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Z:\CPL\COMISSÃO 017-S - JULHO.2021\6 - LICITAÇÕES 2024\CONCORRÊNCIA ELETRÔNICA\PIUMA ETAPA 02\"/>
    </mc:Choice>
  </mc:AlternateContent>
  <xr:revisionPtr revIDLastSave="0" documentId="8_{F73B5FCD-6438-458A-8A00-1DCB2D28A4AF}" xr6:coauthVersionLast="47" xr6:coauthVersionMax="47" xr10:uidLastSave="{00000000-0000-0000-0000-000000000000}"/>
  <bookViews>
    <workbookView xWindow="-120" yWindow="-120" windowWidth="29040" windowHeight="15840" firstSheet="2" activeTab="2" xr2:uid="{8D24AE16-EAB0-4E3F-8BC7-BCCEEB4850C8}"/>
  </bookViews>
  <sheets>
    <sheet name="Resumo" sheetId="5" state="hidden" r:id="rId1"/>
    <sheet name="Insumos" sheetId="2" state="hidden" r:id="rId2"/>
    <sheet name="Planilha - Orla" sheetId="9" r:id="rId3"/>
    <sheet name="CURVA ABC" sheetId="155" r:id="rId4"/>
    <sheet name="SINAPI1" sheetId="153" state="hidden" r:id="rId5"/>
    <sheet name="REAJUSTE" sheetId="150" r:id="rId6"/>
    <sheet name="SICRO" sheetId="152" state="hidden" r:id="rId7"/>
    <sheet name="Composições" sheetId="3" state="hidden" r:id="rId8"/>
    <sheet name="Mem - Orla" sheetId="11" r:id="rId9"/>
    <sheet name="DER-RD1" sheetId="149" state="hidden" r:id="rId10"/>
    <sheet name="DER-ED1" sheetId="151" state="hidden" r:id="rId11"/>
    <sheet name="Comp. - Orla" sheetId="38" r:id="rId12"/>
    <sheet name="Cron - Orla" sheetId="65" r:id="rId13"/>
    <sheet name="CESAN" sheetId="154" state="hidden" r:id="rId14"/>
    <sheet name="MAPA DE COT. - Orla" sheetId="43" r:id="rId15"/>
    <sheet name="CURVA ABC - ORLA 02" sheetId="120" state="hidden" r:id="rId16"/>
    <sheet name="BDI GERAL" sheetId="10" state="hidden" r:id="rId17"/>
  </sheets>
  <externalReferences>
    <externalReference r:id="rId18"/>
    <externalReference r:id="rId19"/>
    <externalReference r:id="rId20"/>
    <externalReference r:id="rId21"/>
  </externalReferences>
  <definedNames>
    <definedName name="_xlnm._FilterDatabase" localSheetId="8" hidden="1">'Mem - Orla'!$C$6:$H$8</definedName>
    <definedName name="a" localSheetId="12">#REF!</definedName>
    <definedName name="A" localSheetId="15">OFFSET(#REF!,1,0):OFFSET(#REF!,-1,0)</definedName>
    <definedName name="A" localSheetId="8">OFFSET(#REF!,1,0):OFFSET(#REF!,-1,0)</definedName>
    <definedName name="A" localSheetId="2">OFFSET(#REF!,1,0):OFFSET(#REF!,-1,0)</definedName>
    <definedName name="A">OFFSET(#REF!,1,0):OFFSET(#REF!,-1,0)</definedName>
    <definedName name="aa" localSheetId="16">OFFSET(#REF!,-1,0)</definedName>
    <definedName name="aa" localSheetId="11">OFFSET(#REF!,-1,0)</definedName>
    <definedName name="aa" localSheetId="15">OFFSET(#REF!,-1,0)</definedName>
    <definedName name="aa" localSheetId="14">OFFSET(#REF!,-1,0)</definedName>
    <definedName name="aa" localSheetId="2">OFFSET(#REF!,-1,0)</definedName>
    <definedName name="aa">OFFSET(#REF!,-1,0)</definedName>
    <definedName name="aaa" localSheetId="16">OFFSET(#REF!,1,0):OFFSET(#REF!,-1,0)</definedName>
    <definedName name="aaa" localSheetId="11">OFFSET(#REF!,1,0):OFFSET(#REF!,-1,0)</definedName>
    <definedName name="aaa" localSheetId="12">OFFSET(#REF!,1,0):OFFSET(#REF!,-1,0)</definedName>
    <definedName name="AAA" localSheetId="15">#REF!</definedName>
    <definedName name="aaa" localSheetId="14">OFFSET(#REF!,1,0):OFFSET(#REF!,-1,0)</definedName>
    <definedName name="AAA" localSheetId="8">#REF!</definedName>
    <definedName name="AAA" localSheetId="2">#REF!</definedName>
    <definedName name="AAA">#REF!</definedName>
    <definedName name="_xlnm.Print_Area" localSheetId="16">'BDI GERAL'!$B$3:$F$36</definedName>
    <definedName name="_xlnm.Print_Area" localSheetId="11">'Comp. - Orla'!$B$1:$N$1572</definedName>
    <definedName name="_xlnm.Print_Area" localSheetId="7">Composições!$B:$G</definedName>
    <definedName name="_xlnm.Print_Area" localSheetId="12">'Cron - Orla'!$A$1:$AH$26</definedName>
    <definedName name="_xlnm.Print_Area" localSheetId="3">'CURVA ABC'!$A$1:$K$132</definedName>
    <definedName name="_xlnm.Print_Area" localSheetId="15">'CURVA ABC - ORLA 02'!$A$1:$L$49</definedName>
    <definedName name="_xlnm.Print_Area" localSheetId="14">'MAPA DE COT. - Orla'!$B$1:$H$61</definedName>
    <definedName name="_xlnm.Print_Area" localSheetId="8">'Mem - Orla'!$A$1:$H$327</definedName>
    <definedName name="_xlnm.Print_Area" localSheetId="2">'Planilha - Orla'!$A$1:$I$199</definedName>
    <definedName name="B">COUNTIF(#REF!,"&lt;&gt;"&amp;"")</definedName>
    <definedName name="creaPLE" localSheetId="16">#REF!</definedName>
    <definedName name="creaPLE" localSheetId="11">#REF!</definedName>
    <definedName name="creaPLE" localSheetId="15">#REF!</definedName>
    <definedName name="creaPLE" localSheetId="14">#REF!</definedName>
    <definedName name="creaPLE" localSheetId="8">#REF!</definedName>
    <definedName name="creaPLE" localSheetId="2">#REF!</definedName>
    <definedName name="creaPLE">#REF!</definedName>
    <definedName name="deactivatedados.form1" localSheetId="16">IF(#REF!="","",VALUE(LEFT(#REF!,(FIND("-",#REF!,1))-1)))</definedName>
    <definedName name="deactivatedados.form1" localSheetId="11">IF(#REF!="","",VALUE(LEFT(#REF!,(FIND("-",#REF!,1))-1)))</definedName>
    <definedName name="deactivatedados.form1" localSheetId="15">IF(#REF!="","",VALUE(LEFT(#REF!,(FIND("-",#REF!,1))-1)))</definedName>
    <definedName name="deactivatedados.form1" localSheetId="14">IF(#REF!="","",VALUE(LEFT(#REF!,(FIND("-",#REF!,1))-1)))</definedName>
    <definedName name="deactivatedados.form1" localSheetId="8">IF(#REF!="","",VALUE(LEFT(#REF!,(FIND("-",#REF!,1))-1)))</definedName>
    <definedName name="deactivatedados.form1" localSheetId="2">IF(#REF!="","",VALUE(LEFT(#REF!,(FIND("-",#REF!,1))-1)))</definedName>
    <definedName name="deactivatedados.form1">IF(#REF!="","",VALUE(LEFT(#REF!,(FIND("-",#REF!,1))-1)))</definedName>
    <definedName name="Detalhamento.OpçõesExibição" localSheetId="16">#REF!</definedName>
    <definedName name="Detalhamento.OpçõesExibição" localSheetId="11">#REF!</definedName>
    <definedName name="Detalhamento.OpçõesExibição" localSheetId="15">#REF!</definedName>
    <definedName name="Detalhamento.OpçõesExibição" localSheetId="14">#REF!</definedName>
    <definedName name="Detalhamento.OpçõesExibição" localSheetId="8">#REF!</definedName>
    <definedName name="Detalhamento.OpçõesExibição" localSheetId="2">#REF!</definedName>
    <definedName name="Detalhamento.OpçõesExibição">#REF!</definedName>
    <definedName name="Detalhamento.OpçõesServiços" localSheetId="16">#REF!</definedName>
    <definedName name="Detalhamento.OpçõesServiços" localSheetId="11">#REF!</definedName>
    <definedName name="Detalhamento.OpçõesServiços" localSheetId="15">#REF!</definedName>
    <definedName name="Detalhamento.OpçõesServiços" localSheetId="14">#REF!</definedName>
    <definedName name="Detalhamento.OpçõesServiços" localSheetId="8">#REF!</definedName>
    <definedName name="Detalhamento.OpçõesServiços" localSheetId="2">#REF!</definedName>
    <definedName name="Detalhamento.OpçõesServiços">#REF!</definedName>
    <definedName name="Eventos" localSheetId="16">OFFSET(#REF!,1,0):OFFSET(#REF!,-1,0)</definedName>
    <definedName name="Eventos" localSheetId="11">OFFSET(#REF!,1,0):OFFSET(#REF!,-1,0)</definedName>
    <definedName name="Eventos" localSheetId="15">OFFSET(#REF!,1,0):OFFSET(#REF!,-1,0)</definedName>
    <definedName name="Eventos" localSheetId="14">OFFSET(#REF!,1,0):OFFSET(#REF!,-1,0)</definedName>
    <definedName name="Eventos" localSheetId="8">OFFSET(#REF!,1,0):OFFSET(#REF!,-1,0)</definedName>
    <definedName name="Eventos" localSheetId="2">OFFSET(#REF!,1,0):OFFSET(#REF!,-1,0)</definedName>
    <definedName name="Eventos">OFFSET(#REF!,1,0):OFFSET(#REF!,-1,0)</definedName>
    <definedName name="hoje">TODAY()</definedName>
    <definedName name="Import.Município" localSheetId="16">#REF!</definedName>
    <definedName name="Import.Município" localSheetId="11">#REF!</definedName>
    <definedName name="Import.Município" localSheetId="15">#REF!</definedName>
    <definedName name="Import.Município" localSheetId="14">#REF!</definedName>
    <definedName name="Import.Município" localSheetId="8">#REF!</definedName>
    <definedName name="Import.Município" localSheetId="2">#REF!</definedName>
    <definedName name="Import.Município">#REF!</definedName>
    <definedName name="Import.numEventos" localSheetId="16">OFFSET(#REF!,1,0):OFFSET(#REF!,-1,0)</definedName>
    <definedName name="Import.numEventos" localSheetId="11">OFFSET(#REF!,1,0):OFFSET(#REF!,-1,0)</definedName>
    <definedName name="Import.numEventos" localSheetId="15">OFFSET(#REF!,1,0):OFFSET(#REF!,-1,0)</definedName>
    <definedName name="Import.numEventos" localSheetId="14">OFFSET(#REF!,1,0):OFFSET(#REF!,-1,0)</definedName>
    <definedName name="Import.numEventos" localSheetId="8">OFFSET(#REF!,1,0):OFFSET(#REF!,-1,0)</definedName>
    <definedName name="Import.numEventos" localSheetId="2">OFFSET(#REF!,1,0):OFFSET(#REF!,-1,0)</definedName>
    <definedName name="Import.numEventos">OFFSET(#REF!,1,0):OFFSET(#REF!,-1,0)</definedName>
    <definedName name="Import.PLE" localSheetId="16">OFFSET(#REF!,1,0):OFFSET(#REF!,-1,0)</definedName>
    <definedName name="Import.PLE" localSheetId="11">OFFSET(#REF!,1,0):OFFSET(#REF!,-1,0)</definedName>
    <definedName name="Import.PLE" localSheetId="15">OFFSET(#REF!,1,0):OFFSET(#REF!,-1,0)</definedName>
    <definedName name="Import.PLE" localSheetId="14">OFFSET(#REF!,1,0):OFFSET(#REF!,-1,0)</definedName>
    <definedName name="Import.PLE" localSheetId="8">OFFSET(#REF!,1,0):OFFSET(#REF!,-1,0)</definedName>
    <definedName name="Import.PLE" localSheetId="2">OFFSET(#REF!,1,0):OFFSET(#REF!,-1,0)</definedName>
    <definedName name="Import.PLE">OFFSET(#REF!,1,0):OFFSET(#REF!,-1,0)</definedName>
    <definedName name="Import.PLQ" localSheetId="16">OFFSET(#REF!,1,0):OFFSET(#REF!,-1,0)</definedName>
    <definedName name="Import.PLQ" localSheetId="11">OFFSET(#REF!,1,0):OFFSET(#REF!,-1,0)</definedName>
    <definedName name="Import.PLQ" localSheetId="15">OFFSET(#REF!,1,0):OFFSET(#REF!,-1,0)</definedName>
    <definedName name="Import.PLQ" localSheetId="14">OFFSET(#REF!,1,0):OFFSET(#REF!,-1,0)</definedName>
    <definedName name="Import.PLQ" localSheetId="8">OFFSET(#REF!,1,0):OFFSET(#REF!,-1,0)</definedName>
    <definedName name="Import.PLQ" localSheetId="2">OFFSET(#REF!,1,0):OFFSET(#REF!,-1,0)</definedName>
    <definedName name="Import.PLQ">OFFSET(#REF!,1,0):OFFSET(#REF!,-1,0)</definedName>
    <definedName name="LForçamento" localSheetId="16">OFFSET(#REF!,-1,0)</definedName>
    <definedName name="LForçamento" localSheetId="11">OFFSET(#REF!,-1,0)</definedName>
    <definedName name="LForçamento" localSheetId="15">OFFSET(#REF!,-1,0)</definedName>
    <definedName name="LForçamento" localSheetId="14">OFFSET(#REF!,-1,0)</definedName>
    <definedName name="LForçamento" localSheetId="8">OFFSET(#REF!,-1,0)</definedName>
    <definedName name="LForçamento" localSheetId="2">OFFSET(#REF!,-1,0)</definedName>
    <definedName name="LForçamento">OFFSET(#REF!,-1,0)</definedName>
    <definedName name="LIorçamento" localSheetId="16">OFFSET(#REF!,1,0)</definedName>
    <definedName name="LIorçamento" localSheetId="11">OFFSET(#REF!,1,0)</definedName>
    <definedName name="LIorçamento" localSheetId="15">OFFSET(#REF!,1,0)</definedName>
    <definedName name="LIorçamento" localSheetId="14">OFFSET(#REF!,1,0)</definedName>
    <definedName name="LIorçamento" localSheetId="8">OFFSET(#REF!,1,0)</definedName>
    <definedName name="LIorçamento" localSheetId="2">OFFSET(#REF!,1,0)</definedName>
    <definedName name="LIorçamento">OFFSET(#REF!,1,0)</definedName>
    <definedName name="mediçao" localSheetId="16">#REF!</definedName>
    <definedName name="mediçao" localSheetId="11">#REF!</definedName>
    <definedName name="mediçao" localSheetId="15">#REF!</definedName>
    <definedName name="mediçao" localSheetId="14">#REF!</definedName>
    <definedName name="mediçao" localSheetId="8">#REF!</definedName>
    <definedName name="mediçao" localSheetId="2">#REF!</definedName>
    <definedName name="mediçao">#REF!</definedName>
    <definedName name="numFrentes" localSheetId="15">COUNTIF(#REF!,"&lt;&gt;"&amp;"")</definedName>
    <definedName name="numFrentes" localSheetId="2">COUNTIF(#REF!,"&lt;&gt;"&amp;"")</definedName>
    <definedName name="numFrentes">COUNTIF(#REF!,"&lt;&gt;"&amp;"")</definedName>
    <definedName name="PreçoServiçoPorFrente" localSheetId="16">OFFSET(#REF!,1,0):OFFSET(#REF!,-1,0)</definedName>
    <definedName name="PreçoServiçoPorFrente" localSheetId="11">OFFSET(#REF!,1,0):OFFSET(#REF!,-1,0)</definedName>
    <definedName name="PreçoServiçoPorFrente" localSheetId="15">OFFSET(#REF!,1,0):OFFSET(#REF!,-1,0)</definedName>
    <definedName name="PreçoServiçoPorFrente" localSheetId="14">OFFSET(#REF!,1,0):OFFSET(#REF!,-1,0)</definedName>
    <definedName name="PreçoServiçoPorFrente" localSheetId="8">OFFSET(#REF!,1,0):OFFSET(#REF!,-1,0)</definedName>
    <definedName name="PreçoServiçoPorFrente" localSheetId="2">OFFSET(#REF!,1,0):OFFSET(#REF!,-1,0)</definedName>
    <definedName name="PreçoServiçoPorFrente">OFFSET(#REF!,1,0):OFFSET(#REF!,-1,0)</definedName>
    <definedName name="respPLE" localSheetId="16">#REF!</definedName>
    <definedName name="respPLE" localSheetId="11">#REF!</definedName>
    <definedName name="respPLE" localSheetId="15">#REF!</definedName>
    <definedName name="respPLE" localSheetId="14">#REF!</definedName>
    <definedName name="respPLE" localSheetId="8">#REF!</definedName>
    <definedName name="respPLE" localSheetId="2">#REF!</definedName>
    <definedName name="respPLE">#REF!</definedName>
    <definedName name="TituloEventos" localSheetId="16">OFFSET(#REF!,1,0):OFFSET(#REF!,-1,0)</definedName>
    <definedName name="TituloEventos" localSheetId="11">OFFSET(#REF!,1,0):OFFSET(#REF!,-1,0)</definedName>
    <definedName name="TituloEventos" localSheetId="15">OFFSET(#REF!,1,0):OFFSET(#REF!,-1,0)</definedName>
    <definedName name="TituloEventos" localSheetId="14">OFFSET(#REF!,1,0):OFFSET(#REF!,-1,0)</definedName>
    <definedName name="TituloEventos" localSheetId="8">OFFSET(#REF!,1,0):OFFSET(#REF!,-1,0)</definedName>
    <definedName name="TituloEventos" localSheetId="2">OFFSET(#REF!,1,0):OFFSET(#REF!,-1,0)</definedName>
    <definedName name="TituloEventos">OFFSET(#REF!,1,0):OFFSET(#REF!,-1,0)</definedName>
    <definedName name="_xlnm.Print_Titles" localSheetId="12">'Cron - Orla'!$1:$5</definedName>
    <definedName name="_xlnm.Print_Titles" localSheetId="3">'CURVA ABC'!$1:$5</definedName>
    <definedName name="_xlnm.Print_Titles" localSheetId="15">'CURVA ABC - ORLA 02'!$1:$7</definedName>
    <definedName name="_xlnm.Print_Titles" localSheetId="8">'Mem - Orla'!$1:$6</definedName>
    <definedName name="_xlnm.Print_Titles" localSheetId="2">'Planilha - Orla'!$1:$5</definedName>
    <definedName name="_xlnm.Print_Titles" localSheetId="0">Resumo!$1:$6</definedName>
    <definedName name="Z_0BFCFBB8_3AFB_4667_81E3_25F9534C57D1_.wvu.FilterData" localSheetId="8" hidden="1">'Mem - Orla'!$C$6:$H$8</definedName>
    <definedName name="Z_0BFCFBB8_3AFB_4667_81E3_25F9534C57D1_.wvu.PrintArea" localSheetId="8" hidden="1">'Mem - Orla'!$A$1:$H$10</definedName>
    <definedName name="Z_0BFCFBB8_3AFB_4667_81E3_25F9534C57D1_.wvu.PrintTitles" localSheetId="8" hidden="1">'Mem - Orla'!$1:$6</definedName>
    <definedName name="Z_2D77BE65_6321_48A3_8211_7CCB9F30974C_.wvu.FilterData" localSheetId="8" hidden="1">'Mem - Orla'!$C$6:$H$8</definedName>
    <definedName name="Z_2D92F5E4_3249_43FF_8351_B67CE86041FA_.wvu.FilterData" localSheetId="8" hidden="1">'Mem - Orla'!$C$6:$H$8</definedName>
    <definedName name="Z_50485A1D_337C_4943_B6D8_745A318656B8_.wvu.FilterData" localSheetId="8" hidden="1">'Mem - Orla'!$C$6:$H$8</definedName>
    <definedName name="Z_79D62EA3_7623_4F25_9E52_ACA28FE380D9_.wvu.FilterData" localSheetId="8" hidden="1">'Mem - Orla'!$C$6:$H$8</definedName>
    <definedName name="Z_7A84EED4_525E_495C_9B20_CBD85FB13957_.wvu.FilterData" localSheetId="8" hidden="1">'Mem - Orla'!$C$6:$H$8</definedName>
    <definedName name="Z_857161CA_7732_48AB_B10D_A0C019C1F756_.wvu.FilterData" localSheetId="8" hidden="1">'Mem - Orla'!$C$6:$H$8</definedName>
    <definedName name="Z_857161CA_7732_48AB_B10D_A0C019C1F756_.wvu.PrintArea" localSheetId="8" hidden="1">'Mem - Orla'!$A$1:$H$10</definedName>
    <definedName name="Z_857161CA_7732_48AB_B10D_A0C019C1F756_.wvu.PrintTitles" localSheetId="8" hidden="1">'Mem - Orla'!$1:$6</definedName>
    <definedName name="Z_B1FE0650_AE12_4BD4_8B9C_B41821CCB556_.wvu.FilterData" localSheetId="8" hidden="1">'Mem - Orla'!$C$6:$H$8</definedName>
    <definedName name="Z_B1FE0650_AE12_4BD4_8B9C_B41821CCB556_.wvu.PrintArea" localSheetId="8" hidden="1">'Mem - Orla'!$A$1:$H$10</definedName>
    <definedName name="Z_B1FE0650_AE12_4BD4_8B9C_B41821CCB556_.wvu.PrintTitles" localSheetId="8" hidden="1">'Mem - Orla'!$1:$6</definedName>
    <definedName name="Z_B48EDD01_34D6_47C2_A65B_E2909255EBD6_.wvu.FilterData" localSheetId="8" hidden="1">'Mem - Orla'!$C$6:$H$8</definedName>
    <definedName name="Z_B48EDD01_34D6_47C2_A65B_E2909255EBD6_.wvu.PrintArea" localSheetId="8" hidden="1">'Mem - Orla'!$A$1:$H$10</definedName>
    <definedName name="Z_B48EDD01_34D6_47C2_A65B_E2909255EBD6_.wvu.PrintTitles" localSheetId="8" hidden="1">'Mem - Orla'!$1:$6</definedName>
    <definedName name="Z_B7CCA577_B99D_44C4_87D7_7DD2C322BAB1_.wvu.FilterData" localSheetId="8" hidden="1">'Mem - Orla'!$C$6:$H$8</definedName>
    <definedName name="Z_D2DFAA3C_1D2D_434D_8E22_AE15591B94B6_.wvu.FilterData" localSheetId="8" hidden="1">'Mem - Orla'!$C$6:$H$8</definedName>
  </definedNames>
  <calcPr calcId="181029" fullPrecision="0"/>
</workbook>
</file>

<file path=xl/calcChain.xml><?xml version="1.0" encoding="utf-8"?>
<calcChain xmlns="http://schemas.openxmlformats.org/spreadsheetml/2006/main">
  <c r="I185" i="9" l="1"/>
  <c r="I186" i="9"/>
  <c r="I187" i="9"/>
  <c r="I188" i="9"/>
  <c r="I189" i="9"/>
  <c r="I190" i="9"/>
  <c r="I191" i="9"/>
  <c r="I192" i="9"/>
  <c r="I193" i="9"/>
  <c r="I194" i="9"/>
  <c r="I195" i="9"/>
  <c r="I196" i="9"/>
  <c r="I197" i="9"/>
  <c r="I198" i="9"/>
  <c r="I199" i="9"/>
  <c r="I184" i="9"/>
  <c r="I183" i="9"/>
  <c r="E185" i="9"/>
  <c r="E186" i="9"/>
  <c r="E187" i="9"/>
  <c r="E188" i="9"/>
  <c r="E189" i="9"/>
  <c r="E190" i="9"/>
  <c r="E191" i="9"/>
  <c r="E192" i="9"/>
  <c r="E193" i="9"/>
  <c r="E194" i="9"/>
  <c r="E195" i="9"/>
  <c r="E196" i="9"/>
  <c r="E197" i="9"/>
  <c r="E198" i="9"/>
  <c r="E199" i="9"/>
  <c r="E184" i="9"/>
  <c r="E183" i="9"/>
  <c r="A201" i="9"/>
  <c r="K98" i="155"/>
  <c r="K99" i="155"/>
  <c r="K100" i="155"/>
  <c r="K101" i="155"/>
  <c r="K102" i="155"/>
  <c r="K103" i="155"/>
  <c r="K104" i="155"/>
  <c r="K105" i="155"/>
  <c r="K106" i="155"/>
  <c r="K107" i="155"/>
  <c r="K108" i="155"/>
  <c r="K109" i="155"/>
  <c r="K110" i="155"/>
  <c r="K111" i="155"/>
  <c r="K112" i="155"/>
  <c r="K113" i="155"/>
  <c r="K114" i="155"/>
  <c r="K115" i="155"/>
  <c r="K116" i="155"/>
  <c r="K117" i="155"/>
  <c r="K118" i="155"/>
  <c r="K119" i="155"/>
  <c r="K120" i="155"/>
  <c r="K121" i="155"/>
  <c r="K122" i="155"/>
  <c r="K123" i="155"/>
  <c r="K124" i="155"/>
  <c r="K125" i="155"/>
  <c r="K126" i="155"/>
  <c r="K127" i="155"/>
  <c r="K128" i="155"/>
  <c r="K129" i="155"/>
  <c r="K130" i="155"/>
  <c r="K131" i="155"/>
  <c r="K132" i="155"/>
  <c r="K60" i="155"/>
  <c r="K44" i="155"/>
  <c r="K45" i="155"/>
  <c r="K46" i="155"/>
  <c r="K47" i="155"/>
  <c r="K48" i="155"/>
  <c r="K49" i="155"/>
  <c r="K50" i="155"/>
  <c r="K51" i="155"/>
  <c r="K52" i="155"/>
  <c r="K53" i="155"/>
  <c r="K54" i="155"/>
  <c r="K55" i="155"/>
  <c r="K56" i="155"/>
  <c r="K57" i="155"/>
  <c r="K58" i="155"/>
  <c r="K59" i="155"/>
  <c r="K24" i="155"/>
  <c r="K25" i="155"/>
  <c r="K26" i="155"/>
  <c r="K27" i="155"/>
  <c r="K28" i="155"/>
  <c r="K29" i="155"/>
  <c r="K30" i="155"/>
  <c r="K31" i="155"/>
  <c r="K32" i="155"/>
  <c r="K33" i="155"/>
  <c r="J17" i="155"/>
  <c r="J18" i="155"/>
  <c r="J19" i="155" s="1"/>
  <c r="J20" i="155" s="1"/>
  <c r="J21" i="155" s="1"/>
  <c r="J22" i="155" s="1"/>
  <c r="J23" i="155" s="1"/>
  <c r="J24" i="155" s="1"/>
  <c r="J25" i="155" s="1"/>
  <c r="J26" i="155" s="1"/>
  <c r="J27" i="155" s="1"/>
  <c r="J28" i="155" s="1"/>
  <c r="J29" i="155" s="1"/>
  <c r="J30" i="155" s="1"/>
  <c r="J31" i="155" s="1"/>
  <c r="J32" i="155" s="1"/>
  <c r="J33" i="155" s="1"/>
  <c r="J34" i="155" s="1"/>
  <c r="J35" i="155" s="1"/>
  <c r="J36" i="155" s="1"/>
  <c r="J37" i="155" s="1"/>
  <c r="J38" i="155" s="1"/>
  <c r="J39" i="155" s="1"/>
  <c r="J40" i="155" s="1"/>
  <c r="J41" i="155" s="1"/>
  <c r="J42" i="155" s="1"/>
  <c r="J43" i="155" s="1"/>
  <c r="J44" i="155" s="1"/>
  <c r="J45" i="155" s="1"/>
  <c r="J46" i="155" s="1"/>
  <c r="J47" i="155" s="1"/>
  <c r="J48" i="155" s="1"/>
  <c r="J49" i="155" s="1"/>
  <c r="J50" i="155" s="1"/>
  <c r="J51" i="155" s="1"/>
  <c r="J52" i="155" s="1"/>
  <c r="J53" i="155" s="1"/>
  <c r="J54" i="155" s="1"/>
  <c r="J55" i="155" s="1"/>
  <c r="J56" i="155" s="1"/>
  <c r="J57" i="155" s="1"/>
  <c r="J58" i="155" s="1"/>
  <c r="J59" i="155" s="1"/>
  <c r="J60" i="155" s="1"/>
  <c r="J61" i="155" s="1"/>
  <c r="J62" i="155" s="1"/>
  <c r="J63" i="155" s="1"/>
  <c r="J64" i="155" s="1"/>
  <c r="J65" i="155" s="1"/>
  <c r="J66" i="155" s="1"/>
  <c r="J67" i="155" s="1"/>
  <c r="J68" i="155" s="1"/>
  <c r="J69" i="155" s="1"/>
  <c r="J70" i="155" s="1"/>
  <c r="J71" i="155" s="1"/>
  <c r="J72" i="155" s="1"/>
  <c r="J73" i="155" s="1"/>
  <c r="J74" i="155" s="1"/>
  <c r="J75" i="155" s="1"/>
  <c r="J76" i="155" s="1"/>
  <c r="J77" i="155" s="1"/>
  <c r="J78" i="155" s="1"/>
  <c r="J79" i="155" s="1"/>
  <c r="J80" i="155" s="1"/>
  <c r="J81" i="155" s="1"/>
  <c r="J82" i="155" s="1"/>
  <c r="J83" i="155" s="1"/>
  <c r="J84" i="155" s="1"/>
  <c r="J85" i="155" s="1"/>
  <c r="J86" i="155" s="1"/>
  <c r="J87" i="155" s="1"/>
  <c r="J88" i="155" s="1"/>
  <c r="J89" i="155" s="1"/>
  <c r="J90" i="155" s="1"/>
  <c r="J91" i="155" s="1"/>
  <c r="J92" i="155" s="1"/>
  <c r="J93" i="155" s="1"/>
  <c r="J94" i="155" s="1"/>
  <c r="J95" i="155" s="1"/>
  <c r="J96" i="155" s="1"/>
  <c r="J97" i="155" s="1"/>
  <c r="J98" i="155" s="1"/>
  <c r="J99" i="155" s="1"/>
  <c r="J100" i="155" s="1"/>
  <c r="J101" i="155" s="1"/>
  <c r="J102" i="155" s="1"/>
  <c r="J103" i="155" s="1"/>
  <c r="J104" i="155" s="1"/>
  <c r="J105" i="155" s="1"/>
  <c r="J106" i="155" s="1"/>
  <c r="J107" i="155" s="1"/>
  <c r="J108" i="155" s="1"/>
  <c r="J109" i="155" s="1"/>
  <c r="J110" i="155" s="1"/>
  <c r="J111" i="155" s="1"/>
  <c r="J112" i="155" s="1"/>
  <c r="J113" i="155" s="1"/>
  <c r="J114" i="155" s="1"/>
  <c r="J115" i="155" s="1"/>
  <c r="J116" i="155" s="1"/>
  <c r="J117" i="155" s="1"/>
  <c r="J118" i="155" s="1"/>
  <c r="J119" i="155" s="1"/>
  <c r="J120" i="155" s="1"/>
  <c r="J121" i="155" s="1"/>
  <c r="J122" i="155" s="1"/>
  <c r="J123" i="155" s="1"/>
  <c r="J124" i="155" s="1"/>
  <c r="J125" i="155" s="1"/>
  <c r="J126" i="155" s="1"/>
  <c r="J127" i="155" s="1"/>
  <c r="J128" i="155" s="1"/>
  <c r="J129" i="155" s="1"/>
  <c r="J130" i="155" s="1"/>
  <c r="J131" i="155" s="1"/>
  <c r="J132" i="155" s="1"/>
  <c r="J16" i="155"/>
  <c r="J6" i="155"/>
  <c r="H133" i="155"/>
  <c r="I93" i="155" s="1"/>
  <c r="D1588" i="149"/>
  <c r="M986" i="149"/>
  <c r="D986" i="149" s="1"/>
  <c r="E986" i="149" s="1"/>
  <c r="M987" i="149"/>
  <c r="D987" i="149" s="1"/>
  <c r="E987" i="149" s="1"/>
  <c r="M988" i="149"/>
  <c r="D988" i="149" s="1"/>
  <c r="E988" i="149" s="1"/>
  <c r="M989" i="149"/>
  <c r="M990" i="149"/>
  <c r="D990" i="149" s="1"/>
  <c r="E990" i="149" s="1"/>
  <c r="D989" i="149"/>
  <c r="E989" i="149" s="1"/>
  <c r="M207" i="149"/>
  <c r="D207" i="149" s="1"/>
  <c r="E207" i="149" s="1"/>
  <c r="M58" i="149"/>
  <c r="D58" i="149" s="1"/>
  <c r="E58" i="149" s="1"/>
  <c r="M59" i="149"/>
  <c r="D59" i="149" s="1"/>
  <c r="E59" i="149" s="1"/>
  <c r="M60" i="149"/>
  <c r="D60" i="149" s="1"/>
  <c r="E60" i="149" s="1"/>
  <c r="D1661" i="151"/>
  <c r="D1660" i="151"/>
  <c r="D1659" i="151"/>
  <c r="D1657" i="151"/>
  <c r="D1655" i="151"/>
  <c r="D1654" i="151"/>
  <c r="D1653" i="151"/>
  <c r="D1652" i="151"/>
  <c r="D1650" i="151"/>
  <c r="D1649" i="151"/>
  <c r="D1648" i="151"/>
  <c r="D1646" i="151"/>
  <c r="D1645" i="151"/>
  <c r="D1644" i="151"/>
  <c r="D1642" i="151"/>
  <c r="D1641" i="151"/>
  <c r="D1640" i="151"/>
  <c r="D1639" i="151"/>
  <c r="D1638" i="151"/>
  <c r="D1637" i="151"/>
  <c r="D1636" i="151"/>
  <c r="D1635" i="151"/>
  <c r="D1633" i="151"/>
  <c r="D1632" i="151"/>
  <c r="D1631" i="151"/>
  <c r="D1630" i="151"/>
  <c r="D1629" i="151"/>
  <c r="D1628" i="151"/>
  <c r="D1627" i="151"/>
  <c r="D1625" i="151"/>
  <c r="D1624" i="151"/>
  <c r="D1623" i="151"/>
  <c r="D1622" i="151"/>
  <c r="D1620" i="151"/>
  <c r="D1619" i="151"/>
  <c r="D1618" i="151"/>
  <c r="D1617" i="151"/>
  <c r="D1616" i="151"/>
  <c r="D1615" i="151"/>
  <c r="D1614" i="151"/>
  <c r="D1613" i="151"/>
  <c r="D1611" i="151"/>
  <c r="D1609" i="151"/>
  <c r="D1608" i="151"/>
  <c r="D1607" i="151"/>
  <c r="D1605" i="151"/>
  <c r="D1603" i="151"/>
  <c r="D1602" i="151"/>
  <c r="D1601" i="151"/>
  <c r="D1600" i="151"/>
  <c r="D1599" i="151"/>
  <c r="D1598" i="151"/>
  <c r="D1597" i="151"/>
  <c r="D1596" i="151"/>
  <c r="D1595" i="151"/>
  <c r="D1594" i="151"/>
  <c r="D1593" i="151"/>
  <c r="D1592" i="151"/>
  <c r="D1591" i="151"/>
  <c r="D1590" i="151"/>
  <c r="D1588" i="151"/>
  <c r="D1587" i="151"/>
  <c r="D1586" i="151"/>
  <c r="D1585" i="151"/>
  <c r="D1584" i="151"/>
  <c r="D1583" i="151"/>
  <c r="D1582" i="151"/>
  <c r="D1581" i="151"/>
  <c r="D1580" i="151"/>
  <c r="D1579" i="151"/>
  <c r="D1578" i="151"/>
  <c r="D1577" i="151"/>
  <c r="D1576" i="151"/>
  <c r="D1575" i="151"/>
  <c r="D1574" i="151"/>
  <c r="D1573" i="151"/>
  <c r="D1572" i="151"/>
  <c r="D1571" i="151"/>
  <c r="D1570" i="151"/>
  <c r="D1569" i="151"/>
  <c r="D1568" i="151"/>
  <c r="D1567" i="151"/>
  <c r="D1566" i="151"/>
  <c r="D1564" i="151"/>
  <c r="D1563" i="151"/>
  <c r="D1562" i="151"/>
  <c r="D1561" i="151"/>
  <c r="D1559" i="151"/>
  <c r="D1558" i="151"/>
  <c r="D1556" i="151"/>
  <c r="D1554" i="151"/>
  <c r="D1553" i="151"/>
  <c r="D1552" i="151"/>
  <c r="D1551" i="151"/>
  <c r="D1550" i="151"/>
  <c r="D1549" i="151"/>
  <c r="D1548" i="151"/>
  <c r="D1547" i="151"/>
  <c r="D1545" i="151"/>
  <c r="D1544" i="151"/>
  <c r="D1543" i="151"/>
  <c r="D1542" i="151"/>
  <c r="D1541" i="151"/>
  <c r="D1539" i="151"/>
  <c r="D1538" i="151"/>
  <c r="D1537" i="151"/>
  <c r="D1536" i="151"/>
  <c r="D1535" i="151"/>
  <c r="D1534" i="151"/>
  <c r="D1533" i="151"/>
  <c r="D1531" i="151"/>
  <c r="D1530" i="151"/>
  <c r="D1529" i="151"/>
  <c r="D1527" i="151"/>
  <c r="D1526" i="151"/>
  <c r="D1524" i="151"/>
  <c r="D1523" i="151"/>
  <c r="D1522" i="151"/>
  <c r="D1521" i="151"/>
  <c r="D1520" i="151"/>
  <c r="D1519" i="151"/>
  <c r="D1518" i="151"/>
  <c r="D1517" i="151"/>
  <c r="D1515" i="151"/>
  <c r="D1514" i="151"/>
  <c r="D1512" i="151"/>
  <c r="D1511" i="151"/>
  <c r="D1510" i="151"/>
  <c r="D1509" i="151"/>
  <c r="D1508" i="151"/>
  <c r="D1506" i="151"/>
  <c r="D1505" i="151"/>
  <c r="D1503" i="151"/>
  <c r="D1502" i="151"/>
  <c r="D1500" i="151"/>
  <c r="D1499" i="151"/>
  <c r="D1498" i="151"/>
  <c r="D1497" i="151"/>
  <c r="D1496" i="151"/>
  <c r="D1495" i="151"/>
  <c r="D1494" i="151"/>
  <c r="D1492" i="151"/>
  <c r="D1491" i="151"/>
  <c r="D1490" i="151"/>
  <c r="D1489" i="151"/>
  <c r="D1488" i="151"/>
  <c r="D1487" i="151"/>
  <c r="D1486" i="151"/>
  <c r="D1485" i="151"/>
  <c r="D1484" i="151"/>
  <c r="D1483" i="151"/>
  <c r="D1482" i="151"/>
  <c r="D1481" i="151"/>
  <c r="D1480" i="151"/>
  <c r="D1479" i="151"/>
  <c r="D1478" i="151"/>
  <c r="D1477" i="151"/>
  <c r="D1476" i="151"/>
  <c r="D1475" i="151"/>
  <c r="D1474" i="151"/>
  <c r="D1473" i="151"/>
  <c r="D1472" i="151"/>
  <c r="D1471" i="151"/>
  <c r="D1470" i="151"/>
  <c r="D1469" i="151"/>
  <c r="D1468" i="151"/>
  <c r="D1467" i="151"/>
  <c r="D1466" i="151"/>
  <c r="D1465" i="151"/>
  <c r="D1464" i="151"/>
  <c r="D1463" i="151"/>
  <c r="D1462" i="151"/>
  <c r="D1461" i="151"/>
  <c r="D1460" i="151"/>
  <c r="D1459" i="151"/>
  <c r="D1458" i="151"/>
  <c r="D1457" i="151"/>
  <c r="D1456" i="151"/>
  <c r="D1455" i="151"/>
  <c r="D1454" i="151"/>
  <c r="D1453" i="151"/>
  <c r="D1452" i="151"/>
  <c r="D1451" i="151"/>
  <c r="D1450" i="151"/>
  <c r="D1449" i="151"/>
  <c r="D1448" i="151"/>
  <c r="D1447" i="151"/>
  <c r="D1446" i="151"/>
  <c r="D1445" i="151"/>
  <c r="D1444" i="151"/>
  <c r="D1443" i="151"/>
  <c r="D1442" i="151"/>
  <c r="D1441" i="151"/>
  <c r="D1440" i="151"/>
  <c r="D1439" i="151"/>
  <c r="D1438" i="151"/>
  <c r="D1437" i="151"/>
  <c r="D1436" i="151"/>
  <c r="D1435" i="151"/>
  <c r="D1434" i="151"/>
  <c r="D1433" i="151"/>
  <c r="D1432" i="151"/>
  <c r="D1431" i="151"/>
  <c r="D1430" i="151"/>
  <c r="D1429" i="151"/>
  <c r="D1428" i="151"/>
  <c r="D1427" i="151"/>
  <c r="D1426" i="151"/>
  <c r="D1425" i="151"/>
  <c r="D1424" i="151"/>
  <c r="D1422" i="151"/>
  <c r="D1421" i="151"/>
  <c r="D1420" i="151"/>
  <c r="D1419" i="151"/>
  <c r="D1418" i="151"/>
  <c r="D1417" i="151"/>
  <c r="D1416" i="151"/>
  <c r="D1415" i="151"/>
  <c r="D1414" i="151"/>
  <c r="D1413" i="151"/>
  <c r="D1412" i="151"/>
  <c r="D1410" i="151"/>
  <c r="D1409" i="151"/>
  <c r="D1408" i="151"/>
  <c r="D1407" i="151"/>
  <c r="D1406" i="151"/>
  <c r="D1405" i="151"/>
  <c r="D1404" i="151"/>
  <c r="D1403" i="151"/>
  <c r="D1402" i="151"/>
  <c r="D1401" i="151"/>
  <c r="D1400" i="151"/>
  <c r="D1399" i="151"/>
  <c r="D1398" i="151"/>
  <c r="D1397" i="151"/>
  <c r="D1396" i="151"/>
  <c r="D1395" i="151"/>
  <c r="D1394" i="151"/>
  <c r="D1393" i="151"/>
  <c r="D1392" i="151"/>
  <c r="D1391" i="151"/>
  <c r="D16" i="151"/>
  <c r="D17" i="151"/>
  <c r="D18" i="151"/>
  <c r="D19" i="151"/>
  <c r="D20" i="151"/>
  <c r="D21" i="151"/>
  <c r="D22" i="151"/>
  <c r="D23" i="151"/>
  <c r="D24" i="151"/>
  <c r="D25" i="151"/>
  <c r="D26" i="151"/>
  <c r="D27" i="151"/>
  <c r="D28" i="151"/>
  <c r="D29" i="151"/>
  <c r="D30" i="151"/>
  <c r="D31" i="151"/>
  <c r="D32" i="151"/>
  <c r="D33" i="151"/>
  <c r="D34" i="151"/>
  <c r="D35" i="151"/>
  <c r="D36" i="151"/>
  <c r="D37" i="151"/>
  <c r="D38" i="151"/>
  <c r="D39" i="151"/>
  <c r="D40" i="151"/>
  <c r="D41" i="151"/>
  <c r="D42" i="151"/>
  <c r="D43" i="151"/>
  <c r="D44" i="151"/>
  <c r="D45" i="151"/>
  <c r="D46" i="151"/>
  <c r="D47" i="151"/>
  <c r="D48" i="151"/>
  <c r="D49" i="151"/>
  <c r="D50" i="151"/>
  <c r="D51" i="151"/>
  <c r="D52" i="151"/>
  <c r="D53" i="151"/>
  <c r="D54" i="151"/>
  <c r="D55" i="151"/>
  <c r="D56" i="151"/>
  <c r="D57" i="151"/>
  <c r="D58" i="151"/>
  <c r="D59" i="151"/>
  <c r="D60" i="151"/>
  <c r="D61" i="151"/>
  <c r="D62" i="151"/>
  <c r="D63" i="151"/>
  <c r="D64" i="151"/>
  <c r="D65" i="151"/>
  <c r="D66" i="151"/>
  <c r="D67" i="151"/>
  <c r="D68" i="151"/>
  <c r="D69" i="151"/>
  <c r="D70" i="151"/>
  <c r="D71" i="151"/>
  <c r="D72" i="151"/>
  <c r="D73" i="151"/>
  <c r="D74" i="151"/>
  <c r="D75" i="151"/>
  <c r="D76" i="151"/>
  <c r="D77" i="151"/>
  <c r="D78" i="151"/>
  <c r="D79" i="151"/>
  <c r="D80" i="151"/>
  <c r="D81" i="151"/>
  <c r="D82" i="151"/>
  <c r="D83" i="151"/>
  <c r="D84" i="151"/>
  <c r="D85" i="151"/>
  <c r="D86" i="151"/>
  <c r="D87" i="151"/>
  <c r="D88" i="151"/>
  <c r="D89" i="151"/>
  <c r="D90" i="151"/>
  <c r="D91" i="151"/>
  <c r="D92" i="151"/>
  <c r="D93" i="151"/>
  <c r="D94" i="151"/>
  <c r="D95" i="151"/>
  <c r="D96" i="151"/>
  <c r="D97" i="151"/>
  <c r="D98" i="151"/>
  <c r="D99" i="151"/>
  <c r="D100" i="151"/>
  <c r="D101" i="151"/>
  <c r="D102" i="151"/>
  <c r="D103" i="151"/>
  <c r="D104" i="151"/>
  <c r="D105" i="151"/>
  <c r="D106" i="151"/>
  <c r="D107" i="151"/>
  <c r="D108" i="151"/>
  <c r="D109" i="151"/>
  <c r="D110" i="151"/>
  <c r="D111" i="151"/>
  <c r="D112" i="151"/>
  <c r="D113" i="151"/>
  <c r="D114" i="151"/>
  <c r="D115" i="151"/>
  <c r="D116" i="151"/>
  <c r="D117" i="151"/>
  <c r="D118" i="151"/>
  <c r="D119" i="151"/>
  <c r="D120" i="151"/>
  <c r="D121" i="151"/>
  <c r="D122" i="151"/>
  <c r="D123" i="151"/>
  <c r="D124" i="151"/>
  <c r="D125" i="151"/>
  <c r="D126" i="151"/>
  <c r="D127" i="151"/>
  <c r="D128" i="151"/>
  <c r="D129" i="151"/>
  <c r="D130" i="151"/>
  <c r="D131" i="151"/>
  <c r="D132" i="151"/>
  <c r="D133" i="151"/>
  <c r="D134" i="151"/>
  <c r="D135" i="151"/>
  <c r="D136" i="151"/>
  <c r="D137" i="151"/>
  <c r="D138" i="151"/>
  <c r="D139" i="151"/>
  <c r="D140" i="151"/>
  <c r="D141" i="151"/>
  <c r="D142" i="151"/>
  <c r="D143" i="151"/>
  <c r="D144" i="151"/>
  <c r="D145" i="151"/>
  <c r="D146" i="151"/>
  <c r="D147" i="151"/>
  <c r="D148" i="151"/>
  <c r="D149" i="151"/>
  <c r="D150" i="151"/>
  <c r="D151" i="151"/>
  <c r="D152" i="151"/>
  <c r="D153" i="151"/>
  <c r="D154" i="151"/>
  <c r="D155" i="151"/>
  <c r="D156" i="151"/>
  <c r="D157" i="151"/>
  <c r="D158" i="151"/>
  <c r="D159" i="151"/>
  <c r="D160" i="151"/>
  <c r="D161" i="151"/>
  <c r="D162" i="151"/>
  <c r="D163" i="151"/>
  <c r="D164" i="151"/>
  <c r="D165" i="151"/>
  <c r="D166" i="151"/>
  <c r="D167" i="151"/>
  <c r="D168" i="151"/>
  <c r="D169" i="151"/>
  <c r="D170" i="151"/>
  <c r="D171" i="151"/>
  <c r="D172" i="151"/>
  <c r="D173" i="151"/>
  <c r="D174" i="151"/>
  <c r="D175" i="151"/>
  <c r="D176" i="151"/>
  <c r="D177" i="151"/>
  <c r="D178" i="151"/>
  <c r="D179" i="151"/>
  <c r="D180" i="151"/>
  <c r="D181" i="151"/>
  <c r="D182" i="151"/>
  <c r="D183" i="151"/>
  <c r="D184" i="151"/>
  <c r="D185" i="151"/>
  <c r="D186" i="151"/>
  <c r="D187" i="151"/>
  <c r="D188" i="151"/>
  <c r="D189" i="151"/>
  <c r="D190" i="151"/>
  <c r="D191" i="151"/>
  <c r="D192" i="151"/>
  <c r="D193" i="151"/>
  <c r="D194" i="151"/>
  <c r="D195" i="151"/>
  <c r="D196" i="151"/>
  <c r="D197" i="151"/>
  <c r="D198" i="151"/>
  <c r="D199" i="151"/>
  <c r="D200" i="151"/>
  <c r="D201" i="151"/>
  <c r="D202" i="151"/>
  <c r="D203" i="151"/>
  <c r="D204" i="151"/>
  <c r="D205" i="151"/>
  <c r="D206" i="151"/>
  <c r="D207" i="151"/>
  <c r="D208" i="151"/>
  <c r="D209" i="151"/>
  <c r="D210" i="151"/>
  <c r="D211" i="151"/>
  <c r="D212" i="151"/>
  <c r="D213" i="151"/>
  <c r="D214" i="151"/>
  <c r="D215" i="151"/>
  <c r="D216" i="151"/>
  <c r="D217" i="151"/>
  <c r="D218" i="151"/>
  <c r="D219" i="151"/>
  <c r="D220" i="151"/>
  <c r="D221" i="151"/>
  <c r="D222" i="151"/>
  <c r="D223" i="151"/>
  <c r="D224" i="151"/>
  <c r="D225" i="151"/>
  <c r="D226" i="151"/>
  <c r="D227" i="151"/>
  <c r="D228" i="151"/>
  <c r="D229" i="151"/>
  <c r="D230" i="151"/>
  <c r="D231" i="151"/>
  <c r="D232" i="151"/>
  <c r="D233" i="151"/>
  <c r="D234" i="151"/>
  <c r="D235" i="151"/>
  <c r="D236" i="151"/>
  <c r="D237" i="151"/>
  <c r="D238" i="151"/>
  <c r="D239" i="151"/>
  <c r="D240" i="151"/>
  <c r="D241" i="151"/>
  <c r="D242" i="151"/>
  <c r="D243" i="151"/>
  <c r="D244" i="151"/>
  <c r="D245" i="151"/>
  <c r="D246" i="151"/>
  <c r="D247" i="151"/>
  <c r="D248" i="151"/>
  <c r="D249" i="151"/>
  <c r="D250" i="151"/>
  <c r="D251" i="151"/>
  <c r="D252" i="151"/>
  <c r="D253" i="151"/>
  <c r="D254" i="151"/>
  <c r="D255" i="151"/>
  <c r="D256" i="151"/>
  <c r="D257" i="151"/>
  <c r="D258" i="151"/>
  <c r="D259" i="151"/>
  <c r="D260" i="151"/>
  <c r="D261" i="151"/>
  <c r="D262" i="151"/>
  <c r="D263" i="151"/>
  <c r="D264" i="151"/>
  <c r="D265" i="151"/>
  <c r="D266" i="151"/>
  <c r="D267" i="151"/>
  <c r="D268" i="151"/>
  <c r="D269" i="151"/>
  <c r="D270" i="151"/>
  <c r="D271" i="151"/>
  <c r="D272" i="151"/>
  <c r="D273" i="151"/>
  <c r="D274" i="151"/>
  <c r="D275" i="151"/>
  <c r="D276" i="151"/>
  <c r="D277" i="151"/>
  <c r="D278" i="151"/>
  <c r="D279" i="151"/>
  <c r="D280" i="151"/>
  <c r="D281" i="151"/>
  <c r="D282" i="151"/>
  <c r="D283" i="151"/>
  <c r="D284" i="151"/>
  <c r="D285" i="151"/>
  <c r="D286" i="151"/>
  <c r="D287" i="151"/>
  <c r="D288" i="151"/>
  <c r="D289" i="151"/>
  <c r="D290" i="151"/>
  <c r="D291" i="151"/>
  <c r="D292" i="151"/>
  <c r="D293" i="151"/>
  <c r="D294" i="151"/>
  <c r="D295" i="151"/>
  <c r="D296" i="151"/>
  <c r="D297" i="151"/>
  <c r="D298" i="151"/>
  <c r="D299" i="151"/>
  <c r="D300" i="151"/>
  <c r="D301" i="151"/>
  <c r="D302" i="151"/>
  <c r="D303" i="151"/>
  <c r="D304" i="151"/>
  <c r="D305" i="151"/>
  <c r="D306" i="151"/>
  <c r="D307" i="151"/>
  <c r="D308" i="151"/>
  <c r="D309" i="151"/>
  <c r="D310" i="151"/>
  <c r="D311" i="151"/>
  <c r="D312" i="151"/>
  <c r="D313" i="151"/>
  <c r="D314" i="151"/>
  <c r="D315" i="151"/>
  <c r="D316" i="151"/>
  <c r="D317" i="151"/>
  <c r="D318" i="151"/>
  <c r="D319" i="151"/>
  <c r="D320" i="151"/>
  <c r="D321" i="151"/>
  <c r="D322" i="151"/>
  <c r="D323" i="151"/>
  <c r="D324" i="151"/>
  <c r="D325" i="151"/>
  <c r="D326" i="151"/>
  <c r="D327" i="151"/>
  <c r="D328" i="151"/>
  <c r="D329" i="151"/>
  <c r="D330" i="151"/>
  <c r="D331" i="151"/>
  <c r="D332" i="151"/>
  <c r="D333" i="151"/>
  <c r="D334" i="151"/>
  <c r="D335" i="151"/>
  <c r="D336" i="151"/>
  <c r="D337" i="151"/>
  <c r="D338" i="151"/>
  <c r="D339" i="151"/>
  <c r="D340" i="151"/>
  <c r="D341" i="151"/>
  <c r="D342" i="151"/>
  <c r="D343" i="151"/>
  <c r="D344" i="151"/>
  <c r="D345" i="151"/>
  <c r="D346" i="151"/>
  <c r="D347" i="151"/>
  <c r="D348" i="151"/>
  <c r="D349" i="151"/>
  <c r="D350" i="151"/>
  <c r="D351" i="151"/>
  <c r="D352" i="151"/>
  <c r="D353" i="151"/>
  <c r="D354" i="151"/>
  <c r="D355" i="151"/>
  <c r="D356" i="151"/>
  <c r="D357" i="151"/>
  <c r="D358" i="151"/>
  <c r="D359" i="151"/>
  <c r="D360" i="151"/>
  <c r="D361" i="151"/>
  <c r="D362" i="151"/>
  <c r="D363" i="151"/>
  <c r="D364" i="151"/>
  <c r="D365" i="151"/>
  <c r="D366" i="151"/>
  <c r="D367" i="151"/>
  <c r="D368" i="151"/>
  <c r="D369" i="151"/>
  <c r="D370" i="151"/>
  <c r="D371" i="151"/>
  <c r="D372" i="151"/>
  <c r="D373" i="151"/>
  <c r="D374" i="151"/>
  <c r="D375" i="151"/>
  <c r="D376" i="151"/>
  <c r="D377" i="151"/>
  <c r="D378" i="151"/>
  <c r="D379" i="151"/>
  <c r="D380" i="151"/>
  <c r="D381" i="151"/>
  <c r="D382" i="151"/>
  <c r="D383" i="151"/>
  <c r="D384" i="151"/>
  <c r="D385" i="151"/>
  <c r="D386" i="151"/>
  <c r="D387" i="151"/>
  <c r="D388" i="151"/>
  <c r="D389" i="151"/>
  <c r="D390" i="151"/>
  <c r="D391" i="151"/>
  <c r="D392" i="151"/>
  <c r="D393" i="151"/>
  <c r="D394" i="151"/>
  <c r="D395" i="151"/>
  <c r="D396" i="151"/>
  <c r="D397" i="151"/>
  <c r="D398" i="151"/>
  <c r="D399" i="151"/>
  <c r="D400" i="151"/>
  <c r="D401" i="151"/>
  <c r="D402" i="151"/>
  <c r="D403" i="151"/>
  <c r="D404" i="151"/>
  <c r="D405" i="151"/>
  <c r="D406" i="151"/>
  <c r="D407" i="151"/>
  <c r="D408" i="151"/>
  <c r="D409" i="151"/>
  <c r="D410" i="151"/>
  <c r="D411" i="151"/>
  <c r="D412" i="151"/>
  <c r="D413" i="151"/>
  <c r="D414" i="151"/>
  <c r="D415" i="151"/>
  <c r="D416" i="151"/>
  <c r="D417" i="151"/>
  <c r="D418" i="151"/>
  <c r="D419" i="151"/>
  <c r="D420" i="151"/>
  <c r="D421" i="151"/>
  <c r="D422" i="151"/>
  <c r="D423" i="151"/>
  <c r="D424" i="151"/>
  <c r="D425" i="151"/>
  <c r="D426" i="151"/>
  <c r="D427" i="151"/>
  <c r="D428" i="151"/>
  <c r="D429" i="151"/>
  <c r="D430" i="151"/>
  <c r="D431" i="151"/>
  <c r="D432" i="151"/>
  <c r="D433" i="151"/>
  <c r="D434" i="151"/>
  <c r="D435" i="151"/>
  <c r="D436" i="151"/>
  <c r="D437" i="151"/>
  <c r="D438" i="151"/>
  <c r="D439" i="151"/>
  <c r="D440" i="151"/>
  <c r="D441" i="151"/>
  <c r="D442" i="151"/>
  <c r="D443" i="151"/>
  <c r="D444" i="151"/>
  <c r="D445" i="151"/>
  <c r="D446" i="151"/>
  <c r="D447" i="151"/>
  <c r="D448" i="151"/>
  <c r="D449" i="151"/>
  <c r="D450" i="151"/>
  <c r="D451" i="151"/>
  <c r="D452" i="151"/>
  <c r="D453" i="151"/>
  <c r="D454" i="151"/>
  <c r="D455" i="151"/>
  <c r="D456" i="151"/>
  <c r="D457" i="151"/>
  <c r="D458" i="151"/>
  <c r="D459" i="151"/>
  <c r="D460" i="151"/>
  <c r="D461" i="151"/>
  <c r="D462" i="151"/>
  <c r="D463" i="151"/>
  <c r="D464" i="151"/>
  <c r="D465" i="151"/>
  <c r="D466" i="151"/>
  <c r="D467" i="151"/>
  <c r="D468" i="151"/>
  <c r="D469" i="151"/>
  <c r="D470" i="151"/>
  <c r="D471" i="151"/>
  <c r="D472" i="151"/>
  <c r="D473" i="151"/>
  <c r="D474" i="151"/>
  <c r="D475" i="151"/>
  <c r="D476" i="151"/>
  <c r="D477" i="151"/>
  <c r="D478" i="151"/>
  <c r="D479" i="151"/>
  <c r="D480" i="151"/>
  <c r="D481" i="151"/>
  <c r="D482" i="151"/>
  <c r="D483" i="151"/>
  <c r="D484" i="151"/>
  <c r="D485" i="151"/>
  <c r="D486" i="151"/>
  <c r="D487" i="151"/>
  <c r="D488" i="151"/>
  <c r="D489" i="151"/>
  <c r="D490" i="151"/>
  <c r="D491" i="151"/>
  <c r="D492" i="151"/>
  <c r="D493" i="151"/>
  <c r="D494" i="151"/>
  <c r="D495" i="151"/>
  <c r="D496" i="151"/>
  <c r="D497" i="151"/>
  <c r="D498" i="151"/>
  <c r="D499" i="151"/>
  <c r="D500" i="151"/>
  <c r="D501" i="151"/>
  <c r="D502" i="151"/>
  <c r="D503" i="151"/>
  <c r="D504" i="151"/>
  <c r="D505" i="151"/>
  <c r="D506" i="151"/>
  <c r="D507" i="151"/>
  <c r="D508" i="151"/>
  <c r="D509" i="151"/>
  <c r="D510" i="151"/>
  <c r="D511" i="151"/>
  <c r="D512" i="151"/>
  <c r="D513" i="151"/>
  <c r="D514" i="151"/>
  <c r="D515" i="151"/>
  <c r="D516" i="151"/>
  <c r="D517" i="151"/>
  <c r="D518" i="151"/>
  <c r="D519" i="151"/>
  <c r="D520" i="151"/>
  <c r="D521" i="151"/>
  <c r="D522" i="151"/>
  <c r="D523" i="151"/>
  <c r="D524" i="151"/>
  <c r="D525" i="151"/>
  <c r="D526" i="151"/>
  <c r="D527" i="151"/>
  <c r="D528" i="151"/>
  <c r="D529" i="151"/>
  <c r="D530" i="151"/>
  <c r="D531" i="151"/>
  <c r="D532" i="151"/>
  <c r="D533" i="151"/>
  <c r="D534" i="151"/>
  <c r="D535" i="151"/>
  <c r="D536" i="151"/>
  <c r="D537" i="151"/>
  <c r="D538" i="151"/>
  <c r="D539" i="151"/>
  <c r="D540" i="151"/>
  <c r="D541" i="151"/>
  <c r="D542" i="151"/>
  <c r="D543" i="151"/>
  <c r="D544" i="151"/>
  <c r="D545" i="151"/>
  <c r="D546" i="151"/>
  <c r="D547" i="151"/>
  <c r="D548" i="151"/>
  <c r="D549" i="151"/>
  <c r="D550" i="151"/>
  <c r="D551" i="151"/>
  <c r="D552" i="151"/>
  <c r="D553" i="151"/>
  <c r="D554" i="151"/>
  <c r="D555" i="151"/>
  <c r="D556" i="151"/>
  <c r="D557" i="151"/>
  <c r="D558" i="151"/>
  <c r="D559" i="151"/>
  <c r="D560" i="151"/>
  <c r="D561" i="151"/>
  <c r="D562" i="151"/>
  <c r="D563" i="151"/>
  <c r="D564" i="151"/>
  <c r="D565" i="151"/>
  <c r="D566" i="151"/>
  <c r="D567" i="151"/>
  <c r="D568" i="151"/>
  <c r="D569" i="151"/>
  <c r="D570" i="151"/>
  <c r="D571" i="151"/>
  <c r="D572" i="151"/>
  <c r="D573" i="151"/>
  <c r="D574" i="151"/>
  <c r="D575" i="151"/>
  <c r="D576" i="151"/>
  <c r="D577" i="151"/>
  <c r="D578" i="151"/>
  <c r="D579" i="151"/>
  <c r="D580" i="151"/>
  <c r="D581" i="151"/>
  <c r="D582" i="151"/>
  <c r="D583" i="151"/>
  <c r="D584" i="151"/>
  <c r="D585" i="151"/>
  <c r="D586" i="151"/>
  <c r="D587" i="151"/>
  <c r="D588" i="151"/>
  <c r="D589" i="151"/>
  <c r="D590" i="151"/>
  <c r="D591" i="151"/>
  <c r="D592" i="151"/>
  <c r="D593" i="151"/>
  <c r="D594" i="151"/>
  <c r="D595" i="151"/>
  <c r="D596" i="151"/>
  <c r="D597" i="151"/>
  <c r="D598" i="151"/>
  <c r="D599" i="151"/>
  <c r="D600" i="151"/>
  <c r="D601" i="151"/>
  <c r="D602" i="151"/>
  <c r="D603" i="151"/>
  <c r="D604" i="151"/>
  <c r="D605" i="151"/>
  <c r="D606" i="151"/>
  <c r="D607" i="151"/>
  <c r="D608" i="151"/>
  <c r="D609" i="151"/>
  <c r="D610" i="151"/>
  <c r="D611" i="151"/>
  <c r="D612" i="151"/>
  <c r="D613" i="151"/>
  <c r="D614" i="151"/>
  <c r="D615" i="151"/>
  <c r="D616" i="151"/>
  <c r="D617" i="151"/>
  <c r="D618" i="151"/>
  <c r="D619" i="151"/>
  <c r="D620" i="151"/>
  <c r="D621" i="151"/>
  <c r="D622" i="151"/>
  <c r="D623" i="151"/>
  <c r="D624" i="151"/>
  <c r="D625" i="151"/>
  <c r="D626" i="151"/>
  <c r="D627" i="151"/>
  <c r="D628" i="151"/>
  <c r="D629" i="151"/>
  <c r="D630" i="151"/>
  <c r="D631" i="151"/>
  <c r="D632" i="151"/>
  <c r="D633" i="151"/>
  <c r="D634" i="151"/>
  <c r="D635" i="151"/>
  <c r="D636" i="151"/>
  <c r="D637" i="151"/>
  <c r="D638" i="151"/>
  <c r="D639" i="151"/>
  <c r="D640" i="151"/>
  <c r="D641" i="151"/>
  <c r="D642" i="151"/>
  <c r="D643" i="151"/>
  <c r="D644" i="151"/>
  <c r="D645" i="151"/>
  <c r="D646" i="151"/>
  <c r="D647" i="151"/>
  <c r="D648" i="151"/>
  <c r="D649" i="151"/>
  <c r="D650" i="151"/>
  <c r="D651" i="151"/>
  <c r="D652" i="151"/>
  <c r="D653" i="151"/>
  <c r="D654" i="151"/>
  <c r="D655" i="151"/>
  <c r="D656" i="151"/>
  <c r="D657" i="151"/>
  <c r="D658" i="151"/>
  <c r="D659" i="151"/>
  <c r="D660" i="151"/>
  <c r="D661" i="151"/>
  <c r="D662" i="151"/>
  <c r="D663" i="151"/>
  <c r="D664" i="151"/>
  <c r="D665" i="151"/>
  <c r="D666" i="151"/>
  <c r="D667" i="151"/>
  <c r="D668" i="151"/>
  <c r="D669" i="151"/>
  <c r="D670" i="151"/>
  <c r="D671" i="151"/>
  <c r="D672" i="151"/>
  <c r="D673" i="151"/>
  <c r="D674" i="151"/>
  <c r="D675" i="151"/>
  <c r="D676" i="151"/>
  <c r="D677" i="151"/>
  <c r="D678" i="151"/>
  <c r="D679" i="151"/>
  <c r="D680" i="151"/>
  <c r="D681" i="151"/>
  <c r="D682" i="151"/>
  <c r="D683" i="151"/>
  <c r="D684" i="151"/>
  <c r="D685" i="151"/>
  <c r="D686" i="151"/>
  <c r="D687" i="151"/>
  <c r="D688" i="151"/>
  <c r="D689" i="151"/>
  <c r="D690" i="151"/>
  <c r="D691" i="151"/>
  <c r="D692" i="151"/>
  <c r="D693" i="151"/>
  <c r="D694" i="151"/>
  <c r="D695" i="151"/>
  <c r="D696" i="151"/>
  <c r="D697" i="151"/>
  <c r="D698" i="151"/>
  <c r="D699" i="151"/>
  <c r="D700" i="151"/>
  <c r="D701" i="151"/>
  <c r="D702" i="151"/>
  <c r="D703" i="151"/>
  <c r="D704" i="151"/>
  <c r="D705" i="151"/>
  <c r="D706" i="151"/>
  <c r="D707" i="151"/>
  <c r="D708" i="151"/>
  <c r="D709" i="151"/>
  <c r="D710" i="151"/>
  <c r="D711" i="151"/>
  <c r="D712" i="151"/>
  <c r="D713" i="151"/>
  <c r="D714" i="151"/>
  <c r="D715" i="151"/>
  <c r="D716" i="151"/>
  <c r="D717" i="151"/>
  <c r="D718" i="151"/>
  <c r="D719" i="151"/>
  <c r="D720" i="151"/>
  <c r="D721" i="151"/>
  <c r="D722" i="151"/>
  <c r="D723" i="151"/>
  <c r="D724" i="151"/>
  <c r="D725" i="151"/>
  <c r="D726" i="151"/>
  <c r="D727" i="151"/>
  <c r="D728" i="151"/>
  <c r="D729" i="151"/>
  <c r="D730" i="151"/>
  <c r="D731" i="151"/>
  <c r="D732" i="151"/>
  <c r="D733" i="151"/>
  <c r="D734" i="151"/>
  <c r="D735" i="151"/>
  <c r="D736" i="151"/>
  <c r="D737" i="151"/>
  <c r="D738" i="151"/>
  <c r="D739" i="151"/>
  <c r="D740" i="151"/>
  <c r="D741" i="151"/>
  <c r="D742" i="151"/>
  <c r="D743" i="151"/>
  <c r="D744" i="151"/>
  <c r="D745" i="151"/>
  <c r="D746" i="151"/>
  <c r="D747" i="151"/>
  <c r="D748" i="151"/>
  <c r="D749" i="151"/>
  <c r="D750" i="151"/>
  <c r="D751" i="151"/>
  <c r="D752" i="151"/>
  <c r="D753" i="151"/>
  <c r="D754" i="151"/>
  <c r="D755" i="151"/>
  <c r="D756" i="151"/>
  <c r="D757" i="151"/>
  <c r="D758" i="151"/>
  <c r="D759" i="151"/>
  <c r="D760" i="151"/>
  <c r="D761" i="151"/>
  <c r="D762" i="151"/>
  <c r="D763" i="151"/>
  <c r="D764" i="151"/>
  <c r="D765" i="151"/>
  <c r="D766" i="151"/>
  <c r="D767" i="151"/>
  <c r="D768" i="151"/>
  <c r="D769" i="151"/>
  <c r="D770" i="151"/>
  <c r="D771" i="151"/>
  <c r="D772" i="151"/>
  <c r="D773" i="151"/>
  <c r="D774" i="151"/>
  <c r="D775" i="151"/>
  <c r="D776" i="151"/>
  <c r="D777" i="151"/>
  <c r="D778" i="151"/>
  <c r="D779" i="151"/>
  <c r="D780" i="151"/>
  <c r="D781" i="151"/>
  <c r="D782" i="151"/>
  <c r="D783" i="151"/>
  <c r="D784" i="151"/>
  <c r="D785" i="151"/>
  <c r="D786" i="151"/>
  <c r="D787" i="151"/>
  <c r="D788" i="151"/>
  <c r="D789" i="151"/>
  <c r="D790" i="151"/>
  <c r="D791" i="151"/>
  <c r="D792" i="151"/>
  <c r="D793" i="151"/>
  <c r="D794" i="151"/>
  <c r="D795" i="151"/>
  <c r="D796" i="151"/>
  <c r="D797" i="151"/>
  <c r="D798" i="151"/>
  <c r="D799" i="151"/>
  <c r="D800" i="151"/>
  <c r="D801" i="151"/>
  <c r="D802" i="151"/>
  <c r="D803" i="151"/>
  <c r="D804" i="151"/>
  <c r="D805" i="151"/>
  <c r="D806" i="151"/>
  <c r="D807" i="151"/>
  <c r="D808" i="151"/>
  <c r="D809" i="151"/>
  <c r="D810" i="151"/>
  <c r="D811" i="151"/>
  <c r="D812" i="151"/>
  <c r="D813" i="151"/>
  <c r="D814" i="151"/>
  <c r="D815" i="151"/>
  <c r="D816" i="151"/>
  <c r="D817" i="151"/>
  <c r="D818" i="151"/>
  <c r="D819" i="151"/>
  <c r="D820" i="151"/>
  <c r="D821" i="151"/>
  <c r="D822" i="151"/>
  <c r="D823" i="151"/>
  <c r="D824" i="151"/>
  <c r="D825" i="151"/>
  <c r="D826" i="151"/>
  <c r="D827" i="151"/>
  <c r="D828" i="151"/>
  <c r="D829" i="151"/>
  <c r="D830" i="151"/>
  <c r="D831" i="151"/>
  <c r="D832" i="151"/>
  <c r="D833" i="151"/>
  <c r="D834" i="151"/>
  <c r="D835" i="151"/>
  <c r="D836" i="151"/>
  <c r="D837" i="151"/>
  <c r="D838" i="151"/>
  <c r="D839" i="151"/>
  <c r="D840" i="151"/>
  <c r="D841" i="151"/>
  <c r="D842" i="151"/>
  <c r="D843" i="151"/>
  <c r="D844" i="151"/>
  <c r="D845" i="151"/>
  <c r="D846" i="151"/>
  <c r="D847" i="151"/>
  <c r="D848" i="151"/>
  <c r="D849" i="151"/>
  <c r="D850" i="151"/>
  <c r="D851" i="151"/>
  <c r="D852" i="151"/>
  <c r="D853" i="151"/>
  <c r="D854" i="151"/>
  <c r="D855" i="151"/>
  <c r="D856" i="151"/>
  <c r="D857" i="151"/>
  <c r="D858" i="151"/>
  <c r="D859" i="151"/>
  <c r="D860" i="151"/>
  <c r="D861" i="151"/>
  <c r="D862" i="151"/>
  <c r="D863" i="151"/>
  <c r="D864" i="151"/>
  <c r="D865" i="151"/>
  <c r="D866" i="151"/>
  <c r="D867" i="151"/>
  <c r="D868" i="151"/>
  <c r="D869" i="151"/>
  <c r="D870" i="151"/>
  <c r="D871" i="151"/>
  <c r="D872" i="151"/>
  <c r="D873" i="151"/>
  <c r="D874" i="151"/>
  <c r="D875" i="151"/>
  <c r="D876" i="151"/>
  <c r="D877" i="151"/>
  <c r="D878" i="151"/>
  <c r="D879" i="151"/>
  <c r="D880" i="151"/>
  <c r="D881" i="151"/>
  <c r="D882" i="151"/>
  <c r="D883" i="151"/>
  <c r="D884" i="151"/>
  <c r="D885" i="151"/>
  <c r="D886" i="151"/>
  <c r="D887" i="151"/>
  <c r="D888" i="151"/>
  <c r="D889" i="151"/>
  <c r="D890" i="151"/>
  <c r="D891" i="151"/>
  <c r="D892" i="151"/>
  <c r="D893" i="151"/>
  <c r="D894" i="151"/>
  <c r="D895" i="151"/>
  <c r="D896" i="151"/>
  <c r="D897" i="151"/>
  <c r="D898" i="151"/>
  <c r="D899" i="151"/>
  <c r="D900" i="151"/>
  <c r="D901" i="151"/>
  <c r="D902" i="151"/>
  <c r="D903" i="151"/>
  <c r="D904" i="151"/>
  <c r="D905" i="151"/>
  <c r="D906" i="151"/>
  <c r="D907" i="151"/>
  <c r="D908" i="151"/>
  <c r="D909" i="151"/>
  <c r="D910" i="151"/>
  <c r="D911" i="151"/>
  <c r="D912" i="151"/>
  <c r="D913" i="151"/>
  <c r="D914" i="151"/>
  <c r="D915" i="151"/>
  <c r="D916" i="151"/>
  <c r="D917" i="151"/>
  <c r="D918" i="151"/>
  <c r="D919" i="151"/>
  <c r="D920" i="151"/>
  <c r="D921" i="151"/>
  <c r="D922" i="151"/>
  <c r="D923" i="151"/>
  <c r="D924" i="151"/>
  <c r="D925" i="151"/>
  <c r="D926" i="151"/>
  <c r="D927" i="151"/>
  <c r="D928" i="151"/>
  <c r="D929" i="151"/>
  <c r="D930" i="151"/>
  <c r="D931" i="151"/>
  <c r="D932" i="151"/>
  <c r="D933" i="151"/>
  <c r="D934" i="151"/>
  <c r="D935" i="151"/>
  <c r="D936" i="151"/>
  <c r="D937" i="151"/>
  <c r="D938" i="151"/>
  <c r="D939" i="151"/>
  <c r="D940" i="151"/>
  <c r="D941" i="151"/>
  <c r="D942" i="151"/>
  <c r="D943" i="151"/>
  <c r="D944" i="151"/>
  <c r="D945" i="151"/>
  <c r="D946" i="151"/>
  <c r="D947" i="151"/>
  <c r="D948" i="151"/>
  <c r="D949" i="151"/>
  <c r="D950" i="151"/>
  <c r="D951" i="151"/>
  <c r="D952" i="151"/>
  <c r="D953" i="151"/>
  <c r="D954" i="151"/>
  <c r="D955" i="151"/>
  <c r="D956" i="151"/>
  <c r="D957" i="151"/>
  <c r="D958" i="151"/>
  <c r="D959" i="151"/>
  <c r="D960" i="151"/>
  <c r="D961" i="151"/>
  <c r="D962" i="151"/>
  <c r="D963" i="151"/>
  <c r="D964" i="151"/>
  <c r="D965" i="151"/>
  <c r="D966" i="151"/>
  <c r="D967" i="151"/>
  <c r="D968" i="151"/>
  <c r="D969" i="151"/>
  <c r="D970" i="151"/>
  <c r="D971" i="151"/>
  <c r="D972" i="151"/>
  <c r="D973" i="151"/>
  <c r="D974" i="151"/>
  <c r="D975" i="151"/>
  <c r="D976" i="151"/>
  <c r="D977" i="151"/>
  <c r="D978" i="151"/>
  <c r="D979" i="151"/>
  <c r="D980" i="151"/>
  <c r="D981" i="151"/>
  <c r="D982" i="151"/>
  <c r="D983" i="151"/>
  <c r="D984" i="151"/>
  <c r="D985" i="151"/>
  <c r="D986" i="151"/>
  <c r="D987" i="151"/>
  <c r="D988" i="151"/>
  <c r="D989" i="151"/>
  <c r="D990" i="151"/>
  <c r="D991" i="151"/>
  <c r="D992" i="151"/>
  <c r="D993" i="151"/>
  <c r="D994" i="151"/>
  <c r="D995" i="151"/>
  <c r="D996" i="151"/>
  <c r="D997" i="151"/>
  <c r="D998" i="151"/>
  <c r="D999" i="151"/>
  <c r="D1000" i="151"/>
  <c r="D1001" i="151"/>
  <c r="D1002" i="151"/>
  <c r="D1003" i="151"/>
  <c r="D1004" i="151"/>
  <c r="D1005" i="151"/>
  <c r="D1006" i="151"/>
  <c r="D1007" i="151"/>
  <c r="D1008" i="151"/>
  <c r="D1009" i="151"/>
  <c r="D1010" i="151"/>
  <c r="D1011" i="151"/>
  <c r="D1012" i="151"/>
  <c r="D1013" i="151"/>
  <c r="D1014" i="151"/>
  <c r="D1015" i="151"/>
  <c r="D1016" i="151"/>
  <c r="D1017" i="151"/>
  <c r="D1018" i="151"/>
  <c r="D1019" i="151"/>
  <c r="D1020" i="151"/>
  <c r="D1021" i="151"/>
  <c r="D1022" i="151"/>
  <c r="D1023" i="151"/>
  <c r="D1024" i="151"/>
  <c r="D1025" i="151"/>
  <c r="D1026" i="151"/>
  <c r="D1027" i="151"/>
  <c r="D1028" i="151"/>
  <c r="D1029" i="151"/>
  <c r="D1030" i="151"/>
  <c r="D1031" i="151"/>
  <c r="D1032" i="151"/>
  <c r="D1033" i="151"/>
  <c r="D1034" i="151"/>
  <c r="D1035" i="151"/>
  <c r="D1036" i="151"/>
  <c r="D1037" i="151"/>
  <c r="D1038" i="151"/>
  <c r="D1039" i="151"/>
  <c r="D1040" i="151"/>
  <c r="D1041" i="151"/>
  <c r="D1042" i="151"/>
  <c r="D1043" i="151"/>
  <c r="D1044" i="151"/>
  <c r="D1045" i="151"/>
  <c r="D1046" i="151"/>
  <c r="D1047" i="151"/>
  <c r="D1048" i="151"/>
  <c r="D1049" i="151"/>
  <c r="D1050" i="151"/>
  <c r="D1051" i="151"/>
  <c r="D1052" i="151"/>
  <c r="D1053" i="151"/>
  <c r="D1054" i="151"/>
  <c r="D1055" i="151"/>
  <c r="D1056" i="151"/>
  <c r="D1057" i="151"/>
  <c r="D1058" i="151"/>
  <c r="D1059" i="151"/>
  <c r="D1060" i="151"/>
  <c r="D1061" i="151"/>
  <c r="D1062" i="151"/>
  <c r="D1063" i="151"/>
  <c r="D1064" i="151"/>
  <c r="D1065" i="151"/>
  <c r="D1066" i="151"/>
  <c r="D1067" i="151"/>
  <c r="D1068" i="151"/>
  <c r="D1069" i="151"/>
  <c r="D1070" i="151"/>
  <c r="D1071" i="151"/>
  <c r="D1072" i="151"/>
  <c r="D1073" i="151"/>
  <c r="D1074" i="151"/>
  <c r="D1075" i="151"/>
  <c r="D1076" i="151"/>
  <c r="D1077" i="151"/>
  <c r="D1078" i="151"/>
  <c r="D1079" i="151"/>
  <c r="D1080" i="151"/>
  <c r="D1081" i="151"/>
  <c r="D1082" i="151"/>
  <c r="D1083" i="151"/>
  <c r="D1084" i="151"/>
  <c r="D1085" i="151"/>
  <c r="D1086" i="151"/>
  <c r="D1087" i="151"/>
  <c r="D1088" i="151"/>
  <c r="D1089" i="151"/>
  <c r="D1090" i="151"/>
  <c r="D1091" i="151"/>
  <c r="D1092" i="151"/>
  <c r="D1093" i="151"/>
  <c r="D1094" i="151"/>
  <c r="D1095" i="151"/>
  <c r="D1096" i="151"/>
  <c r="D1097" i="151"/>
  <c r="D1098" i="151"/>
  <c r="D1099" i="151"/>
  <c r="D1100" i="151"/>
  <c r="D1101" i="151"/>
  <c r="D1102" i="151"/>
  <c r="D1103" i="151"/>
  <c r="D1104" i="151"/>
  <c r="D1105" i="151"/>
  <c r="D1106" i="151"/>
  <c r="D1107" i="151"/>
  <c r="D1108" i="151"/>
  <c r="D1109" i="151"/>
  <c r="D1110" i="151"/>
  <c r="D1111" i="151"/>
  <c r="D1112" i="151"/>
  <c r="D1113" i="151"/>
  <c r="D1114" i="151"/>
  <c r="D1115" i="151"/>
  <c r="D1116" i="151"/>
  <c r="D1117" i="151"/>
  <c r="D1118" i="151"/>
  <c r="D1119" i="151"/>
  <c r="D1120" i="151"/>
  <c r="D1121" i="151"/>
  <c r="D1122" i="151"/>
  <c r="D1123" i="151"/>
  <c r="D1124" i="151"/>
  <c r="D1125" i="151"/>
  <c r="D1126" i="151"/>
  <c r="D1127" i="151"/>
  <c r="D1128" i="151"/>
  <c r="D1129" i="151"/>
  <c r="D1130" i="151"/>
  <c r="D1131" i="151"/>
  <c r="D1132" i="151"/>
  <c r="D1133" i="151"/>
  <c r="D1134" i="151"/>
  <c r="D1135" i="151"/>
  <c r="D1136" i="151"/>
  <c r="D1137" i="151"/>
  <c r="D1138" i="151"/>
  <c r="D1139" i="151"/>
  <c r="D1140" i="151"/>
  <c r="D1141" i="151"/>
  <c r="D1142" i="151"/>
  <c r="D1143" i="151"/>
  <c r="D1144" i="151"/>
  <c r="D1145" i="151"/>
  <c r="D1146" i="151"/>
  <c r="D1147" i="151"/>
  <c r="D1148" i="151"/>
  <c r="D1149" i="151"/>
  <c r="D1150" i="151"/>
  <c r="D1151" i="151"/>
  <c r="D1152" i="151"/>
  <c r="D1153" i="151"/>
  <c r="D1154" i="151"/>
  <c r="D1155" i="151"/>
  <c r="D1156" i="151"/>
  <c r="D1157" i="151"/>
  <c r="D1158" i="151"/>
  <c r="D1159" i="151"/>
  <c r="D1160" i="151"/>
  <c r="D1161" i="151"/>
  <c r="D1162" i="151"/>
  <c r="D1163" i="151"/>
  <c r="D1164" i="151"/>
  <c r="D1165" i="151"/>
  <c r="D1166" i="151"/>
  <c r="D1167" i="151"/>
  <c r="D1168" i="151"/>
  <c r="D1169" i="151"/>
  <c r="D1170" i="151"/>
  <c r="D1171" i="151"/>
  <c r="D1172" i="151"/>
  <c r="D1173" i="151"/>
  <c r="D1174" i="151"/>
  <c r="D1175" i="151"/>
  <c r="D1176" i="151"/>
  <c r="D1177" i="151"/>
  <c r="D1178" i="151"/>
  <c r="D1179" i="151"/>
  <c r="D1180" i="151"/>
  <c r="D1181" i="151"/>
  <c r="D1182" i="151"/>
  <c r="D1183" i="151"/>
  <c r="D1184" i="151"/>
  <c r="D1185" i="151"/>
  <c r="D1186" i="151"/>
  <c r="D1187" i="151"/>
  <c r="D1188" i="151"/>
  <c r="D1189" i="151"/>
  <c r="D1190" i="151"/>
  <c r="D1191" i="151"/>
  <c r="D1192" i="151"/>
  <c r="D1193" i="151"/>
  <c r="D1194" i="151"/>
  <c r="D1195" i="151"/>
  <c r="D1196" i="151"/>
  <c r="D1197" i="151"/>
  <c r="D1198" i="151"/>
  <c r="D1199" i="151"/>
  <c r="D1200" i="151"/>
  <c r="D1201" i="151"/>
  <c r="D1202" i="151"/>
  <c r="D1203" i="151"/>
  <c r="D1204" i="151"/>
  <c r="D1205" i="151"/>
  <c r="D1206" i="151"/>
  <c r="D1207" i="151"/>
  <c r="D1208" i="151"/>
  <c r="D1209" i="151"/>
  <c r="D1210" i="151"/>
  <c r="D1211" i="151"/>
  <c r="D1212" i="151"/>
  <c r="D1213" i="151"/>
  <c r="D1214" i="151"/>
  <c r="D1215" i="151"/>
  <c r="D1216" i="151"/>
  <c r="D1217" i="151"/>
  <c r="D1218" i="151"/>
  <c r="D1219" i="151"/>
  <c r="D1220" i="151"/>
  <c r="D1221" i="151"/>
  <c r="D1222" i="151"/>
  <c r="D1223" i="151"/>
  <c r="D1224" i="151"/>
  <c r="D1225" i="151"/>
  <c r="D1226" i="151"/>
  <c r="D1227" i="151"/>
  <c r="D1228" i="151"/>
  <c r="D1229" i="151"/>
  <c r="D1230" i="151"/>
  <c r="D1231" i="151"/>
  <c r="D1232" i="151"/>
  <c r="D1233" i="151"/>
  <c r="D1234" i="151"/>
  <c r="D1235" i="151"/>
  <c r="D1236" i="151"/>
  <c r="D1237" i="151"/>
  <c r="D1238" i="151"/>
  <c r="D1239" i="151"/>
  <c r="D1240" i="151"/>
  <c r="D1241" i="151"/>
  <c r="D1242" i="151"/>
  <c r="D1243" i="151"/>
  <c r="D1244" i="151"/>
  <c r="D1245" i="151"/>
  <c r="D1246" i="151"/>
  <c r="D1247" i="151"/>
  <c r="D1248" i="151"/>
  <c r="D1249" i="151"/>
  <c r="D1250" i="151"/>
  <c r="D1251" i="151"/>
  <c r="D1252" i="151"/>
  <c r="D1253" i="151"/>
  <c r="D1254" i="151"/>
  <c r="D1255" i="151"/>
  <c r="D1256" i="151"/>
  <c r="D1257" i="151"/>
  <c r="D1258" i="151"/>
  <c r="D1259" i="151"/>
  <c r="D1260" i="151"/>
  <c r="D1261" i="151"/>
  <c r="D1262" i="151"/>
  <c r="D1263" i="151"/>
  <c r="D1264" i="151"/>
  <c r="D1265" i="151"/>
  <c r="D1266" i="151"/>
  <c r="D1267" i="151"/>
  <c r="D1268" i="151"/>
  <c r="D1269" i="151"/>
  <c r="D1270" i="151"/>
  <c r="D1271" i="151"/>
  <c r="D1272" i="151"/>
  <c r="D1273" i="151"/>
  <c r="D1274" i="151"/>
  <c r="D1275" i="151"/>
  <c r="D1276" i="151"/>
  <c r="D1277" i="151"/>
  <c r="D1278" i="151"/>
  <c r="D1279" i="151"/>
  <c r="D1280" i="151"/>
  <c r="D1281" i="151"/>
  <c r="D1282" i="151"/>
  <c r="D1283" i="151"/>
  <c r="D1284" i="151"/>
  <c r="D1285" i="151"/>
  <c r="D1286" i="151"/>
  <c r="D1287" i="151"/>
  <c r="D1288" i="151"/>
  <c r="D1289" i="151"/>
  <c r="D1290" i="151"/>
  <c r="D1291" i="151"/>
  <c r="D1292" i="151"/>
  <c r="D1293" i="151"/>
  <c r="D1294" i="151"/>
  <c r="D1295" i="151"/>
  <c r="D1296" i="151"/>
  <c r="D1297" i="151"/>
  <c r="D1298" i="151"/>
  <c r="D1299" i="151"/>
  <c r="D1300" i="151"/>
  <c r="D1301" i="151"/>
  <c r="D1302" i="151"/>
  <c r="D1303" i="151"/>
  <c r="D1304" i="151"/>
  <c r="D1305" i="151"/>
  <c r="D1306" i="151"/>
  <c r="D1307" i="151"/>
  <c r="D1308" i="151"/>
  <c r="D1309" i="151"/>
  <c r="D1310" i="151"/>
  <c r="D1311" i="151"/>
  <c r="D1312" i="151"/>
  <c r="D1313" i="151"/>
  <c r="D1314" i="151"/>
  <c r="D1315" i="151"/>
  <c r="D1316" i="151"/>
  <c r="D1317" i="151"/>
  <c r="D1318" i="151"/>
  <c r="D1319" i="151"/>
  <c r="D1320" i="151"/>
  <c r="D1321" i="151"/>
  <c r="D1322" i="151"/>
  <c r="D1323" i="151"/>
  <c r="D1324" i="151"/>
  <c r="D1325" i="151"/>
  <c r="D1326" i="151"/>
  <c r="D1327" i="151"/>
  <c r="D1328" i="151"/>
  <c r="D1329" i="151"/>
  <c r="D1330" i="151"/>
  <c r="D1331" i="151"/>
  <c r="D1332" i="151"/>
  <c r="D1333" i="151"/>
  <c r="D1334" i="151"/>
  <c r="D1335" i="151"/>
  <c r="D1336" i="151"/>
  <c r="D1337" i="151"/>
  <c r="D1338" i="151"/>
  <c r="D1339" i="151"/>
  <c r="D1340" i="151"/>
  <c r="D1341" i="151"/>
  <c r="D1342" i="151"/>
  <c r="D1343" i="151"/>
  <c r="D1344" i="151"/>
  <c r="D1345" i="151"/>
  <c r="D1346" i="151"/>
  <c r="D1347" i="151"/>
  <c r="D1348" i="151"/>
  <c r="D1349" i="151"/>
  <c r="D1350" i="151"/>
  <c r="D1351" i="151"/>
  <c r="D1352" i="151"/>
  <c r="D1353" i="151"/>
  <c r="D1354" i="151"/>
  <c r="D1355" i="151"/>
  <c r="D1356" i="151"/>
  <c r="D1357" i="151"/>
  <c r="D1358" i="151"/>
  <c r="D1359" i="151"/>
  <c r="D1360" i="151"/>
  <c r="D1361" i="151"/>
  <c r="D1362" i="151"/>
  <c r="D1363" i="151"/>
  <c r="D1364" i="151"/>
  <c r="D1365" i="151"/>
  <c r="D1366" i="151"/>
  <c r="D1367" i="151"/>
  <c r="D1368" i="151"/>
  <c r="D1369" i="151"/>
  <c r="D1370" i="151"/>
  <c r="D1371" i="151"/>
  <c r="D1372" i="151"/>
  <c r="D1373" i="151"/>
  <c r="D1374" i="151"/>
  <c r="D1375" i="151"/>
  <c r="D1376" i="151"/>
  <c r="D1377" i="151"/>
  <c r="D1378" i="151"/>
  <c r="D1379" i="151"/>
  <c r="D1380" i="151"/>
  <c r="D1381" i="151"/>
  <c r="D1382" i="151"/>
  <c r="D1383" i="151"/>
  <c r="D1384" i="151"/>
  <c r="D1385" i="151"/>
  <c r="D1386" i="151"/>
  <c r="D1387" i="151"/>
  <c r="D15" i="151"/>
  <c r="L1657" i="151"/>
  <c r="L16" i="151"/>
  <c r="L17" i="151"/>
  <c r="L18" i="151"/>
  <c r="L19" i="151"/>
  <c r="L20" i="151"/>
  <c r="L21" i="151"/>
  <c r="L22" i="151"/>
  <c r="L23" i="151"/>
  <c r="L24" i="151"/>
  <c r="L25" i="151"/>
  <c r="L26" i="151"/>
  <c r="L27" i="151"/>
  <c r="L28" i="151"/>
  <c r="L29" i="151"/>
  <c r="L30" i="151"/>
  <c r="L31" i="151"/>
  <c r="L32" i="151"/>
  <c r="L33" i="151"/>
  <c r="L34" i="151"/>
  <c r="L35" i="151"/>
  <c r="L36" i="151"/>
  <c r="L37" i="151"/>
  <c r="L38" i="151"/>
  <c r="L39" i="151"/>
  <c r="L40" i="151"/>
  <c r="L41" i="151"/>
  <c r="L42" i="151"/>
  <c r="L43" i="151"/>
  <c r="L44" i="151"/>
  <c r="L45" i="151"/>
  <c r="L46" i="151"/>
  <c r="L47" i="151"/>
  <c r="L48" i="151"/>
  <c r="L49" i="151"/>
  <c r="L50" i="151"/>
  <c r="L51" i="151"/>
  <c r="L52" i="151"/>
  <c r="L53" i="151"/>
  <c r="L54" i="151"/>
  <c r="L55" i="151"/>
  <c r="L56" i="151"/>
  <c r="L57" i="151"/>
  <c r="L58" i="151"/>
  <c r="L59" i="151"/>
  <c r="L60" i="151"/>
  <c r="L61" i="151"/>
  <c r="L62" i="151"/>
  <c r="L63" i="151"/>
  <c r="L64" i="151"/>
  <c r="L65" i="151"/>
  <c r="L66" i="151"/>
  <c r="L67" i="151"/>
  <c r="L68" i="151"/>
  <c r="L69" i="151"/>
  <c r="L70" i="151"/>
  <c r="L71" i="151"/>
  <c r="L72" i="151"/>
  <c r="L73" i="151"/>
  <c r="L74" i="151"/>
  <c r="L75" i="151"/>
  <c r="L76" i="151"/>
  <c r="L77" i="151"/>
  <c r="L78" i="151"/>
  <c r="L79" i="151"/>
  <c r="L80" i="151"/>
  <c r="L81" i="151"/>
  <c r="L82" i="151"/>
  <c r="L83" i="151"/>
  <c r="L84" i="151"/>
  <c r="L85" i="151"/>
  <c r="L86" i="151"/>
  <c r="L87" i="151"/>
  <c r="L88" i="151"/>
  <c r="L89" i="151"/>
  <c r="L90" i="151"/>
  <c r="L91" i="151"/>
  <c r="L92" i="151"/>
  <c r="L93" i="151"/>
  <c r="L94" i="151"/>
  <c r="L95" i="151"/>
  <c r="L96" i="151"/>
  <c r="L97" i="151"/>
  <c r="L98" i="151"/>
  <c r="L99" i="151"/>
  <c r="L100" i="151"/>
  <c r="L101" i="151"/>
  <c r="L102" i="151"/>
  <c r="L103" i="151"/>
  <c r="L104" i="151"/>
  <c r="L105" i="151"/>
  <c r="L106" i="151"/>
  <c r="L107" i="151"/>
  <c r="L108" i="151"/>
  <c r="L109" i="151"/>
  <c r="L110" i="151"/>
  <c r="L111" i="151"/>
  <c r="L112" i="151"/>
  <c r="L113" i="151"/>
  <c r="L114" i="151"/>
  <c r="L115" i="151"/>
  <c r="L116" i="151"/>
  <c r="L117" i="151"/>
  <c r="L118" i="151"/>
  <c r="L119" i="151"/>
  <c r="L120" i="151"/>
  <c r="L121" i="151"/>
  <c r="L122" i="151"/>
  <c r="L123" i="151"/>
  <c r="L124" i="151"/>
  <c r="L125" i="151"/>
  <c r="L126" i="151"/>
  <c r="L127" i="151"/>
  <c r="L128" i="151"/>
  <c r="L129" i="151"/>
  <c r="L130" i="151"/>
  <c r="L131" i="151"/>
  <c r="L132" i="151"/>
  <c r="L133" i="151"/>
  <c r="L134" i="151"/>
  <c r="L135" i="151"/>
  <c r="L136" i="151"/>
  <c r="L137" i="151"/>
  <c r="L138" i="151"/>
  <c r="L139" i="151"/>
  <c r="L140" i="151"/>
  <c r="L141" i="151"/>
  <c r="L142" i="151"/>
  <c r="L143" i="151"/>
  <c r="L144" i="151"/>
  <c r="L145" i="151"/>
  <c r="L146" i="151"/>
  <c r="L147" i="151"/>
  <c r="L148" i="151"/>
  <c r="L149" i="151"/>
  <c r="L150" i="151"/>
  <c r="L151" i="151"/>
  <c r="L152" i="151"/>
  <c r="L153" i="151"/>
  <c r="L154" i="151"/>
  <c r="L155" i="151"/>
  <c r="L156" i="151"/>
  <c r="L157" i="151"/>
  <c r="L158" i="151"/>
  <c r="L159" i="151"/>
  <c r="L160" i="151"/>
  <c r="L161" i="151"/>
  <c r="L162" i="151"/>
  <c r="L163" i="151"/>
  <c r="L164" i="151"/>
  <c r="L165" i="151"/>
  <c r="L166" i="151"/>
  <c r="L167" i="151"/>
  <c r="L168" i="151"/>
  <c r="L169" i="151"/>
  <c r="L170" i="151"/>
  <c r="L171" i="151"/>
  <c r="L172" i="151"/>
  <c r="L173" i="151"/>
  <c r="L174" i="151"/>
  <c r="L175" i="151"/>
  <c r="L176" i="151"/>
  <c r="L177" i="151"/>
  <c r="L178" i="151"/>
  <c r="L179" i="151"/>
  <c r="L180" i="151"/>
  <c r="L181" i="151"/>
  <c r="L182" i="151"/>
  <c r="L183" i="151"/>
  <c r="L184" i="151"/>
  <c r="L185" i="151"/>
  <c r="L186" i="151"/>
  <c r="L187" i="151"/>
  <c r="L188" i="151"/>
  <c r="L189" i="151"/>
  <c r="L190" i="151"/>
  <c r="L191" i="151"/>
  <c r="L192" i="151"/>
  <c r="L193" i="151"/>
  <c r="L194" i="151"/>
  <c r="L195" i="151"/>
  <c r="L196" i="151"/>
  <c r="L197" i="151"/>
  <c r="L198" i="151"/>
  <c r="L199" i="151"/>
  <c r="L200" i="151"/>
  <c r="L201" i="151"/>
  <c r="L202" i="151"/>
  <c r="L203" i="151"/>
  <c r="L204" i="151"/>
  <c r="L205" i="151"/>
  <c r="L206" i="151"/>
  <c r="L207" i="151"/>
  <c r="L208" i="151"/>
  <c r="L209" i="151"/>
  <c r="L210" i="151"/>
  <c r="L211" i="151"/>
  <c r="L212" i="151"/>
  <c r="L213" i="151"/>
  <c r="L214" i="151"/>
  <c r="L215" i="151"/>
  <c r="L216" i="151"/>
  <c r="L217" i="151"/>
  <c r="L218" i="151"/>
  <c r="L219" i="151"/>
  <c r="L220" i="151"/>
  <c r="L221" i="151"/>
  <c r="L222" i="151"/>
  <c r="L223" i="151"/>
  <c r="L224" i="151"/>
  <c r="L225" i="151"/>
  <c r="L226" i="151"/>
  <c r="L227" i="151"/>
  <c r="L228" i="151"/>
  <c r="L229" i="151"/>
  <c r="L230" i="151"/>
  <c r="L231" i="151"/>
  <c r="L232" i="151"/>
  <c r="L233" i="151"/>
  <c r="L234" i="151"/>
  <c r="L235" i="151"/>
  <c r="L236" i="151"/>
  <c r="L237" i="151"/>
  <c r="L238" i="151"/>
  <c r="L239" i="151"/>
  <c r="L240" i="151"/>
  <c r="L241" i="151"/>
  <c r="L242" i="151"/>
  <c r="L243" i="151"/>
  <c r="L244" i="151"/>
  <c r="L245" i="151"/>
  <c r="L246" i="151"/>
  <c r="L247" i="151"/>
  <c r="L248" i="151"/>
  <c r="L249" i="151"/>
  <c r="L250" i="151"/>
  <c r="L251" i="151"/>
  <c r="L252" i="151"/>
  <c r="L253" i="151"/>
  <c r="L254" i="151"/>
  <c r="L255" i="151"/>
  <c r="L256" i="151"/>
  <c r="L257" i="151"/>
  <c r="L258" i="151"/>
  <c r="L259" i="151"/>
  <c r="L260" i="151"/>
  <c r="L261" i="151"/>
  <c r="L262" i="151"/>
  <c r="L263" i="151"/>
  <c r="L264" i="151"/>
  <c r="L265" i="151"/>
  <c r="L266" i="151"/>
  <c r="L267" i="151"/>
  <c r="L268" i="151"/>
  <c r="L269" i="151"/>
  <c r="L270" i="151"/>
  <c r="L271" i="151"/>
  <c r="L272" i="151"/>
  <c r="L273" i="151"/>
  <c r="L274" i="151"/>
  <c r="L275" i="151"/>
  <c r="L276" i="151"/>
  <c r="L277" i="151"/>
  <c r="L278" i="151"/>
  <c r="L279" i="151"/>
  <c r="L280" i="151"/>
  <c r="L281" i="151"/>
  <c r="L282" i="151"/>
  <c r="L283" i="151"/>
  <c r="L284" i="151"/>
  <c r="L285" i="151"/>
  <c r="L286" i="151"/>
  <c r="L287" i="151"/>
  <c r="L288" i="151"/>
  <c r="L289" i="151"/>
  <c r="L290" i="151"/>
  <c r="L291" i="151"/>
  <c r="L292" i="151"/>
  <c r="L293" i="151"/>
  <c r="L294" i="151"/>
  <c r="L295" i="151"/>
  <c r="L296" i="151"/>
  <c r="L297" i="151"/>
  <c r="L298" i="151"/>
  <c r="L299" i="151"/>
  <c r="L300" i="151"/>
  <c r="L301" i="151"/>
  <c r="L302" i="151"/>
  <c r="L303" i="151"/>
  <c r="L304" i="151"/>
  <c r="L305" i="151"/>
  <c r="L306" i="151"/>
  <c r="L307" i="151"/>
  <c r="L308" i="151"/>
  <c r="L309" i="151"/>
  <c r="L310" i="151"/>
  <c r="L311" i="151"/>
  <c r="L312" i="151"/>
  <c r="L313" i="151"/>
  <c r="L314" i="151"/>
  <c r="L315" i="151"/>
  <c r="L316" i="151"/>
  <c r="L317" i="151"/>
  <c r="L318" i="151"/>
  <c r="L319" i="151"/>
  <c r="L320" i="151"/>
  <c r="L321" i="151"/>
  <c r="L322" i="151"/>
  <c r="L323" i="151"/>
  <c r="L324" i="151"/>
  <c r="L325" i="151"/>
  <c r="L326" i="151"/>
  <c r="L327" i="151"/>
  <c r="L328" i="151"/>
  <c r="L329" i="151"/>
  <c r="L330" i="151"/>
  <c r="L331" i="151"/>
  <c r="L332" i="151"/>
  <c r="L333" i="151"/>
  <c r="L334" i="151"/>
  <c r="L335" i="151"/>
  <c r="L336" i="151"/>
  <c r="L337" i="151"/>
  <c r="L338" i="151"/>
  <c r="L339" i="151"/>
  <c r="L340" i="151"/>
  <c r="L341" i="151"/>
  <c r="L342" i="151"/>
  <c r="L343" i="151"/>
  <c r="L344" i="151"/>
  <c r="L345" i="151"/>
  <c r="L346" i="151"/>
  <c r="L347" i="151"/>
  <c r="L348" i="151"/>
  <c r="L349" i="151"/>
  <c r="L350" i="151"/>
  <c r="L351" i="151"/>
  <c r="L352" i="151"/>
  <c r="L353" i="151"/>
  <c r="L354" i="151"/>
  <c r="L355" i="151"/>
  <c r="L356" i="151"/>
  <c r="L357" i="151"/>
  <c r="L358" i="151"/>
  <c r="L359" i="151"/>
  <c r="L360" i="151"/>
  <c r="L361" i="151"/>
  <c r="L362" i="151"/>
  <c r="L363" i="151"/>
  <c r="L364" i="151"/>
  <c r="L365" i="151"/>
  <c r="L366" i="151"/>
  <c r="L367" i="151"/>
  <c r="L368" i="151"/>
  <c r="L369" i="151"/>
  <c r="L370" i="151"/>
  <c r="L371" i="151"/>
  <c r="L372" i="151"/>
  <c r="L373" i="151"/>
  <c r="L374" i="151"/>
  <c r="L375" i="151"/>
  <c r="L376" i="151"/>
  <c r="L377" i="151"/>
  <c r="L378" i="151"/>
  <c r="L379" i="151"/>
  <c r="L380" i="151"/>
  <c r="L381" i="151"/>
  <c r="L382" i="151"/>
  <c r="L383" i="151"/>
  <c r="L384" i="151"/>
  <c r="L385" i="151"/>
  <c r="L386" i="151"/>
  <c r="L387" i="151"/>
  <c r="L388" i="151"/>
  <c r="L389" i="151"/>
  <c r="L390" i="151"/>
  <c r="L391" i="151"/>
  <c r="L392" i="151"/>
  <c r="L393" i="151"/>
  <c r="L394" i="151"/>
  <c r="L395" i="151"/>
  <c r="L396" i="151"/>
  <c r="L397" i="151"/>
  <c r="L398" i="151"/>
  <c r="L399" i="151"/>
  <c r="L400" i="151"/>
  <c r="L401" i="151"/>
  <c r="L402" i="151"/>
  <c r="L403" i="151"/>
  <c r="L404" i="151"/>
  <c r="L405" i="151"/>
  <c r="L406" i="151"/>
  <c r="L407" i="151"/>
  <c r="L408" i="151"/>
  <c r="L409" i="151"/>
  <c r="L410" i="151"/>
  <c r="L411" i="151"/>
  <c r="L412" i="151"/>
  <c r="L413" i="151"/>
  <c r="L414" i="151"/>
  <c r="L415" i="151"/>
  <c r="L416" i="151"/>
  <c r="L417" i="151"/>
  <c r="L418" i="151"/>
  <c r="L419" i="151"/>
  <c r="L420" i="151"/>
  <c r="L421" i="151"/>
  <c r="L422" i="151"/>
  <c r="L423" i="151"/>
  <c r="L424" i="151"/>
  <c r="L425" i="151"/>
  <c r="L426" i="151"/>
  <c r="L427" i="151"/>
  <c r="L428" i="151"/>
  <c r="L429" i="151"/>
  <c r="L430" i="151"/>
  <c r="L431" i="151"/>
  <c r="L432" i="151"/>
  <c r="L433" i="151"/>
  <c r="L434" i="151"/>
  <c r="L435" i="151"/>
  <c r="L436" i="151"/>
  <c r="L437" i="151"/>
  <c r="L438" i="151"/>
  <c r="L439" i="151"/>
  <c r="L440" i="151"/>
  <c r="L441" i="151"/>
  <c r="L442" i="151"/>
  <c r="L443" i="151"/>
  <c r="L444" i="151"/>
  <c r="L445" i="151"/>
  <c r="L446" i="151"/>
  <c r="L447" i="151"/>
  <c r="L448" i="151"/>
  <c r="L449" i="151"/>
  <c r="L450" i="151"/>
  <c r="L451" i="151"/>
  <c r="L452" i="151"/>
  <c r="L453" i="151"/>
  <c r="L454" i="151"/>
  <c r="L455" i="151"/>
  <c r="L456" i="151"/>
  <c r="L457" i="151"/>
  <c r="L458" i="151"/>
  <c r="L459" i="151"/>
  <c r="L460" i="151"/>
  <c r="L461" i="151"/>
  <c r="L462" i="151"/>
  <c r="L463" i="151"/>
  <c r="L464" i="151"/>
  <c r="L465" i="151"/>
  <c r="L466" i="151"/>
  <c r="L467" i="151"/>
  <c r="L468" i="151"/>
  <c r="L469" i="151"/>
  <c r="L470" i="151"/>
  <c r="L471" i="151"/>
  <c r="L472" i="151"/>
  <c r="L473" i="151"/>
  <c r="L474" i="151"/>
  <c r="L475" i="151"/>
  <c r="L476" i="151"/>
  <c r="L477" i="151"/>
  <c r="L478" i="151"/>
  <c r="L479" i="151"/>
  <c r="L480" i="151"/>
  <c r="L481" i="151"/>
  <c r="L482" i="151"/>
  <c r="L483" i="151"/>
  <c r="L484" i="151"/>
  <c r="L485" i="151"/>
  <c r="L486" i="151"/>
  <c r="L487" i="151"/>
  <c r="L488" i="151"/>
  <c r="L489" i="151"/>
  <c r="L490" i="151"/>
  <c r="L491" i="151"/>
  <c r="L492" i="151"/>
  <c r="L493" i="151"/>
  <c r="L494" i="151"/>
  <c r="L495" i="151"/>
  <c r="L496" i="151"/>
  <c r="L497" i="151"/>
  <c r="L498" i="151"/>
  <c r="L499" i="151"/>
  <c r="L500" i="151"/>
  <c r="L501" i="151"/>
  <c r="L502" i="151"/>
  <c r="L503" i="151"/>
  <c r="L504" i="151"/>
  <c r="L505" i="151"/>
  <c r="L506" i="151"/>
  <c r="L507" i="151"/>
  <c r="L508" i="151"/>
  <c r="L509" i="151"/>
  <c r="L510" i="151"/>
  <c r="L511" i="151"/>
  <c r="L512" i="151"/>
  <c r="L513" i="151"/>
  <c r="L514" i="151"/>
  <c r="L515" i="151"/>
  <c r="L516" i="151"/>
  <c r="L517" i="151"/>
  <c r="L518" i="151"/>
  <c r="L519" i="151"/>
  <c r="L520" i="151"/>
  <c r="L521" i="151"/>
  <c r="L522" i="151"/>
  <c r="L523" i="151"/>
  <c r="L524" i="151"/>
  <c r="L525" i="151"/>
  <c r="L526" i="151"/>
  <c r="L527" i="151"/>
  <c r="L528" i="151"/>
  <c r="L529" i="151"/>
  <c r="L530" i="151"/>
  <c r="L531" i="151"/>
  <c r="L532" i="151"/>
  <c r="L533" i="151"/>
  <c r="L534" i="151"/>
  <c r="L535" i="151"/>
  <c r="L536" i="151"/>
  <c r="L537" i="151"/>
  <c r="L538" i="151"/>
  <c r="L539" i="151"/>
  <c r="L540" i="151"/>
  <c r="L541" i="151"/>
  <c r="L542" i="151"/>
  <c r="L543" i="151"/>
  <c r="L544" i="151"/>
  <c r="L545" i="151"/>
  <c r="L546" i="151"/>
  <c r="L547" i="151"/>
  <c r="L548" i="151"/>
  <c r="L549" i="151"/>
  <c r="L550" i="151"/>
  <c r="L551" i="151"/>
  <c r="L552" i="151"/>
  <c r="L553" i="151"/>
  <c r="L554" i="151"/>
  <c r="L555" i="151"/>
  <c r="L556" i="151"/>
  <c r="L557" i="151"/>
  <c r="L558" i="151"/>
  <c r="L559" i="151"/>
  <c r="L560" i="151"/>
  <c r="L561" i="151"/>
  <c r="L562" i="151"/>
  <c r="L563" i="151"/>
  <c r="L564" i="151"/>
  <c r="L565" i="151"/>
  <c r="L566" i="151"/>
  <c r="L567" i="151"/>
  <c r="L568" i="151"/>
  <c r="L569" i="151"/>
  <c r="L570" i="151"/>
  <c r="L571" i="151"/>
  <c r="L572" i="151"/>
  <c r="L573" i="151"/>
  <c r="L574" i="151"/>
  <c r="L575" i="151"/>
  <c r="L576" i="151"/>
  <c r="L577" i="151"/>
  <c r="L578" i="151"/>
  <c r="L579" i="151"/>
  <c r="L580" i="151"/>
  <c r="L581" i="151"/>
  <c r="L582" i="151"/>
  <c r="L583" i="151"/>
  <c r="L584" i="151"/>
  <c r="L585" i="151"/>
  <c r="L586" i="151"/>
  <c r="L587" i="151"/>
  <c r="L588" i="151"/>
  <c r="L589" i="151"/>
  <c r="L590" i="151"/>
  <c r="L591" i="151"/>
  <c r="L592" i="151"/>
  <c r="L593" i="151"/>
  <c r="L594" i="151"/>
  <c r="L595" i="151"/>
  <c r="L596" i="151"/>
  <c r="L597" i="151"/>
  <c r="L598" i="151"/>
  <c r="L599" i="151"/>
  <c r="L600" i="151"/>
  <c r="L601" i="151"/>
  <c r="L602" i="151"/>
  <c r="L603" i="151"/>
  <c r="L604" i="151"/>
  <c r="L605" i="151"/>
  <c r="L606" i="151"/>
  <c r="L607" i="151"/>
  <c r="L608" i="151"/>
  <c r="L609" i="151"/>
  <c r="L610" i="151"/>
  <c r="L611" i="151"/>
  <c r="L612" i="151"/>
  <c r="L613" i="151"/>
  <c r="L614" i="151"/>
  <c r="L615" i="151"/>
  <c r="L616" i="151"/>
  <c r="L617" i="151"/>
  <c r="L618" i="151"/>
  <c r="L619" i="151"/>
  <c r="L620" i="151"/>
  <c r="L621" i="151"/>
  <c r="L622" i="151"/>
  <c r="L623" i="151"/>
  <c r="L624" i="151"/>
  <c r="L625" i="151"/>
  <c r="L626" i="151"/>
  <c r="L627" i="151"/>
  <c r="L628" i="151"/>
  <c r="L629" i="151"/>
  <c r="L630" i="151"/>
  <c r="L631" i="151"/>
  <c r="L632" i="151"/>
  <c r="L633" i="151"/>
  <c r="L634" i="151"/>
  <c r="L635" i="151"/>
  <c r="L636" i="151"/>
  <c r="L637" i="151"/>
  <c r="L638" i="151"/>
  <c r="L639" i="151"/>
  <c r="L640" i="151"/>
  <c r="L641" i="151"/>
  <c r="L642" i="151"/>
  <c r="L643" i="151"/>
  <c r="L644" i="151"/>
  <c r="L645" i="151"/>
  <c r="L646" i="151"/>
  <c r="L647" i="151"/>
  <c r="L648" i="151"/>
  <c r="L649" i="151"/>
  <c r="L650" i="151"/>
  <c r="L651" i="151"/>
  <c r="L652" i="151"/>
  <c r="L653" i="151"/>
  <c r="L654" i="151"/>
  <c r="L655" i="151"/>
  <c r="L656" i="151"/>
  <c r="L657" i="151"/>
  <c r="L658" i="151"/>
  <c r="L659" i="151"/>
  <c r="L660" i="151"/>
  <c r="L661" i="151"/>
  <c r="L662" i="151"/>
  <c r="L663" i="151"/>
  <c r="L664" i="151"/>
  <c r="L665" i="151"/>
  <c r="L666" i="151"/>
  <c r="L667" i="151"/>
  <c r="L668" i="151"/>
  <c r="L669" i="151"/>
  <c r="L670" i="151"/>
  <c r="L671" i="151"/>
  <c r="L672" i="151"/>
  <c r="L673" i="151"/>
  <c r="L674" i="151"/>
  <c r="L675" i="151"/>
  <c r="L676" i="151"/>
  <c r="L677" i="151"/>
  <c r="L678" i="151"/>
  <c r="L679" i="151"/>
  <c r="L680" i="151"/>
  <c r="L681" i="151"/>
  <c r="L682" i="151"/>
  <c r="L683" i="151"/>
  <c r="L684" i="151"/>
  <c r="L685" i="151"/>
  <c r="L686" i="151"/>
  <c r="L687" i="151"/>
  <c r="L688" i="151"/>
  <c r="L689" i="151"/>
  <c r="L690" i="151"/>
  <c r="L691" i="151"/>
  <c r="L692" i="151"/>
  <c r="L693" i="151"/>
  <c r="L694" i="151"/>
  <c r="L695" i="151"/>
  <c r="L696" i="151"/>
  <c r="L697" i="151"/>
  <c r="L698" i="151"/>
  <c r="L699" i="151"/>
  <c r="L700" i="151"/>
  <c r="L701" i="151"/>
  <c r="L702" i="151"/>
  <c r="L703" i="151"/>
  <c r="L704" i="151"/>
  <c r="L705" i="151"/>
  <c r="L706" i="151"/>
  <c r="L707" i="151"/>
  <c r="L708" i="151"/>
  <c r="L709" i="151"/>
  <c r="L710" i="151"/>
  <c r="L711" i="151"/>
  <c r="L712" i="151"/>
  <c r="L713" i="151"/>
  <c r="L714" i="151"/>
  <c r="L715" i="151"/>
  <c r="L716" i="151"/>
  <c r="L717" i="151"/>
  <c r="L718" i="151"/>
  <c r="L719" i="151"/>
  <c r="L720" i="151"/>
  <c r="L721" i="151"/>
  <c r="L722" i="151"/>
  <c r="L723" i="151"/>
  <c r="L724" i="151"/>
  <c r="L725" i="151"/>
  <c r="L726" i="151"/>
  <c r="L727" i="151"/>
  <c r="L728" i="151"/>
  <c r="L729" i="151"/>
  <c r="L730" i="151"/>
  <c r="L731" i="151"/>
  <c r="L732" i="151"/>
  <c r="L733" i="151"/>
  <c r="L734" i="151"/>
  <c r="L735" i="151"/>
  <c r="L736" i="151"/>
  <c r="L737" i="151"/>
  <c r="L738" i="151"/>
  <c r="L739" i="151"/>
  <c r="L740" i="151"/>
  <c r="L741" i="151"/>
  <c r="L742" i="151"/>
  <c r="L743" i="151"/>
  <c r="L744" i="151"/>
  <c r="L745" i="151"/>
  <c r="L746" i="151"/>
  <c r="L747" i="151"/>
  <c r="L748" i="151"/>
  <c r="L749" i="151"/>
  <c r="L750" i="151"/>
  <c r="L751" i="151"/>
  <c r="L752" i="151"/>
  <c r="L753" i="151"/>
  <c r="L754" i="151"/>
  <c r="L755" i="151"/>
  <c r="L756" i="151"/>
  <c r="L757" i="151"/>
  <c r="L758" i="151"/>
  <c r="L759" i="151"/>
  <c r="L760" i="151"/>
  <c r="L761" i="151"/>
  <c r="L762" i="151"/>
  <c r="L763" i="151"/>
  <c r="L764" i="151"/>
  <c r="L765" i="151"/>
  <c r="L766" i="151"/>
  <c r="L767" i="151"/>
  <c r="L768" i="151"/>
  <c r="L769" i="151"/>
  <c r="L770" i="151"/>
  <c r="L771" i="151"/>
  <c r="L772" i="151"/>
  <c r="L773" i="151"/>
  <c r="L774" i="151"/>
  <c r="L775" i="151"/>
  <c r="L776" i="151"/>
  <c r="L777" i="151"/>
  <c r="L778" i="151"/>
  <c r="L779" i="151"/>
  <c r="L780" i="151"/>
  <c r="L781" i="151"/>
  <c r="L782" i="151"/>
  <c r="L783" i="151"/>
  <c r="L784" i="151"/>
  <c r="L785" i="151"/>
  <c r="L786" i="151"/>
  <c r="L787" i="151"/>
  <c r="L788" i="151"/>
  <c r="L789" i="151"/>
  <c r="L790" i="151"/>
  <c r="L791" i="151"/>
  <c r="L792" i="151"/>
  <c r="L793" i="151"/>
  <c r="L794" i="151"/>
  <c r="L795" i="151"/>
  <c r="L796" i="151"/>
  <c r="L797" i="151"/>
  <c r="L798" i="151"/>
  <c r="L799" i="151"/>
  <c r="L800" i="151"/>
  <c r="L801" i="151"/>
  <c r="L802" i="151"/>
  <c r="L803" i="151"/>
  <c r="L804" i="151"/>
  <c r="L805" i="151"/>
  <c r="L806" i="151"/>
  <c r="L807" i="151"/>
  <c r="L808" i="151"/>
  <c r="L809" i="151"/>
  <c r="L810" i="151"/>
  <c r="L811" i="151"/>
  <c r="L812" i="151"/>
  <c r="L813" i="151"/>
  <c r="L814" i="151"/>
  <c r="L815" i="151"/>
  <c r="L816" i="151"/>
  <c r="L817" i="151"/>
  <c r="L818" i="151"/>
  <c r="L819" i="151"/>
  <c r="L820" i="151"/>
  <c r="L821" i="151"/>
  <c r="L822" i="151"/>
  <c r="L823" i="151"/>
  <c r="L824" i="151"/>
  <c r="L825" i="151"/>
  <c r="L826" i="151"/>
  <c r="L827" i="151"/>
  <c r="L828" i="151"/>
  <c r="L829" i="151"/>
  <c r="L830" i="151"/>
  <c r="L831" i="151"/>
  <c r="L832" i="151"/>
  <c r="L833" i="151"/>
  <c r="L834" i="151"/>
  <c r="L835" i="151"/>
  <c r="L836" i="151"/>
  <c r="L837" i="151"/>
  <c r="L838" i="151"/>
  <c r="L839" i="151"/>
  <c r="L840" i="151"/>
  <c r="L841" i="151"/>
  <c r="L842" i="151"/>
  <c r="L843" i="151"/>
  <c r="L844" i="151"/>
  <c r="L845" i="151"/>
  <c r="L846" i="151"/>
  <c r="L847" i="151"/>
  <c r="L848" i="151"/>
  <c r="L849" i="151"/>
  <c r="L850" i="151"/>
  <c r="L851" i="151"/>
  <c r="L852" i="151"/>
  <c r="L853" i="151"/>
  <c r="L854" i="151"/>
  <c r="L855" i="151"/>
  <c r="L856" i="151"/>
  <c r="L857" i="151"/>
  <c r="L858" i="151"/>
  <c r="L859" i="151"/>
  <c r="L860" i="151"/>
  <c r="L861" i="151"/>
  <c r="L862" i="151"/>
  <c r="L863" i="151"/>
  <c r="L864" i="151"/>
  <c r="L865" i="151"/>
  <c r="L866" i="151"/>
  <c r="L867" i="151"/>
  <c r="L868" i="151"/>
  <c r="L869" i="151"/>
  <c r="L870" i="151"/>
  <c r="L871" i="151"/>
  <c r="L872" i="151"/>
  <c r="L873" i="151"/>
  <c r="L874" i="151"/>
  <c r="L875" i="151"/>
  <c r="L876" i="151"/>
  <c r="L877" i="151"/>
  <c r="L878" i="151"/>
  <c r="L879" i="151"/>
  <c r="L880" i="151"/>
  <c r="L881" i="151"/>
  <c r="L882" i="151"/>
  <c r="L883" i="151"/>
  <c r="L884" i="151"/>
  <c r="L885" i="151"/>
  <c r="L886" i="151"/>
  <c r="L887" i="151"/>
  <c r="L888" i="151"/>
  <c r="L889" i="151"/>
  <c r="L890" i="151"/>
  <c r="L891" i="151"/>
  <c r="L892" i="151"/>
  <c r="L893" i="151"/>
  <c r="L894" i="151"/>
  <c r="L895" i="151"/>
  <c r="L896" i="151"/>
  <c r="L897" i="151"/>
  <c r="L898" i="151"/>
  <c r="L899" i="151"/>
  <c r="L900" i="151"/>
  <c r="L901" i="151"/>
  <c r="L902" i="151"/>
  <c r="L903" i="151"/>
  <c r="L904" i="151"/>
  <c r="L905" i="151"/>
  <c r="L906" i="151"/>
  <c r="L907" i="151"/>
  <c r="L908" i="151"/>
  <c r="L909" i="151"/>
  <c r="L910" i="151"/>
  <c r="L911" i="151"/>
  <c r="L912" i="151"/>
  <c r="L913" i="151"/>
  <c r="L914" i="151"/>
  <c r="L915" i="151"/>
  <c r="L916" i="151"/>
  <c r="L917" i="151"/>
  <c r="L918" i="151"/>
  <c r="L919" i="151"/>
  <c r="L920" i="151"/>
  <c r="L921" i="151"/>
  <c r="L922" i="151"/>
  <c r="L923" i="151"/>
  <c r="L924" i="151"/>
  <c r="L925" i="151"/>
  <c r="L926" i="151"/>
  <c r="L927" i="151"/>
  <c r="L928" i="151"/>
  <c r="L929" i="151"/>
  <c r="L930" i="151"/>
  <c r="L931" i="151"/>
  <c r="L932" i="151"/>
  <c r="L933" i="151"/>
  <c r="L934" i="151"/>
  <c r="L935" i="151"/>
  <c r="L936" i="151"/>
  <c r="L937" i="151"/>
  <c r="L938" i="151"/>
  <c r="L939" i="151"/>
  <c r="L940" i="151"/>
  <c r="L941" i="151"/>
  <c r="L942" i="151"/>
  <c r="L943" i="151"/>
  <c r="L944" i="151"/>
  <c r="L945" i="151"/>
  <c r="L946" i="151"/>
  <c r="L947" i="151"/>
  <c r="L948" i="151"/>
  <c r="L949" i="151"/>
  <c r="L950" i="151"/>
  <c r="L951" i="151"/>
  <c r="L952" i="151"/>
  <c r="L953" i="151"/>
  <c r="L954" i="151"/>
  <c r="L955" i="151"/>
  <c r="L956" i="151"/>
  <c r="L957" i="151"/>
  <c r="L958" i="151"/>
  <c r="L959" i="151"/>
  <c r="L960" i="151"/>
  <c r="L961" i="151"/>
  <c r="L962" i="151"/>
  <c r="L963" i="151"/>
  <c r="L964" i="151"/>
  <c r="L965" i="151"/>
  <c r="L966" i="151"/>
  <c r="L967" i="151"/>
  <c r="L968" i="151"/>
  <c r="L969" i="151"/>
  <c r="L970" i="151"/>
  <c r="L971" i="151"/>
  <c r="L972" i="151"/>
  <c r="L973" i="151"/>
  <c r="L974" i="151"/>
  <c r="L975" i="151"/>
  <c r="L976" i="151"/>
  <c r="L977" i="151"/>
  <c r="L978" i="151"/>
  <c r="L979" i="151"/>
  <c r="L980" i="151"/>
  <c r="L981" i="151"/>
  <c r="L982" i="151"/>
  <c r="L983" i="151"/>
  <c r="L984" i="151"/>
  <c r="L985" i="151"/>
  <c r="L986" i="151"/>
  <c r="L987" i="151"/>
  <c r="L988" i="151"/>
  <c r="L989" i="151"/>
  <c r="L990" i="151"/>
  <c r="L991" i="151"/>
  <c r="L992" i="151"/>
  <c r="L993" i="151"/>
  <c r="L994" i="151"/>
  <c r="L995" i="151"/>
  <c r="L996" i="151"/>
  <c r="L997" i="151"/>
  <c r="L998" i="151"/>
  <c r="L999" i="151"/>
  <c r="L1000" i="151"/>
  <c r="L1001" i="151"/>
  <c r="L1002" i="151"/>
  <c r="L1003" i="151"/>
  <c r="L1004" i="151"/>
  <c r="L1005" i="151"/>
  <c r="L1006" i="151"/>
  <c r="L1007" i="151"/>
  <c r="L1008" i="151"/>
  <c r="L1009" i="151"/>
  <c r="L1010" i="151"/>
  <c r="L1011" i="151"/>
  <c r="L1012" i="151"/>
  <c r="L1013" i="151"/>
  <c r="L1014" i="151"/>
  <c r="L1015" i="151"/>
  <c r="L1016" i="151"/>
  <c r="L1017" i="151"/>
  <c r="L1018" i="151"/>
  <c r="L1019" i="151"/>
  <c r="L1020" i="151"/>
  <c r="L1021" i="151"/>
  <c r="L1022" i="151"/>
  <c r="L1023" i="151"/>
  <c r="L1024" i="151"/>
  <c r="L1025" i="151"/>
  <c r="L1026" i="151"/>
  <c r="L1027" i="151"/>
  <c r="L1028" i="151"/>
  <c r="L1029" i="151"/>
  <c r="L1030" i="151"/>
  <c r="L1031" i="151"/>
  <c r="L1032" i="151"/>
  <c r="L1033" i="151"/>
  <c r="L1034" i="151"/>
  <c r="L1035" i="151"/>
  <c r="L1036" i="151"/>
  <c r="L1037" i="151"/>
  <c r="L1038" i="151"/>
  <c r="L1039" i="151"/>
  <c r="L1040" i="151"/>
  <c r="L1041" i="151"/>
  <c r="L1042" i="151"/>
  <c r="L1043" i="151"/>
  <c r="L1044" i="151"/>
  <c r="L1045" i="151"/>
  <c r="L1046" i="151"/>
  <c r="L1047" i="151"/>
  <c r="L1048" i="151"/>
  <c r="L1049" i="151"/>
  <c r="L1050" i="151"/>
  <c r="L1051" i="151"/>
  <c r="L1052" i="151"/>
  <c r="L1053" i="151"/>
  <c r="L1054" i="151"/>
  <c r="L1055" i="151"/>
  <c r="L1056" i="151"/>
  <c r="L1057" i="151"/>
  <c r="L1058" i="151"/>
  <c r="L1059" i="151"/>
  <c r="L1060" i="151"/>
  <c r="L1061" i="151"/>
  <c r="L1062" i="151"/>
  <c r="L1063" i="151"/>
  <c r="L1064" i="151"/>
  <c r="L1065" i="151"/>
  <c r="L1066" i="151"/>
  <c r="L1067" i="151"/>
  <c r="L1068" i="151"/>
  <c r="L1069" i="151"/>
  <c r="L1070" i="151"/>
  <c r="L1071" i="151"/>
  <c r="L1072" i="151"/>
  <c r="L1073" i="151"/>
  <c r="L1074" i="151"/>
  <c r="L1075" i="151"/>
  <c r="L1076" i="151"/>
  <c r="L1077" i="151"/>
  <c r="L1078" i="151"/>
  <c r="L1079" i="151"/>
  <c r="L1080" i="151"/>
  <c r="L1081" i="151"/>
  <c r="L1082" i="151"/>
  <c r="L1083" i="151"/>
  <c r="L1084" i="151"/>
  <c r="L1085" i="151"/>
  <c r="L1086" i="151"/>
  <c r="L1087" i="151"/>
  <c r="L1088" i="151"/>
  <c r="L1089" i="151"/>
  <c r="L1090" i="151"/>
  <c r="L1091" i="151"/>
  <c r="L1092" i="151"/>
  <c r="L1093" i="151"/>
  <c r="L1094" i="151"/>
  <c r="L1095" i="151"/>
  <c r="L1096" i="151"/>
  <c r="L1097" i="151"/>
  <c r="L1098" i="151"/>
  <c r="L1099" i="151"/>
  <c r="L1100" i="151"/>
  <c r="L1101" i="151"/>
  <c r="L1102" i="151"/>
  <c r="L1103" i="151"/>
  <c r="L1104" i="151"/>
  <c r="L1105" i="151"/>
  <c r="L1106" i="151"/>
  <c r="L1107" i="151"/>
  <c r="L1108" i="151"/>
  <c r="L1109" i="151"/>
  <c r="L1110" i="151"/>
  <c r="L1111" i="151"/>
  <c r="L1112" i="151"/>
  <c r="L1113" i="151"/>
  <c r="L1114" i="151"/>
  <c r="L1115" i="151"/>
  <c r="L1116" i="151"/>
  <c r="L1117" i="151"/>
  <c r="L1118" i="151"/>
  <c r="L1119" i="151"/>
  <c r="L1120" i="151"/>
  <c r="L1121" i="151"/>
  <c r="L1122" i="151"/>
  <c r="L1123" i="151"/>
  <c r="L1124" i="151"/>
  <c r="L1125" i="151"/>
  <c r="L1126" i="151"/>
  <c r="L1127" i="151"/>
  <c r="L1128" i="151"/>
  <c r="L1129" i="151"/>
  <c r="L1130" i="151"/>
  <c r="L1131" i="151"/>
  <c r="L1132" i="151"/>
  <c r="L1133" i="151"/>
  <c r="L1134" i="151"/>
  <c r="L1135" i="151"/>
  <c r="L1136" i="151"/>
  <c r="L1137" i="151"/>
  <c r="L1138" i="151"/>
  <c r="L1139" i="151"/>
  <c r="L1140" i="151"/>
  <c r="L1141" i="151"/>
  <c r="L1142" i="151"/>
  <c r="L1143" i="151"/>
  <c r="L1144" i="151"/>
  <c r="L1145" i="151"/>
  <c r="L1146" i="151"/>
  <c r="L1147" i="151"/>
  <c r="L1148" i="151"/>
  <c r="L1149" i="151"/>
  <c r="L1150" i="151"/>
  <c r="L1151" i="151"/>
  <c r="L1152" i="151"/>
  <c r="L1153" i="151"/>
  <c r="L1154" i="151"/>
  <c r="L1155" i="151"/>
  <c r="L1156" i="151"/>
  <c r="L1157" i="151"/>
  <c r="L1158" i="151"/>
  <c r="L1159" i="151"/>
  <c r="L1160" i="151"/>
  <c r="L1161" i="151"/>
  <c r="L1162" i="151"/>
  <c r="L1163" i="151"/>
  <c r="L1164" i="151"/>
  <c r="L1165" i="151"/>
  <c r="L1166" i="151"/>
  <c r="L1167" i="151"/>
  <c r="L1168" i="151"/>
  <c r="L1169" i="151"/>
  <c r="L1170" i="151"/>
  <c r="L1171" i="151"/>
  <c r="L1172" i="151"/>
  <c r="L1173" i="151"/>
  <c r="L1174" i="151"/>
  <c r="L1175" i="151"/>
  <c r="L1176" i="151"/>
  <c r="L1177" i="151"/>
  <c r="L1178" i="151"/>
  <c r="L1179" i="151"/>
  <c r="L1180" i="151"/>
  <c r="L1181" i="151"/>
  <c r="L1182" i="151"/>
  <c r="L1183" i="151"/>
  <c r="L1184" i="151"/>
  <c r="L1185" i="151"/>
  <c r="L1186" i="151"/>
  <c r="L1187" i="151"/>
  <c r="L1188" i="151"/>
  <c r="L1189" i="151"/>
  <c r="L1190" i="151"/>
  <c r="L1191" i="151"/>
  <c r="L1192" i="151"/>
  <c r="L1193" i="151"/>
  <c r="L1194" i="151"/>
  <c r="L1195" i="151"/>
  <c r="L1196" i="151"/>
  <c r="L1197" i="151"/>
  <c r="L1198" i="151"/>
  <c r="L1199" i="151"/>
  <c r="L1200" i="151"/>
  <c r="L1201" i="151"/>
  <c r="L1202" i="151"/>
  <c r="L1203" i="151"/>
  <c r="L1204" i="151"/>
  <c r="L1205" i="151"/>
  <c r="L1206" i="151"/>
  <c r="L1207" i="151"/>
  <c r="L1208" i="151"/>
  <c r="L1209" i="151"/>
  <c r="L1210" i="151"/>
  <c r="L1211" i="151"/>
  <c r="L1212" i="151"/>
  <c r="L1213" i="151"/>
  <c r="L1214" i="151"/>
  <c r="L1215" i="151"/>
  <c r="L1216" i="151"/>
  <c r="L1217" i="151"/>
  <c r="L1218" i="151"/>
  <c r="L1219" i="151"/>
  <c r="L1220" i="151"/>
  <c r="L1221" i="151"/>
  <c r="L1222" i="151"/>
  <c r="L1223" i="151"/>
  <c r="L1224" i="151"/>
  <c r="L1225" i="151"/>
  <c r="L1226" i="151"/>
  <c r="L1227" i="151"/>
  <c r="L1228" i="151"/>
  <c r="L1229" i="151"/>
  <c r="L1230" i="151"/>
  <c r="L1231" i="151"/>
  <c r="L1232" i="151"/>
  <c r="L1233" i="151"/>
  <c r="L1234" i="151"/>
  <c r="L1235" i="151"/>
  <c r="L1236" i="151"/>
  <c r="L1237" i="151"/>
  <c r="L1238" i="151"/>
  <c r="L1239" i="151"/>
  <c r="L1240" i="151"/>
  <c r="L1241" i="151"/>
  <c r="L1242" i="151"/>
  <c r="L1243" i="151"/>
  <c r="L1244" i="151"/>
  <c r="L1245" i="151"/>
  <c r="L1246" i="151"/>
  <c r="L1247" i="151"/>
  <c r="L1248" i="151"/>
  <c r="L1249" i="151"/>
  <c r="L1250" i="151"/>
  <c r="L1251" i="151"/>
  <c r="L1252" i="151"/>
  <c r="L1253" i="151"/>
  <c r="L1254" i="151"/>
  <c r="L1255" i="151"/>
  <c r="L1256" i="151"/>
  <c r="L1257" i="151"/>
  <c r="L1258" i="151"/>
  <c r="L1259" i="151"/>
  <c r="L1260" i="151"/>
  <c r="L1261" i="151"/>
  <c r="L1262" i="151"/>
  <c r="L1263" i="151"/>
  <c r="L1264" i="151"/>
  <c r="L1265" i="151"/>
  <c r="L1266" i="151"/>
  <c r="L1267" i="151"/>
  <c r="L1268" i="151"/>
  <c r="L1269" i="151"/>
  <c r="L1270" i="151"/>
  <c r="L1271" i="151"/>
  <c r="L1272" i="151"/>
  <c r="L1273" i="151"/>
  <c r="L1274" i="151"/>
  <c r="L1275" i="151"/>
  <c r="L1276" i="151"/>
  <c r="L1277" i="151"/>
  <c r="L1278" i="151"/>
  <c r="L1279" i="151"/>
  <c r="L1280" i="151"/>
  <c r="L1281" i="151"/>
  <c r="L1282" i="151"/>
  <c r="L1283" i="151"/>
  <c r="L1284" i="151"/>
  <c r="L1285" i="151"/>
  <c r="L1286" i="151"/>
  <c r="L1287" i="151"/>
  <c r="L1288" i="151"/>
  <c r="L1289" i="151"/>
  <c r="L1290" i="151"/>
  <c r="L1291" i="151"/>
  <c r="L1292" i="151"/>
  <c r="L1293" i="151"/>
  <c r="L1294" i="151"/>
  <c r="L1295" i="151"/>
  <c r="L1296" i="151"/>
  <c r="L1297" i="151"/>
  <c r="L1298" i="151"/>
  <c r="L1299" i="151"/>
  <c r="L1300" i="151"/>
  <c r="L1301" i="151"/>
  <c r="L1302" i="151"/>
  <c r="L1303" i="151"/>
  <c r="L1304" i="151"/>
  <c r="L1305" i="151"/>
  <c r="L1306" i="151"/>
  <c r="L1307" i="151"/>
  <c r="L1308" i="151"/>
  <c r="L1309" i="151"/>
  <c r="L1310" i="151"/>
  <c r="L1311" i="151"/>
  <c r="L1312" i="151"/>
  <c r="L1313" i="151"/>
  <c r="L1314" i="151"/>
  <c r="L1315" i="151"/>
  <c r="L1316" i="151"/>
  <c r="L1317" i="151"/>
  <c r="L1318" i="151"/>
  <c r="L1319" i="151"/>
  <c r="L1320" i="151"/>
  <c r="L1321" i="151"/>
  <c r="L1322" i="151"/>
  <c r="L1323" i="151"/>
  <c r="L1324" i="151"/>
  <c r="L1325" i="151"/>
  <c r="L1326" i="151"/>
  <c r="L1327" i="151"/>
  <c r="L1328" i="151"/>
  <c r="L1329" i="151"/>
  <c r="L1330" i="151"/>
  <c r="L1331" i="151"/>
  <c r="L1332" i="151"/>
  <c r="L1333" i="151"/>
  <c r="L1334" i="151"/>
  <c r="L1335" i="151"/>
  <c r="L1336" i="151"/>
  <c r="L1337" i="151"/>
  <c r="L1338" i="151"/>
  <c r="L1339" i="151"/>
  <c r="L1340" i="151"/>
  <c r="L1341" i="151"/>
  <c r="L1342" i="151"/>
  <c r="L1343" i="151"/>
  <c r="L1344" i="151"/>
  <c r="L1345" i="151"/>
  <c r="L1346" i="151"/>
  <c r="L1347" i="151"/>
  <c r="L1348" i="151"/>
  <c r="L1349" i="151"/>
  <c r="L1350" i="151"/>
  <c r="L1351" i="151"/>
  <c r="L1352" i="151"/>
  <c r="L1353" i="151"/>
  <c r="L1354" i="151"/>
  <c r="L1355" i="151"/>
  <c r="L1356" i="151"/>
  <c r="L1357" i="151"/>
  <c r="L1358" i="151"/>
  <c r="L1359" i="151"/>
  <c r="L1360" i="151"/>
  <c r="L1361" i="151"/>
  <c r="L1362" i="151"/>
  <c r="L1363" i="151"/>
  <c r="L1364" i="151"/>
  <c r="L1365" i="151"/>
  <c r="L1366" i="151"/>
  <c r="L1367" i="151"/>
  <c r="L1368" i="151"/>
  <c r="L1369" i="151"/>
  <c r="L1370" i="151"/>
  <c r="L1371" i="151"/>
  <c r="L1372" i="151"/>
  <c r="L1373" i="151"/>
  <c r="L1374" i="151"/>
  <c r="L1375" i="151"/>
  <c r="L1376" i="151"/>
  <c r="L1377" i="151"/>
  <c r="L1378" i="151"/>
  <c r="L1379" i="151"/>
  <c r="L1380" i="151"/>
  <c r="L1381" i="151"/>
  <c r="L1382" i="151"/>
  <c r="L1383" i="151"/>
  <c r="L1384" i="151"/>
  <c r="L1385" i="151"/>
  <c r="L1386" i="151"/>
  <c r="L1387" i="151"/>
  <c r="L1388" i="151"/>
  <c r="L1389" i="151"/>
  <c r="L1390" i="151"/>
  <c r="L1391" i="151"/>
  <c r="L1392" i="151"/>
  <c r="L1393" i="151"/>
  <c r="L1394" i="151"/>
  <c r="L1395" i="151"/>
  <c r="L1396" i="151"/>
  <c r="L1397" i="151"/>
  <c r="L1398" i="151"/>
  <c r="L1399" i="151"/>
  <c r="L1400" i="151"/>
  <c r="L1401" i="151"/>
  <c r="L1402" i="151"/>
  <c r="L1403" i="151"/>
  <c r="L1404" i="151"/>
  <c r="L1405" i="151"/>
  <c r="L1406" i="151"/>
  <c r="L1407" i="151"/>
  <c r="L1408" i="151"/>
  <c r="L1409" i="151"/>
  <c r="L1410" i="151"/>
  <c r="L1411" i="151"/>
  <c r="L1412" i="151"/>
  <c r="L1413" i="151"/>
  <c r="L1414" i="151"/>
  <c r="L1415" i="151"/>
  <c r="L1416" i="151"/>
  <c r="L1417" i="151"/>
  <c r="L1418" i="151"/>
  <c r="L1419" i="151"/>
  <c r="L1420" i="151"/>
  <c r="L1421" i="151"/>
  <c r="L1422" i="151"/>
  <c r="L1423" i="151"/>
  <c r="L1424" i="151"/>
  <c r="L1425" i="151"/>
  <c r="L1426" i="151"/>
  <c r="L1427" i="151"/>
  <c r="L1428" i="151"/>
  <c r="L1429" i="151"/>
  <c r="L1430" i="151"/>
  <c r="L1431" i="151"/>
  <c r="L1432" i="151"/>
  <c r="L1433" i="151"/>
  <c r="L1434" i="151"/>
  <c r="L1435" i="151"/>
  <c r="L1436" i="151"/>
  <c r="L1437" i="151"/>
  <c r="L1438" i="151"/>
  <c r="L1439" i="151"/>
  <c r="L1440" i="151"/>
  <c r="L1441" i="151"/>
  <c r="L1442" i="151"/>
  <c r="L1443" i="151"/>
  <c r="L1444" i="151"/>
  <c r="L1445" i="151"/>
  <c r="L1446" i="151"/>
  <c r="L1447" i="151"/>
  <c r="L1448" i="151"/>
  <c r="L1449" i="151"/>
  <c r="L1450" i="151"/>
  <c r="L1451" i="151"/>
  <c r="L1452" i="151"/>
  <c r="L1453" i="151"/>
  <c r="L1454" i="151"/>
  <c r="L1455" i="151"/>
  <c r="L1456" i="151"/>
  <c r="L1457" i="151"/>
  <c r="L1458" i="151"/>
  <c r="L1459" i="151"/>
  <c r="L1460" i="151"/>
  <c r="L1461" i="151"/>
  <c r="L1462" i="151"/>
  <c r="L1463" i="151"/>
  <c r="L1464" i="151"/>
  <c r="L1465" i="151"/>
  <c r="L1466" i="151"/>
  <c r="L1467" i="151"/>
  <c r="L1468" i="151"/>
  <c r="L1469" i="151"/>
  <c r="L1470" i="151"/>
  <c r="L1471" i="151"/>
  <c r="L1472" i="151"/>
  <c r="L1473" i="151"/>
  <c r="L1474" i="151"/>
  <c r="L1475" i="151"/>
  <c r="L1476" i="151"/>
  <c r="L1477" i="151"/>
  <c r="L1478" i="151"/>
  <c r="L1479" i="151"/>
  <c r="L1480" i="151"/>
  <c r="L1481" i="151"/>
  <c r="L1482" i="151"/>
  <c r="L1483" i="151"/>
  <c r="L1484" i="151"/>
  <c r="L1485" i="151"/>
  <c r="L1486" i="151"/>
  <c r="L1487" i="151"/>
  <c r="L1488" i="151"/>
  <c r="L1489" i="151"/>
  <c r="L1490" i="151"/>
  <c r="L1491" i="151"/>
  <c r="L1492" i="151"/>
  <c r="L1493" i="151"/>
  <c r="L1494" i="151"/>
  <c r="L1495" i="151"/>
  <c r="L1496" i="151"/>
  <c r="L1497" i="151"/>
  <c r="L1498" i="151"/>
  <c r="L1499" i="151"/>
  <c r="L1500" i="151"/>
  <c r="L1501" i="151"/>
  <c r="L1502" i="151"/>
  <c r="L1503" i="151"/>
  <c r="L1504" i="151"/>
  <c r="L1505" i="151"/>
  <c r="L1506" i="151"/>
  <c r="L1507" i="151"/>
  <c r="L1508" i="151"/>
  <c r="L1509" i="151"/>
  <c r="L1510" i="151"/>
  <c r="L1511" i="151"/>
  <c r="L1512" i="151"/>
  <c r="L1513" i="151"/>
  <c r="L1514" i="151"/>
  <c r="L1515" i="151"/>
  <c r="L1516" i="151"/>
  <c r="L1517" i="151"/>
  <c r="L1518" i="151"/>
  <c r="L1519" i="151"/>
  <c r="L1520" i="151"/>
  <c r="L1521" i="151"/>
  <c r="L1522" i="151"/>
  <c r="L1523" i="151"/>
  <c r="L1524" i="151"/>
  <c r="L1525" i="151"/>
  <c r="L1526" i="151"/>
  <c r="L1527" i="151"/>
  <c r="L1528" i="151"/>
  <c r="L1529" i="151"/>
  <c r="L1530" i="151"/>
  <c r="L1531" i="151"/>
  <c r="L1532" i="151"/>
  <c r="L1533" i="151"/>
  <c r="L1534" i="151"/>
  <c r="L1535" i="151"/>
  <c r="L1536" i="151"/>
  <c r="L1537" i="151"/>
  <c r="L1538" i="151"/>
  <c r="L1539" i="151"/>
  <c r="L1540" i="151"/>
  <c r="L1541" i="151"/>
  <c r="L1542" i="151"/>
  <c r="L1543" i="151"/>
  <c r="L1544" i="151"/>
  <c r="L1545" i="151"/>
  <c r="L1546" i="151"/>
  <c r="L1547" i="151"/>
  <c r="L1548" i="151"/>
  <c r="L1549" i="151"/>
  <c r="L1550" i="151"/>
  <c r="L1551" i="151"/>
  <c r="L1552" i="151"/>
  <c r="L1553" i="151"/>
  <c r="L1554" i="151"/>
  <c r="L1555" i="151"/>
  <c r="L1556" i="151"/>
  <c r="L1557" i="151"/>
  <c r="L1558" i="151"/>
  <c r="L1559" i="151"/>
  <c r="L1560" i="151"/>
  <c r="L1561" i="151"/>
  <c r="L1562" i="151"/>
  <c r="L1563" i="151"/>
  <c r="L1564" i="151"/>
  <c r="L1565" i="151"/>
  <c r="L1566" i="151"/>
  <c r="L1567" i="151"/>
  <c r="L1568" i="151"/>
  <c r="L1569" i="151"/>
  <c r="L1570" i="151"/>
  <c r="L1571" i="151"/>
  <c r="L1572" i="151"/>
  <c r="L1573" i="151"/>
  <c r="L1574" i="151"/>
  <c r="L1575" i="151"/>
  <c r="L1576" i="151"/>
  <c r="L1577" i="151"/>
  <c r="L1578" i="151"/>
  <c r="L1579" i="151"/>
  <c r="L1580" i="151"/>
  <c r="L1581" i="151"/>
  <c r="L1582" i="151"/>
  <c r="L1583" i="151"/>
  <c r="L1584" i="151"/>
  <c r="L1585" i="151"/>
  <c r="L1586" i="151"/>
  <c r="L1587" i="151"/>
  <c r="L1588" i="151"/>
  <c r="L1589" i="151"/>
  <c r="L1590" i="151"/>
  <c r="L1591" i="151"/>
  <c r="L1592" i="151"/>
  <c r="L1593" i="151"/>
  <c r="L1594" i="151"/>
  <c r="L1595" i="151"/>
  <c r="L1596" i="151"/>
  <c r="L1597" i="151"/>
  <c r="L1598" i="151"/>
  <c r="L1599" i="151"/>
  <c r="L1600" i="151"/>
  <c r="L1601" i="151"/>
  <c r="L1602" i="151"/>
  <c r="L1603" i="151"/>
  <c r="L1604" i="151"/>
  <c r="L1605" i="151"/>
  <c r="L1606" i="151"/>
  <c r="L1607" i="151"/>
  <c r="L1608" i="151"/>
  <c r="L1609" i="151"/>
  <c r="L1610" i="151"/>
  <c r="L1611" i="151"/>
  <c r="L1612" i="151"/>
  <c r="L1613" i="151"/>
  <c r="L1614" i="151"/>
  <c r="L1615" i="151"/>
  <c r="L1616" i="151"/>
  <c r="L1617" i="151"/>
  <c r="L1618" i="151"/>
  <c r="L1619" i="151"/>
  <c r="L1620" i="151"/>
  <c r="L1621" i="151"/>
  <c r="L1622" i="151"/>
  <c r="L1623" i="151"/>
  <c r="L1624" i="151"/>
  <c r="L1625" i="151"/>
  <c r="L1626" i="151"/>
  <c r="L1627" i="151"/>
  <c r="L1628" i="151"/>
  <c r="L1629" i="151"/>
  <c r="L1630" i="151"/>
  <c r="L1631" i="151"/>
  <c r="L1632" i="151"/>
  <c r="L1633" i="151"/>
  <c r="L1634" i="151"/>
  <c r="L1635" i="151"/>
  <c r="L1636" i="151"/>
  <c r="L1637" i="151"/>
  <c r="L1638" i="151"/>
  <c r="L1639" i="151"/>
  <c r="L1640" i="151"/>
  <c r="L1641" i="151"/>
  <c r="L1642" i="151"/>
  <c r="L1643" i="151"/>
  <c r="L1644" i="151"/>
  <c r="L1645" i="151"/>
  <c r="L1646" i="151"/>
  <c r="L1647" i="151"/>
  <c r="L1648" i="151"/>
  <c r="L1649" i="151"/>
  <c r="L1650" i="151"/>
  <c r="L1651" i="151"/>
  <c r="L1652" i="151"/>
  <c r="L1653" i="151"/>
  <c r="L1654" i="151"/>
  <c r="L1655" i="151"/>
  <c r="L1656" i="151"/>
  <c r="L1658" i="151"/>
  <c r="L1659" i="151"/>
  <c r="L1660" i="151"/>
  <c r="L1661" i="151"/>
  <c r="L1662" i="151"/>
  <c r="L1663" i="151"/>
  <c r="L1664" i="151"/>
  <c r="L1665" i="151"/>
  <c r="L1666" i="151"/>
  <c r="L1667" i="151"/>
  <c r="L1668" i="151"/>
  <c r="L1669" i="151"/>
  <c r="L1670" i="151"/>
  <c r="L1671" i="151"/>
  <c r="L1672" i="151"/>
  <c r="L1673" i="151"/>
  <c r="L1674" i="151"/>
  <c r="L1675" i="151"/>
  <c r="L1676" i="151"/>
  <c r="L1677" i="151"/>
  <c r="L1678" i="151"/>
  <c r="L1679" i="151"/>
  <c r="L1680" i="151"/>
  <c r="L1681" i="151"/>
  <c r="L1682" i="151"/>
  <c r="L1683" i="151"/>
  <c r="L1684" i="151"/>
  <c r="L1685" i="151"/>
  <c r="L1686" i="151"/>
  <c r="L1687" i="151"/>
  <c r="L1688" i="151"/>
  <c r="L1689" i="151"/>
  <c r="L1690" i="151"/>
  <c r="L1691" i="151"/>
  <c r="L1692" i="151"/>
  <c r="L1693" i="151"/>
  <c r="L1694" i="151"/>
  <c r="L1695" i="151"/>
  <c r="L1696" i="151"/>
  <c r="L1697" i="151"/>
  <c r="L1698" i="151"/>
  <c r="L1699" i="151"/>
  <c r="L1700" i="151"/>
  <c r="L1701" i="151"/>
  <c r="L1702" i="151"/>
  <c r="L1703" i="151"/>
  <c r="L1704" i="151"/>
  <c r="L1705" i="151"/>
  <c r="L1706" i="151"/>
  <c r="L1707" i="151"/>
  <c r="L1708" i="151"/>
  <c r="L1709" i="151"/>
  <c r="L1710" i="151"/>
  <c r="L1711" i="151"/>
  <c r="L1712" i="151"/>
  <c r="L1713" i="151"/>
  <c r="L1714" i="151"/>
  <c r="L1715" i="151"/>
  <c r="L1716" i="151"/>
  <c r="L1717" i="151"/>
  <c r="L1718" i="151"/>
  <c r="L1719" i="151"/>
  <c r="L1720" i="151"/>
  <c r="L1721" i="151"/>
  <c r="L1722" i="151"/>
  <c r="L1723" i="151"/>
  <c r="L1724" i="151"/>
  <c r="L1725" i="151"/>
  <c r="L1726" i="151"/>
  <c r="L1727" i="151"/>
  <c r="L1728" i="151"/>
  <c r="L1729" i="151"/>
  <c r="L1730" i="151"/>
  <c r="L1731" i="151"/>
  <c r="L1732" i="151"/>
  <c r="L1733" i="151"/>
  <c r="L1734" i="151"/>
  <c r="L1735" i="151"/>
  <c r="L1736" i="151"/>
  <c r="L1737" i="151"/>
  <c r="L1738" i="151"/>
  <c r="L1739" i="151"/>
  <c r="L1740" i="151"/>
  <c r="L1741" i="151"/>
  <c r="L1742" i="151"/>
  <c r="L1743" i="151"/>
  <c r="L1744" i="151"/>
  <c r="L1745" i="151"/>
  <c r="L1746" i="151"/>
  <c r="L1747" i="151"/>
  <c r="L1748" i="151"/>
  <c r="L1749" i="151"/>
  <c r="L1750" i="151"/>
  <c r="L1751" i="151"/>
  <c r="L1752" i="151"/>
  <c r="L1753" i="151"/>
  <c r="L1754" i="151"/>
  <c r="L1755" i="151"/>
  <c r="L1756" i="151"/>
  <c r="L1757" i="151"/>
  <c r="L1758" i="151"/>
  <c r="L1759" i="151"/>
  <c r="L1760" i="151"/>
  <c r="L1761" i="151"/>
  <c r="L1762" i="151"/>
  <c r="L1763" i="151"/>
  <c r="L1764" i="151"/>
  <c r="L1765" i="151"/>
  <c r="L1766" i="151"/>
  <c r="L1767" i="151"/>
  <c r="L1768" i="151"/>
  <c r="L1769" i="151"/>
  <c r="L1770" i="151"/>
  <c r="L1771" i="151"/>
  <c r="L1772" i="151"/>
  <c r="L1773" i="151"/>
  <c r="L1774" i="151"/>
  <c r="L1775" i="151"/>
  <c r="L1776" i="151"/>
  <c r="L1777" i="151"/>
  <c r="L1778" i="151"/>
  <c r="L1779" i="151"/>
  <c r="L1780" i="151"/>
  <c r="L1781" i="151"/>
  <c r="L1782" i="151"/>
  <c r="L1783" i="151"/>
  <c r="L1784" i="151"/>
  <c r="L1785" i="151"/>
  <c r="L1786" i="151"/>
  <c r="L1787" i="151"/>
  <c r="L1788" i="151"/>
  <c r="L1789" i="151"/>
  <c r="L1790" i="151"/>
  <c r="L1791" i="151"/>
  <c r="L1792" i="151"/>
  <c r="L1793" i="151"/>
  <c r="L1794" i="151"/>
  <c r="L1795" i="151"/>
  <c r="L1796" i="151"/>
  <c r="L1797" i="151"/>
  <c r="L1798" i="151"/>
  <c r="L1799" i="151"/>
  <c r="L1800" i="151"/>
  <c r="L1801" i="151"/>
  <c r="L1802" i="151"/>
  <c r="L1803" i="151"/>
  <c r="L1804" i="151"/>
  <c r="L1805" i="151"/>
  <c r="L1806" i="151"/>
  <c r="L1807" i="151"/>
  <c r="L1808" i="151"/>
  <c r="L1809" i="151"/>
  <c r="L1810" i="151"/>
  <c r="L1811" i="151"/>
  <c r="L1812" i="151"/>
  <c r="L1813" i="151"/>
  <c r="L1814" i="151"/>
  <c r="L1815" i="151"/>
  <c r="L1816" i="151"/>
  <c r="L1817" i="151"/>
  <c r="L1818" i="151"/>
  <c r="L1819" i="151"/>
  <c r="L1820" i="151"/>
  <c r="L1821" i="151"/>
  <c r="L1822" i="151"/>
  <c r="L1823" i="151"/>
  <c r="L1824" i="151"/>
  <c r="L1825" i="151"/>
  <c r="L1826" i="151"/>
  <c r="L1827" i="151"/>
  <c r="L1828" i="151"/>
  <c r="L1829" i="151"/>
  <c r="L1830" i="151"/>
  <c r="L1831" i="151"/>
  <c r="L1832" i="151"/>
  <c r="L1833" i="151"/>
  <c r="L1834" i="151"/>
  <c r="L1835" i="151"/>
  <c r="L1836" i="151"/>
  <c r="L1837" i="151"/>
  <c r="L1838" i="151"/>
  <c r="L1839" i="151"/>
  <c r="L1840" i="151"/>
  <c r="L1841" i="151"/>
  <c r="L1842" i="151"/>
  <c r="L1843" i="151"/>
  <c r="L1844" i="151"/>
  <c r="L1845" i="151"/>
  <c r="L1846" i="151"/>
  <c r="L1847" i="151"/>
  <c r="L1848" i="151"/>
  <c r="L1849" i="151"/>
  <c r="L1850" i="151"/>
  <c r="L1851" i="151"/>
  <c r="L1852" i="151"/>
  <c r="L1853" i="151"/>
  <c r="L1854" i="151"/>
  <c r="L1855" i="151"/>
  <c r="L1856" i="151"/>
  <c r="L1857" i="151"/>
  <c r="L1858" i="151"/>
  <c r="L1859" i="151"/>
  <c r="L1860" i="151"/>
  <c r="L1861" i="151"/>
  <c r="L1862" i="151"/>
  <c r="L1863" i="151"/>
  <c r="L1864" i="151"/>
  <c r="L1865" i="151"/>
  <c r="L1866" i="151"/>
  <c r="L1867" i="151"/>
  <c r="L1868" i="151"/>
  <c r="L1869" i="151"/>
  <c r="L1870" i="151"/>
  <c r="L1871" i="151"/>
  <c r="L1872" i="151"/>
  <c r="L1873" i="151"/>
  <c r="L1874" i="151"/>
  <c r="L1875" i="151"/>
  <c r="L1876" i="151"/>
  <c r="L1877" i="151"/>
  <c r="L1878" i="151"/>
  <c r="L1879" i="151"/>
  <c r="L1880" i="151"/>
  <c r="L1881" i="151"/>
  <c r="L1882" i="151"/>
  <c r="L1883" i="151"/>
  <c r="L1884" i="151"/>
  <c r="L1885" i="151"/>
  <c r="L1886" i="151"/>
  <c r="L1887" i="151"/>
  <c r="L1888" i="151"/>
  <c r="L1889" i="151"/>
  <c r="L1890" i="151"/>
  <c r="L1891" i="151"/>
  <c r="L1892" i="151"/>
  <c r="L1893" i="151"/>
  <c r="L1894" i="151"/>
  <c r="L1895" i="151"/>
  <c r="L1896" i="151"/>
  <c r="L1897" i="151"/>
  <c r="L1898" i="151"/>
  <c r="L1899" i="151"/>
  <c r="L1900" i="151"/>
  <c r="L1901" i="151"/>
  <c r="L1902" i="151"/>
  <c r="L1903" i="151"/>
  <c r="L1904" i="151"/>
  <c r="L1905" i="151"/>
  <c r="L1906" i="151"/>
  <c r="L1907" i="151"/>
  <c r="L1908" i="151"/>
  <c r="L1909" i="151"/>
  <c r="L1910" i="151"/>
  <c r="L1911" i="151"/>
  <c r="L1912" i="151"/>
  <c r="L1913" i="151"/>
  <c r="L1914" i="151"/>
  <c r="L1915" i="151"/>
  <c r="L1916" i="151"/>
  <c r="L1917" i="151"/>
  <c r="L1918" i="151"/>
  <c r="L1919" i="151"/>
  <c r="L1920" i="151"/>
  <c r="L1921" i="151"/>
  <c r="L1922" i="151"/>
  <c r="L1923" i="151"/>
  <c r="L1924" i="151"/>
  <c r="L1925" i="151"/>
  <c r="L1926" i="151"/>
  <c r="L1927" i="151"/>
  <c r="L1928" i="151"/>
  <c r="L1929" i="151"/>
  <c r="L1930" i="151"/>
  <c r="L1931" i="151"/>
  <c r="L1932" i="151"/>
  <c r="L1933" i="151"/>
  <c r="L1934" i="151"/>
  <c r="L1935" i="151"/>
  <c r="L1936" i="151"/>
  <c r="L1937" i="151"/>
  <c r="L1938" i="151"/>
  <c r="L1939" i="151"/>
  <c r="L1940" i="151"/>
  <c r="L1941" i="151"/>
  <c r="L1942" i="151"/>
  <c r="L1943" i="151"/>
  <c r="L1944" i="151"/>
  <c r="L1945" i="151"/>
  <c r="L1946" i="151"/>
  <c r="L1947" i="151"/>
  <c r="L1948" i="151"/>
  <c r="L1949" i="151"/>
  <c r="L1950" i="151"/>
  <c r="L1951" i="151"/>
  <c r="L1952" i="151"/>
  <c r="L1953" i="151"/>
  <c r="L1954" i="151"/>
  <c r="L1955" i="151"/>
  <c r="L1956" i="151"/>
  <c r="L1957" i="151"/>
  <c r="L1958" i="151"/>
  <c r="L1959" i="151"/>
  <c r="L1960" i="151"/>
  <c r="L1961" i="151"/>
  <c r="L1962" i="151"/>
  <c r="L1963" i="151"/>
  <c r="L1964" i="151"/>
  <c r="L1965" i="151"/>
  <c r="L1966" i="151"/>
  <c r="L1967" i="151"/>
  <c r="L1968" i="151"/>
  <c r="L1969" i="151"/>
  <c r="L1970" i="151"/>
  <c r="L1971" i="151"/>
  <c r="L1972" i="151"/>
  <c r="L1973" i="151"/>
  <c r="L1974" i="151"/>
  <c r="L1975" i="151"/>
  <c r="L1976" i="151"/>
  <c r="L1977" i="151"/>
  <c r="L1978" i="151"/>
  <c r="L1979" i="151"/>
  <c r="L1980" i="151"/>
  <c r="L1981" i="151"/>
  <c r="L1982" i="151"/>
  <c r="L1983" i="151"/>
  <c r="L1984" i="151"/>
  <c r="L1985" i="151"/>
  <c r="L1986" i="151"/>
  <c r="L1987" i="151"/>
  <c r="L1988" i="151"/>
  <c r="L1989" i="151"/>
  <c r="L1990" i="151"/>
  <c r="L1991" i="151"/>
  <c r="L1992" i="151"/>
  <c r="L1993" i="151"/>
  <c r="L1994" i="151"/>
  <c r="L1995" i="151"/>
  <c r="L1996" i="151"/>
  <c r="L1997" i="151"/>
  <c r="L1998" i="151"/>
  <c r="L1999" i="151"/>
  <c r="L2000" i="151"/>
  <c r="L2001" i="151"/>
  <c r="L2002" i="151"/>
  <c r="L2003" i="151"/>
  <c r="L2004" i="151"/>
  <c r="L2005" i="151"/>
  <c r="L2006" i="151"/>
  <c r="L2007" i="151"/>
  <c r="L2008" i="151"/>
  <c r="L2009" i="151"/>
  <c r="L2010" i="151"/>
  <c r="L2011" i="151"/>
  <c r="L2012" i="151"/>
  <c r="L2013" i="151"/>
  <c r="L2014" i="151"/>
  <c r="L2015" i="151"/>
  <c r="L2016" i="151"/>
  <c r="L2017" i="151"/>
  <c r="L2018" i="151"/>
  <c r="L2019" i="151"/>
  <c r="L2020" i="151"/>
  <c r="L2021" i="151"/>
  <c r="L2022" i="151"/>
  <c r="L2023" i="151"/>
  <c r="L2024" i="151"/>
  <c r="L2025" i="151"/>
  <c r="L2026" i="151"/>
  <c r="L2027" i="151"/>
  <c r="L2028" i="151"/>
  <c r="L2029" i="151"/>
  <c r="L2030" i="151"/>
  <c r="L2031" i="151"/>
  <c r="L2032" i="151"/>
  <c r="L2033" i="151"/>
  <c r="L2034" i="151"/>
  <c r="L2035" i="151"/>
  <c r="L2036" i="151"/>
  <c r="L2037" i="151"/>
  <c r="L2038" i="151"/>
  <c r="L2039" i="151"/>
  <c r="L2040" i="151"/>
  <c r="L2041" i="151"/>
  <c r="L2042" i="151"/>
  <c r="L2043" i="151"/>
  <c r="L2044" i="151"/>
  <c r="L2045" i="151"/>
  <c r="L2046" i="151"/>
  <c r="L2047" i="151"/>
  <c r="L2048" i="151"/>
  <c r="L2049" i="151"/>
  <c r="L2050" i="151"/>
  <c r="L2051" i="151"/>
  <c r="L2052" i="151"/>
  <c r="L2053" i="151"/>
  <c r="L2054" i="151"/>
  <c r="L2055" i="151"/>
  <c r="L2056" i="151"/>
  <c r="L2057" i="151"/>
  <c r="L2058" i="151"/>
  <c r="L2059" i="151"/>
  <c r="L2060" i="151"/>
  <c r="L2061" i="151"/>
  <c r="L2062" i="151"/>
  <c r="L2063" i="151"/>
  <c r="L2064" i="151"/>
  <c r="L2065" i="151"/>
  <c r="L2066" i="151"/>
  <c r="L2067" i="151"/>
  <c r="L2068" i="151"/>
  <c r="L2069" i="151"/>
  <c r="L2070" i="151"/>
  <c r="L2071" i="151"/>
  <c r="L2072" i="151"/>
  <c r="L2073" i="151"/>
  <c r="L2074" i="151"/>
  <c r="L2075" i="151"/>
  <c r="L2076" i="151"/>
  <c r="L2077" i="151"/>
  <c r="L2078" i="151"/>
  <c r="L2079" i="151"/>
  <c r="L2080" i="151"/>
  <c r="L2081" i="151"/>
  <c r="L2082" i="151"/>
  <c r="L2083" i="151"/>
  <c r="L2084" i="151"/>
  <c r="L2085" i="151"/>
  <c r="L2086" i="151"/>
  <c r="L2087" i="151"/>
  <c r="L2088" i="151"/>
  <c r="L2089" i="151"/>
  <c r="L2090" i="151"/>
  <c r="L2091" i="151"/>
  <c r="L2092" i="151"/>
  <c r="L2093" i="151"/>
  <c r="L2094" i="151"/>
  <c r="L2095" i="151"/>
  <c r="L2096" i="151"/>
  <c r="L2097" i="151"/>
  <c r="L2098" i="151"/>
  <c r="L2099" i="151"/>
  <c r="L2100" i="151"/>
  <c r="L2101" i="151"/>
  <c r="L2102" i="151"/>
  <c r="L2103" i="151"/>
  <c r="L2104" i="151"/>
  <c r="L2105" i="151"/>
  <c r="L2106" i="151"/>
  <c r="L2107" i="151"/>
  <c r="L2108" i="151"/>
  <c r="L2109" i="151"/>
  <c r="L2110" i="151"/>
  <c r="L2111" i="151"/>
  <c r="L2112" i="151"/>
  <c r="L2113" i="151"/>
  <c r="L2114" i="151"/>
  <c r="L2115" i="151"/>
  <c r="L2116" i="151"/>
  <c r="L2117" i="151"/>
  <c r="L2118" i="151"/>
  <c r="L2119" i="151"/>
  <c r="L2120" i="151"/>
  <c r="L2121" i="151"/>
  <c r="L2122" i="151"/>
  <c r="L2123" i="151"/>
  <c r="L2124" i="151"/>
  <c r="L2125" i="151"/>
  <c r="L2126" i="151"/>
  <c r="L2127" i="151"/>
  <c r="L2128" i="151"/>
  <c r="L2129" i="151"/>
  <c r="L2130" i="151"/>
  <c r="L2131" i="151"/>
  <c r="L2132" i="151"/>
  <c r="L2133" i="151"/>
  <c r="L2134" i="151"/>
  <c r="L2135" i="151"/>
  <c r="L2136" i="151"/>
  <c r="L2137" i="151"/>
  <c r="L2138" i="151"/>
  <c r="L2139" i="151"/>
  <c r="L2140" i="151"/>
  <c r="L2141" i="151"/>
  <c r="L2142" i="151"/>
  <c r="L2143" i="151"/>
  <c r="L2144" i="151"/>
  <c r="L2145" i="151"/>
  <c r="L2146" i="151"/>
  <c r="L2147" i="151"/>
  <c r="L2148" i="151"/>
  <c r="L2149" i="151"/>
  <c r="L2150" i="151"/>
  <c r="L2151" i="151"/>
  <c r="L2152" i="151"/>
  <c r="L2153" i="151"/>
  <c r="L2154" i="151"/>
  <c r="L2155" i="151"/>
  <c r="L2156" i="151"/>
  <c r="L2157" i="151"/>
  <c r="L2158" i="151"/>
  <c r="L2159" i="151"/>
  <c r="L2160" i="151"/>
  <c r="L2161" i="151"/>
  <c r="L2162" i="151"/>
  <c r="L2163" i="151"/>
  <c r="L2164" i="151"/>
  <c r="L2165" i="151"/>
  <c r="L2166" i="151"/>
  <c r="L2167" i="151"/>
  <c r="L2168" i="151"/>
  <c r="L2169" i="151"/>
  <c r="L2170" i="151"/>
  <c r="L2171" i="151"/>
  <c r="L2172" i="151"/>
  <c r="L2173" i="151"/>
  <c r="L2174" i="151"/>
  <c r="L2175" i="151"/>
  <c r="L2176" i="151"/>
  <c r="L2177" i="151"/>
  <c r="L2178" i="151"/>
  <c r="L2179" i="151"/>
  <c r="L2180" i="151"/>
  <c r="L2181" i="151"/>
  <c r="L2182" i="151"/>
  <c r="L2183" i="151"/>
  <c r="L2184" i="151"/>
  <c r="L2185" i="151"/>
  <c r="L2186" i="151"/>
  <c r="L2187" i="151"/>
  <c r="L2188" i="151"/>
  <c r="L2189" i="151"/>
  <c r="L2190" i="151"/>
  <c r="L2191" i="151"/>
  <c r="L2192" i="151"/>
  <c r="L2193" i="151"/>
  <c r="L2194" i="151"/>
  <c r="L2195" i="151"/>
  <c r="L2196" i="151"/>
  <c r="L2197" i="151"/>
  <c r="L2198" i="151"/>
  <c r="L2199" i="151"/>
  <c r="L2200" i="151"/>
  <c r="L2201" i="151"/>
  <c r="L2202" i="151"/>
  <c r="L2203" i="151"/>
  <c r="L2204" i="151"/>
  <c r="L2205" i="151"/>
  <c r="L2206" i="151"/>
  <c r="L2207" i="151"/>
  <c r="L2208" i="151"/>
  <c r="L2209" i="151"/>
  <c r="L2210" i="151"/>
  <c r="L2211" i="151"/>
  <c r="L2212" i="151"/>
  <c r="L2213" i="151"/>
  <c r="L2214" i="151"/>
  <c r="L2215" i="151"/>
  <c r="L2216" i="151"/>
  <c r="L2217" i="151"/>
  <c r="L2218" i="151"/>
  <c r="L2219" i="151"/>
  <c r="L2220" i="151"/>
  <c r="L2221" i="151"/>
  <c r="L2222" i="151"/>
  <c r="L2223" i="151"/>
  <c r="L2224" i="151"/>
  <c r="L2225" i="151"/>
  <c r="L2226" i="151"/>
  <c r="L2227" i="151"/>
  <c r="L2228" i="151"/>
  <c r="L2229" i="151"/>
  <c r="L2230" i="151"/>
  <c r="L2231" i="151"/>
  <c r="L2232" i="151"/>
  <c r="L2233" i="151"/>
  <c r="L2234" i="151"/>
  <c r="L2235" i="151"/>
  <c r="L2236" i="151"/>
  <c r="L2237" i="151"/>
  <c r="L2238" i="151"/>
  <c r="L2239" i="151"/>
  <c r="L2240" i="151"/>
  <c r="L2241" i="151"/>
  <c r="L2242" i="151"/>
  <c r="L2243" i="151"/>
  <c r="L2244" i="151"/>
  <c r="L2245" i="151"/>
  <c r="L2246" i="151"/>
  <c r="L2247" i="151"/>
  <c r="L2248" i="151"/>
  <c r="L2249" i="151"/>
  <c r="L2250" i="151"/>
  <c r="L2251" i="151"/>
  <c r="L2252" i="151"/>
  <c r="L2253" i="151"/>
  <c r="L2254" i="151"/>
  <c r="L2255" i="151"/>
  <c r="L2256" i="151"/>
  <c r="L2257" i="151"/>
  <c r="L2258" i="151"/>
  <c r="L2259" i="151"/>
  <c r="L2260" i="151"/>
  <c r="L2261" i="151"/>
  <c r="L2262" i="151"/>
  <c r="L2263" i="151"/>
  <c r="L2264" i="151"/>
  <c r="L2265" i="151"/>
  <c r="L2266" i="151"/>
  <c r="L2267" i="151"/>
  <c r="L2268" i="151"/>
  <c r="L2269" i="151"/>
  <c r="L2270" i="151"/>
  <c r="L2271" i="151"/>
  <c r="L2272" i="151"/>
  <c r="L2273" i="151"/>
  <c r="L2274" i="151"/>
  <c r="L2275" i="151"/>
  <c r="L2276" i="151"/>
  <c r="L2277" i="151"/>
  <c r="L2278" i="151"/>
  <c r="L2279" i="151"/>
  <c r="L2280" i="151"/>
  <c r="L2281" i="151"/>
  <c r="L2282" i="151"/>
  <c r="L2283" i="151"/>
  <c r="L2284" i="151"/>
  <c r="L2285" i="151"/>
  <c r="L2286" i="151"/>
  <c r="L2287" i="151"/>
  <c r="L2288" i="151"/>
  <c r="L2289" i="151"/>
  <c r="L2290" i="151"/>
  <c r="L2291" i="151"/>
  <c r="L2292" i="151"/>
  <c r="L2293" i="151"/>
  <c r="L2294" i="151"/>
  <c r="L2295" i="151"/>
  <c r="L2296" i="151"/>
  <c r="L2297" i="151"/>
  <c r="L2298" i="151"/>
  <c r="L2299" i="151"/>
  <c r="L2300" i="151"/>
  <c r="L2301" i="151"/>
  <c r="L2302" i="151"/>
  <c r="L2303" i="151"/>
  <c r="L2304" i="151"/>
  <c r="L2305" i="151"/>
  <c r="L2306" i="151"/>
  <c r="L2307" i="151"/>
  <c r="L2308" i="151"/>
  <c r="L2309" i="151"/>
  <c r="L2310" i="151"/>
  <c r="L2311" i="151"/>
  <c r="L2312" i="151"/>
  <c r="L2313" i="151"/>
  <c r="L2314" i="151"/>
  <c r="L2315" i="151"/>
  <c r="L2316" i="151"/>
  <c r="L2317" i="151"/>
  <c r="L2318" i="151"/>
  <c r="L2319" i="151"/>
  <c r="L2320" i="151"/>
  <c r="L2321" i="151"/>
  <c r="L2322" i="151"/>
  <c r="L2323" i="151"/>
  <c r="L2324" i="151"/>
  <c r="L2325" i="151"/>
  <c r="L2326" i="151"/>
  <c r="L2327" i="151"/>
  <c r="L2328" i="151"/>
  <c r="L2329" i="151"/>
  <c r="L2330" i="151"/>
  <c r="L2331" i="151"/>
  <c r="L2332" i="151"/>
  <c r="L2333" i="151"/>
  <c r="L2334" i="151"/>
  <c r="L2335" i="151"/>
  <c r="L2336" i="151"/>
  <c r="L2337" i="151"/>
  <c r="L2338" i="151"/>
  <c r="L2339" i="151"/>
  <c r="L2340" i="151"/>
  <c r="L2341" i="151"/>
  <c r="L2342" i="151"/>
  <c r="L2343" i="151"/>
  <c r="L2344" i="151"/>
  <c r="L2345" i="151"/>
  <c r="L2346" i="151"/>
  <c r="L2347" i="151"/>
  <c r="L2348" i="151"/>
  <c r="L2349" i="151"/>
  <c r="L2350" i="151"/>
  <c r="L2351" i="151"/>
  <c r="L2352" i="151"/>
  <c r="L2353" i="151"/>
  <c r="L2354" i="151"/>
  <c r="L2355" i="151"/>
  <c r="L2356" i="151"/>
  <c r="L2357" i="151"/>
  <c r="L2358" i="151"/>
  <c r="L2359" i="151"/>
  <c r="L2360" i="151"/>
  <c r="L2361" i="151"/>
  <c r="L2362" i="151"/>
  <c r="L2363" i="151"/>
  <c r="L2364" i="151"/>
  <c r="L2365" i="151"/>
  <c r="L2366" i="151"/>
  <c r="L2367" i="151"/>
  <c r="L2368" i="151"/>
  <c r="L2369" i="151"/>
  <c r="L2370" i="151"/>
  <c r="L2371" i="151"/>
  <c r="L2372" i="151"/>
  <c r="L2373" i="151"/>
  <c r="L2374" i="151"/>
  <c r="L2375" i="151"/>
  <c r="L2376" i="151"/>
  <c r="L2377" i="151"/>
  <c r="L2378" i="151"/>
  <c r="L2379" i="151"/>
  <c r="L2380" i="151"/>
  <c r="L2381" i="151"/>
  <c r="L2382" i="151"/>
  <c r="L2383" i="151"/>
  <c r="L2384" i="151"/>
  <c r="L2385" i="151"/>
  <c r="L2386" i="151"/>
  <c r="L2387" i="151"/>
  <c r="L2388" i="151"/>
  <c r="L2389" i="151"/>
  <c r="L2390" i="151"/>
  <c r="L2391" i="151"/>
  <c r="L2392" i="151"/>
  <c r="L2393" i="151"/>
  <c r="L2394" i="151"/>
  <c r="L2395" i="151"/>
  <c r="L2396" i="151"/>
  <c r="L2397" i="151"/>
  <c r="L2398" i="151"/>
  <c r="L2399" i="151"/>
  <c r="L2400" i="151"/>
  <c r="L2401" i="151"/>
  <c r="L2402" i="151"/>
  <c r="L2403" i="151"/>
  <c r="L2404" i="151"/>
  <c r="L2405" i="151"/>
  <c r="L2406" i="151"/>
  <c r="L2407" i="151"/>
  <c r="L2408" i="151"/>
  <c r="L2409" i="151"/>
  <c r="L2410" i="151"/>
  <c r="L2411" i="151"/>
  <c r="L2412" i="151"/>
  <c r="L2413" i="151"/>
  <c r="L2414" i="151"/>
  <c r="L2415" i="151"/>
  <c r="L2416" i="151"/>
  <c r="L2417" i="151"/>
  <c r="L2418" i="151"/>
  <c r="L2419" i="151"/>
  <c r="L2420" i="151"/>
  <c r="L2421" i="151"/>
  <c r="L2422" i="151"/>
  <c r="L2423" i="151"/>
  <c r="L2424" i="151"/>
  <c r="L2425" i="151"/>
  <c r="L2426" i="151"/>
  <c r="L2427" i="151"/>
  <c r="L2428" i="151"/>
  <c r="L2429" i="151"/>
  <c r="L2430" i="151"/>
  <c r="L2431" i="151"/>
  <c r="L2432" i="151"/>
  <c r="L2433" i="151"/>
  <c r="L2434" i="151"/>
  <c r="L2435" i="151"/>
  <c r="L2436" i="151"/>
  <c r="L2437" i="151"/>
  <c r="L2438" i="151"/>
  <c r="L2439" i="151"/>
  <c r="L2440" i="151"/>
  <c r="L2441" i="151"/>
  <c r="L2442" i="151"/>
  <c r="L2443" i="151"/>
  <c r="L2444" i="151"/>
  <c r="L2445" i="151"/>
  <c r="L2446" i="151"/>
  <c r="L2447" i="151"/>
  <c r="L2448" i="151"/>
  <c r="L2449" i="151"/>
  <c r="L2450" i="151"/>
  <c r="L2451" i="151"/>
  <c r="L2452" i="151"/>
  <c r="L2453" i="151"/>
  <c r="L2454" i="151"/>
  <c r="L2455" i="151"/>
  <c r="L2456" i="151"/>
  <c r="L2457" i="151"/>
  <c r="L2458" i="151"/>
  <c r="L2459" i="151"/>
  <c r="L2460" i="151"/>
  <c r="L2461" i="151"/>
  <c r="L2462" i="151"/>
  <c r="L2463" i="151"/>
  <c r="L2464" i="151"/>
  <c r="L2465" i="151"/>
  <c r="L2466" i="151"/>
  <c r="L2467" i="151"/>
  <c r="L2468" i="151"/>
  <c r="L2469" i="151"/>
  <c r="L2470" i="151"/>
  <c r="L2471" i="151"/>
  <c r="L2472" i="151"/>
  <c r="L2473" i="151"/>
  <c r="L2474" i="151"/>
  <c r="L2475" i="151"/>
  <c r="L2476" i="151"/>
  <c r="L2477" i="151"/>
  <c r="L2478" i="151"/>
  <c r="L2479" i="151"/>
  <c r="L2480" i="151"/>
  <c r="L2481" i="151"/>
  <c r="L2482" i="151"/>
  <c r="L2483" i="151"/>
  <c r="L2484" i="151"/>
  <c r="L2485" i="151"/>
  <c r="L2486" i="151"/>
  <c r="L2487" i="151"/>
  <c r="L2488" i="151"/>
  <c r="L2489" i="151"/>
  <c r="L2490" i="151"/>
  <c r="L2491" i="151"/>
  <c r="L2492" i="151"/>
  <c r="L2493" i="151"/>
  <c r="L2494" i="151"/>
  <c r="L2495" i="151"/>
  <c r="L2496" i="151"/>
  <c r="L2497" i="151"/>
  <c r="L2498" i="151"/>
  <c r="L2499" i="151"/>
  <c r="L2500" i="151"/>
  <c r="L2501" i="151"/>
  <c r="L2502" i="151"/>
  <c r="L2503" i="151"/>
  <c r="L2504" i="151"/>
  <c r="L2505" i="151"/>
  <c r="L2506" i="151"/>
  <c r="L2507" i="151"/>
  <c r="L2508" i="151"/>
  <c r="L2509" i="151"/>
  <c r="L2510" i="151"/>
  <c r="L2511" i="151"/>
  <c r="L2512" i="151"/>
  <c r="L2513" i="151"/>
  <c r="L2514" i="151"/>
  <c r="L2515" i="151"/>
  <c r="L2516" i="151"/>
  <c r="L2517" i="151"/>
  <c r="L2518" i="151"/>
  <c r="L2519" i="151"/>
  <c r="L2520" i="151"/>
  <c r="L2521" i="151"/>
  <c r="L2522" i="151"/>
  <c r="L2523" i="151"/>
  <c r="L2524" i="151"/>
  <c r="L2525" i="151"/>
  <c r="L2526" i="151"/>
  <c r="L2527" i="151"/>
  <c r="L2528" i="151"/>
  <c r="L2529" i="151"/>
  <c r="L2530" i="151"/>
  <c r="L2531" i="151"/>
  <c r="L2532" i="151"/>
  <c r="L2533" i="151"/>
  <c r="L2534" i="151"/>
  <c r="L2535" i="151"/>
  <c r="L2536" i="151"/>
  <c r="L2537" i="151"/>
  <c r="L2538" i="151"/>
  <c r="L2539" i="151"/>
  <c r="L2540" i="151"/>
  <c r="L2541" i="151"/>
  <c r="L2542" i="151"/>
  <c r="L2543" i="151"/>
  <c r="L2544" i="151"/>
  <c r="L2545" i="151"/>
  <c r="L2546" i="151"/>
  <c r="L2547" i="151"/>
  <c r="L2548" i="151"/>
  <c r="L2549" i="151"/>
  <c r="L2550" i="151"/>
  <c r="L2551" i="151"/>
  <c r="L2552" i="151"/>
  <c r="L2553" i="151"/>
  <c r="L2554" i="151"/>
  <c r="L2555" i="151"/>
  <c r="L2556" i="151"/>
  <c r="L2557" i="151"/>
  <c r="L2558" i="151"/>
  <c r="L2559" i="151"/>
  <c r="L2560" i="151"/>
  <c r="L2561" i="151"/>
  <c r="L2562" i="151"/>
  <c r="L2563" i="151"/>
  <c r="L2564" i="151"/>
  <c r="L2565" i="151"/>
  <c r="L2566" i="151"/>
  <c r="L2567" i="151"/>
  <c r="L2568" i="151"/>
  <c r="L2569" i="151"/>
  <c r="L2570" i="151"/>
  <c r="L2571" i="151"/>
  <c r="L2572" i="151"/>
  <c r="L2573" i="151"/>
  <c r="L2574" i="151"/>
  <c r="L2575" i="151"/>
  <c r="L2576" i="151"/>
  <c r="L2577" i="151"/>
  <c r="L2578" i="151"/>
  <c r="L2579" i="151"/>
  <c r="L2580" i="151"/>
  <c r="L2581" i="151"/>
  <c r="L2582" i="151"/>
  <c r="L2583" i="151"/>
  <c r="L2584" i="151"/>
  <c r="L2585" i="151"/>
  <c r="L2586" i="151"/>
  <c r="L2587" i="151"/>
  <c r="L2588" i="151"/>
  <c r="L2589" i="151"/>
  <c r="L2590" i="151"/>
  <c r="L2591" i="151"/>
  <c r="L2592" i="151"/>
  <c r="L2593" i="151"/>
  <c r="L2594" i="151"/>
  <c r="L2595" i="151"/>
  <c r="L2596" i="151"/>
  <c r="L2597" i="151"/>
  <c r="L2598" i="151"/>
  <c r="L2599" i="151"/>
  <c r="L2600" i="151"/>
  <c r="L2601" i="151"/>
  <c r="L2602" i="151"/>
  <c r="L2603" i="151"/>
  <c r="L2604" i="151"/>
  <c r="L2605" i="151"/>
  <c r="L2606" i="151"/>
  <c r="L2607" i="151"/>
  <c r="L2608" i="151"/>
  <c r="L2609" i="151"/>
  <c r="L2610" i="151"/>
  <c r="L2611" i="151"/>
  <c r="L2612" i="151"/>
  <c r="L2613" i="151"/>
  <c r="L2614" i="151"/>
  <c r="L2615" i="151"/>
  <c r="L2616" i="151"/>
  <c r="L2617" i="151"/>
  <c r="L2618" i="151"/>
  <c r="L2619" i="151"/>
  <c r="L2620" i="151"/>
  <c r="L2621" i="151"/>
  <c r="L2622" i="151"/>
  <c r="L2623" i="151"/>
  <c r="L2624" i="151"/>
  <c r="L2625" i="151"/>
  <c r="L2626" i="151"/>
  <c r="L2627" i="151"/>
  <c r="L2628" i="151"/>
  <c r="L2629" i="151"/>
  <c r="L2630" i="151"/>
  <c r="L2631" i="151"/>
  <c r="L2632" i="151"/>
  <c r="L2633" i="151"/>
  <c r="L2634" i="151"/>
  <c r="L2635" i="151"/>
  <c r="L2636" i="151"/>
  <c r="L2637" i="151"/>
  <c r="L2638" i="151"/>
  <c r="L2639" i="151"/>
  <c r="L2640" i="151"/>
  <c r="L2641" i="151"/>
  <c r="L2642" i="151"/>
  <c r="L2643" i="151"/>
  <c r="L2644" i="151"/>
  <c r="L2645" i="151"/>
  <c r="L2646" i="151"/>
  <c r="L2647" i="151"/>
  <c r="L2648" i="151"/>
  <c r="L2649" i="151"/>
  <c r="L2650" i="151"/>
  <c r="L2651" i="151"/>
  <c r="L2652" i="151"/>
  <c r="L2653" i="151"/>
  <c r="L2654" i="151"/>
  <c r="L2655" i="151"/>
  <c r="L2656" i="151"/>
  <c r="L2657" i="151"/>
  <c r="L2658" i="151"/>
  <c r="L2659" i="151"/>
  <c r="L2660" i="151"/>
  <c r="L2661" i="151"/>
  <c r="L2662" i="151"/>
  <c r="L2663" i="151"/>
  <c r="L2664" i="151"/>
  <c r="L2665" i="151"/>
  <c r="L2666" i="151"/>
  <c r="L2667" i="151"/>
  <c r="L2668" i="151"/>
  <c r="L2669" i="151"/>
  <c r="L2670" i="151"/>
  <c r="L2671" i="151"/>
  <c r="L2672" i="151"/>
  <c r="L2673" i="151"/>
  <c r="L2674" i="151"/>
  <c r="L2675" i="151"/>
  <c r="L2676" i="151"/>
  <c r="L2677" i="151"/>
  <c r="L2678" i="151"/>
  <c r="L2679" i="151"/>
  <c r="L2680" i="151"/>
  <c r="L2681" i="151"/>
  <c r="L2682" i="151"/>
  <c r="L2683" i="151"/>
  <c r="L2684" i="151"/>
  <c r="L2685" i="151"/>
  <c r="L2686" i="151"/>
  <c r="L2687" i="151"/>
  <c r="L2688" i="151"/>
  <c r="L2689" i="151"/>
  <c r="L2690" i="151"/>
  <c r="L2691" i="151"/>
  <c r="L2692" i="151"/>
  <c r="L2693" i="151"/>
  <c r="L2694" i="151"/>
  <c r="L2695" i="151"/>
  <c r="L2696" i="151"/>
  <c r="L2697" i="151"/>
  <c r="L2698" i="151"/>
  <c r="L2699" i="151"/>
  <c r="L2700" i="151"/>
  <c r="L2701" i="151"/>
  <c r="L2702" i="151"/>
  <c r="L2703" i="151"/>
  <c r="L2704" i="151"/>
  <c r="L2705" i="151"/>
  <c r="L2706" i="151"/>
  <c r="L2707" i="151"/>
  <c r="L2708" i="151"/>
  <c r="L2709" i="151"/>
  <c r="L2710" i="151"/>
  <c r="L2711" i="151"/>
  <c r="L2712" i="151"/>
  <c r="L2713" i="151"/>
  <c r="L2714" i="151"/>
  <c r="L2715" i="151"/>
  <c r="L2716" i="151"/>
  <c r="L2717" i="151"/>
  <c r="L2718" i="151"/>
  <c r="L2719" i="151"/>
  <c r="L2720" i="151"/>
  <c r="L2721" i="151"/>
  <c r="L2722" i="151"/>
  <c r="L2723" i="151"/>
  <c r="L2724" i="151"/>
  <c r="L2725" i="151"/>
  <c r="L2726" i="151"/>
  <c r="L2727" i="151"/>
  <c r="L2728" i="151"/>
  <c r="L2729" i="151"/>
  <c r="L2730" i="151"/>
  <c r="L2731" i="151"/>
  <c r="L2732" i="151"/>
  <c r="L2733" i="151"/>
  <c r="L2734" i="151"/>
  <c r="L2735" i="151"/>
  <c r="L2736" i="151"/>
  <c r="L2737" i="151"/>
  <c r="L2738" i="151"/>
  <c r="L2739" i="151"/>
  <c r="L2740" i="151"/>
  <c r="L2741" i="151"/>
  <c r="L2742" i="151"/>
  <c r="L2743" i="151"/>
  <c r="L2744" i="151"/>
  <c r="L2745" i="151"/>
  <c r="L2746" i="151"/>
  <c r="L2747" i="151"/>
  <c r="L2748" i="151"/>
  <c r="L2749" i="151"/>
  <c r="L2750" i="151"/>
  <c r="L2751" i="151"/>
  <c r="L2752" i="151"/>
  <c r="L2753" i="151"/>
  <c r="L2754" i="151"/>
  <c r="L2755" i="151"/>
  <c r="L2756" i="151"/>
  <c r="L2757" i="151"/>
  <c r="L2758" i="151"/>
  <c r="L2759" i="151"/>
  <c r="L2760" i="151"/>
  <c r="L2761" i="151"/>
  <c r="L2762" i="151"/>
  <c r="L2763" i="151"/>
  <c r="L2764" i="151"/>
  <c r="L2765" i="151"/>
  <c r="L2766" i="151"/>
  <c r="L2767" i="151"/>
  <c r="L2768" i="151"/>
  <c r="L2769" i="151"/>
  <c r="L2770" i="151"/>
  <c r="L2771" i="151"/>
  <c r="L2772" i="151"/>
  <c r="L2773" i="151"/>
  <c r="L2774" i="151"/>
  <c r="L2775" i="151"/>
  <c r="L2776" i="151"/>
  <c r="L2777" i="151"/>
  <c r="L2778" i="151"/>
  <c r="L2779" i="151"/>
  <c r="L2780" i="151"/>
  <c r="L2781" i="151"/>
  <c r="L2782" i="151"/>
  <c r="L2783" i="151"/>
  <c r="L2784" i="151"/>
  <c r="L2785" i="151"/>
  <c r="L2786" i="151"/>
  <c r="L2787" i="151"/>
  <c r="L2788" i="151"/>
  <c r="L2789" i="151"/>
  <c r="L2790" i="151"/>
  <c r="L2791" i="151"/>
  <c r="L2792" i="151"/>
  <c r="L2793" i="151"/>
  <c r="L2794" i="151"/>
  <c r="L2795" i="151"/>
  <c r="L2796" i="151"/>
  <c r="L2797" i="151"/>
  <c r="L2798" i="151"/>
  <c r="L2799" i="151"/>
  <c r="L2800" i="151"/>
  <c r="L2801" i="151"/>
  <c r="L2802" i="151"/>
  <c r="L2803" i="151"/>
  <c r="L2804" i="151"/>
  <c r="L2805" i="151"/>
  <c r="L2806" i="151"/>
  <c r="L2807" i="151"/>
  <c r="L2808" i="151"/>
  <c r="L2809" i="151"/>
  <c r="L2810" i="151"/>
  <c r="L2811" i="151"/>
  <c r="L2812" i="151"/>
  <c r="L2813" i="151"/>
  <c r="L2814" i="151"/>
  <c r="L2815" i="151"/>
  <c r="L2816" i="151"/>
  <c r="L2817" i="151"/>
  <c r="L2818" i="151"/>
  <c r="L2819" i="151"/>
  <c r="L2820" i="151"/>
  <c r="L2821" i="151"/>
  <c r="L2822" i="151"/>
  <c r="L2823" i="151"/>
  <c r="L2824" i="151"/>
  <c r="L2825" i="151"/>
  <c r="L2826" i="151"/>
  <c r="L2827" i="151"/>
  <c r="L2828" i="151"/>
  <c r="L2829" i="151"/>
  <c r="L2830" i="151"/>
  <c r="L2831" i="151"/>
  <c r="L2832" i="151"/>
  <c r="L2833" i="151"/>
  <c r="L2834" i="151"/>
  <c r="L2835" i="151"/>
  <c r="L2836" i="151"/>
  <c r="L2837" i="151"/>
  <c r="L2838" i="151"/>
  <c r="L2839" i="151"/>
  <c r="L2840" i="151"/>
  <c r="L2841" i="151"/>
  <c r="L2842" i="151"/>
  <c r="L2843" i="151"/>
  <c r="L2844" i="151"/>
  <c r="L2845" i="151"/>
  <c r="L2846" i="151"/>
  <c r="L2847" i="151"/>
  <c r="L2848" i="151"/>
  <c r="L2849" i="151"/>
  <c r="L2850" i="151"/>
  <c r="L2851" i="151"/>
  <c r="L2852" i="151"/>
  <c r="L2853" i="151"/>
  <c r="L2854" i="151"/>
  <c r="L2855" i="151"/>
  <c r="L2856" i="151"/>
  <c r="L2857" i="151"/>
  <c r="L2858" i="151"/>
  <c r="L2859" i="151"/>
  <c r="L2860" i="151"/>
  <c r="L2861" i="151"/>
  <c r="L2862" i="151"/>
  <c r="L2863" i="151"/>
  <c r="L2864" i="151"/>
  <c r="L2865" i="151"/>
  <c r="L2866" i="151"/>
  <c r="L2867" i="151"/>
  <c r="L2868" i="151"/>
  <c r="L2869" i="151"/>
  <c r="L2870" i="151"/>
  <c r="L2871" i="151"/>
  <c r="L2872" i="151"/>
  <c r="L2873" i="151"/>
  <c r="L2874" i="151"/>
  <c r="L2875" i="151"/>
  <c r="L2876" i="151"/>
  <c r="L2877" i="151"/>
  <c r="L2878" i="151"/>
  <c r="L2879" i="151"/>
  <c r="L2880" i="151"/>
  <c r="L2881" i="151"/>
  <c r="L2882" i="151"/>
  <c r="L2883" i="151"/>
  <c r="L2884" i="151"/>
  <c r="L2885" i="151"/>
  <c r="L2886" i="151"/>
  <c r="L2887" i="151"/>
  <c r="L2888" i="151"/>
  <c r="L2889" i="151"/>
  <c r="L2890" i="151"/>
  <c r="L2891" i="151"/>
  <c r="L2892" i="151"/>
  <c r="L2893" i="151"/>
  <c r="L2894" i="151"/>
  <c r="L2895" i="151"/>
  <c r="L2896" i="151"/>
  <c r="L2897" i="151"/>
  <c r="L2898" i="151"/>
  <c r="L2899" i="151"/>
  <c r="L2900" i="151"/>
  <c r="L2901" i="151"/>
  <c r="L2902" i="151"/>
  <c r="L2903" i="151"/>
  <c r="L2904" i="151"/>
  <c r="L2905" i="151"/>
  <c r="L15" i="151"/>
  <c r="R6" i="150"/>
  <c r="S6" i="150"/>
  <c r="T6" i="150" s="1"/>
  <c r="R7" i="150"/>
  <c r="S7" i="150"/>
  <c r="T7" i="150" s="1"/>
  <c r="R8" i="150"/>
  <c r="S8" i="150"/>
  <c r="T8" i="150" s="1"/>
  <c r="R9" i="150"/>
  <c r="T9" i="150" s="1"/>
  <c r="S9" i="150"/>
  <c r="R10" i="150"/>
  <c r="S10" i="150"/>
  <c r="T10" i="150"/>
  <c r="R11" i="150"/>
  <c r="S11" i="150"/>
  <c r="T11" i="150" s="1"/>
  <c r="R12" i="150"/>
  <c r="S12" i="150"/>
  <c r="T12" i="150" s="1"/>
  <c r="R13" i="150"/>
  <c r="S13" i="150"/>
  <c r="T13" i="150"/>
  <c r="R14" i="150"/>
  <c r="S14" i="150"/>
  <c r="T14" i="150" s="1"/>
  <c r="R15" i="150"/>
  <c r="S15" i="150"/>
  <c r="T15" i="150" s="1"/>
  <c r="R16" i="150"/>
  <c r="S16" i="150"/>
  <c r="T16" i="150" s="1"/>
  <c r="R17" i="150"/>
  <c r="T17" i="150" s="1"/>
  <c r="S17" i="150"/>
  <c r="R18" i="150"/>
  <c r="S18" i="150"/>
  <c r="T18" i="150"/>
  <c r="R19" i="150"/>
  <c r="S19" i="150"/>
  <c r="T19" i="150" s="1"/>
  <c r="R20" i="150"/>
  <c r="S20" i="150"/>
  <c r="T20" i="150"/>
  <c r="R21" i="150"/>
  <c r="S21" i="150"/>
  <c r="T21" i="150"/>
  <c r="R22" i="150"/>
  <c r="S22" i="150"/>
  <c r="T22" i="150" s="1"/>
  <c r="R23" i="150"/>
  <c r="S23" i="150"/>
  <c r="T23" i="150" s="1"/>
  <c r="R24" i="150"/>
  <c r="S24" i="150"/>
  <c r="T24" i="150" s="1"/>
  <c r="R25" i="150"/>
  <c r="S25" i="150"/>
  <c r="T25" i="150" s="1"/>
  <c r="R26" i="150"/>
  <c r="S26" i="150"/>
  <c r="T26" i="150"/>
  <c r="S5" i="150"/>
  <c r="R5" i="150"/>
  <c r="S4" i="150"/>
  <c r="R4" i="150"/>
  <c r="S3" i="150"/>
  <c r="R3" i="150"/>
  <c r="K10" i="152"/>
  <c r="Y16" i="150"/>
  <c r="W6" i="150"/>
  <c r="X6" i="150"/>
  <c r="W7" i="150"/>
  <c r="X7" i="150"/>
  <c r="W8" i="150"/>
  <c r="X8" i="150"/>
  <c r="W9" i="150"/>
  <c r="X9" i="150"/>
  <c r="W10" i="150"/>
  <c r="X10" i="150"/>
  <c r="W11" i="150"/>
  <c r="X11" i="150"/>
  <c r="W12" i="150"/>
  <c r="X12" i="150"/>
  <c r="W13" i="150"/>
  <c r="X13" i="150"/>
  <c r="W14" i="150"/>
  <c r="X14" i="150"/>
  <c r="W15" i="150"/>
  <c r="X15" i="150"/>
  <c r="W16" i="150"/>
  <c r="X16" i="150"/>
  <c r="W17" i="150"/>
  <c r="X17" i="150"/>
  <c r="W18" i="150"/>
  <c r="X18" i="150"/>
  <c r="W19" i="150"/>
  <c r="X19" i="150"/>
  <c r="W20" i="150"/>
  <c r="X20" i="150"/>
  <c r="W21" i="150"/>
  <c r="X21" i="150"/>
  <c r="W22" i="150"/>
  <c r="X22" i="150"/>
  <c r="W23" i="150"/>
  <c r="X23" i="150"/>
  <c r="W24" i="150"/>
  <c r="X24" i="150"/>
  <c r="W25" i="150"/>
  <c r="X25" i="150"/>
  <c r="W26" i="150"/>
  <c r="X26" i="150"/>
  <c r="X5" i="150"/>
  <c r="X4" i="150"/>
  <c r="X3" i="150"/>
  <c r="M6" i="150"/>
  <c r="N6" i="150"/>
  <c r="M7" i="150"/>
  <c r="N7" i="150"/>
  <c r="M8" i="150"/>
  <c r="N8" i="150"/>
  <c r="M9" i="150"/>
  <c r="N9" i="150"/>
  <c r="M10" i="150"/>
  <c r="N10" i="150"/>
  <c r="M11" i="150"/>
  <c r="N11" i="150"/>
  <c r="M12" i="150"/>
  <c r="N12" i="150"/>
  <c r="M13" i="150"/>
  <c r="N13" i="150"/>
  <c r="M14" i="150"/>
  <c r="N14" i="150"/>
  <c r="M15" i="150"/>
  <c r="N15" i="150"/>
  <c r="M16" i="150"/>
  <c r="N16" i="150"/>
  <c r="M17" i="150"/>
  <c r="N17" i="150"/>
  <c r="M18" i="150"/>
  <c r="N18" i="150"/>
  <c r="M19" i="150"/>
  <c r="N19" i="150"/>
  <c r="M20" i="150"/>
  <c r="N20" i="150"/>
  <c r="M21" i="150"/>
  <c r="N21" i="150"/>
  <c r="M22" i="150"/>
  <c r="N22" i="150"/>
  <c r="M23" i="150"/>
  <c r="N23" i="150"/>
  <c r="M24" i="150"/>
  <c r="N24" i="150"/>
  <c r="M25" i="150"/>
  <c r="N25" i="150"/>
  <c r="M26" i="150"/>
  <c r="N26" i="150"/>
  <c r="N5" i="150"/>
  <c r="M5" i="150"/>
  <c r="N4" i="150"/>
  <c r="M4" i="150"/>
  <c r="N3" i="150"/>
  <c r="M3" i="150"/>
  <c r="U18" i="9"/>
  <c r="U19" i="9"/>
  <c r="U20" i="9"/>
  <c r="U22" i="9"/>
  <c r="U23" i="9"/>
  <c r="U24" i="9"/>
  <c r="U31" i="9"/>
  <c r="U32" i="9"/>
  <c r="U33" i="9"/>
  <c r="U48" i="9"/>
  <c r="U49" i="9"/>
  <c r="U50" i="9"/>
  <c r="U57" i="9"/>
  <c r="U58" i="9"/>
  <c r="U59" i="9"/>
  <c r="U70" i="9"/>
  <c r="U71" i="9"/>
  <c r="U72" i="9"/>
  <c r="U80" i="9"/>
  <c r="U81" i="9"/>
  <c r="U82" i="9"/>
  <c r="U93" i="9"/>
  <c r="U94" i="9"/>
  <c r="U95" i="9"/>
  <c r="U110" i="9"/>
  <c r="U111" i="9"/>
  <c r="U112" i="9"/>
  <c r="U135" i="9"/>
  <c r="U136" i="9"/>
  <c r="U137" i="9"/>
  <c r="U146" i="9"/>
  <c r="U147" i="9"/>
  <c r="U148" i="9"/>
  <c r="U153" i="9"/>
  <c r="U154" i="9"/>
  <c r="U155" i="9"/>
  <c r="U166" i="9"/>
  <c r="U167" i="9"/>
  <c r="U168" i="9"/>
  <c r="U172" i="9"/>
  <c r="U173" i="9"/>
  <c r="U174" i="9"/>
  <c r="U176" i="9"/>
  <c r="U177" i="9"/>
  <c r="U178" i="9"/>
  <c r="T171" i="9"/>
  <c r="T165" i="9"/>
  <c r="T143" i="9"/>
  <c r="T142" i="9"/>
  <c r="T141" i="9"/>
  <c r="T139" i="9"/>
  <c r="T138" i="9"/>
  <c r="T69" i="9"/>
  <c r="T68" i="9"/>
  <c r="T67" i="9"/>
  <c r="T66" i="9"/>
  <c r="T65" i="9"/>
  <c r="T64" i="9"/>
  <c r="T63" i="9"/>
  <c r="T62" i="9"/>
  <c r="T61" i="9"/>
  <c r="T30" i="9"/>
  <c r="T17" i="9"/>
  <c r="I321" i="11"/>
  <c r="I320" i="11"/>
  <c r="F145" i="9"/>
  <c r="T145" i="9" s="1"/>
  <c r="B254" i="11"/>
  <c r="C254" i="11"/>
  <c r="D145" i="9"/>
  <c r="D254" i="11" s="1"/>
  <c r="E145" i="9"/>
  <c r="E254" i="11" s="1"/>
  <c r="K145" i="9"/>
  <c r="L145" i="9"/>
  <c r="AI12" i="65"/>
  <c r="AI13" i="65"/>
  <c r="AI14" i="65"/>
  <c r="AI15" i="65"/>
  <c r="AI16" i="65"/>
  <c r="AI17" i="65"/>
  <c r="AI18" i="65"/>
  <c r="AI19" i="65"/>
  <c r="AI20" i="65"/>
  <c r="AI21" i="65"/>
  <c r="AI22" i="65"/>
  <c r="AI23" i="65"/>
  <c r="AI24" i="65"/>
  <c r="AI25" i="65"/>
  <c r="AI11" i="65"/>
  <c r="F137" i="11"/>
  <c r="F98" i="11"/>
  <c r="F144" i="9"/>
  <c r="T144" i="9" s="1"/>
  <c r="B250" i="11"/>
  <c r="C250" i="11"/>
  <c r="B251" i="11"/>
  <c r="C251" i="11"/>
  <c r="B252" i="11"/>
  <c r="C252" i="11"/>
  <c r="B253" i="11"/>
  <c r="C253" i="11"/>
  <c r="D144" i="9"/>
  <c r="D253" i="11" s="1"/>
  <c r="E144" i="9"/>
  <c r="E253" i="11" s="1"/>
  <c r="K144" i="9"/>
  <c r="L144" i="9"/>
  <c r="F291" i="11"/>
  <c r="I127" i="155" l="1"/>
  <c r="I96" i="155"/>
  <c r="I99" i="155"/>
  <c r="I111" i="155"/>
  <c r="I13" i="155"/>
  <c r="I92" i="155"/>
  <c r="I55" i="155"/>
  <c r="I126" i="155"/>
  <c r="I61" i="155"/>
  <c r="I119" i="155"/>
  <c r="I117" i="155"/>
  <c r="I88" i="155"/>
  <c r="I60" i="155"/>
  <c r="I85" i="155"/>
  <c r="I74" i="155"/>
  <c r="I45" i="155"/>
  <c r="I98" i="155"/>
  <c r="I113" i="155"/>
  <c r="I42" i="155"/>
  <c r="I58" i="155"/>
  <c r="I83" i="155"/>
  <c r="I120" i="155"/>
  <c r="I49" i="155"/>
  <c r="I57" i="155"/>
  <c r="I84" i="155"/>
  <c r="I125" i="155"/>
  <c r="I20" i="155"/>
  <c r="I23" i="155"/>
  <c r="I116" i="155"/>
  <c r="I43" i="155"/>
  <c r="I78" i="155"/>
  <c r="I30" i="155"/>
  <c r="I36" i="155"/>
  <c r="I65" i="155"/>
  <c r="I70" i="155"/>
  <c r="I112" i="155"/>
  <c r="I35" i="155"/>
  <c r="I91" i="155"/>
  <c r="I76" i="155"/>
  <c r="I56" i="155"/>
  <c r="I89" i="155"/>
  <c r="I67" i="155"/>
  <c r="I110" i="155"/>
  <c r="I124" i="155"/>
  <c r="I54" i="155"/>
  <c r="I33" i="155"/>
  <c r="I14" i="155"/>
  <c r="I53" i="155"/>
  <c r="I109" i="155"/>
  <c r="I59" i="155"/>
  <c r="I80" i="155"/>
  <c r="I94" i="155"/>
  <c r="I69" i="155"/>
  <c r="I90" i="155"/>
  <c r="I17" i="155"/>
  <c r="I104" i="155"/>
  <c r="I41" i="155"/>
  <c r="I34" i="155"/>
  <c r="I71" i="155"/>
  <c r="I82" i="155"/>
  <c r="I123" i="155"/>
  <c r="I66" i="155"/>
  <c r="I81" i="155"/>
  <c r="I75" i="155"/>
  <c r="I22" i="155"/>
  <c r="I115" i="155"/>
  <c r="I62" i="155"/>
  <c r="I95" i="155"/>
  <c r="I64" i="155"/>
  <c r="I72" i="155"/>
  <c r="I100" i="155"/>
  <c r="I31" i="155"/>
  <c r="I26" i="155"/>
  <c r="I44" i="155"/>
  <c r="I24" i="155"/>
  <c r="I37" i="155"/>
  <c r="I132" i="155"/>
  <c r="I130" i="155"/>
  <c r="I122" i="155"/>
  <c r="I25" i="155"/>
  <c r="I15" i="155"/>
  <c r="I8" i="155"/>
  <c r="I87" i="155"/>
  <c r="I63" i="155"/>
  <c r="I21" i="155"/>
  <c r="I52" i="155"/>
  <c r="I102" i="155"/>
  <c r="I101" i="155"/>
  <c r="I106" i="155"/>
  <c r="I79" i="155"/>
  <c r="I118" i="155"/>
  <c r="I6" i="155"/>
  <c r="I46" i="155"/>
  <c r="I29" i="155"/>
  <c r="I68" i="155"/>
  <c r="I131" i="155"/>
  <c r="I129" i="155"/>
  <c r="I103" i="155"/>
  <c r="I51" i="155"/>
  <c r="I7" i="155"/>
  <c r="I12" i="155"/>
  <c r="I50" i="155"/>
  <c r="I86" i="155"/>
  <c r="I27" i="155"/>
  <c r="I107" i="155"/>
  <c r="I28" i="155"/>
  <c r="I18" i="155"/>
  <c r="I105" i="155"/>
  <c r="I47" i="155"/>
  <c r="I32" i="155"/>
  <c r="I11" i="155"/>
  <c r="I16" i="155"/>
  <c r="I38" i="155"/>
  <c r="I73" i="155"/>
  <c r="I40" i="155"/>
  <c r="I128" i="155"/>
  <c r="I39" i="155"/>
  <c r="I108" i="155"/>
  <c r="I10" i="155"/>
  <c r="I19" i="155"/>
  <c r="I48" i="155"/>
  <c r="I77" i="155"/>
  <c r="I9" i="155"/>
  <c r="I114" i="155"/>
  <c r="I121" i="155"/>
  <c r="I97" i="155"/>
  <c r="T5" i="150"/>
  <c r="T4" i="150"/>
  <c r="M145" i="9"/>
  <c r="M144" i="9"/>
  <c r="H144" i="9" l="1"/>
  <c r="U144" i="9" s="1"/>
  <c r="G144" i="9"/>
  <c r="H145" i="9"/>
  <c r="U145" i="9" s="1"/>
  <c r="G145" i="9"/>
  <c r="J7" i="155"/>
  <c r="J8" i="155" s="1"/>
  <c r="J9" i="155" s="1"/>
  <c r="J10" i="155" s="1"/>
  <c r="J11" i="155" s="1"/>
  <c r="J12" i="155" s="1"/>
  <c r="J13" i="155" s="1"/>
  <c r="J14" i="155" s="1"/>
  <c r="J15" i="155" s="1"/>
  <c r="K1562" i="38"/>
  <c r="N1562" i="38" s="1"/>
  <c r="D1561" i="38"/>
  <c r="D1562" i="38"/>
  <c r="D1560" i="38"/>
  <c r="N1557" i="38"/>
  <c r="N1568" i="38"/>
  <c r="N1548" i="38"/>
  <c r="F144" i="11"/>
  <c r="F79" i="9" s="1"/>
  <c r="T79" i="9" s="1"/>
  <c r="A144" i="11"/>
  <c r="B144" i="11"/>
  <c r="C144" i="11"/>
  <c r="L79" i="9"/>
  <c r="E79" i="9"/>
  <c r="E144" i="11" s="1"/>
  <c r="D79" i="9"/>
  <c r="D144" i="11" s="1"/>
  <c r="F135" i="11"/>
  <c r="F133" i="11"/>
  <c r="F141" i="11" s="1"/>
  <c r="F171" i="11"/>
  <c r="F176" i="11"/>
  <c r="C157" i="11"/>
  <c r="B157" i="11"/>
  <c r="D85" i="9"/>
  <c r="D157" i="11" s="1"/>
  <c r="E85" i="9"/>
  <c r="E157" i="11" s="1"/>
  <c r="L85" i="9"/>
  <c r="I145" i="9" l="1"/>
  <c r="I144" i="9"/>
  <c r="N1538" i="38"/>
  <c r="N1544" i="38"/>
  <c r="F139" i="11"/>
  <c r="F74" i="9"/>
  <c r="T74" i="9" s="1"/>
  <c r="C135" i="11"/>
  <c r="B135" i="11"/>
  <c r="A135" i="11"/>
  <c r="L74" i="9"/>
  <c r="K74" i="9"/>
  <c r="E74" i="9"/>
  <c r="E135" i="11" s="1"/>
  <c r="D74" i="9"/>
  <c r="D135" i="11" s="1"/>
  <c r="M74" i="9" l="1"/>
  <c r="G74" i="9" s="1"/>
  <c r="N1550" i="38"/>
  <c r="N1552" i="38" s="1"/>
  <c r="H74" i="9" l="1"/>
  <c r="U74" i="9" s="1"/>
  <c r="C315" i="11"/>
  <c r="B315" i="11"/>
  <c r="E315" i="11"/>
  <c r="B17" i="65"/>
  <c r="A17" i="65"/>
  <c r="F218" i="11"/>
  <c r="F108" i="9" s="1"/>
  <c r="T108" i="9" s="1"/>
  <c r="F219" i="11"/>
  <c r="F109" i="9" s="1"/>
  <c r="T109" i="9" s="1"/>
  <c r="B218" i="11"/>
  <c r="C218" i="11"/>
  <c r="B219" i="11"/>
  <c r="C219" i="11"/>
  <c r="D171" i="9"/>
  <c r="D315" i="11" s="1"/>
  <c r="E171" i="9"/>
  <c r="L171" i="9"/>
  <c r="D109" i="9"/>
  <c r="D219" i="11" s="1"/>
  <c r="E109" i="9"/>
  <c r="E219" i="11" s="1"/>
  <c r="E108" i="9"/>
  <c r="E218" i="11" s="1"/>
  <c r="D108" i="9"/>
  <c r="D218" i="11" s="1"/>
  <c r="F111" i="11"/>
  <c r="F108" i="11" s="1"/>
  <c r="F114" i="11" s="1"/>
  <c r="F50" i="11"/>
  <c r="E113" i="9"/>
  <c r="I74" i="9" l="1"/>
  <c r="K6" i="155"/>
  <c r="K18" i="155" l="1"/>
  <c r="K7" i="155"/>
  <c r="K19" i="155" l="1"/>
  <c r="K16" i="155"/>
  <c r="K8" i="155"/>
  <c r="K20" i="155" l="1"/>
  <c r="K9" i="155"/>
  <c r="K21" i="155" l="1"/>
  <c r="K17" i="155"/>
  <c r="K10" i="155"/>
  <c r="K22" i="155" l="1"/>
  <c r="K11" i="155"/>
  <c r="K23" i="155" l="1"/>
  <c r="K12" i="155"/>
  <c r="K13" i="155" l="1"/>
  <c r="K14" i="155" l="1"/>
  <c r="K15" i="155" l="1"/>
  <c r="K34" i="155" l="1"/>
  <c r="K35" i="155" l="1"/>
  <c r="K36" i="155" l="1"/>
  <c r="K37" i="155" l="1"/>
  <c r="K43" i="9"/>
  <c r="L43" i="9"/>
  <c r="F73" i="11"/>
  <c r="F46" i="9" s="1"/>
  <c r="T46" i="9" s="1"/>
  <c r="C73" i="11"/>
  <c r="B73" i="11"/>
  <c r="D46" i="9"/>
  <c r="D73" i="11" s="1"/>
  <c r="E46" i="9"/>
  <c r="L46" i="9"/>
  <c r="E71" i="11"/>
  <c r="D71" i="11"/>
  <c r="C71" i="11"/>
  <c r="B71" i="11"/>
  <c r="E44" i="9"/>
  <c r="K42" i="9"/>
  <c r="L42" i="9"/>
  <c r="L44" i="9"/>
  <c r="D44" i="9"/>
  <c r="N115" i="38"/>
  <c r="N111" i="38"/>
  <c r="N93" i="38"/>
  <c r="N96" i="38" s="1"/>
  <c r="N97" i="38" s="1"/>
  <c r="N99" i="38" s="1"/>
  <c r="N101" i="38" s="1"/>
  <c r="N88" i="38"/>
  <c r="M43" i="9" l="1"/>
  <c r="M42" i="9"/>
  <c r="E123" i="11" l="1"/>
  <c r="E124" i="11"/>
  <c r="E125" i="11"/>
  <c r="E126" i="11"/>
  <c r="E127" i="11"/>
  <c r="E128" i="11"/>
  <c r="E129" i="11"/>
  <c r="E130" i="11"/>
  <c r="E122" i="11"/>
  <c r="D123" i="11"/>
  <c r="D124" i="11"/>
  <c r="D125" i="11"/>
  <c r="D126" i="11"/>
  <c r="D127" i="11"/>
  <c r="D128" i="11"/>
  <c r="D129" i="11"/>
  <c r="D130" i="11"/>
  <c r="D122" i="11"/>
  <c r="C123" i="11"/>
  <c r="C124" i="11"/>
  <c r="C125" i="11"/>
  <c r="C126" i="11"/>
  <c r="C127" i="11"/>
  <c r="C128" i="11"/>
  <c r="C129" i="11"/>
  <c r="C130" i="11"/>
  <c r="C122" i="11"/>
  <c r="B123" i="11"/>
  <c r="B124" i="11"/>
  <c r="B125" i="11"/>
  <c r="B126" i="11"/>
  <c r="B127" i="11"/>
  <c r="B128" i="11"/>
  <c r="B129" i="11"/>
  <c r="B130" i="11"/>
  <c r="B122" i="11"/>
  <c r="D1514" i="38"/>
  <c r="E1514" i="38" s="1"/>
  <c r="D1515" i="38"/>
  <c r="E1515" i="38" s="1"/>
  <c r="D1516" i="38"/>
  <c r="E1516" i="38" s="1"/>
  <c r="D1517" i="38"/>
  <c r="D1518" i="38"/>
  <c r="E1518" i="38" s="1"/>
  <c r="D1513" i="38"/>
  <c r="E1513" i="38" s="1"/>
  <c r="M1446" i="38"/>
  <c r="N1446" i="38" s="1"/>
  <c r="K1445" i="38"/>
  <c r="N1445" i="38" s="1"/>
  <c r="M1403" i="38"/>
  <c r="N1403" i="38" s="1"/>
  <c r="K1402" i="38"/>
  <c r="N1402" i="38" s="1"/>
  <c r="M1360" i="38"/>
  <c r="N1360" i="38" s="1"/>
  <c r="K1359" i="38"/>
  <c r="N1359" i="38" s="1"/>
  <c r="K1452" i="38"/>
  <c r="L1452" i="38" s="1"/>
  <c r="N1452" i="38" s="1"/>
  <c r="K1451" i="38"/>
  <c r="L1451" i="38" s="1"/>
  <c r="N1451" i="38" s="1"/>
  <c r="K1422" i="38"/>
  <c r="N1422" i="38" s="1"/>
  <c r="N1424" i="38" s="1"/>
  <c r="D1422" i="38"/>
  <c r="K1409" i="38"/>
  <c r="L1409" i="38" s="1"/>
  <c r="N1409" i="38" s="1"/>
  <c r="K1408" i="38"/>
  <c r="L1408" i="38" s="1"/>
  <c r="N1408" i="38" s="1"/>
  <c r="K1379" i="38"/>
  <c r="N1379" i="38" s="1"/>
  <c r="N1381" i="38" s="1"/>
  <c r="K1366" i="38"/>
  <c r="L1366" i="38" s="1"/>
  <c r="N1366" i="38" s="1"/>
  <c r="K1365" i="38"/>
  <c r="L1365" i="38" s="1"/>
  <c r="N1365" i="38" s="1"/>
  <c r="K1336" i="38"/>
  <c r="N1336" i="38" s="1"/>
  <c r="K1335" i="38"/>
  <c r="N1335" i="38" s="1"/>
  <c r="K1322" i="38"/>
  <c r="L1322" i="38" s="1"/>
  <c r="N1322" i="38" s="1"/>
  <c r="N1324" i="38" s="1"/>
  <c r="D1360" i="38"/>
  <c r="D1359" i="38"/>
  <c r="D1403" i="38"/>
  <c r="D1402" i="38"/>
  <c r="D1446" i="38"/>
  <c r="E1446" i="38" s="1"/>
  <c r="D1445" i="38"/>
  <c r="E1445" i="38" s="1"/>
  <c r="D1495" i="38"/>
  <c r="D1494" i="38"/>
  <c r="D1452" i="38"/>
  <c r="D1451" i="38"/>
  <c r="E1451" i="38" s="1"/>
  <c r="D1409" i="38"/>
  <c r="D1408" i="38"/>
  <c r="E1408" i="38" s="1"/>
  <c r="D1366" i="38"/>
  <c r="D1365" i="38"/>
  <c r="D1322" i="38"/>
  <c r="N1523" i="38"/>
  <c r="N1508" i="38"/>
  <c r="N1510" i="38" s="1"/>
  <c r="N1489" i="38"/>
  <c r="N1488" i="38"/>
  <c r="N1491" i="38" s="1"/>
  <c r="N1476" i="38"/>
  <c r="N1472" i="38"/>
  <c r="N1465" i="38"/>
  <c r="N1467" i="38" s="1"/>
  <c r="N1458" i="38"/>
  <c r="N1433" i="38"/>
  <c r="N1429" i="38"/>
  <c r="N1415" i="38"/>
  <c r="N1390" i="38"/>
  <c r="N1386" i="38"/>
  <c r="N1372" i="38"/>
  <c r="N1347" i="38"/>
  <c r="N1343" i="38"/>
  <c r="N1328" i="38"/>
  <c r="N1319" i="38"/>
  <c r="L61" i="9"/>
  <c r="L62" i="9"/>
  <c r="L63" i="9"/>
  <c r="K64" i="9"/>
  <c r="L64" i="9"/>
  <c r="K65" i="9"/>
  <c r="L65" i="9"/>
  <c r="K66" i="9"/>
  <c r="L66" i="9"/>
  <c r="L67" i="9"/>
  <c r="K68" i="9"/>
  <c r="L68" i="9"/>
  <c r="K69" i="9"/>
  <c r="L69" i="9"/>
  <c r="M68" i="9" l="1"/>
  <c r="M69" i="9"/>
  <c r="M64" i="9"/>
  <c r="N1330" i="38"/>
  <c r="N1332" i="38" s="1"/>
  <c r="N1338" i="38"/>
  <c r="N1405" i="38"/>
  <c r="N1454" i="38"/>
  <c r="N1411" i="38"/>
  <c r="N1448" i="38"/>
  <c r="E1517" i="38"/>
  <c r="F1514" i="38"/>
  <c r="F1515" i="38"/>
  <c r="F1516" i="38"/>
  <c r="G1516" i="38" s="1"/>
  <c r="F1518" i="38"/>
  <c r="F1513" i="38"/>
  <c r="G1513" i="38" s="1"/>
  <c r="N1362" i="38"/>
  <c r="E1422" i="38"/>
  <c r="N1368" i="38"/>
  <c r="E1359" i="38"/>
  <c r="E1360" i="38"/>
  <c r="F1360" i="38" s="1"/>
  <c r="E1402" i="38"/>
  <c r="E1403" i="38"/>
  <c r="F1446" i="38"/>
  <c r="G1446" i="38" s="1"/>
  <c r="F1445" i="38"/>
  <c r="G1445" i="38" s="1"/>
  <c r="F1451" i="38"/>
  <c r="E1452" i="38"/>
  <c r="F1452" i="38" s="1"/>
  <c r="F1408" i="38"/>
  <c r="E1366" i="38"/>
  <c r="E1365" i="38"/>
  <c r="E1322" i="38"/>
  <c r="F1322" i="38" s="1"/>
  <c r="M66" i="9"/>
  <c r="M65" i="9"/>
  <c r="N1349" i="38" l="1"/>
  <c r="N1350" i="38" s="1"/>
  <c r="N1351" i="38" s="1"/>
  <c r="H66" i="9" s="1"/>
  <c r="N1417" i="38"/>
  <c r="N1419" i="38" s="1"/>
  <c r="N1435" i="38" s="1"/>
  <c r="N1436" i="38" s="1"/>
  <c r="N1437" i="38" s="1"/>
  <c r="H65" i="9" s="1"/>
  <c r="N1460" i="38"/>
  <c r="N1462" i="38" s="1"/>
  <c r="N1478" i="38" s="1"/>
  <c r="N1479" i="38" s="1"/>
  <c r="N1480" i="38" s="1"/>
  <c r="H68" i="9" s="1"/>
  <c r="G1515" i="38"/>
  <c r="F1517" i="38"/>
  <c r="G1514" i="38"/>
  <c r="H1514" i="38" s="1"/>
  <c r="H1516" i="38"/>
  <c r="I1516" i="38" s="1"/>
  <c r="G1518" i="38"/>
  <c r="H1518" i="38" s="1"/>
  <c r="H1513" i="38"/>
  <c r="I1513" i="38" s="1"/>
  <c r="N1374" i="38"/>
  <c r="N1376" i="38" s="1"/>
  <c r="N1392" i="38" s="1"/>
  <c r="N1393" i="38" s="1"/>
  <c r="N1394" i="38" s="1"/>
  <c r="H64" i="9" s="1"/>
  <c r="F1422" i="38"/>
  <c r="G1360" i="38"/>
  <c r="F1359" i="38"/>
  <c r="G1359" i="38" s="1"/>
  <c r="F1403" i="38"/>
  <c r="G1403" i="38" s="1"/>
  <c r="F1402" i="38"/>
  <c r="G1402" i="38" s="1"/>
  <c r="G1452" i="38"/>
  <c r="H1452" i="38" s="1"/>
  <c r="G1451" i="38"/>
  <c r="H1451" i="38" s="1"/>
  <c r="G1408" i="38"/>
  <c r="H1408" i="38" s="1"/>
  <c r="F1366" i="38"/>
  <c r="F1365" i="38"/>
  <c r="G1365" i="38" s="1"/>
  <c r="G1322" i="38"/>
  <c r="H1322" i="38" s="1"/>
  <c r="K38" i="155" l="1"/>
  <c r="I68" i="9"/>
  <c r="U68" i="9"/>
  <c r="I65" i="9"/>
  <c r="U65" i="9"/>
  <c r="I66" i="9"/>
  <c r="U66" i="9"/>
  <c r="I64" i="9"/>
  <c r="U64" i="9"/>
  <c r="G1517" i="38"/>
  <c r="I1514" i="38"/>
  <c r="I1518" i="38"/>
  <c r="H1515" i="38"/>
  <c r="I1515" i="38" s="1"/>
  <c r="G1422" i="38"/>
  <c r="H1422" i="38" s="1"/>
  <c r="G1366" i="38"/>
  <c r="H1366" i="38" s="1"/>
  <c r="H1365" i="38"/>
  <c r="K39" i="155" l="1"/>
  <c r="H1517" i="38"/>
  <c r="I1517" i="38" s="1"/>
  <c r="I1422" i="38"/>
  <c r="K40" i="155" l="1"/>
  <c r="K1090" i="38"/>
  <c r="D1090" i="38"/>
  <c r="K1051" i="38"/>
  <c r="D1051" i="38"/>
  <c r="K321" i="38"/>
  <c r="D321" i="38"/>
  <c r="K360" i="38"/>
  <c r="N360" i="38" s="1"/>
  <c r="D360" i="38"/>
  <c r="K399" i="38"/>
  <c r="N399" i="38" s="1"/>
  <c r="D399" i="38"/>
  <c r="K438" i="38"/>
  <c r="N438" i="38" s="1"/>
  <c r="D438" i="38"/>
  <c r="K477" i="38"/>
  <c r="D477" i="38"/>
  <c r="K516" i="38"/>
  <c r="D516" i="38"/>
  <c r="K1170" i="38"/>
  <c r="D1170" i="38"/>
  <c r="M1193" i="38"/>
  <c r="N1262" i="38"/>
  <c r="D1240" i="38"/>
  <c r="D1239" i="38"/>
  <c r="D1215" i="38"/>
  <c r="D1117" i="38"/>
  <c r="D1116" i="38"/>
  <c r="D1078" i="38"/>
  <c r="D1077" i="38"/>
  <c r="D1039" i="38"/>
  <c r="D1038" i="38"/>
  <c r="D1011" i="38"/>
  <c r="D999" i="38"/>
  <c r="D998" i="38"/>
  <c r="K1279" i="38"/>
  <c r="K1280" i="38"/>
  <c r="K1215" i="38"/>
  <c r="K1198" i="38"/>
  <c r="K1197" i="38"/>
  <c r="K1192" i="38"/>
  <c r="N1192" i="38" s="1"/>
  <c r="K1158" i="38"/>
  <c r="K1157" i="38"/>
  <c r="K1132" i="38"/>
  <c r="N1132" i="38" s="1"/>
  <c r="K1130" i="38"/>
  <c r="K1129" i="38"/>
  <c r="K1128" i="38"/>
  <c r="D1132" i="38"/>
  <c r="K1117" i="38"/>
  <c r="K1116" i="38"/>
  <c r="K1078" i="38"/>
  <c r="K1077" i="38"/>
  <c r="K1039" i="38"/>
  <c r="K1038" i="38"/>
  <c r="K1011" i="38"/>
  <c r="K999" i="38"/>
  <c r="K998" i="38"/>
  <c r="K971" i="38"/>
  <c r="D971" i="38"/>
  <c r="K959" i="38"/>
  <c r="K958" i="38"/>
  <c r="D959" i="38"/>
  <c r="D958" i="38"/>
  <c r="D931" i="38"/>
  <c r="K931" i="38"/>
  <c r="K919" i="38"/>
  <c r="K918" i="38"/>
  <c r="D919" i="38"/>
  <c r="D918" i="38"/>
  <c r="D896" i="38"/>
  <c r="D895" i="38"/>
  <c r="D891" i="38"/>
  <c r="D879" i="38"/>
  <c r="D878" i="38"/>
  <c r="K896" i="38"/>
  <c r="N896" i="38" s="1"/>
  <c r="K895" i="38"/>
  <c r="K879" i="38"/>
  <c r="K878" i="38"/>
  <c r="K817" i="38"/>
  <c r="N817" i="38" s="1"/>
  <c r="D817" i="38"/>
  <c r="K839" i="38"/>
  <c r="D839" i="38"/>
  <c r="K816" i="38"/>
  <c r="D816" i="38"/>
  <c r="D811" i="38"/>
  <c r="K799" i="38"/>
  <c r="K798" i="38"/>
  <c r="D799" i="38"/>
  <c r="D798" i="38"/>
  <c r="D771" i="38"/>
  <c r="D770" i="38"/>
  <c r="D769" i="38"/>
  <c r="D768" i="38"/>
  <c r="D767" i="38"/>
  <c r="D766" i="38"/>
  <c r="D765" i="38"/>
  <c r="K771" i="38"/>
  <c r="K770" i="38"/>
  <c r="K769" i="38"/>
  <c r="K768" i="38"/>
  <c r="K767" i="38"/>
  <c r="K766" i="38"/>
  <c r="K765" i="38"/>
  <c r="K753" i="38"/>
  <c r="K752" i="38"/>
  <c r="K751" i="38"/>
  <c r="K750" i="38"/>
  <c r="D753" i="38"/>
  <c r="D752" i="38"/>
  <c r="D751" i="38"/>
  <c r="D750" i="38"/>
  <c r="K723" i="38"/>
  <c r="N723" i="38" s="1"/>
  <c r="D723" i="38"/>
  <c r="D722" i="38"/>
  <c r="K721" i="38"/>
  <c r="N721" i="38" s="1"/>
  <c r="D721" i="38"/>
  <c r="K708" i="38"/>
  <c r="K707" i="38"/>
  <c r="D708" i="38"/>
  <c r="D707" i="38"/>
  <c r="K666" i="38"/>
  <c r="K665" i="38"/>
  <c r="D666" i="38"/>
  <c r="D665" i="38"/>
  <c r="K681" i="38"/>
  <c r="N681" i="38" s="1"/>
  <c r="K679" i="38"/>
  <c r="N679" i="38" s="1"/>
  <c r="D681" i="38"/>
  <c r="D680" i="38"/>
  <c r="D679" i="38"/>
  <c r="K639" i="38"/>
  <c r="N639" i="38" s="1"/>
  <c r="K637" i="38"/>
  <c r="N637" i="38" s="1"/>
  <c r="K636" i="38"/>
  <c r="K624" i="38"/>
  <c r="K623" i="38"/>
  <c r="D639" i="38"/>
  <c r="D638" i="38"/>
  <c r="D637" i="38"/>
  <c r="D636" i="38"/>
  <c r="D624" i="38"/>
  <c r="D623" i="38"/>
  <c r="K584" i="38"/>
  <c r="K583" i="38"/>
  <c r="D584" i="38"/>
  <c r="D583" i="38"/>
  <c r="K543" i="38"/>
  <c r="K542" i="38"/>
  <c r="D543" i="38"/>
  <c r="D542" i="38"/>
  <c r="D504" i="38"/>
  <c r="D503" i="38"/>
  <c r="K504" i="38"/>
  <c r="K503" i="38"/>
  <c r="K465" i="38"/>
  <c r="K464" i="38"/>
  <c r="D465" i="38"/>
  <c r="D464" i="38"/>
  <c r="D426" i="38"/>
  <c r="D425" i="38"/>
  <c r="K426" i="38"/>
  <c r="K425" i="38"/>
  <c r="K387" i="38"/>
  <c r="K386" i="38"/>
  <c r="D387" i="38"/>
  <c r="D386" i="38"/>
  <c r="D348" i="38"/>
  <c r="D347" i="38"/>
  <c r="K348" i="38"/>
  <c r="K347" i="38"/>
  <c r="K309" i="38"/>
  <c r="K308" i="38"/>
  <c r="D309" i="38"/>
  <c r="D308" i="38"/>
  <c r="D282" i="38"/>
  <c r="D281" i="38"/>
  <c r="K282" i="38"/>
  <c r="K281" i="38"/>
  <c r="K269" i="38"/>
  <c r="K268" i="38"/>
  <c r="D269" i="38"/>
  <c r="D268" i="38"/>
  <c r="K230" i="38"/>
  <c r="K229" i="38"/>
  <c r="D230" i="38"/>
  <c r="D229" i="38"/>
  <c r="K201" i="38"/>
  <c r="D201" i="38"/>
  <c r="K189" i="38"/>
  <c r="D189" i="38"/>
  <c r="M184" i="38"/>
  <c r="N184" i="38" s="1"/>
  <c r="K183" i="38"/>
  <c r="D184" i="38"/>
  <c r="D183" i="38"/>
  <c r="K165" i="38"/>
  <c r="K164" i="38"/>
  <c r="K163" i="38"/>
  <c r="K162" i="38"/>
  <c r="K161" i="38"/>
  <c r="D165" i="38"/>
  <c r="D164" i="38"/>
  <c r="D163" i="38"/>
  <c r="D162" i="38"/>
  <c r="D161" i="38"/>
  <c r="K156" i="38"/>
  <c r="K155" i="38"/>
  <c r="K154" i="38"/>
  <c r="K153" i="38"/>
  <c r="K152" i="38"/>
  <c r="K151" i="38"/>
  <c r="K150" i="38"/>
  <c r="K149" i="38"/>
  <c r="K148" i="38"/>
  <c r="D156" i="38"/>
  <c r="D155" i="38"/>
  <c r="D154" i="38"/>
  <c r="D153" i="38"/>
  <c r="D152" i="38"/>
  <c r="D151" i="38"/>
  <c r="D150" i="38"/>
  <c r="D149" i="38"/>
  <c r="D148" i="38"/>
  <c r="M129" i="38"/>
  <c r="K128" i="38"/>
  <c r="D135" i="38"/>
  <c r="D136" i="38"/>
  <c r="D134" i="38"/>
  <c r="K136" i="38"/>
  <c r="K135" i="38"/>
  <c r="K134" i="38"/>
  <c r="D128" i="38"/>
  <c r="D129" i="38"/>
  <c r="K52" i="38"/>
  <c r="K51" i="38"/>
  <c r="D52" i="38"/>
  <c r="D51" i="38"/>
  <c r="D50" i="38"/>
  <c r="K11" i="38"/>
  <c r="K7" i="38"/>
  <c r="D11" i="38"/>
  <c r="D7" i="38"/>
  <c r="K41" i="155" l="1"/>
  <c r="N7" i="38"/>
  <c r="K42" i="155" l="1"/>
  <c r="D1198" i="38"/>
  <c r="D1197" i="38"/>
  <c r="D1193" i="38"/>
  <c r="D1192" i="38"/>
  <c r="D1158" i="38"/>
  <c r="D1157" i="38"/>
  <c r="D1129" i="38"/>
  <c r="D1130" i="38"/>
  <c r="D1131" i="38"/>
  <c r="D1128" i="38"/>
  <c r="K43" i="155" l="1"/>
  <c r="D1252" i="38"/>
  <c r="E1252" i="38" l="1"/>
  <c r="K70" i="155" l="1"/>
  <c r="F1252" i="38"/>
  <c r="G1252" i="38" l="1"/>
  <c r="H1252" i="38" s="1"/>
  <c r="D1280" i="38" l="1"/>
  <c r="E1280" i="38" s="1"/>
  <c r="D1279" i="38"/>
  <c r="F298" i="11"/>
  <c r="F297" i="11"/>
  <c r="F1280" i="38" l="1"/>
  <c r="G1280" i="38" s="1"/>
  <c r="E1279" i="38"/>
  <c r="H1280" i="38" l="1"/>
  <c r="F1279" i="38"/>
  <c r="F84" i="9"/>
  <c r="T84" i="9" s="1"/>
  <c r="C155" i="11"/>
  <c r="B155" i="11"/>
  <c r="E155" i="11"/>
  <c r="A83" i="9"/>
  <c r="A84" i="9" s="1"/>
  <c r="A85" i="9" s="1"/>
  <c r="L84" i="9"/>
  <c r="K84" i="9"/>
  <c r="D155" i="11"/>
  <c r="D165" i="9"/>
  <c r="E165" i="9"/>
  <c r="L165" i="9"/>
  <c r="L141" i="9"/>
  <c r="L142" i="9"/>
  <c r="L143" i="9"/>
  <c r="L140" i="9"/>
  <c r="C244" i="11"/>
  <c r="B244" i="11"/>
  <c r="A244" i="11"/>
  <c r="L134" i="9"/>
  <c r="D113" i="9"/>
  <c r="F106" i="9"/>
  <c r="T106" i="9" s="1"/>
  <c r="F107" i="9"/>
  <c r="T107" i="9" s="1"/>
  <c r="B215" i="11"/>
  <c r="C215" i="11"/>
  <c r="B216" i="11"/>
  <c r="C216" i="11"/>
  <c r="B217" i="11"/>
  <c r="C217" i="11"/>
  <c r="C213" i="11"/>
  <c r="B213" i="11"/>
  <c r="N1280" i="38"/>
  <c r="N1279" i="38"/>
  <c r="N1307" i="38"/>
  <c r="N1303" i="38"/>
  <c r="N1297" i="38"/>
  <c r="N1296" i="38"/>
  <c r="N1295" i="38"/>
  <c r="N1294" i="38"/>
  <c r="N1293" i="38"/>
  <c r="N1292" i="38"/>
  <c r="N1285" i="38"/>
  <c r="N1276" i="38"/>
  <c r="F78" i="9"/>
  <c r="T78" i="9" s="1"/>
  <c r="F77" i="9"/>
  <c r="T77" i="9" s="1"/>
  <c r="F76" i="9"/>
  <c r="T76" i="9" s="1"/>
  <c r="F75" i="9"/>
  <c r="T75" i="9" s="1"/>
  <c r="F73" i="9"/>
  <c r="T73" i="9" s="1"/>
  <c r="A137" i="11"/>
  <c r="B137" i="11"/>
  <c r="C137" i="11"/>
  <c r="A139" i="11"/>
  <c r="B139" i="11"/>
  <c r="C139" i="11"/>
  <c r="A141" i="11"/>
  <c r="B141" i="11"/>
  <c r="C141" i="11"/>
  <c r="A143" i="11"/>
  <c r="B143" i="11"/>
  <c r="C143" i="11"/>
  <c r="E133" i="11"/>
  <c r="D133" i="11"/>
  <c r="C133" i="11"/>
  <c r="B133" i="11"/>
  <c r="A133" i="11"/>
  <c r="D132" i="11"/>
  <c r="A132" i="11"/>
  <c r="F100" i="11"/>
  <c r="F99" i="11"/>
  <c r="B114" i="11"/>
  <c r="C114" i="11"/>
  <c r="F92" i="9"/>
  <c r="T92" i="9" s="1"/>
  <c r="F91" i="9"/>
  <c r="T91" i="9" s="1"/>
  <c r="F90" i="9"/>
  <c r="T90" i="9" s="1"/>
  <c r="F175" i="11"/>
  <c r="F174" i="11"/>
  <c r="B179" i="11"/>
  <c r="C179" i="11"/>
  <c r="B183" i="11"/>
  <c r="C183" i="11"/>
  <c r="B184" i="11"/>
  <c r="C184" i="11"/>
  <c r="C173" i="11"/>
  <c r="B173" i="11"/>
  <c r="F170" i="11"/>
  <c r="F169" i="11"/>
  <c r="C168" i="11"/>
  <c r="B168" i="11"/>
  <c r="F153" i="11"/>
  <c r="F152" i="11"/>
  <c r="F151" i="11"/>
  <c r="F150" i="11"/>
  <c r="F149" i="11"/>
  <c r="C148" i="11"/>
  <c r="B148" i="11"/>
  <c r="K7" i="9"/>
  <c r="K8" i="9"/>
  <c r="K9" i="9"/>
  <c r="K10" i="9"/>
  <c r="K11" i="9"/>
  <c r="K12" i="9"/>
  <c r="K13" i="9"/>
  <c r="K14" i="9"/>
  <c r="K15" i="9"/>
  <c r="K16" i="9"/>
  <c r="K17" i="9"/>
  <c r="K18" i="9"/>
  <c r="K19" i="9"/>
  <c r="K20" i="9"/>
  <c r="K22" i="9"/>
  <c r="K23" i="9"/>
  <c r="K24" i="9"/>
  <c r="K31" i="9"/>
  <c r="K32" i="9"/>
  <c r="K33" i="9"/>
  <c r="K34" i="9"/>
  <c r="K35" i="9"/>
  <c r="K37" i="9"/>
  <c r="K38" i="9"/>
  <c r="K40" i="9"/>
  <c r="K47" i="9"/>
  <c r="K48" i="9"/>
  <c r="K49" i="9"/>
  <c r="K50" i="9"/>
  <c r="K57" i="9"/>
  <c r="M57" i="9" s="1"/>
  <c r="K58" i="9"/>
  <c r="M58" i="9" s="1"/>
  <c r="K59" i="9"/>
  <c r="M59" i="9" s="1"/>
  <c r="K60" i="9"/>
  <c r="K70" i="9"/>
  <c r="K71" i="9"/>
  <c r="K72" i="9"/>
  <c r="K73" i="9"/>
  <c r="K80" i="9"/>
  <c r="K81" i="9"/>
  <c r="K82" i="9"/>
  <c r="K93" i="9"/>
  <c r="M93" i="9" s="1"/>
  <c r="K94" i="9"/>
  <c r="K95" i="9"/>
  <c r="K96" i="9"/>
  <c r="K97" i="9"/>
  <c r="K98" i="9"/>
  <c r="K101" i="9"/>
  <c r="K102" i="9"/>
  <c r="K103" i="9"/>
  <c r="K106" i="9"/>
  <c r="K107" i="9"/>
  <c r="K110" i="9"/>
  <c r="K111" i="9"/>
  <c r="K112" i="9"/>
  <c r="K113" i="9"/>
  <c r="K114" i="9"/>
  <c r="K115" i="9"/>
  <c r="K116" i="9"/>
  <c r="K117" i="9"/>
  <c r="K118" i="9"/>
  <c r="K119" i="9"/>
  <c r="K120" i="9"/>
  <c r="K121" i="9"/>
  <c r="K122" i="9"/>
  <c r="K123" i="9"/>
  <c r="K124" i="9"/>
  <c r="K125" i="9"/>
  <c r="K126" i="9"/>
  <c r="K127" i="9"/>
  <c r="K128" i="9"/>
  <c r="K129" i="9"/>
  <c r="K130" i="9"/>
  <c r="K131" i="9"/>
  <c r="K132" i="9"/>
  <c r="K133" i="9"/>
  <c r="K135" i="9"/>
  <c r="K136" i="9"/>
  <c r="K137" i="9"/>
  <c r="K141" i="9"/>
  <c r="K142" i="9"/>
  <c r="K143" i="9"/>
  <c r="K146" i="9"/>
  <c r="K147" i="9"/>
  <c r="K148" i="9"/>
  <c r="K149" i="9"/>
  <c r="K150" i="9"/>
  <c r="K151" i="9"/>
  <c r="K152" i="9"/>
  <c r="K153" i="9"/>
  <c r="K154" i="9"/>
  <c r="K155" i="9"/>
  <c r="K156" i="9"/>
  <c r="K157" i="9"/>
  <c r="K158" i="9"/>
  <c r="K160" i="9"/>
  <c r="K161" i="9"/>
  <c r="K162" i="9"/>
  <c r="K163" i="9"/>
  <c r="K164" i="9"/>
  <c r="K166" i="9"/>
  <c r="K167" i="9"/>
  <c r="K168" i="9"/>
  <c r="K172" i="9"/>
  <c r="K173" i="9"/>
  <c r="K174" i="9"/>
  <c r="K175" i="9"/>
  <c r="K176" i="9"/>
  <c r="K177" i="9"/>
  <c r="K178" i="9"/>
  <c r="E143" i="9"/>
  <c r="E252" i="11" s="1"/>
  <c r="E142" i="9"/>
  <c r="E251" i="11" s="1"/>
  <c r="E140" i="9"/>
  <c r="E139" i="9"/>
  <c r="E138" i="9"/>
  <c r="E141" i="9"/>
  <c r="E250" i="11" s="1"/>
  <c r="D139" i="9"/>
  <c r="D140" i="9"/>
  <c r="D141" i="9"/>
  <c r="D250" i="11" s="1"/>
  <c r="D142" i="9"/>
  <c r="D251" i="11" s="1"/>
  <c r="D143" i="9"/>
  <c r="D252" i="11" s="1"/>
  <c r="D138" i="9"/>
  <c r="E170" i="9"/>
  <c r="D170" i="9"/>
  <c r="E169" i="9"/>
  <c r="D169" i="9"/>
  <c r="E159" i="9"/>
  <c r="D159" i="9"/>
  <c r="E157" i="9"/>
  <c r="D157" i="9"/>
  <c r="E156" i="9"/>
  <c r="D156" i="9"/>
  <c r="E134" i="9"/>
  <c r="E244" i="11" s="1"/>
  <c r="D134" i="9"/>
  <c r="D244" i="11" s="1"/>
  <c r="E130" i="9"/>
  <c r="D130" i="9"/>
  <c r="E129" i="9"/>
  <c r="D129" i="9"/>
  <c r="E128" i="9"/>
  <c r="D128" i="9"/>
  <c r="E127" i="9"/>
  <c r="D127" i="9"/>
  <c r="E126" i="9"/>
  <c r="D126" i="9"/>
  <c r="E116" i="9"/>
  <c r="D116" i="9"/>
  <c r="E107" i="9"/>
  <c r="E217" i="11" s="1"/>
  <c r="D107" i="9"/>
  <c r="D217" i="11" s="1"/>
  <c r="E106" i="9"/>
  <c r="E216" i="11" s="1"/>
  <c r="D106" i="9"/>
  <c r="D216" i="11" s="1"/>
  <c r="E105" i="9"/>
  <c r="E215" i="11" s="1"/>
  <c r="D105" i="9"/>
  <c r="D215" i="11" s="1"/>
  <c r="E104" i="9"/>
  <c r="E213" i="11" s="1"/>
  <c r="D104" i="9"/>
  <c r="D213" i="11" s="1"/>
  <c r="E103" i="9"/>
  <c r="D103" i="9"/>
  <c r="E102" i="9"/>
  <c r="D102" i="9"/>
  <c r="E101" i="9"/>
  <c r="D101" i="9"/>
  <c r="E100" i="9"/>
  <c r="D100" i="9"/>
  <c r="E99" i="9"/>
  <c r="D99" i="9"/>
  <c r="E92" i="9"/>
  <c r="E184" i="11" s="1"/>
  <c r="D92" i="9"/>
  <c r="D184" i="11" s="1"/>
  <c r="E91" i="9"/>
  <c r="E183" i="11" s="1"/>
  <c r="D91" i="9"/>
  <c r="D183" i="11" s="1"/>
  <c r="E90" i="9"/>
  <c r="E179" i="11" s="1"/>
  <c r="D90" i="9"/>
  <c r="D179" i="11" s="1"/>
  <c r="E89" i="9"/>
  <c r="E173" i="11" s="1"/>
  <c r="D89" i="9"/>
  <c r="D173" i="11" s="1"/>
  <c r="E88" i="9"/>
  <c r="E168" i="11" s="1"/>
  <c r="D88" i="9"/>
  <c r="D168" i="11" s="1"/>
  <c r="E87" i="9"/>
  <c r="D87" i="9"/>
  <c r="E86" i="9"/>
  <c r="D86" i="9"/>
  <c r="E83" i="9"/>
  <c r="E148" i="11" s="1"/>
  <c r="D83" i="9"/>
  <c r="D148" i="11" s="1"/>
  <c r="E78" i="9"/>
  <c r="E143" i="11" s="1"/>
  <c r="D78" i="9"/>
  <c r="D143" i="11" s="1"/>
  <c r="E77" i="9"/>
  <c r="E141" i="11" s="1"/>
  <c r="D77" i="9"/>
  <c r="D141" i="11" s="1"/>
  <c r="E76" i="9"/>
  <c r="E139" i="11" s="1"/>
  <c r="D76" i="9"/>
  <c r="D139" i="11" s="1"/>
  <c r="E75" i="9"/>
  <c r="E137" i="11" s="1"/>
  <c r="D75" i="9"/>
  <c r="D137" i="11" s="1"/>
  <c r="L104" i="9"/>
  <c r="L105" i="9"/>
  <c r="L106" i="9"/>
  <c r="L107" i="9"/>
  <c r="L108" i="9"/>
  <c r="L90" i="9"/>
  <c r="L91" i="9"/>
  <c r="L92" i="9"/>
  <c r="M2089" i="149"/>
  <c r="D2089" i="149" s="1"/>
  <c r="M2090" i="149"/>
  <c r="D2090" i="149" s="1"/>
  <c r="M2091" i="149"/>
  <c r="D2091" i="149" s="1"/>
  <c r="M2092" i="149"/>
  <c r="D2092" i="149" s="1"/>
  <c r="M2093" i="149"/>
  <c r="D2093" i="149" s="1"/>
  <c r="M2094" i="149"/>
  <c r="D2094" i="149" s="1"/>
  <c r="M2095" i="149"/>
  <c r="D2095" i="149" s="1"/>
  <c r="M2096" i="149"/>
  <c r="D2096" i="149" s="1"/>
  <c r="M2097" i="149"/>
  <c r="D2097" i="149" s="1"/>
  <c r="M2098" i="149"/>
  <c r="D2098" i="149" s="1"/>
  <c r="M2099" i="149"/>
  <c r="D2099" i="149" s="1"/>
  <c r="M2100" i="149"/>
  <c r="D2100" i="149" s="1"/>
  <c r="M2101" i="149"/>
  <c r="D2101" i="149" s="1"/>
  <c r="M2102" i="149"/>
  <c r="D2102" i="149" s="1"/>
  <c r="M2103" i="149"/>
  <c r="D2103" i="149" s="1"/>
  <c r="M2104" i="149"/>
  <c r="D2104" i="149" s="1"/>
  <c r="M2105" i="149"/>
  <c r="D2105" i="149" s="1"/>
  <c r="M2106" i="149"/>
  <c r="D2106" i="149" s="1"/>
  <c r="M2107" i="149"/>
  <c r="D2107" i="149" s="1"/>
  <c r="M2108" i="149"/>
  <c r="D2108" i="149" s="1"/>
  <c r="M2109" i="149"/>
  <c r="D2109" i="149" s="1"/>
  <c r="M2110" i="149"/>
  <c r="D2110" i="149" s="1"/>
  <c r="M2111" i="149"/>
  <c r="D2111" i="149" s="1"/>
  <c r="M2112" i="149"/>
  <c r="D2112" i="149" s="1"/>
  <c r="K90" i="9" s="1"/>
  <c r="M2113" i="149"/>
  <c r="D2113" i="149" s="1"/>
  <c r="M2114" i="149"/>
  <c r="D2114" i="149" s="1"/>
  <c r="M2115" i="149"/>
  <c r="D2115" i="149" s="1"/>
  <c r="M2116" i="149"/>
  <c r="D2116" i="149" s="1"/>
  <c r="K91" i="9" s="1"/>
  <c r="M2117" i="149"/>
  <c r="D2117" i="149" s="1"/>
  <c r="M2118" i="149"/>
  <c r="D2118" i="149" s="1"/>
  <c r="K92" i="9" s="1"/>
  <c r="M2119" i="149"/>
  <c r="D2119" i="149" s="1"/>
  <c r="M2120" i="149"/>
  <c r="D2120" i="149" s="1"/>
  <c r="M2121" i="149"/>
  <c r="D2121" i="149" s="1"/>
  <c r="M2122" i="149"/>
  <c r="D2122" i="149" s="1"/>
  <c r="M2123" i="149"/>
  <c r="D2123" i="149" s="1"/>
  <c r="M2124" i="149"/>
  <c r="D2124" i="149" s="1"/>
  <c r="M2125" i="149"/>
  <c r="D2125" i="149" s="1"/>
  <c r="M2126" i="149"/>
  <c r="D2126" i="149" s="1"/>
  <c r="M2127" i="149"/>
  <c r="D2127" i="149" s="1"/>
  <c r="M2128" i="149"/>
  <c r="D2128" i="149" s="1"/>
  <c r="M2129" i="149"/>
  <c r="D2129" i="149" s="1"/>
  <c r="M2130" i="149"/>
  <c r="D2130" i="149" s="1"/>
  <c r="M2131" i="149"/>
  <c r="D2131" i="149" s="1"/>
  <c r="M2132" i="149"/>
  <c r="D2132" i="149" s="1"/>
  <c r="M2133" i="149"/>
  <c r="D2133" i="149" s="1"/>
  <c r="M2134" i="149"/>
  <c r="D2134" i="149" s="1"/>
  <c r="M2135" i="149"/>
  <c r="D2135" i="149" s="1"/>
  <c r="M2136" i="149"/>
  <c r="D2136" i="149" s="1"/>
  <c r="M2137" i="149"/>
  <c r="D2137" i="149" s="1"/>
  <c r="M2138" i="149"/>
  <c r="D2138" i="149" s="1"/>
  <c r="M2139" i="149"/>
  <c r="D2139" i="149" s="1"/>
  <c r="M2140" i="149"/>
  <c r="D2140" i="149" s="1"/>
  <c r="M2141" i="149"/>
  <c r="D2141" i="149" s="1"/>
  <c r="M2142" i="149"/>
  <c r="D2142" i="149" s="1"/>
  <c r="M2143" i="149"/>
  <c r="D2143" i="149" s="1"/>
  <c r="M2144" i="149"/>
  <c r="D2144" i="149" s="1"/>
  <c r="M2145" i="149"/>
  <c r="D2145" i="149" s="1"/>
  <c r="M2146" i="149"/>
  <c r="D2146" i="149" s="1"/>
  <c r="E60" i="9"/>
  <c r="D60" i="9"/>
  <c r="D56" i="9"/>
  <c r="D114" i="11" s="1"/>
  <c r="D55" i="9"/>
  <c r="D54" i="9"/>
  <c r="D53" i="9"/>
  <c r="D52" i="9"/>
  <c r="D51" i="9"/>
  <c r="D45" i="9"/>
  <c r="D41" i="9"/>
  <c r="D40" i="9"/>
  <c r="D39" i="9"/>
  <c r="D38" i="9"/>
  <c r="D37" i="9"/>
  <c r="D36" i="9"/>
  <c r="D34" i="9"/>
  <c r="D30" i="9"/>
  <c r="D29" i="9"/>
  <c r="D28" i="9"/>
  <c r="D27" i="9"/>
  <c r="D26" i="9"/>
  <c r="D25" i="9"/>
  <c r="D21" i="9"/>
  <c r="D17" i="9"/>
  <c r="D16" i="9"/>
  <c r="D15" i="9"/>
  <c r="D14" i="9"/>
  <c r="D13" i="9"/>
  <c r="D12" i="9"/>
  <c r="D11" i="9"/>
  <c r="D10" i="9"/>
  <c r="D9" i="9"/>
  <c r="D8" i="9"/>
  <c r="D7" i="9"/>
  <c r="E51" i="9"/>
  <c r="E52" i="9"/>
  <c r="E53" i="9"/>
  <c r="E54" i="9"/>
  <c r="E55" i="9"/>
  <c r="E56" i="9"/>
  <c r="E114" i="11" s="1"/>
  <c r="E45" i="9"/>
  <c r="E41" i="9"/>
  <c r="E40" i="9"/>
  <c r="E39" i="9"/>
  <c r="E38" i="9"/>
  <c r="E37" i="9"/>
  <c r="E36" i="9"/>
  <c r="E34" i="9"/>
  <c r="E30" i="9"/>
  <c r="E29" i="9"/>
  <c r="E28" i="9"/>
  <c r="E27" i="9"/>
  <c r="E26" i="9"/>
  <c r="E25" i="9"/>
  <c r="E21" i="9"/>
  <c r="E17" i="9"/>
  <c r="E16" i="9"/>
  <c r="E15" i="9"/>
  <c r="E14" i="9"/>
  <c r="E13" i="9"/>
  <c r="E12" i="9"/>
  <c r="E11" i="9"/>
  <c r="E10" i="9"/>
  <c r="E9" i="9"/>
  <c r="E8" i="9"/>
  <c r="E7" i="9"/>
  <c r="L52" i="9"/>
  <c r="L53" i="9"/>
  <c r="L54" i="9"/>
  <c r="L55" i="9"/>
  <c r="L56" i="9"/>
  <c r="L51" i="9"/>
  <c r="L57" i="9"/>
  <c r="L58" i="9"/>
  <c r="L59" i="9"/>
  <c r="L83" i="9"/>
  <c r="L88" i="9"/>
  <c r="L89" i="9"/>
  <c r="L93" i="9"/>
  <c r="T80" i="9" l="1"/>
  <c r="K71" i="155"/>
  <c r="M143" i="9"/>
  <c r="F168" i="11"/>
  <c r="F88" i="9" s="1"/>
  <c r="T88" i="9" s="1"/>
  <c r="F173" i="11"/>
  <c r="F89" i="9" s="1"/>
  <c r="T89" i="9" s="1"/>
  <c r="A86" i="9"/>
  <c r="A87" i="9" s="1"/>
  <c r="A88" i="9" s="1"/>
  <c r="A89" i="9" s="1"/>
  <c r="A90" i="9" s="1"/>
  <c r="A91" i="9" s="1"/>
  <c r="A92" i="9" s="1"/>
  <c r="A157" i="11"/>
  <c r="M90" i="9"/>
  <c r="M84" i="9"/>
  <c r="A155" i="11"/>
  <c r="N1281" i="38"/>
  <c r="N1287" i="38" s="1"/>
  <c r="N1289" i="38" s="1"/>
  <c r="N1299" i="38"/>
  <c r="M91" i="9"/>
  <c r="G1279" i="38"/>
  <c r="H1279" i="38" s="1"/>
  <c r="M141" i="9"/>
  <c r="M92" i="9"/>
  <c r="M142" i="9"/>
  <c r="M106" i="9"/>
  <c r="M107" i="9"/>
  <c r="F148" i="11"/>
  <c r="F83" i="9" s="1"/>
  <c r="T83" i="9" s="1"/>
  <c r="H90" i="9" l="1"/>
  <c r="I90" i="9" s="1"/>
  <c r="G90" i="9"/>
  <c r="H141" i="9"/>
  <c r="U141" i="9" s="1"/>
  <c r="G141" i="9"/>
  <c r="H91" i="9"/>
  <c r="U91" i="9" s="1"/>
  <c r="G91" i="9"/>
  <c r="H107" i="9"/>
  <c r="I107" i="9" s="1"/>
  <c r="G107" i="9"/>
  <c r="H143" i="9"/>
  <c r="I143" i="9" s="1"/>
  <c r="G143" i="9"/>
  <c r="H106" i="9"/>
  <c r="I106" i="9" s="1"/>
  <c r="G106" i="9"/>
  <c r="H92" i="9"/>
  <c r="U92" i="9" s="1"/>
  <c r="G92" i="9"/>
  <c r="H142" i="9"/>
  <c r="I142" i="9" s="1"/>
  <c r="G142" i="9"/>
  <c r="K72" i="155"/>
  <c r="N1309" i="38"/>
  <c r="N1310" i="38" s="1"/>
  <c r="N1311" i="38" s="1"/>
  <c r="H73" i="9" s="1"/>
  <c r="I141" i="9" l="1"/>
  <c r="U143" i="9"/>
  <c r="U90" i="9"/>
  <c r="I91" i="9"/>
  <c r="U106" i="9"/>
  <c r="I92" i="9"/>
  <c r="U142" i="9"/>
  <c r="U107" i="9"/>
  <c r="I73" i="9"/>
  <c r="U73" i="9"/>
  <c r="K73" i="155"/>
  <c r="E175" i="9"/>
  <c r="L8" i="9"/>
  <c r="L9" i="9"/>
  <c r="L10" i="9"/>
  <c r="L11" i="9"/>
  <c r="L12" i="9"/>
  <c r="L13" i="9"/>
  <c r="L14" i="9"/>
  <c r="L15" i="9"/>
  <c r="L16" i="9"/>
  <c r="L17" i="9"/>
  <c r="L18" i="9"/>
  <c r="M19" i="9"/>
  <c r="L19" i="9"/>
  <c r="M20" i="9"/>
  <c r="L20" i="9"/>
  <c r="L21" i="9"/>
  <c r="M22" i="9"/>
  <c r="L22" i="9"/>
  <c r="M23" i="9"/>
  <c r="L23" i="9"/>
  <c r="M24" i="9"/>
  <c r="L24" i="9"/>
  <c r="L25" i="9"/>
  <c r="L26" i="9"/>
  <c r="L27" i="9"/>
  <c r="L28" i="9"/>
  <c r="L29" i="9"/>
  <c r="L30" i="9"/>
  <c r="M31" i="9"/>
  <c r="L31" i="9"/>
  <c r="M32" i="9"/>
  <c r="L32" i="9"/>
  <c r="M33" i="9"/>
  <c r="L33" i="9"/>
  <c r="L34" i="9"/>
  <c r="L35" i="9"/>
  <c r="L36" i="9"/>
  <c r="L37" i="9"/>
  <c r="L38" i="9"/>
  <c r="L39" i="9"/>
  <c r="L40" i="9"/>
  <c r="L41" i="9"/>
  <c r="L45" i="9"/>
  <c r="L47" i="9"/>
  <c r="M47" i="9" s="1"/>
  <c r="G47" i="9" s="1"/>
  <c r="M48" i="9"/>
  <c r="L48" i="9"/>
  <c r="M49" i="9"/>
  <c r="L49" i="9"/>
  <c r="M50" i="9"/>
  <c r="L50" i="9"/>
  <c r="L60" i="9"/>
  <c r="M70" i="9"/>
  <c r="L70" i="9"/>
  <c r="M71" i="9"/>
  <c r="L71" i="9"/>
  <c r="M72" i="9"/>
  <c r="L72" i="9"/>
  <c r="L73" i="9"/>
  <c r="L75" i="9"/>
  <c r="L76" i="9"/>
  <c r="L77" i="9"/>
  <c r="L78" i="9"/>
  <c r="M80" i="9"/>
  <c r="L80" i="9"/>
  <c r="M81" i="9"/>
  <c r="L81" i="9"/>
  <c r="M82" i="9"/>
  <c r="L82" i="9"/>
  <c r="L86" i="9"/>
  <c r="L87" i="9"/>
  <c r="M94" i="9"/>
  <c r="L94" i="9"/>
  <c r="M95" i="9"/>
  <c r="L95" i="9"/>
  <c r="L96" i="9"/>
  <c r="L97" i="9"/>
  <c r="L98" i="9"/>
  <c r="L99" i="9"/>
  <c r="L100" i="9"/>
  <c r="L101" i="9"/>
  <c r="L102" i="9"/>
  <c r="L103" i="9"/>
  <c r="L109" i="9"/>
  <c r="M110" i="9"/>
  <c r="L110" i="9"/>
  <c r="M111" i="9"/>
  <c r="L111" i="9"/>
  <c r="M112" i="9"/>
  <c r="L112" i="9"/>
  <c r="L113" i="9"/>
  <c r="M113" i="9" s="1"/>
  <c r="L114" i="9"/>
  <c r="L115" i="9"/>
  <c r="L116" i="9"/>
  <c r="L117" i="9"/>
  <c r="L118" i="9"/>
  <c r="L119" i="9"/>
  <c r="L120" i="9"/>
  <c r="L121" i="9"/>
  <c r="L122" i="9"/>
  <c r="L123" i="9"/>
  <c r="L124" i="9"/>
  <c r="L125" i="9"/>
  <c r="L126" i="9"/>
  <c r="L127" i="9"/>
  <c r="L128" i="9"/>
  <c r="L129" i="9"/>
  <c r="L130" i="9"/>
  <c r="L131" i="9"/>
  <c r="M131" i="9" s="1"/>
  <c r="L132" i="9"/>
  <c r="M132" i="9" s="1"/>
  <c r="L133" i="9"/>
  <c r="M133" i="9" s="1"/>
  <c r="M135" i="9"/>
  <c r="L135" i="9"/>
  <c r="M136" i="9"/>
  <c r="L136" i="9"/>
  <c r="M137" i="9"/>
  <c r="L137" i="9"/>
  <c r="L138" i="9"/>
  <c r="L139" i="9"/>
  <c r="M146" i="9"/>
  <c r="L146" i="9"/>
  <c r="M147" i="9"/>
  <c r="L147" i="9"/>
  <c r="M148" i="9"/>
  <c r="L148" i="9"/>
  <c r="L149" i="9"/>
  <c r="L150" i="9"/>
  <c r="L151" i="9"/>
  <c r="L152" i="9"/>
  <c r="M153" i="9"/>
  <c r="L153" i="9"/>
  <c r="M154" i="9"/>
  <c r="L154" i="9"/>
  <c r="M155" i="9"/>
  <c r="L155" i="9"/>
  <c r="L156" i="9"/>
  <c r="L157" i="9"/>
  <c r="L158" i="9"/>
  <c r="L159" i="9"/>
  <c r="L160" i="9"/>
  <c r="L161" i="9"/>
  <c r="L162" i="9"/>
  <c r="L163" i="9"/>
  <c r="L164" i="9"/>
  <c r="M166" i="9"/>
  <c r="L166" i="9"/>
  <c r="M167" i="9"/>
  <c r="L167" i="9"/>
  <c r="M168" i="9"/>
  <c r="L168" i="9"/>
  <c r="L169" i="9"/>
  <c r="L170" i="9"/>
  <c r="M172" i="9"/>
  <c r="L172" i="9"/>
  <c r="M173" i="9"/>
  <c r="L173" i="9"/>
  <c r="M174" i="9"/>
  <c r="L174" i="9"/>
  <c r="L175" i="9"/>
  <c r="M176" i="9"/>
  <c r="L176" i="9"/>
  <c r="M177" i="9"/>
  <c r="L177" i="9"/>
  <c r="M178" i="9"/>
  <c r="L178" i="9"/>
  <c r="L7" i="9"/>
  <c r="J76" i="9"/>
  <c r="K11" i="152"/>
  <c r="D11" i="152" s="1"/>
  <c r="K12" i="152"/>
  <c r="D12" i="152" s="1"/>
  <c r="K13" i="152"/>
  <c r="D13" i="152" s="1"/>
  <c r="K14" i="152"/>
  <c r="D14" i="152" s="1"/>
  <c r="K15" i="152"/>
  <c r="D15" i="152" s="1"/>
  <c r="K16" i="152"/>
  <c r="D16" i="152" s="1"/>
  <c r="K17" i="152"/>
  <c r="D17" i="152" s="1"/>
  <c r="K18" i="152"/>
  <c r="D18" i="152" s="1"/>
  <c r="K19" i="152"/>
  <c r="D19" i="152" s="1"/>
  <c r="K20" i="152"/>
  <c r="D20" i="152" s="1"/>
  <c r="K21" i="152"/>
  <c r="D21" i="152" s="1"/>
  <c r="K22" i="152"/>
  <c r="D22" i="152" s="1"/>
  <c r="K23" i="152"/>
  <c r="D23" i="152" s="1"/>
  <c r="K24" i="152"/>
  <c r="D24" i="152" s="1"/>
  <c r="K25" i="152"/>
  <c r="D25" i="152" s="1"/>
  <c r="K26" i="152"/>
  <c r="D26" i="152" s="1"/>
  <c r="K27" i="152"/>
  <c r="D27" i="152" s="1"/>
  <c r="K28" i="152"/>
  <c r="D28" i="152" s="1"/>
  <c r="K29" i="152"/>
  <c r="D29" i="152" s="1"/>
  <c r="K30" i="152"/>
  <c r="D30" i="152" s="1"/>
  <c r="K31" i="152"/>
  <c r="D31" i="152" s="1"/>
  <c r="K32" i="152"/>
  <c r="D32" i="152" s="1"/>
  <c r="K33" i="152"/>
  <c r="D33" i="152" s="1"/>
  <c r="K34" i="152"/>
  <c r="D34" i="152" s="1"/>
  <c r="K35" i="152"/>
  <c r="D35" i="152" s="1"/>
  <c r="K36" i="152"/>
  <c r="D36" i="152" s="1"/>
  <c r="K37" i="152"/>
  <c r="D37" i="152" s="1"/>
  <c r="K38" i="152"/>
  <c r="D38" i="152" s="1"/>
  <c r="K39" i="152"/>
  <c r="D39" i="152" s="1"/>
  <c r="K40" i="152"/>
  <c r="D40" i="152" s="1"/>
  <c r="K41" i="152"/>
  <c r="D41" i="152" s="1"/>
  <c r="K42" i="152"/>
  <c r="D42" i="152" s="1"/>
  <c r="K43" i="152"/>
  <c r="D43" i="152" s="1"/>
  <c r="K44" i="152"/>
  <c r="D44" i="152" s="1"/>
  <c r="K45" i="152"/>
  <c r="D45" i="152" s="1"/>
  <c r="K46" i="152"/>
  <c r="D46" i="152" s="1"/>
  <c r="K47" i="152"/>
  <c r="D47" i="152" s="1"/>
  <c r="K48" i="152"/>
  <c r="D48" i="152" s="1"/>
  <c r="K49" i="152"/>
  <c r="D49" i="152" s="1"/>
  <c r="K50" i="152"/>
  <c r="D50" i="152" s="1"/>
  <c r="K51" i="152"/>
  <c r="D51" i="152" s="1"/>
  <c r="K52" i="152"/>
  <c r="D52" i="152" s="1"/>
  <c r="K53" i="152"/>
  <c r="D53" i="152" s="1"/>
  <c r="K54" i="152"/>
  <c r="D54" i="152" s="1"/>
  <c r="K55" i="152"/>
  <c r="D55" i="152" s="1"/>
  <c r="K56" i="152"/>
  <c r="D56" i="152" s="1"/>
  <c r="K57" i="152"/>
  <c r="D57" i="152" s="1"/>
  <c r="K58" i="152"/>
  <c r="D58" i="152" s="1"/>
  <c r="K59" i="152"/>
  <c r="D59" i="152" s="1"/>
  <c r="K60" i="152"/>
  <c r="D60" i="152" s="1"/>
  <c r="K61" i="152"/>
  <c r="D61" i="152" s="1"/>
  <c r="K62" i="152"/>
  <c r="D62" i="152" s="1"/>
  <c r="K63" i="152"/>
  <c r="D63" i="152" s="1"/>
  <c r="K64" i="152"/>
  <c r="D64" i="152" s="1"/>
  <c r="K65" i="152"/>
  <c r="D65" i="152" s="1"/>
  <c r="K66" i="152"/>
  <c r="D66" i="152" s="1"/>
  <c r="K67" i="152"/>
  <c r="D67" i="152" s="1"/>
  <c r="K68" i="152"/>
  <c r="D68" i="152" s="1"/>
  <c r="K69" i="152"/>
  <c r="D69" i="152" s="1"/>
  <c r="K70" i="152"/>
  <c r="D70" i="152" s="1"/>
  <c r="K71" i="152"/>
  <c r="D71" i="152" s="1"/>
  <c r="K72" i="152"/>
  <c r="D72" i="152" s="1"/>
  <c r="K73" i="152"/>
  <c r="D73" i="152" s="1"/>
  <c r="K74" i="152"/>
  <c r="D74" i="152" s="1"/>
  <c r="K75" i="152"/>
  <c r="D75" i="152" s="1"/>
  <c r="K76" i="152"/>
  <c r="D76" i="152" s="1"/>
  <c r="K77" i="152"/>
  <c r="D77" i="152" s="1"/>
  <c r="K78" i="152"/>
  <c r="D78" i="152" s="1"/>
  <c r="K79" i="152"/>
  <c r="D79" i="152" s="1"/>
  <c r="K80" i="152"/>
  <c r="D80" i="152" s="1"/>
  <c r="K81" i="152"/>
  <c r="D81" i="152" s="1"/>
  <c r="K82" i="152"/>
  <c r="D82" i="152" s="1"/>
  <c r="K83" i="152"/>
  <c r="D83" i="152" s="1"/>
  <c r="K84" i="152"/>
  <c r="D84" i="152" s="1"/>
  <c r="K85" i="152"/>
  <c r="D85" i="152" s="1"/>
  <c r="K86" i="152"/>
  <c r="D86" i="152" s="1"/>
  <c r="K87" i="152"/>
  <c r="D87" i="152" s="1"/>
  <c r="K88" i="152"/>
  <c r="D88" i="152" s="1"/>
  <c r="K89" i="152"/>
  <c r="D89" i="152" s="1"/>
  <c r="K90" i="152"/>
  <c r="D90" i="152" s="1"/>
  <c r="K91" i="152"/>
  <c r="D91" i="152" s="1"/>
  <c r="K92" i="152"/>
  <c r="D92" i="152" s="1"/>
  <c r="K93" i="152"/>
  <c r="D93" i="152" s="1"/>
  <c r="K94" i="152"/>
  <c r="D94" i="152" s="1"/>
  <c r="K95" i="152"/>
  <c r="D95" i="152" s="1"/>
  <c r="K96" i="152"/>
  <c r="D96" i="152" s="1"/>
  <c r="K97" i="152"/>
  <c r="D97" i="152" s="1"/>
  <c r="K98" i="152"/>
  <c r="D98" i="152" s="1"/>
  <c r="K99" i="152"/>
  <c r="D99" i="152" s="1"/>
  <c r="K100" i="152"/>
  <c r="D100" i="152" s="1"/>
  <c r="K101" i="152"/>
  <c r="D101" i="152" s="1"/>
  <c r="K102" i="152"/>
  <c r="D102" i="152" s="1"/>
  <c r="K103" i="152"/>
  <c r="D103" i="152" s="1"/>
  <c r="K104" i="152"/>
  <c r="D104" i="152" s="1"/>
  <c r="K105" i="152"/>
  <c r="D105" i="152" s="1"/>
  <c r="K106" i="152"/>
  <c r="D106" i="152" s="1"/>
  <c r="K107" i="152"/>
  <c r="D107" i="152" s="1"/>
  <c r="K108" i="152"/>
  <c r="D108" i="152" s="1"/>
  <c r="K109" i="152"/>
  <c r="D109" i="152" s="1"/>
  <c r="K110" i="152"/>
  <c r="D110" i="152" s="1"/>
  <c r="K111" i="152"/>
  <c r="D111" i="152" s="1"/>
  <c r="K112" i="152"/>
  <c r="D112" i="152" s="1"/>
  <c r="K113" i="152"/>
  <c r="D113" i="152" s="1"/>
  <c r="K114" i="152"/>
  <c r="D114" i="152" s="1"/>
  <c r="K115" i="152"/>
  <c r="D115" i="152" s="1"/>
  <c r="K116" i="152"/>
  <c r="D116" i="152" s="1"/>
  <c r="K117" i="152"/>
  <c r="D117" i="152" s="1"/>
  <c r="K118" i="152"/>
  <c r="D118" i="152" s="1"/>
  <c r="K119" i="152"/>
  <c r="D119" i="152" s="1"/>
  <c r="K120" i="152"/>
  <c r="D120" i="152" s="1"/>
  <c r="K121" i="152"/>
  <c r="D121" i="152" s="1"/>
  <c r="K122" i="152"/>
  <c r="D122" i="152" s="1"/>
  <c r="K123" i="152"/>
  <c r="D123" i="152" s="1"/>
  <c r="K124" i="152"/>
  <c r="D124" i="152" s="1"/>
  <c r="K125" i="152"/>
  <c r="D125" i="152" s="1"/>
  <c r="K126" i="152"/>
  <c r="D126" i="152" s="1"/>
  <c r="K127" i="152"/>
  <c r="D127" i="152" s="1"/>
  <c r="K128" i="152"/>
  <c r="D128" i="152" s="1"/>
  <c r="K129" i="152"/>
  <c r="D129" i="152" s="1"/>
  <c r="K130" i="152"/>
  <c r="D130" i="152" s="1"/>
  <c r="K131" i="152"/>
  <c r="D131" i="152" s="1"/>
  <c r="K132" i="152"/>
  <c r="D132" i="152" s="1"/>
  <c r="K133" i="152"/>
  <c r="D133" i="152" s="1"/>
  <c r="K134" i="152"/>
  <c r="D134" i="152" s="1"/>
  <c r="K135" i="152"/>
  <c r="D135" i="152" s="1"/>
  <c r="K136" i="152"/>
  <c r="D136" i="152" s="1"/>
  <c r="K137" i="152"/>
  <c r="D137" i="152" s="1"/>
  <c r="K138" i="152"/>
  <c r="D138" i="152" s="1"/>
  <c r="K139" i="152"/>
  <c r="D139" i="152" s="1"/>
  <c r="K140" i="152"/>
  <c r="D140" i="152" s="1"/>
  <c r="K141" i="152"/>
  <c r="D141" i="152" s="1"/>
  <c r="K142" i="152"/>
  <c r="D142" i="152" s="1"/>
  <c r="K143" i="152"/>
  <c r="D143" i="152" s="1"/>
  <c r="K144" i="152"/>
  <c r="D144" i="152" s="1"/>
  <c r="K145" i="152"/>
  <c r="D145" i="152" s="1"/>
  <c r="K146" i="152"/>
  <c r="D146" i="152" s="1"/>
  <c r="K147" i="152"/>
  <c r="D147" i="152" s="1"/>
  <c r="K148" i="152"/>
  <c r="D148" i="152" s="1"/>
  <c r="K149" i="152"/>
  <c r="D149" i="152" s="1"/>
  <c r="K150" i="152"/>
  <c r="D150" i="152" s="1"/>
  <c r="K151" i="152"/>
  <c r="D151" i="152" s="1"/>
  <c r="K152" i="152"/>
  <c r="D152" i="152" s="1"/>
  <c r="K153" i="152"/>
  <c r="D153" i="152" s="1"/>
  <c r="K154" i="152"/>
  <c r="D154" i="152" s="1"/>
  <c r="K155" i="152"/>
  <c r="D155" i="152" s="1"/>
  <c r="K156" i="152"/>
  <c r="D156" i="152" s="1"/>
  <c r="K157" i="152"/>
  <c r="D157" i="152" s="1"/>
  <c r="K158" i="152"/>
  <c r="D158" i="152" s="1"/>
  <c r="K159" i="152"/>
  <c r="D159" i="152" s="1"/>
  <c r="K160" i="152"/>
  <c r="D160" i="152" s="1"/>
  <c r="K161" i="152"/>
  <c r="D161" i="152" s="1"/>
  <c r="K162" i="152"/>
  <c r="D162" i="152" s="1"/>
  <c r="K163" i="152"/>
  <c r="D163" i="152" s="1"/>
  <c r="K164" i="152"/>
  <c r="D164" i="152" s="1"/>
  <c r="K165" i="152"/>
  <c r="D165" i="152" s="1"/>
  <c r="K166" i="152"/>
  <c r="D166" i="152" s="1"/>
  <c r="K167" i="152"/>
  <c r="D167" i="152" s="1"/>
  <c r="K168" i="152"/>
  <c r="D168" i="152" s="1"/>
  <c r="K169" i="152"/>
  <c r="D169" i="152" s="1"/>
  <c r="K170" i="152"/>
  <c r="D170" i="152" s="1"/>
  <c r="K171" i="152"/>
  <c r="D171" i="152" s="1"/>
  <c r="K172" i="152"/>
  <c r="D172" i="152" s="1"/>
  <c r="K173" i="152"/>
  <c r="D173" i="152" s="1"/>
  <c r="K174" i="152"/>
  <c r="D174" i="152" s="1"/>
  <c r="K175" i="152"/>
  <c r="D175" i="152" s="1"/>
  <c r="K176" i="152"/>
  <c r="D176" i="152" s="1"/>
  <c r="K177" i="152"/>
  <c r="D177" i="152" s="1"/>
  <c r="K178" i="152"/>
  <c r="D178" i="152" s="1"/>
  <c r="K179" i="152"/>
  <c r="D179" i="152" s="1"/>
  <c r="K180" i="152"/>
  <c r="D180" i="152" s="1"/>
  <c r="K181" i="152"/>
  <c r="D181" i="152" s="1"/>
  <c r="K182" i="152"/>
  <c r="D182" i="152" s="1"/>
  <c r="K183" i="152"/>
  <c r="D183" i="152" s="1"/>
  <c r="K184" i="152"/>
  <c r="D184" i="152" s="1"/>
  <c r="K185" i="152"/>
  <c r="D185" i="152" s="1"/>
  <c r="K186" i="152"/>
  <c r="D186" i="152" s="1"/>
  <c r="K187" i="152"/>
  <c r="D187" i="152" s="1"/>
  <c r="K188" i="152"/>
  <c r="D188" i="152" s="1"/>
  <c r="K189" i="152"/>
  <c r="D189" i="152" s="1"/>
  <c r="K190" i="152"/>
  <c r="D190" i="152" s="1"/>
  <c r="K191" i="152"/>
  <c r="D191" i="152" s="1"/>
  <c r="K192" i="152"/>
  <c r="D192" i="152" s="1"/>
  <c r="K193" i="152"/>
  <c r="D193" i="152" s="1"/>
  <c r="K194" i="152"/>
  <c r="D194" i="152" s="1"/>
  <c r="K195" i="152"/>
  <c r="D195" i="152" s="1"/>
  <c r="K196" i="152"/>
  <c r="D196" i="152" s="1"/>
  <c r="K197" i="152"/>
  <c r="D197" i="152" s="1"/>
  <c r="K198" i="152"/>
  <c r="D198" i="152" s="1"/>
  <c r="K199" i="152"/>
  <c r="D199" i="152" s="1"/>
  <c r="K200" i="152"/>
  <c r="D200" i="152" s="1"/>
  <c r="K201" i="152"/>
  <c r="D201" i="152" s="1"/>
  <c r="K202" i="152"/>
  <c r="D202" i="152" s="1"/>
  <c r="K203" i="152"/>
  <c r="D203" i="152" s="1"/>
  <c r="K204" i="152"/>
  <c r="D204" i="152" s="1"/>
  <c r="K205" i="152"/>
  <c r="D205" i="152" s="1"/>
  <c r="K206" i="152"/>
  <c r="D206" i="152" s="1"/>
  <c r="K207" i="152"/>
  <c r="D207" i="152" s="1"/>
  <c r="K208" i="152"/>
  <c r="D208" i="152" s="1"/>
  <c r="K209" i="152"/>
  <c r="D209" i="152" s="1"/>
  <c r="K210" i="152"/>
  <c r="D210" i="152" s="1"/>
  <c r="K211" i="152"/>
  <c r="D211" i="152" s="1"/>
  <c r="K212" i="152"/>
  <c r="D212" i="152" s="1"/>
  <c r="K213" i="152"/>
  <c r="D213" i="152" s="1"/>
  <c r="K214" i="152"/>
  <c r="D214" i="152" s="1"/>
  <c r="K215" i="152"/>
  <c r="D215" i="152" s="1"/>
  <c r="K216" i="152"/>
  <c r="D216" i="152" s="1"/>
  <c r="K217" i="152"/>
  <c r="D217" i="152" s="1"/>
  <c r="K218" i="152"/>
  <c r="D218" i="152" s="1"/>
  <c r="K219" i="152"/>
  <c r="D219" i="152" s="1"/>
  <c r="K220" i="152"/>
  <c r="D220" i="152" s="1"/>
  <c r="K221" i="152"/>
  <c r="D221" i="152" s="1"/>
  <c r="K222" i="152"/>
  <c r="D222" i="152" s="1"/>
  <c r="K223" i="152"/>
  <c r="D223" i="152" s="1"/>
  <c r="K224" i="152"/>
  <c r="D224" i="152" s="1"/>
  <c r="K225" i="152"/>
  <c r="D225" i="152" s="1"/>
  <c r="K226" i="152"/>
  <c r="D226" i="152" s="1"/>
  <c r="K227" i="152"/>
  <c r="D227" i="152" s="1"/>
  <c r="K228" i="152"/>
  <c r="D228" i="152" s="1"/>
  <c r="K229" i="152"/>
  <c r="D229" i="152" s="1"/>
  <c r="K230" i="152"/>
  <c r="D230" i="152" s="1"/>
  <c r="K231" i="152"/>
  <c r="D231" i="152" s="1"/>
  <c r="K232" i="152"/>
  <c r="D232" i="152" s="1"/>
  <c r="K233" i="152"/>
  <c r="D233" i="152" s="1"/>
  <c r="K234" i="152"/>
  <c r="D234" i="152" s="1"/>
  <c r="K235" i="152"/>
  <c r="D235" i="152" s="1"/>
  <c r="K236" i="152"/>
  <c r="D236" i="152" s="1"/>
  <c r="K237" i="152"/>
  <c r="D237" i="152" s="1"/>
  <c r="K238" i="152"/>
  <c r="D238" i="152" s="1"/>
  <c r="K239" i="152"/>
  <c r="D239" i="152" s="1"/>
  <c r="K240" i="152"/>
  <c r="D240" i="152" s="1"/>
  <c r="K241" i="152"/>
  <c r="D241" i="152" s="1"/>
  <c r="K242" i="152"/>
  <c r="D242" i="152" s="1"/>
  <c r="K243" i="152"/>
  <c r="D243" i="152" s="1"/>
  <c r="K244" i="152"/>
  <c r="D244" i="152" s="1"/>
  <c r="K245" i="152"/>
  <c r="D245" i="152" s="1"/>
  <c r="K246" i="152"/>
  <c r="D246" i="152" s="1"/>
  <c r="K247" i="152"/>
  <c r="D247" i="152" s="1"/>
  <c r="K248" i="152"/>
  <c r="D248" i="152" s="1"/>
  <c r="K249" i="152"/>
  <c r="D249" i="152" s="1"/>
  <c r="K250" i="152"/>
  <c r="D250" i="152" s="1"/>
  <c r="K251" i="152"/>
  <c r="D251" i="152" s="1"/>
  <c r="K252" i="152"/>
  <c r="D252" i="152" s="1"/>
  <c r="K253" i="152"/>
  <c r="D253" i="152" s="1"/>
  <c r="K254" i="152"/>
  <c r="D254" i="152" s="1"/>
  <c r="K255" i="152"/>
  <c r="D255" i="152" s="1"/>
  <c r="K256" i="152"/>
  <c r="D256" i="152" s="1"/>
  <c r="K257" i="152"/>
  <c r="D257" i="152" s="1"/>
  <c r="K258" i="152"/>
  <c r="D258" i="152" s="1"/>
  <c r="K259" i="152"/>
  <c r="D259" i="152" s="1"/>
  <c r="K260" i="152"/>
  <c r="D260" i="152" s="1"/>
  <c r="K261" i="152"/>
  <c r="D261" i="152" s="1"/>
  <c r="K262" i="152"/>
  <c r="D262" i="152" s="1"/>
  <c r="K263" i="152"/>
  <c r="D263" i="152" s="1"/>
  <c r="K264" i="152"/>
  <c r="D264" i="152" s="1"/>
  <c r="K265" i="152"/>
  <c r="D265" i="152" s="1"/>
  <c r="K266" i="152"/>
  <c r="D266" i="152" s="1"/>
  <c r="K267" i="152"/>
  <c r="D267" i="152" s="1"/>
  <c r="K268" i="152"/>
  <c r="D268" i="152" s="1"/>
  <c r="K269" i="152"/>
  <c r="D269" i="152" s="1"/>
  <c r="K270" i="152"/>
  <c r="D270" i="152" s="1"/>
  <c r="K271" i="152"/>
  <c r="D271" i="152" s="1"/>
  <c r="K272" i="152"/>
  <c r="D272" i="152" s="1"/>
  <c r="K273" i="152"/>
  <c r="D273" i="152" s="1"/>
  <c r="K274" i="152"/>
  <c r="D274" i="152" s="1"/>
  <c r="K275" i="152"/>
  <c r="D275" i="152" s="1"/>
  <c r="K276" i="152"/>
  <c r="D276" i="152" s="1"/>
  <c r="K277" i="152"/>
  <c r="D277" i="152" s="1"/>
  <c r="K278" i="152"/>
  <c r="D278" i="152" s="1"/>
  <c r="K279" i="152"/>
  <c r="D279" i="152" s="1"/>
  <c r="K280" i="152"/>
  <c r="D280" i="152" s="1"/>
  <c r="K281" i="152"/>
  <c r="D281" i="152" s="1"/>
  <c r="K282" i="152"/>
  <c r="D282" i="152" s="1"/>
  <c r="K283" i="152"/>
  <c r="D283" i="152" s="1"/>
  <c r="K284" i="152"/>
  <c r="D284" i="152" s="1"/>
  <c r="K285" i="152"/>
  <c r="D285" i="152" s="1"/>
  <c r="K286" i="152"/>
  <c r="D286" i="152" s="1"/>
  <c r="K287" i="152"/>
  <c r="D287" i="152" s="1"/>
  <c r="K288" i="152"/>
  <c r="D288" i="152" s="1"/>
  <c r="K289" i="152"/>
  <c r="D289" i="152" s="1"/>
  <c r="K290" i="152"/>
  <c r="D290" i="152" s="1"/>
  <c r="K291" i="152"/>
  <c r="D291" i="152" s="1"/>
  <c r="K292" i="152"/>
  <c r="D292" i="152" s="1"/>
  <c r="K293" i="152"/>
  <c r="D293" i="152" s="1"/>
  <c r="K294" i="152"/>
  <c r="D294" i="152" s="1"/>
  <c r="K295" i="152"/>
  <c r="D295" i="152" s="1"/>
  <c r="K296" i="152"/>
  <c r="D296" i="152" s="1"/>
  <c r="K297" i="152"/>
  <c r="D297" i="152" s="1"/>
  <c r="K298" i="152"/>
  <c r="D298" i="152" s="1"/>
  <c r="K299" i="152"/>
  <c r="D299" i="152" s="1"/>
  <c r="K300" i="152"/>
  <c r="D300" i="152" s="1"/>
  <c r="K301" i="152"/>
  <c r="D301" i="152" s="1"/>
  <c r="K302" i="152"/>
  <c r="D302" i="152" s="1"/>
  <c r="K303" i="152"/>
  <c r="D303" i="152" s="1"/>
  <c r="K304" i="152"/>
  <c r="D304" i="152" s="1"/>
  <c r="K305" i="152"/>
  <c r="D305" i="152" s="1"/>
  <c r="K306" i="152"/>
  <c r="D306" i="152" s="1"/>
  <c r="K307" i="152"/>
  <c r="D307" i="152" s="1"/>
  <c r="K308" i="152"/>
  <c r="D308" i="152" s="1"/>
  <c r="K309" i="152"/>
  <c r="D309" i="152" s="1"/>
  <c r="K310" i="152"/>
  <c r="D310" i="152" s="1"/>
  <c r="K311" i="152"/>
  <c r="D311" i="152" s="1"/>
  <c r="K312" i="152"/>
  <c r="D312" i="152" s="1"/>
  <c r="K313" i="152"/>
  <c r="D313" i="152" s="1"/>
  <c r="K314" i="152"/>
  <c r="D314" i="152" s="1"/>
  <c r="K315" i="152"/>
  <c r="D315" i="152" s="1"/>
  <c r="K316" i="152"/>
  <c r="D316" i="152" s="1"/>
  <c r="K317" i="152"/>
  <c r="D317" i="152" s="1"/>
  <c r="K318" i="152"/>
  <c r="D318" i="152" s="1"/>
  <c r="K319" i="152"/>
  <c r="D319" i="152" s="1"/>
  <c r="K320" i="152"/>
  <c r="D320" i="152" s="1"/>
  <c r="K321" i="152"/>
  <c r="D321" i="152" s="1"/>
  <c r="K322" i="152"/>
  <c r="D322" i="152" s="1"/>
  <c r="K323" i="152"/>
  <c r="D323" i="152" s="1"/>
  <c r="K324" i="152"/>
  <c r="D324" i="152" s="1"/>
  <c r="K325" i="152"/>
  <c r="D325" i="152" s="1"/>
  <c r="K326" i="152"/>
  <c r="D326" i="152" s="1"/>
  <c r="K327" i="152"/>
  <c r="D327" i="152" s="1"/>
  <c r="K328" i="152"/>
  <c r="D328" i="152" s="1"/>
  <c r="K329" i="152"/>
  <c r="D329" i="152" s="1"/>
  <c r="K330" i="152"/>
  <c r="D330" i="152" s="1"/>
  <c r="K331" i="152"/>
  <c r="D331" i="152" s="1"/>
  <c r="K332" i="152"/>
  <c r="D332" i="152" s="1"/>
  <c r="K333" i="152"/>
  <c r="D333" i="152" s="1"/>
  <c r="K334" i="152"/>
  <c r="D334" i="152" s="1"/>
  <c r="K335" i="152"/>
  <c r="D335" i="152" s="1"/>
  <c r="K336" i="152"/>
  <c r="D336" i="152" s="1"/>
  <c r="K337" i="152"/>
  <c r="D337" i="152" s="1"/>
  <c r="K338" i="152"/>
  <c r="D338" i="152" s="1"/>
  <c r="K339" i="152"/>
  <c r="D339" i="152" s="1"/>
  <c r="K340" i="152"/>
  <c r="D340" i="152" s="1"/>
  <c r="K341" i="152"/>
  <c r="D341" i="152" s="1"/>
  <c r="K342" i="152"/>
  <c r="D342" i="152" s="1"/>
  <c r="K343" i="152"/>
  <c r="D343" i="152" s="1"/>
  <c r="K344" i="152"/>
  <c r="D344" i="152" s="1"/>
  <c r="K345" i="152"/>
  <c r="D345" i="152" s="1"/>
  <c r="K346" i="152"/>
  <c r="D346" i="152" s="1"/>
  <c r="K347" i="152"/>
  <c r="D347" i="152" s="1"/>
  <c r="K348" i="152"/>
  <c r="D348" i="152" s="1"/>
  <c r="K349" i="152"/>
  <c r="D349" i="152" s="1"/>
  <c r="K350" i="152"/>
  <c r="D350" i="152" s="1"/>
  <c r="K351" i="152"/>
  <c r="D351" i="152" s="1"/>
  <c r="K352" i="152"/>
  <c r="D352" i="152" s="1"/>
  <c r="K353" i="152"/>
  <c r="D353" i="152" s="1"/>
  <c r="K354" i="152"/>
  <c r="D354" i="152" s="1"/>
  <c r="K355" i="152"/>
  <c r="D355" i="152" s="1"/>
  <c r="K356" i="152"/>
  <c r="D356" i="152" s="1"/>
  <c r="K357" i="152"/>
  <c r="D357" i="152" s="1"/>
  <c r="K358" i="152"/>
  <c r="D358" i="152" s="1"/>
  <c r="K359" i="152"/>
  <c r="D359" i="152" s="1"/>
  <c r="K360" i="152"/>
  <c r="D360" i="152" s="1"/>
  <c r="K361" i="152"/>
  <c r="D361" i="152" s="1"/>
  <c r="K362" i="152"/>
  <c r="D362" i="152" s="1"/>
  <c r="K363" i="152"/>
  <c r="D363" i="152" s="1"/>
  <c r="K364" i="152"/>
  <c r="D364" i="152" s="1"/>
  <c r="K365" i="152"/>
  <c r="D365" i="152" s="1"/>
  <c r="K366" i="152"/>
  <c r="D366" i="152" s="1"/>
  <c r="K367" i="152"/>
  <c r="D367" i="152" s="1"/>
  <c r="K368" i="152"/>
  <c r="D368" i="152" s="1"/>
  <c r="K369" i="152"/>
  <c r="D369" i="152" s="1"/>
  <c r="K370" i="152"/>
  <c r="D370" i="152" s="1"/>
  <c r="K371" i="152"/>
  <c r="D371" i="152" s="1"/>
  <c r="K372" i="152"/>
  <c r="D372" i="152" s="1"/>
  <c r="K373" i="152"/>
  <c r="D373" i="152" s="1"/>
  <c r="K374" i="152"/>
  <c r="D374" i="152" s="1"/>
  <c r="K375" i="152"/>
  <c r="D375" i="152" s="1"/>
  <c r="K376" i="152"/>
  <c r="D376" i="152" s="1"/>
  <c r="K377" i="152"/>
  <c r="D377" i="152" s="1"/>
  <c r="K378" i="152"/>
  <c r="D378" i="152" s="1"/>
  <c r="K379" i="152"/>
  <c r="D379" i="152" s="1"/>
  <c r="K380" i="152"/>
  <c r="D380" i="152" s="1"/>
  <c r="K381" i="152"/>
  <c r="D381" i="152" s="1"/>
  <c r="K382" i="152"/>
  <c r="D382" i="152" s="1"/>
  <c r="K383" i="152"/>
  <c r="D383" i="152" s="1"/>
  <c r="K384" i="152"/>
  <c r="D384" i="152" s="1"/>
  <c r="K385" i="152"/>
  <c r="D385" i="152" s="1"/>
  <c r="K386" i="152"/>
  <c r="D386" i="152" s="1"/>
  <c r="K387" i="152"/>
  <c r="D387" i="152" s="1"/>
  <c r="K388" i="152"/>
  <c r="D388" i="152" s="1"/>
  <c r="K389" i="152"/>
  <c r="D389" i="152" s="1"/>
  <c r="K390" i="152"/>
  <c r="D390" i="152" s="1"/>
  <c r="K391" i="152"/>
  <c r="D391" i="152" s="1"/>
  <c r="K392" i="152"/>
  <c r="D392" i="152" s="1"/>
  <c r="K393" i="152"/>
  <c r="D393" i="152" s="1"/>
  <c r="K394" i="152"/>
  <c r="D394" i="152" s="1"/>
  <c r="K395" i="152"/>
  <c r="D395" i="152" s="1"/>
  <c r="K396" i="152"/>
  <c r="D396" i="152" s="1"/>
  <c r="K397" i="152"/>
  <c r="D397" i="152" s="1"/>
  <c r="K398" i="152"/>
  <c r="D398" i="152" s="1"/>
  <c r="K399" i="152"/>
  <c r="D399" i="152" s="1"/>
  <c r="K400" i="152"/>
  <c r="D400" i="152" s="1"/>
  <c r="K401" i="152"/>
  <c r="D401" i="152" s="1"/>
  <c r="K402" i="152"/>
  <c r="D402" i="152" s="1"/>
  <c r="K403" i="152"/>
  <c r="D403" i="152" s="1"/>
  <c r="K404" i="152"/>
  <c r="D404" i="152" s="1"/>
  <c r="K405" i="152"/>
  <c r="D405" i="152" s="1"/>
  <c r="K406" i="152"/>
  <c r="D406" i="152" s="1"/>
  <c r="K407" i="152"/>
  <c r="D407" i="152" s="1"/>
  <c r="K408" i="152"/>
  <c r="D408" i="152" s="1"/>
  <c r="K409" i="152"/>
  <c r="D409" i="152" s="1"/>
  <c r="K410" i="152"/>
  <c r="D410" i="152" s="1"/>
  <c r="K411" i="152"/>
  <c r="D411" i="152" s="1"/>
  <c r="K412" i="152"/>
  <c r="D412" i="152" s="1"/>
  <c r="K413" i="152"/>
  <c r="D413" i="152" s="1"/>
  <c r="K414" i="152"/>
  <c r="D414" i="152" s="1"/>
  <c r="K415" i="152"/>
  <c r="D415" i="152" s="1"/>
  <c r="K416" i="152"/>
  <c r="D416" i="152" s="1"/>
  <c r="K417" i="152"/>
  <c r="D417" i="152" s="1"/>
  <c r="K418" i="152"/>
  <c r="D418" i="152" s="1"/>
  <c r="K419" i="152"/>
  <c r="D419" i="152" s="1"/>
  <c r="K420" i="152"/>
  <c r="D420" i="152" s="1"/>
  <c r="K421" i="152"/>
  <c r="D421" i="152" s="1"/>
  <c r="K422" i="152"/>
  <c r="D422" i="152" s="1"/>
  <c r="K423" i="152"/>
  <c r="D423" i="152" s="1"/>
  <c r="K424" i="152"/>
  <c r="D424" i="152" s="1"/>
  <c r="K425" i="152"/>
  <c r="D425" i="152" s="1"/>
  <c r="K426" i="152"/>
  <c r="D426" i="152" s="1"/>
  <c r="K427" i="152"/>
  <c r="D427" i="152" s="1"/>
  <c r="K428" i="152"/>
  <c r="D428" i="152" s="1"/>
  <c r="K429" i="152"/>
  <c r="D429" i="152" s="1"/>
  <c r="K430" i="152"/>
  <c r="D430" i="152" s="1"/>
  <c r="K431" i="152"/>
  <c r="D431" i="152" s="1"/>
  <c r="K432" i="152"/>
  <c r="D432" i="152" s="1"/>
  <c r="K433" i="152"/>
  <c r="D433" i="152" s="1"/>
  <c r="K434" i="152"/>
  <c r="D434" i="152" s="1"/>
  <c r="K435" i="152"/>
  <c r="D435" i="152" s="1"/>
  <c r="K436" i="152"/>
  <c r="D436" i="152" s="1"/>
  <c r="K437" i="152"/>
  <c r="D437" i="152" s="1"/>
  <c r="K438" i="152"/>
  <c r="D438" i="152" s="1"/>
  <c r="K439" i="152"/>
  <c r="D439" i="152" s="1"/>
  <c r="K440" i="152"/>
  <c r="D440" i="152" s="1"/>
  <c r="K441" i="152"/>
  <c r="D441" i="152" s="1"/>
  <c r="K442" i="152"/>
  <c r="D442" i="152" s="1"/>
  <c r="K443" i="152"/>
  <c r="D443" i="152" s="1"/>
  <c r="K444" i="152"/>
  <c r="D444" i="152" s="1"/>
  <c r="K445" i="152"/>
  <c r="D445" i="152" s="1"/>
  <c r="K446" i="152"/>
  <c r="D446" i="152" s="1"/>
  <c r="K447" i="152"/>
  <c r="D447" i="152" s="1"/>
  <c r="K448" i="152"/>
  <c r="D448" i="152" s="1"/>
  <c r="K449" i="152"/>
  <c r="D449" i="152" s="1"/>
  <c r="K450" i="152"/>
  <c r="D450" i="152" s="1"/>
  <c r="K451" i="152"/>
  <c r="D451" i="152" s="1"/>
  <c r="K452" i="152"/>
  <c r="D452" i="152" s="1"/>
  <c r="K453" i="152"/>
  <c r="D453" i="152" s="1"/>
  <c r="K454" i="152"/>
  <c r="D454" i="152" s="1"/>
  <c r="K455" i="152"/>
  <c r="D455" i="152" s="1"/>
  <c r="K456" i="152"/>
  <c r="D456" i="152" s="1"/>
  <c r="K457" i="152"/>
  <c r="D457" i="152" s="1"/>
  <c r="K458" i="152"/>
  <c r="D458" i="152" s="1"/>
  <c r="K459" i="152"/>
  <c r="D459" i="152" s="1"/>
  <c r="K460" i="152"/>
  <c r="D460" i="152" s="1"/>
  <c r="K461" i="152"/>
  <c r="D461" i="152" s="1"/>
  <c r="K462" i="152"/>
  <c r="D462" i="152" s="1"/>
  <c r="K463" i="152"/>
  <c r="D463" i="152" s="1"/>
  <c r="K464" i="152"/>
  <c r="D464" i="152" s="1"/>
  <c r="K465" i="152"/>
  <c r="D465" i="152" s="1"/>
  <c r="K466" i="152"/>
  <c r="D466" i="152" s="1"/>
  <c r="K467" i="152"/>
  <c r="D467" i="152" s="1"/>
  <c r="K468" i="152"/>
  <c r="D468" i="152" s="1"/>
  <c r="K469" i="152"/>
  <c r="D469" i="152" s="1"/>
  <c r="K470" i="152"/>
  <c r="D470" i="152" s="1"/>
  <c r="K471" i="152"/>
  <c r="D471" i="152" s="1"/>
  <c r="K472" i="152"/>
  <c r="D472" i="152" s="1"/>
  <c r="K473" i="152"/>
  <c r="D473" i="152" s="1"/>
  <c r="K474" i="152"/>
  <c r="D474" i="152" s="1"/>
  <c r="K475" i="152"/>
  <c r="D475" i="152" s="1"/>
  <c r="K476" i="152"/>
  <c r="D476" i="152" s="1"/>
  <c r="K477" i="152"/>
  <c r="D477" i="152" s="1"/>
  <c r="K478" i="152"/>
  <c r="D478" i="152" s="1"/>
  <c r="K479" i="152"/>
  <c r="D479" i="152" s="1"/>
  <c r="K480" i="152"/>
  <c r="D480" i="152" s="1"/>
  <c r="K481" i="152"/>
  <c r="D481" i="152" s="1"/>
  <c r="K482" i="152"/>
  <c r="D482" i="152" s="1"/>
  <c r="K483" i="152"/>
  <c r="D483" i="152" s="1"/>
  <c r="K484" i="152"/>
  <c r="D484" i="152" s="1"/>
  <c r="K485" i="152"/>
  <c r="D485" i="152" s="1"/>
  <c r="K486" i="152"/>
  <c r="D486" i="152" s="1"/>
  <c r="K487" i="152"/>
  <c r="D487" i="152" s="1"/>
  <c r="K488" i="152"/>
  <c r="D488" i="152" s="1"/>
  <c r="K489" i="152"/>
  <c r="D489" i="152" s="1"/>
  <c r="K490" i="152"/>
  <c r="D490" i="152" s="1"/>
  <c r="K491" i="152"/>
  <c r="D491" i="152" s="1"/>
  <c r="K492" i="152"/>
  <c r="D492" i="152" s="1"/>
  <c r="K493" i="152"/>
  <c r="D493" i="152" s="1"/>
  <c r="K494" i="152"/>
  <c r="D494" i="152" s="1"/>
  <c r="K495" i="152"/>
  <c r="D495" i="152" s="1"/>
  <c r="K496" i="152"/>
  <c r="D496" i="152" s="1"/>
  <c r="K497" i="152"/>
  <c r="D497" i="152" s="1"/>
  <c r="K498" i="152"/>
  <c r="D498" i="152" s="1"/>
  <c r="K499" i="152"/>
  <c r="D499" i="152" s="1"/>
  <c r="K500" i="152"/>
  <c r="D500" i="152" s="1"/>
  <c r="K501" i="152"/>
  <c r="D501" i="152" s="1"/>
  <c r="K502" i="152"/>
  <c r="D502" i="152" s="1"/>
  <c r="K503" i="152"/>
  <c r="D503" i="152" s="1"/>
  <c r="K504" i="152"/>
  <c r="D504" i="152" s="1"/>
  <c r="K505" i="152"/>
  <c r="D505" i="152" s="1"/>
  <c r="K506" i="152"/>
  <c r="D506" i="152" s="1"/>
  <c r="K507" i="152"/>
  <c r="D507" i="152" s="1"/>
  <c r="K508" i="152"/>
  <c r="D508" i="152" s="1"/>
  <c r="K509" i="152"/>
  <c r="D509" i="152" s="1"/>
  <c r="K510" i="152"/>
  <c r="D510" i="152" s="1"/>
  <c r="K511" i="152"/>
  <c r="D511" i="152" s="1"/>
  <c r="K512" i="152"/>
  <c r="D512" i="152" s="1"/>
  <c r="K513" i="152"/>
  <c r="D513" i="152" s="1"/>
  <c r="K514" i="152"/>
  <c r="D514" i="152" s="1"/>
  <c r="K515" i="152"/>
  <c r="D515" i="152" s="1"/>
  <c r="K516" i="152"/>
  <c r="D516" i="152" s="1"/>
  <c r="K517" i="152"/>
  <c r="D517" i="152" s="1"/>
  <c r="K518" i="152"/>
  <c r="D518" i="152" s="1"/>
  <c r="K519" i="152"/>
  <c r="D519" i="152" s="1"/>
  <c r="K520" i="152"/>
  <c r="D520" i="152" s="1"/>
  <c r="K521" i="152"/>
  <c r="D521" i="152" s="1"/>
  <c r="K522" i="152"/>
  <c r="D522" i="152" s="1"/>
  <c r="K523" i="152"/>
  <c r="D523" i="152" s="1"/>
  <c r="K524" i="152"/>
  <c r="D524" i="152" s="1"/>
  <c r="K525" i="152"/>
  <c r="D525" i="152" s="1"/>
  <c r="K526" i="152"/>
  <c r="D526" i="152" s="1"/>
  <c r="K527" i="152"/>
  <c r="D527" i="152" s="1"/>
  <c r="K528" i="152"/>
  <c r="D528" i="152" s="1"/>
  <c r="K529" i="152"/>
  <c r="D529" i="152" s="1"/>
  <c r="K530" i="152"/>
  <c r="D530" i="152" s="1"/>
  <c r="K531" i="152"/>
  <c r="D531" i="152" s="1"/>
  <c r="K532" i="152"/>
  <c r="D532" i="152" s="1"/>
  <c r="K533" i="152"/>
  <c r="D533" i="152" s="1"/>
  <c r="K534" i="152"/>
  <c r="D534" i="152" s="1"/>
  <c r="K535" i="152"/>
  <c r="D535" i="152" s="1"/>
  <c r="K536" i="152"/>
  <c r="D536" i="152" s="1"/>
  <c r="K537" i="152"/>
  <c r="D537" i="152" s="1"/>
  <c r="K538" i="152"/>
  <c r="D538" i="152" s="1"/>
  <c r="K539" i="152"/>
  <c r="D539" i="152" s="1"/>
  <c r="K540" i="152"/>
  <c r="D540" i="152" s="1"/>
  <c r="K541" i="152"/>
  <c r="D541" i="152" s="1"/>
  <c r="K542" i="152"/>
  <c r="D542" i="152" s="1"/>
  <c r="K543" i="152"/>
  <c r="D543" i="152" s="1"/>
  <c r="K544" i="152"/>
  <c r="D544" i="152" s="1"/>
  <c r="K545" i="152"/>
  <c r="D545" i="152" s="1"/>
  <c r="K546" i="152"/>
  <c r="D546" i="152" s="1"/>
  <c r="K547" i="152"/>
  <c r="D547" i="152" s="1"/>
  <c r="K548" i="152"/>
  <c r="D548" i="152" s="1"/>
  <c r="K549" i="152"/>
  <c r="D549" i="152" s="1"/>
  <c r="K550" i="152"/>
  <c r="D550" i="152" s="1"/>
  <c r="K551" i="152"/>
  <c r="D551" i="152" s="1"/>
  <c r="K552" i="152"/>
  <c r="D552" i="152" s="1"/>
  <c r="K553" i="152"/>
  <c r="D553" i="152" s="1"/>
  <c r="K554" i="152"/>
  <c r="D554" i="152" s="1"/>
  <c r="K555" i="152"/>
  <c r="D555" i="152" s="1"/>
  <c r="K556" i="152"/>
  <c r="D556" i="152" s="1"/>
  <c r="K557" i="152"/>
  <c r="D557" i="152" s="1"/>
  <c r="K558" i="152"/>
  <c r="D558" i="152" s="1"/>
  <c r="K559" i="152"/>
  <c r="D559" i="152" s="1"/>
  <c r="K560" i="152"/>
  <c r="D560" i="152" s="1"/>
  <c r="K561" i="152"/>
  <c r="D561" i="152" s="1"/>
  <c r="K562" i="152"/>
  <c r="D562" i="152" s="1"/>
  <c r="K563" i="152"/>
  <c r="D563" i="152" s="1"/>
  <c r="K564" i="152"/>
  <c r="D564" i="152" s="1"/>
  <c r="K565" i="152"/>
  <c r="D565" i="152" s="1"/>
  <c r="K566" i="152"/>
  <c r="D566" i="152" s="1"/>
  <c r="K567" i="152"/>
  <c r="D567" i="152" s="1"/>
  <c r="K568" i="152"/>
  <c r="D568" i="152" s="1"/>
  <c r="K569" i="152"/>
  <c r="D569" i="152" s="1"/>
  <c r="K570" i="152"/>
  <c r="D570" i="152" s="1"/>
  <c r="K571" i="152"/>
  <c r="D571" i="152" s="1"/>
  <c r="K572" i="152"/>
  <c r="D572" i="152" s="1"/>
  <c r="K573" i="152"/>
  <c r="D573" i="152" s="1"/>
  <c r="K574" i="152"/>
  <c r="D574" i="152" s="1"/>
  <c r="K575" i="152"/>
  <c r="D575" i="152" s="1"/>
  <c r="K576" i="152"/>
  <c r="D576" i="152" s="1"/>
  <c r="K577" i="152"/>
  <c r="D577" i="152" s="1"/>
  <c r="K578" i="152"/>
  <c r="D578" i="152" s="1"/>
  <c r="K579" i="152"/>
  <c r="D579" i="152" s="1"/>
  <c r="K580" i="152"/>
  <c r="D580" i="152" s="1"/>
  <c r="K581" i="152"/>
  <c r="D581" i="152" s="1"/>
  <c r="K582" i="152"/>
  <c r="D582" i="152" s="1"/>
  <c r="K583" i="152"/>
  <c r="D583" i="152" s="1"/>
  <c r="K584" i="152"/>
  <c r="D584" i="152" s="1"/>
  <c r="K585" i="152"/>
  <c r="D585" i="152" s="1"/>
  <c r="K586" i="152"/>
  <c r="D586" i="152" s="1"/>
  <c r="K587" i="152"/>
  <c r="D587" i="152" s="1"/>
  <c r="K588" i="152"/>
  <c r="D588" i="152" s="1"/>
  <c r="K589" i="152"/>
  <c r="D589" i="152" s="1"/>
  <c r="K590" i="152"/>
  <c r="D590" i="152" s="1"/>
  <c r="K591" i="152"/>
  <c r="D591" i="152" s="1"/>
  <c r="K592" i="152"/>
  <c r="D592" i="152" s="1"/>
  <c r="K593" i="152"/>
  <c r="D593" i="152" s="1"/>
  <c r="K594" i="152"/>
  <c r="D594" i="152" s="1"/>
  <c r="K595" i="152"/>
  <c r="D595" i="152" s="1"/>
  <c r="K596" i="152"/>
  <c r="D596" i="152" s="1"/>
  <c r="K597" i="152"/>
  <c r="D597" i="152" s="1"/>
  <c r="K598" i="152"/>
  <c r="D598" i="152" s="1"/>
  <c r="K599" i="152"/>
  <c r="D599" i="152" s="1"/>
  <c r="K600" i="152"/>
  <c r="D600" i="152" s="1"/>
  <c r="K601" i="152"/>
  <c r="D601" i="152" s="1"/>
  <c r="K602" i="152"/>
  <c r="D602" i="152" s="1"/>
  <c r="K603" i="152"/>
  <c r="D603" i="152" s="1"/>
  <c r="K604" i="152"/>
  <c r="D604" i="152" s="1"/>
  <c r="K605" i="152"/>
  <c r="D605" i="152" s="1"/>
  <c r="K606" i="152"/>
  <c r="D606" i="152" s="1"/>
  <c r="K607" i="152"/>
  <c r="D607" i="152" s="1"/>
  <c r="K608" i="152"/>
  <c r="D608" i="152" s="1"/>
  <c r="K609" i="152"/>
  <c r="D609" i="152" s="1"/>
  <c r="K610" i="152"/>
  <c r="D610" i="152" s="1"/>
  <c r="K611" i="152"/>
  <c r="D611" i="152" s="1"/>
  <c r="K612" i="152"/>
  <c r="D612" i="152" s="1"/>
  <c r="K613" i="152"/>
  <c r="D613" i="152" s="1"/>
  <c r="K614" i="152"/>
  <c r="D614" i="152" s="1"/>
  <c r="K615" i="152"/>
  <c r="D615" i="152" s="1"/>
  <c r="K616" i="152"/>
  <c r="D616" i="152" s="1"/>
  <c r="K617" i="152"/>
  <c r="D617" i="152" s="1"/>
  <c r="K618" i="152"/>
  <c r="D618" i="152" s="1"/>
  <c r="K619" i="152"/>
  <c r="D619" i="152" s="1"/>
  <c r="K620" i="152"/>
  <c r="D620" i="152" s="1"/>
  <c r="K621" i="152"/>
  <c r="D621" i="152" s="1"/>
  <c r="K622" i="152"/>
  <c r="D622" i="152" s="1"/>
  <c r="K623" i="152"/>
  <c r="D623" i="152" s="1"/>
  <c r="K624" i="152"/>
  <c r="D624" i="152" s="1"/>
  <c r="K625" i="152"/>
  <c r="D625" i="152" s="1"/>
  <c r="K626" i="152"/>
  <c r="D626" i="152" s="1"/>
  <c r="K627" i="152"/>
  <c r="D627" i="152" s="1"/>
  <c r="K628" i="152"/>
  <c r="D628" i="152" s="1"/>
  <c r="K629" i="152"/>
  <c r="D629" i="152" s="1"/>
  <c r="K630" i="152"/>
  <c r="D630" i="152" s="1"/>
  <c r="K631" i="152"/>
  <c r="D631" i="152" s="1"/>
  <c r="K632" i="152"/>
  <c r="D632" i="152" s="1"/>
  <c r="K633" i="152"/>
  <c r="D633" i="152" s="1"/>
  <c r="K634" i="152"/>
  <c r="D634" i="152" s="1"/>
  <c r="K635" i="152"/>
  <c r="D635" i="152" s="1"/>
  <c r="K636" i="152"/>
  <c r="D636" i="152" s="1"/>
  <c r="K637" i="152"/>
  <c r="D637" i="152" s="1"/>
  <c r="K638" i="152"/>
  <c r="D638" i="152" s="1"/>
  <c r="K639" i="152"/>
  <c r="D639" i="152" s="1"/>
  <c r="K640" i="152"/>
  <c r="D640" i="152" s="1"/>
  <c r="K641" i="152"/>
  <c r="D641" i="152" s="1"/>
  <c r="K642" i="152"/>
  <c r="D642" i="152" s="1"/>
  <c r="K643" i="152"/>
  <c r="D643" i="152" s="1"/>
  <c r="K644" i="152"/>
  <c r="D644" i="152" s="1"/>
  <c r="K645" i="152"/>
  <c r="D645" i="152" s="1"/>
  <c r="K646" i="152"/>
  <c r="D646" i="152" s="1"/>
  <c r="K647" i="152"/>
  <c r="D647" i="152" s="1"/>
  <c r="K648" i="152"/>
  <c r="D648" i="152" s="1"/>
  <c r="K649" i="152"/>
  <c r="D649" i="152" s="1"/>
  <c r="K650" i="152"/>
  <c r="D650" i="152" s="1"/>
  <c r="K651" i="152"/>
  <c r="D651" i="152" s="1"/>
  <c r="K652" i="152"/>
  <c r="D652" i="152" s="1"/>
  <c r="K653" i="152"/>
  <c r="D653" i="152" s="1"/>
  <c r="K654" i="152"/>
  <c r="D654" i="152" s="1"/>
  <c r="K655" i="152"/>
  <c r="D655" i="152" s="1"/>
  <c r="K656" i="152"/>
  <c r="D656" i="152" s="1"/>
  <c r="K657" i="152"/>
  <c r="D657" i="152" s="1"/>
  <c r="K658" i="152"/>
  <c r="D658" i="152" s="1"/>
  <c r="K659" i="152"/>
  <c r="D659" i="152" s="1"/>
  <c r="K660" i="152"/>
  <c r="D660" i="152" s="1"/>
  <c r="K661" i="152"/>
  <c r="D661" i="152" s="1"/>
  <c r="K662" i="152"/>
  <c r="D662" i="152" s="1"/>
  <c r="K663" i="152"/>
  <c r="D663" i="152" s="1"/>
  <c r="K664" i="152"/>
  <c r="D664" i="152" s="1"/>
  <c r="K665" i="152"/>
  <c r="D665" i="152" s="1"/>
  <c r="K666" i="152"/>
  <c r="D666" i="152" s="1"/>
  <c r="K667" i="152"/>
  <c r="D667" i="152" s="1"/>
  <c r="K668" i="152"/>
  <c r="D668" i="152" s="1"/>
  <c r="K669" i="152"/>
  <c r="D669" i="152" s="1"/>
  <c r="K670" i="152"/>
  <c r="D670" i="152" s="1"/>
  <c r="K671" i="152"/>
  <c r="D671" i="152" s="1"/>
  <c r="K672" i="152"/>
  <c r="D672" i="152" s="1"/>
  <c r="K673" i="152"/>
  <c r="D673" i="152" s="1"/>
  <c r="K674" i="152"/>
  <c r="D674" i="152" s="1"/>
  <c r="K675" i="152"/>
  <c r="D675" i="152" s="1"/>
  <c r="K676" i="152"/>
  <c r="D676" i="152" s="1"/>
  <c r="K677" i="152"/>
  <c r="D677" i="152" s="1"/>
  <c r="K678" i="152"/>
  <c r="D678" i="152" s="1"/>
  <c r="K679" i="152"/>
  <c r="D679" i="152" s="1"/>
  <c r="K680" i="152"/>
  <c r="D680" i="152" s="1"/>
  <c r="K681" i="152"/>
  <c r="D681" i="152" s="1"/>
  <c r="K682" i="152"/>
  <c r="D682" i="152" s="1"/>
  <c r="K683" i="152"/>
  <c r="D683" i="152" s="1"/>
  <c r="K684" i="152"/>
  <c r="D684" i="152" s="1"/>
  <c r="K685" i="152"/>
  <c r="D685" i="152" s="1"/>
  <c r="K686" i="152"/>
  <c r="D686" i="152" s="1"/>
  <c r="K687" i="152"/>
  <c r="D687" i="152" s="1"/>
  <c r="K688" i="152"/>
  <c r="D688" i="152" s="1"/>
  <c r="K689" i="152"/>
  <c r="D689" i="152" s="1"/>
  <c r="K690" i="152"/>
  <c r="D690" i="152" s="1"/>
  <c r="K691" i="152"/>
  <c r="D691" i="152" s="1"/>
  <c r="K692" i="152"/>
  <c r="D692" i="152" s="1"/>
  <c r="K693" i="152"/>
  <c r="D693" i="152" s="1"/>
  <c r="K694" i="152"/>
  <c r="D694" i="152" s="1"/>
  <c r="K695" i="152"/>
  <c r="D695" i="152" s="1"/>
  <c r="K696" i="152"/>
  <c r="D696" i="152" s="1"/>
  <c r="K697" i="152"/>
  <c r="D697" i="152" s="1"/>
  <c r="K698" i="152"/>
  <c r="D698" i="152" s="1"/>
  <c r="K699" i="152"/>
  <c r="D699" i="152" s="1"/>
  <c r="K700" i="152"/>
  <c r="D700" i="152" s="1"/>
  <c r="K701" i="152"/>
  <c r="D701" i="152" s="1"/>
  <c r="K702" i="152"/>
  <c r="D702" i="152" s="1"/>
  <c r="K703" i="152"/>
  <c r="D703" i="152" s="1"/>
  <c r="K704" i="152"/>
  <c r="D704" i="152" s="1"/>
  <c r="K705" i="152"/>
  <c r="D705" i="152" s="1"/>
  <c r="K706" i="152"/>
  <c r="D706" i="152" s="1"/>
  <c r="K707" i="152"/>
  <c r="D707" i="152" s="1"/>
  <c r="K708" i="152"/>
  <c r="D708" i="152" s="1"/>
  <c r="K709" i="152"/>
  <c r="D709" i="152" s="1"/>
  <c r="K710" i="152"/>
  <c r="D710" i="152" s="1"/>
  <c r="K711" i="152"/>
  <c r="D711" i="152" s="1"/>
  <c r="K712" i="152"/>
  <c r="D712" i="152" s="1"/>
  <c r="K713" i="152"/>
  <c r="D713" i="152" s="1"/>
  <c r="K714" i="152"/>
  <c r="D714" i="152" s="1"/>
  <c r="K715" i="152"/>
  <c r="D715" i="152" s="1"/>
  <c r="K716" i="152"/>
  <c r="D716" i="152" s="1"/>
  <c r="K717" i="152"/>
  <c r="D717" i="152" s="1"/>
  <c r="K718" i="152"/>
  <c r="D718" i="152" s="1"/>
  <c r="K719" i="152"/>
  <c r="D719" i="152" s="1"/>
  <c r="K720" i="152"/>
  <c r="D720" i="152" s="1"/>
  <c r="K721" i="152"/>
  <c r="D721" i="152" s="1"/>
  <c r="K722" i="152"/>
  <c r="D722" i="152" s="1"/>
  <c r="K723" i="152"/>
  <c r="D723" i="152" s="1"/>
  <c r="K724" i="152"/>
  <c r="D724" i="152" s="1"/>
  <c r="K725" i="152"/>
  <c r="D725" i="152" s="1"/>
  <c r="K726" i="152"/>
  <c r="D726" i="152" s="1"/>
  <c r="K727" i="152"/>
  <c r="D727" i="152" s="1"/>
  <c r="K728" i="152"/>
  <c r="D728" i="152" s="1"/>
  <c r="K729" i="152"/>
  <c r="D729" i="152" s="1"/>
  <c r="K730" i="152"/>
  <c r="D730" i="152" s="1"/>
  <c r="K731" i="152"/>
  <c r="D731" i="152" s="1"/>
  <c r="K732" i="152"/>
  <c r="D732" i="152" s="1"/>
  <c r="K733" i="152"/>
  <c r="D733" i="152" s="1"/>
  <c r="K734" i="152"/>
  <c r="D734" i="152" s="1"/>
  <c r="K735" i="152"/>
  <c r="D735" i="152" s="1"/>
  <c r="K736" i="152"/>
  <c r="D736" i="152" s="1"/>
  <c r="K737" i="152"/>
  <c r="D737" i="152" s="1"/>
  <c r="K738" i="152"/>
  <c r="D738" i="152" s="1"/>
  <c r="K739" i="152"/>
  <c r="D739" i="152" s="1"/>
  <c r="K740" i="152"/>
  <c r="D740" i="152" s="1"/>
  <c r="K741" i="152"/>
  <c r="D741" i="152" s="1"/>
  <c r="K742" i="152"/>
  <c r="D742" i="152" s="1"/>
  <c r="K743" i="152"/>
  <c r="D743" i="152" s="1"/>
  <c r="K744" i="152"/>
  <c r="D744" i="152" s="1"/>
  <c r="K745" i="152"/>
  <c r="D745" i="152" s="1"/>
  <c r="K746" i="152"/>
  <c r="D746" i="152" s="1"/>
  <c r="K747" i="152"/>
  <c r="D747" i="152" s="1"/>
  <c r="K748" i="152"/>
  <c r="D748" i="152" s="1"/>
  <c r="K749" i="152"/>
  <c r="D749" i="152" s="1"/>
  <c r="K750" i="152"/>
  <c r="D750" i="152" s="1"/>
  <c r="K751" i="152"/>
  <c r="D751" i="152" s="1"/>
  <c r="K752" i="152"/>
  <c r="D752" i="152" s="1"/>
  <c r="K753" i="152"/>
  <c r="D753" i="152" s="1"/>
  <c r="K754" i="152"/>
  <c r="D754" i="152" s="1"/>
  <c r="K755" i="152"/>
  <c r="D755" i="152" s="1"/>
  <c r="K756" i="152"/>
  <c r="D756" i="152" s="1"/>
  <c r="K757" i="152"/>
  <c r="D757" i="152" s="1"/>
  <c r="K758" i="152"/>
  <c r="D758" i="152" s="1"/>
  <c r="K759" i="152"/>
  <c r="D759" i="152" s="1"/>
  <c r="K760" i="152"/>
  <c r="D760" i="152" s="1"/>
  <c r="K761" i="152"/>
  <c r="D761" i="152" s="1"/>
  <c r="K762" i="152"/>
  <c r="D762" i="152" s="1"/>
  <c r="K763" i="152"/>
  <c r="D763" i="152" s="1"/>
  <c r="K764" i="152"/>
  <c r="D764" i="152" s="1"/>
  <c r="K765" i="152"/>
  <c r="D765" i="152" s="1"/>
  <c r="K766" i="152"/>
  <c r="D766" i="152" s="1"/>
  <c r="K767" i="152"/>
  <c r="D767" i="152" s="1"/>
  <c r="K768" i="152"/>
  <c r="D768" i="152" s="1"/>
  <c r="K769" i="152"/>
  <c r="D769" i="152" s="1"/>
  <c r="K770" i="152"/>
  <c r="D770" i="152" s="1"/>
  <c r="K771" i="152"/>
  <c r="D771" i="152" s="1"/>
  <c r="K772" i="152"/>
  <c r="D772" i="152" s="1"/>
  <c r="K773" i="152"/>
  <c r="D773" i="152" s="1"/>
  <c r="K774" i="152"/>
  <c r="D774" i="152" s="1"/>
  <c r="K775" i="152"/>
  <c r="D775" i="152" s="1"/>
  <c r="K776" i="152"/>
  <c r="D776" i="152" s="1"/>
  <c r="K777" i="152"/>
  <c r="D777" i="152" s="1"/>
  <c r="K778" i="152"/>
  <c r="D778" i="152" s="1"/>
  <c r="K779" i="152"/>
  <c r="D779" i="152" s="1"/>
  <c r="K780" i="152"/>
  <c r="D780" i="152" s="1"/>
  <c r="K781" i="152"/>
  <c r="D781" i="152" s="1"/>
  <c r="K782" i="152"/>
  <c r="D782" i="152" s="1"/>
  <c r="K783" i="152"/>
  <c r="D783" i="152" s="1"/>
  <c r="K784" i="152"/>
  <c r="D784" i="152" s="1"/>
  <c r="K785" i="152"/>
  <c r="D785" i="152" s="1"/>
  <c r="K786" i="152"/>
  <c r="D786" i="152" s="1"/>
  <c r="K787" i="152"/>
  <c r="D787" i="152" s="1"/>
  <c r="K788" i="152"/>
  <c r="D788" i="152" s="1"/>
  <c r="K789" i="152"/>
  <c r="D789" i="152" s="1"/>
  <c r="K790" i="152"/>
  <c r="D790" i="152" s="1"/>
  <c r="K791" i="152"/>
  <c r="D791" i="152" s="1"/>
  <c r="K792" i="152"/>
  <c r="D792" i="152" s="1"/>
  <c r="K793" i="152"/>
  <c r="D793" i="152" s="1"/>
  <c r="K794" i="152"/>
  <c r="D794" i="152" s="1"/>
  <c r="K795" i="152"/>
  <c r="D795" i="152" s="1"/>
  <c r="K796" i="152"/>
  <c r="D796" i="152" s="1"/>
  <c r="K797" i="152"/>
  <c r="D797" i="152" s="1"/>
  <c r="K798" i="152"/>
  <c r="D798" i="152" s="1"/>
  <c r="K799" i="152"/>
  <c r="D799" i="152" s="1"/>
  <c r="K800" i="152"/>
  <c r="D800" i="152" s="1"/>
  <c r="K801" i="152"/>
  <c r="D801" i="152" s="1"/>
  <c r="K802" i="152"/>
  <c r="D802" i="152" s="1"/>
  <c r="K803" i="152"/>
  <c r="D803" i="152" s="1"/>
  <c r="K804" i="152"/>
  <c r="D804" i="152" s="1"/>
  <c r="K805" i="152"/>
  <c r="D805" i="152" s="1"/>
  <c r="K806" i="152"/>
  <c r="D806" i="152" s="1"/>
  <c r="K807" i="152"/>
  <c r="D807" i="152" s="1"/>
  <c r="K808" i="152"/>
  <c r="D808" i="152" s="1"/>
  <c r="K809" i="152"/>
  <c r="D809" i="152" s="1"/>
  <c r="K810" i="152"/>
  <c r="D810" i="152" s="1"/>
  <c r="K811" i="152"/>
  <c r="D811" i="152" s="1"/>
  <c r="K812" i="152"/>
  <c r="D812" i="152" s="1"/>
  <c r="K813" i="152"/>
  <c r="D813" i="152" s="1"/>
  <c r="K814" i="152"/>
  <c r="D814" i="152" s="1"/>
  <c r="K815" i="152"/>
  <c r="D815" i="152" s="1"/>
  <c r="K816" i="152"/>
  <c r="D816" i="152" s="1"/>
  <c r="K817" i="152"/>
  <c r="D817" i="152" s="1"/>
  <c r="K818" i="152"/>
  <c r="D818" i="152" s="1"/>
  <c r="K819" i="152"/>
  <c r="D819" i="152" s="1"/>
  <c r="K820" i="152"/>
  <c r="D820" i="152" s="1"/>
  <c r="K821" i="152"/>
  <c r="D821" i="152" s="1"/>
  <c r="K822" i="152"/>
  <c r="D822" i="152" s="1"/>
  <c r="K823" i="152"/>
  <c r="D823" i="152" s="1"/>
  <c r="K824" i="152"/>
  <c r="D824" i="152" s="1"/>
  <c r="K825" i="152"/>
  <c r="D825" i="152" s="1"/>
  <c r="K826" i="152"/>
  <c r="D826" i="152" s="1"/>
  <c r="K827" i="152"/>
  <c r="D827" i="152" s="1"/>
  <c r="K828" i="152"/>
  <c r="D828" i="152" s="1"/>
  <c r="K829" i="152"/>
  <c r="D829" i="152" s="1"/>
  <c r="K830" i="152"/>
  <c r="D830" i="152" s="1"/>
  <c r="K831" i="152"/>
  <c r="D831" i="152" s="1"/>
  <c r="K832" i="152"/>
  <c r="D832" i="152" s="1"/>
  <c r="K833" i="152"/>
  <c r="D833" i="152" s="1"/>
  <c r="K834" i="152"/>
  <c r="D834" i="152" s="1"/>
  <c r="K835" i="152"/>
  <c r="D835" i="152" s="1"/>
  <c r="K836" i="152"/>
  <c r="D836" i="152" s="1"/>
  <c r="K837" i="152"/>
  <c r="D837" i="152" s="1"/>
  <c r="K838" i="152"/>
  <c r="D838" i="152" s="1"/>
  <c r="K839" i="152"/>
  <c r="D839" i="152" s="1"/>
  <c r="K840" i="152"/>
  <c r="D840" i="152" s="1"/>
  <c r="K841" i="152"/>
  <c r="D841" i="152" s="1"/>
  <c r="K842" i="152"/>
  <c r="D842" i="152" s="1"/>
  <c r="K843" i="152"/>
  <c r="D843" i="152" s="1"/>
  <c r="K844" i="152"/>
  <c r="D844" i="152" s="1"/>
  <c r="K845" i="152"/>
  <c r="D845" i="152" s="1"/>
  <c r="K846" i="152"/>
  <c r="D846" i="152" s="1"/>
  <c r="K847" i="152"/>
  <c r="D847" i="152" s="1"/>
  <c r="K848" i="152"/>
  <c r="D848" i="152" s="1"/>
  <c r="K849" i="152"/>
  <c r="D849" i="152" s="1"/>
  <c r="K850" i="152"/>
  <c r="D850" i="152" s="1"/>
  <c r="K851" i="152"/>
  <c r="D851" i="152" s="1"/>
  <c r="K852" i="152"/>
  <c r="D852" i="152" s="1"/>
  <c r="K853" i="152"/>
  <c r="D853" i="152" s="1"/>
  <c r="K854" i="152"/>
  <c r="D854" i="152" s="1"/>
  <c r="K855" i="152"/>
  <c r="D855" i="152" s="1"/>
  <c r="K856" i="152"/>
  <c r="D856" i="152" s="1"/>
  <c r="K857" i="152"/>
  <c r="D857" i="152" s="1"/>
  <c r="K858" i="152"/>
  <c r="D858" i="152" s="1"/>
  <c r="K859" i="152"/>
  <c r="D859" i="152" s="1"/>
  <c r="K860" i="152"/>
  <c r="D860" i="152" s="1"/>
  <c r="K861" i="152"/>
  <c r="D861" i="152" s="1"/>
  <c r="K862" i="152"/>
  <c r="D862" i="152" s="1"/>
  <c r="K863" i="152"/>
  <c r="D863" i="152" s="1"/>
  <c r="K864" i="152"/>
  <c r="D864" i="152" s="1"/>
  <c r="K865" i="152"/>
  <c r="D865" i="152" s="1"/>
  <c r="K866" i="152"/>
  <c r="D866" i="152" s="1"/>
  <c r="K867" i="152"/>
  <c r="D867" i="152" s="1"/>
  <c r="K868" i="152"/>
  <c r="D868" i="152" s="1"/>
  <c r="K869" i="152"/>
  <c r="D869" i="152" s="1"/>
  <c r="K870" i="152"/>
  <c r="D870" i="152" s="1"/>
  <c r="K871" i="152"/>
  <c r="D871" i="152" s="1"/>
  <c r="K872" i="152"/>
  <c r="D872" i="152" s="1"/>
  <c r="K873" i="152"/>
  <c r="D873" i="152" s="1"/>
  <c r="K874" i="152"/>
  <c r="D874" i="152" s="1"/>
  <c r="K875" i="152"/>
  <c r="D875" i="152" s="1"/>
  <c r="K876" i="152"/>
  <c r="D876" i="152" s="1"/>
  <c r="K877" i="152"/>
  <c r="D877" i="152" s="1"/>
  <c r="K878" i="152"/>
  <c r="D878" i="152" s="1"/>
  <c r="K879" i="152"/>
  <c r="D879" i="152" s="1"/>
  <c r="K880" i="152"/>
  <c r="D880" i="152" s="1"/>
  <c r="K881" i="152"/>
  <c r="D881" i="152" s="1"/>
  <c r="K882" i="152"/>
  <c r="D882" i="152" s="1"/>
  <c r="K883" i="152"/>
  <c r="D883" i="152" s="1"/>
  <c r="K884" i="152"/>
  <c r="D884" i="152" s="1"/>
  <c r="K885" i="152"/>
  <c r="D885" i="152" s="1"/>
  <c r="K886" i="152"/>
  <c r="D886" i="152" s="1"/>
  <c r="K887" i="152"/>
  <c r="D887" i="152" s="1"/>
  <c r="K888" i="152"/>
  <c r="D888" i="152" s="1"/>
  <c r="K889" i="152"/>
  <c r="D889" i="152" s="1"/>
  <c r="K890" i="152"/>
  <c r="D890" i="152" s="1"/>
  <c r="K891" i="152"/>
  <c r="D891" i="152" s="1"/>
  <c r="K892" i="152"/>
  <c r="D892" i="152" s="1"/>
  <c r="K893" i="152"/>
  <c r="D893" i="152" s="1"/>
  <c r="K894" i="152"/>
  <c r="D894" i="152" s="1"/>
  <c r="K895" i="152"/>
  <c r="D895" i="152" s="1"/>
  <c r="K896" i="152"/>
  <c r="D896" i="152" s="1"/>
  <c r="K897" i="152"/>
  <c r="D897" i="152" s="1"/>
  <c r="K898" i="152"/>
  <c r="D898" i="152" s="1"/>
  <c r="K899" i="152"/>
  <c r="D899" i="152" s="1"/>
  <c r="K900" i="152"/>
  <c r="D900" i="152" s="1"/>
  <c r="K901" i="152"/>
  <c r="D901" i="152" s="1"/>
  <c r="K902" i="152"/>
  <c r="D902" i="152" s="1"/>
  <c r="K903" i="152"/>
  <c r="D903" i="152" s="1"/>
  <c r="K904" i="152"/>
  <c r="D904" i="152" s="1"/>
  <c r="K905" i="152"/>
  <c r="D905" i="152" s="1"/>
  <c r="K906" i="152"/>
  <c r="D906" i="152" s="1"/>
  <c r="K907" i="152"/>
  <c r="D907" i="152" s="1"/>
  <c r="K908" i="152"/>
  <c r="D908" i="152" s="1"/>
  <c r="K909" i="152"/>
  <c r="D909" i="152" s="1"/>
  <c r="K910" i="152"/>
  <c r="D910" i="152" s="1"/>
  <c r="K911" i="152"/>
  <c r="D911" i="152" s="1"/>
  <c r="K912" i="152"/>
  <c r="D912" i="152" s="1"/>
  <c r="K913" i="152"/>
  <c r="D913" i="152" s="1"/>
  <c r="K914" i="152"/>
  <c r="D914" i="152" s="1"/>
  <c r="K915" i="152"/>
  <c r="D915" i="152" s="1"/>
  <c r="K916" i="152"/>
  <c r="D916" i="152" s="1"/>
  <c r="K917" i="152"/>
  <c r="D917" i="152" s="1"/>
  <c r="K918" i="152"/>
  <c r="D918" i="152" s="1"/>
  <c r="K919" i="152"/>
  <c r="D919" i="152" s="1"/>
  <c r="K920" i="152"/>
  <c r="D920" i="152" s="1"/>
  <c r="K921" i="152"/>
  <c r="D921" i="152" s="1"/>
  <c r="K922" i="152"/>
  <c r="D922" i="152" s="1"/>
  <c r="K923" i="152"/>
  <c r="D923" i="152" s="1"/>
  <c r="K924" i="152"/>
  <c r="D924" i="152" s="1"/>
  <c r="K925" i="152"/>
  <c r="D925" i="152" s="1"/>
  <c r="K926" i="152"/>
  <c r="D926" i="152" s="1"/>
  <c r="K927" i="152"/>
  <c r="D927" i="152" s="1"/>
  <c r="K928" i="152"/>
  <c r="D928" i="152" s="1"/>
  <c r="K929" i="152"/>
  <c r="D929" i="152" s="1"/>
  <c r="K930" i="152"/>
  <c r="D930" i="152" s="1"/>
  <c r="K931" i="152"/>
  <c r="D931" i="152" s="1"/>
  <c r="K932" i="152"/>
  <c r="D932" i="152" s="1"/>
  <c r="K933" i="152"/>
  <c r="D933" i="152" s="1"/>
  <c r="K934" i="152"/>
  <c r="D934" i="152" s="1"/>
  <c r="K935" i="152"/>
  <c r="D935" i="152" s="1"/>
  <c r="K936" i="152"/>
  <c r="D936" i="152" s="1"/>
  <c r="K937" i="152"/>
  <c r="D937" i="152" s="1"/>
  <c r="K938" i="152"/>
  <c r="D938" i="152" s="1"/>
  <c r="K939" i="152"/>
  <c r="D939" i="152" s="1"/>
  <c r="K940" i="152"/>
  <c r="D940" i="152" s="1"/>
  <c r="K941" i="152"/>
  <c r="D941" i="152" s="1"/>
  <c r="K942" i="152"/>
  <c r="D942" i="152" s="1"/>
  <c r="K943" i="152"/>
  <c r="D943" i="152" s="1"/>
  <c r="K944" i="152"/>
  <c r="D944" i="152" s="1"/>
  <c r="K945" i="152"/>
  <c r="D945" i="152" s="1"/>
  <c r="K946" i="152"/>
  <c r="D946" i="152" s="1"/>
  <c r="K947" i="152"/>
  <c r="D947" i="152" s="1"/>
  <c r="K948" i="152"/>
  <c r="D948" i="152" s="1"/>
  <c r="K949" i="152"/>
  <c r="D949" i="152" s="1"/>
  <c r="K950" i="152"/>
  <c r="D950" i="152" s="1"/>
  <c r="K951" i="152"/>
  <c r="D951" i="152" s="1"/>
  <c r="K952" i="152"/>
  <c r="D952" i="152" s="1"/>
  <c r="K953" i="152"/>
  <c r="D953" i="152" s="1"/>
  <c r="K954" i="152"/>
  <c r="D954" i="152" s="1"/>
  <c r="K955" i="152"/>
  <c r="D955" i="152" s="1"/>
  <c r="K956" i="152"/>
  <c r="D956" i="152" s="1"/>
  <c r="K957" i="152"/>
  <c r="D957" i="152" s="1"/>
  <c r="K958" i="152"/>
  <c r="D958" i="152" s="1"/>
  <c r="K959" i="152"/>
  <c r="D959" i="152" s="1"/>
  <c r="K960" i="152"/>
  <c r="D960" i="152" s="1"/>
  <c r="K961" i="152"/>
  <c r="D961" i="152" s="1"/>
  <c r="K962" i="152"/>
  <c r="D962" i="152" s="1"/>
  <c r="K963" i="152"/>
  <c r="D963" i="152" s="1"/>
  <c r="K964" i="152"/>
  <c r="D964" i="152" s="1"/>
  <c r="K965" i="152"/>
  <c r="D965" i="152" s="1"/>
  <c r="K966" i="152"/>
  <c r="D966" i="152" s="1"/>
  <c r="K967" i="152"/>
  <c r="D967" i="152" s="1"/>
  <c r="K968" i="152"/>
  <c r="D968" i="152" s="1"/>
  <c r="K969" i="152"/>
  <c r="D969" i="152" s="1"/>
  <c r="K970" i="152"/>
  <c r="D970" i="152" s="1"/>
  <c r="K971" i="152"/>
  <c r="D971" i="152" s="1"/>
  <c r="K972" i="152"/>
  <c r="D972" i="152" s="1"/>
  <c r="K973" i="152"/>
  <c r="D973" i="152" s="1"/>
  <c r="K974" i="152"/>
  <c r="D974" i="152" s="1"/>
  <c r="K975" i="152"/>
  <c r="D975" i="152" s="1"/>
  <c r="K976" i="152"/>
  <c r="D976" i="152" s="1"/>
  <c r="K977" i="152"/>
  <c r="D977" i="152" s="1"/>
  <c r="K978" i="152"/>
  <c r="D978" i="152" s="1"/>
  <c r="K979" i="152"/>
  <c r="D979" i="152" s="1"/>
  <c r="K980" i="152"/>
  <c r="D980" i="152" s="1"/>
  <c r="K981" i="152"/>
  <c r="D981" i="152" s="1"/>
  <c r="K982" i="152"/>
  <c r="D982" i="152" s="1"/>
  <c r="K983" i="152"/>
  <c r="D983" i="152" s="1"/>
  <c r="K984" i="152"/>
  <c r="D984" i="152" s="1"/>
  <c r="K985" i="152"/>
  <c r="D985" i="152" s="1"/>
  <c r="K986" i="152"/>
  <c r="D986" i="152" s="1"/>
  <c r="K987" i="152"/>
  <c r="D987" i="152" s="1"/>
  <c r="K988" i="152"/>
  <c r="D988" i="152" s="1"/>
  <c r="K989" i="152"/>
  <c r="D989" i="152" s="1"/>
  <c r="K990" i="152"/>
  <c r="D990" i="152" s="1"/>
  <c r="K991" i="152"/>
  <c r="D991" i="152" s="1"/>
  <c r="K992" i="152"/>
  <c r="D992" i="152" s="1"/>
  <c r="K993" i="152"/>
  <c r="D993" i="152" s="1"/>
  <c r="K994" i="152"/>
  <c r="D994" i="152" s="1"/>
  <c r="K995" i="152"/>
  <c r="D995" i="152" s="1"/>
  <c r="K996" i="152"/>
  <c r="D996" i="152" s="1"/>
  <c r="K997" i="152"/>
  <c r="D997" i="152" s="1"/>
  <c r="K998" i="152"/>
  <c r="D998" i="152" s="1"/>
  <c r="K999" i="152"/>
  <c r="D999" i="152" s="1"/>
  <c r="K1000" i="152"/>
  <c r="D1000" i="152" s="1"/>
  <c r="K1001" i="152"/>
  <c r="D1001" i="152" s="1"/>
  <c r="K1002" i="152"/>
  <c r="D1002" i="152" s="1"/>
  <c r="K1003" i="152"/>
  <c r="D1003" i="152" s="1"/>
  <c r="K1004" i="152"/>
  <c r="D1004" i="152" s="1"/>
  <c r="K1005" i="152"/>
  <c r="D1005" i="152" s="1"/>
  <c r="K1006" i="152"/>
  <c r="D1006" i="152" s="1"/>
  <c r="K1007" i="152"/>
  <c r="D1007" i="152" s="1"/>
  <c r="K1008" i="152"/>
  <c r="D1008" i="152" s="1"/>
  <c r="K1009" i="152"/>
  <c r="D1009" i="152" s="1"/>
  <c r="K1010" i="152"/>
  <c r="D1010" i="152" s="1"/>
  <c r="K1011" i="152"/>
  <c r="D1011" i="152" s="1"/>
  <c r="K1012" i="152"/>
  <c r="D1012" i="152" s="1"/>
  <c r="K1013" i="152"/>
  <c r="D1013" i="152" s="1"/>
  <c r="K1014" i="152"/>
  <c r="D1014" i="152" s="1"/>
  <c r="K1015" i="152"/>
  <c r="D1015" i="152" s="1"/>
  <c r="K1016" i="152"/>
  <c r="D1016" i="152" s="1"/>
  <c r="K1017" i="152"/>
  <c r="D1017" i="152" s="1"/>
  <c r="K1018" i="152"/>
  <c r="D1018" i="152" s="1"/>
  <c r="K1019" i="152"/>
  <c r="D1019" i="152" s="1"/>
  <c r="K1020" i="152"/>
  <c r="D1020" i="152" s="1"/>
  <c r="K1021" i="152"/>
  <c r="D1021" i="152" s="1"/>
  <c r="K1022" i="152"/>
  <c r="D1022" i="152" s="1"/>
  <c r="K1023" i="152"/>
  <c r="D1023" i="152" s="1"/>
  <c r="K1024" i="152"/>
  <c r="D1024" i="152" s="1"/>
  <c r="K1025" i="152"/>
  <c r="D1025" i="152" s="1"/>
  <c r="K1026" i="152"/>
  <c r="D1026" i="152" s="1"/>
  <c r="K1027" i="152"/>
  <c r="D1027" i="152" s="1"/>
  <c r="K1028" i="152"/>
  <c r="D1028" i="152" s="1"/>
  <c r="K1029" i="152"/>
  <c r="D1029" i="152" s="1"/>
  <c r="K1030" i="152"/>
  <c r="D1030" i="152" s="1"/>
  <c r="K1031" i="152"/>
  <c r="D1031" i="152" s="1"/>
  <c r="K1032" i="152"/>
  <c r="D1032" i="152" s="1"/>
  <c r="K1033" i="152"/>
  <c r="D1033" i="152" s="1"/>
  <c r="K1034" i="152"/>
  <c r="D1034" i="152" s="1"/>
  <c r="K1035" i="152"/>
  <c r="D1035" i="152" s="1"/>
  <c r="K1036" i="152"/>
  <c r="D1036" i="152" s="1"/>
  <c r="K1037" i="152"/>
  <c r="D1037" i="152" s="1"/>
  <c r="K1038" i="152"/>
  <c r="D1038" i="152" s="1"/>
  <c r="K1039" i="152"/>
  <c r="D1039" i="152" s="1"/>
  <c r="K1040" i="152"/>
  <c r="D1040" i="152" s="1"/>
  <c r="K1041" i="152"/>
  <c r="D1041" i="152" s="1"/>
  <c r="K1042" i="152"/>
  <c r="D1042" i="152" s="1"/>
  <c r="K1043" i="152"/>
  <c r="D1043" i="152" s="1"/>
  <c r="K1044" i="152"/>
  <c r="D1044" i="152" s="1"/>
  <c r="K1045" i="152"/>
  <c r="D1045" i="152" s="1"/>
  <c r="K1046" i="152"/>
  <c r="D1046" i="152" s="1"/>
  <c r="K1047" i="152"/>
  <c r="D1047" i="152" s="1"/>
  <c r="K1048" i="152"/>
  <c r="D1048" i="152" s="1"/>
  <c r="K1049" i="152"/>
  <c r="D1049" i="152" s="1"/>
  <c r="K1050" i="152"/>
  <c r="D1050" i="152" s="1"/>
  <c r="K1051" i="152"/>
  <c r="D1051" i="152" s="1"/>
  <c r="K1052" i="152"/>
  <c r="D1052" i="152" s="1"/>
  <c r="K1053" i="152"/>
  <c r="D1053" i="152" s="1"/>
  <c r="K1054" i="152"/>
  <c r="D1054" i="152" s="1"/>
  <c r="K1055" i="152"/>
  <c r="D1055" i="152" s="1"/>
  <c r="K1056" i="152"/>
  <c r="D1056" i="152" s="1"/>
  <c r="K1057" i="152"/>
  <c r="D1057" i="152" s="1"/>
  <c r="K1058" i="152"/>
  <c r="D1058" i="152" s="1"/>
  <c r="K1059" i="152"/>
  <c r="D1059" i="152" s="1"/>
  <c r="K1060" i="152"/>
  <c r="D1060" i="152" s="1"/>
  <c r="K1061" i="152"/>
  <c r="D1061" i="152" s="1"/>
  <c r="K1062" i="152"/>
  <c r="D1062" i="152" s="1"/>
  <c r="K1063" i="152"/>
  <c r="D1063" i="152" s="1"/>
  <c r="K1064" i="152"/>
  <c r="D1064" i="152" s="1"/>
  <c r="K1065" i="152"/>
  <c r="D1065" i="152" s="1"/>
  <c r="K1066" i="152"/>
  <c r="D1066" i="152" s="1"/>
  <c r="K1067" i="152"/>
  <c r="D1067" i="152" s="1"/>
  <c r="K1068" i="152"/>
  <c r="D1068" i="152" s="1"/>
  <c r="K1069" i="152"/>
  <c r="D1069" i="152" s="1"/>
  <c r="K1070" i="152"/>
  <c r="D1070" i="152" s="1"/>
  <c r="K1071" i="152"/>
  <c r="D1071" i="152" s="1"/>
  <c r="K1072" i="152"/>
  <c r="D1072" i="152" s="1"/>
  <c r="K1073" i="152"/>
  <c r="D1073" i="152" s="1"/>
  <c r="K1074" i="152"/>
  <c r="D1074" i="152" s="1"/>
  <c r="K1075" i="152"/>
  <c r="D1075" i="152" s="1"/>
  <c r="K1076" i="152"/>
  <c r="D1076" i="152" s="1"/>
  <c r="K1077" i="152"/>
  <c r="D1077" i="152" s="1"/>
  <c r="K1078" i="152"/>
  <c r="D1078" i="152" s="1"/>
  <c r="K1079" i="152"/>
  <c r="D1079" i="152" s="1"/>
  <c r="K1080" i="152"/>
  <c r="D1080" i="152" s="1"/>
  <c r="K1081" i="152"/>
  <c r="D1081" i="152" s="1"/>
  <c r="K1082" i="152"/>
  <c r="D1082" i="152" s="1"/>
  <c r="K1083" i="152"/>
  <c r="D1083" i="152" s="1"/>
  <c r="K1084" i="152"/>
  <c r="D1084" i="152" s="1"/>
  <c r="K1085" i="152"/>
  <c r="D1085" i="152" s="1"/>
  <c r="K1086" i="152"/>
  <c r="D1086" i="152" s="1"/>
  <c r="K1087" i="152"/>
  <c r="D1087" i="152" s="1"/>
  <c r="K1088" i="152"/>
  <c r="D1088" i="152" s="1"/>
  <c r="K1089" i="152"/>
  <c r="D1089" i="152" s="1"/>
  <c r="K1090" i="152"/>
  <c r="D1090" i="152" s="1"/>
  <c r="K1091" i="152"/>
  <c r="D1091" i="152" s="1"/>
  <c r="K1092" i="152"/>
  <c r="D1092" i="152" s="1"/>
  <c r="K1093" i="152"/>
  <c r="D1093" i="152" s="1"/>
  <c r="K1094" i="152"/>
  <c r="D1094" i="152" s="1"/>
  <c r="K1095" i="152"/>
  <c r="D1095" i="152" s="1"/>
  <c r="K1096" i="152"/>
  <c r="D1096" i="152" s="1"/>
  <c r="K1097" i="152"/>
  <c r="D1097" i="152" s="1"/>
  <c r="K1098" i="152"/>
  <c r="D1098" i="152" s="1"/>
  <c r="K1099" i="152"/>
  <c r="D1099" i="152" s="1"/>
  <c r="K1100" i="152"/>
  <c r="D1100" i="152" s="1"/>
  <c r="K1101" i="152"/>
  <c r="D1101" i="152" s="1"/>
  <c r="K1102" i="152"/>
  <c r="D1102" i="152" s="1"/>
  <c r="K1103" i="152"/>
  <c r="D1103" i="152" s="1"/>
  <c r="K1104" i="152"/>
  <c r="D1104" i="152" s="1"/>
  <c r="K1105" i="152"/>
  <c r="D1105" i="152" s="1"/>
  <c r="K1106" i="152"/>
  <c r="D1106" i="152" s="1"/>
  <c r="K1107" i="152"/>
  <c r="D1107" i="152" s="1"/>
  <c r="K1108" i="152"/>
  <c r="D1108" i="152" s="1"/>
  <c r="K1109" i="152"/>
  <c r="D1109" i="152" s="1"/>
  <c r="K1110" i="152"/>
  <c r="D1110" i="152" s="1"/>
  <c r="K1111" i="152"/>
  <c r="D1111" i="152" s="1"/>
  <c r="K1112" i="152"/>
  <c r="D1112" i="152" s="1"/>
  <c r="K1113" i="152"/>
  <c r="D1113" i="152" s="1"/>
  <c r="K1114" i="152"/>
  <c r="D1114" i="152" s="1"/>
  <c r="K1115" i="152"/>
  <c r="D1115" i="152" s="1"/>
  <c r="K1116" i="152"/>
  <c r="D1116" i="152" s="1"/>
  <c r="K1117" i="152"/>
  <c r="D1117" i="152" s="1"/>
  <c r="K1118" i="152"/>
  <c r="D1118" i="152" s="1"/>
  <c r="K1119" i="152"/>
  <c r="D1119" i="152" s="1"/>
  <c r="K1120" i="152"/>
  <c r="D1120" i="152" s="1"/>
  <c r="K1121" i="152"/>
  <c r="D1121" i="152" s="1"/>
  <c r="K1122" i="152"/>
  <c r="D1122" i="152" s="1"/>
  <c r="K1123" i="152"/>
  <c r="D1123" i="152" s="1"/>
  <c r="K1124" i="152"/>
  <c r="D1124" i="152" s="1"/>
  <c r="K1125" i="152"/>
  <c r="D1125" i="152" s="1"/>
  <c r="K1126" i="152"/>
  <c r="D1126" i="152" s="1"/>
  <c r="K1127" i="152"/>
  <c r="D1127" i="152" s="1"/>
  <c r="K1128" i="152"/>
  <c r="D1128" i="152" s="1"/>
  <c r="K1129" i="152"/>
  <c r="D1129" i="152" s="1"/>
  <c r="K1130" i="152"/>
  <c r="D1130" i="152" s="1"/>
  <c r="K1131" i="152"/>
  <c r="D1131" i="152" s="1"/>
  <c r="K1132" i="152"/>
  <c r="D1132" i="152" s="1"/>
  <c r="K1133" i="152"/>
  <c r="D1133" i="152" s="1"/>
  <c r="K1134" i="152"/>
  <c r="D1134" i="152" s="1"/>
  <c r="K1135" i="152"/>
  <c r="D1135" i="152" s="1"/>
  <c r="K1136" i="152"/>
  <c r="D1136" i="152" s="1"/>
  <c r="K1137" i="152"/>
  <c r="D1137" i="152" s="1"/>
  <c r="K1138" i="152"/>
  <c r="D1138" i="152" s="1"/>
  <c r="K1139" i="152"/>
  <c r="D1139" i="152" s="1"/>
  <c r="K1140" i="152"/>
  <c r="D1140" i="152" s="1"/>
  <c r="K1141" i="152"/>
  <c r="D1141" i="152" s="1"/>
  <c r="K1142" i="152"/>
  <c r="D1142" i="152" s="1"/>
  <c r="K1143" i="152"/>
  <c r="D1143" i="152" s="1"/>
  <c r="K1144" i="152"/>
  <c r="D1144" i="152" s="1"/>
  <c r="K1145" i="152"/>
  <c r="D1145" i="152" s="1"/>
  <c r="K1146" i="152"/>
  <c r="D1146" i="152" s="1"/>
  <c r="K1147" i="152"/>
  <c r="D1147" i="152" s="1"/>
  <c r="K1148" i="152"/>
  <c r="D1148" i="152" s="1"/>
  <c r="K1149" i="152"/>
  <c r="D1149" i="152" s="1"/>
  <c r="K1150" i="152"/>
  <c r="D1150" i="152" s="1"/>
  <c r="K1151" i="152"/>
  <c r="D1151" i="152" s="1"/>
  <c r="K1152" i="152"/>
  <c r="D1152" i="152" s="1"/>
  <c r="K1153" i="152"/>
  <c r="D1153" i="152" s="1"/>
  <c r="K1154" i="152"/>
  <c r="D1154" i="152" s="1"/>
  <c r="K1155" i="152"/>
  <c r="D1155" i="152" s="1"/>
  <c r="K1156" i="152"/>
  <c r="D1156" i="152" s="1"/>
  <c r="K1157" i="152"/>
  <c r="D1157" i="152" s="1"/>
  <c r="K1158" i="152"/>
  <c r="D1158" i="152" s="1"/>
  <c r="K1159" i="152"/>
  <c r="D1159" i="152" s="1"/>
  <c r="K1160" i="152"/>
  <c r="D1160" i="152" s="1"/>
  <c r="K1161" i="152"/>
  <c r="D1161" i="152" s="1"/>
  <c r="K1162" i="152"/>
  <c r="D1162" i="152" s="1"/>
  <c r="K1163" i="152"/>
  <c r="D1163" i="152" s="1"/>
  <c r="K1164" i="152"/>
  <c r="D1164" i="152" s="1"/>
  <c r="K1165" i="152"/>
  <c r="D1165" i="152" s="1"/>
  <c r="K1166" i="152"/>
  <c r="D1166" i="152" s="1"/>
  <c r="K1167" i="152"/>
  <c r="D1167" i="152" s="1"/>
  <c r="K1168" i="152"/>
  <c r="D1168" i="152" s="1"/>
  <c r="K1169" i="152"/>
  <c r="D1169" i="152" s="1"/>
  <c r="K1170" i="152"/>
  <c r="D1170" i="152" s="1"/>
  <c r="K1171" i="152"/>
  <c r="D1171" i="152" s="1"/>
  <c r="K1172" i="152"/>
  <c r="D1172" i="152" s="1"/>
  <c r="K1173" i="152"/>
  <c r="D1173" i="152" s="1"/>
  <c r="K1174" i="152"/>
  <c r="D1174" i="152" s="1"/>
  <c r="K1175" i="152"/>
  <c r="D1175" i="152" s="1"/>
  <c r="K1176" i="152"/>
  <c r="D1176" i="152" s="1"/>
  <c r="K1177" i="152"/>
  <c r="D1177" i="152" s="1"/>
  <c r="K1178" i="152"/>
  <c r="D1178" i="152" s="1"/>
  <c r="K1179" i="152"/>
  <c r="D1179" i="152" s="1"/>
  <c r="K1180" i="152"/>
  <c r="D1180" i="152" s="1"/>
  <c r="K1181" i="152"/>
  <c r="D1181" i="152" s="1"/>
  <c r="K1182" i="152"/>
  <c r="D1182" i="152" s="1"/>
  <c r="K1183" i="152"/>
  <c r="D1183" i="152" s="1"/>
  <c r="K1184" i="152"/>
  <c r="D1184" i="152" s="1"/>
  <c r="K1185" i="152"/>
  <c r="D1185" i="152" s="1"/>
  <c r="K1186" i="152"/>
  <c r="D1186" i="152" s="1"/>
  <c r="K1187" i="152"/>
  <c r="D1187" i="152" s="1"/>
  <c r="K1188" i="152"/>
  <c r="D1188" i="152" s="1"/>
  <c r="K1189" i="152"/>
  <c r="D1189" i="152" s="1"/>
  <c r="K1190" i="152"/>
  <c r="D1190" i="152" s="1"/>
  <c r="K1191" i="152"/>
  <c r="D1191" i="152" s="1"/>
  <c r="K1192" i="152"/>
  <c r="D1192" i="152" s="1"/>
  <c r="K1193" i="152"/>
  <c r="D1193" i="152" s="1"/>
  <c r="K1194" i="152"/>
  <c r="D1194" i="152" s="1"/>
  <c r="K1195" i="152"/>
  <c r="D1195" i="152" s="1"/>
  <c r="K1196" i="152"/>
  <c r="D1196" i="152" s="1"/>
  <c r="K1197" i="152"/>
  <c r="D1197" i="152" s="1"/>
  <c r="K1198" i="152"/>
  <c r="D1198" i="152" s="1"/>
  <c r="K1199" i="152"/>
  <c r="D1199" i="152" s="1"/>
  <c r="K1200" i="152"/>
  <c r="D1200" i="152" s="1"/>
  <c r="K1201" i="152"/>
  <c r="D1201" i="152" s="1"/>
  <c r="K1202" i="152"/>
  <c r="D1202" i="152" s="1"/>
  <c r="K1203" i="152"/>
  <c r="D1203" i="152" s="1"/>
  <c r="K1204" i="152"/>
  <c r="D1204" i="152" s="1"/>
  <c r="K1205" i="152"/>
  <c r="D1205" i="152" s="1"/>
  <c r="K1206" i="152"/>
  <c r="D1206" i="152" s="1"/>
  <c r="K1207" i="152"/>
  <c r="D1207" i="152" s="1"/>
  <c r="K1208" i="152"/>
  <c r="D1208" i="152" s="1"/>
  <c r="K1209" i="152"/>
  <c r="D1209" i="152" s="1"/>
  <c r="K1210" i="152"/>
  <c r="D1210" i="152" s="1"/>
  <c r="K1211" i="152"/>
  <c r="D1211" i="152" s="1"/>
  <c r="K1212" i="152"/>
  <c r="D1212" i="152" s="1"/>
  <c r="K1213" i="152"/>
  <c r="D1213" i="152" s="1"/>
  <c r="K1214" i="152"/>
  <c r="D1214" i="152" s="1"/>
  <c r="K1215" i="152"/>
  <c r="D1215" i="152" s="1"/>
  <c r="K1216" i="152"/>
  <c r="D1216" i="152" s="1"/>
  <c r="K1217" i="152"/>
  <c r="D1217" i="152" s="1"/>
  <c r="K1218" i="152"/>
  <c r="D1218" i="152" s="1"/>
  <c r="K1219" i="152"/>
  <c r="D1219" i="152" s="1"/>
  <c r="K1220" i="152"/>
  <c r="D1220" i="152" s="1"/>
  <c r="K1221" i="152"/>
  <c r="D1221" i="152" s="1"/>
  <c r="K1222" i="152"/>
  <c r="D1222" i="152" s="1"/>
  <c r="K1223" i="152"/>
  <c r="D1223" i="152" s="1"/>
  <c r="K1224" i="152"/>
  <c r="D1224" i="152" s="1"/>
  <c r="K1225" i="152"/>
  <c r="D1225" i="152" s="1"/>
  <c r="K1226" i="152"/>
  <c r="D1226" i="152" s="1"/>
  <c r="K1227" i="152"/>
  <c r="D1227" i="152" s="1"/>
  <c r="K1228" i="152"/>
  <c r="D1228" i="152" s="1"/>
  <c r="K1229" i="152"/>
  <c r="D1229" i="152" s="1"/>
  <c r="K1230" i="152"/>
  <c r="D1230" i="152" s="1"/>
  <c r="K1231" i="152"/>
  <c r="D1231" i="152" s="1"/>
  <c r="K1232" i="152"/>
  <c r="D1232" i="152" s="1"/>
  <c r="K1233" i="152"/>
  <c r="D1233" i="152" s="1"/>
  <c r="K1234" i="152"/>
  <c r="D1234" i="152" s="1"/>
  <c r="K1235" i="152"/>
  <c r="D1235" i="152" s="1"/>
  <c r="K1236" i="152"/>
  <c r="D1236" i="152" s="1"/>
  <c r="K1237" i="152"/>
  <c r="D1237" i="152" s="1"/>
  <c r="K1238" i="152"/>
  <c r="D1238" i="152" s="1"/>
  <c r="K1239" i="152"/>
  <c r="D1239" i="152" s="1"/>
  <c r="K1240" i="152"/>
  <c r="D1240" i="152" s="1"/>
  <c r="K1241" i="152"/>
  <c r="D1241" i="152" s="1"/>
  <c r="K1242" i="152"/>
  <c r="D1242" i="152" s="1"/>
  <c r="K1243" i="152"/>
  <c r="D1243" i="152" s="1"/>
  <c r="K1244" i="152"/>
  <c r="D1244" i="152" s="1"/>
  <c r="K1245" i="152"/>
  <c r="D1245" i="152" s="1"/>
  <c r="K1246" i="152"/>
  <c r="D1246" i="152" s="1"/>
  <c r="K1247" i="152"/>
  <c r="D1247" i="152" s="1"/>
  <c r="K1248" i="152"/>
  <c r="D1248" i="152" s="1"/>
  <c r="K1249" i="152"/>
  <c r="D1249" i="152" s="1"/>
  <c r="K1250" i="152"/>
  <c r="D1250" i="152" s="1"/>
  <c r="K1251" i="152"/>
  <c r="D1251" i="152" s="1"/>
  <c r="K1252" i="152"/>
  <c r="D1252" i="152" s="1"/>
  <c r="K1253" i="152"/>
  <c r="D1253" i="152" s="1"/>
  <c r="K1254" i="152"/>
  <c r="D1254" i="152" s="1"/>
  <c r="K1255" i="152"/>
  <c r="D1255" i="152" s="1"/>
  <c r="K1256" i="152"/>
  <c r="D1256" i="152" s="1"/>
  <c r="K1257" i="152"/>
  <c r="D1257" i="152" s="1"/>
  <c r="K1258" i="152"/>
  <c r="D1258" i="152" s="1"/>
  <c r="K1259" i="152"/>
  <c r="D1259" i="152" s="1"/>
  <c r="K1260" i="152"/>
  <c r="D1260" i="152" s="1"/>
  <c r="K1261" i="152"/>
  <c r="D1261" i="152" s="1"/>
  <c r="K1262" i="152"/>
  <c r="D1262" i="152" s="1"/>
  <c r="K1263" i="152"/>
  <c r="D1263" i="152" s="1"/>
  <c r="K1264" i="152"/>
  <c r="D1264" i="152" s="1"/>
  <c r="K1265" i="152"/>
  <c r="D1265" i="152" s="1"/>
  <c r="K1266" i="152"/>
  <c r="D1266" i="152" s="1"/>
  <c r="K1267" i="152"/>
  <c r="D1267" i="152" s="1"/>
  <c r="K1268" i="152"/>
  <c r="D1268" i="152" s="1"/>
  <c r="K1269" i="152"/>
  <c r="D1269" i="152" s="1"/>
  <c r="K1270" i="152"/>
  <c r="D1270" i="152" s="1"/>
  <c r="K1271" i="152"/>
  <c r="D1271" i="152" s="1"/>
  <c r="K1272" i="152"/>
  <c r="D1272" i="152" s="1"/>
  <c r="K1273" i="152"/>
  <c r="D1273" i="152" s="1"/>
  <c r="K1274" i="152"/>
  <c r="D1274" i="152" s="1"/>
  <c r="K1275" i="152"/>
  <c r="D1275" i="152" s="1"/>
  <c r="K1276" i="152"/>
  <c r="D1276" i="152" s="1"/>
  <c r="K1277" i="152"/>
  <c r="D1277" i="152" s="1"/>
  <c r="K1278" i="152"/>
  <c r="D1278" i="152" s="1"/>
  <c r="K1279" i="152"/>
  <c r="D1279" i="152" s="1"/>
  <c r="K1280" i="152"/>
  <c r="D1280" i="152" s="1"/>
  <c r="K1281" i="152"/>
  <c r="D1281" i="152" s="1"/>
  <c r="K1282" i="152"/>
  <c r="D1282" i="152" s="1"/>
  <c r="K1283" i="152"/>
  <c r="D1283" i="152" s="1"/>
  <c r="K1284" i="152"/>
  <c r="D1284" i="152" s="1"/>
  <c r="K1285" i="152"/>
  <c r="D1285" i="152" s="1"/>
  <c r="K1286" i="152"/>
  <c r="D1286" i="152" s="1"/>
  <c r="K1287" i="152"/>
  <c r="D1287" i="152" s="1"/>
  <c r="K1288" i="152"/>
  <c r="D1288" i="152" s="1"/>
  <c r="K1289" i="152"/>
  <c r="D1289" i="152" s="1"/>
  <c r="K1290" i="152"/>
  <c r="D1290" i="152" s="1"/>
  <c r="K1291" i="152"/>
  <c r="D1291" i="152" s="1"/>
  <c r="K1292" i="152"/>
  <c r="D1292" i="152" s="1"/>
  <c r="K1293" i="152"/>
  <c r="D1293" i="152" s="1"/>
  <c r="K1294" i="152"/>
  <c r="D1294" i="152" s="1"/>
  <c r="K1295" i="152"/>
  <c r="D1295" i="152" s="1"/>
  <c r="K1296" i="152"/>
  <c r="D1296" i="152" s="1"/>
  <c r="K1297" i="152"/>
  <c r="D1297" i="152" s="1"/>
  <c r="K1298" i="152"/>
  <c r="D1298" i="152" s="1"/>
  <c r="K1299" i="152"/>
  <c r="D1299" i="152" s="1"/>
  <c r="K1300" i="152"/>
  <c r="D1300" i="152" s="1"/>
  <c r="K1301" i="152"/>
  <c r="D1301" i="152" s="1"/>
  <c r="K1302" i="152"/>
  <c r="D1302" i="152" s="1"/>
  <c r="K1303" i="152"/>
  <c r="D1303" i="152" s="1"/>
  <c r="K1304" i="152"/>
  <c r="D1304" i="152" s="1"/>
  <c r="K1305" i="152"/>
  <c r="D1305" i="152" s="1"/>
  <c r="K1306" i="152"/>
  <c r="D1306" i="152" s="1"/>
  <c r="K1307" i="152"/>
  <c r="D1307" i="152" s="1"/>
  <c r="K1308" i="152"/>
  <c r="D1308" i="152" s="1"/>
  <c r="K1309" i="152"/>
  <c r="D1309" i="152" s="1"/>
  <c r="K1310" i="152"/>
  <c r="D1310" i="152" s="1"/>
  <c r="K1311" i="152"/>
  <c r="D1311" i="152" s="1"/>
  <c r="K1312" i="152"/>
  <c r="D1312" i="152" s="1"/>
  <c r="K1313" i="152"/>
  <c r="D1313" i="152" s="1"/>
  <c r="K1314" i="152"/>
  <c r="D1314" i="152" s="1"/>
  <c r="K1315" i="152"/>
  <c r="D1315" i="152" s="1"/>
  <c r="K1316" i="152"/>
  <c r="D1316" i="152" s="1"/>
  <c r="K1317" i="152"/>
  <c r="D1317" i="152" s="1"/>
  <c r="K1318" i="152"/>
  <c r="D1318" i="152" s="1"/>
  <c r="K1319" i="152"/>
  <c r="D1319" i="152" s="1"/>
  <c r="K1320" i="152"/>
  <c r="D1320" i="152" s="1"/>
  <c r="K1321" i="152"/>
  <c r="D1321" i="152" s="1"/>
  <c r="K1322" i="152"/>
  <c r="D1322" i="152" s="1"/>
  <c r="K1323" i="152"/>
  <c r="D1323" i="152" s="1"/>
  <c r="K1324" i="152"/>
  <c r="D1324" i="152" s="1"/>
  <c r="K1325" i="152"/>
  <c r="D1325" i="152" s="1"/>
  <c r="K1326" i="152"/>
  <c r="D1326" i="152" s="1"/>
  <c r="K1327" i="152"/>
  <c r="D1327" i="152" s="1"/>
  <c r="K1328" i="152"/>
  <c r="D1328" i="152" s="1"/>
  <c r="K1329" i="152"/>
  <c r="D1329" i="152" s="1"/>
  <c r="K1330" i="152"/>
  <c r="D1330" i="152" s="1"/>
  <c r="K1331" i="152"/>
  <c r="D1331" i="152" s="1"/>
  <c r="K1332" i="152"/>
  <c r="D1332" i="152" s="1"/>
  <c r="K1333" i="152"/>
  <c r="D1333" i="152" s="1"/>
  <c r="K1334" i="152"/>
  <c r="D1334" i="152" s="1"/>
  <c r="K1335" i="152"/>
  <c r="D1335" i="152" s="1"/>
  <c r="K1336" i="152"/>
  <c r="D1336" i="152" s="1"/>
  <c r="K1337" i="152"/>
  <c r="D1337" i="152" s="1"/>
  <c r="K1338" i="152"/>
  <c r="D1338" i="152" s="1"/>
  <c r="K1339" i="152"/>
  <c r="D1339" i="152" s="1"/>
  <c r="K1340" i="152"/>
  <c r="D1340" i="152" s="1"/>
  <c r="K1341" i="152"/>
  <c r="D1341" i="152" s="1"/>
  <c r="K1342" i="152"/>
  <c r="D1342" i="152" s="1"/>
  <c r="K1343" i="152"/>
  <c r="D1343" i="152" s="1"/>
  <c r="K1344" i="152"/>
  <c r="D1344" i="152" s="1"/>
  <c r="K1345" i="152"/>
  <c r="D1345" i="152" s="1"/>
  <c r="K1346" i="152"/>
  <c r="D1346" i="152" s="1"/>
  <c r="K1347" i="152"/>
  <c r="D1347" i="152" s="1"/>
  <c r="K1348" i="152"/>
  <c r="D1348" i="152" s="1"/>
  <c r="K1349" i="152"/>
  <c r="D1349" i="152" s="1"/>
  <c r="K1350" i="152"/>
  <c r="D1350" i="152" s="1"/>
  <c r="K1351" i="152"/>
  <c r="D1351" i="152" s="1"/>
  <c r="K1352" i="152"/>
  <c r="D1352" i="152" s="1"/>
  <c r="K1353" i="152"/>
  <c r="D1353" i="152" s="1"/>
  <c r="K1354" i="152"/>
  <c r="D1354" i="152" s="1"/>
  <c r="K1355" i="152"/>
  <c r="D1355" i="152" s="1"/>
  <c r="K1356" i="152"/>
  <c r="D1356" i="152" s="1"/>
  <c r="K1357" i="152"/>
  <c r="D1357" i="152" s="1"/>
  <c r="K1358" i="152"/>
  <c r="D1358" i="152" s="1"/>
  <c r="K1359" i="152"/>
  <c r="D1359" i="152" s="1"/>
  <c r="K1360" i="152"/>
  <c r="D1360" i="152" s="1"/>
  <c r="K1361" i="152"/>
  <c r="D1361" i="152" s="1"/>
  <c r="K1362" i="152"/>
  <c r="D1362" i="152" s="1"/>
  <c r="K1363" i="152"/>
  <c r="D1363" i="152" s="1"/>
  <c r="K1364" i="152"/>
  <c r="D1364" i="152" s="1"/>
  <c r="K1365" i="152"/>
  <c r="D1365" i="152" s="1"/>
  <c r="K1366" i="152"/>
  <c r="D1366" i="152" s="1"/>
  <c r="K1367" i="152"/>
  <c r="D1367" i="152" s="1"/>
  <c r="K1368" i="152"/>
  <c r="D1368" i="152" s="1"/>
  <c r="K1369" i="152"/>
  <c r="D1369" i="152" s="1"/>
  <c r="K1370" i="152"/>
  <c r="D1370" i="152" s="1"/>
  <c r="K1371" i="152"/>
  <c r="D1371" i="152" s="1"/>
  <c r="K1372" i="152"/>
  <c r="D1372" i="152" s="1"/>
  <c r="K1373" i="152"/>
  <c r="D1373" i="152" s="1"/>
  <c r="K1374" i="152"/>
  <c r="D1374" i="152" s="1"/>
  <c r="K1375" i="152"/>
  <c r="D1375" i="152" s="1"/>
  <c r="K1376" i="152"/>
  <c r="D1376" i="152" s="1"/>
  <c r="K1377" i="152"/>
  <c r="D1377" i="152" s="1"/>
  <c r="K1378" i="152"/>
  <c r="D1378" i="152" s="1"/>
  <c r="K1379" i="152"/>
  <c r="D1379" i="152" s="1"/>
  <c r="K1380" i="152"/>
  <c r="D1380" i="152" s="1"/>
  <c r="K1381" i="152"/>
  <c r="D1381" i="152" s="1"/>
  <c r="K1382" i="152"/>
  <c r="D1382" i="152" s="1"/>
  <c r="K1383" i="152"/>
  <c r="D1383" i="152" s="1"/>
  <c r="K1384" i="152"/>
  <c r="D1384" i="152" s="1"/>
  <c r="K1385" i="152"/>
  <c r="D1385" i="152" s="1"/>
  <c r="K1386" i="152"/>
  <c r="D1386" i="152" s="1"/>
  <c r="K1387" i="152"/>
  <c r="D1387" i="152" s="1"/>
  <c r="K1388" i="152"/>
  <c r="D1388" i="152" s="1"/>
  <c r="K1389" i="152"/>
  <c r="D1389" i="152" s="1"/>
  <c r="K1390" i="152"/>
  <c r="D1390" i="152" s="1"/>
  <c r="K1391" i="152"/>
  <c r="D1391" i="152" s="1"/>
  <c r="K1392" i="152"/>
  <c r="D1392" i="152" s="1"/>
  <c r="K1393" i="152"/>
  <c r="D1393" i="152" s="1"/>
  <c r="K1394" i="152"/>
  <c r="D1394" i="152" s="1"/>
  <c r="K1395" i="152"/>
  <c r="D1395" i="152" s="1"/>
  <c r="K1396" i="152"/>
  <c r="D1396" i="152" s="1"/>
  <c r="K1397" i="152"/>
  <c r="D1397" i="152" s="1"/>
  <c r="K1398" i="152"/>
  <c r="D1398" i="152" s="1"/>
  <c r="K1399" i="152"/>
  <c r="D1399" i="152" s="1"/>
  <c r="K1400" i="152"/>
  <c r="D1400" i="152" s="1"/>
  <c r="K1401" i="152"/>
  <c r="D1401" i="152" s="1"/>
  <c r="K1402" i="152"/>
  <c r="D1402" i="152" s="1"/>
  <c r="K1403" i="152"/>
  <c r="D1403" i="152" s="1"/>
  <c r="K1404" i="152"/>
  <c r="D1404" i="152" s="1"/>
  <c r="K1405" i="152"/>
  <c r="D1405" i="152" s="1"/>
  <c r="K1406" i="152"/>
  <c r="D1406" i="152" s="1"/>
  <c r="K1407" i="152"/>
  <c r="D1407" i="152" s="1"/>
  <c r="K1408" i="152"/>
  <c r="D1408" i="152" s="1"/>
  <c r="K1409" i="152"/>
  <c r="D1409" i="152" s="1"/>
  <c r="K1410" i="152"/>
  <c r="D1410" i="152" s="1"/>
  <c r="K1411" i="152"/>
  <c r="D1411" i="152" s="1"/>
  <c r="K1412" i="152"/>
  <c r="D1412" i="152" s="1"/>
  <c r="K1413" i="152"/>
  <c r="D1413" i="152" s="1"/>
  <c r="K1414" i="152"/>
  <c r="D1414" i="152" s="1"/>
  <c r="K1415" i="152"/>
  <c r="D1415" i="152" s="1"/>
  <c r="K1416" i="152"/>
  <c r="D1416" i="152" s="1"/>
  <c r="K1417" i="152"/>
  <c r="D1417" i="152" s="1"/>
  <c r="K1418" i="152"/>
  <c r="D1418" i="152" s="1"/>
  <c r="K1419" i="152"/>
  <c r="D1419" i="152" s="1"/>
  <c r="K1420" i="152"/>
  <c r="D1420" i="152" s="1"/>
  <c r="K1421" i="152"/>
  <c r="D1421" i="152" s="1"/>
  <c r="K1422" i="152"/>
  <c r="D1422" i="152" s="1"/>
  <c r="K1423" i="152"/>
  <c r="D1423" i="152" s="1"/>
  <c r="K1424" i="152"/>
  <c r="D1424" i="152" s="1"/>
  <c r="K1425" i="152"/>
  <c r="D1425" i="152" s="1"/>
  <c r="K1426" i="152"/>
  <c r="D1426" i="152" s="1"/>
  <c r="K1427" i="152"/>
  <c r="D1427" i="152" s="1"/>
  <c r="K1428" i="152"/>
  <c r="D1428" i="152" s="1"/>
  <c r="K1429" i="152"/>
  <c r="D1429" i="152" s="1"/>
  <c r="K1430" i="152"/>
  <c r="D1430" i="152" s="1"/>
  <c r="K1431" i="152"/>
  <c r="D1431" i="152" s="1"/>
  <c r="K1432" i="152"/>
  <c r="D1432" i="152" s="1"/>
  <c r="K1433" i="152"/>
  <c r="D1433" i="152" s="1"/>
  <c r="K1434" i="152"/>
  <c r="D1434" i="152" s="1"/>
  <c r="K1435" i="152"/>
  <c r="D1435" i="152" s="1"/>
  <c r="K1436" i="152"/>
  <c r="D1436" i="152" s="1"/>
  <c r="K1437" i="152"/>
  <c r="D1437" i="152" s="1"/>
  <c r="K1438" i="152"/>
  <c r="D1438" i="152" s="1"/>
  <c r="K1439" i="152"/>
  <c r="D1439" i="152" s="1"/>
  <c r="K1440" i="152"/>
  <c r="D1440" i="152" s="1"/>
  <c r="K1441" i="152"/>
  <c r="D1441" i="152" s="1"/>
  <c r="K1442" i="152"/>
  <c r="D1442" i="152" s="1"/>
  <c r="K1443" i="152"/>
  <c r="D1443" i="152" s="1"/>
  <c r="K1444" i="152"/>
  <c r="D1444" i="152" s="1"/>
  <c r="K1445" i="152"/>
  <c r="D1445" i="152" s="1"/>
  <c r="K1446" i="152"/>
  <c r="D1446" i="152" s="1"/>
  <c r="K1447" i="152"/>
  <c r="D1447" i="152" s="1"/>
  <c r="K1448" i="152"/>
  <c r="D1448" i="152" s="1"/>
  <c r="K1449" i="152"/>
  <c r="D1449" i="152" s="1"/>
  <c r="K1450" i="152"/>
  <c r="D1450" i="152" s="1"/>
  <c r="K1451" i="152"/>
  <c r="D1451" i="152" s="1"/>
  <c r="K1452" i="152"/>
  <c r="D1452" i="152" s="1"/>
  <c r="K1453" i="152"/>
  <c r="D1453" i="152" s="1"/>
  <c r="K1454" i="152"/>
  <c r="D1454" i="152" s="1"/>
  <c r="K1455" i="152"/>
  <c r="D1455" i="152" s="1"/>
  <c r="K1456" i="152"/>
  <c r="D1456" i="152" s="1"/>
  <c r="K1457" i="152"/>
  <c r="D1457" i="152" s="1"/>
  <c r="K1458" i="152"/>
  <c r="D1458" i="152" s="1"/>
  <c r="K1459" i="152"/>
  <c r="D1459" i="152" s="1"/>
  <c r="K1460" i="152"/>
  <c r="D1460" i="152" s="1"/>
  <c r="K1461" i="152"/>
  <c r="D1461" i="152" s="1"/>
  <c r="K1462" i="152"/>
  <c r="D1462" i="152" s="1"/>
  <c r="K1463" i="152"/>
  <c r="D1463" i="152" s="1"/>
  <c r="K1464" i="152"/>
  <c r="D1464" i="152" s="1"/>
  <c r="K1465" i="152"/>
  <c r="D1465" i="152" s="1"/>
  <c r="K1466" i="152"/>
  <c r="D1466" i="152" s="1"/>
  <c r="K1467" i="152"/>
  <c r="D1467" i="152" s="1"/>
  <c r="K1468" i="152"/>
  <c r="D1468" i="152" s="1"/>
  <c r="K1469" i="152"/>
  <c r="D1469" i="152" s="1"/>
  <c r="K1470" i="152"/>
  <c r="D1470" i="152" s="1"/>
  <c r="K1471" i="152"/>
  <c r="D1471" i="152" s="1"/>
  <c r="K1472" i="152"/>
  <c r="D1472" i="152" s="1"/>
  <c r="K1473" i="152"/>
  <c r="D1473" i="152" s="1"/>
  <c r="K1474" i="152"/>
  <c r="D1474" i="152" s="1"/>
  <c r="K1475" i="152"/>
  <c r="D1475" i="152" s="1"/>
  <c r="K1476" i="152"/>
  <c r="D1476" i="152" s="1"/>
  <c r="K1477" i="152"/>
  <c r="D1477" i="152" s="1"/>
  <c r="K1478" i="152"/>
  <c r="D1478" i="152" s="1"/>
  <c r="K1479" i="152"/>
  <c r="D1479" i="152" s="1"/>
  <c r="K1480" i="152"/>
  <c r="D1480" i="152" s="1"/>
  <c r="K1481" i="152"/>
  <c r="D1481" i="152" s="1"/>
  <c r="K1482" i="152"/>
  <c r="D1482" i="152" s="1"/>
  <c r="K1483" i="152"/>
  <c r="D1483" i="152" s="1"/>
  <c r="K1484" i="152"/>
  <c r="D1484" i="152" s="1"/>
  <c r="K1485" i="152"/>
  <c r="D1485" i="152" s="1"/>
  <c r="K1486" i="152"/>
  <c r="D1486" i="152" s="1"/>
  <c r="K1487" i="152"/>
  <c r="D1487" i="152" s="1"/>
  <c r="K1488" i="152"/>
  <c r="D1488" i="152" s="1"/>
  <c r="K1489" i="152"/>
  <c r="D1489" i="152" s="1"/>
  <c r="K1490" i="152"/>
  <c r="D1490" i="152" s="1"/>
  <c r="K1491" i="152"/>
  <c r="D1491" i="152" s="1"/>
  <c r="K1492" i="152"/>
  <c r="D1492" i="152" s="1"/>
  <c r="K1493" i="152"/>
  <c r="D1493" i="152" s="1"/>
  <c r="K1494" i="152"/>
  <c r="D1494" i="152" s="1"/>
  <c r="K1495" i="152"/>
  <c r="D1495" i="152" s="1"/>
  <c r="K1496" i="152"/>
  <c r="D1496" i="152" s="1"/>
  <c r="K1497" i="152"/>
  <c r="D1497" i="152" s="1"/>
  <c r="K1498" i="152"/>
  <c r="D1498" i="152" s="1"/>
  <c r="K1499" i="152"/>
  <c r="D1499" i="152" s="1"/>
  <c r="K1500" i="152"/>
  <c r="D1500" i="152" s="1"/>
  <c r="K1501" i="152"/>
  <c r="D1501" i="152" s="1"/>
  <c r="K1502" i="152"/>
  <c r="D1502" i="152" s="1"/>
  <c r="K1503" i="152"/>
  <c r="D1503" i="152" s="1"/>
  <c r="K1504" i="152"/>
  <c r="D1504" i="152" s="1"/>
  <c r="K1505" i="152"/>
  <c r="D1505" i="152" s="1"/>
  <c r="K1506" i="152"/>
  <c r="D1506" i="152" s="1"/>
  <c r="K1507" i="152"/>
  <c r="D1507" i="152" s="1"/>
  <c r="K1508" i="152"/>
  <c r="D1508" i="152" s="1"/>
  <c r="K1509" i="152"/>
  <c r="D1509" i="152" s="1"/>
  <c r="K1510" i="152"/>
  <c r="D1510" i="152" s="1"/>
  <c r="K1511" i="152"/>
  <c r="D1511" i="152" s="1"/>
  <c r="K1512" i="152"/>
  <c r="D1512" i="152" s="1"/>
  <c r="K1513" i="152"/>
  <c r="D1513" i="152" s="1"/>
  <c r="K1514" i="152"/>
  <c r="D1514" i="152" s="1"/>
  <c r="K1515" i="152"/>
  <c r="D1515" i="152" s="1"/>
  <c r="K1516" i="152"/>
  <c r="D1516" i="152" s="1"/>
  <c r="K1517" i="152"/>
  <c r="D1517" i="152" s="1"/>
  <c r="K1518" i="152"/>
  <c r="D1518" i="152" s="1"/>
  <c r="K1519" i="152"/>
  <c r="D1519" i="152" s="1"/>
  <c r="K1520" i="152"/>
  <c r="D1520" i="152" s="1"/>
  <c r="K1521" i="152"/>
  <c r="D1521" i="152" s="1"/>
  <c r="K1522" i="152"/>
  <c r="D1522" i="152" s="1"/>
  <c r="K1523" i="152"/>
  <c r="D1523" i="152" s="1"/>
  <c r="K1524" i="152"/>
  <c r="D1524" i="152" s="1"/>
  <c r="K1525" i="152"/>
  <c r="D1525" i="152" s="1"/>
  <c r="K1526" i="152"/>
  <c r="D1526" i="152" s="1"/>
  <c r="K1527" i="152"/>
  <c r="D1527" i="152" s="1"/>
  <c r="K1528" i="152"/>
  <c r="D1528" i="152" s="1"/>
  <c r="K1529" i="152"/>
  <c r="D1529" i="152" s="1"/>
  <c r="K1530" i="152"/>
  <c r="D1530" i="152" s="1"/>
  <c r="K1531" i="152"/>
  <c r="D1531" i="152" s="1"/>
  <c r="K1532" i="152"/>
  <c r="D1532" i="152" s="1"/>
  <c r="K1533" i="152"/>
  <c r="D1533" i="152" s="1"/>
  <c r="K1534" i="152"/>
  <c r="D1534" i="152" s="1"/>
  <c r="K1535" i="152"/>
  <c r="D1535" i="152" s="1"/>
  <c r="K1536" i="152"/>
  <c r="D1536" i="152" s="1"/>
  <c r="K1537" i="152"/>
  <c r="D1537" i="152" s="1"/>
  <c r="K1538" i="152"/>
  <c r="D1538" i="152" s="1"/>
  <c r="K1539" i="152"/>
  <c r="D1539" i="152" s="1"/>
  <c r="K1540" i="152"/>
  <c r="D1540" i="152" s="1"/>
  <c r="K1541" i="152"/>
  <c r="D1541" i="152" s="1"/>
  <c r="K1542" i="152"/>
  <c r="D1542" i="152" s="1"/>
  <c r="K1543" i="152"/>
  <c r="D1543" i="152" s="1"/>
  <c r="K1544" i="152"/>
  <c r="D1544" i="152" s="1"/>
  <c r="K1545" i="152"/>
  <c r="D1545" i="152" s="1"/>
  <c r="K1546" i="152"/>
  <c r="D1546" i="152" s="1"/>
  <c r="K1547" i="152"/>
  <c r="D1547" i="152" s="1"/>
  <c r="K1548" i="152"/>
  <c r="D1548" i="152" s="1"/>
  <c r="K1549" i="152"/>
  <c r="D1549" i="152" s="1"/>
  <c r="K1550" i="152"/>
  <c r="D1550" i="152" s="1"/>
  <c r="K1551" i="152"/>
  <c r="D1551" i="152" s="1"/>
  <c r="K1552" i="152"/>
  <c r="D1552" i="152" s="1"/>
  <c r="K1553" i="152"/>
  <c r="D1553" i="152" s="1"/>
  <c r="K1554" i="152"/>
  <c r="D1554" i="152" s="1"/>
  <c r="K1555" i="152"/>
  <c r="D1555" i="152" s="1"/>
  <c r="K1556" i="152"/>
  <c r="D1556" i="152" s="1"/>
  <c r="K1557" i="152"/>
  <c r="D1557" i="152" s="1"/>
  <c r="K1558" i="152"/>
  <c r="D1558" i="152" s="1"/>
  <c r="K1559" i="152"/>
  <c r="D1559" i="152" s="1"/>
  <c r="K1560" i="152"/>
  <c r="D1560" i="152" s="1"/>
  <c r="K1561" i="152"/>
  <c r="D1561" i="152" s="1"/>
  <c r="K1562" i="152"/>
  <c r="D1562" i="152" s="1"/>
  <c r="K1563" i="152"/>
  <c r="D1563" i="152" s="1"/>
  <c r="K1564" i="152"/>
  <c r="D1564" i="152" s="1"/>
  <c r="K1565" i="152"/>
  <c r="D1565" i="152" s="1"/>
  <c r="K1566" i="152"/>
  <c r="D1566" i="152" s="1"/>
  <c r="K1567" i="152"/>
  <c r="D1567" i="152" s="1"/>
  <c r="K1568" i="152"/>
  <c r="D1568" i="152" s="1"/>
  <c r="K1569" i="152"/>
  <c r="D1569" i="152" s="1"/>
  <c r="K1570" i="152"/>
  <c r="D1570" i="152" s="1"/>
  <c r="K1571" i="152"/>
  <c r="D1571" i="152" s="1"/>
  <c r="K1572" i="152"/>
  <c r="D1572" i="152" s="1"/>
  <c r="K1573" i="152"/>
  <c r="D1573" i="152" s="1"/>
  <c r="K1574" i="152"/>
  <c r="D1574" i="152" s="1"/>
  <c r="K1575" i="152"/>
  <c r="D1575" i="152" s="1"/>
  <c r="K1576" i="152"/>
  <c r="D1576" i="152" s="1"/>
  <c r="K1577" i="152"/>
  <c r="D1577" i="152" s="1"/>
  <c r="K1578" i="152"/>
  <c r="D1578" i="152" s="1"/>
  <c r="K1579" i="152"/>
  <c r="D1579" i="152" s="1"/>
  <c r="K1580" i="152"/>
  <c r="D1580" i="152" s="1"/>
  <c r="K1581" i="152"/>
  <c r="D1581" i="152" s="1"/>
  <c r="K1582" i="152"/>
  <c r="D1582" i="152" s="1"/>
  <c r="K1583" i="152"/>
  <c r="D1583" i="152" s="1"/>
  <c r="K1584" i="152"/>
  <c r="D1584" i="152" s="1"/>
  <c r="K1585" i="152"/>
  <c r="D1585" i="152" s="1"/>
  <c r="K1586" i="152"/>
  <c r="D1586" i="152" s="1"/>
  <c r="K1587" i="152"/>
  <c r="D1587" i="152" s="1"/>
  <c r="K1588" i="152"/>
  <c r="D1588" i="152" s="1"/>
  <c r="K1589" i="152"/>
  <c r="D1589" i="152" s="1"/>
  <c r="K1590" i="152"/>
  <c r="D1590" i="152" s="1"/>
  <c r="K1591" i="152"/>
  <c r="D1591" i="152" s="1"/>
  <c r="K1592" i="152"/>
  <c r="D1592" i="152" s="1"/>
  <c r="K1593" i="152"/>
  <c r="D1593" i="152" s="1"/>
  <c r="K1594" i="152"/>
  <c r="D1594" i="152" s="1"/>
  <c r="K1595" i="152"/>
  <c r="D1595" i="152" s="1"/>
  <c r="K1596" i="152"/>
  <c r="D1596" i="152" s="1"/>
  <c r="K1597" i="152"/>
  <c r="D1597" i="152" s="1"/>
  <c r="K1598" i="152"/>
  <c r="D1598" i="152" s="1"/>
  <c r="K1599" i="152"/>
  <c r="D1599" i="152" s="1"/>
  <c r="K1600" i="152"/>
  <c r="D1600" i="152" s="1"/>
  <c r="K1601" i="152"/>
  <c r="D1601" i="152" s="1"/>
  <c r="K1602" i="152"/>
  <c r="D1602" i="152" s="1"/>
  <c r="K1603" i="152"/>
  <c r="D1603" i="152" s="1"/>
  <c r="K1604" i="152"/>
  <c r="D1604" i="152" s="1"/>
  <c r="K1605" i="152"/>
  <c r="D1605" i="152" s="1"/>
  <c r="K1606" i="152"/>
  <c r="D1606" i="152" s="1"/>
  <c r="K1607" i="152"/>
  <c r="D1607" i="152" s="1"/>
  <c r="K1608" i="152"/>
  <c r="D1608" i="152" s="1"/>
  <c r="K1609" i="152"/>
  <c r="D1609" i="152" s="1"/>
  <c r="K1610" i="152"/>
  <c r="D1610" i="152" s="1"/>
  <c r="K1611" i="152"/>
  <c r="D1611" i="152" s="1"/>
  <c r="K1612" i="152"/>
  <c r="D1612" i="152" s="1"/>
  <c r="K1613" i="152"/>
  <c r="D1613" i="152" s="1"/>
  <c r="K1614" i="152"/>
  <c r="D1614" i="152" s="1"/>
  <c r="K1615" i="152"/>
  <c r="D1615" i="152" s="1"/>
  <c r="K1616" i="152"/>
  <c r="D1616" i="152" s="1"/>
  <c r="K1617" i="152"/>
  <c r="D1617" i="152" s="1"/>
  <c r="K1618" i="152"/>
  <c r="D1618" i="152" s="1"/>
  <c r="K1619" i="152"/>
  <c r="D1619" i="152" s="1"/>
  <c r="K1620" i="152"/>
  <c r="D1620" i="152" s="1"/>
  <c r="K1621" i="152"/>
  <c r="D1621" i="152" s="1"/>
  <c r="K1622" i="152"/>
  <c r="D1622" i="152" s="1"/>
  <c r="K1623" i="152"/>
  <c r="D1623" i="152" s="1"/>
  <c r="K1624" i="152"/>
  <c r="D1624" i="152" s="1"/>
  <c r="K1625" i="152"/>
  <c r="D1625" i="152" s="1"/>
  <c r="K1626" i="152"/>
  <c r="D1626" i="152" s="1"/>
  <c r="K1627" i="152"/>
  <c r="D1627" i="152" s="1"/>
  <c r="K1628" i="152"/>
  <c r="D1628" i="152" s="1"/>
  <c r="K1629" i="152"/>
  <c r="D1629" i="152" s="1"/>
  <c r="K1630" i="152"/>
  <c r="D1630" i="152" s="1"/>
  <c r="K1631" i="152"/>
  <c r="D1631" i="152" s="1"/>
  <c r="K1632" i="152"/>
  <c r="D1632" i="152" s="1"/>
  <c r="K1633" i="152"/>
  <c r="D1633" i="152" s="1"/>
  <c r="K1634" i="152"/>
  <c r="D1634" i="152" s="1"/>
  <c r="K1635" i="152"/>
  <c r="D1635" i="152" s="1"/>
  <c r="K1636" i="152"/>
  <c r="D1636" i="152" s="1"/>
  <c r="K1637" i="152"/>
  <c r="D1637" i="152" s="1"/>
  <c r="K1638" i="152"/>
  <c r="D1638" i="152" s="1"/>
  <c r="K1639" i="152"/>
  <c r="D1639" i="152" s="1"/>
  <c r="K1640" i="152"/>
  <c r="D1640" i="152" s="1"/>
  <c r="K1641" i="152"/>
  <c r="D1641" i="152" s="1"/>
  <c r="K1642" i="152"/>
  <c r="D1642" i="152" s="1"/>
  <c r="K1643" i="152"/>
  <c r="D1643" i="152" s="1"/>
  <c r="K1644" i="152"/>
  <c r="D1644" i="152" s="1"/>
  <c r="K1645" i="152"/>
  <c r="D1645" i="152" s="1"/>
  <c r="K1646" i="152"/>
  <c r="D1646" i="152" s="1"/>
  <c r="K1647" i="152"/>
  <c r="D1647" i="152" s="1"/>
  <c r="K1648" i="152"/>
  <c r="D1648" i="152" s="1"/>
  <c r="K1649" i="152"/>
  <c r="D1649" i="152" s="1"/>
  <c r="K1650" i="152"/>
  <c r="D1650" i="152" s="1"/>
  <c r="K1651" i="152"/>
  <c r="D1651" i="152" s="1"/>
  <c r="K1652" i="152"/>
  <c r="D1652" i="152" s="1"/>
  <c r="K1653" i="152"/>
  <c r="D1653" i="152" s="1"/>
  <c r="K1654" i="152"/>
  <c r="D1654" i="152" s="1"/>
  <c r="K1655" i="152"/>
  <c r="D1655" i="152" s="1"/>
  <c r="K1656" i="152"/>
  <c r="D1656" i="152" s="1"/>
  <c r="K1657" i="152"/>
  <c r="D1657" i="152" s="1"/>
  <c r="K1658" i="152"/>
  <c r="D1658" i="152" s="1"/>
  <c r="K1659" i="152"/>
  <c r="D1659" i="152" s="1"/>
  <c r="K1660" i="152"/>
  <c r="D1660" i="152" s="1"/>
  <c r="K1661" i="152"/>
  <c r="D1661" i="152" s="1"/>
  <c r="K1662" i="152"/>
  <c r="D1662" i="152" s="1"/>
  <c r="K1663" i="152"/>
  <c r="D1663" i="152" s="1"/>
  <c r="K1664" i="152"/>
  <c r="D1664" i="152" s="1"/>
  <c r="K1665" i="152"/>
  <c r="D1665" i="152" s="1"/>
  <c r="K1666" i="152"/>
  <c r="D1666" i="152" s="1"/>
  <c r="K1667" i="152"/>
  <c r="D1667" i="152" s="1"/>
  <c r="K1668" i="152"/>
  <c r="D1668" i="152" s="1"/>
  <c r="K1669" i="152"/>
  <c r="D1669" i="152" s="1"/>
  <c r="K1670" i="152"/>
  <c r="D1670" i="152" s="1"/>
  <c r="K1671" i="152"/>
  <c r="D1671" i="152" s="1"/>
  <c r="K1672" i="152"/>
  <c r="D1672" i="152" s="1"/>
  <c r="K1673" i="152"/>
  <c r="D1673" i="152" s="1"/>
  <c r="K1674" i="152"/>
  <c r="D1674" i="152" s="1"/>
  <c r="K1675" i="152"/>
  <c r="D1675" i="152" s="1"/>
  <c r="K1676" i="152"/>
  <c r="D1676" i="152" s="1"/>
  <c r="K1677" i="152"/>
  <c r="D1677" i="152" s="1"/>
  <c r="K1678" i="152"/>
  <c r="D1678" i="152" s="1"/>
  <c r="K1679" i="152"/>
  <c r="D1679" i="152" s="1"/>
  <c r="K1680" i="152"/>
  <c r="D1680" i="152" s="1"/>
  <c r="K1681" i="152"/>
  <c r="D1681" i="152" s="1"/>
  <c r="K1682" i="152"/>
  <c r="D1682" i="152" s="1"/>
  <c r="K1683" i="152"/>
  <c r="D1683" i="152" s="1"/>
  <c r="K1684" i="152"/>
  <c r="D1684" i="152" s="1"/>
  <c r="K1685" i="152"/>
  <c r="D1685" i="152" s="1"/>
  <c r="K1686" i="152"/>
  <c r="D1686" i="152" s="1"/>
  <c r="K1687" i="152"/>
  <c r="D1687" i="152" s="1"/>
  <c r="K1688" i="152"/>
  <c r="D1688" i="152" s="1"/>
  <c r="K1689" i="152"/>
  <c r="D1689" i="152" s="1"/>
  <c r="K1690" i="152"/>
  <c r="D1690" i="152" s="1"/>
  <c r="K1691" i="152"/>
  <c r="D1691" i="152" s="1"/>
  <c r="K1692" i="152"/>
  <c r="D1692" i="152" s="1"/>
  <c r="K1693" i="152"/>
  <c r="D1693" i="152" s="1"/>
  <c r="K1694" i="152"/>
  <c r="D1694" i="152" s="1"/>
  <c r="K1695" i="152"/>
  <c r="D1695" i="152" s="1"/>
  <c r="K1696" i="152"/>
  <c r="D1696" i="152" s="1"/>
  <c r="K1697" i="152"/>
  <c r="D1697" i="152" s="1"/>
  <c r="K1698" i="152"/>
  <c r="D1698" i="152" s="1"/>
  <c r="K1699" i="152"/>
  <c r="D1699" i="152" s="1"/>
  <c r="K1700" i="152"/>
  <c r="D1700" i="152" s="1"/>
  <c r="K1701" i="152"/>
  <c r="D1701" i="152" s="1"/>
  <c r="K1702" i="152"/>
  <c r="D1702" i="152" s="1"/>
  <c r="K1703" i="152"/>
  <c r="D1703" i="152" s="1"/>
  <c r="K1704" i="152"/>
  <c r="D1704" i="152" s="1"/>
  <c r="K1705" i="152"/>
  <c r="D1705" i="152" s="1"/>
  <c r="K1706" i="152"/>
  <c r="D1706" i="152" s="1"/>
  <c r="K1707" i="152"/>
  <c r="D1707" i="152" s="1"/>
  <c r="K1708" i="152"/>
  <c r="D1708" i="152" s="1"/>
  <c r="K1709" i="152"/>
  <c r="D1709" i="152" s="1"/>
  <c r="K1710" i="152"/>
  <c r="D1710" i="152" s="1"/>
  <c r="K1711" i="152"/>
  <c r="D1711" i="152" s="1"/>
  <c r="K1712" i="152"/>
  <c r="D1712" i="152" s="1"/>
  <c r="K1713" i="152"/>
  <c r="D1713" i="152" s="1"/>
  <c r="K1714" i="152"/>
  <c r="D1714" i="152" s="1"/>
  <c r="K1715" i="152"/>
  <c r="D1715" i="152" s="1"/>
  <c r="K1716" i="152"/>
  <c r="D1716" i="152" s="1"/>
  <c r="K1717" i="152"/>
  <c r="D1717" i="152" s="1"/>
  <c r="K1718" i="152"/>
  <c r="D1718" i="152" s="1"/>
  <c r="K1719" i="152"/>
  <c r="D1719" i="152" s="1"/>
  <c r="K1720" i="152"/>
  <c r="D1720" i="152" s="1"/>
  <c r="K1721" i="152"/>
  <c r="D1721" i="152" s="1"/>
  <c r="K1722" i="152"/>
  <c r="D1722" i="152" s="1"/>
  <c r="K1723" i="152"/>
  <c r="D1723" i="152" s="1"/>
  <c r="K1724" i="152"/>
  <c r="D1724" i="152" s="1"/>
  <c r="K1725" i="152"/>
  <c r="D1725" i="152" s="1"/>
  <c r="K1726" i="152"/>
  <c r="D1726" i="152" s="1"/>
  <c r="K1727" i="152"/>
  <c r="D1727" i="152" s="1"/>
  <c r="K1728" i="152"/>
  <c r="D1728" i="152" s="1"/>
  <c r="K1729" i="152"/>
  <c r="D1729" i="152" s="1"/>
  <c r="K1730" i="152"/>
  <c r="D1730" i="152" s="1"/>
  <c r="K1731" i="152"/>
  <c r="D1731" i="152" s="1"/>
  <c r="K1732" i="152"/>
  <c r="D1732" i="152" s="1"/>
  <c r="K1733" i="152"/>
  <c r="D1733" i="152" s="1"/>
  <c r="K1734" i="152"/>
  <c r="D1734" i="152" s="1"/>
  <c r="K1735" i="152"/>
  <c r="D1735" i="152" s="1"/>
  <c r="K1736" i="152"/>
  <c r="D1736" i="152" s="1"/>
  <c r="K1737" i="152"/>
  <c r="D1737" i="152" s="1"/>
  <c r="K1738" i="152"/>
  <c r="D1738" i="152" s="1"/>
  <c r="K1739" i="152"/>
  <c r="D1739" i="152" s="1"/>
  <c r="K1740" i="152"/>
  <c r="D1740" i="152" s="1"/>
  <c r="K1741" i="152"/>
  <c r="D1741" i="152" s="1"/>
  <c r="K1742" i="152"/>
  <c r="D1742" i="152" s="1"/>
  <c r="K1743" i="152"/>
  <c r="D1743" i="152" s="1"/>
  <c r="K1744" i="152"/>
  <c r="D1744" i="152" s="1"/>
  <c r="K1745" i="152"/>
  <c r="D1745" i="152" s="1"/>
  <c r="K1746" i="152"/>
  <c r="D1746" i="152" s="1"/>
  <c r="K1747" i="152"/>
  <c r="D1747" i="152" s="1"/>
  <c r="K1748" i="152"/>
  <c r="D1748" i="152" s="1"/>
  <c r="K1749" i="152"/>
  <c r="D1749" i="152" s="1"/>
  <c r="K1750" i="152"/>
  <c r="D1750" i="152" s="1"/>
  <c r="K1751" i="152"/>
  <c r="D1751" i="152" s="1"/>
  <c r="K1752" i="152"/>
  <c r="D1752" i="152" s="1"/>
  <c r="K1753" i="152"/>
  <c r="D1753" i="152" s="1"/>
  <c r="K1754" i="152"/>
  <c r="D1754" i="152" s="1"/>
  <c r="K1755" i="152"/>
  <c r="D1755" i="152" s="1"/>
  <c r="K1756" i="152"/>
  <c r="D1756" i="152" s="1"/>
  <c r="K1757" i="152"/>
  <c r="D1757" i="152" s="1"/>
  <c r="K1758" i="152"/>
  <c r="D1758" i="152" s="1"/>
  <c r="K1759" i="152"/>
  <c r="D1759" i="152" s="1"/>
  <c r="K1760" i="152"/>
  <c r="D1760" i="152" s="1"/>
  <c r="K1761" i="152"/>
  <c r="D1761" i="152" s="1"/>
  <c r="K1762" i="152"/>
  <c r="D1762" i="152" s="1"/>
  <c r="K1763" i="152"/>
  <c r="D1763" i="152" s="1"/>
  <c r="K1764" i="152"/>
  <c r="D1764" i="152" s="1"/>
  <c r="K1765" i="152"/>
  <c r="D1765" i="152" s="1"/>
  <c r="K1766" i="152"/>
  <c r="D1766" i="152" s="1"/>
  <c r="K1767" i="152"/>
  <c r="D1767" i="152" s="1"/>
  <c r="K1768" i="152"/>
  <c r="D1768" i="152" s="1"/>
  <c r="K1769" i="152"/>
  <c r="D1769" i="152" s="1"/>
  <c r="K1770" i="152"/>
  <c r="D1770" i="152" s="1"/>
  <c r="K1771" i="152"/>
  <c r="D1771" i="152" s="1"/>
  <c r="K1772" i="152"/>
  <c r="D1772" i="152" s="1"/>
  <c r="K1773" i="152"/>
  <c r="D1773" i="152" s="1"/>
  <c r="K1774" i="152"/>
  <c r="D1774" i="152" s="1"/>
  <c r="K1775" i="152"/>
  <c r="D1775" i="152" s="1"/>
  <c r="K1776" i="152"/>
  <c r="D1776" i="152" s="1"/>
  <c r="K1777" i="152"/>
  <c r="D1777" i="152" s="1"/>
  <c r="K1778" i="152"/>
  <c r="D1778" i="152" s="1"/>
  <c r="K1779" i="152"/>
  <c r="D1779" i="152" s="1"/>
  <c r="K1780" i="152"/>
  <c r="D1780" i="152" s="1"/>
  <c r="K1781" i="152"/>
  <c r="D1781" i="152" s="1"/>
  <c r="K1782" i="152"/>
  <c r="D1782" i="152" s="1"/>
  <c r="K1783" i="152"/>
  <c r="D1783" i="152" s="1"/>
  <c r="K1784" i="152"/>
  <c r="D1784" i="152" s="1"/>
  <c r="K1785" i="152"/>
  <c r="D1785" i="152" s="1"/>
  <c r="K1786" i="152"/>
  <c r="D1786" i="152" s="1"/>
  <c r="K1787" i="152"/>
  <c r="D1787" i="152" s="1"/>
  <c r="K1788" i="152"/>
  <c r="D1788" i="152" s="1"/>
  <c r="K1789" i="152"/>
  <c r="D1789" i="152" s="1"/>
  <c r="K1790" i="152"/>
  <c r="D1790" i="152" s="1"/>
  <c r="K1791" i="152"/>
  <c r="D1791" i="152" s="1"/>
  <c r="K1792" i="152"/>
  <c r="D1792" i="152" s="1"/>
  <c r="K1793" i="152"/>
  <c r="D1793" i="152" s="1"/>
  <c r="K1794" i="152"/>
  <c r="D1794" i="152" s="1"/>
  <c r="K1795" i="152"/>
  <c r="D1795" i="152" s="1"/>
  <c r="K1796" i="152"/>
  <c r="D1796" i="152" s="1"/>
  <c r="K1797" i="152"/>
  <c r="D1797" i="152" s="1"/>
  <c r="K1798" i="152"/>
  <c r="D1798" i="152" s="1"/>
  <c r="K1799" i="152"/>
  <c r="D1799" i="152" s="1"/>
  <c r="K1800" i="152"/>
  <c r="D1800" i="152" s="1"/>
  <c r="K1801" i="152"/>
  <c r="D1801" i="152" s="1"/>
  <c r="K1802" i="152"/>
  <c r="D1802" i="152" s="1"/>
  <c r="K1803" i="152"/>
  <c r="D1803" i="152" s="1"/>
  <c r="K1804" i="152"/>
  <c r="D1804" i="152" s="1"/>
  <c r="K1805" i="152"/>
  <c r="D1805" i="152" s="1"/>
  <c r="K1806" i="152"/>
  <c r="D1806" i="152" s="1"/>
  <c r="K1807" i="152"/>
  <c r="D1807" i="152" s="1"/>
  <c r="K1808" i="152"/>
  <c r="D1808" i="152" s="1"/>
  <c r="K1809" i="152"/>
  <c r="D1809" i="152" s="1"/>
  <c r="K1810" i="152"/>
  <c r="D1810" i="152" s="1"/>
  <c r="K1811" i="152"/>
  <c r="D1811" i="152" s="1"/>
  <c r="K1812" i="152"/>
  <c r="D1812" i="152" s="1"/>
  <c r="K1813" i="152"/>
  <c r="D1813" i="152" s="1"/>
  <c r="K1814" i="152"/>
  <c r="D1814" i="152" s="1"/>
  <c r="K1815" i="152"/>
  <c r="D1815" i="152" s="1"/>
  <c r="K1816" i="152"/>
  <c r="D1816" i="152" s="1"/>
  <c r="K1817" i="152"/>
  <c r="D1817" i="152" s="1"/>
  <c r="K1818" i="152"/>
  <c r="D1818" i="152" s="1"/>
  <c r="K1819" i="152"/>
  <c r="D1819" i="152" s="1"/>
  <c r="K1820" i="152"/>
  <c r="D1820" i="152" s="1"/>
  <c r="K1821" i="152"/>
  <c r="D1821" i="152" s="1"/>
  <c r="K1822" i="152"/>
  <c r="D1822" i="152" s="1"/>
  <c r="K1823" i="152"/>
  <c r="D1823" i="152" s="1"/>
  <c r="K1824" i="152"/>
  <c r="D1824" i="152" s="1"/>
  <c r="K1825" i="152"/>
  <c r="D1825" i="152" s="1"/>
  <c r="K1826" i="152"/>
  <c r="D1826" i="152" s="1"/>
  <c r="K1827" i="152"/>
  <c r="D1827" i="152" s="1"/>
  <c r="K1828" i="152"/>
  <c r="D1828" i="152" s="1"/>
  <c r="K1829" i="152"/>
  <c r="D1829" i="152" s="1"/>
  <c r="K1830" i="152"/>
  <c r="D1830" i="152" s="1"/>
  <c r="K1831" i="152"/>
  <c r="D1831" i="152" s="1"/>
  <c r="K1832" i="152"/>
  <c r="D1832" i="152" s="1"/>
  <c r="K1833" i="152"/>
  <c r="D1833" i="152" s="1"/>
  <c r="K1834" i="152"/>
  <c r="D1834" i="152" s="1"/>
  <c r="K1835" i="152"/>
  <c r="D1835" i="152" s="1"/>
  <c r="K1836" i="152"/>
  <c r="D1836" i="152" s="1"/>
  <c r="K1837" i="152"/>
  <c r="D1837" i="152" s="1"/>
  <c r="K1838" i="152"/>
  <c r="D1838" i="152" s="1"/>
  <c r="K1839" i="152"/>
  <c r="D1839" i="152" s="1"/>
  <c r="K1840" i="152"/>
  <c r="D1840" i="152" s="1"/>
  <c r="K1841" i="152"/>
  <c r="D1841" i="152" s="1"/>
  <c r="K1842" i="152"/>
  <c r="D1842" i="152" s="1"/>
  <c r="K1843" i="152"/>
  <c r="D1843" i="152" s="1"/>
  <c r="K1844" i="152"/>
  <c r="D1844" i="152" s="1"/>
  <c r="K1845" i="152"/>
  <c r="D1845" i="152" s="1"/>
  <c r="K1846" i="152"/>
  <c r="D1846" i="152" s="1"/>
  <c r="K1847" i="152"/>
  <c r="D1847" i="152" s="1"/>
  <c r="K1848" i="152"/>
  <c r="D1848" i="152" s="1"/>
  <c r="K1849" i="152"/>
  <c r="D1849" i="152" s="1"/>
  <c r="K1850" i="152"/>
  <c r="D1850" i="152" s="1"/>
  <c r="K1851" i="152"/>
  <c r="D1851" i="152" s="1"/>
  <c r="K1852" i="152"/>
  <c r="D1852" i="152" s="1"/>
  <c r="K1853" i="152"/>
  <c r="D1853" i="152" s="1"/>
  <c r="K1854" i="152"/>
  <c r="D1854" i="152" s="1"/>
  <c r="K1855" i="152"/>
  <c r="D1855" i="152" s="1"/>
  <c r="K1856" i="152"/>
  <c r="D1856" i="152" s="1"/>
  <c r="K1857" i="152"/>
  <c r="D1857" i="152" s="1"/>
  <c r="K1858" i="152"/>
  <c r="D1858" i="152" s="1"/>
  <c r="K1859" i="152"/>
  <c r="D1859" i="152" s="1"/>
  <c r="K1860" i="152"/>
  <c r="D1860" i="152" s="1"/>
  <c r="K1861" i="152"/>
  <c r="D1861" i="152" s="1"/>
  <c r="K1862" i="152"/>
  <c r="D1862" i="152" s="1"/>
  <c r="K1863" i="152"/>
  <c r="D1863" i="152" s="1"/>
  <c r="K1864" i="152"/>
  <c r="D1864" i="152" s="1"/>
  <c r="K1865" i="152"/>
  <c r="D1865" i="152" s="1"/>
  <c r="K1866" i="152"/>
  <c r="D1866" i="152" s="1"/>
  <c r="K1867" i="152"/>
  <c r="D1867" i="152" s="1"/>
  <c r="K1868" i="152"/>
  <c r="D1868" i="152" s="1"/>
  <c r="K1869" i="152"/>
  <c r="D1869" i="152" s="1"/>
  <c r="K1870" i="152"/>
  <c r="D1870" i="152" s="1"/>
  <c r="K1871" i="152"/>
  <c r="D1871" i="152" s="1"/>
  <c r="K1872" i="152"/>
  <c r="D1872" i="152" s="1"/>
  <c r="K1873" i="152"/>
  <c r="D1873" i="152" s="1"/>
  <c r="K1874" i="152"/>
  <c r="D1874" i="152" s="1"/>
  <c r="K1875" i="152"/>
  <c r="D1875" i="152" s="1"/>
  <c r="K1876" i="152"/>
  <c r="D1876" i="152" s="1"/>
  <c r="K1877" i="152"/>
  <c r="D1877" i="152" s="1"/>
  <c r="K1878" i="152"/>
  <c r="D1878" i="152" s="1"/>
  <c r="K1879" i="152"/>
  <c r="D1879" i="152" s="1"/>
  <c r="K1880" i="152"/>
  <c r="D1880" i="152" s="1"/>
  <c r="K1881" i="152"/>
  <c r="D1881" i="152" s="1"/>
  <c r="K1882" i="152"/>
  <c r="D1882" i="152" s="1"/>
  <c r="K1883" i="152"/>
  <c r="D1883" i="152" s="1"/>
  <c r="K1884" i="152"/>
  <c r="D1884" i="152" s="1"/>
  <c r="K1885" i="152"/>
  <c r="D1885" i="152" s="1"/>
  <c r="K1886" i="152"/>
  <c r="D1886" i="152" s="1"/>
  <c r="K1887" i="152"/>
  <c r="D1887" i="152" s="1"/>
  <c r="K1888" i="152"/>
  <c r="D1888" i="152" s="1"/>
  <c r="K1889" i="152"/>
  <c r="D1889" i="152" s="1"/>
  <c r="K1890" i="152"/>
  <c r="D1890" i="152" s="1"/>
  <c r="K1891" i="152"/>
  <c r="D1891" i="152" s="1"/>
  <c r="K1892" i="152"/>
  <c r="D1892" i="152" s="1"/>
  <c r="K1893" i="152"/>
  <c r="D1893" i="152" s="1"/>
  <c r="K1894" i="152"/>
  <c r="D1894" i="152" s="1"/>
  <c r="K1895" i="152"/>
  <c r="D1895" i="152" s="1"/>
  <c r="K1896" i="152"/>
  <c r="D1896" i="152" s="1"/>
  <c r="K1897" i="152"/>
  <c r="D1897" i="152" s="1"/>
  <c r="K1898" i="152"/>
  <c r="D1898" i="152" s="1"/>
  <c r="K1899" i="152"/>
  <c r="D1899" i="152" s="1"/>
  <c r="K1900" i="152"/>
  <c r="D1900" i="152" s="1"/>
  <c r="K1901" i="152"/>
  <c r="D1901" i="152" s="1"/>
  <c r="K1902" i="152"/>
  <c r="D1902" i="152" s="1"/>
  <c r="K1903" i="152"/>
  <c r="D1903" i="152" s="1"/>
  <c r="K1904" i="152"/>
  <c r="D1904" i="152" s="1"/>
  <c r="K1905" i="152"/>
  <c r="D1905" i="152" s="1"/>
  <c r="K1906" i="152"/>
  <c r="D1906" i="152" s="1"/>
  <c r="K1907" i="152"/>
  <c r="D1907" i="152" s="1"/>
  <c r="K1908" i="152"/>
  <c r="D1908" i="152" s="1"/>
  <c r="K1909" i="152"/>
  <c r="D1909" i="152" s="1"/>
  <c r="K1910" i="152"/>
  <c r="D1910" i="152" s="1"/>
  <c r="K1911" i="152"/>
  <c r="D1911" i="152" s="1"/>
  <c r="K1912" i="152"/>
  <c r="D1912" i="152" s="1"/>
  <c r="K1913" i="152"/>
  <c r="D1913" i="152" s="1"/>
  <c r="K1914" i="152"/>
  <c r="D1914" i="152" s="1"/>
  <c r="K1915" i="152"/>
  <c r="D1915" i="152" s="1"/>
  <c r="K1916" i="152"/>
  <c r="D1916" i="152" s="1"/>
  <c r="K1917" i="152"/>
  <c r="D1917" i="152" s="1"/>
  <c r="K1918" i="152"/>
  <c r="D1918" i="152" s="1"/>
  <c r="K1919" i="152"/>
  <c r="D1919" i="152" s="1"/>
  <c r="K1920" i="152"/>
  <c r="D1920" i="152" s="1"/>
  <c r="K1921" i="152"/>
  <c r="D1921" i="152" s="1"/>
  <c r="K1922" i="152"/>
  <c r="D1922" i="152" s="1"/>
  <c r="K1923" i="152"/>
  <c r="D1923" i="152" s="1"/>
  <c r="K1924" i="152"/>
  <c r="D1924" i="152" s="1"/>
  <c r="K1925" i="152"/>
  <c r="D1925" i="152" s="1"/>
  <c r="K1926" i="152"/>
  <c r="D1926" i="152" s="1"/>
  <c r="K1927" i="152"/>
  <c r="D1927" i="152" s="1"/>
  <c r="K1928" i="152"/>
  <c r="D1928" i="152" s="1"/>
  <c r="K1929" i="152"/>
  <c r="D1929" i="152" s="1"/>
  <c r="K1930" i="152"/>
  <c r="D1930" i="152" s="1"/>
  <c r="K1931" i="152"/>
  <c r="D1931" i="152" s="1"/>
  <c r="K1932" i="152"/>
  <c r="D1932" i="152" s="1"/>
  <c r="K1933" i="152"/>
  <c r="D1933" i="152" s="1"/>
  <c r="K1934" i="152"/>
  <c r="D1934" i="152" s="1"/>
  <c r="K1935" i="152"/>
  <c r="D1935" i="152" s="1"/>
  <c r="K1936" i="152"/>
  <c r="D1936" i="152" s="1"/>
  <c r="K1937" i="152"/>
  <c r="D1937" i="152" s="1"/>
  <c r="K1938" i="152"/>
  <c r="D1938" i="152" s="1"/>
  <c r="K1939" i="152"/>
  <c r="D1939" i="152" s="1"/>
  <c r="K1940" i="152"/>
  <c r="D1940" i="152" s="1"/>
  <c r="K1941" i="152"/>
  <c r="D1941" i="152" s="1"/>
  <c r="K1942" i="152"/>
  <c r="D1942" i="152" s="1"/>
  <c r="K1943" i="152"/>
  <c r="D1943" i="152" s="1"/>
  <c r="K1944" i="152"/>
  <c r="D1944" i="152" s="1"/>
  <c r="K1945" i="152"/>
  <c r="D1945" i="152" s="1"/>
  <c r="K1946" i="152"/>
  <c r="D1946" i="152" s="1"/>
  <c r="K1947" i="152"/>
  <c r="D1947" i="152" s="1"/>
  <c r="K1948" i="152"/>
  <c r="D1948" i="152" s="1"/>
  <c r="K1949" i="152"/>
  <c r="D1949" i="152" s="1"/>
  <c r="K1950" i="152"/>
  <c r="D1950" i="152" s="1"/>
  <c r="K1951" i="152"/>
  <c r="D1951" i="152" s="1"/>
  <c r="K1952" i="152"/>
  <c r="D1952" i="152" s="1"/>
  <c r="K1953" i="152"/>
  <c r="D1953" i="152" s="1"/>
  <c r="K1954" i="152"/>
  <c r="D1954" i="152" s="1"/>
  <c r="K1955" i="152"/>
  <c r="D1955" i="152" s="1"/>
  <c r="K1956" i="152"/>
  <c r="D1956" i="152" s="1"/>
  <c r="K1957" i="152"/>
  <c r="D1957" i="152" s="1"/>
  <c r="K1958" i="152"/>
  <c r="D1958" i="152" s="1"/>
  <c r="K1959" i="152"/>
  <c r="D1959" i="152" s="1"/>
  <c r="K1960" i="152"/>
  <c r="D1960" i="152" s="1"/>
  <c r="K1961" i="152"/>
  <c r="D1961" i="152" s="1"/>
  <c r="K1962" i="152"/>
  <c r="D1962" i="152" s="1"/>
  <c r="K1963" i="152"/>
  <c r="D1963" i="152" s="1"/>
  <c r="K1964" i="152"/>
  <c r="D1964" i="152" s="1"/>
  <c r="K1965" i="152"/>
  <c r="D1965" i="152" s="1"/>
  <c r="K1966" i="152"/>
  <c r="D1966" i="152" s="1"/>
  <c r="K1967" i="152"/>
  <c r="D1967" i="152" s="1"/>
  <c r="K1968" i="152"/>
  <c r="D1968" i="152" s="1"/>
  <c r="K1969" i="152"/>
  <c r="D1969" i="152" s="1"/>
  <c r="K1970" i="152"/>
  <c r="D1970" i="152" s="1"/>
  <c r="K1971" i="152"/>
  <c r="D1971" i="152" s="1"/>
  <c r="K1972" i="152"/>
  <c r="D1972" i="152" s="1"/>
  <c r="K1973" i="152"/>
  <c r="D1973" i="152" s="1"/>
  <c r="K1974" i="152"/>
  <c r="D1974" i="152" s="1"/>
  <c r="K1975" i="152"/>
  <c r="D1975" i="152" s="1"/>
  <c r="K1976" i="152"/>
  <c r="D1976" i="152" s="1"/>
  <c r="K1977" i="152"/>
  <c r="D1977" i="152" s="1"/>
  <c r="K1978" i="152"/>
  <c r="D1978" i="152" s="1"/>
  <c r="K1979" i="152"/>
  <c r="D1979" i="152" s="1"/>
  <c r="K1980" i="152"/>
  <c r="D1980" i="152" s="1"/>
  <c r="K1981" i="152"/>
  <c r="D1981" i="152" s="1"/>
  <c r="K1982" i="152"/>
  <c r="D1982" i="152" s="1"/>
  <c r="K1983" i="152"/>
  <c r="D1983" i="152" s="1"/>
  <c r="K1984" i="152"/>
  <c r="D1984" i="152" s="1"/>
  <c r="K1985" i="152"/>
  <c r="D1985" i="152" s="1"/>
  <c r="K1986" i="152"/>
  <c r="D1986" i="152" s="1"/>
  <c r="K1987" i="152"/>
  <c r="D1987" i="152" s="1"/>
  <c r="K1988" i="152"/>
  <c r="D1988" i="152" s="1"/>
  <c r="K1989" i="152"/>
  <c r="D1989" i="152" s="1"/>
  <c r="K1990" i="152"/>
  <c r="D1990" i="152" s="1"/>
  <c r="K1991" i="152"/>
  <c r="D1991" i="152" s="1"/>
  <c r="K1992" i="152"/>
  <c r="D1992" i="152" s="1"/>
  <c r="K1993" i="152"/>
  <c r="D1993" i="152" s="1"/>
  <c r="K1994" i="152"/>
  <c r="D1994" i="152" s="1"/>
  <c r="K1995" i="152"/>
  <c r="D1995" i="152" s="1"/>
  <c r="K1996" i="152"/>
  <c r="D1996" i="152" s="1"/>
  <c r="K1997" i="152"/>
  <c r="D1997" i="152" s="1"/>
  <c r="K1998" i="152"/>
  <c r="D1998" i="152" s="1"/>
  <c r="K1999" i="152"/>
  <c r="D1999" i="152" s="1"/>
  <c r="K2000" i="152"/>
  <c r="D2000" i="152" s="1"/>
  <c r="K2001" i="152"/>
  <c r="D2001" i="152" s="1"/>
  <c r="K2002" i="152"/>
  <c r="D2002" i="152" s="1"/>
  <c r="K2003" i="152"/>
  <c r="D2003" i="152" s="1"/>
  <c r="K2004" i="152"/>
  <c r="D2004" i="152" s="1"/>
  <c r="K2005" i="152"/>
  <c r="D2005" i="152" s="1"/>
  <c r="K2006" i="152"/>
  <c r="D2006" i="152" s="1"/>
  <c r="K2007" i="152"/>
  <c r="D2007" i="152" s="1"/>
  <c r="K2008" i="152"/>
  <c r="D2008" i="152" s="1"/>
  <c r="K2009" i="152"/>
  <c r="D2009" i="152" s="1"/>
  <c r="K2010" i="152"/>
  <c r="D2010" i="152" s="1"/>
  <c r="K2011" i="152"/>
  <c r="D2011" i="152" s="1"/>
  <c r="K2012" i="152"/>
  <c r="D2012" i="152" s="1"/>
  <c r="K2013" i="152"/>
  <c r="D2013" i="152" s="1"/>
  <c r="K2014" i="152"/>
  <c r="D2014" i="152" s="1"/>
  <c r="K2015" i="152"/>
  <c r="D2015" i="152" s="1"/>
  <c r="K2016" i="152"/>
  <c r="D2016" i="152" s="1"/>
  <c r="K2017" i="152"/>
  <c r="D2017" i="152" s="1"/>
  <c r="K2018" i="152"/>
  <c r="D2018" i="152" s="1"/>
  <c r="K2019" i="152"/>
  <c r="D2019" i="152" s="1"/>
  <c r="K2020" i="152"/>
  <c r="D2020" i="152" s="1"/>
  <c r="K2021" i="152"/>
  <c r="D2021" i="152" s="1"/>
  <c r="K2022" i="152"/>
  <c r="D2022" i="152" s="1"/>
  <c r="K2023" i="152"/>
  <c r="D2023" i="152" s="1"/>
  <c r="K2024" i="152"/>
  <c r="D2024" i="152" s="1"/>
  <c r="K2025" i="152"/>
  <c r="D2025" i="152" s="1"/>
  <c r="K2026" i="152"/>
  <c r="D2026" i="152" s="1"/>
  <c r="K2027" i="152"/>
  <c r="D2027" i="152" s="1"/>
  <c r="K2028" i="152"/>
  <c r="D2028" i="152" s="1"/>
  <c r="K2029" i="152"/>
  <c r="D2029" i="152" s="1"/>
  <c r="K2030" i="152"/>
  <c r="D2030" i="152" s="1"/>
  <c r="K2031" i="152"/>
  <c r="D2031" i="152" s="1"/>
  <c r="K2032" i="152"/>
  <c r="D2032" i="152" s="1"/>
  <c r="K2033" i="152"/>
  <c r="D2033" i="152" s="1"/>
  <c r="K2034" i="152"/>
  <c r="D2034" i="152" s="1"/>
  <c r="K2035" i="152"/>
  <c r="D2035" i="152" s="1"/>
  <c r="K2036" i="152"/>
  <c r="D2036" i="152" s="1"/>
  <c r="K2037" i="152"/>
  <c r="D2037" i="152" s="1"/>
  <c r="K2038" i="152"/>
  <c r="D2038" i="152" s="1"/>
  <c r="K2039" i="152"/>
  <c r="D2039" i="152" s="1"/>
  <c r="K2040" i="152"/>
  <c r="D2040" i="152" s="1"/>
  <c r="K2041" i="152"/>
  <c r="D2041" i="152" s="1"/>
  <c r="K2042" i="152"/>
  <c r="D2042" i="152" s="1"/>
  <c r="K2043" i="152"/>
  <c r="D2043" i="152" s="1"/>
  <c r="K2044" i="152"/>
  <c r="D2044" i="152" s="1"/>
  <c r="K2045" i="152"/>
  <c r="D2045" i="152" s="1"/>
  <c r="K2046" i="152"/>
  <c r="D2046" i="152" s="1"/>
  <c r="K2047" i="152"/>
  <c r="D2047" i="152" s="1"/>
  <c r="K2048" i="152"/>
  <c r="D2048" i="152" s="1"/>
  <c r="K2049" i="152"/>
  <c r="D2049" i="152" s="1"/>
  <c r="K2050" i="152"/>
  <c r="D2050" i="152" s="1"/>
  <c r="K2051" i="152"/>
  <c r="D2051" i="152" s="1"/>
  <c r="K2052" i="152"/>
  <c r="D2052" i="152" s="1"/>
  <c r="K2053" i="152"/>
  <c r="D2053" i="152" s="1"/>
  <c r="K2054" i="152"/>
  <c r="D2054" i="152" s="1"/>
  <c r="K2055" i="152"/>
  <c r="D2055" i="152" s="1"/>
  <c r="K2056" i="152"/>
  <c r="D2056" i="152" s="1"/>
  <c r="K2057" i="152"/>
  <c r="D2057" i="152" s="1"/>
  <c r="K2058" i="152"/>
  <c r="D2058" i="152" s="1"/>
  <c r="K2059" i="152"/>
  <c r="D2059" i="152" s="1"/>
  <c r="K2060" i="152"/>
  <c r="D2060" i="152" s="1"/>
  <c r="K2061" i="152"/>
  <c r="D2061" i="152" s="1"/>
  <c r="K2062" i="152"/>
  <c r="D2062" i="152" s="1"/>
  <c r="K2063" i="152"/>
  <c r="D2063" i="152" s="1"/>
  <c r="K2064" i="152"/>
  <c r="D2064" i="152" s="1"/>
  <c r="K2065" i="152"/>
  <c r="D2065" i="152" s="1"/>
  <c r="K2066" i="152"/>
  <c r="D2066" i="152" s="1"/>
  <c r="K2067" i="152"/>
  <c r="D2067" i="152" s="1"/>
  <c r="K2068" i="152"/>
  <c r="D2068" i="152" s="1"/>
  <c r="K2069" i="152"/>
  <c r="D2069" i="152" s="1"/>
  <c r="K2070" i="152"/>
  <c r="D2070" i="152" s="1"/>
  <c r="K2071" i="152"/>
  <c r="D2071" i="152" s="1"/>
  <c r="K2072" i="152"/>
  <c r="D2072" i="152" s="1"/>
  <c r="K2073" i="152"/>
  <c r="D2073" i="152" s="1"/>
  <c r="K2074" i="152"/>
  <c r="D2074" i="152" s="1"/>
  <c r="K2075" i="152"/>
  <c r="D2075" i="152" s="1"/>
  <c r="K2076" i="152"/>
  <c r="D2076" i="152" s="1"/>
  <c r="K2077" i="152"/>
  <c r="D2077" i="152" s="1"/>
  <c r="K2078" i="152"/>
  <c r="D2078" i="152" s="1"/>
  <c r="K2079" i="152"/>
  <c r="D2079" i="152" s="1"/>
  <c r="K2080" i="152"/>
  <c r="D2080" i="152" s="1"/>
  <c r="K2081" i="152"/>
  <c r="D2081" i="152" s="1"/>
  <c r="K2082" i="152"/>
  <c r="D2082" i="152" s="1"/>
  <c r="K2083" i="152"/>
  <c r="D2083" i="152" s="1"/>
  <c r="K2084" i="152"/>
  <c r="D2084" i="152" s="1"/>
  <c r="K2085" i="152"/>
  <c r="D2085" i="152" s="1"/>
  <c r="K2086" i="152"/>
  <c r="D2086" i="152" s="1"/>
  <c r="K2087" i="152"/>
  <c r="D2087" i="152" s="1"/>
  <c r="K2088" i="152"/>
  <c r="D2088" i="152" s="1"/>
  <c r="K2089" i="152"/>
  <c r="D2089" i="152" s="1"/>
  <c r="K2090" i="152"/>
  <c r="D2090" i="152" s="1"/>
  <c r="K2091" i="152"/>
  <c r="D2091" i="152" s="1"/>
  <c r="K2092" i="152"/>
  <c r="D2092" i="152" s="1"/>
  <c r="K2093" i="152"/>
  <c r="D2093" i="152" s="1"/>
  <c r="K2094" i="152"/>
  <c r="D2094" i="152" s="1"/>
  <c r="K2095" i="152"/>
  <c r="D2095" i="152" s="1"/>
  <c r="K2096" i="152"/>
  <c r="D2096" i="152" s="1"/>
  <c r="K2097" i="152"/>
  <c r="D2097" i="152" s="1"/>
  <c r="K2098" i="152"/>
  <c r="D2098" i="152" s="1"/>
  <c r="K2099" i="152"/>
  <c r="D2099" i="152" s="1"/>
  <c r="K2100" i="152"/>
  <c r="D2100" i="152" s="1"/>
  <c r="K2101" i="152"/>
  <c r="D2101" i="152" s="1"/>
  <c r="K2102" i="152"/>
  <c r="D2102" i="152" s="1"/>
  <c r="K2103" i="152"/>
  <c r="D2103" i="152" s="1"/>
  <c r="K2104" i="152"/>
  <c r="D2104" i="152" s="1"/>
  <c r="K2105" i="152"/>
  <c r="D2105" i="152" s="1"/>
  <c r="K2106" i="152"/>
  <c r="D2106" i="152" s="1"/>
  <c r="K2107" i="152"/>
  <c r="D2107" i="152" s="1"/>
  <c r="K2108" i="152"/>
  <c r="D2108" i="152" s="1"/>
  <c r="K2109" i="152"/>
  <c r="D2109" i="152" s="1"/>
  <c r="K2110" i="152"/>
  <c r="D2110" i="152" s="1"/>
  <c r="K2111" i="152"/>
  <c r="D2111" i="152" s="1"/>
  <c r="K2112" i="152"/>
  <c r="D2112" i="152" s="1"/>
  <c r="K2113" i="152"/>
  <c r="D2113" i="152" s="1"/>
  <c r="K2114" i="152"/>
  <c r="D2114" i="152" s="1"/>
  <c r="K2115" i="152"/>
  <c r="D2115" i="152" s="1"/>
  <c r="K2116" i="152"/>
  <c r="D2116" i="152" s="1"/>
  <c r="K2117" i="152"/>
  <c r="D2117" i="152" s="1"/>
  <c r="K2118" i="152"/>
  <c r="D2118" i="152" s="1"/>
  <c r="K2119" i="152"/>
  <c r="D2119" i="152" s="1"/>
  <c r="K2120" i="152"/>
  <c r="D2120" i="152" s="1"/>
  <c r="K2121" i="152"/>
  <c r="D2121" i="152" s="1"/>
  <c r="K2122" i="152"/>
  <c r="D2122" i="152" s="1"/>
  <c r="K2123" i="152"/>
  <c r="D2123" i="152" s="1"/>
  <c r="K2124" i="152"/>
  <c r="D2124" i="152" s="1"/>
  <c r="K2125" i="152"/>
  <c r="D2125" i="152" s="1"/>
  <c r="K2126" i="152"/>
  <c r="D2126" i="152" s="1"/>
  <c r="K2127" i="152"/>
  <c r="D2127" i="152" s="1"/>
  <c r="K2128" i="152"/>
  <c r="D2128" i="152" s="1"/>
  <c r="K2129" i="152"/>
  <c r="D2129" i="152" s="1"/>
  <c r="K2130" i="152"/>
  <c r="D2130" i="152" s="1"/>
  <c r="K2131" i="152"/>
  <c r="D2131" i="152" s="1"/>
  <c r="K2132" i="152"/>
  <c r="D2132" i="152" s="1"/>
  <c r="K2133" i="152"/>
  <c r="D2133" i="152" s="1"/>
  <c r="K2134" i="152"/>
  <c r="D2134" i="152" s="1"/>
  <c r="K2135" i="152"/>
  <c r="D2135" i="152" s="1"/>
  <c r="K2136" i="152"/>
  <c r="D2136" i="152" s="1"/>
  <c r="K2137" i="152"/>
  <c r="D2137" i="152" s="1"/>
  <c r="K2138" i="152"/>
  <c r="D2138" i="152" s="1"/>
  <c r="K2139" i="152"/>
  <c r="D2139" i="152" s="1"/>
  <c r="K2140" i="152"/>
  <c r="D2140" i="152" s="1"/>
  <c r="K2141" i="152"/>
  <c r="D2141" i="152" s="1"/>
  <c r="K2142" i="152"/>
  <c r="D2142" i="152" s="1"/>
  <c r="K2143" i="152"/>
  <c r="D2143" i="152" s="1"/>
  <c r="K2144" i="152"/>
  <c r="D2144" i="152" s="1"/>
  <c r="K2145" i="152"/>
  <c r="D2145" i="152" s="1"/>
  <c r="K2146" i="152"/>
  <c r="D2146" i="152" s="1"/>
  <c r="K2147" i="152"/>
  <c r="D2147" i="152" s="1"/>
  <c r="K2148" i="152"/>
  <c r="D2148" i="152" s="1"/>
  <c r="K2149" i="152"/>
  <c r="D2149" i="152" s="1"/>
  <c r="K2150" i="152"/>
  <c r="D2150" i="152" s="1"/>
  <c r="K2151" i="152"/>
  <c r="D2151" i="152" s="1"/>
  <c r="K2152" i="152"/>
  <c r="D2152" i="152" s="1"/>
  <c r="K2153" i="152"/>
  <c r="D2153" i="152" s="1"/>
  <c r="K2154" i="152"/>
  <c r="D2154" i="152" s="1"/>
  <c r="K2155" i="152"/>
  <c r="D2155" i="152" s="1"/>
  <c r="K2156" i="152"/>
  <c r="D2156" i="152" s="1"/>
  <c r="K2157" i="152"/>
  <c r="D2157" i="152" s="1"/>
  <c r="K2158" i="152"/>
  <c r="D2158" i="152" s="1"/>
  <c r="K2159" i="152"/>
  <c r="D2159" i="152" s="1"/>
  <c r="K2160" i="152"/>
  <c r="D2160" i="152" s="1"/>
  <c r="K2161" i="152"/>
  <c r="D2161" i="152" s="1"/>
  <c r="K2162" i="152"/>
  <c r="D2162" i="152" s="1"/>
  <c r="K2163" i="152"/>
  <c r="D2163" i="152" s="1"/>
  <c r="K2164" i="152"/>
  <c r="D2164" i="152" s="1"/>
  <c r="K2165" i="152"/>
  <c r="D2165" i="152" s="1"/>
  <c r="K2166" i="152"/>
  <c r="D2166" i="152" s="1"/>
  <c r="K2167" i="152"/>
  <c r="D2167" i="152" s="1"/>
  <c r="K2168" i="152"/>
  <c r="D2168" i="152" s="1"/>
  <c r="K2169" i="152"/>
  <c r="D2169" i="152" s="1"/>
  <c r="K2170" i="152"/>
  <c r="D2170" i="152" s="1"/>
  <c r="K2171" i="152"/>
  <c r="D2171" i="152" s="1"/>
  <c r="K2172" i="152"/>
  <c r="D2172" i="152" s="1"/>
  <c r="K2173" i="152"/>
  <c r="D2173" i="152" s="1"/>
  <c r="K2174" i="152"/>
  <c r="D2174" i="152" s="1"/>
  <c r="K2175" i="152"/>
  <c r="D2175" i="152" s="1"/>
  <c r="K2176" i="152"/>
  <c r="D2176" i="152" s="1"/>
  <c r="K2177" i="152"/>
  <c r="D2177" i="152" s="1"/>
  <c r="K2178" i="152"/>
  <c r="D2178" i="152" s="1"/>
  <c r="K2179" i="152"/>
  <c r="D2179" i="152" s="1"/>
  <c r="K2180" i="152"/>
  <c r="D2180" i="152" s="1"/>
  <c r="K2181" i="152"/>
  <c r="D2181" i="152" s="1"/>
  <c r="K2182" i="152"/>
  <c r="D2182" i="152" s="1"/>
  <c r="K2183" i="152"/>
  <c r="D2183" i="152" s="1"/>
  <c r="K2184" i="152"/>
  <c r="D2184" i="152" s="1"/>
  <c r="K2185" i="152"/>
  <c r="D2185" i="152" s="1"/>
  <c r="K2186" i="152"/>
  <c r="D2186" i="152" s="1"/>
  <c r="K2187" i="152"/>
  <c r="D2187" i="152" s="1"/>
  <c r="K2188" i="152"/>
  <c r="D2188" i="152" s="1"/>
  <c r="K2189" i="152"/>
  <c r="D2189" i="152" s="1"/>
  <c r="K2190" i="152"/>
  <c r="D2190" i="152" s="1"/>
  <c r="K2191" i="152"/>
  <c r="D2191" i="152" s="1"/>
  <c r="K2192" i="152"/>
  <c r="D2192" i="152" s="1"/>
  <c r="K2193" i="152"/>
  <c r="D2193" i="152" s="1"/>
  <c r="K2194" i="152"/>
  <c r="D2194" i="152" s="1"/>
  <c r="K2195" i="152"/>
  <c r="D2195" i="152" s="1"/>
  <c r="K2196" i="152"/>
  <c r="D2196" i="152" s="1"/>
  <c r="K2197" i="152"/>
  <c r="D2197" i="152" s="1"/>
  <c r="K2198" i="152"/>
  <c r="D2198" i="152" s="1"/>
  <c r="K2199" i="152"/>
  <c r="D2199" i="152" s="1"/>
  <c r="K2200" i="152"/>
  <c r="D2200" i="152" s="1"/>
  <c r="K2201" i="152"/>
  <c r="D2201" i="152" s="1"/>
  <c r="K2202" i="152"/>
  <c r="D2202" i="152" s="1"/>
  <c r="K2203" i="152"/>
  <c r="D2203" i="152" s="1"/>
  <c r="K2204" i="152"/>
  <c r="D2204" i="152" s="1"/>
  <c r="K2205" i="152"/>
  <c r="D2205" i="152" s="1"/>
  <c r="K2206" i="152"/>
  <c r="D2206" i="152" s="1"/>
  <c r="K2207" i="152"/>
  <c r="D2207" i="152" s="1"/>
  <c r="K2208" i="152"/>
  <c r="D2208" i="152" s="1"/>
  <c r="K2209" i="152"/>
  <c r="D2209" i="152" s="1"/>
  <c r="K2210" i="152"/>
  <c r="D2210" i="152" s="1"/>
  <c r="K2211" i="152"/>
  <c r="D2211" i="152" s="1"/>
  <c r="K2212" i="152"/>
  <c r="D2212" i="152" s="1"/>
  <c r="K2213" i="152"/>
  <c r="D2213" i="152" s="1"/>
  <c r="K2214" i="152"/>
  <c r="D2214" i="152" s="1"/>
  <c r="K2215" i="152"/>
  <c r="D2215" i="152" s="1"/>
  <c r="K2216" i="152"/>
  <c r="D2216" i="152" s="1"/>
  <c r="K2217" i="152"/>
  <c r="D2217" i="152" s="1"/>
  <c r="K2218" i="152"/>
  <c r="D2218" i="152" s="1"/>
  <c r="K2219" i="152"/>
  <c r="D2219" i="152" s="1"/>
  <c r="K2220" i="152"/>
  <c r="D2220" i="152" s="1"/>
  <c r="K2221" i="152"/>
  <c r="D2221" i="152" s="1"/>
  <c r="K2222" i="152"/>
  <c r="D2222" i="152" s="1"/>
  <c r="K2223" i="152"/>
  <c r="D2223" i="152" s="1"/>
  <c r="K2224" i="152"/>
  <c r="D2224" i="152" s="1"/>
  <c r="K2225" i="152"/>
  <c r="D2225" i="152" s="1"/>
  <c r="K2226" i="152"/>
  <c r="D2226" i="152" s="1"/>
  <c r="K2227" i="152"/>
  <c r="D2227" i="152" s="1"/>
  <c r="K2228" i="152"/>
  <c r="D2228" i="152" s="1"/>
  <c r="K2229" i="152"/>
  <c r="D2229" i="152" s="1"/>
  <c r="K2230" i="152"/>
  <c r="D2230" i="152" s="1"/>
  <c r="K2231" i="152"/>
  <c r="D2231" i="152" s="1"/>
  <c r="K2232" i="152"/>
  <c r="D2232" i="152" s="1"/>
  <c r="K2233" i="152"/>
  <c r="D2233" i="152" s="1"/>
  <c r="K2234" i="152"/>
  <c r="D2234" i="152" s="1"/>
  <c r="K2235" i="152"/>
  <c r="D2235" i="152" s="1"/>
  <c r="K2236" i="152"/>
  <c r="D2236" i="152" s="1"/>
  <c r="K2237" i="152"/>
  <c r="D2237" i="152" s="1"/>
  <c r="K2238" i="152"/>
  <c r="D2238" i="152" s="1"/>
  <c r="K2239" i="152"/>
  <c r="D2239" i="152" s="1"/>
  <c r="K2240" i="152"/>
  <c r="D2240" i="152" s="1"/>
  <c r="K2241" i="152"/>
  <c r="D2241" i="152" s="1"/>
  <c r="K2242" i="152"/>
  <c r="D2242" i="152" s="1"/>
  <c r="K2243" i="152"/>
  <c r="D2243" i="152" s="1"/>
  <c r="K2244" i="152"/>
  <c r="D2244" i="152" s="1"/>
  <c r="K2245" i="152"/>
  <c r="D2245" i="152" s="1"/>
  <c r="K2246" i="152"/>
  <c r="D2246" i="152" s="1"/>
  <c r="K2247" i="152"/>
  <c r="D2247" i="152" s="1"/>
  <c r="K2248" i="152"/>
  <c r="D2248" i="152" s="1"/>
  <c r="K2249" i="152"/>
  <c r="D2249" i="152" s="1"/>
  <c r="K2250" i="152"/>
  <c r="D2250" i="152" s="1"/>
  <c r="K2251" i="152"/>
  <c r="D2251" i="152" s="1"/>
  <c r="K2252" i="152"/>
  <c r="D2252" i="152" s="1"/>
  <c r="K2253" i="152"/>
  <c r="D2253" i="152" s="1"/>
  <c r="K2254" i="152"/>
  <c r="D2254" i="152" s="1"/>
  <c r="K2255" i="152"/>
  <c r="D2255" i="152" s="1"/>
  <c r="K2256" i="152"/>
  <c r="D2256" i="152" s="1"/>
  <c r="K2257" i="152"/>
  <c r="D2257" i="152" s="1"/>
  <c r="K2258" i="152"/>
  <c r="D2258" i="152" s="1"/>
  <c r="K2259" i="152"/>
  <c r="D2259" i="152" s="1"/>
  <c r="K2260" i="152"/>
  <c r="D2260" i="152" s="1"/>
  <c r="K2261" i="152"/>
  <c r="D2261" i="152" s="1"/>
  <c r="K2262" i="152"/>
  <c r="D2262" i="152" s="1"/>
  <c r="K2263" i="152"/>
  <c r="D2263" i="152" s="1"/>
  <c r="K2264" i="152"/>
  <c r="D2264" i="152" s="1"/>
  <c r="K2265" i="152"/>
  <c r="D2265" i="152" s="1"/>
  <c r="K2266" i="152"/>
  <c r="D2266" i="152" s="1"/>
  <c r="K2267" i="152"/>
  <c r="D2267" i="152" s="1"/>
  <c r="K2268" i="152"/>
  <c r="D2268" i="152" s="1"/>
  <c r="K2269" i="152"/>
  <c r="D2269" i="152" s="1"/>
  <c r="K2270" i="152"/>
  <c r="D2270" i="152" s="1"/>
  <c r="K2271" i="152"/>
  <c r="D2271" i="152" s="1"/>
  <c r="K2272" i="152"/>
  <c r="D2272" i="152" s="1"/>
  <c r="K2273" i="152"/>
  <c r="D2273" i="152" s="1"/>
  <c r="K2274" i="152"/>
  <c r="D2274" i="152" s="1"/>
  <c r="K2275" i="152"/>
  <c r="D2275" i="152" s="1"/>
  <c r="K2276" i="152"/>
  <c r="D2276" i="152" s="1"/>
  <c r="K2277" i="152"/>
  <c r="D2277" i="152" s="1"/>
  <c r="K2278" i="152"/>
  <c r="D2278" i="152" s="1"/>
  <c r="K2279" i="152"/>
  <c r="D2279" i="152" s="1"/>
  <c r="K2280" i="152"/>
  <c r="D2280" i="152" s="1"/>
  <c r="K2281" i="152"/>
  <c r="D2281" i="152" s="1"/>
  <c r="K2282" i="152"/>
  <c r="D2282" i="152" s="1"/>
  <c r="K2283" i="152"/>
  <c r="D2283" i="152" s="1"/>
  <c r="K2284" i="152"/>
  <c r="D2284" i="152" s="1"/>
  <c r="K2285" i="152"/>
  <c r="D2285" i="152" s="1"/>
  <c r="K2286" i="152"/>
  <c r="D2286" i="152" s="1"/>
  <c r="K2287" i="152"/>
  <c r="D2287" i="152" s="1"/>
  <c r="K2288" i="152"/>
  <c r="D2288" i="152" s="1"/>
  <c r="K2289" i="152"/>
  <c r="D2289" i="152" s="1"/>
  <c r="K2290" i="152"/>
  <c r="D2290" i="152" s="1"/>
  <c r="K2291" i="152"/>
  <c r="D2291" i="152" s="1"/>
  <c r="K2292" i="152"/>
  <c r="D2292" i="152" s="1"/>
  <c r="K2293" i="152"/>
  <c r="D2293" i="152" s="1"/>
  <c r="K2294" i="152"/>
  <c r="D2294" i="152" s="1"/>
  <c r="K2295" i="152"/>
  <c r="D2295" i="152" s="1"/>
  <c r="K2296" i="152"/>
  <c r="D2296" i="152" s="1"/>
  <c r="K2297" i="152"/>
  <c r="D2297" i="152" s="1"/>
  <c r="K2298" i="152"/>
  <c r="D2298" i="152" s="1"/>
  <c r="K2299" i="152"/>
  <c r="D2299" i="152" s="1"/>
  <c r="K2300" i="152"/>
  <c r="D2300" i="152" s="1"/>
  <c r="K2301" i="152"/>
  <c r="D2301" i="152" s="1"/>
  <c r="K2302" i="152"/>
  <c r="D2302" i="152" s="1"/>
  <c r="K2303" i="152"/>
  <c r="D2303" i="152" s="1"/>
  <c r="K2304" i="152"/>
  <c r="D2304" i="152" s="1"/>
  <c r="K2305" i="152"/>
  <c r="D2305" i="152" s="1"/>
  <c r="K2306" i="152"/>
  <c r="D2306" i="152" s="1"/>
  <c r="K2307" i="152"/>
  <c r="D2307" i="152" s="1"/>
  <c r="K2308" i="152"/>
  <c r="D2308" i="152" s="1"/>
  <c r="K2309" i="152"/>
  <c r="D2309" i="152" s="1"/>
  <c r="K2310" i="152"/>
  <c r="D2310" i="152" s="1"/>
  <c r="K2311" i="152"/>
  <c r="D2311" i="152" s="1"/>
  <c r="K2312" i="152"/>
  <c r="D2312" i="152" s="1"/>
  <c r="K2313" i="152"/>
  <c r="D2313" i="152" s="1"/>
  <c r="K2314" i="152"/>
  <c r="D2314" i="152" s="1"/>
  <c r="K2315" i="152"/>
  <c r="D2315" i="152" s="1"/>
  <c r="K2316" i="152"/>
  <c r="D2316" i="152" s="1"/>
  <c r="K2317" i="152"/>
  <c r="D2317" i="152" s="1"/>
  <c r="K2318" i="152"/>
  <c r="D2318" i="152" s="1"/>
  <c r="K2319" i="152"/>
  <c r="D2319" i="152" s="1"/>
  <c r="K2320" i="152"/>
  <c r="D2320" i="152" s="1"/>
  <c r="K2321" i="152"/>
  <c r="D2321" i="152" s="1"/>
  <c r="K2322" i="152"/>
  <c r="D2322" i="152" s="1"/>
  <c r="K2323" i="152"/>
  <c r="D2323" i="152" s="1"/>
  <c r="K2324" i="152"/>
  <c r="D2324" i="152" s="1"/>
  <c r="K2325" i="152"/>
  <c r="D2325" i="152" s="1"/>
  <c r="K2326" i="152"/>
  <c r="D2326" i="152" s="1"/>
  <c r="K2327" i="152"/>
  <c r="D2327" i="152" s="1"/>
  <c r="K2328" i="152"/>
  <c r="D2328" i="152" s="1"/>
  <c r="K2329" i="152"/>
  <c r="D2329" i="152" s="1"/>
  <c r="K2330" i="152"/>
  <c r="D2330" i="152" s="1"/>
  <c r="K2331" i="152"/>
  <c r="D2331" i="152" s="1"/>
  <c r="K2332" i="152"/>
  <c r="D2332" i="152" s="1"/>
  <c r="K2333" i="152"/>
  <c r="D2333" i="152" s="1"/>
  <c r="K2334" i="152"/>
  <c r="D2334" i="152" s="1"/>
  <c r="K2335" i="152"/>
  <c r="D2335" i="152" s="1"/>
  <c r="K2336" i="152"/>
  <c r="D2336" i="152" s="1"/>
  <c r="K2337" i="152"/>
  <c r="D2337" i="152" s="1"/>
  <c r="K2338" i="152"/>
  <c r="D2338" i="152" s="1"/>
  <c r="K2339" i="152"/>
  <c r="D2339" i="152" s="1"/>
  <c r="K2340" i="152"/>
  <c r="D2340" i="152" s="1"/>
  <c r="K2341" i="152"/>
  <c r="D2341" i="152" s="1"/>
  <c r="K2342" i="152"/>
  <c r="D2342" i="152" s="1"/>
  <c r="K2343" i="152"/>
  <c r="D2343" i="152" s="1"/>
  <c r="K2344" i="152"/>
  <c r="D2344" i="152" s="1"/>
  <c r="K2345" i="152"/>
  <c r="D2345" i="152" s="1"/>
  <c r="K2346" i="152"/>
  <c r="D2346" i="152" s="1"/>
  <c r="K2347" i="152"/>
  <c r="D2347" i="152" s="1"/>
  <c r="K2348" i="152"/>
  <c r="D2348" i="152" s="1"/>
  <c r="K2349" i="152"/>
  <c r="D2349" i="152" s="1"/>
  <c r="K2350" i="152"/>
  <c r="D2350" i="152" s="1"/>
  <c r="K2351" i="152"/>
  <c r="D2351" i="152" s="1"/>
  <c r="K2352" i="152"/>
  <c r="D2352" i="152" s="1"/>
  <c r="K2353" i="152"/>
  <c r="D2353" i="152" s="1"/>
  <c r="K2354" i="152"/>
  <c r="D2354" i="152" s="1"/>
  <c r="K2355" i="152"/>
  <c r="D2355" i="152" s="1"/>
  <c r="K2356" i="152"/>
  <c r="D2356" i="152" s="1"/>
  <c r="K2357" i="152"/>
  <c r="D2357" i="152" s="1"/>
  <c r="K2358" i="152"/>
  <c r="D2358" i="152" s="1"/>
  <c r="K2359" i="152"/>
  <c r="D2359" i="152" s="1"/>
  <c r="K2360" i="152"/>
  <c r="D2360" i="152" s="1"/>
  <c r="K2361" i="152"/>
  <c r="D2361" i="152" s="1"/>
  <c r="K2362" i="152"/>
  <c r="D2362" i="152" s="1"/>
  <c r="K2363" i="152"/>
  <c r="D2363" i="152" s="1"/>
  <c r="K2364" i="152"/>
  <c r="D2364" i="152" s="1"/>
  <c r="K2365" i="152"/>
  <c r="D2365" i="152" s="1"/>
  <c r="K2366" i="152"/>
  <c r="D2366" i="152" s="1"/>
  <c r="K2367" i="152"/>
  <c r="D2367" i="152" s="1"/>
  <c r="K2368" i="152"/>
  <c r="D2368" i="152" s="1"/>
  <c r="K2369" i="152"/>
  <c r="D2369" i="152" s="1"/>
  <c r="K2370" i="152"/>
  <c r="D2370" i="152" s="1"/>
  <c r="K2371" i="152"/>
  <c r="D2371" i="152" s="1"/>
  <c r="K2372" i="152"/>
  <c r="D2372" i="152" s="1"/>
  <c r="K2373" i="152"/>
  <c r="D2373" i="152" s="1"/>
  <c r="K2374" i="152"/>
  <c r="D2374" i="152" s="1"/>
  <c r="K2375" i="152"/>
  <c r="D2375" i="152" s="1"/>
  <c r="K2376" i="152"/>
  <c r="D2376" i="152" s="1"/>
  <c r="K2377" i="152"/>
  <c r="D2377" i="152" s="1"/>
  <c r="K2378" i="152"/>
  <c r="D2378" i="152" s="1"/>
  <c r="K2379" i="152"/>
  <c r="D2379" i="152" s="1"/>
  <c r="K2380" i="152"/>
  <c r="D2380" i="152" s="1"/>
  <c r="K2381" i="152"/>
  <c r="D2381" i="152" s="1"/>
  <c r="K2382" i="152"/>
  <c r="D2382" i="152" s="1"/>
  <c r="K2383" i="152"/>
  <c r="D2383" i="152" s="1"/>
  <c r="K2384" i="152"/>
  <c r="D2384" i="152" s="1"/>
  <c r="K2385" i="152"/>
  <c r="D2385" i="152" s="1"/>
  <c r="K2386" i="152"/>
  <c r="D2386" i="152" s="1"/>
  <c r="K2387" i="152"/>
  <c r="D2387" i="152" s="1"/>
  <c r="K2388" i="152"/>
  <c r="D2388" i="152" s="1"/>
  <c r="K2389" i="152"/>
  <c r="D2389" i="152" s="1"/>
  <c r="K2390" i="152"/>
  <c r="D2390" i="152" s="1"/>
  <c r="K2391" i="152"/>
  <c r="D2391" i="152" s="1"/>
  <c r="K2392" i="152"/>
  <c r="D2392" i="152" s="1"/>
  <c r="K2393" i="152"/>
  <c r="D2393" i="152" s="1"/>
  <c r="K2394" i="152"/>
  <c r="D2394" i="152" s="1"/>
  <c r="K2395" i="152"/>
  <c r="D2395" i="152" s="1"/>
  <c r="K2396" i="152"/>
  <c r="D2396" i="152" s="1"/>
  <c r="K2397" i="152"/>
  <c r="D2397" i="152" s="1"/>
  <c r="K2398" i="152"/>
  <c r="D2398" i="152" s="1"/>
  <c r="K2399" i="152"/>
  <c r="D2399" i="152" s="1"/>
  <c r="K2400" i="152"/>
  <c r="D2400" i="152" s="1"/>
  <c r="K2401" i="152"/>
  <c r="D2401" i="152" s="1"/>
  <c r="K2402" i="152"/>
  <c r="D2402" i="152" s="1"/>
  <c r="K2403" i="152"/>
  <c r="D2403" i="152" s="1"/>
  <c r="K2404" i="152"/>
  <c r="D2404" i="152" s="1"/>
  <c r="K2405" i="152"/>
  <c r="D2405" i="152" s="1"/>
  <c r="K2406" i="152"/>
  <c r="D2406" i="152" s="1"/>
  <c r="K2407" i="152"/>
  <c r="D2407" i="152" s="1"/>
  <c r="K2408" i="152"/>
  <c r="D2408" i="152" s="1"/>
  <c r="K2409" i="152"/>
  <c r="D2409" i="152" s="1"/>
  <c r="K2410" i="152"/>
  <c r="D2410" i="152" s="1"/>
  <c r="K2411" i="152"/>
  <c r="D2411" i="152" s="1"/>
  <c r="K2412" i="152"/>
  <c r="D2412" i="152" s="1"/>
  <c r="K2413" i="152"/>
  <c r="D2413" i="152" s="1"/>
  <c r="K2414" i="152"/>
  <c r="D2414" i="152" s="1"/>
  <c r="K2415" i="152"/>
  <c r="D2415" i="152" s="1"/>
  <c r="K2416" i="152"/>
  <c r="D2416" i="152" s="1"/>
  <c r="K2417" i="152"/>
  <c r="D2417" i="152" s="1"/>
  <c r="K2418" i="152"/>
  <c r="D2418" i="152" s="1"/>
  <c r="K2419" i="152"/>
  <c r="D2419" i="152" s="1"/>
  <c r="K2420" i="152"/>
  <c r="D2420" i="152" s="1"/>
  <c r="K2421" i="152"/>
  <c r="D2421" i="152" s="1"/>
  <c r="K2422" i="152"/>
  <c r="D2422" i="152" s="1"/>
  <c r="K2423" i="152"/>
  <c r="D2423" i="152" s="1"/>
  <c r="K2424" i="152"/>
  <c r="D2424" i="152" s="1"/>
  <c r="K2425" i="152"/>
  <c r="D2425" i="152" s="1"/>
  <c r="K2426" i="152"/>
  <c r="D2426" i="152" s="1"/>
  <c r="K2427" i="152"/>
  <c r="D2427" i="152" s="1"/>
  <c r="K2428" i="152"/>
  <c r="D2428" i="152" s="1"/>
  <c r="K2429" i="152"/>
  <c r="D2429" i="152" s="1"/>
  <c r="K2430" i="152"/>
  <c r="D2430" i="152" s="1"/>
  <c r="K2431" i="152"/>
  <c r="D2431" i="152" s="1"/>
  <c r="K2432" i="152"/>
  <c r="D2432" i="152" s="1"/>
  <c r="K2433" i="152"/>
  <c r="D2433" i="152" s="1"/>
  <c r="K2434" i="152"/>
  <c r="D2434" i="152" s="1"/>
  <c r="K2435" i="152"/>
  <c r="D2435" i="152" s="1"/>
  <c r="K2436" i="152"/>
  <c r="D2436" i="152" s="1"/>
  <c r="K2437" i="152"/>
  <c r="D2437" i="152" s="1"/>
  <c r="K2438" i="152"/>
  <c r="D2438" i="152" s="1"/>
  <c r="K2439" i="152"/>
  <c r="D2439" i="152" s="1"/>
  <c r="K2440" i="152"/>
  <c r="D2440" i="152" s="1"/>
  <c r="K2441" i="152"/>
  <c r="D2441" i="152" s="1"/>
  <c r="K2442" i="152"/>
  <c r="D2442" i="152" s="1"/>
  <c r="K2443" i="152"/>
  <c r="D2443" i="152" s="1"/>
  <c r="K2444" i="152"/>
  <c r="D2444" i="152" s="1"/>
  <c r="K2445" i="152"/>
  <c r="D2445" i="152" s="1"/>
  <c r="K2446" i="152"/>
  <c r="D2446" i="152" s="1"/>
  <c r="K2447" i="152"/>
  <c r="D2447" i="152" s="1"/>
  <c r="K2448" i="152"/>
  <c r="D2448" i="152" s="1"/>
  <c r="K2449" i="152"/>
  <c r="D2449" i="152" s="1"/>
  <c r="K2450" i="152"/>
  <c r="D2450" i="152" s="1"/>
  <c r="K2451" i="152"/>
  <c r="D2451" i="152" s="1"/>
  <c r="K2452" i="152"/>
  <c r="D2452" i="152" s="1"/>
  <c r="K2453" i="152"/>
  <c r="D2453" i="152" s="1"/>
  <c r="K2454" i="152"/>
  <c r="D2454" i="152" s="1"/>
  <c r="K2455" i="152"/>
  <c r="D2455" i="152" s="1"/>
  <c r="K2456" i="152"/>
  <c r="D2456" i="152" s="1"/>
  <c r="K2457" i="152"/>
  <c r="D2457" i="152" s="1"/>
  <c r="K2458" i="152"/>
  <c r="D2458" i="152" s="1"/>
  <c r="K2459" i="152"/>
  <c r="D2459" i="152" s="1"/>
  <c r="K2460" i="152"/>
  <c r="D2460" i="152" s="1"/>
  <c r="K2461" i="152"/>
  <c r="D2461" i="152" s="1"/>
  <c r="K2462" i="152"/>
  <c r="D2462" i="152" s="1"/>
  <c r="K2463" i="152"/>
  <c r="D2463" i="152" s="1"/>
  <c r="K2464" i="152"/>
  <c r="D2464" i="152" s="1"/>
  <c r="K2465" i="152"/>
  <c r="D2465" i="152" s="1"/>
  <c r="K2466" i="152"/>
  <c r="D2466" i="152" s="1"/>
  <c r="K2467" i="152"/>
  <c r="D2467" i="152" s="1"/>
  <c r="K2468" i="152"/>
  <c r="D2468" i="152" s="1"/>
  <c r="K2469" i="152"/>
  <c r="D2469" i="152" s="1"/>
  <c r="K2470" i="152"/>
  <c r="D2470" i="152" s="1"/>
  <c r="K2471" i="152"/>
  <c r="D2471" i="152" s="1"/>
  <c r="K2472" i="152"/>
  <c r="D2472" i="152" s="1"/>
  <c r="K2473" i="152"/>
  <c r="D2473" i="152" s="1"/>
  <c r="K2474" i="152"/>
  <c r="D2474" i="152" s="1"/>
  <c r="K2475" i="152"/>
  <c r="D2475" i="152" s="1"/>
  <c r="K2476" i="152"/>
  <c r="D2476" i="152" s="1"/>
  <c r="K2477" i="152"/>
  <c r="D2477" i="152" s="1"/>
  <c r="K2478" i="152"/>
  <c r="D2478" i="152" s="1"/>
  <c r="K2479" i="152"/>
  <c r="D2479" i="152" s="1"/>
  <c r="K2480" i="152"/>
  <c r="D2480" i="152" s="1"/>
  <c r="K2481" i="152"/>
  <c r="D2481" i="152" s="1"/>
  <c r="K2482" i="152"/>
  <c r="D2482" i="152" s="1"/>
  <c r="K2483" i="152"/>
  <c r="D2483" i="152" s="1"/>
  <c r="K2484" i="152"/>
  <c r="D2484" i="152" s="1"/>
  <c r="K2485" i="152"/>
  <c r="D2485" i="152" s="1"/>
  <c r="K2486" i="152"/>
  <c r="D2486" i="152" s="1"/>
  <c r="K2487" i="152"/>
  <c r="D2487" i="152" s="1"/>
  <c r="K2488" i="152"/>
  <c r="D2488" i="152" s="1"/>
  <c r="K2489" i="152"/>
  <c r="D2489" i="152" s="1"/>
  <c r="K2490" i="152"/>
  <c r="D2490" i="152" s="1"/>
  <c r="K2491" i="152"/>
  <c r="D2491" i="152" s="1"/>
  <c r="K2492" i="152"/>
  <c r="D2492" i="152" s="1"/>
  <c r="K2493" i="152"/>
  <c r="D2493" i="152" s="1"/>
  <c r="K2494" i="152"/>
  <c r="D2494" i="152" s="1"/>
  <c r="K2495" i="152"/>
  <c r="D2495" i="152" s="1"/>
  <c r="K2496" i="152"/>
  <c r="D2496" i="152" s="1"/>
  <c r="K2497" i="152"/>
  <c r="D2497" i="152" s="1"/>
  <c r="K2498" i="152"/>
  <c r="D2498" i="152" s="1"/>
  <c r="K2499" i="152"/>
  <c r="D2499" i="152" s="1"/>
  <c r="K2500" i="152"/>
  <c r="D2500" i="152" s="1"/>
  <c r="K2501" i="152"/>
  <c r="D2501" i="152" s="1"/>
  <c r="K2502" i="152"/>
  <c r="D2502" i="152" s="1"/>
  <c r="K2503" i="152"/>
  <c r="D2503" i="152" s="1"/>
  <c r="K2504" i="152"/>
  <c r="D2504" i="152" s="1"/>
  <c r="K2505" i="152"/>
  <c r="D2505" i="152" s="1"/>
  <c r="K2506" i="152"/>
  <c r="D2506" i="152" s="1"/>
  <c r="K2507" i="152"/>
  <c r="D2507" i="152" s="1"/>
  <c r="K2508" i="152"/>
  <c r="D2508" i="152" s="1"/>
  <c r="K2509" i="152"/>
  <c r="D2509" i="152" s="1"/>
  <c r="K2510" i="152"/>
  <c r="D2510" i="152" s="1"/>
  <c r="K2511" i="152"/>
  <c r="D2511" i="152" s="1"/>
  <c r="K2512" i="152"/>
  <c r="D2512" i="152" s="1"/>
  <c r="K2513" i="152"/>
  <c r="D2513" i="152" s="1"/>
  <c r="K2514" i="152"/>
  <c r="D2514" i="152" s="1"/>
  <c r="K2515" i="152"/>
  <c r="D2515" i="152" s="1"/>
  <c r="K2516" i="152"/>
  <c r="D2516" i="152" s="1"/>
  <c r="K2517" i="152"/>
  <c r="D2517" i="152" s="1"/>
  <c r="K2518" i="152"/>
  <c r="D2518" i="152" s="1"/>
  <c r="K2519" i="152"/>
  <c r="D2519" i="152" s="1"/>
  <c r="K2520" i="152"/>
  <c r="D2520" i="152" s="1"/>
  <c r="K2521" i="152"/>
  <c r="D2521" i="152" s="1"/>
  <c r="K2522" i="152"/>
  <c r="D2522" i="152" s="1"/>
  <c r="K2523" i="152"/>
  <c r="D2523" i="152" s="1"/>
  <c r="K2524" i="152"/>
  <c r="D2524" i="152" s="1"/>
  <c r="K2525" i="152"/>
  <c r="D2525" i="152" s="1"/>
  <c r="K2526" i="152"/>
  <c r="D2526" i="152" s="1"/>
  <c r="K2527" i="152"/>
  <c r="D2527" i="152" s="1"/>
  <c r="K2528" i="152"/>
  <c r="D2528" i="152" s="1"/>
  <c r="K2529" i="152"/>
  <c r="D2529" i="152" s="1"/>
  <c r="K2530" i="152"/>
  <c r="D2530" i="152" s="1"/>
  <c r="K2531" i="152"/>
  <c r="D2531" i="152" s="1"/>
  <c r="K2532" i="152"/>
  <c r="D2532" i="152" s="1"/>
  <c r="K2533" i="152"/>
  <c r="D2533" i="152" s="1"/>
  <c r="K2534" i="152"/>
  <c r="D2534" i="152" s="1"/>
  <c r="K2535" i="152"/>
  <c r="D2535" i="152" s="1"/>
  <c r="K2536" i="152"/>
  <c r="D2536" i="152" s="1"/>
  <c r="K2537" i="152"/>
  <c r="D2537" i="152" s="1"/>
  <c r="K2538" i="152"/>
  <c r="D2538" i="152" s="1"/>
  <c r="K2539" i="152"/>
  <c r="D2539" i="152" s="1"/>
  <c r="K2540" i="152"/>
  <c r="D2540" i="152" s="1"/>
  <c r="K2541" i="152"/>
  <c r="D2541" i="152" s="1"/>
  <c r="K2542" i="152"/>
  <c r="D2542" i="152" s="1"/>
  <c r="K2543" i="152"/>
  <c r="D2543" i="152" s="1"/>
  <c r="K2544" i="152"/>
  <c r="D2544" i="152" s="1"/>
  <c r="K2545" i="152"/>
  <c r="D2545" i="152" s="1"/>
  <c r="K2546" i="152"/>
  <c r="D2546" i="152" s="1"/>
  <c r="K2547" i="152"/>
  <c r="D2547" i="152" s="1"/>
  <c r="K2548" i="152"/>
  <c r="D2548" i="152" s="1"/>
  <c r="K2549" i="152"/>
  <c r="D2549" i="152" s="1"/>
  <c r="K2550" i="152"/>
  <c r="D2550" i="152" s="1"/>
  <c r="K2551" i="152"/>
  <c r="D2551" i="152" s="1"/>
  <c r="K2552" i="152"/>
  <c r="D2552" i="152" s="1"/>
  <c r="K2553" i="152"/>
  <c r="D2553" i="152" s="1"/>
  <c r="K2554" i="152"/>
  <c r="D2554" i="152" s="1"/>
  <c r="K2555" i="152"/>
  <c r="D2555" i="152" s="1"/>
  <c r="K2556" i="152"/>
  <c r="D2556" i="152" s="1"/>
  <c r="K2557" i="152"/>
  <c r="D2557" i="152" s="1"/>
  <c r="K2558" i="152"/>
  <c r="D2558" i="152" s="1"/>
  <c r="K2559" i="152"/>
  <c r="D2559" i="152" s="1"/>
  <c r="K2560" i="152"/>
  <c r="D2560" i="152" s="1"/>
  <c r="K2561" i="152"/>
  <c r="D2561" i="152" s="1"/>
  <c r="K2562" i="152"/>
  <c r="D2562" i="152" s="1"/>
  <c r="K2563" i="152"/>
  <c r="D2563" i="152" s="1"/>
  <c r="K2564" i="152"/>
  <c r="D2564" i="152" s="1"/>
  <c r="K2565" i="152"/>
  <c r="D2565" i="152" s="1"/>
  <c r="K2566" i="152"/>
  <c r="D2566" i="152" s="1"/>
  <c r="K2567" i="152"/>
  <c r="D2567" i="152" s="1"/>
  <c r="K2568" i="152"/>
  <c r="D2568" i="152" s="1"/>
  <c r="K2569" i="152"/>
  <c r="D2569" i="152" s="1"/>
  <c r="K2570" i="152"/>
  <c r="D2570" i="152" s="1"/>
  <c r="K2571" i="152"/>
  <c r="D2571" i="152" s="1"/>
  <c r="K2572" i="152"/>
  <c r="D2572" i="152" s="1"/>
  <c r="K2573" i="152"/>
  <c r="D2573" i="152" s="1"/>
  <c r="K2574" i="152"/>
  <c r="D2574" i="152" s="1"/>
  <c r="K2575" i="152"/>
  <c r="D2575" i="152" s="1"/>
  <c r="K2576" i="152"/>
  <c r="D2576" i="152" s="1"/>
  <c r="K2577" i="152"/>
  <c r="D2577" i="152" s="1"/>
  <c r="K2578" i="152"/>
  <c r="D2578" i="152" s="1"/>
  <c r="K2579" i="152"/>
  <c r="D2579" i="152" s="1"/>
  <c r="K2580" i="152"/>
  <c r="D2580" i="152" s="1"/>
  <c r="K2581" i="152"/>
  <c r="D2581" i="152" s="1"/>
  <c r="K2582" i="152"/>
  <c r="D2582" i="152" s="1"/>
  <c r="K2583" i="152"/>
  <c r="D2583" i="152" s="1"/>
  <c r="K2584" i="152"/>
  <c r="D2584" i="152" s="1"/>
  <c r="K2585" i="152"/>
  <c r="D2585" i="152" s="1"/>
  <c r="K2586" i="152"/>
  <c r="D2586" i="152" s="1"/>
  <c r="K2587" i="152"/>
  <c r="D2587" i="152" s="1"/>
  <c r="K2588" i="152"/>
  <c r="D2588" i="152" s="1"/>
  <c r="K2589" i="152"/>
  <c r="D2589" i="152" s="1"/>
  <c r="K2590" i="152"/>
  <c r="D2590" i="152" s="1"/>
  <c r="K2591" i="152"/>
  <c r="D2591" i="152" s="1"/>
  <c r="K2592" i="152"/>
  <c r="D2592" i="152" s="1"/>
  <c r="K2593" i="152"/>
  <c r="D2593" i="152" s="1"/>
  <c r="K2594" i="152"/>
  <c r="D2594" i="152" s="1"/>
  <c r="K2595" i="152"/>
  <c r="D2595" i="152" s="1"/>
  <c r="K2596" i="152"/>
  <c r="D2596" i="152" s="1"/>
  <c r="K2597" i="152"/>
  <c r="D2597" i="152" s="1"/>
  <c r="K2598" i="152"/>
  <c r="D2598" i="152" s="1"/>
  <c r="K2599" i="152"/>
  <c r="D2599" i="152" s="1"/>
  <c r="K2600" i="152"/>
  <c r="D2600" i="152" s="1"/>
  <c r="K2601" i="152"/>
  <c r="D2601" i="152" s="1"/>
  <c r="K2602" i="152"/>
  <c r="D2602" i="152" s="1"/>
  <c r="K2603" i="152"/>
  <c r="D2603" i="152" s="1"/>
  <c r="K2604" i="152"/>
  <c r="D2604" i="152" s="1"/>
  <c r="K2605" i="152"/>
  <c r="D2605" i="152" s="1"/>
  <c r="K2606" i="152"/>
  <c r="D2606" i="152" s="1"/>
  <c r="K2607" i="152"/>
  <c r="D2607" i="152" s="1"/>
  <c r="K2608" i="152"/>
  <c r="D2608" i="152" s="1"/>
  <c r="K2609" i="152"/>
  <c r="D2609" i="152" s="1"/>
  <c r="K2610" i="152"/>
  <c r="D2610" i="152" s="1"/>
  <c r="K2611" i="152"/>
  <c r="D2611" i="152" s="1"/>
  <c r="K2612" i="152"/>
  <c r="D2612" i="152" s="1"/>
  <c r="K2613" i="152"/>
  <c r="D2613" i="152" s="1"/>
  <c r="K2614" i="152"/>
  <c r="D2614" i="152" s="1"/>
  <c r="K2615" i="152"/>
  <c r="D2615" i="152" s="1"/>
  <c r="K2616" i="152"/>
  <c r="D2616" i="152" s="1"/>
  <c r="K2617" i="152"/>
  <c r="D2617" i="152" s="1"/>
  <c r="K2618" i="152"/>
  <c r="D2618" i="152" s="1"/>
  <c r="K2619" i="152"/>
  <c r="D2619" i="152" s="1"/>
  <c r="K2620" i="152"/>
  <c r="D2620" i="152" s="1"/>
  <c r="K2621" i="152"/>
  <c r="D2621" i="152" s="1"/>
  <c r="K2622" i="152"/>
  <c r="D2622" i="152" s="1"/>
  <c r="K2623" i="152"/>
  <c r="D2623" i="152" s="1"/>
  <c r="K2624" i="152"/>
  <c r="D2624" i="152" s="1"/>
  <c r="K2625" i="152"/>
  <c r="D2625" i="152" s="1"/>
  <c r="K2626" i="152"/>
  <c r="D2626" i="152" s="1"/>
  <c r="K2627" i="152"/>
  <c r="D2627" i="152" s="1"/>
  <c r="K2628" i="152"/>
  <c r="D2628" i="152" s="1"/>
  <c r="K2629" i="152"/>
  <c r="D2629" i="152" s="1"/>
  <c r="K2630" i="152"/>
  <c r="D2630" i="152" s="1"/>
  <c r="K2631" i="152"/>
  <c r="D2631" i="152" s="1"/>
  <c r="K2632" i="152"/>
  <c r="D2632" i="152" s="1"/>
  <c r="K2633" i="152"/>
  <c r="D2633" i="152" s="1"/>
  <c r="K2634" i="152"/>
  <c r="D2634" i="152" s="1"/>
  <c r="K2635" i="152"/>
  <c r="D2635" i="152" s="1"/>
  <c r="K2636" i="152"/>
  <c r="D2636" i="152" s="1"/>
  <c r="K2637" i="152"/>
  <c r="D2637" i="152" s="1"/>
  <c r="K2638" i="152"/>
  <c r="D2638" i="152" s="1"/>
  <c r="K2639" i="152"/>
  <c r="D2639" i="152" s="1"/>
  <c r="K2640" i="152"/>
  <c r="D2640" i="152" s="1"/>
  <c r="K2641" i="152"/>
  <c r="D2641" i="152" s="1"/>
  <c r="K2642" i="152"/>
  <c r="D2642" i="152" s="1"/>
  <c r="K2643" i="152"/>
  <c r="D2643" i="152" s="1"/>
  <c r="K2644" i="152"/>
  <c r="D2644" i="152" s="1"/>
  <c r="K2645" i="152"/>
  <c r="D2645" i="152" s="1"/>
  <c r="K2646" i="152"/>
  <c r="D2646" i="152" s="1"/>
  <c r="K2647" i="152"/>
  <c r="D2647" i="152" s="1"/>
  <c r="K2648" i="152"/>
  <c r="D2648" i="152" s="1"/>
  <c r="K2649" i="152"/>
  <c r="D2649" i="152" s="1"/>
  <c r="K2650" i="152"/>
  <c r="D2650" i="152" s="1"/>
  <c r="K2651" i="152"/>
  <c r="D2651" i="152" s="1"/>
  <c r="K2652" i="152"/>
  <c r="D2652" i="152" s="1"/>
  <c r="K2653" i="152"/>
  <c r="D2653" i="152" s="1"/>
  <c r="K2654" i="152"/>
  <c r="D2654" i="152" s="1"/>
  <c r="K2655" i="152"/>
  <c r="D2655" i="152" s="1"/>
  <c r="K2656" i="152"/>
  <c r="D2656" i="152" s="1"/>
  <c r="K2657" i="152"/>
  <c r="D2657" i="152" s="1"/>
  <c r="K2658" i="152"/>
  <c r="D2658" i="152" s="1"/>
  <c r="K2659" i="152"/>
  <c r="D2659" i="152" s="1"/>
  <c r="K2660" i="152"/>
  <c r="D2660" i="152" s="1"/>
  <c r="K2661" i="152"/>
  <c r="D2661" i="152" s="1"/>
  <c r="K2662" i="152"/>
  <c r="D2662" i="152" s="1"/>
  <c r="K2663" i="152"/>
  <c r="D2663" i="152" s="1"/>
  <c r="K2664" i="152"/>
  <c r="D2664" i="152" s="1"/>
  <c r="K2665" i="152"/>
  <c r="D2665" i="152" s="1"/>
  <c r="K2666" i="152"/>
  <c r="D2666" i="152" s="1"/>
  <c r="K2667" i="152"/>
  <c r="D2667" i="152" s="1"/>
  <c r="K2668" i="152"/>
  <c r="D2668" i="152" s="1"/>
  <c r="K2669" i="152"/>
  <c r="D2669" i="152" s="1"/>
  <c r="K2670" i="152"/>
  <c r="D2670" i="152" s="1"/>
  <c r="K2671" i="152"/>
  <c r="D2671" i="152" s="1"/>
  <c r="K2672" i="152"/>
  <c r="D2672" i="152" s="1"/>
  <c r="K2673" i="152"/>
  <c r="D2673" i="152" s="1"/>
  <c r="K2674" i="152"/>
  <c r="D2674" i="152" s="1"/>
  <c r="K2675" i="152"/>
  <c r="D2675" i="152" s="1"/>
  <c r="K2676" i="152"/>
  <c r="D2676" i="152" s="1"/>
  <c r="K2677" i="152"/>
  <c r="D2677" i="152" s="1"/>
  <c r="K2678" i="152"/>
  <c r="D2678" i="152" s="1"/>
  <c r="K2679" i="152"/>
  <c r="D2679" i="152" s="1"/>
  <c r="K2680" i="152"/>
  <c r="D2680" i="152" s="1"/>
  <c r="K2681" i="152"/>
  <c r="D2681" i="152" s="1"/>
  <c r="K2682" i="152"/>
  <c r="D2682" i="152" s="1"/>
  <c r="K2683" i="152"/>
  <c r="D2683" i="152" s="1"/>
  <c r="K2684" i="152"/>
  <c r="D2684" i="152" s="1"/>
  <c r="K2685" i="152"/>
  <c r="D2685" i="152" s="1"/>
  <c r="K2686" i="152"/>
  <c r="D2686" i="152" s="1"/>
  <c r="K2687" i="152"/>
  <c r="D2687" i="152" s="1"/>
  <c r="K2688" i="152"/>
  <c r="D2688" i="152" s="1"/>
  <c r="K2689" i="152"/>
  <c r="D2689" i="152" s="1"/>
  <c r="K2690" i="152"/>
  <c r="D2690" i="152" s="1"/>
  <c r="K2691" i="152"/>
  <c r="D2691" i="152" s="1"/>
  <c r="K2692" i="152"/>
  <c r="D2692" i="152" s="1"/>
  <c r="K2693" i="152"/>
  <c r="D2693" i="152" s="1"/>
  <c r="K2694" i="152"/>
  <c r="D2694" i="152" s="1"/>
  <c r="K2695" i="152"/>
  <c r="D2695" i="152" s="1"/>
  <c r="K2696" i="152"/>
  <c r="D2696" i="152" s="1"/>
  <c r="K2697" i="152"/>
  <c r="D2697" i="152" s="1"/>
  <c r="K2698" i="152"/>
  <c r="D2698" i="152" s="1"/>
  <c r="K2699" i="152"/>
  <c r="D2699" i="152" s="1"/>
  <c r="K2700" i="152"/>
  <c r="D2700" i="152" s="1"/>
  <c r="K2701" i="152"/>
  <c r="D2701" i="152" s="1"/>
  <c r="K2702" i="152"/>
  <c r="D2702" i="152" s="1"/>
  <c r="K2703" i="152"/>
  <c r="D2703" i="152" s="1"/>
  <c r="K2704" i="152"/>
  <c r="D2704" i="152" s="1"/>
  <c r="K2705" i="152"/>
  <c r="D2705" i="152" s="1"/>
  <c r="K2706" i="152"/>
  <c r="D2706" i="152" s="1"/>
  <c r="K2707" i="152"/>
  <c r="D2707" i="152" s="1"/>
  <c r="K2708" i="152"/>
  <c r="D2708" i="152" s="1"/>
  <c r="K2709" i="152"/>
  <c r="D2709" i="152" s="1"/>
  <c r="K2710" i="152"/>
  <c r="D2710" i="152" s="1"/>
  <c r="K2711" i="152"/>
  <c r="D2711" i="152" s="1"/>
  <c r="K2712" i="152"/>
  <c r="D2712" i="152" s="1"/>
  <c r="K2713" i="152"/>
  <c r="D2713" i="152" s="1"/>
  <c r="K2714" i="152"/>
  <c r="D2714" i="152" s="1"/>
  <c r="K2715" i="152"/>
  <c r="D2715" i="152" s="1"/>
  <c r="K2716" i="152"/>
  <c r="D2716" i="152" s="1"/>
  <c r="K2717" i="152"/>
  <c r="D2717" i="152" s="1"/>
  <c r="K2718" i="152"/>
  <c r="D2718" i="152" s="1"/>
  <c r="K2719" i="152"/>
  <c r="D2719" i="152" s="1"/>
  <c r="K2720" i="152"/>
  <c r="D2720" i="152" s="1"/>
  <c r="K2721" i="152"/>
  <c r="D2721" i="152" s="1"/>
  <c r="K2722" i="152"/>
  <c r="D2722" i="152" s="1"/>
  <c r="K2723" i="152"/>
  <c r="D2723" i="152" s="1"/>
  <c r="K2724" i="152"/>
  <c r="D2724" i="152" s="1"/>
  <c r="K2725" i="152"/>
  <c r="D2725" i="152" s="1"/>
  <c r="K2726" i="152"/>
  <c r="D2726" i="152" s="1"/>
  <c r="K2727" i="152"/>
  <c r="D2727" i="152" s="1"/>
  <c r="K2728" i="152"/>
  <c r="D2728" i="152" s="1"/>
  <c r="K2729" i="152"/>
  <c r="D2729" i="152" s="1"/>
  <c r="K2730" i="152"/>
  <c r="D2730" i="152" s="1"/>
  <c r="K2731" i="152"/>
  <c r="D2731" i="152" s="1"/>
  <c r="K2732" i="152"/>
  <c r="D2732" i="152" s="1"/>
  <c r="K2733" i="152"/>
  <c r="D2733" i="152" s="1"/>
  <c r="K2734" i="152"/>
  <c r="D2734" i="152" s="1"/>
  <c r="K2735" i="152"/>
  <c r="D2735" i="152" s="1"/>
  <c r="K2736" i="152"/>
  <c r="D2736" i="152" s="1"/>
  <c r="K2737" i="152"/>
  <c r="D2737" i="152" s="1"/>
  <c r="K2738" i="152"/>
  <c r="D2738" i="152" s="1"/>
  <c r="K2739" i="152"/>
  <c r="D2739" i="152" s="1"/>
  <c r="K2740" i="152"/>
  <c r="D2740" i="152" s="1"/>
  <c r="K2741" i="152"/>
  <c r="D2741" i="152" s="1"/>
  <c r="K2742" i="152"/>
  <c r="D2742" i="152" s="1"/>
  <c r="K2743" i="152"/>
  <c r="D2743" i="152" s="1"/>
  <c r="K2744" i="152"/>
  <c r="D2744" i="152" s="1"/>
  <c r="K2745" i="152"/>
  <c r="D2745" i="152" s="1"/>
  <c r="K2746" i="152"/>
  <c r="D2746" i="152" s="1"/>
  <c r="K2747" i="152"/>
  <c r="D2747" i="152" s="1"/>
  <c r="K2748" i="152"/>
  <c r="D2748" i="152" s="1"/>
  <c r="K2749" i="152"/>
  <c r="D2749" i="152" s="1"/>
  <c r="K2750" i="152"/>
  <c r="D2750" i="152" s="1"/>
  <c r="K2751" i="152"/>
  <c r="D2751" i="152" s="1"/>
  <c r="K2752" i="152"/>
  <c r="D2752" i="152" s="1"/>
  <c r="K2753" i="152"/>
  <c r="D2753" i="152" s="1"/>
  <c r="K2754" i="152"/>
  <c r="D2754" i="152" s="1"/>
  <c r="K2755" i="152"/>
  <c r="D2755" i="152" s="1"/>
  <c r="K2756" i="152"/>
  <c r="D2756" i="152" s="1"/>
  <c r="K2757" i="152"/>
  <c r="D2757" i="152" s="1"/>
  <c r="K2758" i="152"/>
  <c r="D2758" i="152" s="1"/>
  <c r="K2759" i="152"/>
  <c r="D2759" i="152" s="1"/>
  <c r="K2760" i="152"/>
  <c r="D2760" i="152" s="1"/>
  <c r="K2761" i="152"/>
  <c r="D2761" i="152" s="1"/>
  <c r="K2762" i="152"/>
  <c r="D2762" i="152" s="1"/>
  <c r="K2763" i="152"/>
  <c r="D2763" i="152" s="1"/>
  <c r="K2764" i="152"/>
  <c r="D2764" i="152" s="1"/>
  <c r="K2765" i="152"/>
  <c r="D2765" i="152" s="1"/>
  <c r="K2766" i="152"/>
  <c r="D2766" i="152" s="1"/>
  <c r="K2767" i="152"/>
  <c r="D2767" i="152" s="1"/>
  <c r="K2768" i="152"/>
  <c r="D2768" i="152" s="1"/>
  <c r="K2769" i="152"/>
  <c r="D2769" i="152" s="1"/>
  <c r="K2770" i="152"/>
  <c r="D2770" i="152" s="1"/>
  <c r="K2771" i="152"/>
  <c r="D2771" i="152" s="1"/>
  <c r="K2772" i="152"/>
  <c r="D2772" i="152" s="1"/>
  <c r="K2773" i="152"/>
  <c r="D2773" i="152" s="1"/>
  <c r="K2774" i="152"/>
  <c r="D2774" i="152" s="1"/>
  <c r="K2775" i="152"/>
  <c r="D2775" i="152" s="1"/>
  <c r="K2776" i="152"/>
  <c r="D2776" i="152" s="1"/>
  <c r="K2777" i="152"/>
  <c r="D2777" i="152" s="1"/>
  <c r="K2778" i="152"/>
  <c r="D2778" i="152" s="1"/>
  <c r="K2779" i="152"/>
  <c r="D2779" i="152" s="1"/>
  <c r="K2780" i="152"/>
  <c r="D2780" i="152" s="1"/>
  <c r="K2781" i="152"/>
  <c r="D2781" i="152" s="1"/>
  <c r="K2782" i="152"/>
  <c r="D2782" i="152" s="1"/>
  <c r="K2783" i="152"/>
  <c r="D2783" i="152" s="1"/>
  <c r="K2784" i="152"/>
  <c r="D2784" i="152" s="1"/>
  <c r="K2785" i="152"/>
  <c r="D2785" i="152" s="1"/>
  <c r="K2786" i="152"/>
  <c r="D2786" i="152" s="1"/>
  <c r="K2787" i="152"/>
  <c r="D2787" i="152" s="1"/>
  <c r="K2788" i="152"/>
  <c r="D2788" i="152" s="1"/>
  <c r="K2789" i="152"/>
  <c r="D2789" i="152" s="1"/>
  <c r="K2790" i="152"/>
  <c r="D2790" i="152" s="1"/>
  <c r="K2791" i="152"/>
  <c r="D2791" i="152" s="1"/>
  <c r="K2792" i="152"/>
  <c r="D2792" i="152" s="1"/>
  <c r="K2793" i="152"/>
  <c r="D2793" i="152" s="1"/>
  <c r="K2794" i="152"/>
  <c r="D2794" i="152" s="1"/>
  <c r="K2795" i="152"/>
  <c r="D2795" i="152" s="1"/>
  <c r="K2796" i="152"/>
  <c r="D2796" i="152" s="1"/>
  <c r="K2797" i="152"/>
  <c r="D2797" i="152" s="1"/>
  <c r="K2798" i="152"/>
  <c r="D2798" i="152" s="1"/>
  <c r="K2799" i="152"/>
  <c r="D2799" i="152" s="1"/>
  <c r="K2800" i="152"/>
  <c r="D2800" i="152" s="1"/>
  <c r="K2801" i="152"/>
  <c r="D2801" i="152" s="1"/>
  <c r="K2802" i="152"/>
  <c r="D2802" i="152" s="1"/>
  <c r="K2803" i="152"/>
  <c r="D2803" i="152" s="1"/>
  <c r="K2804" i="152"/>
  <c r="D2804" i="152" s="1"/>
  <c r="K2805" i="152"/>
  <c r="D2805" i="152" s="1"/>
  <c r="K2806" i="152"/>
  <c r="D2806" i="152" s="1"/>
  <c r="K2807" i="152"/>
  <c r="D2807" i="152" s="1"/>
  <c r="K2808" i="152"/>
  <c r="D2808" i="152" s="1"/>
  <c r="K2809" i="152"/>
  <c r="D2809" i="152" s="1"/>
  <c r="K2810" i="152"/>
  <c r="D2810" i="152" s="1"/>
  <c r="K2811" i="152"/>
  <c r="D2811" i="152" s="1"/>
  <c r="K2812" i="152"/>
  <c r="D2812" i="152" s="1"/>
  <c r="K2813" i="152"/>
  <c r="D2813" i="152" s="1"/>
  <c r="K2814" i="152"/>
  <c r="D2814" i="152" s="1"/>
  <c r="K2815" i="152"/>
  <c r="D2815" i="152" s="1"/>
  <c r="K2816" i="152"/>
  <c r="D2816" i="152" s="1"/>
  <c r="K2817" i="152"/>
  <c r="D2817" i="152" s="1"/>
  <c r="K2818" i="152"/>
  <c r="D2818" i="152" s="1"/>
  <c r="K2819" i="152"/>
  <c r="D2819" i="152" s="1"/>
  <c r="K2820" i="152"/>
  <c r="D2820" i="152" s="1"/>
  <c r="K2821" i="152"/>
  <c r="D2821" i="152" s="1"/>
  <c r="K2822" i="152"/>
  <c r="D2822" i="152" s="1"/>
  <c r="K2823" i="152"/>
  <c r="D2823" i="152" s="1"/>
  <c r="K2824" i="152"/>
  <c r="D2824" i="152" s="1"/>
  <c r="K2825" i="152"/>
  <c r="D2825" i="152" s="1"/>
  <c r="K2826" i="152"/>
  <c r="D2826" i="152" s="1"/>
  <c r="K2827" i="152"/>
  <c r="D2827" i="152" s="1"/>
  <c r="K2828" i="152"/>
  <c r="D2828" i="152" s="1"/>
  <c r="K2829" i="152"/>
  <c r="D2829" i="152" s="1"/>
  <c r="K2830" i="152"/>
  <c r="D2830" i="152" s="1"/>
  <c r="K2831" i="152"/>
  <c r="D2831" i="152" s="1"/>
  <c r="K2832" i="152"/>
  <c r="D2832" i="152" s="1"/>
  <c r="K2833" i="152"/>
  <c r="D2833" i="152" s="1"/>
  <c r="K2834" i="152"/>
  <c r="D2834" i="152" s="1"/>
  <c r="K2835" i="152"/>
  <c r="D2835" i="152" s="1"/>
  <c r="K2836" i="152"/>
  <c r="D2836" i="152" s="1"/>
  <c r="K2837" i="152"/>
  <c r="D2837" i="152" s="1"/>
  <c r="K2838" i="152"/>
  <c r="D2838" i="152" s="1"/>
  <c r="K2839" i="152"/>
  <c r="D2839" i="152" s="1"/>
  <c r="K2840" i="152"/>
  <c r="D2840" i="152" s="1"/>
  <c r="K2841" i="152"/>
  <c r="D2841" i="152" s="1"/>
  <c r="K2842" i="152"/>
  <c r="D2842" i="152" s="1"/>
  <c r="K2843" i="152"/>
  <c r="D2843" i="152" s="1"/>
  <c r="K2844" i="152"/>
  <c r="D2844" i="152" s="1"/>
  <c r="K2845" i="152"/>
  <c r="D2845" i="152" s="1"/>
  <c r="K2846" i="152"/>
  <c r="D2846" i="152" s="1"/>
  <c r="K2847" i="152"/>
  <c r="D2847" i="152" s="1"/>
  <c r="K2848" i="152"/>
  <c r="D2848" i="152" s="1"/>
  <c r="K2849" i="152"/>
  <c r="D2849" i="152" s="1"/>
  <c r="K2850" i="152"/>
  <c r="D2850" i="152" s="1"/>
  <c r="K2851" i="152"/>
  <c r="D2851" i="152" s="1"/>
  <c r="K2852" i="152"/>
  <c r="D2852" i="152" s="1"/>
  <c r="K2853" i="152"/>
  <c r="D2853" i="152" s="1"/>
  <c r="K2854" i="152"/>
  <c r="D2854" i="152" s="1"/>
  <c r="K2855" i="152"/>
  <c r="D2855" i="152" s="1"/>
  <c r="K2856" i="152"/>
  <c r="D2856" i="152" s="1"/>
  <c r="K2857" i="152"/>
  <c r="D2857" i="152" s="1"/>
  <c r="K2858" i="152"/>
  <c r="D2858" i="152" s="1"/>
  <c r="K2859" i="152"/>
  <c r="D2859" i="152" s="1"/>
  <c r="K2860" i="152"/>
  <c r="D2860" i="152" s="1"/>
  <c r="K2861" i="152"/>
  <c r="D2861" i="152" s="1"/>
  <c r="K2862" i="152"/>
  <c r="D2862" i="152" s="1"/>
  <c r="K2863" i="152"/>
  <c r="D2863" i="152" s="1"/>
  <c r="K2864" i="152"/>
  <c r="D2864" i="152" s="1"/>
  <c r="K2865" i="152"/>
  <c r="D2865" i="152" s="1"/>
  <c r="K2866" i="152"/>
  <c r="D2866" i="152" s="1"/>
  <c r="K2867" i="152"/>
  <c r="D2867" i="152" s="1"/>
  <c r="K2868" i="152"/>
  <c r="D2868" i="152" s="1"/>
  <c r="K2869" i="152"/>
  <c r="D2869" i="152" s="1"/>
  <c r="K2870" i="152"/>
  <c r="D2870" i="152" s="1"/>
  <c r="K2871" i="152"/>
  <c r="D2871" i="152" s="1"/>
  <c r="K2872" i="152"/>
  <c r="D2872" i="152" s="1"/>
  <c r="K2873" i="152"/>
  <c r="D2873" i="152" s="1"/>
  <c r="K2874" i="152"/>
  <c r="D2874" i="152" s="1"/>
  <c r="K2875" i="152"/>
  <c r="D2875" i="152" s="1"/>
  <c r="K2876" i="152"/>
  <c r="D2876" i="152" s="1"/>
  <c r="K2877" i="152"/>
  <c r="D2877" i="152" s="1"/>
  <c r="K2878" i="152"/>
  <c r="D2878" i="152" s="1"/>
  <c r="K2879" i="152"/>
  <c r="D2879" i="152" s="1"/>
  <c r="K2880" i="152"/>
  <c r="D2880" i="152" s="1"/>
  <c r="K2881" i="152"/>
  <c r="D2881" i="152" s="1"/>
  <c r="K2882" i="152"/>
  <c r="D2882" i="152" s="1"/>
  <c r="K2883" i="152"/>
  <c r="D2883" i="152" s="1"/>
  <c r="K2884" i="152"/>
  <c r="D2884" i="152" s="1"/>
  <c r="K2885" i="152"/>
  <c r="D2885" i="152" s="1"/>
  <c r="K2886" i="152"/>
  <c r="D2886" i="152" s="1"/>
  <c r="K2887" i="152"/>
  <c r="D2887" i="152" s="1"/>
  <c r="K2888" i="152"/>
  <c r="D2888" i="152" s="1"/>
  <c r="K2889" i="152"/>
  <c r="D2889" i="152" s="1"/>
  <c r="K2890" i="152"/>
  <c r="D2890" i="152" s="1"/>
  <c r="K2891" i="152"/>
  <c r="D2891" i="152" s="1"/>
  <c r="K2892" i="152"/>
  <c r="D2892" i="152" s="1"/>
  <c r="K2893" i="152"/>
  <c r="D2893" i="152" s="1"/>
  <c r="K2894" i="152"/>
  <c r="D2894" i="152" s="1"/>
  <c r="K2895" i="152"/>
  <c r="D2895" i="152" s="1"/>
  <c r="K2896" i="152"/>
  <c r="D2896" i="152" s="1"/>
  <c r="K2897" i="152"/>
  <c r="D2897" i="152" s="1"/>
  <c r="K2898" i="152"/>
  <c r="D2898" i="152" s="1"/>
  <c r="K2899" i="152"/>
  <c r="D2899" i="152" s="1"/>
  <c r="K2900" i="152"/>
  <c r="D2900" i="152" s="1"/>
  <c r="K2901" i="152"/>
  <c r="D2901" i="152" s="1"/>
  <c r="K2902" i="152"/>
  <c r="D2902" i="152" s="1"/>
  <c r="K2903" i="152"/>
  <c r="D2903" i="152" s="1"/>
  <c r="K2904" i="152"/>
  <c r="D2904" i="152" s="1"/>
  <c r="K2905" i="152"/>
  <c r="D2905" i="152" s="1"/>
  <c r="K2906" i="152"/>
  <c r="D2906" i="152" s="1"/>
  <c r="K2907" i="152"/>
  <c r="D2907" i="152" s="1"/>
  <c r="K2908" i="152"/>
  <c r="D2908" i="152" s="1"/>
  <c r="K2909" i="152"/>
  <c r="D2909" i="152" s="1"/>
  <c r="K2910" i="152"/>
  <c r="D2910" i="152" s="1"/>
  <c r="K2911" i="152"/>
  <c r="D2911" i="152" s="1"/>
  <c r="K2912" i="152"/>
  <c r="D2912" i="152" s="1"/>
  <c r="K2913" i="152"/>
  <c r="D2913" i="152" s="1"/>
  <c r="K2914" i="152"/>
  <c r="D2914" i="152" s="1"/>
  <c r="K2915" i="152"/>
  <c r="D2915" i="152" s="1"/>
  <c r="K2916" i="152"/>
  <c r="D2916" i="152" s="1"/>
  <c r="K2917" i="152"/>
  <c r="D2917" i="152" s="1"/>
  <c r="K2918" i="152"/>
  <c r="D2918" i="152" s="1"/>
  <c r="K2919" i="152"/>
  <c r="D2919" i="152" s="1"/>
  <c r="K2920" i="152"/>
  <c r="D2920" i="152" s="1"/>
  <c r="K2921" i="152"/>
  <c r="D2921" i="152" s="1"/>
  <c r="K2922" i="152"/>
  <c r="D2922" i="152" s="1"/>
  <c r="K2923" i="152"/>
  <c r="D2923" i="152" s="1"/>
  <c r="K2924" i="152"/>
  <c r="D2924" i="152" s="1"/>
  <c r="K2925" i="152"/>
  <c r="D2925" i="152" s="1"/>
  <c r="K2926" i="152"/>
  <c r="D2926" i="152" s="1"/>
  <c r="K2927" i="152"/>
  <c r="D2927" i="152" s="1"/>
  <c r="K2928" i="152"/>
  <c r="D2928" i="152" s="1"/>
  <c r="K2929" i="152"/>
  <c r="D2929" i="152" s="1"/>
  <c r="K2930" i="152"/>
  <c r="D2930" i="152" s="1"/>
  <c r="K2931" i="152"/>
  <c r="D2931" i="152" s="1"/>
  <c r="K2932" i="152"/>
  <c r="D2932" i="152" s="1"/>
  <c r="K2933" i="152"/>
  <c r="D2933" i="152" s="1"/>
  <c r="K2934" i="152"/>
  <c r="D2934" i="152" s="1"/>
  <c r="K2935" i="152"/>
  <c r="D2935" i="152" s="1"/>
  <c r="K2936" i="152"/>
  <c r="D2936" i="152" s="1"/>
  <c r="K2937" i="152"/>
  <c r="D2937" i="152" s="1"/>
  <c r="K2938" i="152"/>
  <c r="D2938" i="152" s="1"/>
  <c r="K2939" i="152"/>
  <c r="D2939" i="152" s="1"/>
  <c r="K2940" i="152"/>
  <c r="D2940" i="152" s="1"/>
  <c r="K2941" i="152"/>
  <c r="D2941" i="152" s="1"/>
  <c r="K2942" i="152"/>
  <c r="D2942" i="152" s="1"/>
  <c r="K2943" i="152"/>
  <c r="D2943" i="152" s="1"/>
  <c r="K2944" i="152"/>
  <c r="D2944" i="152" s="1"/>
  <c r="K2945" i="152"/>
  <c r="D2945" i="152" s="1"/>
  <c r="K2946" i="152"/>
  <c r="D2946" i="152" s="1"/>
  <c r="K2947" i="152"/>
  <c r="D2947" i="152" s="1"/>
  <c r="K2948" i="152"/>
  <c r="D2948" i="152" s="1"/>
  <c r="K2949" i="152"/>
  <c r="D2949" i="152" s="1"/>
  <c r="K2950" i="152"/>
  <c r="D2950" i="152" s="1"/>
  <c r="K2951" i="152"/>
  <c r="D2951" i="152" s="1"/>
  <c r="K2952" i="152"/>
  <c r="D2952" i="152" s="1"/>
  <c r="K2953" i="152"/>
  <c r="D2953" i="152" s="1"/>
  <c r="K2954" i="152"/>
  <c r="D2954" i="152" s="1"/>
  <c r="K2955" i="152"/>
  <c r="D2955" i="152" s="1"/>
  <c r="K2956" i="152"/>
  <c r="D2956" i="152" s="1"/>
  <c r="K2957" i="152"/>
  <c r="D2957" i="152" s="1"/>
  <c r="K2958" i="152"/>
  <c r="D2958" i="152" s="1"/>
  <c r="K2959" i="152"/>
  <c r="D2959" i="152" s="1"/>
  <c r="K2960" i="152"/>
  <c r="D2960" i="152" s="1"/>
  <c r="K2961" i="152"/>
  <c r="D2961" i="152" s="1"/>
  <c r="K2962" i="152"/>
  <c r="D2962" i="152" s="1"/>
  <c r="K2963" i="152"/>
  <c r="D2963" i="152" s="1"/>
  <c r="K2964" i="152"/>
  <c r="D2964" i="152" s="1"/>
  <c r="K2965" i="152"/>
  <c r="D2965" i="152" s="1"/>
  <c r="K2966" i="152"/>
  <c r="D2966" i="152" s="1"/>
  <c r="K2967" i="152"/>
  <c r="D2967" i="152" s="1"/>
  <c r="K2968" i="152"/>
  <c r="D2968" i="152" s="1"/>
  <c r="K2969" i="152"/>
  <c r="D2969" i="152" s="1"/>
  <c r="K2970" i="152"/>
  <c r="D2970" i="152" s="1"/>
  <c r="K2971" i="152"/>
  <c r="D2971" i="152" s="1"/>
  <c r="K2972" i="152"/>
  <c r="D2972" i="152" s="1"/>
  <c r="K2973" i="152"/>
  <c r="D2973" i="152" s="1"/>
  <c r="K2974" i="152"/>
  <c r="D2974" i="152" s="1"/>
  <c r="K2975" i="152"/>
  <c r="D2975" i="152" s="1"/>
  <c r="K2976" i="152"/>
  <c r="D2976" i="152" s="1"/>
  <c r="K2977" i="152"/>
  <c r="D2977" i="152" s="1"/>
  <c r="K2978" i="152"/>
  <c r="D2978" i="152" s="1"/>
  <c r="K2979" i="152"/>
  <c r="D2979" i="152" s="1"/>
  <c r="K2980" i="152"/>
  <c r="D2980" i="152" s="1"/>
  <c r="K2981" i="152"/>
  <c r="D2981" i="152" s="1"/>
  <c r="K2982" i="152"/>
  <c r="D2982" i="152" s="1"/>
  <c r="K2983" i="152"/>
  <c r="D2983" i="152" s="1"/>
  <c r="K2984" i="152"/>
  <c r="D2984" i="152" s="1"/>
  <c r="K2985" i="152"/>
  <c r="D2985" i="152" s="1"/>
  <c r="K2986" i="152"/>
  <c r="D2986" i="152" s="1"/>
  <c r="K2987" i="152"/>
  <c r="D2987" i="152" s="1"/>
  <c r="K2988" i="152"/>
  <c r="D2988" i="152" s="1"/>
  <c r="K2989" i="152"/>
  <c r="D2989" i="152" s="1"/>
  <c r="K2990" i="152"/>
  <c r="D2990" i="152" s="1"/>
  <c r="K2991" i="152"/>
  <c r="D2991" i="152" s="1"/>
  <c r="K2992" i="152"/>
  <c r="D2992" i="152" s="1"/>
  <c r="K2993" i="152"/>
  <c r="D2993" i="152" s="1"/>
  <c r="K2994" i="152"/>
  <c r="D2994" i="152" s="1"/>
  <c r="K2995" i="152"/>
  <c r="D2995" i="152" s="1"/>
  <c r="K2996" i="152"/>
  <c r="D2996" i="152" s="1"/>
  <c r="K2997" i="152"/>
  <c r="D2997" i="152" s="1"/>
  <c r="K2998" i="152"/>
  <c r="D2998" i="152" s="1"/>
  <c r="K2999" i="152"/>
  <c r="D2999" i="152" s="1"/>
  <c r="K3000" i="152"/>
  <c r="D3000" i="152" s="1"/>
  <c r="K3001" i="152"/>
  <c r="D3001" i="152" s="1"/>
  <c r="K3002" i="152"/>
  <c r="D3002" i="152" s="1"/>
  <c r="K3003" i="152"/>
  <c r="D3003" i="152" s="1"/>
  <c r="K3004" i="152"/>
  <c r="D3004" i="152" s="1"/>
  <c r="K3005" i="152"/>
  <c r="D3005" i="152" s="1"/>
  <c r="K3006" i="152"/>
  <c r="D3006" i="152" s="1"/>
  <c r="K3007" i="152"/>
  <c r="D3007" i="152" s="1"/>
  <c r="K3008" i="152"/>
  <c r="D3008" i="152" s="1"/>
  <c r="K3009" i="152"/>
  <c r="D3009" i="152" s="1"/>
  <c r="K3010" i="152"/>
  <c r="D3010" i="152" s="1"/>
  <c r="K3011" i="152"/>
  <c r="D3011" i="152" s="1"/>
  <c r="K3012" i="152"/>
  <c r="D3012" i="152" s="1"/>
  <c r="K3013" i="152"/>
  <c r="D3013" i="152" s="1"/>
  <c r="K3014" i="152"/>
  <c r="D3014" i="152" s="1"/>
  <c r="K3015" i="152"/>
  <c r="D3015" i="152" s="1"/>
  <c r="K3016" i="152"/>
  <c r="D3016" i="152" s="1"/>
  <c r="K3017" i="152"/>
  <c r="D3017" i="152" s="1"/>
  <c r="K3018" i="152"/>
  <c r="D3018" i="152" s="1"/>
  <c r="K3019" i="152"/>
  <c r="D3019" i="152" s="1"/>
  <c r="K3020" i="152"/>
  <c r="D3020" i="152" s="1"/>
  <c r="K3021" i="152"/>
  <c r="D3021" i="152" s="1"/>
  <c r="K3022" i="152"/>
  <c r="D3022" i="152" s="1"/>
  <c r="K3023" i="152"/>
  <c r="D3023" i="152" s="1"/>
  <c r="K3024" i="152"/>
  <c r="D3024" i="152" s="1"/>
  <c r="K3025" i="152"/>
  <c r="D3025" i="152" s="1"/>
  <c r="K3026" i="152"/>
  <c r="D3026" i="152" s="1"/>
  <c r="K3027" i="152"/>
  <c r="D3027" i="152" s="1"/>
  <c r="K3028" i="152"/>
  <c r="D3028" i="152" s="1"/>
  <c r="K3029" i="152"/>
  <c r="D3029" i="152" s="1"/>
  <c r="K3030" i="152"/>
  <c r="D3030" i="152" s="1"/>
  <c r="K3031" i="152"/>
  <c r="D3031" i="152" s="1"/>
  <c r="K3032" i="152"/>
  <c r="D3032" i="152" s="1"/>
  <c r="K3033" i="152"/>
  <c r="D3033" i="152" s="1"/>
  <c r="K3034" i="152"/>
  <c r="D3034" i="152" s="1"/>
  <c r="K3035" i="152"/>
  <c r="D3035" i="152" s="1"/>
  <c r="K3036" i="152"/>
  <c r="D3036" i="152" s="1"/>
  <c r="K3037" i="152"/>
  <c r="D3037" i="152" s="1"/>
  <c r="K3038" i="152"/>
  <c r="D3038" i="152" s="1"/>
  <c r="K3039" i="152"/>
  <c r="D3039" i="152" s="1"/>
  <c r="K3040" i="152"/>
  <c r="D3040" i="152" s="1"/>
  <c r="K3041" i="152"/>
  <c r="D3041" i="152" s="1"/>
  <c r="K3042" i="152"/>
  <c r="D3042" i="152" s="1"/>
  <c r="K3043" i="152"/>
  <c r="D3043" i="152" s="1"/>
  <c r="K3044" i="152"/>
  <c r="D3044" i="152" s="1"/>
  <c r="K3045" i="152"/>
  <c r="D3045" i="152" s="1"/>
  <c r="K3046" i="152"/>
  <c r="D3046" i="152" s="1"/>
  <c r="K3047" i="152"/>
  <c r="D3047" i="152" s="1"/>
  <c r="K3048" i="152"/>
  <c r="D3048" i="152" s="1"/>
  <c r="K3049" i="152"/>
  <c r="D3049" i="152" s="1"/>
  <c r="K3050" i="152"/>
  <c r="D3050" i="152" s="1"/>
  <c r="K3051" i="152"/>
  <c r="D3051" i="152" s="1"/>
  <c r="K3052" i="152"/>
  <c r="D3052" i="152" s="1"/>
  <c r="K3053" i="152"/>
  <c r="D3053" i="152" s="1"/>
  <c r="K3054" i="152"/>
  <c r="D3054" i="152" s="1"/>
  <c r="K3055" i="152"/>
  <c r="D3055" i="152" s="1"/>
  <c r="K3056" i="152"/>
  <c r="D3056" i="152" s="1"/>
  <c r="K3057" i="152"/>
  <c r="D3057" i="152" s="1"/>
  <c r="K3058" i="152"/>
  <c r="D3058" i="152" s="1"/>
  <c r="K3059" i="152"/>
  <c r="D3059" i="152" s="1"/>
  <c r="K3060" i="152"/>
  <c r="D3060" i="152" s="1"/>
  <c r="K3061" i="152"/>
  <c r="D3061" i="152" s="1"/>
  <c r="K3062" i="152"/>
  <c r="D3062" i="152" s="1"/>
  <c r="K3063" i="152"/>
  <c r="D3063" i="152" s="1"/>
  <c r="K3064" i="152"/>
  <c r="D3064" i="152" s="1"/>
  <c r="K3065" i="152"/>
  <c r="D3065" i="152" s="1"/>
  <c r="K3066" i="152"/>
  <c r="D3066" i="152" s="1"/>
  <c r="K3067" i="152"/>
  <c r="D3067" i="152" s="1"/>
  <c r="K3068" i="152"/>
  <c r="D3068" i="152" s="1"/>
  <c r="K3069" i="152"/>
  <c r="D3069" i="152" s="1"/>
  <c r="K3070" i="152"/>
  <c r="D3070" i="152" s="1"/>
  <c r="K3071" i="152"/>
  <c r="D3071" i="152" s="1"/>
  <c r="K3072" i="152"/>
  <c r="D3072" i="152" s="1"/>
  <c r="K3073" i="152"/>
  <c r="D3073" i="152" s="1"/>
  <c r="K3074" i="152"/>
  <c r="D3074" i="152" s="1"/>
  <c r="K3075" i="152"/>
  <c r="D3075" i="152" s="1"/>
  <c r="K3076" i="152"/>
  <c r="D3076" i="152" s="1"/>
  <c r="K3077" i="152"/>
  <c r="D3077" i="152" s="1"/>
  <c r="K3078" i="152"/>
  <c r="D3078" i="152" s="1"/>
  <c r="K3079" i="152"/>
  <c r="D3079" i="152" s="1"/>
  <c r="K3080" i="152"/>
  <c r="D3080" i="152" s="1"/>
  <c r="K3081" i="152"/>
  <c r="D3081" i="152" s="1"/>
  <c r="K3082" i="152"/>
  <c r="D3082" i="152" s="1"/>
  <c r="K3083" i="152"/>
  <c r="D3083" i="152" s="1"/>
  <c r="K3084" i="152"/>
  <c r="D3084" i="152" s="1"/>
  <c r="K3085" i="152"/>
  <c r="D3085" i="152" s="1"/>
  <c r="K3086" i="152"/>
  <c r="D3086" i="152" s="1"/>
  <c r="K3087" i="152"/>
  <c r="D3087" i="152" s="1"/>
  <c r="K3088" i="152"/>
  <c r="D3088" i="152" s="1"/>
  <c r="K3089" i="152"/>
  <c r="D3089" i="152" s="1"/>
  <c r="K3090" i="152"/>
  <c r="D3090" i="152" s="1"/>
  <c r="K3091" i="152"/>
  <c r="D3091" i="152" s="1"/>
  <c r="K3092" i="152"/>
  <c r="D3092" i="152" s="1"/>
  <c r="K3093" i="152"/>
  <c r="D3093" i="152" s="1"/>
  <c r="K3094" i="152"/>
  <c r="D3094" i="152" s="1"/>
  <c r="K3095" i="152"/>
  <c r="D3095" i="152" s="1"/>
  <c r="K3096" i="152"/>
  <c r="D3096" i="152" s="1"/>
  <c r="K3097" i="152"/>
  <c r="D3097" i="152" s="1"/>
  <c r="K3098" i="152"/>
  <c r="D3098" i="152" s="1"/>
  <c r="K3099" i="152"/>
  <c r="D3099" i="152" s="1"/>
  <c r="K3100" i="152"/>
  <c r="D3100" i="152" s="1"/>
  <c r="K3101" i="152"/>
  <c r="D3101" i="152" s="1"/>
  <c r="K3102" i="152"/>
  <c r="D3102" i="152" s="1"/>
  <c r="K3103" i="152"/>
  <c r="D3103" i="152" s="1"/>
  <c r="K3104" i="152"/>
  <c r="D3104" i="152" s="1"/>
  <c r="K3105" i="152"/>
  <c r="D3105" i="152" s="1"/>
  <c r="K3106" i="152"/>
  <c r="D3106" i="152" s="1"/>
  <c r="K3107" i="152"/>
  <c r="D3107" i="152" s="1"/>
  <c r="K3108" i="152"/>
  <c r="D3108" i="152" s="1"/>
  <c r="K3109" i="152"/>
  <c r="D3109" i="152" s="1"/>
  <c r="K3110" i="152"/>
  <c r="D3110" i="152" s="1"/>
  <c r="K3111" i="152"/>
  <c r="D3111" i="152" s="1"/>
  <c r="K3112" i="152"/>
  <c r="D3112" i="152" s="1"/>
  <c r="K3113" i="152"/>
  <c r="D3113" i="152" s="1"/>
  <c r="K3114" i="152"/>
  <c r="D3114" i="152" s="1"/>
  <c r="K3115" i="152"/>
  <c r="D3115" i="152" s="1"/>
  <c r="K3116" i="152"/>
  <c r="D3116" i="152" s="1"/>
  <c r="K3117" i="152"/>
  <c r="D3117" i="152" s="1"/>
  <c r="K3118" i="152"/>
  <c r="D3118" i="152" s="1"/>
  <c r="K3119" i="152"/>
  <c r="D3119" i="152" s="1"/>
  <c r="K3120" i="152"/>
  <c r="D3120" i="152" s="1"/>
  <c r="K3121" i="152"/>
  <c r="D3121" i="152" s="1"/>
  <c r="K3122" i="152"/>
  <c r="D3122" i="152" s="1"/>
  <c r="K3123" i="152"/>
  <c r="D3123" i="152" s="1"/>
  <c r="K3124" i="152"/>
  <c r="D3124" i="152" s="1"/>
  <c r="K3125" i="152"/>
  <c r="D3125" i="152" s="1"/>
  <c r="K3126" i="152"/>
  <c r="D3126" i="152" s="1"/>
  <c r="K3127" i="152"/>
  <c r="D3127" i="152" s="1"/>
  <c r="K3128" i="152"/>
  <c r="D3128" i="152" s="1"/>
  <c r="K3129" i="152"/>
  <c r="D3129" i="152" s="1"/>
  <c r="K3130" i="152"/>
  <c r="D3130" i="152" s="1"/>
  <c r="K3131" i="152"/>
  <c r="D3131" i="152" s="1"/>
  <c r="K3132" i="152"/>
  <c r="D3132" i="152" s="1"/>
  <c r="K3133" i="152"/>
  <c r="D3133" i="152" s="1"/>
  <c r="K3134" i="152"/>
  <c r="D3134" i="152" s="1"/>
  <c r="K3135" i="152"/>
  <c r="D3135" i="152" s="1"/>
  <c r="K3136" i="152"/>
  <c r="D3136" i="152" s="1"/>
  <c r="K3137" i="152"/>
  <c r="D3137" i="152" s="1"/>
  <c r="K3138" i="152"/>
  <c r="D3138" i="152" s="1"/>
  <c r="K3139" i="152"/>
  <c r="D3139" i="152" s="1"/>
  <c r="K3140" i="152"/>
  <c r="D3140" i="152" s="1"/>
  <c r="K3141" i="152"/>
  <c r="D3141" i="152" s="1"/>
  <c r="K3142" i="152"/>
  <c r="D3142" i="152" s="1"/>
  <c r="K3143" i="152"/>
  <c r="D3143" i="152" s="1"/>
  <c r="K3144" i="152"/>
  <c r="D3144" i="152" s="1"/>
  <c r="K3145" i="152"/>
  <c r="D3145" i="152" s="1"/>
  <c r="K3146" i="152"/>
  <c r="D3146" i="152" s="1"/>
  <c r="K3147" i="152"/>
  <c r="D3147" i="152" s="1"/>
  <c r="K3148" i="152"/>
  <c r="D3148" i="152" s="1"/>
  <c r="K3149" i="152"/>
  <c r="D3149" i="152" s="1"/>
  <c r="K3150" i="152"/>
  <c r="D3150" i="152" s="1"/>
  <c r="K3151" i="152"/>
  <c r="D3151" i="152" s="1"/>
  <c r="K3152" i="152"/>
  <c r="D3152" i="152" s="1"/>
  <c r="K3153" i="152"/>
  <c r="D3153" i="152" s="1"/>
  <c r="K3154" i="152"/>
  <c r="D3154" i="152" s="1"/>
  <c r="K3155" i="152"/>
  <c r="D3155" i="152" s="1"/>
  <c r="K3156" i="152"/>
  <c r="D3156" i="152" s="1"/>
  <c r="K3157" i="152"/>
  <c r="D3157" i="152" s="1"/>
  <c r="K3158" i="152"/>
  <c r="D3158" i="152" s="1"/>
  <c r="K3159" i="152"/>
  <c r="D3159" i="152" s="1"/>
  <c r="K3160" i="152"/>
  <c r="D3160" i="152" s="1"/>
  <c r="K3161" i="152"/>
  <c r="D3161" i="152" s="1"/>
  <c r="K3162" i="152"/>
  <c r="D3162" i="152" s="1"/>
  <c r="K3163" i="152"/>
  <c r="D3163" i="152" s="1"/>
  <c r="K3164" i="152"/>
  <c r="D3164" i="152" s="1"/>
  <c r="K3165" i="152"/>
  <c r="D3165" i="152" s="1"/>
  <c r="K3166" i="152"/>
  <c r="D3166" i="152" s="1"/>
  <c r="K3167" i="152"/>
  <c r="D3167" i="152" s="1"/>
  <c r="K3168" i="152"/>
  <c r="D3168" i="152" s="1"/>
  <c r="K3169" i="152"/>
  <c r="D3169" i="152" s="1"/>
  <c r="K3170" i="152"/>
  <c r="D3170" i="152" s="1"/>
  <c r="K3171" i="152"/>
  <c r="D3171" i="152" s="1"/>
  <c r="K3172" i="152"/>
  <c r="D3172" i="152" s="1"/>
  <c r="K3173" i="152"/>
  <c r="D3173" i="152" s="1"/>
  <c r="K3174" i="152"/>
  <c r="D3174" i="152" s="1"/>
  <c r="K3175" i="152"/>
  <c r="D3175" i="152" s="1"/>
  <c r="K3176" i="152"/>
  <c r="D3176" i="152" s="1"/>
  <c r="K3177" i="152"/>
  <c r="D3177" i="152" s="1"/>
  <c r="K3178" i="152"/>
  <c r="D3178" i="152" s="1"/>
  <c r="K3179" i="152"/>
  <c r="D3179" i="152" s="1"/>
  <c r="K3180" i="152"/>
  <c r="D3180" i="152" s="1"/>
  <c r="K3181" i="152"/>
  <c r="D3181" i="152" s="1"/>
  <c r="K3182" i="152"/>
  <c r="D3182" i="152" s="1"/>
  <c r="K3183" i="152"/>
  <c r="D3183" i="152" s="1"/>
  <c r="K3184" i="152"/>
  <c r="D3184" i="152" s="1"/>
  <c r="K3185" i="152"/>
  <c r="D3185" i="152" s="1"/>
  <c r="K3186" i="152"/>
  <c r="D3186" i="152" s="1"/>
  <c r="K3187" i="152"/>
  <c r="D3187" i="152" s="1"/>
  <c r="K3188" i="152"/>
  <c r="D3188" i="152" s="1"/>
  <c r="K3189" i="152"/>
  <c r="D3189" i="152" s="1"/>
  <c r="K3190" i="152"/>
  <c r="D3190" i="152" s="1"/>
  <c r="K3191" i="152"/>
  <c r="D3191" i="152" s="1"/>
  <c r="K3192" i="152"/>
  <c r="D3192" i="152" s="1"/>
  <c r="K3193" i="152"/>
  <c r="D3193" i="152" s="1"/>
  <c r="K3194" i="152"/>
  <c r="D3194" i="152" s="1"/>
  <c r="K3195" i="152"/>
  <c r="D3195" i="152" s="1"/>
  <c r="K3196" i="152"/>
  <c r="D3196" i="152" s="1"/>
  <c r="K3197" i="152"/>
  <c r="D3197" i="152" s="1"/>
  <c r="K3198" i="152"/>
  <c r="D3198" i="152" s="1"/>
  <c r="K3199" i="152"/>
  <c r="D3199" i="152" s="1"/>
  <c r="K3200" i="152"/>
  <c r="D3200" i="152" s="1"/>
  <c r="K3201" i="152"/>
  <c r="D3201" i="152" s="1"/>
  <c r="K3202" i="152"/>
  <c r="D3202" i="152" s="1"/>
  <c r="K3203" i="152"/>
  <c r="D3203" i="152" s="1"/>
  <c r="K3204" i="152"/>
  <c r="D3204" i="152" s="1"/>
  <c r="K3205" i="152"/>
  <c r="D3205" i="152" s="1"/>
  <c r="K3206" i="152"/>
  <c r="D3206" i="152" s="1"/>
  <c r="K3207" i="152"/>
  <c r="D3207" i="152" s="1"/>
  <c r="K3208" i="152"/>
  <c r="D3208" i="152" s="1"/>
  <c r="K3209" i="152"/>
  <c r="D3209" i="152" s="1"/>
  <c r="K3210" i="152"/>
  <c r="D3210" i="152" s="1"/>
  <c r="K3211" i="152"/>
  <c r="D3211" i="152" s="1"/>
  <c r="K3212" i="152"/>
  <c r="D3212" i="152" s="1"/>
  <c r="K3213" i="152"/>
  <c r="D3213" i="152" s="1"/>
  <c r="K3214" i="152"/>
  <c r="D3214" i="152" s="1"/>
  <c r="K3215" i="152"/>
  <c r="D3215" i="152" s="1"/>
  <c r="K3216" i="152"/>
  <c r="D3216" i="152" s="1"/>
  <c r="K3217" i="152"/>
  <c r="D3217" i="152" s="1"/>
  <c r="K3218" i="152"/>
  <c r="D3218" i="152" s="1"/>
  <c r="K3219" i="152"/>
  <c r="D3219" i="152" s="1"/>
  <c r="K3220" i="152"/>
  <c r="D3220" i="152" s="1"/>
  <c r="K3221" i="152"/>
  <c r="D3221" i="152" s="1"/>
  <c r="K3222" i="152"/>
  <c r="D3222" i="152" s="1"/>
  <c r="K3223" i="152"/>
  <c r="D3223" i="152" s="1"/>
  <c r="K3224" i="152"/>
  <c r="D3224" i="152" s="1"/>
  <c r="K3225" i="152"/>
  <c r="D3225" i="152" s="1"/>
  <c r="K3226" i="152"/>
  <c r="D3226" i="152" s="1"/>
  <c r="K3227" i="152"/>
  <c r="D3227" i="152" s="1"/>
  <c r="K3228" i="152"/>
  <c r="D3228" i="152" s="1"/>
  <c r="K3229" i="152"/>
  <c r="D3229" i="152" s="1"/>
  <c r="K3230" i="152"/>
  <c r="D3230" i="152" s="1"/>
  <c r="K3231" i="152"/>
  <c r="D3231" i="152" s="1"/>
  <c r="K3232" i="152"/>
  <c r="D3232" i="152" s="1"/>
  <c r="K3233" i="152"/>
  <c r="D3233" i="152" s="1"/>
  <c r="K3234" i="152"/>
  <c r="D3234" i="152" s="1"/>
  <c r="K3235" i="152"/>
  <c r="D3235" i="152" s="1"/>
  <c r="K3236" i="152"/>
  <c r="D3236" i="152" s="1"/>
  <c r="K3237" i="152"/>
  <c r="D3237" i="152" s="1"/>
  <c r="K3238" i="152"/>
  <c r="D3238" i="152" s="1"/>
  <c r="K3239" i="152"/>
  <c r="D3239" i="152" s="1"/>
  <c r="K3240" i="152"/>
  <c r="D3240" i="152" s="1"/>
  <c r="K3241" i="152"/>
  <c r="D3241" i="152" s="1"/>
  <c r="K3242" i="152"/>
  <c r="D3242" i="152" s="1"/>
  <c r="K3243" i="152"/>
  <c r="D3243" i="152" s="1"/>
  <c r="K3244" i="152"/>
  <c r="D3244" i="152" s="1"/>
  <c r="K3245" i="152"/>
  <c r="D3245" i="152" s="1"/>
  <c r="K3246" i="152"/>
  <c r="D3246" i="152" s="1"/>
  <c r="K3247" i="152"/>
  <c r="D3247" i="152" s="1"/>
  <c r="K3248" i="152"/>
  <c r="D3248" i="152" s="1"/>
  <c r="K3249" i="152"/>
  <c r="D3249" i="152" s="1"/>
  <c r="K3250" i="152"/>
  <c r="D3250" i="152" s="1"/>
  <c r="K3251" i="152"/>
  <c r="D3251" i="152" s="1"/>
  <c r="K3252" i="152"/>
  <c r="D3252" i="152" s="1"/>
  <c r="K3253" i="152"/>
  <c r="D3253" i="152" s="1"/>
  <c r="K3254" i="152"/>
  <c r="D3254" i="152" s="1"/>
  <c r="K3255" i="152"/>
  <c r="D3255" i="152" s="1"/>
  <c r="K3256" i="152"/>
  <c r="D3256" i="152" s="1"/>
  <c r="K3257" i="152"/>
  <c r="D3257" i="152" s="1"/>
  <c r="K3258" i="152"/>
  <c r="D3258" i="152" s="1"/>
  <c r="K3259" i="152"/>
  <c r="D3259" i="152" s="1"/>
  <c r="K3260" i="152"/>
  <c r="D3260" i="152" s="1"/>
  <c r="K3261" i="152"/>
  <c r="D3261" i="152" s="1"/>
  <c r="K3262" i="152"/>
  <c r="D3262" i="152" s="1"/>
  <c r="K3263" i="152"/>
  <c r="D3263" i="152" s="1"/>
  <c r="K3264" i="152"/>
  <c r="D3264" i="152" s="1"/>
  <c r="K3265" i="152"/>
  <c r="D3265" i="152" s="1"/>
  <c r="K3266" i="152"/>
  <c r="D3266" i="152" s="1"/>
  <c r="K3267" i="152"/>
  <c r="D3267" i="152" s="1"/>
  <c r="K3268" i="152"/>
  <c r="D3268" i="152" s="1"/>
  <c r="K3269" i="152"/>
  <c r="D3269" i="152" s="1"/>
  <c r="K3270" i="152"/>
  <c r="D3270" i="152" s="1"/>
  <c r="K3271" i="152"/>
  <c r="D3271" i="152" s="1"/>
  <c r="K3272" i="152"/>
  <c r="D3272" i="152" s="1"/>
  <c r="K3273" i="152"/>
  <c r="D3273" i="152" s="1"/>
  <c r="K3274" i="152"/>
  <c r="D3274" i="152" s="1"/>
  <c r="K3275" i="152"/>
  <c r="D3275" i="152" s="1"/>
  <c r="K3276" i="152"/>
  <c r="D3276" i="152" s="1"/>
  <c r="K3277" i="152"/>
  <c r="D3277" i="152" s="1"/>
  <c r="K3278" i="152"/>
  <c r="D3278" i="152" s="1"/>
  <c r="K3279" i="152"/>
  <c r="D3279" i="152" s="1"/>
  <c r="K3280" i="152"/>
  <c r="D3280" i="152" s="1"/>
  <c r="K3281" i="152"/>
  <c r="D3281" i="152" s="1"/>
  <c r="K3282" i="152"/>
  <c r="D3282" i="152" s="1"/>
  <c r="K3283" i="152"/>
  <c r="D3283" i="152" s="1"/>
  <c r="K3284" i="152"/>
  <c r="D3284" i="152" s="1"/>
  <c r="K3285" i="152"/>
  <c r="D3285" i="152" s="1"/>
  <c r="K3286" i="152"/>
  <c r="D3286" i="152" s="1"/>
  <c r="K3287" i="152"/>
  <c r="D3287" i="152" s="1"/>
  <c r="K3288" i="152"/>
  <c r="D3288" i="152" s="1"/>
  <c r="K3289" i="152"/>
  <c r="D3289" i="152" s="1"/>
  <c r="K3290" i="152"/>
  <c r="D3290" i="152" s="1"/>
  <c r="K3291" i="152"/>
  <c r="D3291" i="152" s="1"/>
  <c r="K3292" i="152"/>
  <c r="D3292" i="152" s="1"/>
  <c r="K3293" i="152"/>
  <c r="D3293" i="152" s="1"/>
  <c r="K3294" i="152"/>
  <c r="D3294" i="152" s="1"/>
  <c r="K3295" i="152"/>
  <c r="D3295" i="152" s="1"/>
  <c r="K3296" i="152"/>
  <c r="D3296" i="152" s="1"/>
  <c r="K3297" i="152"/>
  <c r="D3297" i="152" s="1"/>
  <c r="K3298" i="152"/>
  <c r="D3298" i="152" s="1"/>
  <c r="K3299" i="152"/>
  <c r="D3299" i="152" s="1"/>
  <c r="K3300" i="152"/>
  <c r="D3300" i="152" s="1"/>
  <c r="K3301" i="152"/>
  <c r="D3301" i="152" s="1"/>
  <c r="K3302" i="152"/>
  <c r="D3302" i="152" s="1"/>
  <c r="K3303" i="152"/>
  <c r="D3303" i="152" s="1"/>
  <c r="K3304" i="152"/>
  <c r="D3304" i="152" s="1"/>
  <c r="K3305" i="152"/>
  <c r="D3305" i="152" s="1"/>
  <c r="K3306" i="152"/>
  <c r="D3306" i="152" s="1"/>
  <c r="K3307" i="152"/>
  <c r="D3307" i="152" s="1"/>
  <c r="K3308" i="152"/>
  <c r="D3308" i="152" s="1"/>
  <c r="K3309" i="152"/>
  <c r="D3309" i="152" s="1"/>
  <c r="K3310" i="152"/>
  <c r="D3310" i="152" s="1"/>
  <c r="K3311" i="152"/>
  <c r="D3311" i="152" s="1"/>
  <c r="K3312" i="152"/>
  <c r="D3312" i="152" s="1"/>
  <c r="K3313" i="152"/>
  <c r="D3313" i="152" s="1"/>
  <c r="K3314" i="152"/>
  <c r="D3314" i="152" s="1"/>
  <c r="K3315" i="152"/>
  <c r="D3315" i="152" s="1"/>
  <c r="K3316" i="152"/>
  <c r="D3316" i="152" s="1"/>
  <c r="K3317" i="152"/>
  <c r="D3317" i="152" s="1"/>
  <c r="K3318" i="152"/>
  <c r="D3318" i="152" s="1"/>
  <c r="K3319" i="152"/>
  <c r="D3319" i="152" s="1"/>
  <c r="K3320" i="152"/>
  <c r="D3320" i="152" s="1"/>
  <c r="K3321" i="152"/>
  <c r="D3321" i="152" s="1"/>
  <c r="K3322" i="152"/>
  <c r="D3322" i="152" s="1"/>
  <c r="K3323" i="152"/>
  <c r="D3323" i="152" s="1"/>
  <c r="K3324" i="152"/>
  <c r="D3324" i="152" s="1"/>
  <c r="K3325" i="152"/>
  <c r="D3325" i="152" s="1"/>
  <c r="K3326" i="152"/>
  <c r="D3326" i="152" s="1"/>
  <c r="K3327" i="152"/>
  <c r="D3327" i="152" s="1"/>
  <c r="K3328" i="152"/>
  <c r="D3328" i="152" s="1"/>
  <c r="K3329" i="152"/>
  <c r="D3329" i="152" s="1"/>
  <c r="K3330" i="152"/>
  <c r="D3330" i="152" s="1"/>
  <c r="K3331" i="152"/>
  <c r="D3331" i="152" s="1"/>
  <c r="K3332" i="152"/>
  <c r="D3332" i="152" s="1"/>
  <c r="K3333" i="152"/>
  <c r="D3333" i="152" s="1"/>
  <c r="K3334" i="152"/>
  <c r="D3334" i="152" s="1"/>
  <c r="K3335" i="152"/>
  <c r="D3335" i="152" s="1"/>
  <c r="K3336" i="152"/>
  <c r="D3336" i="152" s="1"/>
  <c r="K3337" i="152"/>
  <c r="D3337" i="152" s="1"/>
  <c r="K3338" i="152"/>
  <c r="D3338" i="152" s="1"/>
  <c r="K3339" i="152"/>
  <c r="D3339" i="152" s="1"/>
  <c r="K3340" i="152"/>
  <c r="D3340" i="152" s="1"/>
  <c r="K3341" i="152"/>
  <c r="D3341" i="152" s="1"/>
  <c r="K3342" i="152"/>
  <c r="D3342" i="152" s="1"/>
  <c r="K3343" i="152"/>
  <c r="D3343" i="152" s="1"/>
  <c r="K3344" i="152"/>
  <c r="D3344" i="152" s="1"/>
  <c r="K3345" i="152"/>
  <c r="D3345" i="152" s="1"/>
  <c r="K3346" i="152"/>
  <c r="D3346" i="152" s="1"/>
  <c r="K3347" i="152"/>
  <c r="D3347" i="152" s="1"/>
  <c r="K3348" i="152"/>
  <c r="D3348" i="152" s="1"/>
  <c r="K3349" i="152"/>
  <c r="D3349" i="152" s="1"/>
  <c r="K3350" i="152"/>
  <c r="D3350" i="152" s="1"/>
  <c r="K3351" i="152"/>
  <c r="D3351" i="152" s="1"/>
  <c r="K3352" i="152"/>
  <c r="D3352" i="152" s="1"/>
  <c r="K3353" i="152"/>
  <c r="D3353" i="152" s="1"/>
  <c r="K3354" i="152"/>
  <c r="D3354" i="152" s="1"/>
  <c r="K3355" i="152"/>
  <c r="D3355" i="152" s="1"/>
  <c r="K3356" i="152"/>
  <c r="D3356" i="152" s="1"/>
  <c r="K3357" i="152"/>
  <c r="D3357" i="152" s="1"/>
  <c r="K3358" i="152"/>
  <c r="D3358" i="152" s="1"/>
  <c r="K3359" i="152"/>
  <c r="D3359" i="152" s="1"/>
  <c r="K3360" i="152"/>
  <c r="D3360" i="152" s="1"/>
  <c r="K3361" i="152"/>
  <c r="D3361" i="152" s="1"/>
  <c r="K3362" i="152"/>
  <c r="D3362" i="152" s="1"/>
  <c r="K3363" i="152"/>
  <c r="D3363" i="152" s="1"/>
  <c r="K3364" i="152"/>
  <c r="D3364" i="152" s="1"/>
  <c r="K3365" i="152"/>
  <c r="D3365" i="152" s="1"/>
  <c r="K3366" i="152"/>
  <c r="D3366" i="152" s="1"/>
  <c r="K3367" i="152"/>
  <c r="D3367" i="152" s="1"/>
  <c r="K3368" i="152"/>
  <c r="D3368" i="152" s="1"/>
  <c r="K3369" i="152"/>
  <c r="D3369" i="152" s="1"/>
  <c r="K3370" i="152"/>
  <c r="D3370" i="152" s="1"/>
  <c r="K3371" i="152"/>
  <c r="D3371" i="152" s="1"/>
  <c r="K3372" i="152"/>
  <c r="D3372" i="152" s="1"/>
  <c r="K3373" i="152"/>
  <c r="D3373" i="152" s="1"/>
  <c r="K3374" i="152"/>
  <c r="D3374" i="152" s="1"/>
  <c r="K3375" i="152"/>
  <c r="D3375" i="152" s="1"/>
  <c r="K3376" i="152"/>
  <c r="D3376" i="152" s="1"/>
  <c r="K3377" i="152"/>
  <c r="D3377" i="152" s="1"/>
  <c r="K3378" i="152"/>
  <c r="D3378" i="152" s="1"/>
  <c r="K3379" i="152"/>
  <c r="D3379" i="152" s="1"/>
  <c r="K3380" i="152"/>
  <c r="D3380" i="152" s="1"/>
  <c r="K3381" i="152"/>
  <c r="D3381" i="152" s="1"/>
  <c r="K3382" i="152"/>
  <c r="D3382" i="152" s="1"/>
  <c r="K3383" i="152"/>
  <c r="D3383" i="152" s="1"/>
  <c r="K3384" i="152"/>
  <c r="D3384" i="152" s="1"/>
  <c r="K3385" i="152"/>
  <c r="D3385" i="152" s="1"/>
  <c r="K3386" i="152"/>
  <c r="D3386" i="152" s="1"/>
  <c r="K3387" i="152"/>
  <c r="D3387" i="152" s="1"/>
  <c r="K3388" i="152"/>
  <c r="D3388" i="152" s="1"/>
  <c r="K3389" i="152"/>
  <c r="D3389" i="152" s="1"/>
  <c r="K3390" i="152"/>
  <c r="D3390" i="152" s="1"/>
  <c r="K3391" i="152"/>
  <c r="D3391" i="152" s="1"/>
  <c r="K3392" i="152"/>
  <c r="D3392" i="152" s="1"/>
  <c r="K3393" i="152"/>
  <c r="D3393" i="152" s="1"/>
  <c r="K3394" i="152"/>
  <c r="D3394" i="152" s="1"/>
  <c r="K3395" i="152"/>
  <c r="D3395" i="152" s="1"/>
  <c r="K3396" i="152"/>
  <c r="D3396" i="152" s="1"/>
  <c r="K3397" i="152"/>
  <c r="D3397" i="152" s="1"/>
  <c r="K3398" i="152"/>
  <c r="D3398" i="152" s="1"/>
  <c r="K3399" i="152"/>
  <c r="D3399" i="152" s="1"/>
  <c r="K3400" i="152"/>
  <c r="D3400" i="152" s="1"/>
  <c r="K3401" i="152"/>
  <c r="D3401" i="152" s="1"/>
  <c r="K3402" i="152"/>
  <c r="D3402" i="152" s="1"/>
  <c r="K3403" i="152"/>
  <c r="D3403" i="152" s="1"/>
  <c r="K3404" i="152"/>
  <c r="D3404" i="152" s="1"/>
  <c r="K3405" i="152"/>
  <c r="D3405" i="152" s="1"/>
  <c r="K3406" i="152"/>
  <c r="D3406" i="152" s="1"/>
  <c r="K3407" i="152"/>
  <c r="D3407" i="152" s="1"/>
  <c r="K3408" i="152"/>
  <c r="D3408" i="152" s="1"/>
  <c r="K3409" i="152"/>
  <c r="D3409" i="152" s="1"/>
  <c r="K3410" i="152"/>
  <c r="D3410" i="152" s="1"/>
  <c r="K3411" i="152"/>
  <c r="D3411" i="152" s="1"/>
  <c r="K3412" i="152"/>
  <c r="D3412" i="152" s="1"/>
  <c r="K3413" i="152"/>
  <c r="D3413" i="152" s="1"/>
  <c r="K3414" i="152"/>
  <c r="D3414" i="152" s="1"/>
  <c r="K3415" i="152"/>
  <c r="D3415" i="152" s="1"/>
  <c r="K3416" i="152"/>
  <c r="D3416" i="152" s="1"/>
  <c r="K3417" i="152"/>
  <c r="D3417" i="152" s="1"/>
  <c r="K3418" i="152"/>
  <c r="D3418" i="152" s="1"/>
  <c r="K3419" i="152"/>
  <c r="D3419" i="152" s="1"/>
  <c r="K3420" i="152"/>
  <c r="D3420" i="152" s="1"/>
  <c r="K3421" i="152"/>
  <c r="D3421" i="152" s="1"/>
  <c r="K3422" i="152"/>
  <c r="D3422" i="152" s="1"/>
  <c r="K3423" i="152"/>
  <c r="D3423" i="152" s="1"/>
  <c r="K3424" i="152"/>
  <c r="D3424" i="152" s="1"/>
  <c r="K3425" i="152"/>
  <c r="D3425" i="152" s="1"/>
  <c r="K3426" i="152"/>
  <c r="D3426" i="152" s="1"/>
  <c r="K3427" i="152"/>
  <c r="D3427" i="152" s="1"/>
  <c r="K3428" i="152"/>
  <c r="D3428" i="152" s="1"/>
  <c r="K3429" i="152"/>
  <c r="D3429" i="152" s="1"/>
  <c r="K3430" i="152"/>
  <c r="D3430" i="152" s="1"/>
  <c r="K3431" i="152"/>
  <c r="D3431" i="152" s="1"/>
  <c r="K3432" i="152"/>
  <c r="D3432" i="152" s="1"/>
  <c r="K3433" i="152"/>
  <c r="D3433" i="152" s="1"/>
  <c r="K3434" i="152"/>
  <c r="D3434" i="152" s="1"/>
  <c r="K3435" i="152"/>
  <c r="D3435" i="152" s="1"/>
  <c r="K3436" i="152"/>
  <c r="D3436" i="152" s="1"/>
  <c r="K3437" i="152"/>
  <c r="D3437" i="152" s="1"/>
  <c r="K3438" i="152"/>
  <c r="D3438" i="152" s="1"/>
  <c r="K3439" i="152"/>
  <c r="D3439" i="152" s="1"/>
  <c r="K3440" i="152"/>
  <c r="D3440" i="152" s="1"/>
  <c r="K3441" i="152"/>
  <c r="D3441" i="152" s="1"/>
  <c r="K3442" i="152"/>
  <c r="D3442" i="152" s="1"/>
  <c r="K3443" i="152"/>
  <c r="D3443" i="152" s="1"/>
  <c r="K3444" i="152"/>
  <c r="D3444" i="152" s="1"/>
  <c r="K3445" i="152"/>
  <c r="D3445" i="152" s="1"/>
  <c r="K3446" i="152"/>
  <c r="D3446" i="152" s="1"/>
  <c r="K3447" i="152"/>
  <c r="D3447" i="152" s="1"/>
  <c r="K3448" i="152"/>
  <c r="D3448" i="152" s="1"/>
  <c r="K3449" i="152"/>
  <c r="D3449" i="152" s="1"/>
  <c r="K3450" i="152"/>
  <c r="D3450" i="152" s="1"/>
  <c r="K3451" i="152"/>
  <c r="D3451" i="152" s="1"/>
  <c r="K3452" i="152"/>
  <c r="D3452" i="152" s="1"/>
  <c r="K3453" i="152"/>
  <c r="D3453" i="152" s="1"/>
  <c r="K3454" i="152"/>
  <c r="D3454" i="152" s="1"/>
  <c r="K3455" i="152"/>
  <c r="D3455" i="152" s="1"/>
  <c r="K3456" i="152"/>
  <c r="D3456" i="152" s="1"/>
  <c r="K3457" i="152"/>
  <c r="D3457" i="152" s="1"/>
  <c r="K3458" i="152"/>
  <c r="D3458" i="152" s="1"/>
  <c r="K3459" i="152"/>
  <c r="D3459" i="152" s="1"/>
  <c r="K3460" i="152"/>
  <c r="D3460" i="152" s="1"/>
  <c r="K3461" i="152"/>
  <c r="D3461" i="152" s="1"/>
  <c r="K3462" i="152"/>
  <c r="D3462" i="152" s="1"/>
  <c r="K3463" i="152"/>
  <c r="D3463" i="152" s="1"/>
  <c r="K3464" i="152"/>
  <c r="D3464" i="152" s="1"/>
  <c r="K3465" i="152"/>
  <c r="D3465" i="152" s="1"/>
  <c r="K3466" i="152"/>
  <c r="D3466" i="152" s="1"/>
  <c r="K3467" i="152"/>
  <c r="D3467" i="152" s="1"/>
  <c r="K3468" i="152"/>
  <c r="D3468" i="152" s="1"/>
  <c r="K3469" i="152"/>
  <c r="D3469" i="152" s="1"/>
  <c r="K3470" i="152"/>
  <c r="D3470" i="152" s="1"/>
  <c r="K3471" i="152"/>
  <c r="D3471" i="152" s="1"/>
  <c r="K3472" i="152"/>
  <c r="D3472" i="152" s="1"/>
  <c r="K3473" i="152"/>
  <c r="D3473" i="152" s="1"/>
  <c r="K3474" i="152"/>
  <c r="D3474" i="152" s="1"/>
  <c r="K3475" i="152"/>
  <c r="D3475" i="152" s="1"/>
  <c r="K3476" i="152"/>
  <c r="D3476" i="152" s="1"/>
  <c r="K3477" i="152"/>
  <c r="D3477" i="152" s="1"/>
  <c r="K3478" i="152"/>
  <c r="D3478" i="152" s="1"/>
  <c r="K3479" i="152"/>
  <c r="D3479" i="152" s="1"/>
  <c r="K3480" i="152"/>
  <c r="D3480" i="152" s="1"/>
  <c r="K3481" i="152"/>
  <c r="D3481" i="152" s="1"/>
  <c r="K3482" i="152"/>
  <c r="D3482" i="152" s="1"/>
  <c r="K3483" i="152"/>
  <c r="D3483" i="152" s="1"/>
  <c r="K3484" i="152"/>
  <c r="D3484" i="152" s="1"/>
  <c r="K3485" i="152"/>
  <c r="D3485" i="152" s="1"/>
  <c r="K3486" i="152"/>
  <c r="D3486" i="152" s="1"/>
  <c r="K3487" i="152"/>
  <c r="D3487" i="152" s="1"/>
  <c r="K3488" i="152"/>
  <c r="D3488" i="152" s="1"/>
  <c r="K3489" i="152"/>
  <c r="D3489" i="152" s="1"/>
  <c r="K3490" i="152"/>
  <c r="D3490" i="152" s="1"/>
  <c r="K3491" i="152"/>
  <c r="D3491" i="152" s="1"/>
  <c r="K3492" i="152"/>
  <c r="D3492" i="152" s="1"/>
  <c r="K3493" i="152"/>
  <c r="D3493" i="152" s="1"/>
  <c r="K3494" i="152"/>
  <c r="D3494" i="152" s="1"/>
  <c r="K3495" i="152"/>
  <c r="D3495" i="152" s="1"/>
  <c r="K3496" i="152"/>
  <c r="D3496" i="152" s="1"/>
  <c r="K3497" i="152"/>
  <c r="D3497" i="152" s="1"/>
  <c r="K3498" i="152"/>
  <c r="D3498" i="152" s="1"/>
  <c r="K3499" i="152"/>
  <c r="D3499" i="152" s="1"/>
  <c r="K3500" i="152"/>
  <c r="D3500" i="152" s="1"/>
  <c r="K3501" i="152"/>
  <c r="D3501" i="152" s="1"/>
  <c r="K3502" i="152"/>
  <c r="D3502" i="152" s="1"/>
  <c r="K3503" i="152"/>
  <c r="D3503" i="152" s="1"/>
  <c r="K3504" i="152"/>
  <c r="D3504" i="152" s="1"/>
  <c r="K3505" i="152"/>
  <c r="D3505" i="152" s="1"/>
  <c r="K3506" i="152"/>
  <c r="D3506" i="152" s="1"/>
  <c r="K3507" i="152"/>
  <c r="D3507" i="152" s="1"/>
  <c r="K3508" i="152"/>
  <c r="D3508" i="152" s="1"/>
  <c r="K3509" i="152"/>
  <c r="D3509" i="152" s="1"/>
  <c r="K3510" i="152"/>
  <c r="D3510" i="152" s="1"/>
  <c r="K3511" i="152"/>
  <c r="D3511" i="152" s="1"/>
  <c r="K3512" i="152"/>
  <c r="D3512" i="152" s="1"/>
  <c r="K3513" i="152"/>
  <c r="D3513" i="152" s="1"/>
  <c r="K3514" i="152"/>
  <c r="D3514" i="152" s="1"/>
  <c r="K3515" i="152"/>
  <c r="D3515" i="152" s="1"/>
  <c r="K3516" i="152"/>
  <c r="D3516" i="152" s="1"/>
  <c r="K3517" i="152"/>
  <c r="D3517" i="152" s="1"/>
  <c r="K3518" i="152"/>
  <c r="D3518" i="152" s="1"/>
  <c r="K3519" i="152"/>
  <c r="D3519" i="152" s="1"/>
  <c r="K3520" i="152"/>
  <c r="D3520" i="152" s="1"/>
  <c r="K3521" i="152"/>
  <c r="D3521" i="152" s="1"/>
  <c r="K3522" i="152"/>
  <c r="D3522" i="152" s="1"/>
  <c r="K3523" i="152"/>
  <c r="D3523" i="152" s="1"/>
  <c r="K3524" i="152"/>
  <c r="D3524" i="152" s="1"/>
  <c r="K3525" i="152"/>
  <c r="D3525" i="152" s="1"/>
  <c r="K3526" i="152"/>
  <c r="D3526" i="152" s="1"/>
  <c r="K3527" i="152"/>
  <c r="D3527" i="152" s="1"/>
  <c r="K3528" i="152"/>
  <c r="D3528" i="152" s="1"/>
  <c r="K3529" i="152"/>
  <c r="D3529" i="152" s="1"/>
  <c r="K3530" i="152"/>
  <c r="D3530" i="152" s="1"/>
  <c r="K3531" i="152"/>
  <c r="D3531" i="152" s="1"/>
  <c r="K3532" i="152"/>
  <c r="D3532" i="152" s="1"/>
  <c r="K3533" i="152"/>
  <c r="D3533" i="152" s="1"/>
  <c r="K3534" i="152"/>
  <c r="D3534" i="152" s="1"/>
  <c r="K3535" i="152"/>
  <c r="D3535" i="152" s="1"/>
  <c r="K3536" i="152"/>
  <c r="D3536" i="152" s="1"/>
  <c r="K3537" i="152"/>
  <c r="D3537" i="152" s="1"/>
  <c r="K3538" i="152"/>
  <c r="D3538" i="152" s="1"/>
  <c r="K3539" i="152"/>
  <c r="D3539" i="152" s="1"/>
  <c r="K3540" i="152"/>
  <c r="D3540" i="152" s="1"/>
  <c r="K3541" i="152"/>
  <c r="D3541" i="152" s="1"/>
  <c r="K3542" i="152"/>
  <c r="D3542" i="152" s="1"/>
  <c r="K3543" i="152"/>
  <c r="D3543" i="152" s="1"/>
  <c r="K3544" i="152"/>
  <c r="D3544" i="152" s="1"/>
  <c r="K3545" i="152"/>
  <c r="D3545" i="152" s="1"/>
  <c r="K3546" i="152"/>
  <c r="D3546" i="152" s="1"/>
  <c r="K3547" i="152"/>
  <c r="D3547" i="152" s="1"/>
  <c r="K3548" i="152"/>
  <c r="D3548" i="152" s="1"/>
  <c r="K3549" i="152"/>
  <c r="D3549" i="152" s="1"/>
  <c r="K3550" i="152"/>
  <c r="D3550" i="152" s="1"/>
  <c r="K3551" i="152"/>
  <c r="D3551" i="152" s="1"/>
  <c r="K3552" i="152"/>
  <c r="D3552" i="152" s="1"/>
  <c r="K3553" i="152"/>
  <c r="D3553" i="152" s="1"/>
  <c r="K3554" i="152"/>
  <c r="D3554" i="152" s="1"/>
  <c r="K3555" i="152"/>
  <c r="D3555" i="152" s="1"/>
  <c r="K3556" i="152"/>
  <c r="D3556" i="152" s="1"/>
  <c r="K3557" i="152"/>
  <c r="D3557" i="152" s="1"/>
  <c r="K3558" i="152"/>
  <c r="D3558" i="152" s="1"/>
  <c r="K3559" i="152"/>
  <c r="D3559" i="152" s="1"/>
  <c r="K3560" i="152"/>
  <c r="D3560" i="152" s="1"/>
  <c r="K3561" i="152"/>
  <c r="D3561" i="152" s="1"/>
  <c r="K3562" i="152"/>
  <c r="D3562" i="152" s="1"/>
  <c r="K3563" i="152"/>
  <c r="D3563" i="152" s="1"/>
  <c r="K3564" i="152"/>
  <c r="D3564" i="152" s="1"/>
  <c r="K3565" i="152"/>
  <c r="D3565" i="152" s="1"/>
  <c r="K3566" i="152"/>
  <c r="D3566" i="152" s="1"/>
  <c r="K3567" i="152"/>
  <c r="D3567" i="152" s="1"/>
  <c r="K3568" i="152"/>
  <c r="D3568" i="152" s="1"/>
  <c r="K3569" i="152"/>
  <c r="D3569" i="152" s="1"/>
  <c r="K3570" i="152"/>
  <c r="D3570" i="152" s="1"/>
  <c r="K3571" i="152"/>
  <c r="D3571" i="152" s="1"/>
  <c r="K3572" i="152"/>
  <c r="D3572" i="152" s="1"/>
  <c r="K3573" i="152"/>
  <c r="D3573" i="152" s="1"/>
  <c r="K3574" i="152"/>
  <c r="D3574" i="152" s="1"/>
  <c r="K3575" i="152"/>
  <c r="D3575" i="152" s="1"/>
  <c r="K3576" i="152"/>
  <c r="D3576" i="152" s="1"/>
  <c r="K3577" i="152"/>
  <c r="D3577" i="152" s="1"/>
  <c r="K3578" i="152"/>
  <c r="D3578" i="152" s="1"/>
  <c r="K3579" i="152"/>
  <c r="D3579" i="152" s="1"/>
  <c r="K3580" i="152"/>
  <c r="D3580" i="152" s="1"/>
  <c r="K3581" i="152"/>
  <c r="D3581" i="152" s="1"/>
  <c r="K3582" i="152"/>
  <c r="D3582" i="152" s="1"/>
  <c r="K3583" i="152"/>
  <c r="D3583" i="152" s="1"/>
  <c r="K3584" i="152"/>
  <c r="D3584" i="152" s="1"/>
  <c r="K3585" i="152"/>
  <c r="D3585" i="152" s="1"/>
  <c r="K3586" i="152"/>
  <c r="D3586" i="152" s="1"/>
  <c r="K3587" i="152"/>
  <c r="D3587" i="152" s="1"/>
  <c r="K3588" i="152"/>
  <c r="D3588" i="152" s="1"/>
  <c r="K3589" i="152"/>
  <c r="D3589" i="152" s="1"/>
  <c r="K3590" i="152"/>
  <c r="D3590" i="152" s="1"/>
  <c r="K3591" i="152"/>
  <c r="D3591" i="152" s="1"/>
  <c r="K3592" i="152"/>
  <c r="D3592" i="152" s="1"/>
  <c r="K3593" i="152"/>
  <c r="D3593" i="152" s="1"/>
  <c r="K3594" i="152"/>
  <c r="D3594" i="152" s="1"/>
  <c r="K3595" i="152"/>
  <c r="D3595" i="152" s="1"/>
  <c r="K3596" i="152"/>
  <c r="D3596" i="152" s="1"/>
  <c r="K3597" i="152"/>
  <c r="D3597" i="152" s="1"/>
  <c r="K3598" i="152"/>
  <c r="D3598" i="152" s="1"/>
  <c r="K3599" i="152"/>
  <c r="D3599" i="152" s="1"/>
  <c r="K3600" i="152"/>
  <c r="D3600" i="152" s="1"/>
  <c r="K3601" i="152"/>
  <c r="D3601" i="152" s="1"/>
  <c r="K3602" i="152"/>
  <c r="D3602" i="152" s="1"/>
  <c r="K3603" i="152"/>
  <c r="D3603" i="152" s="1"/>
  <c r="K3604" i="152"/>
  <c r="D3604" i="152" s="1"/>
  <c r="K3605" i="152"/>
  <c r="D3605" i="152" s="1"/>
  <c r="K3606" i="152"/>
  <c r="D3606" i="152" s="1"/>
  <c r="K3607" i="152"/>
  <c r="D3607" i="152" s="1"/>
  <c r="K3608" i="152"/>
  <c r="D3608" i="152" s="1"/>
  <c r="K3609" i="152"/>
  <c r="D3609" i="152" s="1"/>
  <c r="K3610" i="152"/>
  <c r="D3610" i="152" s="1"/>
  <c r="K3611" i="152"/>
  <c r="D3611" i="152" s="1"/>
  <c r="K3612" i="152"/>
  <c r="D3612" i="152" s="1"/>
  <c r="K3613" i="152"/>
  <c r="D3613" i="152" s="1"/>
  <c r="K3614" i="152"/>
  <c r="D3614" i="152" s="1"/>
  <c r="K3615" i="152"/>
  <c r="D3615" i="152" s="1"/>
  <c r="K3616" i="152"/>
  <c r="D3616" i="152" s="1"/>
  <c r="K3617" i="152"/>
  <c r="D3617" i="152" s="1"/>
  <c r="K3618" i="152"/>
  <c r="D3618" i="152" s="1"/>
  <c r="K3619" i="152"/>
  <c r="D3619" i="152" s="1"/>
  <c r="K3620" i="152"/>
  <c r="D3620" i="152" s="1"/>
  <c r="K3621" i="152"/>
  <c r="D3621" i="152" s="1"/>
  <c r="K3622" i="152"/>
  <c r="D3622" i="152" s="1"/>
  <c r="K3623" i="152"/>
  <c r="D3623" i="152" s="1"/>
  <c r="K3624" i="152"/>
  <c r="D3624" i="152" s="1"/>
  <c r="K3625" i="152"/>
  <c r="D3625" i="152" s="1"/>
  <c r="K3626" i="152"/>
  <c r="D3626" i="152" s="1"/>
  <c r="K3627" i="152"/>
  <c r="D3627" i="152" s="1"/>
  <c r="K3628" i="152"/>
  <c r="D3628" i="152" s="1"/>
  <c r="K3629" i="152"/>
  <c r="D3629" i="152" s="1"/>
  <c r="K3630" i="152"/>
  <c r="D3630" i="152" s="1"/>
  <c r="K3631" i="152"/>
  <c r="D3631" i="152" s="1"/>
  <c r="K3632" i="152"/>
  <c r="D3632" i="152" s="1"/>
  <c r="K3633" i="152"/>
  <c r="D3633" i="152" s="1"/>
  <c r="K3634" i="152"/>
  <c r="D3634" i="152" s="1"/>
  <c r="K3635" i="152"/>
  <c r="D3635" i="152" s="1"/>
  <c r="K3636" i="152"/>
  <c r="D3636" i="152" s="1"/>
  <c r="K3637" i="152"/>
  <c r="D3637" i="152" s="1"/>
  <c r="K3638" i="152"/>
  <c r="D3638" i="152" s="1"/>
  <c r="K3639" i="152"/>
  <c r="D3639" i="152" s="1"/>
  <c r="K3640" i="152"/>
  <c r="D3640" i="152" s="1"/>
  <c r="K3641" i="152"/>
  <c r="D3641" i="152" s="1"/>
  <c r="K3642" i="152"/>
  <c r="D3642" i="152" s="1"/>
  <c r="K3643" i="152"/>
  <c r="D3643" i="152" s="1"/>
  <c r="K3644" i="152"/>
  <c r="D3644" i="152" s="1"/>
  <c r="K3645" i="152"/>
  <c r="D3645" i="152" s="1"/>
  <c r="K3646" i="152"/>
  <c r="D3646" i="152" s="1"/>
  <c r="K3647" i="152"/>
  <c r="D3647" i="152" s="1"/>
  <c r="K3648" i="152"/>
  <c r="D3648" i="152" s="1"/>
  <c r="K3649" i="152"/>
  <c r="D3649" i="152" s="1"/>
  <c r="K3650" i="152"/>
  <c r="D3650" i="152" s="1"/>
  <c r="K3651" i="152"/>
  <c r="D3651" i="152" s="1"/>
  <c r="K3652" i="152"/>
  <c r="D3652" i="152" s="1"/>
  <c r="K3653" i="152"/>
  <c r="D3653" i="152" s="1"/>
  <c r="K3654" i="152"/>
  <c r="D3654" i="152" s="1"/>
  <c r="K3655" i="152"/>
  <c r="D3655" i="152" s="1"/>
  <c r="K3656" i="152"/>
  <c r="D3656" i="152" s="1"/>
  <c r="K3657" i="152"/>
  <c r="D3657" i="152" s="1"/>
  <c r="K3658" i="152"/>
  <c r="D3658" i="152" s="1"/>
  <c r="K3659" i="152"/>
  <c r="D3659" i="152" s="1"/>
  <c r="K3660" i="152"/>
  <c r="D3660" i="152" s="1"/>
  <c r="K3661" i="152"/>
  <c r="D3661" i="152" s="1"/>
  <c r="K3662" i="152"/>
  <c r="D3662" i="152" s="1"/>
  <c r="K3663" i="152"/>
  <c r="D3663" i="152" s="1"/>
  <c r="K3664" i="152"/>
  <c r="D3664" i="152" s="1"/>
  <c r="K3665" i="152"/>
  <c r="D3665" i="152" s="1"/>
  <c r="K3666" i="152"/>
  <c r="D3666" i="152" s="1"/>
  <c r="K3667" i="152"/>
  <c r="D3667" i="152" s="1"/>
  <c r="K3668" i="152"/>
  <c r="D3668" i="152" s="1"/>
  <c r="K3669" i="152"/>
  <c r="D3669" i="152" s="1"/>
  <c r="K3670" i="152"/>
  <c r="D3670" i="152" s="1"/>
  <c r="K3671" i="152"/>
  <c r="D3671" i="152" s="1"/>
  <c r="K3672" i="152"/>
  <c r="D3672" i="152" s="1"/>
  <c r="K3673" i="152"/>
  <c r="D3673" i="152" s="1"/>
  <c r="K3674" i="152"/>
  <c r="D3674" i="152" s="1"/>
  <c r="K3675" i="152"/>
  <c r="D3675" i="152" s="1"/>
  <c r="K3676" i="152"/>
  <c r="D3676" i="152" s="1"/>
  <c r="K3677" i="152"/>
  <c r="D3677" i="152" s="1"/>
  <c r="K3678" i="152"/>
  <c r="D3678" i="152" s="1"/>
  <c r="K3679" i="152"/>
  <c r="D3679" i="152" s="1"/>
  <c r="K3680" i="152"/>
  <c r="D3680" i="152" s="1"/>
  <c r="K3681" i="152"/>
  <c r="D3681" i="152" s="1"/>
  <c r="K3682" i="152"/>
  <c r="D3682" i="152" s="1"/>
  <c r="K3683" i="152"/>
  <c r="D3683" i="152" s="1"/>
  <c r="K3684" i="152"/>
  <c r="D3684" i="152" s="1"/>
  <c r="K3685" i="152"/>
  <c r="D3685" i="152" s="1"/>
  <c r="K3686" i="152"/>
  <c r="D3686" i="152" s="1"/>
  <c r="K3687" i="152"/>
  <c r="D3687" i="152" s="1"/>
  <c r="K3688" i="152"/>
  <c r="D3688" i="152" s="1"/>
  <c r="K3689" i="152"/>
  <c r="D3689" i="152" s="1"/>
  <c r="K3690" i="152"/>
  <c r="D3690" i="152" s="1"/>
  <c r="K3691" i="152"/>
  <c r="D3691" i="152" s="1"/>
  <c r="K3692" i="152"/>
  <c r="D3692" i="152" s="1"/>
  <c r="K3693" i="152"/>
  <c r="D3693" i="152" s="1"/>
  <c r="K3694" i="152"/>
  <c r="D3694" i="152" s="1"/>
  <c r="K3695" i="152"/>
  <c r="D3695" i="152" s="1"/>
  <c r="K3696" i="152"/>
  <c r="D3696" i="152" s="1"/>
  <c r="K3697" i="152"/>
  <c r="D3697" i="152" s="1"/>
  <c r="K3698" i="152"/>
  <c r="D3698" i="152" s="1"/>
  <c r="K3699" i="152"/>
  <c r="D3699" i="152" s="1"/>
  <c r="K3700" i="152"/>
  <c r="D3700" i="152" s="1"/>
  <c r="K3701" i="152"/>
  <c r="D3701" i="152" s="1"/>
  <c r="K3702" i="152"/>
  <c r="D3702" i="152" s="1"/>
  <c r="K3703" i="152"/>
  <c r="D3703" i="152" s="1"/>
  <c r="K3704" i="152"/>
  <c r="D3704" i="152" s="1"/>
  <c r="K3705" i="152"/>
  <c r="D3705" i="152" s="1"/>
  <c r="K3706" i="152"/>
  <c r="D3706" i="152" s="1"/>
  <c r="K3707" i="152"/>
  <c r="D3707" i="152" s="1"/>
  <c r="K3708" i="152"/>
  <c r="D3708" i="152" s="1"/>
  <c r="K3709" i="152"/>
  <c r="D3709" i="152" s="1"/>
  <c r="K3710" i="152"/>
  <c r="D3710" i="152" s="1"/>
  <c r="K3711" i="152"/>
  <c r="D3711" i="152" s="1"/>
  <c r="K3712" i="152"/>
  <c r="D3712" i="152" s="1"/>
  <c r="K3713" i="152"/>
  <c r="D3713" i="152" s="1"/>
  <c r="K3714" i="152"/>
  <c r="D3714" i="152" s="1"/>
  <c r="K3715" i="152"/>
  <c r="D3715" i="152" s="1"/>
  <c r="K3716" i="152"/>
  <c r="D3716" i="152" s="1"/>
  <c r="K3717" i="152"/>
  <c r="D3717" i="152" s="1"/>
  <c r="K3718" i="152"/>
  <c r="D3718" i="152" s="1"/>
  <c r="K3719" i="152"/>
  <c r="D3719" i="152" s="1"/>
  <c r="K3720" i="152"/>
  <c r="D3720" i="152" s="1"/>
  <c r="K3721" i="152"/>
  <c r="D3721" i="152" s="1"/>
  <c r="K3722" i="152"/>
  <c r="D3722" i="152" s="1"/>
  <c r="K3723" i="152"/>
  <c r="D3723" i="152" s="1"/>
  <c r="K3724" i="152"/>
  <c r="D3724" i="152" s="1"/>
  <c r="K3725" i="152"/>
  <c r="D3725" i="152" s="1"/>
  <c r="K3726" i="152"/>
  <c r="D3726" i="152" s="1"/>
  <c r="K3727" i="152"/>
  <c r="D3727" i="152" s="1"/>
  <c r="K3728" i="152"/>
  <c r="D3728" i="152" s="1"/>
  <c r="K3729" i="152"/>
  <c r="D3729" i="152" s="1"/>
  <c r="K3730" i="152"/>
  <c r="D3730" i="152" s="1"/>
  <c r="K3731" i="152"/>
  <c r="D3731" i="152" s="1"/>
  <c r="K3732" i="152"/>
  <c r="D3732" i="152" s="1"/>
  <c r="K3733" i="152"/>
  <c r="D3733" i="152" s="1"/>
  <c r="K3734" i="152"/>
  <c r="D3734" i="152" s="1"/>
  <c r="K3735" i="152"/>
  <c r="D3735" i="152" s="1"/>
  <c r="K3736" i="152"/>
  <c r="D3736" i="152" s="1"/>
  <c r="K3737" i="152"/>
  <c r="D3737" i="152" s="1"/>
  <c r="K3738" i="152"/>
  <c r="D3738" i="152" s="1"/>
  <c r="K3739" i="152"/>
  <c r="D3739" i="152" s="1"/>
  <c r="K3740" i="152"/>
  <c r="D3740" i="152" s="1"/>
  <c r="K3741" i="152"/>
  <c r="D3741" i="152" s="1"/>
  <c r="K3742" i="152"/>
  <c r="D3742" i="152" s="1"/>
  <c r="K3743" i="152"/>
  <c r="D3743" i="152" s="1"/>
  <c r="K3744" i="152"/>
  <c r="D3744" i="152" s="1"/>
  <c r="K3745" i="152"/>
  <c r="D3745" i="152" s="1"/>
  <c r="K3746" i="152"/>
  <c r="D3746" i="152" s="1"/>
  <c r="K3747" i="152"/>
  <c r="D3747" i="152" s="1"/>
  <c r="K3748" i="152"/>
  <c r="D3748" i="152" s="1"/>
  <c r="K3749" i="152"/>
  <c r="D3749" i="152" s="1"/>
  <c r="K3750" i="152"/>
  <c r="D3750" i="152" s="1"/>
  <c r="K3751" i="152"/>
  <c r="D3751" i="152" s="1"/>
  <c r="K3752" i="152"/>
  <c r="D3752" i="152" s="1"/>
  <c r="K3753" i="152"/>
  <c r="D3753" i="152" s="1"/>
  <c r="K3754" i="152"/>
  <c r="D3754" i="152" s="1"/>
  <c r="K3755" i="152"/>
  <c r="D3755" i="152" s="1"/>
  <c r="K3756" i="152"/>
  <c r="D3756" i="152" s="1"/>
  <c r="K3757" i="152"/>
  <c r="D3757" i="152" s="1"/>
  <c r="K3758" i="152"/>
  <c r="D3758" i="152" s="1"/>
  <c r="K3759" i="152"/>
  <c r="D3759" i="152" s="1"/>
  <c r="K3760" i="152"/>
  <c r="D3760" i="152" s="1"/>
  <c r="K3761" i="152"/>
  <c r="D3761" i="152" s="1"/>
  <c r="K3762" i="152"/>
  <c r="D3762" i="152" s="1"/>
  <c r="K3763" i="152"/>
  <c r="D3763" i="152" s="1"/>
  <c r="K3764" i="152"/>
  <c r="D3764" i="152" s="1"/>
  <c r="K3765" i="152"/>
  <c r="D3765" i="152" s="1"/>
  <c r="K3766" i="152"/>
  <c r="D3766" i="152" s="1"/>
  <c r="K3767" i="152"/>
  <c r="D3767" i="152" s="1"/>
  <c r="K3768" i="152"/>
  <c r="D3768" i="152" s="1"/>
  <c r="K3769" i="152"/>
  <c r="D3769" i="152" s="1"/>
  <c r="K3770" i="152"/>
  <c r="D3770" i="152" s="1"/>
  <c r="K3771" i="152"/>
  <c r="D3771" i="152" s="1"/>
  <c r="K3772" i="152"/>
  <c r="D3772" i="152" s="1"/>
  <c r="K3773" i="152"/>
  <c r="D3773" i="152" s="1"/>
  <c r="K3774" i="152"/>
  <c r="D3774" i="152" s="1"/>
  <c r="K3775" i="152"/>
  <c r="D3775" i="152" s="1"/>
  <c r="K3776" i="152"/>
  <c r="D3776" i="152" s="1"/>
  <c r="K3777" i="152"/>
  <c r="D3777" i="152" s="1"/>
  <c r="K3778" i="152"/>
  <c r="D3778" i="152" s="1"/>
  <c r="K3779" i="152"/>
  <c r="D3779" i="152" s="1"/>
  <c r="K3780" i="152"/>
  <c r="D3780" i="152" s="1"/>
  <c r="K3781" i="152"/>
  <c r="D3781" i="152" s="1"/>
  <c r="K3782" i="152"/>
  <c r="D3782" i="152" s="1"/>
  <c r="K3783" i="152"/>
  <c r="D3783" i="152" s="1"/>
  <c r="K3784" i="152"/>
  <c r="D3784" i="152" s="1"/>
  <c r="K3785" i="152"/>
  <c r="D3785" i="152" s="1"/>
  <c r="K3786" i="152"/>
  <c r="D3786" i="152" s="1"/>
  <c r="K3787" i="152"/>
  <c r="D3787" i="152" s="1"/>
  <c r="K3788" i="152"/>
  <c r="D3788" i="152" s="1"/>
  <c r="K3789" i="152"/>
  <c r="D3789" i="152" s="1"/>
  <c r="K3790" i="152"/>
  <c r="D3790" i="152" s="1"/>
  <c r="K3791" i="152"/>
  <c r="D3791" i="152" s="1"/>
  <c r="K3792" i="152"/>
  <c r="D3792" i="152" s="1"/>
  <c r="K3793" i="152"/>
  <c r="D3793" i="152" s="1"/>
  <c r="K3794" i="152"/>
  <c r="D3794" i="152" s="1"/>
  <c r="K3795" i="152"/>
  <c r="D3795" i="152" s="1"/>
  <c r="K3796" i="152"/>
  <c r="D3796" i="152" s="1"/>
  <c r="K3797" i="152"/>
  <c r="D3797" i="152" s="1"/>
  <c r="K3798" i="152"/>
  <c r="D3798" i="152" s="1"/>
  <c r="K3799" i="152"/>
  <c r="D3799" i="152" s="1"/>
  <c r="K3800" i="152"/>
  <c r="D3800" i="152" s="1"/>
  <c r="K3801" i="152"/>
  <c r="D3801" i="152" s="1"/>
  <c r="K3802" i="152"/>
  <c r="D3802" i="152" s="1"/>
  <c r="K3803" i="152"/>
  <c r="D3803" i="152" s="1"/>
  <c r="K3804" i="152"/>
  <c r="D3804" i="152" s="1"/>
  <c r="K3805" i="152"/>
  <c r="D3805" i="152" s="1"/>
  <c r="K3806" i="152"/>
  <c r="D3806" i="152" s="1"/>
  <c r="K3807" i="152"/>
  <c r="D3807" i="152" s="1"/>
  <c r="K3808" i="152"/>
  <c r="D3808" i="152" s="1"/>
  <c r="K3809" i="152"/>
  <c r="D3809" i="152" s="1"/>
  <c r="K3810" i="152"/>
  <c r="D3810" i="152" s="1"/>
  <c r="K3811" i="152"/>
  <c r="D3811" i="152" s="1"/>
  <c r="K3812" i="152"/>
  <c r="D3812" i="152" s="1"/>
  <c r="K3813" i="152"/>
  <c r="D3813" i="152" s="1"/>
  <c r="K3814" i="152"/>
  <c r="D3814" i="152" s="1"/>
  <c r="K3815" i="152"/>
  <c r="D3815" i="152" s="1"/>
  <c r="K3816" i="152"/>
  <c r="D3816" i="152" s="1"/>
  <c r="K3817" i="152"/>
  <c r="D3817" i="152" s="1"/>
  <c r="K3818" i="152"/>
  <c r="D3818" i="152" s="1"/>
  <c r="K3819" i="152"/>
  <c r="D3819" i="152" s="1"/>
  <c r="K3820" i="152"/>
  <c r="D3820" i="152" s="1"/>
  <c r="K3821" i="152"/>
  <c r="D3821" i="152" s="1"/>
  <c r="K3822" i="152"/>
  <c r="D3822" i="152" s="1"/>
  <c r="K3823" i="152"/>
  <c r="D3823" i="152" s="1"/>
  <c r="K3824" i="152"/>
  <c r="D3824" i="152" s="1"/>
  <c r="K3825" i="152"/>
  <c r="D3825" i="152" s="1"/>
  <c r="K3826" i="152"/>
  <c r="D3826" i="152" s="1"/>
  <c r="K3827" i="152"/>
  <c r="D3827" i="152" s="1"/>
  <c r="K3828" i="152"/>
  <c r="D3828" i="152" s="1"/>
  <c r="K3829" i="152"/>
  <c r="D3829" i="152" s="1"/>
  <c r="K3830" i="152"/>
  <c r="D3830" i="152" s="1"/>
  <c r="K3831" i="152"/>
  <c r="D3831" i="152" s="1"/>
  <c r="K3832" i="152"/>
  <c r="D3832" i="152" s="1"/>
  <c r="K3833" i="152"/>
  <c r="D3833" i="152" s="1"/>
  <c r="K3834" i="152"/>
  <c r="D3834" i="152" s="1"/>
  <c r="K3835" i="152"/>
  <c r="D3835" i="152" s="1"/>
  <c r="K3836" i="152"/>
  <c r="D3836" i="152" s="1"/>
  <c r="K3837" i="152"/>
  <c r="D3837" i="152" s="1"/>
  <c r="K3838" i="152"/>
  <c r="D3838" i="152" s="1"/>
  <c r="K3839" i="152"/>
  <c r="D3839" i="152" s="1"/>
  <c r="K3840" i="152"/>
  <c r="D3840" i="152" s="1"/>
  <c r="K3841" i="152"/>
  <c r="D3841" i="152" s="1"/>
  <c r="K3842" i="152"/>
  <c r="D3842" i="152" s="1"/>
  <c r="K3843" i="152"/>
  <c r="D3843" i="152" s="1"/>
  <c r="K3844" i="152"/>
  <c r="D3844" i="152" s="1"/>
  <c r="K3845" i="152"/>
  <c r="D3845" i="152" s="1"/>
  <c r="K3846" i="152"/>
  <c r="D3846" i="152" s="1"/>
  <c r="K3847" i="152"/>
  <c r="D3847" i="152" s="1"/>
  <c r="K3848" i="152"/>
  <c r="D3848" i="152" s="1"/>
  <c r="K3849" i="152"/>
  <c r="D3849" i="152" s="1"/>
  <c r="K3850" i="152"/>
  <c r="D3850" i="152" s="1"/>
  <c r="K3851" i="152"/>
  <c r="D3851" i="152" s="1"/>
  <c r="K3852" i="152"/>
  <c r="D3852" i="152" s="1"/>
  <c r="K3853" i="152"/>
  <c r="D3853" i="152" s="1"/>
  <c r="K3854" i="152"/>
  <c r="D3854" i="152" s="1"/>
  <c r="K3855" i="152"/>
  <c r="D3855" i="152" s="1"/>
  <c r="K3856" i="152"/>
  <c r="D3856" i="152" s="1"/>
  <c r="K3857" i="152"/>
  <c r="D3857" i="152" s="1"/>
  <c r="K3858" i="152"/>
  <c r="D3858" i="152" s="1"/>
  <c r="K3859" i="152"/>
  <c r="D3859" i="152" s="1"/>
  <c r="K3860" i="152"/>
  <c r="D3860" i="152" s="1"/>
  <c r="K3861" i="152"/>
  <c r="D3861" i="152" s="1"/>
  <c r="K3862" i="152"/>
  <c r="D3862" i="152" s="1"/>
  <c r="K3863" i="152"/>
  <c r="D3863" i="152" s="1"/>
  <c r="K3864" i="152"/>
  <c r="D3864" i="152" s="1"/>
  <c r="K3865" i="152"/>
  <c r="D3865" i="152" s="1"/>
  <c r="K3866" i="152"/>
  <c r="D3866" i="152" s="1"/>
  <c r="K3867" i="152"/>
  <c r="D3867" i="152" s="1"/>
  <c r="K3868" i="152"/>
  <c r="D3868" i="152" s="1"/>
  <c r="K3869" i="152"/>
  <c r="D3869" i="152" s="1"/>
  <c r="K3870" i="152"/>
  <c r="D3870" i="152" s="1"/>
  <c r="K3871" i="152"/>
  <c r="D3871" i="152" s="1"/>
  <c r="K3872" i="152"/>
  <c r="D3872" i="152" s="1"/>
  <c r="K3873" i="152"/>
  <c r="D3873" i="152" s="1"/>
  <c r="K3874" i="152"/>
  <c r="D3874" i="152" s="1"/>
  <c r="K3875" i="152"/>
  <c r="D3875" i="152" s="1"/>
  <c r="K3876" i="152"/>
  <c r="D3876" i="152" s="1"/>
  <c r="K3877" i="152"/>
  <c r="D3877" i="152" s="1"/>
  <c r="K3878" i="152"/>
  <c r="D3878" i="152" s="1"/>
  <c r="K3879" i="152"/>
  <c r="D3879" i="152" s="1"/>
  <c r="K3880" i="152"/>
  <c r="D3880" i="152" s="1"/>
  <c r="K3881" i="152"/>
  <c r="D3881" i="152" s="1"/>
  <c r="K3882" i="152"/>
  <c r="D3882" i="152" s="1"/>
  <c r="K3883" i="152"/>
  <c r="D3883" i="152" s="1"/>
  <c r="K3884" i="152"/>
  <c r="D3884" i="152" s="1"/>
  <c r="K3885" i="152"/>
  <c r="D3885" i="152" s="1"/>
  <c r="K3886" i="152"/>
  <c r="D3886" i="152" s="1"/>
  <c r="K3887" i="152"/>
  <c r="D3887" i="152" s="1"/>
  <c r="K3888" i="152"/>
  <c r="D3888" i="152" s="1"/>
  <c r="K3889" i="152"/>
  <c r="D3889" i="152" s="1"/>
  <c r="K3890" i="152"/>
  <c r="D3890" i="152" s="1"/>
  <c r="K3891" i="152"/>
  <c r="D3891" i="152" s="1"/>
  <c r="K3892" i="152"/>
  <c r="D3892" i="152" s="1"/>
  <c r="K3893" i="152"/>
  <c r="D3893" i="152" s="1"/>
  <c r="K3894" i="152"/>
  <c r="D3894" i="152" s="1"/>
  <c r="K3895" i="152"/>
  <c r="D3895" i="152" s="1"/>
  <c r="K3896" i="152"/>
  <c r="D3896" i="152" s="1"/>
  <c r="K3897" i="152"/>
  <c r="D3897" i="152" s="1"/>
  <c r="K3898" i="152"/>
  <c r="D3898" i="152" s="1"/>
  <c r="K3899" i="152"/>
  <c r="D3899" i="152" s="1"/>
  <c r="K3900" i="152"/>
  <c r="D3900" i="152" s="1"/>
  <c r="K3901" i="152"/>
  <c r="D3901" i="152" s="1"/>
  <c r="K3902" i="152"/>
  <c r="D3902" i="152" s="1"/>
  <c r="K3903" i="152"/>
  <c r="D3903" i="152" s="1"/>
  <c r="K3904" i="152"/>
  <c r="D3904" i="152" s="1"/>
  <c r="K3905" i="152"/>
  <c r="D3905" i="152" s="1"/>
  <c r="K3906" i="152"/>
  <c r="D3906" i="152" s="1"/>
  <c r="K3907" i="152"/>
  <c r="D3907" i="152" s="1"/>
  <c r="K3908" i="152"/>
  <c r="D3908" i="152" s="1"/>
  <c r="K3909" i="152"/>
  <c r="D3909" i="152" s="1"/>
  <c r="K3910" i="152"/>
  <c r="D3910" i="152" s="1"/>
  <c r="K3911" i="152"/>
  <c r="D3911" i="152" s="1"/>
  <c r="K3912" i="152"/>
  <c r="D3912" i="152" s="1"/>
  <c r="K3913" i="152"/>
  <c r="D3913" i="152" s="1"/>
  <c r="K3914" i="152"/>
  <c r="D3914" i="152" s="1"/>
  <c r="K3915" i="152"/>
  <c r="D3915" i="152" s="1"/>
  <c r="K3916" i="152"/>
  <c r="D3916" i="152" s="1"/>
  <c r="K3917" i="152"/>
  <c r="D3917" i="152" s="1"/>
  <c r="K3918" i="152"/>
  <c r="D3918" i="152" s="1"/>
  <c r="K3919" i="152"/>
  <c r="D3919" i="152" s="1"/>
  <c r="K3920" i="152"/>
  <c r="D3920" i="152" s="1"/>
  <c r="K3921" i="152"/>
  <c r="D3921" i="152" s="1"/>
  <c r="K3922" i="152"/>
  <c r="D3922" i="152" s="1"/>
  <c r="K3923" i="152"/>
  <c r="D3923" i="152" s="1"/>
  <c r="K3924" i="152"/>
  <c r="D3924" i="152" s="1"/>
  <c r="K3925" i="152"/>
  <c r="D3925" i="152" s="1"/>
  <c r="K3926" i="152"/>
  <c r="D3926" i="152" s="1"/>
  <c r="K3927" i="152"/>
  <c r="D3927" i="152" s="1"/>
  <c r="K3928" i="152"/>
  <c r="D3928" i="152" s="1"/>
  <c r="K3929" i="152"/>
  <c r="D3929" i="152" s="1"/>
  <c r="K3930" i="152"/>
  <c r="D3930" i="152" s="1"/>
  <c r="K3931" i="152"/>
  <c r="D3931" i="152" s="1"/>
  <c r="K3932" i="152"/>
  <c r="D3932" i="152" s="1"/>
  <c r="K3933" i="152"/>
  <c r="D3933" i="152" s="1"/>
  <c r="K3934" i="152"/>
  <c r="D3934" i="152" s="1"/>
  <c r="K3935" i="152"/>
  <c r="D3935" i="152" s="1"/>
  <c r="K3936" i="152"/>
  <c r="D3936" i="152" s="1"/>
  <c r="K3937" i="152"/>
  <c r="D3937" i="152" s="1"/>
  <c r="K3938" i="152"/>
  <c r="D3938" i="152" s="1"/>
  <c r="K3939" i="152"/>
  <c r="D3939" i="152" s="1"/>
  <c r="K3940" i="152"/>
  <c r="D3940" i="152" s="1"/>
  <c r="K3941" i="152"/>
  <c r="D3941" i="152" s="1"/>
  <c r="K3942" i="152"/>
  <c r="D3942" i="152" s="1"/>
  <c r="K3943" i="152"/>
  <c r="D3943" i="152" s="1"/>
  <c r="K3944" i="152"/>
  <c r="D3944" i="152" s="1"/>
  <c r="K3945" i="152"/>
  <c r="D3945" i="152" s="1"/>
  <c r="K3946" i="152"/>
  <c r="D3946" i="152" s="1"/>
  <c r="K3947" i="152"/>
  <c r="D3947" i="152" s="1"/>
  <c r="K3948" i="152"/>
  <c r="D3948" i="152" s="1"/>
  <c r="K3949" i="152"/>
  <c r="D3949" i="152" s="1"/>
  <c r="K3950" i="152"/>
  <c r="D3950" i="152" s="1"/>
  <c r="K3951" i="152"/>
  <c r="D3951" i="152" s="1"/>
  <c r="K3952" i="152"/>
  <c r="D3952" i="152" s="1"/>
  <c r="K3953" i="152"/>
  <c r="D3953" i="152" s="1"/>
  <c r="K3954" i="152"/>
  <c r="D3954" i="152" s="1"/>
  <c r="K3955" i="152"/>
  <c r="D3955" i="152" s="1"/>
  <c r="K3956" i="152"/>
  <c r="D3956" i="152" s="1"/>
  <c r="K3957" i="152"/>
  <c r="D3957" i="152" s="1"/>
  <c r="K3958" i="152"/>
  <c r="D3958" i="152" s="1"/>
  <c r="K3959" i="152"/>
  <c r="D3959" i="152" s="1"/>
  <c r="K3960" i="152"/>
  <c r="D3960" i="152" s="1"/>
  <c r="K3961" i="152"/>
  <c r="D3961" i="152" s="1"/>
  <c r="K3962" i="152"/>
  <c r="D3962" i="152" s="1"/>
  <c r="K3963" i="152"/>
  <c r="D3963" i="152" s="1"/>
  <c r="K3964" i="152"/>
  <c r="D3964" i="152" s="1"/>
  <c r="K3965" i="152"/>
  <c r="D3965" i="152" s="1"/>
  <c r="K3966" i="152"/>
  <c r="D3966" i="152" s="1"/>
  <c r="K3967" i="152"/>
  <c r="D3967" i="152" s="1"/>
  <c r="K3968" i="152"/>
  <c r="D3968" i="152" s="1"/>
  <c r="K3969" i="152"/>
  <c r="D3969" i="152" s="1"/>
  <c r="K3970" i="152"/>
  <c r="D3970" i="152" s="1"/>
  <c r="K3971" i="152"/>
  <c r="D3971" i="152" s="1"/>
  <c r="K3972" i="152"/>
  <c r="D3972" i="152" s="1"/>
  <c r="K3973" i="152"/>
  <c r="D3973" i="152" s="1"/>
  <c r="K3974" i="152"/>
  <c r="D3974" i="152" s="1"/>
  <c r="K3975" i="152"/>
  <c r="D3975" i="152" s="1"/>
  <c r="K3976" i="152"/>
  <c r="D3976" i="152" s="1"/>
  <c r="K3977" i="152"/>
  <c r="D3977" i="152" s="1"/>
  <c r="K3978" i="152"/>
  <c r="D3978" i="152" s="1"/>
  <c r="K3979" i="152"/>
  <c r="D3979" i="152" s="1"/>
  <c r="K3980" i="152"/>
  <c r="D3980" i="152" s="1"/>
  <c r="K3981" i="152"/>
  <c r="D3981" i="152" s="1"/>
  <c r="K3982" i="152"/>
  <c r="D3982" i="152" s="1"/>
  <c r="K3983" i="152"/>
  <c r="D3983" i="152" s="1"/>
  <c r="K3984" i="152"/>
  <c r="D3984" i="152" s="1"/>
  <c r="K3985" i="152"/>
  <c r="D3985" i="152" s="1"/>
  <c r="K3986" i="152"/>
  <c r="D3986" i="152" s="1"/>
  <c r="K3987" i="152"/>
  <c r="D3987" i="152" s="1"/>
  <c r="K3988" i="152"/>
  <c r="D3988" i="152" s="1"/>
  <c r="K3989" i="152"/>
  <c r="D3989" i="152" s="1"/>
  <c r="K3990" i="152"/>
  <c r="D3990" i="152" s="1"/>
  <c r="K3991" i="152"/>
  <c r="D3991" i="152" s="1"/>
  <c r="K3992" i="152"/>
  <c r="D3992" i="152" s="1"/>
  <c r="K3993" i="152"/>
  <c r="D3993" i="152" s="1"/>
  <c r="K3994" i="152"/>
  <c r="D3994" i="152" s="1"/>
  <c r="K3995" i="152"/>
  <c r="D3995" i="152" s="1"/>
  <c r="K3996" i="152"/>
  <c r="D3996" i="152" s="1"/>
  <c r="K3997" i="152"/>
  <c r="D3997" i="152" s="1"/>
  <c r="K3998" i="152"/>
  <c r="D3998" i="152" s="1"/>
  <c r="K3999" i="152"/>
  <c r="D3999" i="152" s="1"/>
  <c r="K4000" i="152"/>
  <c r="D4000" i="152" s="1"/>
  <c r="K4001" i="152"/>
  <c r="D4001" i="152" s="1"/>
  <c r="K4002" i="152"/>
  <c r="D4002" i="152" s="1"/>
  <c r="K4003" i="152"/>
  <c r="D4003" i="152" s="1"/>
  <c r="K4004" i="152"/>
  <c r="D4004" i="152" s="1"/>
  <c r="K4005" i="152"/>
  <c r="D4005" i="152" s="1"/>
  <c r="K4006" i="152"/>
  <c r="D4006" i="152" s="1"/>
  <c r="K4007" i="152"/>
  <c r="D4007" i="152" s="1"/>
  <c r="K4008" i="152"/>
  <c r="D4008" i="152" s="1"/>
  <c r="K4009" i="152"/>
  <c r="D4009" i="152" s="1"/>
  <c r="K4010" i="152"/>
  <c r="D4010" i="152" s="1"/>
  <c r="K4011" i="152"/>
  <c r="D4011" i="152" s="1"/>
  <c r="K4012" i="152"/>
  <c r="D4012" i="152" s="1"/>
  <c r="K4013" i="152"/>
  <c r="D4013" i="152" s="1"/>
  <c r="K4014" i="152"/>
  <c r="D4014" i="152" s="1"/>
  <c r="K4015" i="152"/>
  <c r="D4015" i="152" s="1"/>
  <c r="K4016" i="152"/>
  <c r="D4016" i="152" s="1"/>
  <c r="K4017" i="152"/>
  <c r="D4017" i="152" s="1"/>
  <c r="K4018" i="152"/>
  <c r="D4018" i="152" s="1"/>
  <c r="K4019" i="152"/>
  <c r="D4019" i="152" s="1"/>
  <c r="K4020" i="152"/>
  <c r="D4020" i="152" s="1"/>
  <c r="K4021" i="152"/>
  <c r="D4021" i="152" s="1"/>
  <c r="K4022" i="152"/>
  <c r="D4022" i="152" s="1"/>
  <c r="K4023" i="152"/>
  <c r="D4023" i="152" s="1"/>
  <c r="K4024" i="152"/>
  <c r="D4024" i="152" s="1"/>
  <c r="K4025" i="152"/>
  <c r="D4025" i="152" s="1"/>
  <c r="K4026" i="152"/>
  <c r="D4026" i="152" s="1"/>
  <c r="K4027" i="152"/>
  <c r="D4027" i="152" s="1"/>
  <c r="K4028" i="152"/>
  <c r="D4028" i="152" s="1"/>
  <c r="K4029" i="152"/>
  <c r="D4029" i="152" s="1"/>
  <c r="K4030" i="152"/>
  <c r="D4030" i="152" s="1"/>
  <c r="K4031" i="152"/>
  <c r="D4031" i="152" s="1"/>
  <c r="K4032" i="152"/>
  <c r="D4032" i="152" s="1"/>
  <c r="K4033" i="152"/>
  <c r="D4033" i="152" s="1"/>
  <c r="K4034" i="152"/>
  <c r="D4034" i="152" s="1"/>
  <c r="K4035" i="152"/>
  <c r="D4035" i="152" s="1"/>
  <c r="K4036" i="152"/>
  <c r="D4036" i="152" s="1"/>
  <c r="K4037" i="152"/>
  <c r="D4037" i="152" s="1"/>
  <c r="K4038" i="152"/>
  <c r="D4038" i="152" s="1"/>
  <c r="K4039" i="152"/>
  <c r="D4039" i="152" s="1"/>
  <c r="K4040" i="152"/>
  <c r="D4040" i="152" s="1"/>
  <c r="K4041" i="152"/>
  <c r="D4041" i="152" s="1"/>
  <c r="K4042" i="152"/>
  <c r="D4042" i="152" s="1"/>
  <c r="K4043" i="152"/>
  <c r="D4043" i="152" s="1"/>
  <c r="K4044" i="152"/>
  <c r="D4044" i="152" s="1"/>
  <c r="K4045" i="152"/>
  <c r="D4045" i="152" s="1"/>
  <c r="K4046" i="152"/>
  <c r="D4046" i="152" s="1"/>
  <c r="K4047" i="152"/>
  <c r="D4047" i="152" s="1"/>
  <c r="K4048" i="152"/>
  <c r="D4048" i="152" s="1"/>
  <c r="K4049" i="152"/>
  <c r="D4049" i="152" s="1"/>
  <c r="K4050" i="152"/>
  <c r="D4050" i="152" s="1"/>
  <c r="K4051" i="152"/>
  <c r="D4051" i="152" s="1"/>
  <c r="K4052" i="152"/>
  <c r="D4052" i="152" s="1"/>
  <c r="K4053" i="152"/>
  <c r="D4053" i="152" s="1"/>
  <c r="K4054" i="152"/>
  <c r="D4054" i="152" s="1"/>
  <c r="K4055" i="152"/>
  <c r="D4055" i="152" s="1"/>
  <c r="K4056" i="152"/>
  <c r="D4056" i="152" s="1"/>
  <c r="K4057" i="152"/>
  <c r="D4057" i="152" s="1"/>
  <c r="K4058" i="152"/>
  <c r="D4058" i="152" s="1"/>
  <c r="K4059" i="152"/>
  <c r="D4059" i="152" s="1"/>
  <c r="K4060" i="152"/>
  <c r="D4060" i="152" s="1"/>
  <c r="K4061" i="152"/>
  <c r="D4061" i="152" s="1"/>
  <c r="K4062" i="152"/>
  <c r="D4062" i="152" s="1"/>
  <c r="K4063" i="152"/>
  <c r="D4063" i="152" s="1"/>
  <c r="K4064" i="152"/>
  <c r="D4064" i="152" s="1"/>
  <c r="K4065" i="152"/>
  <c r="D4065" i="152" s="1"/>
  <c r="K4066" i="152"/>
  <c r="D4066" i="152" s="1"/>
  <c r="K4067" i="152"/>
  <c r="D4067" i="152" s="1"/>
  <c r="K4068" i="152"/>
  <c r="D4068" i="152" s="1"/>
  <c r="K4069" i="152"/>
  <c r="D4069" i="152" s="1"/>
  <c r="K4070" i="152"/>
  <c r="D4070" i="152" s="1"/>
  <c r="K4071" i="152"/>
  <c r="D4071" i="152" s="1"/>
  <c r="K4072" i="152"/>
  <c r="D4072" i="152" s="1"/>
  <c r="K4073" i="152"/>
  <c r="D4073" i="152" s="1"/>
  <c r="K4074" i="152"/>
  <c r="D4074" i="152" s="1"/>
  <c r="K4075" i="152"/>
  <c r="D4075" i="152" s="1"/>
  <c r="K4076" i="152"/>
  <c r="D4076" i="152" s="1"/>
  <c r="K4077" i="152"/>
  <c r="D4077" i="152" s="1"/>
  <c r="K4078" i="152"/>
  <c r="D4078" i="152" s="1"/>
  <c r="K4079" i="152"/>
  <c r="D4079" i="152" s="1"/>
  <c r="K4080" i="152"/>
  <c r="D4080" i="152" s="1"/>
  <c r="K4081" i="152"/>
  <c r="D4081" i="152" s="1"/>
  <c r="K4082" i="152"/>
  <c r="D4082" i="152" s="1"/>
  <c r="K4083" i="152"/>
  <c r="D4083" i="152" s="1"/>
  <c r="K4084" i="152"/>
  <c r="D4084" i="152" s="1"/>
  <c r="K4085" i="152"/>
  <c r="D4085" i="152" s="1"/>
  <c r="K4086" i="152"/>
  <c r="D4086" i="152" s="1"/>
  <c r="K4087" i="152"/>
  <c r="D4087" i="152" s="1"/>
  <c r="K4088" i="152"/>
  <c r="D4088" i="152" s="1"/>
  <c r="K4089" i="152"/>
  <c r="D4089" i="152" s="1"/>
  <c r="K4090" i="152"/>
  <c r="D4090" i="152" s="1"/>
  <c r="K4091" i="152"/>
  <c r="D4091" i="152" s="1"/>
  <c r="K4092" i="152"/>
  <c r="D4092" i="152" s="1"/>
  <c r="K4093" i="152"/>
  <c r="D4093" i="152" s="1"/>
  <c r="K4094" i="152"/>
  <c r="D4094" i="152" s="1"/>
  <c r="K4095" i="152"/>
  <c r="D4095" i="152" s="1"/>
  <c r="K4096" i="152"/>
  <c r="D4096" i="152" s="1"/>
  <c r="K4097" i="152"/>
  <c r="D4097" i="152" s="1"/>
  <c r="K4098" i="152"/>
  <c r="D4098" i="152" s="1"/>
  <c r="K4099" i="152"/>
  <c r="D4099" i="152" s="1"/>
  <c r="K4100" i="152"/>
  <c r="D4100" i="152" s="1"/>
  <c r="K4101" i="152"/>
  <c r="D4101" i="152" s="1"/>
  <c r="K4102" i="152"/>
  <c r="D4102" i="152" s="1"/>
  <c r="K4103" i="152"/>
  <c r="D4103" i="152" s="1"/>
  <c r="K4104" i="152"/>
  <c r="D4104" i="152" s="1"/>
  <c r="K4105" i="152"/>
  <c r="D4105" i="152" s="1"/>
  <c r="K4106" i="152"/>
  <c r="D4106" i="152" s="1"/>
  <c r="K4107" i="152"/>
  <c r="D4107" i="152" s="1"/>
  <c r="K4108" i="152"/>
  <c r="D4108" i="152" s="1"/>
  <c r="K4109" i="152"/>
  <c r="D4109" i="152" s="1"/>
  <c r="K4110" i="152"/>
  <c r="D4110" i="152" s="1"/>
  <c r="K4111" i="152"/>
  <c r="D4111" i="152" s="1"/>
  <c r="K4112" i="152"/>
  <c r="D4112" i="152" s="1"/>
  <c r="K4113" i="152"/>
  <c r="D4113" i="152" s="1"/>
  <c r="K4114" i="152"/>
  <c r="D4114" i="152" s="1"/>
  <c r="K4115" i="152"/>
  <c r="D4115" i="152" s="1"/>
  <c r="K4116" i="152"/>
  <c r="D4116" i="152" s="1"/>
  <c r="K4117" i="152"/>
  <c r="D4117" i="152" s="1"/>
  <c r="K4118" i="152"/>
  <c r="D4118" i="152" s="1"/>
  <c r="K4119" i="152"/>
  <c r="D4119" i="152" s="1"/>
  <c r="K4120" i="152"/>
  <c r="D4120" i="152" s="1"/>
  <c r="K4121" i="152"/>
  <c r="D4121" i="152" s="1"/>
  <c r="K4122" i="152"/>
  <c r="D4122" i="152" s="1"/>
  <c r="K4123" i="152"/>
  <c r="D4123" i="152" s="1"/>
  <c r="K4124" i="152"/>
  <c r="D4124" i="152" s="1"/>
  <c r="K4125" i="152"/>
  <c r="D4125" i="152" s="1"/>
  <c r="K4126" i="152"/>
  <c r="D4126" i="152" s="1"/>
  <c r="K4127" i="152"/>
  <c r="D4127" i="152" s="1"/>
  <c r="K4128" i="152"/>
  <c r="D4128" i="152" s="1"/>
  <c r="K4129" i="152"/>
  <c r="D4129" i="152" s="1"/>
  <c r="K4130" i="152"/>
  <c r="D4130" i="152" s="1"/>
  <c r="K4131" i="152"/>
  <c r="D4131" i="152" s="1"/>
  <c r="K4132" i="152"/>
  <c r="D4132" i="152" s="1"/>
  <c r="K4133" i="152"/>
  <c r="D4133" i="152" s="1"/>
  <c r="K4134" i="152"/>
  <c r="D4134" i="152" s="1"/>
  <c r="K4135" i="152"/>
  <c r="D4135" i="152" s="1"/>
  <c r="K4136" i="152"/>
  <c r="D4136" i="152" s="1"/>
  <c r="K4137" i="152"/>
  <c r="D4137" i="152" s="1"/>
  <c r="K4138" i="152"/>
  <c r="D4138" i="152" s="1"/>
  <c r="K4139" i="152"/>
  <c r="D4139" i="152" s="1"/>
  <c r="K4140" i="152"/>
  <c r="D4140" i="152" s="1"/>
  <c r="K4141" i="152"/>
  <c r="D4141" i="152" s="1"/>
  <c r="K4142" i="152"/>
  <c r="D4142" i="152" s="1"/>
  <c r="K4143" i="152"/>
  <c r="D4143" i="152" s="1"/>
  <c r="K4144" i="152"/>
  <c r="D4144" i="152" s="1"/>
  <c r="K4145" i="152"/>
  <c r="D4145" i="152" s="1"/>
  <c r="K4146" i="152"/>
  <c r="D4146" i="152" s="1"/>
  <c r="K4147" i="152"/>
  <c r="D4147" i="152" s="1"/>
  <c r="K4148" i="152"/>
  <c r="D4148" i="152" s="1"/>
  <c r="K4149" i="152"/>
  <c r="D4149" i="152" s="1"/>
  <c r="K4150" i="152"/>
  <c r="D4150" i="152" s="1"/>
  <c r="K4151" i="152"/>
  <c r="D4151" i="152" s="1"/>
  <c r="K4152" i="152"/>
  <c r="D4152" i="152" s="1"/>
  <c r="K4153" i="152"/>
  <c r="D4153" i="152" s="1"/>
  <c r="K4154" i="152"/>
  <c r="D4154" i="152" s="1"/>
  <c r="K4155" i="152"/>
  <c r="D4155" i="152" s="1"/>
  <c r="K4156" i="152"/>
  <c r="D4156" i="152" s="1"/>
  <c r="K4157" i="152"/>
  <c r="D4157" i="152" s="1"/>
  <c r="K4158" i="152"/>
  <c r="D4158" i="152" s="1"/>
  <c r="K4159" i="152"/>
  <c r="D4159" i="152" s="1"/>
  <c r="K4160" i="152"/>
  <c r="D4160" i="152" s="1"/>
  <c r="K4161" i="152"/>
  <c r="D4161" i="152" s="1"/>
  <c r="K4162" i="152"/>
  <c r="D4162" i="152" s="1"/>
  <c r="K4163" i="152"/>
  <c r="D4163" i="152" s="1"/>
  <c r="K4164" i="152"/>
  <c r="D4164" i="152" s="1"/>
  <c r="K4165" i="152"/>
  <c r="D4165" i="152" s="1"/>
  <c r="K4166" i="152"/>
  <c r="D4166" i="152" s="1"/>
  <c r="K4167" i="152"/>
  <c r="D4167" i="152" s="1"/>
  <c r="K4168" i="152"/>
  <c r="D4168" i="152" s="1"/>
  <c r="K4169" i="152"/>
  <c r="D4169" i="152" s="1"/>
  <c r="K4170" i="152"/>
  <c r="D4170" i="152" s="1"/>
  <c r="K4171" i="152"/>
  <c r="D4171" i="152" s="1"/>
  <c r="K4172" i="152"/>
  <c r="D4172" i="152" s="1"/>
  <c r="K4173" i="152"/>
  <c r="D4173" i="152" s="1"/>
  <c r="K4174" i="152"/>
  <c r="D4174" i="152" s="1"/>
  <c r="K4175" i="152"/>
  <c r="D4175" i="152" s="1"/>
  <c r="K4176" i="152"/>
  <c r="D4176" i="152" s="1"/>
  <c r="K4177" i="152"/>
  <c r="D4177" i="152" s="1"/>
  <c r="K4178" i="152"/>
  <c r="D4178" i="152" s="1"/>
  <c r="K4179" i="152"/>
  <c r="D4179" i="152" s="1"/>
  <c r="K4180" i="152"/>
  <c r="D4180" i="152" s="1"/>
  <c r="K4181" i="152"/>
  <c r="D4181" i="152" s="1"/>
  <c r="K4182" i="152"/>
  <c r="D4182" i="152" s="1"/>
  <c r="K4183" i="152"/>
  <c r="D4183" i="152" s="1"/>
  <c r="K4184" i="152"/>
  <c r="D4184" i="152" s="1"/>
  <c r="K4185" i="152"/>
  <c r="D4185" i="152" s="1"/>
  <c r="K4186" i="152"/>
  <c r="D4186" i="152" s="1"/>
  <c r="K4187" i="152"/>
  <c r="D4187" i="152" s="1"/>
  <c r="K4188" i="152"/>
  <c r="D4188" i="152" s="1"/>
  <c r="K4189" i="152"/>
  <c r="D4189" i="152" s="1"/>
  <c r="K4190" i="152"/>
  <c r="D4190" i="152" s="1"/>
  <c r="K4191" i="152"/>
  <c r="D4191" i="152" s="1"/>
  <c r="K4192" i="152"/>
  <c r="D4192" i="152" s="1"/>
  <c r="K4193" i="152"/>
  <c r="D4193" i="152" s="1"/>
  <c r="K4194" i="152"/>
  <c r="D4194" i="152" s="1"/>
  <c r="K4195" i="152"/>
  <c r="D4195" i="152" s="1"/>
  <c r="K4196" i="152"/>
  <c r="D4196" i="152" s="1"/>
  <c r="K4197" i="152"/>
  <c r="D4197" i="152" s="1"/>
  <c r="K4198" i="152"/>
  <c r="D4198" i="152" s="1"/>
  <c r="K4199" i="152"/>
  <c r="D4199" i="152" s="1"/>
  <c r="K4200" i="152"/>
  <c r="D4200" i="152" s="1"/>
  <c r="K4201" i="152"/>
  <c r="D4201" i="152" s="1"/>
  <c r="K4202" i="152"/>
  <c r="D4202" i="152" s="1"/>
  <c r="K4203" i="152"/>
  <c r="D4203" i="152" s="1"/>
  <c r="K4204" i="152"/>
  <c r="D4204" i="152" s="1"/>
  <c r="K4205" i="152"/>
  <c r="D4205" i="152" s="1"/>
  <c r="K4206" i="152"/>
  <c r="D4206" i="152" s="1"/>
  <c r="K4207" i="152"/>
  <c r="D4207" i="152" s="1"/>
  <c r="K4208" i="152"/>
  <c r="D4208" i="152" s="1"/>
  <c r="K4209" i="152"/>
  <c r="D4209" i="152" s="1"/>
  <c r="K4210" i="152"/>
  <c r="D4210" i="152" s="1"/>
  <c r="K4211" i="152"/>
  <c r="D4211" i="152" s="1"/>
  <c r="K4212" i="152"/>
  <c r="D4212" i="152" s="1"/>
  <c r="K4213" i="152"/>
  <c r="D4213" i="152" s="1"/>
  <c r="K4214" i="152"/>
  <c r="D4214" i="152" s="1"/>
  <c r="K4215" i="152"/>
  <c r="D4215" i="152" s="1"/>
  <c r="K4216" i="152"/>
  <c r="D4216" i="152" s="1"/>
  <c r="K4217" i="152"/>
  <c r="D4217" i="152" s="1"/>
  <c r="K4218" i="152"/>
  <c r="D4218" i="152" s="1"/>
  <c r="K4219" i="152"/>
  <c r="D4219" i="152" s="1"/>
  <c r="K4220" i="152"/>
  <c r="D4220" i="152" s="1"/>
  <c r="K4221" i="152"/>
  <c r="D4221" i="152" s="1"/>
  <c r="K4222" i="152"/>
  <c r="D4222" i="152" s="1"/>
  <c r="K4223" i="152"/>
  <c r="D4223" i="152" s="1"/>
  <c r="K4224" i="152"/>
  <c r="D4224" i="152" s="1"/>
  <c r="K4225" i="152"/>
  <c r="D4225" i="152" s="1"/>
  <c r="K4226" i="152"/>
  <c r="D4226" i="152" s="1"/>
  <c r="K4227" i="152"/>
  <c r="D4227" i="152" s="1"/>
  <c r="K4228" i="152"/>
  <c r="D4228" i="152" s="1"/>
  <c r="K4229" i="152"/>
  <c r="D4229" i="152" s="1"/>
  <c r="K4230" i="152"/>
  <c r="D4230" i="152" s="1"/>
  <c r="K4231" i="152"/>
  <c r="D4231" i="152" s="1"/>
  <c r="K4232" i="152"/>
  <c r="D4232" i="152" s="1"/>
  <c r="K4233" i="152"/>
  <c r="D4233" i="152" s="1"/>
  <c r="K4234" i="152"/>
  <c r="D4234" i="152" s="1"/>
  <c r="K4235" i="152"/>
  <c r="D4235" i="152" s="1"/>
  <c r="K4236" i="152"/>
  <c r="D4236" i="152" s="1"/>
  <c r="K4237" i="152"/>
  <c r="D4237" i="152" s="1"/>
  <c r="K4238" i="152"/>
  <c r="D4238" i="152" s="1"/>
  <c r="K4239" i="152"/>
  <c r="D4239" i="152" s="1"/>
  <c r="K4240" i="152"/>
  <c r="D4240" i="152" s="1"/>
  <c r="K4241" i="152"/>
  <c r="D4241" i="152" s="1"/>
  <c r="K4242" i="152"/>
  <c r="D4242" i="152" s="1"/>
  <c r="K4243" i="152"/>
  <c r="D4243" i="152" s="1"/>
  <c r="K4244" i="152"/>
  <c r="D4244" i="152" s="1"/>
  <c r="K4245" i="152"/>
  <c r="D4245" i="152" s="1"/>
  <c r="K4246" i="152"/>
  <c r="D4246" i="152" s="1"/>
  <c r="K4247" i="152"/>
  <c r="D4247" i="152" s="1"/>
  <c r="K4248" i="152"/>
  <c r="D4248" i="152" s="1"/>
  <c r="K4249" i="152"/>
  <c r="D4249" i="152" s="1"/>
  <c r="K4250" i="152"/>
  <c r="D4250" i="152" s="1"/>
  <c r="K4251" i="152"/>
  <c r="D4251" i="152" s="1"/>
  <c r="K4252" i="152"/>
  <c r="D4252" i="152" s="1"/>
  <c r="K4253" i="152"/>
  <c r="D4253" i="152" s="1"/>
  <c r="K4254" i="152"/>
  <c r="D4254" i="152" s="1"/>
  <c r="K4255" i="152"/>
  <c r="D4255" i="152" s="1"/>
  <c r="K4256" i="152"/>
  <c r="D4256" i="152" s="1"/>
  <c r="K4257" i="152"/>
  <c r="D4257" i="152" s="1"/>
  <c r="K4258" i="152"/>
  <c r="D4258" i="152" s="1"/>
  <c r="K4259" i="152"/>
  <c r="D4259" i="152" s="1"/>
  <c r="K4260" i="152"/>
  <c r="D4260" i="152" s="1"/>
  <c r="K4261" i="152"/>
  <c r="D4261" i="152" s="1"/>
  <c r="K4262" i="152"/>
  <c r="D4262" i="152" s="1"/>
  <c r="K4263" i="152"/>
  <c r="D4263" i="152" s="1"/>
  <c r="K4264" i="152"/>
  <c r="D4264" i="152" s="1"/>
  <c r="K4265" i="152"/>
  <c r="D4265" i="152" s="1"/>
  <c r="K4266" i="152"/>
  <c r="D4266" i="152" s="1"/>
  <c r="K4267" i="152"/>
  <c r="D4267" i="152" s="1"/>
  <c r="K4268" i="152"/>
  <c r="D4268" i="152" s="1"/>
  <c r="K4269" i="152"/>
  <c r="D4269" i="152" s="1"/>
  <c r="K4270" i="152"/>
  <c r="D4270" i="152" s="1"/>
  <c r="K4271" i="152"/>
  <c r="D4271" i="152" s="1"/>
  <c r="K4272" i="152"/>
  <c r="D4272" i="152" s="1"/>
  <c r="K4273" i="152"/>
  <c r="D4273" i="152" s="1"/>
  <c r="K4274" i="152"/>
  <c r="D4274" i="152" s="1"/>
  <c r="K4275" i="152"/>
  <c r="D4275" i="152" s="1"/>
  <c r="K4276" i="152"/>
  <c r="D4276" i="152" s="1"/>
  <c r="K4277" i="152"/>
  <c r="D4277" i="152" s="1"/>
  <c r="K4278" i="152"/>
  <c r="D4278" i="152" s="1"/>
  <c r="K4279" i="152"/>
  <c r="D4279" i="152" s="1"/>
  <c r="K4280" i="152"/>
  <c r="D4280" i="152" s="1"/>
  <c r="K4281" i="152"/>
  <c r="D4281" i="152" s="1"/>
  <c r="K4282" i="152"/>
  <c r="D4282" i="152" s="1"/>
  <c r="K4283" i="152"/>
  <c r="D4283" i="152" s="1"/>
  <c r="K4284" i="152"/>
  <c r="D4284" i="152" s="1"/>
  <c r="K4285" i="152"/>
  <c r="D4285" i="152" s="1"/>
  <c r="K4286" i="152"/>
  <c r="D4286" i="152" s="1"/>
  <c r="K4287" i="152"/>
  <c r="D4287" i="152" s="1"/>
  <c r="K4288" i="152"/>
  <c r="D4288" i="152" s="1"/>
  <c r="K4289" i="152"/>
  <c r="D4289" i="152" s="1"/>
  <c r="K4290" i="152"/>
  <c r="D4290" i="152" s="1"/>
  <c r="K4291" i="152"/>
  <c r="D4291" i="152" s="1"/>
  <c r="K4292" i="152"/>
  <c r="D4292" i="152" s="1"/>
  <c r="K4293" i="152"/>
  <c r="D4293" i="152" s="1"/>
  <c r="K4294" i="152"/>
  <c r="D4294" i="152" s="1"/>
  <c r="K4295" i="152"/>
  <c r="D4295" i="152" s="1"/>
  <c r="K4296" i="152"/>
  <c r="D4296" i="152" s="1"/>
  <c r="K4297" i="152"/>
  <c r="D4297" i="152" s="1"/>
  <c r="K4298" i="152"/>
  <c r="D4298" i="152" s="1"/>
  <c r="K4299" i="152"/>
  <c r="D4299" i="152" s="1"/>
  <c r="K4300" i="152"/>
  <c r="D4300" i="152" s="1"/>
  <c r="K4301" i="152"/>
  <c r="D4301" i="152" s="1"/>
  <c r="K4302" i="152"/>
  <c r="D4302" i="152" s="1"/>
  <c r="K4303" i="152"/>
  <c r="D4303" i="152" s="1"/>
  <c r="K4304" i="152"/>
  <c r="D4304" i="152" s="1"/>
  <c r="K4305" i="152"/>
  <c r="D4305" i="152" s="1"/>
  <c r="K4306" i="152"/>
  <c r="D4306" i="152" s="1"/>
  <c r="K4307" i="152"/>
  <c r="D4307" i="152" s="1"/>
  <c r="K4308" i="152"/>
  <c r="D4308" i="152" s="1"/>
  <c r="K4309" i="152"/>
  <c r="D4309" i="152" s="1"/>
  <c r="K4310" i="152"/>
  <c r="D4310" i="152" s="1"/>
  <c r="K4311" i="152"/>
  <c r="D4311" i="152" s="1"/>
  <c r="K4312" i="152"/>
  <c r="D4312" i="152" s="1"/>
  <c r="K4313" i="152"/>
  <c r="D4313" i="152" s="1"/>
  <c r="K4314" i="152"/>
  <c r="D4314" i="152" s="1"/>
  <c r="K4315" i="152"/>
  <c r="D4315" i="152" s="1"/>
  <c r="K4316" i="152"/>
  <c r="D4316" i="152" s="1"/>
  <c r="K4317" i="152"/>
  <c r="D4317" i="152" s="1"/>
  <c r="K4318" i="152"/>
  <c r="D4318" i="152" s="1"/>
  <c r="K4319" i="152"/>
  <c r="D4319" i="152" s="1"/>
  <c r="K4320" i="152"/>
  <c r="D4320" i="152" s="1"/>
  <c r="K4321" i="152"/>
  <c r="D4321" i="152" s="1"/>
  <c r="K4322" i="152"/>
  <c r="D4322" i="152" s="1"/>
  <c r="K4323" i="152"/>
  <c r="D4323" i="152" s="1"/>
  <c r="K4324" i="152"/>
  <c r="D4324" i="152" s="1"/>
  <c r="K4325" i="152"/>
  <c r="D4325" i="152" s="1"/>
  <c r="K4326" i="152"/>
  <c r="D4326" i="152" s="1"/>
  <c r="K4327" i="152"/>
  <c r="D4327" i="152" s="1"/>
  <c r="K4328" i="152"/>
  <c r="D4328" i="152" s="1"/>
  <c r="K4329" i="152"/>
  <c r="D4329" i="152" s="1"/>
  <c r="K4330" i="152"/>
  <c r="D4330" i="152" s="1"/>
  <c r="K4331" i="152"/>
  <c r="D4331" i="152" s="1"/>
  <c r="K4332" i="152"/>
  <c r="D4332" i="152" s="1"/>
  <c r="K4333" i="152"/>
  <c r="D4333" i="152" s="1"/>
  <c r="K4334" i="152"/>
  <c r="D4334" i="152" s="1"/>
  <c r="K4335" i="152"/>
  <c r="D4335" i="152" s="1"/>
  <c r="K4336" i="152"/>
  <c r="D4336" i="152" s="1"/>
  <c r="K4337" i="152"/>
  <c r="D4337" i="152" s="1"/>
  <c r="K4338" i="152"/>
  <c r="D4338" i="152" s="1"/>
  <c r="K4339" i="152"/>
  <c r="D4339" i="152" s="1"/>
  <c r="K4340" i="152"/>
  <c r="D4340" i="152" s="1"/>
  <c r="K4341" i="152"/>
  <c r="D4341" i="152" s="1"/>
  <c r="K4342" i="152"/>
  <c r="D4342" i="152" s="1"/>
  <c r="K4343" i="152"/>
  <c r="D4343" i="152" s="1"/>
  <c r="K4344" i="152"/>
  <c r="D4344" i="152" s="1"/>
  <c r="K4345" i="152"/>
  <c r="D4345" i="152" s="1"/>
  <c r="K4346" i="152"/>
  <c r="D4346" i="152" s="1"/>
  <c r="K4347" i="152"/>
  <c r="D4347" i="152" s="1"/>
  <c r="K4348" i="152"/>
  <c r="D4348" i="152" s="1"/>
  <c r="K4349" i="152"/>
  <c r="D4349" i="152" s="1"/>
  <c r="K4350" i="152"/>
  <c r="D4350" i="152" s="1"/>
  <c r="K4351" i="152"/>
  <c r="D4351" i="152" s="1"/>
  <c r="K4352" i="152"/>
  <c r="D4352" i="152" s="1"/>
  <c r="K4353" i="152"/>
  <c r="D4353" i="152" s="1"/>
  <c r="K4354" i="152"/>
  <c r="D4354" i="152" s="1"/>
  <c r="K4355" i="152"/>
  <c r="D4355" i="152" s="1"/>
  <c r="K4356" i="152"/>
  <c r="D4356" i="152" s="1"/>
  <c r="K4357" i="152"/>
  <c r="D4357" i="152" s="1"/>
  <c r="K4358" i="152"/>
  <c r="D4358" i="152" s="1"/>
  <c r="K4359" i="152"/>
  <c r="D4359" i="152" s="1"/>
  <c r="K4360" i="152"/>
  <c r="D4360" i="152" s="1"/>
  <c r="K4361" i="152"/>
  <c r="D4361" i="152" s="1"/>
  <c r="K4362" i="152"/>
  <c r="D4362" i="152" s="1"/>
  <c r="K4363" i="152"/>
  <c r="D4363" i="152" s="1"/>
  <c r="K4364" i="152"/>
  <c r="D4364" i="152" s="1"/>
  <c r="K4365" i="152"/>
  <c r="D4365" i="152" s="1"/>
  <c r="K4366" i="152"/>
  <c r="D4366" i="152" s="1"/>
  <c r="K4367" i="152"/>
  <c r="D4367" i="152" s="1"/>
  <c r="K4368" i="152"/>
  <c r="D4368" i="152" s="1"/>
  <c r="K4369" i="152"/>
  <c r="D4369" i="152" s="1"/>
  <c r="K4370" i="152"/>
  <c r="D4370" i="152" s="1"/>
  <c r="K4371" i="152"/>
  <c r="D4371" i="152" s="1"/>
  <c r="K4372" i="152"/>
  <c r="D4372" i="152" s="1"/>
  <c r="K4373" i="152"/>
  <c r="D4373" i="152" s="1"/>
  <c r="K4374" i="152"/>
  <c r="D4374" i="152" s="1"/>
  <c r="K4375" i="152"/>
  <c r="D4375" i="152" s="1"/>
  <c r="K4376" i="152"/>
  <c r="D4376" i="152" s="1"/>
  <c r="K4377" i="152"/>
  <c r="D4377" i="152" s="1"/>
  <c r="K4378" i="152"/>
  <c r="D4378" i="152" s="1"/>
  <c r="K4379" i="152"/>
  <c r="D4379" i="152" s="1"/>
  <c r="K4380" i="152"/>
  <c r="D4380" i="152" s="1"/>
  <c r="K4381" i="152"/>
  <c r="D4381" i="152" s="1"/>
  <c r="K4382" i="152"/>
  <c r="D4382" i="152" s="1"/>
  <c r="K4383" i="152"/>
  <c r="D4383" i="152" s="1"/>
  <c r="K4384" i="152"/>
  <c r="D4384" i="152" s="1"/>
  <c r="K4385" i="152"/>
  <c r="D4385" i="152" s="1"/>
  <c r="K4386" i="152"/>
  <c r="D4386" i="152" s="1"/>
  <c r="K4387" i="152"/>
  <c r="D4387" i="152" s="1"/>
  <c r="K4388" i="152"/>
  <c r="D4388" i="152" s="1"/>
  <c r="K4389" i="152"/>
  <c r="D4389" i="152" s="1"/>
  <c r="K4390" i="152"/>
  <c r="D4390" i="152" s="1"/>
  <c r="K4391" i="152"/>
  <c r="D4391" i="152" s="1"/>
  <c r="K4392" i="152"/>
  <c r="D4392" i="152" s="1"/>
  <c r="K4393" i="152"/>
  <c r="D4393" i="152" s="1"/>
  <c r="K4394" i="152"/>
  <c r="D4394" i="152" s="1"/>
  <c r="K4395" i="152"/>
  <c r="D4395" i="152" s="1"/>
  <c r="K4396" i="152"/>
  <c r="D4396" i="152" s="1"/>
  <c r="K4397" i="152"/>
  <c r="D4397" i="152" s="1"/>
  <c r="K4398" i="152"/>
  <c r="D4398" i="152" s="1"/>
  <c r="K4399" i="152"/>
  <c r="D4399" i="152" s="1"/>
  <c r="K4400" i="152"/>
  <c r="D4400" i="152" s="1"/>
  <c r="K4401" i="152"/>
  <c r="D4401" i="152" s="1"/>
  <c r="K4402" i="152"/>
  <c r="D4402" i="152" s="1"/>
  <c r="K4403" i="152"/>
  <c r="D4403" i="152" s="1"/>
  <c r="K4404" i="152"/>
  <c r="D4404" i="152" s="1"/>
  <c r="K4405" i="152"/>
  <c r="D4405" i="152" s="1"/>
  <c r="K4406" i="152"/>
  <c r="D4406" i="152" s="1"/>
  <c r="K4407" i="152"/>
  <c r="D4407" i="152" s="1"/>
  <c r="K4408" i="152"/>
  <c r="D4408" i="152" s="1"/>
  <c r="K4409" i="152"/>
  <c r="D4409" i="152" s="1"/>
  <c r="K4410" i="152"/>
  <c r="D4410" i="152" s="1"/>
  <c r="K4411" i="152"/>
  <c r="D4411" i="152" s="1"/>
  <c r="K4412" i="152"/>
  <c r="D4412" i="152" s="1"/>
  <c r="K4413" i="152"/>
  <c r="D4413" i="152" s="1"/>
  <c r="K4414" i="152"/>
  <c r="D4414" i="152" s="1"/>
  <c r="K4415" i="152"/>
  <c r="D4415" i="152" s="1"/>
  <c r="K4416" i="152"/>
  <c r="D4416" i="152" s="1"/>
  <c r="K4417" i="152"/>
  <c r="D4417" i="152" s="1"/>
  <c r="K4418" i="152"/>
  <c r="D4418" i="152" s="1"/>
  <c r="K4419" i="152"/>
  <c r="D4419" i="152" s="1"/>
  <c r="K4420" i="152"/>
  <c r="D4420" i="152" s="1"/>
  <c r="K4421" i="152"/>
  <c r="D4421" i="152" s="1"/>
  <c r="K4422" i="152"/>
  <c r="D4422" i="152" s="1"/>
  <c r="K4423" i="152"/>
  <c r="D4423" i="152" s="1"/>
  <c r="K4424" i="152"/>
  <c r="D4424" i="152" s="1"/>
  <c r="K4425" i="152"/>
  <c r="D4425" i="152" s="1"/>
  <c r="K4426" i="152"/>
  <c r="D4426" i="152" s="1"/>
  <c r="K4427" i="152"/>
  <c r="D4427" i="152" s="1"/>
  <c r="K4428" i="152"/>
  <c r="D4428" i="152" s="1"/>
  <c r="K4429" i="152"/>
  <c r="D4429" i="152" s="1"/>
  <c r="K4430" i="152"/>
  <c r="D4430" i="152" s="1"/>
  <c r="K4431" i="152"/>
  <c r="D4431" i="152" s="1"/>
  <c r="K4432" i="152"/>
  <c r="D4432" i="152" s="1"/>
  <c r="K4433" i="152"/>
  <c r="D4433" i="152" s="1"/>
  <c r="K4434" i="152"/>
  <c r="D4434" i="152" s="1"/>
  <c r="K4435" i="152"/>
  <c r="D4435" i="152" s="1"/>
  <c r="K4436" i="152"/>
  <c r="D4436" i="152" s="1"/>
  <c r="K4437" i="152"/>
  <c r="D4437" i="152" s="1"/>
  <c r="K4438" i="152"/>
  <c r="D4438" i="152" s="1"/>
  <c r="K4439" i="152"/>
  <c r="D4439" i="152" s="1"/>
  <c r="K4440" i="152"/>
  <c r="D4440" i="152" s="1"/>
  <c r="K4441" i="152"/>
  <c r="D4441" i="152" s="1"/>
  <c r="K4442" i="152"/>
  <c r="D4442" i="152" s="1"/>
  <c r="K4443" i="152"/>
  <c r="D4443" i="152" s="1"/>
  <c r="K4444" i="152"/>
  <c r="D4444" i="152" s="1"/>
  <c r="K4445" i="152"/>
  <c r="D4445" i="152" s="1"/>
  <c r="K4446" i="152"/>
  <c r="D4446" i="152" s="1"/>
  <c r="K4447" i="152"/>
  <c r="D4447" i="152" s="1"/>
  <c r="K4448" i="152"/>
  <c r="D4448" i="152" s="1"/>
  <c r="K4449" i="152"/>
  <c r="D4449" i="152" s="1"/>
  <c r="K4450" i="152"/>
  <c r="D4450" i="152" s="1"/>
  <c r="K4451" i="152"/>
  <c r="D4451" i="152" s="1"/>
  <c r="K4452" i="152"/>
  <c r="D4452" i="152" s="1"/>
  <c r="K4453" i="152"/>
  <c r="D4453" i="152" s="1"/>
  <c r="K4454" i="152"/>
  <c r="D4454" i="152" s="1"/>
  <c r="K4455" i="152"/>
  <c r="D4455" i="152" s="1"/>
  <c r="K4456" i="152"/>
  <c r="D4456" i="152" s="1"/>
  <c r="K4457" i="152"/>
  <c r="D4457" i="152" s="1"/>
  <c r="K4458" i="152"/>
  <c r="D4458" i="152" s="1"/>
  <c r="K4459" i="152"/>
  <c r="D4459" i="152" s="1"/>
  <c r="K4460" i="152"/>
  <c r="D4460" i="152" s="1"/>
  <c r="K4461" i="152"/>
  <c r="D4461" i="152" s="1"/>
  <c r="K4462" i="152"/>
  <c r="D4462" i="152" s="1"/>
  <c r="K4463" i="152"/>
  <c r="D4463" i="152" s="1"/>
  <c r="K4464" i="152"/>
  <c r="D4464" i="152" s="1"/>
  <c r="K4465" i="152"/>
  <c r="D4465" i="152" s="1"/>
  <c r="K4466" i="152"/>
  <c r="D4466" i="152" s="1"/>
  <c r="K4467" i="152"/>
  <c r="D4467" i="152" s="1"/>
  <c r="K4468" i="152"/>
  <c r="D4468" i="152" s="1"/>
  <c r="K4469" i="152"/>
  <c r="D4469" i="152" s="1"/>
  <c r="K4470" i="152"/>
  <c r="D4470" i="152" s="1"/>
  <c r="K4471" i="152"/>
  <c r="D4471" i="152" s="1"/>
  <c r="K4472" i="152"/>
  <c r="D4472" i="152" s="1"/>
  <c r="K4473" i="152"/>
  <c r="D4473" i="152" s="1"/>
  <c r="K4474" i="152"/>
  <c r="D4474" i="152" s="1"/>
  <c r="K4475" i="152"/>
  <c r="D4475" i="152" s="1"/>
  <c r="K4476" i="152"/>
  <c r="D4476" i="152" s="1"/>
  <c r="K4477" i="152"/>
  <c r="D4477" i="152" s="1"/>
  <c r="K4478" i="152"/>
  <c r="D4478" i="152" s="1"/>
  <c r="K4479" i="152"/>
  <c r="D4479" i="152" s="1"/>
  <c r="K4480" i="152"/>
  <c r="D4480" i="152" s="1"/>
  <c r="K4481" i="152"/>
  <c r="D4481" i="152" s="1"/>
  <c r="K4482" i="152"/>
  <c r="D4482" i="152" s="1"/>
  <c r="K4483" i="152"/>
  <c r="D4483" i="152" s="1"/>
  <c r="K4484" i="152"/>
  <c r="D4484" i="152" s="1"/>
  <c r="K4485" i="152"/>
  <c r="D4485" i="152" s="1"/>
  <c r="K4486" i="152"/>
  <c r="D4486" i="152" s="1"/>
  <c r="K4487" i="152"/>
  <c r="D4487" i="152" s="1"/>
  <c r="K4488" i="152"/>
  <c r="D4488" i="152" s="1"/>
  <c r="K4489" i="152"/>
  <c r="D4489" i="152" s="1"/>
  <c r="K4490" i="152"/>
  <c r="D4490" i="152" s="1"/>
  <c r="K4491" i="152"/>
  <c r="D4491" i="152" s="1"/>
  <c r="K4492" i="152"/>
  <c r="D4492" i="152" s="1"/>
  <c r="K4493" i="152"/>
  <c r="D4493" i="152" s="1"/>
  <c r="K4494" i="152"/>
  <c r="D4494" i="152" s="1"/>
  <c r="K4495" i="152"/>
  <c r="D4495" i="152" s="1"/>
  <c r="K4496" i="152"/>
  <c r="D4496" i="152" s="1"/>
  <c r="K4497" i="152"/>
  <c r="D4497" i="152" s="1"/>
  <c r="K4498" i="152"/>
  <c r="D4498" i="152" s="1"/>
  <c r="K4499" i="152"/>
  <c r="D4499" i="152" s="1"/>
  <c r="K4500" i="152"/>
  <c r="D4500" i="152" s="1"/>
  <c r="K4501" i="152"/>
  <c r="D4501" i="152" s="1"/>
  <c r="K4502" i="152"/>
  <c r="D4502" i="152" s="1"/>
  <c r="K4503" i="152"/>
  <c r="D4503" i="152" s="1"/>
  <c r="K4504" i="152"/>
  <c r="D4504" i="152" s="1"/>
  <c r="K4505" i="152"/>
  <c r="D4505" i="152" s="1"/>
  <c r="K4506" i="152"/>
  <c r="D4506" i="152" s="1"/>
  <c r="K4507" i="152"/>
  <c r="D4507" i="152" s="1"/>
  <c r="K4508" i="152"/>
  <c r="D4508" i="152" s="1"/>
  <c r="K4509" i="152"/>
  <c r="D4509" i="152" s="1"/>
  <c r="K4510" i="152"/>
  <c r="D4510" i="152" s="1"/>
  <c r="K4511" i="152"/>
  <c r="D4511" i="152" s="1"/>
  <c r="K4512" i="152"/>
  <c r="D4512" i="152" s="1"/>
  <c r="K4513" i="152"/>
  <c r="D4513" i="152" s="1"/>
  <c r="K4514" i="152"/>
  <c r="D4514" i="152" s="1"/>
  <c r="K4515" i="152"/>
  <c r="D4515" i="152" s="1"/>
  <c r="K4516" i="152"/>
  <c r="D4516" i="152" s="1"/>
  <c r="K4517" i="152"/>
  <c r="D4517" i="152" s="1"/>
  <c r="K4518" i="152"/>
  <c r="D4518" i="152" s="1"/>
  <c r="K4519" i="152"/>
  <c r="D4519" i="152" s="1"/>
  <c r="K4520" i="152"/>
  <c r="D4520" i="152" s="1"/>
  <c r="K4521" i="152"/>
  <c r="D4521" i="152" s="1"/>
  <c r="K4522" i="152"/>
  <c r="D4522" i="152" s="1"/>
  <c r="K4523" i="152"/>
  <c r="D4523" i="152" s="1"/>
  <c r="K4524" i="152"/>
  <c r="D4524" i="152" s="1"/>
  <c r="K4525" i="152"/>
  <c r="D4525" i="152" s="1"/>
  <c r="K4526" i="152"/>
  <c r="D4526" i="152" s="1"/>
  <c r="K4527" i="152"/>
  <c r="D4527" i="152" s="1"/>
  <c r="K4528" i="152"/>
  <c r="D4528" i="152" s="1"/>
  <c r="K4529" i="152"/>
  <c r="D4529" i="152" s="1"/>
  <c r="K4530" i="152"/>
  <c r="D4530" i="152" s="1"/>
  <c r="K4531" i="152"/>
  <c r="D4531" i="152" s="1"/>
  <c r="K4532" i="152"/>
  <c r="D4532" i="152" s="1"/>
  <c r="K4533" i="152"/>
  <c r="D4533" i="152" s="1"/>
  <c r="K4534" i="152"/>
  <c r="D4534" i="152" s="1"/>
  <c r="K4535" i="152"/>
  <c r="D4535" i="152" s="1"/>
  <c r="K4536" i="152"/>
  <c r="D4536" i="152" s="1"/>
  <c r="K4537" i="152"/>
  <c r="D4537" i="152" s="1"/>
  <c r="K4538" i="152"/>
  <c r="D4538" i="152" s="1"/>
  <c r="K4539" i="152"/>
  <c r="D4539" i="152" s="1"/>
  <c r="K4540" i="152"/>
  <c r="D4540" i="152" s="1"/>
  <c r="K4541" i="152"/>
  <c r="D4541" i="152" s="1"/>
  <c r="K4542" i="152"/>
  <c r="D4542" i="152" s="1"/>
  <c r="K4543" i="152"/>
  <c r="D4543" i="152" s="1"/>
  <c r="K4544" i="152"/>
  <c r="D4544" i="152" s="1"/>
  <c r="K4545" i="152"/>
  <c r="D4545" i="152" s="1"/>
  <c r="K4546" i="152"/>
  <c r="D4546" i="152" s="1"/>
  <c r="K4547" i="152"/>
  <c r="D4547" i="152" s="1"/>
  <c r="K4548" i="152"/>
  <c r="D4548" i="152" s="1"/>
  <c r="K4549" i="152"/>
  <c r="D4549" i="152" s="1"/>
  <c r="K4550" i="152"/>
  <c r="D4550" i="152" s="1"/>
  <c r="K4551" i="152"/>
  <c r="D4551" i="152" s="1"/>
  <c r="K4552" i="152"/>
  <c r="D4552" i="152" s="1"/>
  <c r="K4553" i="152"/>
  <c r="D4553" i="152" s="1"/>
  <c r="K4554" i="152"/>
  <c r="D4554" i="152" s="1"/>
  <c r="K4555" i="152"/>
  <c r="D4555" i="152" s="1"/>
  <c r="K4556" i="152"/>
  <c r="D4556" i="152" s="1"/>
  <c r="K4557" i="152"/>
  <c r="D4557" i="152" s="1"/>
  <c r="K4558" i="152"/>
  <c r="D4558" i="152" s="1"/>
  <c r="K4559" i="152"/>
  <c r="D4559" i="152" s="1"/>
  <c r="K4560" i="152"/>
  <c r="D4560" i="152" s="1"/>
  <c r="K4561" i="152"/>
  <c r="D4561" i="152" s="1"/>
  <c r="K4562" i="152"/>
  <c r="D4562" i="152" s="1"/>
  <c r="K4563" i="152"/>
  <c r="D4563" i="152" s="1"/>
  <c r="K4564" i="152"/>
  <c r="D4564" i="152" s="1"/>
  <c r="K4565" i="152"/>
  <c r="D4565" i="152" s="1"/>
  <c r="K4566" i="152"/>
  <c r="D4566" i="152" s="1"/>
  <c r="K4567" i="152"/>
  <c r="D4567" i="152" s="1"/>
  <c r="K4568" i="152"/>
  <c r="D4568" i="152" s="1"/>
  <c r="K4569" i="152"/>
  <c r="D4569" i="152" s="1"/>
  <c r="K4570" i="152"/>
  <c r="D4570" i="152" s="1"/>
  <c r="K4571" i="152"/>
  <c r="D4571" i="152" s="1"/>
  <c r="K4572" i="152"/>
  <c r="D4572" i="152" s="1"/>
  <c r="K4573" i="152"/>
  <c r="D4573" i="152" s="1"/>
  <c r="K4574" i="152"/>
  <c r="D4574" i="152" s="1"/>
  <c r="K4575" i="152"/>
  <c r="D4575" i="152" s="1"/>
  <c r="K4576" i="152"/>
  <c r="D4576" i="152" s="1"/>
  <c r="K4577" i="152"/>
  <c r="D4577" i="152" s="1"/>
  <c r="K4578" i="152"/>
  <c r="D4578" i="152" s="1"/>
  <c r="K4579" i="152"/>
  <c r="D4579" i="152" s="1"/>
  <c r="K4580" i="152"/>
  <c r="D4580" i="152" s="1"/>
  <c r="K4581" i="152"/>
  <c r="D4581" i="152" s="1"/>
  <c r="K4582" i="152"/>
  <c r="D4582" i="152" s="1"/>
  <c r="K4583" i="152"/>
  <c r="D4583" i="152" s="1"/>
  <c r="K4584" i="152"/>
  <c r="D4584" i="152" s="1"/>
  <c r="K4585" i="152"/>
  <c r="D4585" i="152" s="1"/>
  <c r="K4586" i="152"/>
  <c r="D4586" i="152" s="1"/>
  <c r="K4587" i="152"/>
  <c r="D4587" i="152" s="1"/>
  <c r="K4588" i="152"/>
  <c r="D4588" i="152" s="1"/>
  <c r="K4589" i="152"/>
  <c r="D4589" i="152" s="1"/>
  <c r="K4590" i="152"/>
  <c r="D4590" i="152" s="1"/>
  <c r="K4591" i="152"/>
  <c r="D4591" i="152" s="1"/>
  <c r="K4592" i="152"/>
  <c r="D4592" i="152" s="1"/>
  <c r="K4593" i="152"/>
  <c r="D4593" i="152" s="1"/>
  <c r="K4594" i="152"/>
  <c r="D4594" i="152" s="1"/>
  <c r="K4595" i="152"/>
  <c r="D4595" i="152" s="1"/>
  <c r="K4596" i="152"/>
  <c r="D4596" i="152" s="1"/>
  <c r="K4597" i="152"/>
  <c r="D4597" i="152" s="1"/>
  <c r="K4598" i="152"/>
  <c r="D4598" i="152" s="1"/>
  <c r="K4599" i="152"/>
  <c r="D4599" i="152" s="1"/>
  <c r="K4600" i="152"/>
  <c r="D4600" i="152" s="1"/>
  <c r="K4601" i="152"/>
  <c r="D4601" i="152" s="1"/>
  <c r="K4602" i="152"/>
  <c r="D4602" i="152" s="1"/>
  <c r="K4603" i="152"/>
  <c r="D4603" i="152" s="1"/>
  <c r="K4604" i="152"/>
  <c r="D4604" i="152" s="1"/>
  <c r="K4605" i="152"/>
  <c r="D4605" i="152" s="1"/>
  <c r="K4606" i="152"/>
  <c r="D4606" i="152" s="1"/>
  <c r="K4607" i="152"/>
  <c r="D4607" i="152" s="1"/>
  <c r="K4608" i="152"/>
  <c r="D4608" i="152" s="1"/>
  <c r="K4609" i="152"/>
  <c r="D4609" i="152" s="1"/>
  <c r="K4610" i="152"/>
  <c r="D4610" i="152" s="1"/>
  <c r="K4611" i="152"/>
  <c r="D4611" i="152" s="1"/>
  <c r="K4612" i="152"/>
  <c r="D4612" i="152" s="1"/>
  <c r="K4613" i="152"/>
  <c r="D4613" i="152" s="1"/>
  <c r="K4614" i="152"/>
  <c r="D4614" i="152" s="1"/>
  <c r="K4615" i="152"/>
  <c r="D4615" i="152" s="1"/>
  <c r="K4616" i="152"/>
  <c r="D4616" i="152" s="1"/>
  <c r="K4617" i="152"/>
  <c r="D4617" i="152" s="1"/>
  <c r="K4618" i="152"/>
  <c r="D4618" i="152" s="1"/>
  <c r="K4619" i="152"/>
  <c r="D4619" i="152" s="1"/>
  <c r="K4620" i="152"/>
  <c r="D4620" i="152" s="1"/>
  <c r="K4621" i="152"/>
  <c r="D4621" i="152" s="1"/>
  <c r="K4622" i="152"/>
  <c r="D4622" i="152" s="1"/>
  <c r="K4623" i="152"/>
  <c r="D4623" i="152" s="1"/>
  <c r="K4624" i="152"/>
  <c r="D4624" i="152" s="1"/>
  <c r="K4625" i="152"/>
  <c r="D4625" i="152" s="1"/>
  <c r="K4626" i="152"/>
  <c r="D4626" i="152" s="1"/>
  <c r="K4627" i="152"/>
  <c r="D4627" i="152" s="1"/>
  <c r="K4628" i="152"/>
  <c r="D4628" i="152" s="1"/>
  <c r="K4629" i="152"/>
  <c r="D4629" i="152" s="1"/>
  <c r="K4630" i="152"/>
  <c r="D4630" i="152" s="1"/>
  <c r="K4631" i="152"/>
  <c r="D4631" i="152" s="1"/>
  <c r="K4632" i="152"/>
  <c r="D4632" i="152" s="1"/>
  <c r="K4633" i="152"/>
  <c r="D4633" i="152" s="1"/>
  <c r="K4634" i="152"/>
  <c r="D4634" i="152" s="1"/>
  <c r="K4635" i="152"/>
  <c r="D4635" i="152" s="1"/>
  <c r="K4636" i="152"/>
  <c r="D4636" i="152" s="1"/>
  <c r="K4637" i="152"/>
  <c r="D4637" i="152" s="1"/>
  <c r="K4638" i="152"/>
  <c r="D4638" i="152" s="1"/>
  <c r="K4639" i="152"/>
  <c r="D4639" i="152" s="1"/>
  <c r="K4640" i="152"/>
  <c r="D4640" i="152" s="1"/>
  <c r="K4641" i="152"/>
  <c r="D4641" i="152" s="1"/>
  <c r="K4642" i="152"/>
  <c r="D4642" i="152" s="1"/>
  <c r="K4643" i="152"/>
  <c r="D4643" i="152" s="1"/>
  <c r="K4644" i="152"/>
  <c r="D4644" i="152" s="1"/>
  <c r="K4645" i="152"/>
  <c r="D4645" i="152" s="1"/>
  <c r="K4646" i="152"/>
  <c r="D4646" i="152" s="1"/>
  <c r="K4647" i="152"/>
  <c r="D4647" i="152" s="1"/>
  <c r="K4648" i="152"/>
  <c r="D4648" i="152" s="1"/>
  <c r="K4649" i="152"/>
  <c r="D4649" i="152" s="1"/>
  <c r="K4650" i="152"/>
  <c r="D4650" i="152" s="1"/>
  <c r="K4651" i="152"/>
  <c r="D4651" i="152" s="1"/>
  <c r="K4652" i="152"/>
  <c r="D4652" i="152" s="1"/>
  <c r="K4653" i="152"/>
  <c r="D4653" i="152" s="1"/>
  <c r="K4654" i="152"/>
  <c r="D4654" i="152" s="1"/>
  <c r="K4655" i="152"/>
  <c r="D4655" i="152" s="1"/>
  <c r="K4656" i="152"/>
  <c r="D4656" i="152" s="1"/>
  <c r="K4657" i="152"/>
  <c r="D4657" i="152" s="1"/>
  <c r="K4658" i="152"/>
  <c r="D4658" i="152" s="1"/>
  <c r="K4659" i="152"/>
  <c r="D4659" i="152" s="1"/>
  <c r="K4660" i="152"/>
  <c r="D4660" i="152" s="1"/>
  <c r="K4661" i="152"/>
  <c r="D4661" i="152" s="1"/>
  <c r="K4662" i="152"/>
  <c r="D4662" i="152" s="1"/>
  <c r="K4663" i="152"/>
  <c r="D4663" i="152" s="1"/>
  <c r="K4664" i="152"/>
  <c r="D4664" i="152" s="1"/>
  <c r="K4665" i="152"/>
  <c r="D4665" i="152" s="1"/>
  <c r="K4666" i="152"/>
  <c r="D4666" i="152" s="1"/>
  <c r="K4667" i="152"/>
  <c r="D4667" i="152" s="1"/>
  <c r="K4668" i="152"/>
  <c r="D4668" i="152" s="1"/>
  <c r="K4669" i="152"/>
  <c r="D4669" i="152" s="1"/>
  <c r="K4670" i="152"/>
  <c r="D4670" i="152" s="1"/>
  <c r="K4671" i="152"/>
  <c r="D4671" i="152" s="1"/>
  <c r="K4672" i="152"/>
  <c r="D4672" i="152" s="1"/>
  <c r="K4673" i="152"/>
  <c r="D4673" i="152" s="1"/>
  <c r="K4674" i="152"/>
  <c r="D4674" i="152" s="1"/>
  <c r="K4675" i="152"/>
  <c r="D4675" i="152" s="1"/>
  <c r="K4676" i="152"/>
  <c r="D4676" i="152" s="1"/>
  <c r="K4677" i="152"/>
  <c r="D4677" i="152" s="1"/>
  <c r="K4678" i="152"/>
  <c r="D4678" i="152" s="1"/>
  <c r="K4679" i="152"/>
  <c r="D4679" i="152" s="1"/>
  <c r="K4680" i="152"/>
  <c r="D4680" i="152" s="1"/>
  <c r="K4681" i="152"/>
  <c r="D4681" i="152" s="1"/>
  <c r="K4682" i="152"/>
  <c r="D4682" i="152" s="1"/>
  <c r="K4683" i="152"/>
  <c r="D4683" i="152" s="1"/>
  <c r="K4684" i="152"/>
  <c r="D4684" i="152" s="1"/>
  <c r="K4685" i="152"/>
  <c r="D4685" i="152" s="1"/>
  <c r="K4686" i="152"/>
  <c r="D4686" i="152" s="1"/>
  <c r="K4687" i="152"/>
  <c r="D4687" i="152" s="1"/>
  <c r="K4688" i="152"/>
  <c r="D4688" i="152" s="1"/>
  <c r="K4689" i="152"/>
  <c r="D4689" i="152" s="1"/>
  <c r="K4690" i="152"/>
  <c r="D4690" i="152" s="1"/>
  <c r="K4691" i="152"/>
  <c r="D4691" i="152" s="1"/>
  <c r="K4692" i="152"/>
  <c r="D4692" i="152" s="1"/>
  <c r="K4693" i="152"/>
  <c r="D4693" i="152" s="1"/>
  <c r="K4694" i="152"/>
  <c r="D4694" i="152" s="1"/>
  <c r="K4695" i="152"/>
  <c r="D4695" i="152" s="1"/>
  <c r="K4696" i="152"/>
  <c r="D4696" i="152" s="1"/>
  <c r="K4697" i="152"/>
  <c r="D4697" i="152" s="1"/>
  <c r="K4698" i="152"/>
  <c r="D4698" i="152" s="1"/>
  <c r="K4699" i="152"/>
  <c r="D4699" i="152" s="1"/>
  <c r="K4700" i="152"/>
  <c r="D4700" i="152" s="1"/>
  <c r="K4701" i="152"/>
  <c r="D4701" i="152" s="1"/>
  <c r="K4702" i="152"/>
  <c r="D4702" i="152" s="1"/>
  <c r="K4703" i="152"/>
  <c r="D4703" i="152" s="1"/>
  <c r="K4704" i="152"/>
  <c r="D4704" i="152" s="1"/>
  <c r="K4705" i="152"/>
  <c r="D4705" i="152" s="1"/>
  <c r="K4706" i="152"/>
  <c r="D4706" i="152" s="1"/>
  <c r="K4707" i="152"/>
  <c r="D4707" i="152" s="1"/>
  <c r="K4708" i="152"/>
  <c r="D4708" i="152" s="1"/>
  <c r="K4709" i="152"/>
  <c r="D4709" i="152" s="1"/>
  <c r="K4710" i="152"/>
  <c r="D4710" i="152" s="1"/>
  <c r="K4711" i="152"/>
  <c r="D4711" i="152" s="1"/>
  <c r="K4712" i="152"/>
  <c r="D4712" i="152" s="1"/>
  <c r="K4713" i="152"/>
  <c r="D4713" i="152" s="1"/>
  <c r="K4714" i="152"/>
  <c r="D4714" i="152" s="1"/>
  <c r="K4715" i="152"/>
  <c r="D4715" i="152" s="1"/>
  <c r="K4716" i="152"/>
  <c r="D4716" i="152" s="1"/>
  <c r="K4717" i="152"/>
  <c r="D4717" i="152" s="1"/>
  <c r="K4718" i="152"/>
  <c r="D4718" i="152" s="1"/>
  <c r="K4719" i="152"/>
  <c r="D4719" i="152" s="1"/>
  <c r="K4720" i="152"/>
  <c r="D4720" i="152" s="1"/>
  <c r="K4721" i="152"/>
  <c r="D4721" i="152" s="1"/>
  <c r="K4722" i="152"/>
  <c r="D4722" i="152" s="1"/>
  <c r="K4723" i="152"/>
  <c r="D4723" i="152" s="1"/>
  <c r="K4724" i="152"/>
  <c r="D4724" i="152" s="1"/>
  <c r="K4725" i="152"/>
  <c r="D4725" i="152" s="1"/>
  <c r="K4726" i="152"/>
  <c r="D4726" i="152" s="1"/>
  <c r="K4727" i="152"/>
  <c r="D4727" i="152" s="1"/>
  <c r="K4728" i="152"/>
  <c r="D4728" i="152" s="1"/>
  <c r="K4729" i="152"/>
  <c r="D4729" i="152" s="1"/>
  <c r="K4730" i="152"/>
  <c r="D4730" i="152" s="1"/>
  <c r="K4731" i="152"/>
  <c r="D4731" i="152" s="1"/>
  <c r="K4732" i="152"/>
  <c r="D4732" i="152" s="1"/>
  <c r="K4733" i="152"/>
  <c r="D4733" i="152" s="1"/>
  <c r="K4734" i="152"/>
  <c r="D4734" i="152" s="1"/>
  <c r="K4735" i="152"/>
  <c r="D4735" i="152" s="1"/>
  <c r="K4736" i="152"/>
  <c r="D4736" i="152" s="1"/>
  <c r="K4737" i="152"/>
  <c r="D4737" i="152" s="1"/>
  <c r="K4738" i="152"/>
  <c r="D4738" i="152" s="1"/>
  <c r="K4739" i="152"/>
  <c r="D4739" i="152" s="1"/>
  <c r="K4740" i="152"/>
  <c r="D4740" i="152" s="1"/>
  <c r="K4741" i="152"/>
  <c r="D4741" i="152" s="1"/>
  <c r="K4742" i="152"/>
  <c r="D4742" i="152" s="1"/>
  <c r="K4743" i="152"/>
  <c r="D4743" i="152" s="1"/>
  <c r="K4744" i="152"/>
  <c r="D4744" i="152" s="1"/>
  <c r="K4745" i="152"/>
  <c r="D4745" i="152" s="1"/>
  <c r="K4746" i="152"/>
  <c r="D4746" i="152" s="1"/>
  <c r="K4747" i="152"/>
  <c r="D4747" i="152" s="1"/>
  <c r="K4748" i="152"/>
  <c r="D4748" i="152" s="1"/>
  <c r="K4749" i="152"/>
  <c r="D4749" i="152" s="1"/>
  <c r="K4750" i="152"/>
  <c r="D4750" i="152" s="1"/>
  <c r="K4751" i="152"/>
  <c r="D4751" i="152" s="1"/>
  <c r="K4752" i="152"/>
  <c r="D4752" i="152" s="1"/>
  <c r="K4753" i="152"/>
  <c r="D4753" i="152" s="1"/>
  <c r="K4754" i="152"/>
  <c r="D4754" i="152" s="1"/>
  <c r="K4755" i="152"/>
  <c r="D4755" i="152" s="1"/>
  <c r="K4756" i="152"/>
  <c r="D4756" i="152" s="1"/>
  <c r="K4757" i="152"/>
  <c r="D4757" i="152" s="1"/>
  <c r="K4758" i="152"/>
  <c r="D4758" i="152" s="1"/>
  <c r="K4759" i="152"/>
  <c r="D4759" i="152" s="1"/>
  <c r="K4760" i="152"/>
  <c r="D4760" i="152" s="1"/>
  <c r="K4761" i="152"/>
  <c r="D4761" i="152" s="1"/>
  <c r="K4762" i="152"/>
  <c r="D4762" i="152" s="1"/>
  <c r="K4763" i="152"/>
  <c r="D4763" i="152" s="1"/>
  <c r="K4764" i="152"/>
  <c r="D4764" i="152" s="1"/>
  <c r="K4765" i="152"/>
  <c r="D4765" i="152" s="1"/>
  <c r="K4766" i="152"/>
  <c r="D4766" i="152" s="1"/>
  <c r="K4767" i="152"/>
  <c r="D4767" i="152" s="1"/>
  <c r="K4768" i="152"/>
  <c r="D4768" i="152" s="1"/>
  <c r="K4769" i="152"/>
  <c r="D4769" i="152" s="1"/>
  <c r="K4770" i="152"/>
  <c r="D4770" i="152" s="1"/>
  <c r="K4771" i="152"/>
  <c r="D4771" i="152" s="1"/>
  <c r="K4772" i="152"/>
  <c r="D4772" i="152" s="1"/>
  <c r="K4773" i="152"/>
  <c r="D4773" i="152" s="1"/>
  <c r="K4774" i="152"/>
  <c r="D4774" i="152" s="1"/>
  <c r="K4775" i="152"/>
  <c r="D4775" i="152" s="1"/>
  <c r="K4776" i="152"/>
  <c r="D4776" i="152" s="1"/>
  <c r="K4777" i="152"/>
  <c r="D4777" i="152" s="1"/>
  <c r="K4778" i="152"/>
  <c r="D4778" i="152" s="1"/>
  <c r="K4779" i="152"/>
  <c r="D4779" i="152" s="1"/>
  <c r="K4780" i="152"/>
  <c r="D4780" i="152" s="1"/>
  <c r="K4781" i="152"/>
  <c r="D4781" i="152" s="1"/>
  <c r="K4782" i="152"/>
  <c r="D4782" i="152" s="1"/>
  <c r="K4783" i="152"/>
  <c r="D4783" i="152" s="1"/>
  <c r="K4784" i="152"/>
  <c r="D4784" i="152" s="1"/>
  <c r="K4785" i="152"/>
  <c r="D4785" i="152" s="1"/>
  <c r="K4786" i="152"/>
  <c r="D4786" i="152" s="1"/>
  <c r="K4787" i="152"/>
  <c r="D4787" i="152" s="1"/>
  <c r="K4788" i="152"/>
  <c r="D4788" i="152" s="1"/>
  <c r="K4789" i="152"/>
  <c r="D4789" i="152" s="1"/>
  <c r="K4790" i="152"/>
  <c r="D4790" i="152" s="1"/>
  <c r="K4791" i="152"/>
  <c r="D4791" i="152" s="1"/>
  <c r="K4792" i="152"/>
  <c r="D4792" i="152" s="1"/>
  <c r="K4793" i="152"/>
  <c r="D4793" i="152" s="1"/>
  <c r="K4794" i="152"/>
  <c r="D4794" i="152" s="1"/>
  <c r="K4795" i="152"/>
  <c r="D4795" i="152" s="1"/>
  <c r="K4796" i="152"/>
  <c r="D4796" i="152" s="1"/>
  <c r="K4797" i="152"/>
  <c r="D4797" i="152" s="1"/>
  <c r="K4798" i="152"/>
  <c r="D4798" i="152" s="1"/>
  <c r="K4799" i="152"/>
  <c r="D4799" i="152" s="1"/>
  <c r="K4800" i="152"/>
  <c r="D4800" i="152" s="1"/>
  <c r="K4801" i="152"/>
  <c r="D4801" i="152" s="1"/>
  <c r="K4802" i="152"/>
  <c r="D4802" i="152" s="1"/>
  <c r="K4803" i="152"/>
  <c r="D4803" i="152" s="1"/>
  <c r="K4804" i="152"/>
  <c r="D4804" i="152" s="1"/>
  <c r="K4805" i="152"/>
  <c r="D4805" i="152" s="1"/>
  <c r="K4806" i="152"/>
  <c r="D4806" i="152" s="1"/>
  <c r="K4807" i="152"/>
  <c r="D4807" i="152" s="1"/>
  <c r="K4808" i="152"/>
  <c r="D4808" i="152" s="1"/>
  <c r="K4809" i="152"/>
  <c r="D4809" i="152" s="1"/>
  <c r="K4810" i="152"/>
  <c r="D4810" i="152" s="1"/>
  <c r="K4811" i="152"/>
  <c r="D4811" i="152" s="1"/>
  <c r="K4812" i="152"/>
  <c r="D4812" i="152" s="1"/>
  <c r="K4813" i="152"/>
  <c r="D4813" i="152" s="1"/>
  <c r="K4814" i="152"/>
  <c r="D4814" i="152" s="1"/>
  <c r="K4815" i="152"/>
  <c r="D4815" i="152" s="1"/>
  <c r="K4816" i="152"/>
  <c r="D4816" i="152" s="1"/>
  <c r="K4817" i="152"/>
  <c r="D4817" i="152" s="1"/>
  <c r="K4818" i="152"/>
  <c r="D4818" i="152" s="1"/>
  <c r="K4819" i="152"/>
  <c r="D4819" i="152" s="1"/>
  <c r="K4820" i="152"/>
  <c r="D4820" i="152" s="1"/>
  <c r="K4821" i="152"/>
  <c r="D4821" i="152" s="1"/>
  <c r="K4822" i="152"/>
  <c r="D4822" i="152" s="1"/>
  <c r="K4823" i="152"/>
  <c r="D4823" i="152" s="1"/>
  <c r="K4824" i="152"/>
  <c r="D4824" i="152" s="1"/>
  <c r="K4825" i="152"/>
  <c r="D4825" i="152" s="1"/>
  <c r="K4826" i="152"/>
  <c r="D4826" i="152" s="1"/>
  <c r="K4827" i="152"/>
  <c r="D4827" i="152" s="1"/>
  <c r="K4828" i="152"/>
  <c r="D4828" i="152" s="1"/>
  <c r="K4829" i="152"/>
  <c r="D4829" i="152" s="1"/>
  <c r="K4830" i="152"/>
  <c r="D4830" i="152" s="1"/>
  <c r="K4831" i="152"/>
  <c r="D4831" i="152" s="1"/>
  <c r="K4832" i="152"/>
  <c r="D4832" i="152" s="1"/>
  <c r="K4833" i="152"/>
  <c r="D4833" i="152" s="1"/>
  <c r="K4834" i="152"/>
  <c r="D4834" i="152" s="1"/>
  <c r="K4835" i="152"/>
  <c r="D4835" i="152" s="1"/>
  <c r="K4836" i="152"/>
  <c r="D4836" i="152" s="1"/>
  <c r="K4837" i="152"/>
  <c r="D4837" i="152" s="1"/>
  <c r="K4838" i="152"/>
  <c r="D4838" i="152" s="1"/>
  <c r="K4839" i="152"/>
  <c r="D4839" i="152" s="1"/>
  <c r="K4840" i="152"/>
  <c r="D4840" i="152" s="1"/>
  <c r="K4841" i="152"/>
  <c r="D4841" i="152" s="1"/>
  <c r="K4842" i="152"/>
  <c r="D4842" i="152" s="1"/>
  <c r="K4843" i="152"/>
  <c r="D4843" i="152" s="1"/>
  <c r="K4844" i="152"/>
  <c r="D4844" i="152" s="1"/>
  <c r="K4845" i="152"/>
  <c r="D4845" i="152" s="1"/>
  <c r="K4846" i="152"/>
  <c r="D4846" i="152" s="1"/>
  <c r="K4847" i="152"/>
  <c r="D4847" i="152" s="1"/>
  <c r="K4848" i="152"/>
  <c r="D4848" i="152" s="1"/>
  <c r="K4849" i="152"/>
  <c r="D4849" i="152" s="1"/>
  <c r="K4850" i="152"/>
  <c r="D4850" i="152" s="1"/>
  <c r="K4851" i="152"/>
  <c r="D4851" i="152" s="1"/>
  <c r="K4852" i="152"/>
  <c r="D4852" i="152" s="1"/>
  <c r="K4853" i="152"/>
  <c r="D4853" i="152" s="1"/>
  <c r="K4854" i="152"/>
  <c r="D4854" i="152" s="1"/>
  <c r="K4855" i="152"/>
  <c r="D4855" i="152" s="1"/>
  <c r="K4856" i="152"/>
  <c r="D4856" i="152" s="1"/>
  <c r="K4857" i="152"/>
  <c r="D4857" i="152" s="1"/>
  <c r="K4858" i="152"/>
  <c r="D4858" i="152" s="1"/>
  <c r="K4859" i="152"/>
  <c r="D4859" i="152" s="1"/>
  <c r="K4860" i="152"/>
  <c r="D4860" i="152" s="1"/>
  <c r="K4861" i="152"/>
  <c r="D4861" i="152" s="1"/>
  <c r="K4862" i="152"/>
  <c r="D4862" i="152" s="1"/>
  <c r="K4863" i="152"/>
  <c r="D4863" i="152" s="1"/>
  <c r="K4864" i="152"/>
  <c r="D4864" i="152" s="1"/>
  <c r="K4865" i="152"/>
  <c r="D4865" i="152" s="1"/>
  <c r="K4866" i="152"/>
  <c r="D4866" i="152" s="1"/>
  <c r="K4867" i="152"/>
  <c r="D4867" i="152" s="1"/>
  <c r="K4868" i="152"/>
  <c r="D4868" i="152" s="1"/>
  <c r="K4869" i="152"/>
  <c r="D4869" i="152" s="1"/>
  <c r="K4870" i="152"/>
  <c r="D4870" i="152" s="1"/>
  <c r="K4871" i="152"/>
  <c r="D4871" i="152" s="1"/>
  <c r="K4872" i="152"/>
  <c r="D4872" i="152" s="1"/>
  <c r="K4873" i="152"/>
  <c r="D4873" i="152" s="1"/>
  <c r="K4874" i="152"/>
  <c r="D4874" i="152" s="1"/>
  <c r="K4875" i="152"/>
  <c r="D4875" i="152" s="1"/>
  <c r="K4876" i="152"/>
  <c r="D4876" i="152" s="1"/>
  <c r="K4877" i="152"/>
  <c r="D4877" i="152" s="1"/>
  <c r="K4878" i="152"/>
  <c r="D4878" i="152" s="1"/>
  <c r="K4879" i="152"/>
  <c r="D4879" i="152" s="1"/>
  <c r="K4880" i="152"/>
  <c r="D4880" i="152" s="1"/>
  <c r="K4881" i="152"/>
  <c r="D4881" i="152" s="1"/>
  <c r="K4882" i="152"/>
  <c r="D4882" i="152" s="1"/>
  <c r="K4883" i="152"/>
  <c r="D4883" i="152" s="1"/>
  <c r="K4884" i="152"/>
  <c r="D4884" i="152" s="1"/>
  <c r="K4885" i="152"/>
  <c r="D4885" i="152" s="1"/>
  <c r="K4886" i="152"/>
  <c r="D4886" i="152" s="1"/>
  <c r="K4887" i="152"/>
  <c r="D4887" i="152" s="1"/>
  <c r="K4888" i="152"/>
  <c r="D4888" i="152" s="1"/>
  <c r="K4889" i="152"/>
  <c r="D4889" i="152" s="1"/>
  <c r="K4890" i="152"/>
  <c r="D4890" i="152" s="1"/>
  <c r="K4891" i="152"/>
  <c r="D4891" i="152" s="1"/>
  <c r="K4892" i="152"/>
  <c r="D4892" i="152" s="1"/>
  <c r="K4893" i="152"/>
  <c r="D4893" i="152" s="1"/>
  <c r="K4894" i="152"/>
  <c r="D4894" i="152" s="1"/>
  <c r="K4895" i="152"/>
  <c r="D4895" i="152" s="1"/>
  <c r="K4896" i="152"/>
  <c r="D4896" i="152" s="1"/>
  <c r="K4897" i="152"/>
  <c r="D4897" i="152" s="1"/>
  <c r="K4898" i="152"/>
  <c r="D4898" i="152" s="1"/>
  <c r="K4899" i="152"/>
  <c r="D4899" i="152" s="1"/>
  <c r="K4900" i="152"/>
  <c r="D4900" i="152" s="1"/>
  <c r="K4901" i="152"/>
  <c r="D4901" i="152" s="1"/>
  <c r="K4902" i="152"/>
  <c r="D4902" i="152" s="1"/>
  <c r="K4903" i="152"/>
  <c r="D4903" i="152" s="1"/>
  <c r="K4904" i="152"/>
  <c r="D4904" i="152" s="1"/>
  <c r="K4905" i="152"/>
  <c r="D4905" i="152" s="1"/>
  <c r="K4906" i="152"/>
  <c r="D4906" i="152" s="1"/>
  <c r="K4907" i="152"/>
  <c r="D4907" i="152" s="1"/>
  <c r="K4908" i="152"/>
  <c r="D4908" i="152" s="1"/>
  <c r="K4909" i="152"/>
  <c r="D4909" i="152" s="1"/>
  <c r="K4910" i="152"/>
  <c r="D4910" i="152" s="1"/>
  <c r="K4911" i="152"/>
  <c r="D4911" i="152" s="1"/>
  <c r="K4912" i="152"/>
  <c r="D4912" i="152" s="1"/>
  <c r="K4913" i="152"/>
  <c r="D4913" i="152" s="1"/>
  <c r="K4914" i="152"/>
  <c r="D4914" i="152" s="1"/>
  <c r="K4915" i="152"/>
  <c r="D4915" i="152" s="1"/>
  <c r="K4916" i="152"/>
  <c r="D4916" i="152" s="1"/>
  <c r="K4917" i="152"/>
  <c r="D4917" i="152" s="1"/>
  <c r="K4918" i="152"/>
  <c r="D4918" i="152" s="1"/>
  <c r="K4919" i="152"/>
  <c r="D4919" i="152" s="1"/>
  <c r="K4920" i="152"/>
  <c r="D4920" i="152" s="1"/>
  <c r="K4921" i="152"/>
  <c r="D4921" i="152" s="1"/>
  <c r="K4922" i="152"/>
  <c r="D4922" i="152" s="1"/>
  <c r="K4923" i="152"/>
  <c r="D4923" i="152" s="1"/>
  <c r="K4924" i="152"/>
  <c r="D4924" i="152" s="1"/>
  <c r="K4925" i="152"/>
  <c r="D4925" i="152" s="1"/>
  <c r="K4926" i="152"/>
  <c r="D4926" i="152" s="1"/>
  <c r="K4927" i="152"/>
  <c r="D4927" i="152" s="1"/>
  <c r="K4928" i="152"/>
  <c r="D4928" i="152" s="1"/>
  <c r="K4929" i="152"/>
  <c r="D4929" i="152" s="1"/>
  <c r="K4930" i="152"/>
  <c r="D4930" i="152" s="1"/>
  <c r="K4931" i="152"/>
  <c r="D4931" i="152" s="1"/>
  <c r="K4932" i="152"/>
  <c r="D4932" i="152" s="1"/>
  <c r="K4933" i="152"/>
  <c r="D4933" i="152" s="1"/>
  <c r="K4934" i="152"/>
  <c r="D4934" i="152" s="1"/>
  <c r="K4935" i="152"/>
  <c r="D4935" i="152" s="1"/>
  <c r="K4936" i="152"/>
  <c r="D4936" i="152" s="1"/>
  <c r="K4937" i="152"/>
  <c r="D4937" i="152" s="1"/>
  <c r="K4938" i="152"/>
  <c r="D4938" i="152" s="1"/>
  <c r="K4939" i="152"/>
  <c r="D4939" i="152" s="1"/>
  <c r="K4940" i="152"/>
  <c r="D4940" i="152" s="1"/>
  <c r="K4941" i="152"/>
  <c r="D4941" i="152" s="1"/>
  <c r="K4942" i="152"/>
  <c r="D4942" i="152" s="1"/>
  <c r="K4943" i="152"/>
  <c r="D4943" i="152" s="1"/>
  <c r="K4944" i="152"/>
  <c r="D4944" i="152" s="1"/>
  <c r="K4945" i="152"/>
  <c r="D4945" i="152" s="1"/>
  <c r="K4946" i="152"/>
  <c r="D4946" i="152" s="1"/>
  <c r="K4947" i="152"/>
  <c r="D4947" i="152" s="1"/>
  <c r="K4948" i="152"/>
  <c r="D4948" i="152" s="1"/>
  <c r="K4949" i="152"/>
  <c r="D4949" i="152" s="1"/>
  <c r="K4950" i="152"/>
  <c r="D4950" i="152" s="1"/>
  <c r="K4951" i="152"/>
  <c r="D4951" i="152" s="1"/>
  <c r="K4952" i="152"/>
  <c r="D4952" i="152" s="1"/>
  <c r="K4953" i="152"/>
  <c r="D4953" i="152" s="1"/>
  <c r="K4954" i="152"/>
  <c r="D4954" i="152" s="1"/>
  <c r="K4955" i="152"/>
  <c r="D4955" i="152" s="1"/>
  <c r="K4956" i="152"/>
  <c r="D4956" i="152" s="1"/>
  <c r="K4957" i="152"/>
  <c r="D4957" i="152" s="1"/>
  <c r="K4958" i="152"/>
  <c r="D4958" i="152" s="1"/>
  <c r="K4959" i="152"/>
  <c r="D4959" i="152" s="1"/>
  <c r="K4960" i="152"/>
  <c r="D4960" i="152" s="1"/>
  <c r="K4961" i="152"/>
  <c r="D4961" i="152" s="1"/>
  <c r="K4962" i="152"/>
  <c r="D4962" i="152" s="1"/>
  <c r="K4963" i="152"/>
  <c r="D4963" i="152" s="1"/>
  <c r="K4964" i="152"/>
  <c r="D4964" i="152" s="1"/>
  <c r="K4965" i="152"/>
  <c r="D4965" i="152" s="1"/>
  <c r="K4966" i="152"/>
  <c r="D4966" i="152" s="1"/>
  <c r="K4967" i="152"/>
  <c r="D4967" i="152" s="1"/>
  <c r="K4968" i="152"/>
  <c r="D4968" i="152" s="1"/>
  <c r="K4969" i="152"/>
  <c r="D4969" i="152" s="1"/>
  <c r="K4970" i="152"/>
  <c r="D4970" i="152" s="1"/>
  <c r="K4971" i="152"/>
  <c r="D4971" i="152" s="1"/>
  <c r="K4972" i="152"/>
  <c r="D4972" i="152" s="1"/>
  <c r="K4973" i="152"/>
  <c r="D4973" i="152" s="1"/>
  <c r="K4974" i="152"/>
  <c r="D4974" i="152" s="1"/>
  <c r="K4975" i="152"/>
  <c r="D4975" i="152" s="1"/>
  <c r="K4976" i="152"/>
  <c r="D4976" i="152" s="1"/>
  <c r="K4977" i="152"/>
  <c r="D4977" i="152" s="1"/>
  <c r="K4978" i="152"/>
  <c r="D4978" i="152" s="1"/>
  <c r="K4979" i="152"/>
  <c r="D4979" i="152" s="1"/>
  <c r="K4980" i="152"/>
  <c r="D4980" i="152" s="1"/>
  <c r="K4981" i="152"/>
  <c r="D4981" i="152" s="1"/>
  <c r="K4982" i="152"/>
  <c r="D4982" i="152" s="1"/>
  <c r="K4983" i="152"/>
  <c r="D4983" i="152" s="1"/>
  <c r="K4984" i="152"/>
  <c r="D4984" i="152" s="1"/>
  <c r="K4985" i="152"/>
  <c r="D4985" i="152" s="1"/>
  <c r="K4986" i="152"/>
  <c r="D4986" i="152" s="1"/>
  <c r="K4987" i="152"/>
  <c r="D4987" i="152" s="1"/>
  <c r="K4988" i="152"/>
  <c r="D4988" i="152" s="1"/>
  <c r="K4989" i="152"/>
  <c r="D4989" i="152" s="1"/>
  <c r="K4990" i="152"/>
  <c r="D4990" i="152" s="1"/>
  <c r="K4991" i="152"/>
  <c r="D4991" i="152" s="1"/>
  <c r="K4992" i="152"/>
  <c r="D4992" i="152" s="1"/>
  <c r="K4993" i="152"/>
  <c r="D4993" i="152" s="1"/>
  <c r="K4994" i="152"/>
  <c r="D4994" i="152" s="1"/>
  <c r="K4995" i="152"/>
  <c r="D4995" i="152" s="1"/>
  <c r="K4996" i="152"/>
  <c r="D4996" i="152" s="1"/>
  <c r="K4997" i="152"/>
  <c r="D4997" i="152" s="1"/>
  <c r="K4998" i="152"/>
  <c r="D4998" i="152" s="1"/>
  <c r="K4999" i="152"/>
  <c r="D4999" i="152" s="1"/>
  <c r="K5000" i="152"/>
  <c r="D5000" i="152" s="1"/>
  <c r="K5001" i="152"/>
  <c r="D5001" i="152" s="1"/>
  <c r="K5002" i="152"/>
  <c r="D5002" i="152" s="1"/>
  <c r="K5003" i="152"/>
  <c r="D5003" i="152" s="1"/>
  <c r="K5004" i="152"/>
  <c r="D5004" i="152" s="1"/>
  <c r="K5005" i="152"/>
  <c r="D5005" i="152" s="1"/>
  <c r="K5006" i="152"/>
  <c r="D5006" i="152" s="1"/>
  <c r="K5007" i="152"/>
  <c r="D5007" i="152" s="1"/>
  <c r="K5008" i="152"/>
  <c r="D5008" i="152" s="1"/>
  <c r="K5009" i="152"/>
  <c r="D5009" i="152" s="1"/>
  <c r="K5010" i="152"/>
  <c r="D5010" i="152" s="1"/>
  <c r="K5011" i="152"/>
  <c r="D5011" i="152" s="1"/>
  <c r="K5012" i="152"/>
  <c r="D5012" i="152" s="1"/>
  <c r="K5013" i="152"/>
  <c r="D5013" i="152" s="1"/>
  <c r="K5014" i="152"/>
  <c r="D5014" i="152" s="1"/>
  <c r="K5015" i="152"/>
  <c r="D5015" i="152" s="1"/>
  <c r="K5016" i="152"/>
  <c r="D5016" i="152" s="1"/>
  <c r="K5017" i="152"/>
  <c r="D5017" i="152" s="1"/>
  <c r="K5018" i="152"/>
  <c r="D5018" i="152" s="1"/>
  <c r="K5019" i="152"/>
  <c r="D5019" i="152" s="1"/>
  <c r="K5020" i="152"/>
  <c r="D5020" i="152" s="1"/>
  <c r="K5021" i="152"/>
  <c r="D5021" i="152" s="1"/>
  <c r="K5022" i="152"/>
  <c r="D5022" i="152" s="1"/>
  <c r="K5023" i="152"/>
  <c r="D5023" i="152" s="1"/>
  <c r="K5024" i="152"/>
  <c r="D5024" i="152" s="1"/>
  <c r="K5025" i="152"/>
  <c r="D5025" i="152" s="1"/>
  <c r="K5026" i="152"/>
  <c r="D5026" i="152" s="1"/>
  <c r="K5027" i="152"/>
  <c r="D5027" i="152" s="1"/>
  <c r="K5028" i="152"/>
  <c r="D5028" i="152" s="1"/>
  <c r="K5029" i="152"/>
  <c r="D5029" i="152" s="1"/>
  <c r="K5030" i="152"/>
  <c r="D5030" i="152" s="1"/>
  <c r="K5031" i="152"/>
  <c r="D5031" i="152" s="1"/>
  <c r="K5032" i="152"/>
  <c r="D5032" i="152" s="1"/>
  <c r="K5033" i="152"/>
  <c r="D5033" i="152" s="1"/>
  <c r="K5034" i="152"/>
  <c r="D5034" i="152" s="1"/>
  <c r="K5035" i="152"/>
  <c r="D5035" i="152" s="1"/>
  <c r="K5036" i="152"/>
  <c r="D5036" i="152" s="1"/>
  <c r="K5037" i="152"/>
  <c r="D5037" i="152" s="1"/>
  <c r="K5038" i="152"/>
  <c r="D5038" i="152" s="1"/>
  <c r="K5039" i="152"/>
  <c r="D5039" i="152" s="1"/>
  <c r="K5040" i="152"/>
  <c r="D5040" i="152" s="1"/>
  <c r="K5041" i="152"/>
  <c r="D5041" i="152" s="1"/>
  <c r="K5042" i="152"/>
  <c r="D5042" i="152" s="1"/>
  <c r="K5043" i="152"/>
  <c r="D5043" i="152" s="1"/>
  <c r="K5044" i="152"/>
  <c r="D5044" i="152" s="1"/>
  <c r="K5045" i="152"/>
  <c r="D5045" i="152" s="1"/>
  <c r="K5046" i="152"/>
  <c r="D5046" i="152" s="1"/>
  <c r="K5047" i="152"/>
  <c r="D5047" i="152" s="1"/>
  <c r="K5048" i="152"/>
  <c r="D5048" i="152" s="1"/>
  <c r="K5049" i="152"/>
  <c r="D5049" i="152" s="1"/>
  <c r="K5050" i="152"/>
  <c r="D5050" i="152" s="1"/>
  <c r="K5051" i="152"/>
  <c r="D5051" i="152" s="1"/>
  <c r="K5052" i="152"/>
  <c r="D5052" i="152" s="1"/>
  <c r="K5053" i="152"/>
  <c r="D5053" i="152" s="1"/>
  <c r="K5054" i="152"/>
  <c r="D5054" i="152" s="1"/>
  <c r="K5055" i="152"/>
  <c r="D5055" i="152" s="1"/>
  <c r="K5056" i="152"/>
  <c r="D5056" i="152" s="1"/>
  <c r="K5057" i="152"/>
  <c r="D5057" i="152" s="1"/>
  <c r="K5058" i="152"/>
  <c r="D5058" i="152" s="1"/>
  <c r="K5059" i="152"/>
  <c r="D5059" i="152" s="1"/>
  <c r="K5060" i="152"/>
  <c r="D5060" i="152" s="1"/>
  <c r="K5061" i="152"/>
  <c r="D5061" i="152" s="1"/>
  <c r="K5062" i="152"/>
  <c r="D5062" i="152" s="1"/>
  <c r="K5063" i="152"/>
  <c r="D5063" i="152" s="1"/>
  <c r="K5064" i="152"/>
  <c r="D5064" i="152" s="1"/>
  <c r="K5065" i="152"/>
  <c r="D5065" i="152" s="1"/>
  <c r="K5066" i="152"/>
  <c r="D5066" i="152" s="1"/>
  <c r="K5067" i="152"/>
  <c r="D5067" i="152" s="1"/>
  <c r="K5068" i="152"/>
  <c r="D5068" i="152" s="1"/>
  <c r="K5069" i="152"/>
  <c r="D5069" i="152" s="1"/>
  <c r="K5070" i="152"/>
  <c r="D5070" i="152" s="1"/>
  <c r="K5071" i="152"/>
  <c r="D5071" i="152" s="1"/>
  <c r="K5072" i="152"/>
  <c r="D5072" i="152" s="1"/>
  <c r="K5073" i="152"/>
  <c r="D5073" i="152" s="1"/>
  <c r="K5074" i="152"/>
  <c r="D5074" i="152" s="1"/>
  <c r="K5075" i="152"/>
  <c r="D5075" i="152" s="1"/>
  <c r="K5076" i="152"/>
  <c r="D5076" i="152" s="1"/>
  <c r="K5077" i="152"/>
  <c r="D5077" i="152" s="1"/>
  <c r="K5078" i="152"/>
  <c r="D5078" i="152" s="1"/>
  <c r="K5079" i="152"/>
  <c r="D5079" i="152" s="1"/>
  <c r="K5080" i="152"/>
  <c r="D5080" i="152" s="1"/>
  <c r="K5081" i="152"/>
  <c r="D5081" i="152" s="1"/>
  <c r="K5082" i="152"/>
  <c r="D5082" i="152" s="1"/>
  <c r="K5083" i="152"/>
  <c r="D5083" i="152" s="1"/>
  <c r="K5084" i="152"/>
  <c r="D5084" i="152" s="1"/>
  <c r="K5085" i="152"/>
  <c r="D5085" i="152" s="1"/>
  <c r="K5086" i="152"/>
  <c r="D5086" i="152" s="1"/>
  <c r="K5087" i="152"/>
  <c r="D5087" i="152" s="1"/>
  <c r="K5088" i="152"/>
  <c r="D5088" i="152" s="1"/>
  <c r="K5089" i="152"/>
  <c r="D5089" i="152" s="1"/>
  <c r="K5090" i="152"/>
  <c r="D5090" i="152" s="1"/>
  <c r="K5091" i="152"/>
  <c r="D5091" i="152" s="1"/>
  <c r="K5092" i="152"/>
  <c r="D5092" i="152" s="1"/>
  <c r="K5093" i="152"/>
  <c r="D5093" i="152" s="1"/>
  <c r="K5094" i="152"/>
  <c r="D5094" i="152" s="1"/>
  <c r="K5095" i="152"/>
  <c r="D5095" i="152" s="1"/>
  <c r="K5096" i="152"/>
  <c r="D5096" i="152" s="1"/>
  <c r="K5097" i="152"/>
  <c r="D5097" i="152" s="1"/>
  <c r="K5098" i="152"/>
  <c r="D5098" i="152" s="1"/>
  <c r="K5099" i="152"/>
  <c r="D5099" i="152" s="1"/>
  <c r="K5100" i="152"/>
  <c r="D5100" i="152" s="1"/>
  <c r="K5101" i="152"/>
  <c r="D5101" i="152" s="1"/>
  <c r="K5102" i="152"/>
  <c r="D5102" i="152" s="1"/>
  <c r="K5103" i="152"/>
  <c r="D5103" i="152" s="1"/>
  <c r="K5104" i="152"/>
  <c r="D5104" i="152" s="1"/>
  <c r="K5105" i="152"/>
  <c r="D5105" i="152" s="1"/>
  <c r="K5106" i="152"/>
  <c r="D5106" i="152" s="1"/>
  <c r="K5107" i="152"/>
  <c r="D5107" i="152" s="1"/>
  <c r="K5108" i="152"/>
  <c r="D5108" i="152" s="1"/>
  <c r="K5109" i="152"/>
  <c r="D5109" i="152" s="1"/>
  <c r="K5110" i="152"/>
  <c r="D5110" i="152" s="1"/>
  <c r="K5111" i="152"/>
  <c r="D5111" i="152" s="1"/>
  <c r="K5112" i="152"/>
  <c r="D5112" i="152" s="1"/>
  <c r="K5113" i="152"/>
  <c r="D5113" i="152" s="1"/>
  <c r="K5114" i="152"/>
  <c r="D5114" i="152" s="1"/>
  <c r="K5115" i="152"/>
  <c r="D5115" i="152" s="1"/>
  <c r="K5116" i="152"/>
  <c r="D5116" i="152" s="1"/>
  <c r="K5117" i="152"/>
  <c r="D5117" i="152" s="1"/>
  <c r="K5118" i="152"/>
  <c r="D5118" i="152" s="1"/>
  <c r="K5119" i="152"/>
  <c r="D5119" i="152" s="1"/>
  <c r="K5120" i="152"/>
  <c r="D5120" i="152" s="1"/>
  <c r="K5121" i="152"/>
  <c r="D5121" i="152" s="1"/>
  <c r="K5122" i="152"/>
  <c r="D5122" i="152" s="1"/>
  <c r="K5123" i="152"/>
  <c r="D5123" i="152" s="1"/>
  <c r="K5124" i="152"/>
  <c r="D5124" i="152" s="1"/>
  <c r="K5125" i="152"/>
  <c r="D5125" i="152" s="1"/>
  <c r="K5126" i="152"/>
  <c r="D5126" i="152" s="1"/>
  <c r="K5127" i="152"/>
  <c r="D5127" i="152" s="1"/>
  <c r="K5128" i="152"/>
  <c r="D5128" i="152" s="1"/>
  <c r="K5129" i="152"/>
  <c r="D5129" i="152" s="1"/>
  <c r="K5130" i="152"/>
  <c r="D5130" i="152" s="1"/>
  <c r="K5131" i="152"/>
  <c r="D5131" i="152" s="1"/>
  <c r="K5132" i="152"/>
  <c r="D5132" i="152" s="1"/>
  <c r="K5133" i="152"/>
  <c r="D5133" i="152" s="1"/>
  <c r="K5134" i="152"/>
  <c r="D5134" i="152" s="1"/>
  <c r="K5135" i="152"/>
  <c r="D5135" i="152" s="1"/>
  <c r="K5136" i="152"/>
  <c r="D5136" i="152" s="1"/>
  <c r="K5137" i="152"/>
  <c r="D5137" i="152" s="1"/>
  <c r="K5138" i="152"/>
  <c r="D5138" i="152" s="1"/>
  <c r="K5139" i="152"/>
  <c r="D5139" i="152" s="1"/>
  <c r="K5140" i="152"/>
  <c r="D5140" i="152" s="1"/>
  <c r="K5141" i="152"/>
  <c r="D5141" i="152" s="1"/>
  <c r="K5142" i="152"/>
  <c r="D5142" i="152" s="1"/>
  <c r="K5143" i="152"/>
  <c r="D5143" i="152" s="1"/>
  <c r="K5144" i="152"/>
  <c r="D5144" i="152" s="1"/>
  <c r="K5145" i="152"/>
  <c r="D5145" i="152" s="1"/>
  <c r="K5146" i="152"/>
  <c r="D5146" i="152" s="1"/>
  <c r="K5147" i="152"/>
  <c r="D5147" i="152" s="1"/>
  <c r="K5148" i="152"/>
  <c r="D5148" i="152" s="1"/>
  <c r="K5149" i="152"/>
  <c r="D5149" i="152" s="1"/>
  <c r="K5150" i="152"/>
  <c r="D5150" i="152" s="1"/>
  <c r="K5151" i="152"/>
  <c r="D5151" i="152" s="1"/>
  <c r="K5152" i="152"/>
  <c r="D5152" i="152" s="1"/>
  <c r="K5153" i="152"/>
  <c r="D5153" i="152" s="1"/>
  <c r="K5154" i="152"/>
  <c r="D5154" i="152" s="1"/>
  <c r="K5155" i="152"/>
  <c r="D5155" i="152" s="1"/>
  <c r="K5156" i="152"/>
  <c r="D5156" i="152" s="1"/>
  <c r="K5157" i="152"/>
  <c r="D5157" i="152" s="1"/>
  <c r="K5158" i="152"/>
  <c r="D5158" i="152" s="1"/>
  <c r="K5159" i="152"/>
  <c r="D5159" i="152" s="1"/>
  <c r="K5160" i="152"/>
  <c r="D5160" i="152" s="1"/>
  <c r="K5161" i="152"/>
  <c r="D5161" i="152" s="1"/>
  <c r="K5162" i="152"/>
  <c r="D5162" i="152" s="1"/>
  <c r="K5163" i="152"/>
  <c r="D5163" i="152" s="1"/>
  <c r="K5164" i="152"/>
  <c r="D5164" i="152" s="1"/>
  <c r="K5165" i="152"/>
  <c r="D5165" i="152" s="1"/>
  <c r="K5166" i="152"/>
  <c r="D5166" i="152" s="1"/>
  <c r="K5167" i="152"/>
  <c r="D5167" i="152" s="1"/>
  <c r="K5168" i="152"/>
  <c r="D5168" i="152" s="1"/>
  <c r="K5169" i="152"/>
  <c r="D5169" i="152" s="1"/>
  <c r="K5170" i="152"/>
  <c r="D5170" i="152" s="1"/>
  <c r="K5171" i="152"/>
  <c r="D5171" i="152" s="1"/>
  <c r="K5172" i="152"/>
  <c r="D5172" i="152" s="1"/>
  <c r="K5173" i="152"/>
  <c r="D5173" i="152" s="1"/>
  <c r="K5174" i="152"/>
  <c r="D5174" i="152" s="1"/>
  <c r="K5175" i="152"/>
  <c r="D5175" i="152" s="1"/>
  <c r="K5176" i="152"/>
  <c r="D5176" i="152" s="1"/>
  <c r="K5177" i="152"/>
  <c r="D5177" i="152" s="1"/>
  <c r="K5178" i="152"/>
  <c r="D5178" i="152" s="1"/>
  <c r="K5179" i="152"/>
  <c r="D5179" i="152" s="1"/>
  <c r="K5180" i="152"/>
  <c r="D5180" i="152" s="1"/>
  <c r="K5181" i="152"/>
  <c r="D5181" i="152" s="1"/>
  <c r="K5182" i="152"/>
  <c r="D5182" i="152" s="1"/>
  <c r="K5183" i="152"/>
  <c r="D5183" i="152" s="1"/>
  <c r="K5184" i="152"/>
  <c r="D5184" i="152" s="1"/>
  <c r="K5185" i="152"/>
  <c r="D5185" i="152" s="1"/>
  <c r="K5186" i="152"/>
  <c r="D5186" i="152" s="1"/>
  <c r="K5187" i="152"/>
  <c r="D5187" i="152" s="1"/>
  <c r="K5188" i="152"/>
  <c r="D5188" i="152" s="1"/>
  <c r="K5189" i="152"/>
  <c r="D5189" i="152" s="1"/>
  <c r="K5190" i="152"/>
  <c r="D5190" i="152" s="1"/>
  <c r="K5191" i="152"/>
  <c r="D5191" i="152" s="1"/>
  <c r="K5192" i="152"/>
  <c r="D5192" i="152" s="1"/>
  <c r="K5193" i="152"/>
  <c r="D5193" i="152" s="1"/>
  <c r="K5194" i="152"/>
  <c r="D5194" i="152" s="1"/>
  <c r="K5195" i="152"/>
  <c r="D5195" i="152" s="1"/>
  <c r="K5196" i="152"/>
  <c r="D5196" i="152" s="1"/>
  <c r="K5197" i="152"/>
  <c r="D5197" i="152" s="1"/>
  <c r="K5198" i="152"/>
  <c r="D5198" i="152" s="1"/>
  <c r="K5199" i="152"/>
  <c r="D5199" i="152" s="1"/>
  <c r="K5200" i="152"/>
  <c r="D5200" i="152" s="1"/>
  <c r="K5201" i="152"/>
  <c r="D5201" i="152" s="1"/>
  <c r="K5202" i="152"/>
  <c r="D5202" i="152" s="1"/>
  <c r="K5203" i="152"/>
  <c r="D5203" i="152" s="1"/>
  <c r="K5204" i="152"/>
  <c r="D5204" i="152" s="1"/>
  <c r="K5205" i="152"/>
  <c r="D5205" i="152" s="1"/>
  <c r="K5206" i="152"/>
  <c r="D5206" i="152" s="1"/>
  <c r="K5207" i="152"/>
  <c r="D5207" i="152" s="1"/>
  <c r="K5208" i="152"/>
  <c r="D5208" i="152" s="1"/>
  <c r="K5209" i="152"/>
  <c r="D5209" i="152" s="1"/>
  <c r="K5210" i="152"/>
  <c r="D5210" i="152" s="1"/>
  <c r="K5211" i="152"/>
  <c r="D5211" i="152" s="1"/>
  <c r="K5212" i="152"/>
  <c r="D5212" i="152" s="1"/>
  <c r="K5213" i="152"/>
  <c r="D5213" i="152" s="1"/>
  <c r="K5214" i="152"/>
  <c r="D5214" i="152" s="1"/>
  <c r="K5215" i="152"/>
  <c r="D5215" i="152" s="1"/>
  <c r="K5216" i="152"/>
  <c r="D5216" i="152" s="1"/>
  <c r="K5217" i="152"/>
  <c r="D5217" i="152" s="1"/>
  <c r="K5218" i="152"/>
  <c r="D5218" i="152" s="1"/>
  <c r="K5219" i="152"/>
  <c r="D5219" i="152" s="1"/>
  <c r="K5220" i="152"/>
  <c r="D5220" i="152" s="1"/>
  <c r="K5221" i="152"/>
  <c r="D5221" i="152" s="1"/>
  <c r="K5222" i="152"/>
  <c r="D5222" i="152" s="1"/>
  <c r="K5223" i="152"/>
  <c r="D5223" i="152" s="1"/>
  <c r="K5224" i="152"/>
  <c r="D5224" i="152" s="1"/>
  <c r="K5225" i="152"/>
  <c r="D5225" i="152" s="1"/>
  <c r="K5226" i="152"/>
  <c r="D5226" i="152" s="1"/>
  <c r="K5227" i="152"/>
  <c r="D5227" i="152" s="1"/>
  <c r="K5228" i="152"/>
  <c r="D5228" i="152" s="1"/>
  <c r="K5229" i="152"/>
  <c r="D5229" i="152" s="1"/>
  <c r="K5230" i="152"/>
  <c r="D5230" i="152" s="1"/>
  <c r="K5231" i="152"/>
  <c r="D5231" i="152" s="1"/>
  <c r="K5232" i="152"/>
  <c r="D5232" i="152" s="1"/>
  <c r="K5233" i="152"/>
  <c r="D5233" i="152" s="1"/>
  <c r="K5234" i="152"/>
  <c r="D5234" i="152" s="1"/>
  <c r="K5235" i="152"/>
  <c r="D5235" i="152" s="1"/>
  <c r="K5236" i="152"/>
  <c r="D5236" i="152" s="1"/>
  <c r="K5237" i="152"/>
  <c r="D5237" i="152" s="1"/>
  <c r="K5238" i="152"/>
  <c r="D5238" i="152" s="1"/>
  <c r="K5239" i="152"/>
  <c r="D5239" i="152" s="1"/>
  <c r="K5240" i="152"/>
  <c r="D5240" i="152" s="1"/>
  <c r="K5241" i="152"/>
  <c r="D5241" i="152" s="1"/>
  <c r="K5242" i="152"/>
  <c r="D5242" i="152" s="1"/>
  <c r="K5243" i="152"/>
  <c r="D5243" i="152" s="1"/>
  <c r="K5244" i="152"/>
  <c r="D5244" i="152" s="1"/>
  <c r="K5245" i="152"/>
  <c r="D5245" i="152" s="1"/>
  <c r="K5246" i="152"/>
  <c r="D5246" i="152" s="1"/>
  <c r="K5247" i="152"/>
  <c r="D5247" i="152" s="1"/>
  <c r="K5248" i="152"/>
  <c r="D5248" i="152" s="1"/>
  <c r="K5249" i="152"/>
  <c r="D5249" i="152" s="1"/>
  <c r="K5250" i="152"/>
  <c r="D5250" i="152" s="1"/>
  <c r="K5251" i="152"/>
  <c r="D5251" i="152" s="1"/>
  <c r="K5252" i="152"/>
  <c r="D5252" i="152" s="1"/>
  <c r="K5253" i="152"/>
  <c r="D5253" i="152" s="1"/>
  <c r="K5254" i="152"/>
  <c r="D5254" i="152" s="1"/>
  <c r="K5255" i="152"/>
  <c r="D5255" i="152" s="1"/>
  <c r="K5256" i="152"/>
  <c r="D5256" i="152" s="1"/>
  <c r="K5257" i="152"/>
  <c r="D5257" i="152" s="1"/>
  <c r="K5258" i="152"/>
  <c r="D5258" i="152" s="1"/>
  <c r="K5259" i="152"/>
  <c r="D5259" i="152" s="1"/>
  <c r="K5260" i="152"/>
  <c r="D5260" i="152" s="1"/>
  <c r="K5261" i="152"/>
  <c r="D5261" i="152" s="1"/>
  <c r="K5262" i="152"/>
  <c r="D5262" i="152" s="1"/>
  <c r="K5263" i="152"/>
  <c r="D5263" i="152" s="1"/>
  <c r="K5264" i="152"/>
  <c r="D5264" i="152" s="1"/>
  <c r="K5265" i="152"/>
  <c r="D5265" i="152" s="1"/>
  <c r="K5266" i="152"/>
  <c r="D5266" i="152" s="1"/>
  <c r="K5267" i="152"/>
  <c r="D5267" i="152" s="1"/>
  <c r="K5268" i="152"/>
  <c r="D5268" i="152" s="1"/>
  <c r="K5269" i="152"/>
  <c r="D5269" i="152" s="1"/>
  <c r="K5270" i="152"/>
  <c r="D5270" i="152" s="1"/>
  <c r="K5271" i="152"/>
  <c r="D5271" i="152" s="1"/>
  <c r="K5272" i="152"/>
  <c r="D5272" i="152" s="1"/>
  <c r="K5273" i="152"/>
  <c r="D5273" i="152" s="1"/>
  <c r="K5274" i="152"/>
  <c r="D5274" i="152" s="1"/>
  <c r="K5275" i="152"/>
  <c r="D5275" i="152" s="1"/>
  <c r="K5276" i="152"/>
  <c r="D5276" i="152" s="1"/>
  <c r="K5277" i="152"/>
  <c r="D5277" i="152" s="1"/>
  <c r="K5278" i="152"/>
  <c r="D5278" i="152" s="1"/>
  <c r="K5279" i="152"/>
  <c r="D5279" i="152" s="1"/>
  <c r="K5280" i="152"/>
  <c r="D5280" i="152" s="1"/>
  <c r="K5281" i="152"/>
  <c r="D5281" i="152" s="1"/>
  <c r="K5282" i="152"/>
  <c r="D5282" i="152" s="1"/>
  <c r="K5283" i="152"/>
  <c r="D5283" i="152" s="1"/>
  <c r="K5284" i="152"/>
  <c r="D5284" i="152" s="1"/>
  <c r="K5285" i="152"/>
  <c r="D5285" i="152" s="1"/>
  <c r="K5286" i="152"/>
  <c r="D5286" i="152" s="1"/>
  <c r="K5287" i="152"/>
  <c r="D5287" i="152" s="1"/>
  <c r="K5288" i="152"/>
  <c r="D5288" i="152" s="1"/>
  <c r="K5289" i="152"/>
  <c r="D5289" i="152" s="1"/>
  <c r="K5290" i="152"/>
  <c r="D5290" i="152" s="1"/>
  <c r="K5291" i="152"/>
  <c r="D5291" i="152" s="1"/>
  <c r="K5292" i="152"/>
  <c r="D5292" i="152" s="1"/>
  <c r="K5293" i="152"/>
  <c r="D5293" i="152" s="1"/>
  <c r="K5294" i="152"/>
  <c r="D5294" i="152" s="1"/>
  <c r="K5295" i="152"/>
  <c r="D5295" i="152" s="1"/>
  <c r="K5296" i="152"/>
  <c r="D5296" i="152" s="1"/>
  <c r="K5297" i="152"/>
  <c r="D5297" i="152" s="1"/>
  <c r="K5298" i="152"/>
  <c r="D5298" i="152" s="1"/>
  <c r="K5299" i="152"/>
  <c r="D5299" i="152" s="1"/>
  <c r="K5300" i="152"/>
  <c r="D5300" i="152" s="1"/>
  <c r="K5301" i="152"/>
  <c r="D5301" i="152" s="1"/>
  <c r="K5302" i="152"/>
  <c r="D5302" i="152" s="1"/>
  <c r="K5303" i="152"/>
  <c r="D5303" i="152" s="1"/>
  <c r="K5304" i="152"/>
  <c r="D5304" i="152" s="1"/>
  <c r="K5305" i="152"/>
  <c r="D5305" i="152" s="1"/>
  <c r="K5306" i="152"/>
  <c r="D5306" i="152" s="1"/>
  <c r="K5307" i="152"/>
  <c r="D5307" i="152" s="1"/>
  <c r="K5308" i="152"/>
  <c r="D5308" i="152" s="1"/>
  <c r="K5309" i="152"/>
  <c r="D5309" i="152" s="1"/>
  <c r="K5310" i="152"/>
  <c r="D5310" i="152" s="1"/>
  <c r="K5311" i="152"/>
  <c r="D5311" i="152" s="1"/>
  <c r="K5312" i="152"/>
  <c r="D5312" i="152" s="1"/>
  <c r="K5313" i="152"/>
  <c r="D5313" i="152" s="1"/>
  <c r="K5314" i="152"/>
  <c r="D5314" i="152" s="1"/>
  <c r="K5315" i="152"/>
  <c r="D5315" i="152" s="1"/>
  <c r="K5316" i="152"/>
  <c r="D5316" i="152" s="1"/>
  <c r="K5317" i="152"/>
  <c r="D5317" i="152" s="1"/>
  <c r="K5318" i="152"/>
  <c r="D5318" i="152" s="1"/>
  <c r="K5319" i="152"/>
  <c r="D5319" i="152" s="1"/>
  <c r="K5320" i="152"/>
  <c r="D5320" i="152" s="1"/>
  <c r="K5321" i="152"/>
  <c r="D5321" i="152" s="1"/>
  <c r="K5322" i="152"/>
  <c r="D5322" i="152" s="1"/>
  <c r="K5323" i="152"/>
  <c r="D5323" i="152" s="1"/>
  <c r="K5324" i="152"/>
  <c r="D5324" i="152" s="1"/>
  <c r="K5325" i="152"/>
  <c r="D5325" i="152" s="1"/>
  <c r="K5326" i="152"/>
  <c r="D5326" i="152" s="1"/>
  <c r="K5327" i="152"/>
  <c r="D5327" i="152" s="1"/>
  <c r="K5328" i="152"/>
  <c r="D5328" i="152" s="1"/>
  <c r="K5329" i="152"/>
  <c r="D5329" i="152" s="1"/>
  <c r="K5330" i="152"/>
  <c r="D5330" i="152" s="1"/>
  <c r="K5331" i="152"/>
  <c r="D5331" i="152" s="1"/>
  <c r="K5332" i="152"/>
  <c r="D5332" i="152" s="1"/>
  <c r="K5333" i="152"/>
  <c r="D5333" i="152" s="1"/>
  <c r="K5334" i="152"/>
  <c r="D5334" i="152" s="1"/>
  <c r="K5335" i="152"/>
  <c r="D5335" i="152" s="1"/>
  <c r="K5336" i="152"/>
  <c r="D5336" i="152" s="1"/>
  <c r="K5337" i="152"/>
  <c r="D5337" i="152" s="1"/>
  <c r="K5338" i="152"/>
  <c r="D5338" i="152" s="1"/>
  <c r="K5339" i="152"/>
  <c r="D5339" i="152" s="1"/>
  <c r="K5340" i="152"/>
  <c r="D5340" i="152" s="1"/>
  <c r="K5341" i="152"/>
  <c r="D5341" i="152" s="1"/>
  <c r="K5342" i="152"/>
  <c r="D5342" i="152" s="1"/>
  <c r="K5343" i="152"/>
  <c r="D5343" i="152" s="1"/>
  <c r="K5344" i="152"/>
  <c r="D5344" i="152" s="1"/>
  <c r="K5345" i="152"/>
  <c r="D5345" i="152" s="1"/>
  <c r="K5346" i="152"/>
  <c r="D5346" i="152" s="1"/>
  <c r="K5347" i="152"/>
  <c r="D5347" i="152" s="1"/>
  <c r="K5348" i="152"/>
  <c r="D5348" i="152" s="1"/>
  <c r="K5349" i="152"/>
  <c r="D5349" i="152" s="1"/>
  <c r="K5350" i="152"/>
  <c r="D5350" i="152" s="1"/>
  <c r="K5351" i="152"/>
  <c r="D5351" i="152" s="1"/>
  <c r="K5352" i="152"/>
  <c r="D5352" i="152" s="1"/>
  <c r="K5353" i="152"/>
  <c r="D5353" i="152" s="1"/>
  <c r="K5354" i="152"/>
  <c r="D5354" i="152" s="1"/>
  <c r="K5355" i="152"/>
  <c r="D5355" i="152" s="1"/>
  <c r="K5356" i="152"/>
  <c r="D5356" i="152" s="1"/>
  <c r="K5357" i="152"/>
  <c r="D5357" i="152" s="1"/>
  <c r="K5358" i="152"/>
  <c r="D5358" i="152" s="1"/>
  <c r="K5359" i="152"/>
  <c r="D5359" i="152" s="1"/>
  <c r="K5360" i="152"/>
  <c r="D5360" i="152" s="1"/>
  <c r="K5361" i="152"/>
  <c r="D5361" i="152" s="1"/>
  <c r="K5362" i="152"/>
  <c r="D5362" i="152" s="1"/>
  <c r="K5363" i="152"/>
  <c r="D5363" i="152" s="1"/>
  <c r="K5364" i="152"/>
  <c r="D5364" i="152" s="1"/>
  <c r="K5365" i="152"/>
  <c r="D5365" i="152" s="1"/>
  <c r="K5366" i="152"/>
  <c r="D5366" i="152" s="1"/>
  <c r="K5367" i="152"/>
  <c r="D5367" i="152" s="1"/>
  <c r="K5368" i="152"/>
  <c r="D5368" i="152" s="1"/>
  <c r="K5369" i="152"/>
  <c r="D5369" i="152" s="1"/>
  <c r="K5370" i="152"/>
  <c r="D5370" i="152" s="1"/>
  <c r="K5371" i="152"/>
  <c r="D5371" i="152" s="1"/>
  <c r="K5372" i="152"/>
  <c r="D5372" i="152" s="1"/>
  <c r="K5373" i="152"/>
  <c r="D5373" i="152" s="1"/>
  <c r="K5374" i="152"/>
  <c r="D5374" i="152" s="1"/>
  <c r="K5375" i="152"/>
  <c r="D5375" i="152" s="1"/>
  <c r="K5376" i="152"/>
  <c r="D5376" i="152" s="1"/>
  <c r="K5377" i="152"/>
  <c r="D5377" i="152" s="1"/>
  <c r="K5378" i="152"/>
  <c r="D5378" i="152" s="1"/>
  <c r="K5379" i="152"/>
  <c r="D5379" i="152" s="1"/>
  <c r="K5380" i="152"/>
  <c r="D5380" i="152" s="1"/>
  <c r="K5381" i="152"/>
  <c r="D5381" i="152" s="1"/>
  <c r="K5382" i="152"/>
  <c r="D5382" i="152" s="1"/>
  <c r="K5383" i="152"/>
  <c r="D5383" i="152" s="1"/>
  <c r="K5384" i="152"/>
  <c r="D5384" i="152" s="1"/>
  <c r="K5385" i="152"/>
  <c r="D5385" i="152" s="1"/>
  <c r="K5386" i="152"/>
  <c r="D5386" i="152" s="1"/>
  <c r="K5387" i="152"/>
  <c r="D5387" i="152" s="1"/>
  <c r="K5388" i="152"/>
  <c r="D5388" i="152" s="1"/>
  <c r="K5389" i="152"/>
  <c r="D5389" i="152" s="1"/>
  <c r="K5390" i="152"/>
  <c r="D5390" i="152" s="1"/>
  <c r="K5391" i="152"/>
  <c r="D5391" i="152" s="1"/>
  <c r="K5392" i="152"/>
  <c r="D5392" i="152" s="1"/>
  <c r="K5393" i="152"/>
  <c r="D5393" i="152" s="1"/>
  <c r="K5394" i="152"/>
  <c r="D5394" i="152" s="1"/>
  <c r="K5395" i="152"/>
  <c r="D5395" i="152" s="1"/>
  <c r="K5396" i="152"/>
  <c r="D5396" i="152" s="1"/>
  <c r="K5397" i="152"/>
  <c r="D5397" i="152" s="1"/>
  <c r="K5398" i="152"/>
  <c r="D5398" i="152" s="1"/>
  <c r="K5399" i="152"/>
  <c r="D5399" i="152" s="1"/>
  <c r="K5400" i="152"/>
  <c r="D5400" i="152" s="1"/>
  <c r="K5401" i="152"/>
  <c r="D5401" i="152" s="1"/>
  <c r="K5402" i="152"/>
  <c r="D5402" i="152" s="1"/>
  <c r="K5403" i="152"/>
  <c r="D5403" i="152" s="1"/>
  <c r="K5404" i="152"/>
  <c r="D5404" i="152" s="1"/>
  <c r="K5405" i="152"/>
  <c r="D5405" i="152" s="1"/>
  <c r="K5406" i="152"/>
  <c r="D5406" i="152" s="1"/>
  <c r="K5407" i="152"/>
  <c r="D5407" i="152" s="1"/>
  <c r="K5408" i="152"/>
  <c r="D5408" i="152" s="1"/>
  <c r="K5409" i="152"/>
  <c r="D5409" i="152" s="1"/>
  <c r="K5410" i="152"/>
  <c r="D5410" i="152" s="1"/>
  <c r="K5411" i="152"/>
  <c r="D5411" i="152" s="1"/>
  <c r="K5412" i="152"/>
  <c r="D5412" i="152" s="1"/>
  <c r="K5413" i="152"/>
  <c r="D5413" i="152" s="1"/>
  <c r="K5414" i="152"/>
  <c r="D5414" i="152" s="1"/>
  <c r="K5415" i="152"/>
  <c r="D5415" i="152" s="1"/>
  <c r="K5416" i="152"/>
  <c r="D5416" i="152" s="1"/>
  <c r="K5417" i="152"/>
  <c r="D5417" i="152" s="1"/>
  <c r="K5418" i="152"/>
  <c r="D5418" i="152" s="1"/>
  <c r="K5419" i="152"/>
  <c r="D5419" i="152" s="1"/>
  <c r="K5420" i="152"/>
  <c r="D5420" i="152" s="1"/>
  <c r="K5421" i="152"/>
  <c r="D5421" i="152" s="1"/>
  <c r="K5422" i="152"/>
  <c r="D5422" i="152" s="1"/>
  <c r="K5423" i="152"/>
  <c r="D5423" i="152" s="1"/>
  <c r="K5424" i="152"/>
  <c r="D5424" i="152" s="1"/>
  <c r="K5425" i="152"/>
  <c r="D5425" i="152" s="1"/>
  <c r="K5426" i="152"/>
  <c r="D5426" i="152" s="1"/>
  <c r="K5427" i="152"/>
  <c r="D5427" i="152" s="1"/>
  <c r="K5428" i="152"/>
  <c r="D5428" i="152" s="1"/>
  <c r="K5429" i="152"/>
  <c r="D5429" i="152" s="1"/>
  <c r="K5430" i="152"/>
  <c r="D5430" i="152" s="1"/>
  <c r="K5431" i="152"/>
  <c r="D5431" i="152" s="1"/>
  <c r="K5432" i="152"/>
  <c r="D5432" i="152" s="1"/>
  <c r="K5433" i="152"/>
  <c r="D5433" i="152" s="1"/>
  <c r="K5434" i="152"/>
  <c r="D5434" i="152" s="1"/>
  <c r="K5435" i="152"/>
  <c r="D5435" i="152" s="1"/>
  <c r="K5436" i="152"/>
  <c r="D5436" i="152" s="1"/>
  <c r="K5437" i="152"/>
  <c r="D5437" i="152" s="1"/>
  <c r="K5438" i="152"/>
  <c r="D5438" i="152" s="1"/>
  <c r="K5439" i="152"/>
  <c r="D5439" i="152" s="1"/>
  <c r="K5440" i="152"/>
  <c r="D5440" i="152" s="1"/>
  <c r="K5441" i="152"/>
  <c r="D5441" i="152" s="1"/>
  <c r="K5442" i="152"/>
  <c r="D5442" i="152" s="1"/>
  <c r="K5443" i="152"/>
  <c r="D5443" i="152" s="1"/>
  <c r="K5444" i="152"/>
  <c r="D5444" i="152" s="1"/>
  <c r="K5445" i="152"/>
  <c r="D5445" i="152" s="1"/>
  <c r="K5446" i="152"/>
  <c r="D5446" i="152" s="1"/>
  <c r="K5447" i="152"/>
  <c r="D5447" i="152" s="1"/>
  <c r="K5448" i="152"/>
  <c r="D5448" i="152" s="1"/>
  <c r="K5449" i="152"/>
  <c r="D5449" i="152" s="1"/>
  <c r="K5450" i="152"/>
  <c r="D5450" i="152" s="1"/>
  <c r="K5451" i="152"/>
  <c r="D5451" i="152" s="1"/>
  <c r="K5452" i="152"/>
  <c r="D5452" i="152" s="1"/>
  <c r="K5453" i="152"/>
  <c r="D5453" i="152" s="1"/>
  <c r="K5454" i="152"/>
  <c r="D5454" i="152" s="1"/>
  <c r="K5455" i="152"/>
  <c r="D5455" i="152" s="1"/>
  <c r="K5456" i="152"/>
  <c r="D5456" i="152" s="1"/>
  <c r="K5457" i="152"/>
  <c r="D5457" i="152" s="1"/>
  <c r="K5458" i="152"/>
  <c r="D5458" i="152" s="1"/>
  <c r="K5459" i="152"/>
  <c r="D5459" i="152" s="1"/>
  <c r="K5460" i="152"/>
  <c r="D5460" i="152" s="1"/>
  <c r="K5461" i="152"/>
  <c r="D5461" i="152" s="1"/>
  <c r="K5462" i="152"/>
  <c r="D5462" i="152" s="1"/>
  <c r="K5463" i="152"/>
  <c r="D5463" i="152" s="1"/>
  <c r="K5464" i="152"/>
  <c r="D5464" i="152" s="1"/>
  <c r="K5465" i="152"/>
  <c r="D5465" i="152" s="1"/>
  <c r="K5466" i="152"/>
  <c r="D5466" i="152" s="1"/>
  <c r="K5467" i="152"/>
  <c r="D5467" i="152" s="1"/>
  <c r="K5468" i="152"/>
  <c r="D5468" i="152" s="1"/>
  <c r="K5469" i="152"/>
  <c r="D5469" i="152" s="1"/>
  <c r="K5470" i="152"/>
  <c r="D5470" i="152" s="1"/>
  <c r="K5471" i="152"/>
  <c r="D5471" i="152" s="1"/>
  <c r="K5472" i="152"/>
  <c r="D5472" i="152" s="1"/>
  <c r="K5473" i="152"/>
  <c r="D5473" i="152" s="1"/>
  <c r="K5474" i="152"/>
  <c r="D5474" i="152" s="1"/>
  <c r="K5475" i="152"/>
  <c r="D5475" i="152" s="1"/>
  <c r="K5476" i="152"/>
  <c r="D5476" i="152" s="1"/>
  <c r="K5477" i="152"/>
  <c r="D5477" i="152" s="1"/>
  <c r="K5478" i="152"/>
  <c r="D5478" i="152" s="1"/>
  <c r="K5479" i="152"/>
  <c r="D5479" i="152" s="1"/>
  <c r="K5480" i="152"/>
  <c r="D5480" i="152" s="1"/>
  <c r="K5481" i="152"/>
  <c r="D5481" i="152" s="1"/>
  <c r="K5482" i="152"/>
  <c r="D5482" i="152" s="1"/>
  <c r="K5483" i="152"/>
  <c r="D5483" i="152" s="1"/>
  <c r="K5484" i="152"/>
  <c r="D5484" i="152" s="1"/>
  <c r="K5485" i="152"/>
  <c r="D5485" i="152" s="1"/>
  <c r="K5486" i="152"/>
  <c r="D5486" i="152" s="1"/>
  <c r="K5487" i="152"/>
  <c r="D5487" i="152" s="1"/>
  <c r="K5488" i="152"/>
  <c r="D5488" i="152" s="1"/>
  <c r="K5489" i="152"/>
  <c r="D5489" i="152" s="1"/>
  <c r="K5490" i="152"/>
  <c r="D5490" i="152" s="1"/>
  <c r="K5491" i="152"/>
  <c r="D5491" i="152" s="1"/>
  <c r="K5492" i="152"/>
  <c r="D5492" i="152" s="1"/>
  <c r="K5493" i="152"/>
  <c r="D5493" i="152" s="1"/>
  <c r="K5494" i="152"/>
  <c r="D5494" i="152" s="1"/>
  <c r="K5495" i="152"/>
  <c r="D5495" i="152" s="1"/>
  <c r="K5496" i="152"/>
  <c r="D5496" i="152" s="1"/>
  <c r="K5497" i="152"/>
  <c r="D5497" i="152" s="1"/>
  <c r="K5498" i="152"/>
  <c r="D5498" i="152" s="1"/>
  <c r="K5499" i="152"/>
  <c r="D5499" i="152" s="1"/>
  <c r="K5500" i="152"/>
  <c r="D5500" i="152" s="1"/>
  <c r="K5501" i="152"/>
  <c r="D5501" i="152" s="1"/>
  <c r="K5502" i="152"/>
  <c r="D5502" i="152" s="1"/>
  <c r="K5503" i="152"/>
  <c r="D5503" i="152" s="1"/>
  <c r="K5504" i="152"/>
  <c r="D5504" i="152" s="1"/>
  <c r="K5505" i="152"/>
  <c r="D5505" i="152" s="1"/>
  <c r="K5506" i="152"/>
  <c r="D5506" i="152" s="1"/>
  <c r="K5507" i="152"/>
  <c r="D5507" i="152" s="1"/>
  <c r="K5508" i="152"/>
  <c r="D5508" i="152" s="1"/>
  <c r="K5509" i="152"/>
  <c r="D5509" i="152" s="1"/>
  <c r="K5510" i="152"/>
  <c r="D5510" i="152" s="1"/>
  <c r="K5511" i="152"/>
  <c r="D5511" i="152" s="1"/>
  <c r="K5512" i="152"/>
  <c r="D5512" i="152" s="1"/>
  <c r="K5513" i="152"/>
  <c r="D5513" i="152" s="1"/>
  <c r="K5514" i="152"/>
  <c r="D5514" i="152" s="1"/>
  <c r="K5515" i="152"/>
  <c r="D5515" i="152" s="1"/>
  <c r="K5516" i="152"/>
  <c r="D5516" i="152" s="1"/>
  <c r="K5517" i="152"/>
  <c r="D5517" i="152" s="1"/>
  <c r="K5518" i="152"/>
  <c r="D5518" i="152" s="1"/>
  <c r="K5519" i="152"/>
  <c r="D5519" i="152" s="1"/>
  <c r="K5520" i="152"/>
  <c r="D5520" i="152" s="1"/>
  <c r="K5521" i="152"/>
  <c r="D5521" i="152" s="1"/>
  <c r="K5522" i="152"/>
  <c r="D5522" i="152" s="1"/>
  <c r="K5523" i="152"/>
  <c r="D5523" i="152" s="1"/>
  <c r="K5524" i="152"/>
  <c r="D5524" i="152" s="1"/>
  <c r="K5525" i="152"/>
  <c r="D5525" i="152" s="1"/>
  <c r="K5526" i="152"/>
  <c r="D5526" i="152" s="1"/>
  <c r="K5527" i="152"/>
  <c r="D5527" i="152" s="1"/>
  <c r="K5528" i="152"/>
  <c r="D5528" i="152" s="1"/>
  <c r="K5529" i="152"/>
  <c r="D5529" i="152" s="1"/>
  <c r="K5530" i="152"/>
  <c r="D5530" i="152" s="1"/>
  <c r="K5531" i="152"/>
  <c r="D5531" i="152" s="1"/>
  <c r="K5532" i="152"/>
  <c r="D5532" i="152" s="1"/>
  <c r="K5533" i="152"/>
  <c r="D5533" i="152" s="1"/>
  <c r="K5534" i="152"/>
  <c r="D5534" i="152" s="1"/>
  <c r="K5535" i="152"/>
  <c r="D5535" i="152" s="1"/>
  <c r="K5536" i="152"/>
  <c r="D5536" i="152" s="1"/>
  <c r="K5537" i="152"/>
  <c r="D5537" i="152" s="1"/>
  <c r="K5538" i="152"/>
  <c r="D5538" i="152" s="1"/>
  <c r="K5539" i="152"/>
  <c r="D5539" i="152" s="1"/>
  <c r="K5540" i="152"/>
  <c r="D5540" i="152" s="1"/>
  <c r="K5541" i="152"/>
  <c r="D5541" i="152" s="1"/>
  <c r="K5542" i="152"/>
  <c r="D5542" i="152" s="1"/>
  <c r="K5543" i="152"/>
  <c r="D5543" i="152" s="1"/>
  <c r="K5544" i="152"/>
  <c r="D5544" i="152" s="1"/>
  <c r="K5545" i="152"/>
  <c r="D5545" i="152" s="1"/>
  <c r="K5546" i="152"/>
  <c r="D5546" i="152" s="1"/>
  <c r="K5547" i="152"/>
  <c r="D5547" i="152" s="1"/>
  <c r="K5548" i="152"/>
  <c r="D5548" i="152" s="1"/>
  <c r="K5549" i="152"/>
  <c r="D5549" i="152" s="1"/>
  <c r="K5550" i="152"/>
  <c r="D5550" i="152" s="1"/>
  <c r="K5551" i="152"/>
  <c r="D5551" i="152" s="1"/>
  <c r="K5552" i="152"/>
  <c r="D5552" i="152" s="1"/>
  <c r="K5553" i="152"/>
  <c r="D5553" i="152" s="1"/>
  <c r="K5554" i="152"/>
  <c r="D5554" i="152" s="1"/>
  <c r="K5555" i="152"/>
  <c r="D5555" i="152" s="1"/>
  <c r="K5556" i="152"/>
  <c r="D5556" i="152" s="1"/>
  <c r="K5557" i="152"/>
  <c r="D5557" i="152" s="1"/>
  <c r="K5558" i="152"/>
  <c r="D5558" i="152" s="1"/>
  <c r="K5559" i="152"/>
  <c r="D5559" i="152" s="1"/>
  <c r="K5560" i="152"/>
  <c r="D5560" i="152" s="1"/>
  <c r="K5561" i="152"/>
  <c r="D5561" i="152" s="1"/>
  <c r="K5562" i="152"/>
  <c r="D5562" i="152" s="1"/>
  <c r="K5563" i="152"/>
  <c r="D5563" i="152" s="1"/>
  <c r="K5564" i="152"/>
  <c r="D5564" i="152" s="1"/>
  <c r="K5565" i="152"/>
  <c r="D5565" i="152" s="1"/>
  <c r="K5566" i="152"/>
  <c r="D5566" i="152" s="1"/>
  <c r="K5567" i="152"/>
  <c r="D5567" i="152" s="1"/>
  <c r="K5568" i="152"/>
  <c r="D5568" i="152" s="1"/>
  <c r="K5569" i="152"/>
  <c r="D5569" i="152" s="1"/>
  <c r="K5570" i="152"/>
  <c r="D5570" i="152" s="1"/>
  <c r="K5571" i="152"/>
  <c r="D5571" i="152" s="1"/>
  <c r="K5572" i="152"/>
  <c r="D5572" i="152" s="1"/>
  <c r="K5573" i="152"/>
  <c r="D5573" i="152" s="1"/>
  <c r="K5574" i="152"/>
  <c r="D5574" i="152" s="1"/>
  <c r="K5575" i="152"/>
  <c r="D5575" i="152" s="1"/>
  <c r="K5576" i="152"/>
  <c r="D5576" i="152" s="1"/>
  <c r="K5577" i="152"/>
  <c r="D5577" i="152" s="1"/>
  <c r="K5578" i="152"/>
  <c r="D5578" i="152" s="1"/>
  <c r="K5579" i="152"/>
  <c r="D5579" i="152" s="1"/>
  <c r="K5580" i="152"/>
  <c r="D5580" i="152" s="1"/>
  <c r="K5581" i="152"/>
  <c r="D5581" i="152" s="1"/>
  <c r="K5582" i="152"/>
  <c r="D5582" i="152" s="1"/>
  <c r="K5583" i="152"/>
  <c r="D5583" i="152" s="1"/>
  <c r="K5584" i="152"/>
  <c r="D5584" i="152" s="1"/>
  <c r="K5585" i="152"/>
  <c r="D5585" i="152" s="1"/>
  <c r="K5586" i="152"/>
  <c r="D5586" i="152" s="1"/>
  <c r="K5587" i="152"/>
  <c r="D5587" i="152" s="1"/>
  <c r="K5588" i="152"/>
  <c r="D5588" i="152" s="1"/>
  <c r="K5589" i="152"/>
  <c r="D5589" i="152" s="1"/>
  <c r="K5590" i="152"/>
  <c r="D5590" i="152" s="1"/>
  <c r="K5591" i="152"/>
  <c r="D5591" i="152" s="1"/>
  <c r="K5592" i="152"/>
  <c r="D5592" i="152" s="1"/>
  <c r="K5593" i="152"/>
  <c r="D5593" i="152" s="1"/>
  <c r="K5594" i="152"/>
  <c r="D5594" i="152" s="1"/>
  <c r="K5595" i="152"/>
  <c r="D5595" i="152" s="1"/>
  <c r="K5596" i="152"/>
  <c r="D5596" i="152" s="1"/>
  <c r="K5597" i="152"/>
  <c r="D5597" i="152" s="1"/>
  <c r="K5598" i="152"/>
  <c r="D5598" i="152" s="1"/>
  <c r="K5599" i="152"/>
  <c r="D5599" i="152" s="1"/>
  <c r="K5600" i="152"/>
  <c r="D5600" i="152" s="1"/>
  <c r="K5601" i="152"/>
  <c r="D5601" i="152" s="1"/>
  <c r="K5602" i="152"/>
  <c r="D5602" i="152" s="1"/>
  <c r="K5603" i="152"/>
  <c r="D5603" i="152" s="1"/>
  <c r="K5604" i="152"/>
  <c r="D5604" i="152" s="1"/>
  <c r="K5605" i="152"/>
  <c r="D5605" i="152" s="1"/>
  <c r="K5606" i="152"/>
  <c r="D5606" i="152" s="1"/>
  <c r="K5607" i="152"/>
  <c r="D5607" i="152" s="1"/>
  <c r="K5608" i="152"/>
  <c r="D5608" i="152" s="1"/>
  <c r="K5609" i="152"/>
  <c r="D5609" i="152" s="1"/>
  <c r="K5610" i="152"/>
  <c r="D5610" i="152" s="1"/>
  <c r="K5611" i="152"/>
  <c r="D5611" i="152" s="1"/>
  <c r="K5612" i="152"/>
  <c r="D5612" i="152" s="1"/>
  <c r="K5613" i="152"/>
  <c r="D5613" i="152" s="1"/>
  <c r="K5614" i="152"/>
  <c r="D5614" i="152" s="1"/>
  <c r="K5615" i="152"/>
  <c r="D5615" i="152" s="1"/>
  <c r="K5616" i="152"/>
  <c r="D5616" i="152" s="1"/>
  <c r="K5617" i="152"/>
  <c r="D5617" i="152" s="1"/>
  <c r="K5618" i="152"/>
  <c r="D5618" i="152" s="1"/>
  <c r="K5619" i="152"/>
  <c r="D5619" i="152" s="1"/>
  <c r="K5620" i="152"/>
  <c r="D5620" i="152" s="1"/>
  <c r="K5621" i="152"/>
  <c r="D5621" i="152" s="1"/>
  <c r="K5622" i="152"/>
  <c r="D5622" i="152" s="1"/>
  <c r="K5623" i="152"/>
  <c r="D5623" i="152" s="1"/>
  <c r="K5624" i="152"/>
  <c r="D5624" i="152" s="1"/>
  <c r="K5625" i="152"/>
  <c r="D5625" i="152" s="1"/>
  <c r="K5626" i="152"/>
  <c r="D5626" i="152" s="1"/>
  <c r="K5627" i="152"/>
  <c r="D5627" i="152" s="1"/>
  <c r="K5628" i="152"/>
  <c r="D5628" i="152" s="1"/>
  <c r="K5629" i="152"/>
  <c r="D5629" i="152" s="1"/>
  <c r="K5630" i="152"/>
  <c r="D5630" i="152" s="1"/>
  <c r="K5631" i="152"/>
  <c r="D5631" i="152" s="1"/>
  <c r="K5632" i="152"/>
  <c r="D5632" i="152" s="1"/>
  <c r="K5633" i="152"/>
  <c r="D5633" i="152" s="1"/>
  <c r="K5634" i="152"/>
  <c r="D5634" i="152" s="1"/>
  <c r="K5635" i="152"/>
  <c r="D5635" i="152" s="1"/>
  <c r="K5636" i="152"/>
  <c r="D5636" i="152" s="1"/>
  <c r="K5637" i="152"/>
  <c r="D5637" i="152" s="1"/>
  <c r="K5638" i="152"/>
  <c r="D5638" i="152" s="1"/>
  <c r="K5639" i="152"/>
  <c r="D5639" i="152" s="1"/>
  <c r="K5640" i="152"/>
  <c r="D5640" i="152" s="1"/>
  <c r="K5641" i="152"/>
  <c r="D5641" i="152" s="1"/>
  <c r="K5642" i="152"/>
  <c r="D5642" i="152" s="1"/>
  <c r="K5643" i="152"/>
  <c r="D5643" i="152" s="1"/>
  <c r="K5644" i="152"/>
  <c r="D5644" i="152" s="1"/>
  <c r="K5645" i="152"/>
  <c r="D5645" i="152" s="1"/>
  <c r="K5646" i="152"/>
  <c r="D5646" i="152" s="1"/>
  <c r="K5647" i="152"/>
  <c r="D5647" i="152" s="1"/>
  <c r="K5648" i="152"/>
  <c r="D5648" i="152" s="1"/>
  <c r="K5649" i="152"/>
  <c r="D5649" i="152" s="1"/>
  <c r="K5650" i="152"/>
  <c r="D5650" i="152" s="1"/>
  <c r="K5651" i="152"/>
  <c r="D5651" i="152" s="1"/>
  <c r="K5652" i="152"/>
  <c r="D5652" i="152" s="1"/>
  <c r="K5653" i="152"/>
  <c r="D5653" i="152" s="1"/>
  <c r="K5654" i="152"/>
  <c r="D5654" i="152" s="1"/>
  <c r="K5655" i="152"/>
  <c r="D5655" i="152" s="1"/>
  <c r="K5656" i="152"/>
  <c r="D5656" i="152" s="1"/>
  <c r="K5657" i="152"/>
  <c r="D5657" i="152" s="1"/>
  <c r="K5658" i="152"/>
  <c r="D5658" i="152" s="1"/>
  <c r="K5659" i="152"/>
  <c r="D5659" i="152" s="1"/>
  <c r="K5660" i="152"/>
  <c r="D5660" i="152" s="1"/>
  <c r="K5661" i="152"/>
  <c r="D5661" i="152" s="1"/>
  <c r="K5662" i="152"/>
  <c r="D5662" i="152" s="1"/>
  <c r="K5663" i="152"/>
  <c r="D5663" i="152" s="1"/>
  <c r="K5664" i="152"/>
  <c r="D5664" i="152" s="1"/>
  <c r="K5665" i="152"/>
  <c r="D5665" i="152" s="1"/>
  <c r="K5666" i="152"/>
  <c r="D5666" i="152" s="1"/>
  <c r="K5667" i="152"/>
  <c r="D5667" i="152" s="1"/>
  <c r="K5668" i="152"/>
  <c r="D5668" i="152" s="1"/>
  <c r="K5669" i="152"/>
  <c r="D5669" i="152" s="1"/>
  <c r="K5670" i="152"/>
  <c r="D5670" i="152" s="1"/>
  <c r="K5671" i="152"/>
  <c r="D5671" i="152" s="1"/>
  <c r="K5672" i="152"/>
  <c r="D5672" i="152" s="1"/>
  <c r="K5673" i="152"/>
  <c r="D5673" i="152" s="1"/>
  <c r="K5674" i="152"/>
  <c r="D5674" i="152" s="1"/>
  <c r="K5675" i="152"/>
  <c r="D5675" i="152" s="1"/>
  <c r="K5676" i="152"/>
  <c r="D5676" i="152" s="1"/>
  <c r="K5677" i="152"/>
  <c r="D5677" i="152" s="1"/>
  <c r="K5678" i="152"/>
  <c r="D5678" i="152" s="1"/>
  <c r="K5679" i="152"/>
  <c r="D5679" i="152" s="1"/>
  <c r="K5680" i="152"/>
  <c r="D5680" i="152" s="1"/>
  <c r="K5681" i="152"/>
  <c r="D5681" i="152" s="1"/>
  <c r="K5682" i="152"/>
  <c r="D5682" i="152" s="1"/>
  <c r="K5683" i="152"/>
  <c r="D5683" i="152" s="1"/>
  <c r="K5684" i="152"/>
  <c r="D5684" i="152" s="1"/>
  <c r="K5685" i="152"/>
  <c r="D5685" i="152" s="1"/>
  <c r="K5686" i="152"/>
  <c r="D5686" i="152" s="1"/>
  <c r="K5687" i="152"/>
  <c r="D5687" i="152" s="1"/>
  <c r="K5688" i="152"/>
  <c r="D5688" i="152" s="1"/>
  <c r="K5689" i="152"/>
  <c r="D5689" i="152" s="1"/>
  <c r="K5690" i="152"/>
  <c r="D5690" i="152" s="1"/>
  <c r="K5691" i="152"/>
  <c r="D5691" i="152" s="1"/>
  <c r="K5692" i="152"/>
  <c r="D5692" i="152" s="1"/>
  <c r="K5693" i="152"/>
  <c r="D5693" i="152" s="1"/>
  <c r="K5694" i="152"/>
  <c r="D5694" i="152" s="1"/>
  <c r="K5695" i="152"/>
  <c r="D5695" i="152" s="1"/>
  <c r="K5696" i="152"/>
  <c r="D5696" i="152" s="1"/>
  <c r="K5697" i="152"/>
  <c r="D5697" i="152" s="1"/>
  <c r="K5698" i="152"/>
  <c r="D5698" i="152" s="1"/>
  <c r="K5699" i="152"/>
  <c r="D5699" i="152" s="1"/>
  <c r="K5700" i="152"/>
  <c r="D5700" i="152" s="1"/>
  <c r="K5701" i="152"/>
  <c r="D5701" i="152" s="1"/>
  <c r="K5702" i="152"/>
  <c r="D5702" i="152" s="1"/>
  <c r="K5703" i="152"/>
  <c r="D5703" i="152" s="1"/>
  <c r="K5704" i="152"/>
  <c r="D5704" i="152" s="1"/>
  <c r="K5705" i="152"/>
  <c r="D5705" i="152" s="1"/>
  <c r="K5706" i="152"/>
  <c r="D5706" i="152" s="1"/>
  <c r="K5707" i="152"/>
  <c r="D5707" i="152" s="1"/>
  <c r="K5708" i="152"/>
  <c r="D5708" i="152" s="1"/>
  <c r="K5709" i="152"/>
  <c r="D5709" i="152" s="1"/>
  <c r="K5710" i="152"/>
  <c r="D5710" i="152" s="1"/>
  <c r="K5711" i="152"/>
  <c r="D5711" i="152" s="1"/>
  <c r="K5712" i="152"/>
  <c r="D5712" i="152" s="1"/>
  <c r="K5713" i="152"/>
  <c r="D5713" i="152" s="1"/>
  <c r="K5714" i="152"/>
  <c r="D5714" i="152" s="1"/>
  <c r="K5715" i="152"/>
  <c r="D5715" i="152" s="1"/>
  <c r="K5716" i="152"/>
  <c r="D5716" i="152" s="1"/>
  <c r="K5717" i="152"/>
  <c r="D5717" i="152" s="1"/>
  <c r="K5718" i="152"/>
  <c r="D5718" i="152" s="1"/>
  <c r="K5719" i="152"/>
  <c r="D5719" i="152" s="1"/>
  <c r="K5720" i="152"/>
  <c r="D5720" i="152" s="1"/>
  <c r="K5721" i="152"/>
  <c r="D5721" i="152" s="1"/>
  <c r="K5722" i="152"/>
  <c r="D5722" i="152" s="1"/>
  <c r="K5723" i="152"/>
  <c r="D5723" i="152" s="1"/>
  <c r="K5724" i="152"/>
  <c r="D5724" i="152" s="1"/>
  <c r="K5725" i="152"/>
  <c r="D5725" i="152" s="1"/>
  <c r="K5726" i="152"/>
  <c r="D5726" i="152" s="1"/>
  <c r="K5727" i="152"/>
  <c r="D5727" i="152" s="1"/>
  <c r="K5728" i="152"/>
  <c r="D5728" i="152" s="1"/>
  <c r="K5729" i="152"/>
  <c r="D5729" i="152" s="1"/>
  <c r="K5730" i="152"/>
  <c r="D5730" i="152" s="1"/>
  <c r="K5731" i="152"/>
  <c r="D5731" i="152" s="1"/>
  <c r="K5732" i="152"/>
  <c r="D5732" i="152" s="1"/>
  <c r="K5733" i="152"/>
  <c r="D5733" i="152" s="1"/>
  <c r="K5734" i="152"/>
  <c r="D5734" i="152" s="1"/>
  <c r="K5735" i="152"/>
  <c r="D5735" i="152" s="1"/>
  <c r="K5736" i="152"/>
  <c r="D5736" i="152" s="1"/>
  <c r="K5737" i="152"/>
  <c r="D5737" i="152" s="1"/>
  <c r="K5738" i="152"/>
  <c r="D5738" i="152" s="1"/>
  <c r="K5739" i="152"/>
  <c r="D5739" i="152" s="1"/>
  <c r="K5740" i="152"/>
  <c r="D5740" i="152" s="1"/>
  <c r="K5741" i="152"/>
  <c r="D5741" i="152" s="1"/>
  <c r="K5742" i="152"/>
  <c r="D5742" i="152" s="1"/>
  <c r="K5743" i="152"/>
  <c r="D5743" i="152" s="1"/>
  <c r="K5744" i="152"/>
  <c r="D5744" i="152" s="1"/>
  <c r="K5745" i="152"/>
  <c r="D5745" i="152" s="1"/>
  <c r="K5746" i="152"/>
  <c r="D5746" i="152" s="1"/>
  <c r="K5747" i="152"/>
  <c r="D5747" i="152" s="1"/>
  <c r="K5748" i="152"/>
  <c r="D5748" i="152" s="1"/>
  <c r="K5749" i="152"/>
  <c r="D5749" i="152" s="1"/>
  <c r="K5750" i="152"/>
  <c r="D5750" i="152" s="1"/>
  <c r="K5751" i="152"/>
  <c r="D5751" i="152" s="1"/>
  <c r="K5752" i="152"/>
  <c r="D5752" i="152" s="1"/>
  <c r="K5753" i="152"/>
  <c r="D5753" i="152" s="1"/>
  <c r="K5754" i="152"/>
  <c r="D5754" i="152" s="1"/>
  <c r="K5755" i="152"/>
  <c r="D5755" i="152" s="1"/>
  <c r="K5756" i="152"/>
  <c r="D5756" i="152" s="1"/>
  <c r="K5757" i="152"/>
  <c r="D5757" i="152" s="1"/>
  <c r="K5758" i="152"/>
  <c r="D5758" i="152" s="1"/>
  <c r="K5759" i="152"/>
  <c r="D5759" i="152" s="1"/>
  <c r="K5760" i="152"/>
  <c r="D5760" i="152" s="1"/>
  <c r="K5761" i="152"/>
  <c r="D5761" i="152" s="1"/>
  <c r="K5762" i="152"/>
  <c r="D5762" i="152" s="1"/>
  <c r="K5763" i="152"/>
  <c r="D5763" i="152" s="1"/>
  <c r="K5764" i="152"/>
  <c r="D5764" i="152" s="1"/>
  <c r="K5765" i="152"/>
  <c r="D5765" i="152" s="1"/>
  <c r="K5766" i="152"/>
  <c r="D5766" i="152" s="1"/>
  <c r="K5767" i="152"/>
  <c r="D5767" i="152" s="1"/>
  <c r="K5768" i="152"/>
  <c r="D5768" i="152" s="1"/>
  <c r="K5769" i="152"/>
  <c r="D5769" i="152" s="1"/>
  <c r="K5770" i="152"/>
  <c r="D5770" i="152" s="1"/>
  <c r="K5771" i="152"/>
  <c r="D5771" i="152" s="1"/>
  <c r="K5772" i="152"/>
  <c r="D5772" i="152" s="1"/>
  <c r="K5773" i="152"/>
  <c r="D5773" i="152" s="1"/>
  <c r="K5774" i="152"/>
  <c r="D5774" i="152" s="1"/>
  <c r="K5775" i="152"/>
  <c r="D5775" i="152" s="1"/>
  <c r="K5776" i="152"/>
  <c r="D5776" i="152" s="1"/>
  <c r="K5777" i="152"/>
  <c r="D5777" i="152" s="1"/>
  <c r="K5778" i="152"/>
  <c r="D5778" i="152" s="1"/>
  <c r="K5779" i="152"/>
  <c r="D5779" i="152" s="1"/>
  <c r="K5780" i="152"/>
  <c r="D5780" i="152" s="1"/>
  <c r="K5781" i="152"/>
  <c r="D5781" i="152" s="1"/>
  <c r="K5782" i="152"/>
  <c r="D5782" i="152" s="1"/>
  <c r="K5783" i="152"/>
  <c r="D5783" i="152" s="1"/>
  <c r="K5784" i="152"/>
  <c r="D5784" i="152" s="1"/>
  <c r="K5785" i="152"/>
  <c r="D5785" i="152" s="1"/>
  <c r="K5786" i="152"/>
  <c r="D5786" i="152" s="1"/>
  <c r="K5787" i="152"/>
  <c r="D5787" i="152" s="1"/>
  <c r="K5788" i="152"/>
  <c r="D5788" i="152" s="1"/>
  <c r="K5789" i="152"/>
  <c r="D5789" i="152" s="1"/>
  <c r="K5790" i="152"/>
  <c r="D5790" i="152" s="1"/>
  <c r="K5791" i="152"/>
  <c r="D5791" i="152" s="1"/>
  <c r="K5792" i="152"/>
  <c r="D5792" i="152" s="1"/>
  <c r="K5793" i="152"/>
  <c r="D5793" i="152" s="1"/>
  <c r="K5794" i="152"/>
  <c r="D5794" i="152" s="1"/>
  <c r="K5795" i="152"/>
  <c r="D5795" i="152" s="1"/>
  <c r="K5796" i="152"/>
  <c r="D5796" i="152" s="1"/>
  <c r="K5797" i="152"/>
  <c r="D5797" i="152" s="1"/>
  <c r="K5798" i="152"/>
  <c r="D5798" i="152" s="1"/>
  <c r="K5799" i="152"/>
  <c r="D5799" i="152" s="1"/>
  <c r="K5800" i="152"/>
  <c r="D5800" i="152" s="1"/>
  <c r="K5801" i="152"/>
  <c r="D5801" i="152" s="1"/>
  <c r="K5802" i="152"/>
  <c r="D5802" i="152" s="1"/>
  <c r="K5803" i="152"/>
  <c r="D5803" i="152" s="1"/>
  <c r="K5804" i="152"/>
  <c r="D5804" i="152" s="1"/>
  <c r="K5805" i="152"/>
  <c r="D5805" i="152" s="1"/>
  <c r="K5806" i="152"/>
  <c r="D5806" i="152" s="1"/>
  <c r="K5807" i="152"/>
  <c r="D5807" i="152" s="1"/>
  <c r="K5808" i="152"/>
  <c r="D5808" i="152" s="1"/>
  <c r="K5809" i="152"/>
  <c r="D5809" i="152" s="1"/>
  <c r="K5810" i="152"/>
  <c r="D5810" i="152" s="1"/>
  <c r="K5811" i="152"/>
  <c r="D5811" i="152" s="1"/>
  <c r="K5812" i="152"/>
  <c r="D5812" i="152" s="1"/>
  <c r="K5813" i="152"/>
  <c r="D5813" i="152" s="1"/>
  <c r="K5814" i="152"/>
  <c r="D5814" i="152" s="1"/>
  <c r="K5815" i="152"/>
  <c r="D5815" i="152" s="1"/>
  <c r="K5816" i="152"/>
  <c r="D5816" i="152" s="1"/>
  <c r="K5817" i="152"/>
  <c r="D5817" i="152" s="1"/>
  <c r="K5818" i="152"/>
  <c r="D5818" i="152" s="1"/>
  <c r="K5819" i="152"/>
  <c r="D5819" i="152" s="1"/>
  <c r="K5820" i="152"/>
  <c r="D5820" i="152" s="1"/>
  <c r="K5821" i="152"/>
  <c r="D5821" i="152" s="1"/>
  <c r="K5822" i="152"/>
  <c r="D5822" i="152" s="1"/>
  <c r="K5823" i="152"/>
  <c r="D5823" i="152" s="1"/>
  <c r="K5824" i="152"/>
  <c r="D5824" i="152" s="1"/>
  <c r="K5825" i="152"/>
  <c r="D5825" i="152" s="1"/>
  <c r="K5826" i="152"/>
  <c r="D5826" i="152" s="1"/>
  <c r="K5827" i="152"/>
  <c r="D5827" i="152" s="1"/>
  <c r="K5828" i="152"/>
  <c r="D5828" i="152" s="1"/>
  <c r="K5829" i="152"/>
  <c r="D5829" i="152" s="1"/>
  <c r="K5830" i="152"/>
  <c r="D5830" i="152" s="1"/>
  <c r="K5831" i="152"/>
  <c r="D5831" i="152" s="1"/>
  <c r="K5832" i="152"/>
  <c r="D5832" i="152" s="1"/>
  <c r="K5833" i="152"/>
  <c r="D5833" i="152" s="1"/>
  <c r="K5834" i="152"/>
  <c r="D5834" i="152" s="1"/>
  <c r="K5835" i="152"/>
  <c r="D5835" i="152" s="1"/>
  <c r="K5836" i="152"/>
  <c r="D5836" i="152" s="1"/>
  <c r="K5837" i="152"/>
  <c r="D5837" i="152" s="1"/>
  <c r="K5838" i="152"/>
  <c r="D5838" i="152" s="1"/>
  <c r="K5839" i="152"/>
  <c r="D5839" i="152" s="1"/>
  <c r="K5840" i="152"/>
  <c r="D5840" i="152" s="1"/>
  <c r="K5841" i="152"/>
  <c r="D5841" i="152" s="1"/>
  <c r="K5842" i="152"/>
  <c r="D5842" i="152" s="1"/>
  <c r="K5843" i="152"/>
  <c r="D5843" i="152" s="1"/>
  <c r="K5844" i="152"/>
  <c r="D5844" i="152" s="1"/>
  <c r="K5845" i="152"/>
  <c r="D5845" i="152" s="1"/>
  <c r="K5846" i="152"/>
  <c r="D5846" i="152" s="1"/>
  <c r="K5847" i="152"/>
  <c r="D5847" i="152" s="1"/>
  <c r="K5848" i="152"/>
  <c r="D5848" i="152" s="1"/>
  <c r="K5849" i="152"/>
  <c r="D5849" i="152" s="1"/>
  <c r="K5850" i="152"/>
  <c r="D5850" i="152" s="1"/>
  <c r="K5851" i="152"/>
  <c r="D5851" i="152" s="1"/>
  <c r="K5852" i="152"/>
  <c r="D5852" i="152" s="1"/>
  <c r="K5853" i="152"/>
  <c r="D5853" i="152" s="1"/>
  <c r="K5854" i="152"/>
  <c r="D5854" i="152" s="1"/>
  <c r="K5855" i="152"/>
  <c r="D5855" i="152" s="1"/>
  <c r="K5856" i="152"/>
  <c r="D5856" i="152" s="1"/>
  <c r="K5857" i="152"/>
  <c r="D5857" i="152" s="1"/>
  <c r="K5858" i="152"/>
  <c r="D5858" i="152" s="1"/>
  <c r="K5859" i="152"/>
  <c r="D5859" i="152" s="1"/>
  <c r="K5860" i="152"/>
  <c r="D5860" i="152" s="1"/>
  <c r="K5861" i="152"/>
  <c r="D5861" i="152" s="1"/>
  <c r="K5862" i="152"/>
  <c r="D5862" i="152" s="1"/>
  <c r="K5863" i="152"/>
  <c r="D5863" i="152" s="1"/>
  <c r="K5864" i="152"/>
  <c r="D5864" i="152" s="1"/>
  <c r="K5865" i="152"/>
  <c r="D5865" i="152" s="1"/>
  <c r="K5866" i="152"/>
  <c r="D5866" i="152" s="1"/>
  <c r="K5867" i="152"/>
  <c r="D5867" i="152" s="1"/>
  <c r="K5868" i="152"/>
  <c r="D5868" i="152" s="1"/>
  <c r="K5869" i="152"/>
  <c r="D5869" i="152" s="1"/>
  <c r="K5870" i="152"/>
  <c r="D5870" i="152" s="1"/>
  <c r="K5871" i="152"/>
  <c r="D5871" i="152" s="1"/>
  <c r="K5872" i="152"/>
  <c r="D5872" i="152" s="1"/>
  <c r="K5873" i="152"/>
  <c r="D5873" i="152" s="1"/>
  <c r="K5874" i="152"/>
  <c r="D5874" i="152" s="1"/>
  <c r="K5875" i="152"/>
  <c r="D5875" i="152" s="1"/>
  <c r="K5876" i="152"/>
  <c r="D5876" i="152" s="1"/>
  <c r="K5877" i="152"/>
  <c r="D5877" i="152" s="1"/>
  <c r="K5878" i="152"/>
  <c r="D5878" i="152" s="1"/>
  <c r="K5879" i="152"/>
  <c r="D5879" i="152" s="1"/>
  <c r="K5880" i="152"/>
  <c r="D5880" i="152" s="1"/>
  <c r="K5881" i="152"/>
  <c r="D5881" i="152" s="1"/>
  <c r="K5882" i="152"/>
  <c r="D5882" i="152" s="1"/>
  <c r="K5883" i="152"/>
  <c r="D5883" i="152" s="1"/>
  <c r="K5884" i="152"/>
  <c r="D5884" i="152" s="1"/>
  <c r="K5885" i="152"/>
  <c r="D5885" i="152" s="1"/>
  <c r="K5886" i="152"/>
  <c r="D5886" i="152" s="1"/>
  <c r="K5887" i="152"/>
  <c r="D5887" i="152" s="1"/>
  <c r="K5888" i="152"/>
  <c r="D5888" i="152" s="1"/>
  <c r="K5889" i="152"/>
  <c r="D5889" i="152" s="1"/>
  <c r="K5890" i="152"/>
  <c r="D5890" i="152" s="1"/>
  <c r="K5891" i="152"/>
  <c r="D5891" i="152" s="1"/>
  <c r="K5892" i="152"/>
  <c r="D5892" i="152" s="1"/>
  <c r="K5893" i="152"/>
  <c r="D5893" i="152" s="1"/>
  <c r="K5894" i="152"/>
  <c r="D5894" i="152" s="1"/>
  <c r="K5895" i="152"/>
  <c r="D5895" i="152" s="1"/>
  <c r="K5896" i="152"/>
  <c r="D5896" i="152" s="1"/>
  <c r="K5897" i="152"/>
  <c r="D5897" i="152" s="1"/>
  <c r="K5898" i="152"/>
  <c r="D5898" i="152" s="1"/>
  <c r="K5899" i="152"/>
  <c r="D5899" i="152" s="1"/>
  <c r="K5900" i="152"/>
  <c r="D5900" i="152" s="1"/>
  <c r="K5901" i="152"/>
  <c r="D5901" i="152" s="1"/>
  <c r="K5902" i="152"/>
  <c r="D5902" i="152" s="1"/>
  <c r="K5903" i="152"/>
  <c r="D5903" i="152" s="1"/>
  <c r="K5904" i="152"/>
  <c r="D5904" i="152" s="1"/>
  <c r="K5905" i="152"/>
  <c r="D5905" i="152" s="1"/>
  <c r="K5906" i="152"/>
  <c r="D5906" i="152" s="1"/>
  <c r="K5907" i="152"/>
  <c r="D5907" i="152" s="1"/>
  <c r="K5908" i="152"/>
  <c r="D5908" i="152" s="1"/>
  <c r="K5909" i="152"/>
  <c r="D5909" i="152" s="1"/>
  <c r="K5910" i="152"/>
  <c r="D5910" i="152" s="1"/>
  <c r="K5911" i="152"/>
  <c r="D5911" i="152" s="1"/>
  <c r="K5912" i="152"/>
  <c r="D5912" i="152" s="1"/>
  <c r="K5913" i="152"/>
  <c r="D5913" i="152" s="1"/>
  <c r="K5914" i="152"/>
  <c r="D5914" i="152" s="1"/>
  <c r="K5915" i="152"/>
  <c r="D5915" i="152" s="1"/>
  <c r="K5916" i="152"/>
  <c r="D5916" i="152" s="1"/>
  <c r="K5917" i="152"/>
  <c r="D5917" i="152" s="1"/>
  <c r="K5918" i="152"/>
  <c r="D5918" i="152" s="1"/>
  <c r="K5919" i="152"/>
  <c r="D5919" i="152" s="1"/>
  <c r="K5920" i="152"/>
  <c r="D5920" i="152" s="1"/>
  <c r="K5921" i="152"/>
  <c r="D5921" i="152" s="1"/>
  <c r="K5922" i="152"/>
  <c r="D5922" i="152" s="1"/>
  <c r="K5923" i="152"/>
  <c r="D5923" i="152" s="1"/>
  <c r="K5924" i="152"/>
  <c r="D5924" i="152" s="1"/>
  <c r="K5925" i="152"/>
  <c r="D5925" i="152" s="1"/>
  <c r="K5926" i="152"/>
  <c r="D5926" i="152" s="1"/>
  <c r="K5927" i="152"/>
  <c r="D5927" i="152" s="1"/>
  <c r="K5928" i="152"/>
  <c r="D5928" i="152" s="1"/>
  <c r="K5929" i="152"/>
  <c r="D5929" i="152" s="1"/>
  <c r="K5930" i="152"/>
  <c r="D5930" i="152" s="1"/>
  <c r="K5931" i="152"/>
  <c r="D5931" i="152" s="1"/>
  <c r="K5932" i="152"/>
  <c r="D5932" i="152" s="1"/>
  <c r="K5933" i="152"/>
  <c r="D5933" i="152" s="1"/>
  <c r="K5934" i="152"/>
  <c r="D5934" i="152" s="1"/>
  <c r="K5935" i="152"/>
  <c r="D5935" i="152" s="1"/>
  <c r="K5936" i="152"/>
  <c r="D5936" i="152" s="1"/>
  <c r="K5937" i="152"/>
  <c r="D5937" i="152" s="1"/>
  <c r="K5938" i="152"/>
  <c r="D5938" i="152" s="1"/>
  <c r="K5939" i="152"/>
  <c r="D5939" i="152" s="1"/>
  <c r="K5940" i="152"/>
  <c r="D5940" i="152" s="1"/>
  <c r="K5941" i="152"/>
  <c r="D5941" i="152" s="1"/>
  <c r="K5942" i="152"/>
  <c r="D5942" i="152" s="1"/>
  <c r="K5943" i="152"/>
  <c r="D5943" i="152" s="1"/>
  <c r="K5944" i="152"/>
  <c r="D5944" i="152" s="1"/>
  <c r="K5945" i="152"/>
  <c r="D5945" i="152" s="1"/>
  <c r="K5946" i="152"/>
  <c r="D5946" i="152" s="1"/>
  <c r="K5947" i="152"/>
  <c r="D5947" i="152" s="1"/>
  <c r="K5948" i="152"/>
  <c r="D5948" i="152" s="1"/>
  <c r="K5949" i="152"/>
  <c r="D5949" i="152" s="1"/>
  <c r="K5950" i="152"/>
  <c r="D5950" i="152" s="1"/>
  <c r="K5951" i="152"/>
  <c r="D5951" i="152" s="1"/>
  <c r="K5952" i="152"/>
  <c r="D5952" i="152" s="1"/>
  <c r="K5953" i="152"/>
  <c r="D5953" i="152" s="1"/>
  <c r="K5954" i="152"/>
  <c r="D5954" i="152" s="1"/>
  <c r="K5955" i="152"/>
  <c r="D5955" i="152" s="1"/>
  <c r="K5956" i="152"/>
  <c r="D5956" i="152" s="1"/>
  <c r="K5957" i="152"/>
  <c r="D5957" i="152" s="1"/>
  <c r="K5958" i="152"/>
  <c r="D5958" i="152" s="1"/>
  <c r="K5959" i="152"/>
  <c r="D5959" i="152" s="1"/>
  <c r="K5960" i="152"/>
  <c r="D5960" i="152" s="1"/>
  <c r="K5961" i="152"/>
  <c r="D5961" i="152" s="1"/>
  <c r="K5962" i="152"/>
  <c r="D5962" i="152" s="1"/>
  <c r="K5963" i="152"/>
  <c r="D5963" i="152" s="1"/>
  <c r="K5964" i="152"/>
  <c r="D5964" i="152" s="1"/>
  <c r="K5965" i="152"/>
  <c r="D5965" i="152" s="1"/>
  <c r="K5966" i="152"/>
  <c r="D5966" i="152" s="1"/>
  <c r="K5967" i="152"/>
  <c r="D5967" i="152" s="1"/>
  <c r="K5968" i="152"/>
  <c r="D5968" i="152" s="1"/>
  <c r="K5969" i="152"/>
  <c r="D5969" i="152" s="1"/>
  <c r="K5970" i="152"/>
  <c r="D5970" i="152" s="1"/>
  <c r="K5971" i="152"/>
  <c r="D5971" i="152" s="1"/>
  <c r="K5972" i="152"/>
  <c r="D5972" i="152" s="1"/>
  <c r="K5973" i="152"/>
  <c r="D5973" i="152" s="1"/>
  <c r="K5974" i="152"/>
  <c r="D5974" i="152" s="1"/>
  <c r="K5975" i="152"/>
  <c r="D5975" i="152" s="1"/>
  <c r="K5976" i="152"/>
  <c r="D5976" i="152" s="1"/>
  <c r="K5977" i="152"/>
  <c r="D5977" i="152" s="1"/>
  <c r="K5978" i="152"/>
  <c r="D5978" i="152" s="1"/>
  <c r="K5979" i="152"/>
  <c r="D5979" i="152" s="1"/>
  <c r="K5980" i="152"/>
  <c r="D5980" i="152" s="1"/>
  <c r="K5981" i="152"/>
  <c r="D5981" i="152" s="1"/>
  <c r="K5982" i="152"/>
  <c r="D5982" i="152" s="1"/>
  <c r="K5983" i="152"/>
  <c r="D5983" i="152" s="1"/>
  <c r="K5984" i="152"/>
  <c r="D5984" i="152" s="1"/>
  <c r="K5985" i="152"/>
  <c r="D5985" i="152" s="1"/>
  <c r="K5986" i="152"/>
  <c r="D5986" i="152" s="1"/>
  <c r="K5987" i="152"/>
  <c r="D5987" i="152" s="1"/>
  <c r="K5988" i="152"/>
  <c r="D5988" i="152" s="1"/>
  <c r="K5989" i="152"/>
  <c r="D5989" i="152" s="1"/>
  <c r="K5990" i="152"/>
  <c r="D5990" i="152" s="1"/>
  <c r="K5991" i="152"/>
  <c r="D5991" i="152" s="1"/>
  <c r="K5992" i="152"/>
  <c r="D5992" i="152" s="1"/>
  <c r="K5993" i="152"/>
  <c r="D5993" i="152" s="1"/>
  <c r="K5994" i="152"/>
  <c r="D5994" i="152" s="1"/>
  <c r="K5995" i="152"/>
  <c r="D5995" i="152" s="1"/>
  <c r="K5996" i="152"/>
  <c r="D5996" i="152" s="1"/>
  <c r="K5997" i="152"/>
  <c r="D5997" i="152" s="1"/>
  <c r="K5998" i="152"/>
  <c r="D5998" i="152" s="1"/>
  <c r="K5999" i="152"/>
  <c r="D5999" i="152" s="1"/>
  <c r="K6000" i="152"/>
  <c r="D6000" i="152" s="1"/>
  <c r="K6001" i="152"/>
  <c r="D6001" i="152" s="1"/>
  <c r="K6002" i="152"/>
  <c r="D6002" i="152" s="1"/>
  <c r="K6003" i="152"/>
  <c r="D6003" i="152" s="1"/>
  <c r="K6004" i="152"/>
  <c r="D6004" i="152" s="1"/>
  <c r="K6005" i="152"/>
  <c r="D6005" i="152" s="1"/>
  <c r="K6006" i="152"/>
  <c r="D6006" i="152" s="1"/>
  <c r="K6007" i="152"/>
  <c r="D6007" i="152" s="1"/>
  <c r="K6008" i="152"/>
  <c r="D6008" i="152" s="1"/>
  <c r="K6009" i="152"/>
  <c r="D6009" i="152" s="1"/>
  <c r="K6010" i="152"/>
  <c r="D6010" i="152" s="1"/>
  <c r="K6011" i="152"/>
  <c r="D6011" i="152" s="1"/>
  <c r="K6012" i="152"/>
  <c r="D6012" i="152" s="1"/>
  <c r="K6013" i="152"/>
  <c r="D6013" i="152" s="1"/>
  <c r="K6014" i="152"/>
  <c r="D6014" i="152" s="1"/>
  <c r="K6015" i="152"/>
  <c r="D6015" i="152" s="1"/>
  <c r="K6016" i="152"/>
  <c r="D6016" i="152" s="1"/>
  <c r="K6017" i="152"/>
  <c r="D6017" i="152" s="1"/>
  <c r="K6018" i="152"/>
  <c r="D6018" i="152" s="1"/>
  <c r="K6019" i="152"/>
  <c r="D6019" i="152" s="1"/>
  <c r="K6020" i="152"/>
  <c r="D6020" i="152" s="1"/>
  <c r="K6021" i="152"/>
  <c r="D6021" i="152" s="1"/>
  <c r="K6022" i="152"/>
  <c r="D6022" i="152" s="1"/>
  <c r="K6023" i="152"/>
  <c r="D6023" i="152" s="1"/>
  <c r="K6024" i="152"/>
  <c r="D6024" i="152" s="1"/>
  <c r="K6025" i="152"/>
  <c r="D6025" i="152" s="1"/>
  <c r="K6026" i="152"/>
  <c r="D6026" i="152" s="1"/>
  <c r="K6027" i="152"/>
  <c r="D6027" i="152" s="1"/>
  <c r="K6028" i="152"/>
  <c r="D6028" i="152" s="1"/>
  <c r="K6029" i="152"/>
  <c r="D6029" i="152" s="1"/>
  <c r="K6030" i="152"/>
  <c r="D6030" i="152" s="1"/>
  <c r="K6031" i="152"/>
  <c r="D6031" i="152" s="1"/>
  <c r="K6032" i="152"/>
  <c r="D6032" i="152" s="1"/>
  <c r="K6033" i="152"/>
  <c r="D6033" i="152" s="1"/>
  <c r="K6034" i="152"/>
  <c r="D6034" i="152" s="1"/>
  <c r="K6035" i="152"/>
  <c r="D6035" i="152" s="1"/>
  <c r="K6036" i="152"/>
  <c r="D6036" i="152" s="1"/>
  <c r="K6037" i="152"/>
  <c r="D6037" i="152" s="1"/>
  <c r="K6038" i="152"/>
  <c r="D6038" i="152" s="1"/>
  <c r="K6039" i="152"/>
  <c r="D6039" i="152" s="1"/>
  <c r="K6040" i="152"/>
  <c r="D6040" i="152" s="1"/>
  <c r="K6041" i="152"/>
  <c r="D6041" i="152" s="1"/>
  <c r="K6042" i="152"/>
  <c r="D6042" i="152" s="1"/>
  <c r="K6043" i="152"/>
  <c r="D6043" i="152" s="1"/>
  <c r="K6044" i="152"/>
  <c r="D6044" i="152" s="1"/>
  <c r="K6045" i="152"/>
  <c r="D6045" i="152" s="1"/>
  <c r="K6046" i="152"/>
  <c r="D6046" i="152" s="1"/>
  <c r="K6047" i="152"/>
  <c r="D6047" i="152" s="1"/>
  <c r="K6048" i="152"/>
  <c r="D6048" i="152" s="1"/>
  <c r="K6049" i="152"/>
  <c r="D6049" i="152" s="1"/>
  <c r="K6050" i="152"/>
  <c r="D6050" i="152" s="1"/>
  <c r="K6051" i="152"/>
  <c r="D6051" i="152" s="1"/>
  <c r="K6052" i="152"/>
  <c r="D6052" i="152" s="1"/>
  <c r="K6053" i="152"/>
  <c r="D6053" i="152" s="1"/>
  <c r="K6054" i="152"/>
  <c r="D6054" i="152" s="1"/>
  <c r="K6055" i="152"/>
  <c r="D6055" i="152" s="1"/>
  <c r="K6056" i="152"/>
  <c r="D6056" i="152" s="1"/>
  <c r="K6057" i="152"/>
  <c r="D6057" i="152" s="1"/>
  <c r="K6058" i="152"/>
  <c r="D6058" i="152" s="1"/>
  <c r="K6059" i="152"/>
  <c r="D6059" i="152" s="1"/>
  <c r="K6060" i="152"/>
  <c r="D6060" i="152" s="1"/>
  <c r="K6061" i="152"/>
  <c r="D6061" i="152" s="1"/>
  <c r="K6062" i="152"/>
  <c r="D6062" i="152" s="1"/>
  <c r="K6063" i="152"/>
  <c r="D6063" i="152" s="1"/>
  <c r="K6064" i="152"/>
  <c r="D6064" i="152" s="1"/>
  <c r="K6065" i="152"/>
  <c r="D6065" i="152" s="1"/>
  <c r="K6066" i="152"/>
  <c r="D6066" i="152" s="1"/>
  <c r="K6067" i="152"/>
  <c r="D6067" i="152" s="1"/>
  <c r="K6068" i="152"/>
  <c r="D6068" i="152" s="1"/>
  <c r="K6069" i="152"/>
  <c r="D6069" i="152" s="1"/>
  <c r="K6070" i="152"/>
  <c r="D6070" i="152" s="1"/>
  <c r="K6071" i="152"/>
  <c r="D6071" i="152" s="1"/>
  <c r="K6072" i="152"/>
  <c r="D6072" i="152" s="1"/>
  <c r="K6073" i="152"/>
  <c r="D6073" i="152" s="1"/>
  <c r="K6074" i="152"/>
  <c r="D6074" i="152" s="1"/>
  <c r="K6075" i="152"/>
  <c r="D6075" i="152" s="1"/>
  <c r="K6076" i="152"/>
  <c r="D6076" i="152" s="1"/>
  <c r="K6077" i="152"/>
  <c r="D6077" i="152" s="1"/>
  <c r="K6078" i="152"/>
  <c r="D6078" i="152" s="1"/>
  <c r="K6079" i="152"/>
  <c r="D6079" i="152" s="1"/>
  <c r="K6080" i="152"/>
  <c r="D6080" i="152" s="1"/>
  <c r="K6081" i="152"/>
  <c r="D6081" i="152" s="1"/>
  <c r="K6082" i="152"/>
  <c r="D6082" i="152" s="1"/>
  <c r="K6083" i="152"/>
  <c r="D6083" i="152" s="1"/>
  <c r="K6084" i="152"/>
  <c r="D6084" i="152" s="1"/>
  <c r="K6085" i="152"/>
  <c r="D6085" i="152" s="1"/>
  <c r="K6086" i="152"/>
  <c r="D6086" i="152" s="1"/>
  <c r="K6087" i="152"/>
  <c r="D6087" i="152" s="1"/>
  <c r="K6088" i="152"/>
  <c r="D6088" i="152" s="1"/>
  <c r="K6089" i="152"/>
  <c r="D6089" i="152" s="1"/>
  <c r="K6090" i="152"/>
  <c r="D6090" i="152" s="1"/>
  <c r="K6091" i="152"/>
  <c r="D6091" i="152" s="1"/>
  <c r="K6092" i="152"/>
  <c r="D6092" i="152" s="1"/>
  <c r="K6093" i="152"/>
  <c r="D6093" i="152" s="1"/>
  <c r="K6094" i="152"/>
  <c r="D6094" i="152" s="1"/>
  <c r="K6095" i="152"/>
  <c r="D6095" i="152" s="1"/>
  <c r="K6096" i="152"/>
  <c r="D6096" i="152" s="1"/>
  <c r="K6097" i="152"/>
  <c r="D6097" i="152" s="1"/>
  <c r="K6098" i="152"/>
  <c r="D6098" i="152" s="1"/>
  <c r="K6099" i="152"/>
  <c r="D6099" i="152" s="1"/>
  <c r="K6100" i="152"/>
  <c r="D6100" i="152" s="1"/>
  <c r="K6101" i="152"/>
  <c r="D6101" i="152" s="1"/>
  <c r="K6102" i="152"/>
  <c r="D6102" i="152" s="1"/>
  <c r="K6103" i="152"/>
  <c r="D6103" i="152" s="1"/>
  <c r="K6104" i="152"/>
  <c r="D6104" i="152" s="1"/>
  <c r="K6105" i="152"/>
  <c r="D6105" i="152" s="1"/>
  <c r="K6106" i="152"/>
  <c r="D6106" i="152" s="1"/>
  <c r="K6107" i="152"/>
  <c r="D6107" i="152" s="1"/>
  <c r="K6108" i="152"/>
  <c r="D6108" i="152" s="1"/>
  <c r="K6109" i="152"/>
  <c r="D6109" i="152" s="1"/>
  <c r="K6110" i="152"/>
  <c r="D6110" i="152" s="1"/>
  <c r="K6111" i="152"/>
  <c r="D6111" i="152" s="1"/>
  <c r="K6112" i="152"/>
  <c r="D6112" i="152" s="1"/>
  <c r="K6113" i="152"/>
  <c r="D6113" i="152" s="1"/>
  <c r="K6114" i="152"/>
  <c r="D6114" i="152" s="1"/>
  <c r="K6115" i="152"/>
  <c r="D6115" i="152" s="1"/>
  <c r="K6116" i="152"/>
  <c r="D6116" i="152" s="1"/>
  <c r="K6117" i="152"/>
  <c r="D6117" i="152" s="1"/>
  <c r="K6118" i="152"/>
  <c r="D6118" i="152" s="1"/>
  <c r="K6119" i="152"/>
  <c r="D6119" i="152" s="1"/>
  <c r="K6120" i="152"/>
  <c r="D6120" i="152" s="1"/>
  <c r="K6121" i="152"/>
  <c r="D6121" i="152" s="1"/>
  <c r="K6122" i="152"/>
  <c r="D6122" i="152" s="1"/>
  <c r="K6123" i="152"/>
  <c r="D6123" i="152" s="1"/>
  <c r="K6124" i="152"/>
  <c r="D6124" i="152" s="1"/>
  <c r="K6125" i="152"/>
  <c r="D6125" i="152" s="1"/>
  <c r="K6126" i="152"/>
  <c r="D6126" i="152" s="1"/>
  <c r="K6127" i="152"/>
  <c r="D6127" i="152" s="1"/>
  <c r="K6128" i="152"/>
  <c r="D6128" i="152" s="1"/>
  <c r="K6129" i="152"/>
  <c r="D6129" i="152" s="1"/>
  <c r="K6130" i="152"/>
  <c r="D6130" i="152" s="1"/>
  <c r="K6131" i="152"/>
  <c r="D6131" i="152" s="1"/>
  <c r="K6132" i="152"/>
  <c r="D6132" i="152" s="1"/>
  <c r="K6133" i="152"/>
  <c r="D6133" i="152" s="1"/>
  <c r="K6134" i="152"/>
  <c r="D6134" i="152" s="1"/>
  <c r="K6135" i="152"/>
  <c r="D6135" i="152" s="1"/>
  <c r="K6136" i="152"/>
  <c r="D6136" i="152" s="1"/>
  <c r="K6137" i="152"/>
  <c r="D6137" i="152" s="1"/>
  <c r="K6138" i="152"/>
  <c r="D6138" i="152" s="1"/>
  <c r="K6139" i="152"/>
  <c r="D6139" i="152" s="1"/>
  <c r="K6140" i="152"/>
  <c r="D6140" i="152" s="1"/>
  <c r="K6141" i="152"/>
  <c r="D6141" i="152" s="1"/>
  <c r="K6142" i="152"/>
  <c r="D6142" i="152" s="1"/>
  <c r="K6143" i="152"/>
  <c r="D6143" i="152" s="1"/>
  <c r="K6144" i="152"/>
  <c r="D6144" i="152" s="1"/>
  <c r="K6145" i="152"/>
  <c r="D6145" i="152" s="1"/>
  <c r="K6146" i="152"/>
  <c r="D6146" i="152" s="1"/>
  <c r="K6147" i="152"/>
  <c r="D6147" i="152" s="1"/>
  <c r="K6148" i="152"/>
  <c r="D6148" i="152" s="1"/>
  <c r="K6149" i="152"/>
  <c r="D6149" i="152" s="1"/>
  <c r="K6150" i="152"/>
  <c r="D6150" i="152" s="1"/>
  <c r="K6151" i="152"/>
  <c r="D6151" i="152" s="1"/>
  <c r="K6152" i="152"/>
  <c r="D6152" i="152" s="1"/>
  <c r="K6153" i="152"/>
  <c r="D6153" i="152" s="1"/>
  <c r="K6154" i="152"/>
  <c r="D6154" i="152" s="1"/>
  <c r="K6155" i="152"/>
  <c r="D6155" i="152" s="1"/>
  <c r="K6156" i="152"/>
  <c r="D6156" i="152" s="1"/>
  <c r="K6157" i="152"/>
  <c r="D6157" i="152" s="1"/>
  <c r="K6158" i="152"/>
  <c r="D6158" i="152" s="1"/>
  <c r="K6159" i="152"/>
  <c r="D6159" i="152" s="1"/>
  <c r="K6160" i="152"/>
  <c r="D6160" i="152" s="1"/>
  <c r="K6161" i="152"/>
  <c r="D6161" i="152" s="1"/>
  <c r="K6162" i="152"/>
  <c r="D6162" i="152" s="1"/>
  <c r="K6163" i="152"/>
  <c r="D6163" i="152" s="1"/>
  <c r="K6164" i="152"/>
  <c r="D6164" i="152" s="1"/>
  <c r="K6165" i="152"/>
  <c r="D6165" i="152" s="1"/>
  <c r="K6166" i="152"/>
  <c r="D6166" i="152" s="1"/>
  <c r="K6167" i="152"/>
  <c r="D6167" i="152" s="1"/>
  <c r="K6168" i="152"/>
  <c r="D6168" i="152" s="1"/>
  <c r="K6169" i="152"/>
  <c r="D6169" i="152" s="1"/>
  <c r="K6170" i="152"/>
  <c r="D6170" i="152" s="1"/>
  <c r="K6171" i="152"/>
  <c r="D6171" i="152" s="1"/>
  <c r="K6172" i="152"/>
  <c r="D6172" i="152" s="1"/>
  <c r="K6173" i="152"/>
  <c r="D6173" i="152" s="1"/>
  <c r="K6174" i="152"/>
  <c r="D6174" i="152" s="1"/>
  <c r="K6175" i="152"/>
  <c r="D6175" i="152" s="1"/>
  <c r="K6176" i="152"/>
  <c r="D6176" i="152" s="1"/>
  <c r="K6177" i="152"/>
  <c r="D6177" i="152" s="1"/>
  <c r="K6178" i="152"/>
  <c r="D6178" i="152" s="1"/>
  <c r="K6179" i="152"/>
  <c r="D6179" i="152" s="1"/>
  <c r="K6180" i="152"/>
  <c r="D6180" i="152" s="1"/>
  <c r="K6181" i="152"/>
  <c r="D6181" i="152" s="1"/>
  <c r="K6182" i="152"/>
  <c r="D6182" i="152" s="1"/>
  <c r="K6183" i="152"/>
  <c r="D6183" i="152" s="1"/>
  <c r="K6184" i="152"/>
  <c r="D6184" i="152" s="1"/>
  <c r="K6185" i="152"/>
  <c r="D6185" i="152" s="1"/>
  <c r="K6186" i="152"/>
  <c r="D6186" i="152" s="1"/>
  <c r="K6187" i="152"/>
  <c r="D6187" i="152" s="1"/>
  <c r="K6188" i="152"/>
  <c r="D6188" i="152" s="1"/>
  <c r="K6189" i="152"/>
  <c r="D6189" i="152" s="1"/>
  <c r="K6190" i="152"/>
  <c r="D6190" i="152" s="1"/>
  <c r="K6191" i="152"/>
  <c r="D6191" i="152" s="1"/>
  <c r="K6192" i="152"/>
  <c r="D6192" i="152" s="1"/>
  <c r="K6193" i="152"/>
  <c r="D6193" i="152" s="1"/>
  <c r="K6194" i="152"/>
  <c r="D6194" i="152" s="1"/>
  <c r="K6195" i="152"/>
  <c r="D6195" i="152" s="1"/>
  <c r="K6196" i="152"/>
  <c r="D6196" i="152" s="1"/>
  <c r="K6197" i="152"/>
  <c r="D6197" i="152" s="1"/>
  <c r="K6198" i="152"/>
  <c r="D6198" i="152" s="1"/>
  <c r="K6199" i="152"/>
  <c r="D6199" i="152" s="1"/>
  <c r="K6200" i="152"/>
  <c r="D6200" i="152" s="1"/>
  <c r="K6201" i="152"/>
  <c r="D6201" i="152" s="1"/>
  <c r="K6202" i="152"/>
  <c r="D6202" i="152" s="1"/>
  <c r="K6203" i="152"/>
  <c r="D6203" i="152" s="1"/>
  <c r="K6204" i="152"/>
  <c r="D6204" i="152" s="1"/>
  <c r="K6205" i="152"/>
  <c r="D6205" i="152" s="1"/>
  <c r="K6206" i="152"/>
  <c r="D6206" i="152" s="1"/>
  <c r="K6207" i="152"/>
  <c r="D6207" i="152" s="1"/>
  <c r="K6208" i="152"/>
  <c r="D6208" i="152" s="1"/>
  <c r="K6209" i="152"/>
  <c r="D6209" i="152" s="1"/>
  <c r="K6210" i="152"/>
  <c r="D6210" i="152" s="1"/>
  <c r="K6211" i="152"/>
  <c r="D6211" i="152" s="1"/>
  <c r="K6212" i="152"/>
  <c r="D6212" i="152" s="1"/>
  <c r="K6213" i="152"/>
  <c r="D6213" i="152" s="1"/>
  <c r="K6214" i="152"/>
  <c r="D6214" i="152" s="1"/>
  <c r="K6215" i="152"/>
  <c r="D6215" i="152" s="1"/>
  <c r="K6216" i="152"/>
  <c r="D6216" i="152" s="1"/>
  <c r="K6217" i="152"/>
  <c r="D6217" i="152" s="1"/>
  <c r="K6218" i="152"/>
  <c r="D6218" i="152" s="1"/>
  <c r="K6219" i="152"/>
  <c r="D6219" i="152" s="1"/>
  <c r="K6220" i="152"/>
  <c r="D6220" i="152" s="1"/>
  <c r="K6221" i="152"/>
  <c r="D6221" i="152" s="1"/>
  <c r="K6222" i="152"/>
  <c r="D6222" i="152" s="1"/>
  <c r="K6223" i="152"/>
  <c r="D6223" i="152" s="1"/>
  <c r="K6224" i="152"/>
  <c r="D6224" i="152" s="1"/>
  <c r="K6225" i="152"/>
  <c r="D6225" i="152" s="1"/>
  <c r="K6226" i="152"/>
  <c r="D6226" i="152" s="1"/>
  <c r="K6227" i="152"/>
  <c r="D6227" i="152" s="1"/>
  <c r="K6228" i="152"/>
  <c r="D6228" i="152" s="1"/>
  <c r="K6229" i="152"/>
  <c r="D6229" i="152" s="1"/>
  <c r="K6230" i="152"/>
  <c r="D6230" i="152" s="1"/>
  <c r="K6231" i="152"/>
  <c r="D6231" i="152" s="1"/>
  <c r="K6232" i="152"/>
  <c r="D6232" i="152" s="1"/>
  <c r="K6233" i="152"/>
  <c r="D6233" i="152" s="1"/>
  <c r="K6234" i="152"/>
  <c r="D6234" i="152" s="1"/>
  <c r="K6235" i="152"/>
  <c r="D6235" i="152" s="1"/>
  <c r="K6236" i="152"/>
  <c r="D6236" i="152" s="1"/>
  <c r="K6237" i="152"/>
  <c r="D6237" i="152" s="1"/>
  <c r="K6238" i="152"/>
  <c r="D6238" i="152" s="1"/>
  <c r="K6239" i="152"/>
  <c r="D6239" i="152" s="1"/>
  <c r="K6240" i="152"/>
  <c r="D6240" i="152" s="1"/>
  <c r="K6241" i="152"/>
  <c r="D6241" i="152" s="1"/>
  <c r="K6242" i="152"/>
  <c r="D6242" i="152" s="1"/>
  <c r="K6243" i="152"/>
  <c r="D6243" i="152" s="1"/>
  <c r="K6244" i="152"/>
  <c r="D6244" i="152" s="1"/>
  <c r="K6245" i="152"/>
  <c r="D6245" i="152" s="1"/>
  <c r="K6246" i="152"/>
  <c r="D6246" i="152" s="1"/>
  <c r="K6247" i="152"/>
  <c r="D6247" i="152" s="1"/>
  <c r="K6248" i="152"/>
  <c r="D6248" i="152" s="1"/>
  <c r="K6249" i="152"/>
  <c r="D6249" i="152" s="1"/>
  <c r="K6250" i="152"/>
  <c r="D6250" i="152" s="1"/>
  <c r="K6251" i="152"/>
  <c r="D6251" i="152" s="1"/>
  <c r="K6252" i="152"/>
  <c r="D6252" i="152" s="1"/>
  <c r="K6253" i="152"/>
  <c r="D6253" i="152" s="1"/>
  <c r="K6254" i="152"/>
  <c r="D6254" i="152" s="1"/>
  <c r="K6255" i="152"/>
  <c r="D6255" i="152" s="1"/>
  <c r="K6256" i="152"/>
  <c r="D6256" i="152" s="1"/>
  <c r="K6257" i="152"/>
  <c r="D6257" i="152" s="1"/>
  <c r="K6258" i="152"/>
  <c r="D6258" i="152" s="1"/>
  <c r="K6259" i="152"/>
  <c r="D6259" i="152" s="1"/>
  <c r="K6260" i="152"/>
  <c r="D6260" i="152" s="1"/>
  <c r="K6261" i="152"/>
  <c r="D6261" i="152" s="1"/>
  <c r="K6262" i="152"/>
  <c r="D6262" i="152" s="1"/>
  <c r="K6263" i="152"/>
  <c r="D6263" i="152" s="1"/>
  <c r="K6264" i="152"/>
  <c r="D6264" i="152" s="1"/>
  <c r="K6265" i="152"/>
  <c r="D6265" i="152" s="1"/>
  <c r="K6266" i="152"/>
  <c r="D6266" i="152" s="1"/>
  <c r="K6267" i="152"/>
  <c r="D6267" i="152" s="1"/>
  <c r="K6268" i="152"/>
  <c r="D6268" i="152" s="1"/>
  <c r="K6269" i="152"/>
  <c r="D6269" i="152" s="1"/>
  <c r="K6270" i="152"/>
  <c r="D6270" i="152" s="1"/>
  <c r="K6271" i="152"/>
  <c r="D6271" i="152" s="1"/>
  <c r="K6272" i="152"/>
  <c r="D6272" i="152" s="1"/>
  <c r="K6273" i="152"/>
  <c r="D6273" i="152" s="1"/>
  <c r="K6274" i="152"/>
  <c r="D6274" i="152" s="1"/>
  <c r="K6275" i="152"/>
  <c r="D6275" i="152" s="1"/>
  <c r="K6276" i="152"/>
  <c r="D6276" i="152" s="1"/>
  <c r="K6277" i="152"/>
  <c r="D6277" i="152" s="1"/>
  <c r="K6278" i="152"/>
  <c r="D6278" i="152" s="1"/>
  <c r="K6279" i="152"/>
  <c r="D6279" i="152" s="1"/>
  <c r="K6280" i="152"/>
  <c r="D6280" i="152" s="1"/>
  <c r="K6281" i="152"/>
  <c r="D6281" i="152" s="1"/>
  <c r="K6282" i="152"/>
  <c r="D6282" i="152" s="1"/>
  <c r="K6283" i="152"/>
  <c r="D6283" i="152" s="1"/>
  <c r="K6284" i="152"/>
  <c r="D6284" i="152" s="1"/>
  <c r="K6285" i="152"/>
  <c r="D6285" i="152" s="1"/>
  <c r="K6286" i="152"/>
  <c r="D6286" i="152" s="1"/>
  <c r="K6287" i="152"/>
  <c r="D6287" i="152" s="1"/>
  <c r="K6288" i="152"/>
  <c r="D6288" i="152" s="1"/>
  <c r="K6289" i="152"/>
  <c r="D6289" i="152" s="1"/>
  <c r="K6290" i="152"/>
  <c r="D6290" i="152" s="1"/>
  <c r="K6291" i="152"/>
  <c r="D6291" i="152" s="1"/>
  <c r="K6292" i="152"/>
  <c r="D6292" i="152" s="1"/>
  <c r="K6293" i="152"/>
  <c r="D6293" i="152" s="1"/>
  <c r="K6294" i="152"/>
  <c r="D6294" i="152" s="1"/>
  <c r="K6295" i="152"/>
  <c r="D6295" i="152" s="1"/>
  <c r="K6296" i="152"/>
  <c r="D6296" i="152" s="1"/>
  <c r="K6297" i="152"/>
  <c r="D6297" i="152" s="1"/>
  <c r="K6298" i="152"/>
  <c r="D6298" i="152" s="1"/>
  <c r="K6299" i="152"/>
  <c r="D6299" i="152" s="1"/>
  <c r="K6300" i="152"/>
  <c r="D6300" i="152" s="1"/>
  <c r="K6301" i="152"/>
  <c r="D6301" i="152" s="1"/>
  <c r="K6302" i="152"/>
  <c r="D6302" i="152" s="1"/>
  <c r="K6303" i="152"/>
  <c r="D6303" i="152" s="1"/>
  <c r="K6304" i="152"/>
  <c r="D6304" i="152" s="1"/>
  <c r="K6305" i="152"/>
  <c r="D6305" i="152" s="1"/>
  <c r="K6306" i="152"/>
  <c r="D6306" i="152" s="1"/>
  <c r="K6307" i="152"/>
  <c r="D6307" i="152" s="1"/>
  <c r="K6308" i="152"/>
  <c r="D6308" i="152" s="1"/>
  <c r="K6309" i="152"/>
  <c r="D6309" i="152" s="1"/>
  <c r="K6310" i="152"/>
  <c r="D6310" i="152" s="1"/>
  <c r="K6311" i="152"/>
  <c r="D6311" i="152" s="1"/>
  <c r="K6312" i="152"/>
  <c r="D6312" i="152" s="1"/>
  <c r="K6313" i="152"/>
  <c r="D6313" i="152" s="1"/>
  <c r="K6314" i="152"/>
  <c r="D6314" i="152" s="1"/>
  <c r="K6315" i="152"/>
  <c r="D6315" i="152" s="1"/>
  <c r="K6316" i="152"/>
  <c r="D6316" i="152" s="1"/>
  <c r="K6317" i="152"/>
  <c r="D6317" i="152" s="1"/>
  <c r="K6318" i="152"/>
  <c r="D6318" i="152" s="1"/>
  <c r="K6319" i="152"/>
  <c r="D6319" i="152" s="1"/>
  <c r="K6320" i="152"/>
  <c r="D6320" i="152" s="1"/>
  <c r="K6321" i="152"/>
  <c r="D6321" i="152" s="1"/>
  <c r="K6322" i="152"/>
  <c r="D6322" i="152" s="1"/>
  <c r="K6323" i="152"/>
  <c r="D6323" i="152" s="1"/>
  <c r="K6324" i="152"/>
  <c r="D6324" i="152" s="1"/>
  <c r="K6325" i="152"/>
  <c r="D6325" i="152" s="1"/>
  <c r="K6326" i="152"/>
  <c r="D6326" i="152" s="1"/>
  <c r="K6327" i="152"/>
  <c r="D6327" i="152" s="1"/>
  <c r="K6328" i="152"/>
  <c r="D6328" i="152" s="1"/>
  <c r="K6329" i="152"/>
  <c r="D6329" i="152" s="1"/>
  <c r="K6330" i="152"/>
  <c r="D6330" i="152" s="1"/>
  <c r="K6331" i="152"/>
  <c r="D6331" i="152" s="1"/>
  <c r="K6332" i="152"/>
  <c r="D6332" i="152" s="1"/>
  <c r="K6333" i="152"/>
  <c r="D6333" i="152" s="1"/>
  <c r="K6334" i="152"/>
  <c r="D6334" i="152" s="1"/>
  <c r="K6335" i="152"/>
  <c r="D6335" i="152" s="1"/>
  <c r="K6336" i="152"/>
  <c r="D6336" i="152" s="1"/>
  <c r="K6337" i="152"/>
  <c r="D6337" i="152" s="1"/>
  <c r="K6338" i="152"/>
  <c r="D6338" i="152" s="1"/>
  <c r="K6339" i="152"/>
  <c r="D6339" i="152" s="1"/>
  <c r="K6340" i="152"/>
  <c r="D6340" i="152" s="1"/>
  <c r="K6341" i="152"/>
  <c r="D6341" i="152" s="1"/>
  <c r="K6342" i="152"/>
  <c r="D6342" i="152" s="1"/>
  <c r="K6343" i="152"/>
  <c r="D6343" i="152" s="1"/>
  <c r="K6344" i="152"/>
  <c r="D6344" i="152" s="1"/>
  <c r="K6345" i="152"/>
  <c r="D6345" i="152" s="1"/>
  <c r="K6346" i="152"/>
  <c r="D6346" i="152" s="1"/>
  <c r="K6347" i="152"/>
  <c r="D6347" i="152" s="1"/>
  <c r="K6348" i="152"/>
  <c r="D6348" i="152" s="1"/>
  <c r="K6349" i="152"/>
  <c r="D6349" i="152" s="1"/>
  <c r="K6350" i="152"/>
  <c r="D6350" i="152" s="1"/>
  <c r="K6351" i="152"/>
  <c r="D6351" i="152" s="1"/>
  <c r="K6352" i="152"/>
  <c r="D6352" i="152" s="1"/>
  <c r="K6353" i="152"/>
  <c r="D6353" i="152" s="1"/>
  <c r="K6354" i="152"/>
  <c r="D6354" i="152" s="1"/>
  <c r="K6355" i="152"/>
  <c r="D6355" i="152" s="1"/>
  <c r="K6356" i="152"/>
  <c r="D6356" i="152" s="1"/>
  <c r="K6357" i="152"/>
  <c r="D6357" i="152" s="1"/>
  <c r="K6358" i="152"/>
  <c r="D6358" i="152" s="1"/>
  <c r="K6359" i="152"/>
  <c r="D6359" i="152" s="1"/>
  <c r="K6360" i="152"/>
  <c r="D6360" i="152" s="1"/>
  <c r="K6361" i="152"/>
  <c r="D6361" i="152" s="1"/>
  <c r="K6362" i="152"/>
  <c r="D6362" i="152" s="1"/>
  <c r="K6363" i="152"/>
  <c r="D6363" i="152" s="1"/>
  <c r="K6364" i="152"/>
  <c r="D6364" i="152" s="1"/>
  <c r="K6365" i="152"/>
  <c r="D6365" i="152" s="1"/>
  <c r="K6366" i="152"/>
  <c r="D6366" i="152" s="1"/>
  <c r="K6367" i="152"/>
  <c r="D6367" i="152" s="1"/>
  <c r="K6368" i="152"/>
  <c r="D6368" i="152" s="1"/>
  <c r="K6369" i="152"/>
  <c r="D6369" i="152" s="1"/>
  <c r="K6370" i="152"/>
  <c r="D6370" i="152" s="1"/>
  <c r="K6371" i="152"/>
  <c r="D6371" i="152" s="1"/>
  <c r="K6372" i="152"/>
  <c r="D6372" i="152" s="1"/>
  <c r="K6373" i="152"/>
  <c r="D6373" i="152" s="1"/>
  <c r="K6374" i="152"/>
  <c r="D6374" i="152" s="1"/>
  <c r="K6375" i="152"/>
  <c r="D6375" i="152" s="1"/>
  <c r="K6376" i="152"/>
  <c r="D6376" i="152" s="1"/>
  <c r="K6377" i="152"/>
  <c r="D6377" i="152" s="1"/>
  <c r="K6378" i="152"/>
  <c r="D6378" i="152" s="1"/>
  <c r="K6379" i="152"/>
  <c r="D6379" i="152" s="1"/>
  <c r="D10" i="152"/>
  <c r="Y10" i="150"/>
  <c r="Y14" i="150"/>
  <c r="Y17" i="150"/>
  <c r="Y18" i="150"/>
  <c r="Y22" i="150"/>
  <c r="Y26" i="150"/>
  <c r="W5" i="150"/>
  <c r="W4" i="150"/>
  <c r="W3" i="150"/>
  <c r="D175" i="9"/>
  <c r="Q6" i="9"/>
  <c r="Q18" i="9" s="1"/>
  <c r="O6" i="9"/>
  <c r="O18" i="9" s="1"/>
  <c r="M61" i="149"/>
  <c r="M208" i="149"/>
  <c r="M708" i="149"/>
  <c r="M709" i="149"/>
  <c r="M710" i="149"/>
  <c r="M711" i="149"/>
  <c r="M712" i="149"/>
  <c r="M713" i="149"/>
  <c r="M714" i="149"/>
  <c r="M715" i="149"/>
  <c r="M716" i="149"/>
  <c r="M717" i="149"/>
  <c r="M718" i="149"/>
  <c r="M719" i="149"/>
  <c r="M720" i="149"/>
  <c r="M721" i="149"/>
  <c r="M780" i="149"/>
  <c r="M798" i="149"/>
  <c r="M815" i="149"/>
  <c r="M816" i="149"/>
  <c r="M817" i="149"/>
  <c r="M818" i="149"/>
  <c r="M819" i="149"/>
  <c r="M820" i="149"/>
  <c r="M821" i="149"/>
  <c r="M822" i="149"/>
  <c r="M823" i="149"/>
  <c r="M828" i="149"/>
  <c r="M830" i="149"/>
  <c r="M831" i="149"/>
  <c r="M832" i="149"/>
  <c r="M833" i="149"/>
  <c r="M834" i="149"/>
  <c r="M835" i="149"/>
  <c r="M836" i="149"/>
  <c r="M837" i="149"/>
  <c r="M838" i="149"/>
  <c r="M839" i="149"/>
  <c r="M840" i="149"/>
  <c r="M841" i="149"/>
  <c r="M842" i="149"/>
  <c r="M843" i="149"/>
  <c r="M844" i="149"/>
  <c r="M845" i="149"/>
  <c r="M846" i="149"/>
  <c r="M847" i="149"/>
  <c r="M848" i="149"/>
  <c r="M849" i="149"/>
  <c r="M850" i="149"/>
  <c r="M851" i="149"/>
  <c r="M852" i="149"/>
  <c r="M853" i="149"/>
  <c r="M854" i="149"/>
  <c r="M855" i="149"/>
  <c r="M856" i="149"/>
  <c r="M857" i="149"/>
  <c r="M858" i="149"/>
  <c r="M859" i="149"/>
  <c r="M860" i="149"/>
  <c r="M861" i="149"/>
  <c r="M862" i="149"/>
  <c r="M863" i="149"/>
  <c r="M864" i="149"/>
  <c r="M865" i="149"/>
  <c r="M866" i="149"/>
  <c r="M867" i="149"/>
  <c r="M868" i="149"/>
  <c r="M869" i="149"/>
  <c r="M870" i="149"/>
  <c r="M871" i="149"/>
  <c r="M872" i="149"/>
  <c r="M873" i="149"/>
  <c r="M874" i="149"/>
  <c r="M875" i="149"/>
  <c r="M876" i="149"/>
  <c r="M877" i="149"/>
  <c r="M878" i="149"/>
  <c r="M879" i="149"/>
  <c r="M880" i="149"/>
  <c r="M881" i="149"/>
  <c r="M882" i="149"/>
  <c r="M883" i="149"/>
  <c r="M884" i="149"/>
  <c r="M885" i="149"/>
  <c r="M886" i="149"/>
  <c r="M887" i="149"/>
  <c r="M888" i="149"/>
  <c r="M889" i="149"/>
  <c r="M890" i="149"/>
  <c r="M891" i="149"/>
  <c r="M892" i="149"/>
  <c r="M893" i="149"/>
  <c r="M894" i="149"/>
  <c r="M895" i="149"/>
  <c r="M896" i="149"/>
  <c r="M897" i="149"/>
  <c r="M898" i="149"/>
  <c r="M899" i="149"/>
  <c r="M900" i="149"/>
  <c r="M901" i="149"/>
  <c r="M902" i="149"/>
  <c r="M903" i="149"/>
  <c r="M904" i="149"/>
  <c r="M905" i="149"/>
  <c r="M906" i="149"/>
  <c r="M907" i="149"/>
  <c r="M908" i="149"/>
  <c r="M909" i="149"/>
  <c r="M910" i="149"/>
  <c r="M911" i="149"/>
  <c r="M912" i="149"/>
  <c r="M913" i="149"/>
  <c r="M914" i="149"/>
  <c r="M915" i="149"/>
  <c r="M916" i="149"/>
  <c r="M917" i="149"/>
  <c r="M918" i="149"/>
  <c r="M919" i="149"/>
  <c r="M920" i="149"/>
  <c r="M921" i="149"/>
  <c r="M922" i="149"/>
  <c r="M923" i="149"/>
  <c r="M924" i="149"/>
  <c r="M925" i="149"/>
  <c r="M926" i="149"/>
  <c r="M927" i="149"/>
  <c r="M928" i="149"/>
  <c r="M929" i="149"/>
  <c r="M930" i="149"/>
  <c r="M931" i="149"/>
  <c r="M932" i="149"/>
  <c r="M933" i="149"/>
  <c r="M934" i="149"/>
  <c r="M935" i="149"/>
  <c r="M936" i="149"/>
  <c r="M937" i="149"/>
  <c r="M938" i="149"/>
  <c r="M939" i="149"/>
  <c r="M940" i="149"/>
  <c r="M941" i="149"/>
  <c r="M942" i="149"/>
  <c r="M943" i="149"/>
  <c r="M944" i="149"/>
  <c r="M945" i="149"/>
  <c r="M946" i="149"/>
  <c r="M947" i="149"/>
  <c r="M948" i="149"/>
  <c r="M949" i="149"/>
  <c r="M950" i="149"/>
  <c r="M951" i="149"/>
  <c r="M952" i="149"/>
  <c r="M953" i="149"/>
  <c r="M954" i="149"/>
  <c r="M955" i="149"/>
  <c r="M956" i="149"/>
  <c r="M957" i="149"/>
  <c r="M958" i="149"/>
  <c r="M959" i="149"/>
  <c r="M960" i="149"/>
  <c r="M961" i="149"/>
  <c r="M962" i="149"/>
  <c r="M963" i="149"/>
  <c r="M964" i="149"/>
  <c r="M965" i="149"/>
  <c r="M966" i="149"/>
  <c r="M967" i="149"/>
  <c r="M968" i="149"/>
  <c r="M969" i="149"/>
  <c r="M970" i="149"/>
  <c r="M971" i="149"/>
  <c r="M972" i="149"/>
  <c r="M973" i="149"/>
  <c r="M974" i="149"/>
  <c r="M975" i="149"/>
  <c r="M976" i="149"/>
  <c r="M977" i="149"/>
  <c r="M978" i="149"/>
  <c r="M979" i="149"/>
  <c r="M980" i="149"/>
  <c r="M981" i="149"/>
  <c r="M982" i="149"/>
  <c r="M983" i="149"/>
  <c r="M984" i="149"/>
  <c r="M985" i="149"/>
  <c r="M991" i="149"/>
  <c r="M992" i="149"/>
  <c r="M993" i="149"/>
  <c r="M994" i="149"/>
  <c r="M1013" i="149"/>
  <c r="M1045" i="149"/>
  <c r="M1421" i="149"/>
  <c r="M1453" i="149"/>
  <c r="M1455" i="149"/>
  <c r="M1456" i="149"/>
  <c r="M1457" i="149"/>
  <c r="M1458" i="149"/>
  <c r="M1459" i="149"/>
  <c r="M1460" i="149"/>
  <c r="M1461" i="149"/>
  <c r="M1462" i="149"/>
  <c r="M1463" i="149"/>
  <c r="M1464" i="149"/>
  <c r="M1465" i="149"/>
  <c r="M1466" i="149"/>
  <c r="M1467" i="149"/>
  <c r="M1468" i="149"/>
  <c r="M1469" i="149"/>
  <c r="M1470" i="149"/>
  <c r="M1471" i="149"/>
  <c r="M1472" i="149"/>
  <c r="M1473" i="149"/>
  <c r="M1474" i="149"/>
  <c r="M1475" i="149"/>
  <c r="M1476" i="149"/>
  <c r="M1477" i="149"/>
  <c r="M1478" i="149"/>
  <c r="M1479" i="149"/>
  <c r="M1480" i="149"/>
  <c r="M1481" i="149"/>
  <c r="M1482" i="149"/>
  <c r="M1483" i="149"/>
  <c r="M1484" i="149"/>
  <c r="M1485" i="149"/>
  <c r="M1486" i="149"/>
  <c r="M1487" i="149"/>
  <c r="M1488" i="149"/>
  <c r="M1489" i="149"/>
  <c r="M1490" i="149"/>
  <c r="M1491" i="149"/>
  <c r="M1492" i="149"/>
  <c r="M1493" i="149"/>
  <c r="M1494" i="149"/>
  <c r="M1495" i="149"/>
  <c r="M1496" i="149"/>
  <c r="M1497" i="149"/>
  <c r="M1498" i="149"/>
  <c r="M1499" i="149"/>
  <c r="M1500" i="149"/>
  <c r="M1501" i="149"/>
  <c r="M1502" i="149"/>
  <c r="M1503" i="149"/>
  <c r="M1504" i="149"/>
  <c r="M1505" i="149"/>
  <c r="M1506" i="149"/>
  <c r="M1507" i="149"/>
  <c r="M1508" i="149"/>
  <c r="M1509" i="149"/>
  <c r="M1510" i="149"/>
  <c r="M1511" i="149"/>
  <c r="M1512" i="149"/>
  <c r="M1513" i="149"/>
  <c r="M1514" i="149"/>
  <c r="M1515" i="149"/>
  <c r="M1516" i="149"/>
  <c r="M1517" i="149"/>
  <c r="M1518" i="149"/>
  <c r="M1519" i="149"/>
  <c r="M1520" i="149"/>
  <c r="M1521" i="149"/>
  <c r="M1522" i="149"/>
  <c r="M1523" i="149"/>
  <c r="M1524" i="149"/>
  <c r="M1525" i="149"/>
  <c r="M1526" i="149"/>
  <c r="M1527" i="149"/>
  <c r="M1528" i="149"/>
  <c r="M1529" i="149"/>
  <c r="M1530" i="149"/>
  <c r="M1531" i="149"/>
  <c r="M1532" i="149"/>
  <c r="M1533" i="149"/>
  <c r="M1534" i="149"/>
  <c r="M1535" i="149"/>
  <c r="M1536" i="149"/>
  <c r="M1537" i="149"/>
  <c r="M1538" i="149"/>
  <c r="M1539" i="149"/>
  <c r="M1540" i="149"/>
  <c r="M1541" i="149"/>
  <c r="M1542" i="149"/>
  <c r="M1543" i="149"/>
  <c r="M1544" i="149"/>
  <c r="M1545" i="149"/>
  <c r="M1546" i="149"/>
  <c r="M1547" i="149"/>
  <c r="M1548" i="149"/>
  <c r="M1549" i="149"/>
  <c r="M1550" i="149"/>
  <c r="M1551" i="149"/>
  <c r="M1552" i="149"/>
  <c r="M1553" i="149"/>
  <c r="M1554" i="149"/>
  <c r="M1555" i="149"/>
  <c r="M1556" i="149"/>
  <c r="M1557" i="149"/>
  <c r="M1558" i="149"/>
  <c r="M1559" i="149"/>
  <c r="M1560" i="149"/>
  <c r="M1561" i="149"/>
  <c r="M1562" i="149"/>
  <c r="M1563" i="149"/>
  <c r="M1564" i="149"/>
  <c r="M1565" i="149"/>
  <c r="M1566" i="149"/>
  <c r="M1567" i="149"/>
  <c r="M1568" i="149"/>
  <c r="M1569" i="149"/>
  <c r="M1570" i="149"/>
  <c r="M1571" i="149"/>
  <c r="M1572" i="149"/>
  <c r="M1573" i="149"/>
  <c r="M1574" i="149"/>
  <c r="M1575" i="149"/>
  <c r="M1576" i="149"/>
  <c r="M1577" i="149"/>
  <c r="M1578" i="149"/>
  <c r="M1579" i="149"/>
  <c r="M1580" i="149"/>
  <c r="M1581" i="149"/>
  <c r="M1582" i="149"/>
  <c r="M1583" i="149"/>
  <c r="M1584" i="149"/>
  <c r="M1585" i="149"/>
  <c r="M1586" i="149"/>
  <c r="M1587" i="149"/>
  <c r="M1588" i="149"/>
  <c r="M1589" i="149"/>
  <c r="M1590" i="149"/>
  <c r="M1591" i="149"/>
  <c r="M1592" i="149"/>
  <c r="M1593" i="149"/>
  <c r="M1594" i="149"/>
  <c r="M1595" i="149"/>
  <c r="M1596" i="149"/>
  <c r="M1597" i="149"/>
  <c r="M1598" i="149"/>
  <c r="M1599" i="149"/>
  <c r="M1600" i="149"/>
  <c r="M1601" i="149"/>
  <c r="M1602" i="149"/>
  <c r="M1603" i="149"/>
  <c r="M1604" i="149"/>
  <c r="M1605" i="149"/>
  <c r="M1606" i="149"/>
  <c r="M1607" i="149"/>
  <c r="M1608" i="149"/>
  <c r="M1609" i="149"/>
  <c r="M1610" i="149"/>
  <c r="M1611" i="149"/>
  <c r="M1612" i="149"/>
  <c r="M1613" i="149"/>
  <c r="M1614" i="149"/>
  <c r="M1615" i="149"/>
  <c r="M1616" i="149"/>
  <c r="M1617" i="149"/>
  <c r="M1618" i="149"/>
  <c r="M1619" i="149"/>
  <c r="M1620" i="149"/>
  <c r="M1621" i="149"/>
  <c r="M1622" i="149"/>
  <c r="M1623" i="149"/>
  <c r="M1624" i="149"/>
  <c r="M1625" i="149"/>
  <c r="M1626" i="149"/>
  <c r="M1627" i="149"/>
  <c r="M1628" i="149"/>
  <c r="M1629" i="149"/>
  <c r="M1630" i="149"/>
  <c r="M1631" i="149"/>
  <c r="M1632" i="149"/>
  <c r="M1633" i="149"/>
  <c r="M1634" i="149"/>
  <c r="M1635" i="149"/>
  <c r="M1636" i="149"/>
  <c r="M1637" i="149"/>
  <c r="M1638" i="149"/>
  <c r="M1639" i="149"/>
  <c r="M1640" i="149"/>
  <c r="M1641" i="149"/>
  <c r="M1642" i="149"/>
  <c r="M1643" i="149"/>
  <c r="M1644" i="149"/>
  <c r="M1645" i="149"/>
  <c r="M1646" i="149"/>
  <c r="M1647" i="149"/>
  <c r="M1648" i="149"/>
  <c r="M1649" i="149"/>
  <c r="M1650" i="149"/>
  <c r="M1651" i="149"/>
  <c r="M1652" i="149"/>
  <c r="M1653" i="149"/>
  <c r="M1654" i="149"/>
  <c r="M1655" i="149"/>
  <c r="M1656" i="149"/>
  <c r="M1657" i="149"/>
  <c r="M1658" i="149"/>
  <c r="M1659" i="149"/>
  <c r="M1660" i="149"/>
  <c r="M1661" i="149"/>
  <c r="M1662" i="149"/>
  <c r="M1663" i="149"/>
  <c r="M1664" i="149"/>
  <c r="M1665" i="149"/>
  <c r="M1666" i="149"/>
  <c r="M1667" i="149"/>
  <c r="M1668" i="149"/>
  <c r="M1669" i="149"/>
  <c r="M1670" i="149"/>
  <c r="M1671" i="149"/>
  <c r="M1672" i="149"/>
  <c r="M1673" i="149"/>
  <c r="M1674" i="149"/>
  <c r="M1675" i="149"/>
  <c r="M1676" i="149"/>
  <c r="M1677" i="149"/>
  <c r="M1678" i="149"/>
  <c r="M1679" i="149"/>
  <c r="M1680" i="149"/>
  <c r="M1681" i="149"/>
  <c r="M1682" i="149"/>
  <c r="M1683" i="149"/>
  <c r="M1684" i="149"/>
  <c r="M1685" i="149"/>
  <c r="M1686" i="149"/>
  <c r="M1687" i="149"/>
  <c r="M1688" i="149"/>
  <c r="M1689" i="149"/>
  <c r="M1690" i="149"/>
  <c r="M1691" i="149"/>
  <c r="M1692" i="149"/>
  <c r="M1693" i="149"/>
  <c r="M1694" i="149"/>
  <c r="M1695" i="149"/>
  <c r="M1696" i="149"/>
  <c r="M1697" i="149"/>
  <c r="M1698" i="149"/>
  <c r="M1699" i="149"/>
  <c r="M1700" i="149"/>
  <c r="M1701" i="149"/>
  <c r="M1702" i="149"/>
  <c r="M1703" i="149"/>
  <c r="M1704" i="149"/>
  <c r="M1705" i="149"/>
  <c r="M1706" i="149"/>
  <c r="M1707" i="149"/>
  <c r="M1708" i="149"/>
  <c r="M1709" i="149"/>
  <c r="M1710" i="149"/>
  <c r="M1711" i="149"/>
  <c r="M1712" i="149"/>
  <c r="M1713" i="149"/>
  <c r="M1714" i="149"/>
  <c r="M1715" i="149"/>
  <c r="M1716" i="149"/>
  <c r="M1717" i="149"/>
  <c r="M1718" i="149"/>
  <c r="M1719" i="149"/>
  <c r="M1720" i="149"/>
  <c r="M1721" i="149"/>
  <c r="M1722" i="149"/>
  <c r="M1723" i="149"/>
  <c r="M1724" i="149"/>
  <c r="M1725" i="149"/>
  <c r="M1726" i="149"/>
  <c r="M1727" i="149"/>
  <c r="M1728" i="149"/>
  <c r="M1729" i="149"/>
  <c r="M1730" i="149"/>
  <c r="M1731" i="149"/>
  <c r="M1732" i="149"/>
  <c r="M1733" i="149"/>
  <c r="M1734" i="149"/>
  <c r="M1735" i="149"/>
  <c r="M1736" i="149"/>
  <c r="M1737" i="149"/>
  <c r="M1738" i="149"/>
  <c r="M1739" i="149"/>
  <c r="M1740" i="149"/>
  <c r="M1741" i="149"/>
  <c r="M1742" i="149"/>
  <c r="M1743" i="149"/>
  <c r="M1744" i="149"/>
  <c r="M1745" i="149"/>
  <c r="M1746" i="149"/>
  <c r="M1747" i="149"/>
  <c r="M1748" i="149"/>
  <c r="M1749" i="149"/>
  <c r="M1750" i="149"/>
  <c r="M1751" i="149"/>
  <c r="M1752" i="149"/>
  <c r="M1753" i="149"/>
  <c r="M1754" i="149"/>
  <c r="M1755" i="149"/>
  <c r="M1756" i="149"/>
  <c r="M1757" i="149"/>
  <c r="M1758" i="149"/>
  <c r="M1759" i="149"/>
  <c r="M1760" i="149"/>
  <c r="M1761" i="149"/>
  <c r="M1762" i="149"/>
  <c r="M1763" i="149"/>
  <c r="M1764" i="149"/>
  <c r="M1765" i="149"/>
  <c r="M1766" i="149"/>
  <c r="M1767" i="149"/>
  <c r="M1768" i="149"/>
  <c r="M1769" i="149"/>
  <c r="M1770" i="149"/>
  <c r="M1771" i="149"/>
  <c r="M1772" i="149"/>
  <c r="M1773" i="149"/>
  <c r="M1774" i="149"/>
  <c r="M1775" i="149"/>
  <c r="M1776" i="149"/>
  <c r="M1777" i="149"/>
  <c r="M1778" i="149"/>
  <c r="M1779" i="149"/>
  <c r="M1780" i="149"/>
  <c r="M1781" i="149"/>
  <c r="M1782" i="149"/>
  <c r="M1783" i="149"/>
  <c r="M1784" i="149"/>
  <c r="M1785" i="149"/>
  <c r="M1786" i="149"/>
  <c r="M1787" i="149"/>
  <c r="M1788" i="149"/>
  <c r="M1789" i="149"/>
  <c r="M1790" i="149"/>
  <c r="M1791" i="149"/>
  <c r="M1792" i="149"/>
  <c r="M1793" i="149"/>
  <c r="M1794" i="149"/>
  <c r="M1795" i="149"/>
  <c r="M1796" i="149"/>
  <c r="M1797" i="149"/>
  <c r="M1798" i="149"/>
  <c r="M1799" i="149"/>
  <c r="M1800" i="149"/>
  <c r="M1801" i="149"/>
  <c r="M1802" i="149"/>
  <c r="M1803" i="149"/>
  <c r="M1804" i="149"/>
  <c r="M1805" i="149"/>
  <c r="M1806" i="149"/>
  <c r="M1807" i="149"/>
  <c r="M1808" i="149"/>
  <c r="M1809" i="149"/>
  <c r="M1810" i="149"/>
  <c r="M1811" i="149"/>
  <c r="M1812" i="149"/>
  <c r="M1813" i="149"/>
  <c r="M1814" i="149"/>
  <c r="M1815" i="149"/>
  <c r="M1816" i="149"/>
  <c r="M1817" i="149"/>
  <c r="M1818" i="149"/>
  <c r="M1819" i="149"/>
  <c r="M1820" i="149"/>
  <c r="M1821" i="149"/>
  <c r="M1822" i="149"/>
  <c r="M1823" i="149"/>
  <c r="M1824" i="149"/>
  <c r="M1825" i="149"/>
  <c r="M1826" i="149"/>
  <c r="M1827" i="149"/>
  <c r="M1828" i="149"/>
  <c r="M1829" i="149"/>
  <c r="M1830" i="149"/>
  <c r="M1831" i="149"/>
  <c r="M1832" i="149"/>
  <c r="M1833" i="149"/>
  <c r="M1834" i="149"/>
  <c r="M1835" i="149"/>
  <c r="M1836" i="149"/>
  <c r="M1837" i="149"/>
  <c r="M1838" i="149"/>
  <c r="M1839" i="149"/>
  <c r="M1840" i="149"/>
  <c r="M1841" i="149"/>
  <c r="M1842" i="149"/>
  <c r="M1843" i="149"/>
  <c r="M1844" i="149"/>
  <c r="M1845" i="149"/>
  <c r="M1846" i="149"/>
  <c r="M1847" i="149"/>
  <c r="M1848" i="149"/>
  <c r="M1849" i="149"/>
  <c r="M1850" i="149"/>
  <c r="M1851" i="149"/>
  <c r="M1852" i="149"/>
  <c r="M1853" i="149"/>
  <c r="M1854" i="149"/>
  <c r="M1855" i="149"/>
  <c r="M1856" i="149"/>
  <c r="M1857" i="149"/>
  <c r="M1858" i="149"/>
  <c r="M1859" i="149"/>
  <c r="M1860" i="149"/>
  <c r="M1861" i="149"/>
  <c r="M1862" i="149"/>
  <c r="M1863" i="149"/>
  <c r="M1864" i="149"/>
  <c r="M1865" i="149"/>
  <c r="M1866" i="149"/>
  <c r="M1867" i="149"/>
  <c r="M1868" i="149"/>
  <c r="M1869" i="149"/>
  <c r="M1870" i="149"/>
  <c r="M1871" i="149"/>
  <c r="M1872" i="149"/>
  <c r="M1873" i="149"/>
  <c r="M1874" i="149"/>
  <c r="M1875" i="149"/>
  <c r="M1876" i="149"/>
  <c r="M1877" i="149"/>
  <c r="M1878" i="149"/>
  <c r="M1879" i="149"/>
  <c r="M1880" i="149"/>
  <c r="M1881" i="149"/>
  <c r="M1882" i="149"/>
  <c r="M1883" i="149"/>
  <c r="M1884" i="149"/>
  <c r="M1885" i="149"/>
  <c r="M1886" i="149"/>
  <c r="M1887" i="149"/>
  <c r="M1888" i="149"/>
  <c r="M1889" i="149"/>
  <c r="M1890" i="149"/>
  <c r="M1891" i="149"/>
  <c r="M1892" i="149"/>
  <c r="M1893" i="149"/>
  <c r="M1894" i="149"/>
  <c r="M1895" i="149"/>
  <c r="M1896" i="149"/>
  <c r="M1897" i="149"/>
  <c r="M1898" i="149"/>
  <c r="M1899" i="149"/>
  <c r="M1900" i="149"/>
  <c r="M1901" i="149"/>
  <c r="M1902" i="149"/>
  <c r="M1903" i="149"/>
  <c r="M1904" i="149"/>
  <c r="M1905" i="149"/>
  <c r="M1906" i="149"/>
  <c r="M1907" i="149"/>
  <c r="M1908" i="149"/>
  <c r="M1909" i="149"/>
  <c r="M1910" i="149"/>
  <c r="M1911" i="149"/>
  <c r="M1912" i="149"/>
  <c r="M1913" i="149"/>
  <c r="M1914" i="149"/>
  <c r="M1915" i="149"/>
  <c r="M1916" i="149"/>
  <c r="M1917" i="149"/>
  <c r="M1918" i="149"/>
  <c r="M1919" i="149"/>
  <c r="M1920" i="149"/>
  <c r="M1921" i="149"/>
  <c r="M1922" i="149"/>
  <c r="M1923" i="149"/>
  <c r="M1924" i="149"/>
  <c r="M1925" i="149"/>
  <c r="M1926" i="149"/>
  <c r="M1927" i="149"/>
  <c r="M1928" i="149"/>
  <c r="M1929" i="149"/>
  <c r="M1930" i="149"/>
  <c r="M1931" i="149"/>
  <c r="M1932" i="149"/>
  <c r="M1933" i="149"/>
  <c r="M1934" i="149"/>
  <c r="M1935" i="149"/>
  <c r="M1936" i="149"/>
  <c r="M1937" i="149"/>
  <c r="M1938" i="149"/>
  <c r="M1939" i="149"/>
  <c r="M1940" i="149"/>
  <c r="M1941" i="149"/>
  <c r="M1942" i="149"/>
  <c r="M1943" i="149"/>
  <c r="M1944" i="149"/>
  <c r="M1945" i="149"/>
  <c r="M1946" i="149"/>
  <c r="M1947" i="149"/>
  <c r="M1948" i="149"/>
  <c r="M1949" i="149"/>
  <c r="M1950" i="149"/>
  <c r="M1951" i="149"/>
  <c r="M1952" i="149"/>
  <c r="M1953" i="149"/>
  <c r="M1954" i="149"/>
  <c r="M1955" i="149"/>
  <c r="M1956" i="149"/>
  <c r="M1957" i="149"/>
  <c r="M1958" i="149"/>
  <c r="M1959" i="149"/>
  <c r="M1960" i="149"/>
  <c r="M1961" i="149"/>
  <c r="M1962" i="149"/>
  <c r="M1963" i="149"/>
  <c r="M1964" i="149"/>
  <c r="M1965" i="149"/>
  <c r="M1966" i="149"/>
  <c r="M1967" i="149"/>
  <c r="M1968" i="149"/>
  <c r="M1969" i="149"/>
  <c r="M1970" i="149"/>
  <c r="M1971" i="149"/>
  <c r="M1972" i="149"/>
  <c r="M1973" i="149"/>
  <c r="M1974" i="149"/>
  <c r="M1975" i="149"/>
  <c r="M1976" i="149"/>
  <c r="M1977" i="149"/>
  <c r="M1978" i="149"/>
  <c r="M1979" i="149"/>
  <c r="M1980" i="149"/>
  <c r="M1981" i="149"/>
  <c r="M1982" i="149"/>
  <c r="M1983" i="149"/>
  <c r="M1984" i="149"/>
  <c r="M1985" i="149"/>
  <c r="M1986" i="149"/>
  <c r="M1987" i="149"/>
  <c r="M1988" i="149"/>
  <c r="M1989" i="149"/>
  <c r="M1990" i="149"/>
  <c r="M1991" i="149"/>
  <c r="M1992" i="149"/>
  <c r="M1993" i="149"/>
  <c r="M1994" i="149"/>
  <c r="M1995" i="149"/>
  <c r="M1996" i="149"/>
  <c r="M1997" i="149"/>
  <c r="M1998" i="149"/>
  <c r="M1999" i="149"/>
  <c r="M2000" i="149"/>
  <c r="M2001" i="149"/>
  <c r="M2002" i="149"/>
  <c r="M2003" i="149"/>
  <c r="M2004" i="149"/>
  <c r="M2005" i="149"/>
  <c r="M2006" i="149"/>
  <c r="M2007" i="149"/>
  <c r="M2008" i="149"/>
  <c r="M2009" i="149"/>
  <c r="M2010" i="149"/>
  <c r="M2011" i="149"/>
  <c r="M2012" i="149"/>
  <c r="M2013" i="149"/>
  <c r="M2014" i="149"/>
  <c r="M2015" i="149"/>
  <c r="M2016" i="149"/>
  <c r="M2017" i="149"/>
  <c r="M2018" i="149"/>
  <c r="M2019" i="149"/>
  <c r="M2020" i="149"/>
  <c r="M2021" i="149"/>
  <c r="M2022" i="149"/>
  <c r="M2023" i="149"/>
  <c r="M2024" i="149"/>
  <c r="M2025" i="149"/>
  <c r="M2026" i="149"/>
  <c r="M2027" i="149"/>
  <c r="M2028" i="149"/>
  <c r="M2029" i="149"/>
  <c r="M2030" i="149"/>
  <c r="M2031" i="149"/>
  <c r="M2032" i="149"/>
  <c r="M2033" i="149"/>
  <c r="M2034" i="149"/>
  <c r="M2035" i="149"/>
  <c r="M2036" i="149"/>
  <c r="M2037" i="149"/>
  <c r="M2038" i="149"/>
  <c r="M2039" i="149"/>
  <c r="M2040" i="149"/>
  <c r="M2041" i="149"/>
  <c r="M2042" i="149"/>
  <c r="M2043" i="149"/>
  <c r="M2044" i="149"/>
  <c r="M2045" i="149"/>
  <c r="M2046" i="149"/>
  <c r="M2047" i="149"/>
  <c r="M2048" i="149"/>
  <c r="M2049" i="149"/>
  <c r="M2050" i="149"/>
  <c r="M2051" i="149"/>
  <c r="M2052" i="149"/>
  <c r="M2053" i="149"/>
  <c r="M2054" i="149"/>
  <c r="M2055" i="149"/>
  <c r="M2056" i="149"/>
  <c r="M2057" i="149"/>
  <c r="M2058" i="149"/>
  <c r="M2059" i="149"/>
  <c r="M2060" i="149"/>
  <c r="M2061" i="149"/>
  <c r="M2062" i="149"/>
  <c r="M2063" i="149"/>
  <c r="M2064" i="149"/>
  <c r="M2065" i="149"/>
  <c r="M2066" i="149"/>
  <c r="M2067" i="149"/>
  <c r="M2068" i="149"/>
  <c r="M2069" i="149"/>
  <c r="M2070" i="149"/>
  <c r="M2071" i="149"/>
  <c r="M2072" i="149"/>
  <c r="M2073" i="149"/>
  <c r="M2074" i="149"/>
  <c r="M2075" i="149"/>
  <c r="M2076" i="149"/>
  <c r="M2077" i="149"/>
  <c r="M2078" i="149"/>
  <c r="M2079" i="149"/>
  <c r="M2080" i="149"/>
  <c r="M2081" i="149"/>
  <c r="M2082" i="149"/>
  <c r="M2083" i="149"/>
  <c r="M2084" i="149"/>
  <c r="M2085" i="149"/>
  <c r="M2086" i="149"/>
  <c r="M2087" i="149"/>
  <c r="D2087" i="149" s="1"/>
  <c r="M2088" i="149"/>
  <c r="D2088" i="149" s="1"/>
  <c r="H113" i="9" l="1"/>
  <c r="U113" i="9" s="1"/>
  <c r="G113" i="9"/>
  <c r="K74" i="155"/>
  <c r="K99" i="9"/>
  <c r="M99" i="9" s="1"/>
  <c r="K83" i="9"/>
  <c r="M83" i="9" s="1"/>
  <c r="K56" i="9"/>
  <c r="M56" i="9" s="1"/>
  <c r="Y25" i="150"/>
  <c r="Y21" i="150"/>
  <c r="Y8" i="150"/>
  <c r="Y11" i="150"/>
  <c r="Y6" i="150"/>
  <c r="Y9" i="150"/>
  <c r="Y24" i="150"/>
  <c r="K46" i="9"/>
  <c r="M46" i="9" s="1"/>
  <c r="K52" i="9"/>
  <c r="K77" i="9"/>
  <c r="M77" i="9" s="1"/>
  <c r="K89" i="9"/>
  <c r="M89" i="9" s="1"/>
  <c r="K105" i="9"/>
  <c r="M105" i="9" s="1"/>
  <c r="K76" i="9"/>
  <c r="M76" i="9" s="1"/>
  <c r="K88" i="9"/>
  <c r="M88" i="9" s="1"/>
  <c r="K104" i="9"/>
  <c r="M104" i="9" s="1"/>
  <c r="Y13" i="150"/>
  <c r="A148" i="11"/>
  <c r="M14" i="9"/>
  <c r="M10" i="9"/>
  <c r="M37" i="9"/>
  <c r="M129" i="9"/>
  <c r="M11" i="9"/>
  <c r="M157" i="9"/>
  <c r="M175" i="9"/>
  <c r="M127" i="9"/>
  <c r="M102" i="9"/>
  <c r="M130" i="9"/>
  <c r="M16" i="9"/>
  <c r="M12" i="9"/>
  <c r="M8" i="9"/>
  <c r="M38" i="9"/>
  <c r="M156" i="9"/>
  <c r="M128" i="9"/>
  <c r="M116" i="9"/>
  <c r="M103" i="9"/>
  <c r="M126" i="9"/>
  <c r="M101" i="9"/>
  <c r="M40" i="9"/>
  <c r="M34" i="9"/>
  <c r="M60" i="9"/>
  <c r="M17" i="9"/>
  <c r="M9" i="9"/>
  <c r="Y23" i="150"/>
  <c r="Y20" i="150"/>
  <c r="Y19" i="150"/>
  <c r="Y15" i="150"/>
  <c r="Y12" i="150"/>
  <c r="Y7" i="150"/>
  <c r="Y5" i="150"/>
  <c r="M13" i="9"/>
  <c r="Y4" i="150"/>
  <c r="M15" i="9"/>
  <c r="K6" i="9"/>
  <c r="H46" i="9" l="1"/>
  <c r="G46" i="9"/>
  <c r="H157" i="9"/>
  <c r="U157" i="9" s="1"/>
  <c r="G157" i="9"/>
  <c r="H8" i="9"/>
  <c r="U8" i="9" s="1"/>
  <c r="G8" i="9"/>
  <c r="H126" i="9"/>
  <c r="U126" i="9" s="1"/>
  <c r="G126" i="9"/>
  <c r="H9" i="9"/>
  <c r="U9" i="9" s="1"/>
  <c r="G9" i="9"/>
  <c r="H116" i="9"/>
  <c r="U116" i="9" s="1"/>
  <c r="G116" i="9"/>
  <c r="H102" i="9"/>
  <c r="U102" i="9" s="1"/>
  <c r="G102" i="9"/>
  <c r="H14" i="9"/>
  <c r="U14" i="9" s="1"/>
  <c r="G14" i="9"/>
  <c r="H77" i="9"/>
  <c r="I77" i="9" s="1"/>
  <c r="G77" i="9"/>
  <c r="H60" i="9"/>
  <c r="U60" i="9" s="1"/>
  <c r="G60" i="9"/>
  <c r="H156" i="9"/>
  <c r="U156" i="9" s="1"/>
  <c r="G156" i="9"/>
  <c r="H34" i="9"/>
  <c r="U34" i="9" s="1"/>
  <c r="G34" i="9"/>
  <c r="H11" i="9"/>
  <c r="U11" i="9" s="1"/>
  <c r="G11" i="9"/>
  <c r="H16" i="9"/>
  <c r="U16" i="9" s="1"/>
  <c r="G16" i="9"/>
  <c r="H13" i="9"/>
  <c r="U13" i="9" s="1"/>
  <c r="G13" i="9"/>
  <c r="H17" i="9"/>
  <c r="U17" i="9" s="1"/>
  <c r="G17" i="9"/>
  <c r="H128" i="9"/>
  <c r="U128" i="9" s="1"/>
  <c r="G128" i="9"/>
  <c r="H127" i="9"/>
  <c r="U127" i="9" s="1"/>
  <c r="G127" i="9"/>
  <c r="H56" i="9"/>
  <c r="U56" i="9" s="1"/>
  <c r="G56" i="9"/>
  <c r="H104" i="9"/>
  <c r="U104" i="9" s="1"/>
  <c r="G104" i="9"/>
  <c r="H83" i="9"/>
  <c r="U83" i="9" s="1"/>
  <c r="G83" i="9"/>
  <c r="H88" i="9"/>
  <c r="U88" i="9" s="1"/>
  <c r="G88" i="9"/>
  <c r="H99" i="9"/>
  <c r="U99" i="9" s="1"/>
  <c r="G99" i="9"/>
  <c r="H101" i="9"/>
  <c r="U101" i="9" s="1"/>
  <c r="G101" i="9"/>
  <c r="H12" i="9"/>
  <c r="U12" i="9" s="1"/>
  <c r="G12" i="9"/>
  <c r="H129" i="9"/>
  <c r="U129" i="9" s="1"/>
  <c r="G129" i="9"/>
  <c r="H76" i="9"/>
  <c r="U76" i="9" s="1"/>
  <c r="G76" i="9"/>
  <c r="H105" i="9"/>
  <c r="U105" i="9" s="1"/>
  <c r="G105" i="9"/>
  <c r="H175" i="9"/>
  <c r="U175" i="9" s="1"/>
  <c r="G175" i="9"/>
  <c r="H38" i="9"/>
  <c r="U38" i="9" s="1"/>
  <c r="G38" i="9"/>
  <c r="H40" i="9"/>
  <c r="U40" i="9" s="1"/>
  <c r="G40" i="9"/>
  <c r="H15" i="9"/>
  <c r="U15" i="9" s="1"/>
  <c r="G15" i="9"/>
  <c r="H37" i="9"/>
  <c r="U37" i="9" s="1"/>
  <c r="G37" i="9"/>
  <c r="H103" i="9"/>
  <c r="U103" i="9" s="1"/>
  <c r="G103" i="9"/>
  <c r="H130" i="9"/>
  <c r="U130" i="9" s="1"/>
  <c r="G130" i="9"/>
  <c r="H10" i="9"/>
  <c r="U10" i="9" s="1"/>
  <c r="G10" i="9"/>
  <c r="H89" i="9"/>
  <c r="I89" i="9" s="1"/>
  <c r="G89" i="9"/>
  <c r="K75" i="155"/>
  <c r="U46" i="9"/>
  <c r="I46" i="9"/>
  <c r="A168" i="11"/>
  <c r="U77" i="9" l="1"/>
  <c r="U89" i="9"/>
  <c r="I76" i="9"/>
  <c r="I83" i="9"/>
  <c r="I88" i="9"/>
  <c r="K76" i="155"/>
  <c r="A173" i="11"/>
  <c r="K77" i="155" l="1"/>
  <c r="A179" i="11"/>
  <c r="K78" i="155" l="1"/>
  <c r="A184" i="11"/>
  <c r="A183" i="11"/>
  <c r="K79" i="155" l="1"/>
  <c r="M4" i="149"/>
  <c r="D714" i="149"/>
  <c r="E714" i="149" s="1"/>
  <c r="O26" i="150"/>
  <c r="O25" i="150"/>
  <c r="O24" i="150"/>
  <c r="O23" i="150"/>
  <c r="M1454" i="149" s="1"/>
  <c r="O22" i="150"/>
  <c r="O21" i="150"/>
  <c r="O20" i="150"/>
  <c r="O19" i="150"/>
  <c r="O18" i="150"/>
  <c r="O17" i="150"/>
  <c r="O16" i="150"/>
  <c r="E58" i="43" s="1"/>
  <c r="F58" i="43" s="1"/>
  <c r="H54" i="43" s="1"/>
  <c r="K104" i="38" s="1"/>
  <c r="N104" i="38" s="1"/>
  <c r="N106" i="38" s="1"/>
  <c r="N117" i="38" s="1"/>
  <c r="N119" i="38" s="1"/>
  <c r="H43" i="9" s="1"/>
  <c r="U43" i="9" s="1"/>
  <c r="O15" i="150"/>
  <c r="O14" i="150"/>
  <c r="O13" i="150"/>
  <c r="O12" i="150"/>
  <c r="O11" i="150"/>
  <c r="O10" i="150"/>
  <c r="O9" i="150"/>
  <c r="O8" i="150"/>
  <c r="O7" i="150"/>
  <c r="O5" i="150"/>
  <c r="O4" i="150"/>
  <c r="AB3" i="150"/>
  <c r="D1592" i="149"/>
  <c r="D1591" i="149"/>
  <c r="D1476" i="149"/>
  <c r="E798" i="149"/>
  <c r="E780" i="149"/>
  <c r="E721" i="149"/>
  <c r="E708" i="149"/>
  <c r="E208" i="149"/>
  <c r="P61" i="149"/>
  <c r="O61" i="149"/>
  <c r="P4" i="149"/>
  <c r="O4" i="149"/>
  <c r="K80" i="155" l="1"/>
  <c r="M723" i="149"/>
  <c r="M731" i="149"/>
  <c r="M739" i="149"/>
  <c r="M747" i="149"/>
  <c r="M755" i="149"/>
  <c r="M763" i="149"/>
  <c r="M771" i="149"/>
  <c r="M726" i="149"/>
  <c r="D726" i="149" s="1"/>
  <c r="E726" i="149" s="1"/>
  <c r="M735" i="149"/>
  <c r="M744" i="149"/>
  <c r="M753" i="149"/>
  <c r="M762" i="149"/>
  <c r="M772" i="149"/>
  <c r="M788" i="149"/>
  <c r="M796" i="149"/>
  <c r="M741" i="149"/>
  <c r="D741" i="149" s="1"/>
  <c r="E741" i="149" s="1"/>
  <c r="M727" i="149"/>
  <c r="M736" i="149"/>
  <c r="M745" i="149"/>
  <c r="M754" i="149"/>
  <c r="M764" i="149"/>
  <c r="M773" i="149"/>
  <c r="M781" i="149"/>
  <c r="M789" i="149"/>
  <c r="D789" i="149" s="1"/>
  <c r="E789" i="149" s="1"/>
  <c r="M722" i="149"/>
  <c r="M793" i="149"/>
  <c r="M728" i="149"/>
  <c r="M737" i="149"/>
  <c r="M746" i="149"/>
  <c r="M756" i="149"/>
  <c r="M765" i="149"/>
  <c r="M774" i="149"/>
  <c r="D774" i="149" s="1"/>
  <c r="E774" i="149" s="1"/>
  <c r="M782" i="149"/>
  <c r="M790" i="149"/>
  <c r="M759" i="149"/>
  <c r="M729" i="149"/>
  <c r="M738" i="149"/>
  <c r="M748" i="149"/>
  <c r="M757" i="149"/>
  <c r="M766" i="149"/>
  <c r="D766" i="149" s="1"/>
  <c r="E766" i="149" s="1"/>
  <c r="M775" i="149"/>
  <c r="M783" i="149"/>
  <c r="M791" i="149"/>
  <c r="M768" i="149"/>
  <c r="M730" i="149"/>
  <c r="M740" i="149"/>
  <c r="M749" i="149"/>
  <c r="M758" i="149"/>
  <c r="D758" i="149" s="1"/>
  <c r="E758" i="149" s="1"/>
  <c r="M767" i="149"/>
  <c r="M776" i="149"/>
  <c r="M784" i="149"/>
  <c r="M792" i="149"/>
  <c r="M750" i="149"/>
  <c r="M777" i="149"/>
  <c r="M724" i="149"/>
  <c r="M733" i="149"/>
  <c r="D733" i="149" s="1"/>
  <c r="E733" i="149" s="1"/>
  <c r="M742" i="149"/>
  <c r="M751" i="149"/>
  <c r="M760" i="149"/>
  <c r="M769" i="149"/>
  <c r="M778" i="149"/>
  <c r="M786" i="149"/>
  <c r="M794" i="149"/>
  <c r="M732" i="149"/>
  <c r="D732" i="149" s="1"/>
  <c r="E732" i="149" s="1"/>
  <c r="M785" i="149"/>
  <c r="M725" i="149"/>
  <c r="M734" i="149"/>
  <c r="M743" i="149"/>
  <c r="M752" i="149"/>
  <c r="M761" i="149"/>
  <c r="M770" i="149"/>
  <c r="M779" i="149"/>
  <c r="D779" i="149" s="1"/>
  <c r="E779" i="149" s="1"/>
  <c r="M787" i="149"/>
  <c r="M795" i="149"/>
  <c r="M7" i="149"/>
  <c r="M15" i="149"/>
  <c r="M23" i="149"/>
  <c r="M31" i="149"/>
  <c r="M39" i="149"/>
  <c r="M47" i="149"/>
  <c r="M55" i="149"/>
  <c r="M10" i="149"/>
  <c r="M19" i="149"/>
  <c r="M28" i="149"/>
  <c r="M37" i="149"/>
  <c r="M46" i="149"/>
  <c r="M56" i="149"/>
  <c r="M1000" i="149"/>
  <c r="M1008" i="149"/>
  <c r="M25" i="149"/>
  <c r="M997" i="149"/>
  <c r="M11" i="149"/>
  <c r="M20" i="149"/>
  <c r="M29" i="149"/>
  <c r="M38" i="149"/>
  <c r="M48" i="149"/>
  <c r="M57" i="149"/>
  <c r="M1001" i="149"/>
  <c r="M1009" i="149"/>
  <c r="M16" i="149"/>
  <c r="M12" i="149"/>
  <c r="M21" i="149"/>
  <c r="M30" i="149"/>
  <c r="M40" i="149"/>
  <c r="D40" i="149" s="1"/>
  <c r="E40" i="149" s="1"/>
  <c r="M49" i="149"/>
  <c r="M1002" i="149"/>
  <c r="M1010" i="149"/>
  <c r="M5" i="149"/>
  <c r="D5" i="149" s="1"/>
  <c r="E5" i="149" s="1"/>
  <c r="M52" i="149"/>
  <c r="M13" i="149"/>
  <c r="M22" i="149"/>
  <c r="M32" i="149"/>
  <c r="M41" i="149"/>
  <c r="M50" i="149"/>
  <c r="M995" i="149"/>
  <c r="M1003" i="149"/>
  <c r="M1011" i="149"/>
  <c r="M14" i="149"/>
  <c r="M24" i="149"/>
  <c r="M33" i="149"/>
  <c r="D33" i="149" s="1"/>
  <c r="E33" i="149" s="1"/>
  <c r="M42" i="149"/>
  <c r="M51" i="149"/>
  <c r="M996" i="149"/>
  <c r="M1004" i="149"/>
  <c r="M1012" i="149"/>
  <c r="M34" i="149"/>
  <c r="M43" i="149"/>
  <c r="M8" i="149"/>
  <c r="D8" i="149" s="1"/>
  <c r="E8" i="149" s="1"/>
  <c r="M17" i="149"/>
  <c r="M26" i="149"/>
  <c r="M35" i="149"/>
  <c r="M44" i="149"/>
  <c r="M53" i="149"/>
  <c r="M998" i="149"/>
  <c r="M1006" i="149"/>
  <c r="M6" i="149"/>
  <c r="D6" i="149" s="1"/>
  <c r="E6" i="149" s="1"/>
  <c r="M1005" i="149"/>
  <c r="M9" i="149"/>
  <c r="M18" i="149"/>
  <c r="M27" i="149"/>
  <c r="M36" i="149"/>
  <c r="M45" i="149"/>
  <c r="M54" i="149"/>
  <c r="M999" i="149"/>
  <c r="D999" i="149" s="1"/>
  <c r="E999" i="149" s="1"/>
  <c r="M1007" i="149"/>
  <c r="M66" i="149"/>
  <c r="M74" i="149"/>
  <c r="M82" i="149"/>
  <c r="M90" i="149"/>
  <c r="M98" i="149"/>
  <c r="M106" i="149"/>
  <c r="M114" i="149"/>
  <c r="D114" i="149" s="1"/>
  <c r="E114" i="149" s="1"/>
  <c r="M122" i="149"/>
  <c r="M130" i="149"/>
  <c r="M138" i="149"/>
  <c r="M146" i="149"/>
  <c r="M154" i="149"/>
  <c r="M162" i="149"/>
  <c r="M170" i="149"/>
  <c r="M178" i="149"/>
  <c r="D178" i="149" s="1"/>
  <c r="E178" i="149" s="1"/>
  <c r="M186" i="149"/>
  <c r="M194" i="149"/>
  <c r="M202" i="149"/>
  <c r="M68" i="149"/>
  <c r="M77" i="149"/>
  <c r="M86" i="149"/>
  <c r="M95" i="149"/>
  <c r="M104" i="149"/>
  <c r="D104" i="149" s="1"/>
  <c r="E104" i="149" s="1"/>
  <c r="M113" i="149"/>
  <c r="M123" i="149"/>
  <c r="M132" i="149"/>
  <c r="M141" i="149"/>
  <c r="M150" i="149"/>
  <c r="M159" i="149"/>
  <c r="M168" i="149"/>
  <c r="M177" i="149"/>
  <c r="D177" i="149" s="1"/>
  <c r="E177" i="149" s="1"/>
  <c r="M187" i="149"/>
  <c r="M196" i="149"/>
  <c r="M205" i="149"/>
  <c r="M1016" i="149"/>
  <c r="M1024" i="149"/>
  <c r="M1032" i="149"/>
  <c r="M1040" i="149"/>
  <c r="M110" i="149"/>
  <c r="D110" i="149" s="1"/>
  <c r="E110" i="149" s="1"/>
  <c r="M174" i="149"/>
  <c r="M69" i="149"/>
  <c r="M78" i="149"/>
  <c r="M87" i="149"/>
  <c r="M96" i="149"/>
  <c r="M105" i="149"/>
  <c r="M115" i="149"/>
  <c r="M124" i="149"/>
  <c r="D124" i="149" s="1"/>
  <c r="E124" i="149" s="1"/>
  <c r="M133" i="149"/>
  <c r="M142" i="149"/>
  <c r="M151" i="149"/>
  <c r="M160" i="149"/>
  <c r="M169" i="149"/>
  <c r="M179" i="149"/>
  <c r="M188" i="149"/>
  <c r="M197" i="149"/>
  <c r="D197" i="149" s="1"/>
  <c r="E197" i="149" s="1"/>
  <c r="M206" i="149"/>
  <c r="M1017" i="149"/>
  <c r="M1025" i="149"/>
  <c r="M1033" i="149"/>
  <c r="M1041" i="149"/>
  <c r="M92" i="149"/>
  <c r="M156" i="149"/>
  <c r="M70" i="149"/>
  <c r="D70" i="149" s="1"/>
  <c r="E70" i="149" s="1"/>
  <c r="M79" i="149"/>
  <c r="M88" i="149"/>
  <c r="M97" i="149"/>
  <c r="M107" i="149"/>
  <c r="M116" i="149"/>
  <c r="M125" i="149"/>
  <c r="M134" i="149"/>
  <c r="M143" i="149"/>
  <c r="D143" i="149" s="1"/>
  <c r="E143" i="149" s="1"/>
  <c r="M152" i="149"/>
  <c r="M161" i="149"/>
  <c r="M171" i="149"/>
  <c r="M180" i="149"/>
  <c r="M189" i="149"/>
  <c r="M198" i="149"/>
  <c r="M1018" i="149"/>
  <c r="M1026" i="149"/>
  <c r="D1026" i="149" s="1"/>
  <c r="E1026" i="149" s="1"/>
  <c r="M1034" i="149"/>
  <c r="M1042" i="149"/>
  <c r="M137" i="149"/>
  <c r="M1037" i="149"/>
  <c r="M62" i="149"/>
  <c r="M71" i="149"/>
  <c r="M80" i="149"/>
  <c r="M89" i="149"/>
  <c r="D89" i="149" s="1"/>
  <c r="E89" i="149" s="1"/>
  <c r="M99" i="149"/>
  <c r="M108" i="149"/>
  <c r="M117" i="149"/>
  <c r="M126" i="149"/>
  <c r="M135" i="149"/>
  <c r="M144" i="149"/>
  <c r="M153" i="149"/>
  <c r="M163" i="149"/>
  <c r="D163" i="149" s="1"/>
  <c r="E163" i="149" s="1"/>
  <c r="M172" i="149"/>
  <c r="M181" i="149"/>
  <c r="M190" i="149"/>
  <c r="M199" i="149"/>
  <c r="M1019" i="149"/>
  <c r="M1027" i="149"/>
  <c r="M1035" i="149"/>
  <c r="M1043" i="149"/>
  <c r="D1043" i="149" s="1"/>
  <c r="E1043" i="149" s="1"/>
  <c r="M64" i="149"/>
  <c r="M147" i="149"/>
  <c r="M1021" i="149"/>
  <c r="M63" i="149"/>
  <c r="M72" i="149"/>
  <c r="M81" i="149"/>
  <c r="M91" i="149"/>
  <c r="M100" i="149"/>
  <c r="D100" i="149" s="1"/>
  <c r="E100" i="149" s="1"/>
  <c r="M109" i="149"/>
  <c r="M118" i="149"/>
  <c r="M127" i="149"/>
  <c r="M136" i="149"/>
  <c r="M145" i="149"/>
  <c r="M155" i="149"/>
  <c r="M164" i="149"/>
  <c r="M173" i="149"/>
  <c r="D173" i="149" s="1"/>
  <c r="E173" i="149" s="1"/>
  <c r="M182" i="149"/>
  <c r="M191" i="149"/>
  <c r="M200" i="149"/>
  <c r="M1020" i="149"/>
  <c r="M1028" i="149"/>
  <c r="M1036" i="149"/>
  <c r="M1044" i="149"/>
  <c r="D1044" i="149" s="1"/>
  <c r="E1044" i="149" s="1"/>
  <c r="M101" i="149"/>
  <c r="D101" i="149" s="1"/>
  <c r="E101" i="149" s="1"/>
  <c r="M183" i="149"/>
  <c r="M1029" i="149"/>
  <c r="M128" i="149"/>
  <c r="M201" i="149"/>
  <c r="M65" i="149"/>
  <c r="M75" i="149"/>
  <c r="M84" i="149"/>
  <c r="M93" i="149"/>
  <c r="M102" i="149"/>
  <c r="M111" i="149"/>
  <c r="M120" i="149"/>
  <c r="M129" i="149"/>
  <c r="M139" i="149"/>
  <c r="M148" i="149"/>
  <c r="M157" i="149"/>
  <c r="M166" i="149"/>
  <c r="D166" i="149" s="1"/>
  <c r="E166" i="149" s="1"/>
  <c r="M175" i="149"/>
  <c r="M184" i="149"/>
  <c r="M193" i="149"/>
  <c r="M203" i="149"/>
  <c r="M1014" i="149"/>
  <c r="M1022" i="149"/>
  <c r="M1030" i="149"/>
  <c r="M1038" i="149"/>
  <c r="D1038" i="149" s="1"/>
  <c r="M83" i="149"/>
  <c r="M165" i="149"/>
  <c r="M67" i="149"/>
  <c r="M76" i="149"/>
  <c r="M85" i="149"/>
  <c r="M94" i="149"/>
  <c r="M103" i="149"/>
  <c r="M112" i="149"/>
  <c r="D112" i="149" s="1"/>
  <c r="E112" i="149" s="1"/>
  <c r="M121" i="149"/>
  <c r="M131" i="149"/>
  <c r="M140" i="149"/>
  <c r="M149" i="149"/>
  <c r="M158" i="149"/>
  <c r="M167" i="149"/>
  <c r="M176" i="149"/>
  <c r="M185" i="149"/>
  <c r="D185" i="149" s="1"/>
  <c r="E185" i="149" s="1"/>
  <c r="M195" i="149"/>
  <c r="M204" i="149"/>
  <c r="M1015" i="149"/>
  <c r="M1023" i="149"/>
  <c r="M1031" i="149"/>
  <c r="M1039" i="149"/>
  <c r="M73" i="149"/>
  <c r="M119" i="149"/>
  <c r="D119" i="149" s="1"/>
  <c r="E119" i="149" s="1"/>
  <c r="M192" i="149"/>
  <c r="M805" i="149"/>
  <c r="M813" i="149"/>
  <c r="M829" i="149"/>
  <c r="M810" i="149"/>
  <c r="M806" i="149"/>
  <c r="M814" i="149"/>
  <c r="M799" i="149"/>
  <c r="D799" i="149" s="1"/>
  <c r="E799" i="149" s="1"/>
  <c r="M807" i="149"/>
  <c r="M800" i="149"/>
  <c r="M808" i="149"/>
  <c r="M824" i="149"/>
  <c r="M826" i="149"/>
  <c r="M801" i="149"/>
  <c r="M809" i="149"/>
  <c r="D809" i="149" s="1"/>
  <c r="E809" i="149" s="1"/>
  <c r="M825" i="149"/>
  <c r="D825" i="149" s="1"/>
  <c r="M802" i="149"/>
  <c r="M803" i="149"/>
  <c r="M811" i="149"/>
  <c r="M827" i="149"/>
  <c r="M804" i="149"/>
  <c r="M812" i="149"/>
  <c r="M1424" i="149"/>
  <c r="M1432" i="149"/>
  <c r="D1432" i="149" s="1"/>
  <c r="E1432" i="149" s="1"/>
  <c r="M1440" i="149"/>
  <c r="M1448" i="149"/>
  <c r="M1425" i="149"/>
  <c r="M1433" i="149"/>
  <c r="M1441" i="149"/>
  <c r="M1449" i="149"/>
  <c r="M1445" i="149"/>
  <c r="M1426" i="149"/>
  <c r="D1426" i="149" s="1"/>
  <c r="E1426" i="149" s="1"/>
  <c r="M1434" i="149"/>
  <c r="M1442" i="149"/>
  <c r="M1450" i="149"/>
  <c r="M1427" i="149"/>
  <c r="M1435" i="149"/>
  <c r="M1443" i="149"/>
  <c r="M1451" i="149"/>
  <c r="M1428" i="149"/>
  <c r="D1428" i="149" s="1"/>
  <c r="E1428" i="149" s="1"/>
  <c r="M1436" i="149"/>
  <c r="M1444" i="149"/>
  <c r="M1452" i="149"/>
  <c r="M1422" i="149"/>
  <c r="M1430" i="149"/>
  <c r="M1438" i="149"/>
  <c r="M1446" i="149"/>
  <c r="D1446" i="149" s="1"/>
  <c r="E1446" i="149" s="1"/>
  <c r="M1437" i="149"/>
  <c r="D1437" i="149" s="1"/>
  <c r="E1437" i="149" s="1"/>
  <c r="M1423" i="149"/>
  <c r="M1431" i="149"/>
  <c r="M1439" i="149"/>
  <c r="M1447" i="149"/>
  <c r="M1429" i="149"/>
  <c r="D1454" i="149"/>
  <c r="E1454" i="149" s="1"/>
  <c r="M211" i="149"/>
  <c r="M219" i="149"/>
  <c r="D219" i="149" s="1"/>
  <c r="E219" i="149" s="1"/>
  <c r="M227" i="149"/>
  <c r="M235" i="149"/>
  <c r="M243" i="149"/>
  <c r="M251" i="149"/>
  <c r="M259" i="149"/>
  <c r="M267" i="149"/>
  <c r="M275" i="149"/>
  <c r="M283" i="149"/>
  <c r="D283" i="149" s="1"/>
  <c r="E283" i="149" s="1"/>
  <c r="M291" i="149"/>
  <c r="M299" i="149"/>
  <c r="M307" i="149"/>
  <c r="M315" i="149"/>
  <c r="M323" i="149"/>
  <c r="M331" i="149"/>
  <c r="M339" i="149"/>
  <c r="M347" i="149"/>
  <c r="D347" i="149" s="1"/>
  <c r="E347" i="149" s="1"/>
  <c r="M355" i="149"/>
  <c r="M363" i="149"/>
  <c r="M371" i="149"/>
  <c r="M379" i="149"/>
  <c r="M387" i="149"/>
  <c r="M395" i="149"/>
  <c r="M403" i="149"/>
  <c r="M411" i="149"/>
  <c r="D411" i="149" s="1"/>
  <c r="E411" i="149" s="1"/>
  <c r="M419" i="149"/>
  <c r="M427" i="149"/>
  <c r="M435" i="149"/>
  <c r="M443" i="149"/>
  <c r="M451" i="149"/>
  <c r="M459" i="149"/>
  <c r="M467" i="149"/>
  <c r="M475" i="149"/>
  <c r="D475" i="149" s="1"/>
  <c r="E475" i="149" s="1"/>
  <c r="M483" i="149"/>
  <c r="M491" i="149"/>
  <c r="M499" i="149"/>
  <c r="M507" i="149"/>
  <c r="M515" i="149"/>
  <c r="M523" i="149"/>
  <c r="M531" i="149"/>
  <c r="M539" i="149"/>
  <c r="D539" i="149" s="1"/>
  <c r="E539" i="149" s="1"/>
  <c r="M547" i="149"/>
  <c r="M555" i="149"/>
  <c r="M563" i="149"/>
  <c r="M571" i="149"/>
  <c r="M579" i="149"/>
  <c r="M587" i="149"/>
  <c r="M595" i="149"/>
  <c r="D595" i="149" s="1"/>
  <c r="E595" i="149" s="1"/>
  <c r="M603" i="149"/>
  <c r="D603" i="149" s="1"/>
  <c r="E603" i="149" s="1"/>
  <c r="M611" i="149"/>
  <c r="M619" i="149"/>
  <c r="M627" i="149"/>
  <c r="M635" i="149"/>
  <c r="M643" i="149"/>
  <c r="M651" i="149"/>
  <c r="M659" i="149"/>
  <c r="M667" i="149"/>
  <c r="D667" i="149" s="1"/>
  <c r="E667" i="149" s="1"/>
  <c r="M675" i="149"/>
  <c r="M683" i="149"/>
  <c r="M691" i="149"/>
  <c r="M699" i="149"/>
  <c r="M707" i="149"/>
  <c r="M215" i="149"/>
  <c r="M224" i="149"/>
  <c r="M233" i="149"/>
  <c r="M242" i="149"/>
  <c r="M252" i="149"/>
  <c r="M261" i="149"/>
  <c r="M270" i="149"/>
  <c r="M279" i="149"/>
  <c r="M288" i="149"/>
  <c r="M297" i="149"/>
  <c r="D297" i="149" s="1"/>
  <c r="E297" i="149" s="1"/>
  <c r="M306" i="149"/>
  <c r="D306" i="149" s="1"/>
  <c r="E306" i="149" s="1"/>
  <c r="M316" i="149"/>
  <c r="M325" i="149"/>
  <c r="M334" i="149"/>
  <c r="M343" i="149"/>
  <c r="M352" i="149"/>
  <c r="M361" i="149"/>
  <c r="M370" i="149"/>
  <c r="M380" i="149"/>
  <c r="D380" i="149" s="1"/>
  <c r="E380" i="149" s="1"/>
  <c r="M389" i="149"/>
  <c r="M398" i="149"/>
  <c r="M407" i="149"/>
  <c r="M416" i="149"/>
  <c r="M425" i="149"/>
  <c r="M434" i="149"/>
  <c r="M444" i="149"/>
  <c r="M453" i="149"/>
  <c r="D453" i="149" s="1"/>
  <c r="E453" i="149" s="1"/>
  <c r="M462" i="149"/>
  <c r="M471" i="149"/>
  <c r="M480" i="149"/>
  <c r="M489" i="149"/>
  <c r="M498" i="149"/>
  <c r="M508" i="149"/>
  <c r="M517" i="149"/>
  <c r="D517" i="149" s="1"/>
  <c r="E517" i="149" s="1"/>
  <c r="M526" i="149"/>
  <c r="D526" i="149" s="1"/>
  <c r="E526" i="149" s="1"/>
  <c r="M535" i="149"/>
  <c r="M544" i="149"/>
  <c r="M553" i="149"/>
  <c r="M562" i="149"/>
  <c r="M572" i="149"/>
  <c r="M581" i="149"/>
  <c r="M590" i="149"/>
  <c r="D590" i="149" s="1"/>
  <c r="E590" i="149" s="1"/>
  <c r="M599" i="149"/>
  <c r="D599" i="149" s="1"/>
  <c r="E599" i="149" s="1"/>
  <c r="M608" i="149"/>
  <c r="M617" i="149"/>
  <c r="M626" i="149"/>
  <c r="M636" i="149"/>
  <c r="M645" i="149"/>
  <c r="M654" i="149"/>
  <c r="M663" i="149"/>
  <c r="M672" i="149"/>
  <c r="D672" i="149" s="1"/>
  <c r="E672" i="149" s="1"/>
  <c r="M681" i="149"/>
  <c r="M690" i="149"/>
  <c r="M700" i="149"/>
  <c r="M1048" i="149"/>
  <c r="M1056" i="149"/>
  <c r="M1064" i="149"/>
  <c r="M1072" i="149"/>
  <c r="D1072" i="149" s="1"/>
  <c r="E1072" i="149" s="1"/>
  <c r="M1080" i="149"/>
  <c r="D1080" i="149" s="1"/>
  <c r="E1080" i="149" s="1"/>
  <c r="M1088" i="149"/>
  <c r="M1096" i="149"/>
  <c r="M1104" i="149"/>
  <c r="M1112" i="149"/>
  <c r="M1120" i="149"/>
  <c r="M1128" i="149"/>
  <c r="M1136" i="149"/>
  <c r="D1136" i="149" s="1"/>
  <c r="E1136" i="149" s="1"/>
  <c r="M1144" i="149"/>
  <c r="D1144" i="149" s="1"/>
  <c r="E1144" i="149" s="1"/>
  <c r="M1152" i="149"/>
  <c r="M1160" i="149"/>
  <c r="M1168" i="149"/>
  <c r="M1176" i="149"/>
  <c r="M1184" i="149"/>
  <c r="M1192" i="149"/>
  <c r="M1200" i="149"/>
  <c r="D1200" i="149" s="1"/>
  <c r="E1200" i="149" s="1"/>
  <c r="M1208" i="149"/>
  <c r="D1208" i="149" s="1"/>
  <c r="E1208" i="149" s="1"/>
  <c r="M1216" i="149"/>
  <c r="M1224" i="149"/>
  <c r="M1232" i="149"/>
  <c r="M1240" i="149"/>
  <c r="M1248" i="149"/>
  <c r="M1256" i="149"/>
  <c r="M1264" i="149"/>
  <c r="D1264" i="149" s="1"/>
  <c r="E1264" i="149" s="1"/>
  <c r="M1272" i="149"/>
  <c r="D1272" i="149" s="1"/>
  <c r="E1272" i="149" s="1"/>
  <c r="M1280" i="149"/>
  <c r="M1288" i="149"/>
  <c r="M1296" i="149"/>
  <c r="M1304" i="149"/>
  <c r="M1312" i="149"/>
  <c r="M1320" i="149"/>
  <c r="M1328" i="149"/>
  <c r="D1328" i="149" s="1"/>
  <c r="E1328" i="149" s="1"/>
  <c r="M1336" i="149"/>
  <c r="D1336" i="149" s="1"/>
  <c r="E1336" i="149" s="1"/>
  <c r="M1344" i="149"/>
  <c r="M1352" i="149"/>
  <c r="M1360" i="149"/>
  <c r="M1368" i="149"/>
  <c r="M1376" i="149"/>
  <c r="M1384" i="149"/>
  <c r="M1392" i="149"/>
  <c r="M1400" i="149"/>
  <c r="D1400" i="149" s="1"/>
  <c r="E1400" i="149" s="1"/>
  <c r="M1408" i="149"/>
  <c r="M1416" i="149"/>
  <c r="M257" i="149"/>
  <c r="M312" i="149"/>
  <c r="M385" i="149"/>
  <c r="M477" i="149"/>
  <c r="M532" i="149"/>
  <c r="D532" i="149" s="1"/>
  <c r="E532" i="149" s="1"/>
  <c r="M596" i="149"/>
  <c r="M669" i="149"/>
  <c r="M1053" i="149"/>
  <c r="M1109" i="149"/>
  <c r="M1173" i="149"/>
  <c r="M1229" i="149"/>
  <c r="M1293" i="149"/>
  <c r="M1357" i="149"/>
  <c r="D1357" i="149" s="1"/>
  <c r="E1357" i="149" s="1"/>
  <c r="M216" i="149"/>
  <c r="D216" i="149" s="1"/>
  <c r="E216" i="149" s="1"/>
  <c r="K1513" i="38" s="1"/>
  <c r="N1513" i="38" s="1"/>
  <c r="M225" i="149"/>
  <c r="M234" i="149"/>
  <c r="M244" i="149"/>
  <c r="M253" i="149"/>
  <c r="M262" i="149"/>
  <c r="M271" i="149"/>
  <c r="M280" i="149"/>
  <c r="M289" i="149"/>
  <c r="D289" i="149" s="1"/>
  <c r="E289" i="149" s="1"/>
  <c r="M298" i="149"/>
  <c r="M308" i="149"/>
  <c r="M317" i="149"/>
  <c r="M326" i="149"/>
  <c r="M335" i="149"/>
  <c r="M344" i="149"/>
  <c r="M353" i="149"/>
  <c r="D353" i="149" s="1"/>
  <c r="E353" i="149" s="1"/>
  <c r="M362" i="149"/>
  <c r="M372" i="149"/>
  <c r="M381" i="149"/>
  <c r="M390" i="149"/>
  <c r="M399" i="149"/>
  <c r="M408" i="149"/>
  <c r="M417" i="149"/>
  <c r="M426" i="149"/>
  <c r="D426" i="149" s="1"/>
  <c r="E426" i="149" s="1"/>
  <c r="M436" i="149"/>
  <c r="D436" i="149" s="1"/>
  <c r="E436" i="149" s="1"/>
  <c r="M445" i="149"/>
  <c r="M454" i="149"/>
  <c r="M463" i="149"/>
  <c r="M472" i="149"/>
  <c r="M481" i="149"/>
  <c r="M490" i="149"/>
  <c r="M500" i="149"/>
  <c r="M509" i="149"/>
  <c r="D509" i="149" s="1"/>
  <c r="E509" i="149" s="1"/>
  <c r="M518" i="149"/>
  <c r="M527" i="149"/>
  <c r="M536" i="149"/>
  <c r="M545" i="149"/>
  <c r="M554" i="149"/>
  <c r="M564" i="149"/>
  <c r="M573" i="149"/>
  <c r="M582" i="149"/>
  <c r="D582" i="149" s="1"/>
  <c r="E582" i="149" s="1"/>
  <c r="M591" i="149"/>
  <c r="M600" i="149"/>
  <c r="M609" i="149"/>
  <c r="M618" i="149"/>
  <c r="M628" i="149"/>
  <c r="M637" i="149"/>
  <c r="M646" i="149"/>
  <c r="D646" i="149" s="1"/>
  <c r="E646" i="149" s="1"/>
  <c r="M655" i="149"/>
  <c r="M664" i="149"/>
  <c r="M673" i="149"/>
  <c r="M682" i="149"/>
  <c r="M692" i="149"/>
  <c r="M701" i="149"/>
  <c r="M1049" i="149"/>
  <c r="M1057" i="149"/>
  <c r="D1057" i="149" s="1"/>
  <c r="E1057" i="149" s="1"/>
  <c r="M1065" i="149"/>
  <c r="D1065" i="149" s="1"/>
  <c r="E1065" i="149" s="1"/>
  <c r="M1073" i="149"/>
  <c r="M1081" i="149"/>
  <c r="M1089" i="149"/>
  <c r="M1097" i="149"/>
  <c r="M1105" i="149"/>
  <c r="M1113" i="149"/>
  <c r="M1121" i="149"/>
  <c r="D1121" i="149" s="1"/>
  <c r="E1121" i="149" s="1"/>
  <c r="M1129" i="149"/>
  <c r="D1129" i="149" s="1"/>
  <c r="E1129" i="149" s="1"/>
  <c r="M1137" i="149"/>
  <c r="M1145" i="149"/>
  <c r="M1153" i="149"/>
  <c r="M1161" i="149"/>
  <c r="M1169" i="149"/>
  <c r="M1177" i="149"/>
  <c r="M1185" i="149"/>
  <c r="D1185" i="149" s="1"/>
  <c r="E1185" i="149" s="1"/>
  <c r="M1193" i="149"/>
  <c r="D1193" i="149" s="1"/>
  <c r="E1193" i="149" s="1"/>
  <c r="M1201" i="149"/>
  <c r="M1209" i="149"/>
  <c r="M1217" i="149"/>
  <c r="M1225" i="149"/>
  <c r="M1233" i="149"/>
  <c r="M1241" i="149"/>
  <c r="M1249" i="149"/>
  <c r="D1249" i="149" s="1"/>
  <c r="E1249" i="149" s="1"/>
  <c r="M1257" i="149"/>
  <c r="D1257" i="149" s="1"/>
  <c r="E1257" i="149" s="1"/>
  <c r="M1265" i="149"/>
  <c r="M1273" i="149"/>
  <c r="M1281" i="149"/>
  <c r="M1289" i="149"/>
  <c r="M1297" i="149"/>
  <c r="M1305" i="149"/>
  <c r="M1313" i="149"/>
  <c r="D1313" i="149" s="1"/>
  <c r="E1313" i="149" s="1"/>
  <c r="M1321" i="149"/>
  <c r="D1321" i="149" s="1"/>
  <c r="E1321" i="149" s="1"/>
  <c r="M1329" i="149"/>
  <c r="M1337" i="149"/>
  <c r="M1345" i="149"/>
  <c r="M1353" i="149"/>
  <c r="M1361" i="149"/>
  <c r="M1369" i="149"/>
  <c r="M1377" i="149"/>
  <c r="D1377" i="149" s="1"/>
  <c r="E1377" i="149" s="1"/>
  <c r="M1385" i="149"/>
  <c r="M1393" i="149"/>
  <c r="M1401" i="149"/>
  <c r="M1409" i="149"/>
  <c r="M1417" i="149"/>
  <c r="M230" i="149"/>
  <c r="M303" i="149"/>
  <c r="M358" i="149"/>
  <c r="M440" i="149"/>
  <c r="M513" i="149"/>
  <c r="M577" i="149"/>
  <c r="M660" i="149"/>
  <c r="M1077" i="149"/>
  <c r="M1125" i="149"/>
  <c r="M1189" i="149"/>
  <c r="M1245" i="149"/>
  <c r="D1245" i="149" s="1"/>
  <c r="E1245" i="149" s="1"/>
  <c r="M1317" i="149"/>
  <c r="D1317" i="149" s="1"/>
  <c r="E1317" i="149" s="1"/>
  <c r="M1381" i="149"/>
  <c r="M217" i="149"/>
  <c r="M226" i="149"/>
  <c r="M236" i="149"/>
  <c r="M245" i="149"/>
  <c r="M254" i="149"/>
  <c r="M263" i="149"/>
  <c r="M272" i="149"/>
  <c r="D272" i="149" s="1"/>
  <c r="E272" i="149" s="1"/>
  <c r="M281" i="149"/>
  <c r="M290" i="149"/>
  <c r="M300" i="149"/>
  <c r="M309" i="149"/>
  <c r="M318" i="149"/>
  <c r="M327" i="149"/>
  <c r="M336" i="149"/>
  <c r="D336" i="149" s="1"/>
  <c r="E336" i="149" s="1"/>
  <c r="M345" i="149"/>
  <c r="D345" i="149" s="1"/>
  <c r="E345" i="149" s="1"/>
  <c r="M354" i="149"/>
  <c r="M364" i="149"/>
  <c r="M373" i="149"/>
  <c r="M382" i="149"/>
  <c r="M391" i="149"/>
  <c r="M400" i="149"/>
  <c r="M409" i="149"/>
  <c r="D409" i="149" s="1"/>
  <c r="E409" i="149" s="1"/>
  <c r="M418" i="149"/>
  <c r="D418" i="149" s="1"/>
  <c r="E418" i="149" s="1"/>
  <c r="M428" i="149"/>
  <c r="M437" i="149"/>
  <c r="M446" i="149"/>
  <c r="M455" i="149"/>
  <c r="M464" i="149"/>
  <c r="M473" i="149"/>
  <c r="M482" i="149"/>
  <c r="M492" i="149"/>
  <c r="M501" i="149"/>
  <c r="M510" i="149"/>
  <c r="M519" i="149"/>
  <c r="M528" i="149"/>
  <c r="M537" i="149"/>
  <c r="M546" i="149"/>
  <c r="M556" i="149"/>
  <c r="D556" i="149" s="1"/>
  <c r="E556" i="149" s="1"/>
  <c r="M565" i="149"/>
  <c r="D565" i="149" s="1"/>
  <c r="E565" i="149" s="1"/>
  <c r="M574" i="149"/>
  <c r="M583" i="149"/>
  <c r="M592" i="149"/>
  <c r="M601" i="149"/>
  <c r="M610" i="149"/>
  <c r="M620" i="149"/>
  <c r="M629" i="149"/>
  <c r="D629" i="149" s="1"/>
  <c r="E629" i="149" s="1"/>
  <c r="M638" i="149"/>
  <c r="M647" i="149"/>
  <c r="M656" i="149"/>
  <c r="M665" i="149"/>
  <c r="M674" i="149"/>
  <c r="M684" i="149"/>
  <c r="M693" i="149"/>
  <c r="M702" i="149"/>
  <c r="M1050" i="149"/>
  <c r="D1050" i="149" s="1"/>
  <c r="E1050" i="149" s="1"/>
  <c r="M1058" i="149"/>
  <c r="M1066" i="149"/>
  <c r="M1074" i="149"/>
  <c r="M1082" i="149"/>
  <c r="M1090" i="149"/>
  <c r="M1098" i="149"/>
  <c r="M1106" i="149"/>
  <c r="D1106" i="149" s="1"/>
  <c r="E1106" i="149" s="1"/>
  <c r="M1114" i="149"/>
  <c r="D1114" i="149" s="1"/>
  <c r="E1114" i="149" s="1"/>
  <c r="M1122" i="149"/>
  <c r="M1130" i="149"/>
  <c r="M1138" i="149"/>
  <c r="M1146" i="149"/>
  <c r="M1154" i="149"/>
  <c r="M1162" i="149"/>
  <c r="M1170" i="149"/>
  <c r="D1170" i="149" s="1"/>
  <c r="E1170" i="149" s="1"/>
  <c r="M1178" i="149"/>
  <c r="D1178" i="149" s="1"/>
  <c r="E1178" i="149" s="1"/>
  <c r="M1186" i="149"/>
  <c r="M1194" i="149"/>
  <c r="M1202" i="149"/>
  <c r="M1210" i="149"/>
  <c r="M1218" i="149"/>
  <c r="M1226" i="149"/>
  <c r="M1234" i="149"/>
  <c r="D1234" i="149" s="1"/>
  <c r="E1234" i="149" s="1"/>
  <c r="M1242" i="149"/>
  <c r="D1242" i="149" s="1"/>
  <c r="E1242" i="149" s="1"/>
  <c r="M1250" i="149"/>
  <c r="M1258" i="149"/>
  <c r="M1266" i="149"/>
  <c r="M1274" i="149"/>
  <c r="M1282" i="149"/>
  <c r="M1290" i="149"/>
  <c r="M1298" i="149"/>
  <c r="D1298" i="149" s="1"/>
  <c r="E1298" i="149" s="1"/>
  <c r="M1306" i="149"/>
  <c r="M1314" i="149"/>
  <c r="M1322" i="149"/>
  <c r="M1330" i="149"/>
  <c r="M1338" i="149"/>
  <c r="M1346" i="149"/>
  <c r="M1354" i="149"/>
  <c r="M1362" i="149"/>
  <c r="D1362" i="149" s="1"/>
  <c r="E1362" i="149" s="1"/>
  <c r="M1370" i="149"/>
  <c r="D1370" i="149" s="1"/>
  <c r="E1370" i="149" s="1"/>
  <c r="M1378" i="149"/>
  <c r="M1386" i="149"/>
  <c r="M1394" i="149"/>
  <c r="M1402" i="149"/>
  <c r="M1410" i="149"/>
  <c r="M1418" i="149"/>
  <c r="M221" i="149"/>
  <c r="M266" i="149"/>
  <c r="D266" i="149" s="1"/>
  <c r="E266" i="149" s="1"/>
  <c r="M340" i="149"/>
  <c r="M413" i="149"/>
  <c r="M486" i="149"/>
  <c r="M541" i="149"/>
  <c r="M614" i="149"/>
  <c r="M696" i="149"/>
  <c r="M1101" i="149"/>
  <c r="M1149" i="149"/>
  <c r="D1149" i="149" s="1"/>
  <c r="E1149" i="149" s="1"/>
  <c r="M1213" i="149"/>
  <c r="M1277" i="149"/>
  <c r="M1341" i="149"/>
  <c r="M1405" i="149"/>
  <c r="M209" i="149"/>
  <c r="M218" i="149"/>
  <c r="M228" i="149"/>
  <c r="M237" i="149"/>
  <c r="D237" i="149" s="1"/>
  <c r="E237" i="149" s="1"/>
  <c r="M246" i="149"/>
  <c r="M255" i="149"/>
  <c r="M264" i="149"/>
  <c r="M273" i="149"/>
  <c r="M282" i="149"/>
  <c r="M292" i="149"/>
  <c r="M301" i="149"/>
  <c r="M310" i="149"/>
  <c r="D310" i="149" s="1"/>
  <c r="E310" i="149" s="1"/>
  <c r="M319" i="149"/>
  <c r="M328" i="149"/>
  <c r="M337" i="149"/>
  <c r="M346" i="149"/>
  <c r="M356" i="149"/>
  <c r="M365" i="149"/>
  <c r="M374" i="149"/>
  <c r="D374" i="149" s="1"/>
  <c r="E374" i="149" s="1"/>
  <c r="M383" i="149"/>
  <c r="D383" i="149" s="1"/>
  <c r="E383" i="149" s="1"/>
  <c r="M392" i="149"/>
  <c r="M401" i="149"/>
  <c r="M410" i="149"/>
  <c r="M420" i="149"/>
  <c r="M429" i="149"/>
  <c r="M438" i="149"/>
  <c r="M447" i="149"/>
  <c r="M456" i="149"/>
  <c r="D456" i="149" s="1"/>
  <c r="E456" i="149" s="1"/>
  <c r="M465" i="149"/>
  <c r="M474" i="149"/>
  <c r="M484" i="149"/>
  <c r="M493" i="149"/>
  <c r="M502" i="149"/>
  <c r="M511" i="149"/>
  <c r="M520" i="149"/>
  <c r="D520" i="149" s="1"/>
  <c r="E520" i="149" s="1"/>
  <c r="M529" i="149"/>
  <c r="D529" i="149" s="1"/>
  <c r="E529" i="149" s="1"/>
  <c r="M538" i="149"/>
  <c r="M548" i="149"/>
  <c r="M557" i="149"/>
  <c r="M566" i="149"/>
  <c r="M575" i="149"/>
  <c r="M584" i="149"/>
  <c r="M593" i="149"/>
  <c r="D593" i="149" s="1"/>
  <c r="E593" i="149" s="1"/>
  <c r="M602" i="149"/>
  <c r="D602" i="149" s="1"/>
  <c r="E602" i="149" s="1"/>
  <c r="M612" i="149"/>
  <c r="M621" i="149"/>
  <c r="M630" i="149"/>
  <c r="M639" i="149"/>
  <c r="M648" i="149"/>
  <c r="M657" i="149"/>
  <c r="M666" i="149"/>
  <c r="M676" i="149"/>
  <c r="M685" i="149"/>
  <c r="M694" i="149"/>
  <c r="M703" i="149"/>
  <c r="M1051" i="149"/>
  <c r="M1059" i="149"/>
  <c r="M1067" i="149"/>
  <c r="M1075" i="149"/>
  <c r="D1075" i="149" s="1"/>
  <c r="E1075" i="149" s="1"/>
  <c r="M1083" i="149"/>
  <c r="D1083" i="149" s="1"/>
  <c r="E1083" i="149" s="1"/>
  <c r="M1091" i="149"/>
  <c r="M1099" i="149"/>
  <c r="M1107" i="149"/>
  <c r="M1115" i="149"/>
  <c r="M1123" i="149"/>
  <c r="M1131" i="149"/>
  <c r="M1139" i="149"/>
  <c r="D1139" i="149" s="1"/>
  <c r="E1139" i="149" s="1"/>
  <c r="M1147" i="149"/>
  <c r="M1155" i="149"/>
  <c r="M1163" i="149"/>
  <c r="M1171" i="149"/>
  <c r="M1179" i="149"/>
  <c r="M1187" i="149"/>
  <c r="M1195" i="149"/>
  <c r="M1203" i="149"/>
  <c r="D1203" i="149" s="1"/>
  <c r="E1203" i="149" s="1"/>
  <c r="M1211" i="149"/>
  <c r="D1211" i="149" s="1"/>
  <c r="E1211" i="149" s="1"/>
  <c r="M1219" i="149"/>
  <c r="M1227" i="149"/>
  <c r="M1235" i="149"/>
  <c r="M1243" i="149"/>
  <c r="M1251" i="149"/>
  <c r="M1259" i="149"/>
  <c r="M1267" i="149"/>
  <c r="D1267" i="149" s="1"/>
  <c r="E1267" i="149" s="1"/>
  <c r="M1275" i="149"/>
  <c r="D1275" i="149" s="1"/>
  <c r="E1275" i="149" s="1"/>
  <c r="M1283" i="149"/>
  <c r="M1291" i="149"/>
  <c r="M1299" i="149"/>
  <c r="M1307" i="149"/>
  <c r="M1315" i="149"/>
  <c r="M1323" i="149"/>
  <c r="M1331" i="149"/>
  <c r="D1331" i="149" s="1"/>
  <c r="E1331" i="149" s="1"/>
  <c r="M1339" i="149"/>
  <c r="D1339" i="149" s="1"/>
  <c r="E1339" i="149" s="1"/>
  <c r="M1347" i="149"/>
  <c r="M1355" i="149"/>
  <c r="M1363" i="149"/>
  <c r="M1371" i="149"/>
  <c r="M1379" i="149"/>
  <c r="M1387" i="149"/>
  <c r="M1395" i="149"/>
  <c r="D1395" i="149" s="1"/>
  <c r="E1395" i="149" s="1"/>
  <c r="M1403" i="149"/>
  <c r="D1403" i="149" s="1"/>
  <c r="E1403" i="149" s="1"/>
  <c r="M1411" i="149"/>
  <c r="M1419" i="149"/>
  <c r="M212" i="149"/>
  <c r="M276" i="149"/>
  <c r="M330" i="149"/>
  <c r="M404" i="149"/>
  <c r="M458" i="149"/>
  <c r="D458" i="149" s="1"/>
  <c r="E458" i="149" s="1"/>
  <c r="M522" i="149"/>
  <c r="D522" i="149" s="1"/>
  <c r="E522" i="149" s="1"/>
  <c r="M605" i="149"/>
  <c r="M678" i="149"/>
  <c r="M1093" i="149"/>
  <c r="M1157" i="149"/>
  <c r="M1205" i="149"/>
  <c r="M1269" i="149"/>
  <c r="M1333" i="149"/>
  <c r="D1333" i="149" s="1"/>
  <c r="E1333" i="149" s="1"/>
  <c r="M1397" i="149"/>
  <c r="D1397" i="149" s="1"/>
  <c r="E1397" i="149" s="1"/>
  <c r="M210" i="149"/>
  <c r="M220" i="149"/>
  <c r="M229" i="149"/>
  <c r="M238" i="149"/>
  <c r="M247" i="149"/>
  <c r="M256" i="149"/>
  <c r="M265" i="149"/>
  <c r="M274" i="149"/>
  <c r="D274" i="149" s="1"/>
  <c r="E274" i="149" s="1"/>
  <c r="M284" i="149"/>
  <c r="M293" i="149"/>
  <c r="M302" i="149"/>
  <c r="M311" i="149"/>
  <c r="M320" i="149"/>
  <c r="M329" i="149"/>
  <c r="M338" i="149"/>
  <c r="D338" i="149" s="1"/>
  <c r="E338" i="149" s="1"/>
  <c r="M348" i="149"/>
  <c r="D348" i="149" s="1"/>
  <c r="E348" i="149" s="1"/>
  <c r="M357" i="149"/>
  <c r="M366" i="149"/>
  <c r="M375" i="149"/>
  <c r="M384" i="149"/>
  <c r="M393" i="149"/>
  <c r="M402" i="149"/>
  <c r="M412" i="149"/>
  <c r="D412" i="149" s="1"/>
  <c r="E412" i="149" s="1"/>
  <c r="M421" i="149"/>
  <c r="M430" i="149"/>
  <c r="M439" i="149"/>
  <c r="M448" i="149"/>
  <c r="M457" i="149"/>
  <c r="M466" i="149"/>
  <c r="M476" i="149"/>
  <c r="M485" i="149"/>
  <c r="M494" i="149"/>
  <c r="M503" i="149"/>
  <c r="M512" i="149"/>
  <c r="M521" i="149"/>
  <c r="M530" i="149"/>
  <c r="M540" i="149"/>
  <c r="M549" i="149"/>
  <c r="M558" i="149"/>
  <c r="M567" i="149"/>
  <c r="D567" i="149" s="1"/>
  <c r="E567" i="149" s="1"/>
  <c r="M576" i="149"/>
  <c r="M585" i="149"/>
  <c r="M594" i="149"/>
  <c r="M604" i="149"/>
  <c r="M613" i="149"/>
  <c r="M622" i="149"/>
  <c r="M631" i="149"/>
  <c r="D631" i="149" s="1"/>
  <c r="E631" i="149" s="1"/>
  <c r="M640" i="149"/>
  <c r="D640" i="149" s="1"/>
  <c r="E640" i="149" s="1"/>
  <c r="M649" i="149"/>
  <c r="M658" i="149"/>
  <c r="M668" i="149"/>
  <c r="M677" i="149"/>
  <c r="M686" i="149"/>
  <c r="M695" i="149"/>
  <c r="M704" i="149"/>
  <c r="D704" i="149" s="1"/>
  <c r="E704" i="149" s="1"/>
  <c r="M1052" i="149"/>
  <c r="D1052" i="149" s="1"/>
  <c r="E1052" i="149" s="1"/>
  <c r="M1060" i="149"/>
  <c r="M1068" i="149"/>
  <c r="M1076" i="149"/>
  <c r="M1084" i="149"/>
  <c r="M1092" i="149"/>
  <c r="M1100" i="149"/>
  <c r="D1100" i="149" s="1"/>
  <c r="E1100" i="149" s="1"/>
  <c r="M1108" i="149"/>
  <c r="M1116" i="149"/>
  <c r="D1116" i="149" s="1"/>
  <c r="E1116" i="149" s="1"/>
  <c r="M1124" i="149"/>
  <c r="M1132" i="149"/>
  <c r="M1140" i="149"/>
  <c r="M1148" i="149"/>
  <c r="M1156" i="149"/>
  <c r="M1164" i="149"/>
  <c r="D1164" i="149" s="1"/>
  <c r="E1164" i="149" s="1"/>
  <c r="M1172" i="149"/>
  <c r="D1172" i="149" s="1"/>
  <c r="E1172" i="149" s="1"/>
  <c r="M1180" i="149"/>
  <c r="D1180" i="149" s="1"/>
  <c r="E1180" i="149" s="1"/>
  <c r="M1188" i="149"/>
  <c r="M1196" i="149"/>
  <c r="M1204" i="149"/>
  <c r="M1212" i="149"/>
  <c r="M1220" i="149"/>
  <c r="M1228" i="149"/>
  <c r="D1228" i="149" s="1"/>
  <c r="E1228" i="149" s="1"/>
  <c r="M1236" i="149"/>
  <c r="D1236" i="149" s="1"/>
  <c r="E1236" i="149" s="1"/>
  <c r="M1244" i="149"/>
  <c r="D1244" i="149" s="1"/>
  <c r="E1244" i="149" s="1"/>
  <c r="M1252" i="149"/>
  <c r="M1260" i="149"/>
  <c r="M1268" i="149"/>
  <c r="M1276" i="149"/>
  <c r="M1284" i="149"/>
  <c r="M1292" i="149"/>
  <c r="D1292" i="149" s="1"/>
  <c r="E1292" i="149" s="1"/>
  <c r="M1300" i="149"/>
  <c r="D1300" i="149" s="1"/>
  <c r="E1300" i="149" s="1"/>
  <c r="M1308" i="149"/>
  <c r="M1316" i="149"/>
  <c r="M1324" i="149"/>
  <c r="M1332" i="149"/>
  <c r="M1340" i="149"/>
  <c r="M1348" i="149"/>
  <c r="M1356" i="149"/>
  <c r="M1364" i="149"/>
  <c r="M1372" i="149"/>
  <c r="M1380" i="149"/>
  <c r="M1388" i="149"/>
  <c r="M1396" i="149"/>
  <c r="M1404" i="149"/>
  <c r="M1412" i="149"/>
  <c r="M1420" i="149"/>
  <c r="M248" i="149"/>
  <c r="D248" i="149" s="1"/>
  <c r="E248" i="149" s="1"/>
  <c r="M321" i="149"/>
  <c r="D321" i="149" s="1"/>
  <c r="E321" i="149" s="1"/>
  <c r="M394" i="149"/>
  <c r="M449" i="149"/>
  <c r="M550" i="149"/>
  <c r="M623" i="149"/>
  <c r="M687" i="149"/>
  <c r="M1085" i="149"/>
  <c r="D1085" i="149" s="1"/>
  <c r="E1085" i="149" s="1"/>
  <c r="M1141" i="149"/>
  <c r="D1141" i="149" s="1"/>
  <c r="E1141" i="149" s="1"/>
  <c r="M1197" i="149"/>
  <c r="D1197" i="149" s="1"/>
  <c r="E1197" i="149" s="1"/>
  <c r="M1261" i="149"/>
  <c r="M1325" i="149"/>
  <c r="M1389" i="149"/>
  <c r="M376" i="149"/>
  <c r="M468" i="149"/>
  <c r="M559" i="149"/>
  <c r="M632" i="149"/>
  <c r="D632" i="149" s="1"/>
  <c r="E632" i="149" s="1"/>
  <c r="M705" i="149"/>
  <c r="D705" i="149" s="1"/>
  <c r="E705" i="149" s="1"/>
  <c r="M1133" i="149"/>
  <c r="M1221" i="149"/>
  <c r="M1285" i="149"/>
  <c r="M1349" i="149"/>
  <c r="M1413" i="149"/>
  <c r="M213" i="149"/>
  <c r="D213" i="149" s="1"/>
  <c r="E213" i="149" s="1"/>
  <c r="M222" i="149"/>
  <c r="D222" i="149" s="1"/>
  <c r="E222" i="149" s="1"/>
  <c r="M231" i="149"/>
  <c r="D231" i="149" s="1"/>
  <c r="E231" i="149" s="1"/>
  <c r="M240" i="149"/>
  <c r="M249" i="149"/>
  <c r="M258" i="149"/>
  <c r="M268" i="149"/>
  <c r="M277" i="149"/>
  <c r="M286" i="149"/>
  <c r="M295" i="149"/>
  <c r="D295" i="149" s="1"/>
  <c r="E295" i="149" s="1"/>
  <c r="M304" i="149"/>
  <c r="D304" i="149" s="1"/>
  <c r="E304" i="149" s="1"/>
  <c r="M313" i="149"/>
  <c r="M322" i="149"/>
  <c r="M332" i="149"/>
  <c r="M341" i="149"/>
  <c r="M350" i="149"/>
  <c r="M359" i="149"/>
  <c r="M368" i="149"/>
  <c r="D368" i="149" s="1"/>
  <c r="E368" i="149" s="1"/>
  <c r="M377" i="149"/>
  <c r="D377" i="149" s="1"/>
  <c r="E377" i="149" s="1"/>
  <c r="M386" i="149"/>
  <c r="M396" i="149"/>
  <c r="M405" i="149"/>
  <c r="M414" i="149"/>
  <c r="M423" i="149"/>
  <c r="M432" i="149"/>
  <c r="M441" i="149"/>
  <c r="D441" i="149" s="1"/>
  <c r="E441" i="149" s="1"/>
  <c r="M450" i="149"/>
  <c r="D450" i="149" s="1"/>
  <c r="E450" i="149" s="1"/>
  <c r="M460" i="149"/>
  <c r="M469" i="149"/>
  <c r="M478" i="149"/>
  <c r="M487" i="149"/>
  <c r="M496" i="149"/>
  <c r="M505" i="149"/>
  <c r="M514" i="149"/>
  <c r="D514" i="149" s="1"/>
  <c r="E514" i="149" s="1"/>
  <c r="M524" i="149"/>
  <c r="M533" i="149"/>
  <c r="M542" i="149"/>
  <c r="M551" i="149"/>
  <c r="M560" i="149"/>
  <c r="M569" i="149"/>
  <c r="M578" i="149"/>
  <c r="M588" i="149"/>
  <c r="M597" i="149"/>
  <c r="D597" i="149" s="1"/>
  <c r="E597" i="149" s="1"/>
  <c r="M606" i="149"/>
  <c r="M615" i="149"/>
  <c r="M624" i="149"/>
  <c r="M633" i="149"/>
  <c r="M642" i="149"/>
  <c r="M652" i="149"/>
  <c r="M661" i="149"/>
  <c r="M670" i="149"/>
  <c r="D670" i="149" s="1"/>
  <c r="E670" i="149" s="1"/>
  <c r="M679" i="149"/>
  <c r="M688" i="149"/>
  <c r="M697" i="149"/>
  <c r="M706" i="149"/>
  <c r="M1046" i="149"/>
  <c r="M1054" i="149"/>
  <c r="M1062" i="149"/>
  <c r="D1062" i="149" s="1"/>
  <c r="E1062" i="149" s="1"/>
  <c r="M1070" i="149"/>
  <c r="D1070" i="149" s="1"/>
  <c r="E1070" i="149" s="1"/>
  <c r="M1078" i="149"/>
  <c r="M1086" i="149"/>
  <c r="M1094" i="149"/>
  <c r="M1102" i="149"/>
  <c r="M1110" i="149"/>
  <c r="M1118" i="149"/>
  <c r="M1126" i="149"/>
  <c r="D1126" i="149" s="1"/>
  <c r="E1126" i="149" s="1"/>
  <c r="M1134" i="149"/>
  <c r="D1134" i="149" s="1"/>
  <c r="E1134" i="149" s="1"/>
  <c r="M1142" i="149"/>
  <c r="M1150" i="149"/>
  <c r="M1158" i="149"/>
  <c r="M1166" i="149"/>
  <c r="M1174" i="149"/>
  <c r="M1182" i="149"/>
  <c r="M1190" i="149"/>
  <c r="D1190" i="149" s="1"/>
  <c r="E1190" i="149" s="1"/>
  <c r="M1198" i="149"/>
  <c r="D1198" i="149" s="1"/>
  <c r="E1198" i="149" s="1"/>
  <c r="M1206" i="149"/>
  <c r="M1214" i="149"/>
  <c r="M1222" i="149"/>
  <c r="M1230" i="149"/>
  <c r="M1238" i="149"/>
  <c r="M1246" i="149"/>
  <c r="M1254" i="149"/>
  <c r="D1254" i="149" s="1"/>
  <c r="E1254" i="149" s="1"/>
  <c r="M1262" i="149"/>
  <c r="D1262" i="149" s="1"/>
  <c r="E1262" i="149" s="1"/>
  <c r="M1270" i="149"/>
  <c r="M1278" i="149"/>
  <c r="M1286" i="149"/>
  <c r="M1294" i="149"/>
  <c r="M1302" i="149"/>
  <c r="M1310" i="149"/>
  <c r="M1318" i="149"/>
  <c r="D1318" i="149" s="1"/>
  <c r="E1318" i="149" s="1"/>
  <c r="M1326" i="149"/>
  <c r="M1334" i="149"/>
  <c r="M1342" i="149"/>
  <c r="M1350" i="149"/>
  <c r="M1358" i="149"/>
  <c r="M1366" i="149"/>
  <c r="M1374" i="149"/>
  <c r="M1382" i="149"/>
  <c r="D1382" i="149" s="1"/>
  <c r="E1382" i="149" s="1"/>
  <c r="M1390" i="149"/>
  <c r="D1390" i="149" s="1"/>
  <c r="M1398" i="149"/>
  <c r="M1406" i="149"/>
  <c r="M1414" i="149"/>
  <c r="M239" i="149"/>
  <c r="M294" i="149"/>
  <c r="M367" i="149"/>
  <c r="M431" i="149"/>
  <c r="M504" i="149"/>
  <c r="D504" i="149" s="1"/>
  <c r="E504" i="149" s="1"/>
  <c r="M586" i="149"/>
  <c r="M650" i="149"/>
  <c r="M1069" i="149"/>
  <c r="M1117" i="149"/>
  <c r="M1181" i="149"/>
  <c r="M1253" i="149"/>
  <c r="M1309" i="149"/>
  <c r="D1309" i="149" s="1"/>
  <c r="E1309" i="149" s="1"/>
  <c r="M1373" i="149"/>
  <c r="D1373" i="149" s="1"/>
  <c r="E1373" i="149" s="1"/>
  <c r="M214" i="149"/>
  <c r="M223" i="149"/>
  <c r="M232" i="149"/>
  <c r="M241" i="149"/>
  <c r="M250" i="149"/>
  <c r="M260" i="149"/>
  <c r="M269" i="149"/>
  <c r="D269" i="149" s="1"/>
  <c r="E269" i="149" s="1"/>
  <c r="M278" i="149"/>
  <c r="D278" i="149" s="1"/>
  <c r="E278" i="149" s="1"/>
  <c r="M287" i="149"/>
  <c r="M296" i="149"/>
  <c r="M305" i="149"/>
  <c r="M314" i="149"/>
  <c r="M324" i="149"/>
  <c r="M333" i="149"/>
  <c r="M342" i="149"/>
  <c r="M351" i="149"/>
  <c r="D351" i="149" s="1"/>
  <c r="E351" i="149" s="1"/>
  <c r="M360" i="149"/>
  <c r="M369" i="149"/>
  <c r="M378" i="149"/>
  <c r="M388" i="149"/>
  <c r="M397" i="149"/>
  <c r="M406" i="149"/>
  <c r="M415" i="149"/>
  <c r="D415" i="149" s="1"/>
  <c r="E415" i="149" s="1"/>
  <c r="M424" i="149"/>
  <c r="D424" i="149" s="1"/>
  <c r="E424" i="149" s="1"/>
  <c r="M433" i="149"/>
  <c r="M442" i="149"/>
  <c r="M452" i="149"/>
  <c r="M461" i="149"/>
  <c r="M470" i="149"/>
  <c r="M479" i="149"/>
  <c r="M488" i="149"/>
  <c r="D488" i="149" s="1"/>
  <c r="E488" i="149" s="1"/>
  <c r="M497" i="149"/>
  <c r="D497" i="149" s="1"/>
  <c r="E497" i="149" s="1"/>
  <c r="M506" i="149"/>
  <c r="M516" i="149"/>
  <c r="M525" i="149"/>
  <c r="M534" i="149"/>
  <c r="M543" i="149"/>
  <c r="M552" i="149"/>
  <c r="M561" i="149"/>
  <c r="M570" i="149"/>
  <c r="D570" i="149" s="1"/>
  <c r="E570" i="149" s="1"/>
  <c r="K1516" i="38" s="1"/>
  <c r="N1516" i="38" s="1"/>
  <c r="M580" i="149"/>
  <c r="M589" i="149"/>
  <c r="M598" i="149"/>
  <c r="M607" i="149"/>
  <c r="M616" i="149"/>
  <c r="M625" i="149"/>
  <c r="M634" i="149"/>
  <c r="D634" i="149" s="1"/>
  <c r="E634" i="149" s="1"/>
  <c r="M644" i="149"/>
  <c r="M653" i="149"/>
  <c r="M662" i="149"/>
  <c r="M671" i="149"/>
  <c r="M680" i="149"/>
  <c r="M689" i="149"/>
  <c r="M698" i="149"/>
  <c r="M1047" i="149"/>
  <c r="D1047" i="149" s="1"/>
  <c r="E1047" i="149" s="1"/>
  <c r="M1055" i="149"/>
  <c r="D1055" i="149" s="1"/>
  <c r="E1055" i="149" s="1"/>
  <c r="M1063" i="149"/>
  <c r="M1071" i="149"/>
  <c r="M1079" i="149"/>
  <c r="M1087" i="149"/>
  <c r="M1095" i="149"/>
  <c r="M1103" i="149"/>
  <c r="D1103" i="149" s="1"/>
  <c r="E1103" i="149" s="1"/>
  <c r="M1111" i="149"/>
  <c r="D1111" i="149" s="1"/>
  <c r="E1111" i="149" s="1"/>
  <c r="M1119" i="149"/>
  <c r="D1119" i="149" s="1"/>
  <c r="E1119" i="149" s="1"/>
  <c r="M1127" i="149"/>
  <c r="M1135" i="149"/>
  <c r="M1143" i="149"/>
  <c r="M1151" i="149"/>
  <c r="M1159" i="149"/>
  <c r="M1167" i="149"/>
  <c r="M1175" i="149"/>
  <c r="D1175" i="149" s="1"/>
  <c r="E1175" i="149" s="1"/>
  <c r="M1183" i="149"/>
  <c r="D1183" i="149" s="1"/>
  <c r="E1183" i="149" s="1"/>
  <c r="M1191" i="149"/>
  <c r="M1199" i="149"/>
  <c r="M1207" i="149"/>
  <c r="M1215" i="149"/>
  <c r="M1223" i="149"/>
  <c r="M1231" i="149"/>
  <c r="D1231" i="149" s="1"/>
  <c r="E1231" i="149" s="1"/>
  <c r="M1239" i="149"/>
  <c r="D1239" i="149" s="1"/>
  <c r="E1239" i="149" s="1"/>
  <c r="M1247" i="149"/>
  <c r="D1247" i="149" s="1"/>
  <c r="E1247" i="149" s="1"/>
  <c r="M1255" i="149"/>
  <c r="M1263" i="149"/>
  <c r="M1271" i="149"/>
  <c r="M1279" i="149"/>
  <c r="M1287" i="149"/>
  <c r="M1295" i="149"/>
  <c r="M1303" i="149"/>
  <c r="D1303" i="149" s="1"/>
  <c r="E1303" i="149" s="1"/>
  <c r="M1311" i="149"/>
  <c r="D1311" i="149" s="1"/>
  <c r="E1311" i="149" s="1"/>
  <c r="M1319" i="149"/>
  <c r="M1327" i="149"/>
  <c r="M1335" i="149"/>
  <c r="M1343" i="149"/>
  <c r="M1351" i="149"/>
  <c r="M1359" i="149"/>
  <c r="M1367" i="149"/>
  <c r="D1367" i="149" s="1"/>
  <c r="E1367" i="149" s="1"/>
  <c r="M1375" i="149"/>
  <c r="D1375" i="149" s="1"/>
  <c r="E1375" i="149" s="1"/>
  <c r="M1383" i="149"/>
  <c r="M1391" i="149"/>
  <c r="M1399" i="149"/>
  <c r="M1407" i="149"/>
  <c r="M1415" i="149"/>
  <c r="M285" i="149"/>
  <c r="M349" i="149"/>
  <c r="D349" i="149" s="1"/>
  <c r="E349" i="149" s="1"/>
  <c r="M422" i="149"/>
  <c r="D422" i="149" s="1"/>
  <c r="E422" i="149" s="1"/>
  <c r="M495" i="149"/>
  <c r="M568" i="149"/>
  <c r="M641" i="149"/>
  <c r="M1061" i="149"/>
  <c r="M1165" i="149"/>
  <c r="M1237" i="149"/>
  <c r="M1301" i="149"/>
  <c r="D1301" i="149" s="1"/>
  <c r="E1301" i="149" s="1"/>
  <c r="M1365" i="149"/>
  <c r="D1365" i="149" s="1"/>
  <c r="E1365" i="149" s="1"/>
  <c r="D992" i="149"/>
  <c r="D1481" i="149"/>
  <c r="D1489" i="149"/>
  <c r="D1497" i="149"/>
  <c r="D993" i="149"/>
  <c r="D914" i="149"/>
  <c r="E914" i="149" s="1"/>
  <c r="D836" i="149"/>
  <c r="E836" i="149" s="1"/>
  <c r="D837" i="149"/>
  <c r="E837" i="149" s="1"/>
  <c r="D1484" i="149"/>
  <c r="D1493" i="149"/>
  <c r="D1502" i="149"/>
  <c r="D1510" i="149"/>
  <c r="D1518" i="149"/>
  <c r="D1526" i="149"/>
  <c r="D1534" i="149"/>
  <c r="D1542" i="149"/>
  <c r="D1550" i="149"/>
  <c r="D1558" i="149"/>
  <c r="D1566" i="149"/>
  <c r="D1574" i="149"/>
  <c r="D1582" i="149"/>
  <c r="D1598" i="149"/>
  <c r="D1606" i="149"/>
  <c r="D1614" i="149"/>
  <c r="D1622" i="149"/>
  <c r="D1630" i="149"/>
  <c r="D1638" i="149"/>
  <c r="D1646" i="149"/>
  <c r="D1654" i="149"/>
  <c r="D1662" i="149"/>
  <c r="D1670" i="149"/>
  <c r="D1678" i="149"/>
  <c r="D1686" i="149"/>
  <c r="D1694" i="149"/>
  <c r="D1702" i="149"/>
  <c r="D1710" i="149"/>
  <c r="D1718" i="149"/>
  <c r="D1726" i="149"/>
  <c r="D1734" i="149"/>
  <c r="D1742" i="149"/>
  <c r="D1750" i="149"/>
  <c r="D1758" i="149"/>
  <c r="D1766" i="149"/>
  <c r="D1774" i="149"/>
  <c r="D1782" i="149"/>
  <c r="D1790" i="149"/>
  <c r="D1798" i="149"/>
  <c r="D1806" i="149"/>
  <c r="D1814" i="149"/>
  <c r="D1822" i="149"/>
  <c r="D1830" i="149"/>
  <c r="D1838" i="149"/>
  <c r="D1846" i="149"/>
  <c r="D1854" i="149"/>
  <c r="D1862" i="149"/>
  <c r="D1870" i="149"/>
  <c r="D1485" i="149"/>
  <c r="D1494" i="149"/>
  <c r="D1503" i="149"/>
  <c r="D1511" i="149"/>
  <c r="D1519" i="149"/>
  <c r="D1527" i="149"/>
  <c r="K1495" i="38" s="1"/>
  <c r="L1495" i="38" s="1"/>
  <c r="N1495" i="38" s="1"/>
  <c r="D1535" i="149"/>
  <c r="D1543" i="149"/>
  <c r="D1551" i="149"/>
  <c r="D1559" i="149"/>
  <c r="D1567" i="149"/>
  <c r="D1575" i="149"/>
  <c r="D1583" i="149"/>
  <c r="D1599" i="149"/>
  <c r="D1607" i="149"/>
  <c r="D1615" i="149"/>
  <c r="D1623" i="149"/>
  <c r="D1631" i="149"/>
  <c r="D1639" i="149"/>
  <c r="D1647" i="149"/>
  <c r="D1655" i="149"/>
  <c r="D1663" i="149"/>
  <c r="D1671" i="149"/>
  <c r="D1679" i="149"/>
  <c r="D1687" i="149"/>
  <c r="D1695" i="149"/>
  <c r="D1703" i="149"/>
  <c r="D1711" i="149"/>
  <c r="D1719" i="149"/>
  <c r="D1727" i="149"/>
  <c r="D1735" i="149"/>
  <c r="D1743" i="149"/>
  <c r="D1477" i="149"/>
  <c r="D1486" i="149"/>
  <c r="D1495" i="149"/>
  <c r="D1504" i="149"/>
  <c r="K1239" i="38" s="1"/>
  <c r="D1512" i="149"/>
  <c r="D1520" i="149"/>
  <c r="D1528" i="149"/>
  <c r="D1536" i="149"/>
  <c r="D1544" i="149"/>
  <c r="D1552" i="149"/>
  <c r="D1560" i="149"/>
  <c r="D1568" i="149"/>
  <c r="D1576" i="149"/>
  <c r="D1584" i="149"/>
  <c r="D1600" i="149"/>
  <c r="D1608" i="149"/>
  <c r="D1616" i="149"/>
  <c r="D1624" i="149"/>
  <c r="D1632" i="149"/>
  <c r="D1640" i="149"/>
  <c r="D1648" i="149"/>
  <c r="D1656" i="149"/>
  <c r="D1664" i="149"/>
  <c r="D1672" i="149"/>
  <c r="D1680" i="149"/>
  <c r="D1688" i="149"/>
  <c r="D1696" i="149"/>
  <c r="K1252" i="38" s="1"/>
  <c r="D1704" i="149"/>
  <c r="D1712" i="149"/>
  <c r="D1720" i="149"/>
  <c r="D1728" i="149"/>
  <c r="D1736" i="149"/>
  <c r="D1744" i="149"/>
  <c r="D1752" i="149"/>
  <c r="D1760" i="149"/>
  <c r="D1768" i="149"/>
  <c r="D1776" i="149"/>
  <c r="D1784" i="149"/>
  <c r="D1792" i="149"/>
  <c r="D1800" i="149"/>
  <c r="D1808" i="149"/>
  <c r="D1816" i="149"/>
  <c r="D1824" i="149"/>
  <c r="D1832" i="149"/>
  <c r="D1840" i="149"/>
  <c r="D1478" i="149"/>
  <c r="D1487" i="149"/>
  <c r="D1496" i="149"/>
  <c r="D1505" i="149"/>
  <c r="D1513" i="149"/>
  <c r="D1521" i="149"/>
  <c r="D1529" i="149"/>
  <c r="D1537" i="149"/>
  <c r="D1545" i="149"/>
  <c r="D1553" i="149"/>
  <c r="D1561" i="149"/>
  <c r="D1569" i="149"/>
  <c r="D1577" i="149"/>
  <c r="D1585" i="149"/>
  <c r="D1593" i="149"/>
  <c r="D1601" i="149"/>
  <c r="D1609" i="149"/>
  <c r="D1617" i="149"/>
  <c r="D1625" i="149"/>
  <c r="D1633" i="149"/>
  <c r="D1641" i="149"/>
  <c r="D1649" i="149"/>
  <c r="D1657" i="149"/>
  <c r="D1665" i="149"/>
  <c r="D1673" i="149"/>
  <c r="D1681" i="149"/>
  <c r="D1689" i="149"/>
  <c r="D1697" i="149"/>
  <c r="D1705" i="149"/>
  <c r="D1713" i="149"/>
  <c r="D1721" i="149"/>
  <c r="D1729" i="149"/>
  <c r="D1737" i="149"/>
  <c r="D1745" i="149"/>
  <c r="D1753" i="149"/>
  <c r="D1761" i="149"/>
  <c r="D1769" i="149"/>
  <c r="D1777" i="149"/>
  <c r="D1785" i="149"/>
  <c r="D1793" i="149"/>
  <c r="D1801" i="149"/>
  <c r="D1809" i="149"/>
  <c r="D1817" i="149"/>
  <c r="D1825" i="149"/>
  <c r="D1833" i="149"/>
  <c r="D1479" i="149"/>
  <c r="D1488" i="149"/>
  <c r="D1498" i="149"/>
  <c r="D1506" i="149"/>
  <c r="D1514" i="149"/>
  <c r="D1522" i="149"/>
  <c r="D1530" i="149"/>
  <c r="D1538" i="149"/>
  <c r="D1546" i="149"/>
  <c r="D1554" i="149"/>
  <c r="D1562" i="149"/>
  <c r="D1570" i="149"/>
  <c r="D1578" i="149"/>
  <c r="D1586" i="149"/>
  <c r="D1594" i="149"/>
  <c r="D1602" i="149"/>
  <c r="D1610" i="149"/>
  <c r="D1618" i="149"/>
  <c r="D1626" i="149"/>
  <c r="D1634" i="149"/>
  <c r="D1642" i="149"/>
  <c r="D1650" i="149"/>
  <c r="D1658" i="149"/>
  <c r="D1666" i="149"/>
  <c r="D1674" i="149"/>
  <c r="D1682" i="149"/>
  <c r="D1690" i="149"/>
  <c r="D1698" i="149"/>
  <c r="D1706" i="149"/>
  <c r="D1714" i="149"/>
  <c r="D1722" i="149"/>
  <c r="D1730" i="149"/>
  <c r="D1738" i="149"/>
  <c r="D1746" i="149"/>
  <c r="D1754" i="149"/>
  <c r="D1762" i="149"/>
  <c r="D1770" i="149"/>
  <c r="D1778" i="149"/>
  <c r="D1786" i="149"/>
  <c r="D1794" i="149"/>
  <c r="D1802" i="149"/>
  <c r="D1810" i="149"/>
  <c r="D1818" i="149"/>
  <c r="D1826" i="149"/>
  <c r="D1834" i="149"/>
  <c r="D1842" i="149"/>
  <c r="D1850" i="149"/>
  <c r="D1858" i="149"/>
  <c r="D1866" i="149"/>
  <c r="D1874" i="149"/>
  <c r="D1480" i="149"/>
  <c r="D1490" i="149"/>
  <c r="D1499" i="149"/>
  <c r="K1494" i="38" s="1"/>
  <c r="L1494" i="38" s="1"/>
  <c r="N1494" i="38" s="1"/>
  <c r="D1507" i="149"/>
  <c r="D1515" i="149"/>
  <c r="D1523" i="149"/>
  <c r="D1531" i="149"/>
  <c r="D1539" i="149"/>
  <c r="D1547" i="149"/>
  <c r="D1555" i="149"/>
  <c r="D1563" i="149"/>
  <c r="D1571" i="149"/>
  <c r="D1579" i="149"/>
  <c r="D1587" i="149"/>
  <c r="D1595" i="149"/>
  <c r="D1603" i="149"/>
  <c r="D1611" i="149"/>
  <c r="D1619" i="149"/>
  <c r="D1627" i="149"/>
  <c r="D1635" i="149"/>
  <c r="D1643" i="149"/>
  <c r="D1651" i="149"/>
  <c r="D1659" i="149"/>
  <c r="D1667" i="149"/>
  <c r="D1675" i="149"/>
  <c r="D1683" i="149"/>
  <c r="D1691" i="149"/>
  <c r="D1699" i="149"/>
  <c r="D1707" i="149"/>
  <c r="D1715" i="149"/>
  <c r="D1723" i="149"/>
  <c r="D1731" i="149"/>
  <c r="D1739" i="149"/>
  <c r="D1747" i="149"/>
  <c r="D1755" i="149"/>
  <c r="D1763" i="149"/>
  <c r="D1771" i="149"/>
  <c r="D1779" i="149"/>
  <c r="D1787" i="149"/>
  <c r="D1795" i="149"/>
  <c r="D1482" i="149"/>
  <c r="D1491" i="149"/>
  <c r="D1500" i="149"/>
  <c r="K50" i="38" s="1"/>
  <c r="D1508" i="149"/>
  <c r="D1516" i="149"/>
  <c r="D1524" i="149"/>
  <c r="D1532" i="149"/>
  <c r="D1540" i="149"/>
  <c r="D1548" i="149"/>
  <c r="D1556" i="149"/>
  <c r="D1564" i="149"/>
  <c r="D1572" i="149"/>
  <c r="D1580" i="149"/>
  <c r="D1596" i="149"/>
  <c r="D1604" i="149"/>
  <c r="D1612" i="149"/>
  <c r="D1620" i="149"/>
  <c r="D1628" i="149"/>
  <c r="D1636" i="149"/>
  <c r="D1644" i="149"/>
  <c r="D1652" i="149"/>
  <c r="D1660" i="149"/>
  <c r="D1668" i="149"/>
  <c r="D1676" i="149"/>
  <c r="D1684" i="149"/>
  <c r="D1692" i="149"/>
  <c r="D1700" i="149"/>
  <c r="D1708" i="149"/>
  <c r="D1716" i="149"/>
  <c r="D1724" i="149"/>
  <c r="D1732" i="149"/>
  <c r="D1740" i="149"/>
  <c r="D1748" i="149"/>
  <c r="D1756" i="149"/>
  <c r="D1764" i="149"/>
  <c r="D1772" i="149"/>
  <c r="D1780" i="149"/>
  <c r="D1788" i="149"/>
  <c r="D1796" i="149"/>
  <c r="D1804" i="149"/>
  <c r="D1812" i="149"/>
  <c r="D1820" i="149"/>
  <c r="D1828" i="149"/>
  <c r="D1836" i="149"/>
  <c r="D1844" i="149"/>
  <c r="D1852" i="149"/>
  <c r="D1860" i="149"/>
  <c r="D1868" i="149"/>
  <c r="D1876" i="149"/>
  <c r="D1884" i="149"/>
  <c r="D1483" i="149"/>
  <c r="D1492" i="149"/>
  <c r="D1501" i="149"/>
  <c r="D1509" i="149"/>
  <c r="D1517" i="149"/>
  <c r="D1525" i="149"/>
  <c r="D1533" i="149"/>
  <c r="K1240" i="38" s="1"/>
  <c r="D1541" i="149"/>
  <c r="D1549" i="149"/>
  <c r="D1557" i="149"/>
  <c r="D1565" i="149"/>
  <c r="D1573" i="149"/>
  <c r="D1581" i="149"/>
  <c r="D1597" i="149"/>
  <c r="D1605" i="149"/>
  <c r="D1613" i="149"/>
  <c r="D1621" i="149"/>
  <c r="D1629" i="149"/>
  <c r="D1637" i="149"/>
  <c r="D1645" i="149"/>
  <c r="D1653" i="149"/>
  <c r="D1661" i="149"/>
  <c r="D1669" i="149"/>
  <c r="D1677" i="149"/>
  <c r="D1685" i="149"/>
  <c r="D1693" i="149"/>
  <c r="D1701" i="149"/>
  <c r="D1709" i="149"/>
  <c r="D1717" i="149"/>
  <c r="D1725" i="149"/>
  <c r="D1733" i="149"/>
  <c r="D1741" i="149"/>
  <c r="D1749" i="149"/>
  <c r="D1757" i="149"/>
  <c r="D1765" i="149"/>
  <c r="D1773" i="149"/>
  <c r="D1781" i="149"/>
  <c r="D1789" i="149"/>
  <c r="D1797" i="149"/>
  <c r="D1805" i="149"/>
  <c r="D1813" i="149"/>
  <c r="D1821" i="149"/>
  <c r="D1829" i="149"/>
  <c r="D1837" i="149"/>
  <c r="D1845" i="149"/>
  <c r="D1853" i="149"/>
  <c r="D1861" i="149"/>
  <c r="D1869" i="149"/>
  <c r="D1877" i="149"/>
  <c r="D1885" i="149"/>
  <c r="D1791" i="149"/>
  <c r="D1827" i="149"/>
  <c r="D1849" i="149"/>
  <c r="D1865" i="149"/>
  <c r="D1880" i="149"/>
  <c r="D1890" i="149"/>
  <c r="D1898" i="149"/>
  <c r="D1906" i="149"/>
  <c r="D1914" i="149"/>
  <c r="D1922" i="149"/>
  <c r="D1930" i="149"/>
  <c r="D1938" i="149"/>
  <c r="D1946" i="149"/>
  <c r="D1954" i="149"/>
  <c r="D1962" i="149"/>
  <c r="D1970" i="149"/>
  <c r="D1978" i="149"/>
  <c r="D1986" i="149"/>
  <c r="D1994" i="149"/>
  <c r="D2002" i="149"/>
  <c r="D2010" i="149"/>
  <c r="D2018" i="149"/>
  <c r="D2026" i="149"/>
  <c r="D2034" i="149"/>
  <c r="D2042" i="149"/>
  <c r="D2050" i="149"/>
  <c r="D2058" i="149"/>
  <c r="D2066" i="149"/>
  <c r="D2074" i="149"/>
  <c r="D2082" i="149"/>
  <c r="D1799" i="149"/>
  <c r="D1831" i="149"/>
  <c r="D1851" i="149"/>
  <c r="D1867" i="149"/>
  <c r="D1881" i="149"/>
  <c r="D1891" i="149"/>
  <c r="D1899" i="149"/>
  <c r="D1907" i="149"/>
  <c r="D1915" i="149"/>
  <c r="D1923" i="149"/>
  <c r="D1931" i="149"/>
  <c r="D1939" i="149"/>
  <c r="D1947" i="149"/>
  <c r="D1955" i="149"/>
  <c r="D1963" i="149"/>
  <c r="D1971" i="149"/>
  <c r="D1979" i="149"/>
  <c r="D1987" i="149"/>
  <c r="D1995" i="149"/>
  <c r="D2003" i="149"/>
  <c r="D2011" i="149"/>
  <c r="D2019" i="149"/>
  <c r="D2027" i="149"/>
  <c r="D2035" i="149"/>
  <c r="D2043" i="149"/>
  <c r="D2051" i="149"/>
  <c r="D2059" i="149"/>
  <c r="D2067" i="149"/>
  <c r="D2075" i="149"/>
  <c r="D2083" i="149"/>
  <c r="D1803" i="149"/>
  <c r="D1835" i="149"/>
  <c r="D1855" i="149"/>
  <c r="D1871" i="149"/>
  <c r="D1882" i="149"/>
  <c r="D1892" i="149"/>
  <c r="D1900" i="149"/>
  <c r="D1908" i="149"/>
  <c r="D1916" i="149"/>
  <c r="D1924" i="149"/>
  <c r="D1932" i="149"/>
  <c r="D1940" i="149"/>
  <c r="D1948" i="149"/>
  <c r="D1956" i="149"/>
  <c r="D1964" i="149"/>
  <c r="D1972" i="149"/>
  <c r="D1980" i="149"/>
  <c r="D1988" i="149"/>
  <c r="D1996" i="149"/>
  <c r="D2004" i="149"/>
  <c r="D2012" i="149"/>
  <c r="D2020" i="149"/>
  <c r="D2028" i="149"/>
  <c r="D2036" i="149"/>
  <c r="D2044" i="149"/>
  <c r="D2052" i="149"/>
  <c r="D2060" i="149"/>
  <c r="D2068" i="149"/>
  <c r="D2076" i="149"/>
  <c r="D2084" i="149"/>
  <c r="D1751" i="149"/>
  <c r="D1807" i="149"/>
  <c r="D1839" i="149"/>
  <c r="D1856" i="149"/>
  <c r="D1872" i="149"/>
  <c r="D1883" i="149"/>
  <c r="D1893" i="149"/>
  <c r="D1901" i="149"/>
  <c r="D1909" i="149"/>
  <c r="D1917" i="149"/>
  <c r="D1925" i="149"/>
  <c r="D1933" i="149"/>
  <c r="D1941" i="149"/>
  <c r="D1949" i="149"/>
  <c r="D1957" i="149"/>
  <c r="D1965" i="149"/>
  <c r="D1973" i="149"/>
  <c r="D1981" i="149"/>
  <c r="D1989" i="149"/>
  <c r="D1997" i="149"/>
  <c r="D2005" i="149"/>
  <c r="D2013" i="149"/>
  <c r="D2021" i="149"/>
  <c r="D2029" i="149"/>
  <c r="D2037" i="149"/>
  <c r="D2045" i="149"/>
  <c r="D2053" i="149"/>
  <c r="D2061" i="149"/>
  <c r="D2069" i="149"/>
  <c r="D2077" i="149"/>
  <c r="D2085" i="149"/>
  <c r="D1759" i="149"/>
  <c r="D1811" i="149"/>
  <c r="D1841" i="149"/>
  <c r="D1857" i="149"/>
  <c r="D1873" i="149"/>
  <c r="D1886" i="149"/>
  <c r="D1894" i="149"/>
  <c r="D1902" i="149"/>
  <c r="D1910" i="149"/>
  <c r="D1918" i="149"/>
  <c r="D1926" i="149"/>
  <c r="D1934" i="149"/>
  <c r="D1942" i="149"/>
  <c r="D1950" i="149"/>
  <c r="D1958" i="149"/>
  <c r="D1966" i="149"/>
  <c r="D1974" i="149"/>
  <c r="D1982" i="149"/>
  <c r="D1990" i="149"/>
  <c r="D1998" i="149"/>
  <c r="D2006" i="149"/>
  <c r="D2014" i="149"/>
  <c r="D2022" i="149"/>
  <c r="D2030" i="149"/>
  <c r="D2038" i="149"/>
  <c r="D2046" i="149"/>
  <c r="D2054" i="149"/>
  <c r="D2062" i="149"/>
  <c r="D2070" i="149"/>
  <c r="D2078" i="149"/>
  <c r="D1767" i="149"/>
  <c r="D1815" i="149"/>
  <c r="D1843" i="149"/>
  <c r="D1859" i="149"/>
  <c r="D1875" i="149"/>
  <c r="D1887" i="149"/>
  <c r="D1895" i="149"/>
  <c r="D1903" i="149"/>
  <c r="D1911" i="149"/>
  <c r="D1919" i="149"/>
  <c r="D1927" i="149"/>
  <c r="D1935" i="149"/>
  <c r="D1943" i="149"/>
  <c r="D1951" i="149"/>
  <c r="D1959" i="149"/>
  <c r="D1967" i="149"/>
  <c r="D1975" i="149"/>
  <c r="D1983" i="149"/>
  <c r="D1991" i="149"/>
  <c r="D1999" i="149"/>
  <c r="D2007" i="149"/>
  <c r="D2015" i="149"/>
  <c r="D2023" i="149"/>
  <c r="D2031" i="149"/>
  <c r="D2039" i="149"/>
  <c r="D2047" i="149"/>
  <c r="D2055" i="149"/>
  <c r="D2063" i="149"/>
  <c r="D2071" i="149"/>
  <c r="D2079" i="149"/>
  <c r="D1775" i="149"/>
  <c r="D1819" i="149"/>
  <c r="D1847" i="149"/>
  <c r="D1863" i="149"/>
  <c r="D1878" i="149"/>
  <c r="D1888" i="149"/>
  <c r="D1896" i="149"/>
  <c r="D1904" i="149"/>
  <c r="D1912" i="149"/>
  <c r="D1920" i="149"/>
  <c r="D1928" i="149"/>
  <c r="D1936" i="149"/>
  <c r="D1944" i="149"/>
  <c r="D1952" i="149"/>
  <c r="D1960" i="149"/>
  <c r="D1968" i="149"/>
  <c r="D1976" i="149"/>
  <c r="D1984" i="149"/>
  <c r="D1992" i="149"/>
  <c r="D2000" i="149"/>
  <c r="D2008" i="149"/>
  <c r="D2016" i="149"/>
  <c r="D2024" i="149"/>
  <c r="D2032" i="149"/>
  <c r="D2040" i="149"/>
  <c r="D2048" i="149"/>
  <c r="D2056" i="149"/>
  <c r="D2064" i="149"/>
  <c r="D2072" i="149"/>
  <c r="D2080" i="149"/>
  <c r="D1783" i="149"/>
  <c r="D1823" i="149"/>
  <c r="D1848" i="149"/>
  <c r="D1864" i="149"/>
  <c r="D1879" i="149"/>
  <c r="D1889" i="149"/>
  <c r="D1897" i="149"/>
  <c r="D1905" i="149"/>
  <c r="D1913" i="149"/>
  <c r="D1921" i="149"/>
  <c r="D1929" i="149"/>
  <c r="D1937" i="149"/>
  <c r="D1945" i="149"/>
  <c r="D1953" i="149"/>
  <c r="D1961" i="149"/>
  <c r="D1969" i="149"/>
  <c r="D1977" i="149"/>
  <c r="D1985" i="149"/>
  <c r="D1993" i="149"/>
  <c r="D2001" i="149"/>
  <c r="D2009" i="149"/>
  <c r="D2017" i="149"/>
  <c r="D2025" i="149"/>
  <c r="D2033" i="149"/>
  <c r="D2041" i="149"/>
  <c r="D2049" i="149"/>
  <c r="D2057" i="149"/>
  <c r="D2065" i="149"/>
  <c r="D2073" i="149"/>
  <c r="D2081" i="149"/>
  <c r="D807" i="149"/>
  <c r="E807" i="149" s="1"/>
  <c r="D800" i="149"/>
  <c r="E800" i="149" s="1"/>
  <c r="D808" i="149"/>
  <c r="E808" i="149" s="1"/>
  <c r="D824" i="149"/>
  <c r="D801" i="149"/>
  <c r="E801" i="149" s="1"/>
  <c r="D802" i="149"/>
  <c r="E802" i="149" s="1"/>
  <c r="D810" i="149"/>
  <c r="D826" i="149"/>
  <c r="E826" i="149" s="1"/>
  <c r="D803" i="149"/>
  <c r="E803" i="149" s="1"/>
  <c r="D811" i="149"/>
  <c r="E811" i="149" s="1"/>
  <c r="D827" i="149"/>
  <c r="E827" i="149" s="1"/>
  <c r="D804" i="149"/>
  <c r="K25" i="9" s="1"/>
  <c r="D812" i="149"/>
  <c r="E812" i="149" s="1"/>
  <c r="D805" i="149"/>
  <c r="E805" i="149" s="1"/>
  <c r="D813" i="149"/>
  <c r="E813" i="149" s="1"/>
  <c r="D829" i="149"/>
  <c r="E829" i="149" s="1"/>
  <c r="D806" i="149"/>
  <c r="E806" i="149" s="1"/>
  <c r="D814" i="149"/>
  <c r="E814" i="149" s="1"/>
  <c r="D1434" i="149"/>
  <c r="E1434" i="149" s="1"/>
  <c r="D1442" i="149"/>
  <c r="E1442" i="149" s="1"/>
  <c r="D1450" i="149"/>
  <c r="E1450" i="149" s="1"/>
  <c r="D1427" i="149"/>
  <c r="E1427" i="149" s="1"/>
  <c r="D1435" i="149"/>
  <c r="E1435" i="149" s="1"/>
  <c r="D1443" i="149"/>
  <c r="D1451" i="149"/>
  <c r="E1451" i="149" s="1"/>
  <c r="D1424" i="149"/>
  <c r="E1424" i="149" s="1"/>
  <c r="D1436" i="149"/>
  <c r="E1436" i="149" s="1"/>
  <c r="D1425" i="149"/>
  <c r="E1425" i="149" s="1"/>
  <c r="D1447" i="149"/>
  <c r="E1447" i="149" s="1"/>
  <c r="D1438" i="149"/>
  <c r="E1438" i="149" s="1"/>
  <c r="D1448" i="149"/>
  <c r="E1448" i="149" s="1"/>
  <c r="D1429" i="149"/>
  <c r="E1429" i="149" s="1"/>
  <c r="D1439" i="149"/>
  <c r="E1439" i="149" s="1"/>
  <c r="D1449" i="149"/>
  <c r="E1449" i="149" s="1"/>
  <c r="D1430" i="149"/>
  <c r="E1430" i="149" s="1"/>
  <c r="D1440" i="149"/>
  <c r="E1440" i="149" s="1"/>
  <c r="D1452" i="149"/>
  <c r="E1452" i="149" s="1"/>
  <c r="D1431" i="149"/>
  <c r="E1431" i="149" s="1"/>
  <c r="D1441" i="149"/>
  <c r="E1441" i="149" s="1"/>
  <c r="D1422" i="149"/>
  <c r="E1422" i="149" s="1"/>
  <c r="D1444" i="149"/>
  <c r="E1444" i="149" s="1"/>
  <c r="D1423" i="149"/>
  <c r="E1423" i="149" s="1"/>
  <c r="D1433" i="149"/>
  <c r="E1433" i="149" s="1"/>
  <c r="D1445" i="149"/>
  <c r="E1445" i="149" s="1"/>
  <c r="D1018" i="149"/>
  <c r="E1018" i="149" s="1"/>
  <c r="D1034" i="149"/>
  <c r="E1034" i="149" s="1"/>
  <c r="D1042" i="149"/>
  <c r="E1042" i="149" s="1"/>
  <c r="D1019" i="149"/>
  <c r="E1019" i="149" s="1"/>
  <c r="D1027" i="149"/>
  <c r="D1035" i="149"/>
  <c r="E1035" i="149" s="1"/>
  <c r="D1020" i="149"/>
  <c r="E1020" i="149" s="1"/>
  <c r="D1028" i="149"/>
  <c r="E1028" i="149" s="1"/>
  <c r="D1036" i="149"/>
  <c r="E1036" i="149" s="1"/>
  <c r="D1016" i="149"/>
  <c r="E1016" i="149" s="1"/>
  <c r="D1024" i="149"/>
  <c r="E1024" i="149" s="1"/>
  <c r="D1032" i="149"/>
  <c r="E1032" i="149" s="1"/>
  <c r="D1040" i="149"/>
  <c r="E1040" i="149" s="1"/>
  <c r="D1014" i="149"/>
  <c r="D1030" i="149"/>
  <c r="E1030" i="149" s="1"/>
  <c r="D1015" i="149"/>
  <c r="E1015" i="149" s="1"/>
  <c r="D1031" i="149"/>
  <c r="E1031" i="149" s="1"/>
  <c r="D1017" i="149"/>
  <c r="K39" i="9" s="1"/>
  <c r="D1033" i="149"/>
  <c r="E1033" i="149" s="1"/>
  <c r="D1021" i="149"/>
  <c r="E1021" i="149" s="1"/>
  <c r="D1037" i="149"/>
  <c r="E1037" i="149" s="1"/>
  <c r="D1022" i="149"/>
  <c r="E1022" i="149" s="1"/>
  <c r="D1023" i="149"/>
  <c r="E1023" i="149" s="1"/>
  <c r="D1039" i="149"/>
  <c r="E1039" i="149" s="1"/>
  <c r="D1025" i="149"/>
  <c r="E1025" i="149" s="1"/>
  <c r="D1041" i="149"/>
  <c r="E1041" i="149" s="1"/>
  <c r="D1029" i="149"/>
  <c r="E1029" i="149" s="1"/>
  <c r="D69" i="149"/>
  <c r="E69" i="149" s="1"/>
  <c r="D77" i="149"/>
  <c r="E77" i="149" s="1"/>
  <c r="D85" i="149"/>
  <c r="E85" i="149" s="1"/>
  <c r="D93" i="149"/>
  <c r="E93" i="149" s="1"/>
  <c r="D109" i="149"/>
  <c r="E109" i="149" s="1"/>
  <c r="D117" i="149"/>
  <c r="E117" i="149" s="1"/>
  <c r="D125" i="149"/>
  <c r="E125" i="149" s="1"/>
  <c r="D133" i="149"/>
  <c r="E133" i="149" s="1"/>
  <c r="D141" i="149"/>
  <c r="E141" i="149" s="1"/>
  <c r="D149" i="149"/>
  <c r="E149" i="149" s="1"/>
  <c r="D183" i="149"/>
  <c r="E183" i="149" s="1"/>
  <c r="D200" i="149"/>
  <c r="E200" i="149" s="1"/>
  <c r="D78" i="149"/>
  <c r="E78" i="149" s="1"/>
  <c r="D86" i="149"/>
  <c r="E86" i="149" s="1"/>
  <c r="D94" i="149"/>
  <c r="E94" i="149" s="1"/>
  <c r="D102" i="149"/>
  <c r="E102" i="149" s="1"/>
  <c r="D118" i="149"/>
  <c r="E118" i="149" s="1"/>
  <c r="D126" i="149"/>
  <c r="E126" i="149" s="1"/>
  <c r="D134" i="149"/>
  <c r="E134" i="149" s="1"/>
  <c r="D142" i="149"/>
  <c r="E142" i="149" s="1"/>
  <c r="D150" i="149"/>
  <c r="E150" i="149" s="1"/>
  <c r="D158" i="149"/>
  <c r="E158" i="149" s="1"/>
  <c r="D174" i="149"/>
  <c r="E174" i="149" s="1"/>
  <c r="D182" i="149"/>
  <c r="E182" i="149" s="1"/>
  <c r="D206" i="149"/>
  <c r="E206" i="149" s="1"/>
  <c r="D192" i="149"/>
  <c r="E192" i="149" s="1"/>
  <c r="D63" i="149"/>
  <c r="E63" i="149" s="1"/>
  <c r="D71" i="149"/>
  <c r="E71" i="149" s="1"/>
  <c r="D79" i="149"/>
  <c r="E79" i="149" s="1"/>
  <c r="D87" i="149"/>
  <c r="E87" i="149" s="1"/>
  <c r="D95" i="149"/>
  <c r="E95" i="149" s="1"/>
  <c r="D103" i="149"/>
  <c r="E103" i="149" s="1"/>
  <c r="D111" i="149"/>
  <c r="E111" i="149" s="1"/>
  <c r="D127" i="149"/>
  <c r="E127" i="149" s="1"/>
  <c r="D135" i="149"/>
  <c r="E135" i="149" s="1"/>
  <c r="D151" i="149"/>
  <c r="E151" i="149" s="1"/>
  <c r="D159" i="149"/>
  <c r="E159" i="149" s="1"/>
  <c r="D167" i="149"/>
  <c r="E167" i="149" s="1"/>
  <c r="D175" i="149"/>
  <c r="E175" i="149" s="1"/>
  <c r="D199" i="149"/>
  <c r="E199" i="149" s="1"/>
  <c r="D64" i="149"/>
  <c r="E64" i="149" s="1"/>
  <c r="D72" i="149"/>
  <c r="E72" i="149" s="1"/>
  <c r="D80" i="149"/>
  <c r="E80" i="149" s="1"/>
  <c r="D88" i="149"/>
  <c r="E88" i="149" s="1"/>
  <c r="D96" i="149"/>
  <c r="E96" i="149" s="1"/>
  <c r="D120" i="149"/>
  <c r="E120" i="149" s="1"/>
  <c r="D128" i="149"/>
  <c r="E128" i="149" s="1"/>
  <c r="D136" i="149"/>
  <c r="E136" i="149" s="1"/>
  <c r="D144" i="149"/>
  <c r="E144" i="149" s="1"/>
  <c r="D152" i="149"/>
  <c r="E152" i="149" s="1"/>
  <c r="D160" i="149"/>
  <c r="E160" i="149" s="1"/>
  <c r="D168" i="149"/>
  <c r="E168" i="149" s="1"/>
  <c r="D176" i="149"/>
  <c r="E176" i="149" s="1"/>
  <c r="D184" i="149"/>
  <c r="E184" i="149" s="1"/>
  <c r="D65" i="149"/>
  <c r="E65" i="149" s="1"/>
  <c r="D73" i="149"/>
  <c r="E73" i="149" s="1"/>
  <c r="D81" i="149"/>
  <c r="E81" i="149" s="1"/>
  <c r="D97" i="149"/>
  <c r="E97" i="149" s="1"/>
  <c r="D105" i="149"/>
  <c r="E105" i="149" s="1"/>
  <c r="D113" i="149"/>
  <c r="E113" i="149" s="1"/>
  <c r="D121" i="149"/>
  <c r="E121" i="149" s="1"/>
  <c r="D129" i="149"/>
  <c r="E129" i="149" s="1"/>
  <c r="D137" i="149"/>
  <c r="E137" i="149" s="1"/>
  <c r="D145" i="149"/>
  <c r="E145" i="149" s="1"/>
  <c r="D153" i="149"/>
  <c r="E153" i="149" s="1"/>
  <c r="D161" i="149"/>
  <c r="E161" i="149" s="1"/>
  <c r="D169" i="149"/>
  <c r="E169" i="149" s="1"/>
  <c r="D193" i="149"/>
  <c r="E193" i="149" s="1"/>
  <c r="D66" i="149"/>
  <c r="E66" i="149" s="1"/>
  <c r="D74" i="149"/>
  <c r="E74" i="149" s="1"/>
  <c r="D82" i="149"/>
  <c r="D90" i="149"/>
  <c r="E90" i="149" s="1"/>
  <c r="D98" i="149"/>
  <c r="E98" i="149" s="1"/>
  <c r="D106" i="149"/>
  <c r="E106" i="149" s="1"/>
  <c r="D122" i="149"/>
  <c r="E122" i="149" s="1"/>
  <c r="D130" i="149"/>
  <c r="E130" i="149" s="1"/>
  <c r="D138" i="149"/>
  <c r="E138" i="149" s="1"/>
  <c r="D146" i="149"/>
  <c r="E146" i="149" s="1"/>
  <c r="D154" i="149"/>
  <c r="E154" i="149" s="1"/>
  <c r="D162" i="149"/>
  <c r="E162" i="149" s="1"/>
  <c r="D170" i="149"/>
  <c r="E170" i="149" s="1"/>
  <c r="D186" i="149"/>
  <c r="E186" i="149" s="1"/>
  <c r="D194" i="149"/>
  <c r="E194" i="149" s="1"/>
  <c r="D202" i="149"/>
  <c r="E202" i="149" s="1"/>
  <c r="D67" i="149"/>
  <c r="E67" i="149" s="1"/>
  <c r="D75" i="149"/>
  <c r="E75" i="149" s="1"/>
  <c r="D83" i="149"/>
  <c r="E83" i="149" s="1"/>
  <c r="D91" i="149"/>
  <c r="E91" i="149" s="1"/>
  <c r="D99" i="149"/>
  <c r="E99" i="149" s="1"/>
  <c r="D107" i="149"/>
  <c r="E107" i="149" s="1"/>
  <c r="D115" i="149"/>
  <c r="E115" i="149" s="1"/>
  <c r="D123" i="149"/>
  <c r="E123" i="149" s="1"/>
  <c r="D131" i="149"/>
  <c r="E131" i="149" s="1"/>
  <c r="D139" i="149"/>
  <c r="E139" i="149" s="1"/>
  <c r="D147" i="149"/>
  <c r="E147" i="149" s="1"/>
  <c r="D155" i="149"/>
  <c r="E155" i="149" s="1"/>
  <c r="D171" i="149"/>
  <c r="E171" i="149" s="1"/>
  <c r="D179" i="149"/>
  <c r="E179" i="149" s="1"/>
  <c r="D187" i="149"/>
  <c r="E187" i="149" s="1"/>
  <c r="D195" i="149"/>
  <c r="E195" i="149" s="1"/>
  <c r="D203" i="149"/>
  <c r="E203" i="149" s="1"/>
  <c r="D165" i="149"/>
  <c r="E165" i="149" s="1"/>
  <c r="D181" i="149"/>
  <c r="E181" i="149" s="1"/>
  <c r="D205" i="149"/>
  <c r="E205" i="149" s="1"/>
  <c r="D198" i="149"/>
  <c r="E198" i="149" s="1"/>
  <c r="D62" i="149"/>
  <c r="E62" i="149" s="1"/>
  <c r="D68" i="149"/>
  <c r="E68" i="149" s="1"/>
  <c r="D76" i="149"/>
  <c r="E76" i="149" s="1"/>
  <c r="D84" i="149"/>
  <c r="E84" i="149" s="1"/>
  <c r="D92" i="149"/>
  <c r="E92" i="149" s="1"/>
  <c r="D108" i="149"/>
  <c r="E108" i="149" s="1"/>
  <c r="D116" i="149"/>
  <c r="E116" i="149" s="1"/>
  <c r="D132" i="149"/>
  <c r="E132" i="149" s="1"/>
  <c r="D140" i="149"/>
  <c r="E140" i="149" s="1"/>
  <c r="D148" i="149"/>
  <c r="E148" i="149" s="1"/>
  <c r="D156" i="149"/>
  <c r="E156" i="149" s="1"/>
  <c r="D164" i="149"/>
  <c r="E164" i="149" s="1"/>
  <c r="D172" i="149"/>
  <c r="E172" i="149" s="1"/>
  <c r="D180" i="149"/>
  <c r="E180" i="149" s="1"/>
  <c r="D188" i="149"/>
  <c r="E188" i="149" s="1"/>
  <c r="D196" i="149"/>
  <c r="E196" i="149" s="1"/>
  <c r="D204" i="149"/>
  <c r="E204" i="149" s="1"/>
  <c r="D157" i="149"/>
  <c r="E157" i="149" s="1"/>
  <c r="D189" i="149"/>
  <c r="E189" i="149" s="1"/>
  <c r="D190" i="149"/>
  <c r="E190" i="149" s="1"/>
  <c r="D191" i="149"/>
  <c r="E191" i="149" s="1"/>
  <c r="D201" i="149"/>
  <c r="E201" i="149" s="1"/>
  <c r="D734" i="149"/>
  <c r="E734" i="149" s="1"/>
  <c r="D742" i="149"/>
  <c r="E742" i="149" s="1"/>
  <c r="D750" i="149"/>
  <c r="E750" i="149" s="1"/>
  <c r="D782" i="149"/>
  <c r="E782" i="149" s="1"/>
  <c r="D790" i="149"/>
  <c r="E790" i="149" s="1"/>
  <c r="D727" i="149"/>
  <c r="E727" i="149" s="1"/>
  <c r="D735" i="149"/>
  <c r="E735" i="149" s="1"/>
  <c r="D743" i="149"/>
  <c r="E743" i="149" s="1"/>
  <c r="D751" i="149"/>
  <c r="E751" i="149" s="1"/>
  <c r="D759" i="149"/>
  <c r="E759" i="149" s="1"/>
  <c r="D767" i="149"/>
  <c r="E767" i="149" s="1"/>
  <c r="D775" i="149"/>
  <c r="E775" i="149" s="1"/>
  <c r="D783" i="149"/>
  <c r="E783" i="149" s="1"/>
  <c r="D791" i="149"/>
  <c r="E791" i="149" s="1"/>
  <c r="D728" i="149"/>
  <c r="E728" i="149" s="1"/>
  <c r="D736" i="149"/>
  <c r="E736" i="149" s="1"/>
  <c r="D744" i="149"/>
  <c r="D752" i="149"/>
  <c r="E752" i="149" s="1"/>
  <c r="D760" i="149"/>
  <c r="E760" i="149" s="1"/>
  <c r="D768" i="149"/>
  <c r="E768" i="149" s="1"/>
  <c r="D776" i="149"/>
  <c r="E776" i="149" s="1"/>
  <c r="D784" i="149"/>
  <c r="E784" i="149" s="1"/>
  <c r="D792" i="149"/>
  <c r="E792" i="149" s="1"/>
  <c r="D729" i="149"/>
  <c r="E729" i="149" s="1"/>
  <c r="D737" i="149"/>
  <c r="E737" i="149" s="1"/>
  <c r="D745" i="149"/>
  <c r="E745" i="149" s="1"/>
  <c r="D753" i="149"/>
  <c r="E753" i="149" s="1"/>
  <c r="D761" i="149"/>
  <c r="E761" i="149" s="1"/>
  <c r="D769" i="149"/>
  <c r="E769" i="149" s="1"/>
  <c r="D777" i="149"/>
  <c r="E777" i="149" s="1"/>
  <c r="D785" i="149"/>
  <c r="E785" i="149" s="1"/>
  <c r="D793" i="149"/>
  <c r="E793" i="149" s="1"/>
  <c r="D730" i="149"/>
  <c r="E730" i="149" s="1"/>
  <c r="D738" i="149"/>
  <c r="E738" i="149" s="1"/>
  <c r="D746" i="149"/>
  <c r="E746" i="149" s="1"/>
  <c r="D754" i="149"/>
  <c r="D762" i="149"/>
  <c r="E762" i="149" s="1"/>
  <c r="D770" i="149"/>
  <c r="E770" i="149" s="1"/>
  <c r="D778" i="149"/>
  <c r="E778" i="149" s="1"/>
  <c r="D786" i="149"/>
  <c r="E786" i="149" s="1"/>
  <c r="D794" i="149"/>
  <c r="E794" i="149" s="1"/>
  <c r="D723" i="149"/>
  <c r="E723" i="149" s="1"/>
  <c r="D731" i="149"/>
  <c r="E731" i="149" s="1"/>
  <c r="D739" i="149"/>
  <c r="E739" i="149" s="1"/>
  <c r="D747" i="149"/>
  <c r="E747" i="149" s="1"/>
  <c r="D755" i="149"/>
  <c r="E755" i="149" s="1"/>
  <c r="D763" i="149"/>
  <c r="E763" i="149" s="1"/>
  <c r="D771" i="149"/>
  <c r="E771" i="149" s="1"/>
  <c r="D787" i="149"/>
  <c r="E787" i="149" s="1"/>
  <c r="D795" i="149"/>
  <c r="E795" i="149" s="1"/>
  <c r="D724" i="149"/>
  <c r="E724" i="149" s="1"/>
  <c r="D740" i="149"/>
  <c r="E740" i="149" s="1"/>
  <c r="D748" i="149"/>
  <c r="E748" i="149" s="1"/>
  <c r="D756" i="149"/>
  <c r="E756" i="149" s="1"/>
  <c r="D764" i="149"/>
  <c r="E764" i="149" s="1"/>
  <c r="D772" i="149"/>
  <c r="E772" i="149" s="1"/>
  <c r="D788" i="149"/>
  <c r="E788" i="149" s="1"/>
  <c r="D796" i="149"/>
  <c r="E796" i="149" s="1"/>
  <c r="D725" i="149"/>
  <c r="E725" i="149" s="1"/>
  <c r="D749" i="149"/>
  <c r="E749" i="149" s="1"/>
  <c r="D757" i="149"/>
  <c r="E757" i="149" s="1"/>
  <c r="D765" i="149"/>
  <c r="E765" i="149" s="1"/>
  <c r="D773" i="149"/>
  <c r="E773" i="149" s="1"/>
  <c r="D781" i="149"/>
  <c r="E781" i="149" s="1"/>
  <c r="D722" i="149"/>
  <c r="E722" i="149" s="1"/>
  <c r="D839" i="149"/>
  <c r="E839" i="149" s="1"/>
  <c r="D847" i="149"/>
  <c r="E847" i="149" s="1"/>
  <c r="D855" i="149"/>
  <c r="E855" i="149" s="1"/>
  <c r="D863" i="149"/>
  <c r="E863" i="149" s="1"/>
  <c r="D871" i="149"/>
  <c r="E871" i="149" s="1"/>
  <c r="D879" i="149"/>
  <c r="E879" i="149" s="1"/>
  <c r="D887" i="149"/>
  <c r="E887" i="149" s="1"/>
  <c r="D895" i="149"/>
  <c r="E895" i="149" s="1"/>
  <c r="D903" i="149"/>
  <c r="E903" i="149" s="1"/>
  <c r="D911" i="149"/>
  <c r="E911" i="149" s="1"/>
  <c r="D840" i="149"/>
  <c r="E840" i="149" s="1"/>
  <c r="D848" i="149"/>
  <c r="E848" i="149" s="1"/>
  <c r="D856" i="149"/>
  <c r="E856" i="149" s="1"/>
  <c r="D864" i="149"/>
  <c r="E864" i="149" s="1"/>
  <c r="D872" i="149"/>
  <c r="E872" i="149" s="1"/>
  <c r="D880" i="149"/>
  <c r="E880" i="149" s="1"/>
  <c r="D888" i="149"/>
  <c r="E888" i="149" s="1"/>
  <c r="D896" i="149"/>
  <c r="E896" i="149" s="1"/>
  <c r="D904" i="149"/>
  <c r="E904" i="149" s="1"/>
  <c r="D912" i="149"/>
  <c r="E912" i="149" s="1"/>
  <c r="D841" i="149"/>
  <c r="E841" i="149" s="1"/>
  <c r="D849" i="149"/>
  <c r="E849" i="149" s="1"/>
  <c r="D857" i="149"/>
  <c r="E857" i="149" s="1"/>
  <c r="D865" i="149"/>
  <c r="E865" i="149" s="1"/>
  <c r="D873" i="149"/>
  <c r="E873" i="149" s="1"/>
  <c r="D881" i="149"/>
  <c r="E881" i="149" s="1"/>
  <c r="D889" i="149"/>
  <c r="E889" i="149" s="1"/>
  <c r="D897" i="149"/>
  <c r="E897" i="149" s="1"/>
  <c r="D905" i="149"/>
  <c r="E905" i="149" s="1"/>
  <c r="D842" i="149"/>
  <c r="E842" i="149" s="1"/>
  <c r="D850" i="149"/>
  <c r="E850" i="149" s="1"/>
  <c r="D858" i="149"/>
  <c r="E858" i="149" s="1"/>
  <c r="D866" i="149"/>
  <c r="E866" i="149" s="1"/>
  <c r="D874" i="149"/>
  <c r="E874" i="149" s="1"/>
  <c r="D882" i="149"/>
  <c r="E882" i="149" s="1"/>
  <c r="D890" i="149"/>
  <c r="E890" i="149" s="1"/>
  <c r="D898" i="149"/>
  <c r="E898" i="149" s="1"/>
  <c r="D906" i="149"/>
  <c r="E906" i="149" s="1"/>
  <c r="D843" i="149"/>
  <c r="E843" i="149" s="1"/>
  <c r="D851" i="149"/>
  <c r="E851" i="149" s="1"/>
  <c r="D859" i="149"/>
  <c r="E859" i="149" s="1"/>
  <c r="D867" i="149"/>
  <c r="E867" i="149" s="1"/>
  <c r="D875" i="149"/>
  <c r="E875" i="149" s="1"/>
  <c r="D883" i="149"/>
  <c r="E883" i="149" s="1"/>
  <c r="D891" i="149"/>
  <c r="E891" i="149" s="1"/>
  <c r="D899" i="149"/>
  <c r="E899" i="149" s="1"/>
  <c r="D907" i="149"/>
  <c r="E907" i="149" s="1"/>
  <c r="D844" i="149"/>
  <c r="E844" i="149" s="1"/>
  <c r="D852" i="149"/>
  <c r="E852" i="149" s="1"/>
  <c r="D860" i="149"/>
  <c r="E860" i="149" s="1"/>
  <c r="D868" i="149"/>
  <c r="E868" i="149" s="1"/>
  <c r="D876" i="149"/>
  <c r="E876" i="149" s="1"/>
  <c r="D884" i="149"/>
  <c r="E884" i="149" s="1"/>
  <c r="D892" i="149"/>
  <c r="E892" i="149" s="1"/>
  <c r="D900" i="149"/>
  <c r="K41" i="9" s="1"/>
  <c r="D908" i="149"/>
  <c r="E908" i="149" s="1"/>
  <c r="D845" i="149"/>
  <c r="E845" i="149" s="1"/>
  <c r="D853" i="149"/>
  <c r="E853" i="149" s="1"/>
  <c r="D861" i="149"/>
  <c r="E861" i="149" s="1"/>
  <c r="D869" i="149"/>
  <c r="E869" i="149" s="1"/>
  <c r="D877" i="149"/>
  <c r="D885" i="149"/>
  <c r="E885" i="149" s="1"/>
  <c r="D893" i="149"/>
  <c r="E893" i="149" s="1"/>
  <c r="D901" i="149"/>
  <c r="E901" i="149" s="1"/>
  <c r="D909" i="149"/>
  <c r="E909" i="149" s="1"/>
  <c r="D846" i="149"/>
  <c r="E846" i="149" s="1"/>
  <c r="D910" i="149"/>
  <c r="E910" i="149" s="1"/>
  <c r="D854" i="149"/>
  <c r="E854" i="149" s="1"/>
  <c r="D862" i="149"/>
  <c r="E862" i="149" s="1"/>
  <c r="D870" i="149"/>
  <c r="E870" i="149" s="1"/>
  <c r="D878" i="149"/>
  <c r="E878" i="149" s="1"/>
  <c r="D886" i="149"/>
  <c r="E886" i="149" s="1"/>
  <c r="D894" i="149"/>
  <c r="E894" i="149" s="1"/>
  <c r="D902" i="149"/>
  <c r="E902" i="149" s="1"/>
  <c r="D709" i="149"/>
  <c r="E709" i="149" s="1"/>
  <c r="D710" i="149"/>
  <c r="E710" i="149" s="1"/>
  <c r="D1058" i="149"/>
  <c r="E1058" i="149" s="1"/>
  <c r="D1066" i="149"/>
  <c r="E1066" i="149" s="1"/>
  <c r="D1074" i="149"/>
  <c r="E1074" i="149" s="1"/>
  <c r="D1082" i="149"/>
  <c r="E1082" i="149" s="1"/>
  <c r="D1090" i="149"/>
  <c r="E1090" i="149" s="1"/>
  <c r="D1098" i="149"/>
  <c r="E1098" i="149" s="1"/>
  <c r="D1122" i="149"/>
  <c r="E1122" i="149" s="1"/>
  <c r="D1130" i="149"/>
  <c r="E1130" i="149" s="1"/>
  <c r="D1138" i="149"/>
  <c r="E1138" i="149" s="1"/>
  <c r="D1146" i="149"/>
  <c r="E1146" i="149" s="1"/>
  <c r="D1154" i="149"/>
  <c r="E1154" i="149" s="1"/>
  <c r="D1162" i="149"/>
  <c r="E1162" i="149" s="1"/>
  <c r="D1186" i="149"/>
  <c r="E1186" i="149" s="1"/>
  <c r="D1194" i="149"/>
  <c r="E1194" i="149" s="1"/>
  <c r="D1202" i="149"/>
  <c r="E1202" i="149" s="1"/>
  <c r="D1210" i="149"/>
  <c r="E1210" i="149" s="1"/>
  <c r="D1218" i="149"/>
  <c r="E1218" i="149" s="1"/>
  <c r="D1226" i="149"/>
  <c r="E1226" i="149" s="1"/>
  <c r="D1250" i="149"/>
  <c r="E1250" i="149" s="1"/>
  <c r="D1258" i="149"/>
  <c r="E1258" i="149" s="1"/>
  <c r="D1266" i="149"/>
  <c r="E1266" i="149" s="1"/>
  <c r="D1274" i="149"/>
  <c r="E1274" i="149" s="1"/>
  <c r="D1282" i="149"/>
  <c r="E1282" i="149" s="1"/>
  <c r="D1290" i="149"/>
  <c r="E1290" i="149" s="1"/>
  <c r="D1306" i="149"/>
  <c r="E1306" i="149" s="1"/>
  <c r="D1314" i="149"/>
  <c r="E1314" i="149" s="1"/>
  <c r="D1322" i="149"/>
  <c r="E1322" i="149" s="1"/>
  <c r="D1330" i="149"/>
  <c r="E1330" i="149" s="1"/>
  <c r="D1338" i="149"/>
  <c r="E1338" i="149" s="1"/>
  <c r="D1346" i="149"/>
  <c r="E1346" i="149" s="1"/>
  <c r="D1354" i="149"/>
  <c r="E1354" i="149" s="1"/>
  <c r="D1378" i="149"/>
  <c r="E1378" i="149" s="1"/>
  <c r="D1386" i="149"/>
  <c r="E1386" i="149" s="1"/>
  <c r="D1394" i="149"/>
  <c r="E1394" i="149" s="1"/>
  <c r="D1402" i="149"/>
  <c r="E1402" i="149" s="1"/>
  <c r="D1410" i="149"/>
  <c r="E1410" i="149" s="1"/>
  <c r="D1418" i="149"/>
  <c r="E1418" i="149" s="1"/>
  <c r="D1051" i="149"/>
  <c r="E1051" i="149" s="1"/>
  <c r="D1059" i="149"/>
  <c r="E1059" i="149" s="1"/>
  <c r="D1067" i="149"/>
  <c r="E1067" i="149" s="1"/>
  <c r="D1091" i="149"/>
  <c r="E1091" i="149" s="1"/>
  <c r="D1099" i="149"/>
  <c r="D1107" i="149"/>
  <c r="E1107" i="149" s="1"/>
  <c r="D1115" i="149"/>
  <c r="E1115" i="149" s="1"/>
  <c r="D1123" i="149"/>
  <c r="E1123" i="149" s="1"/>
  <c r="D1131" i="149"/>
  <c r="E1131" i="149" s="1"/>
  <c r="D1147" i="149"/>
  <c r="E1147" i="149" s="1"/>
  <c r="D1155" i="149"/>
  <c r="E1155" i="149" s="1"/>
  <c r="D1163" i="149"/>
  <c r="E1163" i="149" s="1"/>
  <c r="D1171" i="149"/>
  <c r="E1171" i="149" s="1"/>
  <c r="D1179" i="149"/>
  <c r="E1179" i="149" s="1"/>
  <c r="D1187" i="149"/>
  <c r="E1187" i="149" s="1"/>
  <c r="D1195" i="149"/>
  <c r="E1195" i="149" s="1"/>
  <c r="D1219" i="149"/>
  <c r="E1219" i="149" s="1"/>
  <c r="D1227" i="149"/>
  <c r="E1227" i="149" s="1"/>
  <c r="D1235" i="149"/>
  <c r="E1235" i="149" s="1"/>
  <c r="D1243" i="149"/>
  <c r="E1243" i="149" s="1"/>
  <c r="D1251" i="149"/>
  <c r="E1251" i="149" s="1"/>
  <c r="D1259" i="149"/>
  <c r="E1259" i="149" s="1"/>
  <c r="D1283" i="149"/>
  <c r="E1283" i="149" s="1"/>
  <c r="D1291" i="149"/>
  <c r="E1291" i="149" s="1"/>
  <c r="D1299" i="149"/>
  <c r="E1299" i="149" s="1"/>
  <c r="D1307" i="149"/>
  <c r="E1307" i="149" s="1"/>
  <c r="D1315" i="149"/>
  <c r="E1315" i="149" s="1"/>
  <c r="D1323" i="149"/>
  <c r="E1323" i="149" s="1"/>
  <c r="D1347" i="149"/>
  <c r="E1347" i="149" s="1"/>
  <c r="D1355" i="149"/>
  <c r="E1355" i="149" s="1"/>
  <c r="D1363" i="149"/>
  <c r="E1363" i="149" s="1"/>
  <c r="D1371" i="149"/>
  <c r="E1371" i="149" s="1"/>
  <c r="D1379" i="149"/>
  <c r="E1379" i="149" s="1"/>
  <c r="D1387" i="149"/>
  <c r="E1387" i="149" s="1"/>
  <c r="D1411" i="149"/>
  <c r="E1411" i="149" s="1"/>
  <c r="D1419" i="149"/>
  <c r="E1419" i="149" s="1"/>
  <c r="D1060" i="149"/>
  <c r="E1060" i="149" s="1"/>
  <c r="D1068" i="149"/>
  <c r="E1068" i="149" s="1"/>
  <c r="D1076" i="149"/>
  <c r="E1076" i="149" s="1"/>
  <c r="D1084" i="149"/>
  <c r="E1084" i="149" s="1"/>
  <c r="D1092" i="149"/>
  <c r="E1092" i="149" s="1"/>
  <c r="D1108" i="149"/>
  <c r="E1108" i="149" s="1"/>
  <c r="D1124" i="149"/>
  <c r="E1124" i="149" s="1"/>
  <c r="D1132" i="149"/>
  <c r="E1132" i="149" s="1"/>
  <c r="D1140" i="149"/>
  <c r="E1140" i="149" s="1"/>
  <c r="D1148" i="149"/>
  <c r="E1148" i="149" s="1"/>
  <c r="D1156" i="149"/>
  <c r="E1156" i="149" s="1"/>
  <c r="D1188" i="149"/>
  <c r="E1188" i="149" s="1"/>
  <c r="D1196" i="149"/>
  <c r="E1196" i="149" s="1"/>
  <c r="D1204" i="149"/>
  <c r="E1204" i="149" s="1"/>
  <c r="D1212" i="149"/>
  <c r="E1212" i="149" s="1"/>
  <c r="D1220" i="149"/>
  <c r="E1220" i="149" s="1"/>
  <c r="D1252" i="149"/>
  <c r="E1252" i="149" s="1"/>
  <c r="D1260" i="149"/>
  <c r="E1260" i="149" s="1"/>
  <c r="D1268" i="149"/>
  <c r="E1268" i="149" s="1"/>
  <c r="D1276" i="149"/>
  <c r="E1276" i="149" s="1"/>
  <c r="D1284" i="149"/>
  <c r="E1284" i="149" s="1"/>
  <c r="D1308" i="149"/>
  <c r="E1308" i="149" s="1"/>
  <c r="D1316" i="149"/>
  <c r="E1316" i="149" s="1"/>
  <c r="D1048" i="149"/>
  <c r="E1048" i="149" s="1"/>
  <c r="D1056" i="149"/>
  <c r="E1056" i="149" s="1"/>
  <c r="D1064" i="149"/>
  <c r="E1064" i="149" s="1"/>
  <c r="D1088" i="149"/>
  <c r="E1088" i="149" s="1"/>
  <c r="D1096" i="149"/>
  <c r="E1096" i="149" s="1"/>
  <c r="D1104" i="149"/>
  <c r="E1104" i="149" s="1"/>
  <c r="D1112" i="149"/>
  <c r="E1112" i="149" s="1"/>
  <c r="D1120" i="149"/>
  <c r="E1120" i="149" s="1"/>
  <c r="D1128" i="149"/>
  <c r="E1128" i="149" s="1"/>
  <c r="D1152" i="149"/>
  <c r="E1152" i="149" s="1"/>
  <c r="D1160" i="149"/>
  <c r="E1160" i="149" s="1"/>
  <c r="D1168" i="149"/>
  <c r="E1168" i="149" s="1"/>
  <c r="D1176" i="149"/>
  <c r="E1176" i="149" s="1"/>
  <c r="D1184" i="149"/>
  <c r="E1184" i="149" s="1"/>
  <c r="D1192" i="149"/>
  <c r="E1192" i="149" s="1"/>
  <c r="D1216" i="149"/>
  <c r="E1216" i="149" s="1"/>
  <c r="D1224" i="149"/>
  <c r="E1224" i="149" s="1"/>
  <c r="D1232" i="149"/>
  <c r="E1232" i="149" s="1"/>
  <c r="D1240" i="149"/>
  <c r="E1240" i="149" s="1"/>
  <c r="D1248" i="149"/>
  <c r="E1248" i="149" s="1"/>
  <c r="D1256" i="149"/>
  <c r="E1256" i="149" s="1"/>
  <c r="D1280" i="149"/>
  <c r="E1280" i="149" s="1"/>
  <c r="D1288" i="149"/>
  <c r="E1288" i="149" s="1"/>
  <c r="D1296" i="149"/>
  <c r="E1296" i="149" s="1"/>
  <c r="D1304" i="149"/>
  <c r="E1304" i="149" s="1"/>
  <c r="D1312" i="149"/>
  <c r="E1312" i="149" s="1"/>
  <c r="D1046" i="149"/>
  <c r="E1046" i="149" s="1"/>
  <c r="D1078" i="149"/>
  <c r="E1078" i="149" s="1"/>
  <c r="D1094" i="149"/>
  <c r="E1094" i="149" s="1"/>
  <c r="D1110" i="149"/>
  <c r="E1110" i="149" s="1"/>
  <c r="D1142" i="149"/>
  <c r="E1142" i="149" s="1"/>
  <c r="D1158" i="149"/>
  <c r="E1158" i="149" s="1"/>
  <c r="D1174" i="149"/>
  <c r="E1174" i="149" s="1"/>
  <c r="D1206" i="149"/>
  <c r="E1206" i="149" s="1"/>
  <c r="D1222" i="149"/>
  <c r="E1222" i="149" s="1"/>
  <c r="D1238" i="149"/>
  <c r="E1238" i="149" s="1"/>
  <c r="D1270" i="149"/>
  <c r="K36" i="9" s="1"/>
  <c r="D1286" i="149"/>
  <c r="E1286" i="149" s="1"/>
  <c r="D1302" i="149"/>
  <c r="E1302" i="149" s="1"/>
  <c r="D1340" i="149"/>
  <c r="E1340" i="149" s="1"/>
  <c r="D1350" i="149"/>
  <c r="E1350" i="149" s="1"/>
  <c r="D1360" i="149"/>
  <c r="E1360" i="149" s="1"/>
  <c r="D1372" i="149"/>
  <c r="E1372" i="149" s="1"/>
  <c r="D1392" i="149"/>
  <c r="E1392" i="149" s="1"/>
  <c r="D1404" i="149"/>
  <c r="K26" i="9" s="1"/>
  <c r="D1414" i="149"/>
  <c r="E1414" i="149" s="1"/>
  <c r="D1063" i="149"/>
  <c r="E1063" i="149" s="1"/>
  <c r="D1079" i="149"/>
  <c r="E1079" i="149" s="1"/>
  <c r="D1095" i="149"/>
  <c r="E1095" i="149" s="1"/>
  <c r="D1127" i="149"/>
  <c r="E1127" i="149" s="1"/>
  <c r="D1143" i="149"/>
  <c r="E1143" i="149" s="1"/>
  <c r="D1159" i="149"/>
  <c r="E1159" i="149" s="1"/>
  <c r="D1191" i="149"/>
  <c r="E1191" i="149" s="1"/>
  <c r="D1207" i="149"/>
  <c r="E1207" i="149" s="1"/>
  <c r="D1223" i="149"/>
  <c r="E1223" i="149" s="1"/>
  <c r="D1255" i="149"/>
  <c r="E1255" i="149" s="1"/>
  <c r="D1271" i="149"/>
  <c r="E1271" i="149" s="1"/>
  <c r="D1287" i="149"/>
  <c r="E1287" i="149" s="1"/>
  <c r="D1319" i="149"/>
  <c r="E1319" i="149" s="1"/>
  <c r="D1329" i="149"/>
  <c r="E1329" i="149" s="1"/>
  <c r="D1341" i="149"/>
  <c r="E1341" i="149" s="1"/>
  <c r="D1351" i="149"/>
  <c r="E1351" i="149" s="1"/>
  <c r="D1361" i="149"/>
  <c r="E1361" i="149" s="1"/>
  <c r="D1383" i="149"/>
  <c r="D1393" i="149"/>
  <c r="E1393" i="149" s="1"/>
  <c r="D1405" i="149"/>
  <c r="E1405" i="149" s="1"/>
  <c r="D1415" i="149"/>
  <c r="E1415" i="149" s="1"/>
  <c r="D1049" i="149"/>
  <c r="E1049" i="149" s="1"/>
  <c r="D1081" i="149"/>
  <c r="E1081" i="149" s="1"/>
  <c r="D1097" i="149"/>
  <c r="E1097" i="149" s="1"/>
  <c r="D1113" i="149"/>
  <c r="E1113" i="149" s="1"/>
  <c r="D1145" i="149"/>
  <c r="E1145" i="149" s="1"/>
  <c r="D1161" i="149"/>
  <c r="E1161" i="149" s="1"/>
  <c r="D1177" i="149"/>
  <c r="E1177" i="149" s="1"/>
  <c r="D1209" i="149"/>
  <c r="E1209" i="149" s="1"/>
  <c r="D1225" i="149"/>
  <c r="E1225" i="149" s="1"/>
  <c r="D1241" i="149"/>
  <c r="E1241" i="149" s="1"/>
  <c r="D1273" i="149"/>
  <c r="E1273" i="149" s="1"/>
  <c r="D1289" i="149"/>
  <c r="E1289" i="149" s="1"/>
  <c r="D1305" i="149"/>
  <c r="E1305" i="149" s="1"/>
  <c r="D1320" i="149"/>
  <c r="E1320" i="149" s="1"/>
  <c r="D1332" i="149"/>
  <c r="E1332" i="149" s="1"/>
  <c r="D1342" i="149"/>
  <c r="E1342" i="149" s="1"/>
  <c r="D1352" i="149"/>
  <c r="E1352" i="149" s="1"/>
  <c r="D1364" i="149"/>
  <c r="E1364" i="149" s="1"/>
  <c r="D1374" i="149"/>
  <c r="E1374" i="149" s="1"/>
  <c r="D1384" i="149"/>
  <c r="D1396" i="149"/>
  <c r="E1396" i="149" s="1"/>
  <c r="D1406" i="149"/>
  <c r="E1406" i="149" s="1"/>
  <c r="D1416" i="149"/>
  <c r="E1416" i="149" s="1"/>
  <c r="D1053" i="149"/>
  <c r="E1053" i="149" s="1"/>
  <c r="D1069" i="149"/>
  <c r="E1069" i="149" s="1"/>
  <c r="D1101" i="149"/>
  <c r="E1101" i="149" s="1"/>
  <c r="D1117" i="149"/>
  <c r="E1117" i="149" s="1"/>
  <c r="D1133" i="149"/>
  <c r="E1133" i="149" s="1"/>
  <c r="D1165" i="149"/>
  <c r="E1165" i="149" s="1"/>
  <c r="D1181" i="149"/>
  <c r="E1181" i="149" s="1"/>
  <c r="D1213" i="149"/>
  <c r="E1213" i="149" s="1"/>
  <c r="D1229" i="149"/>
  <c r="E1229" i="149" s="1"/>
  <c r="D1261" i="149"/>
  <c r="E1261" i="149" s="1"/>
  <c r="D1277" i="149"/>
  <c r="E1277" i="149" s="1"/>
  <c r="D1293" i="149"/>
  <c r="E1293" i="149" s="1"/>
  <c r="D1343" i="149"/>
  <c r="E1343" i="149" s="1"/>
  <c r="D1353" i="149"/>
  <c r="E1353" i="149" s="1"/>
  <c r="D1385" i="149"/>
  <c r="E1385" i="149" s="1"/>
  <c r="D1407" i="149"/>
  <c r="E1407" i="149" s="1"/>
  <c r="D1417" i="149"/>
  <c r="E1417" i="149" s="1"/>
  <c r="D1054" i="149"/>
  <c r="E1054" i="149" s="1"/>
  <c r="D1086" i="149"/>
  <c r="D1102" i="149"/>
  <c r="E1102" i="149" s="1"/>
  <c r="D1118" i="149"/>
  <c r="E1118" i="149" s="1"/>
  <c r="D1150" i="149"/>
  <c r="E1150" i="149" s="1"/>
  <c r="D1166" i="149"/>
  <c r="E1166" i="149" s="1"/>
  <c r="D1182" i="149"/>
  <c r="E1182" i="149" s="1"/>
  <c r="D1214" i="149"/>
  <c r="E1214" i="149" s="1"/>
  <c r="D1230" i="149"/>
  <c r="E1230" i="149" s="1"/>
  <c r="D1246" i="149"/>
  <c r="E1246" i="149" s="1"/>
  <c r="D1278" i="149"/>
  <c r="E1278" i="149" s="1"/>
  <c r="D1294" i="149"/>
  <c r="E1294" i="149" s="1"/>
  <c r="D1310" i="149"/>
  <c r="E1310" i="149" s="1"/>
  <c r="D1324" i="149"/>
  <c r="E1324" i="149" s="1"/>
  <c r="D1334" i="149"/>
  <c r="E1334" i="149" s="1"/>
  <c r="D1344" i="149"/>
  <c r="E1344" i="149" s="1"/>
  <c r="D1356" i="149"/>
  <c r="E1356" i="149" s="1"/>
  <c r="D1366" i="149"/>
  <c r="E1366" i="149" s="1"/>
  <c r="D1376" i="149"/>
  <c r="E1376" i="149" s="1"/>
  <c r="D1388" i="149"/>
  <c r="D1398" i="149"/>
  <c r="E1398" i="149" s="1"/>
  <c r="D1408" i="149"/>
  <c r="E1408" i="149" s="1"/>
  <c r="D1420" i="149"/>
  <c r="E1420" i="149" s="1"/>
  <c r="D1071" i="149"/>
  <c r="E1071" i="149" s="1"/>
  <c r="D1087" i="149"/>
  <c r="E1087" i="149" s="1"/>
  <c r="D1135" i="149"/>
  <c r="E1135" i="149" s="1"/>
  <c r="D1151" i="149"/>
  <c r="E1151" i="149" s="1"/>
  <c r="D1167" i="149"/>
  <c r="E1167" i="149" s="1"/>
  <c r="D1199" i="149"/>
  <c r="E1199" i="149" s="1"/>
  <c r="D1215" i="149"/>
  <c r="E1215" i="149" s="1"/>
  <c r="D1263" i="149"/>
  <c r="E1263" i="149" s="1"/>
  <c r="D1279" i="149"/>
  <c r="E1279" i="149" s="1"/>
  <c r="D1295" i="149"/>
  <c r="E1295" i="149" s="1"/>
  <c r="D1325" i="149"/>
  <c r="E1325" i="149" s="1"/>
  <c r="D1335" i="149"/>
  <c r="E1335" i="149" s="1"/>
  <c r="D1345" i="149"/>
  <c r="E1345" i="149" s="1"/>
  <c r="D1389" i="149"/>
  <c r="E1389" i="149" s="1"/>
  <c r="D1399" i="149"/>
  <c r="E1399" i="149" s="1"/>
  <c r="D1409" i="149"/>
  <c r="E1409" i="149" s="1"/>
  <c r="D1073" i="149"/>
  <c r="E1073" i="149" s="1"/>
  <c r="D1089" i="149"/>
  <c r="E1089" i="149" s="1"/>
  <c r="D1105" i="149"/>
  <c r="E1105" i="149" s="1"/>
  <c r="D1137" i="149"/>
  <c r="E1137" i="149" s="1"/>
  <c r="D1153" i="149"/>
  <c r="E1153" i="149" s="1"/>
  <c r="D1169" i="149"/>
  <c r="E1169" i="149" s="1"/>
  <c r="D1201" i="149"/>
  <c r="E1201" i="149" s="1"/>
  <c r="D1217" i="149"/>
  <c r="E1217" i="149" s="1"/>
  <c r="D1233" i="149"/>
  <c r="E1233" i="149" s="1"/>
  <c r="D1265" i="149"/>
  <c r="E1265" i="149" s="1"/>
  <c r="D1281" i="149"/>
  <c r="E1281" i="149" s="1"/>
  <c r="D1297" i="149"/>
  <c r="E1297" i="149" s="1"/>
  <c r="D1326" i="149"/>
  <c r="E1326" i="149" s="1"/>
  <c r="D1348" i="149"/>
  <c r="E1348" i="149" s="1"/>
  <c r="D1358" i="149"/>
  <c r="E1358" i="149" s="1"/>
  <c r="D1368" i="149"/>
  <c r="E1368" i="149" s="1"/>
  <c r="D1380" i="149"/>
  <c r="E1380" i="149" s="1"/>
  <c r="D1412" i="149"/>
  <c r="E1412" i="149" s="1"/>
  <c r="D1061" i="149"/>
  <c r="E1061" i="149" s="1"/>
  <c r="D1077" i="149"/>
  <c r="E1077" i="149" s="1"/>
  <c r="D1093" i="149"/>
  <c r="E1093" i="149" s="1"/>
  <c r="D1109" i="149"/>
  <c r="E1109" i="149" s="1"/>
  <c r="D1125" i="149"/>
  <c r="E1125" i="149" s="1"/>
  <c r="D1157" i="149"/>
  <c r="E1157" i="149" s="1"/>
  <c r="D1173" i="149"/>
  <c r="E1173" i="149" s="1"/>
  <c r="D1189" i="149"/>
  <c r="E1189" i="149" s="1"/>
  <c r="D1205" i="149"/>
  <c r="E1205" i="149" s="1"/>
  <c r="D1221" i="149"/>
  <c r="E1221" i="149" s="1"/>
  <c r="D1237" i="149"/>
  <c r="E1237" i="149" s="1"/>
  <c r="D1253" i="149"/>
  <c r="E1253" i="149" s="1"/>
  <c r="D1269" i="149"/>
  <c r="E1269" i="149" s="1"/>
  <c r="D1285" i="149"/>
  <c r="E1285" i="149" s="1"/>
  <c r="D1327" i="149"/>
  <c r="E1327" i="149" s="1"/>
  <c r="D1337" i="149"/>
  <c r="E1337" i="149" s="1"/>
  <c r="D1349" i="149"/>
  <c r="E1349" i="149" s="1"/>
  <c r="D1359" i="149"/>
  <c r="E1359" i="149" s="1"/>
  <c r="D1369" i="149"/>
  <c r="E1369" i="149" s="1"/>
  <c r="D1381" i="149"/>
  <c r="E1381" i="149" s="1"/>
  <c r="D1391" i="149"/>
  <c r="E1391" i="149" s="1"/>
  <c r="D1401" i="149"/>
  <c r="D1413" i="149"/>
  <c r="E1413" i="149" s="1"/>
  <c r="D221" i="149"/>
  <c r="E221" i="149" s="1"/>
  <c r="D229" i="149"/>
  <c r="E229" i="149" s="1"/>
  <c r="D245" i="149"/>
  <c r="E245" i="149" s="1"/>
  <c r="D253" i="149"/>
  <c r="E253" i="149" s="1"/>
  <c r="D261" i="149"/>
  <c r="E261" i="149" s="1"/>
  <c r="D277" i="149"/>
  <c r="E277" i="149" s="1"/>
  <c r="D285" i="149"/>
  <c r="E285" i="149" s="1"/>
  <c r="D293" i="149"/>
  <c r="E293" i="149" s="1"/>
  <c r="D301" i="149"/>
  <c r="E301" i="149" s="1"/>
  <c r="D309" i="149"/>
  <c r="E309" i="149" s="1"/>
  <c r="D317" i="149"/>
  <c r="E317" i="149" s="1"/>
  <c r="D325" i="149"/>
  <c r="E325" i="149" s="1"/>
  <c r="D333" i="149"/>
  <c r="E333" i="149" s="1"/>
  <c r="D341" i="149"/>
  <c r="E341" i="149" s="1"/>
  <c r="D357" i="149"/>
  <c r="E357" i="149" s="1"/>
  <c r="D365" i="149"/>
  <c r="E365" i="149" s="1"/>
  <c r="D373" i="149"/>
  <c r="E373" i="149" s="1"/>
  <c r="D381" i="149"/>
  <c r="E381" i="149" s="1"/>
  <c r="D389" i="149"/>
  <c r="E389" i="149" s="1"/>
  <c r="D397" i="149"/>
  <c r="E397" i="149" s="1"/>
  <c r="D405" i="149"/>
  <c r="E405" i="149" s="1"/>
  <c r="D413" i="149"/>
  <c r="E413" i="149" s="1"/>
  <c r="D421" i="149"/>
  <c r="E421" i="149" s="1"/>
  <c r="D429" i="149"/>
  <c r="E429" i="149" s="1"/>
  <c r="D437" i="149"/>
  <c r="E437" i="149" s="1"/>
  <c r="D445" i="149"/>
  <c r="E445" i="149" s="1"/>
  <c r="D461" i="149"/>
  <c r="E461" i="149" s="1"/>
  <c r="D469" i="149"/>
  <c r="E469" i="149" s="1"/>
  <c r="D477" i="149"/>
  <c r="E477" i="149" s="1"/>
  <c r="D485" i="149"/>
  <c r="E485" i="149" s="1"/>
  <c r="D493" i="149"/>
  <c r="E493" i="149" s="1"/>
  <c r="D501" i="149"/>
  <c r="E501" i="149" s="1"/>
  <c r="D525" i="149"/>
  <c r="E525" i="149" s="1"/>
  <c r="D533" i="149"/>
  <c r="E533" i="149" s="1"/>
  <c r="D541" i="149"/>
  <c r="E541" i="149" s="1"/>
  <c r="D549" i="149"/>
  <c r="E549" i="149" s="1"/>
  <c r="D557" i="149"/>
  <c r="E557" i="149" s="1"/>
  <c r="D573" i="149"/>
  <c r="E573" i="149" s="1"/>
  <c r="D581" i="149"/>
  <c r="E581" i="149" s="1"/>
  <c r="D589" i="149"/>
  <c r="E589" i="149" s="1"/>
  <c r="D605" i="149"/>
  <c r="E605" i="149" s="1"/>
  <c r="D214" i="149"/>
  <c r="E214" i="149" s="1"/>
  <c r="D230" i="149"/>
  <c r="E230" i="149" s="1"/>
  <c r="D238" i="149"/>
  <c r="E238" i="149" s="1"/>
  <c r="D246" i="149"/>
  <c r="E246" i="149" s="1"/>
  <c r="D254" i="149"/>
  <c r="E254" i="149" s="1"/>
  <c r="D262" i="149"/>
  <c r="E262" i="149" s="1"/>
  <c r="D270" i="149"/>
  <c r="E270" i="149" s="1"/>
  <c r="D286" i="149"/>
  <c r="E286" i="149" s="1"/>
  <c r="D294" i="149"/>
  <c r="E294" i="149" s="1"/>
  <c r="D302" i="149"/>
  <c r="E302" i="149" s="1"/>
  <c r="D318" i="149"/>
  <c r="E318" i="149" s="1"/>
  <c r="D326" i="149"/>
  <c r="E326" i="149" s="1"/>
  <c r="D334" i="149"/>
  <c r="E334" i="149" s="1"/>
  <c r="D342" i="149"/>
  <c r="E342" i="149" s="1"/>
  <c r="D350" i="149"/>
  <c r="E350" i="149" s="1"/>
  <c r="D358" i="149"/>
  <c r="E358" i="149" s="1"/>
  <c r="D366" i="149"/>
  <c r="E366" i="149" s="1"/>
  <c r="D382" i="149"/>
  <c r="E382" i="149" s="1"/>
  <c r="D390" i="149"/>
  <c r="E390" i="149" s="1"/>
  <c r="D398" i="149"/>
  <c r="E398" i="149" s="1"/>
  <c r="D406" i="149"/>
  <c r="E406" i="149" s="1"/>
  <c r="D414" i="149"/>
  <c r="E414" i="149" s="1"/>
  <c r="D430" i="149"/>
  <c r="E430" i="149" s="1"/>
  <c r="D438" i="149"/>
  <c r="E438" i="149" s="1"/>
  <c r="D446" i="149"/>
  <c r="E446" i="149" s="1"/>
  <c r="D454" i="149"/>
  <c r="E454" i="149" s="1"/>
  <c r="D462" i="149"/>
  <c r="E462" i="149" s="1"/>
  <c r="D470" i="149"/>
  <c r="E470" i="149" s="1"/>
  <c r="D478" i="149"/>
  <c r="E478" i="149" s="1"/>
  <c r="D486" i="149"/>
  <c r="E486" i="149" s="1"/>
  <c r="D494" i="149"/>
  <c r="E494" i="149" s="1"/>
  <c r="D502" i="149"/>
  <c r="E502" i="149" s="1"/>
  <c r="D510" i="149"/>
  <c r="E510" i="149" s="1"/>
  <c r="D518" i="149"/>
  <c r="E518" i="149" s="1"/>
  <c r="D534" i="149"/>
  <c r="E534" i="149" s="1"/>
  <c r="D542" i="149"/>
  <c r="E542" i="149" s="1"/>
  <c r="D550" i="149"/>
  <c r="E550" i="149" s="1"/>
  <c r="D558" i="149"/>
  <c r="E558" i="149" s="1"/>
  <c r="D566" i="149"/>
  <c r="E566" i="149" s="1"/>
  <c r="D574" i="149"/>
  <c r="E574" i="149" s="1"/>
  <c r="D598" i="149"/>
  <c r="E598" i="149" s="1"/>
  <c r="D606" i="149"/>
  <c r="E606" i="149" s="1"/>
  <c r="D614" i="149"/>
  <c r="E614" i="149" s="1"/>
  <c r="D622" i="149"/>
  <c r="E622" i="149" s="1"/>
  <c r="D630" i="149"/>
  <c r="E630" i="149" s="1"/>
  <c r="D215" i="149"/>
  <c r="E215" i="149" s="1"/>
  <c r="D223" i="149"/>
  <c r="E223" i="149" s="1"/>
  <c r="D239" i="149"/>
  <c r="E239" i="149" s="1"/>
  <c r="D247" i="149"/>
  <c r="E247" i="149" s="1"/>
  <c r="D255" i="149"/>
  <c r="E255" i="149" s="1"/>
  <c r="D263" i="149"/>
  <c r="E263" i="149" s="1"/>
  <c r="D271" i="149"/>
  <c r="E271" i="149" s="1"/>
  <c r="D279" i="149"/>
  <c r="E279" i="149" s="1"/>
  <c r="D287" i="149"/>
  <c r="E287" i="149" s="1"/>
  <c r="D303" i="149"/>
  <c r="E303" i="149" s="1"/>
  <c r="D311" i="149"/>
  <c r="E311" i="149" s="1"/>
  <c r="D319" i="149"/>
  <c r="E319" i="149" s="1"/>
  <c r="D327" i="149"/>
  <c r="E327" i="149" s="1"/>
  <c r="D335" i="149"/>
  <c r="E335" i="149" s="1"/>
  <c r="D343" i="149"/>
  <c r="E343" i="149" s="1"/>
  <c r="D359" i="149"/>
  <c r="E359" i="149" s="1"/>
  <c r="D367" i="149"/>
  <c r="D375" i="149"/>
  <c r="E375" i="149" s="1"/>
  <c r="D391" i="149"/>
  <c r="E391" i="149" s="1"/>
  <c r="D399" i="149"/>
  <c r="E399" i="149" s="1"/>
  <c r="D407" i="149"/>
  <c r="E407" i="149" s="1"/>
  <c r="D423" i="149"/>
  <c r="E423" i="149" s="1"/>
  <c r="D431" i="149"/>
  <c r="E431" i="149" s="1"/>
  <c r="D439" i="149"/>
  <c r="E439" i="149" s="1"/>
  <c r="D447" i="149"/>
  <c r="E447" i="149" s="1"/>
  <c r="D455" i="149"/>
  <c r="E455" i="149" s="1"/>
  <c r="D463" i="149"/>
  <c r="E463" i="149" s="1"/>
  <c r="D471" i="149"/>
  <c r="E471" i="149" s="1"/>
  <c r="D479" i="149"/>
  <c r="E479" i="149" s="1"/>
  <c r="D487" i="149"/>
  <c r="E487" i="149" s="1"/>
  <c r="D495" i="149"/>
  <c r="E495" i="149" s="1"/>
  <c r="D503" i="149"/>
  <c r="E503" i="149" s="1"/>
  <c r="D511" i="149"/>
  <c r="E511" i="149" s="1"/>
  <c r="D519" i="149"/>
  <c r="E519" i="149" s="1"/>
  <c r="D527" i="149"/>
  <c r="E527" i="149" s="1"/>
  <c r="D535" i="149"/>
  <c r="E535" i="149" s="1"/>
  <c r="D543" i="149"/>
  <c r="E543" i="149" s="1"/>
  <c r="D551" i="149"/>
  <c r="E551" i="149" s="1"/>
  <c r="D559" i="149"/>
  <c r="E559" i="149" s="1"/>
  <c r="D575" i="149"/>
  <c r="E575" i="149" s="1"/>
  <c r="D583" i="149"/>
  <c r="E583" i="149" s="1"/>
  <c r="D591" i="149"/>
  <c r="E591" i="149" s="1"/>
  <c r="D607" i="149"/>
  <c r="E607" i="149" s="1"/>
  <c r="D615" i="149"/>
  <c r="E615" i="149" s="1"/>
  <c r="D623" i="149"/>
  <c r="E623" i="149" s="1"/>
  <c r="D224" i="149"/>
  <c r="E224" i="149" s="1"/>
  <c r="K1514" i="38" s="1"/>
  <c r="N1514" i="38" s="1"/>
  <c r="D232" i="149"/>
  <c r="E232" i="149" s="1"/>
  <c r="D240" i="149"/>
  <c r="E240" i="149" s="1"/>
  <c r="D256" i="149"/>
  <c r="E256" i="149" s="1"/>
  <c r="D264" i="149"/>
  <c r="E264" i="149" s="1"/>
  <c r="D280" i="149"/>
  <c r="E280" i="149" s="1"/>
  <c r="D288" i="149"/>
  <c r="E288" i="149" s="1"/>
  <c r="D296" i="149"/>
  <c r="E296" i="149" s="1"/>
  <c r="D312" i="149"/>
  <c r="E312" i="149" s="1"/>
  <c r="D320" i="149"/>
  <c r="E320" i="149" s="1"/>
  <c r="D328" i="149"/>
  <c r="E328" i="149" s="1"/>
  <c r="K1515" i="38" s="1"/>
  <c r="N1515" i="38" s="1"/>
  <c r="D344" i="149"/>
  <c r="E344" i="149" s="1"/>
  <c r="D352" i="149"/>
  <c r="E352" i="149" s="1"/>
  <c r="D360" i="149"/>
  <c r="E360" i="149" s="1"/>
  <c r="D376" i="149"/>
  <c r="E376" i="149" s="1"/>
  <c r="D384" i="149"/>
  <c r="E384" i="149" s="1"/>
  <c r="D392" i="149"/>
  <c r="E392" i="149" s="1"/>
  <c r="D400" i="149"/>
  <c r="E400" i="149" s="1"/>
  <c r="D408" i="149"/>
  <c r="E408" i="149" s="1"/>
  <c r="D416" i="149"/>
  <c r="E416" i="149" s="1"/>
  <c r="D432" i="149"/>
  <c r="E432" i="149" s="1"/>
  <c r="D440" i="149"/>
  <c r="E440" i="149" s="1"/>
  <c r="D448" i="149"/>
  <c r="E448" i="149" s="1"/>
  <c r="D464" i="149"/>
  <c r="E464" i="149" s="1"/>
  <c r="D472" i="149"/>
  <c r="E472" i="149" s="1"/>
  <c r="D480" i="149"/>
  <c r="E480" i="149" s="1"/>
  <c r="D496" i="149"/>
  <c r="E496" i="149" s="1"/>
  <c r="D512" i="149"/>
  <c r="E512" i="149" s="1"/>
  <c r="D528" i="149"/>
  <c r="E528" i="149" s="1"/>
  <c r="D536" i="149"/>
  <c r="E536" i="149" s="1"/>
  <c r="D544" i="149"/>
  <c r="D552" i="149"/>
  <c r="E552" i="149" s="1"/>
  <c r="D560" i="149"/>
  <c r="E560" i="149" s="1"/>
  <c r="D568" i="149"/>
  <c r="E568" i="149" s="1"/>
  <c r="D576" i="149"/>
  <c r="E576" i="149" s="1"/>
  <c r="D584" i="149"/>
  <c r="E584" i="149" s="1"/>
  <c r="D592" i="149"/>
  <c r="E592" i="149" s="1"/>
  <c r="D600" i="149"/>
  <c r="E600" i="149" s="1"/>
  <c r="D608" i="149"/>
  <c r="E608" i="149" s="1"/>
  <c r="D616" i="149"/>
  <c r="E616" i="149" s="1"/>
  <c r="D624" i="149"/>
  <c r="E624" i="149" s="1"/>
  <c r="D217" i="149"/>
  <c r="E217" i="149" s="1"/>
  <c r="D225" i="149"/>
  <c r="E225" i="149" s="1"/>
  <c r="D233" i="149"/>
  <c r="E233" i="149" s="1"/>
  <c r="D241" i="149"/>
  <c r="E241" i="149" s="1"/>
  <c r="D249" i="149"/>
  <c r="E249" i="149" s="1"/>
  <c r="D257" i="149"/>
  <c r="E257" i="149" s="1"/>
  <c r="D265" i="149"/>
  <c r="E265" i="149" s="1"/>
  <c r="D273" i="149"/>
  <c r="E273" i="149" s="1"/>
  <c r="D281" i="149"/>
  <c r="E281" i="149" s="1"/>
  <c r="D305" i="149"/>
  <c r="E305" i="149" s="1"/>
  <c r="D313" i="149"/>
  <c r="E313" i="149" s="1"/>
  <c r="D329" i="149"/>
  <c r="E329" i="149" s="1"/>
  <c r="D337" i="149"/>
  <c r="E337" i="149" s="1"/>
  <c r="D361" i="149"/>
  <c r="E361" i="149" s="1"/>
  <c r="D369" i="149"/>
  <c r="E369" i="149" s="1"/>
  <c r="D385" i="149"/>
  <c r="E385" i="149" s="1"/>
  <c r="D393" i="149"/>
  <c r="E393" i="149" s="1"/>
  <c r="D401" i="149"/>
  <c r="E401" i="149" s="1"/>
  <c r="D417" i="149"/>
  <c r="E417" i="149" s="1"/>
  <c r="D425" i="149"/>
  <c r="E425" i="149" s="1"/>
  <c r="D433" i="149"/>
  <c r="E433" i="149" s="1"/>
  <c r="D449" i="149"/>
  <c r="E449" i="149" s="1"/>
  <c r="D457" i="149"/>
  <c r="E457" i="149" s="1"/>
  <c r="D465" i="149"/>
  <c r="E465" i="149" s="1"/>
  <c r="D473" i="149"/>
  <c r="E473" i="149" s="1"/>
  <c r="D481" i="149"/>
  <c r="E481" i="149" s="1"/>
  <c r="D489" i="149"/>
  <c r="E489" i="149" s="1"/>
  <c r="D505" i="149"/>
  <c r="E505" i="149" s="1"/>
  <c r="D513" i="149"/>
  <c r="E513" i="149" s="1"/>
  <c r="D521" i="149"/>
  <c r="E521" i="149" s="1"/>
  <c r="D537" i="149"/>
  <c r="E537" i="149" s="1"/>
  <c r="D545" i="149"/>
  <c r="E545" i="149" s="1"/>
  <c r="D553" i="149"/>
  <c r="D561" i="149"/>
  <c r="E561" i="149" s="1"/>
  <c r="D569" i="149"/>
  <c r="E569" i="149" s="1"/>
  <c r="D577" i="149"/>
  <c r="E577" i="149" s="1"/>
  <c r="D585" i="149"/>
  <c r="E585" i="149" s="1"/>
  <c r="D601" i="149"/>
  <c r="E601" i="149" s="1"/>
  <c r="D210" i="149"/>
  <c r="E210" i="149" s="1"/>
  <c r="D218" i="149"/>
  <c r="E218" i="149" s="1"/>
  <c r="D226" i="149"/>
  <c r="E226" i="149" s="1"/>
  <c r="D234" i="149"/>
  <c r="E234" i="149" s="1"/>
  <c r="D242" i="149"/>
  <c r="E242" i="149" s="1"/>
  <c r="D250" i="149"/>
  <c r="E250" i="149" s="1"/>
  <c r="D258" i="149"/>
  <c r="E258" i="149" s="1"/>
  <c r="D282" i="149"/>
  <c r="E282" i="149" s="1"/>
  <c r="D290" i="149"/>
  <c r="E290" i="149" s="1"/>
  <c r="D298" i="149"/>
  <c r="E298" i="149" s="1"/>
  <c r="D314" i="149"/>
  <c r="E314" i="149" s="1"/>
  <c r="D322" i="149"/>
  <c r="E322" i="149" s="1"/>
  <c r="D330" i="149"/>
  <c r="E330" i="149" s="1"/>
  <c r="D346" i="149"/>
  <c r="E346" i="149" s="1"/>
  <c r="D354" i="149"/>
  <c r="E354" i="149" s="1"/>
  <c r="D362" i="149"/>
  <c r="E362" i="149" s="1"/>
  <c r="D370" i="149"/>
  <c r="E370" i="149" s="1"/>
  <c r="D378" i="149"/>
  <c r="E378" i="149" s="1"/>
  <c r="D386" i="149"/>
  <c r="E386" i="149" s="1"/>
  <c r="D394" i="149"/>
  <c r="E394" i="149" s="1"/>
  <c r="D402" i="149"/>
  <c r="E402" i="149" s="1"/>
  <c r="D410" i="149"/>
  <c r="E410" i="149" s="1"/>
  <c r="D434" i="149"/>
  <c r="E434" i="149" s="1"/>
  <c r="D442" i="149"/>
  <c r="E442" i="149" s="1"/>
  <c r="D466" i="149"/>
  <c r="E466" i="149" s="1"/>
  <c r="D474" i="149"/>
  <c r="E474" i="149" s="1"/>
  <c r="D482" i="149"/>
  <c r="E482" i="149" s="1"/>
  <c r="D490" i="149"/>
  <c r="E490" i="149" s="1"/>
  <c r="D498" i="149"/>
  <c r="E498" i="149" s="1"/>
  <c r="D506" i="149"/>
  <c r="E506" i="149" s="1"/>
  <c r="D530" i="149"/>
  <c r="E530" i="149" s="1"/>
  <c r="D538" i="149"/>
  <c r="E538" i="149" s="1"/>
  <c r="D546" i="149"/>
  <c r="E546" i="149" s="1"/>
  <c r="D554" i="149"/>
  <c r="E554" i="149" s="1"/>
  <c r="D562" i="149"/>
  <c r="E562" i="149" s="1"/>
  <c r="D578" i="149"/>
  <c r="E578" i="149" s="1"/>
  <c r="D586" i="149"/>
  <c r="E586" i="149" s="1"/>
  <c r="D594" i="149"/>
  <c r="D610" i="149"/>
  <c r="E610" i="149" s="1"/>
  <c r="D618" i="149"/>
  <c r="E618" i="149" s="1"/>
  <c r="D211" i="149"/>
  <c r="E211" i="149" s="1"/>
  <c r="D227" i="149"/>
  <c r="E227" i="149" s="1"/>
  <c r="K1561" i="38" s="1"/>
  <c r="N1561" i="38" s="1"/>
  <c r="D235" i="149"/>
  <c r="E235" i="149" s="1"/>
  <c r="D243" i="149"/>
  <c r="E243" i="149" s="1"/>
  <c r="D251" i="149"/>
  <c r="E251" i="149" s="1"/>
  <c r="D259" i="149"/>
  <c r="E259" i="149" s="1"/>
  <c r="D267" i="149"/>
  <c r="E267" i="149" s="1"/>
  <c r="D275" i="149"/>
  <c r="E275" i="149" s="1"/>
  <c r="D291" i="149"/>
  <c r="E291" i="149" s="1"/>
  <c r="D299" i="149"/>
  <c r="E299" i="149" s="1"/>
  <c r="D307" i="149"/>
  <c r="E307" i="149" s="1"/>
  <c r="D315" i="149"/>
  <c r="E315" i="149" s="1"/>
  <c r="D323" i="149"/>
  <c r="E323" i="149" s="1"/>
  <c r="D331" i="149"/>
  <c r="E331" i="149" s="1"/>
  <c r="D339" i="149"/>
  <c r="E339" i="149" s="1"/>
  <c r="D355" i="149"/>
  <c r="E355" i="149" s="1"/>
  <c r="D363" i="149"/>
  <c r="E363" i="149" s="1"/>
  <c r="D371" i="149"/>
  <c r="E371" i="149" s="1"/>
  <c r="D379" i="149"/>
  <c r="E379" i="149" s="1"/>
  <c r="D387" i="149"/>
  <c r="E387" i="149" s="1"/>
  <c r="D395" i="149"/>
  <c r="E395" i="149" s="1"/>
  <c r="D403" i="149"/>
  <c r="E403" i="149" s="1"/>
  <c r="D419" i="149"/>
  <c r="E419" i="149" s="1"/>
  <c r="D427" i="149"/>
  <c r="E427" i="149" s="1"/>
  <c r="D435" i="149"/>
  <c r="E435" i="149" s="1"/>
  <c r="D443" i="149"/>
  <c r="E443" i="149" s="1"/>
  <c r="D451" i="149"/>
  <c r="E451" i="149" s="1"/>
  <c r="D459" i="149"/>
  <c r="E459" i="149" s="1"/>
  <c r="D467" i="149"/>
  <c r="E467" i="149" s="1"/>
  <c r="D483" i="149"/>
  <c r="E483" i="149" s="1"/>
  <c r="D491" i="149"/>
  <c r="E491" i="149" s="1"/>
  <c r="D499" i="149"/>
  <c r="E499" i="149" s="1"/>
  <c r="D507" i="149"/>
  <c r="E507" i="149" s="1"/>
  <c r="D515" i="149"/>
  <c r="E515" i="149" s="1"/>
  <c r="D523" i="149"/>
  <c r="E523" i="149" s="1"/>
  <c r="D531" i="149"/>
  <c r="E531" i="149" s="1"/>
  <c r="D547" i="149"/>
  <c r="E547" i="149" s="1"/>
  <c r="D555" i="149"/>
  <c r="E555" i="149" s="1"/>
  <c r="D212" i="149"/>
  <c r="E212" i="149" s="1"/>
  <c r="D220" i="149"/>
  <c r="E220" i="149" s="1"/>
  <c r="D228" i="149"/>
  <c r="E228" i="149" s="1"/>
  <c r="D236" i="149"/>
  <c r="E236" i="149" s="1"/>
  <c r="D244" i="149"/>
  <c r="E244" i="149" s="1"/>
  <c r="D252" i="149"/>
  <c r="E252" i="149" s="1"/>
  <c r="D260" i="149"/>
  <c r="E260" i="149" s="1"/>
  <c r="D268" i="149"/>
  <c r="E268" i="149" s="1"/>
  <c r="D276" i="149"/>
  <c r="E276" i="149" s="1"/>
  <c r="D284" i="149"/>
  <c r="E284" i="149" s="1"/>
  <c r="D292" i="149"/>
  <c r="E292" i="149" s="1"/>
  <c r="D300" i="149"/>
  <c r="E300" i="149" s="1"/>
  <c r="D308" i="149"/>
  <c r="E308" i="149" s="1"/>
  <c r="D316" i="149"/>
  <c r="E316" i="149" s="1"/>
  <c r="D324" i="149"/>
  <c r="E324" i="149" s="1"/>
  <c r="D332" i="149"/>
  <c r="E332" i="149" s="1"/>
  <c r="D340" i="149"/>
  <c r="E340" i="149" s="1"/>
  <c r="D356" i="149"/>
  <c r="E356" i="149" s="1"/>
  <c r="D364" i="149"/>
  <c r="E364" i="149" s="1"/>
  <c r="D372" i="149"/>
  <c r="E372" i="149" s="1"/>
  <c r="D388" i="149"/>
  <c r="E388" i="149" s="1"/>
  <c r="D396" i="149"/>
  <c r="E396" i="149" s="1"/>
  <c r="D404" i="149"/>
  <c r="E404" i="149" s="1"/>
  <c r="D420" i="149"/>
  <c r="E420" i="149" s="1"/>
  <c r="D428" i="149"/>
  <c r="E428" i="149" s="1"/>
  <c r="D444" i="149"/>
  <c r="E444" i="149" s="1"/>
  <c r="D452" i="149"/>
  <c r="E452" i="149" s="1"/>
  <c r="D460" i="149"/>
  <c r="E460" i="149" s="1"/>
  <c r="D468" i="149"/>
  <c r="E468" i="149" s="1"/>
  <c r="D476" i="149"/>
  <c r="E476" i="149" s="1"/>
  <c r="D484" i="149"/>
  <c r="E484" i="149" s="1"/>
  <c r="D492" i="149"/>
  <c r="E492" i="149" s="1"/>
  <c r="D500" i="149"/>
  <c r="E500" i="149" s="1"/>
  <c r="D508" i="149"/>
  <c r="E508" i="149" s="1"/>
  <c r="D516" i="149"/>
  <c r="E516" i="149" s="1"/>
  <c r="D524" i="149"/>
  <c r="E524" i="149" s="1"/>
  <c r="D540" i="149"/>
  <c r="E540" i="149" s="1"/>
  <c r="D548" i="149"/>
  <c r="E548" i="149" s="1"/>
  <c r="D579" i="149"/>
  <c r="E579" i="149" s="1"/>
  <c r="D609" i="149"/>
  <c r="E609" i="149" s="1"/>
  <c r="D625" i="149"/>
  <c r="E625" i="149" s="1"/>
  <c r="D635" i="149"/>
  <c r="E635" i="149" s="1"/>
  <c r="D643" i="149"/>
  <c r="E643" i="149" s="1"/>
  <c r="D651" i="149"/>
  <c r="E651" i="149" s="1"/>
  <c r="D659" i="149"/>
  <c r="E659" i="149" s="1"/>
  <c r="D675" i="149"/>
  <c r="E675" i="149" s="1"/>
  <c r="D683" i="149"/>
  <c r="E683" i="149" s="1"/>
  <c r="D691" i="149"/>
  <c r="E691" i="149" s="1"/>
  <c r="D699" i="149"/>
  <c r="E699" i="149" s="1"/>
  <c r="D707" i="149"/>
  <c r="E707" i="149" s="1"/>
  <c r="D580" i="149"/>
  <c r="E580" i="149" s="1"/>
  <c r="D611" i="149"/>
  <c r="E611" i="149" s="1"/>
  <c r="D626" i="149"/>
  <c r="E626" i="149" s="1"/>
  <c r="D636" i="149"/>
  <c r="E636" i="149" s="1"/>
  <c r="D644" i="149"/>
  <c r="E644" i="149" s="1"/>
  <c r="D652" i="149"/>
  <c r="E652" i="149" s="1"/>
  <c r="D660" i="149"/>
  <c r="E660" i="149" s="1"/>
  <c r="D668" i="149"/>
  <c r="E668" i="149" s="1"/>
  <c r="D676" i="149"/>
  <c r="E676" i="149" s="1"/>
  <c r="D684" i="149"/>
  <c r="E684" i="149" s="1"/>
  <c r="D692" i="149"/>
  <c r="E692" i="149" s="1"/>
  <c r="D700" i="149"/>
  <c r="E700" i="149" s="1"/>
  <c r="D209" i="149"/>
  <c r="E209" i="149" s="1"/>
  <c r="D587" i="149"/>
  <c r="E587" i="149" s="1"/>
  <c r="D612" i="149"/>
  <c r="E612" i="149" s="1"/>
  <c r="D627" i="149"/>
  <c r="E627" i="149" s="1"/>
  <c r="D637" i="149"/>
  <c r="E637" i="149" s="1"/>
  <c r="D645" i="149"/>
  <c r="E645" i="149" s="1"/>
  <c r="D653" i="149"/>
  <c r="E653" i="149" s="1"/>
  <c r="D661" i="149"/>
  <c r="E661" i="149" s="1"/>
  <c r="D669" i="149"/>
  <c r="E669" i="149" s="1"/>
  <c r="D677" i="149"/>
  <c r="E677" i="149" s="1"/>
  <c r="D685" i="149"/>
  <c r="E685" i="149" s="1"/>
  <c r="D693" i="149"/>
  <c r="E693" i="149" s="1"/>
  <c r="D701" i="149"/>
  <c r="E701" i="149" s="1"/>
  <c r="D588" i="149"/>
  <c r="K78" i="9" s="1"/>
  <c r="D613" i="149"/>
  <c r="E613" i="149" s="1"/>
  <c r="D628" i="149"/>
  <c r="E628" i="149" s="1"/>
  <c r="D638" i="149"/>
  <c r="E638" i="149" s="1"/>
  <c r="D654" i="149"/>
  <c r="E654" i="149" s="1"/>
  <c r="D662" i="149"/>
  <c r="E662" i="149" s="1"/>
  <c r="D678" i="149"/>
  <c r="E678" i="149" s="1"/>
  <c r="D686" i="149"/>
  <c r="E686" i="149" s="1"/>
  <c r="D694" i="149"/>
  <c r="E694" i="149" s="1"/>
  <c r="D702" i="149"/>
  <c r="E702" i="149" s="1"/>
  <c r="D563" i="149"/>
  <c r="E563" i="149" s="1"/>
  <c r="D617" i="149"/>
  <c r="D639" i="149"/>
  <c r="E639" i="149" s="1"/>
  <c r="D647" i="149"/>
  <c r="E647" i="149" s="1"/>
  <c r="D655" i="149"/>
  <c r="E655" i="149" s="1"/>
  <c r="D663" i="149"/>
  <c r="E663" i="149" s="1"/>
  <c r="D671" i="149"/>
  <c r="E671" i="149" s="1"/>
  <c r="D679" i="149"/>
  <c r="E679" i="149" s="1"/>
  <c r="D687" i="149"/>
  <c r="E687" i="149" s="1"/>
  <c r="D695" i="149"/>
  <c r="E695" i="149" s="1"/>
  <c r="D703" i="149"/>
  <c r="E703" i="149" s="1"/>
  <c r="D564" i="149"/>
  <c r="E564" i="149" s="1"/>
  <c r="D596" i="149"/>
  <c r="E596" i="149" s="1"/>
  <c r="D619" i="149"/>
  <c r="E619" i="149" s="1"/>
  <c r="D648" i="149"/>
  <c r="E648" i="149" s="1"/>
  <c r="D656" i="149"/>
  <c r="E656" i="149" s="1"/>
  <c r="K1518" i="38" s="1"/>
  <c r="N1518" i="38" s="1"/>
  <c r="D664" i="149"/>
  <c r="E664" i="149" s="1"/>
  <c r="D680" i="149"/>
  <c r="E680" i="149" s="1"/>
  <c r="D688" i="149"/>
  <c r="E688" i="149" s="1"/>
  <c r="D696" i="149"/>
  <c r="E696" i="149" s="1"/>
  <c r="D571" i="149"/>
  <c r="E571" i="149" s="1"/>
  <c r="D620" i="149"/>
  <c r="E620" i="149" s="1"/>
  <c r="D633" i="149"/>
  <c r="E633" i="149" s="1"/>
  <c r="D641" i="149"/>
  <c r="E641" i="149" s="1"/>
  <c r="D649" i="149"/>
  <c r="E649" i="149" s="1"/>
  <c r="D657" i="149"/>
  <c r="E657" i="149" s="1"/>
  <c r="D665" i="149"/>
  <c r="E665" i="149" s="1"/>
  <c r="D673" i="149"/>
  <c r="E673" i="149" s="1"/>
  <c r="D681" i="149"/>
  <c r="E681" i="149" s="1"/>
  <c r="D689" i="149"/>
  <c r="E689" i="149" s="1"/>
  <c r="D697" i="149"/>
  <c r="E697" i="149" s="1"/>
  <c r="D572" i="149"/>
  <c r="E572" i="149" s="1"/>
  <c r="D604" i="149"/>
  <c r="E604" i="149" s="1"/>
  <c r="D621" i="149"/>
  <c r="E621" i="149" s="1"/>
  <c r="D642" i="149"/>
  <c r="E642" i="149" s="1"/>
  <c r="D650" i="149"/>
  <c r="E650" i="149" s="1"/>
  <c r="D658" i="149"/>
  <c r="E658" i="149" s="1"/>
  <c r="D666" i="149"/>
  <c r="E666" i="149" s="1"/>
  <c r="D674" i="149"/>
  <c r="E674" i="149" s="1"/>
  <c r="D682" i="149"/>
  <c r="E682" i="149" s="1"/>
  <c r="D690" i="149"/>
  <c r="E690" i="149" s="1"/>
  <c r="D698" i="149"/>
  <c r="E698" i="149" s="1"/>
  <c r="D706" i="149"/>
  <c r="E706" i="149" s="1"/>
  <c r="D711" i="149"/>
  <c r="E711" i="149" s="1"/>
  <c r="D712" i="149"/>
  <c r="E712" i="149" s="1"/>
  <c r="D719" i="149"/>
  <c r="E719" i="149" s="1"/>
  <c r="D720" i="149"/>
  <c r="E720" i="149" s="1"/>
  <c r="D713" i="149"/>
  <c r="E713" i="149" s="1"/>
  <c r="D715" i="149"/>
  <c r="E715" i="149" s="1"/>
  <c r="D716" i="149"/>
  <c r="E716" i="149" s="1"/>
  <c r="D717" i="149"/>
  <c r="E717" i="149" s="1"/>
  <c r="D718" i="149"/>
  <c r="E718" i="149" s="1"/>
  <c r="D815" i="149"/>
  <c r="E815" i="149" s="1"/>
  <c r="D823" i="149"/>
  <c r="D831" i="149"/>
  <c r="E831" i="149" s="1"/>
  <c r="D816" i="149"/>
  <c r="E816" i="149" s="1"/>
  <c r="D832" i="149"/>
  <c r="E832" i="149" s="1"/>
  <c r="D817" i="149"/>
  <c r="E817" i="149" s="1"/>
  <c r="D833" i="149"/>
  <c r="E833" i="149" s="1"/>
  <c r="D818" i="149"/>
  <c r="D834" i="149"/>
  <c r="E834" i="149" s="1"/>
  <c r="D819" i="149"/>
  <c r="E819" i="149" s="1"/>
  <c r="D820" i="149"/>
  <c r="E820" i="149" s="1"/>
  <c r="D828" i="149"/>
  <c r="E828" i="149" s="1"/>
  <c r="D821" i="149"/>
  <c r="E821" i="149" s="1"/>
  <c r="D822" i="149"/>
  <c r="E822" i="149" s="1"/>
  <c r="D830" i="149"/>
  <c r="D921" i="149"/>
  <c r="E921" i="149" s="1"/>
  <c r="D929" i="149"/>
  <c r="E929" i="149" s="1"/>
  <c r="D935" i="149"/>
  <c r="E935" i="149" s="1"/>
  <c r="D943" i="149"/>
  <c r="E943" i="149" s="1"/>
  <c r="D951" i="149"/>
  <c r="E951" i="149" s="1"/>
  <c r="D959" i="149"/>
  <c r="E959" i="149" s="1"/>
  <c r="D967" i="149"/>
  <c r="E967" i="149" s="1"/>
  <c r="D975" i="149"/>
  <c r="E975" i="149" s="1"/>
  <c r="D983" i="149"/>
  <c r="E983" i="149" s="1"/>
  <c r="D922" i="149"/>
  <c r="E922" i="149" s="1"/>
  <c r="D930" i="149"/>
  <c r="E930" i="149" s="1"/>
  <c r="D944" i="149"/>
  <c r="E944" i="149" s="1"/>
  <c r="D952" i="149"/>
  <c r="E952" i="149" s="1"/>
  <c r="D960" i="149"/>
  <c r="E960" i="149" s="1"/>
  <c r="D968" i="149"/>
  <c r="E968" i="149" s="1"/>
  <c r="D976" i="149"/>
  <c r="E976" i="149" s="1"/>
  <c r="D984" i="149"/>
  <c r="E984" i="149" s="1"/>
  <c r="D923" i="149"/>
  <c r="E923" i="149" s="1"/>
  <c r="D931" i="149"/>
  <c r="E931" i="149" s="1"/>
  <c r="D937" i="149"/>
  <c r="E937" i="149" s="1"/>
  <c r="D945" i="149"/>
  <c r="E945" i="149" s="1"/>
  <c r="D953" i="149"/>
  <c r="E953" i="149" s="1"/>
  <c r="D961" i="149"/>
  <c r="E961" i="149" s="1"/>
  <c r="D969" i="149"/>
  <c r="E969" i="149" s="1"/>
  <c r="D977" i="149"/>
  <c r="E977" i="149" s="1"/>
  <c r="D985" i="149"/>
  <c r="E985" i="149" s="1"/>
  <c r="D916" i="149"/>
  <c r="E916" i="149" s="1"/>
  <c r="D924" i="149"/>
  <c r="E924" i="149" s="1"/>
  <c r="D938" i="149"/>
  <c r="E938" i="149" s="1"/>
  <c r="D946" i="149"/>
  <c r="E946" i="149" s="1"/>
  <c r="D954" i="149"/>
  <c r="E954" i="149" s="1"/>
  <c r="D962" i="149"/>
  <c r="E962" i="149" s="1"/>
  <c r="D970" i="149"/>
  <c r="E970" i="149" s="1"/>
  <c r="D978" i="149"/>
  <c r="E978" i="149" s="1"/>
  <c r="D917" i="149"/>
  <c r="E917" i="149" s="1"/>
  <c r="D925" i="149"/>
  <c r="E925" i="149" s="1"/>
  <c r="D939" i="149"/>
  <c r="E939" i="149" s="1"/>
  <c r="D947" i="149"/>
  <c r="E947" i="149" s="1"/>
  <c r="D955" i="149"/>
  <c r="E955" i="149" s="1"/>
  <c r="D963" i="149"/>
  <c r="E963" i="149" s="1"/>
  <c r="D971" i="149"/>
  <c r="E971" i="149" s="1"/>
  <c r="D979" i="149"/>
  <c r="E979" i="149" s="1"/>
  <c r="D918" i="149"/>
  <c r="E918" i="149" s="1"/>
  <c r="D926" i="149"/>
  <c r="E926" i="149" s="1"/>
  <c r="D940" i="149"/>
  <c r="E940" i="149" s="1"/>
  <c r="D948" i="149"/>
  <c r="E948" i="149" s="1"/>
  <c r="D956" i="149"/>
  <c r="E956" i="149" s="1"/>
  <c r="D964" i="149"/>
  <c r="E964" i="149" s="1"/>
  <c r="D972" i="149"/>
  <c r="E972" i="149" s="1"/>
  <c r="D980" i="149"/>
  <c r="E980" i="149" s="1"/>
  <c r="D919" i="149"/>
  <c r="E919" i="149" s="1"/>
  <c r="D927" i="149"/>
  <c r="E927" i="149" s="1"/>
  <c r="D933" i="149"/>
  <c r="E933" i="149" s="1"/>
  <c r="D941" i="149"/>
  <c r="E941" i="149" s="1"/>
  <c r="D949" i="149"/>
  <c r="E949" i="149" s="1"/>
  <c r="D957" i="149"/>
  <c r="E957" i="149" s="1"/>
  <c r="K1517" i="38" s="1"/>
  <c r="N1517" i="38" s="1"/>
  <c r="D965" i="149"/>
  <c r="E965" i="149" s="1"/>
  <c r="D973" i="149"/>
  <c r="E973" i="149" s="1"/>
  <c r="D981" i="149"/>
  <c r="E981" i="149" s="1"/>
  <c r="D920" i="149"/>
  <c r="E920" i="149" s="1"/>
  <c r="D928" i="149"/>
  <c r="E928" i="149" s="1"/>
  <c r="D934" i="149"/>
  <c r="E934" i="149" s="1"/>
  <c r="D942" i="149"/>
  <c r="E942" i="149" s="1"/>
  <c r="D950" i="149"/>
  <c r="E950" i="149" s="1"/>
  <c r="D958" i="149"/>
  <c r="E958" i="149" s="1"/>
  <c r="D966" i="149"/>
  <c r="E966" i="149" s="1"/>
  <c r="D974" i="149"/>
  <c r="E974" i="149" s="1"/>
  <c r="D982" i="149"/>
  <c r="E982" i="149" s="1"/>
  <c r="D997" i="149"/>
  <c r="E997" i="149" s="1"/>
  <c r="D1005" i="149"/>
  <c r="E1005" i="149" s="1"/>
  <c r="D26" i="149"/>
  <c r="E26" i="149" s="1"/>
  <c r="D34" i="149"/>
  <c r="E34" i="149" s="1"/>
  <c r="D42" i="149"/>
  <c r="D50" i="149"/>
  <c r="E50" i="149" s="1"/>
  <c r="D7" i="149"/>
  <c r="E7" i="149" s="1"/>
  <c r="D15" i="149"/>
  <c r="E15" i="149" s="1"/>
  <c r="D23" i="149"/>
  <c r="E23" i="149" s="1"/>
  <c r="D27" i="149"/>
  <c r="E27" i="149" s="1"/>
  <c r="D43" i="149"/>
  <c r="E43" i="149" s="1"/>
  <c r="D24" i="149"/>
  <c r="E24" i="149" s="1"/>
  <c r="D36" i="149"/>
  <c r="D52" i="149"/>
  <c r="E52" i="149" s="1"/>
  <c r="D45" i="149"/>
  <c r="E45" i="149" s="1"/>
  <c r="D55" i="149"/>
  <c r="E55" i="149" s="1"/>
  <c r="D13" i="149"/>
  <c r="E13" i="149" s="1"/>
  <c r="D57" i="149"/>
  <c r="E57" i="149" s="1"/>
  <c r="D998" i="149"/>
  <c r="E998" i="149" s="1"/>
  <c r="D1006" i="149"/>
  <c r="E1006" i="149" s="1"/>
  <c r="D35" i="149"/>
  <c r="E35" i="149" s="1"/>
  <c r="D51" i="149"/>
  <c r="E51" i="149" s="1"/>
  <c r="D16" i="149"/>
  <c r="E16" i="149" s="1"/>
  <c r="D44" i="149"/>
  <c r="E44" i="149" s="1"/>
  <c r="D17" i="149"/>
  <c r="E17" i="149" s="1"/>
  <c r="D37" i="149"/>
  <c r="E37" i="149" s="1"/>
  <c r="D18" i="149"/>
  <c r="E18" i="149" s="1"/>
  <c r="D20" i="149"/>
  <c r="E20" i="149" s="1"/>
  <c r="D25" i="149"/>
  <c r="E25" i="149" s="1"/>
  <c r="D1007" i="149"/>
  <c r="E1007" i="149" s="1"/>
  <c r="D28" i="149"/>
  <c r="E28" i="149" s="1"/>
  <c r="D9" i="149"/>
  <c r="E9" i="149" s="1"/>
  <c r="D53" i="149"/>
  <c r="E53" i="149" s="1"/>
  <c r="D47" i="149"/>
  <c r="E47" i="149" s="1"/>
  <c r="D22" i="149"/>
  <c r="E22" i="149" s="1"/>
  <c r="D1000" i="149"/>
  <c r="E1000" i="149" s="1"/>
  <c r="D1008" i="149"/>
  <c r="E1008" i="149" s="1"/>
  <c r="D29" i="149"/>
  <c r="E29" i="149" s="1"/>
  <c r="D10" i="149"/>
  <c r="E10" i="149" s="1"/>
  <c r="D12" i="149"/>
  <c r="E12" i="149" s="1"/>
  <c r="D48" i="149"/>
  <c r="E48" i="149" s="1"/>
  <c r="D21" i="149"/>
  <c r="E21" i="149" s="1"/>
  <c r="D1001" i="149"/>
  <c r="E1001" i="149" s="1"/>
  <c r="D1009" i="149"/>
  <c r="E1009" i="149" s="1"/>
  <c r="D30" i="149"/>
  <c r="E30" i="149" s="1"/>
  <c r="D38" i="149"/>
  <c r="E38" i="149" s="1"/>
  <c r="D46" i="149"/>
  <c r="E46" i="149" s="1"/>
  <c r="D54" i="149"/>
  <c r="E54" i="149" s="1"/>
  <c r="D11" i="149"/>
  <c r="E11" i="149" s="1"/>
  <c r="D19" i="149"/>
  <c r="E19" i="149" s="1"/>
  <c r="D31" i="149"/>
  <c r="E31" i="149" s="1"/>
  <c r="D56" i="149"/>
  <c r="E56" i="149" s="1"/>
  <c r="D41" i="149"/>
  <c r="E41" i="149" s="1"/>
  <c r="D1002" i="149"/>
  <c r="E1002" i="149" s="1"/>
  <c r="D1010" i="149"/>
  <c r="E1010" i="149" s="1"/>
  <c r="D39" i="149"/>
  <c r="E39" i="149" s="1"/>
  <c r="D32" i="149"/>
  <c r="E32" i="149" s="1"/>
  <c r="D14" i="149"/>
  <c r="E14" i="149" s="1"/>
  <c r="D995" i="149"/>
  <c r="K45" i="9" s="1"/>
  <c r="M45" i="9" s="1"/>
  <c r="D1003" i="149"/>
  <c r="E1003" i="149" s="1"/>
  <c r="D1011" i="149"/>
  <c r="E1011" i="149" s="1"/>
  <c r="D996" i="149"/>
  <c r="E996" i="149" s="1"/>
  <c r="D1004" i="149"/>
  <c r="E1004" i="149" s="1"/>
  <c r="D1012" i="149"/>
  <c r="E1012" i="149" s="1"/>
  <c r="D49" i="149"/>
  <c r="E49" i="149" s="1"/>
  <c r="O6" i="150"/>
  <c r="H45" i="9" l="1"/>
  <c r="U45" i="9" s="1"/>
  <c r="G45" i="9"/>
  <c r="K81" i="155"/>
  <c r="K27" i="9"/>
  <c r="M27" i="9" s="1"/>
  <c r="K21" i="9"/>
  <c r="M21" i="9" s="1"/>
  <c r="K53" i="9"/>
  <c r="M53" i="9" s="1"/>
  <c r="K51" i="9"/>
  <c r="M51" i="9" s="1"/>
  <c r="N1497" i="38"/>
  <c r="N1500" i="38" s="1"/>
  <c r="N1501" i="38" s="1"/>
  <c r="N1503" i="38" s="1"/>
  <c r="N1505" i="38" s="1"/>
  <c r="N1519" i="38"/>
  <c r="E830" i="149"/>
  <c r="K171" i="9"/>
  <c r="M171" i="9" s="1"/>
  <c r="E553" i="149"/>
  <c r="K108" i="9"/>
  <c r="M108" i="9" s="1"/>
  <c r="E367" i="149"/>
  <c r="K165" i="9"/>
  <c r="M165" i="9" s="1"/>
  <c r="E754" i="149"/>
  <c r="K134" i="9"/>
  <c r="M134" i="9" s="1"/>
  <c r="E824" i="149"/>
  <c r="K29" i="9"/>
  <c r="M29" i="9" s="1"/>
  <c r="K680" i="38"/>
  <c r="N680" i="38" s="1"/>
  <c r="K1131" i="38"/>
  <c r="N1131" i="38" s="1"/>
  <c r="K722" i="38"/>
  <c r="N722" i="38" s="1"/>
  <c r="K638" i="38"/>
  <c r="N638" i="38" s="1"/>
  <c r="E993" i="149"/>
  <c r="K44" i="9"/>
  <c r="M44" i="9" s="1"/>
  <c r="G44" i="9" s="1"/>
  <c r="K55" i="9"/>
  <c r="M55" i="9" s="1"/>
  <c r="G55" i="9" s="1"/>
  <c r="E1384" i="149"/>
  <c r="K140" i="9"/>
  <c r="M140" i="9" s="1"/>
  <c r="E1027" i="149"/>
  <c r="K87" i="9"/>
  <c r="M87" i="9" s="1"/>
  <c r="K159" i="9"/>
  <c r="M159" i="9" s="1"/>
  <c r="K75" i="9"/>
  <c r="M75" i="9" s="1"/>
  <c r="E1086" i="149"/>
  <c r="K62" i="9"/>
  <c r="M62" i="9" s="1"/>
  <c r="E744" i="149"/>
  <c r="K891" i="38"/>
  <c r="K811" i="38"/>
  <c r="E810" i="149"/>
  <c r="K30" i="9"/>
  <c r="M30" i="9" s="1"/>
  <c r="E594" i="149"/>
  <c r="K109" i="9"/>
  <c r="M109" i="9" s="1"/>
  <c r="E1401" i="149"/>
  <c r="K63" i="9"/>
  <c r="M63" i="9" s="1"/>
  <c r="E1388" i="149"/>
  <c r="K138" i="9"/>
  <c r="M138" i="9" s="1"/>
  <c r="E1099" i="149"/>
  <c r="K61" i="9"/>
  <c r="M61" i="9" s="1"/>
  <c r="E823" i="149"/>
  <c r="K169" i="9"/>
  <c r="M169" i="9" s="1"/>
  <c r="E544" i="149"/>
  <c r="K79" i="9"/>
  <c r="M79" i="9" s="1"/>
  <c r="E1383" i="149"/>
  <c r="K67" i="9"/>
  <c r="M67" i="9" s="1"/>
  <c r="E82" i="149"/>
  <c r="K85" i="9"/>
  <c r="M85" i="9" s="1"/>
  <c r="E825" i="149"/>
  <c r="K28" i="9"/>
  <c r="M28" i="9" s="1"/>
  <c r="E992" i="149"/>
  <c r="K54" i="9"/>
  <c r="M54" i="9" s="1"/>
  <c r="E1038" i="149"/>
  <c r="K86" i="9"/>
  <c r="M86" i="9" s="1"/>
  <c r="E818" i="149"/>
  <c r="K170" i="9"/>
  <c r="M170" i="9" s="1"/>
  <c r="E1390" i="149"/>
  <c r="K139" i="9"/>
  <c r="M139" i="9" s="1"/>
  <c r="E1014" i="149"/>
  <c r="K100" i="9"/>
  <c r="M100" i="9" s="1"/>
  <c r="E804" i="149"/>
  <c r="M25" i="9"/>
  <c r="E1404" i="149"/>
  <c r="M26" i="9"/>
  <c r="E588" i="149"/>
  <c r="M78" i="9"/>
  <c r="E900" i="149"/>
  <c r="M41" i="9"/>
  <c r="E617" i="149"/>
  <c r="K1560" i="38" s="1"/>
  <c r="N1560" i="38" s="1"/>
  <c r="N1564" i="38" s="1"/>
  <c r="N1570" i="38" s="1"/>
  <c r="N1571" i="38" s="1"/>
  <c r="N1572" i="38" s="1"/>
  <c r="H84" i="9" s="1"/>
  <c r="U84" i="9" s="1"/>
  <c r="E1270" i="149"/>
  <c r="M36" i="9"/>
  <c r="E877" i="149"/>
  <c r="E1443" i="149"/>
  <c r="E36" i="149"/>
  <c r="E995" i="149"/>
  <c r="E1017" i="149"/>
  <c r="M39" i="9"/>
  <c r="E42" i="149"/>
  <c r="F1463" i="149"/>
  <c r="H1463" i="149"/>
  <c r="G1463" i="149"/>
  <c r="G1468" i="149"/>
  <c r="F1468" i="149"/>
  <c r="H1468" i="149"/>
  <c r="G1458" i="149"/>
  <c r="H1458" i="149"/>
  <c r="F1458" i="149"/>
  <c r="H1469" i="149"/>
  <c r="F1469" i="149"/>
  <c r="G1469" i="149"/>
  <c r="H1467" i="149"/>
  <c r="G1467" i="149"/>
  <c r="F1467" i="149"/>
  <c r="H1470" i="149"/>
  <c r="G1470" i="149"/>
  <c r="F1470" i="149"/>
  <c r="H1459" i="149"/>
  <c r="G1459" i="149"/>
  <c r="F1459" i="149"/>
  <c r="G1460" i="149"/>
  <c r="F1460" i="149"/>
  <c r="H1460" i="149"/>
  <c r="H1464" i="149"/>
  <c r="G1464" i="149"/>
  <c r="F1464" i="149"/>
  <c r="H1472" i="149"/>
  <c r="G1472" i="149"/>
  <c r="F1472" i="149"/>
  <c r="H1462" i="149"/>
  <c r="G1462" i="149"/>
  <c r="F1462" i="149"/>
  <c r="F1471" i="149"/>
  <c r="H1471" i="149"/>
  <c r="G1471" i="149"/>
  <c r="H1465" i="149"/>
  <c r="G1465" i="149"/>
  <c r="F1465" i="149"/>
  <c r="H1461" i="149"/>
  <c r="F1461" i="149"/>
  <c r="G1461" i="149"/>
  <c r="G1466" i="149"/>
  <c r="H1466" i="149"/>
  <c r="F1466" i="149"/>
  <c r="F37" i="11"/>
  <c r="F36" i="11" s="1"/>
  <c r="F32" i="11"/>
  <c r="F27" i="11"/>
  <c r="F28" i="11"/>
  <c r="F23" i="11"/>
  <c r="F24" i="11"/>
  <c r="F320" i="11"/>
  <c r="F321" i="11"/>
  <c r="F301" i="11"/>
  <c r="F302" i="11"/>
  <c r="F296" i="11"/>
  <c r="F295" i="11"/>
  <c r="F287" i="11"/>
  <c r="F283" i="11"/>
  <c r="F279" i="11"/>
  <c r="F276" i="11"/>
  <c r="F277" i="11"/>
  <c r="F272" i="11"/>
  <c r="F273" i="11"/>
  <c r="F262" i="11"/>
  <c r="A149" i="9"/>
  <c r="A150" i="9" s="1"/>
  <c r="A151" i="9" s="1"/>
  <c r="A152" i="9" s="1"/>
  <c r="F260" i="11"/>
  <c r="F259" i="11"/>
  <c r="F258" i="11"/>
  <c r="F257" i="11"/>
  <c r="F247" i="11"/>
  <c r="F241" i="11"/>
  <c r="F244" i="11" s="1"/>
  <c r="F134" i="9" s="1"/>
  <c r="T134" i="9" s="1"/>
  <c r="F240" i="11"/>
  <c r="F238" i="11"/>
  <c r="F237" i="11"/>
  <c r="F236" i="11"/>
  <c r="F235" i="11"/>
  <c r="H109" i="9" l="1"/>
  <c r="U109" i="9" s="1"/>
  <c r="G109" i="9"/>
  <c r="H75" i="9"/>
  <c r="I75" i="9" s="1"/>
  <c r="G75" i="9"/>
  <c r="H54" i="9"/>
  <c r="U54" i="9" s="1"/>
  <c r="G54" i="9"/>
  <c r="H79" i="9"/>
  <c r="I79" i="9" s="1"/>
  <c r="G79" i="9"/>
  <c r="H62" i="9"/>
  <c r="I62" i="9" s="1"/>
  <c r="G62" i="9"/>
  <c r="H78" i="9"/>
  <c r="I78" i="9" s="1"/>
  <c r="G78" i="9"/>
  <c r="H26" i="9"/>
  <c r="U26" i="9" s="1"/>
  <c r="G26" i="9"/>
  <c r="H159" i="9"/>
  <c r="U159" i="9" s="1"/>
  <c r="G159" i="9"/>
  <c r="H165" i="9"/>
  <c r="I165" i="9" s="1"/>
  <c r="G165" i="9"/>
  <c r="H51" i="9"/>
  <c r="U51" i="9" s="1"/>
  <c r="G51" i="9"/>
  <c r="H63" i="9"/>
  <c r="I63" i="9" s="1"/>
  <c r="G63" i="9"/>
  <c r="H139" i="9"/>
  <c r="U139" i="9" s="1"/>
  <c r="G139" i="9"/>
  <c r="H87" i="9"/>
  <c r="U87" i="9" s="1"/>
  <c r="G87" i="9"/>
  <c r="H53" i="9"/>
  <c r="U53" i="9" s="1"/>
  <c r="G53" i="9"/>
  <c r="H29" i="9"/>
  <c r="U29" i="9" s="1"/>
  <c r="G29" i="9"/>
  <c r="H28" i="9"/>
  <c r="U28" i="9" s="1"/>
  <c r="G28" i="9"/>
  <c r="H21" i="9"/>
  <c r="U21" i="9" s="1"/>
  <c r="G21" i="9"/>
  <c r="H41" i="9"/>
  <c r="U41" i="9" s="1"/>
  <c r="G41" i="9"/>
  <c r="H100" i="9"/>
  <c r="U100" i="9" s="1"/>
  <c r="G100" i="9"/>
  <c r="H170" i="9"/>
  <c r="U170" i="9" s="1"/>
  <c r="G170" i="9"/>
  <c r="H85" i="9"/>
  <c r="U85" i="9" s="1"/>
  <c r="G85" i="9"/>
  <c r="H61" i="9"/>
  <c r="U61" i="9" s="1"/>
  <c r="G61" i="9"/>
  <c r="H30" i="9"/>
  <c r="I30" i="9" s="1"/>
  <c r="G30" i="9"/>
  <c r="H36" i="9"/>
  <c r="U36" i="9" s="1"/>
  <c r="G36" i="9"/>
  <c r="H25" i="9"/>
  <c r="U25" i="9" s="1"/>
  <c r="G25" i="9"/>
  <c r="H86" i="9"/>
  <c r="U86" i="9" s="1"/>
  <c r="G86" i="9"/>
  <c r="H67" i="9"/>
  <c r="U67" i="9" s="1"/>
  <c r="G67" i="9"/>
  <c r="H138" i="9"/>
  <c r="U138" i="9" s="1"/>
  <c r="G138" i="9"/>
  <c r="H108" i="9"/>
  <c r="I108" i="9" s="1"/>
  <c r="G108" i="9"/>
  <c r="H39" i="9"/>
  <c r="U39" i="9" s="1"/>
  <c r="G39" i="9"/>
  <c r="H140" i="9"/>
  <c r="U140" i="9" s="1"/>
  <c r="G140" i="9"/>
  <c r="H27" i="9"/>
  <c r="U27" i="9" s="1"/>
  <c r="G27" i="9"/>
  <c r="H171" i="9"/>
  <c r="I171" i="9" s="1"/>
  <c r="G171" i="9"/>
  <c r="H169" i="9"/>
  <c r="U169" i="9" s="1"/>
  <c r="G169" i="9"/>
  <c r="H134" i="9"/>
  <c r="U134" i="9" s="1"/>
  <c r="G134" i="9"/>
  <c r="K82" i="155"/>
  <c r="N1525" i="38"/>
  <c r="N1526" i="38" s="1"/>
  <c r="N1527" i="38" s="1"/>
  <c r="H69" i="9" s="1"/>
  <c r="I69" i="9" s="1"/>
  <c r="I109" i="9"/>
  <c r="F300" i="11"/>
  <c r="F294" i="11"/>
  <c r="F271" i="11"/>
  <c r="F26" i="11"/>
  <c r="F22" i="11"/>
  <c r="M52" i="9"/>
  <c r="F275" i="11"/>
  <c r="F319" i="11"/>
  <c r="F224" i="11"/>
  <c r="F223" i="11"/>
  <c r="F222" i="11"/>
  <c r="U62" i="9" l="1"/>
  <c r="U165" i="9"/>
  <c r="U63" i="9"/>
  <c r="U108" i="9"/>
  <c r="U79" i="9"/>
  <c r="I67" i="9"/>
  <c r="U75" i="9"/>
  <c r="U78" i="9"/>
  <c r="U171" i="9"/>
  <c r="I61" i="9"/>
  <c r="U30" i="9"/>
  <c r="I134" i="9"/>
  <c r="H52" i="9"/>
  <c r="U52" i="9" s="1"/>
  <c r="G52" i="9"/>
  <c r="K83" i="155"/>
  <c r="I72" i="9"/>
  <c r="C17" i="65" s="1"/>
  <c r="AA17" i="65" s="1"/>
  <c r="U69" i="9"/>
  <c r="F211" i="11"/>
  <c r="F210" i="11"/>
  <c r="F207" i="11"/>
  <c r="F206" i="11"/>
  <c r="F202" i="11"/>
  <c r="I84" i="9" s="1"/>
  <c r="F203" i="11"/>
  <c r="F193" i="11"/>
  <c r="F192" i="11"/>
  <c r="F166" i="11"/>
  <c r="F165" i="11"/>
  <c r="F119" i="11"/>
  <c r="F120" i="11"/>
  <c r="F56" i="9"/>
  <c r="I56" i="9" l="1"/>
  <c r="T56" i="9"/>
  <c r="K84" i="155"/>
  <c r="I80" i="9"/>
  <c r="AG17" i="65"/>
  <c r="I17" i="65"/>
  <c r="S17" i="65"/>
  <c r="O17" i="65"/>
  <c r="Q17" i="65"/>
  <c r="Y17" i="65"/>
  <c r="AE17" i="65"/>
  <c r="G17" i="65"/>
  <c r="U17" i="65"/>
  <c r="K17" i="65"/>
  <c r="AC17" i="65"/>
  <c r="M17" i="65"/>
  <c r="W17" i="65"/>
  <c r="E17" i="65"/>
  <c r="F97" i="11"/>
  <c r="F209" i="11"/>
  <c r="F205" i="11"/>
  <c r="F201" i="11"/>
  <c r="F118" i="11"/>
  <c r="F102" i="11" l="1"/>
  <c r="F105" i="11"/>
  <c r="F94" i="11"/>
  <c r="F90" i="11"/>
  <c r="F67" i="11"/>
  <c r="F65" i="11"/>
  <c r="F59" i="11"/>
  <c r="F56" i="11"/>
  <c r="F53" i="11"/>
  <c r="F45" i="11"/>
  <c r="F42" i="11"/>
  <c r="F88" i="11"/>
  <c r="F87" i="11"/>
  <c r="F86" i="11"/>
  <c r="F85" i="11"/>
  <c r="F84" i="11"/>
  <c r="F66" i="11"/>
  <c r="F60" i="11"/>
  <c r="F57" i="11"/>
  <c r="F54" i="11"/>
  <c r="F49" i="11"/>
  <c r="F47" i="11" s="1"/>
  <c r="F46" i="11"/>
  <c r="F43" i="11"/>
  <c r="F58" i="11" l="1"/>
  <c r="F61" i="11" s="1"/>
  <c r="F64" i="11"/>
  <c r="F52" i="11"/>
  <c r="F55" i="11"/>
  <c r="F44" i="11"/>
  <c r="F41" i="11"/>
  <c r="D21" i="120" l="1"/>
  <c r="A21" i="120"/>
  <c r="B25" i="65"/>
  <c r="A25" i="65"/>
  <c r="K85" i="155" l="1"/>
  <c r="F191" i="11"/>
  <c r="F190" i="11"/>
  <c r="F164" i="11"/>
  <c r="F163" i="11"/>
  <c r="F162" i="11"/>
  <c r="M1266" i="38"/>
  <c r="N1263" i="38"/>
  <c r="N1259" i="38"/>
  <c r="N1252" i="38"/>
  <c r="N1254" i="38" s="1"/>
  <c r="L1240" i="38"/>
  <c r="N1240" i="38" s="1"/>
  <c r="L1239" i="38"/>
  <c r="N1239" i="38" s="1"/>
  <c r="N1235" i="38"/>
  <c r="N1234" i="38"/>
  <c r="N1233" i="38"/>
  <c r="E158" i="9"/>
  <c r="D158" i="9"/>
  <c r="K86" i="155" l="1"/>
  <c r="F189" i="11"/>
  <c r="F195" i="11" s="1"/>
  <c r="F161" i="11"/>
  <c r="N1236" i="38"/>
  <c r="N1241" i="38"/>
  <c r="N1244" i="38" s="1"/>
  <c r="N1245" i="38" s="1"/>
  <c r="N183" i="38"/>
  <c r="N129" i="38"/>
  <c r="N128" i="38"/>
  <c r="K87" i="155" l="1"/>
  <c r="F159" i="11"/>
  <c r="F157" i="11"/>
  <c r="F85" i="9" s="1"/>
  <c r="N1247" i="38"/>
  <c r="N1249" i="38" s="1"/>
  <c r="N1265" i="38" s="1"/>
  <c r="N1266" i="38" s="1"/>
  <c r="N1267" i="38" s="1"/>
  <c r="H158" i="9" s="1"/>
  <c r="U158" i="9" s="1"/>
  <c r="F197" i="11"/>
  <c r="F199" i="11"/>
  <c r="F213" i="11" s="1"/>
  <c r="F187" i="11"/>
  <c r="F47" i="9"/>
  <c r="T47" i="9" s="1"/>
  <c r="B90" i="11"/>
  <c r="C90" i="11"/>
  <c r="E47" i="9"/>
  <c r="E90" i="11" s="1"/>
  <c r="D47" i="9"/>
  <c r="M1224" i="38"/>
  <c r="M1215" i="38"/>
  <c r="N1215" i="38" s="1"/>
  <c r="N1217" i="38" s="1"/>
  <c r="N1193" i="38"/>
  <c r="N1221" i="38"/>
  <c r="N1212" i="38"/>
  <c r="N1203" i="38"/>
  <c r="L1198" i="38"/>
  <c r="N1198" i="38" s="1"/>
  <c r="L1197" i="38"/>
  <c r="N1197" i="38" s="1"/>
  <c r="F83" i="11"/>
  <c r="F82" i="11"/>
  <c r="F81" i="11"/>
  <c r="F79" i="11"/>
  <c r="F8" i="11"/>
  <c r="I85" i="9" l="1"/>
  <c r="T85" i="9"/>
  <c r="K88" i="155"/>
  <c r="F215" i="11"/>
  <c r="F105" i="9" s="1"/>
  <c r="F104" i="9"/>
  <c r="D90" i="11"/>
  <c r="F78" i="11"/>
  <c r="F71" i="11" s="1"/>
  <c r="F43" i="9" s="1"/>
  <c r="N1194" i="38"/>
  <c r="N1199" i="38"/>
  <c r="F175" i="9"/>
  <c r="T175" i="9" s="1"/>
  <c r="T176" i="9" s="1"/>
  <c r="B319" i="11"/>
  <c r="C319" i="11"/>
  <c r="D318" i="11"/>
  <c r="A318" i="11"/>
  <c r="E319" i="11"/>
  <c r="A175" i="9"/>
  <c r="A319" i="11" s="1"/>
  <c r="E114" i="9"/>
  <c r="D114" i="9"/>
  <c r="M1183" i="38"/>
  <c r="N1180" i="38"/>
  <c r="N1176" i="38"/>
  <c r="N1163" i="38"/>
  <c r="L1158" i="38"/>
  <c r="N1158" i="38" s="1"/>
  <c r="L1157" i="38"/>
  <c r="N1157" i="38" s="1"/>
  <c r="N1154" i="38"/>
  <c r="I104" i="9" l="1"/>
  <c r="T104" i="9"/>
  <c r="I105" i="9"/>
  <c r="T105" i="9"/>
  <c r="I43" i="9"/>
  <c r="F44" i="9" s="1"/>
  <c r="I44" i="9" s="1"/>
  <c r="T43" i="9"/>
  <c r="S44" i="9" s="1"/>
  <c r="K89" i="155"/>
  <c r="D319" i="11"/>
  <c r="N1170" i="38"/>
  <c r="N1172" i="38" s="1"/>
  <c r="N1205" i="38"/>
  <c r="N1207" i="38" s="1"/>
  <c r="N1223" i="38" s="1"/>
  <c r="I175" i="9"/>
  <c r="N1159" i="38"/>
  <c r="N1165" i="38" s="1"/>
  <c r="N1167" i="38" s="1"/>
  <c r="U44" i="9" l="1"/>
  <c r="T44" i="9"/>
  <c r="K90" i="155"/>
  <c r="N1182" i="38"/>
  <c r="N1183" i="38" s="1"/>
  <c r="N1184" i="38" s="1"/>
  <c r="H114" i="9" s="1"/>
  <c r="U114" i="9" s="1"/>
  <c r="I174" i="9"/>
  <c r="N1224" i="38"/>
  <c r="N1225" i="38" s="1"/>
  <c r="H47" i="9" s="1"/>
  <c r="U47" i="9" s="1"/>
  <c r="K91" i="155" l="1"/>
  <c r="I47" i="9"/>
  <c r="I176" i="9"/>
  <c r="I21" i="120"/>
  <c r="C25" i="65"/>
  <c r="F36" i="9"/>
  <c r="T36" i="9" s="1"/>
  <c r="F42" i="9"/>
  <c r="T42" i="9" s="1"/>
  <c r="B61" i="11"/>
  <c r="C61" i="11"/>
  <c r="E61" i="11"/>
  <c r="N767" i="38"/>
  <c r="K92" i="155" l="1"/>
  <c r="S25" i="65"/>
  <c r="G25" i="65"/>
  <c r="AE25" i="65"/>
  <c r="Q25" i="65"/>
  <c r="K25" i="65"/>
  <c r="O25" i="65"/>
  <c r="AA25" i="65"/>
  <c r="M25" i="65"/>
  <c r="W25" i="65"/>
  <c r="AC25" i="65"/>
  <c r="E25" i="65"/>
  <c r="Y25" i="65"/>
  <c r="I25" i="65"/>
  <c r="AG25" i="65"/>
  <c r="U25" i="65"/>
  <c r="D61" i="11"/>
  <c r="B159" i="11"/>
  <c r="C159" i="11"/>
  <c r="E159" i="11"/>
  <c r="D159" i="11"/>
  <c r="K93" i="155" l="1"/>
  <c r="A159" i="11"/>
  <c r="K94" i="155" l="1"/>
  <c r="B291" i="11"/>
  <c r="C291" i="11"/>
  <c r="E164" i="9"/>
  <c r="E291" i="11" s="1"/>
  <c r="D164" i="9"/>
  <c r="M1144" i="38"/>
  <c r="N1130" i="38"/>
  <c r="N1129" i="38"/>
  <c r="N1128" i="38"/>
  <c r="N1141" i="38"/>
  <c r="N1137" i="38"/>
  <c r="N1122" i="38"/>
  <c r="L1117" i="38"/>
  <c r="N1117" i="38" s="1"/>
  <c r="L1116" i="38"/>
  <c r="N1116" i="38" s="1"/>
  <c r="N1113" i="38"/>
  <c r="E205" i="11"/>
  <c r="E209" i="11"/>
  <c r="B201" i="11"/>
  <c r="C201" i="11"/>
  <c r="B205" i="11"/>
  <c r="C205" i="11"/>
  <c r="B209" i="11"/>
  <c r="C209" i="11"/>
  <c r="E201" i="11"/>
  <c r="K95" i="155" l="1"/>
  <c r="N1133" i="38"/>
  <c r="D201" i="11"/>
  <c r="D209" i="11"/>
  <c r="D205" i="11"/>
  <c r="D291" i="11"/>
  <c r="F164" i="9"/>
  <c r="T164" i="9" s="1"/>
  <c r="F101" i="9"/>
  <c r="T101" i="9" s="1"/>
  <c r="F102" i="9"/>
  <c r="T102" i="9" s="1"/>
  <c r="F103" i="9"/>
  <c r="T103" i="9" s="1"/>
  <c r="N1118" i="38"/>
  <c r="N1123" i="38" s="1"/>
  <c r="N1125" i="38" s="1"/>
  <c r="K97" i="155" l="1"/>
  <c r="K96" i="155"/>
  <c r="I103" i="9"/>
  <c r="I102" i="9"/>
  <c r="I101" i="9"/>
  <c r="N1143" i="38"/>
  <c r="B18" i="11" l="1"/>
  <c r="C18" i="11"/>
  <c r="E18" i="11"/>
  <c r="D18" i="11" l="1"/>
  <c r="I17" i="9"/>
  <c r="E125" i="9" l="1"/>
  <c r="E234" i="11" s="1"/>
  <c r="D125" i="9"/>
  <c r="M1103" i="38"/>
  <c r="N1100" i="38"/>
  <c r="N1096" i="38"/>
  <c r="N1083" i="38"/>
  <c r="L1078" i="38"/>
  <c r="N1078" i="38" s="1"/>
  <c r="L1077" i="38"/>
  <c r="N1077" i="38" s="1"/>
  <c r="N1074" i="38"/>
  <c r="F124" i="9"/>
  <c r="T124" i="9" s="1"/>
  <c r="F125" i="9"/>
  <c r="T125" i="9" s="1"/>
  <c r="E124" i="9"/>
  <c r="E233" i="11" s="1"/>
  <c r="D124" i="9"/>
  <c r="F47" i="43"/>
  <c r="B233" i="11"/>
  <c r="C233" i="11"/>
  <c r="B234" i="11"/>
  <c r="C234" i="11"/>
  <c r="B235" i="11"/>
  <c r="C235" i="11"/>
  <c r="B236" i="11"/>
  <c r="C236" i="11"/>
  <c r="B237" i="11"/>
  <c r="C237" i="11"/>
  <c r="B238" i="11"/>
  <c r="C238" i="11"/>
  <c r="B240" i="11"/>
  <c r="C240" i="11"/>
  <c r="B241" i="11"/>
  <c r="C241" i="11"/>
  <c r="B242" i="11"/>
  <c r="C242" i="11"/>
  <c r="B243" i="11"/>
  <c r="C243" i="11"/>
  <c r="M1064" i="38"/>
  <c r="M1024" i="38"/>
  <c r="N1061" i="38"/>
  <c r="N1057" i="38"/>
  <c r="N1044" i="38"/>
  <c r="L1039" i="38"/>
  <c r="N1039" i="38" s="1"/>
  <c r="L1038" i="38"/>
  <c r="N1038" i="38" s="1"/>
  <c r="N1035" i="38"/>
  <c r="F133" i="9"/>
  <c r="T133" i="9" s="1"/>
  <c r="E133" i="9"/>
  <c r="E243" i="11" s="1"/>
  <c r="D133" i="9"/>
  <c r="N1021" i="38"/>
  <c r="N1017" i="38"/>
  <c r="N1011" i="38"/>
  <c r="N1013" i="38" s="1"/>
  <c r="N1004" i="38"/>
  <c r="L999" i="38"/>
  <c r="N999" i="38" s="1"/>
  <c r="L998" i="38"/>
  <c r="N998" i="38" s="1"/>
  <c r="N995" i="38"/>
  <c r="F132" i="9"/>
  <c r="T132" i="9" s="1"/>
  <c r="E132" i="9"/>
  <c r="E242" i="11" s="1"/>
  <c r="D132" i="9"/>
  <c r="M984" i="38"/>
  <c r="N981" i="38"/>
  <c r="N977" i="38"/>
  <c r="N971" i="38"/>
  <c r="N973" i="38" s="1"/>
  <c r="N964" i="38"/>
  <c r="L959" i="38"/>
  <c r="N959" i="38" s="1"/>
  <c r="L958" i="38"/>
  <c r="N958" i="38" s="1"/>
  <c r="N955" i="38"/>
  <c r="D233" i="11" l="1"/>
  <c r="D242" i="11"/>
  <c r="D243" i="11"/>
  <c r="D234" i="11"/>
  <c r="N1090" i="38"/>
  <c r="N1092" i="38" s="1"/>
  <c r="N1040" i="38"/>
  <c r="N1046" i="38" s="1"/>
  <c r="N1048" i="38" s="1"/>
  <c r="N1079" i="38"/>
  <c r="N1085" i="38" s="1"/>
  <c r="N1087" i="38" s="1"/>
  <c r="N1051" i="38"/>
  <c r="N1053" i="38" s="1"/>
  <c r="N1000" i="38"/>
  <c r="N1006" i="38" s="1"/>
  <c r="N1008" i="38" s="1"/>
  <c r="N1023" i="38" s="1"/>
  <c r="N1024" i="38" s="1"/>
  <c r="N1025" i="38" s="1"/>
  <c r="H133" i="9" s="1"/>
  <c r="U133" i="9" s="1"/>
  <c r="N960" i="38"/>
  <c r="N966" i="38" s="1"/>
  <c r="N968" i="38" s="1"/>
  <c r="N983" i="38" s="1"/>
  <c r="N1102" i="38" l="1"/>
  <c r="N1063" i="38"/>
  <c r="N1064" i="38" s="1"/>
  <c r="N1065" i="38" s="1"/>
  <c r="H124" i="9" s="1"/>
  <c r="U124" i="9" s="1"/>
  <c r="N984" i="38"/>
  <c r="I124" i="9" l="1"/>
  <c r="N985" i="38"/>
  <c r="H132" i="9" s="1"/>
  <c r="I132" i="9" l="1"/>
  <c r="U132" i="9"/>
  <c r="I133" i="9"/>
  <c r="B199" i="11"/>
  <c r="C199" i="11"/>
  <c r="D199" i="11"/>
  <c r="E199" i="11"/>
  <c r="E96" i="9" l="1"/>
  <c r="E187" i="11" s="1"/>
  <c r="D96" i="9"/>
  <c r="B187" i="11"/>
  <c r="C187" i="11"/>
  <c r="M944" i="38"/>
  <c r="N941" i="38"/>
  <c r="N937" i="38"/>
  <c r="N924" i="38"/>
  <c r="L919" i="38"/>
  <c r="N919" i="38" s="1"/>
  <c r="L918" i="38"/>
  <c r="N918" i="38" s="1"/>
  <c r="N915" i="38"/>
  <c r="A96" i="9"/>
  <c r="A187" i="11" s="1"/>
  <c r="D187" i="11" l="1"/>
  <c r="A97" i="9"/>
  <c r="A98" i="9" s="1"/>
  <c r="A99" i="9" s="1"/>
  <c r="A100" i="9" s="1"/>
  <c r="A101" i="9" s="1"/>
  <c r="A102" i="9" s="1"/>
  <c r="A103" i="9" s="1"/>
  <c r="A104" i="9" s="1"/>
  <c r="N920" i="38"/>
  <c r="N926" i="38" s="1"/>
  <c r="N928" i="38" s="1"/>
  <c r="N931" i="38"/>
  <c r="N933" i="38" s="1"/>
  <c r="F48" i="43"/>
  <c r="F46" i="43"/>
  <c r="F36" i="43"/>
  <c r="F35" i="43"/>
  <c r="F34" i="43"/>
  <c r="A105" i="9" l="1"/>
  <c r="A213" i="11"/>
  <c r="H42" i="43"/>
  <c r="K720" i="38" s="1"/>
  <c r="H30" i="43"/>
  <c r="K678" i="38" s="1"/>
  <c r="F87" i="9"/>
  <c r="T87" i="9" s="1"/>
  <c r="F97" i="9"/>
  <c r="T97" i="9" s="1"/>
  <c r="N943" i="38"/>
  <c r="F41" i="9"/>
  <c r="T41" i="9" s="1"/>
  <c r="B19" i="65"/>
  <c r="A19" i="65"/>
  <c r="A20" i="65"/>
  <c r="B20" i="65"/>
  <c r="A21" i="65"/>
  <c r="B21" i="65"/>
  <c r="A22" i="65"/>
  <c r="B22" i="65"/>
  <c r="A23" i="65"/>
  <c r="B23" i="65"/>
  <c r="A24" i="65"/>
  <c r="B24" i="65"/>
  <c r="A18" i="65"/>
  <c r="A16" i="65"/>
  <c r="A15" i="65"/>
  <c r="A14" i="65"/>
  <c r="A13" i="65"/>
  <c r="A12" i="65"/>
  <c r="A11" i="65"/>
  <c r="F30" i="11"/>
  <c r="F20" i="11"/>
  <c r="A106" i="9" l="1"/>
  <c r="A215" i="11"/>
  <c r="F37" i="9"/>
  <c r="T37" i="9" s="1"/>
  <c r="F35" i="9"/>
  <c r="T35" i="9" s="1"/>
  <c r="F38" i="9"/>
  <c r="T38" i="9" s="1"/>
  <c r="F39" i="9"/>
  <c r="T39" i="9" s="1"/>
  <c r="F86" i="9"/>
  <c r="T86" i="9" s="1"/>
  <c r="T93" i="9" s="1"/>
  <c r="F96" i="9"/>
  <c r="T96" i="9" s="1"/>
  <c r="F100" i="9"/>
  <c r="T100" i="9" s="1"/>
  <c r="A199" i="11"/>
  <c r="F45" i="9"/>
  <c r="T45" i="9" s="1"/>
  <c r="F24" i="43"/>
  <c r="F23" i="43"/>
  <c r="F22" i="43"/>
  <c r="E163" i="9"/>
  <c r="D163" i="9"/>
  <c r="F152" i="9"/>
  <c r="T152" i="9" s="1"/>
  <c r="N580" i="38"/>
  <c r="L583" i="38"/>
  <c r="N583" i="38" s="1"/>
  <c r="L584" i="38"/>
  <c r="N584" i="38" s="1"/>
  <c r="N589" i="38"/>
  <c r="N602" i="38"/>
  <c r="N606" i="38"/>
  <c r="M609" i="38"/>
  <c r="N620" i="38"/>
  <c r="L623" i="38"/>
  <c r="N623" i="38" s="1"/>
  <c r="L624" i="38"/>
  <c r="N624" i="38" s="1"/>
  <c r="N629" i="38"/>
  <c r="N636" i="38"/>
  <c r="N640" i="38" s="1"/>
  <c r="N644" i="38"/>
  <c r="N648" i="38"/>
  <c r="M651" i="38"/>
  <c r="M904" i="38"/>
  <c r="L891" i="38"/>
  <c r="L895" i="38" s="1"/>
  <c r="N895" i="38" s="1"/>
  <c r="N897" i="38" s="1"/>
  <c r="N901" i="38"/>
  <c r="N884" i="38"/>
  <c r="L879" i="38"/>
  <c r="N879" i="38" s="1"/>
  <c r="L878" i="38"/>
  <c r="N878" i="38" s="1"/>
  <c r="N875" i="38"/>
  <c r="N836" i="38"/>
  <c r="L839" i="38"/>
  <c r="N839" i="38" s="1"/>
  <c r="N840" i="38" s="1"/>
  <c r="N844" i="38"/>
  <c r="N851" i="38"/>
  <c r="N853" i="38" s="1"/>
  <c r="N857" i="38"/>
  <c r="N861" i="38"/>
  <c r="M864" i="38"/>
  <c r="L811" i="38"/>
  <c r="N811" i="38" s="1"/>
  <c r="E152" i="9"/>
  <c r="E260" i="11" s="1"/>
  <c r="B260" i="11"/>
  <c r="C260" i="11"/>
  <c r="D152" i="9"/>
  <c r="E151" i="9"/>
  <c r="D151" i="9"/>
  <c r="M825" i="38"/>
  <c r="N822" i="38"/>
  <c r="N804" i="38"/>
  <c r="L799" i="38"/>
  <c r="N799" i="38" s="1"/>
  <c r="L798" i="38"/>
  <c r="N798" i="38" s="1"/>
  <c r="N795" i="38"/>
  <c r="E131" i="9"/>
  <c r="E241" i="11" s="1"/>
  <c r="D131" i="9"/>
  <c r="N770" i="38"/>
  <c r="N771" i="38"/>
  <c r="L753" i="38"/>
  <c r="N753" i="38" s="1"/>
  <c r="L752" i="38"/>
  <c r="N752" i="38" s="1"/>
  <c r="N766" i="38"/>
  <c r="N768" i="38"/>
  <c r="N769" i="38"/>
  <c r="N765" i="38"/>
  <c r="M784" i="38"/>
  <c r="N781" i="38"/>
  <c r="N777" i="38"/>
  <c r="N758" i="38"/>
  <c r="L751" i="38"/>
  <c r="N751" i="38" s="1"/>
  <c r="L750" i="38"/>
  <c r="N750" i="38" s="1"/>
  <c r="N747" i="38"/>
  <c r="C195" i="11"/>
  <c r="C197" i="11"/>
  <c r="B195" i="11"/>
  <c r="B197" i="11"/>
  <c r="C161" i="11"/>
  <c r="B161" i="11"/>
  <c r="D186" i="11"/>
  <c r="A186" i="11"/>
  <c r="B18" i="65"/>
  <c r="B16" i="65"/>
  <c r="B15" i="65"/>
  <c r="B14" i="65"/>
  <c r="B13" i="65"/>
  <c r="B12" i="65"/>
  <c r="B11" i="65"/>
  <c r="B9" i="65"/>
  <c r="M736" i="38"/>
  <c r="M694" i="38"/>
  <c r="M568" i="38"/>
  <c r="M529" i="38"/>
  <c r="M490" i="38"/>
  <c r="M451" i="38"/>
  <c r="M412" i="38"/>
  <c r="M373" i="38"/>
  <c r="M334" i="38"/>
  <c r="M295" i="38"/>
  <c r="M255" i="38"/>
  <c r="M214" i="38"/>
  <c r="M174" i="38"/>
  <c r="M76" i="38"/>
  <c r="M37" i="38"/>
  <c r="N880" i="38" l="1"/>
  <c r="N886" i="38" s="1"/>
  <c r="N888" i="38" s="1"/>
  <c r="A107" i="9"/>
  <c r="A216" i="11"/>
  <c r="D260" i="11"/>
  <c r="D241" i="11"/>
  <c r="F40" i="9"/>
  <c r="F98" i="9"/>
  <c r="T98" i="9" s="1"/>
  <c r="F99" i="9"/>
  <c r="T99" i="9" s="1"/>
  <c r="A201" i="11"/>
  <c r="H18" i="43"/>
  <c r="K596" i="38" s="1"/>
  <c r="N596" i="38" s="1"/>
  <c r="N598" i="38" s="1"/>
  <c r="N585" i="38"/>
  <c r="N591" i="38" s="1"/>
  <c r="N593" i="38" s="1"/>
  <c r="N625" i="38"/>
  <c r="N631" i="38" s="1"/>
  <c r="N633" i="38" s="1"/>
  <c r="N650" i="38" s="1"/>
  <c r="N891" i="38"/>
  <c r="N892" i="38" s="1"/>
  <c r="N846" i="38"/>
  <c r="N848" i="38" s="1"/>
  <c r="N863" i="38" s="1"/>
  <c r="L816" i="38"/>
  <c r="N816" i="38" s="1"/>
  <c r="N818" i="38" s="1"/>
  <c r="N813" i="38"/>
  <c r="N800" i="38"/>
  <c r="N806" i="38" s="1"/>
  <c r="N808" i="38" s="1"/>
  <c r="N754" i="38"/>
  <c r="N760" i="38" s="1"/>
  <c r="N762" i="38" s="1"/>
  <c r="N773" i="38"/>
  <c r="T110" i="9" l="1"/>
  <c r="I40" i="9"/>
  <c r="T40" i="9"/>
  <c r="K61" i="155"/>
  <c r="A217" i="11"/>
  <c r="A108" i="9"/>
  <c r="A209" i="11"/>
  <c r="A205" i="11"/>
  <c r="N783" i="38"/>
  <c r="N608" i="38"/>
  <c r="N651" i="38"/>
  <c r="N652" i="38" s="1"/>
  <c r="H160" i="9" s="1"/>
  <c r="U160" i="9" s="1"/>
  <c r="N903" i="38"/>
  <c r="N864" i="38"/>
  <c r="N865" i="38" s="1"/>
  <c r="H152" i="9" s="1"/>
  <c r="U152" i="9" s="1"/>
  <c r="N824" i="38"/>
  <c r="K62" i="155" l="1"/>
  <c r="A218" i="11"/>
  <c r="A109" i="9"/>
  <c r="A219" i="11" s="1"/>
  <c r="I152" i="9"/>
  <c r="N609" i="38"/>
  <c r="N610" i="38" s="1"/>
  <c r="H150" i="9" s="1"/>
  <c r="U150" i="9" s="1"/>
  <c r="N904" i="38"/>
  <c r="N905" i="38" s="1"/>
  <c r="H163" i="9" s="1"/>
  <c r="U163" i="9" s="1"/>
  <c r="K63" i="155" l="1"/>
  <c r="E162" i="9"/>
  <c r="D162" i="9"/>
  <c r="E161" i="9"/>
  <c r="D161" i="9"/>
  <c r="E160" i="9"/>
  <c r="D160" i="9"/>
  <c r="E150" i="9"/>
  <c r="D150" i="9"/>
  <c r="E149" i="9"/>
  <c r="D149" i="9"/>
  <c r="E123" i="9"/>
  <c r="D123" i="9"/>
  <c r="E122" i="9"/>
  <c r="D122" i="9"/>
  <c r="E121" i="9"/>
  <c r="D121" i="9"/>
  <c r="E120" i="9"/>
  <c r="D120" i="9"/>
  <c r="E119" i="9"/>
  <c r="D119" i="9"/>
  <c r="E118" i="9"/>
  <c r="D118" i="9"/>
  <c r="E117" i="9"/>
  <c r="D117" i="9"/>
  <c r="E115" i="9"/>
  <c r="D115" i="9"/>
  <c r="E98" i="9"/>
  <c r="E195" i="11" s="1"/>
  <c r="D98" i="9"/>
  <c r="E97" i="9"/>
  <c r="D97" i="9"/>
  <c r="E35" i="9"/>
  <c r="D35" i="9"/>
  <c r="N733" i="38"/>
  <c r="N729" i="38"/>
  <c r="N720" i="38"/>
  <c r="N713" i="38"/>
  <c r="L708" i="38"/>
  <c r="N708" i="38" s="1"/>
  <c r="L707" i="38"/>
  <c r="N707" i="38" s="1"/>
  <c r="N704" i="38"/>
  <c r="N691" i="38"/>
  <c r="N687" i="38"/>
  <c r="N678" i="38"/>
  <c r="N683" i="38" s="1"/>
  <c r="N671" i="38"/>
  <c r="L666" i="38"/>
  <c r="N666" i="38" s="1"/>
  <c r="L665" i="38"/>
  <c r="N665" i="38" s="1"/>
  <c r="N662" i="38"/>
  <c r="N565" i="38"/>
  <c r="N561" i="38"/>
  <c r="N555" i="38"/>
  <c r="N557" i="38" s="1"/>
  <c r="N548" i="38"/>
  <c r="L543" i="38"/>
  <c r="N543" i="38" s="1"/>
  <c r="L542" i="38"/>
  <c r="N542" i="38" s="1"/>
  <c r="N539" i="38"/>
  <c r="N526" i="38"/>
  <c r="N522" i="38"/>
  <c r="N509" i="38"/>
  <c r="L504" i="38"/>
  <c r="N504" i="38" s="1"/>
  <c r="L503" i="38"/>
  <c r="N503" i="38" s="1"/>
  <c r="N500" i="38"/>
  <c r="N487" i="38"/>
  <c r="N483" i="38"/>
  <c r="N470" i="38"/>
  <c r="L465" i="38"/>
  <c r="N465" i="38" s="1"/>
  <c r="L464" i="38"/>
  <c r="N464" i="38" s="1"/>
  <c r="N461" i="38"/>
  <c r="N448" i="38"/>
  <c r="N444" i="38"/>
  <c r="N431" i="38"/>
  <c r="L426" i="38"/>
  <c r="N426" i="38" s="1"/>
  <c r="L425" i="38"/>
  <c r="N425" i="38" s="1"/>
  <c r="N422" i="38"/>
  <c r="N409" i="38"/>
  <c r="N405" i="38"/>
  <c r="N392" i="38"/>
  <c r="L387" i="38"/>
  <c r="N387" i="38" s="1"/>
  <c r="L386" i="38"/>
  <c r="N386" i="38" s="1"/>
  <c r="N383" i="38"/>
  <c r="N370" i="38"/>
  <c r="N366" i="38"/>
  <c r="N353" i="38"/>
  <c r="L348" i="38"/>
  <c r="N348" i="38" s="1"/>
  <c r="L347" i="38"/>
  <c r="N347" i="38" s="1"/>
  <c r="N344" i="38"/>
  <c r="N331" i="38"/>
  <c r="N327" i="38"/>
  <c r="N314" i="38"/>
  <c r="L309" i="38"/>
  <c r="N309" i="38" s="1"/>
  <c r="L308" i="38"/>
  <c r="N308" i="38" s="1"/>
  <c r="N305" i="38"/>
  <c r="N292" i="38"/>
  <c r="N288" i="38"/>
  <c r="N282" i="38"/>
  <c r="N281" i="38"/>
  <c r="N274" i="38"/>
  <c r="L269" i="38"/>
  <c r="N269" i="38" s="1"/>
  <c r="L268" i="38"/>
  <c r="N268" i="38" s="1"/>
  <c r="N265" i="38"/>
  <c r="N252" i="38"/>
  <c r="N248" i="38"/>
  <c r="N235" i="38"/>
  <c r="L230" i="38"/>
  <c r="N230" i="38" s="1"/>
  <c r="L229" i="38"/>
  <c r="N229" i="38" s="1"/>
  <c r="N226" i="38"/>
  <c r="N211" i="38"/>
  <c r="N207" i="38"/>
  <c r="N201" i="38"/>
  <c r="N203" i="38" s="1"/>
  <c r="N194" i="38"/>
  <c r="L189" i="38"/>
  <c r="N189" i="38" s="1"/>
  <c r="N190" i="38" s="1"/>
  <c r="N186" i="38"/>
  <c r="N171" i="38"/>
  <c r="N165" i="38"/>
  <c r="N164" i="38"/>
  <c r="N163" i="38"/>
  <c r="N162" i="38"/>
  <c r="N161" i="38"/>
  <c r="N156" i="38"/>
  <c r="N155" i="38"/>
  <c r="N154" i="38"/>
  <c r="N153" i="38"/>
  <c r="N152" i="38"/>
  <c r="N151" i="38"/>
  <c r="N150" i="38"/>
  <c r="N149" i="38"/>
  <c r="N148" i="38"/>
  <c r="N141" i="38"/>
  <c r="L136" i="38"/>
  <c r="N136" i="38" s="1"/>
  <c r="L135" i="38"/>
  <c r="N135" i="38" s="1"/>
  <c r="L134" i="38"/>
  <c r="N134" i="38" s="1"/>
  <c r="N73" i="38"/>
  <c r="N69" i="38"/>
  <c r="N65" i="38"/>
  <c r="N57" i="38"/>
  <c r="L52" i="38"/>
  <c r="N52" i="38" s="1"/>
  <c r="L51" i="38"/>
  <c r="N51" i="38" s="1"/>
  <c r="L50" i="38"/>
  <c r="N50" i="38" s="1"/>
  <c r="N47" i="38"/>
  <c r="N34" i="38"/>
  <c r="N28" i="38"/>
  <c r="N24" i="38"/>
  <c r="N16" i="38"/>
  <c r="L11" i="38"/>
  <c r="N11" i="38" s="1"/>
  <c r="N12" i="38" s="1"/>
  <c r="N8" i="38"/>
  <c r="F10" i="43"/>
  <c r="F9" i="43"/>
  <c r="F170" i="9"/>
  <c r="T170" i="9" s="1"/>
  <c r="F160" i="9"/>
  <c r="T160" i="9" s="1"/>
  <c r="F161" i="9"/>
  <c r="T161" i="9" s="1"/>
  <c r="F162" i="9"/>
  <c r="T162" i="9" s="1"/>
  <c r="F163" i="9"/>
  <c r="T163" i="9" s="1"/>
  <c r="F114" i="9"/>
  <c r="T114" i="9" s="1"/>
  <c r="F115" i="9"/>
  <c r="T115" i="9" s="1"/>
  <c r="F116" i="9"/>
  <c r="T116" i="9" s="1"/>
  <c r="F117" i="9"/>
  <c r="T117" i="9" s="1"/>
  <c r="F118" i="9"/>
  <c r="T118" i="9" s="1"/>
  <c r="F119" i="9"/>
  <c r="T119" i="9" s="1"/>
  <c r="F120" i="9"/>
  <c r="T120" i="9" s="1"/>
  <c r="F121" i="9"/>
  <c r="T121" i="9" s="1"/>
  <c r="F122" i="9"/>
  <c r="T122" i="9" s="1"/>
  <c r="F123" i="9"/>
  <c r="T123" i="9" s="1"/>
  <c r="F126" i="9"/>
  <c r="T126" i="9" s="1"/>
  <c r="F127" i="9"/>
  <c r="T127" i="9" s="1"/>
  <c r="F128" i="9"/>
  <c r="T128" i="9" s="1"/>
  <c r="F129" i="9"/>
  <c r="T129" i="9" s="1"/>
  <c r="F130" i="9"/>
  <c r="T130" i="9" s="1"/>
  <c r="F131" i="9"/>
  <c r="T131" i="9" s="1"/>
  <c r="F54" i="9"/>
  <c r="T54" i="9" s="1"/>
  <c r="S55" i="9" s="1"/>
  <c r="T55" i="9" s="1"/>
  <c r="F8" i="9"/>
  <c r="T8" i="9" s="1"/>
  <c r="F9" i="9"/>
  <c r="T9" i="9" s="1"/>
  <c r="F10" i="9"/>
  <c r="T10" i="9" s="1"/>
  <c r="F11" i="9"/>
  <c r="T11" i="9" s="1"/>
  <c r="F12" i="9"/>
  <c r="T12" i="9" s="1"/>
  <c r="F13" i="9"/>
  <c r="T13" i="9" s="1"/>
  <c r="F14" i="9"/>
  <c r="T14" i="9" s="1"/>
  <c r="F15" i="9"/>
  <c r="T15" i="9" s="1"/>
  <c r="F16" i="9"/>
  <c r="T16" i="9" s="1"/>
  <c r="B287" i="11"/>
  <c r="C287" i="11"/>
  <c r="E287" i="11"/>
  <c r="D287" i="11"/>
  <c r="E240" i="11"/>
  <c r="F60" i="9"/>
  <c r="T60" i="9" s="1"/>
  <c r="T70" i="9" s="1"/>
  <c r="B112" i="11"/>
  <c r="C112" i="11"/>
  <c r="E112" i="11"/>
  <c r="D112" i="11"/>
  <c r="F52" i="9"/>
  <c r="T52" i="9" s="1"/>
  <c r="F51" i="9"/>
  <c r="T51" i="9" s="1"/>
  <c r="F53" i="9"/>
  <c r="T53" i="9" s="1"/>
  <c r="F27" i="9"/>
  <c r="T27" i="9" s="1"/>
  <c r="B9" i="11"/>
  <c r="B10" i="11"/>
  <c r="B11" i="11"/>
  <c r="B12" i="11"/>
  <c r="B13" i="11"/>
  <c r="B14" i="11"/>
  <c r="B15" i="11"/>
  <c r="B16" i="11"/>
  <c r="B17" i="11"/>
  <c r="C17" i="11"/>
  <c r="C12" i="11"/>
  <c r="C13" i="11"/>
  <c r="C14" i="11"/>
  <c r="C15" i="11"/>
  <c r="C16" i="11"/>
  <c r="C9" i="11"/>
  <c r="C10" i="11"/>
  <c r="C11" i="11"/>
  <c r="F7" i="9"/>
  <c r="T7" i="9" s="1"/>
  <c r="C20" i="11"/>
  <c r="B20" i="11"/>
  <c r="C26" i="11"/>
  <c r="C30" i="11"/>
  <c r="C32" i="11"/>
  <c r="C36" i="11"/>
  <c r="C22" i="11"/>
  <c r="C248" i="11"/>
  <c r="C249" i="11"/>
  <c r="C247" i="11"/>
  <c r="B248" i="11"/>
  <c r="B249" i="11"/>
  <c r="B247" i="11"/>
  <c r="F150" i="9"/>
  <c r="T150" i="9" s="1"/>
  <c r="F151" i="9"/>
  <c r="T151" i="9" s="1"/>
  <c r="F140" i="9"/>
  <c r="T140" i="9" s="1"/>
  <c r="T146" i="9" s="1"/>
  <c r="F26" i="9"/>
  <c r="T26" i="9" s="1"/>
  <c r="F28" i="9"/>
  <c r="T28" i="9" s="1"/>
  <c r="F29" i="9"/>
  <c r="T29" i="9" s="1"/>
  <c r="F8" i="43"/>
  <c r="F113" i="9"/>
  <c r="T113" i="9" s="1"/>
  <c r="F269" i="11"/>
  <c r="F266" i="11"/>
  <c r="T135" i="9" l="1"/>
  <c r="T18" i="9"/>
  <c r="T57" i="9"/>
  <c r="K64" i="155"/>
  <c r="H4" i="43"/>
  <c r="D195" i="11"/>
  <c r="D240" i="11"/>
  <c r="F157" i="9"/>
  <c r="T157" i="9" s="1"/>
  <c r="F159" i="9"/>
  <c r="T159" i="9" s="1"/>
  <c r="F158" i="9"/>
  <c r="T158" i="9" s="1"/>
  <c r="N725" i="38"/>
  <c r="N310" i="38"/>
  <c r="N316" i="38" s="1"/>
  <c r="N318" i="38" s="1"/>
  <c r="N270" i="38"/>
  <c r="N276" i="38" s="1"/>
  <c r="N278" i="38" s="1"/>
  <c r="N388" i="38"/>
  <c r="N394" i="38" s="1"/>
  <c r="N396" i="38" s="1"/>
  <c r="N284" i="38"/>
  <c r="N349" i="38"/>
  <c r="N355" i="38" s="1"/>
  <c r="N357" i="38" s="1"/>
  <c r="N505" i="38"/>
  <c r="N511" i="38" s="1"/>
  <c r="N513" i="38" s="1"/>
  <c r="N131" i="38"/>
  <c r="N196" i="38"/>
  <c r="N198" i="38" s="1"/>
  <c r="N213" i="38" s="1"/>
  <c r="N231" i="38"/>
  <c r="N237" i="38" s="1"/>
  <c r="N239" i="38" s="1"/>
  <c r="N466" i="38"/>
  <c r="N472" i="38" s="1"/>
  <c r="N474" i="38" s="1"/>
  <c r="N709" i="38"/>
  <c r="N715" i="38" s="1"/>
  <c r="N717" i="38" s="1"/>
  <c r="N137" i="38"/>
  <c r="N167" i="38"/>
  <c r="N667" i="38"/>
  <c r="N673" i="38" s="1"/>
  <c r="N675" i="38" s="1"/>
  <c r="N158" i="38"/>
  <c r="N427" i="38"/>
  <c r="N433" i="38" s="1"/>
  <c r="N435" i="38" s="1"/>
  <c r="N544" i="38"/>
  <c r="N550" i="38" s="1"/>
  <c r="N552" i="38" s="1"/>
  <c r="N567" i="38" s="1"/>
  <c r="N53" i="38"/>
  <c r="N59" i="38" s="1"/>
  <c r="N61" i="38" s="1"/>
  <c r="N75" i="38" s="1"/>
  <c r="N18" i="38"/>
  <c r="N20" i="38" s="1"/>
  <c r="N36" i="38" s="1"/>
  <c r="K242" i="38"/>
  <c r="N242" i="38" s="1"/>
  <c r="N244" i="38" s="1"/>
  <c r="E225" i="11"/>
  <c r="E224" i="11"/>
  <c r="D224" i="11"/>
  <c r="C223" i="11"/>
  <c r="C224" i="11"/>
  <c r="C225" i="11"/>
  <c r="C226" i="11"/>
  <c r="C227" i="11"/>
  <c r="C228" i="11"/>
  <c r="C229" i="11"/>
  <c r="C230" i="11"/>
  <c r="C231" i="11"/>
  <c r="C232" i="11"/>
  <c r="B223" i="11"/>
  <c r="B224" i="11"/>
  <c r="B225" i="11"/>
  <c r="B226" i="11"/>
  <c r="B227" i="11"/>
  <c r="B228" i="11"/>
  <c r="B229" i="11"/>
  <c r="B230" i="11"/>
  <c r="B231" i="11"/>
  <c r="B232" i="11"/>
  <c r="C102" i="11"/>
  <c r="C105" i="11"/>
  <c r="C108" i="11"/>
  <c r="B102" i="11"/>
  <c r="B105" i="11"/>
  <c r="B108" i="11"/>
  <c r="C44" i="11"/>
  <c r="C47" i="11"/>
  <c r="C52" i="11"/>
  <c r="C55" i="11"/>
  <c r="C58" i="11"/>
  <c r="C64" i="11"/>
  <c r="C67" i="11"/>
  <c r="C78" i="11"/>
  <c r="B44" i="11"/>
  <c r="B47" i="11"/>
  <c r="B52" i="11"/>
  <c r="B55" i="11"/>
  <c r="B58" i="11"/>
  <c r="B64" i="11"/>
  <c r="B67" i="11"/>
  <c r="B78" i="11"/>
  <c r="B36" i="11"/>
  <c r="E226" i="11"/>
  <c r="D226" i="11"/>
  <c r="E232" i="11"/>
  <c r="D232" i="11"/>
  <c r="E231" i="11"/>
  <c r="D231" i="11"/>
  <c r="E228" i="11"/>
  <c r="D228" i="11"/>
  <c r="E230" i="11"/>
  <c r="D230" i="11"/>
  <c r="E229" i="11"/>
  <c r="D229" i="11"/>
  <c r="K65" i="155" l="1"/>
  <c r="D225" i="11"/>
  <c r="N214" i="38"/>
  <c r="N215" i="38" s="1"/>
  <c r="H98" i="9" s="1"/>
  <c r="U98" i="9" s="1"/>
  <c r="N568" i="38"/>
  <c r="N569" i="38" s="1"/>
  <c r="H149" i="9" s="1"/>
  <c r="U149" i="9" s="1"/>
  <c r="N37" i="38"/>
  <c r="N76" i="38"/>
  <c r="N77" i="38" s="1"/>
  <c r="H42" i="9" s="1"/>
  <c r="U42" i="9" s="1"/>
  <c r="N735" i="38"/>
  <c r="N254" i="38"/>
  <c r="N294" i="38"/>
  <c r="N693" i="38"/>
  <c r="N143" i="38"/>
  <c r="N145" i="38" s="1"/>
  <c r="N173" i="38" s="1"/>
  <c r="N362" i="38"/>
  <c r="N372" i="38" s="1"/>
  <c r="N516" i="38"/>
  <c r="N518" i="38" s="1"/>
  <c r="N528" i="38" s="1"/>
  <c r="N477" i="38"/>
  <c r="N479" i="38" s="1"/>
  <c r="N489" i="38" s="1"/>
  <c r="N440" i="38"/>
  <c r="N450" i="38" s="1"/>
  <c r="N321" i="38"/>
  <c r="N323" i="38" s="1"/>
  <c r="N333" i="38" s="1"/>
  <c r="N401" i="38"/>
  <c r="N411" i="38" s="1"/>
  <c r="K66" i="155" l="1"/>
  <c r="N38" i="38"/>
  <c r="H35" i="9" s="1"/>
  <c r="U35" i="9" s="1"/>
  <c r="N736" i="38"/>
  <c r="N737" i="38" s="1"/>
  <c r="H162" i="9" s="1"/>
  <c r="U162" i="9" s="1"/>
  <c r="N412" i="38"/>
  <c r="N413" i="38" s="1"/>
  <c r="H120" i="9" s="1"/>
  <c r="U120" i="9" s="1"/>
  <c r="N255" i="38"/>
  <c r="N256" i="38" s="1"/>
  <c r="H115" i="9" s="1"/>
  <c r="U115" i="9" s="1"/>
  <c r="N174" i="38"/>
  <c r="N175" i="38" s="1"/>
  <c r="H97" i="9" s="1"/>
  <c r="U97" i="9" s="1"/>
  <c r="N694" i="38"/>
  <c r="N695" i="38" s="1"/>
  <c r="H161" i="9" s="1"/>
  <c r="U161" i="9" s="1"/>
  <c r="N295" i="38"/>
  <c r="N296" i="38" s="1"/>
  <c r="H117" i="9" s="1"/>
  <c r="U117" i="9" s="1"/>
  <c r="N529" i="38"/>
  <c r="N530" i="38" s="1"/>
  <c r="H123" i="9" s="1"/>
  <c r="U123" i="9" s="1"/>
  <c r="N334" i="38"/>
  <c r="N335" i="38" s="1"/>
  <c r="H118" i="9" s="1"/>
  <c r="U118" i="9" s="1"/>
  <c r="N373" i="38"/>
  <c r="N374" i="38" s="1"/>
  <c r="H119" i="9" s="1"/>
  <c r="U119" i="9" s="1"/>
  <c r="N451" i="38"/>
  <c r="N452" i="38" s="1"/>
  <c r="H121" i="9" s="1"/>
  <c r="U121" i="9" s="1"/>
  <c r="N490" i="38"/>
  <c r="N491" i="38" s="1"/>
  <c r="H122" i="9" s="1"/>
  <c r="U122" i="9" s="1"/>
  <c r="E227" i="11"/>
  <c r="D227" i="11"/>
  <c r="E67" i="11"/>
  <c r="D67" i="11"/>
  <c r="E36" i="11"/>
  <c r="E47" i="11"/>
  <c r="D47" i="11"/>
  <c r="E249" i="11"/>
  <c r="D249" i="11"/>
  <c r="E238" i="11"/>
  <c r="E237" i="11"/>
  <c r="E236" i="11"/>
  <c r="E235" i="11"/>
  <c r="E223" i="11"/>
  <c r="D223" i="11"/>
  <c r="F21" i="9"/>
  <c r="T21" i="9" s="1"/>
  <c r="T22" i="9" s="1"/>
  <c r="D19" i="11"/>
  <c r="A19" i="11"/>
  <c r="E20" i="11"/>
  <c r="D20" i="11"/>
  <c r="A21" i="9"/>
  <c r="F149" i="9"/>
  <c r="T149" i="9" s="1"/>
  <c r="T153" i="9" s="1"/>
  <c r="B32" i="11"/>
  <c r="E32" i="11"/>
  <c r="D32" i="11"/>
  <c r="F169" i="9"/>
  <c r="T169" i="9" s="1"/>
  <c r="T172" i="9" s="1"/>
  <c r="F156" i="9"/>
  <c r="T156" i="9" s="1"/>
  <c r="T166" i="9" s="1"/>
  <c r="F34" i="9"/>
  <c r="T34" i="9" s="1"/>
  <c r="T48" i="9" s="1"/>
  <c r="F25" i="9"/>
  <c r="T25" i="9" s="1"/>
  <c r="T31" i="9" s="1"/>
  <c r="C266" i="11"/>
  <c r="C269" i="11"/>
  <c r="C271" i="11"/>
  <c r="C275" i="11"/>
  <c r="C279" i="11"/>
  <c r="C283" i="11"/>
  <c r="B266" i="11"/>
  <c r="B269" i="11"/>
  <c r="B271" i="11"/>
  <c r="B275" i="11"/>
  <c r="B279" i="11"/>
  <c r="B283" i="11"/>
  <c r="D246" i="11"/>
  <c r="A246" i="11"/>
  <c r="C258" i="11"/>
  <c r="C259" i="11"/>
  <c r="B258" i="11"/>
  <c r="C189" i="11"/>
  <c r="B189" i="11"/>
  <c r="E248" i="11"/>
  <c r="D248" i="11"/>
  <c r="E247" i="11"/>
  <c r="D247" i="11"/>
  <c r="A138" i="9"/>
  <c r="A247" i="11" s="1"/>
  <c r="E266" i="11"/>
  <c r="E189" i="11"/>
  <c r="D189" i="11"/>
  <c r="E271" i="11"/>
  <c r="D271" i="11"/>
  <c r="E269" i="11"/>
  <c r="D269" i="11"/>
  <c r="E64" i="11"/>
  <c r="D64" i="11"/>
  <c r="A34" i="9"/>
  <c r="A60" i="9"/>
  <c r="A61" i="9" s="1"/>
  <c r="E108" i="11"/>
  <c r="D108" i="11"/>
  <c r="E58" i="11"/>
  <c r="D58" i="11"/>
  <c r="E52" i="11"/>
  <c r="E44" i="11"/>
  <c r="D44" i="11"/>
  <c r="E197" i="11"/>
  <c r="D197" i="11"/>
  <c r="T178" i="9" l="1"/>
  <c r="K67" i="155"/>
  <c r="A122" i="11"/>
  <c r="A62" i="9"/>
  <c r="D266" i="11"/>
  <c r="D238" i="11"/>
  <c r="D235" i="11"/>
  <c r="D237" i="11"/>
  <c r="D52" i="11"/>
  <c r="D236" i="11"/>
  <c r="D36" i="11"/>
  <c r="I36" i="9"/>
  <c r="A35" i="9"/>
  <c r="A36" i="9" s="1"/>
  <c r="A37" i="9" s="1"/>
  <c r="A38" i="9" s="1"/>
  <c r="A39" i="9" s="1"/>
  <c r="A40" i="9" s="1"/>
  <c r="D161" i="11"/>
  <c r="E161" i="11"/>
  <c r="A20" i="11"/>
  <c r="A139" i="9"/>
  <c r="K69" i="155" l="1"/>
  <c r="K68" i="155"/>
  <c r="A63" i="9"/>
  <c r="A123" i="11"/>
  <c r="A61" i="11"/>
  <c r="A41" i="9"/>
  <c r="A42" i="9" s="1"/>
  <c r="A47" i="11"/>
  <c r="A44" i="11"/>
  <c r="A248" i="11"/>
  <c r="A140" i="9"/>
  <c r="A141" i="9" s="1"/>
  <c r="A142" i="9" l="1"/>
  <c r="A250" i="11"/>
  <c r="A43" i="9"/>
  <c r="A64" i="9"/>
  <c r="A124" i="11"/>
  <c r="A249" i="11"/>
  <c r="F2498" i="3"/>
  <c r="F2497" i="3"/>
  <c r="F2492" i="3"/>
  <c r="B2492" i="3"/>
  <c r="C2513" i="3"/>
  <c r="C2509" i="3"/>
  <c r="G2503" i="3"/>
  <c r="D2508" i="3" s="1"/>
  <c r="F2496" i="3"/>
  <c r="F2491" i="3"/>
  <c r="G2488" i="3"/>
  <c r="B2486" i="3"/>
  <c r="A143" i="9" l="1"/>
  <c r="A251" i="11"/>
  <c r="A44" i="9"/>
  <c r="A71" i="11"/>
  <c r="A65" i="9"/>
  <c r="A125" i="11"/>
  <c r="G2494" i="3"/>
  <c r="D2506" i="3" s="1"/>
  <c r="D2509" i="3" s="1"/>
  <c r="G2500" i="3"/>
  <c r="D2507" i="3" s="1"/>
  <c r="F2256" i="3"/>
  <c r="A144" i="9" l="1"/>
  <c r="A252" i="11"/>
  <c r="A45" i="9"/>
  <c r="A46" i="9" s="1"/>
  <c r="A73" i="11"/>
  <c r="A66" i="9"/>
  <c r="A126" i="11"/>
  <c r="D2510" i="3"/>
  <c r="D2512" i="3" s="1"/>
  <c r="D2513" i="3" s="1"/>
  <c r="D2514" i="3" s="1"/>
  <c r="F2514" i="3" s="1"/>
  <c r="A253" i="11" l="1"/>
  <c r="A145" i="9"/>
  <c r="A254" i="11" s="1"/>
  <c r="A47" i="9"/>
  <c r="A90" i="11" s="1"/>
  <c r="A67" i="9"/>
  <c r="A127" i="11"/>
  <c r="F2462" i="3"/>
  <c r="F2463" i="3"/>
  <c r="F2464" i="3"/>
  <c r="F2465" i="3"/>
  <c r="F2466" i="3"/>
  <c r="F2467" i="3"/>
  <c r="F2468" i="3"/>
  <c r="F2461" i="3"/>
  <c r="F2453" i="3"/>
  <c r="F2454" i="3"/>
  <c r="F2455" i="3"/>
  <c r="F2456" i="3"/>
  <c r="F2452" i="3"/>
  <c r="E2448" i="3"/>
  <c r="F2448" i="3" s="1"/>
  <c r="C2448" i="3"/>
  <c r="B2448" i="3"/>
  <c r="C2447" i="3"/>
  <c r="E2447" i="3"/>
  <c r="F2447" i="3" s="1"/>
  <c r="E2446" i="3"/>
  <c r="F2446" i="3" s="1"/>
  <c r="C2446" i="3"/>
  <c r="B2446" i="3"/>
  <c r="B2447" i="3"/>
  <c r="C2481" i="3"/>
  <c r="C2477" i="3"/>
  <c r="F2469" i="3"/>
  <c r="F2457" i="3"/>
  <c r="G2443" i="3"/>
  <c r="B2441" i="3"/>
  <c r="F2420" i="3"/>
  <c r="G2422" i="3" s="1"/>
  <c r="D2430" i="3" s="1"/>
  <c r="B2416" i="3"/>
  <c r="C2436" i="3"/>
  <c r="C2432" i="3"/>
  <c r="F2424" i="3"/>
  <c r="F2416" i="3"/>
  <c r="G2418" i="3" s="1"/>
  <c r="D2429" i="3" s="1"/>
  <c r="G2413" i="3"/>
  <c r="B2411" i="3"/>
  <c r="C2315" i="3"/>
  <c r="C2311" i="3"/>
  <c r="F2303" i="3"/>
  <c r="F2302" i="3"/>
  <c r="F2301" i="3"/>
  <c r="F2300" i="3"/>
  <c r="F2299" i="3"/>
  <c r="F2298" i="3"/>
  <c r="F2297" i="3"/>
  <c r="F2296" i="3"/>
  <c r="F2295" i="3"/>
  <c r="F2294" i="3"/>
  <c r="F2293" i="3"/>
  <c r="F2292" i="3"/>
  <c r="G2290" i="3"/>
  <c r="D2309" i="3" s="1"/>
  <c r="E2286" i="3"/>
  <c r="F2286" i="3" s="1"/>
  <c r="G2288" i="3" s="1"/>
  <c r="D2308" i="3" s="1"/>
  <c r="C2286" i="3"/>
  <c r="B2286" i="3"/>
  <c r="G2283" i="3"/>
  <c r="B2281" i="3"/>
  <c r="B2320" i="3"/>
  <c r="G2322" i="3"/>
  <c r="C2348" i="3"/>
  <c r="C2344" i="3"/>
  <c r="F2336" i="3"/>
  <c r="F2335" i="3"/>
  <c r="F2334" i="3"/>
  <c r="F2333" i="3"/>
  <c r="F2332" i="3"/>
  <c r="F2331" i="3"/>
  <c r="G2329" i="3"/>
  <c r="D2342" i="3" s="1"/>
  <c r="E2325" i="3"/>
  <c r="F2325" i="3" s="1"/>
  <c r="G2327" i="3" s="1"/>
  <c r="D2341" i="3" s="1"/>
  <c r="C2325" i="3"/>
  <c r="B2325" i="3"/>
  <c r="C2375" i="3"/>
  <c r="C2371" i="3"/>
  <c r="F2363" i="3"/>
  <c r="F2362" i="3"/>
  <c r="G2360" i="3"/>
  <c r="D2369" i="3" s="1"/>
  <c r="E2356" i="3"/>
  <c r="F2356" i="3" s="1"/>
  <c r="G2358" i="3" s="1"/>
  <c r="D2368" i="3" s="1"/>
  <c r="C2356" i="3"/>
  <c r="B2356" i="3"/>
  <c r="G2353" i="3"/>
  <c r="C2406" i="3"/>
  <c r="C2402" i="3"/>
  <c r="F2394" i="3"/>
  <c r="F2393" i="3"/>
  <c r="F2392" i="3"/>
  <c r="F2391" i="3"/>
  <c r="G2389" i="3"/>
  <c r="D2400" i="3" s="1"/>
  <c r="F2385" i="3"/>
  <c r="G2387" i="3" s="1"/>
  <c r="D2399" i="3" s="1"/>
  <c r="G2382" i="3"/>
  <c r="B2380" i="3"/>
  <c r="F2260" i="3"/>
  <c r="G2262" i="3" s="1"/>
  <c r="D2270" i="3" s="1"/>
  <c r="C2276" i="3"/>
  <c r="C2272" i="3"/>
  <c r="F2264" i="3"/>
  <c r="G2258" i="3"/>
  <c r="D2269" i="3" s="1"/>
  <c r="G2253" i="3"/>
  <c r="B2251" i="3"/>
  <c r="E259" i="11"/>
  <c r="D259" i="11"/>
  <c r="C300" i="11"/>
  <c r="B300" i="11"/>
  <c r="B259" i="11"/>
  <c r="D300" i="11"/>
  <c r="E300" i="11"/>
  <c r="A68" i="9" l="1"/>
  <c r="A128" i="11"/>
  <c r="G2305" i="3"/>
  <c r="D2310" i="3" s="1"/>
  <c r="G2471" i="3"/>
  <c r="D2476" i="3" s="1"/>
  <c r="G2459" i="3"/>
  <c r="D2475" i="3" s="1"/>
  <c r="G2450" i="3"/>
  <c r="D2474" i="3" s="1"/>
  <c r="D2477" i="3" s="1"/>
  <c r="G2426" i="3"/>
  <c r="D2431" i="3" s="1"/>
  <c r="D2432" i="3"/>
  <c r="D2311" i="3"/>
  <c r="G2338" i="3"/>
  <c r="D2343" i="3" s="1"/>
  <c r="D2344" i="3"/>
  <c r="G2396" i="3"/>
  <c r="D2401" i="3" s="1"/>
  <c r="G2365" i="3"/>
  <c r="D2370" i="3" s="1"/>
  <c r="D2371" i="3"/>
  <c r="D2402" i="3"/>
  <c r="G2266" i="3"/>
  <c r="D2271" i="3" s="1"/>
  <c r="D2272" i="3"/>
  <c r="B26" i="11"/>
  <c r="B30" i="11"/>
  <c r="A21" i="11"/>
  <c r="D21" i="11"/>
  <c r="B22" i="11"/>
  <c r="D26" i="11"/>
  <c r="E26" i="11"/>
  <c r="D30" i="11"/>
  <c r="E30" i="11"/>
  <c r="E22" i="11"/>
  <c r="D22" i="11"/>
  <c r="A25" i="9"/>
  <c r="A26" i="9" s="1"/>
  <c r="A27" i="9" s="1"/>
  <c r="A69" i="9" l="1"/>
  <c r="A130" i="11" s="1"/>
  <c r="A129" i="11"/>
  <c r="A30" i="11"/>
  <c r="A28" i="9"/>
  <c r="A29" i="9" s="1"/>
  <c r="D2478" i="3"/>
  <c r="D2480" i="3" s="1"/>
  <c r="D2312" i="3"/>
  <c r="D2314" i="3" s="1"/>
  <c r="D2433" i="3"/>
  <c r="D2435" i="3" s="1"/>
  <c r="D2345" i="3"/>
  <c r="D2347" i="3" s="1"/>
  <c r="D2403" i="3"/>
  <c r="D2405" i="3" s="1"/>
  <c r="D2372" i="3"/>
  <c r="D2374" i="3" s="1"/>
  <c r="D2273" i="3"/>
  <c r="D2275" i="3" s="1"/>
  <c r="A22" i="11"/>
  <c r="A26" i="11"/>
  <c r="E9" i="11"/>
  <c r="D9" i="11"/>
  <c r="A36" i="11" l="1"/>
  <c r="A30" i="9"/>
  <c r="A32" i="11"/>
  <c r="D2481" i="3"/>
  <c r="D2482" i="3" s="1"/>
  <c r="F2482" i="3" s="1"/>
  <c r="D2315" i="3"/>
  <c r="D2316" i="3" s="1"/>
  <c r="F2316" i="3" s="1"/>
  <c r="D2436" i="3"/>
  <c r="D2437" i="3" s="1"/>
  <c r="F2437" i="3" s="1"/>
  <c r="D2348" i="3"/>
  <c r="D2349" i="3" s="1"/>
  <c r="F2349" i="3" s="1"/>
  <c r="D2406" i="3"/>
  <c r="D2407" i="3" s="1"/>
  <c r="F2407" i="3" s="1"/>
  <c r="D2375" i="3"/>
  <c r="D2376" i="3" s="1"/>
  <c r="D2276" i="3"/>
  <c r="D2277" i="3" s="1"/>
  <c r="F2277" i="3" s="1"/>
  <c r="D2234" i="3"/>
  <c r="F2234" i="3" s="1"/>
  <c r="F2233" i="3"/>
  <c r="O2227" i="3"/>
  <c r="G2236" i="3" l="1"/>
  <c r="J2227" i="3"/>
  <c r="J2228" i="3"/>
  <c r="J2229" i="3"/>
  <c r="J2230" i="3"/>
  <c r="J2226" i="3"/>
  <c r="E2230" i="3"/>
  <c r="F2230" i="3" s="1"/>
  <c r="C2230" i="3"/>
  <c r="B2230" i="3"/>
  <c r="D143" i="2" l="1"/>
  <c r="D142" i="2"/>
  <c r="E2228" i="3" s="1"/>
  <c r="F2228" i="3" s="1"/>
  <c r="E2222" i="3"/>
  <c r="F2222" i="3" s="1"/>
  <c r="C2222" i="3"/>
  <c r="B2222" i="3"/>
  <c r="C2246" i="3"/>
  <c r="C2242" i="3"/>
  <c r="D2241" i="3"/>
  <c r="E2229" i="3"/>
  <c r="F2229" i="3" s="1"/>
  <c r="C2229" i="3"/>
  <c r="B2229" i="3"/>
  <c r="C2228" i="3"/>
  <c r="B2228" i="3"/>
  <c r="E2227" i="3"/>
  <c r="F2227" i="3" s="1"/>
  <c r="C2227" i="3"/>
  <c r="B2227" i="3"/>
  <c r="E2226" i="3"/>
  <c r="F2226" i="3" s="1"/>
  <c r="C2226" i="3"/>
  <c r="B2226" i="3"/>
  <c r="E2221" i="3"/>
  <c r="F2221" i="3" s="1"/>
  <c r="C2221" i="3"/>
  <c r="B2221" i="3"/>
  <c r="G2218" i="3"/>
  <c r="B2216" i="3"/>
  <c r="G2224" i="3" l="1"/>
  <c r="D2239" i="3" s="1"/>
  <c r="D2242" i="3" s="1"/>
  <c r="G2231" i="3"/>
  <c r="D2240" i="3" s="1"/>
  <c r="D293" i="11"/>
  <c r="A293" i="11"/>
  <c r="D261" i="11"/>
  <c r="A261" i="11"/>
  <c r="B262" i="11"/>
  <c r="C262" i="11"/>
  <c r="B294" i="11"/>
  <c r="C294" i="11"/>
  <c r="D256" i="11"/>
  <c r="B257" i="11"/>
  <c r="C257" i="11"/>
  <c r="C222" i="11"/>
  <c r="B222" i="11"/>
  <c r="D221" i="11"/>
  <c r="A221" i="11"/>
  <c r="D147" i="11"/>
  <c r="A147" i="11"/>
  <c r="C118" i="11"/>
  <c r="B118" i="11"/>
  <c r="D117" i="11"/>
  <c r="A117" i="11"/>
  <c r="C94" i="11"/>
  <c r="B94" i="11"/>
  <c r="D93" i="11"/>
  <c r="A93" i="11"/>
  <c r="D2243" i="3" l="1"/>
  <c r="D2245" i="3" s="1"/>
  <c r="B41" i="11"/>
  <c r="C41" i="11"/>
  <c r="D40" i="11"/>
  <c r="A40" i="11"/>
  <c r="C8" i="11"/>
  <c r="B8" i="11"/>
  <c r="D7" i="11"/>
  <c r="A7" i="11"/>
  <c r="H3" i="11"/>
  <c r="C3" i="11"/>
  <c r="H4" i="11"/>
  <c r="D2246" i="3" l="1"/>
  <c r="D2247" i="3" s="1"/>
  <c r="F2247" i="3" s="1"/>
  <c r="A169" i="9" l="1"/>
  <c r="A170" i="9" s="1"/>
  <c r="A171" i="9" s="1"/>
  <c r="A315" i="11" s="1"/>
  <c r="A156" i="9"/>
  <c r="A51" i="9"/>
  <c r="A233" i="11" l="1"/>
  <c r="A223" i="11"/>
  <c r="A257" i="11"/>
  <c r="A157" i="9"/>
  <c r="A222" i="11"/>
  <c r="A262" i="11"/>
  <c r="A118" i="11"/>
  <c r="A52" i="9"/>
  <c r="A102" i="11" s="1"/>
  <c r="A94" i="11"/>
  <c r="A294" i="11"/>
  <c r="A234" i="11" l="1"/>
  <c r="A225" i="11"/>
  <c r="A224" i="11"/>
  <c r="A158" i="9"/>
  <c r="A266" i="11"/>
  <c r="A300" i="11"/>
  <c r="A41" i="11"/>
  <c r="A53" i="9"/>
  <c r="A54" i="9" s="1"/>
  <c r="A55" i="9" s="1"/>
  <c r="A56" i="9" s="1"/>
  <c r="A7" i="9"/>
  <c r="A8" i="9" s="1"/>
  <c r="A9" i="11" s="1"/>
  <c r="A112" i="11" l="1"/>
  <c r="A235" i="11"/>
  <c r="A260" i="11"/>
  <c r="A161" i="11"/>
  <c r="A105" i="11"/>
  <c r="A258" i="11"/>
  <c r="A159" i="9"/>
  <c r="A269" i="11"/>
  <c r="A9" i="9"/>
  <c r="A10" i="11" s="1"/>
  <c r="A52" i="11"/>
  <c r="A8" i="11"/>
  <c r="A114" i="11" l="1"/>
  <c r="I163" i="9"/>
  <c r="A236" i="11"/>
  <c r="A226" i="11"/>
  <c r="A259" i="11"/>
  <c r="A160" i="9"/>
  <c r="A271" i="11"/>
  <c r="N1103" i="38"/>
  <c r="N1104" i="38" s="1"/>
  <c r="H125" i="9" s="1"/>
  <c r="N1144" i="38"/>
  <c r="N1145" i="38" s="1"/>
  <c r="H164" i="9" s="1"/>
  <c r="H2" i="11"/>
  <c r="A10" i="9"/>
  <c r="F9" i="5"/>
  <c r="B2183" i="3"/>
  <c r="C2211" i="3"/>
  <c r="C2207" i="3"/>
  <c r="C2178" i="3"/>
  <c r="C2174" i="3"/>
  <c r="C2142" i="3"/>
  <c r="C2138" i="3"/>
  <c r="B2147" i="3"/>
  <c r="B2114" i="3"/>
  <c r="I125" i="9" l="1"/>
  <c r="U125" i="9"/>
  <c r="I164" i="9"/>
  <c r="U164" i="9"/>
  <c r="I127" i="9"/>
  <c r="I122" i="9"/>
  <c r="I117" i="9"/>
  <c r="I98" i="9"/>
  <c r="I114" i="9"/>
  <c r="I128" i="9"/>
  <c r="I118" i="9"/>
  <c r="I121" i="9"/>
  <c r="I116" i="9"/>
  <c r="I37" i="9"/>
  <c r="I97" i="9"/>
  <c r="I129" i="9"/>
  <c r="I29" i="9"/>
  <c r="I115" i="9"/>
  <c r="I120" i="9"/>
  <c r="I113" i="9"/>
  <c r="I130" i="9"/>
  <c r="I42" i="9"/>
  <c r="N944" i="38" s="1"/>
  <c r="N945" i="38" s="1"/>
  <c r="H96" i="9" s="1"/>
  <c r="I60" i="9"/>
  <c r="I59" i="9" s="1"/>
  <c r="I157" i="9"/>
  <c r="I126" i="9"/>
  <c r="I123" i="9"/>
  <c r="I119" i="9"/>
  <c r="I8" i="9"/>
  <c r="A237" i="11"/>
  <c r="N784" i="38"/>
  <c r="N785" i="38" s="1"/>
  <c r="H131" i="9" s="1"/>
  <c r="A11" i="11"/>
  <c r="A11" i="9"/>
  <c r="A108" i="11"/>
  <c r="A227" i="11"/>
  <c r="A161" i="9"/>
  <c r="A275" i="11"/>
  <c r="C2109" i="3"/>
  <c r="C2105" i="3"/>
  <c r="B2077" i="3"/>
  <c r="B2035" i="3"/>
  <c r="B2004" i="3"/>
  <c r="B1973" i="3"/>
  <c r="B1942" i="3"/>
  <c r="C1968" i="3"/>
  <c r="C1964" i="3"/>
  <c r="C1999" i="3"/>
  <c r="C1995" i="3"/>
  <c r="C2030" i="3"/>
  <c r="C2026" i="3"/>
  <c r="C2072" i="3"/>
  <c r="C2068" i="3"/>
  <c r="I96" i="9" l="1"/>
  <c r="U96" i="9"/>
  <c r="I131" i="9"/>
  <c r="I112" i="9" s="1"/>
  <c r="I10" i="120" s="1"/>
  <c r="U131" i="9"/>
  <c r="I70" i="9"/>
  <c r="A55" i="11"/>
  <c r="A58" i="11"/>
  <c r="A238" i="11"/>
  <c r="A12" i="11"/>
  <c r="A12" i="9"/>
  <c r="A228" i="11"/>
  <c r="A162" i="9"/>
  <c r="A279" i="11"/>
  <c r="E298" i="3"/>
  <c r="E297" i="3"/>
  <c r="E296" i="3"/>
  <c r="E295" i="3"/>
  <c r="B290" i="3"/>
  <c r="B255" i="3"/>
  <c r="E263" i="3"/>
  <c r="E262" i="3"/>
  <c r="E261" i="3"/>
  <c r="E260" i="3"/>
  <c r="E226" i="3"/>
  <c r="E228" i="3"/>
  <c r="E227" i="3"/>
  <c r="E225" i="3"/>
  <c r="B220" i="3"/>
  <c r="D23" i="2"/>
  <c r="E220" i="3" s="1"/>
  <c r="F220" i="3" s="1"/>
  <c r="B57" i="3"/>
  <c r="B191" i="3"/>
  <c r="B190" i="3"/>
  <c r="B155" i="3"/>
  <c r="B154" i="3"/>
  <c r="B120" i="3"/>
  <c r="B119" i="3"/>
  <c r="B88" i="3"/>
  <c r="B87" i="3"/>
  <c r="E275" i="11"/>
  <c r="D275" i="11"/>
  <c r="E283" i="11"/>
  <c r="D283" i="11"/>
  <c r="E279" i="11"/>
  <c r="D279" i="11"/>
  <c r="E258" i="11"/>
  <c r="D258" i="11"/>
  <c r="E257" i="11"/>
  <c r="D257" i="11"/>
  <c r="E222" i="11"/>
  <c r="D222" i="11"/>
  <c r="D118" i="11"/>
  <c r="E118" i="11"/>
  <c r="I15" i="120" l="1"/>
  <c r="C16" i="65"/>
  <c r="C20" i="65"/>
  <c r="I135" i="9"/>
  <c r="A240" i="11"/>
  <c r="E290" i="3"/>
  <c r="A283" i="11"/>
  <c r="A163" i="9"/>
  <c r="A13" i="9"/>
  <c r="A13" i="11"/>
  <c r="A229" i="11"/>
  <c r="E255" i="3"/>
  <c r="B774" i="3"/>
  <c r="E20" i="65" l="1"/>
  <c r="AG20" i="65"/>
  <c r="U20" i="65"/>
  <c r="AC20" i="65"/>
  <c r="S20" i="65"/>
  <c r="O20" i="65"/>
  <c r="Y20" i="65"/>
  <c r="Q20" i="65"/>
  <c r="AA20" i="65"/>
  <c r="W20" i="65"/>
  <c r="AE20" i="65"/>
  <c r="Y16" i="65"/>
  <c r="Q16" i="65"/>
  <c r="AG16" i="65"/>
  <c r="U16" i="65"/>
  <c r="AC16" i="65"/>
  <c r="AE16" i="65"/>
  <c r="S16" i="65"/>
  <c r="O16" i="65"/>
  <c r="AA16" i="65"/>
  <c r="W16" i="65"/>
  <c r="E16" i="65"/>
  <c r="K16" i="65"/>
  <c r="M16" i="65"/>
  <c r="I16" i="65"/>
  <c r="G16" i="65"/>
  <c r="I20" i="65"/>
  <c r="M20" i="65"/>
  <c r="G20" i="65"/>
  <c r="K20" i="65"/>
  <c r="A287" i="11"/>
  <c r="A164" i="9"/>
  <c r="A241" i="11"/>
  <c r="A14" i="9"/>
  <c r="A14" i="11"/>
  <c r="A64" i="11"/>
  <c r="A230" i="11"/>
  <c r="D100" i="2"/>
  <c r="E294" i="11"/>
  <c r="D294" i="11"/>
  <c r="E262" i="11"/>
  <c r="D262" i="11"/>
  <c r="E105" i="11"/>
  <c r="D105" i="11"/>
  <c r="E102" i="11"/>
  <c r="D102" i="11"/>
  <c r="E94" i="11"/>
  <c r="D94" i="11"/>
  <c r="E78" i="11"/>
  <c r="D78" i="11"/>
  <c r="E55" i="11"/>
  <c r="E41" i="11"/>
  <c r="E17" i="11"/>
  <c r="E16" i="11"/>
  <c r="E15" i="11"/>
  <c r="D14" i="11"/>
  <c r="E14" i="11"/>
  <c r="D13" i="11"/>
  <c r="E13" i="11"/>
  <c r="D12" i="11"/>
  <c r="E12" i="11"/>
  <c r="D11" i="11"/>
  <c r="E11" i="11"/>
  <c r="D10" i="11"/>
  <c r="E10" i="11"/>
  <c r="E8" i="11"/>
  <c r="A291" i="11" l="1"/>
  <c r="A165" i="9"/>
  <c r="D41" i="11"/>
  <c r="D55" i="11"/>
  <c r="D8" i="11"/>
  <c r="M7" i="9"/>
  <c r="G7" i="9" s="1"/>
  <c r="D15" i="11"/>
  <c r="D16" i="11"/>
  <c r="D17" i="11"/>
  <c r="I34" i="9"/>
  <c r="I156" i="9"/>
  <c r="I38" i="9"/>
  <c r="I13" i="9"/>
  <c r="I9" i="9"/>
  <c r="I14" i="9"/>
  <c r="I16" i="9"/>
  <c r="I12" i="9"/>
  <c r="I10" i="9"/>
  <c r="I15" i="9"/>
  <c r="A243" i="11"/>
  <c r="A242" i="11"/>
  <c r="A15" i="9"/>
  <c r="A15" i="11"/>
  <c r="A78" i="11"/>
  <c r="A231" i="11"/>
  <c r="M6" i="9" l="1"/>
  <c r="H7" i="9"/>
  <c r="U7" i="9" s="1"/>
  <c r="I52" i="9"/>
  <c r="A16" i="9"/>
  <c r="A16" i="11"/>
  <c r="A67" i="11"/>
  <c r="A232" i="11"/>
  <c r="A17" i="11" l="1"/>
  <c r="A17" i="9"/>
  <c r="A18" i="11" s="1"/>
  <c r="I11" i="9"/>
  <c r="F8" i="5"/>
  <c r="I158" i="9" l="1"/>
  <c r="I39" i="9"/>
  <c r="I51" i="9"/>
  <c r="I86" i="9"/>
  <c r="I41" i="9"/>
  <c r="I170" i="9"/>
  <c r="I139" i="9"/>
  <c r="I159" i="9"/>
  <c r="I45" i="9"/>
  <c r="I54" i="9"/>
  <c r="H55" i="9" s="1"/>
  <c r="I27" i="9"/>
  <c r="I26" i="9"/>
  <c r="I138" i="9"/>
  <c r="I140" i="9"/>
  <c r="I87" i="9"/>
  <c r="I99" i="9"/>
  <c r="I28" i="9"/>
  <c r="I169" i="9"/>
  <c r="I53" i="9"/>
  <c r="I21" i="9"/>
  <c r="I20" i="9" s="1"/>
  <c r="I25" i="9"/>
  <c r="E1622" i="3"/>
  <c r="C1622" i="3"/>
  <c r="B1622" i="3"/>
  <c r="E1591" i="3"/>
  <c r="C1591" i="3"/>
  <c r="B1591" i="3"/>
  <c r="E1681" i="3"/>
  <c r="F1681" i="3" s="1"/>
  <c r="C1681" i="3"/>
  <c r="B1681" i="3"/>
  <c r="E1652" i="3"/>
  <c r="C1652" i="3"/>
  <c r="B1652" i="3"/>
  <c r="E1859" i="3"/>
  <c r="C1859" i="3"/>
  <c r="B1859" i="3"/>
  <c r="E1829" i="3"/>
  <c r="C1829" i="3"/>
  <c r="B1829" i="3"/>
  <c r="E1799" i="3"/>
  <c r="C1799" i="3"/>
  <c r="B1799" i="3"/>
  <c r="E1560" i="3"/>
  <c r="C1560" i="3"/>
  <c r="B1560" i="3"/>
  <c r="E1769" i="3"/>
  <c r="E1739" i="3"/>
  <c r="C1769" i="3"/>
  <c r="B1769" i="3"/>
  <c r="C1739" i="3"/>
  <c r="B1739" i="3"/>
  <c r="E1466" i="3"/>
  <c r="F1466" i="3" s="1"/>
  <c r="C1466" i="3"/>
  <c r="B1466" i="3"/>
  <c r="E1465" i="3"/>
  <c r="F1465" i="3" s="1"/>
  <c r="C1465" i="3"/>
  <c r="B1465" i="3"/>
  <c r="E1499" i="3"/>
  <c r="F1499" i="3" s="1"/>
  <c r="E1498" i="3"/>
  <c r="C1499" i="3"/>
  <c r="B1499" i="3"/>
  <c r="C1498" i="3"/>
  <c r="B1498" i="3"/>
  <c r="E1369" i="3"/>
  <c r="C1369" i="3"/>
  <c r="B1369" i="3"/>
  <c r="F520" i="3"/>
  <c r="F519" i="3"/>
  <c r="G2201" i="3"/>
  <c r="D2206" i="3" s="1"/>
  <c r="E2195" i="3"/>
  <c r="F2195" i="3" s="1"/>
  <c r="C2195" i="3"/>
  <c r="B2195" i="3"/>
  <c r="E2194" i="3"/>
  <c r="F2194" i="3" s="1"/>
  <c r="C2194" i="3"/>
  <c r="B2194" i="3"/>
  <c r="E2193" i="3"/>
  <c r="F2193" i="3" s="1"/>
  <c r="C2193" i="3"/>
  <c r="B2193" i="3"/>
  <c r="E2192" i="3"/>
  <c r="F2192" i="3" s="1"/>
  <c r="C2192" i="3"/>
  <c r="B2192" i="3"/>
  <c r="E2188" i="3"/>
  <c r="F2188" i="3" s="1"/>
  <c r="G2190" i="3" s="1"/>
  <c r="D2204" i="3" s="1"/>
  <c r="C2188" i="3"/>
  <c r="B2188" i="3"/>
  <c r="G2185" i="3"/>
  <c r="E996" i="3"/>
  <c r="C996" i="3"/>
  <c r="B996" i="3"/>
  <c r="I55" i="9" l="1"/>
  <c r="I50" i="9" s="1"/>
  <c r="I14" i="120" s="1"/>
  <c r="U55" i="9"/>
  <c r="I137" i="9"/>
  <c r="I19" i="120" s="1"/>
  <c r="I24" i="9"/>
  <c r="I16" i="120" s="1"/>
  <c r="I82" i="9"/>
  <c r="I93" i="9" s="1"/>
  <c r="I168" i="9"/>
  <c r="C24" i="65" s="1"/>
  <c r="C12" i="65"/>
  <c r="I100" i="9"/>
  <c r="I95" i="9" s="1"/>
  <c r="G2197" i="3"/>
  <c r="D2205" i="3" s="1"/>
  <c r="D2207" i="3"/>
  <c r="C1922" i="3"/>
  <c r="B1922" i="3"/>
  <c r="C1921" i="3"/>
  <c r="B1921" i="3"/>
  <c r="E1922" i="3"/>
  <c r="E1921" i="3"/>
  <c r="E1918" i="3"/>
  <c r="F1918" i="3" s="1"/>
  <c r="C1918" i="3"/>
  <c r="B1918" i="3"/>
  <c r="E1917" i="3"/>
  <c r="F1917" i="3" s="1"/>
  <c r="C1917" i="3"/>
  <c r="B1917" i="3"/>
  <c r="E1710" i="3"/>
  <c r="F1710" i="3" s="1"/>
  <c r="C1710" i="3"/>
  <c r="B1710" i="3"/>
  <c r="E1707" i="3"/>
  <c r="F1707" i="3" s="1"/>
  <c r="C1707" i="3"/>
  <c r="B1707" i="3"/>
  <c r="E1706" i="3"/>
  <c r="F1706" i="3" s="1"/>
  <c r="C1706" i="3"/>
  <c r="B1706" i="3"/>
  <c r="E1198" i="3"/>
  <c r="E1197" i="3"/>
  <c r="C1198" i="3"/>
  <c r="B1198" i="3"/>
  <c r="C1197" i="3"/>
  <c r="B1197" i="3"/>
  <c r="C1196" i="3"/>
  <c r="B1196" i="3"/>
  <c r="Y12" i="65" l="1"/>
  <c r="AC12" i="65"/>
  <c r="Q12" i="65"/>
  <c r="AG12" i="65"/>
  <c r="U12" i="65"/>
  <c r="W12" i="65"/>
  <c r="AA12" i="65"/>
  <c r="O12" i="65"/>
  <c r="AE12" i="65"/>
  <c r="S12" i="65"/>
  <c r="Y24" i="65"/>
  <c r="AG24" i="65"/>
  <c r="U24" i="65"/>
  <c r="G24" i="65"/>
  <c r="AC24" i="65"/>
  <c r="K24" i="65"/>
  <c r="S24" i="65"/>
  <c r="AE24" i="65"/>
  <c r="Q24" i="65"/>
  <c r="O24" i="65"/>
  <c r="AA24" i="65"/>
  <c r="E24" i="65"/>
  <c r="M24" i="65"/>
  <c r="W24" i="65"/>
  <c r="I24" i="65"/>
  <c r="I22" i="9"/>
  <c r="I20" i="120"/>
  <c r="K12" i="65"/>
  <c r="I12" i="65"/>
  <c r="G12" i="65"/>
  <c r="E12" i="65"/>
  <c r="M12" i="65"/>
  <c r="I9" i="120"/>
  <c r="I8" i="120"/>
  <c r="C15" i="65"/>
  <c r="F19" i="5"/>
  <c r="C21" i="65"/>
  <c r="I172" i="9"/>
  <c r="I146" i="9"/>
  <c r="C13" i="65"/>
  <c r="I18" i="120"/>
  <c r="I57" i="9"/>
  <c r="F11" i="5"/>
  <c r="I31" i="9"/>
  <c r="D2208" i="3"/>
  <c r="D2210" i="3" s="1"/>
  <c r="E1128" i="3"/>
  <c r="C1128" i="3"/>
  <c r="B1128" i="3"/>
  <c r="E1095" i="3"/>
  <c r="C1095" i="3"/>
  <c r="B1095" i="3"/>
  <c r="E1062" i="3"/>
  <c r="C1062" i="3"/>
  <c r="B1062" i="3"/>
  <c r="E902" i="3"/>
  <c r="C902" i="3"/>
  <c r="B902" i="3"/>
  <c r="E869" i="3"/>
  <c r="E868" i="3"/>
  <c r="C869" i="3"/>
  <c r="B869" i="3"/>
  <c r="C868" i="3"/>
  <c r="B868" i="3"/>
  <c r="E518" i="3"/>
  <c r="C518" i="3"/>
  <c r="B518" i="3"/>
  <c r="E514" i="3"/>
  <c r="F514" i="3" s="1"/>
  <c r="C514" i="3"/>
  <c r="B514" i="3"/>
  <c r="E513" i="3"/>
  <c r="F513" i="3" s="1"/>
  <c r="C513" i="3"/>
  <c r="B513" i="3"/>
  <c r="E487" i="3"/>
  <c r="C488" i="3"/>
  <c r="B488" i="3"/>
  <c r="C487" i="3"/>
  <c r="B487" i="3"/>
  <c r="C486" i="3"/>
  <c r="B486" i="3"/>
  <c r="E456" i="3"/>
  <c r="C457" i="3"/>
  <c r="B457" i="3"/>
  <c r="C456" i="3"/>
  <c r="B456" i="3"/>
  <c r="C455" i="3"/>
  <c r="B455" i="3"/>
  <c r="E425" i="3"/>
  <c r="C426" i="3"/>
  <c r="B426" i="3"/>
  <c r="C425" i="3"/>
  <c r="B425" i="3"/>
  <c r="C424" i="3"/>
  <c r="B424" i="3"/>
  <c r="E1196" i="3"/>
  <c r="E457" i="3"/>
  <c r="E486" i="3"/>
  <c r="E2160" i="3"/>
  <c r="F2160" i="3" s="1"/>
  <c r="C2160" i="3"/>
  <c r="B2160" i="3"/>
  <c r="E2159" i="3"/>
  <c r="F2159" i="3" s="1"/>
  <c r="C2159" i="3"/>
  <c r="B2159" i="3"/>
  <c r="E2158" i="3"/>
  <c r="F2158" i="3" s="1"/>
  <c r="C2158" i="3"/>
  <c r="B2158" i="3"/>
  <c r="G2168" i="3"/>
  <c r="D2173" i="3" s="1"/>
  <c r="E2161" i="3"/>
  <c r="F2161" i="3" s="1"/>
  <c r="C2161" i="3"/>
  <c r="B2161" i="3"/>
  <c r="E2157" i="3"/>
  <c r="F2157" i="3" s="1"/>
  <c r="C2157" i="3"/>
  <c r="B2157" i="3"/>
  <c r="E2153" i="3"/>
  <c r="F2153" i="3" s="1"/>
  <c r="C2153" i="3"/>
  <c r="B2153" i="3"/>
  <c r="E2152" i="3"/>
  <c r="F2152" i="3" s="1"/>
  <c r="G2155" i="3" s="1"/>
  <c r="D2171" i="3" s="1"/>
  <c r="C2152" i="3"/>
  <c r="B2152" i="3"/>
  <c r="G2149" i="3"/>
  <c r="G2132" i="3"/>
  <c r="D2137" i="3" s="1"/>
  <c r="E2126" i="3"/>
  <c r="F2126" i="3" s="1"/>
  <c r="C2126" i="3"/>
  <c r="B2126" i="3"/>
  <c r="E2125" i="3"/>
  <c r="F2125" i="3" s="1"/>
  <c r="C2125" i="3"/>
  <c r="B2125" i="3"/>
  <c r="E2124" i="3"/>
  <c r="F2124" i="3" s="1"/>
  <c r="C2124" i="3"/>
  <c r="B2124" i="3"/>
  <c r="E2120" i="3"/>
  <c r="F2120" i="3" s="1"/>
  <c r="C2120" i="3"/>
  <c r="B2120" i="3"/>
  <c r="E2119" i="3"/>
  <c r="F2119" i="3" s="1"/>
  <c r="G2122" i="3" s="1"/>
  <c r="D2135" i="3" s="1"/>
  <c r="C2119" i="3"/>
  <c r="B2119" i="3"/>
  <c r="G2116" i="3"/>
  <c r="E2094" i="3"/>
  <c r="F2094" i="3" s="1"/>
  <c r="C2094" i="3"/>
  <c r="B2094" i="3"/>
  <c r="G2099" i="3"/>
  <c r="D2104" i="3" s="1"/>
  <c r="E2093" i="3"/>
  <c r="F2093" i="3" s="1"/>
  <c r="C2093" i="3"/>
  <c r="B2093" i="3"/>
  <c r="E2092" i="3"/>
  <c r="F2092" i="3" s="1"/>
  <c r="C2092" i="3"/>
  <c r="B2092" i="3"/>
  <c r="E2091" i="3"/>
  <c r="F2091" i="3" s="1"/>
  <c r="C2091" i="3"/>
  <c r="B2091" i="3"/>
  <c r="E2090" i="3"/>
  <c r="F2090" i="3" s="1"/>
  <c r="C2090" i="3"/>
  <c r="B2090" i="3"/>
  <c r="E2089" i="3"/>
  <c r="F2089" i="3" s="1"/>
  <c r="C2089" i="3"/>
  <c r="B2089" i="3"/>
  <c r="E2088" i="3"/>
  <c r="F2088" i="3" s="1"/>
  <c r="C2088" i="3"/>
  <c r="B2088" i="3"/>
  <c r="E2087" i="3"/>
  <c r="F2087" i="3" s="1"/>
  <c r="C2087" i="3"/>
  <c r="B2087" i="3"/>
  <c r="E2083" i="3"/>
  <c r="F2083" i="3" s="1"/>
  <c r="C2083" i="3"/>
  <c r="B2083" i="3"/>
  <c r="E2082" i="3"/>
  <c r="F2082" i="3" s="1"/>
  <c r="G2085" i="3" s="1"/>
  <c r="D2102" i="3" s="1"/>
  <c r="C2082" i="3"/>
  <c r="B2082" i="3"/>
  <c r="G2079" i="3"/>
  <c r="E2056" i="3"/>
  <c r="F2056" i="3" s="1"/>
  <c r="C2056" i="3"/>
  <c r="B2056" i="3"/>
  <c r="E2055" i="3"/>
  <c r="F2055" i="3" s="1"/>
  <c r="C2055" i="3"/>
  <c r="B2055" i="3"/>
  <c r="E2054" i="3"/>
  <c r="F2054" i="3" s="1"/>
  <c r="C2054" i="3"/>
  <c r="B2054" i="3"/>
  <c r="E2053" i="3"/>
  <c r="F2053" i="3" s="1"/>
  <c r="C2053" i="3"/>
  <c r="B2053" i="3"/>
  <c r="E2052" i="3"/>
  <c r="F2052" i="3" s="1"/>
  <c r="C2052" i="3"/>
  <c r="B2052" i="3"/>
  <c r="E2051" i="3"/>
  <c r="F2051" i="3" s="1"/>
  <c r="C2051" i="3"/>
  <c r="B2051" i="3"/>
  <c r="E2050" i="3"/>
  <c r="F2050" i="3" s="1"/>
  <c r="C2050" i="3"/>
  <c r="B2050" i="3"/>
  <c r="E2049" i="3"/>
  <c r="F2049" i="3" s="1"/>
  <c r="C2049" i="3"/>
  <c r="B2049" i="3"/>
  <c r="E2048" i="3"/>
  <c r="F2048" i="3" s="1"/>
  <c r="C2048" i="3"/>
  <c r="B2048" i="3"/>
  <c r="E2047" i="3"/>
  <c r="F2047" i="3" s="1"/>
  <c r="C2047" i="3"/>
  <c r="B2047" i="3"/>
  <c r="E2046" i="3"/>
  <c r="F2046" i="3" s="1"/>
  <c r="C2046" i="3"/>
  <c r="B2046" i="3"/>
  <c r="E2045" i="3"/>
  <c r="F2045" i="3" s="1"/>
  <c r="C2045" i="3"/>
  <c r="B2045" i="3"/>
  <c r="G2062" i="3"/>
  <c r="D2067" i="3" s="1"/>
  <c r="E2041" i="3"/>
  <c r="F2041" i="3" s="1"/>
  <c r="C2041" i="3"/>
  <c r="B2041" i="3"/>
  <c r="E2040" i="3"/>
  <c r="F2040" i="3" s="1"/>
  <c r="G2043" i="3" s="1"/>
  <c r="D2065" i="3" s="1"/>
  <c r="C2040" i="3"/>
  <c r="B2040" i="3"/>
  <c r="G2037" i="3"/>
  <c r="E1163" i="3"/>
  <c r="F1163" i="3" s="1"/>
  <c r="C1163" i="3"/>
  <c r="B1163" i="3"/>
  <c r="D1433" i="3"/>
  <c r="D1432" i="3"/>
  <c r="E1433" i="3"/>
  <c r="C1433" i="3"/>
  <c r="B1433" i="3"/>
  <c r="E1432" i="3"/>
  <c r="C1432" i="3"/>
  <c r="B1432" i="3"/>
  <c r="E1431" i="3"/>
  <c r="D1431" i="3"/>
  <c r="C1431" i="3"/>
  <c r="B1431" i="3"/>
  <c r="E1427" i="3"/>
  <c r="F1427" i="3" s="1"/>
  <c r="C1427" i="3"/>
  <c r="B1427" i="3"/>
  <c r="E1426" i="3"/>
  <c r="F1426" i="3" s="1"/>
  <c r="C1426" i="3"/>
  <c r="B1426" i="3"/>
  <c r="D934" i="3"/>
  <c r="E934" i="3"/>
  <c r="C934" i="3"/>
  <c r="B934" i="3"/>
  <c r="E933" i="3"/>
  <c r="D933" i="3"/>
  <c r="C933" i="3"/>
  <c r="B933" i="3"/>
  <c r="E929" i="3"/>
  <c r="F929" i="3" s="1"/>
  <c r="C929" i="3"/>
  <c r="B929" i="3"/>
  <c r="E928" i="3"/>
  <c r="F928" i="3" s="1"/>
  <c r="C928" i="3"/>
  <c r="B928" i="3"/>
  <c r="F870" i="3"/>
  <c r="D711" i="3"/>
  <c r="D679" i="3"/>
  <c r="D647" i="3"/>
  <c r="G21" i="65" l="1"/>
  <c r="AA21" i="65"/>
  <c r="W21" i="65"/>
  <c r="AE21" i="65"/>
  <c r="S21" i="65"/>
  <c r="O21" i="65"/>
  <c r="AG21" i="65"/>
  <c r="U21" i="65"/>
  <c r="AC21" i="65"/>
  <c r="Y21" i="65"/>
  <c r="Q21" i="65"/>
  <c r="K13" i="65"/>
  <c r="AA13" i="65"/>
  <c r="W13" i="65"/>
  <c r="Y13" i="65"/>
  <c r="Q13" i="65"/>
  <c r="AE13" i="65"/>
  <c r="S13" i="65"/>
  <c r="O13" i="65"/>
  <c r="AG13" i="65"/>
  <c r="U13" i="65"/>
  <c r="AC13" i="65"/>
  <c r="E15" i="65"/>
  <c r="AE15" i="65"/>
  <c r="S15" i="65"/>
  <c r="O15" i="65"/>
  <c r="AA15" i="65"/>
  <c r="W15" i="65"/>
  <c r="Y15" i="65"/>
  <c r="Q15" i="65"/>
  <c r="AG15" i="65"/>
  <c r="U15" i="65"/>
  <c r="AC15" i="65"/>
  <c r="I110" i="9"/>
  <c r="C19" i="65"/>
  <c r="G15" i="65"/>
  <c r="I21" i="65"/>
  <c r="E13" i="65"/>
  <c r="M15" i="65"/>
  <c r="I15" i="65"/>
  <c r="K15" i="65"/>
  <c r="G13" i="65"/>
  <c r="I13" i="65"/>
  <c r="M13" i="65"/>
  <c r="M21" i="65"/>
  <c r="E21" i="65"/>
  <c r="K21" i="65"/>
  <c r="D2211" i="3"/>
  <c r="D2212" i="3" s="1"/>
  <c r="F2212" i="3" s="1"/>
  <c r="E424" i="3"/>
  <c r="E426" i="3"/>
  <c r="E488" i="3"/>
  <c r="E455" i="3"/>
  <c r="G2058" i="3"/>
  <c r="D2066" i="3" s="1"/>
  <c r="G2164" i="3"/>
  <c r="D2172" i="3" s="1"/>
  <c r="D2174" i="3"/>
  <c r="G2128" i="3"/>
  <c r="D2136" i="3" s="1"/>
  <c r="D2138" i="3"/>
  <c r="G2095" i="3"/>
  <c r="D2103" i="3" s="1"/>
  <c r="D2105" i="3"/>
  <c r="D2068" i="3"/>
  <c r="F1433" i="3"/>
  <c r="G1429" i="3"/>
  <c r="F1431" i="3"/>
  <c r="F1432" i="3"/>
  <c r="F933" i="3"/>
  <c r="F934" i="3"/>
  <c r="G931" i="3"/>
  <c r="E2014" i="3"/>
  <c r="F2014" i="3" s="1"/>
  <c r="G2016" i="3" s="1"/>
  <c r="D2024" i="3" s="1"/>
  <c r="C2014" i="3"/>
  <c r="B2014" i="3"/>
  <c r="E1956" i="3"/>
  <c r="F1956" i="3" s="1"/>
  <c r="G1958" i="3" s="1"/>
  <c r="D1963" i="3" s="1"/>
  <c r="C1956" i="3"/>
  <c r="B1956" i="3"/>
  <c r="E2010" i="3"/>
  <c r="F2010" i="3" s="1"/>
  <c r="C2010" i="3"/>
  <c r="B2010" i="3"/>
  <c r="E1952" i="3"/>
  <c r="C1952" i="3"/>
  <c r="B1952" i="3"/>
  <c r="E1983" i="3"/>
  <c r="F1983" i="3" s="1"/>
  <c r="C1983" i="3"/>
  <c r="B1983" i="3"/>
  <c r="E395" i="3"/>
  <c r="C395" i="3"/>
  <c r="B395" i="3"/>
  <c r="F290" i="3"/>
  <c r="C315" i="3"/>
  <c r="C280" i="3"/>
  <c r="F255" i="3"/>
  <c r="C245" i="3"/>
  <c r="J156" i="3"/>
  <c r="K153" i="3"/>
  <c r="K93" i="3"/>
  <c r="L90" i="3"/>
  <c r="C68" i="3"/>
  <c r="C64" i="3"/>
  <c r="E57" i="3"/>
  <c r="F57" i="3" s="1"/>
  <c r="C57" i="3"/>
  <c r="E56" i="3"/>
  <c r="F56" i="3" s="1"/>
  <c r="C56" i="3"/>
  <c r="B56" i="3"/>
  <c r="G54" i="3"/>
  <c r="D62" i="3" s="1"/>
  <c r="E44" i="3"/>
  <c r="F44" i="3" s="1"/>
  <c r="C44" i="3"/>
  <c r="B44" i="3"/>
  <c r="E43" i="3"/>
  <c r="F43" i="3" s="1"/>
  <c r="C43" i="3"/>
  <c r="B43" i="3"/>
  <c r="G40" i="3"/>
  <c r="B38" i="3"/>
  <c r="G5" i="3"/>
  <c r="E2018" i="3"/>
  <c r="F2018" i="3" s="1"/>
  <c r="G2020" i="3" s="1"/>
  <c r="D2025" i="3" s="1"/>
  <c r="C2018" i="3"/>
  <c r="B2018" i="3"/>
  <c r="E2009" i="3"/>
  <c r="F2009" i="3" s="1"/>
  <c r="G2012" i="3" s="1"/>
  <c r="D2023" i="3" s="1"/>
  <c r="D2026" i="3" s="1"/>
  <c r="C2009" i="3"/>
  <c r="B2009" i="3"/>
  <c r="C1984" i="3"/>
  <c r="B1984" i="3"/>
  <c r="E1984" i="3"/>
  <c r="F1984" i="3" s="1"/>
  <c r="E1979" i="3"/>
  <c r="F1979" i="3" s="1"/>
  <c r="E1978" i="3"/>
  <c r="F1978" i="3" s="1"/>
  <c r="C1979" i="3"/>
  <c r="B1979" i="3"/>
  <c r="C1978" i="3"/>
  <c r="B1978" i="3"/>
  <c r="E1953" i="3"/>
  <c r="F1953" i="3" s="1"/>
  <c r="G1954" i="3" s="1"/>
  <c r="D1962" i="3" s="1"/>
  <c r="C1953" i="3"/>
  <c r="B1953" i="3"/>
  <c r="E1948" i="3"/>
  <c r="F1948" i="3" s="1"/>
  <c r="C1948" i="3"/>
  <c r="B1948" i="3"/>
  <c r="E1947" i="3"/>
  <c r="F1947" i="3" s="1"/>
  <c r="C1947" i="3"/>
  <c r="B1947" i="3"/>
  <c r="G2006" i="3"/>
  <c r="C1937" i="3"/>
  <c r="C1933" i="3"/>
  <c r="G1927" i="3"/>
  <c r="D1932" i="3" s="1"/>
  <c r="F1922" i="3"/>
  <c r="F1921" i="3"/>
  <c r="G1919" i="3"/>
  <c r="D1930" i="3" s="1"/>
  <c r="G1914" i="3"/>
  <c r="B1912" i="3"/>
  <c r="C1725" i="3"/>
  <c r="C1721" i="3"/>
  <c r="G1715" i="3"/>
  <c r="D1720" i="3" s="1"/>
  <c r="G1708" i="3"/>
  <c r="D1718" i="3" s="1"/>
  <c r="G1703" i="3"/>
  <c r="B1701" i="3"/>
  <c r="G1975" i="3"/>
  <c r="G1944" i="3"/>
  <c r="D1892" i="3"/>
  <c r="D1890" i="3"/>
  <c r="D1889" i="3"/>
  <c r="F1889" i="3" s="1"/>
  <c r="D1891" i="3"/>
  <c r="G1882" i="3"/>
  <c r="G1852" i="3"/>
  <c r="G1822" i="3"/>
  <c r="G1792" i="3"/>
  <c r="G1762" i="3"/>
  <c r="G1732" i="3"/>
  <c r="G1674" i="3"/>
  <c r="G1645" i="3"/>
  <c r="G1614" i="3"/>
  <c r="G1583" i="3"/>
  <c r="G1552" i="3"/>
  <c r="G19" i="65" l="1"/>
  <c r="W19" i="65"/>
  <c r="AE19" i="65"/>
  <c r="S19" i="65"/>
  <c r="O19" i="65"/>
  <c r="AA19" i="65"/>
  <c r="AG19" i="65"/>
  <c r="U19" i="65"/>
  <c r="AC19" i="65"/>
  <c r="Y19" i="65"/>
  <c r="Q19" i="65"/>
  <c r="I19" i="65"/>
  <c r="K19" i="65"/>
  <c r="M19" i="65"/>
  <c r="D2069" i="3"/>
  <c r="D2071" i="3" s="1"/>
  <c r="D2139" i="3"/>
  <c r="D2141" i="3" s="1"/>
  <c r="D2175" i="3"/>
  <c r="D2177" i="3" s="1"/>
  <c r="D2106" i="3"/>
  <c r="D2108" i="3" s="1"/>
  <c r="G46" i="3"/>
  <c r="D61" i="3" s="1"/>
  <c r="D64" i="3" s="1"/>
  <c r="G58" i="3"/>
  <c r="D63" i="3" s="1"/>
  <c r="G1712" i="3"/>
  <c r="D1719" i="3" s="1"/>
  <c r="G1924" i="3"/>
  <c r="D1931" i="3" s="1"/>
  <c r="G1950" i="3"/>
  <c r="D1961" i="3" s="1"/>
  <c r="D1964" i="3" s="1"/>
  <c r="G1985" i="3"/>
  <c r="D1993" i="3" s="1"/>
  <c r="G1981" i="3"/>
  <c r="D1992" i="3" s="1"/>
  <c r="D2027" i="3"/>
  <c r="D2029" i="3" s="1"/>
  <c r="D1933" i="3"/>
  <c r="D1721" i="3"/>
  <c r="D2178" i="3" l="1"/>
  <c r="D2179" i="3" s="1"/>
  <c r="F2179" i="3" s="1"/>
  <c r="D2142" i="3"/>
  <c r="D2143" i="3" s="1"/>
  <c r="F2143" i="3" s="1"/>
  <c r="D2109" i="3"/>
  <c r="D2110" i="3" s="1"/>
  <c r="F2110" i="3" s="1"/>
  <c r="D2072" i="3"/>
  <c r="D2073" i="3" s="1"/>
  <c r="F2073" i="3" s="1"/>
  <c r="D2030" i="3"/>
  <c r="D2031" i="3" s="1"/>
  <c r="F2031" i="3" s="1"/>
  <c r="D65" i="3"/>
  <c r="D67" i="3" s="1"/>
  <c r="D1934" i="3"/>
  <c r="D1936" i="3" s="1"/>
  <c r="D1965" i="3"/>
  <c r="D1967" i="3" s="1"/>
  <c r="D1722" i="3"/>
  <c r="D1724" i="3" s="1"/>
  <c r="D1995" i="3"/>
  <c r="D1996" i="3" s="1"/>
  <c r="D1998" i="3" s="1"/>
  <c r="D1999" i="3" l="1"/>
  <c r="D2000" i="3" s="1"/>
  <c r="F2000" i="3" s="1"/>
  <c r="D1725" i="3"/>
  <c r="D1726" i="3" s="1"/>
  <c r="F1726" i="3" s="1"/>
  <c r="D1937" i="3"/>
  <c r="D1938" i="3" s="1"/>
  <c r="F1938" i="3" s="1"/>
  <c r="D1968" i="3"/>
  <c r="D1969" i="3" s="1"/>
  <c r="F1969" i="3" s="1"/>
  <c r="D68" i="3"/>
  <c r="D69" i="3" s="1"/>
  <c r="F69" i="3" s="1"/>
  <c r="C1448" i="3"/>
  <c r="C1444" i="3"/>
  <c r="G1438" i="3"/>
  <c r="D1443" i="3" s="1"/>
  <c r="G1423" i="3"/>
  <c r="B1421" i="3"/>
  <c r="F1369" i="3"/>
  <c r="C1385" i="3"/>
  <c r="C1381" i="3"/>
  <c r="G1375" i="3"/>
  <c r="D1380" i="3" s="1"/>
  <c r="E1368" i="3"/>
  <c r="F1368" i="3" s="1"/>
  <c r="C1368" i="3"/>
  <c r="B1368" i="3"/>
  <c r="E1367" i="3"/>
  <c r="F1367" i="3" s="1"/>
  <c r="C1367" i="3"/>
  <c r="B1367" i="3"/>
  <c r="E1366" i="3"/>
  <c r="F1366" i="3" s="1"/>
  <c r="C1366" i="3"/>
  <c r="B1366" i="3"/>
  <c r="E1362" i="3"/>
  <c r="F1362" i="3" s="1"/>
  <c r="C1362" i="3"/>
  <c r="B1362" i="3"/>
  <c r="E1361" i="3"/>
  <c r="F1361" i="3" s="1"/>
  <c r="C1361" i="3"/>
  <c r="B1361" i="3"/>
  <c r="G1358" i="3"/>
  <c r="B1356" i="3"/>
  <c r="G1289" i="3"/>
  <c r="G1255" i="3"/>
  <c r="G1221" i="3"/>
  <c r="I160" i="9" l="1"/>
  <c r="G1364" i="3"/>
  <c r="D1378" i="3" s="1"/>
  <c r="D1381" i="3" s="1"/>
  <c r="D1441" i="3"/>
  <c r="G1371" i="3"/>
  <c r="D1379" i="3" s="1"/>
  <c r="G1188" i="3"/>
  <c r="G1153" i="3"/>
  <c r="G1118" i="3"/>
  <c r="G1085" i="3"/>
  <c r="G1052" i="3"/>
  <c r="I161" i="9" l="1"/>
  <c r="I162" i="9"/>
  <c r="G1434" i="3"/>
  <c r="D1442" i="3" s="1"/>
  <c r="D1444" i="3"/>
  <c r="D1382" i="3"/>
  <c r="D1384" i="3" s="1"/>
  <c r="E875" i="3"/>
  <c r="F875" i="3" s="1"/>
  <c r="C875" i="3"/>
  <c r="B875" i="3"/>
  <c r="I155" i="9" l="1"/>
  <c r="I166" i="9" s="1"/>
  <c r="D1385" i="3"/>
  <c r="D1386" i="3" s="1"/>
  <c r="F1386" i="3" s="1"/>
  <c r="D1445" i="3"/>
  <c r="D1447" i="3" s="1"/>
  <c r="I12" i="120" l="1"/>
  <c r="C23" i="65"/>
  <c r="F18" i="5"/>
  <c r="D1448" i="3"/>
  <c r="D1449" i="3" s="1"/>
  <c r="F1449" i="3" s="1"/>
  <c r="E23" i="65" l="1"/>
  <c r="AE23" i="65"/>
  <c r="S23" i="65"/>
  <c r="O23" i="65"/>
  <c r="AA23" i="65"/>
  <c r="W23" i="65"/>
  <c r="Y23" i="65"/>
  <c r="Q23" i="65"/>
  <c r="AG23" i="65"/>
  <c r="U23" i="65"/>
  <c r="AC23" i="65"/>
  <c r="G23" i="65"/>
  <c r="K23" i="65"/>
  <c r="I23" i="65"/>
  <c r="M23" i="65"/>
  <c r="E1030" i="3"/>
  <c r="F1030" i="3" s="1"/>
  <c r="C1030" i="3"/>
  <c r="B1030" i="3"/>
  <c r="E1029" i="3"/>
  <c r="F1029" i="3" s="1"/>
  <c r="C1029" i="3"/>
  <c r="B1029" i="3"/>
  <c r="E1028" i="3"/>
  <c r="F1028" i="3" s="1"/>
  <c r="C1028" i="3"/>
  <c r="B1028" i="3"/>
  <c r="E1027" i="3"/>
  <c r="F1027" i="3" s="1"/>
  <c r="C1027" i="3"/>
  <c r="B1027" i="3"/>
  <c r="E1023" i="3"/>
  <c r="F1023" i="3" s="1"/>
  <c r="C1023" i="3"/>
  <c r="B1023" i="3"/>
  <c r="E1022" i="3"/>
  <c r="F1022" i="3" s="1"/>
  <c r="C1022" i="3"/>
  <c r="B1022" i="3"/>
  <c r="C1045" i="3"/>
  <c r="C1041" i="3"/>
  <c r="G1035" i="3"/>
  <c r="D1040" i="3" s="1"/>
  <c r="G1019" i="3"/>
  <c r="B1017" i="3"/>
  <c r="G1025" i="3" l="1"/>
  <c r="D1038" i="3" s="1"/>
  <c r="D1041" i="3" s="1"/>
  <c r="G1031" i="3"/>
  <c r="D1039" i="3" s="1"/>
  <c r="C981" i="3"/>
  <c r="C977" i="3"/>
  <c r="G971" i="3"/>
  <c r="D976" i="3" s="1"/>
  <c r="E964" i="3"/>
  <c r="F964" i="3" s="1"/>
  <c r="C964" i="3"/>
  <c r="B964" i="3"/>
  <c r="E959" i="3"/>
  <c r="F959" i="3" s="1"/>
  <c r="G962" i="3" s="1"/>
  <c r="D974" i="3" s="1"/>
  <c r="C959" i="3"/>
  <c r="B959" i="3"/>
  <c r="G956" i="3"/>
  <c r="B954" i="3"/>
  <c r="C949" i="3"/>
  <c r="C945" i="3"/>
  <c r="G939" i="3"/>
  <c r="D944" i="3" s="1"/>
  <c r="G925" i="3"/>
  <c r="B923" i="3"/>
  <c r="G894" i="3"/>
  <c r="C918" i="3"/>
  <c r="C914" i="3"/>
  <c r="G908" i="3"/>
  <c r="D913" i="3" s="1"/>
  <c r="F902" i="3"/>
  <c r="G904" i="3" s="1"/>
  <c r="D912" i="3" s="1"/>
  <c r="E898" i="3"/>
  <c r="F898" i="3" s="1"/>
  <c r="C898" i="3"/>
  <c r="B898" i="3"/>
  <c r="E897" i="3"/>
  <c r="F897" i="3" s="1"/>
  <c r="C897" i="3"/>
  <c r="B897" i="3"/>
  <c r="B892" i="3"/>
  <c r="D872" i="3"/>
  <c r="F872" i="3" s="1"/>
  <c r="D871" i="3"/>
  <c r="F871" i="3" s="1"/>
  <c r="F869" i="3"/>
  <c r="F868" i="3"/>
  <c r="E865" i="3"/>
  <c r="F865" i="3" s="1"/>
  <c r="C865" i="3"/>
  <c r="B865" i="3"/>
  <c r="E864" i="3"/>
  <c r="F864" i="3" s="1"/>
  <c r="C864" i="3"/>
  <c r="B864" i="3"/>
  <c r="C886" i="3"/>
  <c r="C882" i="3"/>
  <c r="G876" i="3"/>
  <c r="D881" i="3" s="1"/>
  <c r="G861" i="3"/>
  <c r="B859" i="3"/>
  <c r="D838" i="3"/>
  <c r="F838" i="3" s="1"/>
  <c r="D837" i="3"/>
  <c r="C854" i="3"/>
  <c r="C850" i="3"/>
  <c r="G844" i="3"/>
  <c r="D849" i="3" s="1"/>
  <c r="G829" i="3"/>
  <c r="B827" i="3"/>
  <c r="C822" i="3"/>
  <c r="C818" i="3"/>
  <c r="G812" i="3"/>
  <c r="D817" i="3" s="1"/>
  <c r="E806" i="3"/>
  <c r="F806" i="3" s="1"/>
  <c r="G808" i="3" s="1"/>
  <c r="D816" i="3" s="1"/>
  <c r="C806" i="3"/>
  <c r="B806" i="3"/>
  <c r="E802" i="3"/>
  <c r="F802" i="3" s="1"/>
  <c r="C802" i="3"/>
  <c r="B802" i="3"/>
  <c r="E801" i="3"/>
  <c r="F801" i="3" s="1"/>
  <c r="C801" i="3"/>
  <c r="B801" i="3"/>
  <c r="G798" i="3"/>
  <c r="B796" i="3"/>
  <c r="E775" i="3"/>
  <c r="F775" i="3" s="1"/>
  <c r="C775" i="3"/>
  <c r="B775" i="3"/>
  <c r="C791" i="3"/>
  <c r="C787" i="3"/>
  <c r="G781" i="3"/>
  <c r="D786" i="3" s="1"/>
  <c r="E774" i="3"/>
  <c r="F774" i="3" s="1"/>
  <c r="C774" i="3"/>
  <c r="E770" i="3"/>
  <c r="F770" i="3" s="1"/>
  <c r="C770" i="3"/>
  <c r="B770" i="3"/>
  <c r="E769" i="3"/>
  <c r="F769" i="3" s="1"/>
  <c r="C769" i="3"/>
  <c r="B769" i="3"/>
  <c r="G766" i="3"/>
  <c r="B764" i="3"/>
  <c r="G735" i="3"/>
  <c r="C759" i="3"/>
  <c r="C755" i="3"/>
  <c r="G749" i="3"/>
  <c r="D754" i="3" s="1"/>
  <c r="E743" i="3"/>
  <c r="F743" i="3" s="1"/>
  <c r="G745" i="3" s="1"/>
  <c r="D753" i="3" s="1"/>
  <c r="C743" i="3"/>
  <c r="B743" i="3"/>
  <c r="E739" i="3"/>
  <c r="F739" i="3" s="1"/>
  <c r="C739" i="3"/>
  <c r="B739" i="3"/>
  <c r="E738" i="3"/>
  <c r="F738" i="3" s="1"/>
  <c r="C738" i="3"/>
  <c r="B738" i="3"/>
  <c r="B733" i="3"/>
  <c r="D649" i="3"/>
  <c r="D648" i="3"/>
  <c r="E649" i="3"/>
  <c r="C649" i="3"/>
  <c r="B649" i="3"/>
  <c r="E648" i="3"/>
  <c r="C648" i="3"/>
  <c r="B648" i="3"/>
  <c r="C728" i="3"/>
  <c r="C724" i="3"/>
  <c r="G718" i="3"/>
  <c r="D723" i="3" s="1"/>
  <c r="E711" i="3"/>
  <c r="F711" i="3" s="1"/>
  <c r="C711" i="3"/>
  <c r="B711" i="3"/>
  <c r="E707" i="3"/>
  <c r="F707" i="3" s="1"/>
  <c r="C707" i="3"/>
  <c r="B707" i="3"/>
  <c r="E706" i="3"/>
  <c r="F706" i="3" s="1"/>
  <c r="C706" i="3"/>
  <c r="B706" i="3"/>
  <c r="G703" i="3"/>
  <c r="B701" i="3"/>
  <c r="D680" i="3"/>
  <c r="F680" i="3" s="1"/>
  <c r="C696" i="3"/>
  <c r="C692" i="3"/>
  <c r="G686" i="3"/>
  <c r="D691" i="3" s="1"/>
  <c r="E679" i="3"/>
  <c r="F679" i="3" s="1"/>
  <c r="C679" i="3"/>
  <c r="B679" i="3"/>
  <c r="E675" i="3"/>
  <c r="F675" i="3" s="1"/>
  <c r="C675" i="3"/>
  <c r="B675" i="3"/>
  <c r="E674" i="3"/>
  <c r="F674" i="3" s="1"/>
  <c r="C674" i="3"/>
  <c r="B674" i="3"/>
  <c r="G671" i="3"/>
  <c r="B669" i="3"/>
  <c r="C664" i="3"/>
  <c r="C660" i="3"/>
  <c r="G654" i="3"/>
  <c r="D659" i="3" s="1"/>
  <c r="E647" i="3"/>
  <c r="F647" i="3" s="1"/>
  <c r="C647" i="3"/>
  <c r="B647" i="3"/>
  <c r="E643" i="3"/>
  <c r="F643" i="3" s="1"/>
  <c r="C643" i="3"/>
  <c r="B643" i="3"/>
  <c r="E642" i="3"/>
  <c r="F642" i="3" s="1"/>
  <c r="C642" i="3"/>
  <c r="B642" i="3"/>
  <c r="G639" i="3"/>
  <c r="B637" i="3"/>
  <c r="C632" i="3"/>
  <c r="C628" i="3"/>
  <c r="G622" i="3"/>
  <c r="D627" i="3" s="1"/>
  <c r="E615" i="3"/>
  <c r="F615" i="3" s="1"/>
  <c r="G618" i="3" s="1"/>
  <c r="D626" i="3" s="1"/>
  <c r="C615" i="3"/>
  <c r="B615" i="3"/>
  <c r="E611" i="3"/>
  <c r="F611" i="3" s="1"/>
  <c r="C611" i="3"/>
  <c r="B611" i="3"/>
  <c r="E610" i="3"/>
  <c r="F610" i="3" s="1"/>
  <c r="C610" i="3"/>
  <c r="B610" i="3"/>
  <c r="G607" i="3"/>
  <c r="B605" i="3"/>
  <c r="C600" i="3"/>
  <c r="C596" i="3"/>
  <c r="G590" i="3"/>
  <c r="D595" i="3" s="1"/>
  <c r="E583" i="3"/>
  <c r="F583" i="3" s="1"/>
  <c r="G586" i="3" s="1"/>
  <c r="D594" i="3" s="1"/>
  <c r="C583" i="3"/>
  <c r="B583" i="3"/>
  <c r="E579" i="3"/>
  <c r="F579" i="3" s="1"/>
  <c r="C579" i="3"/>
  <c r="B579" i="3"/>
  <c r="E578" i="3"/>
  <c r="F578" i="3" s="1"/>
  <c r="C578" i="3"/>
  <c r="B578" i="3"/>
  <c r="G575" i="3"/>
  <c r="B573" i="3"/>
  <c r="C568" i="3"/>
  <c r="C564" i="3"/>
  <c r="G558" i="3"/>
  <c r="D563" i="3" s="1"/>
  <c r="E551" i="3"/>
  <c r="F551" i="3" s="1"/>
  <c r="C551" i="3"/>
  <c r="B551" i="3"/>
  <c r="E547" i="3"/>
  <c r="F547" i="3" s="1"/>
  <c r="C547" i="3"/>
  <c r="B547" i="3"/>
  <c r="E546" i="3"/>
  <c r="F546" i="3" s="1"/>
  <c r="C546" i="3"/>
  <c r="B546" i="3"/>
  <c r="G543" i="3"/>
  <c r="B541" i="3"/>
  <c r="C311" i="3"/>
  <c r="G305" i="3"/>
  <c r="D310" i="3" s="1"/>
  <c r="F298" i="3"/>
  <c r="F297" i="3"/>
  <c r="F296" i="3"/>
  <c r="F295" i="3"/>
  <c r="G293" i="3"/>
  <c r="D308" i="3" s="1"/>
  <c r="G287" i="3"/>
  <c r="B285" i="3"/>
  <c r="C276" i="3"/>
  <c r="G270" i="3"/>
  <c r="D275" i="3" s="1"/>
  <c r="F263" i="3"/>
  <c r="F262" i="3"/>
  <c r="F261" i="3"/>
  <c r="F260" i="3"/>
  <c r="G258" i="3"/>
  <c r="D273" i="3" s="1"/>
  <c r="G252" i="3"/>
  <c r="B250" i="3"/>
  <c r="D225" i="3"/>
  <c r="F225" i="3" s="1"/>
  <c r="F228" i="3"/>
  <c r="F227" i="3"/>
  <c r="C241" i="3"/>
  <c r="G235" i="3"/>
  <c r="D240" i="3" s="1"/>
  <c r="F226" i="3"/>
  <c r="G223" i="3"/>
  <c r="D238" i="3" s="1"/>
  <c r="G217" i="3"/>
  <c r="B215" i="3"/>
  <c r="C210" i="3"/>
  <c r="C206" i="3"/>
  <c r="G200" i="3"/>
  <c r="D205" i="3" s="1"/>
  <c r="E191" i="3"/>
  <c r="F191" i="3" s="1"/>
  <c r="C191" i="3"/>
  <c r="E190" i="3"/>
  <c r="F190" i="3" s="1"/>
  <c r="C190" i="3"/>
  <c r="E186" i="3"/>
  <c r="F186" i="3" s="1"/>
  <c r="C186" i="3"/>
  <c r="B186" i="3"/>
  <c r="E185" i="3"/>
  <c r="F185" i="3" s="1"/>
  <c r="C185" i="3"/>
  <c r="B185" i="3"/>
  <c r="G182" i="3"/>
  <c r="B180" i="3"/>
  <c r="C174" i="3"/>
  <c r="C170" i="3"/>
  <c r="G164" i="3"/>
  <c r="D169" i="3" s="1"/>
  <c r="E155" i="3"/>
  <c r="F155" i="3" s="1"/>
  <c r="C155" i="3"/>
  <c r="E154" i="3"/>
  <c r="F154" i="3" s="1"/>
  <c r="C154" i="3"/>
  <c r="E150" i="3"/>
  <c r="F150" i="3" s="1"/>
  <c r="C150" i="3"/>
  <c r="B150" i="3"/>
  <c r="E149" i="3"/>
  <c r="F149" i="3" s="1"/>
  <c r="C149" i="3"/>
  <c r="B149" i="3"/>
  <c r="G146" i="3"/>
  <c r="B144" i="3"/>
  <c r="E120" i="3"/>
  <c r="E119" i="3"/>
  <c r="C120" i="3"/>
  <c r="C119" i="3"/>
  <c r="E88" i="3"/>
  <c r="C88" i="3"/>
  <c r="E87" i="3"/>
  <c r="C87" i="3"/>
  <c r="D1042" i="3" l="1"/>
  <c r="D1044" i="3" s="1"/>
  <c r="G967" i="3"/>
  <c r="D975" i="3" s="1"/>
  <c r="D977" i="3"/>
  <c r="G935" i="3"/>
  <c r="D943" i="3" s="1"/>
  <c r="D942" i="3"/>
  <c r="G900" i="3"/>
  <c r="D911" i="3" s="1"/>
  <c r="G804" i="3"/>
  <c r="D815" i="3" s="1"/>
  <c r="D818" i="3" s="1"/>
  <c r="D819" i="3" s="1"/>
  <c r="D821" i="3" s="1"/>
  <c r="G266" i="3"/>
  <c r="D274" i="3" s="1"/>
  <c r="G873" i="3"/>
  <c r="D880" i="3" s="1"/>
  <c r="G866" i="3"/>
  <c r="D879" i="3" s="1"/>
  <c r="F837" i="3"/>
  <c r="G777" i="3"/>
  <c r="D785" i="3" s="1"/>
  <c r="G772" i="3"/>
  <c r="D784" i="3" s="1"/>
  <c r="D787" i="3" s="1"/>
  <c r="G677" i="3"/>
  <c r="D689" i="3" s="1"/>
  <c r="D692" i="3" s="1"/>
  <c r="F649" i="3"/>
  <c r="G741" i="3"/>
  <c r="D752" i="3" s="1"/>
  <c r="F648" i="3"/>
  <c r="G709" i="3"/>
  <c r="D721" i="3" s="1"/>
  <c r="D724" i="3" s="1"/>
  <c r="G682" i="3"/>
  <c r="D690" i="3" s="1"/>
  <c r="G714" i="3"/>
  <c r="D722" i="3" s="1"/>
  <c r="G613" i="3"/>
  <c r="D625" i="3" s="1"/>
  <c r="D628" i="3" s="1"/>
  <c r="G645" i="3"/>
  <c r="D657" i="3" s="1"/>
  <c r="G549" i="3"/>
  <c r="D561" i="3" s="1"/>
  <c r="D564" i="3" s="1"/>
  <c r="G581" i="3"/>
  <c r="D593" i="3" s="1"/>
  <c r="D596" i="3" s="1"/>
  <c r="D597" i="3" s="1"/>
  <c r="D599" i="3" s="1"/>
  <c r="G554" i="3"/>
  <c r="D562" i="3" s="1"/>
  <c r="G301" i="3"/>
  <c r="D309" i="3" s="1"/>
  <c r="D311" i="3"/>
  <c r="D276" i="3"/>
  <c r="G160" i="3"/>
  <c r="D168" i="3" s="1"/>
  <c r="G196" i="3"/>
  <c r="D204" i="3" s="1"/>
  <c r="G231" i="3"/>
  <c r="D239" i="3" s="1"/>
  <c r="D241" i="3"/>
  <c r="G188" i="3"/>
  <c r="D203" i="3" s="1"/>
  <c r="G152" i="3"/>
  <c r="D167" i="3" s="1"/>
  <c r="D170" i="3" s="1"/>
  <c r="B8" i="3"/>
  <c r="E21" i="3"/>
  <c r="F21" i="3" s="1"/>
  <c r="C21" i="3"/>
  <c r="B21" i="3"/>
  <c r="D1045" i="3" l="1"/>
  <c r="D1046" i="3" s="1"/>
  <c r="F1046" i="3" s="1"/>
  <c r="G835" i="3"/>
  <c r="D847" i="3" s="1"/>
  <c r="D850" i="3" s="1"/>
  <c r="D277" i="3"/>
  <c r="D279" i="3" s="1"/>
  <c r="D978" i="3"/>
  <c r="D980" i="3" s="1"/>
  <c r="D945" i="3"/>
  <c r="D946" i="3" s="1"/>
  <c r="D948" i="3" s="1"/>
  <c r="D914" i="3"/>
  <c r="D915" i="3" s="1"/>
  <c r="D917" i="3" s="1"/>
  <c r="G840" i="3"/>
  <c r="D848" i="3" s="1"/>
  <c r="D882" i="3"/>
  <c r="D883" i="3" s="1"/>
  <c r="D885" i="3" s="1"/>
  <c r="D822" i="3"/>
  <c r="D823" i="3" s="1"/>
  <c r="D788" i="3"/>
  <c r="D790" i="3" s="1"/>
  <c r="G650" i="3"/>
  <c r="D658" i="3" s="1"/>
  <c r="D755" i="3"/>
  <c r="D756" i="3" s="1"/>
  <c r="D758" i="3" s="1"/>
  <c r="D725" i="3"/>
  <c r="D727" i="3" s="1"/>
  <c r="D693" i="3"/>
  <c r="D695" i="3" s="1"/>
  <c r="D629" i="3"/>
  <c r="D631" i="3" s="1"/>
  <c r="D660" i="3"/>
  <c r="D565" i="3"/>
  <c r="D567" i="3" s="1"/>
  <c r="D600" i="3"/>
  <c r="D601" i="3" s="1"/>
  <c r="D312" i="3"/>
  <c r="D314" i="3" s="1"/>
  <c r="D171" i="3"/>
  <c r="D173" i="3" s="1"/>
  <c r="D242" i="3"/>
  <c r="D244" i="3" s="1"/>
  <c r="D206" i="3"/>
  <c r="D207" i="3" s="1"/>
  <c r="D209" i="3" s="1"/>
  <c r="G23" i="3"/>
  <c r="D360" i="3"/>
  <c r="F360" i="3" s="1"/>
  <c r="D362" i="3"/>
  <c r="D361" i="3"/>
  <c r="F359" i="3"/>
  <c r="D329" i="3"/>
  <c r="F329" i="3" s="1"/>
  <c r="D331" i="3"/>
  <c r="D330" i="3"/>
  <c r="D280" i="3" l="1"/>
  <c r="D281" i="3" s="1"/>
  <c r="F281" i="3" s="1"/>
  <c r="D315" i="3"/>
  <c r="D316" i="3" s="1"/>
  <c r="F316" i="3" s="1"/>
  <c r="D245" i="3"/>
  <c r="D246" i="3" s="1"/>
  <c r="F246" i="3" s="1"/>
  <c r="D728" i="3"/>
  <c r="D729" i="3" s="1"/>
  <c r="F729" i="3" s="1"/>
  <c r="D568" i="3"/>
  <c r="D569" i="3" s="1"/>
  <c r="F569" i="3" s="1"/>
  <c r="D696" i="3"/>
  <c r="D697" i="3" s="1"/>
  <c r="F697" i="3" s="1"/>
  <c r="D791" i="3"/>
  <c r="D792" i="3" s="1"/>
  <c r="F792" i="3" s="1"/>
  <c r="D981" i="3"/>
  <c r="D982" i="3" s="1"/>
  <c r="F982" i="3" s="1"/>
  <c r="D174" i="3"/>
  <c r="D175" i="3" s="1"/>
  <c r="F175" i="3" s="1"/>
  <c r="D851" i="3"/>
  <c r="D853" i="3" s="1"/>
  <c r="D949" i="3"/>
  <c r="D950" i="3" s="1"/>
  <c r="D918" i="3"/>
  <c r="D919" i="3" s="1"/>
  <c r="D886" i="3"/>
  <c r="D887" i="3" s="1"/>
  <c r="F823" i="3"/>
  <c r="D661" i="3"/>
  <c r="D663" i="3" s="1"/>
  <c r="D759" i="3"/>
  <c r="D760" i="3" s="1"/>
  <c r="D632" i="3"/>
  <c r="D633" i="3" s="1"/>
  <c r="F601" i="3"/>
  <c r="D210" i="3"/>
  <c r="D211" i="3" s="1"/>
  <c r="E1529" i="3"/>
  <c r="C1529" i="3"/>
  <c r="B1529" i="3"/>
  <c r="E1400" i="3"/>
  <c r="C1400" i="3"/>
  <c r="B1400" i="3"/>
  <c r="E1335" i="3"/>
  <c r="C1335" i="3"/>
  <c r="B1335" i="3"/>
  <c r="E1301" i="3"/>
  <c r="C1301" i="3"/>
  <c r="B1301" i="3"/>
  <c r="E1266" i="3"/>
  <c r="C1266" i="3"/>
  <c r="B1266" i="3"/>
  <c r="E1232" i="3"/>
  <c r="F1232" i="3" s="1"/>
  <c r="C1232" i="3"/>
  <c r="B1232" i="3"/>
  <c r="D854" i="3" l="1"/>
  <c r="D855" i="3" s="1"/>
  <c r="F855" i="3" s="1"/>
  <c r="D664" i="3"/>
  <c r="D665" i="3" s="1"/>
  <c r="F665" i="3" s="1"/>
  <c r="F950" i="3"/>
  <c r="F919" i="3"/>
  <c r="F887" i="3"/>
  <c r="F760" i="3"/>
  <c r="F633" i="3"/>
  <c r="F211" i="3"/>
  <c r="F1891" i="3" l="1"/>
  <c r="F1890" i="3"/>
  <c r="C1907" i="3"/>
  <c r="C1903" i="3"/>
  <c r="G1897" i="3"/>
  <c r="D1902" i="3" s="1"/>
  <c r="G1887" i="3"/>
  <c r="D1900" i="3" s="1"/>
  <c r="B1880" i="3"/>
  <c r="C1875" i="3"/>
  <c r="C1871" i="3"/>
  <c r="G1865" i="3"/>
  <c r="D1870" i="3" s="1"/>
  <c r="F1859" i="3"/>
  <c r="E1855" i="3"/>
  <c r="F1855" i="3" s="1"/>
  <c r="G1857" i="3" s="1"/>
  <c r="D1868" i="3" s="1"/>
  <c r="C1855" i="3"/>
  <c r="B1855" i="3"/>
  <c r="B1850" i="3"/>
  <c r="C1845" i="3"/>
  <c r="C1841" i="3"/>
  <c r="G1835" i="3"/>
  <c r="D1840" i="3" s="1"/>
  <c r="F1829" i="3"/>
  <c r="G1831" i="3" s="1"/>
  <c r="D1839" i="3" s="1"/>
  <c r="E1825" i="3"/>
  <c r="F1825" i="3" s="1"/>
  <c r="G1827" i="3" s="1"/>
  <c r="D1838" i="3" s="1"/>
  <c r="C1825" i="3"/>
  <c r="B1825" i="3"/>
  <c r="B1820" i="3"/>
  <c r="C1815" i="3"/>
  <c r="C1811" i="3"/>
  <c r="G1805" i="3"/>
  <c r="D1810" i="3" s="1"/>
  <c r="F1799" i="3"/>
  <c r="G1801" i="3" s="1"/>
  <c r="D1809" i="3" s="1"/>
  <c r="E1795" i="3"/>
  <c r="F1795" i="3" s="1"/>
  <c r="G1797" i="3" s="1"/>
  <c r="D1808" i="3" s="1"/>
  <c r="C1795" i="3"/>
  <c r="B1795" i="3"/>
  <c r="B1790" i="3"/>
  <c r="C1785" i="3"/>
  <c r="C1781" i="3"/>
  <c r="G1775" i="3"/>
  <c r="D1780" i="3" s="1"/>
  <c r="F1769" i="3"/>
  <c r="E1765" i="3"/>
  <c r="F1765" i="3" s="1"/>
  <c r="G1767" i="3" s="1"/>
  <c r="D1778" i="3" s="1"/>
  <c r="C1765" i="3"/>
  <c r="B1765" i="3"/>
  <c r="B1760" i="3"/>
  <c r="C1755" i="3"/>
  <c r="C1751" i="3"/>
  <c r="G1745" i="3"/>
  <c r="D1750" i="3" s="1"/>
  <c r="F1739" i="3"/>
  <c r="G1741" i="3" s="1"/>
  <c r="D1749" i="3" s="1"/>
  <c r="E1735" i="3"/>
  <c r="F1735" i="3" s="1"/>
  <c r="G1737" i="3" s="1"/>
  <c r="D1748" i="3" s="1"/>
  <c r="C1735" i="3"/>
  <c r="B1735" i="3"/>
  <c r="B1730" i="3"/>
  <c r="C1696" i="3"/>
  <c r="C1692" i="3"/>
  <c r="G1686" i="3"/>
  <c r="D1691" i="3" s="1"/>
  <c r="G1683" i="3"/>
  <c r="D1690" i="3" s="1"/>
  <c r="E1677" i="3"/>
  <c r="F1677" i="3" s="1"/>
  <c r="G1679" i="3" s="1"/>
  <c r="D1689" i="3" s="1"/>
  <c r="C1677" i="3"/>
  <c r="B1677" i="3"/>
  <c r="B1672" i="3"/>
  <c r="C1667" i="3"/>
  <c r="C1663" i="3"/>
  <c r="G1657" i="3"/>
  <c r="D1662" i="3" s="1"/>
  <c r="F1652" i="3"/>
  <c r="G1654" i="3" s="1"/>
  <c r="D1661" i="3" s="1"/>
  <c r="E1648" i="3"/>
  <c r="F1648" i="3" s="1"/>
  <c r="G1650" i="3" s="1"/>
  <c r="D1660" i="3" s="1"/>
  <c r="C1648" i="3"/>
  <c r="B1648" i="3"/>
  <c r="B1643" i="3"/>
  <c r="C1638" i="3"/>
  <c r="C1634" i="3"/>
  <c r="G1628" i="3"/>
  <c r="D1633" i="3" s="1"/>
  <c r="F1622" i="3"/>
  <c r="G1624" i="3" s="1"/>
  <c r="D1632" i="3" s="1"/>
  <c r="E1618" i="3"/>
  <c r="F1618" i="3" s="1"/>
  <c r="C1618" i="3"/>
  <c r="B1618" i="3"/>
  <c r="E1617" i="3"/>
  <c r="F1617" i="3" s="1"/>
  <c r="C1617" i="3"/>
  <c r="B1617" i="3"/>
  <c r="B1612" i="3"/>
  <c r="C1607" i="3"/>
  <c r="C1603" i="3"/>
  <c r="G1597" i="3"/>
  <c r="D1602" i="3" s="1"/>
  <c r="F1591" i="3"/>
  <c r="G1593" i="3" s="1"/>
  <c r="D1601" i="3" s="1"/>
  <c r="E1587" i="3"/>
  <c r="F1587" i="3" s="1"/>
  <c r="C1587" i="3"/>
  <c r="B1587" i="3"/>
  <c r="E1586" i="3"/>
  <c r="F1586" i="3" s="1"/>
  <c r="C1586" i="3"/>
  <c r="B1586" i="3"/>
  <c r="B1581" i="3"/>
  <c r="E1556" i="3"/>
  <c r="F1556" i="3" s="1"/>
  <c r="C1556" i="3"/>
  <c r="B1556" i="3"/>
  <c r="E1555" i="3"/>
  <c r="F1555" i="3" s="1"/>
  <c r="C1555" i="3"/>
  <c r="B1555" i="3"/>
  <c r="C1576" i="3"/>
  <c r="C1572" i="3"/>
  <c r="G1566" i="3"/>
  <c r="D1571" i="3" s="1"/>
  <c r="F1560" i="3"/>
  <c r="G1562" i="3" s="1"/>
  <c r="D1570" i="3" s="1"/>
  <c r="B1550" i="3"/>
  <c r="F120" i="3"/>
  <c r="F88" i="3"/>
  <c r="C1545" i="3"/>
  <c r="C1541" i="3"/>
  <c r="G1535" i="3"/>
  <c r="D1540" i="3" s="1"/>
  <c r="F1529" i="3"/>
  <c r="G1531" i="3" s="1"/>
  <c r="D1539" i="3" s="1"/>
  <c r="E1525" i="3"/>
  <c r="F1525" i="3" s="1"/>
  <c r="C1525" i="3"/>
  <c r="B1525" i="3"/>
  <c r="E1524" i="3"/>
  <c r="F1524" i="3" s="1"/>
  <c r="C1524" i="3"/>
  <c r="B1524" i="3"/>
  <c r="G1521" i="3"/>
  <c r="B1519" i="3"/>
  <c r="C1514" i="3"/>
  <c r="C1510" i="3"/>
  <c r="G1504" i="3"/>
  <c r="D1509" i="3" s="1"/>
  <c r="F1498" i="3"/>
  <c r="E1497" i="3"/>
  <c r="F1497" i="3" s="1"/>
  <c r="C1497" i="3"/>
  <c r="B1497" i="3"/>
  <c r="E1496" i="3"/>
  <c r="F1496" i="3" s="1"/>
  <c r="C1496" i="3"/>
  <c r="B1496" i="3"/>
  <c r="E1492" i="3"/>
  <c r="F1492" i="3" s="1"/>
  <c r="C1492" i="3"/>
  <c r="B1492" i="3"/>
  <c r="E1491" i="3"/>
  <c r="F1491" i="3" s="1"/>
  <c r="C1491" i="3"/>
  <c r="B1491" i="3"/>
  <c r="G1488" i="3"/>
  <c r="B1486" i="3"/>
  <c r="F15" i="5" l="1"/>
  <c r="G1771" i="3"/>
  <c r="D1779" i="3" s="1"/>
  <c r="G1861" i="3"/>
  <c r="D1869" i="3" s="1"/>
  <c r="G1500" i="3"/>
  <c r="D1508" i="3" s="1"/>
  <c r="D1903" i="3"/>
  <c r="G1589" i="3"/>
  <c r="D1600" i="3" s="1"/>
  <c r="D1603" i="3" s="1"/>
  <c r="D1604" i="3" s="1"/>
  <c r="D1606" i="3" s="1"/>
  <c r="D1871" i="3"/>
  <c r="D1841" i="3"/>
  <c r="D1842" i="3" s="1"/>
  <c r="D1844" i="3" s="1"/>
  <c r="D1811" i="3"/>
  <c r="D1812" i="3" s="1"/>
  <c r="D1814" i="3" s="1"/>
  <c r="D1781" i="3"/>
  <c r="D1751" i="3"/>
  <c r="D1752" i="3" s="1"/>
  <c r="D1754" i="3" s="1"/>
  <c r="D1692" i="3"/>
  <c r="D1693" i="3" s="1"/>
  <c r="D1695" i="3" s="1"/>
  <c r="D1663" i="3"/>
  <c r="D1664" i="3" s="1"/>
  <c r="D1666" i="3" s="1"/>
  <c r="G1620" i="3"/>
  <c r="D1631" i="3" s="1"/>
  <c r="G1558" i="3"/>
  <c r="D1569" i="3" s="1"/>
  <c r="D1572" i="3" s="1"/>
  <c r="D1573" i="3" s="1"/>
  <c r="D1575" i="3" s="1"/>
  <c r="G1527" i="3"/>
  <c r="D1538" i="3" s="1"/>
  <c r="D1541" i="3" s="1"/>
  <c r="D1542" i="3" s="1"/>
  <c r="D1544" i="3" s="1"/>
  <c r="G1494" i="3"/>
  <c r="D1507" i="3" s="1"/>
  <c r="D1510" i="3" s="1"/>
  <c r="E1464" i="3"/>
  <c r="F1464" i="3" s="1"/>
  <c r="C1464" i="3"/>
  <c r="B1464" i="3"/>
  <c r="C1481" i="3"/>
  <c r="C1477" i="3"/>
  <c r="G1471" i="3"/>
  <c r="D1476" i="3" s="1"/>
  <c r="E1463" i="3"/>
  <c r="F1463" i="3" s="1"/>
  <c r="C1463" i="3"/>
  <c r="B1463" i="3"/>
  <c r="E1459" i="3"/>
  <c r="F1459" i="3" s="1"/>
  <c r="C1459" i="3"/>
  <c r="B1459" i="3"/>
  <c r="E1458" i="3"/>
  <c r="F1458" i="3" s="1"/>
  <c r="C1458" i="3"/>
  <c r="B1458" i="3"/>
  <c r="G1455" i="3"/>
  <c r="B1453" i="3"/>
  <c r="C1416" i="3"/>
  <c r="C1412" i="3"/>
  <c r="G1406" i="3"/>
  <c r="D1411" i="3" s="1"/>
  <c r="F1400" i="3"/>
  <c r="E1396" i="3"/>
  <c r="F1396" i="3" s="1"/>
  <c r="C1396" i="3"/>
  <c r="B1396" i="3"/>
  <c r="E1395" i="3"/>
  <c r="F1395" i="3" s="1"/>
  <c r="C1395" i="3"/>
  <c r="B1395" i="3"/>
  <c r="G1392" i="3"/>
  <c r="B1390" i="3"/>
  <c r="C1351" i="3"/>
  <c r="C1347" i="3"/>
  <c r="G1341" i="3"/>
  <c r="D1346" i="3" s="1"/>
  <c r="F1335" i="3"/>
  <c r="E1334" i="3"/>
  <c r="F1334" i="3" s="1"/>
  <c r="C1334" i="3"/>
  <c r="B1334" i="3"/>
  <c r="E1333" i="3"/>
  <c r="F1333" i="3" s="1"/>
  <c r="C1333" i="3"/>
  <c r="B1333" i="3"/>
  <c r="E1332" i="3"/>
  <c r="F1332" i="3" s="1"/>
  <c r="C1332" i="3"/>
  <c r="B1332" i="3"/>
  <c r="E1328" i="3"/>
  <c r="F1328" i="3" s="1"/>
  <c r="C1328" i="3"/>
  <c r="B1328" i="3"/>
  <c r="E1327" i="3"/>
  <c r="F1327" i="3" s="1"/>
  <c r="C1327" i="3"/>
  <c r="B1327" i="3"/>
  <c r="G1324" i="3"/>
  <c r="B1322" i="3"/>
  <c r="E1300" i="3"/>
  <c r="F1300" i="3" s="1"/>
  <c r="C1300" i="3"/>
  <c r="B1300" i="3"/>
  <c r="C1317" i="3"/>
  <c r="C1313" i="3"/>
  <c r="G1307" i="3"/>
  <c r="D1312" i="3" s="1"/>
  <c r="F1301" i="3"/>
  <c r="E1299" i="3"/>
  <c r="F1299" i="3" s="1"/>
  <c r="C1299" i="3"/>
  <c r="B1299" i="3"/>
  <c r="E1298" i="3"/>
  <c r="F1298" i="3" s="1"/>
  <c r="C1298" i="3"/>
  <c r="B1298" i="3"/>
  <c r="E1297" i="3"/>
  <c r="F1297" i="3" s="1"/>
  <c r="C1297" i="3"/>
  <c r="B1297" i="3"/>
  <c r="E1293" i="3"/>
  <c r="F1293" i="3" s="1"/>
  <c r="C1293" i="3"/>
  <c r="B1293" i="3"/>
  <c r="E1292" i="3"/>
  <c r="F1292" i="3" s="1"/>
  <c r="C1292" i="3"/>
  <c r="B1292" i="3"/>
  <c r="B1287" i="3"/>
  <c r="C1282" i="3"/>
  <c r="C1278" i="3"/>
  <c r="G1272" i="3"/>
  <c r="D1277" i="3" s="1"/>
  <c r="F1266" i="3"/>
  <c r="E1265" i="3"/>
  <c r="F1265" i="3" s="1"/>
  <c r="C1265" i="3"/>
  <c r="B1265" i="3"/>
  <c r="E1264" i="3"/>
  <c r="F1264" i="3" s="1"/>
  <c r="C1264" i="3"/>
  <c r="B1264" i="3"/>
  <c r="E1263" i="3"/>
  <c r="F1263" i="3" s="1"/>
  <c r="C1263" i="3"/>
  <c r="B1263" i="3"/>
  <c r="E1259" i="3"/>
  <c r="F1259" i="3" s="1"/>
  <c r="C1259" i="3"/>
  <c r="B1259" i="3"/>
  <c r="E1258" i="3"/>
  <c r="F1258" i="3" s="1"/>
  <c r="C1258" i="3"/>
  <c r="B1258" i="3"/>
  <c r="B1253" i="3"/>
  <c r="E1231" i="3"/>
  <c r="F1231" i="3" s="1"/>
  <c r="C1231" i="3"/>
  <c r="B1231" i="3"/>
  <c r="E1230" i="3"/>
  <c r="F1230" i="3" s="1"/>
  <c r="C1230" i="3"/>
  <c r="B1230" i="3"/>
  <c r="E1229" i="3"/>
  <c r="F1229" i="3" s="1"/>
  <c r="C1229" i="3"/>
  <c r="B1229" i="3"/>
  <c r="C1248" i="3"/>
  <c r="C1244" i="3"/>
  <c r="G1238" i="3"/>
  <c r="D1243" i="3" s="1"/>
  <c r="E1225" i="3"/>
  <c r="F1225" i="3" s="1"/>
  <c r="C1225" i="3"/>
  <c r="B1225" i="3"/>
  <c r="E1224" i="3"/>
  <c r="F1224" i="3" s="1"/>
  <c r="C1224" i="3"/>
  <c r="B1224" i="3"/>
  <c r="B1219" i="3"/>
  <c r="C1214" i="3"/>
  <c r="C1210" i="3"/>
  <c r="G1204" i="3"/>
  <c r="D1209" i="3" s="1"/>
  <c r="F1198" i="3"/>
  <c r="F1197" i="3"/>
  <c r="F1196" i="3"/>
  <c r="E1192" i="3"/>
  <c r="F1192" i="3" s="1"/>
  <c r="C1192" i="3"/>
  <c r="B1192" i="3"/>
  <c r="E1191" i="3"/>
  <c r="F1191" i="3" s="1"/>
  <c r="C1191" i="3"/>
  <c r="B1191" i="3"/>
  <c r="B1186" i="3"/>
  <c r="D1782" i="3" l="1"/>
  <c r="D1784" i="3" s="1"/>
  <c r="D1872" i="3"/>
  <c r="D1874" i="3" s="1"/>
  <c r="G1268" i="3"/>
  <c r="D1276" i="3" s="1"/>
  <c r="D1511" i="3"/>
  <c r="D1513" i="3" s="1"/>
  <c r="G1303" i="3"/>
  <c r="D1311" i="3" s="1"/>
  <c r="G1330" i="3"/>
  <c r="D1344" i="3" s="1"/>
  <c r="D1347" i="3" s="1"/>
  <c r="G1337" i="3"/>
  <c r="D1345" i="3" s="1"/>
  <c r="D1845" i="3"/>
  <c r="D1846" i="3" s="1"/>
  <c r="D1815" i="3"/>
  <c r="D1816" i="3" s="1"/>
  <c r="D1755" i="3"/>
  <c r="D1756" i="3" s="1"/>
  <c r="D1696" i="3"/>
  <c r="D1697" i="3" s="1"/>
  <c r="D1667" i="3"/>
  <c r="D1668" i="3" s="1"/>
  <c r="D1634" i="3"/>
  <c r="D1635" i="3" s="1"/>
  <c r="D1637" i="3" s="1"/>
  <c r="D1607" i="3"/>
  <c r="D1608" i="3" s="1"/>
  <c r="D1576" i="3"/>
  <c r="D1577" i="3" s="1"/>
  <c r="D1545" i="3"/>
  <c r="D1546" i="3" s="1"/>
  <c r="G1467" i="3"/>
  <c r="D1475" i="3" s="1"/>
  <c r="G1461" i="3"/>
  <c r="D1474" i="3" s="1"/>
  <c r="D1477" i="3" s="1"/>
  <c r="G1398" i="3"/>
  <c r="D1409" i="3" s="1"/>
  <c r="D1412" i="3" s="1"/>
  <c r="G1402" i="3"/>
  <c r="D1410" i="3" s="1"/>
  <c r="G1261" i="3"/>
  <c r="D1275" i="3" s="1"/>
  <c r="D1278" i="3" s="1"/>
  <c r="G1295" i="3"/>
  <c r="D1310" i="3" s="1"/>
  <c r="D1313" i="3" s="1"/>
  <c r="G1234" i="3"/>
  <c r="D1242" i="3" s="1"/>
  <c r="G1227" i="3"/>
  <c r="D1241" i="3" s="1"/>
  <c r="D1244" i="3" s="1"/>
  <c r="G1200" i="3"/>
  <c r="D1208" i="3" s="1"/>
  <c r="G1194" i="3"/>
  <c r="D1207" i="3" s="1"/>
  <c r="D1210" i="3" s="1"/>
  <c r="I149" i="9" l="1"/>
  <c r="D1875" i="3"/>
  <c r="D1876" i="3" s="1"/>
  <c r="F1876" i="3" s="1"/>
  <c r="D1514" i="3"/>
  <c r="D1515" i="3" s="1"/>
  <c r="F1515" i="3" s="1"/>
  <c r="D1785" i="3"/>
  <c r="D1786" i="3" s="1"/>
  <c r="F1786" i="3" s="1"/>
  <c r="F1756" i="3"/>
  <c r="F1846" i="3"/>
  <c r="F1546" i="3"/>
  <c r="F1608" i="3"/>
  <c r="F1697" i="3"/>
  <c r="F1816" i="3"/>
  <c r="F1577" i="3"/>
  <c r="F1668" i="3"/>
  <c r="D1638" i="3"/>
  <c r="D1639" i="3" s="1"/>
  <c r="D1478" i="3"/>
  <c r="D1480" i="3" s="1"/>
  <c r="D1413" i="3"/>
  <c r="D1415" i="3" s="1"/>
  <c r="D1348" i="3"/>
  <c r="D1350" i="3" s="1"/>
  <c r="D1314" i="3"/>
  <c r="D1316" i="3" s="1"/>
  <c r="D1279" i="3"/>
  <c r="D1281" i="3" s="1"/>
  <c r="D1245" i="3"/>
  <c r="D1247" i="3" s="1"/>
  <c r="D1211" i="3"/>
  <c r="D1213" i="3" s="1"/>
  <c r="C1181" i="3"/>
  <c r="C1177" i="3"/>
  <c r="G1171" i="3"/>
  <c r="D1176" i="3" s="1"/>
  <c r="E1162" i="3"/>
  <c r="F1162" i="3" s="1"/>
  <c r="C1162" i="3"/>
  <c r="B1162" i="3"/>
  <c r="E1161" i="3"/>
  <c r="F1161" i="3" s="1"/>
  <c r="C1161" i="3"/>
  <c r="B1161" i="3"/>
  <c r="E1157" i="3"/>
  <c r="F1157" i="3" s="1"/>
  <c r="C1157" i="3"/>
  <c r="B1157" i="3"/>
  <c r="E1156" i="3"/>
  <c r="F1156" i="3" s="1"/>
  <c r="C1156" i="3"/>
  <c r="B1156" i="3"/>
  <c r="B1151" i="3"/>
  <c r="C1146" i="3"/>
  <c r="C1142" i="3"/>
  <c r="G1136" i="3"/>
  <c r="D1141" i="3" s="1"/>
  <c r="F1128" i="3"/>
  <c r="E1127" i="3"/>
  <c r="F1127" i="3" s="1"/>
  <c r="C1127" i="3"/>
  <c r="B1127" i="3"/>
  <c r="E1126" i="3"/>
  <c r="F1126" i="3" s="1"/>
  <c r="C1126" i="3"/>
  <c r="B1126" i="3"/>
  <c r="E1122" i="3"/>
  <c r="F1122" i="3" s="1"/>
  <c r="C1122" i="3"/>
  <c r="B1122" i="3"/>
  <c r="E1121" i="3"/>
  <c r="F1121" i="3" s="1"/>
  <c r="C1121" i="3"/>
  <c r="B1121" i="3"/>
  <c r="B1116" i="3"/>
  <c r="C1111" i="3"/>
  <c r="C1107" i="3"/>
  <c r="G1101" i="3"/>
  <c r="D1106" i="3" s="1"/>
  <c r="F1095" i="3"/>
  <c r="E1094" i="3"/>
  <c r="F1094" i="3" s="1"/>
  <c r="C1094" i="3"/>
  <c r="B1094" i="3"/>
  <c r="E1093" i="3"/>
  <c r="F1093" i="3" s="1"/>
  <c r="C1093" i="3"/>
  <c r="B1093" i="3"/>
  <c r="E1089" i="3"/>
  <c r="F1089" i="3" s="1"/>
  <c r="C1089" i="3"/>
  <c r="B1089" i="3"/>
  <c r="E1088" i="3"/>
  <c r="F1088" i="3" s="1"/>
  <c r="C1088" i="3"/>
  <c r="B1088" i="3"/>
  <c r="B1083" i="3"/>
  <c r="F1062" i="3"/>
  <c r="C1078" i="3"/>
  <c r="C1074" i="3"/>
  <c r="G1068" i="3"/>
  <c r="D1073" i="3" s="1"/>
  <c r="E1061" i="3"/>
  <c r="F1061" i="3" s="1"/>
  <c r="C1061" i="3"/>
  <c r="B1061" i="3"/>
  <c r="E1060" i="3"/>
  <c r="F1060" i="3" s="1"/>
  <c r="C1060" i="3"/>
  <c r="B1060" i="3"/>
  <c r="E1056" i="3"/>
  <c r="F1056" i="3" s="1"/>
  <c r="C1056" i="3"/>
  <c r="B1056" i="3"/>
  <c r="E1055" i="3"/>
  <c r="F1055" i="3" s="1"/>
  <c r="C1055" i="3"/>
  <c r="B1055" i="3"/>
  <c r="B1050" i="3"/>
  <c r="C1012" i="3"/>
  <c r="C1008" i="3"/>
  <c r="G1002" i="3"/>
  <c r="D1007" i="3" s="1"/>
  <c r="F996" i="3"/>
  <c r="G988" i="3"/>
  <c r="B986" i="3"/>
  <c r="I150" i="9" l="1"/>
  <c r="D1416" i="3"/>
  <c r="D1417" i="3" s="1"/>
  <c r="F1417" i="3" s="1"/>
  <c r="D1481" i="3"/>
  <c r="D1482" i="3" s="1"/>
  <c r="F1482" i="3" s="1"/>
  <c r="D1214" i="3"/>
  <c r="D1215" i="3" s="1"/>
  <c r="F1215" i="3" s="1"/>
  <c r="D1248" i="3"/>
  <c r="D1249" i="3" s="1"/>
  <c r="F1249" i="3" s="1"/>
  <c r="D1282" i="3"/>
  <c r="D1283" i="3" s="1"/>
  <c r="F1283" i="3" s="1"/>
  <c r="D1351" i="3"/>
  <c r="D1352" i="3" s="1"/>
  <c r="F1352" i="3" s="1"/>
  <c r="D1317" i="3"/>
  <c r="D1318" i="3" s="1"/>
  <c r="F1318" i="3" s="1"/>
  <c r="F1639" i="3"/>
  <c r="G1159" i="3"/>
  <c r="D1174" i="3" s="1"/>
  <c r="D1177" i="3" s="1"/>
  <c r="G1097" i="3"/>
  <c r="D1105" i="3" s="1"/>
  <c r="G994" i="3"/>
  <c r="D1005" i="3" s="1"/>
  <c r="D1008" i="3" s="1"/>
  <c r="G1124" i="3"/>
  <c r="D1139" i="3" s="1"/>
  <c r="D1142" i="3" s="1"/>
  <c r="G1132" i="3"/>
  <c r="D1140" i="3" s="1"/>
  <c r="G1167" i="3"/>
  <c r="D1175" i="3" s="1"/>
  <c r="G1091" i="3"/>
  <c r="D1104" i="3" s="1"/>
  <c r="D1107" i="3" s="1"/>
  <c r="G1064" i="3"/>
  <c r="D1072" i="3" s="1"/>
  <c r="G1058" i="3"/>
  <c r="D1071" i="3" s="1"/>
  <c r="D1074" i="3" s="1"/>
  <c r="G998" i="3"/>
  <c r="D1006" i="3" s="1"/>
  <c r="D1108" i="3" l="1"/>
  <c r="D1110" i="3" s="1"/>
  <c r="D1178" i="3"/>
  <c r="D1180" i="3" s="1"/>
  <c r="D1143" i="3"/>
  <c r="D1145" i="3" s="1"/>
  <c r="D1009" i="3"/>
  <c r="D1011" i="3" s="1"/>
  <c r="D1075" i="3"/>
  <c r="D1077" i="3" s="1"/>
  <c r="F395" i="3"/>
  <c r="E388" i="3"/>
  <c r="F388" i="3" s="1"/>
  <c r="C388" i="3"/>
  <c r="B388" i="3"/>
  <c r="E387" i="3"/>
  <c r="F387" i="3" s="1"/>
  <c r="C387" i="3"/>
  <c r="B387" i="3"/>
  <c r="C410" i="3"/>
  <c r="C406" i="3"/>
  <c r="G400" i="3"/>
  <c r="D405" i="3" s="1"/>
  <c r="F394" i="3"/>
  <c r="F393" i="3"/>
  <c r="F392" i="3"/>
  <c r="G384" i="3"/>
  <c r="B382" i="3"/>
  <c r="F362" i="3"/>
  <c r="F361" i="3"/>
  <c r="F331" i="3"/>
  <c r="F330" i="3"/>
  <c r="F328" i="3"/>
  <c r="F119" i="3"/>
  <c r="G125" i="3" s="1"/>
  <c r="D133" i="3" s="1"/>
  <c r="E115" i="3"/>
  <c r="F115" i="3" s="1"/>
  <c r="C115" i="3"/>
  <c r="B115" i="3"/>
  <c r="E114" i="3"/>
  <c r="F114" i="3" s="1"/>
  <c r="C114" i="3"/>
  <c r="B114" i="3"/>
  <c r="F87" i="3"/>
  <c r="G90" i="3" s="1"/>
  <c r="C536" i="3"/>
  <c r="C532" i="3"/>
  <c r="G526" i="3"/>
  <c r="D531" i="3" s="1"/>
  <c r="F518" i="3"/>
  <c r="G522" i="3" s="1"/>
  <c r="G510" i="3"/>
  <c r="B508" i="3"/>
  <c r="C503" i="3"/>
  <c r="C499" i="3"/>
  <c r="G493" i="3"/>
  <c r="D498" i="3" s="1"/>
  <c r="F488" i="3"/>
  <c r="F487" i="3"/>
  <c r="F486" i="3"/>
  <c r="E483" i="3"/>
  <c r="F483" i="3" s="1"/>
  <c r="C483" i="3"/>
  <c r="B483" i="3"/>
  <c r="E482" i="3"/>
  <c r="F482" i="3" s="1"/>
  <c r="C482" i="3"/>
  <c r="B482" i="3"/>
  <c r="G479" i="3"/>
  <c r="B477" i="3"/>
  <c r="C472" i="3"/>
  <c r="C468" i="3"/>
  <c r="G462" i="3"/>
  <c r="D467" i="3" s="1"/>
  <c r="F457" i="3"/>
  <c r="F456" i="3"/>
  <c r="F455" i="3"/>
  <c r="E452" i="3"/>
  <c r="F452" i="3" s="1"/>
  <c r="C452" i="3"/>
  <c r="B452" i="3"/>
  <c r="E451" i="3"/>
  <c r="F451" i="3" s="1"/>
  <c r="C451" i="3"/>
  <c r="B451" i="3"/>
  <c r="G448" i="3"/>
  <c r="B446" i="3"/>
  <c r="F426" i="3"/>
  <c r="F425" i="3"/>
  <c r="F424" i="3"/>
  <c r="C441" i="3"/>
  <c r="C437" i="3"/>
  <c r="G431" i="3"/>
  <c r="D436" i="3" s="1"/>
  <c r="E421" i="3"/>
  <c r="F421" i="3" s="1"/>
  <c r="C421" i="3"/>
  <c r="B421" i="3"/>
  <c r="E420" i="3"/>
  <c r="F420" i="3" s="1"/>
  <c r="C420" i="3"/>
  <c r="B420" i="3"/>
  <c r="G417" i="3"/>
  <c r="B415" i="3"/>
  <c r="C377" i="3"/>
  <c r="C373" i="3"/>
  <c r="G367" i="3"/>
  <c r="D372" i="3" s="1"/>
  <c r="G353" i="3"/>
  <c r="B351" i="3"/>
  <c r="C346" i="3"/>
  <c r="C342" i="3"/>
  <c r="G336" i="3"/>
  <c r="D341" i="3" s="1"/>
  <c r="G322" i="3"/>
  <c r="B320" i="3"/>
  <c r="C139" i="3"/>
  <c r="C135" i="3"/>
  <c r="G129" i="3"/>
  <c r="D134" i="3" s="1"/>
  <c r="G111" i="3"/>
  <c r="B109" i="3"/>
  <c r="C104" i="3"/>
  <c r="C100" i="3"/>
  <c r="G94" i="3"/>
  <c r="D99" i="3" s="1"/>
  <c r="E83" i="3"/>
  <c r="F83" i="3" s="1"/>
  <c r="C83" i="3"/>
  <c r="B83" i="3"/>
  <c r="E82" i="3"/>
  <c r="F82" i="3" s="1"/>
  <c r="C82" i="3"/>
  <c r="B82" i="3"/>
  <c r="G79" i="3"/>
  <c r="B77" i="3"/>
  <c r="E8" i="3"/>
  <c r="F8" i="3" s="1"/>
  <c r="C8" i="3"/>
  <c r="C33" i="3"/>
  <c r="C29" i="3"/>
  <c r="D28" i="3"/>
  <c r="G19" i="3"/>
  <c r="D27" i="3" s="1"/>
  <c r="B3" i="3"/>
  <c r="D1078" i="3" l="1"/>
  <c r="D1079" i="3" s="1"/>
  <c r="F1079" i="3" s="1"/>
  <c r="D1012" i="3"/>
  <c r="D1013" i="3" s="1"/>
  <c r="F1013" i="3" s="1"/>
  <c r="D1146" i="3"/>
  <c r="D1147" i="3" s="1"/>
  <c r="F1147" i="3" s="1"/>
  <c r="D1181" i="3"/>
  <c r="D1182" i="3" s="1"/>
  <c r="F1182" i="3" s="1"/>
  <c r="D1111" i="3"/>
  <c r="D1112" i="3" s="1"/>
  <c r="F1112" i="3" s="1"/>
  <c r="G396" i="3"/>
  <c r="D404" i="3" s="1"/>
  <c r="G85" i="3"/>
  <c r="D97" i="3" s="1"/>
  <c r="G428" i="3"/>
  <c r="D435" i="3" s="1"/>
  <c r="G390" i="3"/>
  <c r="D403" i="3" s="1"/>
  <c r="D406" i="3" s="1"/>
  <c r="D98" i="3"/>
  <c r="G459" i="3"/>
  <c r="D466" i="3" s="1"/>
  <c r="G363" i="3"/>
  <c r="D371" i="3" s="1"/>
  <c r="G332" i="3"/>
  <c r="D340" i="3" s="1"/>
  <c r="G326" i="3"/>
  <c r="D339" i="3" s="1"/>
  <c r="D342" i="3" s="1"/>
  <c r="G357" i="3"/>
  <c r="D370" i="3" s="1"/>
  <c r="D373" i="3" s="1"/>
  <c r="G490" i="3"/>
  <c r="D497" i="3" s="1"/>
  <c r="D530" i="3"/>
  <c r="G516" i="3"/>
  <c r="D529" i="3" s="1"/>
  <c r="G484" i="3"/>
  <c r="D496" i="3" s="1"/>
  <c r="D499" i="3" s="1"/>
  <c r="G453" i="3"/>
  <c r="D465" i="3" s="1"/>
  <c r="G422" i="3"/>
  <c r="D434" i="3" s="1"/>
  <c r="G117" i="3"/>
  <c r="D132" i="3" s="1"/>
  <c r="G11" i="3"/>
  <c r="D26" i="3" s="1"/>
  <c r="D29" i="3" s="1"/>
  <c r="D30" i="3" s="1"/>
  <c r="D32" i="3" s="1"/>
  <c r="I35" i="9" l="1"/>
  <c r="I33" i="9" s="1"/>
  <c r="D374" i="3"/>
  <c r="D376" i="3" s="1"/>
  <c r="D500" i="3"/>
  <c r="D502" i="3" s="1"/>
  <c r="D407" i="3"/>
  <c r="D409" i="3" s="1"/>
  <c r="D343" i="3"/>
  <c r="D345" i="3" s="1"/>
  <c r="D532" i="3"/>
  <c r="D533" i="3" s="1"/>
  <c r="D535" i="3" s="1"/>
  <c r="D468" i="3"/>
  <c r="D469" i="3" s="1"/>
  <c r="D471" i="3" s="1"/>
  <c r="D437" i="3"/>
  <c r="D438" i="3" s="1"/>
  <c r="D440" i="3" s="1"/>
  <c r="D135" i="3"/>
  <c r="D136" i="3" s="1"/>
  <c r="D138" i="3" s="1"/>
  <c r="D100" i="3"/>
  <c r="D101" i="3" s="1"/>
  <c r="D103" i="3" s="1"/>
  <c r="D33" i="3"/>
  <c r="D34" i="3" s="1"/>
  <c r="I11" i="120" l="1"/>
  <c r="N825" i="38"/>
  <c r="N826" i="38" s="1"/>
  <c r="H151" i="9" s="1"/>
  <c r="D346" i="3"/>
  <c r="D347" i="3" s="1"/>
  <c r="F347" i="3" s="1"/>
  <c r="D377" i="3"/>
  <c r="D378" i="3" s="1"/>
  <c r="F378" i="3" s="1"/>
  <c r="F16" i="5"/>
  <c r="E1892" i="3"/>
  <c r="F1892" i="3" s="1"/>
  <c r="G1893" i="3" s="1"/>
  <c r="D1901" i="3" s="1"/>
  <c r="D1904" i="3" s="1"/>
  <c r="D1906" i="3" s="1"/>
  <c r="D503" i="3"/>
  <c r="D504" i="3" s="1"/>
  <c r="F504" i="3" s="1"/>
  <c r="F12" i="5"/>
  <c r="D410" i="3"/>
  <c r="D411" i="3" s="1"/>
  <c r="F34" i="3"/>
  <c r="D536" i="3"/>
  <c r="D537" i="3" s="1"/>
  <c r="D472" i="3"/>
  <c r="D473" i="3" s="1"/>
  <c r="D441" i="3"/>
  <c r="D442" i="3" s="1"/>
  <c r="D139" i="3"/>
  <c r="D140" i="3" s="1"/>
  <c r="D104" i="3"/>
  <c r="D105" i="3" s="1"/>
  <c r="I151" i="9" l="1"/>
  <c r="I148" i="9" s="1"/>
  <c r="C22" i="65" s="1"/>
  <c r="U151" i="9"/>
  <c r="F10" i="5"/>
  <c r="I48" i="9"/>
  <c r="C14" i="65"/>
  <c r="D1907" i="3"/>
  <c r="D1908" i="3" s="1"/>
  <c r="F1908" i="3" s="1"/>
  <c r="F411" i="3"/>
  <c r="F140" i="3"/>
  <c r="F537" i="3"/>
  <c r="F105" i="3"/>
  <c r="F473" i="3"/>
  <c r="F442" i="3"/>
  <c r="I13" i="120" l="1"/>
  <c r="I153" i="9"/>
  <c r="AG22" i="65"/>
  <c r="U22" i="65"/>
  <c r="AC22" i="65"/>
  <c r="Y22" i="65"/>
  <c r="Q22" i="65"/>
  <c r="AE22" i="65"/>
  <c r="S22" i="65"/>
  <c r="O22" i="65"/>
  <c r="AA22" i="65"/>
  <c r="W22" i="65"/>
  <c r="O14" i="65"/>
  <c r="AG14" i="65"/>
  <c r="U14" i="65"/>
  <c r="AC14" i="65"/>
  <c r="K14" i="65"/>
  <c r="Y14" i="65"/>
  <c r="Q14" i="65"/>
  <c r="AE14" i="65"/>
  <c r="S14" i="65"/>
  <c r="AA14" i="65"/>
  <c r="W14" i="65"/>
  <c r="E14" i="65"/>
  <c r="M14" i="65"/>
  <c r="G14" i="65"/>
  <c r="I14" i="65"/>
  <c r="I22" i="65"/>
  <c r="E22" i="65"/>
  <c r="M22" i="65"/>
  <c r="G22" i="65"/>
  <c r="K22" i="65"/>
  <c r="F13" i="5"/>
  <c r="F17" i="5" l="1"/>
  <c r="F21" i="5"/>
  <c r="I7" i="9"/>
  <c r="I6" i="9" s="1"/>
  <c r="I17" i="120" l="1"/>
  <c r="I22" i="120" l="1"/>
  <c r="J21" i="120" s="1"/>
  <c r="C11" i="65"/>
  <c r="I18" i="9"/>
  <c r="C18" i="65"/>
  <c r="I178" i="9" l="1"/>
  <c r="J18" i="9"/>
  <c r="J19" i="9" s="1"/>
  <c r="AC18" i="65"/>
  <c r="Y18" i="65"/>
  <c r="Q18" i="65"/>
  <c r="AG18" i="65"/>
  <c r="U18" i="65"/>
  <c r="W18" i="65"/>
  <c r="AE18" i="65"/>
  <c r="S18" i="65"/>
  <c r="O18" i="65"/>
  <c r="AA18" i="65"/>
  <c r="C26" i="65"/>
  <c r="W11" i="65"/>
  <c r="AA11" i="65"/>
  <c r="AG11" i="65"/>
  <c r="O11" i="65"/>
  <c r="AE11" i="65"/>
  <c r="S11" i="65"/>
  <c r="U11" i="65"/>
  <c r="Y11" i="65"/>
  <c r="AC11" i="65"/>
  <c r="AC7" i="65" s="1"/>
  <c r="Q11" i="65"/>
  <c r="Q7" i="65" s="1"/>
  <c r="E11" i="65"/>
  <c r="J16" i="120"/>
  <c r="J14" i="120"/>
  <c r="J8" i="120"/>
  <c r="K8" i="120" s="1"/>
  <c r="L8" i="120" s="1"/>
  <c r="J19" i="120"/>
  <c r="J20" i="120"/>
  <c r="J18" i="120"/>
  <c r="J11" i="120"/>
  <c r="J9" i="120"/>
  <c r="J13" i="120"/>
  <c r="J15" i="120"/>
  <c r="J10" i="120"/>
  <c r="J12" i="120"/>
  <c r="J17" i="120"/>
  <c r="I11" i="65"/>
  <c r="G11" i="65"/>
  <c r="M11" i="65"/>
  <c r="K11" i="65"/>
  <c r="M18" i="65"/>
  <c r="K18" i="65"/>
  <c r="I18" i="65"/>
  <c r="G18" i="65"/>
  <c r="E18" i="65"/>
  <c r="F14" i="5"/>
  <c r="AG7" i="65" l="1"/>
  <c r="O7" i="65"/>
  <c r="C10" i="65"/>
  <c r="D17" i="65" s="1"/>
  <c r="E7" i="65"/>
  <c r="U7" i="65"/>
  <c r="G7" i="65"/>
  <c r="I7" i="65"/>
  <c r="AE7" i="65"/>
  <c r="M7" i="65"/>
  <c r="AA7" i="65"/>
  <c r="W7" i="65"/>
  <c r="Y7" i="65"/>
  <c r="K7" i="65"/>
  <c r="S7" i="65"/>
  <c r="K9" i="120"/>
  <c r="L9" i="120" s="1"/>
  <c r="U10" i="65" l="1"/>
  <c r="U26" i="65" s="1"/>
  <c r="S10" i="65"/>
  <c r="S26" i="65" s="1"/>
  <c r="Y10" i="65"/>
  <c r="Y26" i="65" s="1"/>
  <c r="E10" i="65"/>
  <c r="F10" i="65" s="1"/>
  <c r="W10" i="65"/>
  <c r="W26" i="65" s="1"/>
  <c r="AE10" i="65"/>
  <c r="AE26" i="65" s="1"/>
  <c r="AG10" i="65"/>
  <c r="AG26" i="65" s="1"/>
  <c r="AA10" i="65"/>
  <c r="AA26" i="65" s="1"/>
  <c r="O10" i="65"/>
  <c r="O26" i="65" s="1"/>
  <c r="Q10" i="65"/>
  <c r="Q26" i="65" s="1"/>
  <c r="D25" i="65"/>
  <c r="AC10" i="65"/>
  <c r="AC26" i="65" s="1"/>
  <c r="E8" i="65"/>
  <c r="G8" i="65" s="1"/>
  <c r="I8" i="65" s="1"/>
  <c r="K8" i="65" s="1"/>
  <c r="M8" i="65" s="1"/>
  <c r="O8" i="65" s="1"/>
  <c r="Q8" i="65" s="1"/>
  <c r="S8" i="65" s="1"/>
  <c r="U8" i="65" s="1"/>
  <c r="W8" i="65" s="1"/>
  <c r="Y8" i="65" s="1"/>
  <c r="AA8" i="65" s="1"/>
  <c r="AC8" i="65" s="1"/>
  <c r="AE8" i="65" s="1"/>
  <c r="AG8" i="65" s="1"/>
  <c r="K10" i="120"/>
  <c r="L10" i="120" s="1"/>
  <c r="G10" i="65"/>
  <c r="D20" i="65"/>
  <c r="D24" i="65"/>
  <c r="D19" i="65"/>
  <c r="D21" i="65"/>
  <c r="D23" i="65"/>
  <c r="D22" i="65"/>
  <c r="K10" i="65"/>
  <c r="K26" i="65" s="1"/>
  <c r="M10" i="65"/>
  <c r="M26" i="65" s="1"/>
  <c r="I10" i="65"/>
  <c r="D16" i="65"/>
  <c r="D14" i="65"/>
  <c r="D11" i="65"/>
  <c r="D15" i="65"/>
  <c r="D13" i="65"/>
  <c r="D12" i="65"/>
  <c r="AI7" i="65"/>
  <c r="D18" i="65"/>
  <c r="G26" i="65" l="1"/>
  <c r="H10" i="65"/>
  <c r="J10" i="65" s="1"/>
  <c r="J26" i="65" s="1"/>
  <c r="D10" i="65"/>
  <c r="D26" i="65"/>
  <c r="K11" i="120"/>
  <c r="L11" i="120" s="1"/>
  <c r="I26" i="65"/>
  <c r="E26" i="65"/>
  <c r="K12" i="120" l="1"/>
  <c r="L12" i="120" s="1"/>
  <c r="F26" i="65"/>
  <c r="K13" i="120" l="1"/>
  <c r="K14" i="120" s="1"/>
  <c r="L14" i="120" s="1"/>
  <c r="H26" i="65"/>
  <c r="L10" i="65"/>
  <c r="L26" i="65" s="1"/>
  <c r="K15" i="120" l="1"/>
  <c r="L15" i="120" s="1"/>
  <c r="L13" i="120"/>
  <c r="N10" i="65"/>
  <c r="P10" i="65" l="1"/>
  <c r="N26" i="65"/>
  <c r="K16" i="120"/>
  <c r="K17" i="120" s="1"/>
  <c r="R10" i="65" l="1"/>
  <c r="P26" i="65"/>
  <c r="L16" i="120"/>
  <c r="L17" i="120"/>
  <c r="K18" i="120"/>
  <c r="A195" i="11"/>
  <c r="A189" i="11"/>
  <c r="T10" i="65" l="1"/>
  <c r="R26" i="65"/>
  <c r="L18" i="120"/>
  <c r="K19" i="120"/>
  <c r="A197" i="11"/>
  <c r="V10" i="65" l="1"/>
  <c r="T26" i="65"/>
  <c r="L19" i="120"/>
  <c r="K20" i="120"/>
  <c r="X10" i="65" l="1"/>
  <c r="V26" i="65"/>
  <c r="L20" i="120"/>
  <c r="K21" i="120"/>
  <c r="L21" i="120" s="1"/>
  <c r="Z10" i="65" l="1"/>
  <c r="X26" i="65"/>
  <c r="AB10" i="65" l="1"/>
  <c r="Z26" i="65"/>
  <c r="AD10" i="65" l="1"/>
  <c r="AB26" i="65"/>
  <c r="AF10" i="65" l="1"/>
  <c r="AH10" i="65" s="1"/>
  <c r="AD26" i="65"/>
  <c r="AF26" i="65" l="1"/>
  <c r="AH26" i="65"/>
</calcChain>
</file>

<file path=xl/sharedStrings.xml><?xml version="1.0" encoding="utf-8"?>
<sst xmlns="http://schemas.openxmlformats.org/spreadsheetml/2006/main" count="71571" uniqueCount="27604">
  <si>
    <t>Código</t>
  </si>
  <si>
    <t>Descrição</t>
  </si>
  <si>
    <t>Und.</t>
  </si>
  <si>
    <t>V. Unit.</t>
  </si>
  <si>
    <t>SERVIÇOS PRELIMINARES</t>
  </si>
  <si>
    <t>m2</t>
  </si>
  <si>
    <t>m3</t>
  </si>
  <si>
    <t>m</t>
  </si>
  <si>
    <t>und</t>
  </si>
  <si>
    <t>LOCAÇÃO</t>
  </si>
  <si>
    <t>Locação de obra com gabarito de madeira</t>
  </si>
  <si>
    <t>MOVIMENTO DE TERRA</t>
  </si>
  <si>
    <t>Escavação manual em material de 1a. categoria, até 1.50 m de profundidade</t>
  </si>
  <si>
    <t>Apiloamento do fundo de vala com maço de 30 a 60kg</t>
  </si>
  <si>
    <t>Reaterro apiloado de cavas de fundação, em camadas de 20 cm</t>
  </si>
  <si>
    <t>INFRA-ESTRUTURA (FUNDAÇÃO)</t>
  </si>
  <si>
    <t>Fôrma de tábua de madeira de 2.5 x 30.0 cm para fundações, levando-se em conta a utilização 5 vezes (incluido o material, corte, montagem, escoramento e desforma)</t>
  </si>
  <si>
    <t>Fornecimento, preparo e aplicação de concreto magro com consumo mínimo de cimento de 250 kg/m3 (brita 1 e 2) - (5% de perdas já incluído no custo)</t>
  </si>
  <si>
    <t>Fornecimento, preparo e aplicação de concreto Fck=25 MPa (brita 1 e 2) - (5% de perdas já incluído no custo)</t>
  </si>
  <si>
    <t>Fornecimento, dobragem e colocação em fôrma, de armadura CA-50 A média, diâmetro de 6.3 a 10.0 mm</t>
  </si>
  <si>
    <t>kg</t>
  </si>
  <si>
    <t>Fornecimento, dobragem e colocação em fôrma, de armadura CA-60 B fina, diâmetro de 4.0 a 7.0mm</t>
  </si>
  <si>
    <t>SUPER-ESTRUTURA</t>
  </si>
  <si>
    <t>Forma de chapas madeira compensada resinada, esp. 12mm, levando-se em conta a utilização 3 vezes, reforçadas com sarrafos de madeira de 2.5 x 10.0cm (incl material, corte, montagem, escoras em eucalipto e desforma)</t>
  </si>
  <si>
    <t>DIVERSOS</t>
  </si>
  <si>
    <t>PAREDES E PAINÉIS</t>
  </si>
  <si>
    <t>Verga/contraverga reta de concreto armado 10 x 5 cm, Fck = 15 MPa, inclusive forma, armação e desforma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</si>
  <si>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</si>
  <si>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</si>
  <si>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ESQUADRIAS METÁLICAS</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</si>
  <si>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</si>
  <si>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</si>
  <si>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VIDROS E ESPELHOS</t>
  </si>
  <si>
    <t>Vidro plano transparente liso, com 4 mm de espessura</t>
  </si>
  <si>
    <t>COBERTURA</t>
  </si>
  <si>
    <t>IMPERMEABILIZAÇÃO</t>
  </si>
  <si>
    <t>Pintura impermeabilizante com igolflex ou equivalente a 3 demãos</t>
  </si>
  <si>
    <t>TETOS E FORROS</t>
  </si>
  <si>
    <t>Forro de gesso acabamento tipo liso</t>
  </si>
  <si>
    <t>REVESTIMENTO DE PAREDES</t>
  </si>
  <si>
    <t>Chapisco de argamassa de cimento e areia média ou grossa lavada, no traço 1:3, espessura 5 mm</t>
  </si>
  <si>
    <t>Emboço de argamassa de cimento, cal hidratada CH1 e areia média ou grossa lavada no traço 1:0.5:6, espessura 20 mm</t>
  </si>
  <si>
    <t>PISOS INTERNOS E EXTERNOS</t>
  </si>
  <si>
    <t>INSTALAÇÕES HIDRO-SANITÁRIAS</t>
  </si>
  <si>
    <t>ENTRADA DE ÁGUA</t>
  </si>
  <si>
    <t>TUBULAÇÃO DE LIGAÇÃO DE CAIXAS</t>
  </si>
  <si>
    <t>Tubo PVC rígido para esgoto no diâmetro de 100mm incluindo escavação e aterro com areia</t>
  </si>
  <si>
    <t>CAIXAS EMPREGANDO ARGAMASSA DE CIMENTO, CAL E AREIA</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</si>
  <si>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</si>
  <si>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</si>
  <si>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de gordura em alv. bloco 9x19x39cm, dim. 60x60cm e Hmáx=1.0m, c/ tampa de ferro fundido, lastro concr. esp. 10cm, revest. intern. c/ chapisco e reboco impermeab., escavação, reaterro e parede int. em concreto</t>
  </si>
  <si>
    <t>Torneira de bóia de PVC, diâm. 3/4" (20mm)</t>
  </si>
  <si>
    <t>Conjunto caixa termoplástica para Medidor Padrão ESCELSA Monofáfico com tampa transparente em policarbonato P-980-009 inclusive caixa para disjuntor monof P-940-003 Padrão Escelsa</t>
  </si>
  <si>
    <t>FIOS E CABOS</t>
  </si>
  <si>
    <t>Haste de terra tipo COPPERWELD - 5/8" x 2.40m</t>
  </si>
  <si>
    <t>APARELHOS HIDRO-SANITÁRIOS</t>
  </si>
  <si>
    <t>BANCADAS</t>
  </si>
  <si>
    <t>TORNEIRAS, REGISTROS, VÁLVULAS E METAIS</t>
  </si>
  <si>
    <t>Cuba de aço inox n° 1(dim.460x300x150)mm, marcas de referência Franke, Strake, tramontina, inclusive válvula de metal 31/2" e sifão cromado 1 x 1/2", excl. torneira</t>
  </si>
  <si>
    <t>APARELHOS ELÉTRICOS</t>
  </si>
  <si>
    <t>Interruptor de uma tecla simples 10A/250V, com placa 4x2"</t>
  </si>
  <si>
    <t>PINTURA</t>
  </si>
  <si>
    <t>SOBRE PAREDES E FORROS</t>
  </si>
  <si>
    <t>SERVIÇOS COMPLEMENTARES EXTERNOS</t>
  </si>
  <si>
    <t>PAISAGISMO</t>
  </si>
  <si>
    <t>TRATAMENTO, CONSERVAÇÃO E LIMPEZA</t>
  </si>
  <si>
    <t>Preço Prod.</t>
  </si>
  <si>
    <t>INSUMOS DE MAO DE OBRA</t>
  </si>
  <si>
    <t>MAO DE OBRA (SALARIOS)</t>
  </si>
  <si>
    <t>H</t>
  </si>
  <si>
    <t>M3</t>
  </si>
  <si>
    <t>KG</t>
  </si>
  <si>
    <t>AREIA LAVADA MEDIA</t>
  </si>
  <si>
    <t>CIMENTO BRANCO NAO ESTRUTURAL</t>
  </si>
  <si>
    <t>CIMENTO COLANTE INDUSTRIALIZADO AC I</t>
  </si>
  <si>
    <t>REJUNTE PRE-FABRICADA</t>
  </si>
  <si>
    <t>M</t>
  </si>
  <si>
    <t>UN</t>
  </si>
  <si>
    <t>ARAME GALVANIZADO N.14 BWG</t>
  </si>
  <si>
    <t>L</t>
  </si>
  <si>
    <t>TERRA VEGETAL</t>
  </si>
  <si>
    <t>CAIXA PASSAG. CH 18 C/TAMPA PARAF. 200X200X100MM</t>
  </si>
  <si>
    <t>FITA ISOLANTE NR 33 - 19MM X 20M</t>
  </si>
  <si>
    <t>ADAPTADOR PVC SOLDAVEL PARA REGISTRO 32MM X 1"</t>
  </si>
  <si>
    <t>FITA DE VEDACAO 18MM X 50M</t>
  </si>
  <si>
    <t>ADESIVO PARA TUBO DE PVC RIGIDO</t>
  </si>
  <si>
    <t>SOLUCAO LIMPADORA PARA PVC RIGIDO</t>
  </si>
  <si>
    <t>INSUMOS - EQUIPAMENTOS (EQUIPAMENTOS NOVOS)</t>
  </si>
  <si>
    <t>CAMINHAO CARR MBENZ L1620/51 C/GUIND. 6T X M(E434)</t>
  </si>
  <si>
    <t>CAMINHAO TANQUE MB L1620/51 6.000 L (1.0) E406</t>
  </si>
  <si>
    <t>CARREG. DE PNEUS CASE W-20 1,33M3 (1.0) (E016)</t>
  </si>
  <si>
    <t>INSUMOS SINAPI</t>
  </si>
  <si>
    <t xml:space="preserve"> </t>
  </si>
  <si>
    <t>Espelho para banheiros espessura 4 mm, incluindo chapa compensada 10 mm, moldura de alumínio em perfil L 3/4", fixado com parafusos cromados</t>
  </si>
  <si>
    <t>Chapisco com argamassa de cimento e areia média ou grossa lavada no traço 1:3, espessura 5 mm</t>
  </si>
  <si>
    <t>Reboco tipo paulista de argamassa de cimento, cal hidratada CH1 e areia lavada traço 1:0.5:6, espessura 25 mm</t>
  </si>
  <si>
    <t>LOUÇAS</t>
  </si>
  <si>
    <t>Ducha manual Acqua jet , linha Aquarius, com registro ref.C 2195, marcas de referência Fabrimar, Deca ou Docol</t>
  </si>
  <si>
    <t>Barra de apoio de aço inox polido, L= 90 cm e ∅=4cm, instalada a 75 cm do piso</t>
  </si>
  <si>
    <t>Ítem</t>
  </si>
  <si>
    <t>Quant.</t>
  </si>
  <si>
    <t>V. Total</t>
  </si>
  <si>
    <t>PLANILHA ORÇAMENTÁRIA</t>
  </si>
  <si>
    <t>Obra:</t>
  </si>
  <si>
    <t>Local:</t>
  </si>
  <si>
    <t>Data Base:</t>
  </si>
  <si>
    <t>LS:</t>
  </si>
  <si>
    <t>BDI:</t>
  </si>
  <si>
    <t>1.1</t>
  </si>
  <si>
    <t>INSTALAÇÃO DO CANTEIRO DE OBRA</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</si>
  <si>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</si>
  <si>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</si>
  <si>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</si>
  <si>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</si>
  <si>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</si>
  <si>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</si>
  <si>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</si>
  <si>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1.2</t>
  </si>
  <si>
    <t>ADMINISTRAÇÃO DA OBRA</t>
  </si>
  <si>
    <t>COMPOSIÇÃO DO PREÇO UNITÁRIO</t>
  </si>
  <si>
    <t>DESCRIÇÃO DO SERVIÇO</t>
  </si>
  <si>
    <t>CÓDIGO</t>
  </si>
  <si>
    <t>UNIDADE</t>
  </si>
  <si>
    <t>DATA BASE</t>
  </si>
  <si>
    <t xml:space="preserve">BDI = </t>
  </si>
  <si>
    <t>LS =</t>
  </si>
  <si>
    <t>D. Base</t>
  </si>
  <si>
    <t>1- MÃO DE OBRA</t>
  </si>
  <si>
    <t>UNID.</t>
  </si>
  <si>
    <t>COEF.</t>
  </si>
  <si>
    <t xml:space="preserve"> PREÇO UNITÁRIO </t>
  </si>
  <si>
    <t>TOTAL PARCIAL</t>
  </si>
  <si>
    <t xml:space="preserve"> TOTAL A </t>
  </si>
  <si>
    <t>TOTAL A</t>
  </si>
  <si>
    <t>2- MATERIAIS</t>
  </si>
  <si>
    <t xml:space="preserve"> TOTAL B </t>
  </si>
  <si>
    <t>TOTAL B</t>
  </si>
  <si>
    <t>3- EQUIPAMENTOS</t>
  </si>
  <si>
    <t xml:space="preserve"> TOTAL C </t>
  </si>
  <si>
    <t>TOTAL C</t>
  </si>
  <si>
    <t>4- RESUMO - DISCRIMINAÇÃO</t>
  </si>
  <si>
    <t>TAXA</t>
  </si>
  <si>
    <t>VALORES</t>
  </si>
  <si>
    <t xml:space="preserve"> 5 - OBSERVAÇÃO </t>
  </si>
  <si>
    <t>MÃO-DE OBRA - (TOTAL A)</t>
  </si>
  <si>
    <t>MATERIAIS - (TOTAL B)</t>
  </si>
  <si>
    <t>EQUIPAMENTOS - (TOTAL C)</t>
  </si>
  <si>
    <t>ENC. SOCIAIS - (S/ TOTAL A) %</t>
  </si>
  <si>
    <t>SUB TOTAL</t>
  </si>
  <si>
    <t>EVENTUAIS (SUB TOTAL) %</t>
  </si>
  <si>
    <t xml:space="preserve">          -   </t>
  </si>
  <si>
    <t xml:space="preserve"> PREÇO UNITÁRIO ADOTADO </t>
  </si>
  <si>
    <t>TOTAL</t>
  </si>
  <si>
    <t>BDI (S/ TOTAL) %</t>
  </si>
  <si>
    <t>PREÇO UNITÁRIO CALCULADO</t>
  </si>
  <si>
    <t>ms</t>
  </si>
  <si>
    <t>Composição 03</t>
  </si>
  <si>
    <t>Composição 04</t>
  </si>
  <si>
    <t>h</t>
  </si>
  <si>
    <t>Retirada de meio-fio de concreto</t>
  </si>
  <si>
    <t>Remoção de árvores existentes</t>
  </si>
  <si>
    <t>DEMOLIÇÕES E RETIRADAS</t>
  </si>
  <si>
    <t>TERRAPLENAGEM</t>
  </si>
  <si>
    <t>DER</t>
  </si>
  <si>
    <t>OBRAS DE ARTE CORRENTES E DRENAGEM</t>
  </si>
  <si>
    <t>Composição 05</t>
  </si>
  <si>
    <t>Composição 06</t>
  </si>
  <si>
    <t>Fornecimento e assentamento de tubos corrugados PEAD diâmetro 0,30m Classe N-12 WT</t>
  </si>
  <si>
    <t>Fornecimento e execução de muro de arrimo em concreto ciclópico, h=2,50m conforme projeto</t>
  </si>
  <si>
    <t>Composição 07</t>
  </si>
  <si>
    <t>Composição 08</t>
  </si>
  <si>
    <t>Fornecimento e assentamento de tubos corrugados PEAD diâmetro 0,375m Classe N-12 WT</t>
  </si>
  <si>
    <t>PAVIMENTAÇÃO</t>
  </si>
  <si>
    <t>Composição 10</t>
  </si>
  <si>
    <t>Composição 11</t>
  </si>
  <si>
    <t>Composição 12</t>
  </si>
  <si>
    <t>Argamassa colante Gail para piso externo</t>
  </si>
  <si>
    <t>Rejunte cimentício Gail para piso externo</t>
  </si>
  <si>
    <t>Composição 13</t>
  </si>
  <si>
    <t>Composição 14</t>
  </si>
  <si>
    <t>INSTALAÇÃO ELÉTRICA</t>
  </si>
  <si>
    <t>Cabeçote de entrada 2"</t>
  </si>
  <si>
    <t>Composição 15</t>
  </si>
  <si>
    <t>Composição 16</t>
  </si>
  <si>
    <t>Composição 17</t>
  </si>
  <si>
    <t>Composição 18</t>
  </si>
  <si>
    <t>EQUIPAMENTOS URBANOS</t>
  </si>
  <si>
    <t>Buxinho ("Buxus Sempervirens")</t>
  </si>
  <si>
    <t>Composição 19</t>
  </si>
  <si>
    <t>Revestimento de muro de arrimo com caco de pedra Miracema ou granito rústico</t>
  </si>
  <si>
    <t>Composição 20</t>
  </si>
  <si>
    <r>
      <t>Revestimento em pastilha de porcelana Coleção Mediterranée, PEI 2, Cerâmica JATOBÁ,  Código</t>
    </r>
    <r>
      <rPr>
        <b/>
        <sz val="10"/>
        <color theme="1"/>
        <rFont val="Arial"/>
        <family val="2"/>
      </rPr>
      <t xml:space="preserve"> </t>
    </r>
    <r>
      <rPr>
        <sz val="10"/>
        <color theme="1"/>
        <rFont val="Arial"/>
        <family val="2"/>
      </rPr>
      <t>JD 4102  Pérola Oceânica - 2,5 x 2,5cm</t>
    </r>
  </si>
  <si>
    <t>Soleira em granito Branco Siena, acabamento polido e impermeabilizado</t>
  </si>
  <si>
    <t>Peitoril em granito Branco Siena, acabamento polido e impermeabilizado</t>
  </si>
  <si>
    <t>Rodapé em granito Branco Siena h=10cm</t>
  </si>
  <si>
    <t>Bancada e rodabanca em granito Branco Siena, acabamento polido e impermeabilizado, conforme detalhes em projeto</t>
  </si>
  <si>
    <t>Balcão de Atendimento em granito Branco Siena, acabamento polido e impermeabilizado, conforme detalhes em projeto</t>
  </si>
  <si>
    <t>Composição 22</t>
  </si>
  <si>
    <t>Composição 23</t>
  </si>
  <si>
    <t>Composição 24</t>
  </si>
  <si>
    <t>Composição 25</t>
  </si>
  <si>
    <t>Composição 26</t>
  </si>
  <si>
    <t>Composição 27</t>
  </si>
  <si>
    <t>Composição 28</t>
  </si>
  <si>
    <t>Composição 29</t>
  </si>
  <si>
    <t>Composição 31</t>
  </si>
  <si>
    <t>Composição 32</t>
  </si>
  <si>
    <t>Argamassa pré fabricada Gail para assentamento de piso industrial</t>
  </si>
  <si>
    <t>Rejunte aluminoso Gail (anti-fungo e anti-mofo)</t>
  </si>
  <si>
    <t>Composição 33</t>
  </si>
  <si>
    <t>Ralo hemisférico tipo abacaxi</t>
  </si>
  <si>
    <t>RALO SEMI-ESFERICO FOFO TP ABACAXI D = 100MM P/ LAJES, CALHAS ETC</t>
  </si>
  <si>
    <t>Composição 34</t>
  </si>
  <si>
    <t>Composição 35</t>
  </si>
  <si>
    <t>Composição 36</t>
  </si>
  <si>
    <t>Composição 37</t>
  </si>
  <si>
    <t>Composição 38</t>
  </si>
  <si>
    <t>Composição 39</t>
  </si>
  <si>
    <t>Registro de gaveta com canopla cromada, diam. 20mm (3/4"), marcas de referência Fabrimar, Deca ou Docol</t>
  </si>
  <si>
    <t>Vidro temperado esp.:8mm (Cortina de vidro para fechamento do quiosque principal)</t>
  </si>
  <si>
    <t>Bicicletário de Chão para 05 bicicletas AL-43, fixado no chão. Produto com acabamento Galvanizado a Fogo. Fabricante: Altmayer Sport ou equivalente</t>
  </si>
  <si>
    <t>Lixeiras Ciclo Capacidade 50 litros, fixada no chão, em tubo estrutural e chapa perfurada em aço. Produto com acabamento em pintura eletrostática. Fabricante: Nomen Design Mobiliário Urbano ou equivalente</t>
  </si>
  <si>
    <t>Composição 42</t>
  </si>
  <si>
    <t>Composição 43</t>
  </si>
  <si>
    <t>Composição 44</t>
  </si>
  <si>
    <t>Composição 45</t>
  </si>
  <si>
    <t>Composição 46</t>
  </si>
  <si>
    <t>Composição 47</t>
  </si>
  <si>
    <t>Composição 48</t>
  </si>
  <si>
    <t>Composição 49</t>
  </si>
  <si>
    <t>Composição 50</t>
  </si>
  <si>
    <t>Composição 51</t>
  </si>
  <si>
    <t>Composição 52</t>
  </si>
  <si>
    <t>Composição 53</t>
  </si>
  <si>
    <t>Composição 54</t>
  </si>
  <si>
    <t>Composição 55</t>
  </si>
  <si>
    <t>Composição 56</t>
  </si>
  <si>
    <t>Composição 57</t>
  </si>
  <si>
    <t>Composição 58</t>
  </si>
  <si>
    <t>Lixeira de coleta seletiva com 4 cestos. Fabricante: Nomen Design Mobiliário Urbano ou equivalente</t>
  </si>
  <si>
    <t>Site do fabricante</t>
  </si>
  <si>
    <t>Ombrelone giratório Max Quadrado c/floreira - madeira maciça - 2,0x2,0 m. Tamanho da Floreira 1,00 x 0,55 x 0,48 m. Fabricante: Xmar ou equivalente</t>
  </si>
  <si>
    <t>Ombrelone com haste central central fixa inteira (sem emendas)- madeira maciça –redondo. Diametro de 2 metros. Fabricante: Xmar ou equivalente.</t>
  </si>
  <si>
    <t>Cachepot Floreira Perobinha Madeira de Demolição Natural - Tamanho da Floreira 0,50x 0,50 x 0,50 m. Fabricante: Estilonobre produtos sustentaveis ou equivalente</t>
  </si>
  <si>
    <t>Jogo de mesa e cadeira dobrável em madeira 1,20x0,70m - 1 mesa + 4 cadeiras. Fabricante: Espaço Boêmio ou equivalente</t>
  </si>
  <si>
    <t>Jogo dobrável de madeira 0,70x0,70m - 1 mesa + 4 cadeiras. Fabricante: Espaço Boêmio ou equivalente</t>
  </si>
  <si>
    <t>Fornecimento, preparo e aplicação de concreto Fck=20 MPa (brita 1 e 2) - (5% de perdas já incluído no custo)</t>
  </si>
  <si>
    <t>Fôrma de chapa compensada resinada 12mm, levando-se em conta a utilização 3 vezes (incluido o material, corte, montagem, escoramento e desfôrma)</t>
  </si>
  <si>
    <t>Composição 59</t>
  </si>
  <si>
    <t>Composição 60</t>
  </si>
  <si>
    <t>Composição 61</t>
  </si>
  <si>
    <t>Composição 62</t>
  </si>
  <si>
    <t>Composição 63</t>
  </si>
  <si>
    <t>Composição 64</t>
  </si>
  <si>
    <t>Composição 65</t>
  </si>
  <si>
    <t>Guarapari Jardins Ltda - (27) 3361-5272</t>
  </si>
  <si>
    <t>Palmeira Rabo de Raposa ("Wodyetia Bifurcata") - (2,00m tronco)</t>
  </si>
  <si>
    <t>Preço</t>
  </si>
  <si>
    <t>Preço Improd.</t>
  </si>
  <si>
    <t>Urbanização da Orla de Piúma - Município de Piúma / ES</t>
  </si>
  <si>
    <t>Urbanização da Orla de Piúma</t>
  </si>
  <si>
    <t>Piúma - ES</t>
  </si>
  <si>
    <t>Nº</t>
  </si>
  <si>
    <t>TOTAL GERAL PARA URBANIZAÇÃO DA PRAIA DE PIÚMA</t>
  </si>
  <si>
    <t>INSUMOS ORSE</t>
  </si>
  <si>
    <t>Fornecimento e execução de muro de arrimo em concreto, h=4,00m conforme projeto</t>
  </si>
  <si>
    <t>Fornecimento e aplicação de concreto USINADO Fck=20 MPa - considerando lançamento MANUAL para INFRA-ESTRUTURA (5% de perdas já incluído no custo)</t>
  </si>
  <si>
    <t>Fornecimento, dobragem e colocação em fôrma, de armadura CA-50 A grossa, diâmetro de 12.5 a 25.0mm</t>
  </si>
  <si>
    <t>Chapim em granito Branco Siena larg.=15cm</t>
  </si>
  <si>
    <t>Chapim em granito Branco Siena larg.=35cm</t>
  </si>
  <si>
    <t>Cobertura em telhas tipo Tégula Plana cor Marfim Palha, inclusive cumeeira</t>
  </si>
  <si>
    <t>t</t>
  </si>
  <si>
    <t>m³</t>
  </si>
  <si>
    <t>m²</t>
  </si>
  <si>
    <t>Caixa ralo em blocos pré-moldados e grelha articulada em FFA em Vias Urbanas</t>
  </si>
  <si>
    <t>Carga de material de 1ª categoria em Vias Urbanas</t>
  </si>
  <si>
    <t>Revestimento em filete de pedra São Tomé</t>
  </si>
  <si>
    <r>
      <t>Revestimento em pastilha de porcelana Coleção Mediterranée,  Cerâmica JATOBÁ,  Código</t>
    </r>
    <r>
      <rPr>
        <b/>
        <sz val="10"/>
        <color theme="1"/>
        <rFont val="Arial"/>
        <family val="2"/>
      </rPr>
      <t xml:space="preserve"> do Conjunto </t>
    </r>
    <r>
      <rPr>
        <sz val="10"/>
        <color theme="1"/>
        <rFont val="Arial"/>
        <family val="2"/>
      </rPr>
      <t>JD 8410 Miscelania Azul - 2,5 x 2,5cm</t>
    </r>
  </si>
  <si>
    <t>CONJ CX MEDIDOR POLIFASICO P-980-005+CX DISJ P-940-003</t>
  </si>
  <si>
    <t>Demolição de edificação existente (hora de máquina - pá carregadeira) - (Demolição de quiosques existentes (1,5 h/und))</t>
  </si>
  <si>
    <t>Composição 09</t>
  </si>
  <si>
    <t>Tubo corrugado parede dupla PEAD, d= 600mm (24"), p/sistemas drenagem, Tigre-ADS N-12 ou similar</t>
  </si>
  <si>
    <t>Tubo corrugado parede dupla PEAD, d= 450mm (18"), p/sistemas drenagem, Tigre-ADS N-12 ou similar</t>
  </si>
  <si>
    <t>Tubo corrugado parede dupla PEAD, d= 375mm (15"), p/sistemas drenagem, Tigre-ADS N-12 ou similar</t>
  </si>
  <si>
    <t>Tubo corrugado parede dupla PEAD, d= 300mm (12"), p/sistemas drenagem, Tigre-ADS N-12 ou similar</t>
  </si>
  <si>
    <t>Meio fio de concreto MFC 02, inclusive caiação</t>
  </si>
  <si>
    <t>Meio fio de concreto MFC 03, inclusive caiação</t>
  </si>
  <si>
    <t>Meio fio de concreto MFC 04, inclusive caiação</t>
  </si>
  <si>
    <t>Caiação de meio fios, sarjetas, etc</t>
  </si>
  <si>
    <t>Concreto estrutural fck = 15,0 MPa, tudo incluído</t>
  </si>
  <si>
    <t>Escavação manual em mat. 1ª cat. H= 0,00 a 1,50m</t>
  </si>
  <si>
    <t>Forma especial de madeira para meio fio, inclusive fornecimento e transporte das madeiras</t>
  </si>
  <si>
    <t>Execução de lastro de brita nº 02 sob passeios e ciclovias, incl. escavação</t>
  </si>
  <si>
    <t>Fornecimento e plantio de grama em placas tipo esmeralda, inclusive fornecimento de terra vegetal</t>
  </si>
  <si>
    <t>OBRAS DE ARTE ESPECIAIS</t>
  </si>
  <si>
    <t>Fornecimento e assentamento de piso em Placa Extrudada Gail - Linha Arq. Natural  - Amêndoa Flash Dimensão: 240X116X9 Características: Placa cerâmica extrudada, não esmaltada, monoqueima, com garras cônicas (prismáticas) de fixação, antiderrapante.</t>
  </si>
  <si>
    <t>Fornecimento e assentamento de piso em Placa Extrudada Gail - Linha Arq. Natural Nude Dimensão: 240X116X9 Características: Placa cerâmica extrudada, não esmaltada, monoqueima, com garras cônicas (prismáticas) de fixação, antiderrapante.</t>
  </si>
  <si>
    <t>Fornecimento e assentamento de piso em Placa Extrudada Gail - Linha Arq. Natural Castor Flash Dimensão: 240X116X9 Características: Placa cerâmica extrudada, não esmaltada, monoqueima, com garras cônicas (prismáticas) de fixação, antiderrapante.</t>
  </si>
  <si>
    <t>Composição 21</t>
  </si>
  <si>
    <t xml:space="preserve">Caixa  para inst. de proteção e comando dos circuitos de iluminação,  em chapa metálica tratada  e pintura anti-corrosiva , com tampa de abrir e fecho cadeado, Dim: 50x50x12cm, incluindo  instalação </t>
  </si>
  <si>
    <t xml:space="preserve">Caixa  para inst. de Equipamentos  Wi-Fi ( não inclusos) ,  em chapa metálica tratada  e pintura anti-corrosiva , com tampa  parafusada e dispositivo para lacre, Dim: 20x20x12cm, incluindo  instalação </t>
  </si>
  <si>
    <t>Deck em madeira de lei tratada conforme projeto</t>
  </si>
  <si>
    <t>Caixa para medidor POLIFÁSICO ,  marca TAF ou similar , com alojamento para disjuntor , padrão EDP-ESCELSA, inclusive instalação</t>
  </si>
  <si>
    <t>190417-Iopes</t>
  </si>
  <si>
    <t>Pintura com tinta esmalte sintético, marcas de referência Suvinil, Coral ou Metalatex, a duas demãos, inclusive fundo anticorrosivo a uma demão, em metal</t>
  </si>
  <si>
    <t xml:space="preserve">Tubo de Ferro Galvanizado Pesado, diam. 3/4" , para pontalete do mastro para instalação de antenas e equip Wi-Fi, inclusive conexões,  soldagem e instalação </t>
  </si>
  <si>
    <t xml:space="preserve">Tubo de Ferro Galvanizado Pesado, diam. 2" , para mastro para instalação de antenas e equip Wi-Fi, inclusive conexões,  pintura anticorrosiva e instalação </t>
  </si>
  <si>
    <t>Relé Fotoelétrico  220V , 1000W, 50/60Hz , incluindo Soquete e base metálica com alça para fixação no mastro</t>
  </si>
  <si>
    <t xml:space="preserve">Chave Contatora Bifásica/Trifásica , contatos  NA ,  bobina 220V - 50/60Hz - cap. 30A </t>
  </si>
  <si>
    <t>SOQUETE DE PORCELANA BASE E27, PARA USO AO TEMPO, PARA LAMPADAS</t>
  </si>
  <si>
    <t>CHAVE ELETRICA TRIPOLAR BLINDADA DE 30 A / 250 V</t>
  </si>
  <si>
    <t>Mureta de medição utilizando arg. cimento, cal e areia, dimensões 1500x2200x400mm, revestido com chapisco e reboco, inclusive pintura emassamento, pintura acrílica a três demãos e cobertura em telha cerâmica</t>
  </si>
  <si>
    <t>Portão Anti-vandalismo,  montado com moldura em cantoneira galvanizada de 1x1/4" , e  fechamento em tela  galvanizada  tipo ondulada  , arame nº12 e malha de 1", inclusive gonzos e fecho p/ cadeado, pintada com tinta anti-corrosiva, medindo 1,70x1,90m, inclusive chumbamento</t>
  </si>
  <si>
    <t>190417-IOPES</t>
  </si>
  <si>
    <t>Luminária  Ornamental de Embutir no Piso,  Tipo NIX  LED GG-15 - potencia 5,7W , 337ml, drive incorporado  450mA, tensão 127/220V, grau de proteção IP67 , conjunto óptico e alojamento para drive , marca Tecnowatt.</t>
  </si>
  <si>
    <t>Fornecimento, preparo e aplicação de concreto Fck=15 MPa (brita 1 e 2) - (5% de perdas já incluído no custo)</t>
  </si>
  <si>
    <t>Poste Ornamental  Reto , com Base e Chumbadores, em  ferro galvanizado e pintura anti-corrosiva,  altura 4,0m,  marca P&amp;I ou similar , inclusive Luminária  Ornamental de Topo de poste,  Tipo HEKA-LS  LED GG-15 - potencia 80W , 6700ml, drive incorporado  530mA, tensão 127/220V, grau de proteção IP66 , conjunto óptico IP44 no alojamento para drive, marca Tecnowatt.</t>
  </si>
  <si>
    <t>Caixa de aterramento de concreto simples, nas dimensões de 30x30x25cm, com revest. int. em chapisco e reboco, tampa de concreto esp.5cm e lastro de brita esp. 5 cm, incl. haste 5/8"x2400mm</t>
  </si>
  <si>
    <t>Lastro regularizado de concreto não estrutural, espessura de 8 cm</t>
  </si>
  <si>
    <t>INSUMOS MERCADO</t>
  </si>
  <si>
    <t>Composição 40</t>
  </si>
  <si>
    <t>Composição 41</t>
  </si>
  <si>
    <t>Emídio Pais</t>
  </si>
  <si>
    <t>Revestimento cerâmico Linha Industrial Gressit, 24X24cm, cor cinza claro, PEI 5, ref.: 6024 com rejunte anti-fungo e anti-mofo 4mm, Quartzolit Weber ou similar</t>
  </si>
  <si>
    <t>Caixa de passagem de alvenaria de blocos de concreto 9x19x39cm, dimensões de 50x50x50cm, com revestimento interno em chapisco e reboco, tampa de concreto esp.5cm e lastro de brita 5 cm</t>
  </si>
  <si>
    <t>Caixa de passagem 300x300x120mm, chapa 18, com tampa parafusada</t>
  </si>
  <si>
    <t>Eletroduto de Ferro Galvanizado Pesado, diam. 2" , inclusive conexões (18 curvas, 45 luvas)</t>
  </si>
  <si>
    <t>Eletroduto de Ferro Galvanizado Pesado, diam. 2" , inclusive conexões (139 luvas)</t>
  </si>
  <si>
    <t>Eletroduto de Ferro Galvanizado Pesado, diam. 2" , inclusive conexões (8 luvas, 02 curvas)</t>
  </si>
  <si>
    <t>Interruptor de duas teclas simples 10A/250V, com placa 4x2"</t>
  </si>
  <si>
    <t>pt</t>
  </si>
  <si>
    <t>Caixa para telefone padrão TELEMAR, dim. 1070 x 520 x 500 mm, com tampa de ferro tipo R2, assentada com argamassa de cimento, cal e areia</t>
  </si>
  <si>
    <t>Caixa de passagem 200x200x100mm, chapa 18, com tampa parafusada</t>
  </si>
  <si>
    <t>Tomada para telefone com conector RJ 11</t>
  </si>
  <si>
    <t>Barrilete, inclusive tubulação, conexões e registros da limpeza, extravasor e suspiro</t>
  </si>
  <si>
    <t>Prumada de água fria</t>
  </si>
  <si>
    <t>Prumada de água pluvial</t>
  </si>
  <si>
    <t>Registro de pressão com canopla cromada diam. 20mm (3/4"), marcas de referência Fabrimar, Deca ou Docol</t>
  </si>
  <si>
    <t>PONTOS HIDRO-SANITÁRIOS</t>
  </si>
  <si>
    <t>Ponto de água fria (lavatório, tanque, pia de cozinha, etc...)</t>
  </si>
  <si>
    <t>Ponto com registro de pressão (chuveiro, caixa de descarga, etc...)</t>
  </si>
  <si>
    <t>Ponto para esgoto primário (vaso sanitário)</t>
  </si>
  <si>
    <t>Ponto para esgoto secundário (pia, lavatório, mictório, tanque, bidê, etc...)</t>
  </si>
  <si>
    <t>Ponto para caixa sifonada, inclusive caixa sifonada pvc 150x150x50mm com grelha em aço inox</t>
  </si>
  <si>
    <t>SINALIZAÇÃO</t>
  </si>
  <si>
    <t>Proteção em madeira para coletor 1000 litros conforme projeto</t>
  </si>
  <si>
    <t xml:space="preserve">Canteiro para árvores em estrutura de concreto revestida com caco de pedra Miracema ou granito rústico. Dim.: 0,60 x 0,60 m </t>
  </si>
  <si>
    <t>Pergolado em madeira conforme projeto (dim.: 9,84 x 3,00m), inclusive bancos</t>
  </si>
  <si>
    <t>MÓDULO QUIOSQUES / BANHEIROS (X16)</t>
  </si>
  <si>
    <t>TOTAL GERAL</t>
  </si>
  <si>
    <t>Arborização para paisagismo ( mudas viveiro de espera) com altura maior que 1,50m ) - (Ipê Branco - 132 und, Ipê Amarelo - 294 und, Ipê Rosa - 83 und, Quaresmeira Roxa - 56 und)</t>
  </si>
  <si>
    <t>Palmeira Rabo de Raposa ("Wodyetia Bifurcata") e Palmeira Imperial</t>
  </si>
  <si>
    <t>Composição 66</t>
  </si>
  <si>
    <t>GOVERNO DO ESTADO DO ESPÍRITO SANTO</t>
  </si>
  <si>
    <t>Secretaria de Estado de Mobilidade e Infraestrutura - SEMOBI</t>
  </si>
  <si>
    <t>Departamento de Edificações e de Rodovias do Estado do Espírito Santo - DER-ES</t>
  </si>
  <si>
    <t>Tabela de Custos Unitários Referenciais para Licitações de Obras Públicas</t>
  </si>
  <si>
    <r>
      <t>Tabela:</t>
    </r>
    <r>
      <rPr>
        <sz val="11"/>
        <color theme="1"/>
        <rFont val="Calibri"/>
        <family val="2"/>
        <scheme val="minor"/>
      </rPr>
      <t> 1082001 - TABELA CUSTOS LABOR/CT-UFES PADRÃO DER MAIO/2021(LS=157,27; BDI=0%)</t>
    </r>
  </si>
  <si>
    <r>
      <t>Órgão:</t>
    </r>
    <r>
      <rPr>
        <sz val="11"/>
        <color theme="1"/>
        <rFont val="Calibri"/>
        <family val="2"/>
        <scheme val="minor"/>
      </rPr>
      <t> DEPARTAMENTO DE EDIFICAÇÕES E DE RODOVIAS DO ESTADO DO ESPÍRITO SANTO</t>
    </r>
  </si>
  <si>
    <r>
      <t>Leis Sociais:</t>
    </r>
    <r>
      <rPr>
        <sz val="11"/>
        <color theme="1"/>
        <rFont val="Calibri"/>
        <family val="2"/>
        <scheme val="minor"/>
      </rPr>
      <t> 157,27 %</t>
    </r>
  </si>
  <si>
    <r>
      <t>BDI:</t>
    </r>
    <r>
      <rPr>
        <sz val="11"/>
        <color theme="1"/>
        <rFont val="Calibri"/>
        <family val="2"/>
        <scheme val="minor"/>
      </rPr>
      <t> 0 %</t>
    </r>
  </si>
  <si>
    <t>AJUDANTE (AJUDANTE PRATICO - SINDUSCON)</t>
  </si>
  <si>
    <t>AZULEJISTA (OFICIAL - SINDUSCON)</t>
  </si>
  <si>
    <t>CARPINTEIRO (OFICIAL - SINDUSCON)</t>
  </si>
  <si>
    <t>ELETRICISTA (OFICIAL - SINDUSCON)</t>
  </si>
  <si>
    <t>ENCANADOR - (OFICIAL - SINDUSCON)</t>
  </si>
  <si>
    <t>GRANITEIRO/MARMORISTA (OFICIAL - SINDUSCON)</t>
  </si>
  <si>
    <t>LADRILHISTA - (OFICIAL - SINDUSCON)</t>
  </si>
  <si>
    <t>PASTILHEIRO - (OFICIAL - SINDUSCON)</t>
  </si>
  <si>
    <t>PEDREIRO - (OFICIAL - SINDUSCON)</t>
  </si>
  <si>
    <t>SERVENTE (AUXILIAR DE OBRAS - SINDUSCON)</t>
  </si>
  <si>
    <t>TELHADISTA - (OFICIAL - SINDUSCON)</t>
  </si>
  <si>
    <t>CAL HIDRATADO P/ ARGAMASSA CH III</t>
  </si>
  <si>
    <t>CIMENTO PORTLAND CP III - 40</t>
  </si>
  <si>
    <t>ARGAMASSA FINA PRE FABRICADA P/ ASSENT E REJUNTE DE PASTILHAS</t>
  </si>
  <si>
    <t>QUADRO DIST EMBUTIR MET C/ BARRAMENTO TRIFASICO 18 CIRC - 100A C/ TRINCO</t>
  </si>
  <si>
    <t>ELETRODUTO DE PVC RIGIDO 3/4" - ROSCAVEL SEM LUVA</t>
  </si>
  <si>
    <t>BUCHA DE ALUMINIO FUNDIDO 3/4" C/ ROSCA BSP- WETZEL OU EQUIVALENTE</t>
  </si>
  <si>
    <t>ARRUELA DE ALUMINIO FUNDIDO 3/4" - WETZEL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</si>
  <si>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</si>
  <si>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</si>
  <si>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</si>
  <si>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</si>
  <si>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</si>
  <si>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ESGOTO PRIMARIO DE PVC BRANCO SERIE NORMAL (4") - 100MM - TIGRE, AMANCO OU EQUIVALENTE</t>
  </si>
  <si>
    <t>REGISTRO DE GAVETA BRUTO 25MM - 1"</t>
  </si>
  <si>
    <t>REGISTRO DE GAVETA BRUTO 32MM - 1.1/4"</t>
  </si>
  <si>
    <t>REGISTRO DE GAVETA BRUTO 50MM - 2"</t>
  </si>
  <si>
    <t>REGISTRO DE GAVETA BRUTO 65MM - 2.1/2"</t>
  </si>
  <si>
    <t>REGISTRO DE GAVETA CROMADO 3/4" COM CANOPLA</t>
  </si>
  <si>
    <t>REGISTRO DE GAVETA CROMADO 1" COM CANOPLA</t>
  </si>
  <si>
    <t xml:space="preserve"> BARRA DE APOIO RETA, EM ACO INOX POLIDO, COMPRIMENTO 90 CM, DIAMETRO MINIMO 3 CM</t>
  </si>
  <si>
    <t>Pasta lubrificante para tubos e conexoes com junta elastica(uso em pvc, aco, polietileno e outros) ( de *400* g)</t>
  </si>
  <si>
    <t xml:space="preserve">Caiação de meio fios, sarjetas, etc </t>
  </si>
  <si>
    <t>87378-SINAPI</t>
  </si>
  <si>
    <t>ARGAMASSA TRAÇO 1:4 (EM VOLUME DE CIMENTO E AREIA GROSSA ÚMIDA) PARA CHAPISCO CONVENCIONAL, PREPARO MANUAL. AF_08/2019</t>
  </si>
  <si>
    <t>PEDRA GRANITICA, SERRADA, TIPO MIRACEMA, MADEIRA, PADUANA, RACHINHA, SANTA ISABEL OU OUTRAS SIMILARES, *11,5 X *23 CM, E= *1,0 A *2,0 CM</t>
  </si>
  <si>
    <t xml:space="preserve"> MUDA DE ARBUSTO, BUXINHO, H= *50* M </t>
  </si>
  <si>
    <t>Merc-03</t>
  </si>
  <si>
    <t xml:space="preserve"> MUDA DE ARVORE ORNAMENTAL, OITI/AROEIRA SALSA/ANGICO/IPE/JACARANDA OU EQUIVALENTE DA REGIAO, H= *2* M</t>
  </si>
  <si>
    <t>Placa Extrudada Gail - Linha Arquitetura Natural - Amêndoa Dimensão: 240X116X12 mm Características: Placa cerâmica extrudada, não esmaltada, monoqueima, com garras cônicas (prismáticas) de fixação, antiderrapante.  Ref. 1077-1230</t>
  </si>
  <si>
    <r>
      <t>Placa Extrudada Gail - Linha Arquitetura Natural Bege</t>
    </r>
    <r>
      <rPr>
        <b/>
        <sz val="10"/>
        <color theme="1"/>
        <rFont val="Arial"/>
        <family val="2"/>
      </rPr>
      <t xml:space="preserve"> </t>
    </r>
    <r>
      <rPr>
        <sz val="10"/>
        <color theme="1"/>
        <rFont val="Arial"/>
        <family val="2"/>
      </rPr>
      <t>Dimensão: 240X116X12 mm Características: Placa cerâmica extrudada, não esmaltada, monoqueima, com garras cônicas (prismáticas) de fixação, antiderrapante. Ref. 1077-1000</t>
    </r>
  </si>
  <si>
    <t>Placa Extrudada Gail - Linha Arquitetura Natural Castor Dimensão: 240X116X12 mm Características: Placa cerâmica extrudada, não esmaltada, monoqueima, com garras cônicas (prismáticas) de fixação, antiderrapante. Ref. 1077-1400</t>
  </si>
  <si>
    <t>Revestimento cerâmico Linha Industrial Gressit, 240X240x9mm, cor cinza claro, PEI 5, ref.: 6039-1015</t>
  </si>
  <si>
    <t>Fita isolante em rolo de 19mm x 20 m, número 33 Scoth ou equivalente</t>
  </si>
  <si>
    <t>Envelopamento de concreto simples com consumo mínimo de cimento de 250kg/m3, inclusive escavação para profundidade mínima do eletroduto de 50cm, de 60 x 30 cm, para 3 eletrodutos</t>
  </si>
  <si>
    <t>Eletroduto em ferro galvanizado pesado sem costura 2" x 3m</t>
  </si>
  <si>
    <t xml:space="preserve"> CURVA 90 GRAUS DE FERRO GALVANIZADO, COM ROSCA BSP MACHO/FEMEA, DE 2"</t>
  </si>
  <si>
    <t>LUVA DE FERRO GALVANIZADO, COM ROSCA BSP, DE 2"</t>
  </si>
  <si>
    <t>CABECOTE PARA ENTRADA DE LINHA DE ALIMENTACAO PARA ELETRODUTO, EM LIGA DE ALUMINIO COM ACABAMENTO ANTI CORROSIVO, COM FIXACAO POR ENCAIXE LISO DE 360 GRAUS, DE 2"</t>
  </si>
  <si>
    <t xml:space="preserve">RELE FOTOELETRICO INTERNO E EXTERNO BIVOLT 1000 W, DE CONECTOR, SEM BASE </t>
  </si>
  <si>
    <t>Portão de ferro de abrir em barra chata, chapa e tubo, inclusive chumbamento</t>
  </si>
  <si>
    <t>Fita Isolante NR 33 - Rolo 20 m</t>
  </si>
  <si>
    <t>Luminária  Ornamental de Topo de poste,  Tipo HEKA-LS  LED GG-15 - potencia 80W , 6700ml, drive incorporado  530mA, tensão 127/220V, grau de proteção IP66 , conjunto óptico IP44 no alojamento para drive, marca Tecnowatt ou similar</t>
  </si>
  <si>
    <t>Luminária  Ornamental de Embutir no Piso,  Tipo NIX  LED GG-15 - potencia 5,7W , 337ml, drive incorporado  450mA, tensão 127/220V, grau de proteção IP67 , conjunto óptico e alojamento para drive , marca Tecnowatt ou similar</t>
  </si>
  <si>
    <t>Und</t>
  </si>
  <si>
    <t>Merc-04</t>
  </si>
  <si>
    <t>Merc-05</t>
  </si>
  <si>
    <t>Merc-06</t>
  </si>
  <si>
    <t>Merc-07</t>
  </si>
  <si>
    <t>Merc-08</t>
  </si>
  <si>
    <t>Merc-09</t>
  </si>
  <si>
    <t>Merc-10</t>
  </si>
  <si>
    <t>Merc-11</t>
  </si>
  <si>
    <t>Merc-12</t>
  </si>
  <si>
    <t>Merc-13</t>
  </si>
  <si>
    <t>Merc-14</t>
  </si>
  <si>
    <t>Merc-15</t>
  </si>
  <si>
    <t>Merc-16</t>
  </si>
  <si>
    <t>Merc-17</t>
  </si>
  <si>
    <t>Luminária tipo globo de plástico 9x4", inclusive plafonier</t>
  </si>
  <si>
    <t>Merc-18</t>
  </si>
  <si>
    <t>Merc-19</t>
  </si>
  <si>
    <t>Merc-20</t>
  </si>
  <si>
    <t>Merc-21</t>
  </si>
  <si>
    <t>Merc-22</t>
  </si>
  <si>
    <t>Composição 67</t>
  </si>
  <si>
    <t>Composição 68</t>
  </si>
  <si>
    <t>Composição 69</t>
  </si>
  <si>
    <t>Composição 70</t>
  </si>
  <si>
    <t>CAIXA DE PASSAGEM, EM PVC, DE 4" X 4", PARA ELETRODUTO</t>
  </si>
  <si>
    <t>Ponto de telefone, incluindo caixa 4"x4" PVC ref. Tigreflex ou equivalente e eletroduto</t>
  </si>
  <si>
    <t>Merc-23</t>
  </si>
  <si>
    <t>Merc-25</t>
  </si>
  <si>
    <t>Merc-26</t>
  </si>
  <si>
    <t>Merc-27</t>
  </si>
  <si>
    <t>Merc-28</t>
  </si>
  <si>
    <t>Cotação Gail</t>
  </si>
  <si>
    <t>Merc-29</t>
  </si>
  <si>
    <t>Merc-30</t>
  </si>
  <si>
    <t>Merc-31</t>
  </si>
  <si>
    <t>Merc-32</t>
  </si>
  <si>
    <t>Merc-33</t>
  </si>
  <si>
    <t>Merc-34</t>
  </si>
  <si>
    <t>Merc-35</t>
  </si>
  <si>
    <t>Considerado 10% para frete</t>
  </si>
  <si>
    <t>Representante Tecnowatt</t>
  </si>
  <si>
    <t>Poste PRFV 4,2m - 50 daN -Topo Ø76 mm - Redução  Ø 60mm - Acabamento liso - Flangeado - Pintado na  cor BRANCA - SEÇÃO ÚNICA 
PIF-4,2-50-76-R60 ou similar</t>
  </si>
  <si>
    <t>Representante Jatobá</t>
  </si>
  <si>
    <t>Revestimento Amadeirado Incepa PP Arbol Carvalho 20 x 120 cm retificado ABS áspero</t>
  </si>
  <si>
    <t>Representante Gail</t>
  </si>
  <si>
    <t>Revestimento do deck em perfis e barrotes Ecoblock, inclusive cavilhas do mesmo material e frete</t>
  </si>
  <si>
    <t>Painel ripado para proteção das lixeiras com pilares e travessas em perfis Ecoblock, inclusive cavilhas do mesmo material e frete</t>
  </si>
  <si>
    <t>Bancos em perfis Ecoblock, inclusive cavilhas do mesmo material e frete</t>
  </si>
  <si>
    <t>Pergolado em perfis Ecoblock, inclusive cavilhas do mesmo material e frete</t>
  </si>
  <si>
    <t>Considerado 10% para frete e 5% de perdas</t>
  </si>
  <si>
    <t>Metazil</t>
  </si>
  <si>
    <t>Revestimento colorido para ciclovias</t>
  </si>
  <si>
    <t>Composição 71</t>
  </si>
  <si>
    <t>Execução de lastro de brita nº 02 sob deck, esp = 10cm</t>
  </si>
  <si>
    <t>Fornecimento e instalação de vidro temperado 8mm para fechamento do quiosque principal (cortina de vidro), inclusive estrutura em alumínio e roldanas blindadas</t>
  </si>
  <si>
    <t>Repiso Sport 200 Regularizador Acrílico - barrica 50 kg</t>
  </si>
  <si>
    <t>Repiso Via  Vermelho - barrica 50 kg</t>
  </si>
  <si>
    <t>Repiso Sport 100 Tinta Amarelo</t>
  </si>
  <si>
    <t>Repiso Sport 100 Tinta Branco</t>
  </si>
  <si>
    <t>Repiso - Tecnologia em Superfícies</t>
  </si>
  <si>
    <t>Telha de concreto, plana, 10,4un/m² ( Tégula ou similar)</t>
  </si>
  <si>
    <t>Cumeeira para telha de concreto, para 2 aguas de telhado, cor cinza, rendimento de *3* telhas/m</t>
  </si>
  <si>
    <t>Soleira em granito branco Siena, polido, l = 15 cm, e = 2cm</t>
  </si>
  <si>
    <t>Peitoril/chapim em granito branco siena, polido, l = 15cm, e = 2cm</t>
  </si>
  <si>
    <t>Granito branco Siena e= 2cm, para bancadas</t>
  </si>
  <si>
    <t>Rodopia em granito branco Siena, L=20cm, e=2cm</t>
  </si>
  <si>
    <t>Ombrelone Super Premium Lateral Giratório Quadrado 2,00 x 2,00 m com Floreira Creme.  Dimensão da floreira: 0,71 x 0,70 x 0,41 m  Fabricante: Ombrelone &amp; Ombrelones</t>
  </si>
  <si>
    <t>Ombrelone com haste central redondo Ø 2,10 m, cor creme, inclusive base. Fabricante Ombrelone $ Ombrelones</t>
  </si>
  <si>
    <t>Merc-36</t>
  </si>
  <si>
    <t>Bicicletário de Chão para 05 bicicletas AL-43, fixado no chão.  Fabricante: Altmayer Sport ou equivalente</t>
  </si>
  <si>
    <t>Cachepot rústico para plantas Jatobá 0,45 x 0,45 x 0,45 m</t>
  </si>
  <si>
    <t>Merc-37</t>
  </si>
  <si>
    <t>Coletor com carga traseira de lixo de 120 litros - (container de lixo) - C-120   Fab.: Contemar Ambiental ou equivalente</t>
  </si>
  <si>
    <t>Coletor com carga traseira de lixo de 1000 litros - (container de lixo) C-1000 . Fab.: Contemar Ambiental ou equivalente</t>
  </si>
  <si>
    <t>Item</t>
  </si>
  <si>
    <t>Total do Item 1</t>
  </si>
  <si>
    <t>Total do Item 3</t>
  </si>
  <si>
    <t>Total do Item 4</t>
  </si>
  <si>
    <t>Total do Item 5</t>
  </si>
  <si>
    <t>Total do Item 6</t>
  </si>
  <si>
    <t>Total do Item 7</t>
  </si>
  <si>
    <t>Total do Item 8</t>
  </si>
  <si>
    <t>Total do Item 10</t>
  </si>
  <si>
    <t>Total do Item 11</t>
  </si>
  <si>
    <t>Planilha Orçamentária</t>
  </si>
  <si>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</si>
  <si>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</si>
  <si>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</si>
  <si>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Local:</t>
    </r>
    <r>
      <rPr>
        <sz val="11"/>
        <color theme="1"/>
        <rFont val="Calibri"/>
        <family val="2"/>
        <scheme val="minor"/>
      </rPr>
      <t> </t>
    </r>
  </si>
  <si>
    <t>Especificação do Serviço</t>
  </si>
  <si>
    <t>Preço Unitário</t>
  </si>
  <si>
    <t>Demolição de piso cimentado inclusive lastro de concreto</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</si>
  <si>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</si>
  <si>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</si>
  <si>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</si>
  <si>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</si>
  <si>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</si>
  <si>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</si>
  <si>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</si>
  <si>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</si>
  <si>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</si>
  <si>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</si>
  <si>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</si>
  <si>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</si>
  <si>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</si>
  <si>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</si>
  <si>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</si>
  <si>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</si>
  <si>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</si>
  <si>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</si>
  <si>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</si>
  <si>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</si>
  <si>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</si>
  <si>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</si>
  <si>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</si>
  <si>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</si>
  <si>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</si>
  <si>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</si>
  <si>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</si>
  <si>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</si>
  <si>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</si>
  <si>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</si>
  <si>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</si>
  <si>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</si>
  <si>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</si>
  <si>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</si>
  <si>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</si>
  <si>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</si>
  <si>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</si>
  <si>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</si>
  <si>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</si>
  <si>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</si>
  <si>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</si>
  <si>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</si>
  <si>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</si>
  <si>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</si>
  <si>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</si>
  <si>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</si>
  <si>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</si>
  <si>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</si>
  <si>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</si>
  <si>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</si>
  <si>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</si>
  <si>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</si>
  <si>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</si>
  <si>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</si>
  <si>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</si>
  <si>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</si>
  <si>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</si>
  <si>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</si>
  <si>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</si>
  <si>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</si>
  <si>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</si>
  <si>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</si>
  <si>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Equipe topográfica para serviços simples de locação e nivelamento (incluindo equipamento, transporte e profissionais nivel médio)</t>
  </si>
  <si>
    <t>mês</t>
  </si>
  <si>
    <t>INSTALAÇÃO DO CANTEIRO DE OBRAS</t>
  </si>
  <si>
    <t>TAPUMES, BARRACÕES E COBERTURAS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</si>
  <si>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</si>
  <si>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</si>
  <si>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</si>
  <si>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</si>
  <si>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</si>
  <si>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</si>
  <si>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</si>
  <si>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</si>
  <si>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</si>
  <si>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</si>
  <si>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</si>
  <si>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</si>
  <si>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</si>
  <si>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</si>
  <si>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</si>
  <si>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</si>
  <si>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</si>
  <si>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</si>
  <si>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</si>
  <si>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</si>
  <si>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</si>
  <si>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</si>
  <si>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</si>
  <si>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</si>
  <si>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</si>
  <si>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</si>
  <si>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</si>
  <si>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</si>
  <si>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</si>
  <si>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</si>
  <si>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</si>
  <si>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ESCAVAÇÕES</t>
  </si>
  <si>
    <t>Escavação manual em material de 2a. categoria, até 1.50 m de profundidade</t>
  </si>
  <si>
    <t>Escavação mecânica em material de 1a. categoria</t>
  </si>
  <si>
    <t>Escavação mecânica em material de 2a. categoria</t>
  </si>
  <si>
    <t>REATERRO E COMPACTAÇÃO</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</si>
  <si>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</si>
  <si>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</si>
  <si>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</si>
  <si>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</si>
  <si>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</si>
  <si>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</si>
  <si>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</si>
  <si>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</si>
  <si>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</si>
  <si>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</si>
  <si>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</si>
  <si>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</si>
  <si>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</si>
  <si>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Fornecimento, preparo e aplicação de concreto ciclópico Fck=15MPa com 30% de pedra de mão</t>
  </si>
  <si>
    <t>Fornecimento, preparo e aplicação de concreto Fck = 30 MPa (com brita 1 e 2) - (5% de perdas já incluído no custo)</t>
  </si>
  <si>
    <t>Fornecimento e aplicação de concreto USINADO Fck=25 MPa - considerando lançamento MANUAL para INFRA-ESTRUTURA (5% de perdas já incluído no custo)</t>
  </si>
  <si>
    <t>Fornecimento, dobragem e colocação em fôrma, de armadura CA-50 A grossa diâmetro de 12.5 a 25.0 mm (1/2 a 1")</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</si>
  <si>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</si>
  <si>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</si>
  <si>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</si>
  <si>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</si>
  <si>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</si>
  <si>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</si>
  <si>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Fôrma em chapa de madeira compensada plastificada 12mm para estrutura em geral, 5 reaproveitamentos, reforçada com sarrafos de madeira 2.5x10cm (incl material, corte, montagem, escoras em eucalipto e desforma)</t>
  </si>
  <si>
    <t>ESTRUTURAS DE CONCRETO APARENTE</t>
  </si>
  <si>
    <t>Fôrma com chapa compensada plastificada esp. 12mm, utização 5 vezes</t>
  </si>
  <si>
    <t>LAJES PRÉ-MOLDADAS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</si>
  <si>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</si>
  <si>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</si>
  <si>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</si>
  <si>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</si>
  <si>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</si>
  <si>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</si>
  <si>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</si>
  <si>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</si>
  <si>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</si>
  <si>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</si>
  <si>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</si>
  <si>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</si>
  <si>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</si>
  <si>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</si>
  <si>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</si>
  <si>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</si>
  <si>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</si>
  <si>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</si>
  <si>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</si>
  <si>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</si>
  <si>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</si>
  <si>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</si>
  <si>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</si>
  <si>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</si>
  <si>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</si>
  <si>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</si>
  <si>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</si>
  <si>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</si>
  <si>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</si>
  <si>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</si>
  <si>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</si>
  <si>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</si>
  <si>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</si>
  <si>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</si>
  <si>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</si>
  <si>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</si>
  <si>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</si>
  <si>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</si>
  <si>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</si>
  <si>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</si>
  <si>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</si>
  <si>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</si>
  <si>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</si>
  <si>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</si>
  <si>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</si>
  <si>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PEDRA/EQUIV, ESP. 30MM C/ ACAB. LISO P/ PINTURA, INCL. FECHADURA TIPO "LIVRE/OCUPADO" E FERRAGENS P/ FIXAÇÃO EM GRANITO, EXCLUSIVE MARCO</t>
  </si>
  <si>
    <t>PORTA EM VENEZIANA, EM MADEIRA DE LEI, ESP. 30MM, INCL. DOBRADIÇAS, EXCLUSIVE ALIZAR, MARCO E FECHADURA</t>
  </si>
  <si>
    <t>PORTA EM MADEIRA DE LEI TIPO ANGELIM PEDRA OU EQUIV. C/ ENCHIMENTO EM MADEIRA DE 1ª QUALIDADE ESP 30MM, COM VISOR DE VIDRO, INCL. ALIZARES, DOBRADIÇAS E FECHADURAS EXT EM LATÃO CROMADO LAFONTE/EQUIV , EXCL. MARCO, NAS DIMENSÕES:</t>
  </si>
  <si>
    <t>REVISÕES E REPAROS</t>
  </si>
  <si>
    <t>PORTA EM MADEIRA DE LEI COM ENCHIMENTO EM MADEIRA DE 1ª QUALIDADE, ESP. 30MM, PARA PINTURA, INCL. ALIZARES, DOBRADIÇAS, FECHADURA TIPO "LIVRE/OCUPADO" EXCLUSIVE MARCO</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</si>
  <si>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</si>
  <si>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</si>
  <si>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</si>
  <si>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</si>
  <si>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</si>
  <si>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</si>
  <si>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</si>
  <si>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</si>
  <si>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</si>
  <si>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Guichê/gradil em perfil L 1" e perfil T 3/4" em ferro, inclusive pintura em esmalte sintético, marca de referência SUVINIL</t>
  </si>
  <si>
    <t>Escovamento com escova de aço em esquadrias de ferro</t>
  </si>
  <si>
    <t>VIDROS PARA ESQUADRIAS</t>
  </si>
  <si>
    <t>Vidro fantasia mini-boreal, com 4 mm de espessura</t>
  </si>
  <si>
    <t>Vidro aramado esp. 6mm, colocado</t>
  </si>
  <si>
    <t>ESPELHOS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</si>
  <si>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</si>
  <si>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</si>
  <si>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</si>
  <si>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</si>
  <si>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</si>
  <si>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</si>
  <si>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</si>
  <si>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</si>
  <si>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</si>
  <si>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</si>
  <si>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</si>
  <si>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</si>
  <si>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</si>
  <si>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</si>
  <si>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</si>
  <si>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</si>
  <si>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</si>
  <si>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</si>
  <si>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</si>
  <si>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</si>
  <si>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</si>
  <si>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</si>
  <si>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</si>
  <si>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</si>
  <si>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</si>
  <si>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</si>
  <si>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</si>
  <si>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</si>
  <si>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</si>
  <si>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</si>
  <si>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</si>
  <si>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</si>
  <si>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</si>
  <si>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</si>
  <si>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</si>
  <si>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com argamassa de igol 2 - marca de referência Sika</t>
  </si>
  <si>
    <t>Impermeabilização, empregando argamassa de cimento e areia sem peneirar no traço 1:3 com aditivo impermeabilizado tipo sika 1 ou equivalente, espessura de 2 cm</t>
  </si>
  <si>
    <t>IMPERMEABILIZAÇÃO DE FOSSAS E FILTROS</t>
  </si>
  <si>
    <t>Impermeabilização nas seguintes etapas: chapisco traço 1:2 c/ sika 1 prop. 1:10 ou equiv., revest. duplo c/ argamassa de cimento e areia traço 1:3 c/ sika 1 prop. 1:12 ou equivalente, esp. 2x15 mm e acab. argamassa 1:2</t>
  </si>
  <si>
    <t>REVESTIMENTO COM ARGAMASSA</t>
  </si>
  <si>
    <t>REBAIXAMENTOS</t>
  </si>
  <si>
    <t>REVESTIMENTO EMPREGANDO ARGAMASSA DE CIMENTO, CAL E AREIA</t>
  </si>
  <si>
    <t>Emboço de argamassa de cimento, cal hidratada CH1 e areia lavada traço 1:0.5:6, espessura 20 mm</t>
  </si>
  <si>
    <t>Recolocação de forro de madeira, com aproveitamento do material</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</si>
  <si>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</si>
  <si>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</si>
  <si>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</si>
  <si>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</si>
  <si>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</si>
  <si>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</si>
  <si>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</si>
  <si>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</si>
  <si>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</si>
  <si>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</si>
  <si>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</si>
  <si>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</si>
  <si>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</si>
  <si>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LASTRO DE CONTRAPISO</t>
  </si>
  <si>
    <t>Regularização de base p/ revestimento cerâmico, com argamassa de cimento e areia no traço 1:5, espessura 5cm</t>
  </si>
  <si>
    <t>Lastro regularizado e impermeabilizado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</si>
  <si>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</si>
  <si>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</si>
  <si>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</si>
  <si>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</si>
  <si>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</si>
  <si>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</si>
  <si>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</si>
  <si>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</si>
  <si>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</si>
  <si>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</si>
  <si>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</si>
  <si>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</si>
  <si>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</si>
  <si>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</si>
  <si>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</si>
  <si>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</si>
  <si>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</si>
  <si>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</si>
  <si>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</si>
  <si>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</si>
  <si>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</si>
  <si>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</si>
  <si>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</si>
  <si>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</si>
  <si>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</si>
  <si>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</si>
  <si>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</si>
  <si>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</si>
  <si>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</si>
  <si>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</si>
  <si>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</si>
  <si>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</si>
  <si>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</si>
  <si>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</si>
  <si>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</si>
  <si>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</si>
  <si>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</si>
  <si>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torneira de jardim (para praças)</t>
  </si>
  <si>
    <t>Ponto de válvula de descarga, inclusive válvula (sem acabamento)</t>
  </si>
  <si>
    <t>Ponto para caixa sifonada, inclusive caixa sifonada pvc 150x150x50mm com grelha em pvc</t>
  </si>
  <si>
    <t>Ponto para ralo sifonado, inclusive ralo sifonado 100 x 40 mm c/ grelha em pvc</t>
  </si>
  <si>
    <t>Ponto para ralo seco, inclusive ralo pvc 10 cm com grelha em pvc</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</si>
  <si>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</si>
  <si>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</si>
  <si>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</si>
  <si>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</si>
  <si>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</si>
  <si>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</si>
  <si>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</si>
  <si>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</si>
  <si>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</si>
  <si>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</si>
  <si>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</si>
  <si>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</si>
  <si>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</si>
  <si>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</si>
  <si>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</si>
  <si>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</si>
  <si>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sifonada especial em alv. bloco concr. 9x19x39cm, dim. 60x60cm e Hmáx=1m. c/ tampa em ferro fundido, lastro conc. esp.10cm, revest. int. c/ chap. e reboco imperm., incl. esc, reaterro e curva curta c/ visita e plug pvc 100mm</t>
  </si>
  <si>
    <t>Caixa retentora de mat. sólida em alv. bloco conc.9x19x39cm, dim.60x60cm e Hmáx=1m, c/ tampa de ferro fund., lastro conc. esp.10cm, revest. int. c/ chap. e reb. impermeab., esc. reaterro e parede int. em concreto</t>
  </si>
  <si>
    <t>REDE DE ÁGUA FRIA - TUBOS METÁLICOS</t>
  </si>
  <si>
    <t>REDE DE ÁGUA FRIA - TUBOS SOLDÁVEIS DE PVC</t>
  </si>
  <si>
    <t>REDE DE ÁGUA FRIA - CONEXÕES SOLDÁVEIS DE PVC</t>
  </si>
  <si>
    <t>REDE DE ESGOTO - TUBOS DE PVC</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</si>
  <si>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</si>
  <si>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</si>
  <si>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</si>
  <si>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</si>
  <si>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</si>
  <si>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</si>
  <si>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</si>
  <si>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</si>
  <si>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</si>
  <si>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</si>
  <si>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</si>
  <si>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</si>
  <si>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</si>
  <si>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1" (25mm)</t>
  </si>
  <si>
    <t>Torneira de bóia de PVC, diâm. 11/4" (32mm)</t>
  </si>
  <si>
    <t>Automático de bóia, duas funções 25A</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</si>
  <si>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</si>
  <si>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</si>
  <si>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</si>
  <si>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</si>
  <si>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</si>
  <si>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</si>
  <si>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</si>
  <si>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</si>
  <si>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</si>
  <si>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</si>
  <si>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</si>
  <si>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</si>
  <si>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</si>
  <si>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</si>
  <si>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QUADRO DE DISTRIBUIÇÃO</t>
  </si>
  <si>
    <t>Quadro de distribuição em PVC para 06 circuitos, inclusive 4 disjuntores monopolares de 15A</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</si>
  <si>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</si>
  <si>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</si>
  <si>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</si>
  <si>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</si>
  <si>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</si>
  <si>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</si>
  <si>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</si>
  <si>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</si>
  <si>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</si>
  <si>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</si>
  <si>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</si>
  <si>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</si>
  <si>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</si>
  <si>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</si>
  <si>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</si>
  <si>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</si>
  <si>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embutir marca de referência Tigreflex, 4x2"</t>
  </si>
  <si>
    <t>Caixa de embutir marca de referência Tigreflex, 4x4"</t>
  </si>
  <si>
    <t>Caixa de passagem 150x150x80mm,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</si>
  <si>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</si>
  <si>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</si>
  <si>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</si>
  <si>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</si>
  <si>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</si>
  <si>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</si>
  <si>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</si>
  <si>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</si>
  <si>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</si>
  <si>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</si>
  <si>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</si>
  <si>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</si>
  <si>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</si>
  <si>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</si>
  <si>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</si>
  <si>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</si>
  <si>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</si>
  <si>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</si>
  <si>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</si>
  <si>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</si>
  <si>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</si>
  <si>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</si>
  <si>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</si>
  <si>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</si>
  <si>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</si>
  <si>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</si>
  <si>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</si>
  <si>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</si>
  <si>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</si>
  <si>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</si>
  <si>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</si>
  <si>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</si>
  <si>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</si>
  <si>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</si>
  <si>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</si>
  <si>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</si>
  <si>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</si>
  <si>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</si>
  <si>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</si>
  <si>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COMPOSIÇÕES INTERMEDIÁRIAS P/ ELETRICA</t>
  </si>
  <si>
    <t>Arame galvanizado 12 BWG (0.048 kg/m)</t>
  </si>
  <si>
    <t>Cabeçote de alumínio de 3/4"</t>
  </si>
  <si>
    <t>Canaleta sistema X Pial ou equivalente, inclusive conecções, 20x10x2200 mm, cod. 30801</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</si>
  <si>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</si>
  <si>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</si>
  <si>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</si>
  <si>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</si>
  <si>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</si>
  <si>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</si>
  <si>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</si>
  <si>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</si>
  <si>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</si>
  <si>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</si>
  <si>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</si>
  <si>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</si>
  <si>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</si>
  <si>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CHAVES, FUSIVEIS E DISJUNTORES</t>
  </si>
  <si>
    <t>151406</t>
  </si>
  <si>
    <t>Fio ou cabo de cobre termoplástico, com isolamento para 750V, seção de 16.0 mm2</t>
  </si>
  <si>
    <t>SERVIÇOS DIVERSOS</t>
  </si>
  <si>
    <t>Cabeçote de alumínio de 1 1/4"</t>
  </si>
  <si>
    <t>Cabeçote de alumínio de 1 1/2"</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</si>
  <si>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</si>
  <si>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</si>
  <si>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</si>
  <si>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</si>
  <si>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</si>
  <si>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</si>
  <si>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</si>
  <si>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</si>
  <si>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</si>
  <si>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</si>
  <si>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</si>
  <si>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</si>
  <si>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</si>
  <si>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</si>
  <si>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</si>
  <si>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</si>
  <si>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</si>
  <si>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</si>
  <si>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</si>
  <si>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</si>
  <si>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</si>
  <si>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</si>
  <si>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</si>
  <si>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</si>
  <si>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</si>
  <si>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</si>
  <si>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</si>
  <si>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</si>
  <si>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</si>
  <si>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</si>
  <si>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</si>
  <si>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</si>
  <si>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</si>
  <si>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</si>
  <si>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</si>
  <si>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</si>
  <si>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</si>
  <si>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</si>
  <si>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</si>
  <si>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</si>
  <si>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</si>
  <si>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</si>
  <si>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</si>
  <si>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</si>
  <si>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</si>
  <si>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</si>
  <si>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</si>
  <si>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</si>
  <si>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</si>
  <si>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</si>
  <si>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</si>
  <si>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</si>
  <si>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</si>
  <si>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</si>
  <si>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</si>
  <si>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</si>
  <si>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Cabo telefônico CI, diâmetro do condutor 50mm, 30 pares</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</si>
  <si>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</si>
  <si>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</si>
  <si>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</si>
  <si>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</si>
  <si>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</si>
  <si>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</si>
  <si>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</si>
  <si>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</si>
  <si>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</si>
  <si>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</si>
  <si>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</si>
  <si>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</si>
  <si>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</si>
  <si>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</si>
  <si>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</si>
  <si>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</si>
  <si>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</si>
  <si>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</si>
  <si>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</si>
  <si>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</si>
  <si>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</si>
  <si>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</si>
  <si>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</si>
  <si>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</si>
  <si>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</si>
  <si>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</si>
  <si>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</si>
  <si>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</si>
  <si>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</si>
  <si>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</si>
  <si>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</si>
  <si>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</si>
  <si>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</si>
  <si>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</si>
  <si>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</si>
  <si>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</si>
  <si>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</si>
  <si>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</si>
  <si>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</si>
  <si>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</si>
  <si>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</si>
  <si>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</si>
  <si>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</si>
  <si>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</si>
  <si>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</si>
  <si>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</si>
  <si>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</si>
  <si>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</si>
  <si>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</si>
  <si>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</si>
  <si>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</si>
  <si>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</si>
  <si>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</si>
  <si>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</si>
  <si>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</si>
  <si>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</si>
  <si>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</si>
  <si>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</si>
  <si>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</si>
  <si>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</si>
  <si>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</si>
  <si>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</si>
  <si>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</si>
  <si>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</si>
  <si>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</si>
  <si>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</si>
  <si>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</si>
  <si>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Registro de pressão com canopla cromada diam. 15mm (1/2"), marcas de referência Fabrimar, Deca ou Docol</t>
  </si>
  <si>
    <t>Registro de gaveta com canopla cromada diam. 15mm (1/2"), marcas de referência Fabrimar, Deca ou Docol</t>
  </si>
  <si>
    <t>Registro de gaveta com canopla cromada diam. 25mm (1"), marcas de referência Fabrimar, Deca ou Docol</t>
  </si>
  <si>
    <t>Registro de gaveta com canopla cromada diam 32mm (11/4"), marcas de referência Fabrimar, Deca ou Docol</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</si>
  <si>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</si>
  <si>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</si>
  <si>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</si>
  <si>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</si>
  <si>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</si>
  <si>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</si>
  <si>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</si>
  <si>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</si>
  <si>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</si>
  <si>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</si>
  <si>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</si>
  <si>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</si>
  <si>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</si>
  <si>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</si>
  <si>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</si>
  <si>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</si>
  <si>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</si>
  <si>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</si>
  <si>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</si>
  <si>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</si>
  <si>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</si>
  <si>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</si>
  <si>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</si>
  <si>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</si>
  <si>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</si>
  <si>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</si>
  <si>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</si>
  <si>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</si>
  <si>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</si>
  <si>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</si>
  <si>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</si>
  <si>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</si>
  <si>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</si>
  <si>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LUMINÁRIAS</t>
  </si>
  <si>
    <t>Luminária industrial a prova de tempo, 45 graus, wetzel ou equivalente, inclusive lampada mista 160W</t>
  </si>
  <si>
    <t>Arandela com lâmpada incandescente de 100W</t>
  </si>
  <si>
    <t>INTERRUPTORES E TOMADAS</t>
  </si>
  <si>
    <t>Tomada padrão brasileiro linha branca, NBR 14136 2 polos + terra 10A/250V, com placa 4x2"</t>
  </si>
  <si>
    <t>Tomada padrão brasileiro linha branca, NBR 14136 2 polos + terra 20A/250V,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</si>
  <si>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</si>
  <si>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</si>
  <si>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</si>
  <si>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</si>
  <si>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</si>
  <si>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</si>
  <si>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</si>
  <si>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</si>
  <si>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</si>
  <si>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</si>
  <si>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</si>
  <si>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</si>
  <si>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</si>
  <si>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</si>
  <si>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</si>
  <si>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</si>
  <si>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</si>
  <si>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</si>
  <si>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</si>
  <si>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</si>
  <si>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</si>
  <si>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</si>
  <si>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</si>
  <si>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Luminária embutir compl., corpo ch. aço pintada branca, refletor,aletas parabólicas alum.alta pureza e refletância nclusive 4 lâmpadas LED T8 9W temp. de cor 5000k - Ref.CE416AL-N - AMES, 6026 - LUMAVI OU EQUIVALENTE</t>
  </si>
  <si>
    <t>Emassamento de paredes e forros, com duas demãos de massa à base de óleo, marcas de referência Suvinil, Coral ou Metalatex</t>
  </si>
  <si>
    <t>Pintura com nata de cimento sobre superfície áspera a três demãos</t>
  </si>
  <si>
    <t>SOBRE CONCRETO OU BLOCOS CERÂMICOS APARENTES</t>
  </si>
  <si>
    <t>SOBRE MADEIRA</t>
  </si>
  <si>
    <t>SOBRE METAL</t>
  </si>
  <si>
    <t>Pintura de superfície metálica com uma demão de primer Epoxi e duas demãos de tinta à base de Epoxi</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</si>
  <si>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</si>
  <si>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</si>
  <si>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</si>
  <si>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</si>
  <si>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</si>
  <si>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</si>
  <si>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</si>
  <si>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</si>
  <si>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</si>
  <si>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</si>
  <si>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</si>
  <si>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</si>
  <si>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</si>
  <si>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</si>
  <si>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</si>
  <si>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</si>
  <si>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</si>
  <si>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</si>
  <si>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</si>
  <si>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</si>
  <si>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</si>
  <si>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</si>
  <si>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</si>
  <si>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</si>
  <si>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</si>
  <si>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</si>
  <si>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</si>
  <si>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Limpeza geral da obra (edificação)</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</si>
  <si>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</si>
  <si>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</si>
  <si>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</si>
  <si>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</si>
  <si>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</si>
  <si>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</si>
  <si>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</si>
  <si>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</si>
  <si>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</si>
  <si>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</si>
  <si>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</si>
  <si>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</si>
  <si>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</si>
  <si>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</si>
  <si>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</si>
  <si>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</si>
  <si>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</si>
  <si>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</si>
  <si>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</si>
  <si>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</si>
  <si>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</si>
  <si>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</si>
  <si>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</si>
  <si>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</si>
  <si>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</si>
  <si>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</si>
  <si>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</si>
  <si>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</si>
  <si>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</si>
  <si>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</si>
  <si>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</si>
  <si>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</si>
  <si>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</si>
  <si>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</si>
  <si>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</si>
  <si>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ARMÁRIOS E PRATELEIRAS</t>
  </si>
  <si>
    <t>Prateleiras em granito cinza andorinha, esp. 2cm</t>
  </si>
  <si>
    <t>DIVERSOS INTERNOS</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</si>
  <si>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</si>
  <si>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</si>
  <si>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</si>
  <si>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</si>
  <si>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</si>
  <si>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</si>
  <si>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</si>
  <si>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SERVIÇOS GERAIS</t>
  </si>
  <si>
    <t>MS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</si>
  <si>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</si>
  <si>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</si>
  <si>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</si>
  <si>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</si>
  <si>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</si>
  <si>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</si>
  <si>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</si>
  <si>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</si>
  <si>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</si>
  <si>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</si>
  <si>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</si>
  <si>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</si>
  <si>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</si>
  <si>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</si>
  <si>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</si>
  <si>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</si>
  <si>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</si>
  <si>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</si>
  <si>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</si>
  <si>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</si>
  <si>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</si>
  <si>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</si>
  <si>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</si>
  <si>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</si>
  <si>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</si>
  <si>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
  </si>
  <si>
    <t>Ud</t>
  </si>
  <si>
    <t>Escavação e carga de material de 1ª categoria com escavadeira</t>
  </si>
  <si>
    <t>M2</t>
  </si>
  <si>
    <t>Base solo brita, 50% em peso, inclusive fornecimento e transporte da brita</t>
  </si>
  <si>
    <t>Apiloamento manual</t>
  </si>
  <si>
    <t>Corpo BSTC diâmetro 0,60 m C.S. MF inclusive escavação, reaterro e transporte do tubo</t>
  </si>
  <si>
    <t>Demolição manual de concreto armado</t>
  </si>
  <si>
    <t>Enrocamento de pedra jogada inclusive fornecimento, exclusive transporte da pedra</t>
  </si>
  <si>
    <t>Mes</t>
  </si>
  <si>
    <t>Manta Geotêxtil não tecida RT - 16 kn/m, fornecimento e aplicação</t>
  </si>
  <si>
    <t>Haste cobreada para aterramento diâmetro 5/8" x 2,4m ( fornecimento e instalação)</t>
  </si>
  <si>
    <t>Cones para sinalização, fornecimento e colocação</t>
  </si>
  <si>
    <t>Elementos de madeira para sinalização - cavaletes</t>
  </si>
  <si>
    <t>Pintura de setas e zebrados em material termoplástico - 5 anos ( por extrusão)</t>
  </si>
  <si>
    <t>Sinalização noturna ( fio com lâmpada e balde ), fornecimento e instalação</t>
  </si>
  <si>
    <t>Sinalização vertical com chapa em esmalte sintético</t>
  </si>
  <si>
    <t>Tacha refletiva  monodirecional, fornecimento e aplicação</t>
  </si>
  <si>
    <t>Limpeza de sarjeta e meio-fio</t>
  </si>
  <si>
    <t>Retirada de placas de sinalização</t>
  </si>
  <si>
    <t>T</t>
  </si>
  <si>
    <t>Base de brita graduada, inclusive fornecimento, exclusive transporte da brita em Vias Urbanas</t>
  </si>
  <si>
    <t>Demolição e remoção de pavimento asfáltico em Vias Urbanas</t>
  </si>
  <si>
    <t>Colchão drenante de brita 2 inclusive fornecimento, espalhamento, compactação e transporte da brita em Vias Urbanas</t>
  </si>
  <si>
    <t>Demolição mecânica de concreto em Vias Urbanas</t>
  </si>
  <si>
    <t>Cód. Padrão</t>
  </si>
  <si>
    <t>Descrição do serviço</t>
  </si>
  <si>
    <t>Unidade</t>
  </si>
  <si>
    <t>Preço unitário</t>
  </si>
  <si>
    <t>Transporte</t>
  </si>
  <si>
    <t>Administração Local  (valor mensal a calcular de acordo com a obra)</t>
  </si>
  <si>
    <t>vb</t>
  </si>
  <si>
    <t>Aquisição de solo de jazida comercial (saibreira)</t>
  </si>
  <si>
    <t>Bonificação de 15,28% sobre aquisição de materiais</t>
  </si>
  <si>
    <t>Caixa de passagem em bloco pré-moldado para d=0,60m (1,00x1,00m) em Vias Urbanas</t>
  </si>
  <si>
    <t>Escavação manual em mat. 1ª cat. H= 0,00 a 1,50 m</t>
  </si>
  <si>
    <t>Espalhamento / regularização / compactação de material em bota-fora</t>
  </si>
  <si>
    <t>Limpeza em superfície de concreto com jateamento d'água sob pressão</t>
  </si>
  <si>
    <t>Mobilização e desmobilização de equipamentos com carreta prancha (máximo)</t>
  </si>
  <si>
    <t>Reaterro de cavas c/ compactação mecânica (compactador manual), em Vias Urbanas</t>
  </si>
  <si>
    <t>Recuperação de poço de visita inclusive fornecimento tampão F.F.A.P., em Vias Urbanas</t>
  </si>
  <si>
    <t>Religação de rede de água em PVC DN 75 mm, inclusive conexões, em Vias Urbanas</t>
  </si>
  <si>
    <t>Remanejamento de ligação e religação de redes de esgoto, em Vias Urbanas</t>
  </si>
  <si>
    <t>Sinalização horizontal TMD=600, vida útil 3 anos, taxa=3,0 kg/m² material termoplástico )</t>
  </si>
  <si>
    <t>Sub-base de brita graduada, inclusive fornecimento e transporte da brita em Vias Urbanas</t>
  </si>
  <si>
    <t>Tampão F.F.A.P. com 100 kg, fornecimento, assentamento e transporte em Vias Urbanas</t>
  </si>
  <si>
    <t>Placa de obra nas dimensões de 2.0 x 4.0 m, padrão DER</t>
  </si>
  <si>
    <t>INSTALAÇÕES DE REDE LOGICA</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</si>
  <si>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</si>
  <si>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</si>
  <si>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DER-ED</t>
  </si>
  <si>
    <t>V. UNIT.
S/ BDI</t>
  </si>
  <si>
    <t>QUANT.</t>
  </si>
  <si>
    <t>UND.</t>
  </si>
  <si>
    <t>REFERÊNCIA</t>
  </si>
  <si>
    <t>ITEM</t>
  </si>
  <si>
    <t>DESCRIÇÃO</t>
  </si>
  <si>
    <t>V. TOTAL</t>
  </si>
  <si>
    <t>V. UNIT.
C/ BDI</t>
  </si>
  <si>
    <t>DER-RD</t>
  </si>
  <si>
    <t>Obs.1: Os preços unitários utilizados com referência do DER-ES Rodovias  foram atualizados de jun/2021 para novembro/2021 com base no INCC-M = 1,039. Conforme cálculo realizado na calculadora da FGV.</t>
  </si>
  <si>
    <t>PEDRA QUARTZITO OU CALCARIO LAMINADO, CACO, TIPO CARIRI, ITACOLOMI, LAGOA SANTA, LUMINARIA, PIRENOPOLIS, SAO TOME OU OUTRAS SIMILARES DA REGIAO, E= *1,5 A *2,5 CM</t>
  </si>
  <si>
    <t>Eletroduto em ferro galvanizado pesado sem costura 3/4" x 3m</t>
  </si>
  <si>
    <t>Rodapé granito branco Siena polido 7 x 2cm</t>
  </si>
  <si>
    <t>7130/ORSE</t>
  </si>
  <si>
    <t>Peitoril/chapim granito branco siena, polido, l = 22cm, e = 2cm</t>
  </si>
  <si>
    <t>13257/ORSE</t>
  </si>
  <si>
    <t>Revestimento em pastilha de porcelana Coleção Mediterranée, PEI 2, Cerâmica JATOBÁ,  Código JD 4102  Pérola Oceânica - 2,5 x 2,5cm</t>
  </si>
  <si>
    <t>Revestimento em pastilha de porcelana Coleção Mediterranée,  Cerâmica JATOBÁ,  Código do Conjunto JD 8410 Miscelania Azul - 2,5 x 2,5cm</t>
  </si>
  <si>
    <t>Coletor com carga traseira de lixo de 120 litros - (container de lixo) - C-120,  produzido em Polietileno de Alta Densidade (PEAD) injetado com proteção contra raios UV. Possui rodas com borracha maciça, tampa anti-ruído. Capacidade 120L; Altura 926 mm;Largura 483 mm; Profundidade 552 mm. Fab.: Contemar Ambiental ou equivalente</t>
  </si>
  <si>
    <t>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t>
  </si>
  <si>
    <t>COMP.</t>
  </si>
  <si>
    <t>CP-020</t>
  </si>
  <si>
    <t>CP-021</t>
  </si>
  <si>
    <t>CP-022</t>
  </si>
  <si>
    <t>CP-023</t>
  </si>
  <si>
    <t>CP-024</t>
  </si>
  <si>
    <t>CP-025</t>
  </si>
  <si>
    <t>CP-026</t>
  </si>
  <si>
    <t>CP-027</t>
  </si>
  <si>
    <t>CP-028</t>
  </si>
  <si>
    <t>TAXA (%)</t>
  </si>
  <si>
    <t>01.057.000003.EQA</t>
  </si>
  <si>
    <t>MOTOSSERRA, gasolina, potência 5,2 hp - 3,9 kW</t>
  </si>
  <si>
    <t xml:space="preserve">ENCARREGADO DE O.A.C. </t>
  </si>
  <si>
    <t>INSUMO DER-ES RODOVIAS DE JUN/2021 CORRIGIDO PELO INCC-M: 1,0392965 PARA NOV/2021</t>
  </si>
  <si>
    <t>SERVIÇO DER-ES RODOVIAS DE JUN/2021 CORRIGIDO PELO INCC-M: 1,0392965 PARA NOV/2021</t>
  </si>
  <si>
    <t>71107-IOPES</t>
  </si>
  <si>
    <t>PROPONENTE:</t>
  </si>
  <si>
    <t>OBRA:</t>
  </si>
  <si>
    <t>CONTRATO:</t>
  </si>
  <si>
    <t>MEMÓRIA DE CÁLCULO</t>
  </si>
  <si>
    <t>Leis Sociais:</t>
  </si>
  <si>
    <t>Data impressão:</t>
  </si>
  <si>
    <t>Memória</t>
  </si>
  <si>
    <t>Observação</t>
  </si>
  <si>
    <t>ORGÃO</t>
  </si>
  <si>
    <t>GRANILHA BRANCA N 01 30 KG</t>
  </si>
  <si>
    <t>Merc-38</t>
  </si>
  <si>
    <t>Merc-39</t>
  </si>
  <si>
    <t>GRANILHA PRETA N 01 30 KG</t>
  </si>
  <si>
    <t>Composição 72</t>
  </si>
  <si>
    <t>ÁCIDO MURIÁTICO</t>
  </si>
  <si>
    <t>l</t>
  </si>
  <si>
    <t>Merc-40</t>
  </si>
  <si>
    <t>Resina Epóxi Incolor para pisos de concreto</t>
  </si>
  <si>
    <t>Merc-41</t>
  </si>
  <si>
    <t>MÁQUINA EXTRUSORA DE CONCRETO PARA GUIAS E SARJETAS, MOTOR A DIESEL, POTÊNCIA 14 CV - CHP DIURNO. AF_12/2015</t>
  </si>
  <si>
    <t>CHP</t>
  </si>
  <si>
    <t>MÁQUINA EXTRUSORA DE CONCRETO PARA GUIAS E SARJETAS, MOTOR A DIESEL, POTÊNCIA 14 CV - CHI DIURNO. AF_12/2015</t>
  </si>
  <si>
    <t>CHI</t>
  </si>
  <si>
    <t>Piso FULGET em granilha branca e preta, inclusive contrapiso em lastro de concreto com esp. 6cm e ácido muriático para remoção do excesso de cimento</t>
  </si>
  <si>
    <t>CODIGO  DA COMPOSICAO</t>
  </si>
  <si>
    <t>DESCRICAO DA COMPOSICAO</t>
  </si>
  <si>
    <t>CUSTO TOTAL</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</si>
  <si>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</si>
  <si>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</si>
  <si>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</si>
  <si>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</si>
  <si>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</si>
  <si>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</si>
  <si>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</si>
  <si>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</si>
  <si>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</si>
  <si>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</si>
  <si>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</si>
  <si>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</si>
  <si>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</si>
  <si>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</si>
  <si>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</si>
  <si>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</si>
  <si>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</si>
  <si>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</si>
  <si>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</si>
  <si>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</si>
  <si>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</si>
  <si>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</si>
  <si>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</si>
  <si>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</si>
  <si>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</si>
  <si>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</si>
  <si>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</si>
  <si>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</si>
  <si>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</si>
  <si>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</si>
  <si>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</si>
  <si>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</si>
  <si>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</si>
  <si>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</si>
  <si>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</si>
  <si>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</si>
  <si>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</si>
  <si>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</si>
  <si>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</si>
  <si>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</si>
  <si>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</si>
  <si>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</si>
  <si>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</si>
  <si>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</si>
  <si>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</si>
  <si>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</si>
  <si>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</si>
  <si>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</si>
  <si>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</si>
  <si>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</si>
  <si>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</si>
  <si>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</si>
  <si>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</si>
  <si>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</si>
  <si>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</si>
  <si>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</si>
  <si>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</si>
  <si>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</si>
  <si>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</si>
  <si>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</si>
  <si>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</si>
  <si>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</si>
  <si>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</si>
  <si>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</si>
  <si>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</si>
  <si>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</si>
  <si>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</si>
  <si>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</si>
  <si>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</si>
  <si>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</si>
  <si>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</si>
  <si>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</si>
  <si>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</si>
  <si>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</si>
  <si>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</si>
  <si>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</si>
  <si>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</si>
  <si>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</si>
  <si>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</si>
  <si>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</si>
  <si>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</si>
  <si>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</si>
  <si>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</si>
  <si>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</si>
  <si>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</si>
  <si>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</si>
  <si>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</si>
  <si>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</si>
  <si>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</si>
  <si>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</si>
  <si>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</si>
  <si>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</si>
  <si>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</si>
  <si>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</si>
  <si>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</si>
  <si>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</si>
  <si>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</si>
  <si>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</si>
  <si>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</si>
  <si>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</si>
  <si>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</si>
  <si>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</si>
  <si>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</si>
  <si>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</si>
  <si>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</si>
  <si>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</si>
  <si>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</si>
  <si>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</si>
  <si>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</si>
  <si>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</si>
  <si>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</si>
  <si>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</si>
  <si>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</si>
  <si>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</si>
  <si>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</si>
  <si>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</si>
  <si>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</si>
  <si>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</si>
  <si>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</si>
  <si>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</si>
  <si>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</si>
  <si>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</si>
  <si>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</si>
  <si>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</si>
  <si>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</si>
  <si>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</si>
  <si>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</si>
  <si>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</si>
  <si>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</si>
  <si>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</si>
  <si>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</si>
  <si>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</si>
  <si>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</si>
  <si>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</si>
  <si>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</si>
  <si>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</si>
  <si>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</si>
  <si>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</si>
  <si>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</si>
  <si>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</si>
  <si>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</si>
  <si>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</si>
  <si>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</si>
  <si>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</si>
  <si>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</si>
  <si>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</si>
  <si>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</si>
  <si>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</si>
  <si>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</si>
  <si>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</si>
  <si>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</si>
  <si>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</si>
  <si>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</si>
  <si>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</si>
  <si>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</si>
  <si>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</si>
  <si>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</si>
  <si>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</si>
  <si>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</si>
  <si>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</si>
  <si>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</si>
  <si>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</si>
  <si>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</si>
  <si>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</si>
  <si>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</si>
  <si>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</si>
  <si>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</si>
  <si>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</si>
  <si>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</si>
  <si>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</si>
  <si>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</si>
  <si>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</si>
  <si>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</si>
  <si>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</si>
  <si>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</si>
  <si>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</si>
  <si>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</si>
  <si>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</si>
  <si>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</si>
  <si>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</si>
  <si>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</si>
  <si>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</si>
  <si>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</si>
  <si>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</si>
  <si>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</si>
  <si>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</si>
  <si>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</si>
  <si>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</si>
  <si>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</si>
  <si>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</si>
  <si>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</si>
  <si>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</si>
  <si>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</si>
  <si>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</si>
  <si>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</si>
  <si>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</si>
  <si>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</si>
  <si>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</si>
  <si>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</si>
  <si>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</si>
  <si>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</si>
  <si>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</si>
  <si>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</si>
  <si>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</si>
  <si>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</si>
  <si>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</si>
  <si>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</si>
  <si>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</si>
  <si>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</si>
  <si>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</si>
  <si>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</si>
  <si>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</si>
  <si>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</si>
  <si>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</si>
  <si>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</si>
  <si>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</si>
  <si>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</si>
  <si>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</si>
  <si>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</si>
  <si>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</si>
  <si>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</si>
  <si>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</si>
  <si>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</si>
  <si>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</si>
  <si>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</si>
  <si>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</si>
  <si>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</si>
  <si>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</si>
  <si>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</si>
  <si>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</si>
  <si>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</si>
  <si>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</si>
  <si>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</si>
  <si>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</si>
  <si>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</si>
  <si>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</si>
  <si>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</si>
  <si>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</si>
  <si>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</si>
  <si>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</si>
  <si>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</si>
  <si>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</si>
  <si>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</si>
  <si>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</si>
  <si>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</si>
  <si>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</si>
  <si>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</si>
  <si>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</si>
  <si>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</si>
  <si>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</si>
  <si>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</si>
  <si>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</si>
  <si>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</si>
  <si>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</si>
  <si>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</si>
  <si>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</si>
  <si>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</si>
  <si>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</si>
  <si>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</si>
  <si>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</si>
  <si>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</si>
  <si>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</si>
  <si>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</si>
  <si>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</si>
  <si>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</si>
  <si>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</si>
  <si>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</si>
  <si>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</si>
  <si>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</si>
  <si>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</si>
  <si>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</si>
  <si>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</si>
  <si>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</si>
  <si>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</si>
  <si>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</si>
  <si>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</si>
  <si>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</si>
  <si>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</si>
  <si>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</si>
  <si>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</si>
  <si>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</si>
  <si>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</si>
  <si>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</si>
  <si>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</si>
  <si>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</si>
  <si>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</si>
  <si>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</si>
  <si>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</si>
  <si>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</si>
  <si>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</si>
  <si>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</si>
  <si>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</si>
  <si>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</si>
  <si>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</si>
  <si>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</si>
  <si>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</si>
  <si>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</si>
  <si>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</si>
  <si>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</si>
  <si>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</si>
  <si>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</si>
  <si>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</si>
  <si>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</si>
  <si>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</si>
  <si>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</si>
  <si>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</si>
  <si>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</si>
  <si>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</si>
  <si>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</si>
  <si>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</si>
  <si>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</si>
  <si>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</si>
  <si>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</si>
  <si>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</si>
  <si>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</si>
  <si>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</si>
  <si>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</si>
  <si>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</si>
  <si>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</si>
  <si>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</si>
  <si>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</si>
  <si>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</si>
  <si>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</si>
  <si>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</si>
  <si>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</si>
  <si>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</si>
  <si>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</si>
  <si>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</si>
  <si>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</si>
  <si>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</si>
  <si>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</si>
  <si>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</si>
  <si>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</si>
  <si>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</si>
  <si>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</si>
  <si>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</si>
  <si>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</si>
  <si>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</si>
  <si>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</si>
  <si>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</si>
  <si>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</si>
  <si>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</si>
  <si>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</si>
  <si>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</si>
  <si>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</si>
  <si>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</si>
  <si>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</si>
  <si>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</si>
  <si>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</si>
  <si>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</si>
  <si>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</si>
  <si>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</si>
  <si>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</si>
  <si>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</si>
  <si>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</si>
  <si>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</si>
  <si>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</si>
  <si>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</si>
  <si>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</si>
  <si>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</si>
  <si>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</si>
  <si>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</si>
  <si>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</si>
  <si>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</si>
  <si>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</si>
  <si>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</si>
  <si>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</si>
  <si>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</si>
  <si>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</si>
  <si>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</si>
  <si>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</si>
  <si>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</si>
  <si>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</si>
  <si>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</si>
  <si>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</si>
  <si>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</si>
  <si>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</si>
  <si>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</si>
  <si>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</si>
  <si>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</si>
  <si>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</si>
  <si>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</si>
  <si>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</si>
  <si>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</si>
  <si>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</si>
  <si>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</si>
  <si>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</si>
  <si>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</si>
  <si>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</si>
  <si>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</si>
  <si>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</si>
  <si>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</si>
  <si>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</si>
  <si>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</si>
  <si>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</si>
  <si>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</si>
  <si>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</si>
  <si>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</si>
  <si>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</si>
  <si>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</si>
  <si>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</si>
  <si>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</si>
  <si>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</si>
  <si>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</si>
  <si>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</si>
  <si>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</si>
  <si>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</si>
  <si>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</si>
  <si>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</si>
  <si>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</si>
  <si>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</si>
  <si>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</si>
  <si>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</si>
  <si>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</si>
  <si>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</si>
  <si>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</si>
  <si>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</si>
  <si>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</si>
  <si>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</si>
  <si>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</si>
  <si>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</si>
  <si>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</si>
  <si>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</si>
  <si>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</si>
  <si>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</si>
  <si>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</si>
  <si>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</si>
  <si>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</si>
  <si>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</si>
  <si>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</si>
  <si>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</si>
  <si>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</si>
  <si>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</si>
  <si>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</si>
  <si>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</si>
  <si>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</si>
  <si>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</si>
  <si>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</si>
  <si>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</si>
  <si>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</si>
  <si>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</si>
  <si>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</si>
  <si>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</si>
  <si>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</si>
  <si>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</si>
  <si>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</si>
  <si>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</si>
  <si>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</si>
  <si>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</si>
  <si>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</si>
  <si>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</si>
  <si>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</si>
  <si>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</si>
  <si>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</si>
  <si>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</si>
  <si>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</si>
  <si>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</si>
  <si>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</si>
  <si>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</si>
  <si>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</si>
  <si>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</si>
  <si>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</si>
  <si>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</si>
  <si>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</si>
  <si>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</si>
  <si>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</si>
  <si>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</si>
  <si>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</si>
  <si>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</si>
  <si>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</si>
  <si>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</si>
  <si>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</si>
  <si>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</si>
  <si>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</si>
  <si>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</si>
  <si>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</si>
  <si>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</si>
  <si>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</si>
  <si>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</si>
  <si>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</si>
  <si>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</si>
  <si>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</si>
  <si>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</si>
  <si>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</si>
  <si>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</si>
  <si>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</si>
  <si>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</si>
  <si>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</si>
  <si>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</si>
  <si>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</si>
  <si>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</si>
  <si>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</si>
  <si>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</si>
  <si>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</si>
  <si>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</si>
  <si>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</si>
  <si>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</si>
  <si>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</si>
  <si>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</si>
  <si>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</si>
  <si>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</si>
  <si>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</si>
  <si>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</si>
  <si>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</si>
  <si>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</si>
  <si>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</si>
  <si>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</si>
  <si>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</si>
  <si>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</si>
  <si>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</si>
  <si>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</si>
  <si>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</si>
  <si>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</si>
  <si>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</si>
  <si>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</si>
  <si>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</si>
  <si>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</si>
  <si>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</si>
  <si>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</si>
  <si>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</si>
  <si>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</si>
  <si>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</si>
  <si>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</si>
  <si>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</si>
  <si>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</si>
  <si>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</si>
  <si>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</si>
  <si>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</si>
  <si>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</si>
  <si>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</si>
  <si>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</si>
  <si>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</si>
  <si>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</si>
  <si>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</si>
  <si>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</si>
  <si>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</si>
  <si>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</si>
  <si>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</si>
  <si>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</si>
  <si>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</si>
  <si>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</si>
  <si>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</si>
  <si>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</si>
  <si>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</si>
  <si>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</si>
  <si>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</si>
  <si>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</si>
  <si>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</si>
  <si>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</si>
  <si>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</si>
  <si>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</si>
  <si>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</si>
  <si>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</si>
  <si>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</si>
  <si>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</si>
  <si>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</si>
  <si>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</si>
  <si>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</si>
  <si>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</si>
  <si>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</si>
  <si>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</si>
  <si>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</si>
  <si>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</si>
  <si>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</si>
  <si>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</si>
  <si>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</si>
  <si>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</si>
  <si>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</si>
  <si>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</si>
  <si>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</si>
  <si>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</si>
  <si>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</si>
  <si>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</si>
  <si>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</si>
  <si>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</si>
  <si>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</si>
  <si>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</si>
  <si>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</si>
  <si>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</si>
  <si>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</si>
  <si>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</si>
  <si>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</si>
  <si>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</si>
  <si>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</si>
  <si>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</si>
  <si>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</si>
  <si>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</si>
  <si>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</si>
  <si>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</si>
  <si>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</si>
  <si>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</si>
  <si>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</si>
  <si>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</si>
  <si>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</si>
  <si>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</si>
  <si>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</si>
  <si>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</si>
  <si>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</si>
  <si>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</si>
  <si>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</si>
  <si>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</si>
  <si>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</si>
  <si>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</si>
  <si>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</si>
  <si>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</si>
  <si>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</si>
  <si>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</si>
  <si>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</si>
  <si>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</si>
  <si>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</si>
  <si>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</si>
  <si>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</si>
  <si>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</si>
  <si>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</si>
  <si>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</si>
  <si>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</si>
  <si>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</si>
  <si>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</si>
  <si>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</si>
  <si>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</si>
  <si>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</si>
  <si>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</si>
  <si>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</si>
  <si>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</si>
  <si>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</si>
  <si>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</si>
  <si>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</si>
  <si>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</si>
  <si>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</si>
  <si>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</si>
  <si>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</si>
  <si>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</si>
  <si>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</si>
  <si>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</si>
  <si>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</si>
  <si>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</si>
  <si>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</si>
  <si>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</si>
  <si>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</si>
  <si>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</si>
  <si>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</si>
  <si>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</si>
  <si>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</si>
  <si>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</si>
  <si>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</si>
  <si>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</si>
  <si>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</si>
  <si>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</si>
  <si>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</si>
  <si>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</si>
  <si>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</si>
  <si>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</si>
  <si>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</si>
  <si>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</si>
  <si>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</si>
  <si>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</si>
  <si>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</si>
  <si>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</si>
  <si>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</si>
  <si>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</si>
  <si>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</si>
  <si>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</si>
  <si>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</si>
  <si>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</si>
  <si>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</si>
  <si>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</si>
  <si>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</si>
  <si>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</si>
  <si>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</si>
  <si>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</si>
  <si>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</si>
  <si>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</si>
  <si>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</si>
  <si>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</si>
  <si>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</si>
  <si>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</si>
  <si>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</si>
  <si>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</si>
  <si>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</si>
  <si>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</si>
  <si>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</si>
  <si>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</si>
  <si>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</si>
  <si>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</si>
  <si>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</si>
  <si>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</si>
  <si>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</si>
  <si>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</si>
  <si>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</si>
  <si>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</si>
  <si>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</si>
  <si>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</si>
  <si>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</si>
  <si>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</si>
  <si>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</si>
  <si>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</si>
  <si>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</si>
  <si>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</si>
  <si>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</si>
  <si>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</si>
  <si>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</si>
  <si>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</si>
  <si>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</si>
  <si>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</si>
  <si>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</si>
  <si>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</si>
  <si>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</si>
  <si>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</si>
  <si>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</si>
  <si>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</si>
  <si>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</si>
  <si>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</si>
  <si>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</si>
  <si>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</si>
  <si>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</si>
  <si>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</si>
  <si>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</si>
  <si>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</si>
  <si>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</si>
  <si>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</si>
  <si>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</si>
  <si>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</si>
  <si>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</si>
  <si>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</si>
  <si>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</si>
  <si>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</si>
  <si>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</si>
  <si>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</si>
  <si>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</si>
  <si>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</si>
  <si>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</si>
  <si>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</si>
  <si>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</si>
  <si>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</si>
  <si>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</si>
  <si>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</si>
  <si>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</si>
  <si>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</si>
  <si>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</si>
  <si>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</si>
  <si>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</si>
  <si>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</si>
  <si>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</si>
  <si>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</si>
  <si>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</si>
  <si>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</si>
  <si>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</si>
  <si>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</si>
  <si>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</si>
  <si>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</si>
  <si>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</si>
  <si>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</si>
  <si>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</si>
  <si>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</si>
  <si>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</si>
  <si>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</si>
  <si>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</si>
  <si>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</si>
  <si>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</si>
  <si>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</si>
  <si>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</si>
  <si>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</si>
  <si>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</si>
  <si>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</si>
  <si>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</si>
  <si>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</si>
  <si>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</si>
  <si>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</si>
  <si>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</si>
  <si>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</si>
  <si>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</si>
  <si>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</si>
  <si>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</si>
  <si>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</si>
  <si>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</si>
  <si>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</si>
  <si>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</si>
  <si>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</si>
  <si>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</si>
  <si>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</si>
  <si>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</si>
  <si>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</si>
  <si>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</si>
  <si>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</si>
  <si>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</si>
  <si>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</si>
  <si>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</si>
  <si>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</si>
  <si>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</si>
  <si>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</si>
  <si>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</si>
  <si>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</si>
  <si>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</si>
  <si>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</si>
  <si>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</si>
  <si>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</si>
  <si>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</si>
  <si>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</si>
  <si>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</si>
  <si>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</si>
  <si>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</si>
  <si>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</si>
  <si>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</si>
  <si>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</si>
  <si>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</si>
  <si>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</si>
  <si>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</si>
  <si>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</si>
  <si>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</si>
  <si>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</si>
  <si>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</si>
  <si>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</si>
  <si>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</si>
  <si>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</si>
  <si>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</si>
  <si>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</si>
  <si>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</si>
  <si>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</si>
  <si>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</si>
  <si>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</si>
  <si>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</si>
  <si>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</si>
  <si>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</si>
  <si>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</si>
  <si>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</si>
  <si>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</si>
  <si>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</si>
  <si>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</si>
  <si>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</si>
  <si>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</si>
  <si>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</si>
  <si>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</si>
  <si>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</si>
  <si>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</si>
  <si>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</si>
  <si>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</si>
  <si>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</si>
  <si>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</si>
  <si>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</si>
  <si>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</si>
  <si>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</si>
  <si>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</si>
  <si>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</si>
  <si>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</si>
  <si>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</si>
  <si>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</si>
  <si>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</si>
  <si>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</si>
  <si>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</si>
  <si>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</si>
  <si>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</si>
  <si>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</si>
  <si>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</si>
  <si>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</si>
  <si>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</si>
  <si>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</si>
  <si>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</si>
  <si>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</si>
  <si>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</si>
  <si>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</si>
  <si>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</si>
  <si>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</si>
  <si>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</si>
  <si>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</si>
  <si>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</si>
  <si>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</si>
  <si>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</si>
  <si>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</si>
  <si>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</si>
  <si>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</si>
  <si>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</si>
  <si>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</si>
  <si>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</si>
  <si>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</si>
  <si>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</si>
  <si>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</si>
  <si>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</si>
  <si>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</si>
  <si>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</si>
  <si>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</si>
  <si>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</si>
  <si>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</si>
  <si>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</si>
  <si>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</si>
  <si>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</si>
  <si>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</si>
  <si>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</si>
  <si>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</si>
  <si>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</si>
  <si>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</si>
  <si>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</si>
  <si>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</si>
  <si>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</si>
  <si>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</si>
  <si>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</si>
  <si>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</si>
  <si>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</si>
  <si>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</si>
  <si>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</si>
  <si>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</si>
  <si>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</si>
  <si>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</si>
  <si>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</si>
  <si>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</si>
  <si>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</si>
  <si>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</si>
  <si>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</si>
  <si>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</si>
  <si>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</si>
  <si>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</si>
  <si>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</si>
  <si>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</si>
  <si>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</si>
  <si>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</si>
  <si>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</si>
  <si>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</si>
  <si>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</si>
  <si>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</si>
  <si>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</si>
  <si>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</si>
  <si>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</si>
  <si>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</si>
  <si>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</si>
  <si>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</si>
  <si>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</si>
  <si>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</si>
  <si>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</si>
  <si>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</si>
  <si>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</si>
  <si>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</si>
  <si>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</si>
  <si>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</si>
  <si>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</si>
  <si>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</si>
  <si>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</si>
  <si>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</si>
  <si>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</si>
  <si>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</si>
  <si>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</si>
  <si>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</si>
  <si>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</si>
  <si>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</si>
  <si>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</si>
  <si>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</si>
  <si>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</si>
  <si>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</si>
  <si>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</si>
  <si>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</si>
  <si>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</si>
  <si>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</si>
  <si>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</si>
  <si>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</si>
  <si>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</si>
  <si>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</si>
  <si>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</si>
  <si>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</si>
  <si>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</si>
  <si>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</si>
  <si>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</si>
  <si>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</si>
  <si>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</si>
  <si>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</si>
  <si>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</si>
  <si>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</si>
  <si>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</si>
  <si>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</si>
  <si>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</si>
  <si>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</si>
  <si>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</si>
  <si>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</si>
  <si>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</si>
  <si>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</si>
  <si>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</si>
  <si>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</si>
  <si>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</si>
  <si>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</si>
  <si>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</si>
  <si>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</si>
  <si>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</si>
  <si>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</si>
  <si>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</si>
  <si>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</si>
  <si>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</si>
  <si>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</si>
  <si>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</si>
  <si>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</si>
  <si>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</si>
  <si>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</si>
  <si>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</si>
  <si>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</si>
  <si>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</si>
  <si>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</si>
  <si>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</si>
  <si>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</si>
  <si>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</si>
  <si>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</si>
  <si>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</si>
  <si>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</si>
  <si>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</si>
  <si>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</si>
  <si>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</si>
  <si>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</si>
  <si>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</si>
  <si>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</si>
  <si>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</si>
  <si>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</si>
  <si>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</si>
  <si>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</si>
  <si>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</si>
  <si>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</si>
  <si>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</si>
  <si>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</si>
  <si>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</si>
  <si>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</si>
  <si>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</si>
  <si>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</si>
  <si>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</si>
  <si>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</si>
  <si>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</si>
  <si>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</si>
  <si>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</si>
  <si>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</si>
  <si>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</si>
  <si>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</si>
  <si>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</si>
  <si>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</si>
  <si>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</si>
  <si>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</si>
  <si>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</si>
  <si>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</si>
  <si>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</si>
  <si>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</si>
  <si>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</si>
  <si>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</si>
  <si>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</si>
  <si>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</si>
  <si>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</si>
  <si>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</si>
  <si>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</si>
  <si>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</si>
  <si>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</si>
  <si>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</si>
  <si>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</si>
  <si>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</si>
  <si>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</si>
  <si>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</si>
  <si>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</si>
  <si>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</si>
  <si>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</si>
  <si>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</si>
  <si>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</si>
  <si>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</si>
  <si>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</si>
  <si>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</si>
  <si>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</si>
  <si>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</si>
  <si>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</si>
  <si>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</si>
  <si>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</si>
  <si>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</si>
  <si>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</si>
  <si>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</si>
  <si>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</si>
  <si>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</si>
  <si>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</si>
  <si>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</si>
  <si>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</si>
  <si>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</si>
  <si>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</si>
  <si>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</si>
  <si>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</si>
  <si>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</si>
  <si>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</si>
  <si>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</si>
  <si>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</si>
  <si>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</si>
  <si>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</si>
  <si>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</si>
  <si>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</si>
  <si>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</si>
  <si>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</si>
  <si>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</si>
  <si>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</si>
  <si>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</si>
  <si>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</si>
  <si>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</si>
  <si>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</si>
  <si>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</si>
  <si>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</si>
  <si>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</si>
  <si>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</si>
  <si>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</si>
  <si>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</si>
  <si>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</si>
  <si>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</si>
  <si>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</si>
  <si>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</si>
  <si>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</si>
  <si>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</si>
  <si>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</si>
  <si>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</si>
  <si>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</si>
  <si>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</si>
  <si>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</si>
  <si>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</si>
  <si>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</si>
  <si>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</si>
  <si>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</si>
  <si>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</si>
  <si>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</si>
  <si>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</si>
  <si>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</si>
  <si>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</si>
  <si>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</si>
  <si>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</si>
  <si>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</si>
  <si>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</si>
  <si>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</si>
  <si>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</si>
  <si>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</si>
  <si>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</si>
  <si>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</si>
  <si>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</si>
  <si>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</si>
  <si>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</si>
  <si>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</si>
  <si>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</si>
  <si>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</si>
  <si>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</si>
  <si>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</si>
  <si>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</si>
  <si>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</si>
  <si>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</si>
  <si>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</si>
  <si>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</si>
  <si>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</si>
  <si>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</si>
  <si>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</si>
  <si>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</si>
  <si>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</si>
  <si>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</si>
  <si>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</si>
  <si>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</si>
  <si>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</si>
  <si>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</si>
  <si>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</si>
  <si>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</si>
  <si>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</si>
  <si>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</si>
  <si>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</si>
  <si>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</si>
  <si>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</si>
  <si>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</si>
  <si>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</si>
  <si>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</si>
  <si>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</si>
  <si>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</si>
  <si>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</si>
  <si>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</si>
  <si>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</si>
  <si>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</si>
  <si>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</si>
  <si>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</si>
  <si>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</si>
  <si>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</si>
  <si>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</si>
  <si>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</si>
  <si>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</si>
  <si>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</si>
  <si>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</si>
  <si>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</si>
  <si>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</si>
  <si>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</si>
  <si>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</si>
  <si>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</si>
  <si>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</si>
  <si>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</si>
  <si>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</si>
  <si>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</si>
  <si>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</si>
  <si>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</si>
  <si>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</si>
  <si>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</si>
  <si>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</si>
  <si>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</si>
  <si>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</si>
  <si>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</si>
  <si>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</si>
  <si>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</si>
  <si>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</si>
  <si>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</si>
  <si>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</si>
  <si>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</si>
  <si>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</si>
  <si>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</si>
  <si>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</si>
  <si>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</si>
  <si>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</si>
  <si>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</si>
  <si>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</si>
  <si>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</si>
  <si>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</si>
  <si>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</si>
  <si>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</si>
  <si>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</si>
  <si>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</si>
  <si>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</si>
  <si>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</si>
  <si>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</si>
  <si>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</si>
  <si>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</si>
  <si>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</si>
  <si>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</si>
  <si>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</si>
  <si>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</si>
  <si>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</si>
  <si>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</si>
  <si>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</si>
  <si>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</si>
  <si>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</si>
  <si>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</si>
  <si>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</si>
  <si>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</si>
  <si>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</si>
  <si>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</si>
  <si>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</si>
  <si>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</si>
  <si>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</si>
  <si>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</si>
  <si>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</si>
  <si>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</si>
  <si>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</si>
  <si>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</si>
  <si>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</si>
  <si>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</si>
  <si>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</si>
  <si>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</si>
  <si>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</si>
  <si>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</si>
  <si>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</si>
  <si>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</si>
  <si>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</si>
  <si>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</si>
  <si>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</si>
  <si>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</si>
  <si>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</si>
  <si>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</si>
  <si>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</si>
  <si>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</si>
  <si>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</si>
  <si>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</si>
  <si>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</si>
  <si>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</si>
  <si>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</si>
  <si>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</si>
  <si>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</si>
  <si>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</si>
  <si>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</si>
  <si>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</si>
  <si>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</si>
  <si>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</si>
  <si>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</si>
  <si>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</si>
  <si>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</si>
  <si>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</si>
  <si>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</si>
  <si>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</si>
  <si>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</si>
  <si>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</si>
  <si>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</si>
  <si>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</si>
  <si>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</si>
  <si>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</si>
  <si>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</si>
  <si>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</si>
  <si>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</si>
  <si>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</si>
  <si>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</si>
  <si>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</si>
  <si>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</si>
  <si>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</si>
  <si>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</si>
  <si>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</si>
  <si>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</si>
  <si>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</si>
  <si>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</si>
  <si>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</si>
  <si>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</si>
  <si>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</si>
  <si>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</si>
  <si>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</si>
  <si>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</si>
  <si>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</si>
  <si>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</si>
  <si>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</si>
  <si>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</si>
  <si>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</si>
  <si>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</si>
  <si>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</si>
  <si>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</si>
  <si>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</si>
  <si>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</si>
  <si>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</si>
  <si>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</si>
  <si>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</si>
  <si>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</si>
  <si>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</si>
  <si>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</si>
  <si>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</si>
  <si>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</si>
  <si>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</si>
  <si>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</si>
  <si>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</si>
  <si>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</si>
  <si>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</si>
  <si>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</si>
  <si>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</si>
  <si>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</si>
  <si>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</si>
  <si>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</si>
  <si>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</si>
  <si>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</si>
  <si>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</si>
  <si>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</si>
  <si>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</si>
  <si>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</si>
  <si>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</si>
  <si>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</si>
  <si>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</si>
  <si>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</si>
  <si>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</si>
  <si>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</si>
  <si>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</si>
  <si>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</si>
  <si>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</si>
  <si>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</si>
  <si>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</si>
  <si>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</si>
  <si>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</si>
  <si>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</si>
  <si>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</si>
  <si>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</si>
  <si>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</si>
  <si>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</si>
  <si>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</si>
  <si>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</si>
  <si>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</si>
  <si>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</si>
  <si>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</si>
  <si>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</si>
  <si>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</si>
  <si>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</si>
  <si>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</si>
  <si>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</si>
  <si>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</si>
  <si>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</si>
  <si>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</si>
  <si>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</si>
  <si>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</si>
  <si>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</si>
  <si>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</si>
  <si>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</si>
  <si>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</si>
  <si>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</si>
  <si>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</si>
  <si>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</si>
  <si>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</si>
  <si>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</si>
  <si>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</si>
  <si>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</si>
  <si>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</si>
  <si>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</si>
  <si>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</si>
  <si>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</si>
  <si>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</si>
  <si>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</si>
  <si>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</si>
  <si>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</si>
  <si>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</si>
  <si>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</si>
  <si>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</si>
  <si>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</si>
  <si>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</si>
  <si>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</si>
  <si>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</si>
  <si>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</si>
  <si>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</si>
  <si>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</si>
  <si>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</si>
  <si>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</si>
  <si>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</si>
  <si>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</si>
  <si>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</si>
  <si>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</si>
  <si>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</si>
  <si>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</si>
  <si>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</si>
  <si>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</si>
  <si>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</si>
  <si>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</si>
  <si>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</si>
  <si>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</si>
  <si>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</si>
  <si>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</si>
  <si>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</si>
  <si>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</si>
  <si>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</si>
  <si>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</si>
  <si>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</si>
  <si>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</si>
  <si>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</si>
  <si>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</si>
  <si>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</si>
  <si>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</si>
  <si>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</si>
  <si>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</si>
  <si>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</si>
  <si>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</si>
  <si>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</si>
  <si>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</si>
  <si>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</si>
  <si>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</si>
  <si>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</si>
  <si>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</si>
  <si>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</si>
  <si>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</si>
  <si>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</si>
  <si>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</si>
  <si>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</si>
  <si>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</si>
  <si>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</si>
  <si>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</si>
  <si>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</si>
  <si>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</si>
  <si>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</si>
  <si>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</si>
  <si>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</si>
  <si>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</si>
  <si>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</si>
  <si>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</si>
  <si>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</si>
  <si>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</si>
  <si>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</si>
  <si>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</si>
  <si>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</si>
  <si>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</si>
  <si>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</si>
  <si>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</si>
  <si>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</si>
  <si>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</si>
  <si>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</si>
  <si>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</si>
  <si>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</si>
  <si>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</si>
  <si>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</si>
  <si>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</si>
  <si>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</si>
  <si>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</si>
  <si>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</si>
  <si>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</si>
  <si>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</si>
  <si>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</si>
  <si>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</si>
  <si>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</si>
  <si>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</si>
  <si>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</si>
  <si>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</si>
  <si>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</si>
  <si>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</si>
  <si>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</si>
  <si>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</si>
  <si>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</si>
  <si>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</si>
  <si>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</si>
  <si>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</si>
  <si>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</si>
  <si>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</si>
  <si>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</si>
  <si>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</si>
  <si>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</si>
  <si>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</si>
  <si>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</si>
  <si>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</si>
  <si>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</si>
  <si>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</si>
  <si>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</si>
  <si>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</si>
  <si>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</si>
  <si>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</si>
  <si>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</si>
  <si>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</si>
  <si>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</si>
  <si>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</si>
  <si>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</si>
  <si>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</si>
  <si>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</si>
  <si>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</si>
  <si>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</si>
  <si>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</si>
  <si>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</si>
  <si>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</si>
  <si>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</si>
  <si>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</si>
  <si>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</si>
  <si>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</si>
  <si>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</si>
  <si>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</si>
  <si>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</si>
  <si>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</si>
  <si>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</si>
  <si>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</si>
  <si>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</si>
  <si>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</si>
  <si>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</si>
  <si>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</si>
  <si>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</si>
  <si>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</si>
  <si>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</si>
  <si>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</si>
  <si>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</si>
  <si>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</si>
  <si>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</si>
  <si>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</si>
  <si>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</si>
  <si>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</si>
  <si>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</si>
  <si>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</si>
  <si>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</si>
  <si>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</si>
  <si>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</si>
  <si>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</si>
  <si>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</si>
  <si>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</si>
  <si>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</si>
  <si>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</si>
  <si>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</si>
  <si>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</si>
  <si>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</si>
  <si>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</si>
  <si>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</si>
  <si>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</si>
  <si>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</si>
  <si>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</si>
  <si>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</si>
  <si>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</si>
  <si>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</si>
  <si>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</si>
  <si>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</si>
  <si>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</si>
  <si>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</si>
  <si>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</si>
  <si>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</si>
  <si>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</si>
  <si>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</si>
  <si>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</si>
  <si>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</si>
  <si>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</si>
  <si>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</si>
  <si>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</si>
  <si>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</si>
  <si>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</si>
  <si>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</si>
  <si>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</si>
  <si>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</si>
  <si>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</si>
  <si>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</si>
  <si>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</si>
  <si>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</si>
  <si>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</si>
  <si>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</si>
  <si>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</si>
  <si>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</si>
  <si>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</si>
  <si>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</si>
  <si>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</si>
  <si>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</si>
  <si>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</si>
  <si>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</si>
  <si>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</si>
  <si>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</si>
  <si>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</si>
  <si>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</si>
  <si>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</si>
  <si>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</si>
  <si>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</si>
  <si>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</si>
  <si>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</si>
  <si>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</si>
  <si>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</si>
  <si>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</si>
  <si>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</si>
  <si>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</si>
  <si>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</si>
  <si>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</si>
  <si>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</si>
  <si>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</si>
  <si>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</si>
  <si>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</si>
  <si>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</si>
  <si>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</si>
  <si>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</si>
  <si>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</si>
  <si>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</si>
  <si>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</si>
  <si>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</si>
  <si>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</si>
  <si>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</si>
  <si>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</si>
  <si>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</si>
  <si>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</si>
  <si>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</si>
  <si>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</si>
  <si>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</si>
  <si>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</si>
  <si>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</si>
  <si>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</si>
  <si>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</si>
  <si>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</si>
  <si>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</si>
  <si>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</si>
  <si>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</si>
  <si>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</si>
  <si>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</si>
  <si>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</si>
  <si>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</si>
  <si>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</si>
  <si>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</si>
  <si>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</si>
  <si>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</si>
  <si>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</si>
  <si>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</si>
  <si>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</si>
  <si>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</si>
  <si>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</si>
  <si>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</si>
  <si>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</si>
  <si>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</si>
  <si>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</si>
  <si>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</si>
  <si>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</si>
  <si>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</si>
  <si>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</si>
  <si>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</si>
  <si>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</si>
  <si>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</si>
  <si>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</si>
  <si>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</si>
  <si>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</si>
  <si>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</si>
  <si>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</si>
  <si>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</si>
  <si>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</si>
  <si>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</si>
  <si>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</si>
  <si>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</si>
  <si>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</si>
  <si>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</si>
  <si>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</si>
  <si>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</si>
  <si>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</si>
  <si>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</si>
  <si>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</si>
  <si>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</si>
  <si>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</si>
  <si>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</si>
  <si>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</si>
  <si>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</si>
  <si>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</si>
  <si>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</si>
  <si>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</si>
  <si>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</si>
  <si>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</si>
  <si>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</si>
  <si>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</si>
  <si>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</si>
  <si>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</si>
  <si>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</si>
  <si>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</si>
  <si>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</si>
  <si>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</si>
  <si>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</si>
  <si>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</si>
  <si>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</si>
  <si>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</si>
  <si>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</si>
  <si>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</si>
  <si>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</si>
  <si>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</si>
  <si>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</si>
  <si>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</si>
  <si>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</si>
  <si>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</si>
  <si>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</si>
  <si>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</si>
  <si>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</si>
  <si>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</si>
  <si>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</si>
  <si>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</si>
  <si>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</si>
  <si>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</si>
  <si>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</si>
  <si>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</si>
  <si>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</si>
  <si>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</si>
  <si>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</si>
  <si>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</si>
  <si>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</si>
  <si>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</si>
  <si>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</si>
  <si>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</si>
  <si>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</si>
  <si>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</si>
  <si>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</si>
  <si>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</si>
  <si>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</si>
  <si>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</si>
  <si>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</si>
  <si>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</si>
  <si>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</si>
  <si>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</si>
  <si>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</si>
  <si>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</si>
  <si>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</si>
  <si>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</si>
  <si>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</si>
  <si>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</si>
  <si>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</si>
  <si>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</si>
  <si>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</si>
  <si>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</si>
  <si>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</si>
  <si>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</si>
  <si>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</si>
  <si>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</si>
  <si>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</si>
  <si>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</si>
  <si>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</si>
  <si>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</si>
  <si>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</si>
  <si>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</si>
  <si>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</si>
  <si>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</si>
  <si>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</si>
  <si>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</si>
  <si>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</si>
  <si>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</si>
  <si>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</si>
  <si>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</si>
  <si>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</si>
  <si>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</si>
  <si>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</si>
  <si>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</si>
  <si>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</si>
  <si>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</si>
  <si>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</si>
  <si>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</si>
  <si>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</si>
  <si>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</si>
  <si>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</si>
  <si>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</si>
  <si>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</si>
  <si>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</si>
  <si>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</si>
  <si>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</si>
  <si>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</si>
  <si>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</si>
  <si>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</si>
  <si>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</si>
  <si>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</si>
  <si>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</si>
  <si>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</si>
  <si>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</si>
  <si>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</si>
  <si>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</si>
  <si>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</si>
  <si>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</si>
  <si>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</si>
  <si>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</si>
  <si>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</si>
  <si>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</si>
  <si>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</si>
  <si>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</si>
  <si>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</si>
  <si>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</si>
  <si>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</si>
  <si>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</si>
  <si>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</si>
  <si>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</si>
  <si>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</si>
  <si>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</si>
  <si>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</si>
  <si>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</si>
  <si>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</si>
  <si>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</si>
  <si>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</si>
  <si>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</si>
  <si>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</si>
  <si>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</si>
  <si>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</si>
  <si>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</si>
  <si>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</si>
  <si>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</si>
  <si>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</si>
  <si>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</si>
  <si>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</si>
  <si>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</si>
  <si>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</si>
  <si>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</si>
  <si>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</si>
  <si>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</si>
  <si>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</si>
  <si>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</si>
  <si>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</si>
  <si>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</si>
  <si>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</si>
  <si>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</si>
  <si>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</si>
  <si>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</si>
  <si>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</si>
  <si>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</si>
  <si>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</si>
  <si>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</si>
  <si>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</si>
  <si>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</si>
  <si>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</si>
  <si>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</si>
  <si>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</si>
  <si>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</si>
  <si>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</si>
  <si>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</si>
  <si>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</si>
  <si>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</si>
  <si>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</si>
  <si>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</si>
  <si>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</si>
  <si>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</si>
  <si>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</si>
  <si>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</si>
  <si>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</si>
  <si>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</si>
  <si>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</si>
  <si>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</si>
  <si>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</si>
  <si>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</si>
  <si>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</si>
  <si>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</si>
  <si>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</si>
  <si>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</si>
  <si>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</si>
  <si>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</si>
  <si>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</si>
  <si>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</si>
  <si>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</si>
  <si>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</si>
  <si>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</si>
  <si>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</si>
  <si>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</si>
  <si>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</si>
  <si>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</si>
  <si>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</si>
  <si>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</si>
  <si>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</si>
  <si>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</si>
  <si>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</si>
  <si>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</si>
  <si>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</si>
  <si>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</si>
  <si>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</si>
  <si>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</si>
  <si>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</si>
  <si>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</si>
  <si>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</si>
  <si>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</si>
  <si>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</si>
  <si>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</si>
  <si>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</si>
  <si>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</si>
  <si>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</si>
  <si>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</si>
  <si>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</si>
  <si>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</si>
  <si>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</si>
  <si>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</si>
  <si>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</si>
  <si>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</si>
  <si>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</si>
  <si>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</si>
  <si>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</si>
  <si>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</si>
  <si>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</si>
  <si>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</si>
  <si>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</si>
  <si>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</si>
  <si>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</si>
  <si>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</si>
  <si>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</si>
  <si>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</si>
  <si>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</si>
  <si>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</si>
  <si>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</si>
  <si>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</si>
  <si>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</si>
  <si>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</si>
  <si>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</si>
  <si>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</si>
  <si>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</si>
  <si>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</si>
  <si>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</si>
  <si>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</si>
  <si>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</si>
  <si>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</si>
  <si>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</si>
  <si>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</si>
  <si>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RASGO E CHUMBAMENTO EM ALVENARIA PARA TUBOS DE SPLIT PAREDE DE 9000 A 24000 BTUS/H. AF_11/2021</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</si>
  <si>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</si>
  <si>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</si>
  <si>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</si>
  <si>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</si>
  <si>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</si>
  <si>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</si>
  <si>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</si>
  <si>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</si>
  <si>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</si>
  <si>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</si>
  <si>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</si>
  <si>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</si>
  <si>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</si>
  <si>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</si>
  <si>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</si>
  <si>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</si>
  <si>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</si>
  <si>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</si>
  <si>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</si>
  <si>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</si>
  <si>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</si>
  <si>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</si>
  <si>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</si>
  <si>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</si>
  <si>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</si>
  <si>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</si>
  <si>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</si>
  <si>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</si>
  <si>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</si>
  <si>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</si>
  <si>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</si>
  <si>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</si>
  <si>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</si>
  <si>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</si>
  <si>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</si>
  <si>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</si>
  <si>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</si>
  <si>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</si>
  <si>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</si>
  <si>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</si>
  <si>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</si>
  <si>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</si>
  <si>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</si>
  <si>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</si>
  <si>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</si>
  <si>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</si>
  <si>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</si>
  <si>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</si>
  <si>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</si>
  <si>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</si>
  <si>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</si>
  <si>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</si>
  <si>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</si>
  <si>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</si>
  <si>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</si>
  <si>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</si>
  <si>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</si>
  <si>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</si>
  <si>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</si>
  <si>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</si>
  <si>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</si>
  <si>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</si>
  <si>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</si>
  <si>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</si>
  <si>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</si>
  <si>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</si>
  <si>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</si>
  <si>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</si>
  <si>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</si>
  <si>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</si>
  <si>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</si>
  <si>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</si>
  <si>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</si>
  <si>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</si>
  <si>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</si>
  <si>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</si>
  <si>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</si>
  <si>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</si>
  <si>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</si>
  <si>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</si>
  <si>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</si>
  <si>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</si>
  <si>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</si>
  <si>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</si>
  <si>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</si>
  <si>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</si>
  <si>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</si>
  <si>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</si>
  <si>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</si>
  <si>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</si>
  <si>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</si>
  <si>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</si>
  <si>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</si>
  <si>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</si>
  <si>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</si>
  <si>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</si>
  <si>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</si>
  <si>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</si>
  <si>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</si>
  <si>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</si>
  <si>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</si>
  <si>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</si>
  <si>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</si>
  <si>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</si>
  <si>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</si>
  <si>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</si>
  <si>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</si>
  <si>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</si>
  <si>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</si>
  <si>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</si>
  <si>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</si>
  <si>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</si>
  <si>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</si>
  <si>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</si>
  <si>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</si>
  <si>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</si>
  <si>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</si>
  <si>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</si>
  <si>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</si>
  <si>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</si>
  <si>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</si>
  <si>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</si>
  <si>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</si>
  <si>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</si>
  <si>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</si>
  <si>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</si>
  <si>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</si>
  <si>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</si>
  <si>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</si>
  <si>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</si>
  <si>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</si>
  <si>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</si>
  <si>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</si>
  <si>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</si>
  <si>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</si>
  <si>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</si>
  <si>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</si>
  <si>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</si>
  <si>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</si>
  <si>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</si>
  <si>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</si>
  <si>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</si>
  <si>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</si>
  <si>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</si>
  <si>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</si>
  <si>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</si>
  <si>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</si>
  <si>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</si>
  <si>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</si>
  <si>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</si>
  <si>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</si>
  <si>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</si>
  <si>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</si>
  <si>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</si>
  <si>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</si>
  <si>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</si>
  <si>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</si>
  <si>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</si>
  <si>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</si>
  <si>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</si>
  <si>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</si>
  <si>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</si>
  <si>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</si>
  <si>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</si>
  <si>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</si>
  <si>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</si>
  <si>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</si>
  <si>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</si>
  <si>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</si>
  <si>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</si>
  <si>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</si>
  <si>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</si>
  <si>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</si>
  <si>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</si>
  <si>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</si>
  <si>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</si>
  <si>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</si>
  <si>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</si>
  <si>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</si>
  <si>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</si>
  <si>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</si>
  <si>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</si>
  <si>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</si>
  <si>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</si>
  <si>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</si>
  <si>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</si>
  <si>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</si>
  <si>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</si>
  <si>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</si>
  <si>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</si>
  <si>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</si>
  <si>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</si>
  <si>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</si>
  <si>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</si>
  <si>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</si>
  <si>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</si>
  <si>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</si>
  <si>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</si>
  <si>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</si>
  <si>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</si>
  <si>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</si>
  <si>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</si>
  <si>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</si>
  <si>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</si>
  <si>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</si>
  <si>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</si>
  <si>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</si>
  <si>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</si>
  <si>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</si>
  <si>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</si>
  <si>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</si>
  <si>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</si>
  <si>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</si>
  <si>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</si>
  <si>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</si>
  <si>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</si>
  <si>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</si>
  <si>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</si>
  <si>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</si>
  <si>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</si>
  <si>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</si>
  <si>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</si>
  <si>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</si>
  <si>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</si>
  <si>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</si>
  <si>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</si>
  <si>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</si>
  <si>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</si>
  <si>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</si>
  <si>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</si>
  <si>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</si>
  <si>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</si>
  <si>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</si>
  <si>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</si>
  <si>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</si>
  <si>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</si>
  <si>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</si>
  <si>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</si>
  <si>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</si>
  <si>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</si>
  <si>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</si>
  <si>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</si>
  <si>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</si>
  <si>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</si>
  <si>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</si>
  <si>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</si>
  <si>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</si>
  <si>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</si>
  <si>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</si>
  <si>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</si>
  <si>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</si>
  <si>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</si>
  <si>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</si>
  <si>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</si>
  <si>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</si>
  <si>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</si>
  <si>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</si>
  <si>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</si>
  <si>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</si>
  <si>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</si>
  <si>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</si>
  <si>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</si>
  <si>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</si>
  <si>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</si>
  <si>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</si>
  <si>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</si>
  <si>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</si>
  <si>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</si>
  <si>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</si>
  <si>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</si>
  <si>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</si>
  <si>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</si>
  <si>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</si>
  <si>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</si>
  <si>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</si>
  <si>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</si>
  <si>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</si>
  <si>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</si>
  <si>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</si>
  <si>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</si>
  <si>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</si>
  <si>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</si>
  <si>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</si>
  <si>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</si>
  <si>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</si>
  <si>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</si>
  <si>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</si>
  <si>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</si>
  <si>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</si>
  <si>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</si>
  <si>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</si>
  <si>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</si>
  <si>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</si>
  <si>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</si>
  <si>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</si>
  <si>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</si>
  <si>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</si>
  <si>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</si>
  <si>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</si>
  <si>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</si>
  <si>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</si>
  <si>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</si>
  <si>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</si>
  <si>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</si>
  <si>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</si>
  <si>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</si>
  <si>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</si>
  <si>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</si>
  <si>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</si>
  <si>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</si>
  <si>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</si>
  <si>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</si>
  <si>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</si>
  <si>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</si>
  <si>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</si>
  <si>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</si>
  <si>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</si>
  <si>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</si>
  <si>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</si>
  <si>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</si>
  <si>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</si>
  <si>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</si>
  <si>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</si>
  <si>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</si>
  <si>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</si>
  <si>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</si>
  <si>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</si>
  <si>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</si>
  <si>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</si>
  <si>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</si>
  <si>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</si>
  <si>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</si>
  <si>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</si>
  <si>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</si>
  <si>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</si>
  <si>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</si>
  <si>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</si>
  <si>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</si>
  <si>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</si>
  <si>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</si>
  <si>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</si>
  <si>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</si>
  <si>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</si>
  <si>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</si>
  <si>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</si>
  <si>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</si>
  <si>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</si>
  <si>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</si>
  <si>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</si>
  <si>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</si>
  <si>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</si>
  <si>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</si>
  <si>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</si>
  <si>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</si>
  <si>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</si>
  <si>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</si>
  <si>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</si>
  <si>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</si>
  <si>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</si>
  <si>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</si>
  <si>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</si>
  <si>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</si>
  <si>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</si>
  <si>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</si>
  <si>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</si>
  <si>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</si>
  <si>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</si>
  <si>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</si>
  <si>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</si>
  <si>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</si>
  <si>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</si>
  <si>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</si>
  <si>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</si>
  <si>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</si>
  <si>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</si>
  <si>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</si>
  <si>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</si>
  <si>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</si>
  <si>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</si>
  <si>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</si>
  <si>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</si>
  <si>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</si>
  <si>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</si>
  <si>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</si>
  <si>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</si>
  <si>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</si>
  <si>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</si>
  <si>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</si>
  <si>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</si>
  <si>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</si>
  <si>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</si>
  <si>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</si>
  <si>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</si>
  <si>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</si>
  <si>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</si>
  <si>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</si>
  <si>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</si>
  <si>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</si>
  <si>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</si>
  <si>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</si>
  <si>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</si>
  <si>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</si>
  <si>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</si>
  <si>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</si>
  <si>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</si>
  <si>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</si>
  <si>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</si>
  <si>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</si>
  <si>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</si>
  <si>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</si>
  <si>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</si>
  <si>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</si>
  <si>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</si>
  <si>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</si>
  <si>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</si>
  <si>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</si>
  <si>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</si>
  <si>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</si>
  <si>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</si>
  <si>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</si>
  <si>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</si>
  <si>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</si>
  <si>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</si>
  <si>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</si>
  <si>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</si>
  <si>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</si>
  <si>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</si>
  <si>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</si>
  <si>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</si>
  <si>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</si>
  <si>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</si>
  <si>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</si>
  <si>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</si>
  <si>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</si>
  <si>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</si>
  <si>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</si>
  <si>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</si>
  <si>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</si>
  <si>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</si>
  <si>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</si>
  <si>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</si>
  <si>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</si>
  <si>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</si>
  <si>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</si>
  <si>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</si>
  <si>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</si>
  <si>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</si>
  <si>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</si>
  <si>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</si>
  <si>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</si>
  <si>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</si>
  <si>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</si>
  <si>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</si>
  <si>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</si>
  <si>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</si>
  <si>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</si>
  <si>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</si>
  <si>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</si>
  <si>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</si>
  <si>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</si>
  <si>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</si>
  <si>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</si>
  <si>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</si>
  <si>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</si>
  <si>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</si>
  <si>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</si>
  <si>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</si>
  <si>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</si>
  <si>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</si>
  <si>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</si>
  <si>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</si>
  <si>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</si>
  <si>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</si>
  <si>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</si>
  <si>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</si>
  <si>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</si>
  <si>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</si>
  <si>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</si>
  <si>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</si>
  <si>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</si>
  <si>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</si>
  <si>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</si>
  <si>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</si>
  <si>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</si>
  <si>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</si>
  <si>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</si>
  <si>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</si>
  <si>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</si>
  <si>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</si>
  <si>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</si>
  <si>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</si>
  <si>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</si>
  <si>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</si>
  <si>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</si>
  <si>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</si>
  <si>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</si>
  <si>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</si>
  <si>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</si>
  <si>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</si>
  <si>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</si>
  <si>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</si>
  <si>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</si>
  <si>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</si>
  <si>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</si>
  <si>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</si>
  <si>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</si>
  <si>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</si>
  <si>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</si>
  <si>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</si>
  <si>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</si>
  <si>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</si>
  <si>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</si>
  <si>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</si>
  <si>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</si>
  <si>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</si>
  <si>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</si>
  <si>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</si>
  <si>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</si>
  <si>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</si>
  <si>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</si>
  <si>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</si>
  <si>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</si>
  <si>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</si>
  <si>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</si>
  <si>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</si>
  <si>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</si>
  <si>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</si>
  <si>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</si>
  <si>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</si>
  <si>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</si>
  <si>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</si>
  <si>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</si>
  <si>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</si>
  <si>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</si>
  <si>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</si>
  <si>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</si>
  <si>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</si>
  <si>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</si>
  <si>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</si>
  <si>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</si>
  <si>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</si>
  <si>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</si>
  <si>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</si>
  <si>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</si>
  <si>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</si>
  <si>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</si>
  <si>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</si>
  <si>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</si>
  <si>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</si>
  <si>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</si>
  <si>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</si>
  <si>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</si>
  <si>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</si>
  <si>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</si>
  <si>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</si>
  <si>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</si>
  <si>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</si>
  <si>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</si>
  <si>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</si>
  <si>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</si>
  <si>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</si>
  <si>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</si>
  <si>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</si>
  <si>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</si>
  <si>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</si>
  <si>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</si>
  <si>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</si>
  <si>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</si>
  <si>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</si>
  <si>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</si>
  <si>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</si>
  <si>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</si>
  <si>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</si>
  <si>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</si>
  <si>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</si>
  <si>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</si>
  <si>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</si>
  <si>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</si>
  <si>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</si>
  <si>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</si>
  <si>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</si>
  <si>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</si>
  <si>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</si>
  <si>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</si>
  <si>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</si>
  <si>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</si>
  <si>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</si>
  <si>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</si>
  <si>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</si>
  <si>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</si>
  <si>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</si>
  <si>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</si>
  <si>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</si>
  <si>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</si>
  <si>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</si>
  <si>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</si>
  <si>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</si>
  <si>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</si>
  <si>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</si>
  <si>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</si>
  <si>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</si>
  <si>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</si>
  <si>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</si>
  <si>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</si>
  <si>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</si>
  <si>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</si>
  <si>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</si>
  <si>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</si>
  <si>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</si>
  <si>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</si>
  <si>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</si>
  <si>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</si>
  <si>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</si>
  <si>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</si>
  <si>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</si>
  <si>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</si>
  <si>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</si>
  <si>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</si>
  <si>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</si>
  <si>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</si>
  <si>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</si>
  <si>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</si>
  <si>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</si>
  <si>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</si>
  <si>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</si>
  <si>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</si>
  <si>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</si>
  <si>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</si>
  <si>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</si>
  <si>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</si>
  <si>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</si>
  <si>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</si>
  <si>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</si>
  <si>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</si>
  <si>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</si>
  <si>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</si>
  <si>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</si>
  <si>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</si>
  <si>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</si>
  <si>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</si>
  <si>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</si>
  <si>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</si>
  <si>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</si>
  <si>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</si>
  <si>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</si>
  <si>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</si>
  <si>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</si>
  <si>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</si>
  <si>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</si>
  <si>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</si>
  <si>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</si>
  <si>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</si>
  <si>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</si>
  <si>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</si>
  <si>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</si>
  <si>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</si>
  <si>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</si>
  <si>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</si>
  <si>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</si>
  <si>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</si>
  <si>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</si>
  <si>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</si>
  <si>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</si>
  <si>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</si>
  <si>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</si>
  <si>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</si>
  <si>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</si>
  <si>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</si>
  <si>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</si>
  <si>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</si>
  <si>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</si>
  <si>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</si>
  <si>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</si>
  <si>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</si>
  <si>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</si>
  <si>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</si>
  <si>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</si>
  <si>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</si>
  <si>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</si>
  <si>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</si>
  <si>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</si>
  <si>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</si>
  <si>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</si>
  <si>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</si>
  <si>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</si>
  <si>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</si>
  <si>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</si>
  <si>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</si>
  <si>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</si>
  <si>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</si>
  <si>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</si>
  <si>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</si>
  <si>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</si>
  <si>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</si>
  <si>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</si>
  <si>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</si>
  <si>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</si>
  <si>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</si>
  <si>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</si>
  <si>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</si>
  <si>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</si>
  <si>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</si>
  <si>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</si>
  <si>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</si>
  <si>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</si>
  <si>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</si>
  <si>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</si>
  <si>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</si>
  <si>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</si>
  <si>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</si>
  <si>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</si>
  <si>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</si>
  <si>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</si>
  <si>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</si>
  <si>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</si>
  <si>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</si>
  <si>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</si>
  <si>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</si>
  <si>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</si>
  <si>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</si>
  <si>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</si>
  <si>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</si>
  <si>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</si>
  <si>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</si>
  <si>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</si>
  <si>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</si>
  <si>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</si>
  <si>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</si>
  <si>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</si>
  <si>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</si>
  <si>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</si>
  <si>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</si>
  <si>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</si>
  <si>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</si>
  <si>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</si>
  <si>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</si>
  <si>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</si>
  <si>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</si>
  <si>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</si>
  <si>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</si>
  <si>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</si>
  <si>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</si>
  <si>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</si>
  <si>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</si>
  <si>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</si>
  <si>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</si>
  <si>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</si>
  <si>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</si>
  <si>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</si>
  <si>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</si>
  <si>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</si>
  <si>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</si>
  <si>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</si>
  <si>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</si>
  <si>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</si>
  <si>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</si>
  <si>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</si>
  <si>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</si>
  <si>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</si>
  <si>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</si>
  <si>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</si>
  <si>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</si>
  <si>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</si>
  <si>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</si>
  <si>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</si>
  <si>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</si>
  <si>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</si>
  <si>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</si>
  <si>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</si>
  <si>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</si>
  <si>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</si>
  <si>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</si>
  <si>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</si>
  <si>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</si>
  <si>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</si>
  <si>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</si>
  <si>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</si>
  <si>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</si>
  <si>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</si>
  <si>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</si>
  <si>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</si>
  <si>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</si>
  <si>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</si>
  <si>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</si>
  <si>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</si>
  <si>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</si>
  <si>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</si>
  <si>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</si>
  <si>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</si>
  <si>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</si>
  <si>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</si>
  <si>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</si>
  <si>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</si>
  <si>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</si>
  <si>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</si>
  <si>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</si>
  <si>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</si>
  <si>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</si>
  <si>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</si>
  <si>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</si>
  <si>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</si>
  <si>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</si>
  <si>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</si>
  <si>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</si>
  <si>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</si>
  <si>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</si>
  <si>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</si>
  <si>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</si>
  <si>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</si>
  <si>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</si>
  <si>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</si>
  <si>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</si>
  <si>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</si>
  <si>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</si>
  <si>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</si>
  <si>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</si>
  <si>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</si>
  <si>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</si>
  <si>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</si>
  <si>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</si>
  <si>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</si>
  <si>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</si>
  <si>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</si>
  <si>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</si>
  <si>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</si>
  <si>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</si>
  <si>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</si>
  <si>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</si>
  <si>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</si>
  <si>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</si>
  <si>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</si>
  <si>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</si>
  <si>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</si>
  <si>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</si>
  <si>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</si>
  <si>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</si>
  <si>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</si>
  <si>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</si>
  <si>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</si>
  <si>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</si>
  <si>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</si>
  <si>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</si>
  <si>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</si>
  <si>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</si>
  <si>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</si>
  <si>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</si>
  <si>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</si>
  <si>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</si>
  <si>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</si>
  <si>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</si>
  <si>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</si>
  <si>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</si>
  <si>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</si>
  <si>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</si>
  <si>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</si>
  <si>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</si>
  <si>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</si>
  <si>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</si>
  <si>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</si>
  <si>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</si>
  <si>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</si>
  <si>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</si>
  <si>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</si>
  <si>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</si>
  <si>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</si>
  <si>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</si>
  <si>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</si>
  <si>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</si>
  <si>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</si>
  <si>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</si>
  <si>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</si>
  <si>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</si>
  <si>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</si>
  <si>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</si>
  <si>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</si>
  <si>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</si>
  <si>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</si>
  <si>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</si>
  <si>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</si>
  <si>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</si>
  <si>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</si>
  <si>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</si>
  <si>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</si>
  <si>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</si>
  <si>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</si>
  <si>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</si>
  <si>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</si>
  <si>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</si>
  <si>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</si>
  <si>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</si>
  <si>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</si>
  <si>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</si>
  <si>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</si>
  <si>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</si>
  <si>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</si>
  <si>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</si>
  <si>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</si>
  <si>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</si>
  <si>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</si>
  <si>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</si>
  <si>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</si>
  <si>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</si>
  <si>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</si>
  <si>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</si>
  <si>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</si>
  <si>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</si>
  <si>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</si>
  <si>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</si>
  <si>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</si>
  <si>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</si>
  <si>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</si>
  <si>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</si>
  <si>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</si>
  <si>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</si>
  <si>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</si>
  <si>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</si>
  <si>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</si>
  <si>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</si>
  <si>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</si>
  <si>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</si>
  <si>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</si>
  <si>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</si>
  <si>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</si>
  <si>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</si>
  <si>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</si>
  <si>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</si>
  <si>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</si>
  <si>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</si>
  <si>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</si>
  <si>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</si>
  <si>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</si>
  <si>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</si>
  <si>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</si>
  <si>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</si>
  <si>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</si>
  <si>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</si>
  <si>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</si>
  <si>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</si>
  <si>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</si>
  <si>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</si>
  <si>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</si>
  <si>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</si>
  <si>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</si>
  <si>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</si>
  <si>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</si>
  <si>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</si>
  <si>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</si>
  <si>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</si>
  <si>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</si>
  <si>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</si>
  <si>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</si>
  <si>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</si>
  <si>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</si>
  <si>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</si>
  <si>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</si>
  <si>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</si>
  <si>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</si>
  <si>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</si>
  <si>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</si>
  <si>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</si>
  <si>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</si>
  <si>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</si>
  <si>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</si>
  <si>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</si>
  <si>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</si>
  <si>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</si>
  <si>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</si>
  <si>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</si>
  <si>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</si>
  <si>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</si>
  <si>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</si>
  <si>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</si>
  <si>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</si>
  <si>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</si>
  <si>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</si>
  <si>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</si>
  <si>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</si>
  <si>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</si>
  <si>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</si>
  <si>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</si>
  <si>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</si>
  <si>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</si>
  <si>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</si>
  <si>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</si>
  <si>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</si>
  <si>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</si>
  <si>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</si>
  <si>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</si>
  <si>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</si>
  <si>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</si>
  <si>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</si>
  <si>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</si>
  <si>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</si>
  <si>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</si>
  <si>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</si>
  <si>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</si>
  <si>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</si>
  <si>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</si>
  <si>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</si>
  <si>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</si>
  <si>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</si>
  <si>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</si>
  <si>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</si>
  <si>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</si>
  <si>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</si>
  <si>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</si>
  <si>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</si>
  <si>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</si>
  <si>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</si>
  <si>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</si>
  <si>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</si>
  <si>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</si>
  <si>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</si>
  <si>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</si>
  <si>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</si>
  <si>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</si>
  <si>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</si>
  <si>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</si>
  <si>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</si>
  <si>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</si>
  <si>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</si>
  <si>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</si>
  <si>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</si>
  <si>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</si>
  <si>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</si>
  <si>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</si>
  <si>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</si>
  <si>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</si>
  <si>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</si>
  <si>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</si>
  <si>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</si>
  <si>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</si>
  <si>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</si>
  <si>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</si>
  <si>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</si>
  <si>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</si>
  <si>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</si>
  <si>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</si>
  <si>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</si>
  <si>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</si>
  <si>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</si>
  <si>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</si>
  <si>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</si>
  <si>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</si>
  <si>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</si>
  <si>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</si>
  <si>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</si>
  <si>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</si>
  <si>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</si>
  <si>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</si>
  <si>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</si>
  <si>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</si>
  <si>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</si>
  <si>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</si>
  <si>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</si>
  <si>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</si>
  <si>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</si>
  <si>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</si>
  <si>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</si>
  <si>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</si>
  <si>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</si>
  <si>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</si>
  <si>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</si>
  <si>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</si>
  <si>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</si>
  <si>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</si>
  <si>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</si>
  <si>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</si>
  <si>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</si>
  <si>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</si>
  <si>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</si>
  <si>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</si>
  <si>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</si>
  <si>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</si>
  <si>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</si>
  <si>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</si>
  <si>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</si>
  <si>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</si>
  <si>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</si>
  <si>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</si>
  <si>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</si>
  <si>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</si>
  <si>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</si>
  <si>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</si>
  <si>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</si>
  <si>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</si>
  <si>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</si>
  <si>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</si>
  <si>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</si>
  <si>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</si>
  <si>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</si>
  <si>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</si>
  <si>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</si>
  <si>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</si>
  <si>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</si>
  <si>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</si>
  <si>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</si>
  <si>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</si>
  <si>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</si>
  <si>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</si>
  <si>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</si>
  <si>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</si>
  <si>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</si>
  <si>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</si>
  <si>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</si>
  <si>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</si>
  <si>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</si>
  <si>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</si>
  <si>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</si>
  <si>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</si>
  <si>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</si>
  <si>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</si>
  <si>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</si>
  <si>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</si>
  <si>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</si>
  <si>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</si>
  <si>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</si>
  <si>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</si>
  <si>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</si>
  <si>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</si>
  <si>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</si>
  <si>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</si>
  <si>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</si>
  <si>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</si>
  <si>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</si>
  <si>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</si>
  <si>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</si>
  <si>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</si>
  <si>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</si>
  <si>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</si>
  <si>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</si>
  <si>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</si>
  <si>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</si>
  <si>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</si>
  <si>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</si>
  <si>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</si>
  <si>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</si>
  <si>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</si>
  <si>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</si>
  <si>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</si>
  <si>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</si>
  <si>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</si>
  <si>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</si>
  <si>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</si>
  <si>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</si>
  <si>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</si>
  <si>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</si>
  <si>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</si>
  <si>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SERVIÇOS TÉCNICOS ESPECIALIZADOS PARA ACOMPANHAMENTO DE EXECUÇÃO DE FUNDAÇÕES PROFUNDAS E ESTRUTURAS DE CONTENÇÃO</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</si>
  <si>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</si>
  <si>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</si>
  <si>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</si>
  <si>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</si>
  <si>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</si>
  <si>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</si>
  <si>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</si>
  <si>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</si>
  <si>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</si>
  <si>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</si>
  <si>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</si>
  <si>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</si>
  <si>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</si>
  <si>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</si>
  <si>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</si>
  <si>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</si>
  <si>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</si>
  <si>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</si>
  <si>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</si>
  <si>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</si>
  <si>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</si>
  <si>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</si>
  <si>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</si>
  <si>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</si>
  <si>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</si>
  <si>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</si>
  <si>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</si>
  <si>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</si>
  <si>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</si>
  <si>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</si>
  <si>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</si>
  <si>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</si>
  <si>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</si>
  <si>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</si>
  <si>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</si>
  <si>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</si>
  <si>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</si>
  <si>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</si>
  <si>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</si>
  <si>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</si>
  <si>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</si>
  <si>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</si>
  <si>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</si>
  <si>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</si>
  <si>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</si>
  <si>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</si>
  <si>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</si>
  <si>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</si>
  <si>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</si>
  <si>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</si>
  <si>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</si>
  <si>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</si>
  <si>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</si>
  <si>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</si>
  <si>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</si>
  <si>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</si>
  <si>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</si>
  <si>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</si>
  <si>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</si>
  <si>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</si>
  <si>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</si>
  <si>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</si>
  <si>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</si>
  <si>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</si>
  <si>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</si>
  <si>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</si>
  <si>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</si>
  <si>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</si>
  <si>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</si>
  <si>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</si>
  <si>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</si>
  <si>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</si>
  <si>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</si>
  <si>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</si>
  <si>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</si>
  <si>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</si>
  <si>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</si>
  <si>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</si>
  <si>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</si>
  <si>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</si>
  <si>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</si>
  <si>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</si>
  <si>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</si>
  <si>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</si>
  <si>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</si>
  <si>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</si>
  <si>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</si>
  <si>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</si>
  <si>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</si>
  <si>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</si>
  <si>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</si>
  <si>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</si>
  <si>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</si>
  <si>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</si>
  <si>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</si>
  <si>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</si>
  <si>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</si>
  <si>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</si>
  <si>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</si>
  <si>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</si>
  <si>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</si>
  <si>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</si>
  <si>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</si>
  <si>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</si>
  <si>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</si>
  <si>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</si>
  <si>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</si>
  <si>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</si>
  <si>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</si>
  <si>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</si>
  <si>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</si>
  <si>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</si>
  <si>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</si>
  <si>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</si>
  <si>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</si>
  <si>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</si>
  <si>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</si>
  <si>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</si>
  <si>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</si>
  <si>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</si>
  <si>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</si>
  <si>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</si>
  <si>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</si>
  <si>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</si>
  <si>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</si>
  <si>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</si>
  <si>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</si>
  <si>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</si>
  <si>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</si>
  <si>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</si>
  <si>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</si>
  <si>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</si>
  <si>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</si>
  <si>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</si>
  <si>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</si>
  <si>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</si>
  <si>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</si>
  <si>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</si>
  <si>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</si>
  <si>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</si>
  <si>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</si>
  <si>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</si>
  <si>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</si>
  <si>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</si>
  <si>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</si>
  <si>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</si>
  <si>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</si>
  <si>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</si>
  <si>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</si>
  <si>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</si>
  <si>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</si>
  <si>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</si>
  <si>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</si>
  <si>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</si>
  <si>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</si>
  <si>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</si>
  <si>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</si>
  <si>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</si>
  <si>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</si>
  <si>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</si>
  <si>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</si>
  <si>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</si>
  <si>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</si>
  <si>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</si>
  <si>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</si>
  <si>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</si>
  <si>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</si>
  <si>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</si>
  <si>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</si>
  <si>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</si>
  <si>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</si>
  <si>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</si>
  <si>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</si>
  <si>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</si>
  <si>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</si>
  <si>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</si>
  <si>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</si>
  <si>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</si>
  <si>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</si>
  <si>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</si>
  <si>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</si>
  <si>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</si>
  <si>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</si>
  <si>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</si>
  <si>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</si>
  <si>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</si>
  <si>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</si>
  <si>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</si>
  <si>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</si>
  <si>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</si>
  <si>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</si>
  <si>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</si>
  <si>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</si>
  <si>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</si>
  <si>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</si>
  <si>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</si>
  <si>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</si>
  <si>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</si>
  <si>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</si>
  <si>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</si>
  <si>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</si>
  <si>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</si>
  <si>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</si>
  <si>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</si>
  <si>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</si>
  <si>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</si>
  <si>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</si>
  <si>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</si>
  <si>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</si>
  <si>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</si>
  <si>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</si>
  <si>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</si>
  <si>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</si>
  <si>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</si>
  <si>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</si>
  <si>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</si>
  <si>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</si>
  <si>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</si>
  <si>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</si>
  <si>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</si>
  <si>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</si>
  <si>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</si>
  <si>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</si>
  <si>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</si>
  <si>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</si>
  <si>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</si>
  <si>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</si>
  <si>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</si>
  <si>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</si>
  <si>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</si>
  <si>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</si>
  <si>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</si>
  <si>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</si>
  <si>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</si>
  <si>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</si>
  <si>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</si>
  <si>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</si>
  <si>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</si>
  <si>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</si>
  <si>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</si>
  <si>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</si>
  <si>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</si>
  <si>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</si>
  <si>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</si>
  <si>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</si>
  <si>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</si>
  <si>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</si>
  <si>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</si>
  <si>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</si>
  <si>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</si>
  <si>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</si>
  <si>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</si>
  <si>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</si>
  <si>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</si>
  <si>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</si>
  <si>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</si>
  <si>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</si>
  <si>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</si>
  <si>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</si>
  <si>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</si>
  <si>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</si>
  <si>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</si>
  <si>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</si>
  <si>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</si>
  <si>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</si>
  <si>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</si>
  <si>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</si>
  <si>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</si>
  <si>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</si>
  <si>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</si>
  <si>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</si>
  <si>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</si>
  <si>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</si>
  <si>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</si>
  <si>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</si>
  <si>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</si>
  <si>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</si>
  <si>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</si>
  <si>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</si>
  <si>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</si>
  <si>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</si>
  <si>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</si>
  <si>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</si>
  <si>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</si>
  <si>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</si>
  <si>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</si>
  <si>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</si>
  <si>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</si>
  <si>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</si>
  <si>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</si>
  <si>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</si>
  <si>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</si>
  <si>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</si>
  <si>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</si>
  <si>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</si>
  <si>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</si>
  <si>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</si>
  <si>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</si>
  <si>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</si>
  <si>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</si>
  <si>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</si>
  <si>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</si>
  <si>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</si>
  <si>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</si>
  <si>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</si>
  <si>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</si>
  <si>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</si>
  <si>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</si>
  <si>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</si>
  <si>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</si>
  <si>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</si>
  <si>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</si>
  <si>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</si>
  <si>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</si>
  <si>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</si>
  <si>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</si>
  <si>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</si>
  <si>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</si>
  <si>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</si>
  <si>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</si>
  <si>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</si>
  <si>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</si>
  <si>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</si>
  <si>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</si>
  <si>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</si>
  <si>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</si>
  <si>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</si>
  <si>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</si>
  <si>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</si>
  <si>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</si>
  <si>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</si>
  <si>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</si>
  <si>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</si>
  <si>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</si>
  <si>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</si>
  <si>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</si>
  <si>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</si>
  <si>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</si>
  <si>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</si>
  <si>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</si>
  <si>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</si>
  <si>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</si>
  <si>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</si>
  <si>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</si>
  <si>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</si>
  <si>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</si>
  <si>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</si>
  <si>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</si>
  <si>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</si>
  <si>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</si>
  <si>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</si>
  <si>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</si>
  <si>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</si>
  <si>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</si>
  <si>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</si>
  <si>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</si>
  <si>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</si>
  <si>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</si>
  <si>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</si>
  <si>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</si>
  <si>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</si>
  <si>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</si>
  <si>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</si>
  <si>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</si>
  <si>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</si>
  <si>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</si>
  <si>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</si>
  <si>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</si>
  <si>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</si>
  <si>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</si>
  <si>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</si>
  <si>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</si>
  <si>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</si>
  <si>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</si>
  <si>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</si>
  <si>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</si>
  <si>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</si>
  <si>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</si>
  <si>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</si>
  <si>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</si>
  <si>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</si>
  <si>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</si>
  <si>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</si>
  <si>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</si>
  <si>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</si>
  <si>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</si>
  <si>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</si>
  <si>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</si>
  <si>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</si>
  <si>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</si>
  <si>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</si>
  <si>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</si>
  <si>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</si>
  <si>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</si>
  <si>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</si>
  <si>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</si>
  <si>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</si>
  <si>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</si>
  <si>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</si>
  <si>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</si>
  <si>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</si>
  <si>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</si>
  <si>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</si>
  <si>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</si>
  <si>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</si>
  <si>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</si>
  <si>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</si>
  <si>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</si>
  <si>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</si>
  <si>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</si>
  <si>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</si>
  <si>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</si>
  <si>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</si>
  <si>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</si>
  <si>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</si>
  <si>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</si>
  <si>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</si>
  <si>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</si>
  <si>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</si>
  <si>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</si>
  <si>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</si>
  <si>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</si>
  <si>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</si>
  <si>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</si>
  <si>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</si>
  <si>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</si>
  <si>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</si>
  <si>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</si>
  <si>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</si>
  <si>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</si>
  <si>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</si>
  <si>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</si>
  <si>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</si>
  <si>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</si>
  <si>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</si>
  <si>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</si>
  <si>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</si>
  <si>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</si>
  <si>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</si>
  <si>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</si>
  <si>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</si>
  <si>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</si>
  <si>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</si>
  <si>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</si>
  <si>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</si>
  <si>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</si>
  <si>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</si>
  <si>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</si>
  <si>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</si>
  <si>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</si>
  <si>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</si>
  <si>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</si>
  <si>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</si>
  <si>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</si>
  <si>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</si>
  <si>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</si>
  <si>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</si>
  <si>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</si>
  <si>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</si>
  <si>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</si>
  <si>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</si>
  <si>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</si>
  <si>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</si>
  <si>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</si>
  <si>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</si>
  <si>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</si>
  <si>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</si>
  <si>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</si>
  <si>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</si>
  <si>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</si>
  <si>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</si>
  <si>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</si>
  <si>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</si>
  <si>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</si>
  <si>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</si>
  <si>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</si>
  <si>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</si>
  <si>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</si>
  <si>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</si>
  <si>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</si>
  <si>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</si>
  <si>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</si>
  <si>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</si>
  <si>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</si>
  <si>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</si>
  <si>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</si>
  <si>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</si>
  <si>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</si>
  <si>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</si>
  <si>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</si>
  <si>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</si>
  <si>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</si>
  <si>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</si>
  <si>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</si>
  <si>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</si>
  <si>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</si>
  <si>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</si>
  <si>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</si>
  <si>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</si>
  <si>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4 placas de obras nas dimensões 2,0m x 4,0m.</t>
  </si>
  <si>
    <t>Barracão para almoxarifados com área de 10,90m2 conforme padrão.</t>
  </si>
  <si>
    <t>Barracão para depósito de cimento com área de 10,90m2 conforme padrão.</t>
  </si>
  <si>
    <t>SINALIZAÇÃO DA OBRA</t>
  </si>
  <si>
    <t>Total do Item 12</t>
  </si>
  <si>
    <t>Total do Item 13</t>
  </si>
  <si>
    <t>15 cones em cada quadra, considerando utilização em etapas.</t>
  </si>
  <si>
    <t>MOBILIZAÇÃO E DESMOBILIZAÇÃO DE MÁQUINAS</t>
  </si>
  <si>
    <t>Composição 73</t>
  </si>
  <si>
    <t>CAMINHÃO PIPA 10.000 L TRUCADO, PESO BRUTO TOTAL 23.000 KG, CARGA ÚTIL MÁXIMA 15.935 KG, DISTÂNCIA ENTRE EIXOS 4,8 M, POTÊNCIA 230 CV, INCLUSIVE TANQUE DE AÇO PARA TRANSPORTE DE ÁGUA - CHP DIURNO.</t>
  </si>
  <si>
    <t xml:space="preserve">CAMINHÃO PIPA 10.000 L TRUCADO, PESO BRUTO TOTAL 23.000 KG, CARGA ÚTIL MÁXIMA 15.935 KG, DISTÂNCIA ENTRE EIXOS 4,8 M, POTÊNCIA 230 CV, INCLUSIVE TANQUE DE AÇO PARA TRANSPORTE DE ÁGUA - CHI DIURNO. </t>
  </si>
  <si>
    <t>MOTONIVELADORA POTÊNCIA BÁSICA LÍQUIDA (PRIMEIRA MARCHA) 125 HP, PESO BRUTO 13032 KG, LARGURA DA LÂMINA DE 3,7 M - CHP DIURNO.</t>
  </si>
  <si>
    <t xml:space="preserve">MOTONIVELADORA POTÊNCIA BÁSICA LÍQUIDA (PRIMEIRA MARCHA) 125 HP, PESO BRUTO 13032 KG, LARGURA DA LÂMINA DE 3,7 M - CHI DIURNO. </t>
  </si>
  <si>
    <t>ROLO COMPACTADOR VIBRATÓRIO PÉ DE CARNEIRO PARA SOLOS, POTÊNCIA 80 HP, PESO OPERACIONAL SEM/COM LASTRO 7,4 / 8,8 T, LARGURA DE TRABALHO 1,68 M - CHP DIURNO.</t>
  </si>
  <si>
    <t>ROLO COMPACTADOR VIBRATÓRIO PÉ DE CARNEIRO PARA SOLOS, POTÊNCIA 80 HP, PESO OPERACIONAL SEM/COM LASTRO 7,4 / 8,8 T, LARGURA DE TRABALHO 1,68 M - CHI DIURNO.</t>
  </si>
  <si>
    <t>ROLO COMPACTADOR DE PNEUS, ESTATICO, PRESSAO VARIAVEL, POTENCIA 110 HP, PESO SEM/COM LASTRO 10,8/27 T, LARGURA DE ROLAGEM 2,30 M - CHP DIURNO.</t>
  </si>
  <si>
    <t xml:space="preserve">ROLO COMPACTADOR DE PNEUS, ESTATICO, PRESSAO VARIAVEL, POTENCIA 110 HP, PESO SEM/COM LASTRO 10,8/27 T, LARGURA DE ROLAGEM 2,30 M - CHI DIURNO. </t>
  </si>
  <si>
    <t>Execução e compactação de aterro com solo predominantemente arenoso - exclusive solo, escavação, carga e transporte</t>
  </si>
  <si>
    <t>Composição 74</t>
  </si>
  <si>
    <t>Composição 75</t>
  </si>
  <si>
    <t xml:space="preserve">Escavação mecanizada de vala com prof. até 1,5 m (média montante e jusante/uma composição por trecho), escavadeira (0,8 m3), larg. de 1,5 m a 2,5 m, em solo de 1a categoria, em locais com alto nível de interferência. </t>
  </si>
  <si>
    <t>ESCAVADEIRA HIDRÁULICA SOBRE ESTEIRAS, CAÇAMBA 0,80 M3, PESO OPERACIONAL 17 T, POTENCIA BRUTA 111 HP - CHP DIURNO.</t>
  </si>
  <si>
    <t xml:space="preserve">ESCAVADEIRA HIDRÁULICA SOBRE ESTEIRAS, CAÇAMBA 0,80 M3, PESO OPERACIONAL 17 T, POTENCIA BRUTA 111 HP - CHI DIURNO. </t>
  </si>
  <si>
    <t>Composição 76</t>
  </si>
  <si>
    <t>OPERADOR DE MÁQUINA</t>
  </si>
  <si>
    <t>CORTADORA DE PISO COM MOTOR 4 TEMPOS A GASOLINA, POTÊNCIA DE 13 HP, COM DISCO DE CORTE DIAMANTADO SEGMENTADO PARA CONCRETO, DIÂMETRO DE 350 MM, FURO DE 1" (14 X 1") - CHP DIURNO.</t>
  </si>
  <si>
    <t>CORTADORA DE PISO COM MOTOR 4 TEMPOS A GASOLINA, POTÊNCIA DE 13 HP, COM DISCO DE CORTE DIAMANTADO SEGMENTADO PARA CONCRETO, DIÂMETRO DE 350 MM, FURO DE 1" (14 X 1") - CHI DIURNO.</t>
  </si>
  <si>
    <t>Demolição parcial de pavimento asfáltico, de forma mecanizada, sem reaproveitamento</t>
  </si>
  <si>
    <t>PAV-SOLO</t>
  </si>
  <si>
    <t>LIT</t>
  </si>
  <si>
    <t>Estabilização e impermeabilização do solo com emulsão polimérica.</t>
  </si>
  <si>
    <t>Composição 77</t>
  </si>
  <si>
    <t>CAMINHÃO PIPA 10.000 L TRUCADO, PESO BRUTO TOTAL 23.000 KG, CARGA ÚTIL MÁXIMA 15.935 KG, DISTÂNCIA ENTRE EIXOS 4,8 M, POTÊNCIA 230 CV, INCLUSIVE TANQUE DE AÇO PARA TRANSPORTE DE ÁGUA - CHI DIURNO.</t>
  </si>
  <si>
    <t>GRADE DE DISCO REBOCÁVEL COM 20 DISCOS 24" X 6 MM COM PNEUS PARA TRANSPORTE - CHP DIURNO.</t>
  </si>
  <si>
    <t xml:space="preserve">TRATOR DE PNEUS, POTÊNCIA 85 CV, TRAÇÃO 4X4, PESO COM LASTRO DE 4.675 KG - CHP DIURNO. </t>
  </si>
  <si>
    <t>Execução e compactação de base e/ou sub-base para pavimentação de solos estabilizados granulometricamente com mistura de solos em pista - exclusive solo, escavação, carga e transporte.</t>
  </si>
  <si>
    <t>Acabamento polido para piso de concreto armado ou laje sobre solo de alta resistência</t>
  </si>
  <si>
    <t>Composição 78</t>
  </si>
  <si>
    <t>ENDURECEDOR MINERAL DE BASE CIMENTICIA PARA PISO DE CONCRETO</t>
  </si>
  <si>
    <t xml:space="preserve">DESEMPENADEIRA DE CONCRETO, PESO DE 75KG, 4 PÁS, MOTOR A GASOLINA, POTÊNCIA 5,5 HP - CHP DIURNO. </t>
  </si>
  <si>
    <t>DESMOLDANTE PROTETOR PARA FORMAS DE MADEIRA, DE BASE OLEOSA EMULSIONADA EM AGUA</t>
  </si>
  <si>
    <t>SARRAFO *2,5 X 7,5* CM EM PINUS, MISTA OU EQUIVALENTE DA REGIAO - BRUTA</t>
  </si>
  <si>
    <t>PREGO DE ACO POLIDO COM CABECA 17 X 27 (2 1/2 X 11)</t>
  </si>
  <si>
    <t>TABUA NAO APARELHADA *2,5 X 30* CM, EM MACARANDUBA, ANGELIM OU EQUIVALENTE DA REGIAO - BRUTA</t>
  </si>
  <si>
    <t>AGENTE DE CURA, PROTETOR DA EVAPORACAO DA AGUA DE HIDRATACAO DO CONCRETO</t>
  </si>
  <si>
    <t>Execução de pavimento de concreto armado (PCA), FCK = 40 MPA, camada com espessura de 17,5 cm.</t>
  </si>
  <si>
    <t xml:space="preserve">RÉGUA VIBRATÓRIA DUPLA PARA CONCRETO, PESO DE 60KG, COMPRIMENTO 4 M, COM MOTOR A GASOLINA, POTÊNCIA 5,5 HP - CHP DIURNO. </t>
  </si>
  <si>
    <t>RÉGUA VIBRATÓRIA DUPLA PARA CONCRETO, PESO DE 60KG, COMPRIMENTO 4 M, COM MOTOR A GASOLINA, POTÊNCIA 5,5 HP - CHI DIURNO.</t>
  </si>
  <si>
    <t xml:space="preserve">ARMAÇÃO PARA EXECUÇÃO DE RADIER, PISO DE CONCRETO OU LAJE SOBRE SOLO, COM USO DE TELA Q-113. </t>
  </si>
  <si>
    <t>ARMAÇÃO PARA EXECUÇÃO DE RADIER, PISO DE CONCRETO OU LAJE SOBRE SOLO, COM USO DE TELA Q-196.</t>
  </si>
  <si>
    <t>APLICAÇÃO DE LONA PLÁSTICA PARA EXECUÇÃO DE PAVIMENTOS DE CONCRETO.</t>
  </si>
  <si>
    <t>EXECUÇÃO DE JUNTAS DE CONTRAÇÃO PARA PAVIMENTOS DE CONCRETO.</t>
  </si>
  <si>
    <t>APLICAÇÃO DE GRAXA EM BARRAS DE TRANSFERÊNCIA PARA EXECUÇÃO DE PAVIMENTO DE CONCRETO.</t>
  </si>
  <si>
    <t>BARRAS DE TRANSFERÊNCIA, AÇO CA-25 DE 25,0 MM, PARA EXECUÇÃO DE PAVIMENTO DE CONCRETO  FORNECIMENTO E INSTALAÇÃO.</t>
  </si>
  <si>
    <t>BARRAS DE LIGAÇÃO, AÇO CA-50 DE 10 MM, PARA EXECUÇÃO DE PAVIMENTO DE CONCRETO  FORNECIMENTO E INSTALAÇÃO.</t>
  </si>
  <si>
    <t>Composição 79</t>
  </si>
  <si>
    <t>CONCRETO USINADO BOMBEAVEL, CLASSE DE RESISTENCIA C30, COM BRITA 0 E 1, SLUMP = 100 +/- 20 MM, EXCLUI SERVICO DE BOMBEAMENTO (NBR 8953)</t>
  </si>
  <si>
    <t>MOTORISTA DE CAMINHÃO</t>
  </si>
  <si>
    <t>CAMINHÃO PIPA 6.000 L, PESO BRUTO TOTAL 13.000 KG, DISTÂNCIA ENTRE EIXOS 4,80 M, POTÊNCIA 189 CV INCLUSIVE TANQUE DE AÇO PARA TRANSPORTE DE ÁGUA, CAPACIDADE 6 M3 - CHI DIURNO.</t>
  </si>
  <si>
    <t>Composição 80</t>
  </si>
  <si>
    <t>Pintura de demarcação de vaga com tinta epóxi, E = 10 cm</t>
  </si>
  <si>
    <t>PINTOR</t>
  </si>
  <si>
    <t>DILUENTE EPOXI</t>
  </si>
  <si>
    <t>TINTA EPOXI BASE AGUA PREMIUM, BRANCA</t>
  </si>
  <si>
    <t>UM</t>
  </si>
  <si>
    <t>FITA CREPE ROLO DE 25 MM X 50 M</t>
  </si>
  <si>
    <t>COMPOSIÇÃO ANALÍTICA DE CUSTOS UNITÁRIO</t>
  </si>
  <si>
    <t>DESCRIÇÃO:</t>
  </si>
  <si>
    <t>UNIDADE:</t>
  </si>
  <si>
    <t>DATA BASE:</t>
  </si>
  <si>
    <t>Fonte</t>
  </si>
  <si>
    <t>(A) EQUIPAMENTO</t>
  </si>
  <si>
    <t>Horas prod.</t>
  </si>
  <si>
    <t>Horas imp.</t>
  </si>
  <si>
    <t>Valor prod.</t>
  </si>
  <si>
    <t>Valor imp.</t>
  </si>
  <si>
    <t>Custo horário</t>
  </si>
  <si>
    <t>TOTAL (A) :</t>
  </si>
  <si>
    <t>(B) MÃO DE OBRA</t>
  </si>
  <si>
    <t>Encargos (%)</t>
  </si>
  <si>
    <t>Consumo</t>
  </si>
  <si>
    <t>TOTAL (B) :</t>
  </si>
  <si>
    <t>(B) ITENS DE INCIDÊNCIA</t>
  </si>
  <si>
    <t>Mão de obra</t>
  </si>
  <si>
    <t>Equipam.</t>
  </si>
  <si>
    <t>Material</t>
  </si>
  <si>
    <t>Custo</t>
  </si>
  <si>
    <t>TOTAL (C) :</t>
  </si>
  <si>
    <t>CUSTO HORÁRIO DE EXECUÇÃO (A) + (B) + (C) :</t>
  </si>
  <si>
    <t xml:space="preserve"> (D) PRODUÇÃO DE EQUIPE :</t>
  </si>
  <si>
    <t>(E) CUSTO UNITÁRIO DA EXECUÇÃO [(A) + (B) + (C)] / (D) :</t>
  </si>
  <si>
    <t>(F) MATERIAIS</t>
  </si>
  <si>
    <t>Custo unitário</t>
  </si>
  <si>
    <t>TOTAL (F) :</t>
  </si>
  <si>
    <t>(G) SERVIÇOS</t>
  </si>
  <si>
    <t>TOTAL (G) :</t>
  </si>
  <si>
    <t>(H) ITENS DE TRANSPORTE</t>
  </si>
  <si>
    <t>XP</t>
  </si>
  <si>
    <t>XR</t>
  </si>
  <si>
    <t>TOTAL (H) :</t>
  </si>
  <si>
    <t>CUSTO DIRETO TOTAL (E) + (F) + (G) + (H) :</t>
  </si>
  <si>
    <t>PREÇO UNITÁRIO TOTAL :</t>
  </si>
  <si>
    <t>SINAPI</t>
  </si>
  <si>
    <t>Cotação de Preços</t>
  </si>
  <si>
    <t>GRADE DE DISCO REBOCÁVEL COM 20 DISCOS 24" X 6 MM COM PNEUS PARA TRANSPORTE - CHI DIURNO.</t>
  </si>
  <si>
    <t>MOTONIVELADORA POTÊNCIA BÁSICA LÍQUIDA (PRIMEIRA MARCHA) 125 HP, PESO BRUTO 13032 KG, LARGURA DA LÂMINA DE 3,7 M - CHI DIURNO.</t>
  </si>
  <si>
    <t xml:space="preserve">TRATOR DE PNEUS, POTÊNCIA 85 CV, TRAÇÃO 4X4, PESO COM LASTRO DE 4.675 KG - CHI DIURNO. </t>
  </si>
  <si>
    <t>CP 008</t>
  </si>
  <si>
    <t>CP 009</t>
  </si>
  <si>
    <t>un</t>
  </si>
  <si>
    <t>CP-009</t>
  </si>
  <si>
    <t>CP-010</t>
  </si>
  <si>
    <t>CP 010</t>
  </si>
  <si>
    <t>Execução de pavimento de concreto armado (PCA), FCK = 20 MPA, camada com espessura de 10,0 cm.</t>
  </si>
  <si>
    <t>INSTALAÇÃO HIDRÁULICA</t>
  </si>
  <si>
    <t>Total do Item 9</t>
  </si>
  <si>
    <t>Retirada de balizador de concreto</t>
  </si>
  <si>
    <t>CP-014</t>
  </si>
  <si>
    <t>CP-015</t>
  </si>
  <si>
    <t>CP-016</t>
  </si>
  <si>
    <t>CP-017</t>
  </si>
  <si>
    <t>CP-018</t>
  </si>
  <si>
    <t>Categoria</t>
  </si>
  <si>
    <t>Nº de Preços</t>
  </si>
  <si>
    <t>Preço Médio</t>
  </si>
  <si>
    <t>Pesquisa de Mercado</t>
  </si>
  <si>
    <t>C/ BDI:</t>
  </si>
  <si>
    <t>-</t>
  </si>
  <si>
    <t>Fornecedor</t>
  </si>
  <si>
    <t>CNPJ</t>
  </si>
  <si>
    <t>Contato/Telefone/E-mail</t>
  </si>
  <si>
    <t>Considerado</t>
  </si>
  <si>
    <t>SIM</t>
  </si>
  <si>
    <t>UND</t>
  </si>
  <si>
    <t>Preço/und</t>
  </si>
  <si>
    <t>Relé Fotoelétrico para comando de iluminação externa 1000 W - fornecimento e instalação</t>
  </si>
  <si>
    <t>Valor sem Encargos Sociais</t>
  </si>
  <si>
    <t>Valor com Encargos Sociais</t>
  </si>
  <si>
    <t>Bicicletário de Chão para 05 bicicletas AL-43, fixado no chão. Fabricante: Altmayer Sport ou equivalente</t>
  </si>
  <si>
    <t>Bicicletário de Chão para 05 bicicletas AL-43, ficado no chão. Fabricante: Altmayer Sport ou equivalente</t>
  </si>
  <si>
    <t>CP 014</t>
  </si>
  <si>
    <t>CP 015</t>
  </si>
  <si>
    <t>CP 016</t>
  </si>
  <si>
    <t>CP 017</t>
  </si>
  <si>
    <t>CP 018</t>
  </si>
  <si>
    <t>CP 020</t>
  </si>
  <si>
    <t>CP 021</t>
  </si>
  <si>
    <t>CP 022</t>
  </si>
  <si>
    <t>CP 023</t>
  </si>
  <si>
    <t>CP 024</t>
  </si>
  <si>
    <t>CP 025</t>
  </si>
  <si>
    <t>CP 026</t>
  </si>
  <si>
    <t>CP 027</t>
  </si>
  <si>
    <t>CP 028</t>
  </si>
  <si>
    <t>CP 031</t>
  </si>
  <si>
    <t>Luminária Solar UFO 300W</t>
  </si>
  <si>
    <t>Foto Volt</t>
  </si>
  <si>
    <t>28.352.962/0001-29</t>
  </si>
  <si>
    <t>PREÇO/und</t>
  </si>
  <si>
    <t>Quatro viagens para mobilizar e desmobilizar equipamentos</t>
  </si>
  <si>
    <t>CP-002</t>
  </si>
  <si>
    <t>CP-003</t>
  </si>
  <si>
    <t>CP-013</t>
  </si>
  <si>
    <t>CP-019</t>
  </si>
  <si>
    <t>Conforme projeto</t>
  </si>
  <si>
    <t>CP-15</t>
  </si>
  <si>
    <t>CP 002</t>
  </si>
  <si>
    <t>CP 003</t>
  </si>
  <si>
    <t>CP 013</t>
  </si>
  <si>
    <t>CP 019</t>
  </si>
  <si>
    <t>CP-029</t>
  </si>
  <si>
    <t>CP-030</t>
  </si>
  <si>
    <t>CP-031</t>
  </si>
  <si>
    <t>CP-032</t>
  </si>
  <si>
    <t>CP 032</t>
  </si>
  <si>
    <t xml:space="preserve">MARCOS FELIPE PINTO DE SOUZA </t>
  </si>
  <si>
    <t>AMERICA LATINA ENGENHARIA</t>
  </si>
  <si>
    <t>ENGENHEIRO CIVIL CREA ES 0050929/D</t>
  </si>
  <si>
    <t>RESOLUÇÃO TC Nº 329, DE 24 DE SETEMBRO DE 2019.</t>
  </si>
  <si>
    <t>CP 029</t>
  </si>
  <si>
    <t>CP 030</t>
  </si>
  <si>
    <t>CRONOGRAMA FÍSICO FINANCEIRO</t>
  </si>
  <si>
    <t>MÊS 01</t>
  </si>
  <si>
    <t>MÊS 02</t>
  </si>
  <si>
    <t>MÊS 03</t>
  </si>
  <si>
    <t>MÊS 04</t>
  </si>
  <si>
    <t>MÊS 05</t>
  </si>
  <si>
    <t>MÊS 06</t>
  </si>
  <si>
    <t xml:space="preserve">MEDIDO NO MÊS   </t>
  </si>
  <si>
    <t xml:space="preserve">ACUMULADO NO MÊS   </t>
  </si>
  <si>
    <t>VALOR</t>
  </si>
  <si>
    <t>PESO</t>
  </si>
  <si>
    <t>EXEC.    %</t>
  </si>
  <si>
    <t>ACUM.    %</t>
  </si>
  <si>
    <t>TOTALIZAÇÃO</t>
  </si>
  <si>
    <t>URBANIZAÇÃO DA ORLA DE PIÚMA/ES</t>
  </si>
  <si>
    <t>Total do Item 2</t>
  </si>
  <si>
    <t>CALÇADÃO/CICLOVIA</t>
  </si>
  <si>
    <t>Previsão de religação devido a possiveis danificações devido aos trabalhos com maquinas para terraplenagem e pavimentação</t>
  </si>
  <si>
    <t>Coletor com carga traseira de lixo de 1000 litros - (container de lixo) C-1000. Fab.: Contemar Ambiental ou equivalente</t>
  </si>
  <si>
    <t>Balizador de concreto nas dimensões 0,45x0,45x1,05 (L x C x H)</t>
  </si>
  <si>
    <t>Banco de concreto com dimensões 0,45x2,20x1,10 (L x C x H)</t>
  </si>
  <si>
    <t>Lixeira com tampa aro aço INOX 430 dupla urbana</t>
  </si>
  <si>
    <t>Pesquisa de Preços</t>
  </si>
  <si>
    <t xml:space="preserve"> PESQUISA DE MERCADO - COMPOSIÇÃO  24</t>
  </si>
  <si>
    <t>CP-24</t>
  </si>
  <si>
    <t>LIXEIRA C/ TAMPA ARO AÇO INOX 430 DUPLA URBANA</t>
  </si>
  <si>
    <t>inovar Metais</t>
  </si>
  <si>
    <t xml:space="preserve"> 23.100.120/0001-66</t>
  </si>
  <si>
    <t>Telefone: (11) 3205-0555</t>
  </si>
  <si>
    <t>Cia dos Metais</t>
  </si>
  <si>
    <t xml:space="preserve">04.654.882/0001-60 </t>
  </si>
  <si>
    <t>Telefone: (47) 97433-2643</t>
  </si>
  <si>
    <t>1 unidade para o sanitário do canteiro de obras</t>
  </si>
  <si>
    <t>25,00 metros para a instalação da rede de água do canteiro de obras</t>
  </si>
  <si>
    <t>20,00 metros para a instalação da rede de esgoto do canteiro de obras</t>
  </si>
  <si>
    <t>25,00 metros para a instalação da rede de esgoto do canteiro de obras</t>
  </si>
  <si>
    <t>Tapume para vedação do canteiro de obras</t>
  </si>
  <si>
    <t>SEDURB</t>
  </si>
  <si>
    <t>MÊS 07</t>
  </si>
  <si>
    <t>MÊS 08</t>
  </si>
  <si>
    <t>1 unidade para a execução do trecho 01, posicionado no canteiro de obras</t>
  </si>
  <si>
    <t>Sinalização das obras do trecho 01</t>
  </si>
  <si>
    <t>tela de proteção para a execução do trecho 01</t>
  </si>
  <si>
    <t>Q1 = 1und / Q2 = 1und / Q3 = 1und / Q4 = 2und / Q5 = 1und / Q6 = 1und / Q7 = 1und / Q8 = 1und / Q9 = 3und / Q10 = 1und / Q11 = 2und</t>
  </si>
  <si>
    <t>Q1 = 1 / Q2 = 5 / Q3 = 5 / Q4 = 4 / Q5 = 2 / Q6 = 5 / Q7 = 3 / Q8 = 4 / Q9 = 6 / Q10 = 6 / Q11 = 7</t>
  </si>
  <si>
    <t>Q1 = 248,80m / Q2 = 220,57m / Q3 = 105,30m / Q4 = 104,62m / Q5 = 113,14m / Q6 = 153,04m / Q7 = 166,92m / Q8 = 149,66m / Q9 = 345,23m / Q10 = 324,92m / Q11 = 323,14m</t>
  </si>
  <si>
    <t>Q1 = 1.326m² / Q2 = 968,18m² / Q3 = 806,05m² / Q4 = 894,99m² / Q5 = 598,68m² / Q6 = 814,71m² / Q7 = 685,77m² / Q8 = 739,74m² / Q9 = 1.552,55m² / Q10 = 1.434,90m² / Q11 = 1.405,47m²</t>
  </si>
  <si>
    <t>Área da placa = 0,28m²
Quantidade de placas = 33</t>
  </si>
  <si>
    <t>Q1 = 102,69m² / Q2 = 167,85m² / Q3 = 148,51m² / Q4 = 890,08m² / Q5 = 265,04m² / Q6 = 450,46m² / Q7 = 255,07m² / Q8 = 570,30m² / Q9 = 775,30m² / Q10 = 714,92m² / Q11 = 737,86m²</t>
  </si>
  <si>
    <t>Pau Ferro (Libidibia Ferrea)</t>
  </si>
  <si>
    <t>CP-26</t>
  </si>
  <si>
    <t>Muda de Pau de Ferro</t>
  </si>
  <si>
    <t>Muda de Pau Ferro de 1,5 a 2,0 metros</t>
  </si>
  <si>
    <t>CP-27</t>
  </si>
  <si>
    <t>Quaresmeira (Tibouchina granulosa)</t>
  </si>
  <si>
    <t>Muda de Quaresmeira</t>
  </si>
  <si>
    <t>9 mudas de Pau Ferro (Libidibia Ferrea)</t>
  </si>
  <si>
    <t>Arborização para paisagismo ( mudas viveiro de espera) com altura maior que 1,50m ) - Sucupira roxa, Canafístula, Oiti da Praia, Biriba Branca, Manduirana, Pata de Vaca, Chuva de Ouro e Angelim da Praia</t>
  </si>
  <si>
    <t>Contrapiso em argamassa traço 1:4 (cimento e areia), preparo mecânico com betoneira 400l, aplicado em áreas secas sobre laje, não aderido, acabamento não reforçado, espessura 5cm.</t>
  </si>
  <si>
    <t>Q9 = 2und / Q10 = 2und</t>
  </si>
  <si>
    <t>Q1 = 2,78m³</t>
  </si>
  <si>
    <t>CP-033</t>
  </si>
  <si>
    <t>CP-034</t>
  </si>
  <si>
    <t>CP-035</t>
  </si>
  <si>
    <t>CP-036</t>
  </si>
  <si>
    <t>CP-037</t>
  </si>
  <si>
    <t>CP-038</t>
  </si>
  <si>
    <t>CP-039</t>
  </si>
  <si>
    <t>X</t>
  </si>
  <si>
    <t>CP 038</t>
  </si>
  <si>
    <t>CP 039</t>
  </si>
  <si>
    <t>CP 033</t>
  </si>
  <si>
    <t>CP 034</t>
  </si>
  <si>
    <t>CP 035</t>
  </si>
  <si>
    <t>CP 036</t>
  </si>
  <si>
    <t>CP 037</t>
  </si>
  <si>
    <t>Preço/m</t>
  </si>
  <si>
    <t>Luva para eletroduto, pvc, roscável, dn 110mm (4'') - fornecimento e instalação</t>
  </si>
  <si>
    <t>Curva 90 graus para eletroduto, pvc, roscável, dn 110 mm (4'') - fornecimento e instalação</t>
  </si>
  <si>
    <t xml:space="preserve">Envelopamento = 1.719,36m / Parede = 7,50m  </t>
  </si>
  <si>
    <t>Fio cabo terra = 1.726,86m</t>
  </si>
  <si>
    <t>Neutro = 80,67m / Retorno = 80,67m</t>
  </si>
  <si>
    <t>Neutro = 648,31m / Retorno = 648,31m</t>
  </si>
  <si>
    <t>Neutro = 1.212,14m / Retorno = 1.212,14m</t>
  </si>
  <si>
    <t>Disjuntor a Seco 1 Polo, 32A, Curva C - fornecimento e instalação</t>
  </si>
  <si>
    <t>Disjuntor a Seco 3 Polos, 25A, Curva C - fornecimento e instalação</t>
  </si>
  <si>
    <t>Disjuntor a Seco 1 Polo, 40A, Curva C - fornecimento e instalação</t>
  </si>
  <si>
    <t>Disjuntor a Seco 1 Polo, 63A, Curva C - fornecimento e instalação</t>
  </si>
  <si>
    <t>Disjuntor a Seco 1 Polo, 16A, Curva B - fornecimento e instalação</t>
  </si>
  <si>
    <t>Disjuntor a Seco 1 Polo, 20A, Curva B - fornecimento e instalação</t>
  </si>
  <si>
    <t>Disjuntor a Seco 1 Polo, 80A, Curva C - fornecimento e instalação</t>
  </si>
  <si>
    <t>Disjuntor a Seco 1 Polo, 25A, Curva B - fornecimento e instalação</t>
  </si>
  <si>
    <t>Recuperação de reestinga existente</t>
  </si>
  <si>
    <t>CURVA ABC</t>
  </si>
  <si>
    <t>CONCEITO</t>
  </si>
  <si>
    <t>A</t>
  </si>
  <si>
    <t>B</t>
  </si>
  <si>
    <t>C</t>
  </si>
  <si>
    <t>% ACUMULADO</t>
  </si>
  <si>
    <t>POSTE CONICO CONTINUO EM ACO GALVANIZADO, RETO, FLANGEADO, H = 3 M, DIAMETRO  INFERIOR = *95* MM, SEM LUMINÁRIA - FORNECIMENTO, INSTALAÇÃO E PINTURA</t>
  </si>
  <si>
    <t>Carga dos materiais que serão demolidos, como calçada, muro e pavimento asfáltico.</t>
  </si>
  <si>
    <t>Total do Item 14</t>
  </si>
  <si>
    <t>LIMPEZA DE OBRA</t>
  </si>
  <si>
    <t>Comprimento da orla * largura do trecho</t>
  </si>
  <si>
    <t>Estaca 00 à 46</t>
  </si>
  <si>
    <t>Estacas do trecho 01 * largura da faixa * quantidade de faixas
((46*20)-(00*20))* 0,10  * 4 faixas = 368,00m2</t>
  </si>
  <si>
    <t>Qtd de faixas : central da via, central da ciclovia e externas da ciclovia (4 faixas)</t>
  </si>
  <si>
    <t>Qtd de faixa de pedestres no trecho 01: 24 faixas</t>
  </si>
  <si>
    <t>Pintura das faixas de pedestres 
(5*0,04)* 10 faixas unitárias *24 conjunto de faixas</t>
  </si>
  <si>
    <t>Piso cimentado: 5078,08m2 * espessura do piso (0,08m) = 406,25m3</t>
  </si>
  <si>
    <t>Demolição de concreto (muro) = 2,78m3</t>
  </si>
  <si>
    <t>Pavimento asfáltico: 11227,04m2 * espessura do asfalto (0,04m) = 449,08m3</t>
  </si>
  <si>
    <t>Meio-fio: 2255,34m * 0,30m de largura * 0,15m de altura</t>
  </si>
  <si>
    <t>Paralelepípidos: 11227,04 * 0,10m</t>
  </si>
  <si>
    <t>Peso específico = 1,70 t/m3</t>
  </si>
  <si>
    <t>Área de pavimentação * espessura</t>
  </si>
  <si>
    <t>Conforme projeto de urbanização</t>
  </si>
  <si>
    <t>15 mudas de Quaresmeira (Tibouchina Granulosa)</t>
  </si>
  <si>
    <t>16 mudas de Chuva de Ouro (Cassia Ferruginea)
41 mudas de Pata de Vaca (Bauhinia Forficata)
23 mudas de Angelim da Praia (Andira Legalis)
33 mudas de Manduirana (Peltrophorum Bubium)
16 mudas de Sucupira Roxa (Bowdichia Virgilioides)
14 mudas de Biriba Branca (Eschweilera Ovata)
17 mudas de Canafístula (Oeltrophorum Bubium)
8 mudas de Oiti da Praia (Licania Tomentosa)</t>
  </si>
  <si>
    <t>Total da área de grama no trecho 01</t>
  </si>
  <si>
    <t>Área de grama * camada de terra vegetal</t>
  </si>
  <si>
    <t xml:space="preserve">Área de grama * camada de brita graduada </t>
  </si>
  <si>
    <t>Conforme quadro de volumes do projeto de demolição do trecho 01 - Prancha 01/02</t>
  </si>
  <si>
    <t>Conforme quadro de volumes do projeto de demolição do trecho 01 - Prancha 01/02 (Referente ao muro)</t>
  </si>
  <si>
    <t xml:space="preserve">(46*20)-(00*20) = 920 * 2 lados
1.840 + 240 = 2.080
</t>
  </si>
  <si>
    <t xml:space="preserve">Área de pavimentação 
OBS: O valor total de cada quadra é a soma das áreas da rua, do estacionamento e da faixa multi-uso </t>
  </si>
  <si>
    <t>OBS: O valor total de cada quadra é a soma das áreas da calçada e da ciclovia</t>
  </si>
  <si>
    <t>Retirada de poste de concreto</t>
  </si>
  <si>
    <t>Quantidade de postes a serem removidos no trecho 01</t>
  </si>
  <si>
    <t>Transp. Brita 2</t>
  </si>
  <si>
    <t>Conforme quadro de volumes de terraplenagem na prancha 07/07 do trecho 01</t>
  </si>
  <si>
    <t>Rolo AP liso de aço TH-10 (6,3t) (TEMA TERRA) ou equivalente</t>
  </si>
  <si>
    <t>Ferramentas Manuais</t>
  </si>
  <si>
    <t>Área de Pavimentação - Rua
Q1 = 1.371,91m²
Q2 = 497,85m²
Q3 = 474,29m²
Q4 = 620,65m²
Q5 = 527,30m²
Q6 = 414,66m²
Q7 = 408,77m²
Q8 = 399,28m²
Q9 = 717,67m²
Q10 = 732,95m²
Q11 = 706,51m²</t>
  </si>
  <si>
    <t>Área de Pavimentação - Estacionamento
Q3 = 59,58m²
Q4 = 58,75m²
Q5 = 55,45m²
Q6 = 57,99m²
Q7 = 56,03m²
Q8 = 52,01m²
Q9 = 174,95m²
Q10 = 186,27m²
Q11 = 176,77m²</t>
  </si>
  <si>
    <t>Área de Pavimentação - Faixa multi-uso
Q1 = 31,04m²
Q2 = 31,025m²
Q3 = 31,20m²
Q4 = 31,75m²
Q5 = 30,08m²
Q6 = 29,48m²
Q7 = 27,59m²
Q8 = 27,85m²
Q9 = 30,97m²
Q10 = 39,12m²
Q11 = 16,52m²</t>
  </si>
  <si>
    <t>Conforme quadro de áreas do projeto de paisagismo do trecho 01 - Prancha 01/11</t>
  </si>
  <si>
    <t>Área de Calçada
Q1 = 645,35m²
Q2 = 298,70m²
Q3 = 279,27m²
Q4 = 576,97m²
Q5 = 283,00m²
Q6 = 435,99m²
Q7 = 307,45m²
Q8 = 256,77m²
Q9 = 451,02m²
Q10 = 621,20m²
Q11 = 461,64m²</t>
  </si>
  <si>
    <t>Área de Ciclovia
Q1 = 527,82m²
Q2 = 214,90m²
Q3 = 167,87m²
Q4 = 171,28m²
Q5 = 170,45m²
Q6 = 169,13m²
Q7 = 170,15m²
Q8 = 167,17m²
Q9 = 325,60m²
Q10 = 333,49m²
Q11 = 320,46m²</t>
  </si>
  <si>
    <t>Área de acabamento da calçada do trecho 01</t>
  </si>
  <si>
    <t>Área de calçada x espessura 0,10m</t>
  </si>
  <si>
    <t>Comprimento do colchão drenante * perímetro</t>
  </si>
  <si>
    <t xml:space="preserve"> Q21 = 477,75m² / Q22 = 770,96m² / Q23 = 1.114,25m² / Q24 = 1.067,22m² / Q25 = 240,70m² / Q26 = 469,23m² / Q27 = 500,20m² / Q28 = 317,77m² / Q29 = 559,13m²</t>
  </si>
  <si>
    <t>Conforme quadro de volumes do projeto de demolição do trecho 03 - Prancha 01/02</t>
  </si>
  <si>
    <t>Q21 = 2und / Q22 = 2und / Q23 = 3und / Q24 = 4und / Q25 = 1und / Q27 = 2und / Q28 = 2und / Q29 = 2und</t>
  </si>
  <si>
    <t>Q22 = 18,48m³ / Q23 = 29,98m³</t>
  </si>
  <si>
    <t>Conforme quadro de volumes do projeto de demolição (referente ao muiro)</t>
  </si>
  <si>
    <t>Q21 = 5und / Q22 = 8und / Q23 = 8und / Q24 = 11und / Q25 = 2und / Q26 = 1und / Q27 = 8und / Q28 = 2und / Q29 = 12und</t>
  </si>
  <si>
    <t xml:space="preserve"> Q21 = 250,41m / Q22 = 210,95m / Q23 = 328,80m / Q24 = 443,56m / Q25 = 109,03m / Q26 = 163,46m / Q27 = 217,73m / Q28 = 207,10m / Q29 = 269,64m</t>
  </si>
  <si>
    <t>Q21 = 1.701,14m² / Q22 = 1.112,96m² / Q23 = 1.856,43m² / Q24 = 1.970,77m² / Q25 = 542,84m² / Q26 = 691,43m² / Q27 = 1.223,27m² / Q28 = 881,52m² / Q29 = 1.829,47m²</t>
  </si>
  <si>
    <t>Área da placa = 0,28m²
Quantidade de placas = 39,00</t>
  </si>
  <si>
    <t>Piso cimentado: 5517,21m2 * espessura do piso (0,08m) = 441,38m3</t>
  </si>
  <si>
    <t>Demolição de concreto (muro) = 48,46m3</t>
  </si>
  <si>
    <t>Pavimento asfáltico: 11809,83m2 * espessura do asfalto (0,04m) =</t>
  </si>
  <si>
    <t>Meio-fio: 2227,68m * 0,30m de largura * 0,15m de altura</t>
  </si>
  <si>
    <t>Paralelepípidos: 11809,83 * 0,10m</t>
  </si>
  <si>
    <t>Quantidade de postes a serem retirados no trecho 03</t>
  </si>
  <si>
    <t>Q1 = 1.326m² / Q2 = 968,18m² / Q3 = 806,05m² / Q4 = 894,99m² / Q5 = 598,68m² / Q6 = 814,71m² / Q7 = 685,77m² / Q8 = 739,74m² / Q9 = 1.552,55m² / Q10 = 1.434,90m² / Q11 = 1.405,47m² 21 = 1.701,14m² / Q22 = 1.112,96m² / Q23 = 1.856,43m² / Q24 = 1.970,77m² / Q25 = 542,84m² / Q26 = 691,43m² / Q27 = 1.223,27m² / Q28 = 881,52m² / Q29 = 1.829,47m²</t>
  </si>
  <si>
    <t>Conforme quadro de volumes do projeto de demolição do trecho 01 - Prancha 01/02 Conforme quadro de volumes do projeto de demolição do trecho 03 - Prancha 01/02</t>
  </si>
  <si>
    <t>Conforme quadro de volumes de terraplenagem</t>
  </si>
  <si>
    <t>(147*20)-(107*20) = 800 * 2 lados
1600 + 240 = 2.360
Distância linerar do trecho + quantidade para requadro das ruas</t>
  </si>
  <si>
    <t>Distância linerar do trecho + quantidade para requadro das ruas trecho 01</t>
  </si>
  <si>
    <t>Distância linerar do trecho + quantidade para requadro das ruas trecho 03</t>
  </si>
  <si>
    <t>Área de Pavimentação - Rua
Q21 = 565,83m²
Q22 = 579,99m²
Q23 = 907,44m²
Q24 = 1074,51m²
Q25 = 254,98m²
Q26 = 321,81m²
Q27 = 350,64m²
Q28 = 501,94m²
Q29 = 1800,53m²</t>
  </si>
  <si>
    <t>Conforme quadro de áreas do projeto de paisagismo do trecho 03 - Prancha 01/10</t>
  </si>
  <si>
    <t>Área de Pavimentação - Estacionamento
Q21 = 115m²
Q22 = 124,89m²
Q23 = 222,55m²
Q24 = 225,24m²
Q25 = 59,08m²
Q26 = 85,43m²
Q27 = 74,90m²
Q28 = 83,48m²
Q29 = 564,37m²</t>
  </si>
  <si>
    <t>Área a ser pavimentada no trecho 01 e 03</t>
  </si>
  <si>
    <t>Área de Calçada
Q21 = 555,59m²
Q22 = 347,63m²
Q23 = 606,46m²
Q24 = 711,85m²
Q25 = 127,37m²
Q26 = 157,43m²
Q27 = 412,43m²
Q28 = 294,71m²
Q29 = 459,40m²</t>
  </si>
  <si>
    <t>Área de Ciclovia
Q21 = 242,91m²
Q22 = 258,21m²
Q23 = 412,66m²
Q24 = 447,94m²
Q25 = 104,26m²
Q26 = 138,21m²
Q27 = 198,32m²
Q28 = 215,79m²
Q29 = 394,64m²</t>
  </si>
  <si>
    <t>Área de contrapiso da calçada no trecho 01 e 03</t>
  </si>
  <si>
    <t>Área a ser calçada no trecho 01 e 03</t>
  </si>
  <si>
    <t>Trecho 03</t>
  </si>
  <si>
    <t>Para execução da viga de bordo trecho 03</t>
  </si>
  <si>
    <t>Para a execução da viga de bordo na calçada trecho 01</t>
  </si>
  <si>
    <t>Para execução da viga de bordo na calçada trecho 03</t>
  </si>
  <si>
    <t>11.1</t>
  </si>
  <si>
    <t>ud</t>
  </si>
  <si>
    <t>11.2</t>
  </si>
  <si>
    <t>11.3</t>
  </si>
  <si>
    <t>11.4</t>
  </si>
  <si>
    <t>TUBO CORRUGADO PEAD, PAREDE DUPLA, INTERNA LISA, JEI, DN/DI 250 MM, PARA SANEAMENTO (DRENAGEM/ESGOTO) - FORNECIMENTO E INSTALAÇÃO</t>
  </si>
  <si>
    <t>11.5</t>
  </si>
  <si>
    <t>TUBO CORRUGADO PEAD, PAREDE DUPLA, INTERNA LISA, JEI, DN/DI 400 MM, PARA SANEAMENTO (DRENAGEM/ESGOTO) - FORNECIMENTO E INSTALAÇÃO</t>
  </si>
  <si>
    <t>11.6</t>
  </si>
  <si>
    <t>ESCAVAÇÃO MECANIZADA DE VALA COM PROF. MAIOR QUE 1,5 M ATÉ 3,0 M (MÉDIA MONTANTE E JUSANTE/UMA COMPOSIÇÃO POR TRECHO), ESCAVADEIRA (0,8 M3), LARGURA ATÉ 1,5 M, EM SOLO DE 1A CATEGORIA, EM LOCAIS COM ALTO NÍVEL DE INTERFERÊNCIA.</t>
  </si>
  <si>
    <t>Tubo PEAD corrugado Ø 170 mm, perfurado para dreno - Fornecimento e instalação</t>
  </si>
  <si>
    <t xml:space="preserve">Caixa coletoras em blocos pré-moldados  </t>
  </si>
  <si>
    <t xml:space="preserve">46 unidades </t>
  </si>
  <si>
    <t>Total da área de grama do trecho 03</t>
  </si>
  <si>
    <t>37 mudas de Chuva de Ouro (Cassia Ferruginea)
18 mudas de Pata de Vaca (Bauhinia Bubium)
18 mudas de Angelim da Praia (Andira Legalis)
17 mudas de Manduirana (Peltrophorum Bubium)
15 mudas de Sucupira (Bowdichia Virgilioides)
20 mudas de Biriba Branca (Eschweilera Ovata)
12 mudas de Canafístula (Peltrophorum Budium)
19 mudas de Oiti da Praia (Licania Tomentosa)</t>
  </si>
  <si>
    <t>2 mudas de Pau Ferro (Libidibia Ferrea)</t>
  </si>
  <si>
    <t>18 mudas de Quaresmeira (Tibouchina Granulosa)</t>
  </si>
  <si>
    <t>Estacas do trecho 03 * largura da faixa * quantidade de faixas
((147*20)-(107*20)) * 0,10  * 4 faixas = 320,00m2</t>
  </si>
  <si>
    <t>Pintura das faixas de pedestres 
(5*0,04)* 10 faixas unitárias * 18 conjunto de faixas</t>
  </si>
  <si>
    <t>Estaca 107 à 147</t>
  </si>
  <si>
    <t>Qtd de faixas de pedestres no trecho 03: 18 faixas</t>
  </si>
  <si>
    <t>Para isolamento em trechos especificos da execução do trecho 03</t>
  </si>
  <si>
    <t>tela de proteção para a execução do trecho 03</t>
  </si>
  <si>
    <t>Sinalização das obras do trecho 03</t>
  </si>
  <si>
    <r>
      <t xml:space="preserve">TABELA REFERENCIAL - </t>
    </r>
    <r>
      <rPr>
        <b/>
        <sz val="15"/>
        <color indexed="60"/>
        <rFont val="Arial"/>
        <family val="2"/>
      </rPr>
      <t>DER/ES</t>
    </r>
  </si>
  <si>
    <t>DESONERADO</t>
  </si>
  <si>
    <t>REAJUSTE</t>
  </si>
  <si>
    <t>CATEGORIA</t>
  </si>
  <si>
    <t>I0</t>
  </si>
  <si>
    <t>I1</t>
  </si>
  <si>
    <t>Grupo de serviço: TERRAPLENAGEM</t>
  </si>
  <si>
    <t>Grupo de serviço: PAVIMENTAÇÃO</t>
  </si>
  <si>
    <t>Grupo de serviço: OBRAS DE ARTE CORRENTES E DRENAGEM</t>
  </si>
  <si>
    <t>Grupo de serviço: MATERIAL BETUMINOSO</t>
  </si>
  <si>
    <t>Grupo de serviço: OBRAS COMPLEMENTARES</t>
  </si>
  <si>
    <t>Grupo de serviço: SERVIÇOS AMBIENTAIS</t>
  </si>
  <si>
    <t>Grupo de serviço: SINALIZAÇÃO</t>
  </si>
  <si>
    <t>Grupo de serviço: SERVIÇOS DIVERSOS</t>
  </si>
  <si>
    <t>Grupo de serviço: CONSERVAÇÃO CORRETIVA ROTINEIRA</t>
  </si>
  <si>
    <t>Grupo de serviço: ALUGUEL DE EQUIPAMENTOS</t>
  </si>
  <si>
    <t>Grupo de serviço: INFRA E MESO-ESTRUTURA</t>
  </si>
  <si>
    <t>Grupo de serviço: SUPER-ESTRUTURA</t>
  </si>
  <si>
    <t>Grupo de serviço: OBRAS DE ARTE ESPECIAIS</t>
  </si>
  <si>
    <t>Grupo de serviço: MATERIAIS</t>
  </si>
  <si>
    <t>Grupo de serviço: TERRAPLENAGEM - VIAS URBANAS</t>
  </si>
  <si>
    <t>Grupo de serviço: PAVIMENTAÇÃO - VIAS URBANAS</t>
  </si>
  <si>
    <t>Grupo de serviço: OBRAS DE ARTE CORRENTES E DRENAGEM - VIAS URBANAS</t>
  </si>
  <si>
    <t>Grupo de serviço: INSTALAÇÃO DE CANTEIRO, MOBILIZAÇÃO E DESMOBILIZAÇ</t>
  </si>
  <si>
    <t>Grupo de serviço: ADMINISTRAÇÃO LOCAL</t>
  </si>
  <si>
    <r>
      <t xml:space="preserve">TRANSPORTE, CARGA E DESCARGA - VALORES </t>
    </r>
    <r>
      <rPr>
        <b/>
        <u/>
        <sz val="10"/>
        <rFont val="Arial"/>
        <family val="2"/>
      </rPr>
      <t>SEM</t>
    </r>
    <r>
      <rPr>
        <b/>
        <sz val="10"/>
        <rFont val="Arial"/>
        <family val="2"/>
      </rPr>
      <t xml:space="preserve"> BDI</t>
    </r>
  </si>
  <si>
    <t>SERVIÇO</t>
  </si>
  <si>
    <t>Fórmula de Transporte (R$/t)</t>
  </si>
  <si>
    <t>k1</t>
  </si>
  <si>
    <t>k2</t>
  </si>
  <si>
    <t>k3</t>
  </si>
  <si>
    <t>LOCAL COM DMT ATÉ 3,0 KM (Caminhão basculante)</t>
  </si>
  <si>
    <t>1,388XP + 1,534XR + 2,435</t>
  </si>
  <si>
    <t>LOCAL COM DMT DE 10,1 A 15,0 KM (Caminhão basculante)</t>
  </si>
  <si>
    <t>0,957XP + 1,013XR + 2,154</t>
  </si>
  <si>
    <t>LOCAL COM DMT DE 3,1 A 5,0 KM (Caminhão basculante)</t>
  </si>
  <si>
    <t>1,244XP + 1,400XR + 2,334</t>
  </si>
  <si>
    <t>LOCAL COM DMT DE 5,1 A 10,0 KM (Caminhão basculante)</t>
  </si>
  <si>
    <t>1,075XP + 1,195XR + 2,240</t>
  </si>
  <si>
    <t>Transporte de materiais para DMT acima de 15 KM (Caminhão basculante)</t>
  </si>
  <si>
    <t>0,363XP + 0,384XR + 13,901</t>
  </si>
  <si>
    <t>Transporte de Material Asfáltico (DNIT), inclusive BDI diferenciado</t>
  </si>
  <si>
    <t>0,602XP + 0,713XR + 64,306</t>
  </si>
  <si>
    <t>Transporte Local de Materiais (TR-101-01) (Vias urbanas - Caminhão basculante)</t>
  </si>
  <si>
    <t>1,679XP + 2,239XR + 2,799</t>
  </si>
  <si>
    <t>TR-201-00 (Comercial - Caminhão basculante)</t>
  </si>
  <si>
    <t>1,075XP + 1,120XR + 4,481</t>
  </si>
  <si>
    <t>TR-202-00 (Comercial - Caminhão basculante)</t>
  </si>
  <si>
    <t>1,075XP + 1,120XR</t>
  </si>
  <si>
    <t>TR-202-01 (Comercial - Caminhão basculante)</t>
  </si>
  <si>
    <t>TR-203-00 (Comercial - Caminhão carroceria)</t>
  </si>
  <si>
    <t>1,052XP + 1,094XR</t>
  </si>
  <si>
    <t>TR-203-01 (Comercial - Caminhão carroceria)</t>
  </si>
  <si>
    <t>TR-204-00 (Comercial - Carreta prancha)</t>
  </si>
  <si>
    <t>1,733XP + 1,805XR</t>
  </si>
  <si>
    <t>TR-204-01 (Comercial - Carreta com Prancha)</t>
  </si>
  <si>
    <t>TR-301-00 (Massa Asfáltica)</t>
  </si>
  <si>
    <t>1,618XP + 1,680XR + 12,448</t>
  </si>
  <si>
    <t>Valor com encargos</t>
  </si>
  <si>
    <t>Almoxarife</t>
  </si>
  <si>
    <t>Vigia</t>
  </si>
  <si>
    <r>
      <rPr>
        <b/>
        <sz val="7"/>
        <rFont val="Arial"/>
        <family val="2"/>
      </rPr>
      <t>Cód. Padrão</t>
    </r>
  </si>
  <si>
    <r>
      <rPr>
        <b/>
        <sz val="7"/>
        <rFont val="Arial"/>
        <family val="2"/>
      </rPr>
      <t>Descrição do material</t>
    </r>
  </si>
  <si>
    <r>
      <rPr>
        <b/>
        <sz val="7"/>
        <rFont val="Arial"/>
        <family val="2"/>
      </rPr>
      <t>Unidade</t>
    </r>
  </si>
  <si>
    <r>
      <rPr>
        <b/>
        <sz val="7"/>
        <rFont val="Arial"/>
        <family val="2"/>
      </rPr>
      <t>Custo Unitário</t>
    </r>
  </si>
  <si>
    <t>DER-ES</t>
  </si>
  <si>
    <t>IOPES</t>
  </si>
  <si>
    <t>DNIT</t>
  </si>
  <si>
    <t>CESAN</t>
  </si>
  <si>
    <t>i0</t>
  </si>
  <si>
    <t>i1</t>
  </si>
  <si>
    <t>R</t>
  </si>
  <si>
    <t>DRENAGEM</t>
  </si>
  <si>
    <t>CONSERVAÇÃO  RODOVIÁRIA</t>
  </si>
  <si>
    <t>LIGANTES BETUMINOSOS</t>
  </si>
  <si>
    <t>ÍNDICE NACIONAL DA CONSTRUÇÃO CIVIL</t>
  </si>
  <si>
    <t>SINALIZAÇÃO VERTICAL</t>
  </si>
  <si>
    <t>CIMENTO ASFÁLTICO PETRÓLEO (CAP 7 e 20)</t>
  </si>
  <si>
    <t>EMULSÕES (RR1C E RR2C)</t>
  </si>
  <si>
    <t>ADMINISTRAÇÃO LOCAL</t>
  </si>
  <si>
    <t>MOBILIZAÇÃO E DESMOBILIZAÇÃO</t>
  </si>
  <si>
    <t>OBRAS COMPLEMENTARES E MEIO AMBIENTE</t>
  </si>
  <si>
    <t>ÍNDICE DE EMULSÃO ASFÁLTICA DE IMPRIMAÇÃO</t>
  </si>
  <si>
    <t>PORTA EM MADEIRA DE LEI TIPO ANGELIM PEDRA OU EQUIV.,ESP. 30 MM, MACIÇA C/ FRISO P/ VERNIZ, PADRÃO SEDU, COM VISOR, INCLUSIVE ALIZARES, DOBRADIÇAS E FECHADURA DE BOLA EXTERNA, EXCLUSIVE MARCO</t>
  </si>
  <si>
    <t>Forro PVC branco L = 20 cm, frisado, estruturado por perfis de aço galvanizado e tirantes rígidos fabricado de acordo com a NBR-14285, colocado</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</si>
  <si>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</si>
  <si>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</si>
  <si>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</si>
  <si>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</si>
  <si>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</si>
  <si>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</si>
  <si>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</si>
  <si>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</si>
  <si>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</si>
  <si>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</si>
  <si>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</si>
  <si>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</si>
  <si>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</si>
  <si>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</si>
  <si>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</si>
  <si>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</si>
  <si>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</si>
  <si>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</si>
  <si>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</si>
  <si>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</si>
  <si>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</si>
  <si>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</si>
  <si>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</si>
  <si>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</si>
  <si>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</si>
  <si>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</si>
  <si>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</si>
  <si>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</si>
  <si>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</si>
  <si>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</si>
  <si>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</si>
  <si>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</si>
  <si>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</si>
  <si>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</si>
  <si>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</si>
  <si>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</si>
  <si>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</si>
  <si>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</si>
  <si>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</si>
  <si>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</si>
  <si>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</si>
  <si>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</si>
  <si>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</si>
  <si>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</si>
  <si>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</si>
  <si>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</si>
  <si>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</si>
  <si>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</si>
  <si>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</si>
  <si>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</si>
  <si>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</si>
  <si>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</si>
  <si>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</si>
  <si>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</si>
  <si>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</si>
  <si>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</si>
  <si>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</si>
  <si>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</si>
  <si>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</si>
  <si>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</si>
  <si>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</si>
  <si>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</si>
  <si>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</si>
  <si>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</si>
  <si>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</si>
  <si>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</si>
  <si>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</si>
  <si>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</si>
  <si>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</si>
  <si>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</si>
  <si>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</si>
  <si>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</si>
  <si>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</si>
  <si>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</si>
  <si>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</si>
  <si>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</si>
  <si>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</si>
  <si>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</si>
  <si>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</si>
  <si>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</si>
  <si>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</si>
  <si>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</si>
  <si>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</si>
  <si>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</si>
  <si>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</si>
  <si>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</si>
  <si>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</si>
  <si>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</si>
  <si>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</si>
  <si>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</si>
  <si>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</si>
  <si>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</si>
  <si>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</si>
  <si>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</si>
  <si>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</si>
  <si>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</si>
  <si>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</si>
  <si>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</si>
  <si>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</si>
  <si>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</si>
  <si>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</si>
  <si>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</si>
  <si>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</si>
  <si>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</si>
  <si>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</si>
  <si>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</si>
  <si>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</si>
  <si>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</si>
  <si>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</si>
  <si>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</si>
  <si>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</si>
  <si>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</si>
  <si>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</si>
  <si>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</si>
  <si>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</si>
  <si>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</si>
  <si>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</si>
  <si>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</si>
  <si>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</si>
  <si>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</si>
  <si>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</si>
  <si>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</si>
  <si>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</si>
  <si>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</si>
  <si>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</si>
  <si>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</si>
  <si>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</si>
  <si>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</si>
  <si>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</si>
  <si>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</si>
  <si>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</si>
  <si>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</si>
  <si>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</si>
  <si>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</si>
  <si>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</si>
  <si>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</si>
  <si>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</si>
  <si>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</si>
  <si>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</si>
  <si>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</si>
  <si>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</si>
  <si>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</si>
  <si>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</si>
  <si>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</si>
  <si>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</si>
  <si>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</si>
  <si>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</si>
  <si>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</si>
  <si>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</si>
  <si>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</si>
  <si>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</si>
  <si>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</si>
  <si>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</si>
  <si>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</si>
  <si>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</si>
  <si>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</si>
  <si>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</si>
  <si>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</si>
  <si>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</si>
  <si>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</si>
  <si>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</si>
  <si>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</si>
  <si>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</si>
  <si>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</si>
  <si>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</si>
  <si>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</si>
  <si>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</si>
  <si>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</si>
  <si>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</si>
  <si>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</si>
  <si>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</si>
  <si>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</si>
  <si>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</si>
  <si>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</si>
  <si>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</si>
  <si>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</si>
  <si>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</si>
  <si>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</si>
  <si>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</si>
  <si>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</si>
  <si>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</si>
  <si>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</si>
  <si>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</si>
  <si>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</si>
  <si>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</si>
  <si>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</si>
  <si>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</si>
  <si>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</si>
  <si>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</si>
  <si>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</si>
  <si>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</si>
  <si>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</si>
  <si>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</si>
  <si>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</si>
  <si>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</si>
  <si>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</si>
  <si>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</si>
  <si>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</si>
  <si>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</si>
  <si>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</si>
  <si>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</si>
  <si>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(Gol 1.0 total flex - gasolina - preço LABOR) Seguro total, manutenção, combustível, eventuais taxas e emolumentos, bem como eventual substituição do veículo (se necessário), sem motorista, utilização até 2.000 (dois mil) km/mês</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</si>
  <si>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</si>
  <si>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</si>
  <si>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</si>
  <si>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</si>
  <si>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</si>
  <si>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</si>
  <si>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</si>
  <si>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</si>
  <si>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</si>
  <si>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</si>
  <si>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</si>
  <si>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OBRAS DE CONTENÇÃO</t>
  </si>
  <si>
    <t>7.1</t>
  </si>
  <si>
    <t>Gabião caixa, malha hexagonal de (8x10) cm, fio com 2,4mm de diâmetro, revestido de PVC rígido, inclusive materiais e montagem.</t>
  </si>
  <si>
    <t>7.2</t>
  </si>
  <si>
    <t>7.3</t>
  </si>
  <si>
    <t>7.4</t>
  </si>
  <si>
    <t>SICRO</t>
  </si>
  <si>
    <t>Carga, manobra e descarga de agregados ou solos em caminhão basculante de 10 m³ - carga com carregadeira de 3,40 m³ e descarga livre</t>
  </si>
  <si>
    <t>7.5</t>
  </si>
  <si>
    <t>Transporte com caminhão basculante de 10 m³ - rodovia pavimentada</t>
  </si>
  <si>
    <t>tkm</t>
  </si>
  <si>
    <t>CGCIT</t>
  </si>
  <si>
    <t>SISTEMA DE CUSTOS REFERENCIAIS DE OBRAS - SICRO</t>
  </si>
  <si>
    <r>
      <t xml:space="preserve">TABELA REFERENCIAL - </t>
    </r>
    <r>
      <rPr>
        <b/>
        <sz val="15"/>
        <color indexed="60"/>
        <rFont val="Arial"/>
        <family val="2"/>
      </rPr>
      <t>SICRO</t>
    </r>
  </si>
  <si>
    <t>PREÇO UNITÁRIO</t>
  </si>
  <si>
    <t>Descrição do Serviço</t>
  </si>
  <si>
    <t>Custo Unitário (R$)</t>
  </si>
  <si>
    <r>
      <t xml:space="preserve">Preço unitário JULHO/2023
</t>
    </r>
    <r>
      <rPr>
        <b/>
        <sz val="10"/>
        <color indexed="60"/>
        <rFont val="Arial"/>
        <family val="2"/>
      </rPr>
      <t>SEM REAJUSTE</t>
    </r>
  </si>
  <si>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</si>
  <si>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</si>
  <si>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</si>
  <si>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</si>
  <si>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</si>
  <si>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</si>
  <si>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</si>
  <si>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</si>
  <si>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</si>
  <si>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</si>
  <si>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</si>
  <si>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</si>
  <si>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</si>
  <si>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</si>
  <si>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</si>
  <si>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</si>
  <si>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</si>
  <si>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</si>
  <si>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</si>
  <si>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</si>
  <si>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</si>
  <si>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</si>
  <si>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</si>
  <si>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</si>
  <si>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</si>
  <si>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</si>
  <si>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</si>
  <si>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</si>
  <si>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</si>
  <si>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</si>
  <si>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</si>
  <si>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</si>
  <si>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</si>
  <si>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</si>
  <si>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</si>
  <si>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</si>
  <si>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</si>
  <si>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</si>
  <si>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</si>
  <si>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</si>
  <si>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</si>
  <si>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</si>
  <si>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</si>
  <si>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</si>
  <si>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</si>
  <si>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</si>
  <si>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</si>
  <si>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</si>
  <si>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</si>
  <si>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</si>
  <si>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</si>
  <si>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</si>
  <si>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</si>
  <si>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</si>
  <si>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</si>
  <si>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</si>
  <si>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</si>
  <si>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</si>
  <si>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</si>
  <si>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</si>
  <si>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</si>
  <si>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</si>
  <si>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</si>
  <si>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</si>
  <si>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</si>
  <si>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</si>
  <si>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</si>
  <si>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</si>
  <si>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</si>
  <si>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</si>
  <si>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</si>
  <si>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</si>
  <si>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</si>
  <si>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</si>
  <si>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</si>
  <si>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</si>
  <si>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</si>
  <si>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</si>
  <si>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</si>
  <si>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</si>
  <si>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</si>
  <si>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</si>
  <si>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</si>
  <si>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</si>
  <si>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</si>
  <si>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</si>
  <si>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</si>
  <si>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</si>
  <si>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</si>
  <si>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</si>
  <si>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</si>
  <si>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</si>
  <si>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</si>
  <si>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</si>
  <si>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</si>
  <si>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</si>
  <si>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</si>
  <si>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</si>
  <si>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</si>
  <si>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</si>
  <si>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</si>
  <si>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</si>
  <si>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</si>
  <si>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</si>
  <si>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</si>
  <si>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</si>
  <si>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</si>
  <si>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</si>
  <si>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</si>
  <si>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</si>
  <si>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</si>
  <si>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</si>
  <si>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</si>
  <si>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</si>
  <si>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</si>
  <si>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</si>
  <si>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</si>
  <si>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</si>
  <si>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</si>
  <si>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</si>
  <si>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</si>
  <si>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</si>
  <si>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</si>
  <si>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</si>
  <si>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</si>
  <si>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</si>
  <si>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</si>
  <si>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</si>
  <si>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</si>
  <si>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</si>
  <si>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</si>
  <si>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</si>
  <si>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</si>
  <si>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</si>
  <si>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</si>
  <si>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</si>
  <si>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</si>
  <si>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</si>
  <si>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</si>
  <si>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</si>
  <si>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</si>
  <si>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</si>
  <si>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</si>
  <si>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</si>
  <si>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</si>
  <si>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</si>
  <si>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</si>
  <si>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</si>
  <si>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</si>
  <si>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</si>
  <si>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</si>
  <si>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</si>
  <si>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</si>
  <si>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</si>
  <si>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</si>
  <si>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</si>
  <si>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</si>
  <si>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</si>
  <si>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</si>
  <si>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</si>
  <si>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</si>
  <si>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</si>
  <si>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</si>
  <si>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</si>
  <si>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</si>
  <si>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</si>
  <si>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</si>
  <si>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</si>
  <si>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</si>
  <si>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</si>
  <si>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</si>
  <si>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</si>
  <si>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</si>
  <si>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</si>
  <si>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</si>
  <si>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</si>
  <si>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</si>
  <si>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</si>
  <si>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</si>
  <si>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</si>
  <si>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</si>
  <si>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</si>
  <si>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</si>
  <si>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</si>
  <si>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</si>
  <si>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</si>
  <si>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</si>
  <si>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</si>
  <si>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</si>
  <si>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</si>
  <si>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</si>
  <si>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</si>
  <si>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</si>
  <si>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</si>
  <si>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</si>
  <si>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</si>
  <si>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</si>
  <si>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</si>
  <si>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</si>
  <si>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</si>
  <si>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</si>
  <si>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</si>
  <si>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</si>
  <si>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</si>
  <si>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</si>
  <si>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</si>
  <si>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</si>
  <si>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</si>
  <si>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</si>
  <si>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</si>
  <si>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</si>
  <si>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</si>
  <si>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</si>
  <si>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</si>
  <si>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</si>
  <si>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</si>
  <si>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</si>
  <si>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</si>
  <si>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</si>
  <si>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</si>
  <si>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</si>
  <si>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</si>
  <si>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</si>
  <si>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</si>
  <si>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</si>
  <si>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</si>
  <si>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</si>
  <si>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</si>
  <si>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</si>
  <si>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</si>
  <si>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</si>
  <si>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</si>
  <si>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</si>
  <si>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</si>
  <si>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</si>
  <si>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</si>
  <si>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</si>
  <si>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</si>
  <si>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</si>
  <si>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</si>
  <si>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</si>
  <si>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</si>
  <si>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</si>
  <si>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</si>
  <si>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</si>
  <si>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</si>
  <si>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</si>
  <si>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</si>
  <si>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</si>
  <si>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</si>
  <si>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</si>
  <si>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</si>
  <si>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</si>
  <si>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</si>
  <si>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</si>
  <si>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</si>
  <si>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</si>
  <si>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</si>
  <si>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</si>
  <si>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</si>
  <si>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</si>
  <si>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</si>
  <si>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</si>
  <si>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</si>
  <si>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</si>
  <si>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</si>
  <si>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</si>
  <si>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</si>
  <si>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</si>
  <si>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</si>
  <si>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</si>
  <si>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</si>
  <si>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</si>
  <si>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</si>
  <si>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</si>
  <si>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</si>
  <si>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</si>
  <si>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</si>
  <si>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</si>
  <si>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</si>
  <si>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</si>
  <si>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</si>
  <si>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</si>
  <si>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</si>
  <si>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</si>
  <si>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</si>
  <si>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</si>
  <si>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</si>
  <si>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</si>
  <si>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</si>
  <si>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</si>
  <si>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</si>
  <si>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</si>
  <si>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</si>
  <si>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</si>
  <si>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</si>
  <si>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</si>
  <si>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</si>
  <si>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</si>
  <si>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</si>
  <si>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</si>
  <si>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</si>
  <si>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</si>
  <si>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</si>
  <si>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</si>
  <si>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</si>
  <si>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</si>
  <si>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</si>
  <si>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</si>
  <si>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</si>
  <si>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</si>
  <si>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</si>
  <si>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</si>
  <si>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</si>
  <si>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</si>
  <si>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</si>
  <si>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</si>
  <si>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</si>
  <si>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</si>
  <si>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</si>
  <si>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</si>
  <si>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</si>
  <si>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</si>
  <si>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</si>
  <si>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</si>
  <si>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</si>
  <si>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</si>
  <si>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</si>
  <si>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</si>
  <si>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</si>
  <si>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</si>
  <si>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</si>
  <si>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</si>
  <si>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</si>
  <si>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</si>
  <si>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</si>
  <si>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</si>
  <si>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</si>
  <si>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</si>
  <si>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</si>
  <si>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</si>
  <si>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</si>
  <si>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</si>
  <si>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</si>
  <si>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</si>
  <si>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</si>
  <si>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</si>
  <si>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</si>
  <si>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</si>
  <si>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</si>
  <si>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</si>
  <si>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</si>
  <si>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</si>
  <si>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</si>
  <si>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</si>
  <si>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</si>
  <si>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</si>
  <si>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</si>
  <si>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</si>
  <si>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</si>
  <si>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</si>
  <si>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</si>
  <si>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</si>
  <si>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</si>
  <si>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</si>
  <si>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</si>
  <si>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</si>
  <si>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</si>
  <si>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</si>
  <si>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</si>
  <si>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</si>
  <si>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</si>
  <si>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</si>
  <si>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</si>
  <si>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</si>
  <si>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</si>
  <si>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</si>
  <si>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</si>
  <si>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</si>
  <si>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</si>
  <si>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</si>
  <si>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</si>
  <si>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</si>
  <si>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</si>
  <si>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</si>
  <si>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</si>
  <si>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</si>
  <si>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</si>
  <si>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</si>
  <si>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</si>
  <si>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</si>
  <si>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</si>
  <si>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</si>
  <si>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</si>
  <si>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</si>
  <si>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</si>
  <si>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</si>
  <si>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</si>
  <si>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</si>
  <si>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</si>
  <si>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</si>
  <si>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</si>
  <si>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</si>
  <si>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</si>
  <si>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</si>
  <si>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</si>
  <si>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</si>
  <si>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</si>
  <si>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</si>
  <si>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</si>
  <si>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</si>
  <si>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</si>
  <si>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</si>
  <si>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</si>
  <si>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</si>
  <si>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</si>
  <si>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</si>
  <si>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</si>
  <si>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</si>
  <si>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</si>
  <si>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</si>
  <si>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</si>
  <si>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</si>
  <si>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</si>
  <si>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</si>
  <si>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</si>
  <si>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</si>
  <si>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</si>
  <si>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</si>
  <si>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</si>
  <si>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</si>
  <si>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</si>
  <si>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</si>
  <si>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</si>
  <si>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</si>
  <si>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</si>
  <si>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</si>
  <si>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</si>
  <si>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</si>
  <si>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</si>
  <si>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</si>
  <si>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</si>
  <si>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</si>
  <si>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</si>
  <si>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</si>
  <si>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</si>
  <si>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</si>
  <si>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</si>
  <si>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</si>
  <si>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</si>
  <si>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</si>
  <si>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</si>
  <si>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</si>
  <si>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</si>
  <si>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</si>
  <si>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</si>
  <si>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</si>
  <si>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</si>
  <si>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</si>
  <si>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</si>
  <si>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</si>
  <si>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</si>
  <si>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</si>
  <si>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</si>
  <si>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</si>
  <si>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</si>
  <si>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</si>
  <si>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</si>
  <si>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</si>
  <si>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</si>
  <si>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</si>
  <si>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</si>
  <si>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</si>
  <si>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</si>
  <si>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</si>
  <si>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</si>
  <si>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</si>
  <si>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</si>
  <si>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</si>
  <si>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</si>
  <si>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</si>
  <si>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</si>
  <si>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</si>
  <si>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</si>
  <si>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</si>
  <si>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</si>
  <si>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</si>
  <si>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</si>
  <si>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</si>
  <si>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</si>
  <si>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</si>
  <si>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</si>
  <si>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</si>
  <si>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</si>
  <si>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</si>
  <si>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</si>
  <si>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</si>
  <si>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</si>
  <si>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</si>
  <si>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</si>
  <si>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</si>
  <si>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</si>
  <si>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</si>
  <si>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</si>
  <si>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</si>
  <si>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</si>
  <si>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</si>
  <si>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</si>
  <si>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</si>
  <si>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</si>
  <si>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</si>
  <si>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</si>
  <si>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</si>
  <si>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</si>
  <si>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</si>
  <si>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</si>
  <si>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</si>
  <si>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</si>
  <si>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</si>
  <si>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</si>
  <si>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</si>
  <si>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</si>
  <si>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</si>
  <si>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</si>
  <si>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</si>
  <si>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</si>
  <si>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</si>
  <si>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</si>
  <si>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</si>
  <si>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</si>
  <si>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</si>
  <si>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</si>
  <si>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</si>
  <si>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</si>
  <si>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</si>
  <si>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</si>
  <si>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</si>
  <si>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</si>
  <si>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</si>
  <si>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</si>
  <si>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</si>
  <si>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</si>
  <si>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</si>
  <si>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</si>
  <si>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</si>
  <si>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</si>
  <si>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</si>
  <si>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</si>
  <si>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</si>
  <si>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</si>
  <si>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</si>
  <si>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</si>
  <si>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</si>
  <si>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</si>
  <si>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</si>
  <si>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</si>
  <si>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</si>
  <si>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</si>
  <si>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</si>
  <si>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</si>
  <si>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</si>
  <si>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</si>
  <si>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</si>
  <si>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</si>
  <si>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</si>
  <si>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</si>
  <si>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</si>
  <si>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</si>
  <si>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</si>
  <si>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</si>
  <si>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</si>
  <si>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</si>
  <si>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</si>
  <si>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</si>
  <si>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</si>
  <si>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</si>
  <si>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</si>
  <si>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</si>
  <si>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</si>
  <si>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</si>
  <si>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</si>
  <si>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</si>
  <si>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</si>
  <si>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</si>
  <si>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</si>
  <si>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</si>
  <si>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</si>
  <si>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</si>
  <si>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</si>
  <si>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</si>
  <si>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</si>
  <si>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</si>
  <si>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</si>
  <si>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</si>
  <si>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</si>
  <si>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</si>
  <si>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</si>
  <si>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</si>
  <si>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</si>
  <si>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</si>
  <si>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</si>
  <si>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</si>
  <si>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</si>
  <si>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</si>
  <si>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</si>
  <si>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</si>
  <si>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</si>
  <si>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</si>
  <si>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</si>
  <si>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</si>
  <si>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</si>
  <si>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</si>
  <si>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</si>
  <si>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</si>
  <si>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</si>
  <si>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</si>
  <si>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</si>
  <si>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</si>
  <si>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</si>
  <si>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</si>
  <si>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</si>
  <si>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</si>
  <si>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</si>
  <si>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</si>
  <si>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</si>
  <si>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</si>
  <si>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</si>
  <si>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</si>
  <si>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</si>
  <si>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</si>
  <si>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</si>
  <si>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</si>
  <si>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</si>
  <si>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</si>
  <si>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</si>
  <si>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</si>
  <si>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</si>
  <si>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</si>
  <si>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</si>
  <si>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</si>
  <si>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</si>
  <si>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</si>
  <si>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</si>
  <si>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</si>
  <si>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</si>
  <si>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</si>
  <si>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</si>
  <si>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</si>
  <si>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</si>
  <si>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</si>
  <si>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</si>
  <si>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</si>
  <si>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</si>
  <si>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</si>
  <si>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</si>
  <si>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</si>
  <si>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</si>
  <si>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</si>
  <si>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</si>
  <si>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</si>
  <si>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</si>
  <si>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</si>
  <si>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</si>
  <si>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</si>
  <si>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</si>
  <si>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</si>
  <si>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</si>
  <si>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</si>
  <si>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</si>
  <si>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</si>
  <si>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</si>
  <si>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</si>
  <si>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</si>
  <si>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</si>
  <si>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</si>
  <si>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</si>
  <si>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</si>
  <si>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</si>
  <si>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</si>
  <si>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</si>
  <si>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</si>
  <si>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</si>
  <si>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</si>
  <si>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</si>
  <si>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</si>
  <si>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</si>
  <si>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</si>
  <si>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</si>
  <si>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</si>
  <si>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</si>
  <si>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</si>
  <si>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</si>
  <si>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</si>
  <si>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</si>
  <si>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</si>
  <si>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</si>
  <si>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</si>
  <si>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</si>
  <si>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</si>
  <si>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</si>
  <si>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</si>
  <si>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</si>
  <si>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</si>
  <si>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</si>
  <si>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</si>
  <si>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</si>
  <si>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</si>
  <si>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</si>
  <si>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</si>
  <si>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</si>
  <si>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</si>
  <si>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</si>
  <si>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</si>
  <si>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</si>
  <si>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</si>
  <si>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</si>
  <si>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</si>
  <si>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</si>
  <si>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</si>
  <si>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</si>
  <si>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</si>
  <si>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</si>
  <si>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</si>
  <si>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</si>
  <si>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</si>
  <si>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</si>
  <si>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</si>
  <si>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</si>
  <si>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</si>
  <si>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</si>
  <si>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</si>
  <si>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</si>
  <si>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</si>
  <si>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</si>
  <si>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</si>
  <si>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</si>
  <si>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</si>
  <si>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</si>
  <si>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</si>
  <si>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</si>
  <si>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</si>
  <si>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</si>
  <si>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</si>
  <si>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</si>
  <si>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</si>
  <si>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</si>
  <si>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</si>
  <si>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</si>
  <si>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</si>
  <si>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</si>
  <si>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</si>
  <si>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</si>
  <si>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</si>
  <si>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</si>
  <si>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</si>
  <si>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</si>
  <si>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</si>
  <si>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</si>
  <si>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</si>
  <si>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</si>
  <si>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</si>
  <si>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</si>
  <si>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</si>
  <si>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</si>
  <si>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</si>
  <si>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</si>
  <si>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</si>
  <si>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</si>
  <si>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</si>
  <si>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</si>
  <si>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</si>
  <si>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</si>
  <si>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</si>
  <si>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</si>
  <si>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</si>
  <si>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</si>
  <si>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</si>
  <si>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</si>
  <si>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</si>
  <si>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</si>
  <si>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</si>
  <si>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</si>
  <si>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</si>
  <si>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</si>
  <si>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</si>
  <si>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</si>
  <si>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</si>
  <si>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</si>
  <si>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</si>
  <si>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</si>
  <si>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</si>
  <si>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</si>
  <si>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</si>
  <si>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</si>
  <si>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</si>
  <si>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</si>
  <si>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</si>
  <si>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</si>
  <si>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</si>
  <si>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</si>
  <si>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</si>
  <si>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</si>
  <si>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</si>
  <si>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</si>
  <si>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</si>
  <si>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</si>
  <si>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</si>
  <si>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</si>
  <si>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</si>
  <si>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</si>
  <si>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</si>
  <si>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</si>
  <si>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</si>
  <si>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</si>
  <si>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</si>
  <si>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</si>
  <si>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</si>
  <si>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</si>
  <si>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</si>
  <si>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</si>
  <si>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</si>
  <si>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</si>
  <si>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</si>
  <si>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</si>
  <si>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</si>
  <si>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</si>
  <si>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</si>
  <si>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</si>
  <si>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</si>
  <si>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</si>
  <si>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</si>
  <si>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</si>
  <si>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</si>
  <si>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</si>
  <si>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</si>
  <si>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</si>
  <si>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</si>
  <si>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</si>
  <si>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</si>
  <si>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</si>
  <si>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</si>
  <si>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</si>
  <si>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</si>
  <si>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</si>
  <si>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</si>
  <si>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</si>
  <si>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</si>
  <si>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</si>
  <si>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</si>
  <si>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</si>
  <si>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</si>
  <si>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</si>
  <si>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</si>
  <si>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</si>
  <si>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</si>
  <si>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</si>
  <si>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</si>
  <si>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</si>
  <si>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</si>
  <si>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</si>
  <si>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</si>
  <si>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</si>
  <si>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</si>
  <si>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</si>
  <si>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</si>
  <si>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</si>
  <si>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</si>
  <si>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</si>
  <si>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</si>
  <si>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</si>
  <si>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</si>
  <si>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</si>
  <si>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</si>
  <si>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</si>
  <si>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</si>
  <si>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</si>
  <si>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</si>
  <si>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</si>
  <si>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</si>
  <si>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</si>
  <si>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</si>
  <si>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</si>
  <si>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</si>
  <si>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</si>
  <si>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</si>
  <si>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</si>
  <si>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</si>
  <si>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</si>
  <si>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</si>
  <si>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</si>
  <si>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</si>
  <si>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</si>
  <si>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</si>
  <si>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</si>
  <si>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</si>
  <si>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</si>
  <si>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</si>
  <si>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</si>
  <si>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</si>
  <si>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</si>
  <si>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</si>
  <si>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</si>
  <si>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</si>
  <si>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</si>
  <si>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</si>
  <si>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</si>
  <si>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</si>
  <si>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</si>
  <si>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</si>
  <si>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</si>
  <si>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</si>
  <si>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</si>
  <si>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</si>
  <si>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</si>
  <si>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</si>
  <si>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</si>
  <si>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</si>
  <si>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</si>
  <si>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</si>
  <si>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</si>
  <si>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</si>
  <si>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</si>
  <si>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</si>
  <si>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</si>
  <si>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</si>
  <si>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</si>
  <si>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</si>
  <si>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</si>
  <si>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</si>
  <si>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</si>
  <si>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</si>
  <si>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</si>
  <si>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</si>
  <si>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</si>
  <si>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</si>
  <si>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</si>
  <si>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</si>
  <si>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</si>
  <si>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</si>
  <si>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</si>
  <si>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</si>
  <si>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</si>
  <si>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</si>
  <si>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</si>
  <si>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</si>
  <si>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</si>
  <si>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</si>
  <si>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</si>
  <si>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</si>
  <si>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</si>
  <si>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</si>
  <si>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</si>
  <si>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</si>
  <si>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</si>
  <si>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</si>
  <si>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</si>
  <si>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</si>
  <si>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</si>
  <si>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</si>
  <si>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</si>
  <si>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</si>
  <si>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</si>
  <si>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</si>
  <si>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</si>
  <si>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</si>
  <si>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</si>
  <si>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</si>
  <si>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</si>
  <si>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</si>
  <si>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</si>
  <si>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</si>
  <si>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</si>
  <si>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</si>
  <si>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</si>
  <si>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</si>
  <si>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</si>
  <si>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</si>
  <si>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</si>
  <si>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</si>
  <si>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</si>
  <si>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</si>
  <si>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</si>
  <si>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</si>
  <si>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</si>
  <si>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</si>
  <si>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</si>
  <si>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</si>
  <si>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</si>
  <si>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</si>
  <si>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</si>
  <si>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</si>
  <si>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</si>
  <si>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</si>
  <si>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</si>
  <si>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</si>
  <si>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</si>
  <si>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</si>
  <si>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</si>
  <si>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</si>
  <si>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</si>
  <si>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</si>
  <si>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</si>
  <si>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</si>
  <si>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</si>
  <si>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</si>
  <si>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</si>
  <si>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</si>
  <si>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</si>
  <si>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</si>
  <si>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</si>
  <si>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</si>
  <si>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</si>
  <si>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</si>
  <si>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</si>
  <si>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</si>
  <si>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</si>
  <si>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</si>
  <si>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</si>
  <si>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</si>
  <si>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</si>
  <si>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</si>
  <si>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</si>
  <si>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</si>
  <si>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</si>
  <si>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</si>
  <si>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</si>
  <si>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</si>
  <si>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</si>
  <si>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</si>
  <si>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</si>
  <si>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</si>
  <si>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</si>
  <si>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</si>
  <si>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</si>
  <si>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</si>
  <si>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</si>
  <si>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</si>
  <si>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</si>
  <si>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</si>
  <si>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</si>
  <si>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</si>
  <si>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</si>
  <si>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</si>
  <si>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</si>
  <si>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</si>
  <si>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</si>
  <si>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</si>
  <si>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</si>
  <si>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</si>
  <si>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</si>
  <si>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</si>
  <si>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</si>
  <si>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</si>
  <si>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</si>
  <si>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</si>
  <si>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</si>
  <si>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</si>
  <si>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</si>
  <si>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</si>
  <si>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</si>
  <si>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</si>
  <si>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</si>
  <si>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</si>
  <si>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</si>
  <si>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</si>
  <si>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</si>
  <si>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</si>
  <si>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</si>
  <si>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</si>
  <si>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</si>
  <si>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</si>
  <si>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</si>
  <si>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</si>
  <si>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</si>
  <si>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</si>
  <si>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</si>
  <si>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</si>
  <si>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</si>
  <si>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</si>
  <si>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</si>
  <si>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</si>
  <si>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</si>
  <si>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</si>
  <si>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</si>
  <si>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</si>
  <si>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</si>
  <si>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</si>
  <si>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</si>
  <si>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</si>
  <si>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</si>
  <si>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</si>
  <si>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</si>
  <si>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</si>
  <si>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</si>
  <si>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</si>
  <si>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</si>
  <si>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</si>
  <si>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</si>
  <si>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</si>
  <si>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</si>
  <si>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</si>
  <si>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</si>
  <si>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</si>
  <si>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</si>
  <si>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</si>
  <si>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</si>
  <si>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</si>
  <si>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</si>
  <si>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</si>
  <si>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</si>
  <si>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</si>
  <si>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</si>
  <si>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</si>
  <si>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</si>
  <si>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</si>
  <si>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</si>
  <si>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</si>
  <si>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</si>
  <si>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</si>
  <si>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</si>
  <si>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</si>
  <si>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</si>
  <si>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</si>
  <si>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</si>
  <si>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</si>
  <si>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</si>
  <si>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</si>
  <si>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</si>
  <si>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</si>
  <si>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</si>
  <si>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</si>
  <si>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</si>
  <si>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</si>
  <si>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</si>
  <si>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</si>
  <si>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</si>
  <si>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</si>
  <si>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</si>
  <si>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</si>
  <si>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</si>
  <si>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</si>
  <si>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</si>
  <si>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</si>
  <si>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</si>
  <si>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</si>
  <si>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</si>
  <si>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</si>
  <si>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</si>
  <si>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</si>
  <si>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</si>
  <si>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</si>
  <si>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</si>
  <si>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</si>
  <si>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</si>
  <si>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</si>
  <si>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</si>
  <si>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</si>
  <si>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</si>
  <si>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</si>
  <si>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</si>
  <si>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</si>
  <si>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</si>
  <si>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</si>
  <si>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</si>
  <si>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</si>
  <si>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</si>
  <si>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</si>
  <si>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</si>
  <si>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</si>
  <si>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</si>
  <si>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</si>
  <si>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</si>
  <si>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</si>
  <si>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</si>
  <si>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</si>
  <si>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</si>
  <si>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</si>
  <si>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</si>
  <si>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</si>
  <si>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</si>
  <si>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</si>
  <si>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</si>
  <si>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</si>
  <si>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</si>
  <si>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</si>
  <si>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</si>
  <si>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</si>
  <si>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</si>
  <si>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</si>
  <si>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</si>
  <si>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</si>
  <si>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</si>
  <si>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</si>
  <si>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</si>
  <si>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</si>
  <si>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</si>
  <si>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</si>
  <si>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</si>
  <si>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</si>
  <si>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</si>
  <si>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</si>
  <si>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</si>
  <si>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</si>
  <si>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</si>
  <si>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</si>
  <si>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</si>
  <si>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</si>
  <si>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</si>
  <si>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</si>
  <si>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</si>
  <si>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</si>
  <si>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</si>
  <si>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</si>
  <si>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</si>
  <si>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</si>
  <si>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</si>
  <si>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</si>
  <si>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</si>
  <si>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</si>
  <si>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</si>
  <si>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</si>
  <si>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</si>
  <si>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</si>
  <si>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</si>
  <si>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</si>
  <si>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</si>
  <si>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</si>
  <si>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</si>
  <si>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</si>
  <si>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</si>
  <si>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</si>
  <si>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</si>
  <si>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</si>
  <si>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</si>
  <si>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</si>
  <si>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</si>
  <si>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</si>
  <si>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</si>
  <si>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</si>
  <si>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</si>
  <si>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</si>
  <si>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</si>
  <si>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</si>
  <si>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</si>
  <si>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</si>
  <si>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</si>
  <si>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</si>
  <si>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</si>
  <si>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</si>
  <si>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</si>
  <si>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</si>
  <si>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</si>
  <si>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</si>
  <si>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</si>
  <si>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</si>
  <si>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</si>
  <si>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</si>
  <si>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</si>
  <si>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</si>
  <si>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</si>
  <si>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</si>
  <si>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</si>
  <si>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</si>
  <si>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</si>
  <si>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</si>
  <si>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</si>
  <si>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</si>
  <si>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</si>
  <si>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</si>
  <si>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</si>
  <si>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</si>
  <si>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</si>
  <si>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</si>
  <si>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</si>
  <si>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</si>
  <si>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</si>
  <si>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</si>
  <si>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</si>
  <si>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</si>
  <si>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</si>
  <si>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</si>
  <si>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</si>
  <si>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</si>
  <si>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</si>
  <si>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</si>
  <si>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</si>
  <si>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</si>
  <si>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</si>
  <si>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</si>
  <si>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</si>
  <si>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</si>
  <si>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</si>
  <si>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</si>
  <si>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</si>
  <si>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</si>
  <si>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</si>
  <si>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</si>
  <si>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</si>
  <si>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</si>
  <si>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</si>
  <si>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</si>
  <si>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</si>
  <si>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</si>
  <si>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</si>
  <si>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</si>
  <si>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</si>
  <si>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</si>
  <si>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</si>
  <si>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</si>
  <si>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</si>
  <si>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</si>
  <si>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</si>
  <si>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</si>
  <si>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</si>
  <si>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</si>
  <si>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</si>
  <si>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</si>
  <si>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</si>
  <si>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</si>
  <si>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</si>
  <si>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</si>
  <si>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</si>
  <si>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</si>
  <si>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</si>
  <si>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</si>
  <si>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</si>
  <si>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</si>
  <si>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</si>
  <si>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</si>
  <si>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</si>
  <si>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</si>
  <si>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</si>
  <si>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</si>
  <si>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</si>
  <si>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</si>
  <si>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</si>
  <si>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</si>
  <si>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</si>
  <si>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</si>
  <si>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</si>
  <si>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</si>
  <si>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</si>
  <si>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</si>
  <si>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</si>
  <si>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</si>
  <si>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</si>
  <si>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</si>
  <si>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</si>
  <si>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</si>
  <si>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</si>
  <si>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</si>
  <si>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</si>
  <si>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</si>
  <si>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</si>
  <si>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</si>
  <si>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</si>
  <si>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</si>
  <si>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</si>
  <si>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</si>
  <si>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</si>
  <si>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</si>
  <si>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</si>
  <si>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</si>
  <si>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</si>
  <si>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</si>
  <si>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</si>
  <si>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</si>
  <si>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</si>
  <si>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</si>
  <si>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</si>
  <si>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</si>
  <si>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</si>
  <si>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</si>
  <si>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</si>
  <si>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</si>
  <si>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</si>
  <si>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</si>
  <si>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</si>
  <si>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</si>
  <si>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</si>
  <si>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</si>
  <si>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</si>
  <si>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</si>
  <si>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</si>
  <si>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</si>
  <si>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</si>
  <si>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</si>
  <si>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</si>
  <si>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</si>
  <si>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</si>
  <si>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</si>
  <si>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</si>
  <si>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</si>
  <si>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</si>
  <si>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</si>
  <si>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</si>
  <si>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</si>
  <si>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</si>
  <si>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</si>
  <si>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</si>
  <si>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</si>
  <si>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</si>
  <si>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</si>
  <si>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</si>
  <si>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</si>
  <si>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</si>
  <si>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</si>
  <si>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</si>
  <si>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</si>
  <si>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</si>
  <si>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</si>
  <si>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</si>
  <si>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</si>
  <si>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</si>
  <si>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</si>
  <si>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</si>
  <si>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</si>
  <si>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</si>
  <si>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</si>
  <si>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</si>
  <si>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</si>
  <si>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</si>
  <si>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</si>
  <si>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</si>
  <si>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</si>
  <si>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</si>
  <si>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</si>
  <si>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</si>
  <si>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</si>
  <si>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</si>
  <si>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</si>
  <si>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</si>
  <si>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</si>
  <si>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</si>
  <si>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</si>
  <si>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</si>
  <si>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</si>
  <si>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</si>
  <si>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</si>
  <si>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</si>
  <si>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</si>
  <si>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</si>
  <si>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</si>
  <si>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</si>
  <si>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</si>
  <si>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</si>
  <si>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</si>
  <si>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</si>
  <si>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</si>
  <si>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</si>
  <si>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</si>
  <si>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</si>
  <si>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</si>
  <si>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</si>
  <si>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</si>
  <si>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</si>
  <si>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</si>
  <si>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</si>
  <si>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</si>
  <si>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</si>
  <si>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</si>
  <si>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</si>
  <si>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</si>
  <si>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</si>
  <si>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</si>
  <si>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</si>
  <si>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</si>
  <si>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</si>
  <si>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</si>
  <si>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</si>
  <si>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</si>
  <si>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</si>
  <si>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</si>
  <si>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</si>
  <si>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</si>
  <si>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</si>
  <si>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</si>
  <si>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</si>
  <si>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</si>
  <si>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</si>
  <si>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</si>
  <si>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</si>
  <si>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</si>
  <si>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</si>
  <si>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</si>
  <si>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</si>
  <si>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</si>
  <si>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</si>
  <si>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</si>
  <si>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</si>
  <si>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</si>
  <si>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</si>
  <si>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</si>
  <si>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</si>
  <si>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</si>
  <si>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</si>
  <si>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</si>
  <si>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</si>
  <si>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</si>
  <si>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</si>
  <si>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</si>
  <si>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</si>
  <si>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</si>
  <si>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</si>
  <si>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</si>
  <si>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</si>
  <si>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</si>
  <si>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</si>
  <si>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</si>
  <si>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</si>
  <si>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</si>
  <si>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</si>
  <si>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</si>
  <si>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</si>
  <si>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</si>
  <si>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</si>
  <si>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</si>
  <si>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</si>
  <si>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</si>
  <si>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</si>
  <si>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</si>
  <si>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</si>
  <si>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</si>
  <si>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</si>
  <si>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</si>
  <si>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</si>
  <si>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</si>
  <si>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</si>
  <si>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</si>
  <si>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</si>
  <si>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</si>
  <si>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</si>
  <si>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</si>
  <si>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</si>
  <si>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</si>
  <si>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</si>
  <si>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</si>
  <si>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</si>
  <si>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</si>
  <si>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</si>
  <si>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</si>
  <si>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</si>
  <si>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</si>
  <si>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</si>
  <si>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</si>
  <si>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</si>
  <si>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</si>
  <si>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</si>
  <si>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</si>
  <si>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</si>
  <si>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</si>
  <si>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</si>
  <si>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</si>
  <si>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</si>
  <si>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</si>
  <si>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</si>
  <si>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</si>
  <si>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</si>
  <si>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</si>
  <si>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</si>
  <si>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</si>
  <si>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</si>
  <si>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</si>
  <si>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</si>
  <si>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</si>
  <si>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</si>
  <si>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</si>
  <si>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</si>
  <si>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</si>
  <si>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</si>
  <si>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</si>
  <si>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</si>
  <si>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</si>
  <si>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</si>
  <si>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</si>
  <si>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</si>
  <si>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</si>
  <si>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</si>
  <si>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</si>
  <si>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</si>
  <si>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</si>
  <si>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</si>
  <si>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</si>
  <si>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</si>
  <si>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</si>
  <si>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</si>
  <si>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</si>
  <si>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</si>
  <si>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</si>
  <si>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</si>
  <si>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</si>
  <si>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</si>
  <si>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</si>
  <si>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</si>
  <si>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</si>
  <si>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</si>
  <si>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</si>
  <si>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</si>
  <si>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</si>
  <si>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</si>
  <si>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</si>
  <si>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</si>
  <si>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</si>
  <si>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</si>
  <si>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</si>
  <si>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</si>
  <si>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</si>
  <si>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</si>
  <si>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</si>
  <si>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</si>
  <si>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</si>
  <si>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</si>
  <si>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</si>
  <si>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</si>
  <si>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</si>
  <si>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</si>
  <si>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</si>
  <si>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</si>
  <si>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</si>
  <si>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</si>
  <si>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</si>
  <si>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</si>
  <si>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</si>
  <si>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</si>
  <si>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</si>
  <si>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</si>
  <si>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</si>
  <si>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</si>
  <si>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</si>
  <si>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</si>
  <si>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</si>
  <si>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</si>
  <si>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</si>
  <si>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</si>
  <si>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</si>
  <si>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</si>
  <si>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</si>
  <si>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</si>
  <si>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</si>
  <si>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</si>
  <si>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</si>
  <si>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</si>
  <si>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</si>
  <si>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</si>
  <si>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</si>
  <si>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</si>
  <si>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</si>
  <si>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</si>
  <si>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</si>
  <si>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</si>
  <si>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</si>
  <si>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</si>
  <si>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</si>
  <si>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</si>
  <si>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</si>
  <si>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</si>
  <si>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</si>
  <si>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</si>
  <si>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</si>
  <si>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</si>
  <si>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</si>
  <si>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</si>
  <si>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</si>
  <si>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</si>
  <si>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</si>
  <si>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</si>
  <si>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</si>
  <si>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</si>
  <si>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</si>
  <si>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</si>
  <si>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</si>
  <si>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</si>
  <si>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</si>
  <si>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</si>
  <si>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</si>
  <si>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</si>
  <si>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</si>
  <si>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</si>
  <si>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</si>
  <si>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</si>
  <si>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</si>
  <si>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</si>
  <si>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</si>
  <si>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</si>
  <si>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</si>
  <si>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</si>
  <si>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</si>
  <si>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</si>
  <si>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</si>
  <si>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</si>
  <si>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</si>
  <si>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</si>
  <si>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</si>
  <si>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</si>
  <si>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</si>
  <si>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</si>
  <si>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</si>
  <si>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</si>
  <si>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</si>
  <si>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</si>
  <si>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</si>
  <si>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</si>
  <si>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</si>
  <si>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</si>
  <si>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</si>
  <si>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</si>
  <si>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</si>
  <si>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</si>
  <si>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</si>
  <si>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</si>
  <si>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</si>
  <si>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</si>
  <si>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</si>
  <si>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</si>
  <si>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</si>
  <si>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</si>
  <si>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</si>
  <si>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</si>
  <si>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</si>
  <si>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</si>
  <si>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</si>
  <si>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</si>
  <si>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</si>
  <si>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</si>
  <si>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</si>
  <si>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</si>
  <si>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</si>
  <si>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</si>
  <si>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</si>
  <si>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</si>
  <si>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</si>
  <si>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</si>
  <si>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</si>
  <si>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</si>
  <si>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</si>
  <si>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</si>
  <si>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</si>
  <si>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</si>
  <si>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</si>
  <si>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</si>
  <si>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</si>
  <si>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</si>
  <si>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</si>
  <si>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</si>
  <si>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</si>
  <si>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</si>
  <si>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</si>
  <si>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</si>
  <si>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</si>
  <si>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</si>
  <si>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</si>
  <si>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</si>
  <si>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</si>
  <si>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</si>
  <si>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</si>
  <si>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</si>
  <si>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</si>
  <si>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</si>
  <si>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</si>
  <si>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</si>
  <si>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</si>
  <si>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</si>
  <si>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</si>
  <si>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</si>
  <si>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</si>
  <si>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</si>
  <si>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</si>
  <si>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</si>
  <si>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</si>
  <si>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</si>
  <si>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</si>
  <si>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</si>
  <si>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</si>
  <si>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</si>
  <si>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</si>
  <si>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</si>
  <si>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</si>
  <si>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</si>
  <si>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</si>
  <si>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</si>
  <si>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</si>
  <si>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</si>
  <si>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</si>
  <si>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</si>
  <si>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</si>
  <si>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</si>
  <si>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</si>
  <si>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</si>
  <si>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</si>
  <si>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</si>
  <si>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</si>
  <si>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</si>
  <si>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</si>
  <si>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</si>
  <si>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</si>
  <si>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</si>
  <si>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</si>
  <si>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</si>
  <si>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</si>
  <si>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</si>
  <si>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</si>
  <si>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</si>
  <si>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</si>
  <si>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</si>
  <si>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</si>
  <si>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</si>
  <si>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</si>
  <si>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</si>
  <si>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</si>
  <si>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</si>
  <si>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</si>
  <si>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</si>
  <si>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</si>
  <si>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</si>
  <si>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</si>
  <si>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</si>
  <si>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</si>
  <si>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</si>
  <si>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</si>
  <si>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</si>
  <si>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</si>
  <si>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</si>
  <si>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</si>
  <si>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</si>
  <si>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</si>
  <si>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</si>
  <si>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</si>
  <si>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</si>
  <si>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</si>
  <si>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</si>
  <si>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</si>
  <si>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</si>
  <si>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</si>
  <si>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</si>
  <si>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</si>
  <si>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</si>
  <si>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</si>
  <si>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</si>
  <si>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</si>
  <si>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</si>
  <si>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</si>
  <si>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</si>
  <si>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</si>
  <si>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</si>
  <si>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</si>
  <si>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</si>
  <si>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</si>
  <si>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</si>
  <si>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</si>
  <si>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</si>
  <si>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</si>
  <si>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</si>
  <si>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</si>
  <si>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</si>
  <si>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</si>
  <si>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</si>
  <si>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</si>
  <si>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</si>
  <si>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</si>
  <si>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</si>
  <si>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</si>
  <si>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</si>
  <si>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</si>
  <si>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</si>
  <si>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</si>
  <si>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</si>
  <si>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</si>
  <si>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</si>
  <si>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</si>
  <si>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</si>
  <si>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</si>
  <si>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</si>
  <si>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</si>
  <si>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</si>
  <si>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</si>
  <si>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</si>
  <si>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</si>
  <si>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</si>
  <si>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</si>
  <si>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</si>
  <si>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</si>
  <si>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</si>
  <si>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</si>
  <si>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</si>
  <si>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</si>
  <si>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</si>
  <si>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</si>
  <si>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</si>
  <si>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</si>
  <si>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</si>
  <si>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</si>
  <si>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</si>
  <si>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</si>
  <si>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</si>
  <si>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</si>
  <si>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</si>
  <si>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</si>
  <si>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</si>
  <si>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</si>
  <si>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</si>
  <si>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</si>
  <si>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</si>
  <si>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</si>
  <si>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</si>
  <si>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</si>
  <si>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</si>
  <si>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</si>
  <si>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</si>
  <si>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</si>
  <si>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</si>
  <si>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</si>
  <si>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</si>
  <si>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</si>
  <si>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</si>
  <si>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</si>
  <si>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</si>
  <si>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</si>
  <si>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</si>
  <si>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</si>
  <si>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</si>
  <si>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</si>
  <si>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</si>
  <si>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</si>
  <si>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</si>
  <si>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</si>
  <si>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</si>
  <si>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</si>
  <si>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</si>
  <si>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</si>
  <si>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</si>
  <si>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</si>
  <si>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</si>
  <si>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</si>
  <si>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</si>
  <si>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</si>
  <si>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</si>
  <si>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</si>
  <si>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</si>
  <si>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</si>
  <si>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</si>
  <si>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</si>
  <si>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</si>
  <si>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</si>
  <si>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</si>
  <si>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</si>
  <si>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</si>
  <si>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</si>
  <si>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</si>
  <si>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</si>
  <si>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</si>
  <si>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</si>
  <si>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</si>
  <si>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</si>
  <si>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</si>
  <si>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</si>
  <si>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</si>
  <si>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</si>
  <si>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</si>
  <si>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</si>
  <si>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</si>
  <si>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</si>
  <si>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</si>
  <si>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</si>
  <si>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</si>
  <si>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</si>
  <si>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</si>
  <si>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</si>
  <si>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</si>
  <si>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</si>
  <si>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</si>
  <si>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</si>
  <si>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</si>
  <si>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</si>
  <si>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</si>
  <si>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</si>
  <si>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</si>
  <si>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</si>
  <si>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</si>
  <si>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</si>
  <si>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</si>
  <si>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</si>
  <si>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</si>
  <si>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</si>
  <si>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</si>
  <si>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</si>
  <si>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</si>
  <si>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</si>
  <si>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</si>
  <si>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</si>
  <si>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</si>
  <si>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</si>
  <si>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</si>
  <si>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</si>
  <si>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</si>
  <si>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</si>
  <si>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</si>
  <si>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</si>
  <si>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</si>
  <si>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</si>
  <si>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</si>
  <si>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</si>
  <si>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</si>
  <si>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</si>
  <si>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</si>
  <si>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</si>
  <si>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</si>
  <si>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</si>
  <si>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</si>
  <si>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</si>
  <si>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</si>
  <si>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</si>
  <si>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</si>
  <si>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</si>
  <si>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</si>
  <si>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</si>
  <si>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</si>
  <si>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</si>
  <si>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</si>
  <si>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</si>
  <si>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</si>
  <si>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</si>
  <si>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</si>
  <si>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</si>
  <si>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</si>
  <si>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</si>
  <si>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</si>
  <si>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</si>
  <si>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</si>
  <si>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</si>
  <si>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</si>
  <si>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</si>
  <si>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</si>
  <si>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</si>
  <si>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</si>
  <si>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</si>
  <si>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</si>
  <si>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</si>
  <si>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</si>
  <si>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</si>
  <si>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</si>
  <si>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</si>
  <si>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</si>
  <si>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</si>
  <si>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</si>
  <si>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</si>
  <si>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</si>
  <si>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</si>
  <si>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</si>
  <si>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</si>
  <si>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</si>
  <si>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</si>
  <si>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</si>
  <si>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</si>
  <si>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</si>
  <si>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</si>
  <si>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</si>
  <si>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</si>
  <si>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</si>
  <si>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</si>
  <si>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</si>
  <si>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</si>
  <si>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</si>
  <si>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</si>
  <si>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</si>
  <si>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</si>
  <si>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</si>
  <si>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</si>
  <si>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</si>
  <si>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</si>
  <si>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</si>
  <si>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</si>
  <si>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</si>
  <si>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</si>
  <si>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</si>
  <si>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</si>
  <si>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</si>
  <si>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</si>
  <si>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</si>
  <si>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</si>
  <si>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</si>
  <si>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</si>
  <si>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</si>
  <si>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</si>
  <si>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</si>
  <si>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</si>
  <si>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</si>
  <si>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</si>
  <si>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</si>
  <si>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</si>
  <si>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</si>
  <si>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</si>
  <si>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</si>
  <si>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</si>
  <si>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</si>
  <si>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</si>
  <si>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</si>
  <si>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</si>
  <si>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</si>
  <si>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</si>
  <si>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</si>
  <si>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</si>
  <si>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</si>
  <si>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</si>
  <si>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</si>
  <si>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</si>
  <si>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</si>
  <si>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</si>
  <si>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</si>
  <si>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</si>
  <si>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</si>
  <si>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</si>
  <si>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</si>
  <si>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</si>
  <si>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</si>
  <si>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</si>
  <si>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</si>
  <si>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</si>
  <si>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</si>
  <si>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</si>
  <si>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</si>
  <si>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</si>
  <si>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</si>
  <si>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</si>
  <si>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</si>
  <si>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</si>
  <si>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</si>
  <si>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</si>
  <si>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</si>
  <si>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</si>
  <si>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</si>
  <si>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</si>
  <si>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</si>
  <si>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</si>
  <si>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</si>
  <si>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</si>
  <si>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</si>
  <si>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</si>
  <si>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</si>
  <si>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</si>
  <si>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</si>
  <si>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</si>
  <si>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</si>
  <si>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</si>
  <si>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</si>
  <si>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</si>
  <si>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</si>
  <si>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</si>
  <si>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</si>
  <si>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</si>
  <si>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</si>
  <si>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</si>
  <si>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</si>
  <si>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</si>
  <si>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</si>
  <si>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</si>
  <si>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</si>
  <si>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</si>
  <si>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</si>
  <si>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</si>
  <si>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</si>
  <si>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</si>
  <si>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</si>
  <si>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</si>
  <si>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</si>
  <si>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</si>
  <si>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</si>
  <si>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</si>
  <si>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</si>
  <si>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</si>
  <si>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</si>
  <si>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</si>
  <si>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</si>
  <si>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</si>
  <si>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</si>
  <si>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</si>
  <si>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</si>
  <si>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</si>
  <si>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</si>
  <si>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</si>
  <si>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</si>
  <si>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</si>
  <si>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</si>
  <si>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</si>
  <si>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</si>
  <si>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</si>
  <si>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</si>
  <si>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</si>
  <si>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</si>
  <si>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</si>
  <si>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</si>
  <si>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</si>
  <si>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</si>
  <si>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</si>
  <si>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</si>
  <si>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</si>
  <si>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</si>
  <si>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</si>
  <si>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</si>
  <si>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</si>
  <si>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</si>
  <si>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</si>
  <si>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</si>
  <si>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</si>
  <si>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</si>
  <si>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</si>
  <si>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</si>
  <si>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</si>
  <si>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</si>
  <si>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</si>
  <si>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</si>
  <si>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</si>
  <si>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</si>
  <si>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</si>
  <si>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</si>
  <si>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</si>
  <si>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</si>
  <si>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</si>
  <si>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</si>
  <si>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</si>
  <si>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</si>
  <si>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</si>
  <si>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</si>
  <si>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</si>
  <si>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</si>
  <si>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</si>
  <si>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</si>
  <si>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</si>
  <si>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</si>
  <si>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</si>
  <si>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</si>
  <si>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</si>
  <si>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</si>
  <si>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</si>
  <si>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</si>
  <si>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</si>
  <si>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</si>
  <si>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</si>
  <si>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</si>
  <si>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</si>
  <si>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</si>
  <si>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</si>
  <si>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</si>
  <si>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</si>
  <si>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</si>
  <si>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</si>
  <si>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</si>
  <si>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</si>
  <si>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</si>
  <si>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</si>
  <si>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</si>
  <si>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</si>
  <si>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</si>
  <si>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</si>
  <si>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</si>
  <si>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</si>
  <si>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</si>
  <si>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</si>
  <si>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</si>
  <si>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</si>
  <si>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</si>
  <si>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</si>
  <si>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</si>
  <si>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</si>
  <si>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</si>
  <si>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</si>
  <si>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</si>
  <si>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</si>
  <si>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</si>
  <si>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</si>
  <si>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</si>
  <si>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</si>
  <si>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</si>
  <si>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</si>
  <si>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</si>
  <si>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</si>
  <si>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</si>
  <si>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</si>
  <si>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</si>
  <si>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</si>
  <si>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</si>
  <si>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</si>
  <si>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</si>
  <si>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</si>
  <si>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</si>
  <si>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</si>
  <si>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</si>
  <si>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</si>
  <si>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</si>
  <si>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</si>
  <si>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</si>
  <si>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</si>
  <si>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</si>
  <si>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</si>
  <si>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</si>
  <si>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</si>
  <si>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</si>
  <si>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</si>
  <si>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</si>
  <si>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</si>
  <si>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</si>
  <si>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</si>
  <si>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</si>
  <si>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</si>
  <si>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</si>
  <si>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</si>
  <si>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</si>
  <si>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</si>
  <si>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</si>
  <si>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</si>
  <si>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</si>
  <si>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</si>
  <si>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</si>
  <si>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</si>
  <si>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</si>
  <si>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</si>
  <si>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</si>
  <si>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</si>
  <si>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</si>
  <si>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</si>
  <si>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</si>
  <si>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</si>
  <si>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</si>
  <si>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</si>
  <si>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</si>
  <si>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</si>
  <si>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</si>
  <si>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</si>
  <si>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</si>
  <si>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</si>
  <si>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</si>
  <si>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</si>
  <si>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</si>
  <si>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</si>
  <si>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</si>
  <si>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</si>
  <si>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</si>
  <si>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</si>
  <si>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</si>
  <si>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</si>
  <si>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</si>
  <si>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</si>
  <si>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</si>
  <si>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</si>
  <si>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</si>
  <si>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</si>
  <si>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</si>
  <si>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</si>
  <si>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</si>
  <si>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</si>
  <si>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</si>
  <si>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</si>
  <si>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</si>
  <si>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</si>
  <si>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</si>
  <si>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</si>
  <si>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</si>
  <si>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</si>
  <si>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</si>
  <si>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</si>
  <si>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</si>
  <si>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</si>
  <si>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</si>
  <si>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</si>
  <si>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</si>
  <si>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</si>
  <si>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</si>
  <si>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</si>
  <si>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</si>
  <si>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</si>
  <si>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</si>
  <si>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</si>
  <si>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</si>
  <si>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</si>
  <si>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</si>
  <si>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</si>
  <si>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</si>
  <si>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</si>
  <si>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</si>
  <si>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</si>
  <si>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</si>
  <si>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</si>
  <si>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</si>
  <si>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</si>
  <si>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</si>
  <si>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</si>
  <si>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</si>
  <si>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</si>
  <si>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</si>
  <si>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</si>
  <si>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</si>
  <si>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</si>
  <si>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</si>
  <si>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</si>
  <si>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</si>
  <si>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</si>
  <si>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</si>
  <si>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</si>
  <si>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</si>
  <si>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</si>
  <si>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</si>
  <si>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</si>
  <si>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</si>
  <si>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</si>
  <si>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</si>
  <si>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</si>
  <si>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</si>
  <si>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</si>
  <si>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</si>
  <si>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</si>
  <si>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</si>
  <si>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</si>
  <si>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</si>
  <si>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</si>
  <si>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</si>
  <si>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</si>
  <si>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</si>
  <si>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</si>
  <si>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</si>
  <si>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</si>
  <si>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</si>
  <si>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</si>
  <si>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</si>
  <si>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</si>
  <si>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</si>
  <si>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</si>
  <si>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</si>
  <si>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</si>
  <si>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</si>
  <si>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</si>
  <si>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</si>
  <si>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</si>
  <si>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</si>
  <si>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</si>
  <si>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</si>
  <si>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</si>
  <si>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</si>
  <si>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</si>
  <si>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</si>
  <si>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</si>
  <si>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</si>
  <si>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</si>
  <si>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</si>
  <si>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</si>
  <si>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</si>
  <si>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</si>
  <si>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</si>
  <si>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</si>
  <si>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</si>
  <si>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</si>
  <si>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</si>
  <si>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</si>
  <si>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</si>
  <si>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</si>
  <si>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</si>
  <si>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</si>
  <si>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</si>
  <si>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</si>
  <si>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</si>
  <si>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</si>
  <si>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</si>
  <si>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</si>
  <si>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</si>
  <si>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</si>
  <si>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</si>
  <si>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</si>
  <si>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</si>
  <si>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</si>
  <si>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</si>
  <si>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</si>
  <si>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</si>
  <si>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</si>
  <si>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</si>
  <si>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</si>
  <si>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</si>
  <si>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</si>
  <si>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</si>
  <si>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</si>
  <si>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</si>
  <si>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</si>
  <si>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</si>
  <si>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</si>
  <si>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</si>
  <si>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</si>
  <si>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</si>
  <si>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</si>
  <si>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</si>
  <si>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</si>
  <si>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</si>
  <si>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</si>
  <si>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</si>
  <si>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</si>
  <si>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</si>
  <si>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</si>
  <si>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</si>
  <si>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</si>
  <si>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</si>
  <si>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</si>
  <si>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</si>
  <si>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</si>
  <si>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</si>
  <si>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</si>
  <si>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</si>
  <si>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</si>
  <si>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</si>
  <si>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</si>
  <si>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</si>
  <si>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</si>
  <si>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</si>
  <si>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</si>
  <si>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</si>
  <si>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</si>
  <si>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</si>
  <si>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</si>
  <si>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</si>
  <si>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</si>
  <si>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</si>
  <si>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</si>
  <si>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</si>
  <si>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</si>
  <si>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</si>
  <si>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</si>
  <si>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</si>
  <si>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</si>
  <si>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</si>
  <si>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</si>
  <si>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</si>
  <si>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</si>
  <si>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</si>
  <si>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</si>
  <si>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</si>
  <si>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</si>
  <si>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</si>
  <si>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</si>
  <si>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</si>
  <si>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</si>
  <si>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</si>
  <si>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</si>
  <si>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</si>
  <si>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</si>
  <si>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</si>
  <si>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</si>
  <si>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</si>
  <si>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</si>
  <si>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</si>
  <si>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</si>
  <si>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</si>
  <si>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</si>
  <si>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</si>
  <si>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</si>
  <si>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</si>
  <si>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</si>
  <si>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</si>
  <si>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</si>
  <si>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</si>
  <si>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</si>
  <si>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</si>
  <si>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</si>
  <si>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</si>
  <si>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</si>
  <si>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</si>
  <si>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</si>
  <si>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</si>
  <si>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</si>
  <si>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</si>
  <si>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</si>
  <si>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</si>
  <si>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</si>
  <si>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</si>
  <si>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</si>
  <si>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</si>
  <si>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</si>
  <si>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</si>
  <si>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</si>
  <si>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</si>
  <si>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</si>
  <si>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</si>
  <si>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</si>
  <si>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</si>
  <si>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</si>
  <si>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</si>
  <si>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</si>
  <si>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</si>
  <si>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</si>
  <si>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</si>
  <si>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</si>
  <si>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</si>
  <si>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</si>
  <si>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</si>
  <si>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</si>
  <si>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</si>
  <si>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</si>
  <si>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</si>
  <si>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</si>
  <si>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</si>
  <si>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</si>
  <si>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</si>
  <si>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</si>
  <si>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</si>
  <si>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</si>
  <si>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</si>
  <si>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</si>
  <si>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</si>
  <si>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</si>
  <si>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</si>
  <si>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</si>
  <si>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</si>
  <si>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</si>
  <si>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</si>
  <si>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</si>
  <si>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</si>
  <si>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</si>
  <si>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</si>
  <si>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</si>
  <si>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</si>
  <si>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</si>
  <si>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</si>
  <si>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</si>
  <si>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</si>
  <si>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</si>
  <si>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</si>
  <si>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</si>
  <si>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</si>
  <si>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</si>
  <si>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</si>
  <si>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</si>
  <si>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</si>
  <si>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</si>
  <si>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</si>
  <si>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</si>
  <si>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</si>
  <si>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</si>
  <si>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</si>
  <si>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</si>
  <si>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</si>
  <si>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</si>
  <si>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</si>
  <si>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</si>
  <si>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</si>
  <si>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</si>
  <si>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</si>
  <si>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</si>
  <si>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</si>
  <si>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</si>
  <si>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</si>
  <si>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</si>
  <si>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</si>
  <si>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</si>
  <si>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</si>
  <si>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</si>
  <si>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</si>
  <si>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</si>
  <si>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</si>
  <si>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</si>
  <si>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</si>
  <si>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</si>
  <si>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</si>
  <si>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</si>
  <si>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</si>
  <si>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</si>
  <si>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</si>
  <si>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</si>
  <si>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</si>
  <si>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</si>
  <si>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</si>
  <si>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</si>
  <si>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</si>
  <si>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</si>
  <si>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</si>
  <si>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</si>
  <si>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</si>
  <si>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</si>
  <si>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</si>
  <si>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</si>
  <si>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</si>
  <si>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</si>
  <si>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</si>
  <si>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</si>
  <si>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</si>
  <si>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</si>
  <si>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</si>
  <si>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</si>
  <si>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</si>
  <si>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</si>
  <si>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</si>
  <si>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</si>
  <si>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</si>
  <si>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</si>
  <si>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</si>
  <si>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</si>
  <si>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</si>
  <si>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</si>
  <si>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</si>
  <si>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</si>
  <si>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</si>
  <si>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</si>
  <si>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</si>
  <si>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</si>
  <si>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</si>
  <si>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</si>
  <si>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</si>
  <si>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</si>
  <si>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</si>
  <si>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</si>
  <si>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</si>
  <si>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</si>
  <si>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</si>
  <si>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</si>
  <si>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</si>
  <si>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</si>
  <si>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</si>
  <si>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</si>
  <si>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</si>
  <si>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</si>
  <si>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</si>
  <si>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</si>
  <si>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</si>
  <si>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</si>
  <si>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</si>
  <si>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</si>
  <si>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</si>
  <si>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</si>
  <si>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</si>
  <si>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</si>
  <si>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</si>
  <si>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</si>
  <si>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</si>
  <si>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</si>
  <si>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</si>
  <si>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</si>
  <si>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</si>
  <si>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</si>
  <si>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</si>
  <si>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</si>
  <si>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</si>
  <si>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</si>
  <si>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</si>
  <si>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</si>
  <si>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</si>
  <si>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</si>
  <si>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</si>
  <si>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</si>
  <si>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</si>
  <si>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</si>
  <si>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</si>
  <si>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</si>
  <si>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</si>
  <si>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</si>
  <si>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</si>
  <si>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</si>
  <si>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</si>
  <si>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</si>
  <si>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</si>
  <si>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</si>
  <si>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</si>
  <si>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</si>
  <si>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</si>
  <si>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</si>
  <si>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</si>
  <si>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</si>
  <si>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</si>
  <si>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</si>
  <si>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</si>
  <si>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</si>
  <si>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</si>
  <si>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</si>
  <si>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</si>
  <si>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</si>
  <si>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</si>
  <si>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</si>
  <si>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</si>
  <si>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</si>
  <si>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</si>
  <si>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</si>
  <si>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</si>
  <si>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</si>
  <si>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</si>
  <si>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</si>
  <si>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</si>
  <si>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</si>
  <si>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</si>
  <si>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</si>
  <si>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</si>
  <si>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</si>
  <si>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</si>
  <si>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</si>
  <si>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</si>
  <si>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</si>
  <si>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</si>
  <si>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</si>
  <si>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</si>
  <si>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</si>
  <si>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</si>
  <si>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</si>
  <si>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</si>
  <si>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</si>
  <si>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</si>
  <si>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</si>
  <si>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</si>
  <si>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</si>
  <si>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</si>
  <si>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</si>
  <si>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</si>
  <si>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</si>
  <si>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</si>
  <si>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</si>
  <si>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</si>
  <si>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</si>
  <si>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</si>
  <si>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</si>
  <si>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</si>
  <si>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</si>
  <si>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</si>
  <si>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</si>
  <si>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</si>
  <si>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</si>
  <si>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</si>
  <si>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</si>
  <si>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</si>
  <si>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</si>
  <si>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</si>
  <si>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</si>
  <si>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</si>
  <si>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</si>
  <si>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</si>
  <si>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</si>
  <si>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</si>
  <si>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</si>
  <si>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</si>
  <si>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</si>
  <si>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</si>
  <si>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</si>
  <si>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</si>
  <si>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</si>
  <si>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</si>
  <si>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</si>
  <si>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</si>
  <si>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</si>
  <si>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</si>
  <si>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</si>
  <si>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</si>
  <si>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</si>
  <si>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</si>
  <si>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</si>
  <si>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</si>
  <si>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</si>
  <si>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</si>
  <si>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</si>
  <si>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</si>
  <si>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</si>
  <si>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</si>
  <si>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</si>
  <si>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</si>
  <si>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</si>
  <si>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</si>
  <si>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</si>
  <si>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</si>
  <si>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</si>
  <si>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</si>
  <si>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</si>
  <si>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</si>
  <si>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</si>
  <si>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</si>
  <si>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</si>
  <si>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</si>
  <si>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</si>
  <si>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</si>
  <si>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</si>
  <si>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</si>
  <si>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</si>
  <si>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</si>
  <si>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</si>
  <si>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</si>
  <si>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</si>
  <si>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</si>
  <si>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</si>
  <si>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</si>
  <si>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</si>
  <si>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</si>
  <si>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</si>
  <si>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</si>
  <si>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</si>
  <si>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</si>
  <si>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</si>
  <si>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</si>
  <si>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</si>
  <si>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</si>
  <si>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</si>
  <si>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</si>
  <si>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</si>
  <si>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</si>
  <si>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</si>
  <si>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</si>
  <si>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</si>
  <si>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</si>
  <si>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</si>
  <si>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</si>
  <si>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</si>
  <si>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</si>
  <si>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</si>
  <si>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</si>
  <si>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</si>
  <si>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</si>
  <si>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</si>
  <si>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</si>
  <si>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</si>
  <si>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</si>
  <si>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</si>
  <si>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</si>
  <si>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</si>
  <si>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</si>
  <si>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</si>
  <si>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</si>
  <si>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</si>
  <si>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</si>
  <si>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</si>
  <si>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</si>
  <si>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</si>
  <si>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</si>
  <si>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</si>
  <si>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</si>
  <si>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</si>
  <si>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</si>
  <si>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</si>
  <si>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</si>
  <si>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</si>
  <si>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</si>
  <si>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</si>
  <si>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</si>
  <si>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</si>
  <si>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</si>
  <si>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</si>
  <si>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</si>
  <si>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</si>
  <si>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</si>
  <si>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</si>
  <si>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</si>
  <si>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</si>
  <si>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</si>
  <si>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</si>
  <si>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</si>
  <si>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</si>
  <si>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</si>
  <si>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</si>
  <si>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</si>
  <si>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</si>
  <si>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</si>
  <si>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</si>
  <si>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</si>
  <si>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</si>
  <si>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</si>
  <si>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</si>
  <si>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</si>
  <si>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</si>
  <si>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</si>
  <si>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</si>
  <si>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</si>
  <si>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</si>
  <si>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</si>
  <si>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</si>
  <si>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</si>
  <si>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</si>
  <si>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</si>
  <si>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</si>
  <si>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</si>
  <si>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</si>
  <si>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</si>
  <si>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</si>
  <si>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</si>
  <si>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</si>
  <si>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</si>
  <si>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</si>
  <si>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</si>
  <si>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</si>
  <si>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</si>
  <si>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</si>
  <si>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</si>
  <si>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</si>
  <si>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</si>
  <si>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</si>
  <si>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</si>
  <si>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</si>
  <si>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</si>
  <si>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</si>
  <si>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</si>
  <si>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</si>
  <si>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</si>
  <si>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</si>
  <si>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</si>
  <si>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</si>
  <si>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</si>
  <si>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</si>
  <si>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</si>
  <si>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</si>
  <si>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</si>
  <si>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</si>
  <si>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</si>
  <si>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</si>
  <si>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</si>
  <si>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</si>
  <si>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</si>
  <si>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</si>
  <si>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</si>
  <si>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</si>
  <si>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</si>
  <si>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</si>
  <si>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</si>
  <si>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</si>
  <si>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</si>
  <si>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</si>
  <si>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</si>
  <si>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</si>
  <si>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</si>
  <si>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</si>
  <si>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</si>
  <si>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</si>
  <si>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</si>
  <si>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</si>
  <si>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</si>
  <si>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</si>
  <si>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</si>
  <si>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</si>
  <si>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</si>
  <si>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</si>
  <si>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</si>
  <si>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</si>
  <si>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</si>
  <si>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</si>
  <si>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</si>
  <si>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</si>
  <si>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</si>
  <si>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</si>
  <si>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</si>
  <si>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</si>
  <si>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</si>
  <si>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</si>
  <si>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</si>
  <si>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</si>
  <si>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</si>
  <si>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</si>
  <si>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</si>
  <si>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</si>
  <si>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</si>
  <si>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</si>
  <si>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</si>
  <si>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</si>
  <si>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</si>
  <si>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</si>
  <si>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</si>
  <si>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</si>
  <si>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</si>
  <si>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</si>
  <si>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</si>
  <si>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</si>
  <si>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</si>
  <si>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</si>
  <si>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</si>
  <si>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</si>
  <si>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</si>
  <si>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</si>
  <si>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</si>
  <si>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</si>
  <si>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</si>
  <si>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</si>
  <si>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</si>
  <si>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</si>
  <si>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</si>
  <si>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</si>
  <si>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</si>
  <si>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</si>
  <si>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</si>
  <si>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</si>
  <si>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</si>
  <si>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</si>
  <si>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</si>
  <si>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</si>
  <si>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</si>
  <si>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</si>
  <si>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</si>
  <si>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</si>
  <si>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</si>
  <si>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</si>
  <si>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</si>
  <si>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</si>
  <si>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</si>
  <si>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</si>
  <si>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</si>
  <si>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</si>
  <si>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</si>
  <si>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</si>
  <si>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</si>
  <si>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</si>
  <si>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</si>
  <si>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</si>
  <si>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</si>
  <si>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</si>
  <si>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</si>
  <si>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</si>
  <si>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</si>
  <si>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</si>
  <si>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</si>
  <si>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</si>
  <si>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</si>
  <si>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</si>
  <si>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</si>
  <si>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</si>
  <si>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</si>
  <si>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</si>
  <si>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</si>
  <si>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</si>
  <si>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</si>
  <si>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</si>
  <si>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</si>
  <si>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</si>
  <si>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</si>
  <si>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</si>
  <si>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</si>
  <si>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</si>
  <si>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</si>
  <si>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</si>
  <si>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</si>
  <si>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</si>
  <si>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</si>
  <si>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</si>
  <si>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</si>
  <si>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</si>
  <si>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</si>
  <si>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</si>
  <si>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</si>
  <si>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</si>
  <si>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</si>
  <si>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</si>
  <si>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</si>
  <si>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</si>
  <si>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</si>
  <si>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</si>
  <si>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</si>
  <si>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</si>
  <si>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</si>
  <si>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</si>
  <si>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</si>
  <si>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</si>
  <si>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</si>
  <si>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</si>
  <si>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</si>
  <si>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</si>
  <si>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</si>
  <si>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</si>
  <si>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</si>
  <si>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</si>
  <si>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</si>
  <si>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</si>
  <si>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</si>
  <si>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</si>
  <si>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</si>
  <si>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</si>
  <si>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</si>
  <si>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</si>
  <si>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</si>
  <si>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</si>
  <si>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</si>
  <si>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</si>
  <si>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</si>
  <si>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</si>
  <si>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</si>
  <si>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</si>
  <si>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</si>
  <si>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</si>
  <si>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</si>
  <si>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</si>
  <si>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</si>
  <si>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</si>
  <si>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</si>
  <si>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</si>
  <si>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</si>
  <si>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</si>
  <si>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</si>
  <si>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</si>
  <si>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</si>
  <si>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</si>
  <si>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</si>
  <si>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</si>
  <si>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</si>
  <si>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</si>
  <si>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</si>
  <si>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</si>
  <si>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</si>
  <si>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</si>
  <si>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</si>
  <si>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</si>
  <si>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</si>
  <si>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</si>
  <si>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</si>
  <si>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</si>
  <si>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</si>
  <si>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</si>
  <si>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</si>
  <si>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</si>
  <si>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</si>
  <si>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</si>
  <si>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</si>
  <si>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</si>
  <si>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</si>
  <si>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</si>
  <si>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</si>
  <si>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</si>
  <si>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</si>
  <si>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</si>
  <si>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</si>
  <si>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</si>
  <si>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</si>
  <si>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</si>
  <si>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</si>
  <si>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</si>
  <si>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</si>
  <si>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</si>
  <si>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</si>
  <si>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</si>
  <si>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</si>
  <si>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</si>
  <si>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</si>
  <si>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</si>
  <si>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</si>
  <si>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</si>
  <si>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</si>
  <si>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</si>
  <si>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</si>
  <si>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</si>
  <si>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</si>
  <si>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</si>
  <si>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</si>
  <si>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</si>
  <si>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</si>
  <si>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</si>
  <si>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</si>
  <si>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</si>
  <si>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</si>
  <si>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</si>
  <si>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</si>
  <si>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</si>
  <si>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</si>
  <si>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</si>
  <si>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</si>
  <si>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</si>
  <si>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</si>
  <si>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</si>
  <si>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</si>
  <si>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</si>
  <si>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</si>
  <si>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</si>
  <si>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</si>
  <si>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</si>
  <si>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</si>
  <si>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</si>
  <si>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</si>
  <si>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</si>
  <si>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</si>
  <si>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</si>
  <si>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</si>
  <si>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</si>
  <si>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</si>
  <si>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</si>
  <si>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</si>
  <si>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</si>
  <si>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</si>
  <si>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</si>
  <si>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</si>
  <si>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</si>
  <si>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</si>
  <si>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</si>
  <si>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</si>
  <si>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</si>
  <si>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</si>
  <si>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</si>
  <si>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</si>
  <si>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</si>
  <si>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</si>
  <si>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</si>
  <si>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</si>
  <si>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</si>
  <si>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</si>
  <si>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</si>
  <si>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</si>
  <si>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</si>
  <si>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</si>
  <si>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</si>
  <si>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</si>
  <si>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</si>
  <si>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</si>
  <si>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</si>
  <si>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</si>
  <si>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</si>
  <si>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</si>
  <si>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</si>
  <si>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</si>
  <si>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</si>
  <si>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</si>
  <si>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</si>
  <si>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</si>
  <si>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</si>
  <si>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</si>
  <si>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</si>
  <si>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</si>
  <si>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</si>
  <si>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</si>
  <si>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</si>
  <si>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</si>
  <si>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</si>
  <si>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</si>
  <si>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</si>
  <si>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</si>
  <si>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</si>
  <si>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</si>
  <si>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</si>
  <si>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</si>
  <si>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</si>
  <si>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</si>
  <si>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</si>
  <si>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</si>
  <si>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</si>
  <si>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</si>
  <si>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</si>
  <si>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</si>
  <si>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</si>
  <si>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</si>
  <si>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</si>
  <si>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</si>
  <si>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</si>
  <si>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</si>
  <si>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</si>
  <si>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</si>
  <si>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</si>
  <si>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</si>
  <si>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</si>
  <si>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</si>
  <si>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</si>
  <si>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</si>
  <si>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</si>
  <si>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</si>
  <si>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</si>
  <si>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</si>
  <si>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</si>
  <si>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</si>
  <si>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</si>
  <si>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</si>
  <si>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</si>
  <si>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</si>
  <si>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</si>
  <si>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</si>
  <si>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</si>
  <si>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</si>
  <si>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</si>
  <si>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</si>
  <si>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</si>
  <si>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</si>
  <si>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</si>
  <si>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</si>
  <si>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</si>
  <si>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</si>
  <si>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</si>
  <si>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</si>
  <si>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</si>
  <si>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</si>
  <si>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</si>
  <si>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</si>
  <si>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</si>
  <si>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</si>
  <si>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</si>
  <si>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</si>
  <si>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</si>
  <si>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</si>
  <si>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</si>
  <si>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</si>
  <si>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</si>
  <si>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</si>
  <si>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</si>
  <si>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</si>
  <si>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</si>
  <si>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</si>
  <si>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</si>
  <si>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</si>
  <si>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</si>
  <si>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</si>
  <si>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</si>
  <si>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</si>
  <si>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</si>
  <si>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</si>
  <si>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</si>
  <si>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</si>
  <si>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</si>
  <si>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</si>
  <si>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</si>
  <si>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</si>
  <si>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</si>
  <si>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</si>
  <si>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</si>
  <si>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</si>
  <si>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</si>
  <si>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</si>
  <si>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</si>
  <si>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</si>
  <si>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</si>
  <si>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</si>
  <si>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</si>
  <si>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</si>
  <si>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</si>
  <si>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</si>
  <si>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</si>
  <si>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</si>
  <si>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</si>
  <si>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</si>
  <si>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</si>
  <si>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</si>
  <si>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</si>
  <si>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</si>
  <si>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</si>
  <si>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</si>
  <si>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</si>
  <si>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</si>
  <si>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</si>
  <si>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</si>
  <si>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</si>
  <si>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</si>
  <si>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</si>
  <si>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</si>
  <si>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</si>
  <si>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</si>
  <si>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</si>
  <si>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</si>
  <si>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</si>
  <si>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</si>
  <si>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</si>
  <si>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</si>
  <si>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</si>
  <si>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</si>
  <si>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</si>
  <si>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</si>
  <si>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</si>
  <si>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</si>
  <si>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</si>
  <si>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</si>
  <si>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</si>
  <si>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</si>
  <si>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Fornecimento e aplicação de adesivo estrutural à base de resina epóxi</t>
  </si>
  <si>
    <t>Jateamento abrasivo em chapa de aço por esteira contínua</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</si>
  <si>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</si>
  <si>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</si>
  <si>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</si>
  <si>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</si>
  <si>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</si>
  <si>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</si>
  <si>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</si>
  <si>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</si>
  <si>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</si>
  <si>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</si>
  <si>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</si>
  <si>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</si>
  <si>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</si>
  <si>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</si>
  <si>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</si>
  <si>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</si>
  <si>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</si>
  <si>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</si>
  <si>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</si>
  <si>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</si>
  <si>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</si>
  <si>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</si>
  <si>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</si>
  <si>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</si>
  <si>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</si>
  <si>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</si>
  <si>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</si>
  <si>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</si>
  <si>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</si>
  <si>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</si>
  <si>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</si>
  <si>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</si>
  <si>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</si>
  <si>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</si>
  <si>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</si>
  <si>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</si>
  <si>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</si>
  <si>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</si>
  <si>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</si>
  <si>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</si>
  <si>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</si>
  <si>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</si>
  <si>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</si>
  <si>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</si>
  <si>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</si>
  <si>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</si>
  <si>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</si>
  <si>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</si>
  <si>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</si>
  <si>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</si>
  <si>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</si>
  <si>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</si>
  <si>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</si>
  <si>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</si>
  <si>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</si>
  <si>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</si>
  <si>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</si>
  <si>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</si>
  <si>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</si>
  <si>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</si>
  <si>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</si>
  <si>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</si>
  <si>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</si>
  <si>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</si>
  <si>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</si>
  <si>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</si>
  <si>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</si>
  <si>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</si>
  <si>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</si>
  <si>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</si>
  <si>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</si>
  <si>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</si>
  <si>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</si>
  <si>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</si>
  <si>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</si>
  <si>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</si>
  <si>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</si>
  <si>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</si>
  <si>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</si>
  <si>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</si>
  <si>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</si>
  <si>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</si>
  <si>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</si>
  <si>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</si>
  <si>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</si>
  <si>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</si>
  <si>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</si>
  <si>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</si>
  <si>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</si>
  <si>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</si>
  <si>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</si>
  <si>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</si>
  <si>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</si>
  <si>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</si>
  <si>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</si>
  <si>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</si>
  <si>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</si>
  <si>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</si>
  <si>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</si>
  <si>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</si>
  <si>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</si>
  <si>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</si>
  <si>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</si>
  <si>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</si>
  <si>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</si>
  <si>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</si>
  <si>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</si>
  <si>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</si>
  <si>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</si>
  <si>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</si>
  <si>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</si>
  <si>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</si>
  <si>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</si>
  <si>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</si>
  <si>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</si>
  <si>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</si>
  <si>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</si>
  <si>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</si>
  <si>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</si>
  <si>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</si>
  <si>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</si>
  <si>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</si>
  <si>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</si>
  <si>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</si>
  <si>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</si>
  <si>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</si>
  <si>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</si>
  <si>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</si>
  <si>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</si>
  <si>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</si>
  <si>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</si>
  <si>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</si>
  <si>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</si>
  <si>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</si>
  <si>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</si>
  <si>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</si>
  <si>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</si>
  <si>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</si>
  <si>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</si>
  <si>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</si>
  <si>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</si>
  <si>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</si>
  <si>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</si>
  <si>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</si>
  <si>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</si>
  <si>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</si>
  <si>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</si>
  <si>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</si>
  <si>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</si>
  <si>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</si>
  <si>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</si>
  <si>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</si>
  <si>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</si>
  <si>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</si>
  <si>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</si>
  <si>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</si>
  <si>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</si>
  <si>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</si>
  <si>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</si>
  <si>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</si>
  <si>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</si>
  <si>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</si>
  <si>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</si>
  <si>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</si>
  <si>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</si>
  <si>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</si>
  <si>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</si>
  <si>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</si>
  <si>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</si>
  <si>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</si>
  <si>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</si>
  <si>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</si>
  <si>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</si>
  <si>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</si>
  <si>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</si>
  <si>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</si>
  <si>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</si>
  <si>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</si>
  <si>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</si>
  <si>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</si>
  <si>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</si>
  <si>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</si>
  <si>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</si>
  <si>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</si>
  <si>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</si>
  <si>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</si>
  <si>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</si>
  <si>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</si>
  <si>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</si>
  <si>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</si>
  <si>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</si>
  <si>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</si>
  <si>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</si>
  <si>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</si>
  <si>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</si>
  <si>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</si>
  <si>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</si>
  <si>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</si>
  <si>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</si>
  <si>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</si>
  <si>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</si>
  <si>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</si>
  <si>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</si>
  <si>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</si>
  <si>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</si>
  <si>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</si>
  <si>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</si>
  <si>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</si>
  <si>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</si>
  <si>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</si>
  <si>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</si>
  <si>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</si>
  <si>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</si>
  <si>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</si>
  <si>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</si>
  <si>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</si>
  <si>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</si>
  <si>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</si>
  <si>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</si>
  <si>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</si>
  <si>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</si>
  <si>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</si>
  <si>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</si>
  <si>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</si>
  <si>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</si>
  <si>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</si>
  <si>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</si>
  <si>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</si>
  <si>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</si>
  <si>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</si>
  <si>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</si>
  <si>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</si>
  <si>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</si>
  <si>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</si>
  <si>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</si>
  <si>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</si>
  <si>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</si>
  <si>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</si>
  <si>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</si>
  <si>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</si>
  <si>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</si>
  <si>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</si>
  <si>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</si>
  <si>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</si>
  <si>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</si>
  <si>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</si>
  <si>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</si>
  <si>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</si>
  <si>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</si>
  <si>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</si>
  <si>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</si>
  <si>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</si>
  <si>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</si>
  <si>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</si>
  <si>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</si>
  <si>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</si>
  <si>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</si>
  <si>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</si>
  <si>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</si>
  <si>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</si>
  <si>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</si>
  <si>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</si>
  <si>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</si>
  <si>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</si>
  <si>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</si>
  <si>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</si>
  <si>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</si>
  <si>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</si>
  <si>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</si>
  <si>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</si>
  <si>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</si>
  <si>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</si>
  <si>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</si>
  <si>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</si>
  <si>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</si>
  <si>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</si>
  <si>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</si>
  <si>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</si>
  <si>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</si>
  <si>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</si>
  <si>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</si>
  <si>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</si>
  <si>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</si>
  <si>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</si>
  <si>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</si>
  <si>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</si>
  <si>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</si>
  <si>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</si>
  <si>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</si>
  <si>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</si>
  <si>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</si>
  <si>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</si>
  <si>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</si>
  <si>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</si>
  <si>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</si>
  <si>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</si>
  <si>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</si>
  <si>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</si>
  <si>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</si>
  <si>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</si>
  <si>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</si>
  <si>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</si>
  <si>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</si>
  <si>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</si>
  <si>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</si>
  <si>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</si>
  <si>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</si>
  <si>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</si>
  <si>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</si>
  <si>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</si>
  <si>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</si>
  <si>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</si>
  <si>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</si>
  <si>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</si>
  <si>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</si>
  <si>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</si>
  <si>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</si>
  <si>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</si>
  <si>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</si>
  <si>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</si>
  <si>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</si>
  <si>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</si>
  <si>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</si>
  <si>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</si>
  <si>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</si>
  <si>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</si>
  <si>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</si>
  <si>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</si>
  <si>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</si>
  <si>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</si>
  <si>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</si>
  <si>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</si>
  <si>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</si>
  <si>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</si>
  <si>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</si>
  <si>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</si>
  <si>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</si>
  <si>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</si>
  <si>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</si>
  <si>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</si>
  <si>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</si>
  <si>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</si>
  <si>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</si>
  <si>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</si>
  <si>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</si>
  <si>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</si>
  <si>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</si>
  <si>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</si>
  <si>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</si>
  <si>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</si>
  <si>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</si>
  <si>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</si>
  <si>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</si>
  <si>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</si>
  <si>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</si>
  <si>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</si>
  <si>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</si>
  <si>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</si>
  <si>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</si>
  <si>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</si>
  <si>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</si>
  <si>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</si>
  <si>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</si>
  <si>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</si>
  <si>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</si>
  <si>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</si>
  <si>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</si>
  <si>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</si>
  <si>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</si>
  <si>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</si>
  <si>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</si>
  <si>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</si>
  <si>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</si>
  <si>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</si>
  <si>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</si>
  <si>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</si>
  <si>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</si>
  <si>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</si>
  <si>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</si>
  <si>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</si>
  <si>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</si>
  <si>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</si>
  <si>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</si>
  <si>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</si>
  <si>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</si>
  <si>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</si>
  <si>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</si>
  <si>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</si>
  <si>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</si>
  <si>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</si>
  <si>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</si>
  <si>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</si>
  <si>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</si>
  <si>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</si>
  <si>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</si>
  <si>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</si>
  <si>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</si>
  <si>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</si>
  <si>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</si>
  <si>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</si>
  <si>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</si>
  <si>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</si>
  <si>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</si>
  <si>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</si>
  <si>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</si>
  <si>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</si>
  <si>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</si>
  <si>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</si>
  <si>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</si>
  <si>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</si>
  <si>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</si>
  <si>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</si>
  <si>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</si>
  <si>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</si>
  <si>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</si>
  <si>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</si>
  <si>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</si>
  <si>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</si>
  <si>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</si>
  <si>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</si>
  <si>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</si>
  <si>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</si>
  <si>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</si>
  <si>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</si>
  <si>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</si>
  <si>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</si>
  <si>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</si>
  <si>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</si>
  <si>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</si>
  <si>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</si>
  <si>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</si>
  <si>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</si>
  <si>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</si>
  <si>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</si>
  <si>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</si>
  <si>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</si>
  <si>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</si>
  <si>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</si>
  <si>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</si>
  <si>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</si>
  <si>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</si>
  <si>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</si>
  <si>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</si>
  <si>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</si>
  <si>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</si>
  <si>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</si>
  <si>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</si>
  <si>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</si>
  <si>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</si>
  <si>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</si>
  <si>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</si>
  <si>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</si>
  <si>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</si>
  <si>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</si>
  <si>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</si>
  <si>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</si>
  <si>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</si>
  <si>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</si>
  <si>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</si>
  <si>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</si>
  <si>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</si>
  <si>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</si>
  <si>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</si>
  <si>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</si>
  <si>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</si>
  <si>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</si>
  <si>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</si>
  <si>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</si>
  <si>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</si>
  <si>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</si>
  <si>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</si>
  <si>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</si>
  <si>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</si>
  <si>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</si>
  <si>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</si>
  <si>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</si>
  <si>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</si>
  <si>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</si>
  <si>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</si>
  <si>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</si>
  <si>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</si>
  <si>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</si>
  <si>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</si>
  <si>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</si>
  <si>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</si>
  <si>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</si>
  <si>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</si>
  <si>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</si>
  <si>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</si>
  <si>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</si>
  <si>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</si>
  <si>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</si>
  <si>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</si>
  <si>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</si>
  <si>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</si>
  <si>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</si>
  <si>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</si>
  <si>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</si>
  <si>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</si>
  <si>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</si>
  <si>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</si>
  <si>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</si>
  <si>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</si>
  <si>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</si>
  <si>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</si>
  <si>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</si>
  <si>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</si>
  <si>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</si>
  <si>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</si>
  <si>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</si>
  <si>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</si>
  <si>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</si>
  <si>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</si>
  <si>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</si>
  <si>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</si>
  <si>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</si>
  <si>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</si>
  <si>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</si>
  <si>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</si>
  <si>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</si>
  <si>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</si>
  <si>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</si>
  <si>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</si>
  <si>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</si>
  <si>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</si>
  <si>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</si>
  <si>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</si>
  <si>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</si>
  <si>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</si>
  <si>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</si>
  <si>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</si>
  <si>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</si>
  <si>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</si>
  <si>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</si>
  <si>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</si>
  <si>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</si>
  <si>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</si>
  <si>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</si>
  <si>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</si>
  <si>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</si>
  <si>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</si>
  <si>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</si>
  <si>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</si>
  <si>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</si>
  <si>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</si>
  <si>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</si>
  <si>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</si>
  <si>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</si>
  <si>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</si>
  <si>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</si>
  <si>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</si>
  <si>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</si>
  <si>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</si>
  <si>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</si>
  <si>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</si>
  <si>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</si>
  <si>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</si>
  <si>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</si>
  <si>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</si>
  <si>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</si>
  <si>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</si>
  <si>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</si>
  <si>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</si>
  <si>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</si>
  <si>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</si>
  <si>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</si>
  <si>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</si>
  <si>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</si>
  <si>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</si>
  <si>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</si>
  <si>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</si>
  <si>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</si>
  <si>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</si>
  <si>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</si>
  <si>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</si>
  <si>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</si>
  <si>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</si>
  <si>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</si>
  <si>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</si>
  <si>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</si>
  <si>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</si>
  <si>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</si>
  <si>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</si>
  <si>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</si>
  <si>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</si>
  <si>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</si>
  <si>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</si>
  <si>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</si>
  <si>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</si>
  <si>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</si>
  <si>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</si>
  <si>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</si>
  <si>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</si>
  <si>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</si>
  <si>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</si>
  <si>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</si>
  <si>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</si>
  <si>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</si>
  <si>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</si>
  <si>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</si>
  <si>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</si>
  <si>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</si>
  <si>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</si>
  <si>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</si>
  <si>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</si>
  <si>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</si>
  <si>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</si>
  <si>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</si>
  <si>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</si>
  <si>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</si>
  <si>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</si>
  <si>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</si>
  <si>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</si>
  <si>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</si>
  <si>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</si>
  <si>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</si>
  <si>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</si>
  <si>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</si>
  <si>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</si>
  <si>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</si>
  <si>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</si>
  <si>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</si>
  <si>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</si>
  <si>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</si>
  <si>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</si>
  <si>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</si>
  <si>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</si>
  <si>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</si>
  <si>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</si>
  <si>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</si>
  <si>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</si>
  <si>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</si>
  <si>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</si>
  <si>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</si>
  <si>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</si>
  <si>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</si>
  <si>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</si>
  <si>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</si>
  <si>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</si>
  <si>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</si>
  <si>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</si>
  <si>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</si>
  <si>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</si>
  <si>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</si>
  <si>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</si>
  <si>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</si>
  <si>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</si>
  <si>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</si>
  <si>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</si>
  <si>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</si>
  <si>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</si>
  <si>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</si>
  <si>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</si>
  <si>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</si>
  <si>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</si>
  <si>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</si>
  <si>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</si>
  <si>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</si>
  <si>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</si>
  <si>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</si>
  <si>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</si>
  <si>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</si>
  <si>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</si>
  <si>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</si>
  <si>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</si>
  <si>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</si>
  <si>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</si>
  <si>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</si>
  <si>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</si>
  <si>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</si>
  <si>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</si>
  <si>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</si>
  <si>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</si>
  <si>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</si>
  <si>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</si>
  <si>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</si>
  <si>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</si>
  <si>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</si>
  <si>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</si>
  <si>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</si>
  <si>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</si>
  <si>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</si>
  <si>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</si>
  <si>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</si>
  <si>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</si>
  <si>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</si>
  <si>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</si>
  <si>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</si>
  <si>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</si>
  <si>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</si>
  <si>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</si>
  <si>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</si>
  <si>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</si>
  <si>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</si>
  <si>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</si>
  <si>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</si>
  <si>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</si>
  <si>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</si>
  <si>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</si>
  <si>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</si>
  <si>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</si>
  <si>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</si>
  <si>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</si>
  <si>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</si>
  <si>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</si>
  <si>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</si>
  <si>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</si>
  <si>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</si>
  <si>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</si>
  <si>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</si>
  <si>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</si>
  <si>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</si>
  <si>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</si>
  <si>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</si>
  <si>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</si>
  <si>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</si>
  <si>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</si>
  <si>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</si>
  <si>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</si>
  <si>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</si>
  <si>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</si>
  <si>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</si>
  <si>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</si>
  <si>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</si>
  <si>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</si>
  <si>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</si>
  <si>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</si>
  <si>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</si>
  <si>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</si>
  <si>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</si>
  <si>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</si>
  <si>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</si>
  <si>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</si>
  <si>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</si>
  <si>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</si>
  <si>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</si>
  <si>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</si>
  <si>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</si>
  <si>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</si>
  <si>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</si>
  <si>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</si>
  <si>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</si>
  <si>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</si>
  <si>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</si>
  <si>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</si>
  <si>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</si>
  <si>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</si>
  <si>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</si>
  <si>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</si>
  <si>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</si>
  <si>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</si>
  <si>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</si>
  <si>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</si>
  <si>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</si>
  <si>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</si>
  <si>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</si>
  <si>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</si>
  <si>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</si>
  <si>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</si>
  <si>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</si>
  <si>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</si>
  <si>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</si>
  <si>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</si>
  <si>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</si>
  <si>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</si>
  <si>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</si>
  <si>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</si>
  <si>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</si>
  <si>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</si>
  <si>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</si>
  <si>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de revestimento asfáltico em usina com adição de espuma asfáltica, pó de pedra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</si>
  <si>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</si>
  <si>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</si>
  <si>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</si>
  <si>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</si>
  <si>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</si>
  <si>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</si>
  <si>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</si>
  <si>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</si>
  <si>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</si>
  <si>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</si>
  <si>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</si>
  <si>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</si>
  <si>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</si>
  <si>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</si>
  <si>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</si>
  <si>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</si>
  <si>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</si>
  <si>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</si>
  <si>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</si>
  <si>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</si>
  <si>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</si>
  <si>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</si>
  <si>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</si>
  <si>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</si>
  <si>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</si>
  <si>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</si>
  <si>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</si>
  <si>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</si>
  <si>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</si>
  <si>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</si>
  <si>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</si>
  <si>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</si>
  <si>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</si>
  <si>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</si>
  <si>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</si>
  <si>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</si>
  <si>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</si>
  <si>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</si>
  <si>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</si>
  <si>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</si>
  <si>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</si>
  <si>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</si>
  <si>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</si>
  <si>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</si>
  <si>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</si>
  <si>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</si>
  <si>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</si>
  <si>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</si>
  <si>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</si>
  <si>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</si>
  <si>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</si>
  <si>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</si>
  <si>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</si>
  <si>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</si>
  <si>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</si>
  <si>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</si>
  <si>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</si>
  <si>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</si>
  <si>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</si>
  <si>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</si>
  <si>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</si>
  <si>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</si>
  <si>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</si>
  <si>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</si>
  <si>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</si>
  <si>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</si>
  <si>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</si>
  <si>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</si>
  <si>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</si>
  <si>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</si>
  <si>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</si>
  <si>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</si>
  <si>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</si>
  <si>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</si>
  <si>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</si>
  <si>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</si>
  <si>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</si>
  <si>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</si>
  <si>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</si>
  <si>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</si>
  <si>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</si>
  <si>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</si>
  <si>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</si>
  <si>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</si>
  <si>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</si>
  <si>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</si>
  <si>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</si>
  <si>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</si>
  <si>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</si>
  <si>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</si>
  <si>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</si>
  <si>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</si>
  <si>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</si>
  <si>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</si>
  <si>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</si>
  <si>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</si>
  <si>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</si>
  <si>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</si>
  <si>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</si>
  <si>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</si>
  <si>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</si>
  <si>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</si>
  <si>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</si>
  <si>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</si>
  <si>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</si>
  <si>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</si>
  <si>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</si>
  <si>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</si>
  <si>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</si>
  <si>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</si>
  <si>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</si>
  <si>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</si>
  <si>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</si>
  <si>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</si>
  <si>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</si>
  <si>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</si>
  <si>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</si>
  <si>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</si>
  <si>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</si>
  <si>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</si>
  <si>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</si>
  <si>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</si>
  <si>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</si>
  <si>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</si>
  <si>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</si>
  <si>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</si>
  <si>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</si>
  <si>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</si>
  <si>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</si>
  <si>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</si>
  <si>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</si>
  <si>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</si>
  <si>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</si>
  <si>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</si>
  <si>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</si>
  <si>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</si>
  <si>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</si>
  <si>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</si>
  <si>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</si>
  <si>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</si>
  <si>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</si>
  <si>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</si>
  <si>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</si>
  <si>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</si>
  <si>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</si>
  <si>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</si>
  <si>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</si>
  <si>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</si>
  <si>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</si>
  <si>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</si>
  <si>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</si>
  <si>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</si>
  <si>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</si>
  <si>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</si>
  <si>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</si>
  <si>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</si>
  <si>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</si>
  <si>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</si>
  <si>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</si>
  <si>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</si>
  <si>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</si>
  <si>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</si>
  <si>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</si>
  <si>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</si>
  <si>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</si>
  <si>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</si>
  <si>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</si>
  <si>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</si>
  <si>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</si>
  <si>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</si>
  <si>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</si>
  <si>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</si>
  <si>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</si>
  <si>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</si>
  <si>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</si>
  <si>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</si>
  <si>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</si>
  <si>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</si>
  <si>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</si>
  <si>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</si>
  <si>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</si>
  <si>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</si>
  <si>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</si>
  <si>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</si>
  <si>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</si>
  <si>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</si>
  <si>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</si>
  <si>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</si>
  <si>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</si>
  <si>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</si>
  <si>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</si>
  <si>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</si>
  <si>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</si>
  <si>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</si>
  <si>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</si>
  <si>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</si>
  <si>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</si>
  <si>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</si>
  <si>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</si>
  <si>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</si>
  <si>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</si>
  <si>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</si>
  <si>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</si>
  <si>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</si>
  <si>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</si>
  <si>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</si>
  <si>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</si>
  <si>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</si>
  <si>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</si>
  <si>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</si>
  <si>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</si>
  <si>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</si>
  <si>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</si>
  <si>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</si>
  <si>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</si>
  <si>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</si>
  <si>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</si>
  <si>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</si>
  <si>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</si>
  <si>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</si>
  <si>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</si>
  <si>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</si>
  <si>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</si>
  <si>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</si>
  <si>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</si>
  <si>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</si>
  <si>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</si>
  <si>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</si>
  <si>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</si>
  <si>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</si>
  <si>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</si>
  <si>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</si>
  <si>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</si>
  <si>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</si>
  <si>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</si>
  <si>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</si>
  <si>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</si>
  <si>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</si>
  <si>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</si>
  <si>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</si>
  <si>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</si>
  <si>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</si>
  <si>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</si>
  <si>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</si>
  <si>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</si>
  <si>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</si>
  <si>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</si>
  <si>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</si>
  <si>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</si>
  <si>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</si>
  <si>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</si>
  <si>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</si>
  <si>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</si>
  <si>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</si>
  <si>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</si>
  <si>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</si>
  <si>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</si>
  <si>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</si>
  <si>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</si>
  <si>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</si>
  <si>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</si>
  <si>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</si>
  <si>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</si>
  <si>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</si>
  <si>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</si>
  <si>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</si>
  <si>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</si>
  <si>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</si>
  <si>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</si>
  <si>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</si>
  <si>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</si>
  <si>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</si>
  <si>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</si>
  <si>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</si>
  <si>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</si>
  <si>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</si>
  <si>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</si>
  <si>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</si>
  <si>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</si>
  <si>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</si>
  <si>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</si>
  <si>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</si>
  <si>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</si>
  <si>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</si>
  <si>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</si>
  <si>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</si>
  <si>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</si>
  <si>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</si>
  <si>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</si>
  <si>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</si>
  <si>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</si>
  <si>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</si>
  <si>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</si>
  <si>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</si>
  <si>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</si>
  <si>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</si>
  <si>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</si>
  <si>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</si>
  <si>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</si>
  <si>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</si>
  <si>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</si>
  <si>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</si>
  <si>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</si>
  <si>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</si>
  <si>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</si>
  <si>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</si>
  <si>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</si>
  <si>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</si>
  <si>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</si>
  <si>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</si>
  <si>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</si>
  <si>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</si>
  <si>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</si>
  <si>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</si>
  <si>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</si>
  <si>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</si>
  <si>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</si>
  <si>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</si>
  <si>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</si>
  <si>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</si>
  <si>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</si>
  <si>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</si>
  <si>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</si>
  <si>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</si>
  <si>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</si>
  <si>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</si>
  <si>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</si>
  <si>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</si>
  <si>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</si>
  <si>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</si>
  <si>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</si>
  <si>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</si>
  <si>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</si>
  <si>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</si>
  <si>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</si>
  <si>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</si>
  <si>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</si>
  <si>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</si>
  <si>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</si>
  <si>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</si>
  <si>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</si>
  <si>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</si>
  <si>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</si>
  <si>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</si>
  <si>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</si>
  <si>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</si>
  <si>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</si>
  <si>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</si>
  <si>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</si>
  <si>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</si>
  <si>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</si>
  <si>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</si>
  <si>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</si>
  <si>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</si>
  <si>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</si>
  <si>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</si>
  <si>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</si>
  <si>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</si>
  <si>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</si>
  <si>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</si>
  <si>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</si>
  <si>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</si>
  <si>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</si>
  <si>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</si>
  <si>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</si>
  <si>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</si>
  <si>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</si>
  <si>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</si>
  <si>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</si>
  <si>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</si>
  <si>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</si>
  <si>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</si>
  <si>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</si>
  <si>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</si>
  <si>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</si>
  <si>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</si>
  <si>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</si>
  <si>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</si>
  <si>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</si>
  <si>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</si>
  <si>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</si>
  <si>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</si>
  <si>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</si>
  <si>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</si>
  <si>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</si>
  <si>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</si>
  <si>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</si>
  <si>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</si>
  <si>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</si>
  <si>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</si>
  <si>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</si>
  <si>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</si>
  <si>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</si>
  <si>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</si>
  <si>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</si>
  <si>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</si>
  <si>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</si>
  <si>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</si>
  <si>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</si>
  <si>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</si>
  <si>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</si>
  <si>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</si>
  <si>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</si>
  <si>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</si>
  <si>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</si>
  <si>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</si>
  <si>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</si>
  <si>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</si>
  <si>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</si>
  <si>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</si>
  <si>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</si>
  <si>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</si>
  <si>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</si>
  <si>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</si>
  <si>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</si>
  <si>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</si>
  <si>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</si>
  <si>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</si>
  <si>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</si>
  <si>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</si>
  <si>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</si>
  <si>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</si>
  <si>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</si>
  <si>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</si>
  <si>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</si>
  <si>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</si>
  <si>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</si>
  <si>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</si>
  <si>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</si>
  <si>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</si>
  <si>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</si>
  <si>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</si>
  <si>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</si>
  <si>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</si>
  <si>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</si>
  <si>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</si>
  <si>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</si>
  <si>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</si>
  <si>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</si>
  <si>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</si>
  <si>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</si>
  <si>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</si>
  <si>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</si>
  <si>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</si>
  <si>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</si>
  <si>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</si>
  <si>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</si>
  <si>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</si>
  <si>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</si>
  <si>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</si>
  <si>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</si>
  <si>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</si>
  <si>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</si>
  <si>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</si>
  <si>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</si>
  <si>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</si>
  <si>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</si>
  <si>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</si>
  <si>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</si>
  <si>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</si>
  <si>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</si>
  <si>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</si>
  <si>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</si>
  <si>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</si>
  <si>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</si>
  <si>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</si>
  <si>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</si>
  <si>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</si>
  <si>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</si>
  <si>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</si>
  <si>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</si>
  <si>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</si>
  <si>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</si>
  <si>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</si>
  <si>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</si>
  <si>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</si>
  <si>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</si>
  <si>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</si>
  <si>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</si>
  <si>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</si>
  <si>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</si>
  <si>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</si>
  <si>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</si>
  <si>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</si>
  <si>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</si>
  <si>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</si>
  <si>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</si>
  <si>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</si>
  <si>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</si>
  <si>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</si>
  <si>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</si>
  <si>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</si>
  <si>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</si>
  <si>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</si>
  <si>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</si>
  <si>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</si>
  <si>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</si>
  <si>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</si>
  <si>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</si>
  <si>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</si>
  <si>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</si>
  <si>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</si>
  <si>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</si>
  <si>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</si>
  <si>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</si>
  <si>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</si>
  <si>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</si>
  <si>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</si>
  <si>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</si>
  <si>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</si>
  <si>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</si>
  <si>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</si>
  <si>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</si>
  <si>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</si>
  <si>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</si>
  <si>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</si>
  <si>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</si>
  <si>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</si>
  <si>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</si>
  <si>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</si>
  <si>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</si>
  <si>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</si>
  <si>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</si>
  <si>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</si>
  <si>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</si>
  <si>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</si>
  <si>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</si>
  <si>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</si>
  <si>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</si>
  <si>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</si>
  <si>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</si>
  <si>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</si>
  <si>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</si>
  <si>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</si>
  <si>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</si>
  <si>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</si>
  <si>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</si>
  <si>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</si>
  <si>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</si>
  <si>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</si>
  <si>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</si>
  <si>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</si>
  <si>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</si>
  <si>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</si>
  <si>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</si>
  <si>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</si>
  <si>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</si>
  <si>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</si>
  <si>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</si>
  <si>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</si>
  <si>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</si>
  <si>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</si>
  <si>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</si>
  <si>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</si>
  <si>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</si>
  <si>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</si>
  <si>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</si>
  <si>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</si>
  <si>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</si>
  <si>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</si>
  <si>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</si>
  <si>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</si>
  <si>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</si>
  <si>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</si>
  <si>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</si>
  <si>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</si>
  <si>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</si>
  <si>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</si>
  <si>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</si>
  <si>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</si>
  <si>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</si>
  <si>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</si>
  <si>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</si>
  <si>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</si>
  <si>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</si>
  <si>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</si>
  <si>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</si>
  <si>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</si>
  <si>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</si>
  <si>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</si>
  <si>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</si>
  <si>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</si>
  <si>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</si>
  <si>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</si>
  <si>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</si>
  <si>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</si>
  <si>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</si>
  <si>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</si>
  <si>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</si>
  <si>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</si>
  <si>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</si>
  <si>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</si>
  <si>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</si>
  <si>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</si>
  <si>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</si>
  <si>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</si>
  <si>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</si>
  <si>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</si>
  <si>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</si>
  <si>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</si>
  <si>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</si>
  <si>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</si>
  <si>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</si>
  <si>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</si>
  <si>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</si>
  <si>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</si>
  <si>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</si>
  <si>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</si>
  <si>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</si>
  <si>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</si>
  <si>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</si>
  <si>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</si>
  <si>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</si>
  <si>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</si>
  <si>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</si>
  <si>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</si>
  <si>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</si>
  <si>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</si>
  <si>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</si>
  <si>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</si>
  <si>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</si>
  <si>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</si>
  <si>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</si>
  <si>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</si>
  <si>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</si>
  <si>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</si>
  <si>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</si>
  <si>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</si>
  <si>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</si>
  <si>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</si>
  <si>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</si>
  <si>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</si>
  <si>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</si>
  <si>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</si>
  <si>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</si>
  <si>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</si>
  <si>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</si>
  <si>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</si>
  <si>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</si>
  <si>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</si>
  <si>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</si>
  <si>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</si>
  <si>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</si>
  <si>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</si>
  <si>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</si>
  <si>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</si>
  <si>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</si>
  <si>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</si>
  <si>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</si>
  <si>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</si>
  <si>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</si>
  <si>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</si>
  <si>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</si>
  <si>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</si>
  <si>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</si>
  <si>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</si>
  <si>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</si>
  <si>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</si>
  <si>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</si>
  <si>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</si>
  <si>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</si>
  <si>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</si>
  <si>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</si>
  <si>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</si>
  <si>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</si>
  <si>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</si>
  <si>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</si>
  <si>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</si>
  <si>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</si>
  <si>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</si>
  <si>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</si>
  <si>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</si>
  <si>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</si>
  <si>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</si>
  <si>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</si>
  <si>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</si>
  <si>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</si>
  <si>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</si>
  <si>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</si>
  <si>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</si>
  <si>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</si>
  <si>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</si>
  <si>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</si>
  <si>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</si>
  <si>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</si>
  <si>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</si>
  <si>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</si>
  <si>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</si>
  <si>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</si>
  <si>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</si>
  <si>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</si>
  <si>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</si>
  <si>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</si>
  <si>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</si>
  <si>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</si>
  <si>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</si>
  <si>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</si>
  <si>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</si>
  <si>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</si>
  <si>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</si>
  <si>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</si>
  <si>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</si>
  <si>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</si>
  <si>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</si>
  <si>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</si>
  <si>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</si>
  <si>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</si>
  <si>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</si>
  <si>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</si>
  <si>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</si>
  <si>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</si>
  <si>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</si>
  <si>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</si>
  <si>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</si>
  <si>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</si>
  <si>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</si>
  <si>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</si>
  <si>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</si>
  <si>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</si>
  <si>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</si>
  <si>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</si>
  <si>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</si>
  <si>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</si>
  <si>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</si>
  <si>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</si>
  <si>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</si>
  <si>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</si>
  <si>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</si>
  <si>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</si>
  <si>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</si>
  <si>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</si>
  <si>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</si>
  <si>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</si>
  <si>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</si>
  <si>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</si>
  <si>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</si>
  <si>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</si>
  <si>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</si>
  <si>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</si>
  <si>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</si>
  <si>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</si>
  <si>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</si>
  <si>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</si>
  <si>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</si>
  <si>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</si>
  <si>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</si>
  <si>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</si>
  <si>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</si>
  <si>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</si>
  <si>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</si>
  <si>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</si>
  <si>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</si>
  <si>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</si>
  <si>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</si>
  <si>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</si>
  <si>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</si>
  <si>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</si>
  <si>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</si>
  <si>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</si>
  <si>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</si>
  <si>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</si>
  <si>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</si>
  <si>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</si>
  <si>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</si>
  <si>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</si>
  <si>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</si>
  <si>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</si>
  <si>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</si>
  <si>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</si>
  <si>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</si>
  <si>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</si>
  <si>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</si>
  <si>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</si>
  <si>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</si>
  <si>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</si>
  <si>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</si>
  <si>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</si>
  <si>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</si>
  <si>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</si>
  <si>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</si>
  <si>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</si>
  <si>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</si>
  <si>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</si>
  <si>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</si>
  <si>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</si>
  <si>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</si>
  <si>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</si>
  <si>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</si>
  <si>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</si>
  <si>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</si>
  <si>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</si>
  <si>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</si>
  <si>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</si>
  <si>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</si>
  <si>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</si>
  <si>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</si>
  <si>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</si>
  <si>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</si>
  <si>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</si>
  <si>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</si>
  <si>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</si>
  <si>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</si>
  <si>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</si>
  <si>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</si>
  <si>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</si>
  <si>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</si>
  <si>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</si>
  <si>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</si>
  <si>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</si>
  <si>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</si>
  <si>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</si>
  <si>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</si>
  <si>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</si>
  <si>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</si>
  <si>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</si>
  <si>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</si>
  <si>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</si>
  <si>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</si>
  <si>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</si>
  <si>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</si>
  <si>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</si>
  <si>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</si>
  <si>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</si>
  <si>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</si>
  <si>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</si>
  <si>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</si>
  <si>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</si>
  <si>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</si>
  <si>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</si>
  <si>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</si>
  <si>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</si>
  <si>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</si>
  <si>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</si>
  <si>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</si>
  <si>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</si>
  <si>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</si>
  <si>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</si>
  <si>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</si>
  <si>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</si>
  <si>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</si>
  <si>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</si>
  <si>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</si>
  <si>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</si>
  <si>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</si>
  <si>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</si>
  <si>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</si>
  <si>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</si>
  <si>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</si>
  <si>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</si>
  <si>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</si>
  <si>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</si>
  <si>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</si>
  <si>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</si>
  <si>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</si>
  <si>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</si>
  <si>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</si>
  <si>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</si>
  <si>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</si>
  <si>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</si>
  <si>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</si>
  <si>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</si>
  <si>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</si>
  <si>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</si>
  <si>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</si>
  <si>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</si>
  <si>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</si>
  <si>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</si>
  <si>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</si>
  <si>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</si>
  <si>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</si>
  <si>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</si>
  <si>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</si>
  <si>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</si>
  <si>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</si>
  <si>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</si>
  <si>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</si>
  <si>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</si>
  <si>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</si>
  <si>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</si>
  <si>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</si>
  <si>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</si>
  <si>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</si>
  <si>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</si>
  <si>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</si>
  <si>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</si>
  <si>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</si>
  <si>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</si>
  <si>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</si>
  <si>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</si>
  <si>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</si>
  <si>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</si>
  <si>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</si>
  <si>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</si>
  <si>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</si>
  <si>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</si>
  <si>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</si>
  <si>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</si>
  <si>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</si>
  <si>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</si>
  <si>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</si>
  <si>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</si>
  <si>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</si>
  <si>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</si>
  <si>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</si>
  <si>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</si>
  <si>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</si>
  <si>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</si>
  <si>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</si>
  <si>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</si>
  <si>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</si>
  <si>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</si>
  <si>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</si>
  <si>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</si>
  <si>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</si>
  <si>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</si>
  <si>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</si>
  <si>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</si>
  <si>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</si>
  <si>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</si>
  <si>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</si>
  <si>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</si>
  <si>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</si>
  <si>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</si>
  <si>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</si>
  <si>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</si>
  <si>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</si>
  <si>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</si>
  <si>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</si>
  <si>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</si>
  <si>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</si>
  <si>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</si>
  <si>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</si>
  <si>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</si>
  <si>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</si>
  <si>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</si>
  <si>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</si>
  <si>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</si>
  <si>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</si>
  <si>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</si>
  <si>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</si>
  <si>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</si>
  <si>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</si>
  <si>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</si>
  <si>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</si>
  <si>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</si>
  <si>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</si>
  <si>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</si>
  <si>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</si>
  <si>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</si>
  <si>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</si>
  <si>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</si>
  <si>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</si>
  <si>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</si>
  <si>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</si>
  <si>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</si>
  <si>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</si>
  <si>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</si>
  <si>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</si>
  <si>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</si>
  <si>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</si>
  <si>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</si>
  <si>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</si>
  <si>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</si>
  <si>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</si>
  <si>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</si>
  <si>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</si>
  <si>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</si>
  <si>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</si>
  <si>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</si>
  <si>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</si>
  <si>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</si>
  <si>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</si>
  <si>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</si>
  <si>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</si>
  <si>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</si>
  <si>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</si>
  <si>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</si>
  <si>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</si>
  <si>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</si>
  <si>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</si>
  <si>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</si>
  <si>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</si>
  <si>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</si>
  <si>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</si>
  <si>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</si>
  <si>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</si>
  <si>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</si>
  <si>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</si>
  <si>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</si>
  <si>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</si>
  <si>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</si>
  <si>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</si>
  <si>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</si>
  <si>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</si>
  <si>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</si>
  <si>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</si>
  <si>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</si>
  <si>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</si>
  <si>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</si>
  <si>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</si>
  <si>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</si>
  <si>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</si>
  <si>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</si>
  <si>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</si>
  <si>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</si>
  <si>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</si>
  <si>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</si>
  <si>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</si>
  <si>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</si>
  <si>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</si>
  <si>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</si>
  <si>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</si>
  <si>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</si>
  <si>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</si>
  <si>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</si>
  <si>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</si>
  <si>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</si>
  <si>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</si>
  <si>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</si>
  <si>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</si>
  <si>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</si>
  <si>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</si>
  <si>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</si>
  <si>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</si>
  <si>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</si>
  <si>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</si>
  <si>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</si>
  <si>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</si>
  <si>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</si>
  <si>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</si>
  <si>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</si>
  <si>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</si>
  <si>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</si>
  <si>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</si>
  <si>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</si>
  <si>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</si>
  <si>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</si>
  <si>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</si>
  <si>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</si>
  <si>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</si>
  <si>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</si>
  <si>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</si>
  <si>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</si>
  <si>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</si>
  <si>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</si>
  <si>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</si>
  <si>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</si>
  <si>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</si>
  <si>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</si>
  <si>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</si>
  <si>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</si>
  <si>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</si>
  <si>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</si>
  <si>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</si>
  <si>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</si>
  <si>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</si>
  <si>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</si>
  <si>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</si>
  <si>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</si>
  <si>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</si>
  <si>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</si>
  <si>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</si>
  <si>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</si>
  <si>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</si>
  <si>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</si>
  <si>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</si>
  <si>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</si>
  <si>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</si>
  <si>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</si>
  <si>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</si>
  <si>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</si>
  <si>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</si>
  <si>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</si>
  <si>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</si>
  <si>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</si>
  <si>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</si>
  <si>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</si>
  <si>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</si>
  <si>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</si>
  <si>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</si>
  <si>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</si>
  <si>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</si>
  <si>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</si>
  <si>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</si>
  <si>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</si>
  <si>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</si>
  <si>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</si>
  <si>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</si>
  <si>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</si>
  <si>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</si>
  <si>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</si>
  <si>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</si>
  <si>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</si>
  <si>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</si>
  <si>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</si>
  <si>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</si>
  <si>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</si>
  <si>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</si>
  <si>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</si>
  <si>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</si>
  <si>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</si>
  <si>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</si>
  <si>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</si>
  <si>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</si>
  <si>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</si>
  <si>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</si>
  <si>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</si>
  <si>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</si>
  <si>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</si>
  <si>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</si>
  <si>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</si>
  <si>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</si>
  <si>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</si>
  <si>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</si>
  <si>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</si>
  <si>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</si>
  <si>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</si>
  <si>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</si>
  <si>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</si>
  <si>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</si>
  <si>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</si>
  <si>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</si>
  <si>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</si>
  <si>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</si>
  <si>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</si>
  <si>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</si>
  <si>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</si>
  <si>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</si>
  <si>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</si>
  <si>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</si>
  <si>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</si>
  <si>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</si>
  <si>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</si>
  <si>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</si>
  <si>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</si>
  <si>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</si>
  <si>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</si>
  <si>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</si>
  <si>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</si>
  <si>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</si>
  <si>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</si>
  <si>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</si>
  <si>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</si>
  <si>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</si>
  <si>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</si>
  <si>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</si>
  <si>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</si>
  <si>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</si>
  <si>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</si>
  <si>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</si>
  <si>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</si>
  <si>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</si>
  <si>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</si>
  <si>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</si>
  <si>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</si>
  <si>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</si>
  <si>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</si>
  <si>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</si>
  <si>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</si>
  <si>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</si>
  <si>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</si>
  <si>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</si>
  <si>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</si>
  <si>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</si>
  <si>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</si>
  <si>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</si>
  <si>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</si>
  <si>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</si>
  <si>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</si>
  <si>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</si>
  <si>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</si>
  <si>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</si>
  <si>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</si>
  <si>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</si>
  <si>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</si>
  <si>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</si>
  <si>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</si>
  <si>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</si>
  <si>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</si>
  <si>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</si>
  <si>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</si>
  <si>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</si>
  <si>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</si>
  <si>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</si>
  <si>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</si>
  <si>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</si>
  <si>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</si>
  <si>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</si>
  <si>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</si>
  <si>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</si>
  <si>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</si>
  <si>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</si>
  <si>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</si>
  <si>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</si>
  <si>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</si>
  <si>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</si>
  <si>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</si>
  <si>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</si>
  <si>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</si>
  <si>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</si>
  <si>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</si>
  <si>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</si>
  <si>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</si>
  <si>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</si>
  <si>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</si>
  <si>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</si>
  <si>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</si>
  <si>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</si>
  <si>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</si>
  <si>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</si>
  <si>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</si>
  <si>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</si>
  <si>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</si>
  <si>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</si>
  <si>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</si>
  <si>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</si>
  <si>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</si>
  <si>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</si>
  <si>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</si>
  <si>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</si>
  <si>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</si>
  <si>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</si>
  <si>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</si>
  <si>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</si>
  <si>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</si>
  <si>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</si>
  <si>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</si>
  <si>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</si>
  <si>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</si>
  <si>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</si>
  <si>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</si>
  <si>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</si>
  <si>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</si>
  <si>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</si>
  <si>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</si>
  <si>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</si>
  <si>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</si>
  <si>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</si>
  <si>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</si>
  <si>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</si>
  <si>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</si>
  <si>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</si>
  <si>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</si>
  <si>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</si>
  <si>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</si>
  <si>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</si>
  <si>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</si>
  <si>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</si>
  <si>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</si>
  <si>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</si>
  <si>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</si>
  <si>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</si>
  <si>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</si>
  <si>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</si>
  <si>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</si>
  <si>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</si>
  <si>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</si>
  <si>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</si>
  <si>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</si>
  <si>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</si>
  <si>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</si>
  <si>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</si>
  <si>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</si>
  <si>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</si>
  <si>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</si>
  <si>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</si>
  <si>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</si>
  <si>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</si>
  <si>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</si>
  <si>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</si>
  <si>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</si>
  <si>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</si>
  <si>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</si>
  <si>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</si>
  <si>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</si>
  <si>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</si>
  <si>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</si>
  <si>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</si>
  <si>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</si>
  <si>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</si>
  <si>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</si>
  <si>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</si>
  <si>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</si>
  <si>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</si>
  <si>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</si>
  <si>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</si>
  <si>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</si>
  <si>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</si>
  <si>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</si>
  <si>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</si>
  <si>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</si>
  <si>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</si>
  <si>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</si>
  <si>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</si>
  <si>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</si>
  <si>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</si>
  <si>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</si>
  <si>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</si>
  <si>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</si>
  <si>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</si>
  <si>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</si>
  <si>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</si>
  <si>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</si>
  <si>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</si>
  <si>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</si>
  <si>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</si>
  <si>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</si>
  <si>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</si>
  <si>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</si>
  <si>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</si>
  <si>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</si>
  <si>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</si>
  <si>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</si>
  <si>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</si>
  <si>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</si>
  <si>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</si>
  <si>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</si>
  <si>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</si>
  <si>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</si>
  <si>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</si>
  <si>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</si>
  <si>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</si>
  <si>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</si>
  <si>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</si>
  <si>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</si>
  <si>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</si>
  <si>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</si>
  <si>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</si>
  <si>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</si>
  <si>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</si>
  <si>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</si>
  <si>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</si>
  <si>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</si>
  <si>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</si>
  <si>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</si>
  <si>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</si>
  <si>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</si>
  <si>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</si>
  <si>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</si>
  <si>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</si>
  <si>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</si>
  <si>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</si>
  <si>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</si>
  <si>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</si>
  <si>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</si>
  <si>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</si>
  <si>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</si>
  <si>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</si>
  <si>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</si>
  <si>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</si>
  <si>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</si>
  <si>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</si>
  <si>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</si>
  <si>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</si>
  <si>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</si>
  <si>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</si>
  <si>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</si>
  <si>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</si>
  <si>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</si>
  <si>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</si>
  <si>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</si>
  <si>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</si>
  <si>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</si>
  <si>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</si>
  <si>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</si>
  <si>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</si>
  <si>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</si>
  <si>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</si>
  <si>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</si>
  <si>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</si>
  <si>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</si>
  <si>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</si>
  <si>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</si>
  <si>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</si>
  <si>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</si>
  <si>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</si>
  <si>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</si>
  <si>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</si>
  <si>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</si>
  <si>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</si>
  <si>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</si>
  <si>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</si>
  <si>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</si>
  <si>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</si>
  <si>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</si>
  <si>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</si>
  <si>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</si>
  <si>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</si>
  <si>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</si>
  <si>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</si>
  <si>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</si>
  <si>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</si>
  <si>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</si>
  <si>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</si>
  <si>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</si>
  <si>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</si>
  <si>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</si>
  <si>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</si>
  <si>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</si>
  <si>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</si>
  <si>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</si>
  <si>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</si>
  <si>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</si>
  <si>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</si>
  <si>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</si>
  <si>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</si>
  <si>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</si>
  <si>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</si>
  <si>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</si>
  <si>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</si>
  <si>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</si>
  <si>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</si>
  <si>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</si>
  <si>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</si>
  <si>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</si>
  <si>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</si>
  <si>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</si>
  <si>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</si>
  <si>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</si>
  <si>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</si>
  <si>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</si>
  <si>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</si>
  <si>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</si>
  <si>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</si>
  <si>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</si>
  <si>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</si>
  <si>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</si>
  <si>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</si>
  <si>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</si>
  <si>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</si>
  <si>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</si>
  <si>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</si>
  <si>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</si>
  <si>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</si>
  <si>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</si>
  <si>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</si>
  <si>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</si>
  <si>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</si>
  <si>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</si>
  <si>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</si>
  <si>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</si>
  <si>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</si>
  <si>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</si>
  <si>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</si>
  <si>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</si>
  <si>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</si>
  <si>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</si>
  <si>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</si>
  <si>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</si>
  <si>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</si>
  <si>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</si>
  <si>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</si>
  <si>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</si>
  <si>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</si>
  <si>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</si>
  <si>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</si>
  <si>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</si>
  <si>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</si>
  <si>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</si>
  <si>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</si>
  <si>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</si>
  <si>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</si>
  <si>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</si>
  <si>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</si>
  <si>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</si>
  <si>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</si>
  <si>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</si>
  <si>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</si>
  <si>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</si>
  <si>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</si>
  <si>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</si>
  <si>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</si>
  <si>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</si>
  <si>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</si>
  <si>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</si>
  <si>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</si>
  <si>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</si>
  <si>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</si>
  <si>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</si>
  <si>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</si>
  <si>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</si>
  <si>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</si>
  <si>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</si>
  <si>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</si>
  <si>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</si>
  <si>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</si>
  <si>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</si>
  <si>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</si>
  <si>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</si>
  <si>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</si>
  <si>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</si>
  <si>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</si>
  <si>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</si>
  <si>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</si>
  <si>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</si>
  <si>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</si>
  <si>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</si>
  <si>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</si>
  <si>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</si>
  <si>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</si>
  <si>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</si>
  <si>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</si>
  <si>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</si>
  <si>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</si>
  <si>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</si>
  <si>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</si>
  <si>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</si>
  <si>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</si>
  <si>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</si>
  <si>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</si>
  <si>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</si>
  <si>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</si>
  <si>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</si>
  <si>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</si>
  <si>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</si>
  <si>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</si>
  <si>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</si>
  <si>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</si>
  <si>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</si>
  <si>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</si>
  <si>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</si>
  <si>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</si>
  <si>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</si>
  <si>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</si>
  <si>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</si>
  <si>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</si>
  <si>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</si>
  <si>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</si>
  <si>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</si>
  <si>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</si>
  <si>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</si>
  <si>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</si>
  <si>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</si>
  <si>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</si>
  <si>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</si>
  <si>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</si>
  <si>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</si>
  <si>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</si>
  <si>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</si>
  <si>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</si>
  <si>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</si>
  <si>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</si>
  <si>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</si>
  <si>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</si>
  <si>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</si>
  <si>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</si>
  <si>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</si>
  <si>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</si>
  <si>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</si>
  <si>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</si>
  <si>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</si>
  <si>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</si>
  <si>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</si>
  <si>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</si>
  <si>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</si>
  <si>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</si>
  <si>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</si>
  <si>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</si>
  <si>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</si>
  <si>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</si>
  <si>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</si>
  <si>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</si>
  <si>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</si>
  <si>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</si>
  <si>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</si>
  <si>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</si>
  <si>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</si>
  <si>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</si>
  <si>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</si>
  <si>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</si>
  <si>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</si>
  <si>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</si>
  <si>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</si>
  <si>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</si>
  <si>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</si>
  <si>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</si>
  <si>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</si>
  <si>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</si>
  <si>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</si>
  <si>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</si>
  <si>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</si>
  <si>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</si>
  <si>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</si>
  <si>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</si>
  <si>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</si>
  <si>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</si>
  <si>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</si>
  <si>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</si>
  <si>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</si>
  <si>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</si>
  <si>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</si>
  <si>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</si>
  <si>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</si>
  <si>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</si>
  <si>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</si>
  <si>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</si>
  <si>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</si>
  <si>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</si>
  <si>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</si>
  <si>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</si>
  <si>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</si>
  <si>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</si>
  <si>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</si>
  <si>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</si>
  <si>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</si>
  <si>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</si>
  <si>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</si>
  <si>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</si>
  <si>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</si>
  <si>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</si>
  <si>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</si>
  <si>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</si>
  <si>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</si>
  <si>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</si>
  <si>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</si>
  <si>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</si>
  <si>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</si>
  <si>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</si>
  <si>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</si>
  <si>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</si>
  <si>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</si>
  <si>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</si>
  <si>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</si>
  <si>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</si>
  <si>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</si>
  <si>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</si>
  <si>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</si>
  <si>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</si>
  <si>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</si>
  <si>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</si>
  <si>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</si>
  <si>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</si>
  <si>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</si>
  <si>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</si>
  <si>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</si>
  <si>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</si>
  <si>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</si>
  <si>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</si>
  <si>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</si>
  <si>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</si>
  <si>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</si>
  <si>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</si>
  <si>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</si>
  <si>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</si>
  <si>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</si>
  <si>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</si>
  <si>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</si>
  <si>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</si>
  <si>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</si>
  <si>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</si>
  <si>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</si>
  <si>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</si>
  <si>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</si>
  <si>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</si>
  <si>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</si>
  <si>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</si>
  <si>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</si>
  <si>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</si>
  <si>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</si>
  <si>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</si>
  <si>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</si>
  <si>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</si>
  <si>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</si>
  <si>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</si>
  <si>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</si>
  <si>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</si>
  <si>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</si>
  <si>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</si>
  <si>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</si>
  <si>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</si>
  <si>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</si>
  <si>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</si>
  <si>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</si>
  <si>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</si>
  <si>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</si>
  <si>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</si>
  <si>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</si>
  <si>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</si>
  <si>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</si>
  <si>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</si>
  <si>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</si>
  <si>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</si>
  <si>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</si>
  <si>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</si>
  <si>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</si>
  <si>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</si>
  <si>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</si>
  <si>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</si>
  <si>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</si>
  <si>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</si>
  <si>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</si>
  <si>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</si>
  <si>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</si>
  <si>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</si>
  <si>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</si>
  <si>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</si>
  <si>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</si>
  <si>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</si>
  <si>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</si>
  <si>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</si>
  <si>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</si>
  <si>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</si>
  <si>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</si>
  <si>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</si>
  <si>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</si>
  <si>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</si>
  <si>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</si>
  <si>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</si>
  <si>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</si>
  <si>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</si>
  <si>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</si>
  <si>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</si>
  <si>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</si>
  <si>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</si>
  <si>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</si>
  <si>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</si>
  <si>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</si>
  <si>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</si>
  <si>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</si>
  <si>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</si>
  <si>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</si>
  <si>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</si>
  <si>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</si>
  <si>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</si>
  <si>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</si>
  <si>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</si>
  <si>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</si>
  <si>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</si>
  <si>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</si>
  <si>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</si>
  <si>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</si>
  <si>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</si>
  <si>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</si>
  <si>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</si>
  <si>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</si>
  <si>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</si>
  <si>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</si>
  <si>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</si>
  <si>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</si>
  <si>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</si>
  <si>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</si>
  <si>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</si>
  <si>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</si>
  <si>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</si>
  <si>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</si>
  <si>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</si>
  <si>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</si>
  <si>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</si>
  <si>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</si>
  <si>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</si>
  <si>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</si>
  <si>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</si>
  <si>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</si>
  <si>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</si>
  <si>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</si>
  <si>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</si>
  <si>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</si>
  <si>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</si>
  <si>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</si>
  <si>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</si>
  <si>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</si>
  <si>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</si>
  <si>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</si>
  <si>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</si>
  <si>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</si>
  <si>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</si>
  <si>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</si>
  <si>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</si>
  <si>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</si>
  <si>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</si>
  <si>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</si>
  <si>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</si>
  <si>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</si>
  <si>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</si>
  <si>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</si>
  <si>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</si>
  <si>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</si>
  <si>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</si>
  <si>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</si>
  <si>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</si>
  <si>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</si>
  <si>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</si>
  <si>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</si>
  <si>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</si>
  <si>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</si>
  <si>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</si>
  <si>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</si>
  <si>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</si>
  <si>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</si>
  <si>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</si>
  <si>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</si>
  <si>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</si>
  <si>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</si>
  <si>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</si>
  <si>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</si>
  <si>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</si>
  <si>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</si>
  <si>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</si>
  <si>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</si>
  <si>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</si>
  <si>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</si>
  <si>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</si>
  <si>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</si>
  <si>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</si>
  <si>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</si>
  <si>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</si>
  <si>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</si>
  <si>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</si>
  <si>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</si>
  <si>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</si>
  <si>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</si>
  <si>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</si>
  <si>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</si>
  <si>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</si>
  <si>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</si>
  <si>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</si>
  <si>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</si>
  <si>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</si>
  <si>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</si>
  <si>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</si>
  <si>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</si>
  <si>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</si>
  <si>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</si>
  <si>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</si>
  <si>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</si>
  <si>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</si>
  <si>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</si>
  <si>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</si>
  <si>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</si>
  <si>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</si>
  <si>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</si>
  <si>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</si>
  <si>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</si>
  <si>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</si>
  <si>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</si>
  <si>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</si>
  <si>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</si>
  <si>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</si>
  <si>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</si>
  <si>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</si>
  <si>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</si>
  <si>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</si>
  <si>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</si>
  <si>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</si>
  <si>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</si>
  <si>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</si>
  <si>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</si>
  <si>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</si>
  <si>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</si>
  <si>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</si>
  <si>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</si>
  <si>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</si>
  <si>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</si>
  <si>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</si>
  <si>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</si>
  <si>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</si>
  <si>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</si>
  <si>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</si>
  <si>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</si>
  <si>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</si>
  <si>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</si>
  <si>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</si>
  <si>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</si>
  <si>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</si>
  <si>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</si>
  <si>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</si>
  <si>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</si>
  <si>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</si>
  <si>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</si>
  <si>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</si>
  <si>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</si>
  <si>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</si>
  <si>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</si>
  <si>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</si>
  <si>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</si>
  <si>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</si>
  <si>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</si>
  <si>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</si>
  <si>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</si>
  <si>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</si>
  <si>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</si>
  <si>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</si>
  <si>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</si>
  <si>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</si>
  <si>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</si>
  <si>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</si>
  <si>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</si>
  <si>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</si>
  <si>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</si>
  <si>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</si>
  <si>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</si>
  <si>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</si>
  <si>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</si>
  <si>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</si>
  <si>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</si>
  <si>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</si>
  <si>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</si>
  <si>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</si>
  <si>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</si>
  <si>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</si>
  <si>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</si>
  <si>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</si>
  <si>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</si>
  <si>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</si>
  <si>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</si>
  <si>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</si>
  <si>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</si>
  <si>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</si>
  <si>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</si>
  <si>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</si>
  <si>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</si>
  <si>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</si>
  <si>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</si>
  <si>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</si>
  <si>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</si>
  <si>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</si>
  <si>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</si>
  <si>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</si>
  <si>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</si>
  <si>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</si>
  <si>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</si>
  <si>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</si>
  <si>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</si>
  <si>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</si>
  <si>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</si>
  <si>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</si>
  <si>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</si>
  <si>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</si>
  <si>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10.2</t>
  </si>
  <si>
    <t>10.3</t>
  </si>
  <si>
    <t>10.4</t>
  </si>
  <si>
    <t>10.5</t>
  </si>
  <si>
    <t>10.6</t>
  </si>
  <si>
    <t>10.7</t>
  </si>
  <si>
    <t>10.8</t>
  </si>
  <si>
    <t>10.9</t>
  </si>
  <si>
    <t>10.10</t>
  </si>
  <si>
    <t>10.11</t>
  </si>
  <si>
    <t>10.1</t>
  </si>
  <si>
    <t>10.12</t>
  </si>
  <si>
    <t>10.13</t>
  </si>
  <si>
    <t>10.14</t>
  </si>
  <si>
    <t>10.15</t>
  </si>
  <si>
    <t>10.16</t>
  </si>
  <si>
    <t>10.17</t>
  </si>
  <si>
    <t>10.18</t>
  </si>
  <si>
    <t>10.19</t>
  </si>
  <si>
    <t>10.20</t>
  </si>
  <si>
    <t>10.21</t>
  </si>
  <si>
    <t>Total do Item 15</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</si>
  <si>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</si>
  <si>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</si>
  <si>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</si>
  <si>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</si>
  <si>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</si>
  <si>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</si>
  <si>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</si>
  <si>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</si>
  <si>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</si>
  <si>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</si>
  <si>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</si>
  <si>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</si>
  <si>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</si>
  <si>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</si>
  <si>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</si>
  <si>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</si>
  <si>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</si>
  <si>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</si>
  <si>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</si>
  <si>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</si>
  <si>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</si>
  <si>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</si>
  <si>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</si>
  <si>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</si>
  <si>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</si>
  <si>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</si>
  <si>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</si>
  <si>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</si>
  <si>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</si>
  <si>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</si>
  <si>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</si>
  <si>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</si>
  <si>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</si>
  <si>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</si>
  <si>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</si>
  <si>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</si>
  <si>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</si>
  <si>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</si>
  <si>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</si>
  <si>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</si>
  <si>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</si>
  <si>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</si>
  <si>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</si>
  <si>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</si>
  <si>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</si>
  <si>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</si>
  <si>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</si>
  <si>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</si>
  <si>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</si>
  <si>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</si>
  <si>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</si>
  <si>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</si>
  <si>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</si>
  <si>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</si>
  <si>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</si>
  <si>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</si>
  <si>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</si>
  <si>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</si>
  <si>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</si>
  <si>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</si>
  <si>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</si>
  <si>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</si>
  <si>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</si>
  <si>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</si>
  <si>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</si>
  <si>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</si>
  <si>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</si>
  <si>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</si>
  <si>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</si>
  <si>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</si>
  <si>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</si>
  <si>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</si>
  <si>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</si>
  <si>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</si>
  <si>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</si>
  <si>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</si>
  <si>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</si>
  <si>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</si>
  <si>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</si>
  <si>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</si>
  <si>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</si>
  <si>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</si>
  <si>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</si>
  <si>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</si>
  <si>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</si>
  <si>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</si>
  <si>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</si>
  <si>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</si>
  <si>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</si>
  <si>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</si>
  <si>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</si>
  <si>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</si>
  <si>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</si>
  <si>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</si>
  <si>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</si>
  <si>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</si>
  <si>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</si>
  <si>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</si>
  <si>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</si>
  <si>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</si>
  <si>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</si>
  <si>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</si>
  <si>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</si>
  <si>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</si>
  <si>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</si>
  <si>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</si>
  <si>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</si>
  <si>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</si>
  <si>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</si>
  <si>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</si>
  <si>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</si>
  <si>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</si>
  <si>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</si>
  <si>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</si>
  <si>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</si>
  <si>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</si>
  <si>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</si>
  <si>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</si>
  <si>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</si>
  <si>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</si>
  <si>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</si>
  <si>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</si>
  <si>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</si>
  <si>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</si>
  <si>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</si>
  <si>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</si>
  <si>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</si>
  <si>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</si>
  <si>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</si>
  <si>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</si>
  <si>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</si>
  <si>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</si>
  <si>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</si>
  <si>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</si>
  <si>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</si>
  <si>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</si>
  <si>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</si>
  <si>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</si>
  <si>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</si>
  <si>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</si>
  <si>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</si>
  <si>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</si>
  <si>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</si>
  <si>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</si>
  <si>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</si>
  <si>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</si>
  <si>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</si>
  <si>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</si>
  <si>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</si>
  <si>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</si>
  <si>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</si>
  <si>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</si>
  <si>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</si>
  <si>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</si>
  <si>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</si>
  <si>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</si>
  <si>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</si>
  <si>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</si>
  <si>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</si>
  <si>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</si>
  <si>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</si>
  <si>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</si>
  <si>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</si>
  <si>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</si>
  <si>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</si>
  <si>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</si>
  <si>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</si>
  <si>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</si>
  <si>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</si>
  <si>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</si>
  <si>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</si>
  <si>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</si>
  <si>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</si>
  <si>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</si>
  <si>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</si>
  <si>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</si>
  <si>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</si>
  <si>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</si>
  <si>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</si>
  <si>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</si>
  <si>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</si>
  <si>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</si>
  <si>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</si>
  <si>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</si>
  <si>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</si>
  <si>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</si>
  <si>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</si>
  <si>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</si>
  <si>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</si>
  <si>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</si>
  <si>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</si>
  <si>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</si>
  <si>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</si>
  <si>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</si>
  <si>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</si>
  <si>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</si>
  <si>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</si>
  <si>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</si>
  <si>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</si>
  <si>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</si>
  <si>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</si>
  <si>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</si>
  <si>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</si>
  <si>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</si>
  <si>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</si>
  <si>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</si>
  <si>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</si>
  <si>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</si>
  <si>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</si>
  <si>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</si>
  <si>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</si>
  <si>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</si>
  <si>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</si>
  <si>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</si>
  <si>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</si>
  <si>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</si>
  <si>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</si>
  <si>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</si>
  <si>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</si>
  <si>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</si>
  <si>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</si>
  <si>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</si>
  <si>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</si>
  <si>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</si>
  <si>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</si>
  <si>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</si>
  <si>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</si>
  <si>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</si>
  <si>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</si>
  <si>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</si>
  <si>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</si>
  <si>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</si>
  <si>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</si>
  <si>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</si>
  <si>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</si>
  <si>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</si>
  <si>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</si>
  <si>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</si>
  <si>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</si>
  <si>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</si>
  <si>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</si>
  <si>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</si>
  <si>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</si>
  <si>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</si>
  <si>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</si>
  <si>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</si>
  <si>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</si>
  <si>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</si>
  <si>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</si>
  <si>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</si>
  <si>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</si>
  <si>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</si>
  <si>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</si>
  <si>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</si>
  <si>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</si>
  <si>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</si>
  <si>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</si>
  <si>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</si>
  <si>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</si>
  <si>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</si>
  <si>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</si>
  <si>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</si>
  <si>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</si>
  <si>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</si>
  <si>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</si>
  <si>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</si>
  <si>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</si>
  <si>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</si>
  <si>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</si>
  <si>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</si>
  <si>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</si>
  <si>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</si>
  <si>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</si>
  <si>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</si>
  <si>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</si>
  <si>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</si>
  <si>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</si>
  <si>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</si>
  <si>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</si>
  <si>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</si>
  <si>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</si>
  <si>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</si>
  <si>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</si>
  <si>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</si>
  <si>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</si>
  <si>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</si>
  <si>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</si>
  <si>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</si>
  <si>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</si>
  <si>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</si>
  <si>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</si>
  <si>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</si>
  <si>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</si>
  <si>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</si>
  <si>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</si>
  <si>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</si>
  <si>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</si>
  <si>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</si>
  <si>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</si>
  <si>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</si>
  <si>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</si>
  <si>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</si>
  <si>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</si>
  <si>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</si>
  <si>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</si>
  <si>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</si>
  <si>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</si>
  <si>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</si>
  <si>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</si>
  <si>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</si>
  <si>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</si>
  <si>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</si>
  <si>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</si>
  <si>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</si>
  <si>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</si>
  <si>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</si>
  <si>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</si>
  <si>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</si>
  <si>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</si>
  <si>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</si>
  <si>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</si>
  <si>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</si>
  <si>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</si>
  <si>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</si>
  <si>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</si>
  <si>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</si>
  <si>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</si>
  <si>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</si>
  <si>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</si>
  <si>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</si>
  <si>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</si>
  <si>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</si>
  <si>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</si>
  <si>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</si>
  <si>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</si>
  <si>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</si>
  <si>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</si>
  <si>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</si>
  <si>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</si>
  <si>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</si>
  <si>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</si>
  <si>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</si>
  <si>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</si>
  <si>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</si>
  <si>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</si>
  <si>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</si>
  <si>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</si>
  <si>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</si>
  <si>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</si>
  <si>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</si>
  <si>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</si>
  <si>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</si>
  <si>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</si>
  <si>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</si>
  <si>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</si>
  <si>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</si>
  <si>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</si>
  <si>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</si>
  <si>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</si>
  <si>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</si>
  <si>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</si>
  <si>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</si>
  <si>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</si>
  <si>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</si>
  <si>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</si>
  <si>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</si>
  <si>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</si>
  <si>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</si>
  <si>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</si>
  <si>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</si>
  <si>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</si>
  <si>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</si>
  <si>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</si>
  <si>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</si>
  <si>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</si>
  <si>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</si>
  <si>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</si>
  <si>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</si>
  <si>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</si>
  <si>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</si>
  <si>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</si>
  <si>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</si>
  <si>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</si>
  <si>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</si>
  <si>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</si>
  <si>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</si>
  <si>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</si>
  <si>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</si>
  <si>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</si>
  <si>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</si>
  <si>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</si>
  <si>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</si>
  <si>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</si>
  <si>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</si>
  <si>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</si>
  <si>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</si>
  <si>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</si>
  <si>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</si>
  <si>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</si>
  <si>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</si>
  <si>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</si>
  <si>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MONTAGEM E DESMONTAGEM DE FÔRMA DE LAJE MACIÇA, PÉ-DIREITO DUPLO, EM CHAPA DE MADEIRA COMPENSADA PLASTIFICADA, 10 UTILIZAÇÕES. AF_09/2020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</si>
  <si>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</si>
  <si>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</si>
  <si>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</si>
  <si>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</si>
  <si>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</si>
  <si>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</si>
  <si>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</si>
  <si>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</si>
  <si>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</si>
  <si>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</si>
  <si>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</si>
  <si>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</si>
  <si>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</si>
  <si>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</si>
  <si>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</si>
  <si>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</si>
  <si>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</si>
  <si>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</si>
  <si>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</si>
  <si>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</si>
  <si>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</si>
  <si>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</si>
  <si>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</si>
  <si>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</si>
  <si>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</si>
  <si>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</si>
  <si>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</si>
  <si>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</si>
  <si>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</si>
  <si>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</si>
  <si>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</si>
  <si>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</si>
  <si>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</si>
  <si>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</si>
  <si>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</si>
  <si>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</si>
  <si>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</si>
  <si>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</si>
  <si>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</si>
  <si>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</si>
  <si>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</si>
  <si>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</si>
  <si>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</si>
  <si>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</si>
  <si>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</si>
  <si>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</si>
  <si>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</si>
  <si>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</si>
  <si>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</si>
  <si>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</si>
  <si>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</si>
  <si>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</si>
  <si>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</si>
  <si>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</si>
  <si>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</si>
  <si>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</si>
  <si>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</si>
  <si>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</si>
  <si>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</si>
  <si>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</si>
  <si>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</si>
  <si>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</si>
  <si>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</si>
  <si>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</si>
  <si>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</si>
  <si>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</si>
  <si>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</si>
  <si>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</si>
  <si>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</si>
  <si>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</si>
  <si>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</si>
  <si>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</si>
  <si>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</si>
  <si>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</si>
  <si>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</si>
  <si>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</si>
  <si>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</si>
  <si>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</si>
  <si>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</si>
  <si>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</si>
  <si>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</si>
  <si>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</si>
  <si>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</si>
  <si>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</si>
  <si>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</si>
  <si>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</si>
  <si>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</si>
  <si>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</si>
  <si>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</si>
  <si>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</si>
  <si>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</si>
  <si>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</si>
  <si>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</si>
  <si>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</si>
  <si>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</si>
  <si>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</si>
  <si>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</si>
  <si>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</si>
  <si>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</si>
  <si>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</si>
  <si>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</si>
  <si>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</si>
  <si>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</si>
  <si>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</si>
  <si>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</si>
  <si>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</si>
  <si>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</si>
  <si>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</si>
  <si>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</si>
  <si>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</si>
  <si>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</si>
  <si>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</si>
  <si>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</si>
  <si>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</si>
  <si>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</si>
  <si>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</si>
  <si>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</si>
  <si>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</si>
  <si>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</si>
  <si>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</si>
  <si>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</si>
  <si>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</si>
  <si>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</si>
  <si>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</si>
  <si>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</si>
  <si>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</si>
  <si>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</si>
  <si>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</si>
  <si>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</si>
  <si>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</si>
  <si>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</si>
  <si>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</si>
  <si>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</si>
  <si>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</si>
  <si>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</si>
  <si>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</si>
  <si>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</si>
  <si>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</si>
  <si>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</si>
  <si>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</si>
  <si>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</si>
  <si>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</si>
  <si>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</si>
  <si>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</si>
  <si>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</si>
  <si>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</si>
  <si>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</si>
  <si>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</si>
  <si>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</si>
  <si>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</si>
  <si>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</si>
  <si>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</si>
  <si>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</si>
  <si>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</si>
  <si>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</si>
  <si>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</si>
  <si>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</si>
  <si>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</si>
  <si>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</si>
  <si>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</si>
  <si>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</si>
  <si>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</si>
  <si>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</si>
  <si>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</si>
  <si>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</si>
  <si>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</si>
  <si>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</si>
  <si>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</si>
  <si>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</si>
  <si>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</si>
  <si>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</si>
  <si>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</si>
  <si>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</si>
  <si>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</si>
  <si>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</si>
  <si>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</si>
  <si>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</si>
  <si>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</si>
  <si>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</si>
  <si>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</si>
  <si>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</si>
  <si>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</si>
  <si>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</si>
  <si>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</si>
  <si>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</si>
  <si>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</si>
  <si>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</si>
  <si>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</si>
  <si>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</si>
  <si>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</si>
  <si>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</si>
  <si>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</si>
  <si>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</si>
  <si>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</si>
  <si>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</si>
  <si>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</si>
  <si>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</si>
  <si>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</si>
  <si>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</si>
  <si>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</si>
  <si>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</si>
  <si>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</si>
  <si>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</si>
  <si>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</si>
  <si>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</si>
  <si>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</si>
  <si>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</si>
  <si>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</si>
  <si>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</si>
  <si>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</si>
  <si>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</si>
  <si>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</si>
  <si>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</si>
  <si>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</si>
  <si>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</si>
  <si>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</si>
  <si>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</si>
  <si>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</si>
  <si>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</si>
  <si>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</si>
  <si>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</si>
  <si>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</si>
  <si>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</si>
  <si>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</si>
  <si>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</si>
  <si>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</si>
  <si>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</si>
  <si>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</si>
  <si>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</si>
  <si>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</si>
  <si>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</si>
  <si>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</si>
  <si>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</si>
  <si>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</si>
  <si>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</si>
  <si>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</si>
  <si>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</si>
  <si>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</si>
  <si>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</si>
  <si>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</si>
  <si>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</si>
  <si>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</si>
  <si>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</si>
  <si>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</si>
  <si>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</si>
  <si>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</si>
  <si>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</si>
  <si>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</si>
  <si>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</si>
  <si>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</si>
  <si>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</si>
  <si>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</si>
  <si>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</si>
  <si>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</si>
  <si>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</si>
  <si>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</si>
  <si>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</si>
  <si>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</si>
  <si>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</si>
  <si>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</si>
  <si>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</si>
  <si>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</si>
  <si>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</si>
  <si>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</si>
  <si>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</si>
  <si>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</si>
  <si>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</si>
  <si>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</si>
  <si>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</si>
  <si>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</si>
  <si>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</si>
  <si>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</si>
  <si>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</si>
  <si>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</si>
  <si>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</si>
  <si>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</si>
  <si>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</si>
  <si>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</si>
  <si>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</si>
  <si>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</si>
  <si>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</si>
  <si>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</si>
  <si>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</si>
  <si>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</si>
  <si>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</si>
  <si>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</si>
  <si>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</si>
  <si>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</si>
  <si>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</si>
  <si>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</si>
  <si>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</si>
  <si>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</si>
  <si>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</si>
  <si>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</si>
  <si>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</si>
  <si>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</si>
  <si>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</si>
  <si>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</si>
  <si>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</si>
  <si>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</si>
  <si>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</si>
  <si>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</si>
  <si>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</si>
  <si>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</si>
  <si>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</si>
  <si>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</si>
  <si>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</si>
  <si>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</si>
  <si>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</si>
  <si>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</si>
  <si>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</si>
  <si>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</si>
  <si>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</si>
  <si>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</si>
  <si>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</si>
  <si>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</si>
  <si>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</si>
  <si>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</si>
  <si>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</si>
  <si>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</si>
  <si>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</si>
  <si>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</si>
  <si>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</si>
  <si>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</si>
  <si>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</si>
  <si>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</si>
  <si>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</si>
  <si>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</si>
  <si>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</si>
  <si>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</si>
  <si>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</si>
  <si>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</si>
  <si>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</si>
  <si>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</si>
  <si>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</si>
  <si>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</si>
  <si>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</si>
  <si>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</si>
  <si>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</si>
  <si>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</si>
  <si>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</si>
  <si>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</si>
  <si>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</si>
  <si>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</si>
  <si>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</si>
  <si>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</si>
  <si>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</si>
  <si>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</si>
  <si>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</si>
  <si>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</si>
  <si>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</si>
  <si>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</si>
  <si>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</si>
  <si>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</si>
  <si>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</si>
  <si>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</si>
  <si>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</si>
  <si>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</si>
  <si>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</si>
  <si>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</si>
  <si>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</si>
  <si>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</si>
  <si>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</si>
  <si>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</si>
  <si>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</si>
  <si>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</si>
  <si>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</si>
  <si>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</si>
  <si>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</si>
  <si>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</si>
  <si>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</si>
  <si>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</si>
  <si>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</si>
  <si>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</si>
  <si>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</si>
  <si>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</si>
  <si>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</si>
  <si>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</si>
  <si>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</si>
  <si>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</si>
  <si>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</si>
  <si>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</si>
  <si>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</si>
  <si>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</si>
  <si>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</si>
  <si>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</si>
  <si>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</si>
  <si>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</si>
  <si>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</si>
  <si>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</si>
  <si>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</si>
  <si>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</si>
  <si>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</si>
  <si>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</si>
  <si>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</si>
  <si>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</si>
  <si>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</si>
  <si>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</si>
  <si>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</si>
  <si>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</si>
  <si>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</si>
  <si>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</si>
  <si>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</si>
  <si>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</si>
  <si>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</si>
  <si>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</si>
  <si>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</si>
  <si>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</si>
  <si>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</si>
  <si>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</si>
  <si>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</si>
  <si>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</si>
  <si>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</si>
  <si>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</si>
  <si>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</si>
  <si>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</si>
  <si>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</si>
  <si>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</si>
  <si>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</si>
  <si>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</si>
  <si>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</si>
  <si>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</si>
  <si>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</si>
  <si>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</si>
  <si>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</si>
  <si>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</si>
  <si>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</si>
  <si>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</si>
  <si>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</si>
  <si>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</si>
  <si>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</si>
  <si>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</si>
  <si>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</si>
  <si>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</si>
  <si>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</si>
  <si>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</si>
  <si>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</si>
  <si>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</si>
  <si>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</si>
  <si>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</si>
  <si>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</si>
  <si>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</si>
  <si>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</si>
  <si>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</si>
  <si>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</si>
  <si>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</si>
  <si>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</si>
  <si>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</si>
  <si>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</si>
  <si>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</si>
  <si>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</si>
  <si>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</si>
  <si>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</si>
  <si>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</si>
  <si>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</si>
  <si>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</si>
  <si>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</si>
  <si>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</si>
  <si>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</si>
  <si>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</si>
  <si>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</si>
  <si>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</si>
  <si>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</si>
  <si>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</si>
  <si>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</si>
  <si>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</si>
  <si>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</si>
  <si>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</si>
  <si>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</si>
  <si>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</si>
  <si>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</si>
  <si>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</si>
  <si>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</si>
  <si>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</si>
  <si>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</si>
  <si>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</si>
  <si>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</si>
  <si>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</si>
  <si>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</si>
  <si>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</si>
  <si>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</si>
  <si>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</si>
  <si>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</si>
  <si>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</si>
  <si>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</si>
  <si>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</si>
  <si>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</si>
  <si>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</si>
  <si>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</si>
  <si>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</si>
  <si>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</si>
  <si>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</si>
  <si>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</si>
  <si>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</si>
  <si>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</si>
  <si>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</si>
  <si>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</si>
  <si>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</si>
  <si>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</si>
  <si>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</si>
  <si>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</si>
  <si>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</si>
  <si>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</si>
  <si>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</si>
  <si>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</si>
  <si>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</si>
  <si>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</si>
  <si>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</si>
  <si>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</si>
  <si>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</si>
  <si>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</si>
  <si>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</si>
  <si>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</si>
  <si>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</si>
  <si>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</si>
  <si>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</si>
  <si>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</si>
  <si>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</si>
  <si>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</si>
  <si>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</si>
  <si>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</si>
  <si>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</si>
  <si>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</si>
  <si>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</si>
  <si>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</si>
  <si>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</si>
  <si>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</si>
  <si>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</si>
  <si>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</si>
  <si>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</si>
  <si>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</si>
  <si>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</si>
  <si>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</si>
  <si>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</si>
  <si>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</si>
  <si>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</si>
  <si>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</si>
  <si>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</si>
  <si>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</si>
  <si>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</si>
  <si>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</si>
  <si>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</si>
  <si>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</si>
  <si>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</si>
  <si>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</si>
  <si>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</si>
  <si>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</si>
  <si>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</si>
  <si>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</si>
  <si>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</si>
  <si>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</si>
  <si>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</si>
  <si>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</si>
  <si>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</si>
  <si>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</si>
  <si>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</si>
  <si>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</si>
  <si>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</si>
  <si>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</si>
  <si>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</si>
  <si>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</si>
  <si>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</si>
  <si>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</si>
  <si>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</si>
  <si>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</si>
  <si>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</si>
  <si>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</si>
  <si>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</si>
  <si>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</si>
  <si>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</si>
  <si>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</si>
  <si>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</si>
  <si>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</si>
  <si>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</si>
  <si>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</si>
  <si>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</si>
  <si>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</si>
  <si>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</si>
  <si>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</si>
  <si>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</si>
  <si>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</si>
  <si>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</si>
  <si>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</si>
  <si>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</si>
  <si>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</si>
  <si>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</si>
  <si>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</si>
  <si>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</si>
  <si>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</si>
  <si>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</si>
  <si>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</si>
  <si>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</si>
  <si>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</si>
  <si>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</si>
  <si>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</si>
  <si>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</si>
  <si>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</si>
  <si>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</si>
  <si>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</si>
  <si>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</si>
  <si>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</si>
  <si>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</si>
  <si>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</si>
  <si>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</si>
  <si>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</si>
  <si>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</si>
  <si>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</si>
  <si>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</si>
  <si>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</si>
  <si>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</si>
  <si>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</si>
  <si>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</si>
  <si>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</si>
  <si>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</si>
  <si>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</si>
  <si>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</si>
  <si>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</si>
  <si>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</si>
  <si>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</si>
  <si>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</si>
  <si>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</si>
  <si>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</si>
  <si>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</si>
  <si>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</si>
  <si>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</si>
  <si>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</si>
  <si>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</si>
  <si>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</si>
  <si>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</si>
  <si>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</si>
  <si>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</si>
  <si>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</si>
  <si>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</si>
  <si>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</si>
  <si>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</si>
  <si>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</si>
  <si>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</si>
  <si>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</si>
  <si>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</si>
  <si>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</si>
  <si>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</si>
  <si>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</si>
  <si>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</si>
  <si>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</si>
  <si>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</si>
  <si>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</si>
  <si>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</si>
  <si>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</si>
  <si>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</si>
  <si>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</si>
  <si>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</si>
  <si>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</si>
  <si>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</si>
  <si>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</si>
  <si>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</si>
  <si>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</si>
  <si>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</si>
  <si>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</si>
  <si>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</si>
  <si>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</si>
  <si>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</si>
  <si>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</si>
  <si>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</si>
  <si>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</si>
  <si>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</si>
  <si>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</si>
  <si>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</si>
  <si>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</si>
  <si>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</si>
  <si>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</si>
  <si>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</si>
  <si>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</si>
  <si>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</si>
  <si>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</si>
  <si>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</si>
  <si>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</si>
  <si>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</si>
  <si>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</si>
  <si>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</si>
  <si>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</si>
  <si>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</si>
  <si>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</si>
  <si>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</si>
  <si>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</si>
  <si>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</si>
  <si>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</si>
  <si>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</si>
  <si>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</si>
  <si>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</si>
  <si>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</si>
  <si>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</si>
  <si>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</si>
  <si>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</si>
  <si>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</si>
  <si>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</si>
  <si>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</si>
  <si>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</si>
  <si>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</si>
  <si>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</si>
  <si>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</si>
  <si>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</si>
  <si>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</si>
  <si>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</si>
  <si>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</si>
  <si>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</si>
  <si>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</si>
  <si>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</si>
  <si>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</si>
  <si>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</si>
  <si>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</si>
  <si>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</si>
  <si>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</si>
  <si>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</si>
  <si>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</si>
  <si>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</si>
  <si>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</si>
  <si>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</si>
  <si>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</si>
  <si>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</si>
  <si>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</si>
  <si>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</si>
  <si>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</si>
  <si>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</si>
  <si>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</si>
  <si>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</si>
  <si>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</si>
  <si>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</si>
  <si>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</si>
  <si>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</si>
  <si>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</si>
  <si>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</si>
  <si>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</si>
  <si>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</si>
  <si>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</si>
  <si>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</si>
  <si>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</si>
  <si>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</si>
  <si>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</si>
  <si>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</si>
  <si>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</si>
  <si>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</si>
  <si>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</si>
  <si>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</si>
  <si>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</si>
  <si>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</si>
  <si>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</si>
  <si>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</si>
  <si>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</si>
  <si>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</si>
  <si>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</si>
  <si>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</si>
  <si>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</si>
  <si>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</si>
  <si>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</si>
  <si>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</si>
  <si>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</si>
  <si>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</si>
  <si>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</si>
  <si>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</si>
  <si>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</si>
  <si>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</si>
  <si>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</si>
  <si>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</si>
  <si>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</si>
  <si>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</si>
  <si>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</si>
  <si>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</si>
  <si>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</si>
  <si>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</si>
  <si>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</si>
  <si>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</si>
  <si>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</si>
  <si>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</si>
  <si>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</si>
  <si>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</si>
  <si>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</si>
  <si>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</si>
  <si>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</si>
  <si>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</si>
  <si>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</si>
  <si>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</si>
  <si>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</si>
  <si>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</si>
  <si>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</si>
  <si>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</si>
  <si>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</si>
  <si>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</si>
  <si>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</si>
  <si>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</si>
  <si>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</si>
  <si>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</si>
  <si>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</si>
  <si>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</si>
  <si>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</si>
  <si>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</si>
  <si>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</si>
  <si>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</si>
  <si>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</si>
  <si>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</si>
  <si>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</si>
  <si>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</si>
  <si>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</si>
  <si>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</si>
  <si>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</si>
  <si>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</si>
  <si>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</si>
  <si>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</si>
  <si>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</si>
  <si>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</si>
  <si>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</si>
  <si>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</si>
  <si>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</si>
  <si>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</si>
  <si>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</si>
  <si>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</si>
  <si>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</si>
  <si>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</si>
  <si>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</si>
  <si>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</si>
  <si>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</si>
  <si>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</si>
  <si>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</si>
  <si>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</si>
  <si>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</si>
  <si>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</si>
  <si>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</si>
  <si>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</si>
  <si>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</si>
  <si>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</si>
  <si>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</si>
  <si>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</si>
  <si>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</si>
  <si>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</si>
  <si>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</si>
  <si>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</si>
  <si>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</si>
  <si>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</si>
  <si>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</si>
  <si>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</si>
  <si>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</si>
  <si>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</si>
  <si>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</si>
  <si>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</si>
  <si>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</si>
  <si>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</si>
  <si>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</si>
  <si>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</si>
  <si>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</si>
  <si>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</si>
  <si>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</si>
  <si>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</si>
  <si>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</si>
  <si>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</si>
  <si>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</si>
  <si>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</si>
  <si>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</si>
  <si>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</si>
  <si>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</si>
  <si>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</si>
  <si>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</si>
  <si>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</si>
  <si>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</si>
  <si>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</si>
  <si>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</si>
  <si>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</si>
  <si>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</si>
  <si>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</si>
  <si>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</si>
  <si>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</si>
  <si>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</si>
  <si>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</si>
  <si>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</si>
  <si>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</si>
  <si>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</si>
  <si>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</si>
  <si>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</si>
  <si>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</si>
  <si>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</si>
  <si>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</si>
  <si>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</si>
  <si>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</si>
  <si>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</si>
  <si>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</si>
  <si>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</si>
  <si>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</si>
  <si>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</si>
  <si>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</si>
  <si>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</si>
  <si>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</si>
  <si>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</si>
  <si>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</si>
  <si>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</si>
  <si>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</si>
  <si>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</si>
  <si>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</si>
  <si>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</si>
  <si>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</si>
  <si>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</si>
  <si>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</si>
  <si>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</si>
  <si>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</si>
  <si>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</si>
  <si>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</si>
  <si>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</si>
  <si>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</si>
  <si>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</si>
  <si>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</si>
  <si>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</si>
  <si>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</si>
  <si>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</si>
  <si>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</si>
  <si>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</si>
  <si>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</si>
  <si>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</si>
  <si>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</si>
  <si>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</si>
  <si>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</si>
  <si>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</si>
  <si>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</si>
  <si>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</si>
  <si>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</si>
  <si>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</si>
  <si>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</si>
  <si>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</si>
  <si>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</si>
  <si>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</si>
  <si>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</si>
  <si>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</si>
  <si>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</si>
  <si>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</si>
  <si>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</si>
  <si>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</si>
  <si>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</si>
  <si>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</si>
  <si>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</si>
  <si>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</si>
  <si>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</si>
  <si>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</si>
  <si>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</si>
  <si>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</si>
  <si>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</si>
  <si>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</si>
  <si>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</si>
  <si>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</si>
  <si>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</si>
  <si>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</si>
  <si>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</si>
  <si>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</si>
  <si>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</si>
  <si>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</si>
  <si>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</si>
  <si>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</si>
  <si>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</si>
  <si>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</si>
  <si>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</si>
  <si>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</si>
  <si>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</si>
  <si>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</si>
  <si>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</si>
  <si>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</si>
  <si>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</si>
  <si>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</si>
  <si>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</si>
  <si>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</si>
  <si>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</si>
  <si>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</si>
  <si>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</si>
  <si>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</si>
  <si>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</si>
  <si>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</si>
  <si>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</si>
  <si>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</si>
  <si>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</si>
  <si>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</si>
  <si>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</si>
  <si>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</si>
  <si>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</si>
  <si>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</si>
  <si>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</si>
  <si>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</si>
  <si>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</si>
  <si>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</si>
  <si>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</si>
  <si>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</si>
  <si>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</si>
  <si>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</si>
  <si>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</si>
  <si>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</si>
  <si>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</si>
  <si>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</si>
  <si>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</si>
  <si>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</si>
  <si>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</si>
  <si>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</si>
  <si>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</si>
  <si>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</si>
  <si>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</si>
  <si>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</si>
  <si>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</si>
  <si>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</si>
  <si>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</si>
  <si>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</si>
  <si>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</si>
  <si>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</si>
  <si>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</si>
  <si>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</si>
  <si>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</si>
  <si>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</si>
  <si>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</si>
  <si>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</si>
  <si>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</si>
  <si>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</si>
  <si>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</si>
  <si>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</si>
  <si>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</si>
  <si>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</si>
  <si>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</si>
  <si>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</si>
  <si>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</si>
  <si>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</si>
  <si>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</si>
  <si>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</si>
  <si>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</si>
  <si>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</si>
  <si>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</si>
  <si>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</si>
  <si>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</si>
  <si>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</si>
  <si>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</si>
  <si>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</si>
  <si>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</si>
  <si>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</si>
  <si>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</si>
  <si>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</si>
  <si>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</si>
  <si>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</si>
  <si>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</si>
  <si>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</si>
  <si>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</si>
  <si>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</si>
  <si>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</si>
  <si>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</si>
  <si>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</si>
  <si>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</si>
  <si>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</si>
  <si>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</si>
  <si>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</si>
  <si>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</si>
  <si>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</si>
  <si>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</si>
  <si>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</si>
  <si>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</si>
  <si>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</si>
  <si>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</si>
  <si>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</si>
  <si>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</si>
  <si>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</si>
  <si>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</si>
  <si>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</si>
  <si>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</si>
  <si>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</si>
  <si>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</si>
  <si>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</si>
  <si>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</si>
  <si>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</si>
  <si>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</si>
  <si>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</si>
  <si>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</si>
  <si>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</si>
  <si>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</si>
  <si>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</si>
  <si>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</si>
  <si>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</si>
  <si>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</si>
  <si>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</si>
  <si>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</si>
  <si>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</si>
  <si>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</si>
  <si>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</si>
  <si>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</si>
  <si>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</si>
  <si>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</si>
  <si>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</si>
  <si>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</si>
  <si>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</si>
  <si>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</si>
  <si>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</si>
  <si>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</si>
  <si>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</si>
  <si>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</si>
  <si>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</si>
  <si>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</si>
  <si>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</si>
  <si>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</si>
  <si>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</si>
  <si>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</si>
  <si>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</si>
  <si>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</si>
  <si>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</si>
  <si>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</si>
  <si>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</si>
  <si>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</si>
  <si>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</si>
  <si>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</si>
  <si>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</si>
  <si>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</si>
  <si>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</si>
  <si>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</si>
  <si>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</si>
  <si>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</si>
  <si>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</si>
  <si>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</si>
  <si>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</si>
  <si>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</si>
  <si>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</si>
  <si>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</si>
  <si>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</si>
  <si>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</si>
  <si>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</si>
  <si>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</si>
  <si>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</si>
  <si>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</si>
  <si>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</si>
  <si>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</si>
  <si>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</si>
  <si>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</si>
  <si>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</si>
  <si>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</si>
  <si>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</si>
  <si>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</si>
  <si>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</si>
  <si>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</si>
  <si>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</si>
  <si>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</si>
  <si>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</si>
  <si>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</si>
  <si>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</si>
  <si>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</si>
  <si>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</si>
  <si>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</si>
  <si>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</si>
  <si>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</si>
  <si>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</si>
  <si>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</si>
  <si>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</si>
  <si>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</si>
  <si>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</si>
  <si>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</si>
  <si>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</si>
  <si>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</si>
  <si>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</si>
  <si>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</si>
  <si>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</si>
  <si>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</si>
  <si>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</si>
  <si>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</si>
  <si>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</si>
  <si>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</si>
  <si>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</si>
  <si>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</si>
  <si>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</si>
  <si>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</si>
  <si>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</si>
  <si>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</si>
  <si>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</si>
  <si>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</si>
  <si>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</si>
  <si>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</si>
  <si>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</si>
  <si>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</si>
  <si>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</si>
  <si>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</si>
  <si>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</si>
  <si>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</si>
  <si>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</si>
  <si>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</si>
  <si>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</si>
  <si>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</si>
  <si>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</si>
  <si>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</si>
  <si>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</si>
  <si>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</si>
  <si>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</si>
  <si>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</si>
  <si>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</si>
  <si>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</si>
  <si>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</si>
  <si>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</si>
  <si>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</si>
  <si>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</si>
  <si>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</si>
  <si>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</si>
  <si>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</si>
  <si>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</si>
  <si>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</si>
  <si>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</si>
  <si>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</si>
  <si>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</si>
  <si>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</si>
  <si>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</si>
  <si>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</si>
  <si>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</si>
  <si>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</si>
  <si>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</si>
  <si>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</si>
  <si>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</si>
  <si>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</si>
  <si>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</si>
  <si>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</si>
  <si>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</si>
  <si>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</si>
  <si>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</si>
  <si>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</si>
  <si>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</si>
  <si>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</si>
  <si>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</si>
  <si>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</si>
  <si>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</si>
  <si>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</si>
  <si>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</si>
  <si>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</si>
  <si>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</si>
  <si>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</si>
  <si>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</si>
  <si>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</si>
  <si>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</si>
  <si>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</si>
  <si>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</si>
  <si>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</si>
  <si>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</si>
  <si>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</si>
  <si>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</si>
  <si>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</si>
  <si>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</si>
  <si>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</si>
  <si>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</si>
  <si>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</si>
  <si>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</si>
  <si>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</si>
  <si>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</si>
  <si>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</si>
  <si>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</si>
  <si>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</si>
  <si>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</si>
  <si>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</si>
  <si>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</si>
  <si>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</si>
  <si>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</si>
  <si>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</si>
  <si>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</si>
  <si>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</si>
  <si>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</si>
  <si>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</si>
  <si>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</si>
  <si>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</si>
  <si>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</si>
  <si>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</si>
  <si>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</si>
  <si>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</si>
  <si>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</si>
  <si>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</si>
  <si>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</si>
  <si>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</si>
  <si>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</si>
  <si>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</si>
  <si>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</si>
  <si>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</si>
  <si>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</si>
  <si>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</si>
  <si>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</si>
  <si>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</si>
  <si>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</si>
  <si>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</si>
  <si>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</si>
  <si>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</si>
  <si>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</si>
  <si>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</si>
  <si>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</si>
  <si>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</si>
  <si>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</si>
  <si>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</si>
  <si>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</si>
  <si>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</si>
  <si>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</si>
  <si>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</si>
  <si>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</si>
  <si>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</si>
  <si>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</si>
  <si>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</si>
  <si>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</si>
  <si>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</si>
  <si>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</si>
  <si>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</si>
  <si>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</si>
  <si>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</si>
  <si>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</si>
  <si>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</si>
  <si>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</si>
  <si>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</si>
  <si>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</si>
  <si>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</si>
  <si>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</si>
  <si>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</si>
  <si>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</si>
  <si>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</si>
  <si>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</si>
  <si>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</si>
  <si>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</si>
  <si>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</si>
  <si>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</si>
  <si>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</si>
  <si>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</si>
  <si>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</si>
  <si>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</si>
  <si>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</si>
  <si>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</si>
  <si>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</si>
  <si>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</si>
  <si>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</si>
  <si>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</si>
  <si>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</si>
  <si>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</si>
  <si>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</si>
  <si>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</si>
  <si>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</si>
  <si>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</si>
  <si>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</si>
  <si>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</si>
  <si>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</si>
  <si>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</si>
  <si>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</si>
  <si>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</si>
  <si>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</si>
  <si>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</si>
  <si>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</si>
  <si>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</si>
  <si>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</si>
  <si>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</si>
  <si>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</si>
  <si>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</si>
  <si>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</si>
  <si>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</si>
  <si>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</si>
  <si>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</si>
  <si>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</si>
  <si>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</si>
  <si>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</si>
  <si>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</si>
  <si>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</si>
  <si>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</si>
  <si>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</si>
  <si>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</si>
  <si>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</si>
  <si>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</si>
  <si>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</si>
  <si>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</si>
  <si>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</si>
  <si>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</si>
  <si>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</si>
  <si>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</si>
  <si>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</si>
  <si>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</si>
  <si>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</si>
  <si>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</si>
  <si>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</si>
  <si>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</si>
  <si>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</si>
  <si>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</si>
  <si>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</si>
  <si>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</si>
  <si>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</si>
  <si>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</si>
  <si>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</si>
  <si>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</si>
  <si>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</si>
  <si>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</si>
  <si>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</si>
  <si>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</si>
  <si>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</si>
  <si>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</si>
  <si>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</si>
  <si>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</si>
  <si>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</si>
  <si>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</si>
  <si>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</si>
  <si>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</si>
  <si>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</si>
  <si>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</si>
  <si>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</si>
  <si>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</si>
  <si>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</si>
  <si>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</si>
  <si>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</si>
  <si>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</si>
  <si>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</si>
  <si>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</si>
  <si>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</si>
  <si>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</si>
  <si>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</si>
  <si>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</si>
  <si>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</si>
  <si>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</si>
  <si>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</si>
  <si>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</si>
  <si>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</si>
  <si>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</si>
  <si>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</si>
  <si>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</si>
  <si>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</si>
  <si>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</si>
  <si>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</si>
  <si>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</si>
  <si>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</si>
  <si>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</si>
  <si>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</si>
  <si>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</si>
  <si>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</si>
  <si>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</si>
  <si>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</si>
  <si>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</si>
  <si>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</si>
  <si>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</si>
  <si>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</si>
  <si>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</si>
  <si>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</si>
  <si>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</si>
  <si>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</si>
  <si>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</si>
  <si>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</si>
  <si>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</si>
  <si>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</si>
  <si>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</si>
  <si>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</si>
  <si>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</si>
  <si>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</si>
  <si>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</si>
  <si>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</si>
  <si>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</si>
  <si>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</si>
  <si>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</si>
  <si>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</si>
  <si>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</si>
  <si>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</si>
  <si>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</si>
  <si>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</si>
  <si>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</si>
  <si>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</si>
  <si>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</si>
  <si>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</si>
  <si>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</si>
  <si>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</si>
  <si>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</si>
  <si>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</si>
  <si>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</si>
  <si>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</si>
  <si>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</si>
  <si>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</si>
  <si>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</si>
  <si>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</si>
  <si>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</si>
  <si>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</si>
  <si>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</si>
  <si>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</si>
  <si>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</si>
  <si>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</si>
  <si>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</si>
  <si>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</si>
  <si>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</si>
  <si>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</si>
  <si>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</si>
  <si>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</si>
  <si>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</si>
  <si>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</si>
  <si>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</si>
  <si>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</si>
  <si>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</si>
  <si>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</si>
  <si>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</si>
  <si>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</si>
  <si>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</si>
  <si>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</si>
  <si>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</si>
  <si>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</si>
  <si>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</si>
  <si>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</si>
  <si>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</si>
  <si>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</si>
  <si>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</si>
  <si>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</si>
  <si>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</si>
  <si>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</si>
  <si>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</si>
  <si>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</si>
  <si>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</si>
  <si>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</si>
  <si>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</si>
  <si>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</si>
  <si>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</si>
  <si>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</si>
  <si>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</si>
  <si>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</si>
  <si>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</si>
  <si>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</si>
  <si>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</si>
  <si>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</si>
  <si>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</si>
  <si>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</si>
  <si>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</si>
  <si>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</si>
  <si>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</si>
  <si>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</si>
  <si>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</si>
  <si>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</si>
  <si>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</si>
  <si>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</si>
  <si>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</si>
  <si>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</si>
  <si>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</si>
  <si>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</si>
  <si>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</si>
  <si>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</si>
  <si>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</si>
  <si>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</si>
  <si>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</si>
  <si>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</si>
  <si>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</si>
  <si>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</si>
  <si>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</si>
  <si>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</si>
  <si>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</si>
  <si>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</si>
  <si>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</si>
  <si>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</si>
  <si>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</si>
  <si>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</si>
  <si>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</si>
  <si>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</si>
  <si>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</si>
  <si>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</si>
  <si>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</si>
  <si>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</si>
  <si>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</si>
  <si>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</si>
  <si>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</si>
  <si>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</si>
  <si>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</si>
  <si>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</si>
  <si>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</si>
  <si>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</si>
  <si>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</si>
  <si>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</si>
  <si>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</si>
  <si>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</si>
  <si>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</si>
  <si>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</si>
  <si>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</si>
  <si>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</si>
  <si>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</si>
  <si>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</si>
  <si>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</si>
  <si>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</si>
  <si>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</si>
  <si>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</si>
  <si>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</si>
  <si>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</si>
  <si>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</si>
  <si>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</si>
  <si>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</si>
  <si>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</si>
  <si>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</si>
  <si>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</si>
  <si>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</si>
  <si>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</si>
  <si>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</si>
  <si>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</si>
  <si>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</si>
  <si>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</si>
  <si>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</si>
  <si>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</si>
  <si>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</si>
  <si>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</si>
  <si>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</si>
  <si>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</si>
  <si>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</si>
  <si>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</si>
  <si>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</si>
  <si>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</si>
  <si>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</si>
  <si>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</si>
  <si>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</si>
  <si>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</si>
  <si>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</si>
  <si>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</si>
  <si>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</si>
  <si>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</si>
  <si>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</si>
  <si>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</si>
  <si>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</si>
  <si>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</si>
  <si>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</si>
  <si>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</si>
  <si>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</si>
  <si>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</si>
  <si>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</si>
  <si>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</si>
  <si>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</si>
  <si>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</si>
  <si>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</si>
  <si>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</si>
  <si>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</si>
  <si>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</si>
  <si>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</si>
  <si>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</si>
  <si>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</si>
  <si>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</si>
  <si>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</si>
  <si>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</si>
  <si>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</si>
  <si>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</si>
  <si>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</si>
  <si>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</si>
  <si>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</si>
  <si>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</si>
  <si>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</si>
  <si>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</si>
  <si>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</si>
  <si>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</si>
  <si>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</si>
  <si>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</si>
  <si>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</si>
  <si>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</si>
  <si>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</si>
  <si>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</si>
  <si>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</si>
  <si>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</si>
  <si>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</si>
  <si>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</si>
  <si>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</si>
  <si>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</si>
  <si>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</si>
  <si>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</si>
  <si>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</si>
  <si>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</si>
  <si>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</si>
  <si>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</si>
  <si>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</si>
  <si>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</si>
  <si>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</si>
  <si>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</si>
  <si>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</si>
  <si>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</si>
  <si>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</si>
  <si>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</si>
  <si>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</si>
  <si>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</si>
  <si>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</si>
  <si>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</si>
  <si>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</si>
  <si>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</si>
  <si>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</si>
  <si>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</si>
  <si>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</si>
  <si>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</si>
  <si>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</si>
  <si>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</si>
  <si>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</si>
  <si>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</si>
  <si>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</si>
  <si>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</si>
  <si>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</si>
  <si>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</si>
  <si>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</si>
  <si>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</si>
  <si>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</si>
  <si>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</si>
  <si>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</si>
  <si>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</si>
  <si>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</si>
  <si>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</si>
  <si>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</si>
  <si>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</si>
  <si>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</si>
  <si>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</si>
  <si>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</si>
  <si>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</si>
  <si>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</si>
  <si>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</si>
  <si>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</si>
  <si>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</si>
  <si>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</si>
  <si>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</si>
  <si>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</si>
  <si>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</si>
  <si>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</si>
  <si>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</si>
  <si>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</si>
  <si>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</si>
  <si>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</si>
  <si>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</si>
  <si>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</si>
  <si>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</si>
  <si>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</si>
  <si>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</si>
  <si>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</si>
  <si>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</si>
  <si>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</si>
  <si>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</si>
  <si>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</si>
  <si>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</si>
  <si>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</si>
  <si>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</si>
  <si>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</si>
  <si>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</si>
  <si>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</si>
  <si>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</si>
  <si>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</si>
  <si>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</si>
  <si>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</si>
  <si>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</si>
  <si>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</si>
  <si>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</si>
  <si>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</si>
  <si>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</si>
  <si>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</si>
  <si>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</si>
  <si>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</si>
  <si>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</si>
  <si>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</si>
  <si>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</si>
  <si>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</si>
  <si>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</si>
  <si>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</si>
  <si>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</si>
  <si>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</si>
  <si>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</si>
  <si>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</si>
  <si>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</si>
  <si>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</si>
  <si>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</si>
  <si>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</si>
  <si>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</si>
  <si>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</si>
  <si>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</si>
  <si>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</si>
  <si>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</si>
  <si>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</si>
  <si>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</si>
  <si>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</si>
  <si>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</si>
  <si>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</si>
  <si>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</si>
  <si>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</si>
  <si>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</si>
  <si>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</si>
  <si>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</si>
  <si>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</si>
  <si>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</si>
  <si>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</si>
  <si>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</si>
  <si>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</si>
  <si>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</si>
  <si>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</si>
  <si>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</si>
  <si>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</si>
  <si>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</si>
  <si>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</si>
  <si>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</si>
  <si>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</si>
  <si>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</si>
  <si>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</si>
  <si>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</si>
  <si>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</si>
  <si>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</si>
  <si>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</si>
  <si>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</si>
  <si>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</si>
  <si>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</si>
  <si>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</si>
  <si>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</si>
  <si>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</si>
  <si>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</si>
  <si>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</si>
  <si>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</si>
  <si>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</si>
  <si>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</si>
  <si>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</si>
  <si>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</si>
  <si>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</si>
  <si>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</si>
  <si>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</si>
  <si>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</si>
  <si>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</si>
  <si>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</si>
  <si>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</si>
  <si>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</si>
  <si>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</si>
  <si>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</si>
  <si>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</si>
  <si>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</si>
  <si>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</si>
  <si>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</si>
  <si>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</si>
  <si>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</si>
  <si>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</si>
  <si>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</si>
  <si>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</si>
  <si>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</si>
  <si>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</si>
  <si>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</si>
  <si>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</si>
  <si>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</si>
  <si>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</si>
  <si>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</si>
  <si>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</si>
  <si>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</si>
  <si>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</si>
  <si>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</si>
  <si>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</si>
  <si>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</si>
  <si>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</si>
  <si>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</si>
  <si>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</si>
  <si>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</si>
  <si>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</si>
  <si>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</si>
  <si>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</si>
  <si>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</si>
  <si>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</si>
  <si>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</si>
  <si>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</si>
  <si>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</si>
  <si>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</si>
  <si>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</si>
  <si>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</si>
  <si>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</si>
  <si>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</si>
  <si>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</si>
  <si>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</si>
  <si>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</si>
  <si>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</si>
  <si>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</si>
  <si>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</si>
  <si>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</si>
  <si>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</si>
  <si>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</si>
  <si>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</si>
  <si>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</si>
  <si>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</si>
  <si>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</si>
  <si>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</si>
  <si>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</si>
  <si>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</si>
  <si>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</si>
  <si>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</si>
  <si>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</si>
  <si>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</si>
  <si>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</si>
  <si>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</si>
  <si>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</si>
  <si>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</si>
  <si>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</si>
  <si>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</si>
  <si>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</si>
  <si>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</si>
  <si>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</si>
  <si>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</si>
  <si>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</si>
  <si>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</si>
  <si>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</si>
  <si>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</si>
  <si>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</si>
  <si>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</si>
  <si>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</si>
  <si>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</si>
  <si>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</si>
  <si>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</si>
  <si>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</si>
  <si>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</si>
  <si>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</si>
  <si>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</si>
  <si>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</si>
  <si>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</si>
  <si>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</si>
  <si>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</si>
  <si>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</si>
  <si>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</si>
  <si>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</si>
  <si>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</si>
  <si>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</si>
  <si>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</si>
  <si>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</si>
  <si>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</si>
  <si>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</si>
  <si>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</si>
  <si>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</si>
  <si>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</si>
  <si>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</si>
  <si>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</si>
  <si>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</si>
  <si>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</si>
  <si>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</si>
  <si>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</si>
  <si>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</si>
  <si>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</si>
  <si>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</si>
  <si>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</si>
  <si>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</si>
  <si>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</si>
  <si>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</si>
  <si>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</si>
  <si>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</si>
  <si>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</si>
  <si>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</si>
  <si>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</si>
  <si>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</si>
  <si>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</si>
  <si>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</si>
  <si>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</si>
  <si>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</si>
  <si>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</si>
  <si>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</si>
  <si>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</si>
  <si>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</si>
  <si>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</si>
  <si>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</si>
  <si>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</si>
  <si>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</si>
  <si>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</si>
  <si>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</si>
  <si>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</si>
  <si>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</si>
  <si>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</si>
  <si>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</si>
  <si>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</si>
  <si>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</si>
  <si>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</si>
  <si>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</si>
  <si>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</si>
  <si>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</si>
  <si>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</si>
  <si>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</si>
  <si>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</si>
  <si>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</si>
  <si>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</si>
  <si>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</si>
  <si>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</si>
  <si>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</si>
  <si>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</si>
  <si>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</si>
  <si>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</si>
  <si>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</si>
  <si>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</si>
  <si>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</si>
  <si>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</si>
  <si>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</si>
  <si>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</si>
  <si>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</si>
  <si>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</si>
  <si>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</si>
  <si>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</si>
  <si>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</si>
  <si>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</si>
  <si>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</si>
  <si>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</si>
  <si>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</si>
  <si>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</si>
  <si>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</si>
  <si>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</si>
  <si>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</si>
  <si>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</si>
  <si>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</si>
  <si>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</si>
  <si>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</si>
  <si>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</si>
  <si>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</si>
  <si>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</si>
  <si>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</si>
  <si>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</si>
  <si>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</si>
  <si>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</si>
  <si>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</si>
  <si>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</si>
  <si>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</si>
  <si>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</si>
  <si>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</si>
  <si>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</si>
  <si>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</si>
  <si>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</si>
  <si>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</si>
  <si>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</si>
  <si>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PAR DE TABELAS DE BASQUETE DE COMPENSADO NAVAL, COM AROS E REDES - FORNECIMENTO E INSTALAÇÃO. AF_03/2022</t>
  </si>
  <si>
    <t>MOTORISTA DE VEÍCULO LEVE COM ENCARGOS COMPLEMENTARES</t>
  </si>
  <si>
    <r>
      <rPr>
        <sz val="7"/>
        <rFont val="Arial"/>
        <family val="2"/>
      </rPr>
      <t>Aluguel computador com Windows e Pacote Office</t>
    </r>
  </si>
  <si>
    <r>
      <rPr>
        <sz val="7"/>
        <rFont val="Arial"/>
        <family val="2"/>
      </rPr>
      <t>Mes</t>
    </r>
  </si>
  <si>
    <r>
      <rPr>
        <sz val="7"/>
        <rFont val="Arial"/>
        <family val="2"/>
      </rPr>
      <t>Aluguel de impressora colorida A3 - Jato de tinta</t>
    </r>
  </si>
  <si>
    <r>
      <rPr>
        <sz val="7"/>
        <rFont val="Arial"/>
        <family val="2"/>
      </rPr>
      <t>Aluguel mensal de escritório</t>
    </r>
  </si>
  <si>
    <r>
      <rPr>
        <sz val="7"/>
        <rFont val="Arial"/>
        <family val="2"/>
      </rPr>
      <t>m²xmês</t>
    </r>
  </si>
  <si>
    <r>
      <rPr>
        <sz val="7"/>
        <rFont val="Arial"/>
        <family val="2"/>
      </rPr>
      <t>Aluguel mensal de GPS Geodésico dupla frequência (L1/L2)</t>
    </r>
  </si>
  <si>
    <r>
      <rPr>
        <sz val="7"/>
        <rFont val="Arial"/>
        <family val="2"/>
      </rPr>
      <t>Aluguel mensal de instrumento de topografia ( Estação Total )</t>
    </r>
  </si>
  <si>
    <r>
      <rPr>
        <sz val="7"/>
        <rFont val="Arial"/>
        <family val="2"/>
      </rPr>
      <t>Aluguel mensal de laboratório de betume</t>
    </r>
  </si>
  <si>
    <r>
      <rPr>
        <sz val="7"/>
        <rFont val="Arial"/>
        <family val="2"/>
      </rPr>
      <t>Aluguel mensal de laboratório de concreto</t>
    </r>
  </si>
  <si>
    <r>
      <rPr>
        <sz val="7"/>
        <rFont val="Arial"/>
        <family val="2"/>
      </rPr>
      <t>Aluguel mensal de laboratório de solos</t>
    </r>
  </si>
  <si>
    <r>
      <rPr>
        <sz val="7"/>
        <rFont val="Arial"/>
        <family val="2"/>
      </rPr>
      <t>Aluguel mensal de mobiliário - escritório (nº ocupantes x mês)</t>
    </r>
  </si>
  <si>
    <r>
      <rPr>
        <sz val="7"/>
        <rFont val="Arial"/>
        <family val="2"/>
      </rPr>
      <t>Nxmês</t>
    </r>
  </si>
  <si>
    <r>
      <rPr>
        <sz val="7"/>
        <rFont val="Arial"/>
        <family val="2"/>
      </rPr>
      <t>Aluguel mensal de residência -  engenheiro, incluindo despesas gerais e mobiliário</t>
    </r>
  </si>
  <si>
    <r>
      <rPr>
        <sz val="7"/>
        <rFont val="Arial"/>
        <family val="2"/>
      </rPr>
      <t>Aluguel mensal de utilitário exclusive motorista e combustível</t>
    </r>
  </si>
  <si>
    <r>
      <rPr>
        <sz val="7"/>
        <rFont val="Arial"/>
        <family val="2"/>
      </rPr>
      <t>Aluguel mensal de veículo tipo Gol 1.6 ou equivalente, exclusive motorista e combustível</t>
    </r>
  </si>
  <si>
    <r>
      <rPr>
        <sz val="7"/>
        <rFont val="Arial"/>
        <family val="2"/>
      </rPr>
      <t>Aluguel mensal de viga Benkelman</t>
    </r>
  </si>
  <si>
    <r>
      <rPr>
        <sz val="7"/>
        <rFont val="Arial"/>
        <family val="2"/>
      </rPr>
      <t>Aluguel multifuncional A4 - monocromática</t>
    </r>
  </si>
  <si>
    <r>
      <rPr>
        <sz val="7"/>
        <rFont val="Arial"/>
        <family val="2"/>
      </rPr>
      <t>Coleta de amostra indeformada de solo (NBR 9604/86)</t>
    </r>
  </si>
  <si>
    <r>
      <rPr>
        <sz val="7"/>
        <rFont val="Arial"/>
        <family val="2"/>
      </rPr>
      <t>Ud</t>
    </r>
  </si>
  <si>
    <r>
      <rPr>
        <sz val="7"/>
        <rFont val="Arial"/>
        <family val="2"/>
      </rPr>
      <t>Coleta de amostra indeformada Shelby</t>
    </r>
  </si>
  <si>
    <r>
      <rPr>
        <sz val="7"/>
        <rFont val="Arial"/>
        <family val="2"/>
      </rPr>
      <t>Custos Diversos - Escritório (nº ocupantes x mês)</t>
    </r>
  </si>
  <si>
    <r>
      <rPr>
        <sz val="7"/>
        <rFont val="Arial"/>
        <family val="2"/>
      </rPr>
      <t>Deslocamento de equipe e equipamento de sondagem rotativa e SPT, fora da Grande Vitória</t>
    </r>
  </si>
  <si>
    <r>
      <rPr>
        <sz val="7"/>
        <rFont val="Arial"/>
        <family val="2"/>
      </rPr>
      <t>km</t>
    </r>
  </si>
  <si>
    <r>
      <rPr>
        <sz val="7"/>
        <rFont val="Arial"/>
        <family val="2"/>
      </rPr>
      <t>Deslocamento entre furos na área de investigação de sondagem SPT acima de 500 m de distância</t>
    </r>
  </si>
  <si>
    <r>
      <rPr>
        <sz val="7"/>
        <rFont val="Arial"/>
        <family val="2"/>
      </rPr>
      <t>Deslocamento manual entre furos para Sondagem Rotativa acima de 500 m</t>
    </r>
  </si>
  <si>
    <r>
      <rPr>
        <sz val="7"/>
        <rFont val="Arial"/>
        <family val="2"/>
      </rPr>
      <t>Diária</t>
    </r>
  </si>
  <si>
    <r>
      <rPr>
        <sz val="7"/>
        <rFont val="Arial"/>
        <family val="2"/>
      </rPr>
      <t>DIA</t>
    </r>
  </si>
  <si>
    <r>
      <rPr>
        <sz val="7"/>
        <rFont val="Arial"/>
        <family val="2"/>
      </rPr>
      <t>Ensaio - Esclerometria até 4 pontos com 16 perc.</t>
    </r>
  </si>
  <si>
    <r>
      <rPr>
        <sz val="7"/>
        <rFont val="Arial"/>
        <family val="2"/>
      </rPr>
      <t>Ensaio compressão triaxial - Não adensado, não drenado</t>
    </r>
  </si>
  <si>
    <r>
      <rPr>
        <sz val="7"/>
        <rFont val="Arial"/>
        <family val="2"/>
      </rPr>
      <t>Ensaio de Cisalhamento Direto (Lento)</t>
    </r>
  </si>
  <si>
    <r>
      <rPr>
        <sz val="7"/>
        <rFont val="Arial"/>
        <family val="2"/>
      </rPr>
      <t>Ensaio de Compactação Proctor Intermediário - por amostra</t>
    </r>
  </si>
  <si>
    <r>
      <rPr>
        <sz val="7"/>
        <rFont val="Arial"/>
        <family val="2"/>
      </rPr>
      <t>Ensaio de Compactação Proctor Modificado - por amostra</t>
    </r>
  </si>
  <si>
    <r>
      <rPr>
        <sz val="7"/>
        <rFont val="Arial"/>
        <family val="2"/>
      </rPr>
      <t>Ensaio de Compressão Simples de solos coesivos (NBR 12770)</t>
    </r>
  </si>
  <si>
    <r>
      <rPr>
        <sz val="7"/>
        <rFont val="Arial"/>
        <family val="2"/>
      </rPr>
      <t>Ensaio de Equivalente de Areia - por amostra</t>
    </r>
  </si>
  <si>
    <r>
      <rPr>
        <sz val="7"/>
        <rFont val="Arial"/>
        <family val="2"/>
      </rPr>
      <t>Ensaio de Estabilidade de Concreto Asfáltico</t>
    </r>
  </si>
  <si>
    <r>
      <rPr>
        <sz val="7"/>
        <rFont val="Arial"/>
        <family val="2"/>
      </rPr>
      <t>Ensaio de Granulometria por Peneiramento</t>
    </r>
  </si>
  <si>
    <r>
      <rPr>
        <sz val="7"/>
        <rFont val="Arial"/>
        <family val="2"/>
      </rPr>
      <t>Ensaio de Granulometria por Peneiramento e Sedimentação - por amostra</t>
    </r>
  </si>
  <si>
    <r>
      <rPr>
        <sz val="7"/>
        <rFont val="Arial"/>
        <family val="2"/>
      </rPr>
      <t>Ensaio de Indíce de suporte Califórnia</t>
    </r>
  </si>
  <si>
    <r>
      <rPr>
        <sz val="7"/>
        <rFont val="Arial"/>
        <family val="2"/>
      </rPr>
      <t>Ensaio de Limites de Liquidez e Plasticidade - por amostra</t>
    </r>
  </si>
  <si>
    <r>
      <rPr>
        <sz val="7"/>
        <rFont val="Arial"/>
        <family val="2"/>
      </rPr>
      <t>Ensaio de massa específica "In Situ"</t>
    </r>
  </si>
  <si>
    <r>
      <rPr>
        <sz val="7"/>
        <rFont val="Arial"/>
        <family val="2"/>
      </rPr>
      <t>Ensaio de Palheta (VANE)</t>
    </r>
  </si>
  <si>
    <r>
      <rPr>
        <sz val="7"/>
        <rFont val="Arial"/>
        <family val="2"/>
      </rPr>
      <t>Ensaio de penetração de cone CPTU</t>
    </r>
  </si>
  <si>
    <r>
      <rPr>
        <sz val="7"/>
        <rFont val="Arial"/>
        <family val="2"/>
      </rPr>
      <t>m</t>
    </r>
  </si>
  <si>
    <r>
      <rPr>
        <sz val="7"/>
        <rFont val="Arial"/>
        <family val="2"/>
      </rPr>
      <t>Ensaio de resistência à compressão simples - concreto</t>
    </r>
  </si>
  <si>
    <r>
      <rPr>
        <sz val="7"/>
        <rFont val="Arial"/>
        <family val="2"/>
      </rPr>
      <t>Gasolina</t>
    </r>
  </si>
  <si>
    <r>
      <rPr>
        <sz val="7"/>
        <rFont val="Arial"/>
        <family val="2"/>
      </rPr>
      <t>L</t>
    </r>
  </si>
  <si>
    <r>
      <rPr>
        <sz val="7"/>
        <rFont val="Arial"/>
        <family val="2"/>
      </rPr>
      <t>Imposto sobre serviços (ISS)</t>
    </r>
  </si>
  <si>
    <r>
      <rPr>
        <sz val="7"/>
        <rFont val="Arial"/>
        <family val="2"/>
      </rPr>
      <t>vb</t>
    </r>
  </si>
  <si>
    <r>
      <rPr>
        <sz val="7"/>
        <rFont val="Arial"/>
        <family val="2"/>
      </rPr>
      <t>Instalação de cone "CPTU" e ensaio de dissipação de pressões neutras (até 2 horas), inclusive relatório</t>
    </r>
  </si>
  <si>
    <r>
      <rPr>
        <sz val="7"/>
        <rFont val="Arial"/>
        <family val="2"/>
      </rPr>
      <t>Levantamento deflectométrico com FWD, leitura em duas faixas de tráfego, espaçamento de 120m por faixa (60m alternados), inclusive relatório</t>
    </r>
  </si>
  <si>
    <r>
      <rPr>
        <sz val="7"/>
        <rFont val="Arial"/>
        <family val="2"/>
      </rPr>
      <t>Mobilização e desmobilização de equipe / equipamento para ensaio CPTU / Vane Test / Piezômetro</t>
    </r>
  </si>
  <si>
    <r>
      <rPr>
        <sz val="7"/>
        <rFont val="Arial"/>
        <family val="2"/>
      </rPr>
      <t xml:space="preserve">Mobilização e desmobilização de equipe e equipamento de sondagem rotativa, inclusive deslocamento na Grande
</t>
    </r>
    <r>
      <rPr>
        <sz val="7"/>
        <rFont val="Arial"/>
        <family val="2"/>
      </rPr>
      <t>Vitória</t>
    </r>
  </si>
  <si>
    <r>
      <rPr>
        <sz val="7"/>
        <rFont val="Arial"/>
        <family val="2"/>
      </rPr>
      <t>Mobilização e desmobilização de equipe e equipamento de sondagem SPT, inclusive deslocamento na Grande Vitória</t>
    </r>
  </si>
  <si>
    <r>
      <rPr>
        <sz val="7"/>
        <rFont val="Arial"/>
        <family val="2"/>
      </rPr>
      <t>Mobilização e desmobilização de equipe e equipamento para levantamento com FWD</t>
    </r>
  </si>
  <si>
    <r>
      <rPr>
        <sz val="7"/>
        <rFont val="Arial"/>
        <family val="2"/>
      </rPr>
      <t>Nível óptico</t>
    </r>
  </si>
  <si>
    <r>
      <rPr>
        <sz val="7"/>
        <rFont val="Arial"/>
        <family val="2"/>
      </rPr>
      <t>Perfuração para execução de ensaio de Palheta (Vane Test)</t>
    </r>
  </si>
  <si>
    <r>
      <rPr>
        <sz val="7"/>
        <rFont val="Arial"/>
        <family val="2"/>
      </rPr>
      <t>M</t>
    </r>
  </si>
  <si>
    <r>
      <rPr>
        <sz val="7"/>
        <rFont val="Arial"/>
        <family val="2"/>
      </rPr>
      <t>PIS/COFINS</t>
    </r>
  </si>
  <si>
    <r>
      <rPr>
        <sz val="7"/>
        <rFont val="Arial"/>
        <family val="2"/>
      </rPr>
      <t>Relatório de Ensaio de Palheta (Vane Test)</t>
    </r>
  </si>
  <si>
    <r>
      <rPr>
        <sz val="7"/>
        <rFont val="Arial"/>
        <family val="2"/>
      </rPr>
      <t>Serviços gráficos e materiais de consumo</t>
    </r>
  </si>
  <si>
    <r>
      <rPr>
        <sz val="7"/>
        <rFont val="Arial"/>
        <family val="2"/>
      </rPr>
      <t>Sondagem à Percussão SPT - Instalação de tubo de revestimento</t>
    </r>
  </si>
  <si>
    <r>
      <rPr>
        <sz val="7"/>
        <rFont val="Arial"/>
        <family val="2"/>
      </rPr>
      <t>Sondagem à Trado, profundidade até 3,00 m, inclusive coleta de amostras</t>
    </r>
  </si>
  <si>
    <r>
      <rPr>
        <sz val="7"/>
        <rFont val="Arial"/>
        <family val="2"/>
      </rPr>
      <t>Sondagem de simples reconhecimento tipo SPT, incl. deslocamento local do equipamento até 500 m</t>
    </r>
  </si>
  <si>
    <r>
      <rPr>
        <sz val="7"/>
        <rFont val="Arial"/>
        <family val="2"/>
      </rPr>
      <t>Sondagem rotativa em alteração de rocha inclusive deslocamento local do equipamento até 500 m</t>
    </r>
  </si>
  <si>
    <r>
      <rPr>
        <sz val="7"/>
        <rFont val="Arial"/>
        <family val="2"/>
      </rPr>
      <t>Sondagem rotativa em rocha sã ou fraturada inclusive deslocamento local do equipamento até 500m</t>
    </r>
  </si>
  <si>
    <r>
      <rPr>
        <sz val="7"/>
        <rFont val="Arial"/>
        <family val="2"/>
      </rPr>
      <t>Sondagem rotativa em solo, inclusive deslocamento local do equipamento até 500m</t>
    </r>
  </si>
  <si>
    <r>
      <rPr>
        <sz val="7"/>
        <rFont val="Arial"/>
        <family val="2"/>
      </rPr>
      <t>TX 10,00% de custos diretos</t>
    </r>
  </si>
  <si>
    <r>
      <rPr>
        <sz val="7"/>
        <rFont val="Arial"/>
        <family val="2"/>
      </rPr>
      <t>TX 2,00% de custos diretos + remuneraçao</t>
    </r>
  </si>
  <si>
    <r>
      <rPr>
        <sz val="7"/>
        <rFont val="Arial"/>
        <family val="2"/>
      </rPr>
      <t>TX 20,00% s/ mao obra/equip. projeto (Pessoa Juridica)</t>
    </r>
  </si>
  <si>
    <r>
      <rPr>
        <sz val="7"/>
        <rFont val="Arial"/>
        <family val="2"/>
      </rPr>
      <t>TX 84,04 s/ mao obra/equip. projeto</t>
    </r>
  </si>
  <si>
    <r>
      <rPr>
        <b/>
        <sz val="13"/>
        <color rgb="FFFFFFFF"/>
        <rFont val="Calibri"/>
        <family val="2"/>
      </rPr>
      <t>TABELA</t>
    </r>
    <r>
      <rPr>
        <sz val="13"/>
        <color rgb="FFFFFFFF"/>
        <rFont val="Times New Roman"/>
        <family val="1"/>
      </rPr>
      <t xml:space="preserve"> </t>
    </r>
    <r>
      <rPr>
        <b/>
        <sz val="13"/>
        <color rgb="FFFFFFFF"/>
        <rFont val="Calibri"/>
        <family val="2"/>
      </rPr>
      <t>DE</t>
    </r>
    <r>
      <rPr>
        <sz val="13"/>
        <color rgb="FFFFFFFF"/>
        <rFont val="Times New Roman"/>
        <family val="1"/>
      </rPr>
      <t xml:space="preserve"> </t>
    </r>
    <r>
      <rPr>
        <b/>
        <sz val="13"/>
        <color rgb="FFFFFFFF"/>
        <rFont val="Calibri"/>
        <family val="2"/>
      </rPr>
      <t>PREÇOS</t>
    </r>
    <r>
      <rPr>
        <sz val="13"/>
        <color rgb="FFFFFFFF"/>
        <rFont val="Times New Roman"/>
        <family val="1"/>
      </rPr>
      <t xml:space="preserve"> </t>
    </r>
    <r>
      <rPr>
        <b/>
        <sz val="13"/>
        <color rgb="FFFFFFFF"/>
        <rFont val="Calibri"/>
        <family val="2"/>
      </rPr>
      <t>DE</t>
    </r>
    <r>
      <rPr>
        <sz val="13"/>
        <color rgb="FFFFFFFF"/>
        <rFont val="Times New Roman"/>
        <family val="1"/>
      </rPr>
      <t xml:space="preserve"> </t>
    </r>
    <r>
      <rPr>
        <b/>
        <sz val="13"/>
        <color rgb="FFFFFFFF"/>
        <rFont val="Calibri"/>
        <family val="2"/>
      </rPr>
      <t>SERVIÇOS</t>
    </r>
  </si>
  <si>
    <r>
      <rPr>
        <b/>
        <sz val="9"/>
        <color rgb="FFFFFFFF"/>
        <rFont val="Calibri"/>
        <family val="2"/>
      </rPr>
      <t>E-GPJ</t>
    </r>
  </si>
  <si>
    <r>
      <rPr>
        <b/>
        <sz val="11"/>
        <rFont val="Calibri"/>
        <family val="2"/>
      </rPr>
      <t>LS:</t>
    </r>
    <r>
      <rPr>
        <sz val="11"/>
        <rFont val="Times New Roman"/>
        <family val="1"/>
      </rPr>
      <t xml:space="preserve"> </t>
    </r>
    <r>
      <rPr>
        <b/>
        <sz val="11"/>
        <rFont val="Calibri"/>
        <family val="2"/>
      </rPr>
      <t>157,27%</t>
    </r>
  </si>
  <si>
    <r>
      <rPr>
        <b/>
        <sz val="11"/>
        <rFont val="Calibri"/>
        <family val="2"/>
      </rPr>
      <t>SEM</t>
    </r>
    <r>
      <rPr>
        <sz val="11"/>
        <rFont val="Times New Roman"/>
        <family val="1"/>
      </rPr>
      <t xml:space="preserve">  </t>
    </r>
    <r>
      <rPr>
        <b/>
        <sz val="11"/>
        <rFont val="Calibri"/>
        <family val="2"/>
      </rPr>
      <t>BDI</t>
    </r>
  </si>
  <si>
    <r>
      <rPr>
        <b/>
        <sz val="10"/>
        <rFont val="Calibri"/>
        <family val="2"/>
      </rPr>
      <t>CÓDIGO</t>
    </r>
  </si>
  <si>
    <r>
      <rPr>
        <b/>
        <sz val="10"/>
        <rFont val="Calibri"/>
        <family val="2"/>
      </rPr>
      <t>DESCRIÇÃO</t>
    </r>
  </si>
  <si>
    <r>
      <rPr>
        <b/>
        <sz val="10"/>
        <rFont val="Calibri"/>
        <family val="2"/>
      </rPr>
      <t>UNIDADE</t>
    </r>
  </si>
  <si>
    <r>
      <rPr>
        <b/>
        <sz val="10"/>
        <rFont val="Calibri"/>
        <family val="2"/>
      </rPr>
      <t>PRECO</t>
    </r>
    <r>
      <rPr>
        <sz val="10"/>
        <rFont val="Times New Roman"/>
        <family val="1"/>
      </rPr>
      <t xml:space="preserve"> </t>
    </r>
    <r>
      <rPr>
        <b/>
        <sz val="10"/>
        <rFont val="Calibri"/>
        <family val="2"/>
      </rPr>
      <t>UNITÁRIO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</si>
  <si>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S01.010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CANTEIRO</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OBRAS</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</si>
  <si>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ESCRITORIO/FISCALIZACAO</t>
    </r>
  </si>
  <si>
    <r>
      <rPr>
        <sz val="10"/>
        <rFont val="Calibri"/>
        <family val="2"/>
      </rPr>
      <t>M2</t>
    </r>
  </si>
  <si>
    <r>
      <rPr>
        <sz val="10"/>
        <rFont val="Calibri"/>
        <family val="2"/>
      </rPr>
      <t>BARRACAO</t>
    </r>
    <r>
      <rPr>
        <sz val="10"/>
        <rFont val="Times New Roman"/>
        <family val="1"/>
      </rPr>
      <t xml:space="preserve"> </t>
    </r>
    <r>
      <rPr>
        <sz val="10"/>
        <rFont val="Calibri"/>
        <family val="2"/>
      </rPr>
      <t>ABERTO</t>
    </r>
    <r>
      <rPr>
        <sz val="10"/>
        <rFont val="Times New Roman"/>
        <family val="1"/>
      </rPr>
      <t xml:space="preserve"> </t>
    </r>
    <r>
      <rPr>
        <sz val="10"/>
        <rFont val="Calibri"/>
        <family val="2"/>
      </rPr>
      <t>PARA</t>
    </r>
    <r>
      <rPr>
        <sz val="10"/>
        <rFont val="Times New Roman"/>
        <family val="1"/>
      </rPr>
      <t xml:space="preserve"> </t>
    </r>
    <r>
      <rPr>
        <sz val="10"/>
        <rFont val="Calibri"/>
        <family val="2"/>
      </rPr>
      <t>GUARDA</t>
    </r>
    <r>
      <rPr>
        <sz val="10"/>
        <rFont val="Times New Roman"/>
        <family val="1"/>
      </rPr>
      <t xml:space="preserve"> </t>
    </r>
    <r>
      <rPr>
        <sz val="10"/>
        <rFont val="Calibri"/>
        <family val="2"/>
      </rPr>
      <t>DE</t>
    </r>
    <r>
      <rPr>
        <sz val="10"/>
        <rFont val="Times New Roman"/>
        <family val="1"/>
      </rPr>
      <t xml:space="preserve"> </t>
    </r>
    <r>
      <rPr>
        <sz val="10"/>
        <rFont val="Calibri"/>
        <family val="2"/>
      </rPr>
      <t>TUBOS</t>
    </r>
  </si>
  <si>
    <r>
      <rPr>
        <sz val="10"/>
        <rFont val="Calibri"/>
        <family val="2"/>
      </rPr>
      <t>BARRACAO</t>
    </r>
    <r>
      <rPr>
        <sz val="10"/>
        <rFont val="Times New Roman"/>
        <family val="1"/>
      </rPr>
      <t xml:space="preserve"> </t>
    </r>
    <r>
      <rPr>
        <sz val="10"/>
        <rFont val="Calibri"/>
        <family val="2"/>
      </rPr>
      <t>ABERTO</t>
    </r>
    <r>
      <rPr>
        <sz val="10"/>
        <rFont val="Times New Roman"/>
        <family val="1"/>
      </rPr>
      <t xml:space="preserve"> </t>
    </r>
    <r>
      <rPr>
        <sz val="10"/>
        <rFont val="Calibri"/>
        <family val="2"/>
      </rPr>
      <t>PARA</t>
    </r>
    <r>
      <rPr>
        <sz val="10"/>
        <rFont val="Times New Roman"/>
        <family val="1"/>
      </rPr>
      <t xml:space="preserve"> </t>
    </r>
    <r>
      <rPr>
        <sz val="10"/>
        <rFont val="Calibri"/>
        <family val="2"/>
      </rPr>
      <t>SERVICOS</t>
    </r>
    <r>
      <rPr>
        <sz val="10"/>
        <rFont val="Times New Roman"/>
        <family val="1"/>
      </rPr>
      <t xml:space="preserve"> </t>
    </r>
    <r>
      <rPr>
        <sz val="10"/>
        <rFont val="Calibri"/>
        <family val="2"/>
      </rPr>
      <t>GERAIS</t>
    </r>
  </si>
  <si>
    <r>
      <rPr>
        <sz val="10"/>
        <rFont val="Calibri"/>
        <family val="2"/>
      </rPr>
      <t>BARRACAO</t>
    </r>
    <r>
      <rPr>
        <sz val="10"/>
        <rFont val="Times New Roman"/>
        <family val="1"/>
      </rPr>
      <t xml:space="preserve"> </t>
    </r>
    <r>
      <rPr>
        <sz val="10"/>
        <rFont val="Calibri"/>
        <family val="2"/>
      </rPr>
      <t>FECHADO</t>
    </r>
    <r>
      <rPr>
        <sz val="10"/>
        <rFont val="Times New Roman"/>
        <family val="1"/>
      </rPr>
      <t xml:space="preserve"> </t>
    </r>
    <r>
      <rPr>
        <sz val="10"/>
        <rFont val="Calibri"/>
        <family val="2"/>
      </rPr>
      <t>DEPOSITO/ALMOXARIFADO</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</si>
  <si>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REFEITORIO</t>
    </r>
  </si>
  <si>
    <r>
      <rPr>
        <sz val="10"/>
        <rFont val="Calibri"/>
        <family val="2"/>
      </rPr>
      <t>BARRACAO</t>
    </r>
    <r>
      <rPr>
        <sz val="10"/>
        <rFont val="Times New Roman"/>
        <family val="1"/>
      </rPr>
      <t xml:space="preserve"> </t>
    </r>
    <r>
      <rPr>
        <sz val="10"/>
        <rFont val="Calibri"/>
        <family val="2"/>
      </rPr>
      <t>PARA</t>
    </r>
    <r>
      <rPr>
        <sz val="10"/>
        <rFont val="Times New Roman"/>
        <family val="1"/>
      </rPr>
      <t xml:space="preserve"> </t>
    </r>
    <r>
      <rPr>
        <sz val="10"/>
        <rFont val="Calibri"/>
        <family val="2"/>
      </rPr>
      <t>VESTIARIO</t>
    </r>
    <r>
      <rPr>
        <sz val="10"/>
        <rFont val="Times New Roman"/>
        <family val="1"/>
      </rPr>
      <t xml:space="preserve"> </t>
    </r>
    <r>
      <rPr>
        <sz val="10"/>
        <rFont val="Calibri"/>
        <family val="2"/>
      </rPr>
      <t>E</t>
    </r>
    <r>
      <rPr>
        <sz val="10"/>
        <rFont val="Times New Roman"/>
        <family val="1"/>
      </rPr>
      <t xml:space="preserve"> </t>
    </r>
    <r>
      <rPr>
        <sz val="10"/>
        <rFont val="Calibri"/>
        <family val="2"/>
      </rPr>
      <t>SANITARIO</t>
    </r>
  </si>
  <si>
    <r>
      <rPr>
        <sz val="10"/>
        <rFont val="Calibri"/>
        <family val="2"/>
      </rPr>
      <t>PADRAO</t>
    </r>
    <r>
      <rPr>
        <sz val="10"/>
        <rFont val="Times New Roman"/>
        <family val="1"/>
      </rPr>
      <t xml:space="preserve"> </t>
    </r>
    <r>
      <rPr>
        <sz val="10"/>
        <rFont val="Calibri"/>
        <family val="2"/>
      </rPr>
      <t>DE</t>
    </r>
    <r>
      <rPr>
        <sz val="10"/>
        <rFont val="Times New Roman"/>
        <family val="1"/>
      </rPr>
      <t xml:space="preserve"> </t>
    </r>
    <r>
      <rPr>
        <sz val="10"/>
        <rFont val="Calibri"/>
        <family val="2"/>
      </rPr>
      <t>ENTRADA</t>
    </r>
    <r>
      <rPr>
        <sz val="10"/>
        <rFont val="Times New Roman"/>
        <family val="1"/>
      </rPr>
      <t xml:space="preserve"> </t>
    </r>
    <r>
      <rPr>
        <sz val="10"/>
        <rFont val="Calibri"/>
        <family val="2"/>
      </rPr>
      <t>PROVISORIO</t>
    </r>
    <r>
      <rPr>
        <sz val="10"/>
        <rFont val="Times New Roman"/>
        <family val="1"/>
      </rPr>
      <t xml:space="preserve"> </t>
    </r>
    <r>
      <rPr>
        <sz val="10"/>
        <rFont val="Calibri"/>
        <family val="2"/>
      </rPr>
      <t>DE</t>
    </r>
    <r>
      <rPr>
        <sz val="10"/>
        <rFont val="Times New Roman"/>
        <family val="1"/>
      </rPr>
      <t xml:space="preserve"> </t>
    </r>
    <r>
      <rPr>
        <sz val="10"/>
        <rFont val="Calibri"/>
        <family val="2"/>
      </rPr>
      <t>ENERGIA</t>
    </r>
  </si>
  <si>
    <r>
      <rPr>
        <sz val="10"/>
        <rFont val="Calibri"/>
        <family val="2"/>
      </rPr>
      <t>UN</t>
    </r>
  </si>
  <si>
    <r>
      <rPr>
        <sz val="10"/>
        <rFont val="Calibri"/>
        <family val="2"/>
      </rPr>
      <t>PADRAO</t>
    </r>
    <r>
      <rPr>
        <sz val="10"/>
        <rFont val="Times New Roman"/>
        <family val="1"/>
      </rPr>
      <t xml:space="preserve"> </t>
    </r>
    <r>
      <rPr>
        <sz val="10"/>
        <rFont val="Calibri"/>
        <family val="2"/>
      </rPr>
      <t>ENTRADA</t>
    </r>
    <r>
      <rPr>
        <sz val="10"/>
        <rFont val="Times New Roman"/>
        <family val="1"/>
      </rPr>
      <t xml:space="preserve"> </t>
    </r>
    <r>
      <rPr>
        <sz val="10"/>
        <rFont val="Calibri"/>
        <family val="2"/>
      </rPr>
      <t>PROVISORIO</t>
    </r>
    <r>
      <rPr>
        <sz val="10"/>
        <rFont val="Times New Roman"/>
        <family val="1"/>
      </rPr>
      <t xml:space="preserve"> </t>
    </r>
    <r>
      <rPr>
        <sz val="10"/>
        <rFont val="Calibri"/>
        <family val="2"/>
      </rPr>
      <t>AGUA</t>
    </r>
  </si>
  <si>
    <r>
      <rPr>
        <sz val="10"/>
        <rFont val="Calibri"/>
        <family val="2"/>
      </rPr>
      <t>TAPUME</t>
    </r>
    <r>
      <rPr>
        <sz val="10"/>
        <rFont val="Times New Roman"/>
        <family val="1"/>
      </rPr>
      <t xml:space="preserve"> </t>
    </r>
    <r>
      <rPr>
        <sz val="10"/>
        <rFont val="Calibri"/>
        <family val="2"/>
      </rPr>
      <t>CHAPA</t>
    </r>
    <r>
      <rPr>
        <sz val="10"/>
        <rFont val="Times New Roman"/>
        <family val="1"/>
      </rPr>
      <t xml:space="preserve"> </t>
    </r>
    <r>
      <rPr>
        <sz val="10"/>
        <rFont val="Calibri"/>
        <family val="2"/>
      </rPr>
      <t>COMPENSADA</t>
    </r>
    <r>
      <rPr>
        <sz val="10"/>
        <rFont val="Times New Roman"/>
        <family val="1"/>
      </rPr>
      <t xml:space="preserve"> </t>
    </r>
    <r>
      <rPr>
        <sz val="10"/>
        <rFont val="Calibri"/>
        <family val="2"/>
      </rPr>
      <t>RESINADA</t>
    </r>
    <r>
      <rPr>
        <sz val="10"/>
        <rFont val="Times New Roman"/>
        <family val="1"/>
      </rPr>
      <t xml:space="preserve"> </t>
    </r>
    <r>
      <rPr>
        <sz val="10"/>
        <rFont val="Calibri"/>
        <family val="2"/>
      </rPr>
      <t>E=6MM</t>
    </r>
  </si>
  <si>
    <r>
      <rPr>
        <sz val="10"/>
        <rFont val="Calibri"/>
        <family val="2"/>
      </rPr>
      <t>TAPUME</t>
    </r>
    <r>
      <rPr>
        <sz val="10"/>
        <rFont val="Times New Roman"/>
        <family val="1"/>
      </rPr>
      <t xml:space="preserve"> </t>
    </r>
    <r>
      <rPr>
        <sz val="10"/>
        <rFont val="Calibri"/>
        <family val="2"/>
      </rPr>
      <t>TELHA</t>
    </r>
    <r>
      <rPr>
        <sz val="10"/>
        <rFont val="Times New Roman"/>
        <family val="1"/>
      </rPr>
      <t xml:space="preserve"> </t>
    </r>
    <r>
      <rPr>
        <sz val="10"/>
        <rFont val="Calibri"/>
        <family val="2"/>
      </rPr>
      <t>METAL</t>
    </r>
    <r>
      <rPr>
        <sz val="10"/>
        <rFont val="Times New Roman"/>
        <family val="1"/>
      </rPr>
      <t xml:space="preserve"> </t>
    </r>
    <r>
      <rPr>
        <sz val="10"/>
        <rFont val="Calibri"/>
        <family val="2"/>
      </rPr>
      <t>E=0,50MM</t>
    </r>
    <r>
      <rPr>
        <sz val="10"/>
        <rFont val="Times New Roman"/>
        <family val="1"/>
      </rPr>
      <t xml:space="preserve"> </t>
    </r>
    <r>
      <rPr>
        <sz val="10"/>
        <rFont val="Calibri"/>
        <family val="2"/>
      </rPr>
      <t>H=2,00M</t>
    </r>
  </si>
  <si>
    <r>
      <rPr>
        <sz val="10"/>
        <rFont val="Calibri"/>
        <family val="2"/>
      </rPr>
      <t>M</t>
    </r>
  </si>
  <si>
    <r>
      <rPr>
        <sz val="10"/>
        <rFont val="Calibri"/>
        <family val="2"/>
      </rPr>
      <t>PLACA</t>
    </r>
    <r>
      <rPr>
        <sz val="10"/>
        <rFont val="Times New Roman"/>
        <family val="1"/>
      </rPr>
      <t xml:space="preserve"> </t>
    </r>
    <r>
      <rPr>
        <sz val="10"/>
        <rFont val="Calibri"/>
        <family val="2"/>
      </rPr>
      <t>OBRA</t>
    </r>
    <r>
      <rPr>
        <sz val="10"/>
        <rFont val="Times New Roman"/>
        <family val="1"/>
      </rPr>
      <t xml:space="preserve"> </t>
    </r>
    <r>
      <rPr>
        <sz val="10"/>
        <rFont val="Calibri"/>
        <family val="2"/>
      </rPr>
      <t>PAD</t>
    </r>
    <r>
      <rPr>
        <sz val="10"/>
        <rFont val="Times New Roman"/>
        <family val="1"/>
      </rPr>
      <t xml:space="preserve"> </t>
    </r>
    <r>
      <rPr>
        <sz val="10"/>
        <rFont val="Calibri"/>
        <family val="2"/>
      </rPr>
      <t>CESAN</t>
    </r>
    <r>
      <rPr>
        <sz val="10"/>
        <rFont val="Times New Roman"/>
        <family val="1"/>
      </rPr>
      <t xml:space="preserve"> </t>
    </r>
    <r>
      <rPr>
        <sz val="10"/>
        <rFont val="Calibri"/>
        <family val="2"/>
      </rPr>
      <t>E</t>
    </r>
    <r>
      <rPr>
        <sz val="10"/>
        <rFont val="Times New Roman"/>
        <family val="1"/>
      </rPr>
      <t xml:space="preserve"> </t>
    </r>
    <r>
      <rPr>
        <sz val="10"/>
        <rFont val="Calibri"/>
        <family val="2"/>
      </rPr>
      <t>AGENTE</t>
    </r>
    <r>
      <rPr>
        <sz val="10"/>
        <rFont val="Times New Roman"/>
        <family val="1"/>
      </rPr>
      <t xml:space="preserve"> </t>
    </r>
    <r>
      <rPr>
        <sz val="10"/>
        <rFont val="Calibri"/>
        <family val="2"/>
      </rPr>
      <t>FINANCEIRO</t>
    </r>
  </si>
  <si>
    <r>
      <rPr>
        <sz val="10"/>
        <rFont val="Calibri"/>
        <family val="2"/>
      </rPr>
      <t>FOSSA</t>
    </r>
    <r>
      <rPr>
        <sz val="10"/>
        <rFont val="Times New Roman"/>
        <family val="1"/>
      </rPr>
      <t xml:space="preserve"> </t>
    </r>
    <r>
      <rPr>
        <sz val="10"/>
        <rFont val="Calibri"/>
        <family val="2"/>
      </rPr>
      <t>SEPTICA</t>
    </r>
    <r>
      <rPr>
        <sz val="10"/>
        <rFont val="Times New Roman"/>
        <family val="1"/>
      </rPr>
      <t xml:space="preserve"> </t>
    </r>
    <r>
      <rPr>
        <sz val="10"/>
        <rFont val="Calibri"/>
        <family val="2"/>
      </rPr>
      <t>PRE-MOLDADA</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PESSOAS</t>
    </r>
  </si>
  <si>
    <r>
      <rPr>
        <sz val="10"/>
        <rFont val="Calibri"/>
        <family val="2"/>
      </rPr>
      <t>FILTRO</t>
    </r>
    <r>
      <rPr>
        <sz val="10"/>
        <rFont val="Times New Roman"/>
        <family val="1"/>
      </rPr>
      <t xml:space="preserve"> </t>
    </r>
    <r>
      <rPr>
        <sz val="10"/>
        <rFont val="Calibri"/>
        <family val="2"/>
      </rPr>
      <t>ANAEROBICO</t>
    </r>
    <r>
      <rPr>
        <sz val="10"/>
        <rFont val="Times New Roman"/>
        <family val="1"/>
      </rPr>
      <t xml:space="preserve"> </t>
    </r>
    <r>
      <rPr>
        <sz val="10"/>
        <rFont val="Calibri"/>
        <family val="2"/>
      </rPr>
      <t>PRE-MOLDADO</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t>
    </r>
  </si>
  <si>
    <r>
      <rPr>
        <sz val="10"/>
        <rFont val="Calibri"/>
        <family val="2"/>
      </rPr>
      <t>SUMIDOURO</t>
    </r>
    <r>
      <rPr>
        <sz val="10"/>
        <rFont val="Times New Roman"/>
        <family val="1"/>
      </rPr>
      <t xml:space="preserve"> </t>
    </r>
    <r>
      <rPr>
        <sz val="10"/>
        <rFont val="Calibri"/>
        <family val="2"/>
      </rPr>
      <t>PRE-MOLDADO</t>
    </r>
    <r>
      <rPr>
        <sz val="10"/>
        <rFont val="Times New Roman"/>
        <family val="1"/>
      </rPr>
      <t xml:space="preserve"> </t>
    </r>
    <r>
      <rPr>
        <sz val="10"/>
        <rFont val="Calibri"/>
        <family val="2"/>
      </rPr>
      <t>CAP</t>
    </r>
    <r>
      <rPr>
        <sz val="10"/>
        <rFont val="Times New Roman"/>
        <family val="1"/>
      </rPr>
      <t xml:space="preserve"> </t>
    </r>
    <r>
      <rPr>
        <sz val="10"/>
        <rFont val="Calibri"/>
        <family val="2"/>
      </rPr>
      <t>10</t>
    </r>
    <r>
      <rPr>
        <sz val="10"/>
        <rFont val="Times New Roman"/>
        <family val="1"/>
      </rPr>
      <t xml:space="preserve"> </t>
    </r>
    <r>
      <rPr>
        <sz val="10"/>
        <rFont val="Calibri"/>
        <family val="2"/>
      </rPr>
      <t>PESSOAS</t>
    </r>
  </si>
  <si>
    <r>
      <rPr>
        <sz val="10"/>
        <rFont val="Calibri"/>
        <family val="2"/>
      </rPr>
      <t>CONTAINER</t>
    </r>
    <r>
      <rPr>
        <sz val="10"/>
        <rFont val="Times New Roman"/>
        <family val="1"/>
      </rPr>
      <t xml:space="preserve"> </t>
    </r>
    <r>
      <rPr>
        <sz val="10"/>
        <rFont val="Calibri"/>
        <family val="2"/>
      </rPr>
      <t>ESCRITORIO</t>
    </r>
    <r>
      <rPr>
        <sz val="10"/>
        <rFont val="Times New Roman"/>
        <family val="1"/>
      </rPr>
      <t xml:space="preserve"> </t>
    </r>
    <r>
      <rPr>
        <sz val="10"/>
        <rFont val="Calibri"/>
        <family val="2"/>
      </rPr>
      <t>DE</t>
    </r>
    <r>
      <rPr>
        <sz val="10"/>
        <rFont val="Times New Roman"/>
        <family val="1"/>
      </rPr>
      <t xml:space="preserve"> </t>
    </r>
    <r>
      <rPr>
        <sz val="10"/>
        <rFont val="Calibri"/>
        <family val="2"/>
      </rPr>
      <t>6,0X2,4M</t>
    </r>
    <r>
      <rPr>
        <sz val="10"/>
        <rFont val="Times New Roman"/>
        <family val="1"/>
      </rPr>
      <t xml:space="preserve"> </t>
    </r>
    <r>
      <rPr>
        <sz val="10"/>
        <rFont val="Calibri"/>
        <family val="2"/>
      </rPr>
      <t>C/</t>
    </r>
    <r>
      <rPr>
        <sz val="10"/>
        <rFont val="Times New Roman"/>
        <family val="1"/>
      </rPr>
      <t xml:space="preserve"> </t>
    </r>
    <r>
      <rPr>
        <sz val="10"/>
        <rFont val="Calibri"/>
        <family val="2"/>
      </rPr>
      <t>BANH</t>
    </r>
  </si>
  <si>
    <r>
      <rPr>
        <sz val="10"/>
        <rFont val="Calibri"/>
        <family val="2"/>
      </rPr>
      <t>UNM</t>
    </r>
  </si>
  <si>
    <r>
      <rPr>
        <sz val="10"/>
        <rFont val="Calibri"/>
        <family val="2"/>
      </rPr>
      <t>CONTAINER</t>
    </r>
    <r>
      <rPr>
        <sz val="10"/>
        <rFont val="Times New Roman"/>
        <family val="1"/>
      </rPr>
      <t xml:space="preserve"> </t>
    </r>
    <r>
      <rPr>
        <sz val="10"/>
        <rFont val="Calibri"/>
        <family val="2"/>
      </rPr>
      <t>DEPOSITO</t>
    </r>
    <r>
      <rPr>
        <sz val="10"/>
        <rFont val="Times New Roman"/>
        <family val="1"/>
      </rPr>
      <t xml:space="preserve"> </t>
    </r>
    <r>
      <rPr>
        <sz val="10"/>
        <rFont val="Calibri"/>
        <family val="2"/>
      </rPr>
      <t>MAT</t>
    </r>
    <r>
      <rPr>
        <sz val="10"/>
        <rFont val="Times New Roman"/>
        <family val="1"/>
      </rPr>
      <t xml:space="preserve"> </t>
    </r>
    <r>
      <rPr>
        <sz val="10"/>
        <rFont val="Calibri"/>
        <family val="2"/>
      </rPr>
      <t>6,0X2,4M</t>
    </r>
    <r>
      <rPr>
        <sz val="10"/>
        <rFont val="Times New Roman"/>
        <family val="1"/>
      </rPr>
      <t xml:space="preserve"> </t>
    </r>
    <r>
      <rPr>
        <sz val="10"/>
        <rFont val="Calibri"/>
        <family val="2"/>
      </rPr>
      <t>C/</t>
    </r>
    <r>
      <rPr>
        <sz val="10"/>
        <rFont val="Times New Roman"/>
        <family val="1"/>
      </rPr>
      <t xml:space="preserve"> </t>
    </r>
    <r>
      <rPr>
        <sz val="10"/>
        <rFont val="Calibri"/>
        <family val="2"/>
      </rPr>
      <t>BANH</t>
    </r>
  </si>
  <si>
    <r>
      <rPr>
        <sz val="10"/>
        <rFont val="Calibri"/>
        <family val="2"/>
      </rPr>
      <t>CONTAINER</t>
    </r>
    <r>
      <rPr>
        <sz val="10"/>
        <rFont val="Times New Roman"/>
        <family val="1"/>
      </rPr>
      <t xml:space="preserve"> </t>
    </r>
    <r>
      <rPr>
        <sz val="10"/>
        <rFont val="Calibri"/>
        <family val="2"/>
      </rPr>
      <t>DEPOSITO</t>
    </r>
    <r>
      <rPr>
        <sz val="10"/>
        <rFont val="Times New Roman"/>
        <family val="1"/>
      </rPr>
      <t xml:space="preserve"> </t>
    </r>
    <r>
      <rPr>
        <sz val="10"/>
        <rFont val="Calibri"/>
        <family val="2"/>
      </rPr>
      <t>MAT</t>
    </r>
    <r>
      <rPr>
        <sz val="10"/>
        <rFont val="Times New Roman"/>
        <family val="1"/>
      </rPr>
      <t xml:space="preserve"> </t>
    </r>
    <r>
      <rPr>
        <sz val="10"/>
        <rFont val="Calibri"/>
        <family val="2"/>
      </rPr>
      <t>6,0X2,4M</t>
    </r>
    <r>
      <rPr>
        <sz val="10"/>
        <rFont val="Times New Roman"/>
        <family val="1"/>
      </rPr>
      <t xml:space="preserve"> </t>
    </r>
    <r>
      <rPr>
        <sz val="10"/>
        <rFont val="Calibri"/>
        <family val="2"/>
      </rPr>
      <t>S/</t>
    </r>
    <r>
      <rPr>
        <sz val="10"/>
        <rFont val="Times New Roman"/>
        <family val="1"/>
      </rPr>
      <t xml:space="preserve"> </t>
    </r>
    <r>
      <rPr>
        <sz val="10"/>
        <rFont val="Calibri"/>
        <family val="2"/>
      </rPr>
      <t>BANH</t>
    </r>
  </si>
  <si>
    <r>
      <rPr>
        <sz val="10"/>
        <rFont val="Calibri"/>
        <family val="2"/>
      </rPr>
      <t>CONTAINER</t>
    </r>
    <r>
      <rPr>
        <sz val="10"/>
        <rFont val="Times New Roman"/>
        <family val="1"/>
      </rPr>
      <t xml:space="preserve"> </t>
    </r>
    <r>
      <rPr>
        <sz val="10"/>
        <rFont val="Calibri"/>
        <family val="2"/>
      </rPr>
      <t>SANIT/VESTIARIO</t>
    </r>
    <r>
      <rPr>
        <sz val="10"/>
        <rFont val="Times New Roman"/>
        <family val="1"/>
      </rPr>
      <t xml:space="preserve"> </t>
    </r>
    <r>
      <rPr>
        <sz val="10"/>
        <rFont val="Calibri"/>
        <family val="2"/>
      </rPr>
      <t>DE</t>
    </r>
    <r>
      <rPr>
        <sz val="10"/>
        <rFont val="Times New Roman"/>
        <family val="1"/>
      </rPr>
      <t xml:space="preserve"> </t>
    </r>
    <r>
      <rPr>
        <sz val="10"/>
        <rFont val="Calibri"/>
        <family val="2"/>
      </rPr>
      <t>6,0X2,4M</t>
    </r>
  </si>
  <si>
    <r>
      <rPr>
        <sz val="10"/>
        <rFont val="Calibri"/>
        <family val="2"/>
      </rPr>
      <t>MOBILIZACAO</t>
    </r>
    <r>
      <rPr>
        <sz val="10"/>
        <rFont val="Times New Roman"/>
        <family val="1"/>
      </rPr>
      <t xml:space="preserve"> </t>
    </r>
    <r>
      <rPr>
        <sz val="10"/>
        <rFont val="Calibri"/>
        <family val="2"/>
      </rPr>
      <t>DE</t>
    </r>
    <r>
      <rPr>
        <sz val="10"/>
        <rFont val="Times New Roman"/>
        <family val="1"/>
      </rPr>
      <t xml:space="preserve"> </t>
    </r>
    <r>
      <rPr>
        <sz val="10"/>
        <rFont val="Calibri"/>
        <family val="2"/>
      </rPr>
      <t>CONTAINER</t>
    </r>
    <r>
      <rPr>
        <sz val="10"/>
        <rFont val="Times New Roman"/>
        <family val="1"/>
      </rPr>
      <t xml:space="preserve"> </t>
    </r>
    <r>
      <rPr>
        <sz val="10"/>
        <rFont val="Calibri"/>
        <family val="2"/>
      </rPr>
      <t>6,0X2,4M</t>
    </r>
  </si>
  <si>
    <r>
      <rPr>
        <sz val="10"/>
        <rFont val="Calibri"/>
        <family val="2"/>
      </rPr>
      <t>DESMOBILIZACAO</t>
    </r>
    <r>
      <rPr>
        <sz val="10"/>
        <rFont val="Times New Roman"/>
        <family val="1"/>
      </rPr>
      <t xml:space="preserve"> </t>
    </r>
    <r>
      <rPr>
        <sz val="10"/>
        <rFont val="Calibri"/>
        <family val="2"/>
      </rPr>
      <t>DE</t>
    </r>
    <r>
      <rPr>
        <sz val="10"/>
        <rFont val="Times New Roman"/>
        <family val="1"/>
      </rPr>
      <t xml:space="preserve"> </t>
    </r>
    <r>
      <rPr>
        <sz val="10"/>
        <rFont val="Calibri"/>
        <family val="2"/>
      </rPr>
      <t>CONTAINER</t>
    </r>
    <r>
      <rPr>
        <sz val="10"/>
        <rFont val="Times New Roman"/>
        <family val="1"/>
      </rPr>
      <t xml:space="preserve"> </t>
    </r>
    <r>
      <rPr>
        <sz val="10"/>
        <rFont val="Calibri"/>
        <family val="2"/>
      </rPr>
      <t>6,0X2,4M</t>
    </r>
  </si>
  <si>
    <r>
      <rPr>
        <sz val="10"/>
        <rFont val="Calibri"/>
        <family val="2"/>
      </rPr>
      <t>BANHEIRO</t>
    </r>
    <r>
      <rPr>
        <sz val="10"/>
        <rFont val="Times New Roman"/>
        <family val="1"/>
      </rPr>
      <t xml:space="preserve"> </t>
    </r>
    <r>
      <rPr>
        <sz val="10"/>
        <rFont val="Calibri"/>
        <family val="2"/>
      </rPr>
      <t>QUIMICO</t>
    </r>
  </si>
  <si>
    <r>
      <rPr>
        <sz val="10"/>
        <rFont val="Calibri"/>
        <family val="2"/>
      </rPr>
      <t>SANITARIO</t>
    </r>
    <r>
      <rPr>
        <sz val="10"/>
        <rFont val="Times New Roman"/>
        <family val="1"/>
      </rPr>
      <t xml:space="preserve"> </t>
    </r>
    <r>
      <rPr>
        <sz val="10"/>
        <rFont val="Calibri"/>
        <family val="2"/>
      </rPr>
      <t>HIDRAULICO</t>
    </r>
    <r>
      <rPr>
        <sz val="10"/>
        <rFont val="Times New Roman"/>
        <family val="1"/>
      </rPr>
      <t xml:space="preserve"> </t>
    </r>
    <r>
      <rPr>
        <sz val="10"/>
        <rFont val="Calibri"/>
        <family val="2"/>
      </rPr>
      <t>PORTATIL</t>
    </r>
  </si>
  <si>
    <r>
      <rPr>
        <sz val="10"/>
        <rFont val="Calibri"/>
        <family val="2"/>
      </rPr>
      <t>TK</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</si>
  <si>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ATE</t>
    </r>
    <r>
      <rPr>
        <sz val="10"/>
        <rFont val="Times New Roman"/>
        <family val="1"/>
      </rPr>
      <t xml:space="preserve"> </t>
    </r>
    <r>
      <rPr>
        <sz val="10"/>
        <rFont val="Calibri"/>
        <family val="2"/>
      </rPr>
      <t>20</t>
    </r>
    <r>
      <rPr>
        <sz val="10"/>
        <rFont val="Times New Roman"/>
        <family val="1"/>
      </rPr>
      <t xml:space="preserve"> </t>
    </r>
    <r>
      <rPr>
        <sz val="10"/>
        <rFont val="Calibri"/>
        <family val="2"/>
      </rPr>
      <t>KVA</t>
    </r>
  </si>
  <si>
    <r>
      <rPr>
        <sz val="10"/>
        <rFont val="Calibri"/>
        <family val="2"/>
      </rPr>
      <t>HRS</t>
    </r>
  </si>
  <si>
    <r>
      <rPr>
        <sz val="10"/>
        <rFont val="Calibri"/>
        <family val="2"/>
      </rPr>
      <t>MES</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</si>
  <si>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21</t>
    </r>
    <r>
      <rPr>
        <sz val="10"/>
        <rFont val="Times New Roman"/>
        <family val="1"/>
      </rPr>
      <t xml:space="preserve"> </t>
    </r>
    <r>
      <rPr>
        <sz val="10"/>
        <rFont val="Calibri"/>
        <family val="2"/>
      </rPr>
      <t>A</t>
    </r>
    <r>
      <rPr>
        <sz val="10"/>
        <rFont val="Times New Roman"/>
        <family val="1"/>
      </rPr>
      <t xml:space="preserve"> </t>
    </r>
    <r>
      <rPr>
        <sz val="10"/>
        <rFont val="Calibri"/>
        <family val="2"/>
      </rPr>
      <t>80</t>
    </r>
    <r>
      <rPr>
        <sz val="10"/>
        <rFont val="Times New Roman"/>
        <family val="1"/>
      </rPr>
      <t xml:space="preserve"> </t>
    </r>
    <r>
      <rPr>
        <sz val="10"/>
        <rFont val="Calibri"/>
        <family val="2"/>
      </rPr>
      <t>KVA</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</si>
  <si>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81</t>
    </r>
    <r>
      <rPr>
        <sz val="10"/>
        <rFont val="Times New Roman"/>
        <family val="1"/>
      </rPr>
      <t xml:space="preserve"> </t>
    </r>
    <r>
      <rPr>
        <sz val="10"/>
        <rFont val="Calibri"/>
        <family val="2"/>
      </rPr>
      <t>A</t>
    </r>
    <r>
      <rPr>
        <sz val="10"/>
        <rFont val="Times New Roman"/>
        <family val="1"/>
      </rPr>
      <t xml:space="preserve"> </t>
    </r>
    <r>
      <rPr>
        <sz val="10"/>
        <rFont val="Calibri"/>
        <family val="2"/>
      </rPr>
      <t>125</t>
    </r>
    <r>
      <rPr>
        <sz val="10"/>
        <rFont val="Times New Roman"/>
        <family val="1"/>
      </rPr>
      <t xml:space="preserve"> </t>
    </r>
    <r>
      <rPr>
        <sz val="10"/>
        <rFont val="Calibri"/>
        <family val="2"/>
      </rPr>
      <t>KVA</t>
    </r>
  </si>
  <si>
    <r>
      <rPr>
        <sz val="10"/>
        <rFont val="Calibri"/>
        <family val="2"/>
      </rPr>
      <t>GRUPO</t>
    </r>
    <r>
      <rPr>
        <sz val="10"/>
        <rFont val="Times New Roman"/>
        <family val="1"/>
      </rPr>
      <t xml:space="preserve"> </t>
    </r>
    <r>
      <rPr>
        <sz val="10"/>
        <rFont val="Calibri"/>
        <family val="2"/>
      </rPr>
      <t>GERADOR</t>
    </r>
    <r>
      <rPr>
        <sz val="10"/>
        <rFont val="Times New Roman"/>
        <family val="1"/>
      </rPr>
      <t xml:space="preserve"> </t>
    </r>
    <r>
      <rPr>
        <sz val="10"/>
        <rFont val="Calibri"/>
        <family val="2"/>
      </rPr>
      <t>DE</t>
    </r>
    <r>
      <rPr>
        <sz val="10"/>
        <rFont val="Times New Roman"/>
        <family val="1"/>
      </rPr>
      <t xml:space="preserve"> </t>
    </r>
    <r>
      <rPr>
        <sz val="10"/>
        <rFont val="Calibri"/>
        <family val="2"/>
      </rPr>
      <t>126</t>
    </r>
    <r>
      <rPr>
        <sz val="10"/>
        <rFont val="Times New Roman"/>
        <family val="1"/>
      </rPr>
      <t xml:space="preserve"> </t>
    </r>
    <r>
      <rPr>
        <sz val="10"/>
        <rFont val="Calibri"/>
        <family val="2"/>
      </rPr>
      <t>A</t>
    </r>
    <r>
      <rPr>
        <sz val="10"/>
        <rFont val="Times New Roman"/>
        <family val="1"/>
      </rPr>
      <t xml:space="preserve"> </t>
    </r>
    <r>
      <rPr>
        <sz val="10"/>
        <rFont val="Calibri"/>
        <family val="2"/>
      </rPr>
      <t>180</t>
    </r>
    <r>
      <rPr>
        <sz val="10"/>
        <rFont val="Times New Roman"/>
        <family val="1"/>
      </rPr>
      <t xml:space="preserve"> </t>
    </r>
    <r>
      <rPr>
        <sz val="10"/>
        <rFont val="Calibri"/>
        <family val="2"/>
      </rPr>
      <t>KVA</t>
    </r>
  </si>
  <si>
    <r>
      <rPr>
        <sz val="10"/>
        <rFont val="Calibri"/>
        <family val="2"/>
      </rPr>
      <t>MOB</t>
    </r>
    <r>
      <rPr>
        <sz val="10"/>
        <rFont val="Times New Roman"/>
        <family val="1"/>
      </rPr>
      <t xml:space="preserve"> </t>
    </r>
    <r>
      <rPr>
        <sz val="10"/>
        <rFont val="Calibri"/>
        <family val="2"/>
      </rPr>
      <t>E</t>
    </r>
    <r>
      <rPr>
        <sz val="10"/>
        <rFont val="Times New Roman"/>
        <family val="1"/>
      </rPr>
      <t xml:space="preserve"> </t>
    </r>
    <r>
      <rPr>
        <sz val="10"/>
        <rFont val="Calibri"/>
        <family val="2"/>
      </rPr>
      <t>DESMOB</t>
    </r>
    <r>
      <rPr>
        <sz val="10"/>
        <rFont val="Times New Roman"/>
        <family val="1"/>
      </rPr>
      <t xml:space="preserve"> </t>
    </r>
    <r>
      <rPr>
        <sz val="10"/>
        <rFont val="Calibri"/>
        <family val="2"/>
      </rPr>
      <t>DE</t>
    </r>
    <r>
      <rPr>
        <sz val="10"/>
        <rFont val="Times New Roman"/>
        <family val="1"/>
      </rPr>
      <t xml:space="preserve"> </t>
    </r>
    <r>
      <rPr>
        <sz val="10"/>
        <rFont val="Calibri"/>
        <family val="2"/>
      </rPr>
      <t>EQUIPAMENTOS</t>
    </r>
    <r>
      <rPr>
        <sz val="10"/>
        <rFont val="Times New Roman"/>
        <family val="1"/>
      </rPr>
      <t xml:space="preserve"> </t>
    </r>
    <r>
      <rPr>
        <sz val="10"/>
        <rFont val="Calibri"/>
        <family val="2"/>
      </rPr>
      <t>&lt;=50KM</t>
    </r>
  </si>
  <si>
    <r>
      <rPr>
        <sz val="10"/>
        <rFont val="Calibri"/>
        <family val="2"/>
      </rPr>
      <t>MOB</t>
    </r>
    <r>
      <rPr>
        <sz val="10"/>
        <rFont val="Times New Roman"/>
        <family val="1"/>
      </rPr>
      <t xml:space="preserve"> </t>
    </r>
    <r>
      <rPr>
        <sz val="10"/>
        <rFont val="Calibri"/>
        <family val="2"/>
      </rPr>
      <t>E</t>
    </r>
    <r>
      <rPr>
        <sz val="10"/>
        <rFont val="Times New Roman"/>
        <family val="1"/>
      </rPr>
      <t xml:space="preserve"> </t>
    </r>
    <r>
      <rPr>
        <sz val="10"/>
        <rFont val="Calibri"/>
        <family val="2"/>
      </rPr>
      <t>DESMOB</t>
    </r>
    <r>
      <rPr>
        <sz val="10"/>
        <rFont val="Times New Roman"/>
        <family val="1"/>
      </rPr>
      <t xml:space="preserve"> </t>
    </r>
    <r>
      <rPr>
        <sz val="10"/>
        <rFont val="Calibri"/>
        <family val="2"/>
      </rPr>
      <t>DE</t>
    </r>
    <r>
      <rPr>
        <sz val="10"/>
        <rFont val="Times New Roman"/>
        <family val="1"/>
      </rPr>
      <t xml:space="preserve"> </t>
    </r>
    <r>
      <rPr>
        <sz val="10"/>
        <rFont val="Calibri"/>
        <family val="2"/>
      </rPr>
      <t>EQUIPAMENTOS</t>
    </r>
    <r>
      <rPr>
        <sz val="10"/>
        <rFont val="Times New Roman"/>
        <family val="1"/>
      </rPr>
      <t xml:space="preserve"> </t>
    </r>
    <r>
      <rPr>
        <sz val="10"/>
        <rFont val="Calibri"/>
        <family val="2"/>
      </rPr>
      <t>&gt;50KM</t>
    </r>
  </si>
  <si>
    <r>
      <rPr>
        <sz val="10"/>
        <rFont val="Calibri"/>
        <family val="2"/>
      </rPr>
      <t>KM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</si>
  <si>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S02.010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TÉCNICOS</t>
    </r>
  </si>
  <si>
    <r>
      <rPr>
        <sz val="10"/>
        <rFont val="Calibri"/>
        <family val="2"/>
      </rPr>
      <t>CADASTRO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OU</t>
    </r>
    <r>
      <rPr>
        <sz val="10"/>
        <rFont val="Times New Roman"/>
        <family val="1"/>
      </rPr>
      <t xml:space="preserve"> </t>
    </r>
    <r>
      <rPr>
        <sz val="10"/>
        <rFont val="Calibri"/>
        <family val="2"/>
      </rPr>
      <t>ESGOTO</t>
    </r>
  </si>
  <si>
    <r>
      <rPr>
        <sz val="10"/>
        <rFont val="Calibri"/>
        <family val="2"/>
      </rPr>
      <t>CADASTRO</t>
    </r>
    <r>
      <rPr>
        <sz val="10"/>
        <rFont val="Times New Roman"/>
        <family val="1"/>
      </rPr>
      <t xml:space="preserve"> </t>
    </r>
    <r>
      <rPr>
        <sz val="10"/>
        <rFont val="Calibri"/>
        <family val="2"/>
      </rPr>
      <t>DA</t>
    </r>
    <r>
      <rPr>
        <sz val="10"/>
        <rFont val="Times New Roman"/>
        <family val="1"/>
      </rPr>
      <t xml:space="preserve"> </t>
    </r>
    <r>
      <rPr>
        <sz val="10"/>
        <rFont val="Calibri"/>
        <family val="2"/>
      </rPr>
      <t>OBRA</t>
    </r>
    <r>
      <rPr>
        <sz val="10"/>
        <rFont val="Times New Roman"/>
        <family val="1"/>
      </rPr>
      <t xml:space="preserve"> </t>
    </r>
    <r>
      <rPr>
        <sz val="10"/>
        <rFont val="Calibri"/>
        <family val="2"/>
      </rPr>
      <t>CIVIL</t>
    </r>
    <r>
      <rPr>
        <sz val="10"/>
        <rFont val="Times New Roman"/>
        <family val="1"/>
      </rPr>
      <t xml:space="preserve"> </t>
    </r>
    <r>
      <rPr>
        <sz val="10"/>
        <rFont val="Calibri"/>
        <family val="2"/>
      </rPr>
      <t>LOCALIZADA</t>
    </r>
  </si>
  <si>
    <r>
      <rPr>
        <sz val="10"/>
        <rFont val="Calibri"/>
        <family val="2"/>
      </rPr>
      <t>LOC</t>
    </r>
    <r>
      <rPr>
        <sz val="10"/>
        <rFont val="Times New Roman"/>
        <family val="1"/>
      </rPr>
      <t xml:space="preserve"> </t>
    </r>
    <r>
      <rPr>
        <sz val="10"/>
        <rFont val="Calibri"/>
        <family val="2"/>
      </rPr>
      <t>NIV</t>
    </r>
    <r>
      <rPr>
        <sz val="10"/>
        <rFont val="Times New Roman"/>
        <family val="1"/>
      </rPr>
      <t xml:space="preserve"> </t>
    </r>
    <r>
      <rPr>
        <sz val="10"/>
        <rFont val="Calibri"/>
        <family val="2"/>
      </rPr>
      <t>REDE</t>
    </r>
    <r>
      <rPr>
        <sz val="10"/>
        <rFont val="Times New Roman"/>
        <family val="1"/>
      </rPr>
      <t xml:space="preserve"> </t>
    </r>
    <r>
      <rPr>
        <sz val="10"/>
        <rFont val="Calibri"/>
        <family val="2"/>
      </rPr>
      <t>COL/RECAL/EMISARIO/ADUTORA</t>
    </r>
  </si>
  <si>
    <r>
      <rPr>
        <sz val="10"/>
        <rFont val="Calibri"/>
        <family val="2"/>
      </rPr>
      <t>LOC</t>
    </r>
    <r>
      <rPr>
        <sz val="10"/>
        <rFont val="Times New Roman"/>
        <family val="1"/>
      </rPr>
      <t xml:space="preserve"> </t>
    </r>
    <r>
      <rPr>
        <sz val="10"/>
        <rFont val="Calibri"/>
        <family val="2"/>
      </rPr>
      <t>NIV</t>
    </r>
    <r>
      <rPr>
        <sz val="10"/>
        <rFont val="Times New Roman"/>
        <family val="1"/>
      </rPr>
      <t xml:space="preserve"> </t>
    </r>
    <r>
      <rPr>
        <sz val="10"/>
        <rFont val="Calibri"/>
        <family val="2"/>
      </rPr>
      <t>E</t>
    </r>
    <r>
      <rPr>
        <sz val="10"/>
        <rFont val="Times New Roman"/>
        <family val="1"/>
      </rPr>
      <t xml:space="preserve"> </t>
    </r>
    <r>
      <rPr>
        <sz val="10"/>
        <rFont val="Calibri"/>
        <family val="2"/>
      </rPr>
      <t>ACOMP</t>
    </r>
    <r>
      <rPr>
        <sz val="10"/>
        <rFont val="Times New Roman"/>
        <family val="1"/>
      </rPr>
      <t xml:space="preserve"> </t>
    </r>
    <r>
      <rPr>
        <sz val="10"/>
        <rFont val="Calibri"/>
        <family val="2"/>
      </rPr>
      <t>TOPOG</t>
    </r>
    <r>
      <rPr>
        <sz val="10"/>
        <rFont val="Times New Roman"/>
        <family val="1"/>
      </rPr>
      <t xml:space="preserve"> </t>
    </r>
    <r>
      <rPr>
        <sz val="10"/>
        <rFont val="Calibri"/>
        <family val="2"/>
      </rPr>
      <t>REDES</t>
    </r>
    <r>
      <rPr>
        <sz val="10"/>
        <rFont val="Times New Roman"/>
        <family val="1"/>
      </rPr>
      <t xml:space="preserve"> </t>
    </r>
    <r>
      <rPr>
        <sz val="10"/>
        <rFont val="Calibri"/>
        <family val="2"/>
      </rPr>
      <t>DIST</t>
    </r>
    <r>
      <rPr>
        <sz val="10"/>
        <rFont val="Times New Roman"/>
        <family val="1"/>
      </rPr>
      <t xml:space="preserve"> </t>
    </r>
    <r>
      <rPr>
        <sz val="10"/>
        <rFont val="Calibri"/>
        <family val="2"/>
      </rPr>
      <t>AGUA</t>
    </r>
  </si>
  <si>
    <r>
      <rPr>
        <sz val="10"/>
        <rFont val="Calibri"/>
        <family val="2"/>
      </rPr>
      <t>ACOMP</t>
    </r>
    <r>
      <rPr>
        <sz val="10"/>
        <rFont val="Times New Roman"/>
        <family val="1"/>
      </rPr>
      <t xml:space="preserve"> </t>
    </r>
    <r>
      <rPr>
        <sz val="10"/>
        <rFont val="Calibri"/>
        <family val="2"/>
      </rPr>
      <t>TOPOGRAFICO</t>
    </r>
    <r>
      <rPr>
        <sz val="10"/>
        <rFont val="Times New Roman"/>
        <family val="1"/>
      </rPr>
      <t xml:space="preserve"> </t>
    </r>
    <r>
      <rPr>
        <sz val="10"/>
        <rFont val="Calibri"/>
        <family val="2"/>
      </rPr>
      <t>REDES</t>
    </r>
    <r>
      <rPr>
        <sz val="10"/>
        <rFont val="Times New Roman"/>
        <family val="1"/>
      </rPr>
      <t xml:space="preserve"> </t>
    </r>
    <r>
      <rPr>
        <sz val="10"/>
        <rFont val="Calibri"/>
        <family val="2"/>
      </rPr>
      <t>COLETORAS</t>
    </r>
    <r>
      <rPr>
        <sz val="10"/>
        <rFont val="Times New Roman"/>
        <family val="1"/>
      </rPr>
      <t xml:space="preserve"> </t>
    </r>
    <r>
      <rPr>
        <sz val="10"/>
        <rFont val="Calibri"/>
        <family val="2"/>
      </rPr>
      <t>ESGOTO</t>
    </r>
  </si>
  <si>
    <r>
      <rPr>
        <sz val="10"/>
        <rFont val="Calibri"/>
        <family val="2"/>
      </rPr>
      <t>ACOMP</t>
    </r>
    <r>
      <rPr>
        <sz val="10"/>
        <rFont val="Times New Roman"/>
        <family val="1"/>
      </rPr>
      <t xml:space="preserve"> </t>
    </r>
    <r>
      <rPr>
        <sz val="10"/>
        <rFont val="Calibri"/>
        <family val="2"/>
      </rPr>
      <t>TOPOGR</t>
    </r>
    <r>
      <rPr>
        <sz val="10"/>
        <rFont val="Times New Roman"/>
        <family val="1"/>
      </rPr>
      <t xml:space="preserve"> </t>
    </r>
    <r>
      <rPr>
        <sz val="10"/>
        <rFont val="Calibri"/>
        <family val="2"/>
      </rPr>
      <t>RECAL/EMISARIO/ADUTORA</t>
    </r>
  </si>
  <si>
    <r>
      <rPr>
        <sz val="10"/>
        <rFont val="Calibri"/>
        <family val="2"/>
      </rPr>
      <t>TESTE</t>
    </r>
    <r>
      <rPr>
        <sz val="10"/>
        <rFont val="Times New Roman"/>
        <family val="1"/>
      </rPr>
      <t xml:space="preserve"> </t>
    </r>
    <r>
      <rPr>
        <sz val="10"/>
        <rFont val="Calibri"/>
        <family val="2"/>
      </rPr>
      <t>DE</t>
    </r>
    <r>
      <rPr>
        <sz val="10"/>
        <rFont val="Times New Roman"/>
        <family val="1"/>
      </rPr>
      <t xml:space="preserve"> </t>
    </r>
    <r>
      <rPr>
        <sz val="10"/>
        <rFont val="Calibri"/>
        <family val="2"/>
      </rPr>
      <t>DEFORMACAO</t>
    </r>
    <r>
      <rPr>
        <sz val="10"/>
        <rFont val="Times New Roman"/>
        <family val="1"/>
      </rPr>
      <t xml:space="preserve"> </t>
    </r>
    <r>
      <rPr>
        <sz val="10"/>
        <rFont val="Calibri"/>
        <family val="2"/>
      </rPr>
      <t>E</t>
    </r>
    <r>
      <rPr>
        <sz val="10"/>
        <rFont val="Times New Roman"/>
        <family val="1"/>
      </rPr>
      <t xml:space="preserve"> </t>
    </r>
    <r>
      <rPr>
        <sz val="10"/>
        <rFont val="Calibri"/>
        <family val="2"/>
      </rPr>
      <t>DECLIVIDADE</t>
    </r>
  </si>
  <si>
    <r>
      <rPr>
        <sz val="10"/>
        <rFont val="Calibri"/>
        <family val="2"/>
      </rPr>
      <t>TESTE</t>
    </r>
    <r>
      <rPr>
        <sz val="10"/>
        <rFont val="Times New Roman"/>
        <family val="1"/>
      </rPr>
      <t xml:space="preserve"> </t>
    </r>
    <r>
      <rPr>
        <sz val="10"/>
        <rFont val="Calibri"/>
        <family val="2"/>
      </rPr>
      <t>DE</t>
    </r>
    <r>
      <rPr>
        <sz val="10"/>
        <rFont val="Times New Roman"/>
        <family val="1"/>
      </rPr>
      <t xml:space="preserve"> </t>
    </r>
    <r>
      <rPr>
        <sz val="10"/>
        <rFont val="Calibri"/>
        <family val="2"/>
      </rPr>
      <t>ESTANQUEIDADE</t>
    </r>
  </si>
  <si>
    <r>
      <rPr>
        <sz val="10"/>
        <rFont val="Calibri"/>
        <family val="2"/>
      </rPr>
      <t>LOCACAO</t>
    </r>
    <r>
      <rPr>
        <sz val="10"/>
        <rFont val="Times New Roman"/>
        <family val="1"/>
      </rPr>
      <t xml:space="preserve"> </t>
    </r>
    <r>
      <rPr>
        <sz val="10"/>
        <rFont val="Calibri"/>
        <family val="2"/>
      </rPr>
      <t>OBRA</t>
    </r>
    <r>
      <rPr>
        <sz val="10"/>
        <rFont val="Times New Roman"/>
        <family val="1"/>
      </rPr>
      <t xml:space="preserve"> </t>
    </r>
    <r>
      <rPr>
        <sz val="10"/>
        <rFont val="Calibri"/>
        <family val="2"/>
      </rPr>
      <t>COM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</si>
  <si>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LOCACAO</t>
    </r>
    <r>
      <rPr>
        <sz val="10"/>
        <rFont val="Times New Roman"/>
        <family val="1"/>
      </rPr>
      <t xml:space="preserve"> </t>
    </r>
    <r>
      <rPr>
        <sz val="10"/>
        <rFont val="Calibri"/>
        <family val="2"/>
      </rPr>
      <t>OBRA</t>
    </r>
    <r>
      <rPr>
        <sz val="10"/>
        <rFont val="Times New Roman"/>
        <family val="1"/>
      </rPr>
      <t xml:space="preserve"> </t>
    </r>
    <r>
      <rPr>
        <sz val="10"/>
        <rFont val="Calibri"/>
        <family val="2"/>
      </rPr>
      <t>SEM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</si>
  <si>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LOCACAO</t>
    </r>
    <r>
      <rPr>
        <sz val="10"/>
        <rFont val="Times New Roman"/>
        <family val="1"/>
      </rPr>
      <t xml:space="preserve"> </t>
    </r>
    <r>
      <rPr>
        <sz val="10"/>
        <rFont val="Calibri"/>
        <family val="2"/>
      </rPr>
      <t>AREA</t>
    </r>
    <r>
      <rPr>
        <sz val="10"/>
        <rFont val="Times New Roman"/>
        <family val="1"/>
      </rPr>
      <t xml:space="preserve"> </t>
    </r>
    <r>
      <rPr>
        <sz val="10"/>
        <rFont val="Calibri"/>
        <family val="2"/>
      </rPr>
      <t>COM</t>
    </r>
    <r>
      <rPr>
        <sz val="10"/>
        <rFont val="Times New Roman"/>
        <family val="1"/>
      </rPr>
      <t xml:space="preserve"> </t>
    </r>
    <r>
      <rPr>
        <sz val="10"/>
        <rFont val="Calibri"/>
        <family val="2"/>
      </rPr>
      <t>EQUIPAMENTO</t>
    </r>
    <r>
      <rPr>
        <sz val="10"/>
        <rFont val="Times New Roman"/>
        <family val="1"/>
      </rPr>
      <t xml:space="preserve"> </t>
    </r>
    <r>
      <rPr>
        <sz val="10"/>
        <rFont val="Calibri"/>
        <family val="2"/>
      </rPr>
      <t>TOPOGRAFICO</t>
    </r>
  </si>
  <si>
    <r>
      <rPr>
        <sz val="10"/>
        <rFont val="Calibri"/>
        <family val="2"/>
      </rPr>
      <t>EQUIPE</t>
    </r>
    <r>
      <rPr>
        <sz val="10"/>
        <rFont val="Times New Roman"/>
        <family val="1"/>
      </rPr>
      <t xml:space="preserve"> </t>
    </r>
    <r>
      <rPr>
        <sz val="10"/>
        <rFont val="Calibri"/>
        <family val="2"/>
      </rPr>
      <t>TOPOGRAFICA</t>
    </r>
    <r>
      <rPr>
        <sz val="10"/>
        <rFont val="Times New Roman"/>
        <family val="1"/>
      </rPr>
      <t xml:space="preserve"> </t>
    </r>
    <r>
      <rPr>
        <sz val="10"/>
        <rFont val="Calibri"/>
        <family val="2"/>
      </rPr>
      <t>OBRA</t>
    </r>
    <r>
      <rPr>
        <sz val="10"/>
        <rFont val="Times New Roman"/>
        <family val="1"/>
      </rPr>
      <t xml:space="preserve"> </t>
    </r>
    <r>
      <rPr>
        <sz val="10"/>
        <rFont val="Calibri"/>
        <family val="2"/>
      </rPr>
      <t>POR</t>
    </r>
    <r>
      <rPr>
        <sz val="10"/>
        <rFont val="Times New Roman"/>
        <family val="1"/>
      </rPr>
      <t xml:space="preserve"> </t>
    </r>
    <r>
      <rPr>
        <sz val="10"/>
        <rFont val="Calibri"/>
        <family val="2"/>
      </rPr>
      <t>DIA</t>
    </r>
  </si>
  <si>
    <r>
      <rPr>
        <sz val="10"/>
        <rFont val="Calibri"/>
        <family val="2"/>
      </rPr>
      <t>UND</t>
    </r>
  </si>
  <si>
    <r>
      <rPr>
        <sz val="10"/>
        <rFont val="Calibri"/>
        <family val="2"/>
      </rPr>
      <t>ENSAIO</t>
    </r>
    <r>
      <rPr>
        <sz val="10"/>
        <rFont val="Times New Roman"/>
        <family val="1"/>
      </rPr>
      <t xml:space="preserve"> </t>
    </r>
    <r>
      <rPr>
        <sz val="10"/>
        <rFont val="Calibri"/>
        <family val="2"/>
      </rPr>
      <t>COMPRESSAO</t>
    </r>
    <r>
      <rPr>
        <sz val="10"/>
        <rFont val="Times New Roman"/>
        <family val="1"/>
      </rPr>
      <t xml:space="preserve"> </t>
    </r>
    <r>
      <rPr>
        <sz val="10"/>
        <rFont val="Calibri"/>
        <family val="2"/>
      </rPr>
      <t>SIMPLES</t>
    </r>
    <r>
      <rPr>
        <sz val="10"/>
        <rFont val="Times New Roman"/>
        <family val="1"/>
      </rPr>
      <t xml:space="preserve"> </t>
    </r>
    <r>
      <rPr>
        <sz val="10"/>
        <rFont val="Calibri"/>
        <family val="2"/>
      </rPr>
      <t>-</t>
    </r>
    <r>
      <rPr>
        <sz val="10"/>
        <rFont val="Times New Roman"/>
        <family val="1"/>
      </rPr>
      <t xml:space="preserve"> </t>
    </r>
    <r>
      <rPr>
        <sz val="10"/>
        <rFont val="Calibri"/>
        <family val="2"/>
      </rPr>
      <t>CONTRAPROVA</t>
    </r>
  </si>
  <si>
    <r>
      <rPr>
        <sz val="10"/>
        <rFont val="Calibri"/>
        <family val="2"/>
      </rPr>
      <t>MARCO</t>
    </r>
    <r>
      <rPr>
        <sz val="10"/>
        <rFont val="Times New Roman"/>
        <family val="1"/>
      </rPr>
      <t xml:space="preserve"> </t>
    </r>
    <r>
      <rPr>
        <sz val="10"/>
        <rFont val="Calibri"/>
        <family val="2"/>
      </rPr>
      <t>LOCALIZADOR</t>
    </r>
    <r>
      <rPr>
        <sz val="10"/>
        <rFont val="Times New Roman"/>
        <family val="1"/>
      </rPr>
      <t xml:space="preserve"> </t>
    </r>
    <r>
      <rPr>
        <sz val="10"/>
        <rFont val="Calibri"/>
        <family val="2"/>
      </rPr>
      <t>DE</t>
    </r>
    <r>
      <rPr>
        <sz val="10"/>
        <rFont val="Times New Roman"/>
        <family val="1"/>
      </rPr>
      <t xml:space="preserve"> </t>
    </r>
    <r>
      <rPr>
        <sz val="10"/>
        <rFont val="Calibri"/>
        <family val="2"/>
      </rPr>
      <t>DUTOS</t>
    </r>
  </si>
  <si>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FITA</t>
    </r>
    <r>
      <rPr>
        <sz val="10"/>
        <rFont val="Times New Roman"/>
        <family val="1"/>
      </rPr>
      <t xml:space="preserve"> </t>
    </r>
    <r>
      <rPr>
        <sz val="10"/>
        <rFont val="Calibri"/>
        <family val="2"/>
      </rPr>
      <t>SUBTERRANEA</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</si>
  <si>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S03.010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PRELIMINARES</t>
    </r>
  </si>
  <si>
    <r>
      <rPr>
        <sz val="10"/>
        <rFont val="Calibri"/>
        <family val="2"/>
      </rPr>
      <t>TAPUME</t>
    </r>
    <r>
      <rPr>
        <sz val="10"/>
        <rFont val="Times New Roman"/>
        <family val="1"/>
      </rPr>
      <t xml:space="preserve"> </t>
    </r>
    <r>
      <rPr>
        <sz val="10"/>
        <rFont val="Calibri"/>
        <family val="2"/>
      </rPr>
      <t>VEDACAO</t>
    </r>
    <r>
      <rPr>
        <sz val="10"/>
        <rFont val="Times New Roman"/>
        <family val="1"/>
      </rPr>
      <t xml:space="preserve"> </t>
    </r>
    <r>
      <rPr>
        <sz val="10"/>
        <rFont val="Calibri"/>
        <family val="2"/>
      </rPr>
      <t>DESCONTINUO</t>
    </r>
    <r>
      <rPr>
        <sz val="10"/>
        <rFont val="Times New Roman"/>
        <family val="1"/>
      </rPr>
      <t xml:space="preserve"> </t>
    </r>
    <r>
      <rPr>
        <sz val="10"/>
        <rFont val="Calibri"/>
        <family val="2"/>
      </rPr>
      <t>COM</t>
    </r>
    <r>
      <rPr>
        <sz val="10"/>
        <rFont val="Times New Roman"/>
        <family val="1"/>
      </rPr>
      <t xml:space="preserve"> </t>
    </r>
    <r>
      <rPr>
        <sz val="10"/>
        <rFont val="Calibri"/>
        <family val="2"/>
      </rPr>
      <t>TABUAS</t>
    </r>
  </si>
  <si>
    <r>
      <rPr>
        <sz val="10"/>
        <rFont val="Calibri"/>
        <family val="2"/>
      </rPr>
      <t>TAPUME</t>
    </r>
    <r>
      <rPr>
        <sz val="10"/>
        <rFont val="Times New Roman"/>
        <family val="1"/>
      </rPr>
      <t xml:space="preserve"> </t>
    </r>
    <r>
      <rPr>
        <sz val="10"/>
        <rFont val="Calibri"/>
        <family val="2"/>
      </rPr>
      <t>PROT</t>
    </r>
    <r>
      <rPr>
        <sz val="10"/>
        <rFont val="Times New Roman"/>
        <family val="1"/>
      </rPr>
      <t xml:space="preserve"> </t>
    </r>
    <r>
      <rPr>
        <sz val="10"/>
        <rFont val="Calibri"/>
        <family val="2"/>
      </rPr>
      <t>CHAPA</t>
    </r>
    <r>
      <rPr>
        <sz val="10"/>
        <rFont val="Times New Roman"/>
        <family val="1"/>
      </rPr>
      <t xml:space="preserve"> </t>
    </r>
    <r>
      <rPr>
        <sz val="10"/>
        <rFont val="Calibri"/>
        <family val="2"/>
      </rPr>
      <t>COMPENS</t>
    </r>
    <r>
      <rPr>
        <sz val="10"/>
        <rFont val="Times New Roman"/>
        <family val="1"/>
      </rPr>
      <t xml:space="preserve"> </t>
    </r>
    <r>
      <rPr>
        <sz val="10"/>
        <rFont val="Calibri"/>
        <family val="2"/>
      </rPr>
      <t>RESINADA</t>
    </r>
    <r>
      <rPr>
        <sz val="10"/>
        <rFont val="Times New Roman"/>
        <family val="1"/>
      </rPr>
      <t xml:space="preserve"> </t>
    </r>
    <r>
      <rPr>
        <sz val="10"/>
        <rFont val="Calibri"/>
        <family val="2"/>
      </rPr>
      <t>12MM</t>
    </r>
  </si>
  <si>
    <r>
      <rPr>
        <sz val="10"/>
        <rFont val="Calibri"/>
        <family val="2"/>
      </rPr>
      <t>TAPUME</t>
    </r>
    <r>
      <rPr>
        <sz val="10"/>
        <rFont val="Times New Roman"/>
        <family val="1"/>
      </rPr>
      <t xml:space="preserve"> </t>
    </r>
    <r>
      <rPr>
        <sz val="10"/>
        <rFont val="Calibri"/>
        <family val="2"/>
      </rPr>
      <t>PROT</t>
    </r>
    <r>
      <rPr>
        <sz val="10"/>
        <rFont val="Times New Roman"/>
        <family val="1"/>
      </rPr>
      <t xml:space="preserve"> </t>
    </r>
    <r>
      <rPr>
        <sz val="10"/>
        <rFont val="Calibri"/>
        <family val="2"/>
      </rPr>
      <t>TELHA</t>
    </r>
    <r>
      <rPr>
        <sz val="10"/>
        <rFont val="Times New Roman"/>
        <family val="1"/>
      </rPr>
      <t xml:space="preserve"> </t>
    </r>
    <r>
      <rPr>
        <sz val="10"/>
        <rFont val="Calibri"/>
        <family val="2"/>
      </rPr>
      <t>MET</t>
    </r>
    <r>
      <rPr>
        <sz val="10"/>
        <rFont val="Times New Roman"/>
        <family val="1"/>
      </rPr>
      <t xml:space="preserve"> </t>
    </r>
    <r>
      <rPr>
        <sz val="10"/>
        <rFont val="Calibri"/>
        <family val="2"/>
      </rPr>
      <t>E=0,50MM</t>
    </r>
    <r>
      <rPr>
        <sz val="10"/>
        <rFont val="Times New Roman"/>
        <family val="1"/>
      </rPr>
      <t xml:space="preserve"> </t>
    </r>
    <r>
      <rPr>
        <sz val="10"/>
        <rFont val="Calibri"/>
        <family val="2"/>
      </rPr>
      <t>H=2,0M</t>
    </r>
  </si>
  <si>
    <r>
      <rPr>
        <sz val="10"/>
        <rFont val="Calibri"/>
        <family val="2"/>
      </rPr>
      <t>PASSADICOS</t>
    </r>
    <r>
      <rPr>
        <sz val="10"/>
        <rFont val="Times New Roman"/>
        <family val="1"/>
      </rPr>
      <t xml:space="preserve"> </t>
    </r>
    <r>
      <rPr>
        <sz val="10"/>
        <rFont val="Calibri"/>
        <family val="2"/>
      </rPr>
      <t>COM</t>
    </r>
    <r>
      <rPr>
        <sz val="10"/>
        <rFont val="Times New Roman"/>
        <family val="1"/>
      </rPr>
      <t xml:space="preserve"> </t>
    </r>
    <r>
      <rPr>
        <sz val="10"/>
        <rFont val="Calibri"/>
        <family val="2"/>
      </rPr>
      <t>PRANCHAS</t>
    </r>
    <r>
      <rPr>
        <sz val="10"/>
        <rFont val="Times New Roman"/>
        <family val="1"/>
      </rPr>
      <t xml:space="preserve"> </t>
    </r>
    <r>
      <rPr>
        <sz val="10"/>
        <rFont val="Calibri"/>
        <family val="2"/>
      </rPr>
      <t>DE</t>
    </r>
    <r>
      <rPr>
        <sz val="10"/>
        <rFont val="Times New Roman"/>
        <family val="1"/>
      </rPr>
      <t xml:space="preserve"> </t>
    </r>
    <r>
      <rPr>
        <sz val="10"/>
        <rFont val="Calibri"/>
        <family val="2"/>
      </rPr>
      <t>MADEIRA</t>
    </r>
  </si>
  <si>
    <r>
      <rPr>
        <sz val="10"/>
        <rFont val="Calibri"/>
        <family val="2"/>
      </rPr>
      <t>PASSADICOS</t>
    </r>
    <r>
      <rPr>
        <sz val="10"/>
        <rFont val="Times New Roman"/>
        <family val="1"/>
      </rPr>
      <t xml:space="preserve"> </t>
    </r>
    <r>
      <rPr>
        <sz val="10"/>
        <rFont val="Calibri"/>
        <family val="2"/>
      </rPr>
      <t>COM</t>
    </r>
    <r>
      <rPr>
        <sz val="10"/>
        <rFont val="Times New Roman"/>
        <family val="1"/>
      </rPr>
      <t xml:space="preserve"> </t>
    </r>
    <r>
      <rPr>
        <sz val="10"/>
        <rFont val="Calibri"/>
        <family val="2"/>
      </rPr>
      <t>CHAPAS</t>
    </r>
    <r>
      <rPr>
        <sz val="10"/>
        <rFont val="Times New Roman"/>
        <family val="1"/>
      </rPr>
      <t xml:space="preserve"> </t>
    </r>
    <r>
      <rPr>
        <sz val="10"/>
        <rFont val="Calibri"/>
        <family val="2"/>
      </rPr>
      <t>DE</t>
    </r>
    <r>
      <rPr>
        <sz val="10"/>
        <rFont val="Times New Roman"/>
        <family val="1"/>
      </rPr>
      <t xml:space="preserve"> </t>
    </r>
    <r>
      <rPr>
        <sz val="10"/>
        <rFont val="Calibri"/>
        <family val="2"/>
      </rPr>
      <t>ACO</t>
    </r>
  </si>
  <si>
    <r>
      <rPr>
        <sz val="10"/>
        <rFont val="Calibri"/>
        <family val="2"/>
      </rPr>
      <t>KG</t>
    </r>
  </si>
  <si>
    <r>
      <rPr>
        <sz val="10"/>
        <rFont val="Calibri"/>
        <family val="2"/>
      </rPr>
      <t>TELA</t>
    </r>
    <r>
      <rPr>
        <sz val="10"/>
        <rFont val="Times New Roman"/>
        <family val="1"/>
      </rPr>
      <t xml:space="preserve"> </t>
    </r>
    <r>
      <rPr>
        <sz val="10"/>
        <rFont val="Calibri"/>
        <family val="2"/>
      </rPr>
      <t>DE</t>
    </r>
    <r>
      <rPr>
        <sz val="10"/>
        <rFont val="Times New Roman"/>
        <family val="1"/>
      </rPr>
      <t xml:space="preserve"> </t>
    </r>
    <r>
      <rPr>
        <sz val="10"/>
        <rFont val="Calibri"/>
        <family val="2"/>
      </rPr>
      <t>PROTECAO</t>
    </r>
    <r>
      <rPr>
        <sz val="10"/>
        <rFont val="Times New Roman"/>
        <family val="1"/>
      </rPr>
      <t xml:space="preserve"> </t>
    </r>
    <r>
      <rPr>
        <sz val="10"/>
        <rFont val="Calibri"/>
        <family val="2"/>
      </rPr>
      <t>FACHADA</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</si>
  <si>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MURO</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</si>
  <si>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ARVORES</t>
    </r>
  </si>
  <si>
    <r>
      <rPr>
        <sz val="10"/>
        <rFont val="Calibri"/>
        <family val="2"/>
      </rPr>
      <t>ESCORAMENTO</t>
    </r>
    <r>
      <rPr>
        <sz val="10"/>
        <rFont val="Times New Roman"/>
        <family val="1"/>
      </rPr>
      <t xml:space="preserve"> </t>
    </r>
    <r>
      <rPr>
        <sz val="10"/>
        <rFont val="Calibri"/>
        <family val="2"/>
      </rPr>
      <t>DE</t>
    </r>
    <r>
      <rPr>
        <sz val="10"/>
        <rFont val="Times New Roman"/>
        <family val="1"/>
      </rPr>
      <t xml:space="preserve"> </t>
    </r>
    <r>
      <rPr>
        <sz val="10"/>
        <rFont val="Calibri"/>
        <family val="2"/>
      </rPr>
      <t>POSTES</t>
    </r>
  </si>
  <si>
    <r>
      <rPr>
        <sz val="10"/>
        <rFont val="Calibri"/>
        <family val="2"/>
      </rPr>
      <t>ANDAIME</t>
    </r>
    <r>
      <rPr>
        <sz val="10"/>
        <rFont val="Times New Roman"/>
        <family val="1"/>
      </rPr>
      <t xml:space="preserve"> </t>
    </r>
    <r>
      <rPr>
        <sz val="10"/>
        <rFont val="Calibri"/>
        <family val="2"/>
      </rPr>
      <t>TIPO</t>
    </r>
    <r>
      <rPr>
        <sz val="10"/>
        <rFont val="Times New Roman"/>
        <family val="1"/>
      </rPr>
      <t xml:space="preserve"> </t>
    </r>
    <r>
      <rPr>
        <sz val="10"/>
        <rFont val="Calibri"/>
        <family val="2"/>
      </rPr>
      <t>BALANCIM</t>
    </r>
    <r>
      <rPr>
        <sz val="10"/>
        <rFont val="Times New Roman"/>
        <family val="1"/>
      </rPr>
      <t xml:space="preserve"> </t>
    </r>
    <r>
      <rPr>
        <sz val="10"/>
        <rFont val="Calibri"/>
        <family val="2"/>
      </rPr>
      <t>LEVE</t>
    </r>
  </si>
  <si>
    <r>
      <rPr>
        <sz val="10"/>
        <rFont val="Calibri"/>
        <family val="2"/>
      </rPr>
      <t>ANDAIME</t>
    </r>
    <r>
      <rPr>
        <sz val="10"/>
        <rFont val="Times New Roman"/>
        <family val="1"/>
      </rPr>
      <t xml:space="preserve"> </t>
    </r>
    <r>
      <rPr>
        <sz val="10"/>
        <rFont val="Calibri"/>
        <family val="2"/>
      </rPr>
      <t>FACHADEIRO</t>
    </r>
    <r>
      <rPr>
        <sz val="10"/>
        <rFont val="Times New Roman"/>
        <family val="1"/>
      </rPr>
      <t xml:space="preserve"> </t>
    </r>
    <r>
      <rPr>
        <sz val="10"/>
        <rFont val="Calibri"/>
        <family val="2"/>
      </rPr>
      <t>(M2XMES)</t>
    </r>
  </si>
  <si>
    <r>
      <rPr>
        <sz val="10"/>
        <rFont val="Calibri"/>
        <family val="2"/>
      </rPr>
      <t>MONTAGEM/DESMONTAGEM</t>
    </r>
    <r>
      <rPr>
        <sz val="10"/>
        <rFont val="Times New Roman"/>
        <family val="1"/>
      </rPr>
      <t xml:space="preserve"> </t>
    </r>
    <r>
      <rPr>
        <sz val="10"/>
        <rFont val="Calibri"/>
        <family val="2"/>
      </rPr>
      <t>ANDAIME</t>
    </r>
    <r>
      <rPr>
        <sz val="10"/>
        <rFont val="Times New Roman"/>
        <family val="1"/>
      </rPr>
      <t xml:space="preserve"> </t>
    </r>
    <r>
      <rPr>
        <sz val="10"/>
        <rFont val="Calibri"/>
        <family val="2"/>
      </rPr>
      <t>FACHADEIRO</t>
    </r>
  </si>
  <si>
    <r>
      <rPr>
        <sz val="10"/>
        <rFont val="Calibri"/>
        <family val="2"/>
      </rPr>
      <t>TRANSP</t>
    </r>
    <r>
      <rPr>
        <sz val="10"/>
        <rFont val="Times New Roman"/>
        <family val="1"/>
      </rPr>
      <t xml:space="preserve"> </t>
    </r>
    <r>
      <rPr>
        <sz val="10"/>
        <rFont val="Calibri"/>
        <family val="2"/>
      </rPr>
      <t>MANUAL</t>
    </r>
    <r>
      <rPr>
        <sz val="10"/>
        <rFont val="Times New Roman"/>
        <family val="1"/>
      </rPr>
      <t xml:space="preserve"> </t>
    </r>
    <r>
      <rPr>
        <sz val="10"/>
        <rFont val="Calibri"/>
        <family val="2"/>
      </rPr>
      <t>MAT</t>
    </r>
    <r>
      <rPr>
        <sz val="10"/>
        <rFont val="Times New Roman"/>
        <family val="1"/>
      </rPr>
      <t xml:space="preserve"> </t>
    </r>
    <r>
      <rPr>
        <sz val="10"/>
        <rFont val="Calibri"/>
        <family val="2"/>
      </rPr>
      <t>DIFIC</t>
    </r>
    <r>
      <rPr>
        <sz val="10"/>
        <rFont val="Times New Roman"/>
        <family val="1"/>
      </rPr>
      <t xml:space="preserve"> </t>
    </r>
    <r>
      <rPr>
        <sz val="10"/>
        <rFont val="Calibri"/>
        <family val="2"/>
      </rPr>
      <t>ACESS</t>
    </r>
    <r>
      <rPr>
        <sz val="10"/>
        <rFont val="Times New Roman"/>
        <family val="1"/>
      </rPr>
      <t xml:space="preserve"> </t>
    </r>
    <r>
      <rPr>
        <sz val="10"/>
        <rFont val="Calibri"/>
        <family val="2"/>
      </rPr>
      <t>ATE</t>
    </r>
    <r>
      <rPr>
        <sz val="10"/>
        <rFont val="Times New Roman"/>
        <family val="1"/>
      </rPr>
      <t xml:space="preserve"> </t>
    </r>
    <r>
      <rPr>
        <sz val="10"/>
        <rFont val="Calibri"/>
        <family val="2"/>
      </rPr>
      <t>500M</t>
    </r>
  </si>
  <si>
    <r>
      <rPr>
        <sz val="10"/>
        <rFont val="Calibri"/>
        <family val="2"/>
      </rPr>
      <t>TRANSP</t>
    </r>
    <r>
      <rPr>
        <sz val="10"/>
        <rFont val="Times New Roman"/>
        <family val="1"/>
      </rPr>
      <t xml:space="preserve"> </t>
    </r>
    <r>
      <rPr>
        <sz val="10"/>
        <rFont val="Calibri"/>
        <family val="2"/>
      </rPr>
      <t>MANUAL</t>
    </r>
    <r>
      <rPr>
        <sz val="10"/>
        <rFont val="Times New Roman"/>
        <family val="1"/>
      </rPr>
      <t xml:space="preserve"> </t>
    </r>
    <r>
      <rPr>
        <sz val="10"/>
        <rFont val="Calibri"/>
        <family val="2"/>
      </rPr>
      <t>MAT</t>
    </r>
    <r>
      <rPr>
        <sz val="10"/>
        <rFont val="Times New Roman"/>
        <family val="1"/>
      </rPr>
      <t xml:space="preserve"> </t>
    </r>
    <r>
      <rPr>
        <sz val="10"/>
        <rFont val="Calibri"/>
        <family val="2"/>
      </rPr>
      <t>DIFIC</t>
    </r>
    <r>
      <rPr>
        <sz val="10"/>
        <rFont val="Times New Roman"/>
        <family val="1"/>
      </rPr>
      <t xml:space="preserve"> </t>
    </r>
    <r>
      <rPr>
        <sz val="10"/>
        <rFont val="Calibri"/>
        <family val="2"/>
      </rPr>
      <t>ACESS</t>
    </r>
    <r>
      <rPr>
        <sz val="10"/>
        <rFont val="Times New Roman"/>
        <family val="1"/>
      </rPr>
      <t xml:space="preserve"> </t>
    </r>
    <r>
      <rPr>
        <sz val="10"/>
        <rFont val="Calibri"/>
        <family val="2"/>
      </rPr>
      <t>ACIMA</t>
    </r>
    <r>
      <rPr>
        <sz val="10"/>
        <rFont val="Times New Roman"/>
        <family val="1"/>
      </rPr>
      <t xml:space="preserve"> </t>
    </r>
    <r>
      <rPr>
        <sz val="10"/>
        <rFont val="Calibri"/>
        <family val="2"/>
      </rPr>
      <t>500M</t>
    </r>
  </si>
  <si>
    <r>
      <rPr>
        <sz val="10"/>
        <rFont val="Calibri"/>
        <family val="2"/>
      </rPr>
      <t>TRANSPORTE</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MATERIAIS</t>
    </r>
  </si>
  <si>
    <r>
      <rPr>
        <sz val="10"/>
        <rFont val="Calibri"/>
        <family val="2"/>
      </rPr>
      <t>TO</t>
    </r>
  </si>
  <si>
    <r>
      <rPr>
        <sz val="10"/>
        <rFont val="Calibri"/>
        <family val="2"/>
      </rPr>
      <t>CORTE</t>
    </r>
    <r>
      <rPr>
        <sz val="10"/>
        <rFont val="Times New Roman"/>
        <family val="1"/>
      </rPr>
      <t xml:space="preserve"> </t>
    </r>
    <r>
      <rPr>
        <sz val="10"/>
        <rFont val="Calibri"/>
        <family val="2"/>
      </rPr>
      <t>DESTOC</t>
    </r>
    <r>
      <rPr>
        <sz val="10"/>
        <rFont val="Times New Roman"/>
        <family val="1"/>
      </rPr>
      <t xml:space="preserve"> </t>
    </r>
    <r>
      <rPr>
        <sz val="10"/>
        <rFont val="Calibri"/>
        <family val="2"/>
      </rPr>
      <t>ARVORE</t>
    </r>
    <r>
      <rPr>
        <sz val="10"/>
        <rFont val="Times New Roman"/>
        <family val="1"/>
      </rPr>
      <t xml:space="preserve"> </t>
    </r>
    <r>
      <rPr>
        <sz val="10"/>
        <rFont val="Calibri"/>
        <family val="2"/>
      </rPr>
      <t>DIAM</t>
    </r>
    <r>
      <rPr>
        <sz val="10"/>
        <rFont val="Times New Roman"/>
        <family val="1"/>
      </rPr>
      <t xml:space="preserve"> </t>
    </r>
    <r>
      <rPr>
        <sz val="10"/>
        <rFont val="Calibri"/>
        <family val="2"/>
      </rPr>
      <t>DE</t>
    </r>
    <r>
      <rPr>
        <sz val="10"/>
        <rFont val="Times New Roman"/>
        <family val="1"/>
      </rPr>
      <t xml:space="preserve"> </t>
    </r>
    <r>
      <rPr>
        <sz val="10"/>
        <rFont val="Calibri"/>
        <family val="2"/>
      </rPr>
      <t>10,01</t>
    </r>
    <r>
      <rPr>
        <sz val="10"/>
        <rFont val="Times New Roman"/>
        <family val="1"/>
      </rPr>
      <t xml:space="preserve"> </t>
    </r>
    <r>
      <rPr>
        <sz val="10"/>
        <rFont val="Calibri"/>
        <family val="2"/>
      </rPr>
      <t>A</t>
    </r>
    <r>
      <rPr>
        <sz val="10"/>
        <rFont val="Times New Roman"/>
        <family val="1"/>
      </rPr>
      <t xml:space="preserve"> </t>
    </r>
    <r>
      <rPr>
        <sz val="10"/>
        <rFont val="Calibri"/>
        <family val="2"/>
      </rPr>
      <t>30CM</t>
    </r>
  </si>
  <si>
    <r>
      <rPr>
        <sz val="10"/>
        <rFont val="Calibri"/>
        <family val="2"/>
      </rPr>
      <t>CORTE</t>
    </r>
    <r>
      <rPr>
        <sz val="10"/>
        <rFont val="Times New Roman"/>
        <family val="1"/>
      </rPr>
      <t xml:space="preserve"> </t>
    </r>
    <r>
      <rPr>
        <sz val="10"/>
        <rFont val="Calibri"/>
        <family val="2"/>
      </rPr>
      <t>DESTOC</t>
    </r>
    <r>
      <rPr>
        <sz val="10"/>
        <rFont val="Times New Roman"/>
        <family val="1"/>
      </rPr>
      <t xml:space="preserve"> </t>
    </r>
    <r>
      <rPr>
        <sz val="10"/>
        <rFont val="Calibri"/>
        <family val="2"/>
      </rPr>
      <t>ARVORE</t>
    </r>
    <r>
      <rPr>
        <sz val="10"/>
        <rFont val="Times New Roman"/>
        <family val="1"/>
      </rPr>
      <t xml:space="preserve"> </t>
    </r>
    <r>
      <rPr>
        <sz val="10"/>
        <rFont val="Calibri"/>
        <family val="2"/>
      </rPr>
      <t>DIAM</t>
    </r>
    <r>
      <rPr>
        <sz val="10"/>
        <rFont val="Times New Roman"/>
        <family val="1"/>
      </rPr>
      <t xml:space="preserve"> </t>
    </r>
    <r>
      <rPr>
        <sz val="10"/>
        <rFont val="Calibri"/>
        <family val="2"/>
      </rPr>
      <t>MAIOR</t>
    </r>
    <r>
      <rPr>
        <sz val="10"/>
        <rFont val="Times New Roman"/>
        <family val="1"/>
      </rPr>
      <t xml:space="preserve"> </t>
    </r>
    <r>
      <rPr>
        <sz val="10"/>
        <rFont val="Calibri"/>
        <family val="2"/>
      </rPr>
      <t>30,0CM</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</si>
  <si>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AREA</t>
    </r>
    <r>
      <rPr>
        <sz val="10"/>
        <rFont val="Times New Roman"/>
        <family val="1"/>
      </rPr>
      <t xml:space="preserve"> </t>
    </r>
    <r>
      <rPr>
        <sz val="10"/>
        <rFont val="Calibri"/>
        <family val="2"/>
      </rPr>
      <t>(VARREDURA)</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</si>
  <si>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RUA</t>
    </r>
    <r>
      <rPr>
        <sz val="10"/>
        <rFont val="Times New Roman"/>
        <family val="1"/>
      </rPr>
      <t xml:space="preserve"> </t>
    </r>
    <r>
      <rPr>
        <sz val="10"/>
        <rFont val="Calibri"/>
        <family val="2"/>
      </rPr>
      <t>COM</t>
    </r>
    <r>
      <rPr>
        <sz val="10"/>
        <rFont val="Times New Roman"/>
        <family val="1"/>
      </rPr>
      <t xml:space="preserve"> </t>
    </r>
    <r>
      <rPr>
        <sz val="10"/>
        <rFont val="Calibri"/>
        <family val="2"/>
      </rPr>
      <t>LAVAGEM</t>
    </r>
  </si>
  <si>
    <r>
      <rPr>
        <sz val="10"/>
        <rFont val="Calibri"/>
        <family val="2"/>
      </rPr>
      <t>LIMPEZA</t>
    </r>
    <r>
      <rPr>
        <sz val="10"/>
        <rFont val="Times New Roman"/>
        <family val="1"/>
      </rPr>
      <t xml:space="preserve"> </t>
    </r>
    <r>
      <rPr>
        <sz val="10"/>
        <rFont val="Calibri"/>
        <family val="2"/>
      </rPr>
      <t>GERAL</t>
    </r>
    <r>
      <rPr>
        <sz val="10"/>
        <rFont val="Times New Roman"/>
        <family val="1"/>
      </rPr>
      <t xml:space="preserve"> </t>
    </r>
    <r>
      <rPr>
        <sz val="10"/>
        <rFont val="Calibri"/>
        <family val="2"/>
      </rPr>
      <t>DA</t>
    </r>
    <r>
      <rPr>
        <sz val="10"/>
        <rFont val="Times New Roman"/>
        <family val="1"/>
      </rPr>
      <t xml:space="preserve"> </t>
    </r>
    <r>
      <rPr>
        <sz val="10"/>
        <rFont val="Calibri"/>
        <family val="2"/>
      </rPr>
      <t>EDIFICACAO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</si>
  <si>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</si>
  <si>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TERRENO</t>
    </r>
    <r>
      <rPr>
        <sz val="10"/>
        <rFont val="Times New Roman"/>
        <family val="1"/>
      </rPr>
      <t xml:space="preserve"> </t>
    </r>
    <r>
      <rPr>
        <sz val="10"/>
        <rFont val="Calibri"/>
        <family val="2"/>
      </rPr>
      <t>VEGETACAO</t>
    </r>
    <r>
      <rPr>
        <sz val="10"/>
        <rFont val="Times New Roman"/>
        <family val="1"/>
      </rPr>
      <t xml:space="preserve"> </t>
    </r>
    <r>
      <rPr>
        <sz val="10"/>
        <rFont val="Calibri"/>
        <family val="2"/>
      </rPr>
      <t>DENSA</t>
    </r>
  </si>
  <si>
    <r>
      <rPr>
        <sz val="10"/>
        <rFont val="Calibri"/>
        <family val="2"/>
      </rPr>
      <t>LIMPEZA</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</si>
  <si>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LIMPEZA</t>
    </r>
    <r>
      <rPr>
        <sz val="10"/>
        <rFont val="Times New Roman"/>
        <family val="1"/>
      </rPr>
      <t xml:space="preserve"> </t>
    </r>
    <r>
      <rPr>
        <sz val="10"/>
        <rFont val="Calibri"/>
        <family val="2"/>
      </rPr>
      <t>ARMADURAS</t>
    </r>
    <r>
      <rPr>
        <sz val="10"/>
        <rFont val="Times New Roman"/>
        <family val="1"/>
      </rPr>
      <t xml:space="preserve"> </t>
    </r>
    <r>
      <rPr>
        <sz val="10"/>
        <rFont val="Calibri"/>
        <family val="2"/>
      </rPr>
      <t>COM</t>
    </r>
    <r>
      <rPr>
        <sz val="10"/>
        <rFont val="Times New Roman"/>
        <family val="1"/>
      </rPr>
      <t xml:space="preserve"> </t>
    </r>
    <r>
      <rPr>
        <sz val="10"/>
        <rFont val="Calibri"/>
        <family val="2"/>
      </rPr>
      <t>ESCOVA</t>
    </r>
    <r>
      <rPr>
        <sz val="10"/>
        <rFont val="Times New Roman"/>
        <family val="1"/>
      </rPr>
      <t xml:space="preserve"> </t>
    </r>
    <r>
      <rPr>
        <sz val="10"/>
        <rFont val="Calibri"/>
        <family val="2"/>
      </rPr>
      <t>DE</t>
    </r>
    <r>
      <rPr>
        <sz val="10"/>
        <rFont val="Times New Roman"/>
        <family val="1"/>
      </rPr>
      <t xml:space="preserve"> </t>
    </r>
    <r>
      <rPr>
        <sz val="10"/>
        <rFont val="Calibri"/>
        <family val="2"/>
      </rPr>
      <t>ACO</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</si>
  <si>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C/</t>
    </r>
    <r>
      <rPr>
        <sz val="10"/>
        <rFont val="Times New Roman"/>
        <family val="1"/>
      </rPr>
      <t xml:space="preserve"> </t>
    </r>
    <r>
      <rPr>
        <sz val="10"/>
        <rFont val="Calibri"/>
        <family val="2"/>
      </rPr>
      <t>HIDROJATEAMENTO</t>
    </r>
  </si>
  <si>
    <r>
      <rPr>
        <sz val="10"/>
        <rFont val="Calibri"/>
        <family val="2"/>
      </rPr>
      <t>LIMPEZA</t>
    </r>
    <r>
      <rPr>
        <sz val="10"/>
        <rFont val="Times New Roman"/>
        <family val="1"/>
      </rPr>
      <t xml:space="preserve"> </t>
    </r>
    <r>
      <rPr>
        <sz val="10"/>
        <rFont val="Calibri"/>
        <family val="2"/>
      </rPr>
      <t>DE</t>
    </r>
    <r>
      <rPr>
        <sz val="10"/>
        <rFont val="Times New Roman"/>
        <family val="1"/>
      </rPr>
      <t xml:space="preserve"> </t>
    </r>
    <r>
      <rPr>
        <sz val="10"/>
        <rFont val="Calibri"/>
        <family val="2"/>
      </rPr>
      <t>CALHAS</t>
    </r>
  </si>
  <si>
    <r>
      <rPr>
        <sz val="10"/>
        <rFont val="Calibri"/>
        <family val="2"/>
      </rPr>
      <t>LIMP</t>
    </r>
    <r>
      <rPr>
        <sz val="10"/>
        <rFont val="Times New Roman"/>
        <family val="1"/>
      </rPr>
      <t xml:space="preserve"> </t>
    </r>
    <r>
      <rPr>
        <sz val="10"/>
        <rFont val="Calibri"/>
        <family val="2"/>
      </rPr>
      <t>MANUAL</t>
    </r>
    <r>
      <rPr>
        <sz val="10"/>
        <rFont val="Times New Roman"/>
        <family val="1"/>
      </rPr>
      <t xml:space="preserve"> </t>
    </r>
    <r>
      <rPr>
        <sz val="10"/>
        <rFont val="Calibri"/>
        <family val="2"/>
      </rPr>
      <t>CANALETA</t>
    </r>
    <r>
      <rPr>
        <sz val="10"/>
        <rFont val="Times New Roman"/>
        <family val="1"/>
      </rPr>
      <t xml:space="preserve"> </t>
    </r>
    <r>
      <rPr>
        <sz val="10"/>
        <rFont val="Calibri"/>
        <family val="2"/>
      </rPr>
      <t>DE</t>
    </r>
    <r>
      <rPr>
        <sz val="10"/>
        <rFont val="Times New Roman"/>
        <family val="1"/>
      </rPr>
      <t xml:space="preserve"> </t>
    </r>
    <r>
      <rPr>
        <sz val="10"/>
        <rFont val="Calibri"/>
        <family val="2"/>
      </rPr>
      <t>AGUAS</t>
    </r>
    <r>
      <rPr>
        <sz val="10"/>
        <rFont val="Times New Roman"/>
        <family val="1"/>
      </rPr>
      <t xml:space="preserve"> </t>
    </r>
    <r>
      <rPr>
        <sz val="10"/>
        <rFont val="Calibri"/>
        <family val="2"/>
      </rPr>
      <t>PLUVIAIS</t>
    </r>
  </si>
  <si>
    <r>
      <rPr>
        <sz val="10"/>
        <rFont val="Calibri"/>
        <family val="2"/>
      </rPr>
      <t>LIMPEZA</t>
    </r>
    <r>
      <rPr>
        <sz val="10"/>
        <rFont val="Times New Roman"/>
        <family val="1"/>
      </rPr>
      <t xml:space="preserve"> </t>
    </r>
    <r>
      <rPr>
        <sz val="10"/>
        <rFont val="Calibri"/>
        <family val="2"/>
      </rPr>
      <t>PAREDES</t>
    </r>
    <r>
      <rPr>
        <sz val="10"/>
        <rFont val="Times New Roman"/>
        <family val="1"/>
      </rPr>
      <t xml:space="preserve"> </t>
    </r>
    <r>
      <rPr>
        <sz val="10"/>
        <rFont val="Calibri"/>
        <family val="2"/>
      </rPr>
      <t>E</t>
    </r>
    <r>
      <rPr>
        <sz val="10"/>
        <rFont val="Times New Roman"/>
        <family val="1"/>
      </rPr>
      <t xml:space="preserve"> </t>
    </r>
    <r>
      <rPr>
        <sz val="10"/>
        <rFont val="Calibri"/>
        <family val="2"/>
      </rPr>
      <t>FUNDO</t>
    </r>
    <r>
      <rPr>
        <sz val="10"/>
        <rFont val="Times New Roman"/>
        <family val="1"/>
      </rPr>
      <t xml:space="preserve"> </t>
    </r>
    <r>
      <rPr>
        <sz val="10"/>
        <rFont val="Calibri"/>
        <family val="2"/>
      </rPr>
      <t>COM</t>
    </r>
    <r>
      <rPr>
        <sz val="10"/>
        <rFont val="Times New Roman"/>
        <family val="1"/>
      </rPr>
      <t xml:space="preserve"> </t>
    </r>
    <r>
      <rPr>
        <sz val="10"/>
        <rFont val="Calibri"/>
        <family val="2"/>
      </rPr>
      <t>ESCOVACAO</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</si>
  <si>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LAVAGEM</t>
    </r>
    <r>
      <rPr>
        <sz val="10"/>
        <rFont val="Times New Roman"/>
        <family val="1"/>
      </rPr>
      <t xml:space="preserve"> </t>
    </r>
    <r>
      <rPr>
        <sz val="10"/>
        <rFont val="Calibri"/>
        <family val="2"/>
      </rPr>
      <t>COM</t>
    </r>
    <r>
      <rPr>
        <sz val="10"/>
        <rFont val="Times New Roman"/>
        <family val="1"/>
      </rPr>
      <t xml:space="preserve"> </t>
    </r>
    <r>
      <rPr>
        <sz val="10"/>
        <rFont val="Calibri"/>
        <family val="2"/>
      </rPr>
      <t>BOMBA</t>
    </r>
    <r>
      <rPr>
        <sz val="10"/>
        <rFont val="Times New Roman"/>
        <family val="1"/>
      </rPr>
      <t xml:space="preserve"> </t>
    </r>
    <r>
      <rPr>
        <sz val="10"/>
        <rFont val="Calibri"/>
        <family val="2"/>
      </rPr>
      <t>ALTA</t>
    </r>
    <r>
      <rPr>
        <sz val="10"/>
        <rFont val="Times New Roman"/>
        <family val="1"/>
      </rPr>
      <t xml:space="preserve"> </t>
    </r>
    <r>
      <rPr>
        <sz val="10"/>
        <rFont val="Calibri"/>
        <family val="2"/>
      </rPr>
      <t>PRESSAO</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</si>
  <si>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CAIXA</t>
    </r>
  </si>
  <si>
    <r>
      <rPr>
        <sz val="10"/>
        <rFont val="Calibri"/>
        <family val="2"/>
      </rPr>
      <t>LIMPEZA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POCOS</t>
    </r>
    <r>
      <rPr>
        <sz val="10"/>
        <rFont val="Times New Roman"/>
        <family val="1"/>
      </rPr>
      <t xml:space="preserve"> </t>
    </r>
    <r>
      <rPr>
        <sz val="10"/>
        <rFont val="Calibri"/>
        <family val="2"/>
      </rPr>
      <t>VISITA</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</si>
  <si>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DESOBSTRUCAO</t>
    </r>
    <r>
      <rPr>
        <sz val="10"/>
        <rFont val="Times New Roman"/>
        <family val="1"/>
      </rPr>
      <t xml:space="preserve"> </t>
    </r>
    <r>
      <rPr>
        <sz val="10"/>
        <rFont val="Calibri"/>
        <family val="2"/>
      </rPr>
      <t>PV</t>
    </r>
    <r>
      <rPr>
        <sz val="10"/>
        <rFont val="Times New Roman"/>
        <family val="1"/>
      </rPr>
      <t xml:space="preserve"> </t>
    </r>
    <r>
      <rPr>
        <sz val="10"/>
        <rFont val="Calibri"/>
        <family val="2"/>
      </rPr>
      <t>E</t>
    </r>
    <r>
      <rPr>
        <sz val="10"/>
        <rFont val="Times New Roman"/>
        <family val="1"/>
      </rPr>
      <t xml:space="preserve"> </t>
    </r>
    <r>
      <rPr>
        <sz val="10"/>
        <rFont val="Calibri"/>
        <family val="2"/>
      </rPr>
      <t>CAIXA</t>
    </r>
  </si>
  <si>
    <r>
      <rPr>
        <sz val="10"/>
        <rFont val="Calibri"/>
        <family val="2"/>
      </rPr>
      <t>LIMPEZA</t>
    </r>
    <r>
      <rPr>
        <sz val="10"/>
        <rFont val="Times New Roman"/>
        <family val="1"/>
      </rPr>
      <t xml:space="preserve"> </t>
    </r>
    <r>
      <rPr>
        <sz val="10"/>
        <rFont val="Calibri"/>
        <family val="2"/>
      </rPr>
      <t>E</t>
    </r>
    <r>
      <rPr>
        <sz val="10"/>
        <rFont val="Times New Roman"/>
        <family val="1"/>
      </rPr>
      <t xml:space="preserve"> </t>
    </r>
    <r>
      <rPr>
        <sz val="10"/>
        <rFont val="Calibri"/>
        <family val="2"/>
      </rPr>
      <t>DESOBS</t>
    </r>
    <r>
      <rPr>
        <sz val="10"/>
        <rFont val="Times New Roman"/>
        <family val="1"/>
      </rPr>
      <t xml:space="preserve"> </t>
    </r>
    <r>
      <rPr>
        <sz val="10"/>
        <rFont val="Calibri"/>
        <family val="2"/>
      </rPr>
      <t>REDES</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</si>
  <si>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RETIRADA</t>
    </r>
    <r>
      <rPr>
        <sz val="10"/>
        <rFont val="Times New Roman"/>
        <family val="1"/>
      </rPr>
      <t xml:space="preserve"> </t>
    </r>
    <r>
      <rPr>
        <sz val="10"/>
        <rFont val="Calibri"/>
        <family val="2"/>
      </rPr>
      <t>MAT</t>
    </r>
    <r>
      <rPr>
        <sz val="10"/>
        <rFont val="Times New Roman"/>
        <family val="1"/>
      </rPr>
      <t xml:space="preserve"> </t>
    </r>
    <r>
      <rPr>
        <sz val="10"/>
        <rFont val="Calibri"/>
        <family val="2"/>
      </rPr>
      <t>LEITO</t>
    </r>
    <r>
      <rPr>
        <sz val="10"/>
        <rFont val="Times New Roman"/>
        <family val="1"/>
      </rPr>
      <t xml:space="preserve"> </t>
    </r>
    <r>
      <rPr>
        <sz val="10"/>
        <rFont val="Calibri"/>
        <family val="2"/>
      </rPr>
      <t>FILTRANTE</t>
    </r>
    <r>
      <rPr>
        <sz val="10"/>
        <rFont val="Times New Roman"/>
        <family val="1"/>
      </rPr>
      <t xml:space="preserve"> </t>
    </r>
    <r>
      <rPr>
        <sz val="10"/>
        <rFont val="Calibri"/>
        <family val="2"/>
      </rPr>
      <t>C/</t>
    </r>
    <r>
      <rPr>
        <sz val="10"/>
        <rFont val="Times New Roman"/>
        <family val="1"/>
      </rPr>
      <t xml:space="preserve"> </t>
    </r>
    <r>
      <rPr>
        <sz val="10"/>
        <rFont val="Calibri"/>
        <family val="2"/>
      </rPr>
      <t>REAPROV</t>
    </r>
  </si>
  <si>
    <r>
      <rPr>
        <sz val="10"/>
        <rFont val="Calibri"/>
        <family val="2"/>
      </rPr>
      <t>M3</t>
    </r>
  </si>
  <si>
    <r>
      <rPr>
        <sz val="10"/>
        <rFont val="Calibri"/>
        <family val="2"/>
      </rPr>
      <t>RASPAGEM/LIMP</t>
    </r>
    <r>
      <rPr>
        <sz val="10"/>
        <rFont val="Times New Roman"/>
        <family val="1"/>
      </rPr>
      <t xml:space="preserve"> </t>
    </r>
    <r>
      <rPr>
        <sz val="10"/>
        <rFont val="Calibri"/>
        <family val="2"/>
      </rPr>
      <t>MECANICA</t>
    </r>
    <r>
      <rPr>
        <sz val="10"/>
        <rFont val="Times New Roman"/>
        <family val="1"/>
      </rPr>
      <t xml:space="preserve"> </t>
    </r>
    <r>
      <rPr>
        <sz val="10"/>
        <rFont val="Calibri"/>
        <family val="2"/>
      </rPr>
      <t>TERRENO</t>
    </r>
    <r>
      <rPr>
        <sz val="10"/>
        <rFont val="Times New Roman"/>
        <family val="1"/>
      </rPr>
      <t xml:space="preserve"> </t>
    </r>
    <r>
      <rPr>
        <sz val="10"/>
        <rFont val="Calibri"/>
        <family val="2"/>
      </rPr>
      <t>C/</t>
    </r>
    <r>
      <rPr>
        <sz val="10"/>
        <rFont val="Times New Roman"/>
        <family val="1"/>
      </rPr>
      <t xml:space="preserve"> </t>
    </r>
    <r>
      <rPr>
        <sz val="10"/>
        <rFont val="Calibri"/>
        <family val="2"/>
      </rPr>
      <t>TRATOR</t>
    </r>
  </si>
  <si>
    <r>
      <rPr>
        <sz val="10"/>
        <rFont val="Calibri"/>
        <family val="2"/>
      </rPr>
      <t>REGULARIZACAO</t>
    </r>
    <r>
      <rPr>
        <sz val="10"/>
        <rFont val="Times New Roman"/>
        <family val="1"/>
      </rPr>
      <t xml:space="preserve"> </t>
    </r>
    <r>
      <rPr>
        <sz val="10"/>
        <rFont val="Calibri"/>
        <family val="2"/>
      </rPr>
      <t>E</t>
    </r>
    <r>
      <rPr>
        <sz val="10"/>
        <rFont val="Times New Roman"/>
        <family val="1"/>
      </rPr>
      <t xml:space="preserve"> </t>
    </r>
    <r>
      <rPr>
        <sz val="10"/>
        <rFont val="Calibri"/>
        <family val="2"/>
      </rPr>
      <t>ACERTO</t>
    </r>
    <r>
      <rPr>
        <sz val="10"/>
        <rFont val="Times New Roman"/>
        <family val="1"/>
      </rPr>
      <t xml:space="preserve"> </t>
    </r>
    <r>
      <rPr>
        <sz val="10"/>
        <rFont val="Calibri"/>
        <family val="2"/>
      </rPr>
      <t>MANUAL</t>
    </r>
    <r>
      <rPr>
        <sz val="10"/>
        <rFont val="Times New Roman"/>
        <family val="1"/>
      </rPr>
      <t xml:space="preserve"> </t>
    </r>
    <r>
      <rPr>
        <sz val="10"/>
        <rFont val="Calibri"/>
        <family val="2"/>
      </rPr>
      <t>DO</t>
    </r>
    <r>
      <rPr>
        <sz val="10"/>
        <rFont val="Times New Roman"/>
        <family val="1"/>
      </rPr>
      <t xml:space="preserve"> </t>
    </r>
    <r>
      <rPr>
        <sz val="10"/>
        <rFont val="Calibri"/>
        <family val="2"/>
      </rPr>
      <t>TERRENO</t>
    </r>
  </si>
  <si>
    <r>
      <rPr>
        <sz val="10"/>
        <rFont val="Calibri"/>
        <family val="2"/>
      </rPr>
      <t>REGULARIZACAO</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TERRENO</t>
    </r>
  </si>
  <si>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ENTULHO</t>
    </r>
    <r>
      <rPr>
        <sz val="10"/>
        <rFont val="Times New Roman"/>
        <family val="1"/>
      </rPr>
      <t xml:space="preserve"> </t>
    </r>
    <r>
      <rPr>
        <sz val="10"/>
        <rFont val="Calibri"/>
        <family val="2"/>
      </rPr>
      <t>SEM</t>
    </r>
    <r>
      <rPr>
        <sz val="10"/>
        <rFont val="Times New Roman"/>
        <family val="1"/>
      </rPr>
      <t xml:space="preserve"> </t>
    </r>
    <r>
      <rPr>
        <sz val="10"/>
        <rFont val="Calibri"/>
        <family val="2"/>
      </rPr>
      <t>CAMINHAO</t>
    </r>
  </si>
  <si>
    <r>
      <rPr>
        <sz val="10"/>
        <rFont val="Calibri"/>
        <family val="2"/>
      </rPr>
      <t>PODA</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GRAMA</t>
    </r>
    <r>
      <rPr>
        <sz val="10"/>
        <rFont val="Times New Roman"/>
        <family val="1"/>
      </rPr>
      <t xml:space="preserve"> </t>
    </r>
    <r>
      <rPr>
        <sz val="10"/>
        <rFont val="Calibri"/>
        <family val="2"/>
      </rPr>
      <t>INCLUSIVE</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</si>
  <si>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PODA</t>
    </r>
    <r>
      <rPr>
        <sz val="10"/>
        <rFont val="Times New Roman"/>
        <family val="1"/>
      </rPr>
      <t xml:space="preserve"> </t>
    </r>
    <r>
      <rPr>
        <sz val="10"/>
        <rFont val="Calibri"/>
        <family val="2"/>
      </rPr>
      <t>MEC</t>
    </r>
    <r>
      <rPr>
        <sz val="10"/>
        <rFont val="Times New Roman"/>
        <family val="1"/>
      </rPr>
      <t xml:space="preserve"> </t>
    </r>
    <r>
      <rPr>
        <sz val="10"/>
        <rFont val="Calibri"/>
        <family val="2"/>
      </rPr>
      <t>DE</t>
    </r>
    <r>
      <rPr>
        <sz val="10"/>
        <rFont val="Times New Roman"/>
        <family val="1"/>
      </rPr>
      <t xml:space="preserve"> </t>
    </r>
    <r>
      <rPr>
        <sz val="10"/>
        <rFont val="Calibri"/>
        <family val="2"/>
      </rPr>
      <t>GRAMA</t>
    </r>
    <r>
      <rPr>
        <sz val="10"/>
        <rFont val="Times New Roman"/>
        <family val="1"/>
      </rPr>
      <t xml:space="preserve"> </t>
    </r>
    <r>
      <rPr>
        <sz val="10"/>
        <rFont val="Calibri"/>
        <family val="2"/>
      </rPr>
      <t>INCLUSIVE</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</si>
  <si>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PLACA</t>
    </r>
    <r>
      <rPr>
        <sz val="10"/>
        <rFont val="Times New Roman"/>
        <family val="1"/>
      </rPr>
      <t xml:space="preserve"> </t>
    </r>
    <r>
      <rPr>
        <sz val="10"/>
        <rFont val="Calibri"/>
        <family val="2"/>
      </rPr>
      <t>SINALIZACAO</t>
    </r>
    <r>
      <rPr>
        <sz val="10"/>
        <rFont val="Times New Roman"/>
        <family val="1"/>
      </rPr>
      <t xml:space="preserve"> </t>
    </r>
    <r>
      <rPr>
        <sz val="10"/>
        <rFont val="Calibri"/>
        <family val="2"/>
      </rPr>
      <t>TRANSITO</t>
    </r>
    <r>
      <rPr>
        <sz val="10"/>
        <rFont val="Times New Roman"/>
        <family val="1"/>
      </rPr>
      <t xml:space="preserve"> </t>
    </r>
    <r>
      <rPr>
        <sz val="10"/>
        <rFont val="Calibri"/>
        <family val="2"/>
      </rPr>
      <t>EM</t>
    </r>
    <r>
      <rPr>
        <sz val="10"/>
        <rFont val="Times New Roman"/>
        <family val="1"/>
      </rPr>
      <t xml:space="preserve"> </t>
    </r>
    <r>
      <rPr>
        <sz val="10"/>
        <rFont val="Calibri"/>
        <family val="2"/>
      </rPr>
      <t>CAVALETE</t>
    </r>
  </si>
  <si>
    <r>
      <rPr>
        <sz val="10"/>
        <rFont val="Calibri"/>
        <family val="2"/>
      </rPr>
      <t>TELA</t>
    </r>
    <r>
      <rPr>
        <sz val="10"/>
        <rFont val="Times New Roman"/>
        <family val="1"/>
      </rPr>
      <t xml:space="preserve"> </t>
    </r>
    <r>
      <rPr>
        <sz val="10"/>
        <rFont val="Calibri"/>
        <family val="2"/>
      </rPr>
      <t>TAPUME</t>
    </r>
    <r>
      <rPr>
        <sz val="10"/>
        <rFont val="Times New Roman"/>
        <family val="1"/>
      </rPr>
      <t xml:space="preserve"> </t>
    </r>
    <r>
      <rPr>
        <sz val="10"/>
        <rFont val="Calibri"/>
        <family val="2"/>
      </rPr>
      <t>CONTINUO</t>
    </r>
    <r>
      <rPr>
        <sz val="10"/>
        <rFont val="Times New Roman"/>
        <family val="1"/>
      </rPr>
      <t xml:space="preserve"> </t>
    </r>
    <r>
      <rPr>
        <sz val="10"/>
        <rFont val="Calibri"/>
        <family val="2"/>
      </rPr>
      <t>PARA</t>
    </r>
    <r>
      <rPr>
        <sz val="10"/>
        <rFont val="Times New Roman"/>
        <family val="1"/>
      </rPr>
      <t xml:space="preserve"> </t>
    </r>
    <r>
      <rPr>
        <sz val="10"/>
        <rFont val="Calibri"/>
        <family val="2"/>
      </rPr>
      <t>SINALIZACAO</t>
    </r>
  </si>
  <si>
    <r>
      <rPr>
        <sz val="10"/>
        <rFont val="Calibri"/>
        <family val="2"/>
      </rPr>
      <t>CONES</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</si>
  <si>
    <r>
      <rPr>
        <sz val="10"/>
        <rFont val="Calibri"/>
        <family val="2"/>
      </rPr>
      <t>CONES</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SINALIZADOR</t>
    </r>
  </si>
  <si>
    <r>
      <rPr>
        <sz val="10"/>
        <rFont val="Calibri"/>
        <family val="2"/>
      </rPr>
      <t>BANDEROLA</t>
    </r>
    <r>
      <rPr>
        <sz val="10"/>
        <rFont val="Times New Roman"/>
        <family val="1"/>
      </rPr>
      <t xml:space="preserve"> </t>
    </r>
    <r>
      <rPr>
        <sz val="10"/>
        <rFont val="Calibri"/>
        <family val="2"/>
      </rPr>
      <t>DE</t>
    </r>
    <r>
      <rPr>
        <sz val="10"/>
        <rFont val="Times New Roman"/>
        <family val="1"/>
      </rPr>
      <t xml:space="preserve"> </t>
    </r>
    <r>
      <rPr>
        <sz val="10"/>
        <rFont val="Calibri"/>
        <family val="2"/>
      </rPr>
      <t>SINALIZACAO</t>
    </r>
  </si>
  <si>
    <r>
      <rPr>
        <sz val="10"/>
        <rFont val="Calibri"/>
        <family val="2"/>
      </rPr>
      <t>SINAL</t>
    </r>
    <r>
      <rPr>
        <sz val="10"/>
        <rFont val="Times New Roman"/>
        <family val="1"/>
      </rPr>
      <t xml:space="preserve"> </t>
    </r>
    <r>
      <rPr>
        <sz val="10"/>
        <rFont val="Calibri"/>
        <family val="2"/>
      </rPr>
      <t>PARE</t>
    </r>
    <r>
      <rPr>
        <sz val="10"/>
        <rFont val="Times New Roman"/>
        <family val="1"/>
      </rPr>
      <t xml:space="preserve"> </t>
    </r>
    <r>
      <rPr>
        <sz val="10"/>
        <rFont val="Calibri"/>
        <family val="2"/>
      </rPr>
      <t>E</t>
    </r>
    <r>
      <rPr>
        <sz val="10"/>
        <rFont val="Times New Roman"/>
        <family val="1"/>
      </rPr>
      <t xml:space="preserve"> </t>
    </r>
    <r>
      <rPr>
        <sz val="10"/>
        <rFont val="Calibri"/>
        <family val="2"/>
      </rPr>
      <t>SIGA</t>
    </r>
    <r>
      <rPr>
        <sz val="10"/>
        <rFont val="Times New Roman"/>
        <family val="1"/>
      </rPr>
      <t xml:space="preserve"> </t>
    </r>
    <r>
      <rPr>
        <sz val="10"/>
        <rFont val="Calibri"/>
        <family val="2"/>
      </rPr>
      <t>C/</t>
    </r>
    <r>
      <rPr>
        <sz val="10"/>
        <rFont val="Times New Roman"/>
        <family val="1"/>
      </rPr>
      <t xml:space="preserve"> </t>
    </r>
    <r>
      <rPr>
        <sz val="10"/>
        <rFont val="Calibri"/>
        <family val="2"/>
      </rPr>
      <t>PLACAS</t>
    </r>
    <r>
      <rPr>
        <sz val="10"/>
        <rFont val="Times New Roman"/>
        <family val="1"/>
      </rPr>
      <t xml:space="preserve"> </t>
    </r>
    <r>
      <rPr>
        <sz val="10"/>
        <rFont val="Calibri"/>
        <family val="2"/>
      </rPr>
      <t>BLOQ</t>
    </r>
    <r>
      <rPr>
        <sz val="10"/>
        <rFont val="Times New Roman"/>
        <family val="1"/>
      </rPr>
      <t xml:space="preserve"> </t>
    </r>
    <r>
      <rPr>
        <sz val="10"/>
        <rFont val="Calibri"/>
        <family val="2"/>
      </rPr>
      <t>E</t>
    </r>
    <r>
      <rPr>
        <sz val="10"/>
        <rFont val="Times New Roman"/>
        <family val="1"/>
      </rPr>
      <t xml:space="preserve"> </t>
    </r>
    <r>
      <rPr>
        <sz val="10"/>
        <rFont val="Calibri"/>
        <family val="2"/>
      </rPr>
      <t>RADIO</t>
    </r>
  </si>
  <si>
    <r>
      <rPr>
        <sz val="10"/>
        <rFont val="Calibri"/>
        <family val="2"/>
      </rPr>
      <t>SINALIZACAO</t>
    </r>
    <r>
      <rPr>
        <sz val="10"/>
        <rFont val="Times New Roman"/>
        <family val="1"/>
      </rPr>
      <t xml:space="preserve"> </t>
    </r>
    <r>
      <rPr>
        <sz val="10"/>
        <rFont val="Calibri"/>
        <family val="2"/>
      </rPr>
      <t>NOTURNA</t>
    </r>
    <r>
      <rPr>
        <sz val="10"/>
        <rFont val="Times New Roman"/>
        <family val="1"/>
      </rPr>
      <t xml:space="preserve"> </t>
    </r>
    <r>
      <rPr>
        <sz val="10"/>
        <rFont val="Calibri"/>
        <family val="2"/>
      </rPr>
      <t>COM</t>
    </r>
    <r>
      <rPr>
        <sz val="10"/>
        <rFont val="Times New Roman"/>
        <family val="1"/>
      </rPr>
      <t xml:space="preserve"> </t>
    </r>
    <r>
      <rPr>
        <sz val="10"/>
        <rFont val="Calibri"/>
        <family val="2"/>
      </rPr>
      <t>ENERGIA</t>
    </r>
    <r>
      <rPr>
        <sz val="10"/>
        <rFont val="Times New Roman"/>
        <family val="1"/>
      </rPr>
      <t xml:space="preserve"> </t>
    </r>
    <r>
      <rPr>
        <sz val="10"/>
        <rFont val="Calibri"/>
        <family val="2"/>
      </rPr>
      <t>ELETRICA</t>
    </r>
  </si>
  <si>
    <r>
      <rPr>
        <sz val="10"/>
        <rFont val="Calibri"/>
        <family val="2"/>
      </rPr>
      <t>SINALIZACAO</t>
    </r>
    <r>
      <rPr>
        <sz val="10"/>
        <rFont val="Times New Roman"/>
        <family val="1"/>
      </rPr>
      <t xml:space="preserve"> </t>
    </r>
    <r>
      <rPr>
        <sz val="10"/>
        <rFont val="Calibri"/>
        <family val="2"/>
      </rPr>
      <t>COM</t>
    </r>
    <r>
      <rPr>
        <sz val="10"/>
        <rFont val="Times New Roman"/>
        <family val="1"/>
      </rPr>
      <t xml:space="preserve"> </t>
    </r>
    <r>
      <rPr>
        <sz val="10"/>
        <rFont val="Calibri"/>
        <family val="2"/>
      </rPr>
      <t>FAIXA</t>
    </r>
    <r>
      <rPr>
        <sz val="10"/>
        <rFont val="Times New Roman"/>
        <family val="1"/>
      </rPr>
      <t xml:space="preserve"> </t>
    </r>
    <r>
      <rPr>
        <sz val="10"/>
        <rFont val="Calibri"/>
        <family val="2"/>
      </rPr>
      <t>DUPLA</t>
    </r>
    <r>
      <rPr>
        <sz val="10"/>
        <rFont val="Times New Roman"/>
        <family val="1"/>
      </rPr>
      <t xml:space="preserve"> </t>
    </r>
    <r>
      <rPr>
        <sz val="10"/>
        <rFont val="Calibri"/>
        <family val="2"/>
      </rPr>
      <t>ZEBRADA</t>
    </r>
  </si>
  <si>
    <r>
      <rPr>
        <sz val="10"/>
        <rFont val="Calibri"/>
        <family val="2"/>
      </rPr>
      <t>APICOAMENTO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</si>
  <si>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ALVEN</t>
    </r>
    <r>
      <rPr>
        <sz val="10"/>
        <rFont val="Times New Roman"/>
        <family val="1"/>
      </rPr>
      <t xml:space="preserve"> </t>
    </r>
    <r>
      <rPr>
        <sz val="10"/>
        <rFont val="Calibri"/>
        <family val="2"/>
      </rPr>
      <t>LAJOTA/TIJOLO/BLOCO</t>
    </r>
  </si>
  <si>
    <r>
      <rPr>
        <sz val="10"/>
        <rFont val="Calibri"/>
        <family val="2"/>
      </rPr>
      <t>DEMOLICAO</t>
    </r>
    <r>
      <rPr>
        <sz val="10"/>
        <rFont val="Times New Roman"/>
        <family val="1"/>
      </rPr>
      <t xml:space="preserve"> </t>
    </r>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</si>
  <si>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S/REAPR</t>
    </r>
  </si>
  <si>
    <r>
      <rPr>
        <sz val="10"/>
        <rFont val="Calibri"/>
        <family val="2"/>
      </rPr>
      <t>DEMOLICAO</t>
    </r>
    <r>
      <rPr>
        <sz val="10"/>
        <rFont val="Times New Roman"/>
        <family val="1"/>
      </rPr>
      <t xml:space="preserve"> </t>
    </r>
    <r>
      <rPr>
        <sz val="10"/>
        <rFont val="Calibri"/>
        <family val="2"/>
      </rPr>
      <t>MECANIC</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S/REAP</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</si>
  <si>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CONCRETO</t>
    </r>
    <r>
      <rPr>
        <sz val="10"/>
        <rFont val="Times New Roman"/>
        <family val="1"/>
      </rPr>
      <t xml:space="preserve"> </t>
    </r>
    <r>
      <rPr>
        <sz val="10"/>
        <rFont val="Calibri"/>
        <family val="2"/>
      </rPr>
      <t>SIMPLES/CICLOP</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</si>
  <si>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</si>
  <si>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DEMOLICAO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EM</t>
    </r>
    <r>
      <rPr>
        <sz val="10"/>
        <rFont val="Times New Roman"/>
        <family val="1"/>
      </rPr>
      <t xml:space="preserve"> </t>
    </r>
    <r>
      <rPr>
        <sz val="10"/>
        <rFont val="Calibri"/>
        <family val="2"/>
      </rPr>
      <t>GRANITO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</si>
  <si>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REVESTIMENTO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</si>
  <si>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BANCADA</t>
    </r>
    <r>
      <rPr>
        <sz val="10"/>
        <rFont val="Times New Roman"/>
        <family val="1"/>
      </rPr>
      <t xml:space="preserve"> </t>
    </r>
    <r>
      <rPr>
        <sz val="10"/>
        <rFont val="Calibri"/>
        <family val="2"/>
      </rPr>
      <t>MARMORE/GRANITO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</si>
  <si>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BACIA/LAVATORIOS</t>
    </r>
    <r>
      <rPr>
        <sz val="10"/>
        <rFont val="Times New Roman"/>
        <family val="1"/>
      </rPr>
      <t xml:space="preserve"> </t>
    </r>
    <r>
      <rPr>
        <sz val="10"/>
        <rFont val="Calibri"/>
        <family val="2"/>
      </rPr>
      <t>C/</t>
    </r>
    <r>
      <rPr>
        <sz val="10"/>
        <rFont val="Times New Roman"/>
        <family val="1"/>
      </rPr>
      <t xml:space="preserve"> </t>
    </r>
    <r>
      <rPr>
        <sz val="10"/>
        <rFont val="Calibri"/>
        <family val="2"/>
      </rPr>
      <t>REAPROV.</t>
    </r>
  </si>
  <si>
    <r>
      <rPr>
        <sz val="10"/>
        <rFont val="Calibri"/>
        <family val="2"/>
      </rPr>
      <t>RETIRADA</t>
    </r>
    <r>
      <rPr>
        <sz val="10"/>
        <rFont val="Times New Roman"/>
        <family val="1"/>
      </rPr>
      <t xml:space="preserve"> </t>
    </r>
    <r>
      <rPr>
        <sz val="10"/>
        <rFont val="Calibri"/>
        <family val="2"/>
      </rPr>
      <t>COBERT</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OU</t>
    </r>
    <r>
      <rPr>
        <sz val="10"/>
        <rFont val="Times New Roman"/>
        <family val="1"/>
      </rPr>
      <t xml:space="preserve"> </t>
    </r>
    <r>
      <rPr>
        <sz val="10"/>
        <rFont val="Calibri"/>
        <family val="2"/>
      </rPr>
      <t>90</t>
    </r>
    <r>
      <rPr>
        <sz val="10"/>
        <rFont val="Times New Roman"/>
        <family val="1"/>
      </rPr>
      <t xml:space="preserve"> </t>
    </r>
    <r>
      <rPr>
        <sz val="10"/>
        <rFont val="Calibri"/>
        <family val="2"/>
      </rPr>
      <t>C/</t>
    </r>
    <r>
      <rPr>
        <sz val="10"/>
        <rFont val="Times New Roman"/>
        <family val="1"/>
      </rPr>
      <t xml:space="preserve"> </t>
    </r>
    <r>
      <rPr>
        <sz val="10"/>
        <rFont val="Calibri"/>
        <family val="2"/>
      </rPr>
      <t>REA</t>
    </r>
  </si>
  <si>
    <r>
      <rPr>
        <sz val="10"/>
        <rFont val="Calibri"/>
        <family val="2"/>
      </rPr>
      <t>RETIRADA</t>
    </r>
    <r>
      <rPr>
        <sz val="10"/>
        <rFont val="Times New Roman"/>
        <family val="1"/>
      </rPr>
      <t xml:space="preserve"> </t>
    </r>
    <r>
      <rPr>
        <sz val="10"/>
        <rFont val="Calibri"/>
        <family val="2"/>
      </rPr>
      <t>COBERT</t>
    </r>
    <r>
      <rPr>
        <sz val="10"/>
        <rFont val="Times New Roman"/>
        <family val="1"/>
      </rPr>
      <t xml:space="preserve"> </t>
    </r>
    <r>
      <rPr>
        <sz val="10"/>
        <rFont val="Calibri"/>
        <family val="2"/>
      </rPr>
      <t>TELHA</t>
    </r>
    <r>
      <rPr>
        <sz val="10"/>
        <rFont val="Times New Roman"/>
        <family val="1"/>
      </rPr>
      <t xml:space="preserve"> </t>
    </r>
    <r>
      <rPr>
        <sz val="10"/>
        <rFont val="Calibri"/>
        <family val="2"/>
      </rPr>
      <t>FIBROCIM</t>
    </r>
    <r>
      <rPr>
        <sz val="10"/>
        <rFont val="Times New Roman"/>
        <family val="1"/>
      </rPr>
      <t xml:space="preserve"> </t>
    </r>
    <r>
      <rPr>
        <sz val="10"/>
        <rFont val="Calibri"/>
        <family val="2"/>
      </rPr>
      <t>C/</t>
    </r>
    <r>
      <rPr>
        <sz val="10"/>
        <rFont val="Times New Roman"/>
        <family val="1"/>
      </rPr>
      <t xml:space="preserve"> </t>
    </r>
    <r>
      <rPr>
        <sz val="10"/>
        <rFont val="Calibri"/>
        <family val="2"/>
      </rPr>
      <t>REPROV</t>
    </r>
  </si>
  <si>
    <r>
      <rPr>
        <sz val="10"/>
        <rFont val="Calibri"/>
        <family val="2"/>
      </rPr>
      <t>RETIRADA</t>
    </r>
    <r>
      <rPr>
        <sz val="10"/>
        <rFont val="Times New Roman"/>
        <family val="1"/>
      </rPr>
      <t xml:space="preserve"> </t>
    </r>
    <r>
      <rPr>
        <sz val="10"/>
        <rFont val="Calibri"/>
        <family val="2"/>
      </rPr>
      <t>DA</t>
    </r>
    <r>
      <rPr>
        <sz val="10"/>
        <rFont val="Times New Roman"/>
        <family val="1"/>
      </rPr>
      <t xml:space="preserve"> </t>
    </r>
    <r>
      <rPr>
        <sz val="10"/>
        <rFont val="Calibri"/>
        <family val="2"/>
      </rPr>
      <t>ESTRUTURA</t>
    </r>
    <r>
      <rPr>
        <sz val="10"/>
        <rFont val="Times New Roman"/>
        <family val="1"/>
      </rPr>
      <t xml:space="preserve"> </t>
    </r>
    <r>
      <rPr>
        <sz val="10"/>
        <rFont val="Calibri"/>
        <family val="2"/>
      </rPr>
      <t>MADEIRA</t>
    </r>
    <r>
      <rPr>
        <sz val="10"/>
        <rFont val="Times New Roman"/>
        <family val="1"/>
      </rPr>
      <t xml:space="preserve"> </t>
    </r>
    <r>
      <rPr>
        <sz val="10"/>
        <rFont val="Calibri"/>
        <family val="2"/>
      </rPr>
      <t>DO</t>
    </r>
    <r>
      <rPr>
        <sz val="10"/>
        <rFont val="Times New Roman"/>
        <family val="1"/>
      </rPr>
      <t xml:space="preserve"> </t>
    </r>
    <r>
      <rPr>
        <sz val="10"/>
        <rFont val="Calibri"/>
        <family val="2"/>
      </rPr>
      <t>TELHADO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</si>
  <si>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MASSA</t>
    </r>
    <r>
      <rPr>
        <sz val="10"/>
        <rFont val="Times New Roman"/>
        <family val="1"/>
      </rPr>
      <t xml:space="preserve"> </t>
    </r>
    <r>
      <rPr>
        <sz val="10"/>
        <rFont val="Calibri"/>
        <family val="2"/>
      </rPr>
      <t>UNICA/REBOCO/EMBOCO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</si>
  <si>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ARAME</t>
    </r>
    <r>
      <rPr>
        <sz val="10"/>
        <rFont val="Times New Roman"/>
        <family val="1"/>
      </rPr>
      <t xml:space="preserve"> </t>
    </r>
    <r>
      <rPr>
        <sz val="10"/>
        <rFont val="Calibri"/>
        <family val="2"/>
      </rPr>
      <t>FARPADO</t>
    </r>
    <r>
      <rPr>
        <sz val="10"/>
        <rFont val="Times New Roman"/>
        <family val="1"/>
      </rPr>
      <t xml:space="preserve"> </t>
    </r>
    <r>
      <rPr>
        <sz val="10"/>
        <rFont val="Calibri"/>
        <family val="2"/>
      </rPr>
      <t>DE</t>
    </r>
    <r>
      <rPr>
        <sz val="10"/>
        <rFont val="Times New Roman"/>
        <family val="1"/>
      </rPr>
      <t xml:space="preserve"> </t>
    </r>
    <r>
      <rPr>
        <sz val="10"/>
        <rFont val="Calibri"/>
        <family val="2"/>
      </rPr>
      <t>CERCA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</si>
  <si>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CERCA</t>
    </r>
    <r>
      <rPr>
        <sz val="10"/>
        <rFont val="Times New Roman"/>
        <family val="1"/>
      </rPr>
      <t xml:space="preserve"> </t>
    </r>
    <r>
      <rPr>
        <sz val="10"/>
        <rFont val="Calibri"/>
        <family val="2"/>
      </rPr>
      <t>EM</t>
    </r>
    <r>
      <rPr>
        <sz val="10"/>
        <rFont val="Times New Roman"/>
        <family val="1"/>
      </rPr>
      <t xml:space="preserve"> </t>
    </r>
    <r>
      <rPr>
        <sz val="10"/>
        <rFont val="Calibri"/>
        <family val="2"/>
      </rPr>
      <t>TELA</t>
    </r>
    <r>
      <rPr>
        <sz val="10"/>
        <rFont val="Times New Roman"/>
        <family val="1"/>
      </rPr>
      <t xml:space="preserve"> </t>
    </r>
    <r>
      <rPr>
        <sz val="10"/>
        <rFont val="Calibri"/>
        <family val="2"/>
      </rPr>
      <t>GALVANIZADA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</si>
  <si>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CERCA</t>
    </r>
    <r>
      <rPr>
        <sz val="10"/>
        <rFont val="Times New Roman"/>
        <family val="1"/>
      </rPr>
      <t xml:space="preserve"> </t>
    </r>
    <r>
      <rPr>
        <sz val="10"/>
        <rFont val="Calibri"/>
        <family val="2"/>
      </rPr>
      <t>SEM</t>
    </r>
    <r>
      <rPr>
        <sz val="10"/>
        <rFont val="Times New Roman"/>
        <family val="1"/>
      </rPr>
      <t xml:space="preserve"> </t>
    </r>
    <r>
      <rPr>
        <sz val="10"/>
        <rFont val="Calibri"/>
        <family val="2"/>
      </rPr>
      <t>REAPROVEITAMENTO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</si>
  <si>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DIVISORIAS</t>
    </r>
    <r>
      <rPr>
        <sz val="10"/>
        <rFont val="Times New Roman"/>
        <family val="1"/>
      </rPr>
      <t xml:space="preserve"> </t>
    </r>
    <r>
      <rPr>
        <sz val="10"/>
        <rFont val="Calibri"/>
        <family val="2"/>
      </rPr>
      <t>COM</t>
    </r>
    <r>
      <rPr>
        <sz val="10"/>
        <rFont val="Times New Roman"/>
        <family val="1"/>
      </rPr>
      <t xml:space="preserve"> </t>
    </r>
    <r>
      <rPr>
        <sz val="10"/>
        <rFont val="Calibri"/>
        <family val="2"/>
      </rPr>
      <t>REAPROVEITAM</t>
    </r>
  </si>
  <si>
    <r>
      <rPr>
        <sz val="10"/>
        <rFont val="Calibri"/>
        <family val="2"/>
      </rPr>
      <t>RETIR</t>
    </r>
    <r>
      <rPr>
        <sz val="10"/>
        <rFont val="Times New Roman"/>
        <family val="1"/>
      </rPr>
      <t xml:space="preserve"> </t>
    </r>
    <r>
      <rPr>
        <sz val="10"/>
        <rFont val="Calibri"/>
        <family val="2"/>
      </rPr>
      <t>ESQUADRIA</t>
    </r>
    <r>
      <rPr>
        <sz val="10"/>
        <rFont val="Times New Roman"/>
        <family val="1"/>
      </rPr>
      <t xml:space="preserve"> </t>
    </r>
    <r>
      <rPr>
        <sz val="10"/>
        <rFont val="Calibri"/>
        <family val="2"/>
      </rPr>
      <t>PORTA/JANELA</t>
    </r>
    <r>
      <rPr>
        <sz val="10"/>
        <rFont val="Times New Roman"/>
        <family val="1"/>
      </rPr>
      <t xml:space="preserve"> </t>
    </r>
    <r>
      <rPr>
        <sz val="10"/>
        <rFont val="Calibri"/>
        <family val="2"/>
      </rPr>
      <t>C/</t>
    </r>
    <r>
      <rPr>
        <sz val="10"/>
        <rFont val="Times New Roman"/>
        <family val="1"/>
      </rPr>
      <t xml:space="preserve"> </t>
    </r>
    <r>
      <rPr>
        <sz val="10"/>
        <rFont val="Calibri"/>
        <family val="2"/>
      </rPr>
      <t>REAPRPV.</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</si>
  <si>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FORRO</t>
    </r>
    <r>
      <rPr>
        <sz val="10"/>
        <rFont val="Times New Roman"/>
        <family val="1"/>
      </rPr>
      <t xml:space="preserve"> </t>
    </r>
    <r>
      <rPr>
        <sz val="10"/>
        <rFont val="Calibri"/>
        <family val="2"/>
      </rPr>
      <t>EM</t>
    </r>
    <r>
      <rPr>
        <sz val="10"/>
        <rFont val="Times New Roman"/>
        <family val="1"/>
      </rPr>
      <t xml:space="preserve"> </t>
    </r>
    <r>
      <rPr>
        <sz val="10"/>
        <rFont val="Calibri"/>
        <family val="2"/>
      </rPr>
      <t>PVC</t>
    </r>
    <r>
      <rPr>
        <sz val="10"/>
        <rFont val="Times New Roman"/>
        <family val="1"/>
      </rPr>
      <t xml:space="preserve"> </t>
    </r>
    <r>
      <rPr>
        <sz val="10"/>
        <rFont val="Calibri"/>
        <family val="2"/>
      </rPr>
      <t>C/</t>
    </r>
    <r>
      <rPr>
        <sz val="10"/>
        <rFont val="Times New Roman"/>
        <family val="1"/>
      </rPr>
      <t xml:space="preserve"> </t>
    </r>
    <r>
      <rPr>
        <sz val="10"/>
        <rFont val="Calibri"/>
        <family val="2"/>
      </rPr>
      <t>REAPROVEITAM</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</si>
  <si>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GUARDA</t>
    </r>
    <r>
      <rPr>
        <sz val="10"/>
        <rFont val="Times New Roman"/>
        <family val="1"/>
      </rPr>
      <t xml:space="preserve"> </t>
    </r>
    <r>
      <rPr>
        <sz val="10"/>
        <rFont val="Calibri"/>
        <family val="2"/>
      </rPr>
      <t>CORPO</t>
    </r>
  </si>
  <si>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PINTURA</t>
    </r>
    <r>
      <rPr>
        <sz val="10"/>
        <rFont val="Times New Roman"/>
        <family val="1"/>
      </rPr>
      <t xml:space="preserve"> </t>
    </r>
    <r>
      <rPr>
        <sz val="10"/>
        <rFont val="Calibri"/>
        <family val="2"/>
      </rPr>
      <t>ESTRUTURA</t>
    </r>
    <r>
      <rPr>
        <sz val="10"/>
        <rFont val="Times New Roman"/>
        <family val="1"/>
      </rPr>
      <t xml:space="preserve"> </t>
    </r>
    <r>
      <rPr>
        <sz val="10"/>
        <rFont val="Calibri"/>
        <family val="2"/>
      </rPr>
      <t>METALICA</t>
    </r>
  </si>
  <si>
    <r>
      <rPr>
        <sz val="10"/>
        <rFont val="Calibri"/>
        <family val="2"/>
      </rPr>
      <t>RETIRADA</t>
    </r>
    <r>
      <rPr>
        <sz val="10"/>
        <rFont val="Times New Roman"/>
        <family val="1"/>
      </rPr>
      <t xml:space="preserve"> </t>
    </r>
    <r>
      <rPr>
        <sz val="10"/>
        <rFont val="Calibri"/>
        <family val="2"/>
      </rPr>
      <t>PONTO</t>
    </r>
    <r>
      <rPr>
        <sz val="10"/>
        <rFont val="Times New Roman"/>
        <family val="1"/>
      </rPr>
      <t xml:space="preserve"> </t>
    </r>
    <r>
      <rPr>
        <sz val="10"/>
        <rFont val="Calibri"/>
        <family val="2"/>
      </rPr>
      <t>ELETRICOS,</t>
    </r>
    <r>
      <rPr>
        <sz val="10"/>
        <rFont val="Times New Roman"/>
        <family val="1"/>
      </rPr>
      <t xml:space="preserve"> </t>
    </r>
    <r>
      <rPr>
        <sz val="10"/>
        <rFont val="Calibri"/>
        <family val="2"/>
      </rPr>
      <t>INC</t>
    </r>
    <r>
      <rPr>
        <sz val="10"/>
        <rFont val="Times New Roman"/>
        <family val="1"/>
      </rPr>
      <t xml:space="preserve"> </t>
    </r>
    <r>
      <rPr>
        <sz val="10"/>
        <rFont val="Calibri"/>
        <family val="2"/>
      </rPr>
      <t>DISJUNTOR</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</si>
  <si>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PORTAO</t>
    </r>
    <r>
      <rPr>
        <sz val="10"/>
        <rFont val="Times New Roman"/>
        <family val="1"/>
      </rPr>
      <t xml:space="preserve"> </t>
    </r>
    <r>
      <rPr>
        <sz val="10"/>
        <rFont val="Calibri"/>
        <family val="2"/>
      </rPr>
      <t>COM</t>
    </r>
    <r>
      <rPr>
        <sz val="10"/>
        <rFont val="Times New Roman"/>
        <family val="1"/>
      </rPr>
      <t xml:space="preserve"> </t>
    </r>
    <r>
      <rPr>
        <sz val="10"/>
        <rFont val="Calibri"/>
        <family val="2"/>
      </rPr>
      <t>REAPROVEITAMENTO</t>
    </r>
  </si>
  <si>
    <r>
      <rPr>
        <sz val="10"/>
        <rFont val="Calibri"/>
        <family val="2"/>
      </rPr>
      <t>RETIR</t>
    </r>
    <r>
      <rPr>
        <sz val="10"/>
        <rFont val="Times New Roman"/>
        <family val="1"/>
      </rPr>
      <t xml:space="preserve"> </t>
    </r>
    <r>
      <rPr>
        <sz val="10"/>
        <rFont val="Calibri"/>
        <family val="2"/>
      </rPr>
      <t>RODAPE/DEGRAU/SOLEIRA/BANC</t>
    </r>
    <r>
      <rPr>
        <sz val="10"/>
        <rFont val="Times New Roman"/>
        <family val="1"/>
      </rPr>
      <t xml:space="preserve"> </t>
    </r>
    <r>
      <rPr>
        <sz val="10"/>
        <rFont val="Calibri"/>
        <family val="2"/>
      </rPr>
      <t>GRANITO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</si>
  <si>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TELHA</t>
    </r>
    <r>
      <rPr>
        <sz val="10"/>
        <rFont val="Times New Roman"/>
        <family val="1"/>
      </rPr>
      <t xml:space="preserve"> </t>
    </r>
    <r>
      <rPr>
        <sz val="10"/>
        <rFont val="Calibri"/>
        <family val="2"/>
      </rPr>
      <t>CERAMICA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</si>
  <si>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TORNEIRAS</t>
    </r>
    <r>
      <rPr>
        <sz val="10"/>
        <rFont val="Times New Roman"/>
        <family val="1"/>
      </rPr>
      <t xml:space="preserve"> </t>
    </r>
    <r>
      <rPr>
        <sz val="10"/>
        <rFont val="Calibri"/>
        <family val="2"/>
      </rPr>
      <t>E</t>
    </r>
    <r>
      <rPr>
        <sz val="10"/>
        <rFont val="Times New Roman"/>
        <family val="1"/>
      </rPr>
      <t xml:space="preserve"> </t>
    </r>
    <r>
      <rPr>
        <sz val="10"/>
        <rFont val="Calibri"/>
        <family val="2"/>
      </rPr>
      <t>REGISTROS</t>
    </r>
  </si>
  <si>
    <r>
      <rPr>
        <sz val="10"/>
        <rFont val="Calibri"/>
        <family val="2"/>
      </rPr>
      <t>RETIRADA</t>
    </r>
    <r>
      <rPr>
        <sz val="10"/>
        <rFont val="Times New Roman"/>
        <family val="1"/>
      </rPr>
      <t xml:space="preserve"> </t>
    </r>
    <r>
      <rPr>
        <sz val="10"/>
        <rFont val="Calibri"/>
        <family val="2"/>
      </rPr>
      <t>PISO</t>
    </r>
    <r>
      <rPr>
        <sz val="10"/>
        <rFont val="Times New Roman"/>
        <family val="1"/>
      </rPr>
      <t xml:space="preserve"> </t>
    </r>
    <r>
      <rPr>
        <sz val="10"/>
        <rFont val="Calibri"/>
        <family val="2"/>
      </rPr>
      <t>PAVIFLEX/PLACAS</t>
    </r>
    <r>
      <rPr>
        <sz val="10"/>
        <rFont val="Times New Roman"/>
        <family val="1"/>
      </rPr>
      <t xml:space="preserve"> </t>
    </r>
    <r>
      <rPr>
        <sz val="10"/>
        <rFont val="Calibri"/>
        <family val="2"/>
      </rPr>
      <t>BORRACHA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</si>
  <si>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GRADES</t>
    </r>
    <r>
      <rPr>
        <sz val="10"/>
        <rFont val="Times New Roman"/>
        <family val="1"/>
      </rPr>
      <t xml:space="preserve"> </t>
    </r>
    <r>
      <rPr>
        <sz val="10"/>
        <rFont val="Calibri"/>
        <family val="2"/>
      </rPr>
      <t>OU</t>
    </r>
    <r>
      <rPr>
        <sz val="10"/>
        <rFont val="Times New Roman"/>
        <family val="1"/>
      </rPr>
      <t xml:space="preserve"> </t>
    </r>
    <r>
      <rPr>
        <sz val="10"/>
        <rFont val="Calibri"/>
        <family val="2"/>
      </rPr>
      <t>GRADIS</t>
    </r>
  </si>
  <si>
    <r>
      <rPr>
        <sz val="10"/>
        <rFont val="Calibri"/>
        <family val="2"/>
      </rPr>
      <t>DESATIVACAO</t>
    </r>
    <r>
      <rPr>
        <sz val="10"/>
        <rFont val="Times New Roman"/>
        <family val="1"/>
      </rPr>
      <t xml:space="preserve"> </t>
    </r>
    <r>
      <rPr>
        <sz val="10"/>
        <rFont val="Calibri"/>
        <family val="2"/>
      </rPr>
      <t>E</t>
    </r>
    <r>
      <rPr>
        <sz val="10"/>
        <rFont val="Times New Roman"/>
        <family val="1"/>
      </rPr>
      <t xml:space="preserve"> </t>
    </r>
    <r>
      <rPr>
        <sz val="10"/>
        <rFont val="Calibri"/>
        <family val="2"/>
      </rPr>
      <t>VEDACAO</t>
    </r>
    <r>
      <rPr>
        <sz val="10"/>
        <rFont val="Times New Roman"/>
        <family val="1"/>
      </rPr>
      <t xml:space="preserve"> </t>
    </r>
    <r>
      <rPr>
        <sz val="10"/>
        <rFont val="Calibri"/>
        <family val="2"/>
      </rPr>
      <t>DE</t>
    </r>
    <r>
      <rPr>
        <sz val="10"/>
        <rFont val="Times New Roman"/>
        <family val="1"/>
      </rPr>
      <t xml:space="preserve"> </t>
    </r>
    <r>
      <rPr>
        <sz val="10"/>
        <rFont val="Calibri"/>
        <family val="2"/>
      </rPr>
      <t>PONTO</t>
    </r>
    <r>
      <rPr>
        <sz val="10"/>
        <rFont val="Times New Roman"/>
        <family val="1"/>
      </rPr>
      <t xml:space="preserve"> </t>
    </r>
    <r>
      <rPr>
        <sz val="10"/>
        <rFont val="Calibri"/>
        <family val="2"/>
      </rPr>
      <t>DE</t>
    </r>
    <r>
      <rPr>
        <sz val="10"/>
        <rFont val="Times New Roman"/>
        <family val="1"/>
      </rPr>
      <t xml:space="preserve"> </t>
    </r>
    <r>
      <rPr>
        <sz val="10"/>
        <rFont val="Calibri"/>
        <family val="2"/>
      </rPr>
      <t>AGUA</t>
    </r>
  </si>
  <si>
    <r>
      <rPr>
        <sz val="10"/>
        <rFont val="Calibri"/>
        <family val="2"/>
      </rPr>
      <t>FURO</t>
    </r>
    <r>
      <rPr>
        <sz val="10"/>
        <rFont val="Times New Roman"/>
        <family val="1"/>
      </rPr>
      <t xml:space="preserve"> </t>
    </r>
    <r>
      <rPr>
        <sz val="10"/>
        <rFont val="Calibri"/>
        <family val="2"/>
      </rPr>
      <t>EM</t>
    </r>
    <r>
      <rPr>
        <sz val="10"/>
        <rFont val="Times New Roman"/>
        <family val="1"/>
      </rPr>
      <t xml:space="preserve"> </t>
    </r>
    <r>
      <rPr>
        <sz val="10"/>
        <rFont val="Calibri"/>
        <family val="2"/>
      </rPr>
      <t>ROCHA</t>
    </r>
    <r>
      <rPr>
        <sz val="10"/>
        <rFont val="Times New Roman"/>
        <family val="1"/>
      </rPr>
      <t xml:space="preserve"> </t>
    </r>
    <r>
      <rPr>
        <sz val="10"/>
        <rFont val="Calibri"/>
        <family val="2"/>
      </rPr>
      <t>DN</t>
    </r>
    <r>
      <rPr>
        <sz val="10"/>
        <rFont val="Times New Roman"/>
        <family val="1"/>
      </rPr>
      <t xml:space="preserve"> </t>
    </r>
    <r>
      <rPr>
        <sz val="10"/>
        <rFont val="Calibri"/>
        <family val="2"/>
      </rPr>
      <t>32MM/50CM</t>
    </r>
    <r>
      <rPr>
        <sz val="10"/>
        <rFont val="Times New Roman"/>
        <family val="1"/>
      </rPr>
      <t xml:space="preserve"> </t>
    </r>
    <r>
      <rPr>
        <sz val="10"/>
        <rFont val="Calibri"/>
        <family val="2"/>
      </rPr>
      <t>C/</t>
    </r>
    <r>
      <rPr>
        <sz val="10"/>
        <rFont val="Times New Roman"/>
        <family val="1"/>
      </rPr>
      <t xml:space="preserve"> </t>
    </r>
    <r>
      <rPr>
        <sz val="10"/>
        <rFont val="Calibri"/>
        <family val="2"/>
      </rPr>
      <t>ENCH</t>
    </r>
    <r>
      <rPr>
        <sz val="10"/>
        <rFont val="Times New Roman"/>
        <family val="1"/>
      </rPr>
      <t xml:space="preserve"> </t>
    </r>
    <r>
      <rPr>
        <sz val="10"/>
        <rFont val="Calibri"/>
        <family val="2"/>
      </rPr>
      <t>GROUT</t>
    </r>
  </si>
  <si>
    <r>
      <rPr>
        <sz val="10"/>
        <rFont val="Calibri"/>
        <family val="2"/>
      </rPr>
      <t>FURO</t>
    </r>
    <r>
      <rPr>
        <sz val="10"/>
        <rFont val="Times New Roman"/>
        <family val="1"/>
      </rPr>
      <t xml:space="preserve"> </t>
    </r>
    <r>
      <rPr>
        <sz val="10"/>
        <rFont val="Calibri"/>
        <family val="2"/>
      </rPr>
      <t>EM</t>
    </r>
    <r>
      <rPr>
        <sz val="10"/>
        <rFont val="Times New Roman"/>
        <family val="1"/>
      </rPr>
      <t xml:space="preserve"> </t>
    </r>
    <r>
      <rPr>
        <sz val="10"/>
        <rFont val="Calibri"/>
        <family val="2"/>
      </rPr>
      <t>PAREDE</t>
    </r>
    <r>
      <rPr>
        <sz val="10"/>
        <rFont val="Times New Roman"/>
        <family val="1"/>
      </rPr>
      <t xml:space="preserve"> </t>
    </r>
    <r>
      <rPr>
        <sz val="10"/>
        <rFont val="Calibri"/>
        <family val="2"/>
      </rPr>
      <t>CONCRETO</t>
    </r>
    <r>
      <rPr>
        <sz val="10"/>
        <rFont val="Times New Roman"/>
        <family val="1"/>
      </rPr>
      <t xml:space="preserve"> </t>
    </r>
    <r>
      <rPr>
        <sz val="10"/>
        <rFont val="Calibri"/>
        <family val="2"/>
      </rPr>
      <t>3/8"</t>
    </r>
    <r>
      <rPr>
        <sz val="10"/>
        <rFont val="Times New Roman"/>
        <family val="1"/>
      </rPr>
      <t xml:space="preserve"> </t>
    </r>
    <r>
      <rPr>
        <sz val="10"/>
        <rFont val="Calibri"/>
        <family val="2"/>
      </rPr>
      <t>15</t>
    </r>
    <r>
      <rPr>
        <sz val="10"/>
        <rFont val="Times New Roman"/>
        <family val="1"/>
      </rPr>
      <t xml:space="preserve"> </t>
    </r>
    <r>
      <rPr>
        <sz val="10"/>
        <rFont val="Calibri"/>
        <family val="2"/>
      </rPr>
      <t>A</t>
    </r>
    <r>
      <rPr>
        <sz val="10"/>
        <rFont val="Times New Roman"/>
        <family val="1"/>
      </rPr>
      <t xml:space="preserve"> </t>
    </r>
    <r>
      <rPr>
        <sz val="10"/>
        <rFont val="Calibri"/>
        <family val="2"/>
      </rPr>
      <t>20CM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</si>
  <si>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DN15A25MM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</si>
  <si>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DN32A50MM</t>
    </r>
  </si>
  <si>
    <r>
      <rPr>
        <sz val="10"/>
        <rFont val="Calibri"/>
        <family val="2"/>
      </rPr>
      <t>ABERTUR/FECHAM</t>
    </r>
    <r>
      <rPr>
        <sz val="10"/>
        <rFont val="Times New Roman"/>
        <family val="1"/>
      </rPr>
      <t xml:space="preserve"> </t>
    </r>
    <r>
      <rPr>
        <sz val="10"/>
        <rFont val="Calibri"/>
        <family val="2"/>
      </rPr>
      <t>ALVENAR</t>
    </r>
    <r>
      <rPr>
        <sz val="10"/>
        <rFont val="Times New Roman"/>
        <family val="1"/>
      </rPr>
      <t xml:space="preserve"> </t>
    </r>
    <r>
      <rPr>
        <sz val="10"/>
        <rFont val="Calibri"/>
        <family val="2"/>
      </rPr>
      <t>TUBO</t>
    </r>
    <r>
      <rPr>
        <sz val="10"/>
        <rFont val="Times New Roman"/>
        <family val="1"/>
      </rPr>
      <t xml:space="preserve"> </t>
    </r>
    <r>
      <rPr>
        <sz val="10"/>
        <rFont val="Calibri"/>
        <family val="2"/>
      </rPr>
      <t>DN75</t>
    </r>
    <r>
      <rPr>
        <sz val="10"/>
        <rFont val="Times New Roman"/>
        <family val="1"/>
      </rPr>
      <t xml:space="preserve"> </t>
    </r>
    <r>
      <rPr>
        <sz val="10"/>
        <rFont val="Calibri"/>
        <family val="2"/>
      </rPr>
      <t>A</t>
    </r>
    <r>
      <rPr>
        <sz val="10"/>
        <rFont val="Times New Roman"/>
        <family val="1"/>
      </rPr>
      <t xml:space="preserve"> </t>
    </r>
    <r>
      <rPr>
        <sz val="10"/>
        <rFont val="Calibri"/>
        <family val="2"/>
      </rPr>
      <t>100MM</t>
    </r>
  </si>
  <si>
    <r>
      <rPr>
        <sz val="10"/>
        <rFont val="Calibri"/>
        <family val="2"/>
      </rPr>
      <t>CACAMBA</t>
    </r>
    <r>
      <rPr>
        <sz val="10"/>
        <rFont val="Times New Roman"/>
        <family val="1"/>
      </rPr>
      <t xml:space="preserve"> </t>
    </r>
    <r>
      <rPr>
        <sz val="10"/>
        <rFont val="Calibri"/>
        <family val="2"/>
      </rPr>
      <t>ESTAC.</t>
    </r>
    <r>
      <rPr>
        <sz val="10"/>
        <rFont val="Times New Roman"/>
        <family val="1"/>
      </rPr>
      <t xml:space="preserve"> </t>
    </r>
    <r>
      <rPr>
        <sz val="10"/>
        <rFont val="Calibri"/>
        <family val="2"/>
      </rPr>
      <t>P/</t>
    </r>
    <r>
      <rPr>
        <sz val="10"/>
        <rFont val="Times New Roman"/>
        <family val="1"/>
      </rPr>
      <t xml:space="preserve"> </t>
    </r>
    <r>
      <rPr>
        <sz val="10"/>
        <rFont val="Calibri"/>
        <family val="2"/>
      </rPr>
      <t>CARREG.MANUAL</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</si>
  <si>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TAMPAS</t>
    </r>
    <r>
      <rPr>
        <sz val="10"/>
        <rFont val="Times New Roman"/>
        <family val="1"/>
      </rPr>
      <t xml:space="preserve"> </t>
    </r>
    <r>
      <rPr>
        <sz val="10"/>
        <rFont val="Calibri"/>
        <family val="2"/>
      </rPr>
      <t>CHAPA</t>
    </r>
    <r>
      <rPr>
        <sz val="10"/>
        <rFont val="Times New Roman"/>
        <family val="1"/>
      </rPr>
      <t xml:space="preserve"> </t>
    </r>
    <r>
      <rPr>
        <sz val="10"/>
        <rFont val="Calibri"/>
        <family val="2"/>
      </rPr>
      <t>ACO</t>
    </r>
  </si>
  <si>
    <r>
      <rPr>
        <sz val="10"/>
        <rFont val="Calibri"/>
        <family val="2"/>
      </rPr>
      <t>DEMOLICAO</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CIMENTADO</t>
    </r>
    <r>
      <rPr>
        <sz val="10"/>
        <rFont val="Times New Roman"/>
        <family val="1"/>
      </rPr>
      <t xml:space="preserve"> </t>
    </r>
    <r>
      <rPr>
        <sz val="10"/>
        <rFont val="Calibri"/>
        <family val="2"/>
      </rPr>
      <t>SOBRE</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</si>
  <si>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MAT</t>
    </r>
    <r>
      <rPr>
        <sz val="10"/>
        <rFont val="Times New Roman"/>
        <family val="1"/>
      </rPr>
      <t xml:space="preserve"> </t>
    </r>
    <r>
      <rPr>
        <sz val="10"/>
        <rFont val="Calibri"/>
        <family val="2"/>
      </rPr>
      <t>LEITO</t>
    </r>
    <r>
      <rPr>
        <sz val="10"/>
        <rFont val="Times New Roman"/>
        <family val="1"/>
      </rPr>
      <t xml:space="preserve"> </t>
    </r>
    <r>
      <rPr>
        <sz val="10"/>
        <rFont val="Calibri"/>
        <family val="2"/>
      </rPr>
      <t>FILTRANTE</t>
    </r>
    <r>
      <rPr>
        <sz val="10"/>
        <rFont val="Times New Roman"/>
        <family val="1"/>
      </rPr>
      <t xml:space="preserve"> </t>
    </r>
    <r>
      <rPr>
        <sz val="10"/>
        <rFont val="Calibri"/>
        <family val="2"/>
      </rPr>
      <t>S/</t>
    </r>
    <r>
      <rPr>
        <sz val="10"/>
        <rFont val="Times New Roman"/>
        <family val="1"/>
      </rPr>
      <t xml:space="preserve"> </t>
    </r>
    <r>
      <rPr>
        <sz val="10"/>
        <rFont val="Calibri"/>
        <family val="2"/>
      </rPr>
      <t>REAPROV</t>
    </r>
  </si>
  <si>
    <r>
      <rPr>
        <sz val="10"/>
        <rFont val="Calibri"/>
        <family val="2"/>
      </rPr>
      <t>ANDAIME</t>
    </r>
    <r>
      <rPr>
        <sz val="10"/>
        <rFont val="Times New Roman"/>
        <family val="1"/>
      </rPr>
      <t xml:space="preserve"> </t>
    </r>
    <r>
      <rPr>
        <sz val="10"/>
        <rFont val="Calibri"/>
        <family val="2"/>
      </rPr>
      <t>TUBULAR</t>
    </r>
    <r>
      <rPr>
        <sz val="10"/>
        <rFont val="Times New Roman"/>
        <family val="1"/>
      </rPr>
      <t xml:space="preserve"> </t>
    </r>
    <r>
      <rPr>
        <sz val="10"/>
        <rFont val="Calibri"/>
        <family val="2"/>
      </rPr>
      <t>P/ESTRUTURAS</t>
    </r>
    <r>
      <rPr>
        <sz val="10"/>
        <rFont val="Times New Roman"/>
        <family val="1"/>
      </rPr>
      <t xml:space="preserve"> </t>
    </r>
    <r>
      <rPr>
        <sz val="10"/>
        <rFont val="Calibri"/>
        <family val="2"/>
      </rPr>
      <t>CONCRETO</t>
    </r>
  </si>
  <si>
    <r>
      <rPr>
        <sz val="10"/>
        <rFont val="Calibri"/>
        <family val="2"/>
      </rPr>
      <t>MONTAGEM/DESMONTAGEM</t>
    </r>
    <r>
      <rPr>
        <sz val="10"/>
        <rFont val="Times New Roman"/>
        <family val="1"/>
      </rPr>
      <t xml:space="preserve"> </t>
    </r>
    <r>
      <rPr>
        <sz val="10"/>
        <rFont val="Calibri"/>
        <family val="2"/>
      </rPr>
      <t>ANDAIME</t>
    </r>
    <r>
      <rPr>
        <sz val="10"/>
        <rFont val="Times New Roman"/>
        <family val="1"/>
      </rPr>
      <t xml:space="preserve"> </t>
    </r>
    <r>
      <rPr>
        <sz val="10"/>
        <rFont val="Calibri"/>
        <family val="2"/>
      </rPr>
      <t>TUBULAR</t>
    </r>
  </si>
  <si>
    <r>
      <rPr>
        <sz val="10"/>
        <rFont val="Calibri"/>
        <family val="2"/>
      </rPr>
      <t>LOCACAO</t>
    </r>
    <r>
      <rPr>
        <sz val="10"/>
        <rFont val="Times New Roman"/>
        <family val="1"/>
      </rPr>
      <t xml:space="preserve"> </t>
    </r>
    <r>
      <rPr>
        <sz val="10"/>
        <rFont val="Calibri"/>
        <family val="2"/>
      </rPr>
      <t>ANDAIME</t>
    </r>
    <r>
      <rPr>
        <sz val="10"/>
        <rFont val="Times New Roman"/>
        <family val="1"/>
      </rPr>
      <t xml:space="preserve"> </t>
    </r>
    <r>
      <rPr>
        <sz val="10"/>
        <rFont val="Calibri"/>
        <family val="2"/>
      </rPr>
      <t>METALICO</t>
    </r>
    <r>
      <rPr>
        <sz val="10"/>
        <rFont val="Times New Roman"/>
        <family val="1"/>
      </rPr>
      <t xml:space="preserve"> </t>
    </r>
    <r>
      <rPr>
        <sz val="10"/>
        <rFont val="Calibri"/>
        <family val="2"/>
      </rPr>
      <t>TUBULAR</t>
    </r>
    <r>
      <rPr>
        <sz val="10"/>
        <rFont val="Times New Roman"/>
        <family val="1"/>
      </rPr>
      <t xml:space="preserve"> </t>
    </r>
    <r>
      <rPr>
        <sz val="10"/>
        <rFont val="Calibri"/>
        <family val="2"/>
      </rPr>
      <t>(MXMES)</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</si>
  <si>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GUARDA</t>
    </r>
    <r>
      <rPr>
        <sz val="10"/>
        <rFont val="Times New Roman"/>
        <family val="1"/>
      </rPr>
      <t xml:space="preserve"> </t>
    </r>
    <r>
      <rPr>
        <sz val="10"/>
        <rFont val="Calibri"/>
        <family val="2"/>
      </rPr>
      <t>CORPO</t>
    </r>
    <r>
      <rPr>
        <sz val="10"/>
        <rFont val="Times New Roman"/>
        <family val="1"/>
      </rPr>
      <t xml:space="preserve"> </t>
    </r>
    <r>
      <rPr>
        <sz val="10"/>
        <rFont val="Calibri"/>
        <family val="2"/>
      </rPr>
      <t>C</t>
    </r>
    <r>
      <rPr>
        <sz val="10"/>
        <rFont val="Times New Roman"/>
        <family val="1"/>
      </rPr>
      <t xml:space="preserve"> </t>
    </r>
    <r>
      <rPr>
        <sz val="10"/>
        <rFont val="Calibri"/>
        <family val="2"/>
      </rPr>
      <t>REAPROVEITAM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</si>
  <si>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S04.010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MOVIMENTO</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TERRA</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</si>
  <si>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</si>
  <si>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</si>
  <si>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VALA</t>
    </r>
    <r>
      <rPr>
        <sz val="10"/>
        <rFont val="Times New Roman"/>
        <family val="1"/>
      </rPr>
      <t xml:space="preserve"> </t>
    </r>
    <r>
      <rPr>
        <sz val="10"/>
        <rFont val="Calibri"/>
        <family val="2"/>
      </rPr>
      <t>ATE</t>
    </r>
    <r>
      <rPr>
        <sz val="10"/>
        <rFont val="Times New Roman"/>
        <family val="1"/>
      </rPr>
      <t xml:space="preserve"> </t>
    </r>
    <r>
      <rPr>
        <sz val="10"/>
        <rFont val="Calibri"/>
        <family val="2"/>
      </rPr>
      <t>1M</t>
    </r>
    <r>
      <rPr>
        <sz val="10"/>
        <rFont val="Times New Roman"/>
        <family val="1"/>
      </rPr>
      <t xml:space="preserve"> </t>
    </r>
    <r>
      <rPr>
        <sz val="10"/>
        <rFont val="Calibri"/>
        <family val="2"/>
      </rPr>
      <t>SOLO</t>
    </r>
    <r>
      <rPr>
        <sz val="10"/>
        <rFont val="Times New Roman"/>
        <family val="1"/>
      </rPr>
      <t xml:space="preserve"> </t>
    </r>
    <r>
      <rPr>
        <sz val="10"/>
        <rFont val="Calibri"/>
        <family val="2"/>
      </rPr>
      <t>MOLE</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</si>
  <si>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DE</t>
    </r>
    <r>
      <rPr>
        <sz val="10"/>
        <rFont val="Times New Roman"/>
        <family val="1"/>
      </rPr>
      <t xml:space="preserve"> </t>
    </r>
    <r>
      <rPr>
        <sz val="10"/>
        <rFont val="Calibri"/>
        <family val="2"/>
      </rPr>
      <t>SOLO</t>
    </r>
    <r>
      <rPr>
        <sz val="10"/>
        <rFont val="Times New Roman"/>
        <family val="1"/>
      </rPr>
      <t xml:space="preserve"> </t>
    </r>
    <r>
      <rPr>
        <sz val="10"/>
        <rFont val="Calibri"/>
        <family val="2"/>
      </rPr>
      <t>TURFOSO</t>
    </r>
  </si>
  <si>
    <r>
      <rPr>
        <sz val="10"/>
        <rFont val="Calibri"/>
        <family val="2"/>
      </rPr>
      <t>ESCAVACAO</t>
    </r>
    <r>
      <rPr>
        <sz val="10"/>
        <rFont val="Times New Roman"/>
        <family val="1"/>
      </rPr>
      <t xml:space="preserve"> </t>
    </r>
    <r>
      <rPr>
        <sz val="10"/>
        <rFont val="Calibri"/>
        <family val="2"/>
      </rPr>
      <t>MANUAL</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</si>
  <si>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</si>
  <si>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1ªCAT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</si>
  <si>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MECANICA</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TURFOSO</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</si>
  <si>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</si>
  <si>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MECAN</t>
    </r>
    <r>
      <rPr>
        <sz val="10"/>
        <rFont val="Times New Roman"/>
        <family val="1"/>
      </rPr>
      <t xml:space="preserve"> </t>
    </r>
    <r>
      <rPr>
        <sz val="10"/>
        <rFont val="Calibri"/>
        <family val="2"/>
      </rPr>
      <t>SOLO</t>
    </r>
    <r>
      <rPr>
        <sz val="10"/>
        <rFont val="Times New Roman"/>
        <family val="1"/>
      </rPr>
      <t xml:space="preserve"> </t>
    </r>
    <r>
      <rPr>
        <sz val="10"/>
        <rFont val="Calibri"/>
        <family val="2"/>
      </rPr>
      <t>2ªCAT</t>
    </r>
    <r>
      <rPr>
        <sz val="10"/>
        <rFont val="Times New Roman"/>
        <family val="1"/>
      </rPr>
      <t xml:space="preserve"> </t>
    </r>
    <r>
      <rPr>
        <sz val="10"/>
        <rFont val="Calibri"/>
        <family val="2"/>
      </rPr>
      <t>PROF</t>
    </r>
    <r>
      <rPr>
        <sz val="10"/>
        <rFont val="Times New Roman"/>
        <family val="1"/>
      </rPr>
      <t xml:space="preserve"> </t>
    </r>
    <r>
      <rPr>
        <sz val="10"/>
        <rFont val="Calibri"/>
        <family val="2"/>
      </rPr>
      <t>ACI</t>
    </r>
    <r>
      <rPr>
        <sz val="10"/>
        <rFont val="Times New Roman"/>
        <family val="1"/>
      </rPr>
      <t xml:space="preserve"> </t>
    </r>
    <r>
      <rPr>
        <sz val="10"/>
        <rFont val="Calibri"/>
        <family val="2"/>
      </rPr>
      <t>3M</t>
    </r>
  </si>
  <si>
    <r>
      <rPr>
        <sz val="10"/>
        <rFont val="Calibri"/>
        <family val="2"/>
      </rPr>
      <t>ESCAVACAO</t>
    </r>
    <r>
      <rPr>
        <sz val="10"/>
        <rFont val="Times New Roman"/>
        <family val="1"/>
      </rPr>
      <t xml:space="preserve"> </t>
    </r>
    <r>
      <rPr>
        <sz val="10"/>
        <rFont val="Calibri"/>
        <family val="2"/>
      </rPr>
      <t>CAVA/VALA</t>
    </r>
    <r>
      <rPr>
        <sz val="10"/>
        <rFont val="Times New Roman"/>
        <family val="1"/>
      </rPr>
      <t xml:space="preserve"> </t>
    </r>
    <r>
      <rPr>
        <sz val="10"/>
        <rFont val="Calibri"/>
        <family val="2"/>
      </rPr>
      <t>COM</t>
    </r>
    <r>
      <rPr>
        <sz val="10"/>
        <rFont val="Times New Roman"/>
        <family val="1"/>
      </rPr>
      <t xml:space="preserve"> </t>
    </r>
    <r>
      <rPr>
        <sz val="10"/>
        <rFont val="Calibri"/>
        <family val="2"/>
      </rPr>
      <t>ARGAM</t>
    </r>
    <r>
      <rPr>
        <sz val="10"/>
        <rFont val="Times New Roman"/>
        <family val="1"/>
      </rPr>
      <t xml:space="preserve"> </t>
    </r>
    <r>
      <rPr>
        <sz val="10"/>
        <rFont val="Calibri"/>
        <family val="2"/>
      </rPr>
      <t>EXPANSIVA</t>
    </r>
  </si>
  <si>
    <r>
      <rPr>
        <sz val="10"/>
        <rFont val="Calibri"/>
        <family val="2"/>
      </rPr>
      <t>ESC</t>
    </r>
    <r>
      <rPr>
        <sz val="10"/>
        <rFont val="Times New Roman"/>
        <family val="1"/>
      </rPr>
      <t xml:space="preserve"> </t>
    </r>
    <r>
      <rPr>
        <sz val="10"/>
        <rFont val="Calibri"/>
        <family val="2"/>
      </rPr>
      <t>ROCHA</t>
    </r>
    <r>
      <rPr>
        <sz val="10"/>
        <rFont val="Times New Roman"/>
        <family val="1"/>
      </rPr>
      <t xml:space="preserve"> </t>
    </r>
    <r>
      <rPr>
        <sz val="10"/>
        <rFont val="Calibri"/>
        <family val="2"/>
      </rPr>
      <t>MACICO</t>
    </r>
    <r>
      <rPr>
        <sz val="10"/>
        <rFont val="Times New Roman"/>
        <family val="1"/>
      </rPr>
      <t xml:space="preserve"> </t>
    </r>
    <r>
      <rPr>
        <sz val="10"/>
        <rFont val="Calibri"/>
        <family val="2"/>
      </rPr>
      <t>OU</t>
    </r>
    <r>
      <rPr>
        <sz val="10"/>
        <rFont val="Times New Roman"/>
        <family val="1"/>
      </rPr>
      <t xml:space="preserve"> </t>
    </r>
    <r>
      <rPr>
        <sz val="10"/>
        <rFont val="Calibri"/>
        <family val="2"/>
      </rPr>
      <t>AFLORADA</t>
    </r>
    <r>
      <rPr>
        <sz val="10"/>
        <rFont val="Times New Roman"/>
        <family val="1"/>
      </rPr>
      <t xml:space="preserve"> </t>
    </r>
    <r>
      <rPr>
        <sz val="10"/>
        <rFont val="Calibri"/>
        <family val="2"/>
      </rPr>
      <t>C/</t>
    </r>
    <r>
      <rPr>
        <sz val="10"/>
        <rFont val="Times New Roman"/>
        <family val="1"/>
      </rPr>
      <t xml:space="preserve"> </t>
    </r>
    <r>
      <rPr>
        <sz val="10"/>
        <rFont val="Calibri"/>
        <family val="2"/>
      </rPr>
      <t>ARG</t>
    </r>
    <r>
      <rPr>
        <sz val="10"/>
        <rFont val="Times New Roman"/>
        <family val="1"/>
      </rPr>
      <t xml:space="preserve"> </t>
    </r>
    <r>
      <rPr>
        <sz val="10"/>
        <rFont val="Calibri"/>
        <family val="2"/>
      </rPr>
      <t>EXPA</t>
    </r>
  </si>
  <si>
    <r>
      <rPr>
        <sz val="10"/>
        <rFont val="Calibri"/>
        <family val="2"/>
      </rPr>
      <t>ESCAVACAO</t>
    </r>
    <r>
      <rPr>
        <sz val="10"/>
        <rFont val="Times New Roman"/>
        <family val="1"/>
      </rPr>
      <t xml:space="preserve"> </t>
    </r>
    <r>
      <rPr>
        <sz val="10"/>
        <rFont val="Calibri"/>
        <family val="2"/>
      </rPr>
      <t>MEC</t>
    </r>
    <r>
      <rPr>
        <sz val="10"/>
        <rFont val="Times New Roman"/>
        <family val="1"/>
      </rPr>
      <t xml:space="preserve"> </t>
    </r>
    <r>
      <rPr>
        <sz val="10"/>
        <rFont val="Calibri"/>
        <family val="2"/>
      </rPr>
      <t>EM</t>
    </r>
    <r>
      <rPr>
        <sz val="10"/>
        <rFont val="Times New Roman"/>
        <family val="1"/>
      </rPr>
      <t xml:space="preserve"> </t>
    </r>
    <r>
      <rPr>
        <sz val="10"/>
        <rFont val="Calibri"/>
        <family val="2"/>
      </rPr>
      <t>ROCHA</t>
    </r>
    <r>
      <rPr>
        <sz val="10"/>
        <rFont val="Times New Roman"/>
        <family val="1"/>
      </rPr>
      <t xml:space="preserve"> </t>
    </r>
    <r>
      <rPr>
        <sz val="10"/>
        <rFont val="Calibri"/>
        <family val="2"/>
      </rPr>
      <t>S/</t>
    </r>
    <r>
      <rPr>
        <sz val="10"/>
        <rFont val="Times New Roman"/>
        <family val="1"/>
      </rPr>
      <t xml:space="preserve"> </t>
    </r>
    <r>
      <rPr>
        <sz val="10"/>
        <rFont val="Calibri"/>
        <family val="2"/>
      </rPr>
      <t>USO</t>
    </r>
    <r>
      <rPr>
        <sz val="10"/>
        <rFont val="Times New Roman"/>
        <family val="1"/>
      </rPr>
      <t xml:space="preserve"> </t>
    </r>
    <r>
      <rPr>
        <sz val="10"/>
        <rFont val="Calibri"/>
        <family val="2"/>
      </rPr>
      <t>EXPLOSIVOS</t>
    </r>
  </si>
  <si>
    <r>
      <rPr>
        <sz val="10"/>
        <rFont val="Calibri"/>
        <family val="2"/>
      </rPr>
      <t>ESCAVACAO</t>
    </r>
    <r>
      <rPr>
        <sz val="10"/>
        <rFont val="Times New Roman"/>
        <family val="1"/>
      </rPr>
      <t xml:space="preserve"> </t>
    </r>
    <r>
      <rPr>
        <sz val="10"/>
        <rFont val="Calibri"/>
        <family val="2"/>
      </rPr>
      <t>EM</t>
    </r>
    <r>
      <rPr>
        <sz val="10"/>
        <rFont val="Times New Roman"/>
        <family val="1"/>
      </rPr>
      <t xml:space="preserve"> </t>
    </r>
    <r>
      <rPr>
        <sz val="10"/>
        <rFont val="Calibri"/>
        <family val="2"/>
      </rPr>
      <t>CAVA</t>
    </r>
    <r>
      <rPr>
        <sz val="10"/>
        <rFont val="Times New Roman"/>
        <family val="1"/>
      </rPr>
      <t xml:space="preserve"> </t>
    </r>
    <r>
      <rPr>
        <sz val="10"/>
        <rFont val="Calibri"/>
        <family val="2"/>
      </rPr>
      <t>C/</t>
    </r>
    <r>
      <rPr>
        <sz val="10"/>
        <rFont val="Times New Roman"/>
        <family val="1"/>
      </rPr>
      <t xml:space="preserve"> </t>
    </r>
    <r>
      <rPr>
        <sz val="10"/>
        <rFont val="Calibri"/>
        <family val="2"/>
      </rPr>
      <t>USO</t>
    </r>
    <r>
      <rPr>
        <sz val="10"/>
        <rFont val="Times New Roman"/>
        <family val="1"/>
      </rPr>
      <t xml:space="preserve"> </t>
    </r>
    <r>
      <rPr>
        <sz val="10"/>
        <rFont val="Calibri"/>
        <family val="2"/>
      </rPr>
      <t>EXPLOSIVOS</t>
    </r>
  </si>
  <si>
    <r>
      <rPr>
        <sz val="10"/>
        <rFont val="Calibri"/>
        <family val="2"/>
      </rPr>
      <t>ESCAVACAO</t>
    </r>
    <r>
      <rPr>
        <sz val="10"/>
        <rFont val="Times New Roman"/>
        <family val="1"/>
      </rPr>
      <t xml:space="preserve"> </t>
    </r>
    <r>
      <rPr>
        <sz val="10"/>
        <rFont val="Calibri"/>
        <family val="2"/>
      </rPr>
      <t>MEC</t>
    </r>
    <r>
      <rPr>
        <sz val="10"/>
        <rFont val="Times New Roman"/>
        <family val="1"/>
      </rPr>
      <t xml:space="preserve"> </t>
    </r>
    <r>
      <rPr>
        <sz val="10"/>
        <rFont val="Calibri"/>
        <family val="2"/>
      </rPr>
      <t>E</t>
    </r>
    <r>
      <rPr>
        <sz val="10"/>
        <rFont val="Times New Roman"/>
        <family val="1"/>
      </rPr>
      <t xml:space="preserve"> </t>
    </r>
    <r>
      <rPr>
        <sz val="10"/>
        <rFont val="Calibri"/>
        <family val="2"/>
      </rPr>
      <t>REMOCAO</t>
    </r>
    <r>
      <rPr>
        <sz val="10"/>
        <rFont val="Times New Roman"/>
        <family val="1"/>
      </rPr>
      <t xml:space="preserve"> </t>
    </r>
    <r>
      <rPr>
        <sz val="10"/>
        <rFont val="Calibri"/>
        <family val="2"/>
      </rPr>
      <t>DE</t>
    </r>
    <r>
      <rPr>
        <sz val="10"/>
        <rFont val="Times New Roman"/>
        <family val="1"/>
      </rPr>
      <t xml:space="preserve"> </t>
    </r>
    <r>
      <rPr>
        <sz val="10"/>
        <rFont val="Calibri"/>
        <family val="2"/>
      </rPr>
      <t>SOLOS</t>
    </r>
    <r>
      <rPr>
        <sz val="10"/>
        <rFont val="Times New Roman"/>
        <family val="1"/>
      </rPr>
      <t xml:space="preserve"> </t>
    </r>
    <r>
      <rPr>
        <sz val="10"/>
        <rFont val="Calibri"/>
        <family val="2"/>
      </rPr>
      <t>MOLES</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</si>
  <si>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DE</t>
    </r>
    <r>
      <rPr>
        <sz val="10"/>
        <rFont val="Times New Roman"/>
        <family val="1"/>
      </rPr>
      <t xml:space="preserve"> </t>
    </r>
    <r>
      <rPr>
        <sz val="10"/>
        <rFont val="Calibri"/>
        <family val="2"/>
      </rPr>
      <t>VALA</t>
    </r>
    <r>
      <rPr>
        <sz val="10"/>
        <rFont val="Times New Roman"/>
        <family val="1"/>
      </rPr>
      <t xml:space="preserve"> </t>
    </r>
    <r>
      <rPr>
        <sz val="10"/>
        <rFont val="Calibri"/>
        <family val="2"/>
      </rPr>
      <t>COM</t>
    </r>
    <r>
      <rPr>
        <sz val="10"/>
        <rFont val="Times New Roman"/>
        <family val="1"/>
      </rPr>
      <t xml:space="preserve"> </t>
    </r>
    <r>
      <rPr>
        <sz val="10"/>
        <rFont val="Calibri"/>
        <family val="2"/>
      </rPr>
      <t>AREIA</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</si>
  <si>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t>
    </r>
    <r>
      <rPr>
        <sz val="10"/>
        <rFont val="Times New Roman"/>
        <family val="1"/>
      </rPr>
      <t xml:space="preserve"> </t>
    </r>
    <r>
      <rPr>
        <sz val="10"/>
        <rFont val="Calibri"/>
        <family val="2"/>
      </rPr>
      <t>BRITA</t>
    </r>
  </si>
  <si>
    <r>
      <rPr>
        <sz val="10"/>
        <rFont val="Calibri"/>
        <family val="2"/>
      </rPr>
      <t>REGULARIZACAO</t>
    </r>
    <r>
      <rPr>
        <sz val="10"/>
        <rFont val="Times New Roman"/>
        <family val="1"/>
      </rPr>
      <t xml:space="preserve"> </t>
    </r>
    <r>
      <rPr>
        <sz val="10"/>
        <rFont val="Calibri"/>
        <family val="2"/>
      </rPr>
      <t>DO</t>
    </r>
    <r>
      <rPr>
        <sz val="10"/>
        <rFont val="Times New Roman"/>
        <family val="1"/>
      </rPr>
      <t xml:space="preserve"> </t>
    </r>
    <r>
      <rPr>
        <sz val="10"/>
        <rFont val="Calibri"/>
        <family val="2"/>
      </rPr>
      <t>FUNDO</t>
    </r>
    <r>
      <rPr>
        <sz val="10"/>
        <rFont val="Times New Roman"/>
        <family val="1"/>
      </rPr>
      <t xml:space="preserve"> </t>
    </r>
    <r>
      <rPr>
        <sz val="10"/>
        <rFont val="Calibri"/>
        <family val="2"/>
      </rPr>
      <t>VALA</t>
    </r>
  </si>
  <si>
    <r>
      <rPr>
        <sz val="10"/>
        <rFont val="Calibri"/>
        <family val="2"/>
      </rPr>
      <t>REATERRO</t>
    </r>
    <r>
      <rPr>
        <sz val="10"/>
        <rFont val="Times New Roman"/>
        <family val="1"/>
      </rPr>
      <t xml:space="preserve"> </t>
    </r>
    <r>
      <rPr>
        <sz val="10"/>
        <rFont val="Calibri"/>
        <family val="2"/>
      </rPr>
      <t>MAN</t>
    </r>
    <r>
      <rPr>
        <sz val="10"/>
        <rFont val="Times New Roman"/>
        <family val="1"/>
      </rPr>
      <t xml:space="preserve"> </t>
    </r>
    <r>
      <rPr>
        <sz val="10"/>
        <rFont val="Calibri"/>
        <family val="2"/>
      </rPr>
      <t>SEM</t>
    </r>
    <r>
      <rPr>
        <sz val="10"/>
        <rFont val="Times New Roman"/>
        <family val="1"/>
      </rPr>
      <t xml:space="preserve"> </t>
    </r>
    <r>
      <rPr>
        <sz val="10"/>
        <rFont val="Calibri"/>
        <family val="2"/>
      </rPr>
      <t>COMPACTACAO</t>
    </r>
    <r>
      <rPr>
        <sz val="10"/>
        <rFont val="Times New Roman"/>
        <family val="1"/>
      </rPr>
      <t xml:space="preserve"> </t>
    </r>
    <r>
      <rPr>
        <sz val="10"/>
        <rFont val="Calibri"/>
        <family val="2"/>
      </rPr>
      <t>CONTROLADA</t>
    </r>
  </si>
  <si>
    <r>
      <rPr>
        <sz val="10"/>
        <rFont val="Calibri"/>
        <family val="2"/>
      </rPr>
      <t>REATERRO</t>
    </r>
    <r>
      <rPr>
        <sz val="10"/>
        <rFont val="Times New Roman"/>
        <family val="1"/>
      </rPr>
      <t xml:space="preserve"> </t>
    </r>
    <r>
      <rPr>
        <sz val="10"/>
        <rFont val="Calibri"/>
        <family val="2"/>
      </rPr>
      <t>MEC</t>
    </r>
    <r>
      <rPr>
        <sz val="10"/>
        <rFont val="Times New Roman"/>
        <family val="1"/>
      </rPr>
      <t xml:space="preserve"> </t>
    </r>
    <r>
      <rPr>
        <sz val="10"/>
        <rFont val="Calibri"/>
        <family val="2"/>
      </rPr>
      <t>SEM</t>
    </r>
    <r>
      <rPr>
        <sz val="10"/>
        <rFont val="Times New Roman"/>
        <family val="1"/>
      </rPr>
      <t xml:space="preserve"> </t>
    </r>
    <r>
      <rPr>
        <sz val="10"/>
        <rFont val="Calibri"/>
        <family val="2"/>
      </rPr>
      <t>COMPACTACAO</t>
    </r>
    <r>
      <rPr>
        <sz val="10"/>
        <rFont val="Times New Roman"/>
        <family val="1"/>
      </rPr>
      <t xml:space="preserve"> </t>
    </r>
    <r>
      <rPr>
        <sz val="10"/>
        <rFont val="Calibri"/>
        <family val="2"/>
      </rPr>
      <t>CONTROLADA</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</si>
  <si>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APILOAMENTO</t>
    </r>
    <r>
      <rPr>
        <sz val="10"/>
        <rFont val="Times New Roman"/>
        <family val="1"/>
      </rPr>
      <t xml:space="preserve"> </t>
    </r>
    <r>
      <rPr>
        <sz val="10"/>
        <rFont val="Calibri"/>
        <family val="2"/>
      </rPr>
      <t>MANUAL</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</si>
  <si>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COMPACTACAO</t>
    </r>
    <r>
      <rPr>
        <sz val="10"/>
        <rFont val="Times New Roman"/>
        <family val="1"/>
      </rPr>
      <t xml:space="preserve"> </t>
    </r>
    <r>
      <rPr>
        <sz val="10"/>
        <rFont val="Calibri"/>
        <family val="2"/>
      </rPr>
      <t>MECANICA</t>
    </r>
  </si>
  <si>
    <r>
      <rPr>
        <sz val="10"/>
        <rFont val="Calibri"/>
        <family val="2"/>
      </rPr>
      <t>REATERRO</t>
    </r>
    <r>
      <rPr>
        <sz val="10"/>
        <rFont val="Times New Roman"/>
        <family val="1"/>
      </rPr>
      <t xml:space="preserve"> </t>
    </r>
    <r>
      <rPr>
        <sz val="10"/>
        <rFont val="Calibri"/>
        <family val="2"/>
      </rPr>
      <t>COM</t>
    </r>
    <r>
      <rPr>
        <sz val="10"/>
        <rFont val="Times New Roman"/>
        <family val="1"/>
      </rPr>
      <t xml:space="preserve"> </t>
    </r>
    <r>
      <rPr>
        <sz val="10"/>
        <rFont val="Calibri"/>
        <family val="2"/>
      </rPr>
      <t>ADENSAMENTO</t>
    </r>
    <r>
      <rPr>
        <sz val="10"/>
        <rFont val="Times New Roman"/>
        <family val="1"/>
      </rPr>
      <t xml:space="preserve"> </t>
    </r>
    <r>
      <rPr>
        <sz val="10"/>
        <rFont val="Calibri"/>
        <family val="2"/>
      </rPr>
      <t>HIDRAULICO</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</si>
  <si>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SEM</t>
    </r>
    <r>
      <rPr>
        <sz val="10"/>
        <rFont val="Times New Roman"/>
        <family val="1"/>
      </rPr>
      <t xml:space="preserve"> </t>
    </r>
    <r>
      <rPr>
        <sz val="10"/>
        <rFont val="Calibri"/>
        <family val="2"/>
      </rPr>
      <t>COMPAC</t>
    </r>
    <r>
      <rPr>
        <sz val="10"/>
        <rFont val="Times New Roman"/>
        <family val="1"/>
      </rPr>
      <t xml:space="preserve"> </t>
    </r>
    <r>
      <rPr>
        <sz val="10"/>
        <rFont val="Calibri"/>
        <family val="2"/>
      </rPr>
      <t>CONTROLADA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</si>
  <si>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COM</t>
    </r>
    <r>
      <rPr>
        <sz val="10"/>
        <rFont val="Times New Roman"/>
        <family val="1"/>
      </rPr>
      <t xml:space="preserve"> </t>
    </r>
    <r>
      <rPr>
        <sz val="10"/>
        <rFont val="Calibri"/>
        <family val="2"/>
      </rPr>
      <t>COMPAC</t>
    </r>
    <r>
      <rPr>
        <sz val="10"/>
        <rFont val="Times New Roman"/>
        <family val="1"/>
      </rPr>
      <t xml:space="preserve"> </t>
    </r>
    <r>
      <rPr>
        <sz val="10"/>
        <rFont val="Calibri"/>
        <family val="2"/>
      </rPr>
      <t>MECANICA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</si>
  <si>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AREIA</t>
    </r>
    <r>
      <rPr>
        <sz val="10"/>
        <rFont val="Times New Roman"/>
        <family val="1"/>
      </rPr>
      <t xml:space="preserve"> </t>
    </r>
    <r>
      <rPr>
        <sz val="10"/>
        <rFont val="Calibri"/>
        <family val="2"/>
      </rPr>
      <t>COM</t>
    </r>
    <r>
      <rPr>
        <sz val="10"/>
        <rFont val="Times New Roman"/>
        <family val="1"/>
      </rPr>
      <t xml:space="preserve"> </t>
    </r>
    <r>
      <rPr>
        <sz val="10"/>
        <rFont val="Calibri"/>
        <family val="2"/>
      </rPr>
      <t>ADENSAMENTO</t>
    </r>
    <r>
      <rPr>
        <sz val="10"/>
        <rFont val="Times New Roman"/>
        <family val="1"/>
      </rPr>
      <t xml:space="preserve"> </t>
    </r>
    <r>
      <rPr>
        <sz val="10"/>
        <rFont val="Calibri"/>
        <family val="2"/>
      </rPr>
      <t>HIDR</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</si>
  <si>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S/</t>
    </r>
    <r>
      <rPr>
        <sz val="10"/>
        <rFont val="Times New Roman"/>
        <family val="1"/>
      </rPr>
      <t xml:space="preserve"> </t>
    </r>
    <r>
      <rPr>
        <sz val="10"/>
        <rFont val="Calibri"/>
        <family val="2"/>
      </rPr>
      <t>COMPAC</t>
    </r>
    <r>
      <rPr>
        <sz val="10"/>
        <rFont val="Times New Roman"/>
        <family val="1"/>
      </rPr>
      <t xml:space="preserve"> </t>
    </r>
    <r>
      <rPr>
        <sz val="10"/>
        <rFont val="Calibri"/>
        <family val="2"/>
      </rPr>
      <t>CONTROLADA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</si>
  <si>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C/</t>
    </r>
    <r>
      <rPr>
        <sz val="10"/>
        <rFont val="Times New Roman"/>
        <family val="1"/>
      </rPr>
      <t xml:space="preserve"> </t>
    </r>
    <r>
      <rPr>
        <sz val="10"/>
        <rFont val="Calibri"/>
        <family val="2"/>
      </rPr>
      <t>APILOAMENTO</t>
    </r>
    <r>
      <rPr>
        <sz val="10"/>
        <rFont val="Times New Roman"/>
        <family val="1"/>
      </rPr>
      <t xml:space="preserve"> </t>
    </r>
    <r>
      <rPr>
        <sz val="10"/>
        <rFont val="Calibri"/>
        <family val="2"/>
      </rPr>
      <t>MANUAL</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</si>
  <si>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C/</t>
    </r>
    <r>
      <rPr>
        <sz val="10"/>
        <rFont val="Times New Roman"/>
        <family val="1"/>
      </rPr>
      <t xml:space="preserve"> </t>
    </r>
    <r>
      <rPr>
        <sz val="10"/>
        <rFont val="Calibri"/>
        <family val="2"/>
      </rPr>
      <t>COMPAC</t>
    </r>
    <r>
      <rPr>
        <sz val="10"/>
        <rFont val="Times New Roman"/>
        <family val="1"/>
      </rPr>
      <t xml:space="preserve"> </t>
    </r>
    <r>
      <rPr>
        <sz val="10"/>
        <rFont val="Calibri"/>
        <family val="2"/>
      </rPr>
      <t>MECANICA</t>
    </r>
  </si>
  <si>
    <r>
      <rPr>
        <sz val="10"/>
        <rFont val="Calibri"/>
        <family val="2"/>
      </rPr>
      <t>ATERRO</t>
    </r>
    <r>
      <rPr>
        <sz val="10"/>
        <rFont val="Times New Roman"/>
        <family val="1"/>
      </rPr>
      <t xml:space="preserve"> </t>
    </r>
    <r>
      <rPr>
        <sz val="10"/>
        <rFont val="Calibri"/>
        <family val="2"/>
      </rPr>
      <t>COM</t>
    </r>
    <r>
      <rPr>
        <sz val="10"/>
        <rFont val="Times New Roman"/>
        <family val="1"/>
      </rPr>
      <t xml:space="preserve"> </t>
    </r>
    <r>
      <rPr>
        <sz val="10"/>
        <rFont val="Calibri"/>
        <family val="2"/>
      </rPr>
      <t>ARGILA</t>
    </r>
    <r>
      <rPr>
        <sz val="10"/>
        <rFont val="Times New Roman"/>
        <family val="1"/>
      </rPr>
      <t xml:space="preserve"> </t>
    </r>
    <r>
      <rPr>
        <sz val="10"/>
        <rFont val="Calibri"/>
        <family val="2"/>
      </rPr>
      <t>MECANIZADO</t>
    </r>
    <r>
      <rPr>
        <sz val="10"/>
        <rFont val="Times New Roman"/>
        <family val="1"/>
      </rPr>
      <t xml:space="preserve"> </t>
    </r>
    <r>
      <rPr>
        <sz val="10"/>
        <rFont val="Calibri"/>
        <family val="2"/>
      </rPr>
      <t>100%</t>
    </r>
    <r>
      <rPr>
        <sz val="10"/>
        <rFont val="Times New Roman"/>
        <family val="1"/>
      </rPr>
      <t xml:space="preserve"> </t>
    </r>
    <r>
      <rPr>
        <sz val="10"/>
        <rFont val="Calibri"/>
        <family val="2"/>
      </rPr>
      <t>PN</t>
    </r>
  </si>
  <si>
    <r>
      <rPr>
        <sz val="10"/>
        <rFont val="Calibri"/>
        <family val="2"/>
      </rPr>
      <t>CORTE</t>
    </r>
    <r>
      <rPr>
        <sz val="10"/>
        <rFont val="Times New Roman"/>
        <family val="1"/>
      </rPr>
      <t xml:space="preserve"> </t>
    </r>
    <r>
      <rPr>
        <sz val="10"/>
        <rFont val="Calibri"/>
        <family val="2"/>
      </rPr>
      <t>TERRENO</t>
    </r>
    <r>
      <rPr>
        <sz val="10"/>
        <rFont val="Times New Roman"/>
        <family val="1"/>
      </rPr>
      <t xml:space="preserve"> </t>
    </r>
    <r>
      <rPr>
        <sz val="10"/>
        <rFont val="Calibri"/>
        <family val="2"/>
      </rPr>
      <t>NATURAL</t>
    </r>
    <r>
      <rPr>
        <sz val="10"/>
        <rFont val="Times New Roman"/>
        <family val="1"/>
      </rPr>
      <t xml:space="preserve"> </t>
    </r>
    <r>
      <rPr>
        <sz val="10"/>
        <rFont val="Calibri"/>
        <family val="2"/>
      </rPr>
      <t>COM</t>
    </r>
    <r>
      <rPr>
        <sz val="10"/>
        <rFont val="Times New Roman"/>
        <family val="1"/>
      </rPr>
      <t xml:space="preserve"> </t>
    </r>
    <r>
      <rPr>
        <sz val="10"/>
        <rFont val="Calibri"/>
        <family val="2"/>
      </rPr>
      <t>EQUIP</t>
    </r>
    <r>
      <rPr>
        <sz val="10"/>
        <rFont val="Times New Roman"/>
        <family val="1"/>
      </rPr>
      <t xml:space="preserve"> </t>
    </r>
    <r>
      <rPr>
        <sz val="10"/>
        <rFont val="Calibri"/>
        <family val="2"/>
      </rPr>
      <t>MECANICO</t>
    </r>
  </si>
  <si>
    <r>
      <rPr>
        <sz val="10"/>
        <rFont val="Calibri"/>
        <family val="2"/>
      </rPr>
      <t>CORTE</t>
    </r>
    <r>
      <rPr>
        <sz val="10"/>
        <rFont val="Times New Roman"/>
        <family val="1"/>
      </rPr>
      <t xml:space="preserve"> </t>
    </r>
    <r>
      <rPr>
        <sz val="10"/>
        <rFont val="Calibri"/>
        <family val="2"/>
      </rPr>
      <t>ATERRO</t>
    </r>
    <r>
      <rPr>
        <sz val="10"/>
        <rFont val="Times New Roman"/>
        <family val="1"/>
      </rPr>
      <t xml:space="preserve"> </t>
    </r>
    <r>
      <rPr>
        <sz val="10"/>
        <rFont val="Calibri"/>
        <family val="2"/>
      </rPr>
      <t>COMPENS</t>
    </r>
    <r>
      <rPr>
        <sz val="10"/>
        <rFont val="Times New Roman"/>
        <family val="1"/>
      </rPr>
      <t xml:space="preserve"> </t>
    </r>
    <r>
      <rPr>
        <sz val="10"/>
        <rFont val="Calibri"/>
        <family val="2"/>
      </rPr>
      <t>INCL</t>
    </r>
    <r>
      <rPr>
        <sz val="10"/>
        <rFont val="Times New Roman"/>
        <family val="1"/>
      </rPr>
      <t xml:space="preserve"> </t>
    </r>
    <r>
      <rPr>
        <sz val="10"/>
        <rFont val="Calibri"/>
        <family val="2"/>
      </rPr>
      <t>COMPAC.</t>
    </r>
    <r>
      <rPr>
        <sz val="10"/>
        <rFont val="Times New Roman"/>
        <family val="1"/>
      </rPr>
      <t xml:space="preserve"> </t>
    </r>
    <r>
      <rPr>
        <sz val="10"/>
        <rFont val="Calibri"/>
        <family val="2"/>
      </rPr>
      <t>100%PN</t>
    </r>
  </si>
  <si>
    <r>
      <rPr>
        <sz val="10"/>
        <rFont val="Calibri"/>
        <family val="2"/>
      </rPr>
      <t>CORTE,</t>
    </r>
    <r>
      <rPr>
        <sz val="10"/>
        <rFont val="Times New Roman"/>
        <family val="1"/>
      </rPr>
      <t xml:space="preserve"> </t>
    </r>
    <r>
      <rPr>
        <sz val="10"/>
        <rFont val="Calibri"/>
        <family val="2"/>
      </rPr>
      <t>CARGA,</t>
    </r>
    <r>
      <rPr>
        <sz val="10"/>
        <rFont val="Times New Roman"/>
        <family val="1"/>
      </rPr>
      <t xml:space="preserve"> </t>
    </r>
    <r>
      <rPr>
        <sz val="10"/>
        <rFont val="Calibri"/>
        <family val="2"/>
      </rPr>
      <t>DESC</t>
    </r>
    <r>
      <rPr>
        <sz val="10"/>
        <rFont val="Times New Roman"/>
        <family val="1"/>
      </rPr>
      <t xml:space="preserve"> </t>
    </r>
    <r>
      <rPr>
        <sz val="10"/>
        <rFont val="Calibri"/>
        <family val="2"/>
      </rPr>
      <t>E</t>
    </r>
    <r>
      <rPr>
        <sz val="10"/>
        <rFont val="Times New Roman"/>
        <family val="1"/>
      </rPr>
      <t xml:space="preserve"> </t>
    </r>
    <r>
      <rPr>
        <sz val="10"/>
        <rFont val="Calibri"/>
        <family val="2"/>
      </rPr>
      <t>ESPALH</t>
    </r>
    <r>
      <rPr>
        <sz val="10"/>
        <rFont val="Times New Roman"/>
        <family val="1"/>
      </rPr>
      <t xml:space="preserve"> </t>
    </r>
    <r>
      <rPr>
        <sz val="10"/>
        <rFont val="Calibri"/>
        <family val="2"/>
      </rPr>
      <t>MAT</t>
    </r>
    <r>
      <rPr>
        <sz val="10"/>
        <rFont val="Times New Roman"/>
        <family val="1"/>
      </rPr>
      <t xml:space="preserve"> </t>
    </r>
    <r>
      <rPr>
        <sz val="10"/>
        <rFont val="Calibri"/>
        <family val="2"/>
      </rPr>
      <t>DIST</t>
    </r>
    <r>
      <rPr>
        <sz val="10"/>
        <rFont val="Times New Roman"/>
        <family val="1"/>
      </rPr>
      <t xml:space="preserve"> </t>
    </r>
    <r>
      <rPr>
        <sz val="10"/>
        <rFont val="Calibri"/>
        <family val="2"/>
      </rPr>
      <t>1,5</t>
    </r>
  </si>
  <si>
    <r>
      <rPr>
        <sz val="10"/>
        <rFont val="Calibri"/>
        <family val="2"/>
      </rPr>
      <t>CORTE</t>
    </r>
    <r>
      <rPr>
        <sz val="10"/>
        <rFont val="Times New Roman"/>
        <family val="1"/>
      </rPr>
      <t xml:space="preserve"> </t>
    </r>
    <r>
      <rPr>
        <sz val="10"/>
        <rFont val="Calibri"/>
        <family val="2"/>
      </rPr>
      <t>E</t>
    </r>
    <r>
      <rPr>
        <sz val="10"/>
        <rFont val="Times New Roman"/>
        <family val="1"/>
      </rPr>
      <t xml:space="preserve"> </t>
    </r>
    <r>
      <rPr>
        <sz val="10"/>
        <rFont val="Calibri"/>
        <family val="2"/>
      </rPr>
      <t>CARGA</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COM</t>
    </r>
    <r>
      <rPr>
        <sz val="10"/>
        <rFont val="Times New Roman"/>
        <family val="1"/>
      </rPr>
      <t xml:space="preserve"> </t>
    </r>
    <r>
      <rPr>
        <sz val="10"/>
        <rFont val="Calibri"/>
        <family val="2"/>
      </rPr>
      <t>EQUIP</t>
    </r>
    <r>
      <rPr>
        <sz val="10"/>
        <rFont val="Times New Roman"/>
        <family val="1"/>
      </rPr>
      <t xml:space="preserve"> </t>
    </r>
    <r>
      <rPr>
        <sz val="10"/>
        <rFont val="Calibri"/>
        <family val="2"/>
      </rPr>
      <t>MECA</t>
    </r>
  </si>
  <si>
    <r>
      <rPr>
        <sz val="10"/>
        <rFont val="Calibri"/>
        <family val="2"/>
      </rPr>
      <t>CARGA</t>
    </r>
    <r>
      <rPr>
        <sz val="10"/>
        <rFont val="Times New Roman"/>
        <family val="1"/>
      </rPr>
      <t xml:space="preserve"> </t>
    </r>
    <r>
      <rPr>
        <sz val="10"/>
        <rFont val="Calibri"/>
        <family val="2"/>
      </rPr>
      <t>E</t>
    </r>
    <r>
      <rPr>
        <sz val="10"/>
        <rFont val="Times New Roman"/>
        <family val="1"/>
      </rPr>
      <t xml:space="preserve"> </t>
    </r>
    <r>
      <rPr>
        <sz val="10"/>
        <rFont val="Calibri"/>
        <family val="2"/>
      </rPr>
      <t>DESCARGA</t>
    </r>
    <r>
      <rPr>
        <sz val="10"/>
        <rFont val="Times New Roman"/>
        <family val="1"/>
      </rPr>
      <t xml:space="preserve"> </t>
    </r>
    <r>
      <rPr>
        <sz val="10"/>
        <rFont val="Calibri"/>
        <family val="2"/>
      </rPr>
      <t>QQ</t>
    </r>
    <r>
      <rPr>
        <sz val="10"/>
        <rFont val="Times New Roman"/>
        <family val="1"/>
      </rPr>
      <t xml:space="preserve"> </t>
    </r>
    <r>
      <rPr>
        <sz val="10"/>
        <rFont val="Calibri"/>
        <family val="2"/>
      </rPr>
      <t>TIPO</t>
    </r>
    <r>
      <rPr>
        <sz val="10"/>
        <rFont val="Times New Roman"/>
        <family val="1"/>
      </rPr>
      <t xml:space="preserve"> </t>
    </r>
    <r>
      <rPr>
        <sz val="10"/>
        <rFont val="Calibri"/>
        <family val="2"/>
      </rPr>
      <t>SOLO(BOTA</t>
    </r>
    <r>
      <rPr>
        <sz val="10"/>
        <rFont val="Times New Roman"/>
        <family val="1"/>
      </rPr>
      <t xml:space="preserve"> </t>
    </r>
    <r>
      <rPr>
        <sz val="10"/>
        <rFont val="Calibri"/>
        <family val="2"/>
      </rPr>
      <t>FORA)</t>
    </r>
  </si>
  <si>
    <r>
      <rPr>
        <sz val="10"/>
        <rFont val="Calibri"/>
        <family val="2"/>
      </rPr>
      <t>CARGA</t>
    </r>
    <r>
      <rPr>
        <sz val="10"/>
        <rFont val="Times New Roman"/>
        <family val="1"/>
      </rPr>
      <t xml:space="preserve"> </t>
    </r>
    <r>
      <rPr>
        <sz val="10"/>
        <rFont val="Calibri"/>
        <family val="2"/>
      </rPr>
      <t>E</t>
    </r>
    <r>
      <rPr>
        <sz val="10"/>
        <rFont val="Times New Roman"/>
        <family val="1"/>
      </rPr>
      <t xml:space="preserve"> </t>
    </r>
    <r>
      <rPr>
        <sz val="10"/>
        <rFont val="Calibri"/>
        <family val="2"/>
      </rPr>
      <t>DESCARGA</t>
    </r>
    <r>
      <rPr>
        <sz val="10"/>
        <rFont val="Times New Roman"/>
        <family val="1"/>
      </rPr>
      <t xml:space="preserve"> </t>
    </r>
    <r>
      <rPr>
        <sz val="10"/>
        <rFont val="Calibri"/>
        <family val="2"/>
      </rPr>
      <t>DE</t>
    </r>
    <r>
      <rPr>
        <sz val="10"/>
        <rFont val="Times New Roman"/>
        <family val="1"/>
      </rPr>
      <t xml:space="preserve"> </t>
    </r>
    <r>
      <rPr>
        <sz val="10"/>
        <rFont val="Calibri"/>
        <family val="2"/>
      </rPr>
      <t>ROCHA</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</si>
  <si>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CARGA</t>
    </r>
    <r>
      <rPr>
        <sz val="10"/>
        <rFont val="Times New Roman"/>
        <family val="1"/>
      </rPr>
      <t xml:space="preserve"> </t>
    </r>
    <r>
      <rPr>
        <sz val="10"/>
        <rFont val="Calibri"/>
        <family val="2"/>
      </rPr>
      <t>MAN</t>
    </r>
    <r>
      <rPr>
        <sz val="10"/>
        <rFont val="Times New Roman"/>
        <family val="1"/>
      </rPr>
      <t xml:space="preserve"> </t>
    </r>
    <r>
      <rPr>
        <sz val="10"/>
        <rFont val="Calibri"/>
        <family val="2"/>
      </rPr>
      <t>E</t>
    </r>
    <r>
      <rPr>
        <sz val="10"/>
        <rFont val="Times New Roman"/>
        <family val="1"/>
      </rPr>
      <t xml:space="preserve"> </t>
    </r>
    <r>
      <rPr>
        <sz val="10"/>
        <rFont val="Calibri"/>
        <family val="2"/>
      </rPr>
      <t>DESC</t>
    </r>
    <r>
      <rPr>
        <sz val="10"/>
        <rFont val="Times New Roman"/>
        <family val="1"/>
      </rPr>
      <t xml:space="preserve"> </t>
    </r>
    <r>
      <rPr>
        <sz val="10"/>
        <rFont val="Calibri"/>
        <family val="2"/>
      </rPr>
      <t>DE</t>
    </r>
    <r>
      <rPr>
        <sz val="10"/>
        <rFont val="Times New Roman"/>
        <family val="1"/>
      </rPr>
      <t xml:space="preserve"> </t>
    </r>
    <r>
      <rPr>
        <sz val="10"/>
        <rFont val="Calibri"/>
        <family val="2"/>
      </rPr>
      <t>ENTULHO</t>
    </r>
    <r>
      <rPr>
        <sz val="10"/>
        <rFont val="Times New Roman"/>
        <family val="1"/>
      </rPr>
      <t xml:space="preserve"> </t>
    </r>
    <r>
      <rPr>
        <sz val="10"/>
        <rFont val="Calibri"/>
        <family val="2"/>
      </rPr>
      <t>EM</t>
    </r>
    <r>
      <rPr>
        <sz val="10"/>
        <rFont val="Times New Roman"/>
        <family val="1"/>
      </rPr>
      <t xml:space="preserve"> </t>
    </r>
    <r>
      <rPr>
        <sz val="10"/>
        <rFont val="Calibri"/>
        <family val="2"/>
      </rPr>
      <t>CAMINHAO</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</si>
  <si>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SOLOS</t>
    </r>
    <r>
      <rPr>
        <sz val="10"/>
        <rFont val="Times New Roman"/>
        <family val="1"/>
      </rPr>
      <t xml:space="preserve"> </t>
    </r>
    <r>
      <rPr>
        <sz val="10"/>
        <rFont val="Calibri"/>
        <family val="2"/>
      </rPr>
      <t>PARA</t>
    </r>
    <r>
      <rPr>
        <sz val="10"/>
        <rFont val="Times New Roman"/>
        <family val="1"/>
      </rPr>
      <t xml:space="preserve"> </t>
    </r>
    <r>
      <rPr>
        <sz val="10"/>
        <rFont val="Calibri"/>
        <family val="2"/>
      </rPr>
      <t>BOTA</t>
    </r>
    <r>
      <rPr>
        <sz val="10"/>
        <rFont val="Times New Roman"/>
        <family val="1"/>
      </rPr>
      <t xml:space="preserve"> </t>
    </r>
    <r>
      <rPr>
        <sz val="10"/>
        <rFont val="Calibri"/>
        <family val="2"/>
      </rPr>
      <t>FORA</t>
    </r>
  </si>
  <si>
    <r>
      <rPr>
        <sz val="10"/>
        <rFont val="Calibri"/>
        <family val="2"/>
      </rPr>
      <t>MK</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</si>
  <si>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MATERIAIS</t>
    </r>
    <r>
      <rPr>
        <sz val="10"/>
        <rFont val="Times New Roman"/>
        <family val="1"/>
      </rPr>
      <t xml:space="preserve"> </t>
    </r>
    <r>
      <rPr>
        <sz val="10"/>
        <rFont val="Calibri"/>
        <family val="2"/>
      </rPr>
      <t>PARA</t>
    </r>
    <r>
      <rPr>
        <sz val="10"/>
        <rFont val="Times New Roman"/>
        <family val="1"/>
      </rPr>
      <t xml:space="preserve"> </t>
    </r>
    <r>
      <rPr>
        <sz val="10"/>
        <rFont val="Calibri"/>
        <family val="2"/>
      </rPr>
      <t>ATERRO</t>
    </r>
  </si>
  <si>
    <r>
      <rPr>
        <sz val="10"/>
        <rFont val="Calibri"/>
        <family val="2"/>
      </rPr>
      <t>ESPALHAMENTO/REGUL</t>
    </r>
    <r>
      <rPr>
        <sz val="10"/>
        <rFont val="Times New Roman"/>
        <family val="1"/>
      </rPr>
      <t xml:space="preserve"> </t>
    </r>
    <r>
      <rPr>
        <sz val="10"/>
        <rFont val="Calibri"/>
        <family val="2"/>
      </rPr>
      <t>DE</t>
    </r>
    <r>
      <rPr>
        <sz val="10"/>
        <rFont val="Times New Roman"/>
        <family val="1"/>
      </rPr>
      <t xml:space="preserve"> </t>
    </r>
    <r>
      <rPr>
        <sz val="10"/>
        <rFont val="Calibri"/>
        <family val="2"/>
      </rPr>
      <t>MATERIAL</t>
    </r>
    <r>
      <rPr>
        <sz val="10"/>
        <rFont val="Times New Roman"/>
        <family val="1"/>
      </rPr>
      <t xml:space="preserve"> </t>
    </r>
    <r>
      <rPr>
        <sz val="10"/>
        <rFont val="Calibri"/>
        <family val="2"/>
      </rPr>
      <t>ESCAVADO</t>
    </r>
  </si>
  <si>
    <r>
      <rPr>
        <sz val="10"/>
        <rFont val="Calibri"/>
        <family val="2"/>
      </rPr>
      <t>BOTA-FORA</t>
    </r>
    <r>
      <rPr>
        <sz val="10"/>
        <rFont val="Times New Roman"/>
        <family val="1"/>
      </rPr>
      <t xml:space="preserve"> </t>
    </r>
    <r>
      <rPr>
        <sz val="10"/>
        <rFont val="Calibri"/>
        <family val="2"/>
      </rPr>
      <t>DE</t>
    </r>
    <r>
      <rPr>
        <sz val="10"/>
        <rFont val="Times New Roman"/>
        <family val="1"/>
      </rPr>
      <t xml:space="preserve"> </t>
    </r>
    <r>
      <rPr>
        <sz val="10"/>
        <rFont val="Calibri"/>
        <family val="2"/>
      </rPr>
      <t>MATERIAIS</t>
    </r>
    <r>
      <rPr>
        <sz val="10"/>
        <rFont val="Times New Roman"/>
        <family val="1"/>
      </rPr>
      <t xml:space="preserve"> </t>
    </r>
    <r>
      <rPr>
        <sz val="10"/>
        <rFont val="Calibri"/>
        <family val="2"/>
      </rPr>
      <t>SEM</t>
    </r>
    <r>
      <rPr>
        <sz val="10"/>
        <rFont val="Times New Roman"/>
        <family val="1"/>
      </rPr>
      <t xml:space="preserve"> </t>
    </r>
    <r>
      <rPr>
        <sz val="10"/>
        <rFont val="Calibri"/>
        <family val="2"/>
      </rPr>
      <t>USO</t>
    </r>
    <r>
      <rPr>
        <sz val="10"/>
        <rFont val="Times New Roman"/>
        <family val="1"/>
      </rPr>
      <t xml:space="preserve"> </t>
    </r>
    <r>
      <rPr>
        <sz val="10"/>
        <rFont val="Calibri"/>
        <family val="2"/>
      </rPr>
      <t>CAMINHAO</t>
    </r>
  </si>
  <si>
    <r>
      <rPr>
        <sz val="10"/>
        <rFont val="Calibri"/>
        <family val="2"/>
      </rPr>
      <t>COMPAC</t>
    </r>
    <r>
      <rPr>
        <sz val="10"/>
        <rFont val="Times New Roman"/>
        <family val="1"/>
      </rPr>
      <t xml:space="preserve"> </t>
    </r>
    <r>
      <rPr>
        <sz val="10"/>
        <rFont val="Calibri"/>
        <family val="2"/>
      </rPr>
      <t>MEC</t>
    </r>
    <r>
      <rPr>
        <sz val="10"/>
        <rFont val="Times New Roman"/>
        <family val="1"/>
      </rPr>
      <t xml:space="preserve"> </t>
    </r>
    <r>
      <rPr>
        <sz val="10"/>
        <rFont val="Calibri"/>
        <family val="2"/>
      </rPr>
      <t>ATERRO</t>
    </r>
    <r>
      <rPr>
        <sz val="10"/>
        <rFont val="Times New Roman"/>
        <family val="1"/>
      </rPr>
      <t xml:space="preserve"> </t>
    </r>
    <r>
      <rPr>
        <sz val="10"/>
        <rFont val="Calibri"/>
        <family val="2"/>
      </rPr>
      <t>ARGILOGO</t>
    </r>
    <r>
      <rPr>
        <sz val="10"/>
        <rFont val="Times New Roman"/>
        <family val="1"/>
      </rPr>
      <t xml:space="preserve"> </t>
    </r>
    <r>
      <rPr>
        <sz val="10"/>
        <rFont val="Calibri"/>
        <family val="2"/>
      </rPr>
      <t>100%</t>
    </r>
    <r>
      <rPr>
        <sz val="10"/>
        <rFont val="Times New Roman"/>
        <family val="1"/>
      </rPr>
      <t xml:space="preserve"> </t>
    </r>
    <r>
      <rPr>
        <sz val="10"/>
        <rFont val="Calibri"/>
        <family val="2"/>
      </rPr>
      <t>PN</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</si>
  <si>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COM</t>
    </r>
    <r>
      <rPr>
        <sz val="10"/>
        <rFont val="Times New Roman"/>
        <family val="1"/>
      </rPr>
      <t xml:space="preserve"> </t>
    </r>
    <r>
      <rPr>
        <sz val="10"/>
        <rFont val="Calibri"/>
        <family val="2"/>
      </rPr>
      <t>BRITA</t>
    </r>
    <r>
      <rPr>
        <sz val="10"/>
        <rFont val="Times New Roman"/>
        <family val="1"/>
      </rPr>
      <t xml:space="preserve"> </t>
    </r>
    <r>
      <rPr>
        <sz val="10"/>
        <rFont val="Calibri"/>
        <family val="2"/>
      </rPr>
      <t>02</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</si>
  <si>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CAVA</t>
    </r>
    <r>
      <rPr>
        <sz val="10"/>
        <rFont val="Times New Roman"/>
        <family val="1"/>
      </rPr>
      <t xml:space="preserve"> </t>
    </r>
    <r>
      <rPr>
        <sz val="10"/>
        <rFont val="Calibri"/>
        <family val="2"/>
      </rPr>
      <t>COM</t>
    </r>
    <r>
      <rPr>
        <sz val="10"/>
        <rFont val="Times New Roman"/>
        <family val="1"/>
      </rPr>
      <t xml:space="preserve"> </t>
    </r>
    <r>
      <rPr>
        <sz val="10"/>
        <rFont val="Calibri"/>
        <family val="2"/>
      </rPr>
      <t>SOLO</t>
    </r>
    <r>
      <rPr>
        <sz val="10"/>
        <rFont val="Times New Roman"/>
        <family val="1"/>
      </rPr>
      <t xml:space="preserve"> </t>
    </r>
    <r>
      <rPr>
        <sz val="10"/>
        <rFont val="Calibri"/>
        <family val="2"/>
      </rPr>
      <t>BRITA</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</si>
  <si>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S05.010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ESCORAMENTO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CONTENÇÃO</t>
    </r>
  </si>
  <si>
    <r>
      <rPr>
        <sz val="10"/>
        <rFont val="Calibri"/>
        <family val="2"/>
      </rPr>
      <t>ESCORAMENTO</t>
    </r>
    <r>
      <rPr>
        <sz val="10"/>
        <rFont val="Times New Roman"/>
        <family val="1"/>
      </rPr>
      <t xml:space="preserve"> </t>
    </r>
    <r>
      <rPr>
        <sz val="10"/>
        <rFont val="Calibri"/>
        <family val="2"/>
      </rPr>
      <t>METALICO</t>
    </r>
    <r>
      <rPr>
        <sz val="10"/>
        <rFont val="Times New Roman"/>
        <family val="1"/>
      </rPr>
      <t xml:space="preserve"> </t>
    </r>
    <r>
      <rPr>
        <sz val="10"/>
        <rFont val="Calibri"/>
        <family val="2"/>
      </rPr>
      <t>TIPO</t>
    </r>
    <r>
      <rPr>
        <sz val="10"/>
        <rFont val="Times New Roman"/>
        <family val="1"/>
      </rPr>
      <t xml:space="preserve"> </t>
    </r>
    <r>
      <rPr>
        <sz val="10"/>
        <rFont val="Calibri"/>
        <family val="2"/>
      </rPr>
      <t>GAIOLA</t>
    </r>
  </si>
  <si>
    <r>
      <rPr>
        <sz val="10"/>
        <rFont val="Calibri"/>
        <family val="2"/>
      </rPr>
      <t>ESCORAMENTO</t>
    </r>
    <r>
      <rPr>
        <sz val="10"/>
        <rFont val="Times New Roman"/>
        <family val="1"/>
      </rPr>
      <t xml:space="preserve"> </t>
    </r>
    <r>
      <rPr>
        <sz val="10"/>
        <rFont val="Calibri"/>
        <family val="2"/>
      </rPr>
      <t>VALAS</t>
    </r>
    <r>
      <rPr>
        <sz val="10"/>
        <rFont val="Times New Roman"/>
        <family val="1"/>
      </rPr>
      <t xml:space="preserve"> </t>
    </r>
    <r>
      <rPr>
        <sz val="10"/>
        <rFont val="Calibri"/>
        <family val="2"/>
      </rPr>
      <t>COM</t>
    </r>
    <r>
      <rPr>
        <sz val="10"/>
        <rFont val="Times New Roman"/>
        <family val="1"/>
      </rPr>
      <t xml:space="preserve"> </t>
    </r>
    <r>
      <rPr>
        <sz val="10"/>
        <rFont val="Calibri"/>
        <family val="2"/>
      </rPr>
      <t>PRANCHA</t>
    </r>
    <r>
      <rPr>
        <sz val="10"/>
        <rFont val="Times New Roman"/>
        <family val="1"/>
      </rPr>
      <t xml:space="preserve"> </t>
    </r>
    <r>
      <rPr>
        <sz val="10"/>
        <rFont val="Calibri"/>
        <family val="2"/>
      </rPr>
      <t>METALICA</t>
    </r>
  </si>
  <si>
    <r>
      <rPr>
        <sz val="10"/>
        <rFont val="Calibri"/>
        <family val="2"/>
      </rPr>
      <t>ESCORAMENTO</t>
    </r>
    <r>
      <rPr>
        <sz val="10"/>
        <rFont val="Times New Roman"/>
        <family val="1"/>
      </rPr>
      <t xml:space="preserve"> </t>
    </r>
    <r>
      <rPr>
        <sz val="10"/>
        <rFont val="Calibri"/>
        <family val="2"/>
      </rPr>
      <t>CAVAS</t>
    </r>
    <r>
      <rPr>
        <sz val="10"/>
        <rFont val="Times New Roman"/>
        <family val="1"/>
      </rPr>
      <t xml:space="preserve"> </t>
    </r>
    <r>
      <rPr>
        <sz val="10"/>
        <rFont val="Calibri"/>
        <family val="2"/>
      </rPr>
      <t>COM</t>
    </r>
    <r>
      <rPr>
        <sz val="10"/>
        <rFont val="Times New Roman"/>
        <family val="1"/>
      </rPr>
      <t xml:space="preserve"> </t>
    </r>
    <r>
      <rPr>
        <sz val="10"/>
        <rFont val="Calibri"/>
        <family val="2"/>
      </rPr>
      <t>PRANCHA</t>
    </r>
    <r>
      <rPr>
        <sz val="10"/>
        <rFont val="Times New Roman"/>
        <family val="1"/>
      </rPr>
      <t xml:space="preserve"> </t>
    </r>
    <r>
      <rPr>
        <sz val="10"/>
        <rFont val="Calibri"/>
        <family val="2"/>
      </rPr>
      <t>METALICA</t>
    </r>
  </si>
  <si>
    <r>
      <rPr>
        <sz val="10"/>
        <rFont val="Calibri"/>
        <family val="2"/>
      </rPr>
      <t>ENROCAMENTO</t>
    </r>
    <r>
      <rPr>
        <sz val="10"/>
        <rFont val="Times New Roman"/>
        <family val="1"/>
      </rPr>
      <t xml:space="preserve"> </t>
    </r>
    <r>
      <rPr>
        <sz val="10"/>
        <rFont val="Calibri"/>
        <family val="2"/>
      </rPr>
      <t>COM</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</si>
  <si>
    <r>
      <rPr>
        <sz val="10"/>
        <rFont val="Calibri"/>
        <family val="2"/>
      </rPr>
      <t>ENSECADEIRA</t>
    </r>
    <r>
      <rPr>
        <sz val="10"/>
        <rFont val="Times New Roman"/>
        <family val="1"/>
      </rPr>
      <t xml:space="preserve"> </t>
    </r>
    <r>
      <rPr>
        <sz val="10"/>
        <rFont val="Calibri"/>
        <family val="2"/>
      </rPr>
      <t>COM</t>
    </r>
    <r>
      <rPr>
        <sz val="10"/>
        <rFont val="Times New Roman"/>
        <family val="1"/>
      </rPr>
      <t xml:space="preserve"> </t>
    </r>
    <r>
      <rPr>
        <sz val="10"/>
        <rFont val="Calibri"/>
        <family val="2"/>
      </rPr>
      <t>SACOS</t>
    </r>
    <r>
      <rPr>
        <sz val="10"/>
        <rFont val="Times New Roman"/>
        <family val="1"/>
      </rPr>
      <t xml:space="preserve"> </t>
    </r>
    <r>
      <rPr>
        <sz val="10"/>
        <rFont val="Calibri"/>
        <family val="2"/>
      </rPr>
      <t>DE</t>
    </r>
    <r>
      <rPr>
        <sz val="10"/>
        <rFont val="Times New Roman"/>
        <family val="1"/>
      </rPr>
      <t xml:space="preserve"> </t>
    </r>
    <r>
      <rPr>
        <sz val="10"/>
        <rFont val="Calibri"/>
        <family val="2"/>
      </rPr>
      <t>AREIA</t>
    </r>
  </si>
  <si>
    <r>
      <rPr>
        <sz val="10"/>
        <rFont val="Calibri"/>
        <family val="2"/>
      </rPr>
      <t>ENSECADEIRA</t>
    </r>
    <r>
      <rPr>
        <sz val="10"/>
        <rFont val="Times New Roman"/>
        <family val="1"/>
      </rPr>
      <t xml:space="preserve"> </t>
    </r>
    <r>
      <rPr>
        <sz val="10"/>
        <rFont val="Calibri"/>
        <family val="2"/>
      </rPr>
      <t>SACOS</t>
    </r>
    <r>
      <rPr>
        <sz val="10"/>
        <rFont val="Times New Roman"/>
        <family val="1"/>
      </rPr>
      <t xml:space="preserve"> </t>
    </r>
    <r>
      <rPr>
        <sz val="10"/>
        <rFont val="Calibri"/>
        <family val="2"/>
      </rPr>
      <t>E</t>
    </r>
    <r>
      <rPr>
        <sz val="10"/>
        <rFont val="Times New Roman"/>
        <family val="1"/>
      </rPr>
      <t xml:space="preserve"> </t>
    </r>
    <r>
      <rPr>
        <sz val="10"/>
        <rFont val="Calibri"/>
        <family val="2"/>
      </rPr>
      <t>SOLO</t>
    </r>
    <r>
      <rPr>
        <sz val="10"/>
        <rFont val="Times New Roman"/>
        <family val="1"/>
      </rPr>
      <t xml:space="preserve"> </t>
    </r>
    <r>
      <rPr>
        <sz val="10"/>
        <rFont val="Calibri"/>
        <family val="2"/>
      </rPr>
      <t>LOCAL</t>
    </r>
  </si>
  <si>
    <r>
      <rPr>
        <sz val="10"/>
        <rFont val="Calibri"/>
        <family val="2"/>
      </rPr>
      <t>ENSECADEIRA</t>
    </r>
    <r>
      <rPr>
        <sz val="10"/>
        <rFont val="Times New Roman"/>
        <family val="1"/>
      </rPr>
      <t xml:space="preserve"> </t>
    </r>
    <r>
      <rPr>
        <sz val="10"/>
        <rFont val="Calibri"/>
        <family val="2"/>
      </rPr>
      <t>COM</t>
    </r>
    <r>
      <rPr>
        <sz val="10"/>
        <rFont val="Times New Roman"/>
        <family val="1"/>
      </rPr>
      <t xml:space="preserve"> </t>
    </r>
    <r>
      <rPr>
        <sz val="10"/>
        <rFont val="Calibri"/>
        <family val="2"/>
      </rPr>
      <t>PRANCHAS</t>
    </r>
    <r>
      <rPr>
        <sz val="10"/>
        <rFont val="Times New Roman"/>
        <family val="1"/>
      </rPr>
      <t xml:space="preserve"> </t>
    </r>
    <r>
      <rPr>
        <sz val="10"/>
        <rFont val="Calibri"/>
        <family val="2"/>
      </rPr>
      <t>DE</t>
    </r>
    <r>
      <rPr>
        <sz val="10"/>
        <rFont val="Times New Roman"/>
        <family val="1"/>
      </rPr>
      <t xml:space="preserve"> </t>
    </r>
    <r>
      <rPr>
        <sz val="10"/>
        <rFont val="Calibri"/>
        <family val="2"/>
      </rPr>
      <t>MADEIRA</t>
    </r>
  </si>
  <si>
    <r>
      <rPr>
        <sz val="10"/>
        <rFont val="Calibri"/>
        <family val="2"/>
      </rPr>
      <t>DAMAS</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6:1</t>
    </r>
    <r>
      <rPr>
        <sz val="10"/>
        <rFont val="Times New Roman"/>
        <family val="1"/>
      </rPr>
      <t xml:space="preserve"> </t>
    </r>
    <r>
      <rPr>
        <sz val="10"/>
        <rFont val="Calibri"/>
        <family val="2"/>
      </rPr>
      <t>(ESTRUTURANTE)</t>
    </r>
  </si>
  <si>
    <r>
      <rPr>
        <sz val="10"/>
        <rFont val="Calibri"/>
        <family val="2"/>
      </rPr>
      <t>DAMAS</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12:1</t>
    </r>
  </si>
  <si>
    <r>
      <rPr>
        <sz val="10"/>
        <rFont val="Calibri"/>
        <family val="2"/>
      </rPr>
      <t>DAMAS</t>
    </r>
    <r>
      <rPr>
        <sz val="10"/>
        <rFont val="Times New Roman"/>
        <family val="1"/>
      </rPr>
      <t xml:space="preserve"> </t>
    </r>
    <r>
      <rPr>
        <sz val="10"/>
        <rFont val="Calibri"/>
        <family val="2"/>
      </rPr>
      <t>CONTENCAO</t>
    </r>
    <r>
      <rPr>
        <sz val="10"/>
        <rFont val="Times New Roman"/>
        <family val="1"/>
      </rPr>
      <t xml:space="preserve"> </t>
    </r>
    <r>
      <rPr>
        <sz val="10"/>
        <rFont val="Calibri"/>
        <family val="2"/>
      </rPr>
      <t>MADEIRA</t>
    </r>
  </si>
  <si>
    <r>
      <rPr>
        <sz val="10"/>
        <rFont val="Calibri"/>
        <family val="2"/>
      </rPr>
      <t>GABIAO</t>
    </r>
    <r>
      <rPr>
        <sz val="10"/>
        <rFont val="Times New Roman"/>
        <family val="1"/>
      </rPr>
      <t xml:space="preserve"> </t>
    </r>
    <r>
      <rPr>
        <sz val="10"/>
        <rFont val="Calibri"/>
        <family val="2"/>
      </rPr>
      <t>TIPO</t>
    </r>
    <r>
      <rPr>
        <sz val="10"/>
        <rFont val="Times New Roman"/>
        <family val="1"/>
      </rPr>
      <t xml:space="preserve"> </t>
    </r>
    <r>
      <rPr>
        <sz val="10"/>
        <rFont val="Calibri"/>
        <family val="2"/>
      </rPr>
      <t>COLCHAO</t>
    </r>
    <r>
      <rPr>
        <sz val="10"/>
        <rFont val="Times New Roman"/>
        <family val="1"/>
      </rPr>
      <t xml:space="preserve"> </t>
    </r>
    <r>
      <rPr>
        <sz val="10"/>
        <rFont val="Calibri"/>
        <family val="2"/>
      </rPr>
      <t>H=0,30</t>
    </r>
    <r>
      <rPr>
        <sz val="10"/>
        <rFont val="Times New Roman"/>
        <family val="1"/>
      </rPr>
      <t xml:space="preserve"> </t>
    </r>
    <r>
      <rPr>
        <sz val="10"/>
        <rFont val="Calibri"/>
        <family val="2"/>
      </rPr>
      <t>ZN/AL+PVC</t>
    </r>
  </si>
  <si>
    <r>
      <rPr>
        <sz val="10"/>
        <rFont val="Calibri"/>
        <family val="2"/>
      </rPr>
      <t>MURO</t>
    </r>
    <r>
      <rPr>
        <sz val="10"/>
        <rFont val="Times New Roman"/>
        <family val="1"/>
      </rPr>
      <t xml:space="preserve"> </t>
    </r>
    <r>
      <rPr>
        <sz val="10"/>
        <rFont val="Calibri"/>
        <family val="2"/>
      </rPr>
      <t>GABIAO</t>
    </r>
    <r>
      <rPr>
        <sz val="10"/>
        <rFont val="Times New Roman"/>
        <family val="1"/>
      </rPr>
      <t xml:space="preserve"> </t>
    </r>
    <r>
      <rPr>
        <sz val="10"/>
        <rFont val="Calibri"/>
        <family val="2"/>
      </rPr>
      <t>TIPO</t>
    </r>
    <r>
      <rPr>
        <sz val="10"/>
        <rFont val="Times New Roman"/>
        <family val="1"/>
      </rPr>
      <t xml:space="preserve"> </t>
    </r>
    <r>
      <rPr>
        <sz val="10"/>
        <rFont val="Calibri"/>
        <family val="2"/>
      </rPr>
      <t>CAIXA</t>
    </r>
    <r>
      <rPr>
        <sz val="10"/>
        <rFont val="Times New Roman"/>
        <family val="1"/>
      </rPr>
      <t xml:space="preserve"> </t>
    </r>
    <r>
      <rPr>
        <sz val="10"/>
        <rFont val="Calibri"/>
        <family val="2"/>
      </rPr>
      <t>2X1X1M</t>
    </r>
    <r>
      <rPr>
        <sz val="10"/>
        <rFont val="Times New Roman"/>
        <family val="1"/>
      </rPr>
      <t xml:space="preserve"> </t>
    </r>
    <r>
      <rPr>
        <sz val="10"/>
        <rFont val="Calibri"/>
        <family val="2"/>
      </rPr>
      <t>ZN/AL</t>
    </r>
  </si>
  <si>
    <r>
      <rPr>
        <sz val="10"/>
        <rFont val="Calibri"/>
        <family val="2"/>
      </rPr>
      <t>RIP-RAP</t>
    </r>
    <r>
      <rPr>
        <sz val="10"/>
        <rFont val="Times New Roman"/>
        <family val="1"/>
      </rPr>
      <t xml:space="preserve"> </t>
    </r>
    <r>
      <rPr>
        <sz val="10"/>
        <rFont val="Calibri"/>
        <family val="2"/>
      </rPr>
      <t>EM</t>
    </r>
    <r>
      <rPr>
        <sz val="10"/>
        <rFont val="Times New Roman"/>
        <family val="1"/>
      </rPr>
      <t xml:space="preserve"> </t>
    </r>
    <r>
      <rPr>
        <sz val="10"/>
        <rFont val="Calibri"/>
        <family val="2"/>
      </rPr>
      <t>PLACAS</t>
    </r>
    <r>
      <rPr>
        <sz val="10"/>
        <rFont val="Times New Roman"/>
        <family val="1"/>
      </rPr>
      <t xml:space="preserve"> </t>
    </r>
    <r>
      <rPr>
        <sz val="10"/>
        <rFont val="Calibri"/>
        <family val="2"/>
      </rPr>
      <t>CONCRETO</t>
    </r>
    <r>
      <rPr>
        <sz val="10"/>
        <rFont val="Times New Roman"/>
        <family val="1"/>
      </rPr>
      <t xml:space="preserve"> </t>
    </r>
    <r>
      <rPr>
        <sz val="10"/>
        <rFont val="Calibri"/>
        <family val="2"/>
      </rPr>
      <t>ARMADO</t>
    </r>
    <r>
      <rPr>
        <sz val="10"/>
        <rFont val="Times New Roman"/>
        <family val="1"/>
      </rPr>
      <t xml:space="preserve"> </t>
    </r>
    <r>
      <rPr>
        <sz val="10"/>
        <rFont val="Calibri"/>
        <family val="2"/>
      </rPr>
      <t>E=5CM</t>
    </r>
  </si>
  <si>
    <r>
      <rPr>
        <sz val="10"/>
        <rFont val="Calibri"/>
        <family val="2"/>
      </rPr>
      <t>INJECAO</t>
    </r>
    <r>
      <rPr>
        <sz val="10"/>
        <rFont val="Times New Roman"/>
        <family val="1"/>
      </rPr>
      <t xml:space="preserve"> </t>
    </r>
    <r>
      <rPr>
        <sz val="10"/>
        <rFont val="Calibri"/>
        <family val="2"/>
      </rPr>
      <t>DE</t>
    </r>
    <r>
      <rPr>
        <sz val="10"/>
        <rFont val="Times New Roman"/>
        <family val="1"/>
      </rPr>
      <t xml:space="preserve"> </t>
    </r>
    <r>
      <rPr>
        <sz val="10"/>
        <rFont val="Calibri"/>
        <family val="2"/>
      </rPr>
      <t>SOLO-CIMENTO</t>
    </r>
    <r>
      <rPr>
        <sz val="10"/>
        <rFont val="Times New Roman"/>
        <family val="1"/>
      </rPr>
      <t xml:space="preserve"> </t>
    </r>
    <r>
      <rPr>
        <sz val="10"/>
        <rFont val="Calibri"/>
        <family val="2"/>
      </rPr>
      <t>10:1</t>
    </r>
  </si>
  <si>
    <r>
      <rPr>
        <sz val="10"/>
        <rFont val="Calibri"/>
        <family val="2"/>
      </rPr>
      <t>SOLO</t>
    </r>
    <r>
      <rPr>
        <sz val="10"/>
        <rFont val="Times New Roman"/>
        <family val="1"/>
      </rPr>
      <t xml:space="preserve"> </t>
    </r>
    <r>
      <rPr>
        <sz val="10"/>
        <rFont val="Calibri"/>
        <family val="2"/>
      </rPr>
      <t>CIMENTO</t>
    </r>
    <r>
      <rPr>
        <sz val="10"/>
        <rFont val="Times New Roman"/>
        <family val="1"/>
      </rPr>
      <t xml:space="preserve"> </t>
    </r>
    <r>
      <rPr>
        <sz val="10"/>
        <rFont val="Calibri"/>
        <family val="2"/>
      </rPr>
      <t>1:6</t>
    </r>
    <r>
      <rPr>
        <sz val="10"/>
        <rFont val="Times New Roman"/>
        <family val="1"/>
      </rPr>
      <t xml:space="preserve"> </t>
    </r>
    <r>
      <rPr>
        <sz val="10"/>
        <rFont val="Calibri"/>
        <family val="2"/>
      </rPr>
      <t>ENSACADO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</si>
  <si>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S06.010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ESGOTAMENTO</t>
    </r>
  </si>
  <si>
    <r>
      <rPr>
        <sz val="10"/>
        <rFont val="Calibri"/>
        <family val="2"/>
      </rPr>
      <t>ESGOT</t>
    </r>
    <r>
      <rPr>
        <sz val="10"/>
        <rFont val="Times New Roman"/>
        <family val="1"/>
      </rPr>
      <t xml:space="preserve"> </t>
    </r>
    <r>
      <rPr>
        <sz val="10"/>
        <rFont val="Calibri"/>
        <family val="2"/>
      </rPr>
      <t>C/</t>
    </r>
    <r>
      <rPr>
        <sz val="10"/>
        <rFont val="Times New Roman"/>
        <family val="1"/>
      </rPr>
      <t xml:space="preserve"> </t>
    </r>
    <r>
      <rPr>
        <sz val="10"/>
        <rFont val="Calibri"/>
        <family val="2"/>
      </rPr>
      <t>AUX</t>
    </r>
    <r>
      <rPr>
        <sz val="10"/>
        <rFont val="Times New Roman"/>
        <family val="1"/>
      </rPr>
      <t xml:space="preserve"> </t>
    </r>
    <r>
      <rPr>
        <sz val="10"/>
        <rFont val="Calibri"/>
        <family val="2"/>
      </rPr>
      <t>DE</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ATE</t>
    </r>
    <r>
      <rPr>
        <sz val="10"/>
        <rFont val="Times New Roman"/>
        <family val="1"/>
      </rPr>
      <t xml:space="preserve"> </t>
    </r>
    <r>
      <rPr>
        <sz val="10"/>
        <rFont val="Calibri"/>
        <family val="2"/>
      </rPr>
      <t>10M3/H</t>
    </r>
  </si>
  <si>
    <r>
      <rPr>
        <sz val="10"/>
        <rFont val="Calibri"/>
        <family val="2"/>
      </rPr>
      <t>ESGOT</t>
    </r>
    <r>
      <rPr>
        <sz val="10"/>
        <rFont val="Times New Roman"/>
        <family val="1"/>
      </rPr>
      <t xml:space="preserve"> </t>
    </r>
    <r>
      <rPr>
        <sz val="10"/>
        <rFont val="Calibri"/>
        <family val="2"/>
      </rPr>
      <t>C/</t>
    </r>
    <r>
      <rPr>
        <sz val="10"/>
        <rFont val="Times New Roman"/>
        <family val="1"/>
      </rPr>
      <t xml:space="preserve"> </t>
    </r>
    <r>
      <rPr>
        <sz val="10"/>
        <rFont val="Calibri"/>
        <family val="2"/>
      </rPr>
      <t>AUX</t>
    </r>
    <r>
      <rPr>
        <sz val="10"/>
        <rFont val="Times New Roman"/>
        <family val="1"/>
      </rPr>
      <t xml:space="preserve"> </t>
    </r>
    <r>
      <rPr>
        <sz val="10"/>
        <rFont val="Calibri"/>
        <family val="2"/>
      </rPr>
      <t>DE</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ACI</t>
    </r>
    <r>
      <rPr>
        <sz val="10"/>
        <rFont val="Times New Roman"/>
        <family val="1"/>
      </rPr>
      <t xml:space="preserve"> </t>
    </r>
    <r>
      <rPr>
        <sz val="10"/>
        <rFont val="Calibri"/>
        <family val="2"/>
      </rPr>
      <t>10M3/H</t>
    </r>
  </si>
  <si>
    <r>
      <rPr>
        <sz val="10"/>
        <rFont val="Calibri"/>
        <family val="2"/>
      </rPr>
      <t>REBAI</t>
    </r>
    <r>
      <rPr>
        <sz val="10"/>
        <rFont val="Times New Roman"/>
        <family val="1"/>
      </rPr>
      <t xml:space="preserve"> </t>
    </r>
    <r>
      <rPr>
        <sz val="10"/>
        <rFont val="Calibri"/>
        <family val="2"/>
      </rPr>
      <t>LENCOL</t>
    </r>
    <r>
      <rPr>
        <sz val="10"/>
        <rFont val="Times New Roman"/>
        <family val="1"/>
      </rPr>
      <t xml:space="preserve"> </t>
    </r>
    <r>
      <rPr>
        <sz val="10"/>
        <rFont val="Calibri"/>
        <family val="2"/>
      </rPr>
      <t>FREATICO</t>
    </r>
    <r>
      <rPr>
        <sz val="10"/>
        <rFont val="Times New Roman"/>
        <family val="1"/>
      </rPr>
      <t xml:space="preserve"> </t>
    </r>
    <r>
      <rPr>
        <sz val="10"/>
        <rFont val="Calibri"/>
        <family val="2"/>
      </rPr>
      <t>C/</t>
    </r>
    <r>
      <rPr>
        <sz val="10"/>
        <rFont val="Times New Roman"/>
        <family val="1"/>
      </rPr>
      <t xml:space="preserve"> </t>
    </r>
    <r>
      <rPr>
        <sz val="10"/>
        <rFont val="Calibri"/>
        <family val="2"/>
      </rPr>
      <t>PONT</t>
    </r>
    <r>
      <rPr>
        <sz val="10"/>
        <rFont val="Times New Roman"/>
        <family val="1"/>
      </rPr>
      <t xml:space="preserve"> </t>
    </r>
    <r>
      <rPr>
        <sz val="10"/>
        <rFont val="Calibri"/>
        <family val="2"/>
      </rPr>
      <t>FILTRANTES</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</si>
  <si>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S07.010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FUNDACOES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ESTRUTURAS</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</si>
  <si>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AREIA</t>
    </r>
    <r>
      <rPr>
        <sz val="10"/>
        <rFont val="Times New Roman"/>
        <family val="1"/>
      </rPr>
      <t xml:space="preserve"> </t>
    </r>
    <r>
      <rPr>
        <sz val="10"/>
        <rFont val="Calibri"/>
        <family val="2"/>
      </rPr>
      <t>MEDIA</t>
    </r>
    <r>
      <rPr>
        <sz val="10"/>
        <rFont val="Times New Roman"/>
        <family val="1"/>
      </rPr>
      <t xml:space="preserve"> </t>
    </r>
    <r>
      <rPr>
        <sz val="10"/>
        <rFont val="Calibri"/>
        <family val="2"/>
      </rPr>
      <t>LAVADA</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</si>
  <si>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PO</t>
    </r>
    <r>
      <rPr>
        <sz val="10"/>
        <rFont val="Times New Roman"/>
        <family val="1"/>
      </rPr>
      <t xml:space="preserve"> </t>
    </r>
    <r>
      <rPr>
        <sz val="10"/>
        <rFont val="Calibri"/>
        <family val="2"/>
      </rPr>
      <t>DE</t>
    </r>
    <r>
      <rPr>
        <sz val="10"/>
        <rFont val="Times New Roman"/>
        <family val="1"/>
      </rPr>
      <t xml:space="preserve"> </t>
    </r>
    <r>
      <rPr>
        <sz val="10"/>
        <rFont val="Calibri"/>
        <family val="2"/>
      </rPr>
      <t>PEDRA</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</si>
  <si>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"0"</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</si>
  <si>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"1"</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</si>
  <si>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"2"</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</si>
  <si>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3</t>
    </r>
    <r>
      <rPr>
        <sz val="10"/>
        <rFont val="Times New Roman"/>
        <family val="1"/>
      </rPr>
      <t xml:space="preserve"> </t>
    </r>
    <r>
      <rPr>
        <sz val="10"/>
        <rFont val="Calibri"/>
        <family val="2"/>
      </rPr>
      <t>A</t>
    </r>
    <r>
      <rPr>
        <sz val="10"/>
        <rFont val="Times New Roman"/>
        <family val="1"/>
      </rPr>
      <t xml:space="preserve"> </t>
    </r>
    <r>
      <rPr>
        <sz val="10"/>
        <rFont val="Calibri"/>
        <family val="2"/>
      </rPr>
      <t>4</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</si>
  <si>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</si>
  <si>
    <r>
      <rPr>
        <sz val="10"/>
        <rFont val="Calibri"/>
        <family val="2"/>
      </rPr>
      <t>TIJOLO</t>
    </r>
    <r>
      <rPr>
        <sz val="10"/>
        <rFont val="Times New Roman"/>
        <family val="1"/>
      </rPr>
      <t xml:space="preserve"> </t>
    </r>
    <r>
      <rPr>
        <sz val="10"/>
        <rFont val="Calibri"/>
        <family val="2"/>
      </rPr>
      <t>CERAMICO</t>
    </r>
    <r>
      <rPr>
        <sz val="10"/>
        <rFont val="Times New Roman"/>
        <family val="1"/>
      </rPr>
      <t xml:space="preserve"> </t>
    </r>
    <r>
      <rPr>
        <sz val="10"/>
        <rFont val="Calibri"/>
        <family val="2"/>
      </rPr>
      <t>PARA</t>
    </r>
    <r>
      <rPr>
        <sz val="10"/>
        <rFont val="Times New Roman"/>
        <family val="1"/>
      </rPr>
      <t xml:space="preserve"> </t>
    </r>
    <r>
      <rPr>
        <sz val="10"/>
        <rFont val="Calibri"/>
        <family val="2"/>
      </rPr>
      <t>LEITO</t>
    </r>
    <r>
      <rPr>
        <sz val="10"/>
        <rFont val="Times New Roman"/>
        <family val="1"/>
      </rPr>
      <t xml:space="preserve"> </t>
    </r>
    <r>
      <rPr>
        <sz val="10"/>
        <rFont val="Calibri"/>
        <family val="2"/>
      </rPr>
      <t>DE</t>
    </r>
    <r>
      <rPr>
        <sz val="10"/>
        <rFont val="Times New Roman"/>
        <family val="1"/>
      </rPr>
      <t xml:space="preserve"> </t>
    </r>
    <r>
      <rPr>
        <sz val="10"/>
        <rFont val="Calibri"/>
        <family val="2"/>
      </rPr>
      <t>SECAGEM</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</si>
  <si>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MAGRO</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</si>
  <si>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METALICA</t>
    </r>
    <r>
      <rPr>
        <sz val="10"/>
        <rFont val="Times New Roman"/>
        <family val="1"/>
      </rPr>
      <t xml:space="preserve"> </t>
    </r>
    <r>
      <rPr>
        <sz val="10"/>
        <rFont val="Calibri"/>
        <family val="2"/>
      </rPr>
      <t>ESCO/DESF/CIMB</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</si>
  <si>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METALICA</t>
    </r>
    <r>
      <rPr>
        <sz val="10"/>
        <rFont val="Times New Roman"/>
        <family val="1"/>
      </rPr>
      <t xml:space="preserve"> </t>
    </r>
    <r>
      <rPr>
        <sz val="10"/>
        <rFont val="Calibri"/>
        <family val="2"/>
      </rPr>
      <t>ESCO/DESF/CIMB</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</si>
  <si>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t>
    </r>
    <r>
      <rPr>
        <sz val="10"/>
        <rFont val="Times New Roman"/>
        <family val="1"/>
      </rPr>
      <t xml:space="preserve"> </t>
    </r>
    <r>
      <rPr>
        <sz val="10"/>
        <rFont val="Calibri"/>
        <family val="2"/>
      </rPr>
      <t>PILAR/VIGA/PARE</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</si>
  <si>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MADEIRA</t>
    </r>
    <r>
      <rPr>
        <sz val="10"/>
        <rFont val="Times New Roman"/>
        <family val="1"/>
      </rPr>
      <t xml:space="preserve"> </t>
    </r>
    <r>
      <rPr>
        <sz val="10"/>
        <rFont val="Calibri"/>
        <family val="2"/>
      </rPr>
      <t>-</t>
    </r>
    <r>
      <rPr>
        <sz val="10"/>
        <rFont val="Times New Roman"/>
        <family val="1"/>
      </rPr>
      <t xml:space="preserve"> </t>
    </r>
    <r>
      <rPr>
        <sz val="10"/>
        <rFont val="Calibri"/>
        <family val="2"/>
      </rPr>
      <t>PILAR/VIGA/PAREDE</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</si>
  <si>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CHAPA</t>
    </r>
    <r>
      <rPr>
        <sz val="10"/>
        <rFont val="Times New Roman"/>
        <family val="1"/>
      </rPr>
      <t xml:space="preserve"> </t>
    </r>
    <r>
      <rPr>
        <sz val="10"/>
        <rFont val="Calibri"/>
        <family val="2"/>
      </rPr>
      <t>12MM-VIGA/PILAR/PAREDE</t>
    </r>
  </si>
  <si>
    <r>
      <rPr>
        <sz val="10"/>
        <rFont val="Calibri"/>
        <family val="2"/>
      </rPr>
      <t>FORMA</t>
    </r>
    <r>
      <rPr>
        <sz val="10"/>
        <rFont val="Times New Roman"/>
        <family val="1"/>
      </rPr>
      <t xml:space="preserve"> </t>
    </r>
    <r>
      <rPr>
        <sz val="10"/>
        <rFont val="Calibri"/>
        <family val="2"/>
      </rPr>
      <t>PLANA</t>
    </r>
    <r>
      <rPr>
        <sz val="10"/>
        <rFont val="Times New Roman"/>
        <family val="1"/>
      </rPr>
      <t xml:space="preserve"> </t>
    </r>
    <r>
      <rPr>
        <sz val="10"/>
        <rFont val="Calibri"/>
        <family val="2"/>
      </rPr>
      <t>CHAPA</t>
    </r>
    <r>
      <rPr>
        <sz val="10"/>
        <rFont val="Times New Roman"/>
        <family val="1"/>
      </rPr>
      <t xml:space="preserve"> </t>
    </r>
    <r>
      <rPr>
        <sz val="10"/>
        <rFont val="Calibri"/>
        <family val="2"/>
      </rPr>
      <t>12MM-LAJE</t>
    </r>
  </si>
  <si>
    <r>
      <rPr>
        <sz val="10"/>
        <rFont val="Calibri"/>
        <family val="2"/>
      </rPr>
      <t>FORMA</t>
    </r>
    <r>
      <rPr>
        <sz val="10"/>
        <rFont val="Times New Roman"/>
        <family val="1"/>
      </rPr>
      <t xml:space="preserve"> </t>
    </r>
    <r>
      <rPr>
        <sz val="10"/>
        <rFont val="Calibri"/>
        <family val="2"/>
      </rPr>
      <t>CURVA</t>
    </r>
    <r>
      <rPr>
        <sz val="10"/>
        <rFont val="Times New Roman"/>
        <family val="1"/>
      </rPr>
      <t xml:space="preserve"> </t>
    </r>
    <r>
      <rPr>
        <sz val="10"/>
        <rFont val="Calibri"/>
        <family val="2"/>
      </rPr>
      <t>CHAPA</t>
    </r>
    <r>
      <rPr>
        <sz val="10"/>
        <rFont val="Times New Roman"/>
        <family val="1"/>
      </rPr>
      <t xml:space="preserve"> </t>
    </r>
    <r>
      <rPr>
        <sz val="10"/>
        <rFont val="Calibri"/>
        <family val="2"/>
      </rPr>
      <t>COMPENSADA</t>
    </r>
    <r>
      <rPr>
        <sz val="10"/>
        <rFont val="Times New Roman"/>
        <family val="1"/>
      </rPr>
      <t xml:space="preserve"> </t>
    </r>
    <r>
      <rPr>
        <sz val="10"/>
        <rFont val="Calibri"/>
        <family val="2"/>
      </rPr>
      <t>PLAST</t>
    </r>
    <r>
      <rPr>
        <sz val="10"/>
        <rFont val="Times New Roman"/>
        <family val="1"/>
      </rPr>
      <t xml:space="preserve"> </t>
    </r>
    <r>
      <rPr>
        <sz val="10"/>
        <rFont val="Calibri"/>
        <family val="2"/>
      </rPr>
      <t>12MM</t>
    </r>
  </si>
  <si>
    <r>
      <rPr>
        <sz val="10"/>
        <rFont val="Calibri"/>
        <family val="2"/>
      </rPr>
      <t>CIMBRAMENTO</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PARA</t>
    </r>
    <r>
      <rPr>
        <sz val="10"/>
        <rFont val="Times New Roman"/>
        <family val="1"/>
      </rPr>
      <t xml:space="preserve"> </t>
    </r>
    <r>
      <rPr>
        <sz val="10"/>
        <rFont val="Calibri"/>
        <family val="2"/>
      </rPr>
      <t>EDIFICACOES</t>
    </r>
  </si>
  <si>
    <r>
      <rPr>
        <sz val="10"/>
        <rFont val="Calibri"/>
        <family val="2"/>
      </rPr>
      <t>TAMPONAMENTO</t>
    </r>
    <r>
      <rPr>
        <sz val="10"/>
        <rFont val="Times New Roman"/>
        <family val="1"/>
      </rPr>
      <t xml:space="preserve"> </t>
    </r>
    <r>
      <rPr>
        <sz val="10"/>
        <rFont val="Calibri"/>
        <family val="2"/>
      </rPr>
      <t>DE</t>
    </r>
    <r>
      <rPr>
        <sz val="10"/>
        <rFont val="Times New Roman"/>
        <family val="1"/>
      </rPr>
      <t xml:space="preserve"> </t>
    </r>
    <r>
      <rPr>
        <sz val="10"/>
        <rFont val="Calibri"/>
        <family val="2"/>
      </rPr>
      <t>FURO</t>
    </r>
    <r>
      <rPr>
        <sz val="10"/>
        <rFont val="Times New Roman"/>
        <family val="1"/>
      </rPr>
      <t xml:space="preserve"> </t>
    </r>
    <r>
      <rPr>
        <sz val="10"/>
        <rFont val="Calibri"/>
        <family val="2"/>
      </rPr>
      <t>DE</t>
    </r>
    <r>
      <rPr>
        <sz val="10"/>
        <rFont val="Times New Roman"/>
        <family val="1"/>
      </rPr>
      <t xml:space="preserve"> </t>
    </r>
    <r>
      <rPr>
        <sz val="10"/>
        <rFont val="Calibri"/>
        <family val="2"/>
      </rPr>
      <t>FORMA</t>
    </r>
    <r>
      <rPr>
        <sz val="10"/>
        <rFont val="Times New Roman"/>
        <family val="1"/>
      </rPr>
      <t xml:space="preserve"> </t>
    </r>
    <r>
      <rPr>
        <sz val="10"/>
        <rFont val="Calibri"/>
        <family val="2"/>
      </rPr>
      <t>METALICA</t>
    </r>
  </si>
  <si>
    <r>
      <rPr>
        <sz val="10"/>
        <rFont val="Calibri"/>
        <family val="2"/>
      </rPr>
      <t>ARMADURA</t>
    </r>
    <r>
      <rPr>
        <sz val="10"/>
        <rFont val="Times New Roman"/>
        <family val="1"/>
      </rPr>
      <t xml:space="preserve"> </t>
    </r>
    <r>
      <rPr>
        <sz val="10"/>
        <rFont val="Calibri"/>
        <family val="2"/>
      </rPr>
      <t>CA-25</t>
    </r>
  </si>
  <si>
    <r>
      <rPr>
        <sz val="10"/>
        <rFont val="Calibri"/>
        <family val="2"/>
      </rPr>
      <t>ARMADURA</t>
    </r>
    <r>
      <rPr>
        <sz val="10"/>
        <rFont val="Times New Roman"/>
        <family val="1"/>
      </rPr>
      <t xml:space="preserve"> </t>
    </r>
    <r>
      <rPr>
        <sz val="10"/>
        <rFont val="Calibri"/>
        <family val="2"/>
      </rPr>
      <t>CA-50</t>
    </r>
  </si>
  <si>
    <r>
      <rPr>
        <sz val="10"/>
        <rFont val="Calibri"/>
        <family val="2"/>
      </rPr>
      <t>ARMADURA</t>
    </r>
    <r>
      <rPr>
        <sz val="10"/>
        <rFont val="Times New Roman"/>
        <family val="1"/>
      </rPr>
      <t xml:space="preserve"> </t>
    </r>
    <r>
      <rPr>
        <sz val="10"/>
        <rFont val="Calibri"/>
        <family val="2"/>
      </rPr>
      <t>CA-60</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</si>
  <si>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100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</si>
  <si>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150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</si>
  <si>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</si>
  <si>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r>
      <rPr>
        <sz val="10"/>
        <rFont val="Times New Roman"/>
        <family val="1"/>
      </rPr>
      <t xml:space="preserve"> </t>
    </r>
    <r>
      <rPr>
        <sz val="10"/>
        <rFont val="Calibri"/>
        <family val="2"/>
      </rPr>
      <t>VIRADO</t>
    </r>
    <r>
      <rPr>
        <sz val="10"/>
        <rFont val="Times New Roman"/>
        <family val="1"/>
      </rPr>
      <t xml:space="preserve"> </t>
    </r>
    <r>
      <rPr>
        <sz val="10"/>
        <rFont val="Calibri"/>
        <family val="2"/>
      </rPr>
      <t>NA</t>
    </r>
    <r>
      <rPr>
        <sz val="10"/>
        <rFont val="Times New Roman"/>
        <family val="1"/>
      </rPr>
      <t xml:space="preserve"> </t>
    </r>
    <r>
      <rPr>
        <sz val="10"/>
        <rFont val="Calibri"/>
        <family val="2"/>
      </rPr>
      <t>OBRA</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</si>
  <si>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150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</si>
  <si>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</si>
  <si>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</si>
  <si>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</si>
  <si>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350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</si>
  <si>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400</t>
    </r>
    <r>
      <rPr>
        <sz val="10"/>
        <rFont val="Times New Roman"/>
        <family val="1"/>
      </rPr>
      <t xml:space="preserve"> </t>
    </r>
    <r>
      <rPr>
        <sz val="10"/>
        <rFont val="Calibri"/>
        <family val="2"/>
      </rPr>
      <t>KG/CM2</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</si>
  <si>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</si>
  <si>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250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</si>
  <si>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</si>
  <si>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350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</si>
  <si>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USINADO</t>
    </r>
    <r>
      <rPr>
        <sz val="10"/>
        <rFont val="Times New Roman"/>
        <family val="1"/>
      </rPr>
      <t xml:space="preserve"> </t>
    </r>
    <r>
      <rPr>
        <sz val="10"/>
        <rFont val="Calibri"/>
        <family val="2"/>
      </rPr>
      <t>FCK</t>
    </r>
    <r>
      <rPr>
        <sz val="10"/>
        <rFont val="Times New Roman"/>
        <family val="1"/>
      </rPr>
      <t xml:space="preserve"> </t>
    </r>
    <r>
      <rPr>
        <sz val="10"/>
        <rFont val="Calibri"/>
        <family val="2"/>
      </rPr>
      <t>400</t>
    </r>
    <r>
      <rPr>
        <sz val="10"/>
        <rFont val="Times New Roman"/>
        <family val="1"/>
      </rPr>
      <t xml:space="preserve"> </t>
    </r>
    <r>
      <rPr>
        <sz val="10"/>
        <rFont val="Calibri"/>
        <family val="2"/>
      </rPr>
      <t>KG/CM2</t>
    </r>
    <r>
      <rPr>
        <sz val="10"/>
        <rFont val="Times New Roman"/>
        <family val="1"/>
      </rPr>
      <t xml:space="preserve"> </t>
    </r>
    <r>
      <rPr>
        <sz val="10"/>
        <rFont val="Calibri"/>
        <family val="2"/>
      </rPr>
      <t>BOMBEADO</t>
    </r>
  </si>
  <si>
    <r>
      <rPr>
        <sz val="10"/>
        <rFont val="Calibri"/>
        <family val="2"/>
      </rPr>
      <t>CONCRETO</t>
    </r>
    <r>
      <rPr>
        <sz val="10"/>
        <rFont val="Times New Roman"/>
        <family val="1"/>
      </rPr>
      <t xml:space="preserve"> </t>
    </r>
    <r>
      <rPr>
        <sz val="10"/>
        <rFont val="Calibri"/>
        <family val="2"/>
      </rPr>
      <t>CICLOPICO</t>
    </r>
  </si>
  <si>
    <r>
      <rPr>
        <sz val="10"/>
        <rFont val="Calibri"/>
        <family val="2"/>
      </rPr>
      <t>LAJE</t>
    </r>
    <r>
      <rPr>
        <sz val="10"/>
        <rFont val="Times New Roman"/>
        <family val="1"/>
      </rPr>
      <t xml:space="preserve"> </t>
    </r>
    <r>
      <rPr>
        <sz val="10"/>
        <rFont val="Calibri"/>
        <family val="2"/>
      </rPr>
      <t>PRE-MOLDADA</t>
    </r>
    <r>
      <rPr>
        <sz val="10"/>
        <rFont val="Times New Roman"/>
        <family val="1"/>
      </rPr>
      <t xml:space="preserve"> </t>
    </r>
    <r>
      <rPr>
        <sz val="10"/>
        <rFont val="Calibri"/>
        <family val="2"/>
      </rPr>
      <t>PARA</t>
    </r>
    <r>
      <rPr>
        <sz val="10"/>
        <rFont val="Times New Roman"/>
        <family val="1"/>
      </rPr>
      <t xml:space="preserve"> </t>
    </r>
    <r>
      <rPr>
        <sz val="10"/>
        <rFont val="Calibri"/>
        <family val="2"/>
      </rPr>
      <t>FORRO</t>
    </r>
    <r>
      <rPr>
        <sz val="10"/>
        <rFont val="Times New Roman"/>
        <family val="1"/>
      </rPr>
      <t xml:space="preserve"> </t>
    </r>
    <r>
      <rPr>
        <sz val="10"/>
        <rFont val="Calibri"/>
        <family val="2"/>
      </rPr>
      <t>SIMPLES</t>
    </r>
  </si>
  <si>
    <r>
      <rPr>
        <sz val="10"/>
        <rFont val="Calibri"/>
        <family val="2"/>
      </rPr>
      <t>LAJE</t>
    </r>
    <r>
      <rPr>
        <sz val="10"/>
        <rFont val="Times New Roman"/>
        <family val="1"/>
      </rPr>
      <t xml:space="preserve"> </t>
    </r>
    <r>
      <rPr>
        <sz val="10"/>
        <rFont val="Calibri"/>
        <family val="2"/>
      </rPr>
      <t>PRE-MOLDADA</t>
    </r>
    <r>
      <rPr>
        <sz val="10"/>
        <rFont val="Times New Roman"/>
        <family val="1"/>
      </rPr>
      <t xml:space="preserve"> </t>
    </r>
    <r>
      <rPr>
        <sz val="10"/>
        <rFont val="Calibri"/>
        <family val="2"/>
      </rPr>
      <t>SOBRECARGA</t>
    </r>
    <r>
      <rPr>
        <sz val="10"/>
        <rFont val="Times New Roman"/>
        <family val="1"/>
      </rPr>
      <t xml:space="preserve"> </t>
    </r>
    <r>
      <rPr>
        <sz val="10"/>
        <rFont val="Calibri"/>
        <family val="2"/>
      </rPr>
      <t>300KG/M2</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</si>
  <si>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ESTACAS</t>
    </r>
    <r>
      <rPr>
        <sz val="10"/>
        <rFont val="Times New Roman"/>
        <family val="1"/>
      </rPr>
      <t xml:space="preserve"> </t>
    </r>
    <r>
      <rPr>
        <sz val="10"/>
        <rFont val="Calibri"/>
        <family val="2"/>
      </rPr>
      <t>COM</t>
    </r>
    <r>
      <rPr>
        <sz val="10"/>
        <rFont val="Times New Roman"/>
        <family val="1"/>
      </rPr>
      <t xml:space="preserve"> </t>
    </r>
    <r>
      <rPr>
        <sz val="10"/>
        <rFont val="Calibri"/>
        <family val="2"/>
      </rPr>
      <t>TRILHO</t>
    </r>
    <r>
      <rPr>
        <sz val="10"/>
        <rFont val="Times New Roman"/>
        <family val="1"/>
      </rPr>
      <t xml:space="preserve"> </t>
    </r>
    <r>
      <rPr>
        <sz val="10"/>
        <rFont val="Calibri"/>
        <family val="2"/>
      </rPr>
      <t>TR-57</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</si>
  <si>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ESTACAS</t>
    </r>
    <r>
      <rPr>
        <sz val="10"/>
        <rFont val="Times New Roman"/>
        <family val="1"/>
      </rPr>
      <t xml:space="preserve"> </t>
    </r>
    <r>
      <rPr>
        <sz val="10"/>
        <rFont val="Calibri"/>
        <family val="2"/>
      </rPr>
      <t>COM</t>
    </r>
    <r>
      <rPr>
        <sz val="10"/>
        <rFont val="Times New Roman"/>
        <family val="1"/>
      </rPr>
      <t xml:space="preserve"> </t>
    </r>
    <r>
      <rPr>
        <sz val="10"/>
        <rFont val="Calibri"/>
        <family val="2"/>
      </rPr>
      <t>TRILHO</t>
    </r>
    <r>
      <rPr>
        <sz val="10"/>
        <rFont val="Times New Roman"/>
        <family val="1"/>
      </rPr>
      <t xml:space="preserve"> </t>
    </r>
    <r>
      <rPr>
        <sz val="10"/>
        <rFont val="Calibri"/>
        <family val="2"/>
      </rPr>
      <t>TR-68</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</si>
  <si>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t>
    </r>
    <r>
      <rPr>
        <sz val="10"/>
        <rFont val="Times New Roman"/>
        <family val="1"/>
      </rPr>
      <t xml:space="preserve"> </t>
    </r>
    <r>
      <rPr>
        <sz val="10"/>
        <rFont val="Calibri"/>
        <family val="2"/>
      </rPr>
      <t>CONC</t>
    </r>
    <r>
      <rPr>
        <sz val="10"/>
        <rFont val="Times New Roman"/>
        <family val="1"/>
      </rPr>
      <t xml:space="preserve"> </t>
    </r>
    <r>
      <rPr>
        <sz val="10"/>
        <rFont val="Calibri"/>
        <family val="2"/>
      </rPr>
      <t>DN</t>
    </r>
    <r>
      <rPr>
        <sz val="10"/>
        <rFont val="Times New Roman"/>
        <family val="1"/>
      </rPr>
      <t xml:space="preserve"> </t>
    </r>
    <r>
      <rPr>
        <sz val="10"/>
        <rFont val="Calibri"/>
        <family val="2"/>
      </rPr>
      <t>180MM</t>
    </r>
    <r>
      <rPr>
        <sz val="10"/>
        <rFont val="Times New Roman"/>
        <family val="1"/>
      </rPr>
      <t xml:space="preserve"> </t>
    </r>
    <r>
      <rPr>
        <sz val="10"/>
        <rFont val="Calibri"/>
        <family val="2"/>
      </rPr>
      <t>35</t>
    </r>
    <r>
      <rPr>
        <sz val="10"/>
        <rFont val="Times New Roman"/>
        <family val="1"/>
      </rPr>
      <t xml:space="preserve"> </t>
    </r>
    <r>
      <rPr>
        <sz val="10"/>
        <rFont val="Calibri"/>
        <family val="2"/>
      </rPr>
      <t>TON</t>
    </r>
  </si>
  <si>
    <r>
      <rPr>
        <sz val="10"/>
        <rFont val="Calibri"/>
        <family val="2"/>
      </rPr>
      <t>CRAVACAO</t>
    </r>
    <r>
      <rPr>
        <sz val="10"/>
        <rFont val="Times New Roman"/>
        <family val="1"/>
      </rPr>
      <t xml:space="preserve"> </t>
    </r>
    <r>
      <rPr>
        <sz val="10"/>
        <rFont val="Calibri"/>
        <family val="2"/>
      </rPr>
      <t>DE</t>
    </r>
    <r>
      <rPr>
        <sz val="10"/>
        <rFont val="Times New Roman"/>
        <family val="1"/>
      </rPr>
      <t xml:space="preserve"> </t>
    </r>
    <r>
      <rPr>
        <sz val="10"/>
        <rFont val="Calibri"/>
        <family val="2"/>
      </rPr>
      <t>ESTACA</t>
    </r>
    <r>
      <rPr>
        <sz val="10"/>
        <rFont val="Times New Roman"/>
        <family val="1"/>
      </rPr>
      <t xml:space="preserve"> </t>
    </r>
    <r>
      <rPr>
        <sz val="10"/>
        <rFont val="Calibri"/>
        <family val="2"/>
      </rPr>
      <t>CONC</t>
    </r>
    <r>
      <rPr>
        <sz val="10"/>
        <rFont val="Times New Roman"/>
        <family val="1"/>
      </rPr>
      <t xml:space="preserve"> </t>
    </r>
    <r>
      <rPr>
        <sz val="10"/>
        <rFont val="Calibri"/>
        <family val="2"/>
      </rPr>
      <t>DN</t>
    </r>
    <r>
      <rPr>
        <sz val="10"/>
        <rFont val="Times New Roman"/>
        <family val="1"/>
      </rPr>
      <t xml:space="preserve"> </t>
    </r>
    <r>
      <rPr>
        <sz val="10"/>
        <rFont val="Calibri"/>
        <family val="2"/>
      </rPr>
      <t>230MM</t>
    </r>
    <r>
      <rPr>
        <sz val="10"/>
        <rFont val="Times New Roman"/>
        <family val="1"/>
      </rPr>
      <t xml:space="preserve"> </t>
    </r>
    <r>
      <rPr>
        <sz val="10"/>
        <rFont val="Calibri"/>
        <family val="2"/>
      </rPr>
      <t>55</t>
    </r>
    <r>
      <rPr>
        <sz val="10"/>
        <rFont val="Times New Roman"/>
        <family val="1"/>
      </rPr>
      <t xml:space="preserve"> </t>
    </r>
    <r>
      <rPr>
        <sz val="10"/>
        <rFont val="Calibri"/>
        <family val="2"/>
      </rPr>
      <t>TON</t>
    </r>
  </si>
  <si>
    <r>
      <rPr>
        <sz val="10"/>
        <rFont val="Calibri"/>
        <family val="2"/>
      </rPr>
      <t>CRAVACAO</t>
    </r>
    <r>
      <rPr>
        <sz val="10"/>
        <rFont val="Times New Roman"/>
        <family val="1"/>
      </rPr>
      <t xml:space="preserve"> </t>
    </r>
    <r>
      <rPr>
        <sz val="10"/>
        <rFont val="Calibri"/>
        <family val="2"/>
      </rPr>
      <t>ESTACA</t>
    </r>
    <r>
      <rPr>
        <sz val="10"/>
        <rFont val="Times New Roman"/>
        <family val="1"/>
      </rPr>
      <t xml:space="preserve"> </t>
    </r>
    <r>
      <rPr>
        <sz val="10"/>
        <rFont val="Calibri"/>
        <family val="2"/>
      </rPr>
      <t>EUCALIPTO</t>
    </r>
    <r>
      <rPr>
        <sz val="10"/>
        <rFont val="Times New Roman"/>
        <family val="1"/>
      </rPr>
      <t xml:space="preserve"> </t>
    </r>
    <r>
      <rPr>
        <sz val="10"/>
        <rFont val="Calibri"/>
        <family val="2"/>
      </rPr>
      <t>TRATADO</t>
    </r>
    <r>
      <rPr>
        <sz val="10"/>
        <rFont val="Times New Roman"/>
        <family val="1"/>
      </rPr>
      <t xml:space="preserve"> </t>
    </r>
    <r>
      <rPr>
        <sz val="10"/>
        <rFont val="Calibri"/>
        <family val="2"/>
      </rPr>
      <t>0,15M</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</si>
  <si>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150X13</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</si>
  <si>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200X35,9</t>
    </r>
  </si>
  <si>
    <r>
      <rPr>
        <sz val="10"/>
        <rFont val="Calibri"/>
        <family val="2"/>
      </rPr>
      <t>CRAV</t>
    </r>
    <r>
      <rPr>
        <sz val="10"/>
        <rFont val="Times New Roman"/>
        <family val="1"/>
      </rPr>
      <t xml:space="preserve"> </t>
    </r>
    <r>
      <rPr>
        <sz val="10"/>
        <rFont val="Calibri"/>
        <family val="2"/>
      </rPr>
      <t>ESTACA</t>
    </r>
    <r>
      <rPr>
        <sz val="10"/>
        <rFont val="Times New Roman"/>
        <family val="1"/>
      </rPr>
      <t xml:space="preserve"> </t>
    </r>
    <r>
      <rPr>
        <sz val="10"/>
        <rFont val="Calibri"/>
        <family val="2"/>
      </rPr>
      <t>PERFIL</t>
    </r>
    <r>
      <rPr>
        <sz val="10"/>
        <rFont val="Times New Roman"/>
        <family val="1"/>
      </rPr>
      <t xml:space="preserve"> </t>
    </r>
    <r>
      <rPr>
        <sz val="10"/>
        <rFont val="Calibri"/>
        <family val="2"/>
      </rPr>
      <t>"I"</t>
    </r>
    <r>
      <rPr>
        <sz val="10"/>
        <rFont val="Times New Roman"/>
        <family val="1"/>
      </rPr>
      <t xml:space="preserve"> </t>
    </r>
    <r>
      <rPr>
        <sz val="10"/>
        <rFont val="Calibri"/>
        <family val="2"/>
      </rPr>
      <t>BITOLA</t>
    </r>
    <r>
      <rPr>
        <sz val="10"/>
        <rFont val="Times New Roman"/>
        <family val="1"/>
      </rPr>
      <t xml:space="preserve"> </t>
    </r>
    <r>
      <rPr>
        <sz val="10"/>
        <rFont val="Calibri"/>
        <family val="2"/>
      </rPr>
      <t>W</t>
    </r>
    <r>
      <rPr>
        <sz val="10"/>
        <rFont val="Times New Roman"/>
        <family val="1"/>
      </rPr>
      <t xml:space="preserve"> </t>
    </r>
    <r>
      <rPr>
        <sz val="10"/>
        <rFont val="Calibri"/>
        <family val="2"/>
      </rPr>
      <t>200X46,1</t>
    </r>
  </si>
  <si>
    <r>
      <rPr>
        <sz val="10"/>
        <rFont val="Calibri"/>
        <family val="2"/>
      </rPr>
      <t>PILAR</t>
    </r>
    <r>
      <rPr>
        <sz val="10"/>
        <rFont val="Times New Roman"/>
        <family val="1"/>
      </rPr>
      <t xml:space="preserve"> </t>
    </r>
    <r>
      <rPr>
        <sz val="10"/>
        <rFont val="Calibri"/>
        <family val="2"/>
      </rPr>
      <t>40X20CM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250-RIO</t>
    </r>
  </si>
  <si>
    <r>
      <rPr>
        <sz val="10"/>
        <rFont val="Calibri"/>
        <family val="2"/>
      </rPr>
      <t>PILAR</t>
    </r>
    <r>
      <rPr>
        <sz val="10"/>
        <rFont val="Times New Roman"/>
        <family val="1"/>
      </rPr>
      <t xml:space="preserve"> </t>
    </r>
    <r>
      <rPr>
        <sz val="10"/>
        <rFont val="Calibri"/>
        <family val="2"/>
      </rPr>
      <t>60X20CM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400-RIO</t>
    </r>
  </si>
  <si>
    <r>
      <rPr>
        <sz val="10"/>
        <rFont val="Calibri"/>
        <family val="2"/>
      </rPr>
      <t>PILAR</t>
    </r>
    <r>
      <rPr>
        <sz val="10"/>
        <rFont val="Times New Roman"/>
        <family val="1"/>
      </rPr>
      <t xml:space="preserve"> </t>
    </r>
    <r>
      <rPr>
        <sz val="10"/>
        <rFont val="Calibri"/>
        <family val="2"/>
      </rPr>
      <t>40X15CM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250-CORREGO</t>
    </r>
  </si>
  <si>
    <r>
      <rPr>
        <sz val="10"/>
        <rFont val="Calibri"/>
        <family val="2"/>
      </rPr>
      <t>PILAR</t>
    </r>
    <r>
      <rPr>
        <sz val="10"/>
        <rFont val="Times New Roman"/>
        <family val="1"/>
      </rPr>
      <t xml:space="preserve"> </t>
    </r>
    <r>
      <rPr>
        <sz val="10"/>
        <rFont val="Calibri"/>
        <family val="2"/>
      </rPr>
      <t>60X15CM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400-CORREGO</t>
    </r>
  </si>
  <si>
    <r>
      <rPr>
        <sz val="10"/>
        <rFont val="Calibri"/>
        <family val="2"/>
      </rPr>
      <t>BASE</t>
    </r>
    <r>
      <rPr>
        <sz val="10"/>
        <rFont val="Times New Roman"/>
        <family val="1"/>
      </rPr>
      <t xml:space="preserve"> </t>
    </r>
    <r>
      <rPr>
        <sz val="10"/>
        <rFont val="Calibri"/>
        <family val="2"/>
      </rPr>
      <t>80X60X40CM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400-RIO</t>
    </r>
  </si>
  <si>
    <r>
      <rPr>
        <sz val="10"/>
        <rFont val="Calibri"/>
        <family val="2"/>
      </rPr>
      <t>BASE</t>
    </r>
    <r>
      <rPr>
        <sz val="10"/>
        <rFont val="Times New Roman"/>
        <family val="1"/>
      </rPr>
      <t xml:space="preserve"> </t>
    </r>
    <r>
      <rPr>
        <sz val="10"/>
        <rFont val="Calibri"/>
        <family val="2"/>
      </rPr>
      <t>60X60X30CM</t>
    </r>
    <r>
      <rPr>
        <sz val="10"/>
        <rFont val="Times New Roman"/>
        <family val="1"/>
      </rPr>
      <t xml:space="preserve"> </t>
    </r>
    <r>
      <rPr>
        <sz val="10"/>
        <rFont val="Calibri"/>
        <family val="2"/>
      </rPr>
      <t>REDE</t>
    </r>
    <r>
      <rPr>
        <sz val="10"/>
        <rFont val="Times New Roman"/>
        <family val="1"/>
      </rPr>
      <t xml:space="preserve"> </t>
    </r>
    <r>
      <rPr>
        <sz val="10"/>
        <rFont val="Calibri"/>
        <family val="2"/>
      </rPr>
      <t>DN150</t>
    </r>
    <r>
      <rPr>
        <sz val="10"/>
        <rFont val="Times New Roman"/>
        <family val="1"/>
      </rPr>
      <t xml:space="preserve"> </t>
    </r>
    <r>
      <rPr>
        <sz val="10"/>
        <rFont val="Calibri"/>
        <family val="2"/>
      </rPr>
      <t>A</t>
    </r>
    <r>
      <rPr>
        <sz val="10"/>
        <rFont val="Times New Roman"/>
        <family val="1"/>
      </rPr>
      <t xml:space="preserve"> </t>
    </r>
    <r>
      <rPr>
        <sz val="10"/>
        <rFont val="Calibri"/>
        <family val="2"/>
      </rPr>
      <t>250-CORREGO</t>
    </r>
  </si>
  <si>
    <r>
      <rPr>
        <sz val="10"/>
        <rFont val="Calibri"/>
        <family val="2"/>
      </rPr>
      <t>BASE</t>
    </r>
    <r>
      <rPr>
        <sz val="10"/>
        <rFont val="Times New Roman"/>
        <family val="1"/>
      </rPr>
      <t xml:space="preserve"> </t>
    </r>
    <r>
      <rPr>
        <sz val="10"/>
        <rFont val="Calibri"/>
        <family val="2"/>
      </rPr>
      <t>80X60X30CM</t>
    </r>
    <r>
      <rPr>
        <sz val="10"/>
        <rFont val="Times New Roman"/>
        <family val="1"/>
      </rPr>
      <t xml:space="preserve"> </t>
    </r>
    <r>
      <rPr>
        <sz val="10"/>
        <rFont val="Calibri"/>
        <family val="2"/>
      </rPr>
      <t>REDE</t>
    </r>
    <r>
      <rPr>
        <sz val="10"/>
        <rFont val="Times New Roman"/>
        <family val="1"/>
      </rPr>
      <t xml:space="preserve"> </t>
    </r>
    <r>
      <rPr>
        <sz val="10"/>
        <rFont val="Calibri"/>
        <family val="2"/>
      </rPr>
      <t>DN300</t>
    </r>
    <r>
      <rPr>
        <sz val="10"/>
        <rFont val="Times New Roman"/>
        <family val="1"/>
      </rPr>
      <t xml:space="preserve"> </t>
    </r>
    <r>
      <rPr>
        <sz val="10"/>
        <rFont val="Calibri"/>
        <family val="2"/>
      </rPr>
      <t>A</t>
    </r>
    <r>
      <rPr>
        <sz val="10"/>
        <rFont val="Times New Roman"/>
        <family val="1"/>
      </rPr>
      <t xml:space="preserve"> </t>
    </r>
    <r>
      <rPr>
        <sz val="10"/>
        <rFont val="Calibri"/>
        <family val="2"/>
      </rPr>
      <t>400-CORREGO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</si>
  <si>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S08.010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DISPOSITIVOS</t>
    </r>
    <r>
      <rPr>
        <sz val="10"/>
        <color rgb="FFFFFFFF"/>
        <rFont val="Times New Roman"/>
        <family val="1"/>
      </rPr>
      <t xml:space="preserve"> </t>
    </r>
    <r>
      <rPr>
        <b/>
        <sz val="10"/>
        <color rgb="FFFFFFFF"/>
        <rFont val="Calibri"/>
        <family val="2"/>
      </rPr>
      <t>ESPECIAIS</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CAIXAS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POÇOS</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VISITA</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</si>
  <si>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600</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</si>
  <si>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DE1,26A1,75M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</si>
  <si>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DE1,76A2,25M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</si>
  <si>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1000</t>
    </r>
    <r>
      <rPr>
        <sz val="10"/>
        <rFont val="Times New Roman"/>
        <family val="1"/>
      </rPr>
      <t xml:space="preserve"> </t>
    </r>
    <r>
      <rPr>
        <sz val="10"/>
        <rFont val="Calibri"/>
        <family val="2"/>
      </rPr>
      <t>PROF</t>
    </r>
    <r>
      <rPr>
        <sz val="10"/>
        <rFont val="Times New Roman"/>
        <family val="1"/>
      </rPr>
      <t xml:space="preserve"> </t>
    </r>
    <r>
      <rPr>
        <sz val="10"/>
        <rFont val="Calibri"/>
        <family val="2"/>
      </rPr>
      <t>DE2,26A2,75M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</si>
  <si>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DE2,76A3,25M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</si>
  <si>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DE3,26A3,75M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</si>
  <si>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DE3,76A4,25M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</si>
  <si>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DE4,26A4,75M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</si>
  <si>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DE4,76A5,25M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</si>
  <si>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DE5,26A5,75M</t>
    </r>
  </si>
  <si>
    <r>
      <rPr>
        <sz val="10"/>
        <rFont val="Calibri"/>
        <family val="2"/>
      </rPr>
      <t>PV-ANEL</t>
    </r>
    <r>
      <rPr>
        <sz val="10"/>
        <rFont val="Times New Roman"/>
        <family val="1"/>
      </rPr>
      <t xml:space="preserve"> </t>
    </r>
    <r>
      <rPr>
        <sz val="10"/>
        <rFont val="Calibri"/>
        <family val="2"/>
      </rPr>
      <t>CONCR</t>
    </r>
    <r>
      <rPr>
        <sz val="10"/>
        <rFont val="Times New Roman"/>
        <family val="1"/>
      </rPr>
      <t xml:space="preserve"> </t>
    </r>
    <r>
      <rPr>
        <sz val="10"/>
        <rFont val="Calibri"/>
        <family val="2"/>
      </rPr>
      <t>DN</t>
    </r>
    <r>
      <rPr>
        <sz val="10"/>
        <rFont val="Times New Roman"/>
        <family val="1"/>
      </rPr>
      <t xml:space="preserve"> </t>
    </r>
    <r>
      <rPr>
        <sz val="10"/>
        <rFont val="Calibri"/>
        <family val="2"/>
      </rPr>
      <t>1200</t>
    </r>
    <r>
      <rPr>
        <sz val="10"/>
        <rFont val="Times New Roman"/>
        <family val="1"/>
      </rPr>
      <t xml:space="preserve"> </t>
    </r>
    <r>
      <rPr>
        <sz val="10"/>
        <rFont val="Calibri"/>
        <family val="2"/>
      </rPr>
      <t>PROF</t>
    </r>
    <r>
      <rPr>
        <sz val="10"/>
        <rFont val="Times New Roman"/>
        <family val="1"/>
      </rPr>
      <t xml:space="preserve"> </t>
    </r>
    <r>
      <rPr>
        <sz val="10"/>
        <rFont val="Calibri"/>
        <family val="2"/>
      </rPr>
      <t>DE5,76A6,25M</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</si>
  <si>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</si>
  <si>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</si>
  <si>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</si>
  <si>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2,26A2,75M-ENTER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</si>
  <si>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</si>
  <si>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</si>
  <si>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</si>
  <si>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2,26A2,75M-ENTER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</si>
  <si>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2,76A3,25M-ENTER</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</si>
  <si>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3,26A3,75M-ENTER</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</si>
  <si>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1,25M-AEREO</t>
    </r>
  </si>
  <si>
    <r>
      <rPr>
        <sz val="10"/>
        <rFont val="Calibri"/>
        <family val="2"/>
      </rPr>
      <t>PV</t>
    </r>
    <r>
      <rPr>
        <sz val="10"/>
        <rFont val="Times New Roman"/>
        <family val="1"/>
      </rPr>
      <t xml:space="preserve"> </t>
    </r>
    <r>
      <rPr>
        <sz val="10"/>
        <rFont val="Calibri"/>
        <family val="2"/>
      </rPr>
      <t>DN600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</si>
  <si>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ATE</t>
    </r>
    <r>
      <rPr>
        <sz val="10"/>
        <rFont val="Times New Roman"/>
        <family val="1"/>
      </rPr>
      <t xml:space="preserve"> </t>
    </r>
    <r>
      <rPr>
        <sz val="10"/>
        <rFont val="Calibri"/>
        <family val="2"/>
      </rPr>
      <t>1,25M-AEREO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</si>
  <si>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1,26A1,75M-AEREO</t>
    </r>
  </si>
  <si>
    <r>
      <rPr>
        <sz val="10"/>
        <rFont val="Calibri"/>
        <family val="2"/>
      </rPr>
      <t>PV</t>
    </r>
    <r>
      <rPr>
        <sz val="10"/>
        <rFont val="Times New Roman"/>
        <family val="1"/>
      </rPr>
      <t xml:space="preserve"> </t>
    </r>
    <r>
      <rPr>
        <sz val="10"/>
        <rFont val="Calibri"/>
        <family val="2"/>
      </rPr>
      <t>DN800</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PROF</t>
    </r>
    <r>
      <rPr>
        <sz val="10"/>
        <rFont val="Times New Roman"/>
        <family val="1"/>
      </rPr>
      <t xml:space="preserve"> </t>
    </r>
    <r>
      <rPr>
        <sz val="10"/>
        <rFont val="Calibri"/>
        <family val="2"/>
      </rPr>
      <t>1,76A2,25M-AEREO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</si>
  <si>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S09.010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FECHAMENTO</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</si>
  <si>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TIJOLO</t>
    </r>
    <r>
      <rPr>
        <sz val="10"/>
        <rFont val="Times New Roman"/>
        <family val="1"/>
      </rPr>
      <t xml:space="preserve"> </t>
    </r>
    <r>
      <rPr>
        <sz val="10"/>
        <rFont val="Calibri"/>
        <family val="2"/>
      </rPr>
      <t>MACICO,</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</si>
  <si>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TIJOLO</t>
    </r>
    <r>
      <rPr>
        <sz val="10"/>
        <rFont val="Times New Roman"/>
        <family val="1"/>
      </rPr>
      <t xml:space="preserve"> </t>
    </r>
    <r>
      <rPr>
        <sz val="10"/>
        <rFont val="Calibri"/>
        <family val="2"/>
      </rPr>
      <t>MACICO,</t>
    </r>
    <r>
      <rPr>
        <sz val="10"/>
        <rFont val="Times New Roman"/>
        <family val="1"/>
      </rPr>
      <t xml:space="preserve"> </t>
    </r>
    <r>
      <rPr>
        <sz val="10"/>
        <rFont val="Calibri"/>
        <family val="2"/>
      </rPr>
      <t>E=20CM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</si>
  <si>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LAJOTA</t>
    </r>
    <r>
      <rPr>
        <sz val="10"/>
        <rFont val="Times New Roman"/>
        <family val="1"/>
      </rPr>
      <t xml:space="preserve"> </t>
    </r>
    <r>
      <rPr>
        <sz val="10"/>
        <rFont val="Calibri"/>
        <family val="2"/>
      </rPr>
      <t>FURADA</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</si>
  <si>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LAJOTA</t>
    </r>
    <r>
      <rPr>
        <sz val="10"/>
        <rFont val="Times New Roman"/>
        <family val="1"/>
      </rPr>
      <t xml:space="preserve"> </t>
    </r>
    <r>
      <rPr>
        <sz val="10"/>
        <rFont val="Calibri"/>
        <family val="2"/>
      </rPr>
      <t>FURADA</t>
    </r>
    <r>
      <rPr>
        <sz val="10"/>
        <rFont val="Times New Roman"/>
        <family val="1"/>
      </rPr>
      <t xml:space="preserve"> </t>
    </r>
    <r>
      <rPr>
        <sz val="10"/>
        <rFont val="Calibri"/>
        <family val="2"/>
      </rPr>
      <t>E=20CM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</si>
  <si>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E=9CM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</si>
  <si>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E=14CM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</si>
  <si>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E=19CM</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</si>
  <si>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E=9CM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</si>
  <si>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E=14CM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</si>
  <si>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CONCRETO</t>
    </r>
    <r>
      <rPr>
        <sz val="10"/>
        <rFont val="Times New Roman"/>
        <family val="1"/>
      </rPr>
      <t xml:space="preserve"> </t>
    </r>
    <r>
      <rPr>
        <sz val="10"/>
        <rFont val="Calibri"/>
        <family val="2"/>
      </rPr>
      <t>E=19CM</t>
    </r>
    <r>
      <rPr>
        <sz val="10"/>
        <rFont val="Times New Roman"/>
        <family val="1"/>
      </rPr>
      <t xml:space="preserve"> </t>
    </r>
    <r>
      <rPr>
        <sz val="10"/>
        <rFont val="Calibri"/>
        <family val="2"/>
      </rPr>
      <t>APARENTE</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</si>
  <si>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E=14CM</t>
    </r>
    <r>
      <rPr>
        <sz val="10"/>
        <rFont val="Times New Roman"/>
        <family val="1"/>
      </rPr>
      <t xml:space="preserve"> </t>
    </r>
    <r>
      <rPr>
        <sz val="10"/>
        <rFont val="Calibri"/>
        <family val="2"/>
      </rPr>
      <t>ESTRUTURAL</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</si>
  <si>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E=19CM</t>
    </r>
    <r>
      <rPr>
        <sz val="10"/>
        <rFont val="Times New Roman"/>
        <family val="1"/>
      </rPr>
      <t xml:space="preserve"> </t>
    </r>
    <r>
      <rPr>
        <sz val="10"/>
        <rFont val="Calibri"/>
        <family val="2"/>
      </rPr>
      <t>ESTRUTURAL</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</si>
  <si>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E=14CM</t>
    </r>
    <r>
      <rPr>
        <sz val="10"/>
        <rFont val="Times New Roman"/>
        <family val="1"/>
      </rPr>
      <t xml:space="preserve"> </t>
    </r>
    <r>
      <rPr>
        <sz val="10"/>
        <rFont val="Calibri"/>
        <family val="2"/>
      </rPr>
      <t>ESTRUT/APAR</t>
    </r>
  </si>
  <si>
    <r>
      <rPr>
        <sz val="10"/>
        <rFont val="Calibri"/>
        <family val="2"/>
      </rPr>
      <t>ALVENARIA</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E=19CM</t>
    </r>
    <r>
      <rPr>
        <sz val="10"/>
        <rFont val="Times New Roman"/>
        <family val="1"/>
      </rPr>
      <t xml:space="preserve"> </t>
    </r>
    <r>
      <rPr>
        <sz val="10"/>
        <rFont val="Calibri"/>
        <family val="2"/>
      </rPr>
      <t>ESTRUT/APAR</t>
    </r>
  </si>
  <si>
    <r>
      <rPr>
        <sz val="10"/>
        <rFont val="Calibri"/>
        <family val="2"/>
      </rPr>
      <t>ALVENAR</t>
    </r>
    <r>
      <rPr>
        <sz val="10"/>
        <rFont val="Times New Roman"/>
        <family val="1"/>
      </rPr>
      <t xml:space="preserve"> </t>
    </r>
    <r>
      <rPr>
        <sz val="10"/>
        <rFont val="Calibri"/>
        <family val="2"/>
      </rPr>
      <t>BL</t>
    </r>
    <r>
      <rPr>
        <sz val="10"/>
        <rFont val="Times New Roman"/>
        <family val="1"/>
      </rPr>
      <t xml:space="preserve"> </t>
    </r>
    <r>
      <rPr>
        <sz val="10"/>
        <rFont val="Calibri"/>
        <family val="2"/>
      </rPr>
      <t>CONCR</t>
    </r>
    <r>
      <rPr>
        <sz val="10"/>
        <rFont val="Times New Roman"/>
        <family val="1"/>
      </rPr>
      <t xml:space="preserve"> </t>
    </r>
    <r>
      <rPr>
        <sz val="10"/>
        <rFont val="Calibri"/>
        <family val="2"/>
      </rPr>
      <t>U</t>
    </r>
    <r>
      <rPr>
        <sz val="10"/>
        <rFont val="Times New Roman"/>
        <family val="1"/>
      </rPr>
      <t xml:space="preserve"> </t>
    </r>
    <r>
      <rPr>
        <sz val="10"/>
        <rFont val="Calibri"/>
        <family val="2"/>
      </rPr>
      <t>E=14CM</t>
    </r>
    <r>
      <rPr>
        <sz val="10"/>
        <rFont val="Times New Roman"/>
        <family val="1"/>
      </rPr>
      <t xml:space="preserve"> </t>
    </r>
    <r>
      <rPr>
        <sz val="10"/>
        <rFont val="Calibri"/>
        <family val="2"/>
      </rPr>
      <t>ARM/CONC/AMAR</t>
    </r>
  </si>
  <si>
    <r>
      <rPr>
        <sz val="10"/>
        <rFont val="Calibri"/>
        <family val="2"/>
      </rPr>
      <t>ALVENAR</t>
    </r>
    <r>
      <rPr>
        <sz val="10"/>
        <rFont val="Times New Roman"/>
        <family val="1"/>
      </rPr>
      <t xml:space="preserve"> </t>
    </r>
    <r>
      <rPr>
        <sz val="10"/>
        <rFont val="Calibri"/>
        <family val="2"/>
      </rPr>
      <t>BL</t>
    </r>
    <r>
      <rPr>
        <sz val="10"/>
        <rFont val="Times New Roman"/>
        <family val="1"/>
      </rPr>
      <t xml:space="preserve"> </t>
    </r>
    <r>
      <rPr>
        <sz val="10"/>
        <rFont val="Calibri"/>
        <family val="2"/>
      </rPr>
      <t>CONCR</t>
    </r>
    <r>
      <rPr>
        <sz val="10"/>
        <rFont val="Times New Roman"/>
        <family val="1"/>
      </rPr>
      <t xml:space="preserve"> </t>
    </r>
    <r>
      <rPr>
        <sz val="10"/>
        <rFont val="Calibri"/>
        <family val="2"/>
      </rPr>
      <t>U</t>
    </r>
    <r>
      <rPr>
        <sz val="10"/>
        <rFont val="Times New Roman"/>
        <family val="1"/>
      </rPr>
      <t xml:space="preserve"> </t>
    </r>
    <r>
      <rPr>
        <sz val="10"/>
        <rFont val="Calibri"/>
        <family val="2"/>
      </rPr>
      <t>E=19CM</t>
    </r>
    <r>
      <rPr>
        <sz val="10"/>
        <rFont val="Times New Roman"/>
        <family val="1"/>
      </rPr>
      <t xml:space="preserve"> </t>
    </r>
    <r>
      <rPr>
        <sz val="10"/>
        <rFont val="Calibri"/>
        <family val="2"/>
      </rPr>
      <t>ARM/CONC/AMAR</t>
    </r>
  </si>
  <si>
    <r>
      <rPr>
        <sz val="10"/>
        <rFont val="Calibri"/>
        <family val="2"/>
      </rPr>
      <t>ALVENARIA</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r>
      <rPr>
        <sz val="10"/>
        <rFont val="Times New Roman"/>
        <family val="1"/>
      </rPr>
      <t xml:space="preserve"> </t>
    </r>
    <r>
      <rPr>
        <sz val="10"/>
        <rFont val="Calibri"/>
        <family val="2"/>
      </rPr>
      <t>CERAM</t>
    </r>
    <r>
      <rPr>
        <sz val="10"/>
        <rFont val="Times New Roman"/>
        <family val="1"/>
      </rPr>
      <t xml:space="preserve"> </t>
    </r>
    <r>
      <rPr>
        <sz val="10"/>
        <rFont val="Calibri"/>
        <family val="2"/>
      </rPr>
      <t>E=7-9CM</t>
    </r>
  </si>
  <si>
    <r>
      <rPr>
        <sz val="10"/>
        <rFont val="Calibri"/>
        <family val="2"/>
      </rPr>
      <t>ALVENARIA</t>
    </r>
    <r>
      <rPr>
        <sz val="10"/>
        <rFont val="Times New Roman"/>
        <family val="1"/>
      </rPr>
      <t xml:space="preserve"> </t>
    </r>
    <r>
      <rPr>
        <sz val="10"/>
        <rFont val="Calibri"/>
        <family val="2"/>
      </rPr>
      <t>ELEMENTO</t>
    </r>
    <r>
      <rPr>
        <sz val="10"/>
        <rFont val="Times New Roman"/>
        <family val="1"/>
      </rPr>
      <t xml:space="preserve"> </t>
    </r>
    <r>
      <rPr>
        <sz val="10"/>
        <rFont val="Calibri"/>
        <family val="2"/>
      </rPr>
      <t>VAZADO</t>
    </r>
    <r>
      <rPr>
        <sz val="10"/>
        <rFont val="Times New Roman"/>
        <family val="1"/>
      </rPr>
      <t xml:space="preserve"> </t>
    </r>
    <r>
      <rPr>
        <sz val="10"/>
        <rFont val="Calibri"/>
        <family val="2"/>
      </rPr>
      <t>CONCR</t>
    </r>
    <r>
      <rPr>
        <sz val="10"/>
        <rFont val="Times New Roman"/>
        <family val="1"/>
      </rPr>
      <t xml:space="preserve"> </t>
    </r>
    <r>
      <rPr>
        <sz val="10"/>
        <rFont val="Calibri"/>
        <family val="2"/>
      </rPr>
      <t>E=10CM</t>
    </r>
  </si>
  <si>
    <r>
      <rPr>
        <sz val="10"/>
        <rFont val="Calibri"/>
        <family val="2"/>
      </rPr>
      <t>ALVENARIA</t>
    </r>
    <r>
      <rPr>
        <sz val="10"/>
        <rFont val="Times New Roman"/>
        <family val="1"/>
      </rPr>
      <t xml:space="preserve"> </t>
    </r>
    <r>
      <rPr>
        <sz val="10"/>
        <rFont val="Calibri"/>
        <family val="2"/>
      </rPr>
      <t>ELEMENT</t>
    </r>
    <r>
      <rPr>
        <sz val="10"/>
        <rFont val="Times New Roman"/>
        <family val="1"/>
      </rPr>
      <t xml:space="preserve"> </t>
    </r>
    <r>
      <rPr>
        <sz val="10"/>
        <rFont val="Calibri"/>
        <family val="2"/>
      </rPr>
      <t>VAZADO</t>
    </r>
    <r>
      <rPr>
        <sz val="10"/>
        <rFont val="Times New Roman"/>
        <family val="1"/>
      </rPr>
      <t xml:space="preserve"> </t>
    </r>
    <r>
      <rPr>
        <sz val="10"/>
        <rFont val="Calibri"/>
        <family val="2"/>
      </rPr>
      <t>CONCR</t>
    </r>
    <r>
      <rPr>
        <sz val="10"/>
        <rFont val="Times New Roman"/>
        <family val="1"/>
      </rPr>
      <t xml:space="preserve"> </t>
    </r>
    <r>
      <rPr>
        <sz val="10"/>
        <rFont val="Calibri"/>
        <family val="2"/>
      </rPr>
      <t>VENEZIANA</t>
    </r>
  </si>
  <si>
    <r>
      <rPr>
        <sz val="10"/>
        <rFont val="Calibri"/>
        <family val="2"/>
      </rPr>
      <t>ALVENARIA</t>
    </r>
    <r>
      <rPr>
        <sz val="10"/>
        <rFont val="Times New Roman"/>
        <family val="1"/>
      </rPr>
      <t xml:space="preserve"> </t>
    </r>
    <r>
      <rPr>
        <sz val="10"/>
        <rFont val="Calibri"/>
        <family val="2"/>
      </rPr>
      <t>DE</t>
    </r>
    <r>
      <rPr>
        <sz val="10"/>
        <rFont val="Times New Roman"/>
        <family val="1"/>
      </rPr>
      <t xml:space="preserve"> </t>
    </r>
    <r>
      <rPr>
        <sz val="10"/>
        <rFont val="Calibri"/>
        <family val="2"/>
      </rPr>
      <t>PEDRA</t>
    </r>
  </si>
  <si>
    <r>
      <rPr>
        <sz val="10"/>
        <rFont val="Calibri"/>
        <family val="2"/>
      </rPr>
      <t>GUARDA</t>
    </r>
    <r>
      <rPr>
        <sz val="10"/>
        <rFont val="Times New Roman"/>
        <family val="1"/>
      </rPr>
      <t xml:space="preserve"> </t>
    </r>
    <r>
      <rPr>
        <sz val="10"/>
        <rFont val="Calibri"/>
        <family val="2"/>
      </rPr>
      <t>CORPO</t>
    </r>
    <r>
      <rPr>
        <sz val="10"/>
        <rFont val="Times New Roman"/>
        <family val="1"/>
      </rPr>
      <t xml:space="preserve"> </t>
    </r>
    <r>
      <rPr>
        <sz val="10"/>
        <rFont val="Calibri"/>
        <family val="2"/>
      </rPr>
      <t>PRFV</t>
    </r>
    <r>
      <rPr>
        <sz val="10"/>
        <rFont val="Times New Roman"/>
        <family val="1"/>
      </rPr>
      <t xml:space="preserve"> </t>
    </r>
    <r>
      <rPr>
        <sz val="10"/>
        <rFont val="Calibri"/>
        <family val="2"/>
      </rPr>
      <t>2"X2"</t>
    </r>
    <r>
      <rPr>
        <sz val="10"/>
        <rFont val="Times New Roman"/>
        <family val="1"/>
      </rPr>
      <t xml:space="preserve">  </t>
    </r>
    <r>
      <rPr>
        <sz val="10"/>
        <rFont val="Calibri"/>
        <family val="2"/>
      </rPr>
      <t>PADRAO</t>
    </r>
    <r>
      <rPr>
        <sz val="10"/>
        <rFont val="Times New Roman"/>
        <family val="1"/>
      </rPr>
      <t xml:space="preserve"> </t>
    </r>
    <r>
      <rPr>
        <sz val="10"/>
        <rFont val="Calibri"/>
        <family val="2"/>
      </rPr>
      <t>A2.3</t>
    </r>
  </si>
  <si>
    <r>
      <rPr>
        <sz val="10"/>
        <rFont val="Calibri"/>
        <family val="2"/>
      </rPr>
      <t>GUARDA-CORPO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A2.2</t>
    </r>
    <r>
      <rPr>
        <sz val="10"/>
        <rFont val="Times New Roman"/>
        <family val="1"/>
      </rPr>
      <t xml:space="preserve"> </t>
    </r>
    <r>
      <rPr>
        <sz val="10"/>
        <rFont val="Calibri"/>
        <family val="2"/>
      </rPr>
      <t>S/TEL</t>
    </r>
  </si>
  <si>
    <r>
      <rPr>
        <sz val="10"/>
        <rFont val="Calibri"/>
        <family val="2"/>
      </rPr>
      <t>GUARDA-CORPO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A2.2</t>
    </r>
    <r>
      <rPr>
        <sz val="10"/>
        <rFont val="Times New Roman"/>
        <family val="1"/>
      </rPr>
      <t xml:space="preserve"> </t>
    </r>
    <r>
      <rPr>
        <sz val="10"/>
        <rFont val="Calibri"/>
        <family val="2"/>
      </rPr>
      <t>C/TEL</t>
    </r>
  </si>
  <si>
    <r>
      <rPr>
        <sz val="10"/>
        <rFont val="Calibri"/>
        <family val="2"/>
      </rPr>
      <t>CORRIMAO</t>
    </r>
    <r>
      <rPr>
        <sz val="10"/>
        <rFont val="Times New Roman"/>
        <family val="1"/>
      </rPr>
      <t xml:space="preserve"> </t>
    </r>
    <r>
      <rPr>
        <sz val="10"/>
        <rFont val="Calibri"/>
        <family val="2"/>
      </rPr>
      <t>PRFV</t>
    </r>
    <r>
      <rPr>
        <sz val="10"/>
        <rFont val="Times New Roman"/>
        <family val="1"/>
      </rPr>
      <t xml:space="preserve"> </t>
    </r>
    <r>
      <rPr>
        <sz val="10"/>
        <rFont val="Calibri"/>
        <family val="2"/>
      </rPr>
      <t>2"X2"</t>
    </r>
    <r>
      <rPr>
        <sz val="10"/>
        <rFont val="Times New Roman"/>
        <family val="1"/>
      </rPr>
      <t xml:space="preserve"> </t>
    </r>
    <r>
      <rPr>
        <sz val="10"/>
        <rFont val="Calibri"/>
        <family val="2"/>
      </rPr>
      <t>PADRAO</t>
    </r>
    <r>
      <rPr>
        <sz val="10"/>
        <rFont val="Times New Roman"/>
        <family val="1"/>
      </rPr>
      <t xml:space="preserve"> </t>
    </r>
    <r>
      <rPr>
        <sz val="10"/>
        <rFont val="Calibri"/>
        <family val="2"/>
      </rPr>
      <t>A2.3</t>
    </r>
  </si>
  <si>
    <r>
      <rPr>
        <sz val="10"/>
        <rFont val="Calibri"/>
        <family val="2"/>
      </rPr>
      <t>CORRIMAO</t>
    </r>
    <r>
      <rPr>
        <sz val="10"/>
        <rFont val="Times New Roman"/>
        <family val="1"/>
      </rPr>
      <t xml:space="preserve"> </t>
    </r>
    <r>
      <rPr>
        <sz val="10"/>
        <rFont val="Calibri"/>
        <family val="2"/>
      </rPr>
      <t>ACO</t>
    </r>
    <r>
      <rPr>
        <sz val="10"/>
        <rFont val="Times New Roman"/>
        <family val="1"/>
      </rPr>
      <t xml:space="preserve"> </t>
    </r>
    <r>
      <rPr>
        <sz val="10"/>
        <rFont val="Calibri"/>
        <family val="2"/>
      </rPr>
      <t>GALV.</t>
    </r>
    <r>
      <rPr>
        <sz val="10"/>
        <rFont val="Times New Roman"/>
        <family val="1"/>
      </rPr>
      <t xml:space="preserve"> </t>
    </r>
    <r>
      <rPr>
        <sz val="10"/>
        <rFont val="Calibri"/>
        <family val="2"/>
      </rPr>
      <t>1.1/2",</t>
    </r>
    <r>
      <rPr>
        <sz val="10"/>
        <rFont val="Times New Roman"/>
        <family val="1"/>
      </rPr>
      <t xml:space="preserve"> </t>
    </r>
    <r>
      <rPr>
        <sz val="10"/>
        <rFont val="Calibri"/>
        <family val="2"/>
      </rPr>
      <t>PAD</t>
    </r>
    <r>
      <rPr>
        <sz val="10"/>
        <rFont val="Times New Roman"/>
        <family val="1"/>
      </rPr>
      <t xml:space="preserve"> </t>
    </r>
    <r>
      <rPr>
        <sz val="10"/>
        <rFont val="Calibri"/>
        <family val="2"/>
      </rPr>
      <t>A2.4</t>
    </r>
  </si>
  <si>
    <r>
      <rPr>
        <sz val="10"/>
        <rFont val="Calibri"/>
        <family val="2"/>
      </rPr>
      <t>FORRO</t>
    </r>
    <r>
      <rPr>
        <sz val="10"/>
        <rFont val="Times New Roman"/>
        <family val="1"/>
      </rPr>
      <t xml:space="preserve"> </t>
    </r>
    <r>
      <rPr>
        <sz val="10"/>
        <rFont val="Calibri"/>
        <family val="2"/>
      </rPr>
      <t>EM</t>
    </r>
    <r>
      <rPr>
        <sz val="10"/>
        <rFont val="Times New Roman"/>
        <family val="1"/>
      </rPr>
      <t xml:space="preserve"> </t>
    </r>
    <r>
      <rPr>
        <sz val="10"/>
        <rFont val="Calibri"/>
        <family val="2"/>
      </rPr>
      <t>GESSO</t>
    </r>
    <r>
      <rPr>
        <sz val="10"/>
        <rFont val="Times New Roman"/>
        <family val="1"/>
      </rPr>
      <t xml:space="preserve"> </t>
    </r>
    <r>
      <rPr>
        <sz val="10"/>
        <rFont val="Calibri"/>
        <family val="2"/>
      </rPr>
      <t>LISO</t>
    </r>
  </si>
  <si>
    <r>
      <rPr>
        <sz val="10"/>
        <rFont val="Calibri"/>
        <family val="2"/>
      </rPr>
      <t>LINHA</t>
    </r>
    <r>
      <rPr>
        <sz val="10"/>
        <rFont val="Times New Roman"/>
        <family val="1"/>
      </rPr>
      <t xml:space="preserve"> </t>
    </r>
    <r>
      <rPr>
        <sz val="10"/>
        <rFont val="Calibri"/>
        <family val="2"/>
      </rPr>
      <t>DE</t>
    </r>
    <r>
      <rPr>
        <sz val="10"/>
        <rFont val="Times New Roman"/>
        <family val="1"/>
      </rPr>
      <t xml:space="preserve"> </t>
    </r>
    <r>
      <rPr>
        <sz val="10"/>
        <rFont val="Calibri"/>
        <family val="2"/>
      </rPr>
      <t>SOMBRA</t>
    </r>
    <r>
      <rPr>
        <sz val="10"/>
        <rFont val="Times New Roman"/>
        <family val="1"/>
      </rPr>
      <t xml:space="preserve"> </t>
    </r>
    <r>
      <rPr>
        <sz val="10"/>
        <rFont val="Calibri"/>
        <family val="2"/>
      </rPr>
      <t>PARA</t>
    </r>
    <r>
      <rPr>
        <sz val="10"/>
        <rFont val="Times New Roman"/>
        <family val="1"/>
      </rPr>
      <t xml:space="preserve"> </t>
    </r>
    <r>
      <rPr>
        <sz val="10"/>
        <rFont val="Calibri"/>
        <family val="2"/>
      </rPr>
      <t>FORRO</t>
    </r>
    <r>
      <rPr>
        <sz val="10"/>
        <rFont val="Times New Roman"/>
        <family val="1"/>
      </rPr>
      <t xml:space="preserve"> </t>
    </r>
    <r>
      <rPr>
        <sz val="10"/>
        <rFont val="Calibri"/>
        <family val="2"/>
      </rPr>
      <t>DE</t>
    </r>
    <r>
      <rPr>
        <sz val="10"/>
        <rFont val="Times New Roman"/>
        <family val="1"/>
      </rPr>
      <t xml:space="preserve"> </t>
    </r>
    <r>
      <rPr>
        <sz val="10"/>
        <rFont val="Calibri"/>
        <family val="2"/>
      </rPr>
      <t>GESSO</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</si>
  <si>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S10.010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PISOS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REVESTIMENTOS</t>
    </r>
  </si>
  <si>
    <r>
      <rPr>
        <sz val="10"/>
        <rFont val="Calibri"/>
        <family val="2"/>
      </rPr>
      <t>PISO</t>
    </r>
    <r>
      <rPr>
        <sz val="10"/>
        <rFont val="Times New Roman"/>
        <family val="1"/>
      </rPr>
      <t xml:space="preserve"> </t>
    </r>
    <r>
      <rPr>
        <sz val="10"/>
        <rFont val="Calibri"/>
        <family val="2"/>
      </rPr>
      <t>CERAMICO</t>
    </r>
    <r>
      <rPr>
        <sz val="10"/>
        <rFont val="Times New Roman"/>
        <family val="1"/>
      </rPr>
      <t xml:space="preserve"> </t>
    </r>
    <r>
      <rPr>
        <sz val="10"/>
        <rFont val="Calibri"/>
        <family val="2"/>
      </rPr>
      <t>PEI-5</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</si>
  <si>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REVESTIMENTO</t>
    </r>
    <r>
      <rPr>
        <sz val="10"/>
        <rFont val="Times New Roman"/>
        <family val="1"/>
      </rPr>
      <t xml:space="preserve"> </t>
    </r>
    <r>
      <rPr>
        <sz val="10"/>
        <rFont val="Calibri"/>
        <family val="2"/>
      </rPr>
      <t>CERAMICO</t>
    </r>
    <r>
      <rPr>
        <sz val="10"/>
        <rFont val="Times New Roman"/>
        <family val="1"/>
      </rPr>
      <t xml:space="preserve"> </t>
    </r>
    <r>
      <rPr>
        <sz val="10"/>
        <rFont val="Calibri"/>
        <family val="2"/>
      </rPr>
      <t>PEI-3</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</si>
  <si>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PISO</t>
    </r>
    <r>
      <rPr>
        <sz val="10"/>
        <rFont val="Times New Roman"/>
        <family val="1"/>
      </rPr>
      <t xml:space="preserve"> </t>
    </r>
    <r>
      <rPr>
        <sz val="10"/>
        <rFont val="Calibri"/>
        <family val="2"/>
      </rPr>
      <t>LADRILHO</t>
    </r>
    <r>
      <rPr>
        <sz val="10"/>
        <rFont val="Times New Roman"/>
        <family val="1"/>
      </rPr>
      <t xml:space="preserve"> </t>
    </r>
    <r>
      <rPr>
        <sz val="10"/>
        <rFont val="Calibri"/>
        <family val="2"/>
      </rPr>
      <t>HIDRAULICO</t>
    </r>
    <r>
      <rPr>
        <sz val="10"/>
        <rFont val="Times New Roman"/>
        <family val="1"/>
      </rPr>
      <t xml:space="preserve"> </t>
    </r>
    <r>
      <rPr>
        <sz val="10"/>
        <rFont val="Calibri"/>
        <family val="2"/>
      </rPr>
      <t>20X20CM</t>
    </r>
  </si>
  <si>
    <r>
      <rPr>
        <sz val="10"/>
        <rFont val="Calibri"/>
        <family val="2"/>
      </rPr>
      <t>PLACAS</t>
    </r>
    <r>
      <rPr>
        <sz val="10"/>
        <rFont val="Times New Roman"/>
        <family val="1"/>
      </rPr>
      <t xml:space="preserve"> </t>
    </r>
    <r>
      <rPr>
        <sz val="10"/>
        <rFont val="Calibri"/>
        <family val="2"/>
      </rPr>
      <t>CONCR.</t>
    </r>
    <r>
      <rPr>
        <sz val="10"/>
        <rFont val="Times New Roman"/>
        <family val="1"/>
      </rPr>
      <t xml:space="preserve"> </t>
    </r>
    <r>
      <rPr>
        <sz val="10"/>
        <rFont val="Calibri"/>
        <family val="2"/>
      </rPr>
      <t>ARMADO</t>
    </r>
    <r>
      <rPr>
        <sz val="10"/>
        <rFont val="Times New Roman"/>
        <family val="1"/>
      </rPr>
      <t xml:space="preserve"> </t>
    </r>
    <r>
      <rPr>
        <sz val="10"/>
        <rFont val="Calibri"/>
        <family val="2"/>
      </rPr>
      <t>E=8,0CM</t>
    </r>
    <r>
      <rPr>
        <sz val="10"/>
        <rFont val="Times New Roman"/>
        <family val="1"/>
      </rPr>
      <t xml:space="preserve"> </t>
    </r>
    <r>
      <rPr>
        <sz val="10"/>
        <rFont val="Calibri"/>
        <family val="2"/>
      </rPr>
      <t>50X50CM-VIA</t>
    </r>
  </si>
  <si>
    <r>
      <rPr>
        <sz val="10"/>
        <rFont val="Calibri"/>
        <family val="2"/>
      </rPr>
      <t>PLACAS</t>
    </r>
    <r>
      <rPr>
        <sz val="10"/>
        <rFont val="Times New Roman"/>
        <family val="1"/>
      </rPr>
      <t xml:space="preserve"> </t>
    </r>
    <r>
      <rPr>
        <sz val="10"/>
        <rFont val="Calibri"/>
        <family val="2"/>
      </rPr>
      <t>CONCR</t>
    </r>
    <r>
      <rPr>
        <sz val="10"/>
        <rFont val="Times New Roman"/>
        <family val="1"/>
      </rPr>
      <t xml:space="preserve"> </t>
    </r>
    <r>
      <rPr>
        <sz val="10"/>
        <rFont val="Calibri"/>
        <family val="2"/>
      </rPr>
      <t>ARMADO</t>
    </r>
    <r>
      <rPr>
        <sz val="10"/>
        <rFont val="Times New Roman"/>
        <family val="1"/>
      </rPr>
      <t xml:space="preserve"> </t>
    </r>
    <r>
      <rPr>
        <sz val="10"/>
        <rFont val="Calibri"/>
        <family val="2"/>
      </rPr>
      <t>E=4,0CM</t>
    </r>
    <r>
      <rPr>
        <sz val="10"/>
        <rFont val="Times New Roman"/>
        <family val="1"/>
      </rPr>
      <t xml:space="preserve"> </t>
    </r>
    <r>
      <rPr>
        <sz val="10"/>
        <rFont val="Calibri"/>
        <family val="2"/>
      </rPr>
      <t>40X40CM-JARD</t>
    </r>
  </si>
  <si>
    <r>
      <rPr>
        <sz val="10"/>
        <rFont val="Calibri"/>
        <family val="2"/>
      </rPr>
      <t>PISO</t>
    </r>
    <r>
      <rPr>
        <sz val="10"/>
        <rFont val="Times New Roman"/>
        <family val="1"/>
      </rPr>
      <t xml:space="preserve"> </t>
    </r>
    <r>
      <rPr>
        <sz val="10"/>
        <rFont val="Calibri"/>
        <family val="2"/>
      </rPr>
      <t>ALTA</t>
    </r>
    <r>
      <rPr>
        <sz val="10"/>
        <rFont val="Times New Roman"/>
        <family val="1"/>
      </rPr>
      <t xml:space="preserve"> </t>
    </r>
    <r>
      <rPr>
        <sz val="10"/>
        <rFont val="Calibri"/>
        <family val="2"/>
      </rPr>
      <t>RESIST</t>
    </r>
    <r>
      <rPr>
        <sz val="10"/>
        <rFont val="Times New Roman"/>
        <family val="1"/>
      </rPr>
      <t xml:space="preserve"> </t>
    </r>
    <r>
      <rPr>
        <sz val="10"/>
        <rFont val="Calibri"/>
        <family val="2"/>
      </rPr>
      <t>C/</t>
    </r>
    <r>
      <rPr>
        <sz val="10"/>
        <rFont val="Times New Roman"/>
        <family val="1"/>
      </rPr>
      <t xml:space="preserve"> </t>
    </r>
    <r>
      <rPr>
        <sz val="10"/>
        <rFont val="Calibri"/>
        <family val="2"/>
      </rPr>
      <t>JUNTA</t>
    </r>
    <r>
      <rPr>
        <sz val="10"/>
        <rFont val="Times New Roman"/>
        <family val="1"/>
      </rPr>
      <t xml:space="preserve"> </t>
    </r>
    <r>
      <rPr>
        <sz val="10"/>
        <rFont val="Calibri"/>
        <family val="2"/>
      </rPr>
      <t>E</t>
    </r>
    <r>
      <rPr>
        <sz val="10"/>
        <rFont val="Times New Roman"/>
        <family val="1"/>
      </rPr>
      <t xml:space="preserve"> </t>
    </r>
    <r>
      <rPr>
        <sz val="10"/>
        <rFont val="Calibri"/>
        <family val="2"/>
      </rPr>
      <t>AGREGADO</t>
    </r>
    <r>
      <rPr>
        <sz val="10"/>
        <rFont val="Times New Roman"/>
        <family val="1"/>
      </rPr>
      <t xml:space="preserve"> </t>
    </r>
    <r>
      <rPr>
        <sz val="10"/>
        <rFont val="Calibri"/>
        <family val="2"/>
      </rPr>
      <t>8MM</t>
    </r>
  </si>
  <si>
    <r>
      <rPr>
        <sz val="10"/>
        <rFont val="Calibri"/>
        <family val="2"/>
      </rPr>
      <t>PISO</t>
    </r>
    <r>
      <rPr>
        <sz val="10"/>
        <rFont val="Times New Roman"/>
        <family val="1"/>
      </rPr>
      <t xml:space="preserve"> </t>
    </r>
    <r>
      <rPr>
        <sz val="10"/>
        <rFont val="Calibri"/>
        <family val="2"/>
      </rPr>
      <t>CIMENTADO</t>
    </r>
    <r>
      <rPr>
        <sz val="10"/>
        <rFont val="Times New Roman"/>
        <family val="1"/>
      </rPr>
      <t xml:space="preserve"> </t>
    </r>
    <r>
      <rPr>
        <sz val="10"/>
        <rFont val="Calibri"/>
        <family val="2"/>
      </rPr>
      <t>E=2,0CM</t>
    </r>
    <r>
      <rPr>
        <sz val="10"/>
        <rFont val="Times New Roman"/>
        <family val="1"/>
      </rPr>
      <t xml:space="preserve"> </t>
    </r>
    <r>
      <rPr>
        <sz val="10"/>
        <rFont val="Calibri"/>
        <family val="2"/>
      </rPr>
      <t>SOB/</t>
    </r>
    <r>
      <rPr>
        <sz val="10"/>
        <rFont val="Times New Roman"/>
        <family val="1"/>
      </rPr>
      <t xml:space="preserve"> </t>
    </r>
    <r>
      <rPr>
        <sz val="10"/>
        <rFont val="Calibri"/>
        <family val="2"/>
      </rPr>
      <t>LASTRO</t>
    </r>
    <r>
      <rPr>
        <sz val="10"/>
        <rFont val="Times New Roman"/>
        <family val="1"/>
      </rPr>
      <t xml:space="preserve"> </t>
    </r>
    <r>
      <rPr>
        <sz val="10"/>
        <rFont val="Calibri"/>
        <family val="2"/>
      </rPr>
      <t>8,0CM</t>
    </r>
  </si>
  <si>
    <r>
      <rPr>
        <sz val="10"/>
        <rFont val="Calibri"/>
        <family val="2"/>
      </rPr>
      <t>RODAPE</t>
    </r>
    <r>
      <rPr>
        <sz val="10"/>
        <rFont val="Times New Roman"/>
        <family val="1"/>
      </rPr>
      <t xml:space="preserve"> </t>
    </r>
    <r>
      <rPr>
        <sz val="10"/>
        <rFont val="Calibri"/>
        <family val="2"/>
      </rPr>
      <t>CERAMICO</t>
    </r>
    <r>
      <rPr>
        <sz val="10"/>
        <rFont val="Times New Roman"/>
        <family val="1"/>
      </rPr>
      <t xml:space="preserve"> </t>
    </r>
    <r>
      <rPr>
        <sz val="10"/>
        <rFont val="Calibri"/>
        <family val="2"/>
      </rPr>
      <t>PEI-5</t>
    </r>
    <r>
      <rPr>
        <sz val="10"/>
        <rFont val="Times New Roman"/>
        <family val="1"/>
      </rPr>
      <t xml:space="preserve"> </t>
    </r>
    <r>
      <rPr>
        <sz val="10"/>
        <rFont val="Calibri"/>
        <family val="2"/>
      </rPr>
      <t>TIPO</t>
    </r>
    <r>
      <rPr>
        <sz val="10"/>
        <rFont val="Times New Roman"/>
        <family val="1"/>
      </rPr>
      <t xml:space="preserve"> </t>
    </r>
    <r>
      <rPr>
        <sz val="10"/>
        <rFont val="Calibri"/>
        <family val="2"/>
      </rPr>
      <t>"A"</t>
    </r>
  </si>
  <si>
    <r>
      <rPr>
        <sz val="10"/>
        <rFont val="Calibri"/>
        <family val="2"/>
      </rPr>
      <t>RODAPE</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MACICA</t>
    </r>
    <r>
      <rPr>
        <sz val="10"/>
        <rFont val="Times New Roman"/>
        <family val="1"/>
      </rPr>
      <t xml:space="preserve"> </t>
    </r>
    <r>
      <rPr>
        <sz val="10"/>
        <rFont val="Calibri"/>
        <family val="2"/>
      </rPr>
      <t>H=7,0CM</t>
    </r>
  </si>
  <si>
    <r>
      <rPr>
        <sz val="10"/>
        <rFont val="Calibri"/>
        <family val="2"/>
      </rPr>
      <t>SOLEIRA,</t>
    </r>
    <r>
      <rPr>
        <sz val="10"/>
        <rFont val="Times New Roman"/>
        <family val="1"/>
      </rPr>
      <t xml:space="preserve"> </t>
    </r>
    <r>
      <rPr>
        <sz val="10"/>
        <rFont val="Calibri"/>
        <family val="2"/>
      </rPr>
      <t>RODAPE</t>
    </r>
    <r>
      <rPr>
        <sz val="10"/>
        <rFont val="Times New Roman"/>
        <family val="1"/>
      </rPr>
      <t xml:space="preserve"> </t>
    </r>
    <r>
      <rPr>
        <sz val="10"/>
        <rFont val="Calibri"/>
        <family val="2"/>
      </rPr>
      <t>E</t>
    </r>
    <r>
      <rPr>
        <sz val="10"/>
        <rFont val="Times New Roman"/>
        <family val="1"/>
      </rPr>
      <t xml:space="preserve"> </t>
    </r>
    <r>
      <rPr>
        <sz val="10"/>
        <rFont val="Calibri"/>
        <family val="2"/>
      </rPr>
      <t>PEITORIL</t>
    </r>
    <r>
      <rPr>
        <sz val="10"/>
        <rFont val="Times New Roman"/>
        <family val="1"/>
      </rPr>
      <t xml:space="preserve"> </t>
    </r>
    <r>
      <rPr>
        <sz val="10"/>
        <rFont val="Calibri"/>
        <family val="2"/>
      </rPr>
      <t>GRANITO</t>
    </r>
    <r>
      <rPr>
        <sz val="10"/>
        <rFont val="Times New Roman"/>
        <family val="1"/>
      </rPr>
      <t xml:space="preserve"> </t>
    </r>
    <r>
      <rPr>
        <sz val="10"/>
        <rFont val="Calibri"/>
        <family val="2"/>
      </rPr>
      <t>E=2CM</t>
    </r>
  </si>
  <si>
    <r>
      <rPr>
        <sz val="10"/>
        <rFont val="Calibri"/>
        <family val="2"/>
      </rPr>
      <t>REGUL</t>
    </r>
    <r>
      <rPr>
        <sz val="10"/>
        <rFont val="Times New Roman"/>
        <family val="1"/>
      </rPr>
      <t xml:space="preserve"> </t>
    </r>
    <r>
      <rPr>
        <sz val="10"/>
        <rFont val="Calibri"/>
        <family val="2"/>
      </rPr>
      <t>BASE</t>
    </r>
    <r>
      <rPr>
        <sz val="10"/>
        <rFont val="Times New Roman"/>
        <family val="1"/>
      </rPr>
      <t xml:space="preserve"> </t>
    </r>
    <r>
      <rPr>
        <sz val="10"/>
        <rFont val="Calibri"/>
        <family val="2"/>
      </rPr>
      <t>DE</t>
    </r>
    <r>
      <rPr>
        <sz val="10"/>
        <rFont val="Times New Roman"/>
        <family val="1"/>
      </rPr>
      <t xml:space="preserve"> </t>
    </r>
    <r>
      <rPr>
        <sz val="10"/>
        <rFont val="Calibri"/>
        <family val="2"/>
      </rPr>
      <t>PISO</t>
    </r>
    <r>
      <rPr>
        <sz val="10"/>
        <rFont val="Times New Roman"/>
        <family val="1"/>
      </rPr>
      <t xml:space="preserve"> </t>
    </r>
    <r>
      <rPr>
        <sz val="10"/>
        <rFont val="Calibri"/>
        <family val="2"/>
      </rPr>
      <t>C/</t>
    </r>
    <r>
      <rPr>
        <sz val="10"/>
        <rFont val="Times New Roman"/>
        <family val="1"/>
      </rPr>
      <t xml:space="preserve"> </t>
    </r>
    <r>
      <rPr>
        <sz val="10"/>
        <rFont val="Calibri"/>
        <family val="2"/>
      </rPr>
      <t>ARGAM</t>
    </r>
    <r>
      <rPr>
        <sz val="10"/>
        <rFont val="Times New Roman"/>
        <family val="1"/>
      </rPr>
      <t xml:space="preserve"> </t>
    </r>
    <r>
      <rPr>
        <sz val="10"/>
        <rFont val="Calibri"/>
        <family val="2"/>
      </rPr>
      <t>1:3,</t>
    </r>
    <r>
      <rPr>
        <sz val="10"/>
        <rFont val="Times New Roman"/>
        <family val="1"/>
      </rPr>
      <t xml:space="preserve"> </t>
    </r>
    <r>
      <rPr>
        <sz val="10"/>
        <rFont val="Calibri"/>
        <family val="2"/>
      </rPr>
      <t>E=3CM</t>
    </r>
  </si>
  <si>
    <r>
      <rPr>
        <sz val="10"/>
        <rFont val="Calibri"/>
        <family val="2"/>
      </rPr>
      <t>EMBOCO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CIMENTO/CAL/AREIA</t>
    </r>
    <r>
      <rPr>
        <sz val="10"/>
        <rFont val="Times New Roman"/>
        <family val="1"/>
      </rPr>
      <t xml:space="preserve"> </t>
    </r>
    <r>
      <rPr>
        <sz val="10"/>
        <rFont val="Calibri"/>
        <family val="2"/>
      </rPr>
      <t>1:2:9</t>
    </r>
  </si>
  <si>
    <r>
      <rPr>
        <sz val="10"/>
        <rFont val="Calibri"/>
        <family val="2"/>
      </rPr>
      <t>EMBOCO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</si>
  <si>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COMUM</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</si>
  <si>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PAULISTA</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</si>
  <si>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REBOCO</t>
    </r>
    <r>
      <rPr>
        <sz val="10"/>
        <rFont val="Times New Roman"/>
        <family val="1"/>
      </rPr>
      <t xml:space="preserve"> </t>
    </r>
    <r>
      <rPr>
        <sz val="10"/>
        <rFont val="Calibri"/>
        <family val="2"/>
      </rPr>
      <t>PAULISTA</t>
    </r>
    <r>
      <rPr>
        <sz val="10"/>
        <rFont val="Times New Roman"/>
        <family val="1"/>
      </rPr>
      <t xml:space="preserve"> </t>
    </r>
    <r>
      <rPr>
        <sz val="10"/>
        <rFont val="Calibri"/>
        <family val="2"/>
      </rPr>
      <t>TETO/PLATIB</t>
    </r>
    <r>
      <rPr>
        <sz val="10"/>
        <rFont val="Times New Roman"/>
        <family val="1"/>
      </rPr>
      <t xml:space="preserve"> </t>
    </r>
    <r>
      <rPr>
        <sz val="10"/>
        <rFont val="Calibri"/>
        <family val="2"/>
      </rPr>
      <t>TRAÇO</t>
    </r>
    <r>
      <rPr>
        <sz val="10"/>
        <rFont val="Times New Roman"/>
        <family val="1"/>
      </rPr>
      <t xml:space="preserve"> </t>
    </r>
    <r>
      <rPr>
        <sz val="10"/>
        <rFont val="Calibri"/>
        <family val="2"/>
      </rPr>
      <t>1:2:9</t>
    </r>
  </si>
  <si>
    <r>
      <rPr>
        <sz val="10"/>
        <rFont val="Calibri"/>
        <family val="2"/>
      </rPr>
      <t>CALAFETO</t>
    </r>
    <r>
      <rPr>
        <sz val="10"/>
        <rFont val="Times New Roman"/>
        <family val="1"/>
      </rPr>
      <t xml:space="preserve"> </t>
    </r>
    <r>
      <rPr>
        <sz val="10"/>
        <rFont val="Calibri"/>
        <family val="2"/>
      </rPr>
      <t>ARGAMASSA</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</si>
  <si>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INT/EXT</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</si>
  <si>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TETO/PLATIB</t>
    </r>
    <r>
      <rPr>
        <sz val="10"/>
        <rFont val="Times New Roman"/>
        <family val="1"/>
      </rPr>
      <t xml:space="preserve"> </t>
    </r>
    <r>
      <rPr>
        <sz val="10"/>
        <rFont val="Calibri"/>
        <family val="2"/>
      </rPr>
      <t>ARG</t>
    </r>
    <r>
      <rPr>
        <sz val="10"/>
        <rFont val="Times New Roman"/>
        <family val="1"/>
      </rPr>
      <t xml:space="preserve"> </t>
    </r>
    <r>
      <rPr>
        <sz val="10"/>
        <rFont val="Calibri"/>
        <family val="2"/>
      </rPr>
      <t>CIMEN/AREIA</t>
    </r>
    <r>
      <rPr>
        <sz val="10"/>
        <rFont val="Times New Roman"/>
        <family val="1"/>
      </rPr>
      <t xml:space="preserve"> </t>
    </r>
    <r>
      <rPr>
        <sz val="10"/>
        <rFont val="Calibri"/>
        <family val="2"/>
      </rPr>
      <t>1:3</t>
    </r>
  </si>
  <si>
    <r>
      <rPr>
        <sz val="10"/>
        <rFont val="Calibri"/>
        <family val="2"/>
      </rPr>
      <t>CHAPISCO</t>
    </r>
    <r>
      <rPr>
        <sz val="10"/>
        <rFont val="Times New Roman"/>
        <family val="1"/>
      </rPr>
      <t xml:space="preserve"> </t>
    </r>
    <r>
      <rPr>
        <sz val="10"/>
        <rFont val="Calibri"/>
        <family val="2"/>
      </rPr>
      <t>ACABAM</t>
    </r>
    <r>
      <rPr>
        <sz val="10"/>
        <rFont val="Times New Roman"/>
        <family val="1"/>
      </rPr>
      <t xml:space="preserve"> </t>
    </r>
    <r>
      <rPr>
        <sz val="10"/>
        <rFont val="Calibri"/>
        <family val="2"/>
      </rPr>
      <t>ARGAM</t>
    </r>
    <r>
      <rPr>
        <sz val="10"/>
        <rFont val="Times New Roman"/>
        <family val="1"/>
      </rPr>
      <t xml:space="preserve"> </t>
    </r>
    <r>
      <rPr>
        <sz val="10"/>
        <rFont val="Calibri"/>
        <family val="2"/>
      </rPr>
      <t>CIMENTO/AREIA</t>
    </r>
    <r>
      <rPr>
        <sz val="10"/>
        <rFont val="Times New Roman"/>
        <family val="1"/>
      </rPr>
      <t xml:space="preserve"> </t>
    </r>
    <r>
      <rPr>
        <sz val="10"/>
        <rFont val="Calibri"/>
        <family val="2"/>
      </rPr>
      <t>1:3</t>
    </r>
  </si>
  <si>
    <r>
      <rPr>
        <sz val="10"/>
        <rFont val="Calibri"/>
        <family val="2"/>
      </rPr>
      <t>EMASSAMENTO</t>
    </r>
    <r>
      <rPr>
        <sz val="10"/>
        <rFont val="Times New Roman"/>
        <family val="1"/>
      </rPr>
      <t xml:space="preserve"> </t>
    </r>
    <r>
      <rPr>
        <sz val="10"/>
        <rFont val="Calibri"/>
        <family val="2"/>
      </rPr>
      <t>ESQUADRIAS</t>
    </r>
    <r>
      <rPr>
        <sz val="10"/>
        <rFont val="Times New Roman"/>
        <family val="1"/>
      </rPr>
      <t xml:space="preserve"> </t>
    </r>
    <r>
      <rPr>
        <sz val="10"/>
        <rFont val="Calibri"/>
        <family val="2"/>
      </rPr>
      <t>MADEIRA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</si>
  <si>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EMASSAM</t>
    </r>
    <r>
      <rPr>
        <sz val="10"/>
        <rFont val="Times New Roman"/>
        <family val="1"/>
      </rPr>
      <t xml:space="preserve"> </t>
    </r>
    <r>
      <rPr>
        <sz val="10"/>
        <rFont val="Calibri"/>
        <family val="2"/>
      </rPr>
      <t>PAREDE/TETO</t>
    </r>
    <r>
      <rPr>
        <sz val="10"/>
        <rFont val="Times New Roman"/>
        <family val="1"/>
      </rPr>
      <t xml:space="preserve"> </t>
    </r>
    <r>
      <rPr>
        <sz val="10"/>
        <rFont val="Calibri"/>
        <family val="2"/>
      </rPr>
      <t>MASSA</t>
    </r>
    <r>
      <rPr>
        <sz val="10"/>
        <rFont val="Times New Roman"/>
        <family val="1"/>
      </rPr>
      <t xml:space="preserve"> </t>
    </r>
    <r>
      <rPr>
        <sz val="10"/>
        <rFont val="Calibri"/>
        <family val="2"/>
      </rPr>
      <t>PVA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</si>
  <si>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EMASSAM</t>
    </r>
    <r>
      <rPr>
        <sz val="10"/>
        <rFont val="Times New Roman"/>
        <family val="1"/>
      </rPr>
      <t xml:space="preserve"> </t>
    </r>
    <r>
      <rPr>
        <sz val="10"/>
        <rFont val="Calibri"/>
        <family val="2"/>
      </rPr>
      <t>PAREDE/TETO</t>
    </r>
    <r>
      <rPr>
        <sz val="10"/>
        <rFont val="Times New Roman"/>
        <family val="1"/>
      </rPr>
      <t xml:space="preserve"> </t>
    </r>
    <r>
      <rPr>
        <sz val="10"/>
        <rFont val="Calibri"/>
        <family val="2"/>
      </rPr>
      <t>MASSA</t>
    </r>
    <r>
      <rPr>
        <sz val="10"/>
        <rFont val="Times New Roman"/>
        <family val="1"/>
      </rPr>
      <t xml:space="preserve"> </t>
    </r>
    <r>
      <rPr>
        <sz val="10"/>
        <rFont val="Calibri"/>
        <family val="2"/>
      </rPr>
      <t>ACRIL</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</si>
  <si>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CAL</t>
    </r>
    <r>
      <rPr>
        <sz val="10"/>
        <rFont val="Times New Roman"/>
        <family val="1"/>
      </rPr>
      <t xml:space="preserve"> </t>
    </r>
    <r>
      <rPr>
        <sz val="10"/>
        <rFont val="Calibri"/>
        <family val="2"/>
      </rPr>
      <t>PAREDE</t>
    </r>
    <r>
      <rPr>
        <sz val="10"/>
        <rFont val="Times New Roman"/>
        <family val="1"/>
      </rPr>
      <t xml:space="preserve"> </t>
    </r>
    <r>
      <rPr>
        <sz val="10"/>
        <rFont val="Calibri"/>
        <family val="2"/>
      </rPr>
      <t>EXT/MEIO</t>
    </r>
    <r>
      <rPr>
        <sz val="10"/>
        <rFont val="Times New Roman"/>
        <family val="1"/>
      </rPr>
      <t xml:space="preserve"> </t>
    </r>
    <r>
      <rPr>
        <sz val="10"/>
        <rFont val="Calibri"/>
        <family val="2"/>
      </rPr>
      <t>FIO</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</si>
  <si>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PINTURA</t>
    </r>
    <r>
      <rPr>
        <sz val="10"/>
        <rFont val="Times New Roman"/>
        <family val="1"/>
      </rPr>
      <t xml:space="preserve"> </t>
    </r>
    <r>
      <rPr>
        <sz val="10"/>
        <rFont val="Calibri"/>
        <family val="2"/>
      </rPr>
      <t>PVA</t>
    </r>
    <r>
      <rPr>
        <sz val="10"/>
        <rFont val="Times New Roman"/>
        <family val="1"/>
      </rPr>
      <t xml:space="preserve"> </t>
    </r>
    <r>
      <rPr>
        <sz val="10"/>
        <rFont val="Calibri"/>
        <family val="2"/>
      </rPr>
      <t>LATEX</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</si>
  <si>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PVA</t>
    </r>
    <r>
      <rPr>
        <sz val="10"/>
        <rFont val="Times New Roman"/>
        <family val="1"/>
      </rPr>
      <t xml:space="preserve"> </t>
    </r>
    <r>
      <rPr>
        <sz val="10"/>
        <rFont val="Calibri"/>
        <family val="2"/>
      </rPr>
      <t>LATEX</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</si>
  <si>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SOBRE</t>
    </r>
    <r>
      <rPr>
        <sz val="10"/>
        <rFont val="Times New Roman"/>
        <family val="1"/>
      </rPr>
      <t xml:space="preserve"> </t>
    </r>
    <r>
      <rPr>
        <sz val="10"/>
        <rFont val="Calibri"/>
        <family val="2"/>
      </rPr>
      <t>CHAPISCO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</si>
  <si>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LATEX</t>
    </r>
    <r>
      <rPr>
        <sz val="10"/>
        <rFont val="Times New Roman"/>
        <family val="1"/>
      </rPr>
      <t xml:space="preserve"> </t>
    </r>
    <r>
      <rPr>
        <sz val="10"/>
        <rFont val="Calibri"/>
        <family val="2"/>
      </rPr>
      <t>SOBRE</t>
    </r>
    <r>
      <rPr>
        <sz val="10"/>
        <rFont val="Times New Roman"/>
        <family val="1"/>
      </rPr>
      <t xml:space="preserve"> </t>
    </r>
    <r>
      <rPr>
        <sz val="10"/>
        <rFont val="Calibri"/>
        <family val="2"/>
      </rPr>
      <t>CHAPISCO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</si>
  <si>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TEXTURA</t>
    </r>
    <r>
      <rPr>
        <sz val="10"/>
        <rFont val="Times New Roman"/>
        <family val="1"/>
      </rPr>
      <t xml:space="preserve"> </t>
    </r>
    <r>
      <rPr>
        <sz val="10"/>
        <rFont val="Calibri"/>
        <family val="2"/>
      </rPr>
      <t>ACRILICA</t>
    </r>
    <r>
      <rPr>
        <sz val="10"/>
        <rFont val="Times New Roman"/>
        <family val="1"/>
      </rPr>
      <t xml:space="preserve"> </t>
    </r>
    <r>
      <rPr>
        <sz val="10"/>
        <rFont val="Calibri"/>
        <family val="2"/>
      </rPr>
      <t>FINA/LISA</t>
    </r>
  </si>
  <si>
    <r>
      <rPr>
        <sz val="10"/>
        <rFont val="Calibri"/>
        <family val="2"/>
      </rPr>
      <t>PINTURA</t>
    </r>
    <r>
      <rPr>
        <sz val="10"/>
        <rFont val="Times New Roman"/>
        <family val="1"/>
      </rPr>
      <t xml:space="preserve"> </t>
    </r>
    <r>
      <rPr>
        <sz val="10"/>
        <rFont val="Calibri"/>
        <family val="2"/>
      </rPr>
      <t>TEXTURA</t>
    </r>
    <r>
      <rPr>
        <sz val="10"/>
        <rFont val="Times New Roman"/>
        <family val="1"/>
      </rPr>
      <t xml:space="preserve"> </t>
    </r>
    <r>
      <rPr>
        <sz val="10"/>
        <rFont val="Calibri"/>
        <family val="2"/>
      </rPr>
      <t>ACRILICA</t>
    </r>
    <r>
      <rPr>
        <sz val="10"/>
        <rFont val="Times New Roman"/>
        <family val="1"/>
      </rPr>
      <t xml:space="preserve"> </t>
    </r>
    <r>
      <rPr>
        <sz val="10"/>
        <rFont val="Calibri"/>
        <family val="2"/>
      </rPr>
      <t>GROSSA/RUSTICA</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</si>
  <si>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SINTETICO</t>
    </r>
    <r>
      <rPr>
        <sz val="10"/>
        <rFont val="Times New Roman"/>
        <family val="1"/>
      </rPr>
      <t xml:space="preserve"> </t>
    </r>
    <r>
      <rPr>
        <sz val="10"/>
        <rFont val="Calibri"/>
        <family val="2"/>
      </rPr>
      <t>ACO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</si>
  <si>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t>
    </r>
    <r>
      <rPr>
        <sz val="10"/>
        <rFont val="Times New Roman"/>
        <family val="1"/>
      </rPr>
      <t xml:space="preserve"> </t>
    </r>
    <r>
      <rPr>
        <sz val="10"/>
        <rFont val="Calibri"/>
        <family val="2"/>
      </rPr>
      <t>TUBUL</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</si>
  <si>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ESMALTE</t>
    </r>
    <r>
      <rPr>
        <sz val="10"/>
        <rFont val="Times New Roman"/>
        <family val="1"/>
      </rPr>
      <t xml:space="preserve"> </t>
    </r>
    <r>
      <rPr>
        <sz val="10"/>
        <rFont val="Calibri"/>
        <family val="2"/>
      </rPr>
      <t>SINT</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</si>
  <si>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ESMALTE</t>
    </r>
    <r>
      <rPr>
        <sz val="10"/>
        <rFont val="Times New Roman"/>
        <family val="1"/>
      </rPr>
      <t xml:space="preserve"> </t>
    </r>
    <r>
      <rPr>
        <sz val="10"/>
        <rFont val="Calibri"/>
        <family val="2"/>
      </rPr>
      <t>SINT</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</si>
  <si>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ESMALTE</t>
    </r>
    <r>
      <rPr>
        <sz val="10"/>
        <rFont val="Times New Roman"/>
        <family val="1"/>
      </rPr>
      <t xml:space="preserve"> </t>
    </r>
    <r>
      <rPr>
        <sz val="10"/>
        <rFont val="Calibri"/>
        <family val="2"/>
      </rPr>
      <t>SINTET</t>
    </r>
    <r>
      <rPr>
        <sz val="10"/>
        <rFont val="Times New Roman"/>
        <family val="1"/>
      </rPr>
      <t xml:space="preserve"> </t>
    </r>
    <r>
      <rPr>
        <sz val="10"/>
        <rFont val="Calibri"/>
        <family val="2"/>
      </rPr>
      <t>MADEIRA</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</si>
  <si>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PAREDE/TETO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</si>
  <si>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PAREDE/TETO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</si>
  <si>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EM</t>
    </r>
    <r>
      <rPr>
        <sz val="10"/>
        <rFont val="Times New Roman"/>
        <family val="1"/>
      </rPr>
      <t xml:space="preserve"> </t>
    </r>
    <r>
      <rPr>
        <sz val="10"/>
        <rFont val="Calibri"/>
        <family val="2"/>
      </rPr>
      <t>VERNIZ</t>
    </r>
    <r>
      <rPr>
        <sz val="10"/>
        <rFont val="Times New Roman"/>
        <family val="1"/>
      </rPr>
      <t xml:space="preserve"> </t>
    </r>
    <r>
      <rPr>
        <sz val="10"/>
        <rFont val="Calibri"/>
        <family val="2"/>
      </rPr>
      <t>ACRILICO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</si>
  <si>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EPOXI</t>
    </r>
    <r>
      <rPr>
        <sz val="10"/>
        <rFont val="Times New Roman"/>
        <family val="1"/>
      </rPr>
      <t xml:space="preserve"> </t>
    </r>
    <r>
      <rPr>
        <sz val="10"/>
        <rFont val="Calibri"/>
        <family val="2"/>
      </rPr>
      <t>PAREDES</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</si>
  <si>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t>
    </r>
    <r>
      <rPr>
        <sz val="10"/>
        <rFont val="Times New Roman"/>
        <family val="1"/>
      </rPr>
      <t xml:space="preserve"> </t>
    </r>
    <r>
      <rPr>
        <sz val="10"/>
        <rFont val="Calibri"/>
        <family val="2"/>
      </rPr>
      <t>ANTICORROSIVA</t>
    </r>
    <r>
      <rPr>
        <sz val="10"/>
        <rFont val="Times New Roman"/>
        <family val="1"/>
      </rPr>
      <t xml:space="preserve"> </t>
    </r>
    <r>
      <rPr>
        <sz val="10"/>
        <rFont val="Calibri"/>
        <family val="2"/>
      </rPr>
      <t>ZARCAO</t>
    </r>
    <r>
      <rPr>
        <sz val="10"/>
        <rFont val="Times New Roman"/>
        <family val="1"/>
      </rPr>
      <t xml:space="preserve"> </t>
    </r>
    <r>
      <rPr>
        <sz val="10"/>
        <rFont val="Calibri"/>
        <family val="2"/>
      </rPr>
      <t>FERRO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</si>
  <si>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ACRILICA</t>
    </r>
    <r>
      <rPr>
        <sz val="10"/>
        <rFont val="Times New Roman"/>
        <family val="1"/>
      </rPr>
      <t xml:space="preserve"> </t>
    </r>
    <r>
      <rPr>
        <sz val="10"/>
        <rFont val="Calibri"/>
        <family val="2"/>
      </rPr>
      <t>PARA</t>
    </r>
    <r>
      <rPr>
        <sz val="10"/>
        <rFont val="Times New Roman"/>
        <family val="1"/>
      </rPr>
      <t xml:space="preserve"> </t>
    </r>
    <r>
      <rPr>
        <sz val="10"/>
        <rFont val="Calibri"/>
        <family val="2"/>
      </rPr>
      <t>PISO</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</si>
  <si>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PINTURA</t>
    </r>
    <r>
      <rPr>
        <sz val="10"/>
        <rFont val="Times New Roman"/>
        <family val="1"/>
      </rPr>
      <t xml:space="preserve"> </t>
    </r>
    <r>
      <rPr>
        <sz val="10"/>
        <rFont val="Calibri"/>
        <family val="2"/>
      </rPr>
      <t>COM</t>
    </r>
    <r>
      <rPr>
        <sz val="10"/>
        <rFont val="Times New Roman"/>
        <family val="1"/>
      </rPr>
      <t xml:space="preserve"> </t>
    </r>
    <r>
      <rPr>
        <sz val="10"/>
        <rFont val="Calibri"/>
        <family val="2"/>
      </rPr>
      <t>NATA</t>
    </r>
    <r>
      <rPr>
        <sz val="10"/>
        <rFont val="Times New Roman"/>
        <family val="1"/>
      </rPr>
      <t xml:space="preserve"> </t>
    </r>
    <r>
      <rPr>
        <sz val="10"/>
        <rFont val="Calibri"/>
        <family val="2"/>
      </rPr>
      <t>DE</t>
    </r>
    <r>
      <rPr>
        <sz val="10"/>
        <rFont val="Times New Roman"/>
        <family val="1"/>
      </rPr>
      <t xml:space="preserve"> </t>
    </r>
    <r>
      <rPr>
        <sz val="10"/>
        <rFont val="Calibri"/>
        <family val="2"/>
      </rPr>
      <t>CIMENTO</t>
    </r>
  </si>
  <si>
    <r>
      <rPr>
        <sz val="10"/>
        <rFont val="Calibri"/>
        <family val="2"/>
      </rPr>
      <t>BANCADA</t>
    </r>
    <r>
      <rPr>
        <sz val="10"/>
        <rFont val="Times New Roman"/>
        <family val="1"/>
      </rPr>
      <t xml:space="preserve"> </t>
    </r>
    <r>
      <rPr>
        <sz val="10"/>
        <rFont val="Calibri"/>
        <family val="2"/>
      </rPr>
      <t>DE</t>
    </r>
    <r>
      <rPr>
        <sz val="10"/>
        <rFont val="Times New Roman"/>
        <family val="1"/>
      </rPr>
      <t xml:space="preserve"> </t>
    </r>
    <r>
      <rPr>
        <sz val="10"/>
        <rFont val="Calibri"/>
        <family val="2"/>
      </rPr>
      <t>APOIO</t>
    </r>
    <r>
      <rPr>
        <sz val="10"/>
        <rFont val="Times New Roman"/>
        <family val="1"/>
      </rPr>
      <t xml:space="preserve"> </t>
    </r>
    <r>
      <rPr>
        <sz val="10"/>
        <rFont val="Calibri"/>
        <family val="2"/>
      </rPr>
      <t>GRANITO</t>
    </r>
    <r>
      <rPr>
        <sz val="10"/>
        <rFont val="Times New Roman"/>
        <family val="1"/>
      </rPr>
      <t xml:space="preserve"> </t>
    </r>
    <r>
      <rPr>
        <sz val="10"/>
        <rFont val="Calibri"/>
        <family val="2"/>
      </rPr>
      <t>CINZA</t>
    </r>
    <r>
      <rPr>
        <sz val="10"/>
        <rFont val="Times New Roman"/>
        <family val="1"/>
      </rPr>
      <t xml:space="preserve"> </t>
    </r>
    <r>
      <rPr>
        <sz val="10"/>
        <rFont val="Calibri"/>
        <family val="2"/>
      </rPr>
      <t>E=2,0CM</t>
    </r>
  </si>
  <si>
    <r>
      <rPr>
        <sz val="10"/>
        <rFont val="Calibri"/>
        <family val="2"/>
      </rPr>
      <t>SELADOR</t>
    </r>
    <r>
      <rPr>
        <sz val="10"/>
        <rFont val="Times New Roman"/>
        <family val="1"/>
      </rPr>
      <t xml:space="preserve"> </t>
    </r>
    <r>
      <rPr>
        <sz val="10"/>
        <rFont val="Calibri"/>
        <family val="2"/>
      </rPr>
      <t>ACRILICO</t>
    </r>
    <r>
      <rPr>
        <sz val="10"/>
        <rFont val="Times New Roman"/>
        <family val="1"/>
      </rPr>
      <t xml:space="preserve"> </t>
    </r>
    <r>
      <rPr>
        <sz val="10"/>
        <rFont val="Calibri"/>
        <family val="2"/>
      </rPr>
      <t>PAREDE/TETO</t>
    </r>
  </si>
  <si>
    <r>
      <rPr>
        <sz val="10"/>
        <rFont val="Calibri"/>
        <family val="2"/>
      </rPr>
      <t>POLIURETANO</t>
    </r>
    <r>
      <rPr>
        <sz val="10"/>
        <rFont val="Times New Roman"/>
        <family val="1"/>
      </rPr>
      <t xml:space="preserve"> </t>
    </r>
    <r>
      <rPr>
        <sz val="10"/>
        <rFont val="Calibri"/>
        <family val="2"/>
      </rPr>
      <t>ACRIL</t>
    </r>
    <r>
      <rPr>
        <sz val="10"/>
        <rFont val="Times New Roman"/>
        <family val="1"/>
      </rPr>
      <t xml:space="preserve"> </t>
    </r>
    <r>
      <rPr>
        <sz val="10"/>
        <rFont val="Calibri"/>
        <family val="2"/>
      </rPr>
      <t>ESTR</t>
    </r>
    <r>
      <rPr>
        <sz val="10"/>
        <rFont val="Times New Roman"/>
        <family val="1"/>
      </rPr>
      <t xml:space="preserve"> </t>
    </r>
    <r>
      <rPr>
        <sz val="10"/>
        <rFont val="Calibri"/>
        <family val="2"/>
      </rPr>
      <t>METAL</t>
    </r>
    <r>
      <rPr>
        <sz val="10"/>
        <rFont val="Times New Roman"/>
        <family val="1"/>
      </rPr>
      <t xml:space="preserve"> </t>
    </r>
    <r>
      <rPr>
        <sz val="10"/>
        <rFont val="Calibri"/>
        <family val="2"/>
      </rPr>
      <t>DUAS</t>
    </r>
    <r>
      <rPr>
        <sz val="10"/>
        <rFont val="Times New Roman"/>
        <family val="1"/>
      </rPr>
      <t xml:space="preserve"> </t>
    </r>
    <r>
      <rPr>
        <sz val="10"/>
        <rFont val="Calibri"/>
        <family val="2"/>
      </rPr>
      <t>DEMAOS</t>
    </r>
  </si>
  <si>
    <r>
      <rPr>
        <sz val="10"/>
        <rFont val="Calibri"/>
        <family val="2"/>
      </rPr>
      <t>REBOCO</t>
    </r>
    <r>
      <rPr>
        <sz val="10"/>
        <rFont val="Times New Roman"/>
        <family val="1"/>
      </rPr>
      <t xml:space="preserve"> </t>
    </r>
    <r>
      <rPr>
        <sz val="10"/>
        <rFont val="Calibri"/>
        <family val="2"/>
      </rPr>
      <t>IMPERME</t>
    </r>
    <r>
      <rPr>
        <sz val="10"/>
        <rFont val="Times New Roman"/>
        <family val="1"/>
      </rPr>
      <t xml:space="preserve"> </t>
    </r>
    <r>
      <rPr>
        <sz val="10"/>
        <rFont val="Calibri"/>
        <family val="2"/>
      </rPr>
      <t>C/</t>
    </r>
    <r>
      <rPr>
        <sz val="10"/>
        <rFont val="Times New Roman"/>
        <family val="1"/>
      </rPr>
      <t xml:space="preserve"> </t>
    </r>
    <r>
      <rPr>
        <sz val="10"/>
        <rFont val="Calibri"/>
        <family val="2"/>
      </rPr>
      <t>ARGAMASSA</t>
    </r>
    <r>
      <rPr>
        <sz val="10"/>
        <rFont val="Times New Roman"/>
        <family val="1"/>
      </rPr>
      <t xml:space="preserve"> </t>
    </r>
    <r>
      <rPr>
        <sz val="10"/>
        <rFont val="Calibri"/>
        <family val="2"/>
      </rPr>
      <t>TIXOTROPICA</t>
    </r>
  </si>
  <si>
    <r>
      <rPr>
        <sz val="10"/>
        <rFont val="Calibri"/>
        <family val="2"/>
      </rPr>
      <t>PINTURA</t>
    </r>
    <r>
      <rPr>
        <sz val="10"/>
        <rFont val="Times New Roman"/>
        <family val="1"/>
      </rPr>
      <t xml:space="preserve"> </t>
    </r>
    <r>
      <rPr>
        <sz val="10"/>
        <rFont val="Calibri"/>
        <family val="2"/>
      </rPr>
      <t>EM</t>
    </r>
    <r>
      <rPr>
        <sz val="10"/>
        <rFont val="Times New Roman"/>
        <family val="1"/>
      </rPr>
      <t xml:space="preserve"> </t>
    </r>
    <r>
      <rPr>
        <sz val="10"/>
        <rFont val="Calibri"/>
        <family val="2"/>
      </rPr>
      <t>VERNIZ</t>
    </r>
    <r>
      <rPr>
        <sz val="10"/>
        <rFont val="Times New Roman"/>
        <family val="1"/>
      </rPr>
      <t xml:space="preserve"> </t>
    </r>
    <r>
      <rPr>
        <sz val="10"/>
        <rFont val="Calibri"/>
        <family val="2"/>
      </rPr>
      <t>REDUTOR</t>
    </r>
    <r>
      <rPr>
        <sz val="10"/>
        <rFont val="Times New Roman"/>
        <family val="1"/>
      </rPr>
      <t xml:space="preserve"> </t>
    </r>
    <r>
      <rPr>
        <sz val="10"/>
        <rFont val="Calibri"/>
        <family val="2"/>
      </rPr>
      <t>EPOXI</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</si>
  <si>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S11.010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IMPERMEABILIZAÇÃO</t>
    </r>
  </si>
  <si>
    <r>
      <rPr>
        <sz val="10"/>
        <rFont val="Calibri"/>
        <family val="2"/>
      </rPr>
      <t>ARGAMASSA</t>
    </r>
    <r>
      <rPr>
        <sz val="10"/>
        <rFont val="Times New Roman"/>
        <family val="1"/>
      </rPr>
      <t xml:space="preserve"> </t>
    </r>
    <r>
      <rPr>
        <sz val="10"/>
        <rFont val="Calibri"/>
        <family val="2"/>
      </rPr>
      <t>FLUIDA</t>
    </r>
    <r>
      <rPr>
        <sz val="10"/>
        <rFont val="Times New Roman"/>
        <family val="1"/>
      </rPr>
      <t xml:space="preserve"> </t>
    </r>
    <r>
      <rPr>
        <sz val="10"/>
        <rFont val="Calibri"/>
        <family val="2"/>
      </rPr>
      <t>SIKAGROUT250</t>
    </r>
    <r>
      <rPr>
        <sz val="10"/>
        <rFont val="Times New Roman"/>
        <family val="1"/>
      </rPr>
      <t xml:space="preserve"> </t>
    </r>
    <r>
      <rPr>
        <sz val="10"/>
        <rFont val="Calibri"/>
        <family val="2"/>
      </rPr>
      <t>OU</t>
    </r>
    <r>
      <rPr>
        <sz val="10"/>
        <rFont val="Times New Roman"/>
        <family val="1"/>
      </rPr>
      <t xml:space="preserve"> </t>
    </r>
    <r>
      <rPr>
        <sz val="10"/>
        <rFont val="Calibri"/>
        <family val="2"/>
      </rPr>
      <t>SIMILAR</t>
    </r>
  </si>
  <si>
    <r>
      <rPr>
        <sz val="10"/>
        <rFont val="Calibri"/>
        <family val="2"/>
      </rPr>
      <t>SIKA</t>
    </r>
    <r>
      <rPr>
        <sz val="10"/>
        <rFont val="Times New Roman"/>
        <family val="1"/>
      </rPr>
      <t xml:space="preserve"> </t>
    </r>
    <r>
      <rPr>
        <sz val="10"/>
        <rFont val="Calibri"/>
        <family val="2"/>
      </rPr>
      <t>TOP</t>
    </r>
    <r>
      <rPr>
        <sz val="10"/>
        <rFont val="Times New Roman"/>
        <family val="1"/>
      </rPr>
      <t xml:space="preserve"> </t>
    </r>
    <r>
      <rPr>
        <sz val="10"/>
        <rFont val="Calibri"/>
        <family val="2"/>
      </rPr>
      <t>108</t>
    </r>
    <r>
      <rPr>
        <sz val="10"/>
        <rFont val="Times New Roman"/>
        <family val="1"/>
      </rPr>
      <t xml:space="preserve"> </t>
    </r>
    <r>
      <rPr>
        <sz val="10"/>
        <rFont val="Calibri"/>
        <family val="2"/>
      </rPr>
      <t>OU</t>
    </r>
    <r>
      <rPr>
        <sz val="10"/>
        <rFont val="Times New Roman"/>
        <family val="1"/>
      </rPr>
      <t xml:space="preserve"> </t>
    </r>
    <r>
      <rPr>
        <sz val="10"/>
        <rFont val="Calibri"/>
        <family val="2"/>
      </rPr>
      <t>SIMILAR</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</si>
  <si>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PR</t>
    </r>
    <r>
      <rPr>
        <sz val="10"/>
        <rFont val="Times New Roman"/>
        <family val="1"/>
      </rPr>
      <t xml:space="preserve"> </t>
    </r>
    <r>
      <rPr>
        <sz val="10"/>
        <rFont val="Calibri"/>
        <family val="2"/>
      </rPr>
      <t>IGOLFLEX</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</si>
  <si>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PR</t>
    </r>
    <r>
      <rPr>
        <sz val="10"/>
        <rFont val="Times New Roman"/>
        <family val="1"/>
      </rPr>
      <t xml:space="preserve"> </t>
    </r>
    <r>
      <rPr>
        <sz val="10"/>
        <rFont val="Calibri"/>
        <family val="2"/>
      </rPr>
      <t>IGOLFLEX</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</si>
  <si>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BRA</t>
    </r>
    <r>
      <rPr>
        <sz val="10"/>
        <rFont val="Times New Roman"/>
        <family val="1"/>
      </rPr>
      <t xml:space="preserve"> </t>
    </r>
    <r>
      <rPr>
        <sz val="10"/>
        <rFont val="Calibri"/>
        <family val="2"/>
      </rPr>
      <t>IGOLFLEX</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</si>
  <si>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IMPERMEABILIZ</t>
    </r>
    <r>
      <rPr>
        <sz val="10"/>
        <rFont val="Times New Roman"/>
        <family val="1"/>
      </rPr>
      <t xml:space="preserve"> </t>
    </r>
    <r>
      <rPr>
        <sz val="10"/>
        <rFont val="Calibri"/>
        <family val="2"/>
      </rPr>
      <t>FLEX</t>
    </r>
    <r>
      <rPr>
        <sz val="10"/>
        <rFont val="Times New Roman"/>
        <family val="1"/>
      </rPr>
      <t xml:space="preserve"> </t>
    </r>
    <r>
      <rPr>
        <sz val="10"/>
        <rFont val="Calibri"/>
        <family val="2"/>
      </rPr>
      <t>BRA</t>
    </r>
    <r>
      <rPr>
        <sz val="10"/>
        <rFont val="Times New Roman"/>
        <family val="1"/>
      </rPr>
      <t xml:space="preserve"> </t>
    </r>
    <r>
      <rPr>
        <sz val="10"/>
        <rFont val="Calibri"/>
        <family val="2"/>
      </rPr>
      <t>IGOLFLEX</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</si>
  <si>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IMPERM</t>
    </r>
    <r>
      <rPr>
        <sz val="10"/>
        <rFont val="Times New Roman"/>
        <family val="1"/>
      </rPr>
      <t xml:space="preserve"> </t>
    </r>
    <r>
      <rPr>
        <sz val="10"/>
        <rFont val="Calibri"/>
        <family val="2"/>
      </rPr>
      <t>ASFALT</t>
    </r>
    <r>
      <rPr>
        <sz val="10"/>
        <rFont val="Times New Roman"/>
        <family val="1"/>
      </rPr>
      <t xml:space="preserve"> </t>
    </r>
    <r>
      <rPr>
        <sz val="10"/>
        <rFont val="Calibri"/>
        <family val="2"/>
      </rPr>
      <t>DISPER</t>
    </r>
    <r>
      <rPr>
        <sz val="10"/>
        <rFont val="Times New Roman"/>
        <family val="1"/>
      </rPr>
      <t xml:space="preserve"> </t>
    </r>
    <r>
      <rPr>
        <sz val="10"/>
        <rFont val="Calibri"/>
        <family val="2"/>
      </rPr>
      <t>AGUA</t>
    </r>
    <r>
      <rPr>
        <sz val="10"/>
        <rFont val="Times New Roman"/>
        <family val="1"/>
      </rPr>
      <t xml:space="preserve"> </t>
    </r>
    <r>
      <rPr>
        <sz val="10"/>
        <rFont val="Calibri"/>
        <family val="2"/>
      </rPr>
      <t>IGOL2</t>
    </r>
    <r>
      <rPr>
        <sz val="10"/>
        <rFont val="Times New Roman"/>
        <family val="1"/>
      </rPr>
      <t xml:space="preserve"> </t>
    </r>
    <r>
      <rPr>
        <sz val="10"/>
        <rFont val="Calibri"/>
        <family val="2"/>
      </rPr>
      <t>2</t>
    </r>
    <r>
      <rPr>
        <sz val="10"/>
        <rFont val="Times New Roman"/>
        <family val="1"/>
      </rPr>
      <t xml:space="preserve"> </t>
    </r>
    <r>
      <rPr>
        <sz val="10"/>
        <rFont val="Calibri"/>
        <family val="2"/>
      </rPr>
      <t>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</si>
  <si>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</si>
  <si>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2DEMAOS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</si>
  <si>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SEMIFLEX</t>
    </r>
    <r>
      <rPr>
        <sz val="10"/>
        <rFont val="Times New Roman"/>
        <family val="1"/>
      </rPr>
      <t xml:space="preserve">  </t>
    </r>
    <r>
      <rPr>
        <sz val="10"/>
        <rFont val="Calibri"/>
        <family val="2"/>
      </rPr>
      <t>SIKATOP107</t>
    </r>
    <r>
      <rPr>
        <sz val="10"/>
        <rFont val="Times New Roman"/>
        <family val="1"/>
      </rPr>
      <t xml:space="preserve"> </t>
    </r>
    <r>
      <rPr>
        <sz val="10"/>
        <rFont val="Calibri"/>
        <family val="2"/>
      </rPr>
      <t>3DEMAOS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</si>
  <si>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1</t>
    </r>
    <r>
      <rPr>
        <sz val="10"/>
        <rFont val="Times New Roman"/>
        <family val="1"/>
      </rPr>
      <t xml:space="preserve"> </t>
    </r>
    <r>
      <rPr>
        <sz val="10"/>
        <rFont val="Calibri"/>
        <family val="2"/>
      </rPr>
      <t>DEMAO</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</si>
  <si>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2DEMAOS</t>
    </r>
  </si>
  <si>
    <r>
      <rPr>
        <sz val="10"/>
        <rFont val="Calibri"/>
        <family val="2"/>
      </rPr>
      <t>ARGAM</t>
    </r>
    <r>
      <rPr>
        <sz val="10"/>
        <rFont val="Times New Roman"/>
        <family val="1"/>
      </rPr>
      <t xml:space="preserve"> </t>
    </r>
    <r>
      <rPr>
        <sz val="10"/>
        <rFont val="Calibri"/>
        <family val="2"/>
      </rPr>
      <t>POLIM</t>
    </r>
    <r>
      <rPr>
        <sz val="10"/>
        <rFont val="Times New Roman"/>
        <family val="1"/>
      </rPr>
      <t xml:space="preserve"> </t>
    </r>
    <r>
      <rPr>
        <sz val="10"/>
        <rFont val="Calibri"/>
        <family val="2"/>
      </rPr>
      <t>FLEXIVEL</t>
    </r>
    <r>
      <rPr>
        <sz val="10"/>
        <rFont val="Times New Roman"/>
        <family val="1"/>
      </rPr>
      <t xml:space="preserve"> </t>
    </r>
    <r>
      <rPr>
        <sz val="10"/>
        <rFont val="Calibri"/>
        <family val="2"/>
      </rPr>
      <t>SIKATOPFLEX</t>
    </r>
    <r>
      <rPr>
        <sz val="10"/>
        <rFont val="Times New Roman"/>
        <family val="1"/>
      </rPr>
      <t xml:space="preserve"> </t>
    </r>
    <r>
      <rPr>
        <sz val="10"/>
        <rFont val="Calibri"/>
        <family val="2"/>
      </rPr>
      <t>3DEMAOS</t>
    </r>
  </si>
  <si>
    <r>
      <rPr>
        <sz val="10"/>
        <rFont val="Calibri"/>
        <family val="2"/>
      </rPr>
      <t>IMPERMEABILIZANTE</t>
    </r>
    <r>
      <rPr>
        <sz val="10"/>
        <rFont val="Times New Roman"/>
        <family val="1"/>
      </rPr>
      <t xml:space="preserve"> </t>
    </r>
    <r>
      <rPr>
        <sz val="10"/>
        <rFont val="Calibri"/>
        <family val="2"/>
      </rPr>
      <t>RESINA</t>
    </r>
    <r>
      <rPr>
        <sz val="10"/>
        <rFont val="Times New Roman"/>
        <family val="1"/>
      </rPr>
      <t xml:space="preserve"> </t>
    </r>
    <r>
      <rPr>
        <sz val="10"/>
        <rFont val="Calibri"/>
        <family val="2"/>
      </rPr>
      <t>EPOX</t>
    </r>
    <r>
      <rPr>
        <sz val="10"/>
        <rFont val="Times New Roman"/>
        <family val="1"/>
      </rPr>
      <t xml:space="preserve"> </t>
    </r>
    <r>
      <rPr>
        <sz val="10"/>
        <rFont val="Calibri"/>
        <family val="2"/>
      </rPr>
      <t>SIKAGARD62</t>
    </r>
  </si>
  <si>
    <r>
      <rPr>
        <sz val="10"/>
        <rFont val="Calibri"/>
        <family val="2"/>
      </rPr>
      <t>MANTA</t>
    </r>
    <r>
      <rPr>
        <sz val="10"/>
        <rFont val="Times New Roman"/>
        <family val="1"/>
      </rPr>
      <t xml:space="preserve"> </t>
    </r>
    <r>
      <rPr>
        <sz val="10"/>
        <rFont val="Calibri"/>
        <family val="2"/>
      </rPr>
      <t>ASFALTICA</t>
    </r>
    <r>
      <rPr>
        <sz val="10"/>
        <rFont val="Times New Roman"/>
        <family val="1"/>
      </rPr>
      <t xml:space="preserve"> </t>
    </r>
    <r>
      <rPr>
        <sz val="10"/>
        <rFont val="Calibri"/>
        <family val="2"/>
      </rPr>
      <t>E=4MM</t>
    </r>
    <r>
      <rPr>
        <sz val="10"/>
        <rFont val="Times New Roman"/>
        <family val="1"/>
      </rPr>
      <t xml:space="preserve"> </t>
    </r>
    <r>
      <rPr>
        <sz val="10"/>
        <rFont val="Calibri"/>
        <family val="2"/>
      </rPr>
      <t>ESTRUTURADA</t>
    </r>
  </si>
  <si>
    <r>
      <rPr>
        <sz val="10"/>
        <rFont val="Calibri"/>
        <family val="2"/>
      </rPr>
      <t>REJUNTE</t>
    </r>
    <r>
      <rPr>
        <sz val="10"/>
        <rFont val="Times New Roman"/>
        <family val="1"/>
      </rPr>
      <t xml:space="preserve"> </t>
    </r>
    <r>
      <rPr>
        <sz val="10"/>
        <rFont val="Calibri"/>
        <family val="2"/>
      </rPr>
      <t>MASTIQUE</t>
    </r>
    <r>
      <rPr>
        <sz val="10"/>
        <rFont val="Times New Roman"/>
        <family val="1"/>
      </rPr>
      <t xml:space="preserve"> </t>
    </r>
    <r>
      <rPr>
        <sz val="10"/>
        <rFont val="Calibri"/>
        <family val="2"/>
      </rPr>
      <t>2X1</t>
    </r>
    <r>
      <rPr>
        <sz val="10"/>
        <rFont val="Times New Roman"/>
        <family val="1"/>
      </rPr>
      <t xml:space="preserve"> </t>
    </r>
    <r>
      <rPr>
        <sz val="10"/>
        <rFont val="Calibri"/>
        <family val="2"/>
      </rPr>
      <t>-</t>
    </r>
    <r>
      <rPr>
        <sz val="10"/>
        <rFont val="Times New Roman"/>
        <family val="1"/>
      </rPr>
      <t xml:space="preserve"> </t>
    </r>
    <r>
      <rPr>
        <sz val="10"/>
        <rFont val="Calibri"/>
        <family val="2"/>
      </rPr>
      <t>SIKAFLEX</t>
    </r>
    <r>
      <rPr>
        <sz val="10"/>
        <rFont val="Times New Roman"/>
        <family val="1"/>
      </rPr>
      <t xml:space="preserve"> </t>
    </r>
    <r>
      <rPr>
        <sz val="10"/>
        <rFont val="Calibri"/>
        <family val="2"/>
      </rPr>
      <t>OU</t>
    </r>
    <r>
      <rPr>
        <sz val="10"/>
        <rFont val="Times New Roman"/>
        <family val="1"/>
      </rPr>
      <t xml:space="preserve"> </t>
    </r>
    <r>
      <rPr>
        <sz val="10"/>
        <rFont val="Calibri"/>
        <family val="2"/>
      </rPr>
      <t>SIMIL</t>
    </r>
  </si>
  <si>
    <r>
      <rPr>
        <sz val="10"/>
        <rFont val="Calibri"/>
        <family val="2"/>
      </rPr>
      <t>IMPERMEABILIZACA</t>
    </r>
    <r>
      <rPr>
        <sz val="10"/>
        <rFont val="Times New Roman"/>
        <family val="1"/>
      </rPr>
      <t xml:space="preserve"> </t>
    </r>
    <r>
      <rPr>
        <sz val="10"/>
        <rFont val="Calibri"/>
        <family val="2"/>
      </rPr>
      <t>EPOXI</t>
    </r>
    <r>
      <rPr>
        <sz val="10"/>
        <rFont val="Times New Roman"/>
        <family val="1"/>
      </rPr>
      <t xml:space="preserve"> </t>
    </r>
    <r>
      <rPr>
        <sz val="10"/>
        <rFont val="Calibri"/>
        <family val="2"/>
      </rPr>
      <t>ALCATRAO</t>
    </r>
    <r>
      <rPr>
        <sz val="10"/>
        <rFont val="Times New Roman"/>
        <family val="1"/>
      </rPr>
      <t xml:space="preserve"> </t>
    </r>
    <r>
      <rPr>
        <sz val="10"/>
        <rFont val="Calibri"/>
        <family val="2"/>
      </rPr>
      <t>3</t>
    </r>
    <r>
      <rPr>
        <sz val="10"/>
        <rFont val="Times New Roman"/>
        <family val="1"/>
      </rPr>
      <t xml:space="preserve"> </t>
    </r>
    <r>
      <rPr>
        <sz val="10"/>
        <rFont val="Calibri"/>
        <family val="2"/>
      </rPr>
      <t>DEMAOS</t>
    </r>
  </si>
  <si>
    <r>
      <rPr>
        <sz val="10"/>
        <rFont val="Calibri"/>
        <family val="2"/>
      </rPr>
      <t>TECIDO</t>
    </r>
    <r>
      <rPr>
        <sz val="10"/>
        <rFont val="Times New Roman"/>
        <family val="1"/>
      </rPr>
      <t xml:space="preserve"> </t>
    </r>
    <r>
      <rPr>
        <sz val="10"/>
        <rFont val="Calibri"/>
        <family val="2"/>
      </rPr>
      <t>DE</t>
    </r>
    <r>
      <rPr>
        <sz val="10"/>
        <rFont val="Times New Roman"/>
        <family val="1"/>
      </rPr>
      <t xml:space="preserve"> </t>
    </r>
    <r>
      <rPr>
        <sz val="10"/>
        <rFont val="Calibri"/>
        <family val="2"/>
      </rPr>
      <t>POLIESTER</t>
    </r>
    <r>
      <rPr>
        <sz val="10"/>
        <rFont val="Times New Roman"/>
        <family val="1"/>
      </rPr>
      <t xml:space="preserve"> </t>
    </r>
    <r>
      <rPr>
        <sz val="10"/>
        <rFont val="Calibri"/>
        <family val="2"/>
      </rPr>
      <t>1</t>
    </r>
    <r>
      <rPr>
        <sz val="10"/>
        <rFont val="Times New Roman"/>
        <family val="1"/>
      </rPr>
      <t xml:space="preserve"> </t>
    </r>
    <r>
      <rPr>
        <sz val="10"/>
        <rFont val="Calibri"/>
        <family val="2"/>
      </rPr>
      <t>CAMADA</t>
    </r>
  </si>
  <si>
    <r>
      <rPr>
        <sz val="10"/>
        <rFont val="Calibri"/>
        <family val="2"/>
      </rPr>
      <t>ISOPOR</t>
    </r>
    <r>
      <rPr>
        <sz val="10"/>
        <rFont val="Times New Roman"/>
        <family val="1"/>
      </rPr>
      <t xml:space="preserve"> </t>
    </r>
    <r>
      <rPr>
        <sz val="10"/>
        <rFont val="Calibri"/>
        <family val="2"/>
      </rPr>
      <t>COM</t>
    </r>
    <r>
      <rPr>
        <sz val="10"/>
        <rFont val="Times New Roman"/>
        <family val="1"/>
      </rPr>
      <t xml:space="preserve"> </t>
    </r>
    <r>
      <rPr>
        <sz val="10"/>
        <rFont val="Calibri"/>
        <family val="2"/>
      </rPr>
      <t>E=2,5CM</t>
    </r>
  </si>
  <si>
    <r>
      <rPr>
        <sz val="10"/>
        <rFont val="Calibri"/>
        <family val="2"/>
      </rPr>
      <t>ISOPOR</t>
    </r>
    <r>
      <rPr>
        <sz val="10"/>
        <rFont val="Times New Roman"/>
        <family val="1"/>
      </rPr>
      <t xml:space="preserve"> </t>
    </r>
    <r>
      <rPr>
        <sz val="10"/>
        <rFont val="Calibri"/>
        <family val="2"/>
      </rPr>
      <t>COM</t>
    </r>
    <r>
      <rPr>
        <sz val="10"/>
        <rFont val="Times New Roman"/>
        <family val="1"/>
      </rPr>
      <t xml:space="preserve"> </t>
    </r>
    <r>
      <rPr>
        <sz val="10"/>
        <rFont val="Calibri"/>
        <family val="2"/>
      </rPr>
      <t>E=1,0CM</t>
    </r>
  </si>
  <si>
    <r>
      <rPr>
        <sz val="10"/>
        <rFont val="Calibri"/>
        <family val="2"/>
      </rPr>
      <t>JUNTA</t>
    </r>
    <r>
      <rPr>
        <sz val="10"/>
        <rFont val="Times New Roman"/>
        <family val="1"/>
      </rPr>
      <t xml:space="preserve"> </t>
    </r>
    <r>
      <rPr>
        <sz val="10"/>
        <rFont val="Calibri"/>
        <family val="2"/>
      </rPr>
      <t>DILAT</t>
    </r>
    <r>
      <rPr>
        <sz val="10"/>
        <rFont val="Times New Roman"/>
        <family val="1"/>
      </rPr>
      <t xml:space="preserve"> </t>
    </r>
    <r>
      <rPr>
        <sz val="10"/>
        <rFont val="Calibri"/>
        <family val="2"/>
      </rPr>
      <t>ELAST</t>
    </r>
    <r>
      <rPr>
        <sz val="10"/>
        <rFont val="Times New Roman"/>
        <family val="1"/>
      </rPr>
      <t xml:space="preserve"> </t>
    </r>
    <r>
      <rPr>
        <sz val="10"/>
        <rFont val="Calibri"/>
        <family val="2"/>
      </rPr>
      <t>CONCR</t>
    </r>
    <r>
      <rPr>
        <sz val="10"/>
        <rFont val="Times New Roman"/>
        <family val="1"/>
      </rPr>
      <t xml:space="preserve"> </t>
    </r>
    <r>
      <rPr>
        <sz val="10"/>
        <rFont val="Calibri"/>
        <family val="2"/>
      </rPr>
      <t>FUNGENBAND</t>
    </r>
    <r>
      <rPr>
        <sz val="10"/>
        <rFont val="Times New Roman"/>
        <family val="1"/>
      </rPr>
      <t xml:space="preserve"> </t>
    </r>
    <r>
      <rPr>
        <sz val="10"/>
        <rFont val="Calibri"/>
        <family val="2"/>
      </rPr>
      <t>O-22</t>
    </r>
  </si>
  <si>
    <r>
      <rPr>
        <sz val="10"/>
        <rFont val="Calibri"/>
        <family val="2"/>
      </rPr>
      <t>REVEST</t>
    </r>
    <r>
      <rPr>
        <sz val="10"/>
        <rFont val="Times New Roman"/>
        <family val="1"/>
      </rPr>
      <t xml:space="preserve"> </t>
    </r>
    <r>
      <rPr>
        <sz val="10"/>
        <rFont val="Calibri"/>
        <family val="2"/>
      </rPr>
      <t>REPARO</t>
    </r>
    <r>
      <rPr>
        <sz val="10"/>
        <rFont val="Times New Roman"/>
        <family val="1"/>
      </rPr>
      <t xml:space="preserve"> </t>
    </r>
    <r>
      <rPr>
        <sz val="10"/>
        <rFont val="Calibri"/>
        <family val="2"/>
      </rPr>
      <t>ESTRUTUR</t>
    </r>
    <r>
      <rPr>
        <sz val="10"/>
        <rFont val="Times New Roman"/>
        <family val="1"/>
      </rPr>
      <t xml:space="preserve"> </t>
    </r>
    <r>
      <rPr>
        <sz val="10"/>
        <rFont val="Calibri"/>
        <family val="2"/>
      </rPr>
      <t>SIKATOP122</t>
    </r>
    <r>
      <rPr>
        <sz val="10"/>
        <rFont val="Times New Roman"/>
        <family val="1"/>
      </rPr>
      <t xml:space="preserve"> </t>
    </r>
    <r>
      <rPr>
        <sz val="10"/>
        <rFont val="Calibri"/>
        <family val="2"/>
      </rPr>
      <t>E=20MM</t>
    </r>
  </si>
  <si>
    <r>
      <rPr>
        <sz val="10"/>
        <rFont val="Calibri"/>
        <family val="2"/>
      </rPr>
      <t>GEOGRELHA</t>
    </r>
    <r>
      <rPr>
        <sz val="10"/>
        <rFont val="Times New Roman"/>
        <family val="1"/>
      </rPr>
      <t xml:space="preserve"> </t>
    </r>
    <r>
      <rPr>
        <sz val="10"/>
        <rFont val="Calibri"/>
        <family val="2"/>
      </rPr>
      <t>DE</t>
    </r>
    <r>
      <rPr>
        <sz val="10"/>
        <rFont val="Times New Roman"/>
        <family val="1"/>
      </rPr>
      <t xml:space="preserve"> </t>
    </r>
    <r>
      <rPr>
        <sz val="10"/>
        <rFont val="Calibri"/>
        <family val="2"/>
      </rPr>
      <t>POLIESTER</t>
    </r>
    <r>
      <rPr>
        <sz val="10"/>
        <rFont val="Times New Roman"/>
        <family val="1"/>
      </rPr>
      <t xml:space="preserve"> </t>
    </r>
    <r>
      <rPr>
        <sz val="10"/>
        <rFont val="Calibri"/>
        <family val="2"/>
      </rPr>
      <t>RESISTENCIA</t>
    </r>
    <r>
      <rPr>
        <sz val="10"/>
        <rFont val="Times New Roman"/>
        <family val="1"/>
      </rPr>
      <t xml:space="preserve"> </t>
    </r>
    <r>
      <rPr>
        <sz val="10"/>
        <rFont val="Calibri"/>
        <family val="2"/>
      </rPr>
      <t>200KN</t>
    </r>
  </si>
  <si>
    <r>
      <rPr>
        <sz val="10"/>
        <rFont val="Calibri"/>
        <family val="2"/>
      </rPr>
      <t>MANTA</t>
    </r>
    <r>
      <rPr>
        <sz val="10"/>
        <rFont val="Times New Roman"/>
        <family val="1"/>
      </rPr>
      <t xml:space="preserve"> </t>
    </r>
    <r>
      <rPr>
        <sz val="10"/>
        <rFont val="Calibri"/>
        <family val="2"/>
      </rPr>
      <t>GEOTEXTIL</t>
    </r>
    <r>
      <rPr>
        <sz val="10"/>
        <rFont val="Times New Roman"/>
        <family val="1"/>
      </rPr>
      <t xml:space="preserve"> </t>
    </r>
    <r>
      <rPr>
        <sz val="10"/>
        <rFont val="Calibri"/>
        <family val="2"/>
      </rPr>
      <t>POLIESTER</t>
    </r>
    <r>
      <rPr>
        <sz val="10"/>
        <rFont val="Times New Roman"/>
        <family val="1"/>
      </rPr>
      <t xml:space="preserve"> </t>
    </r>
    <r>
      <rPr>
        <sz val="10"/>
        <rFont val="Calibri"/>
        <family val="2"/>
      </rPr>
      <t>10KN/M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</si>
  <si>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S12.010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ESQUADRIAS</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VIDROS</t>
    </r>
  </si>
  <si>
    <r>
      <rPr>
        <sz val="10"/>
        <rFont val="Calibri"/>
        <family val="2"/>
      </rPr>
      <t>PORTA</t>
    </r>
    <r>
      <rPr>
        <sz val="10"/>
        <rFont val="Times New Roman"/>
        <family val="1"/>
      </rPr>
      <t xml:space="preserve"> </t>
    </r>
    <r>
      <rPr>
        <sz val="10"/>
        <rFont val="Calibri"/>
        <family val="2"/>
      </rPr>
      <t>MADEIRA</t>
    </r>
    <r>
      <rPr>
        <sz val="10"/>
        <rFont val="Times New Roman"/>
        <family val="1"/>
      </rPr>
      <t xml:space="preserve"> </t>
    </r>
    <r>
      <rPr>
        <sz val="10"/>
        <rFont val="Calibri"/>
        <family val="2"/>
      </rPr>
      <t>PRANCHETA,</t>
    </r>
    <r>
      <rPr>
        <sz val="10"/>
        <rFont val="Times New Roman"/>
        <family val="1"/>
      </rPr>
      <t xml:space="preserve"> </t>
    </r>
    <r>
      <rPr>
        <sz val="10"/>
        <rFont val="Calibri"/>
        <family val="2"/>
      </rPr>
      <t>COMPLETA</t>
    </r>
  </si>
  <si>
    <r>
      <rPr>
        <sz val="10"/>
        <rFont val="Calibri"/>
        <family val="2"/>
      </rPr>
      <t>PORTA</t>
    </r>
    <r>
      <rPr>
        <sz val="10"/>
        <rFont val="Times New Roman"/>
        <family val="1"/>
      </rPr>
      <t xml:space="preserve"> </t>
    </r>
    <r>
      <rPr>
        <sz val="10"/>
        <rFont val="Calibri"/>
        <family val="2"/>
      </rPr>
      <t>DE</t>
    </r>
    <r>
      <rPr>
        <sz val="10"/>
        <rFont val="Times New Roman"/>
        <family val="1"/>
      </rPr>
      <t xml:space="preserve"> </t>
    </r>
    <r>
      <rPr>
        <sz val="10"/>
        <rFont val="Calibri"/>
        <family val="2"/>
      </rPr>
      <t>MADEIRA</t>
    </r>
    <r>
      <rPr>
        <sz val="10"/>
        <rFont val="Times New Roman"/>
        <family val="1"/>
      </rPr>
      <t xml:space="preserve"> </t>
    </r>
    <r>
      <rPr>
        <sz val="10"/>
        <rFont val="Calibri"/>
        <family val="2"/>
      </rPr>
      <t>ALMOFADA,</t>
    </r>
    <r>
      <rPr>
        <sz val="10"/>
        <rFont val="Times New Roman"/>
        <family val="1"/>
      </rPr>
      <t xml:space="preserve"> </t>
    </r>
    <r>
      <rPr>
        <sz val="10"/>
        <rFont val="Calibri"/>
        <family val="2"/>
      </rPr>
      <t>COMPLETA</t>
    </r>
  </si>
  <si>
    <r>
      <rPr>
        <sz val="10"/>
        <rFont val="Calibri"/>
        <family val="2"/>
      </rPr>
      <t>PORTA</t>
    </r>
    <r>
      <rPr>
        <sz val="10"/>
        <rFont val="Times New Roman"/>
        <family val="1"/>
      </rPr>
      <t xml:space="preserve"> </t>
    </r>
    <r>
      <rPr>
        <sz val="10"/>
        <rFont val="Calibri"/>
        <family val="2"/>
      </rPr>
      <t>ALUMINIO</t>
    </r>
    <r>
      <rPr>
        <sz val="10"/>
        <rFont val="Times New Roman"/>
        <family val="1"/>
      </rPr>
      <t xml:space="preserve"> </t>
    </r>
    <r>
      <rPr>
        <sz val="10"/>
        <rFont val="Calibri"/>
        <family val="2"/>
      </rPr>
      <t>DE</t>
    </r>
    <r>
      <rPr>
        <sz val="10"/>
        <rFont val="Times New Roman"/>
        <family val="1"/>
      </rPr>
      <t xml:space="preserve"> </t>
    </r>
    <r>
      <rPr>
        <sz val="10"/>
        <rFont val="Calibri"/>
        <family val="2"/>
      </rPr>
      <t>ABRIR/CORRER,</t>
    </r>
    <r>
      <rPr>
        <sz val="10"/>
        <rFont val="Times New Roman"/>
        <family val="1"/>
      </rPr>
      <t xml:space="preserve"> </t>
    </r>
    <r>
      <rPr>
        <sz val="10"/>
        <rFont val="Calibri"/>
        <family val="2"/>
      </rPr>
      <t>COMPLETA</t>
    </r>
  </si>
  <si>
    <r>
      <rPr>
        <sz val="10"/>
        <rFont val="Calibri"/>
        <family val="2"/>
      </rPr>
      <t>JANELA/BASCULA</t>
    </r>
    <r>
      <rPr>
        <sz val="10"/>
        <rFont val="Times New Roman"/>
        <family val="1"/>
      </rPr>
      <t xml:space="preserve"> </t>
    </r>
    <r>
      <rPr>
        <sz val="10"/>
        <rFont val="Calibri"/>
        <family val="2"/>
      </rPr>
      <t>ALUM</t>
    </r>
    <r>
      <rPr>
        <sz val="10"/>
        <rFont val="Times New Roman"/>
        <family val="1"/>
      </rPr>
      <t xml:space="preserve"> </t>
    </r>
    <r>
      <rPr>
        <sz val="10"/>
        <rFont val="Calibri"/>
        <family val="2"/>
      </rPr>
      <t>ABRIR/CORRER,</t>
    </r>
    <r>
      <rPr>
        <sz val="10"/>
        <rFont val="Times New Roman"/>
        <family val="1"/>
      </rPr>
      <t xml:space="preserve"> </t>
    </r>
    <r>
      <rPr>
        <sz val="10"/>
        <rFont val="Calibri"/>
        <family val="2"/>
      </rPr>
      <t>COMPL</t>
    </r>
  </si>
  <si>
    <r>
      <rPr>
        <sz val="10"/>
        <rFont val="Calibri"/>
        <family val="2"/>
      </rPr>
      <t>VIDRO</t>
    </r>
    <r>
      <rPr>
        <sz val="10"/>
        <rFont val="Times New Roman"/>
        <family val="1"/>
      </rPr>
      <t xml:space="preserve"> </t>
    </r>
    <r>
      <rPr>
        <sz val="10"/>
        <rFont val="Calibri"/>
        <family val="2"/>
      </rPr>
      <t>LISO</t>
    </r>
    <r>
      <rPr>
        <sz val="10"/>
        <rFont val="Times New Roman"/>
        <family val="1"/>
      </rPr>
      <t xml:space="preserve"> </t>
    </r>
    <r>
      <rPr>
        <sz val="10"/>
        <rFont val="Calibri"/>
        <family val="2"/>
      </rPr>
      <t>TRANSPARENTE</t>
    </r>
    <r>
      <rPr>
        <sz val="10"/>
        <rFont val="Times New Roman"/>
        <family val="1"/>
      </rPr>
      <t xml:space="preserve"> </t>
    </r>
    <r>
      <rPr>
        <sz val="10"/>
        <rFont val="Calibri"/>
        <family val="2"/>
      </rPr>
      <t>E=4MM</t>
    </r>
  </si>
  <si>
    <r>
      <rPr>
        <sz val="10"/>
        <rFont val="Calibri"/>
        <family val="2"/>
      </rPr>
      <t>DIVISORIA</t>
    </r>
    <r>
      <rPr>
        <sz val="10"/>
        <rFont val="Times New Roman"/>
        <family val="1"/>
      </rPr>
      <t xml:space="preserve"> </t>
    </r>
    <r>
      <rPr>
        <sz val="10"/>
        <rFont val="Calibri"/>
        <family val="2"/>
      </rPr>
      <t>GRANITO</t>
    </r>
    <r>
      <rPr>
        <sz val="10"/>
        <rFont val="Times New Roman"/>
        <family val="1"/>
      </rPr>
      <t xml:space="preserve"> </t>
    </r>
    <r>
      <rPr>
        <sz val="10"/>
        <rFont val="Calibri"/>
        <family val="2"/>
      </rPr>
      <t>CINZA</t>
    </r>
    <r>
      <rPr>
        <sz val="10"/>
        <rFont val="Times New Roman"/>
        <family val="1"/>
      </rPr>
      <t xml:space="preserve"> </t>
    </r>
    <r>
      <rPr>
        <sz val="10"/>
        <rFont val="Calibri"/>
        <family val="2"/>
      </rPr>
      <t>POLIDO</t>
    </r>
    <r>
      <rPr>
        <sz val="10"/>
        <rFont val="Times New Roman"/>
        <family val="1"/>
      </rPr>
      <t xml:space="preserve"> </t>
    </r>
    <r>
      <rPr>
        <sz val="10"/>
        <rFont val="Calibri"/>
        <family val="2"/>
      </rPr>
      <t>DUAS</t>
    </r>
    <r>
      <rPr>
        <sz val="10"/>
        <rFont val="Times New Roman"/>
        <family val="1"/>
      </rPr>
      <t xml:space="preserve"> </t>
    </r>
    <r>
      <rPr>
        <sz val="10"/>
        <rFont val="Calibri"/>
        <family val="2"/>
      </rPr>
      <t>FACE</t>
    </r>
  </si>
  <si>
    <r>
      <rPr>
        <sz val="10"/>
        <rFont val="Calibri"/>
        <family val="2"/>
      </rPr>
      <t>ESPELHO</t>
    </r>
    <r>
      <rPr>
        <sz val="10"/>
        <rFont val="Times New Roman"/>
        <family val="1"/>
      </rPr>
      <t xml:space="preserve"> </t>
    </r>
    <r>
      <rPr>
        <sz val="10"/>
        <rFont val="Calibri"/>
        <family val="2"/>
      </rPr>
      <t>DE</t>
    </r>
    <r>
      <rPr>
        <sz val="10"/>
        <rFont val="Times New Roman"/>
        <family val="1"/>
      </rPr>
      <t xml:space="preserve"> </t>
    </r>
    <r>
      <rPr>
        <sz val="10"/>
        <rFont val="Calibri"/>
        <family val="2"/>
      </rPr>
      <t>CRISTAL</t>
    </r>
    <r>
      <rPr>
        <sz val="10"/>
        <rFont val="Times New Roman"/>
        <family val="1"/>
      </rPr>
      <t xml:space="preserve"> </t>
    </r>
    <r>
      <rPr>
        <sz val="10"/>
        <rFont val="Calibri"/>
        <family val="2"/>
      </rPr>
      <t>E=4MM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</si>
  <si>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S13.010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COBERTURA</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</si>
  <si>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E=6MM,</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</si>
  <si>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E=6MM,</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</si>
  <si>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E=8MM,</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</si>
  <si>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FIBR</t>
    </r>
    <r>
      <rPr>
        <sz val="10"/>
        <rFont val="Times New Roman"/>
        <family val="1"/>
      </rPr>
      <t xml:space="preserve"> </t>
    </r>
    <r>
      <rPr>
        <sz val="10"/>
        <rFont val="Calibri"/>
        <family val="2"/>
      </rPr>
      <t>OND</t>
    </r>
    <r>
      <rPr>
        <sz val="10"/>
        <rFont val="Times New Roman"/>
        <family val="1"/>
      </rPr>
      <t xml:space="preserve"> </t>
    </r>
    <r>
      <rPr>
        <sz val="10"/>
        <rFont val="Calibri"/>
        <family val="2"/>
      </rPr>
      <t>E=8MM,</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</si>
  <si>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</si>
  <si>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49,</t>
    </r>
    <r>
      <rPr>
        <sz val="10"/>
        <rFont val="Times New Roman"/>
        <family val="1"/>
      </rPr>
      <t xml:space="preserve"> </t>
    </r>
    <r>
      <rPr>
        <sz val="10"/>
        <rFont val="Calibri"/>
        <family val="2"/>
      </rPr>
      <t>S/</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</si>
  <si>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90,</t>
    </r>
    <r>
      <rPr>
        <sz val="10"/>
        <rFont val="Times New Roman"/>
        <family val="1"/>
      </rPr>
      <t xml:space="preserve"> </t>
    </r>
    <r>
      <rPr>
        <sz val="10"/>
        <rFont val="Calibri"/>
        <family val="2"/>
      </rPr>
      <t>C/</t>
    </r>
    <r>
      <rPr>
        <sz val="10"/>
        <rFont val="Times New Roman"/>
        <family val="1"/>
      </rPr>
      <t xml:space="preserve"> </t>
    </r>
    <r>
      <rPr>
        <sz val="10"/>
        <rFont val="Calibri"/>
        <family val="2"/>
      </rPr>
      <t>MADEIR</t>
    </r>
  </si>
  <si>
    <r>
      <rPr>
        <sz val="10"/>
        <rFont val="Calibri"/>
        <family val="2"/>
      </rPr>
      <t>COBERTURA</t>
    </r>
    <r>
      <rPr>
        <sz val="10"/>
        <rFont val="Times New Roman"/>
        <family val="1"/>
      </rPr>
      <t xml:space="preserve"> </t>
    </r>
    <r>
      <rPr>
        <sz val="10"/>
        <rFont val="Calibri"/>
        <family val="2"/>
      </rPr>
      <t>TELHAS</t>
    </r>
    <r>
      <rPr>
        <sz val="10"/>
        <rFont val="Times New Roman"/>
        <family val="1"/>
      </rPr>
      <t xml:space="preserve"> </t>
    </r>
    <r>
      <rPr>
        <sz val="10"/>
        <rFont val="Calibri"/>
        <family val="2"/>
      </rPr>
      <t>CANALETE</t>
    </r>
    <r>
      <rPr>
        <sz val="10"/>
        <rFont val="Times New Roman"/>
        <family val="1"/>
      </rPr>
      <t xml:space="preserve"> </t>
    </r>
    <r>
      <rPr>
        <sz val="10"/>
        <rFont val="Calibri"/>
        <family val="2"/>
      </rPr>
      <t>90</t>
    </r>
    <r>
      <rPr>
        <sz val="10"/>
        <rFont val="Times New Roman"/>
        <family val="1"/>
      </rPr>
      <t xml:space="preserve"> </t>
    </r>
    <r>
      <rPr>
        <sz val="10"/>
        <rFont val="Calibri"/>
        <family val="2"/>
      </rPr>
      <t>S</t>
    </r>
    <r>
      <rPr>
        <sz val="10"/>
        <rFont val="Times New Roman"/>
        <family val="1"/>
      </rPr>
      <t xml:space="preserve"> </t>
    </r>
    <r>
      <rPr>
        <sz val="10"/>
        <rFont val="Calibri"/>
        <family val="2"/>
      </rPr>
      <t>MADEIRAM</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</si>
  <si>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ALUMINIO</t>
    </r>
    <r>
      <rPr>
        <sz val="10"/>
        <rFont val="Times New Roman"/>
        <family val="1"/>
      </rPr>
      <t xml:space="preserve"> </t>
    </r>
    <r>
      <rPr>
        <sz val="10"/>
        <rFont val="Calibri"/>
        <family val="2"/>
      </rPr>
      <t>ONDULADA</t>
    </r>
    <r>
      <rPr>
        <sz val="10"/>
        <rFont val="Times New Roman"/>
        <family val="1"/>
      </rPr>
      <t xml:space="preserve"> </t>
    </r>
    <r>
      <rPr>
        <sz val="10"/>
        <rFont val="Calibri"/>
        <family val="2"/>
      </rPr>
      <t>E=5,0MM</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</si>
  <si>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CERAMICA</t>
    </r>
    <r>
      <rPr>
        <sz val="10"/>
        <rFont val="Times New Roman"/>
        <family val="1"/>
      </rPr>
      <t xml:space="preserve"> </t>
    </r>
    <r>
      <rPr>
        <sz val="10"/>
        <rFont val="Calibri"/>
        <family val="2"/>
      </rPr>
      <t>FRANCESA,</t>
    </r>
    <r>
      <rPr>
        <sz val="10"/>
        <rFont val="Times New Roman"/>
        <family val="1"/>
      </rPr>
      <t xml:space="preserve"> </t>
    </r>
    <r>
      <rPr>
        <sz val="10"/>
        <rFont val="Calibri"/>
        <family val="2"/>
      </rPr>
      <t>C/MADEI</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</si>
  <si>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CERAMICA</t>
    </r>
    <r>
      <rPr>
        <sz val="10"/>
        <rFont val="Times New Roman"/>
        <family val="1"/>
      </rPr>
      <t xml:space="preserve"> </t>
    </r>
    <r>
      <rPr>
        <sz val="10"/>
        <rFont val="Calibri"/>
        <family val="2"/>
      </rPr>
      <t>COLONIAL,</t>
    </r>
    <r>
      <rPr>
        <sz val="10"/>
        <rFont val="Times New Roman"/>
        <family val="1"/>
      </rPr>
      <t xml:space="preserve"> </t>
    </r>
    <r>
      <rPr>
        <sz val="10"/>
        <rFont val="Calibri"/>
        <family val="2"/>
      </rPr>
      <t>C/MADEI</t>
    </r>
  </si>
  <si>
    <r>
      <rPr>
        <sz val="10"/>
        <rFont val="Calibri"/>
        <family val="2"/>
      </rPr>
      <t>COBERT</t>
    </r>
    <r>
      <rPr>
        <sz val="10"/>
        <rFont val="Times New Roman"/>
        <family val="1"/>
      </rPr>
      <t xml:space="preserve"> </t>
    </r>
    <r>
      <rPr>
        <sz val="10"/>
        <rFont val="Calibri"/>
        <family val="2"/>
      </rPr>
      <t>TELHAS</t>
    </r>
    <r>
      <rPr>
        <sz val="10"/>
        <rFont val="Times New Roman"/>
        <family val="1"/>
      </rPr>
      <t xml:space="preserve"> </t>
    </r>
    <r>
      <rPr>
        <sz val="10"/>
        <rFont val="Calibri"/>
        <family val="2"/>
      </rPr>
      <t>TRANSL</t>
    </r>
    <r>
      <rPr>
        <sz val="10"/>
        <rFont val="Times New Roman"/>
        <family val="1"/>
      </rPr>
      <t xml:space="preserve"> </t>
    </r>
    <r>
      <rPr>
        <sz val="10"/>
        <rFont val="Calibri"/>
        <family val="2"/>
      </rPr>
      <t>TRAP,</t>
    </r>
    <r>
      <rPr>
        <sz val="10"/>
        <rFont val="Times New Roman"/>
        <family val="1"/>
      </rPr>
      <t xml:space="preserve"> </t>
    </r>
    <r>
      <rPr>
        <sz val="10"/>
        <rFont val="Calibri"/>
        <family val="2"/>
      </rPr>
      <t>ESTRU</t>
    </r>
    <r>
      <rPr>
        <sz val="10"/>
        <rFont val="Times New Roman"/>
        <family val="1"/>
      </rPr>
      <t xml:space="preserve"> </t>
    </r>
    <r>
      <rPr>
        <sz val="10"/>
        <rFont val="Calibri"/>
        <family val="2"/>
      </rPr>
      <t>METAL</t>
    </r>
  </si>
  <si>
    <r>
      <rPr>
        <sz val="10"/>
        <rFont val="Calibri"/>
        <family val="2"/>
      </rPr>
      <t>CUMEEIRA</t>
    </r>
    <r>
      <rPr>
        <sz val="10"/>
        <rFont val="Times New Roman"/>
        <family val="1"/>
      </rPr>
      <t xml:space="preserve"> </t>
    </r>
    <r>
      <rPr>
        <sz val="10"/>
        <rFont val="Calibri"/>
        <family val="2"/>
      </rPr>
      <t>UNIVERSAL</t>
    </r>
    <r>
      <rPr>
        <sz val="10"/>
        <rFont val="Times New Roman"/>
        <family val="1"/>
      </rPr>
      <t xml:space="preserve"> </t>
    </r>
    <r>
      <rPr>
        <sz val="10"/>
        <rFont val="Calibri"/>
        <family val="2"/>
      </rPr>
      <t>DE</t>
    </r>
    <r>
      <rPr>
        <sz val="10"/>
        <rFont val="Times New Roman"/>
        <family val="1"/>
      </rPr>
      <t xml:space="preserve"> </t>
    </r>
    <r>
      <rPr>
        <sz val="10"/>
        <rFont val="Calibri"/>
        <family val="2"/>
      </rPr>
      <t>FIBROCIMENTO</t>
    </r>
  </si>
  <si>
    <r>
      <rPr>
        <sz val="10"/>
        <rFont val="Calibri"/>
        <family val="2"/>
      </rPr>
      <t>RUFO</t>
    </r>
    <r>
      <rPr>
        <sz val="10"/>
        <rFont val="Times New Roman"/>
        <family val="1"/>
      </rPr>
      <t xml:space="preserve"> </t>
    </r>
    <r>
      <rPr>
        <sz val="10"/>
        <rFont val="Calibri"/>
        <family val="2"/>
      </rPr>
      <t>EM</t>
    </r>
    <r>
      <rPr>
        <sz val="10"/>
        <rFont val="Times New Roman"/>
        <family val="1"/>
      </rPr>
      <t xml:space="preserve"> </t>
    </r>
    <r>
      <rPr>
        <sz val="10"/>
        <rFont val="Calibri"/>
        <family val="2"/>
      </rPr>
      <t>ALUMINIO</t>
    </r>
    <r>
      <rPr>
        <sz val="10"/>
        <rFont val="Times New Roman"/>
        <family val="1"/>
      </rPr>
      <t xml:space="preserve"> </t>
    </r>
    <r>
      <rPr>
        <sz val="10"/>
        <rFont val="Calibri"/>
        <family val="2"/>
      </rPr>
      <t>ESP=0,5MM</t>
    </r>
    <r>
      <rPr>
        <sz val="10"/>
        <rFont val="Times New Roman"/>
        <family val="1"/>
      </rPr>
      <t xml:space="preserve"> </t>
    </r>
    <r>
      <rPr>
        <sz val="10"/>
        <rFont val="Calibri"/>
        <family val="2"/>
      </rPr>
      <t>LARGURA</t>
    </r>
    <r>
      <rPr>
        <sz val="10"/>
        <rFont val="Times New Roman"/>
        <family val="1"/>
      </rPr>
      <t xml:space="preserve"> </t>
    </r>
    <r>
      <rPr>
        <sz val="10"/>
        <rFont val="Calibri"/>
        <family val="2"/>
      </rPr>
      <t>40CM</t>
    </r>
  </si>
  <si>
    <r>
      <rPr>
        <sz val="10"/>
        <rFont val="Calibri"/>
        <family val="2"/>
      </rPr>
      <t>CALHA</t>
    </r>
    <r>
      <rPr>
        <sz val="10"/>
        <rFont val="Times New Roman"/>
        <family val="1"/>
      </rPr>
      <t xml:space="preserve"> </t>
    </r>
    <r>
      <rPr>
        <sz val="10"/>
        <rFont val="Calibri"/>
        <family val="2"/>
      </rPr>
      <t>EM</t>
    </r>
    <r>
      <rPr>
        <sz val="10"/>
        <rFont val="Times New Roman"/>
        <family val="1"/>
      </rPr>
      <t xml:space="preserve"> </t>
    </r>
    <r>
      <rPr>
        <sz val="10"/>
        <rFont val="Calibri"/>
        <family val="2"/>
      </rPr>
      <t>PVC</t>
    </r>
    <r>
      <rPr>
        <sz val="10"/>
        <rFont val="Times New Roman"/>
        <family val="1"/>
      </rPr>
      <t xml:space="preserve"> </t>
    </r>
    <r>
      <rPr>
        <sz val="10"/>
        <rFont val="Calibri"/>
        <family val="2"/>
      </rPr>
      <t>L=20CM</t>
    </r>
    <r>
      <rPr>
        <sz val="10"/>
        <rFont val="Times New Roman"/>
        <family val="1"/>
      </rPr>
      <t xml:space="preserve"> </t>
    </r>
    <r>
      <rPr>
        <sz val="10"/>
        <rFont val="Calibri"/>
        <family val="2"/>
      </rPr>
      <t>COM</t>
    </r>
    <r>
      <rPr>
        <sz val="10"/>
        <rFont val="Times New Roman"/>
        <family val="1"/>
      </rPr>
      <t xml:space="preserve"> </t>
    </r>
    <r>
      <rPr>
        <sz val="10"/>
        <rFont val="Calibri"/>
        <family val="2"/>
      </rPr>
      <t>SUPORTE</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</si>
  <si>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S14.010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INSTALAÇÕES</t>
    </r>
    <r>
      <rPr>
        <sz val="10"/>
        <color rgb="FFFFFFFF"/>
        <rFont val="Times New Roman"/>
        <family val="1"/>
      </rPr>
      <t xml:space="preserve"> </t>
    </r>
    <r>
      <rPr>
        <b/>
        <sz val="10"/>
        <color rgb="FFFFFFFF"/>
        <rFont val="Calibri"/>
        <family val="2"/>
      </rPr>
      <t>HIDROSSANITÁRIAS</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</si>
  <si>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CAIXA</t>
    </r>
    <r>
      <rPr>
        <sz val="10"/>
        <rFont val="Times New Roman"/>
        <family val="1"/>
      </rPr>
      <t xml:space="preserve"> </t>
    </r>
    <r>
      <rPr>
        <sz val="10"/>
        <rFont val="Calibri"/>
        <family val="2"/>
      </rPr>
      <t>ACOPLADA</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</si>
  <si>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CONVENCIONAL</t>
    </r>
  </si>
  <si>
    <r>
      <rPr>
        <sz val="10"/>
        <rFont val="Calibri"/>
        <family val="2"/>
      </rPr>
      <t>BACIA</t>
    </r>
    <r>
      <rPr>
        <sz val="10"/>
        <rFont val="Times New Roman"/>
        <family val="1"/>
      </rPr>
      <t xml:space="preserve"> </t>
    </r>
    <r>
      <rPr>
        <sz val="10"/>
        <rFont val="Calibri"/>
        <family val="2"/>
      </rPr>
      <t>SANITARIA</t>
    </r>
    <r>
      <rPr>
        <sz val="10"/>
        <rFont val="Times New Roman"/>
        <family val="1"/>
      </rPr>
      <t xml:space="preserve"> </t>
    </r>
    <r>
      <rPr>
        <sz val="10"/>
        <rFont val="Calibri"/>
        <family val="2"/>
      </rPr>
      <t>LOUCA</t>
    </r>
    <r>
      <rPr>
        <sz val="10"/>
        <rFont val="Times New Roman"/>
        <family val="1"/>
      </rPr>
      <t xml:space="preserve"> </t>
    </r>
    <r>
      <rPr>
        <sz val="10"/>
        <rFont val="Calibri"/>
        <family val="2"/>
      </rPr>
      <t>CONVENCIONAL</t>
    </r>
    <r>
      <rPr>
        <sz val="10"/>
        <rFont val="Times New Roman"/>
        <family val="1"/>
      </rPr>
      <t xml:space="preserve"> </t>
    </r>
    <r>
      <rPr>
        <sz val="10"/>
        <rFont val="Calibri"/>
        <family val="2"/>
      </rPr>
      <t>PCD</t>
    </r>
  </si>
  <si>
    <r>
      <rPr>
        <sz val="10"/>
        <rFont val="Calibri"/>
        <family val="2"/>
      </rPr>
      <t>MICTORIO</t>
    </r>
    <r>
      <rPr>
        <sz val="10"/>
        <rFont val="Times New Roman"/>
        <family val="1"/>
      </rPr>
      <t xml:space="preserve"> </t>
    </r>
    <r>
      <rPr>
        <sz val="10"/>
        <rFont val="Calibri"/>
        <family val="2"/>
      </rPr>
      <t>LOUCA</t>
    </r>
    <r>
      <rPr>
        <sz val="10"/>
        <rFont val="Times New Roman"/>
        <family val="1"/>
      </rPr>
      <t xml:space="preserve"> </t>
    </r>
    <r>
      <rPr>
        <sz val="10"/>
        <rFont val="Calibri"/>
        <family val="2"/>
      </rPr>
      <t>SIFONADO</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</si>
  <si>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COM</t>
    </r>
    <r>
      <rPr>
        <sz val="10"/>
        <rFont val="Times New Roman"/>
        <family val="1"/>
      </rPr>
      <t xml:space="preserve"> </t>
    </r>
    <r>
      <rPr>
        <sz val="10"/>
        <rFont val="Calibri"/>
        <family val="2"/>
      </rPr>
      <t>COLUNA</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</si>
  <si>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COM</t>
    </r>
    <r>
      <rPr>
        <sz val="10"/>
        <rFont val="Times New Roman"/>
        <family val="1"/>
      </rPr>
      <t xml:space="preserve"> </t>
    </r>
    <r>
      <rPr>
        <sz val="10"/>
        <rFont val="Calibri"/>
        <family val="2"/>
      </rPr>
      <t>COLUNA</t>
    </r>
    <r>
      <rPr>
        <sz val="10"/>
        <rFont val="Times New Roman"/>
        <family val="1"/>
      </rPr>
      <t xml:space="preserve"> </t>
    </r>
    <r>
      <rPr>
        <sz val="10"/>
        <rFont val="Calibri"/>
        <family val="2"/>
      </rPr>
      <t>SUSPENSA</t>
    </r>
    <r>
      <rPr>
        <sz val="10"/>
        <rFont val="Times New Roman"/>
        <family val="1"/>
      </rPr>
      <t xml:space="preserve"> </t>
    </r>
    <r>
      <rPr>
        <sz val="10"/>
        <rFont val="Calibri"/>
        <family val="2"/>
      </rPr>
      <t>PCD</t>
    </r>
  </si>
  <si>
    <r>
      <rPr>
        <sz val="10"/>
        <rFont val="Calibri"/>
        <family val="2"/>
      </rPr>
      <t>LAVATORIO</t>
    </r>
    <r>
      <rPr>
        <sz val="10"/>
        <rFont val="Times New Roman"/>
        <family val="1"/>
      </rPr>
      <t xml:space="preserve"> </t>
    </r>
    <r>
      <rPr>
        <sz val="10"/>
        <rFont val="Calibri"/>
        <family val="2"/>
      </rPr>
      <t>LOUCA</t>
    </r>
    <r>
      <rPr>
        <sz val="10"/>
        <rFont val="Times New Roman"/>
        <family val="1"/>
      </rPr>
      <t xml:space="preserve"> </t>
    </r>
    <r>
      <rPr>
        <sz val="10"/>
        <rFont val="Calibri"/>
        <family val="2"/>
      </rPr>
      <t>SEM</t>
    </r>
    <r>
      <rPr>
        <sz val="10"/>
        <rFont val="Times New Roman"/>
        <family val="1"/>
      </rPr>
      <t xml:space="preserve"> </t>
    </r>
    <r>
      <rPr>
        <sz val="10"/>
        <rFont val="Calibri"/>
        <family val="2"/>
      </rPr>
      <t>COLUNA</t>
    </r>
    <r>
      <rPr>
        <sz val="10"/>
        <rFont val="Times New Roman"/>
        <family val="1"/>
      </rPr>
      <t xml:space="preserve"> </t>
    </r>
    <r>
      <rPr>
        <sz val="10"/>
        <rFont val="Calibri"/>
        <family val="2"/>
      </rPr>
      <t>SUSPENSO</t>
    </r>
  </si>
  <si>
    <r>
      <rPr>
        <sz val="10"/>
        <rFont val="Calibri"/>
        <family val="2"/>
      </rPr>
      <t>CUBA</t>
    </r>
    <r>
      <rPr>
        <sz val="10"/>
        <rFont val="Times New Roman"/>
        <family val="1"/>
      </rPr>
      <t xml:space="preserve"> </t>
    </r>
    <r>
      <rPr>
        <sz val="10"/>
        <rFont val="Calibri"/>
        <family val="2"/>
      </rPr>
      <t>LOUCA</t>
    </r>
    <r>
      <rPr>
        <sz val="10"/>
        <rFont val="Times New Roman"/>
        <family val="1"/>
      </rPr>
      <t xml:space="preserve"> </t>
    </r>
    <r>
      <rPr>
        <sz val="10"/>
        <rFont val="Calibri"/>
        <family val="2"/>
      </rPr>
      <t>DE</t>
    </r>
    <r>
      <rPr>
        <sz val="10"/>
        <rFont val="Times New Roman"/>
        <family val="1"/>
      </rPr>
      <t xml:space="preserve"> </t>
    </r>
    <r>
      <rPr>
        <sz val="10"/>
        <rFont val="Calibri"/>
        <family val="2"/>
      </rPr>
      <t>EMBUTIR</t>
    </r>
  </si>
  <si>
    <r>
      <rPr>
        <sz val="10"/>
        <rFont val="Calibri"/>
        <family val="2"/>
      </rPr>
      <t>CUBA</t>
    </r>
    <r>
      <rPr>
        <sz val="10"/>
        <rFont val="Times New Roman"/>
        <family val="1"/>
      </rPr>
      <t xml:space="preserve"> </t>
    </r>
    <r>
      <rPr>
        <sz val="10"/>
        <rFont val="Calibri"/>
        <family val="2"/>
      </rPr>
      <t>ACO</t>
    </r>
    <r>
      <rPr>
        <sz val="10"/>
        <rFont val="Times New Roman"/>
        <family val="1"/>
      </rPr>
      <t xml:space="preserve"> </t>
    </r>
    <r>
      <rPr>
        <sz val="10"/>
        <rFont val="Calibri"/>
        <family val="2"/>
      </rPr>
      <t>INOX</t>
    </r>
    <r>
      <rPr>
        <sz val="10"/>
        <rFont val="Times New Roman"/>
        <family val="1"/>
      </rPr>
      <t xml:space="preserve"> </t>
    </r>
    <r>
      <rPr>
        <sz val="10"/>
        <rFont val="Calibri"/>
        <family val="2"/>
      </rPr>
      <t>DE</t>
    </r>
    <r>
      <rPr>
        <sz val="10"/>
        <rFont val="Times New Roman"/>
        <family val="1"/>
      </rPr>
      <t xml:space="preserve"> </t>
    </r>
    <r>
      <rPr>
        <sz val="10"/>
        <rFont val="Calibri"/>
        <family val="2"/>
      </rPr>
      <t>EMBUTIR</t>
    </r>
  </si>
  <si>
    <r>
      <rPr>
        <sz val="10"/>
        <rFont val="Calibri"/>
        <family val="2"/>
      </rPr>
      <t>TANQUE</t>
    </r>
    <r>
      <rPr>
        <sz val="10"/>
        <rFont val="Times New Roman"/>
        <family val="1"/>
      </rPr>
      <t xml:space="preserve"> </t>
    </r>
    <r>
      <rPr>
        <sz val="10"/>
        <rFont val="Calibri"/>
        <family val="2"/>
      </rPr>
      <t>LOUCA</t>
    </r>
    <r>
      <rPr>
        <sz val="10"/>
        <rFont val="Times New Roman"/>
        <family val="1"/>
      </rPr>
      <t xml:space="preserve"> </t>
    </r>
    <r>
      <rPr>
        <sz val="10"/>
        <rFont val="Calibri"/>
        <family val="2"/>
      </rPr>
      <t>SUSPENSO</t>
    </r>
    <r>
      <rPr>
        <sz val="10"/>
        <rFont val="Times New Roman"/>
        <family val="1"/>
      </rPr>
      <t xml:space="preserve"> </t>
    </r>
    <r>
      <rPr>
        <sz val="10"/>
        <rFont val="Calibri"/>
        <family val="2"/>
      </rPr>
      <t>SEM</t>
    </r>
    <r>
      <rPr>
        <sz val="10"/>
        <rFont val="Times New Roman"/>
        <family val="1"/>
      </rPr>
      <t xml:space="preserve"> </t>
    </r>
    <r>
      <rPr>
        <sz val="10"/>
        <rFont val="Calibri"/>
        <family val="2"/>
      </rPr>
      <t>COLUNA</t>
    </r>
  </si>
  <si>
    <r>
      <rPr>
        <sz val="10"/>
        <rFont val="Calibri"/>
        <family val="2"/>
      </rPr>
      <t>CHUVEIRO</t>
    </r>
    <r>
      <rPr>
        <sz val="10"/>
        <rFont val="Times New Roman"/>
        <family val="1"/>
      </rPr>
      <t xml:space="preserve"> </t>
    </r>
    <r>
      <rPr>
        <sz val="10"/>
        <rFont val="Calibri"/>
        <family val="2"/>
      </rPr>
      <t>PLASTICO</t>
    </r>
    <r>
      <rPr>
        <sz val="10"/>
        <rFont val="Times New Roman"/>
        <family val="1"/>
      </rPr>
      <t xml:space="preserve"> </t>
    </r>
    <r>
      <rPr>
        <sz val="10"/>
        <rFont val="Calibri"/>
        <family val="2"/>
      </rPr>
      <t>BRANCO</t>
    </r>
    <r>
      <rPr>
        <sz val="10"/>
        <rFont val="Times New Roman"/>
        <family val="1"/>
      </rPr>
      <t xml:space="preserve"> </t>
    </r>
    <r>
      <rPr>
        <sz val="10"/>
        <rFont val="Calibri"/>
        <family val="2"/>
      </rPr>
      <t>ELETRICO</t>
    </r>
  </si>
  <si>
    <r>
      <rPr>
        <sz val="10"/>
        <rFont val="Calibri"/>
        <family val="2"/>
      </rPr>
      <t>CHUVEIRO</t>
    </r>
    <r>
      <rPr>
        <sz val="10"/>
        <rFont val="Times New Roman"/>
        <family val="1"/>
      </rPr>
      <t xml:space="preserve"> </t>
    </r>
    <r>
      <rPr>
        <sz val="10"/>
        <rFont val="Calibri"/>
        <family val="2"/>
      </rPr>
      <t>PLASTICO</t>
    </r>
    <r>
      <rPr>
        <sz val="10"/>
        <rFont val="Times New Roman"/>
        <family val="1"/>
      </rPr>
      <t xml:space="preserve"> </t>
    </r>
    <r>
      <rPr>
        <sz val="10"/>
        <rFont val="Calibri"/>
        <family val="2"/>
      </rPr>
      <t>BRANCO</t>
    </r>
    <r>
      <rPr>
        <sz val="10"/>
        <rFont val="Times New Roman"/>
        <family val="1"/>
      </rPr>
      <t xml:space="preserve"> </t>
    </r>
    <r>
      <rPr>
        <sz val="10"/>
        <rFont val="Calibri"/>
        <family val="2"/>
      </rPr>
      <t>COMUM</t>
    </r>
  </si>
  <si>
    <r>
      <rPr>
        <sz val="10"/>
        <rFont val="Calibri"/>
        <family val="2"/>
      </rPr>
      <t>DUCHA</t>
    </r>
    <r>
      <rPr>
        <sz val="10"/>
        <rFont val="Times New Roman"/>
        <family val="1"/>
      </rPr>
      <t xml:space="preserve"> </t>
    </r>
    <r>
      <rPr>
        <sz val="10"/>
        <rFont val="Calibri"/>
        <family val="2"/>
      </rPr>
      <t>HIGIENICA</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</si>
  <si>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MANUAL</t>
    </r>
    <r>
      <rPr>
        <sz val="10"/>
        <rFont val="Times New Roman"/>
        <family val="1"/>
      </rPr>
      <t xml:space="preserve"> </t>
    </r>
    <r>
      <rPr>
        <sz val="10"/>
        <rFont val="Calibri"/>
        <family val="2"/>
      </rPr>
      <t>LAVATORIO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</si>
  <si>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AUTOMAT</t>
    </r>
    <r>
      <rPr>
        <sz val="10"/>
        <rFont val="Times New Roman"/>
        <family val="1"/>
      </rPr>
      <t xml:space="preserve"> </t>
    </r>
    <r>
      <rPr>
        <sz val="10"/>
        <rFont val="Calibri"/>
        <family val="2"/>
      </rPr>
      <t>LAVATORIO</t>
    </r>
  </si>
  <si>
    <r>
      <rPr>
        <sz val="10"/>
        <rFont val="Calibri"/>
        <family val="2"/>
      </rPr>
      <t>TORNEIRA</t>
    </r>
    <r>
      <rPr>
        <sz val="10"/>
        <rFont val="Times New Roman"/>
        <family val="1"/>
      </rPr>
      <t xml:space="preserve"> </t>
    </r>
    <r>
      <rPr>
        <sz val="10"/>
        <rFont val="Calibri"/>
        <family val="2"/>
      </rPr>
      <t>BANCADA</t>
    </r>
    <r>
      <rPr>
        <sz val="10"/>
        <rFont val="Times New Roman"/>
        <family val="1"/>
      </rPr>
      <t xml:space="preserve"> </t>
    </r>
    <r>
      <rPr>
        <sz val="10"/>
        <rFont val="Calibri"/>
        <family val="2"/>
      </rPr>
      <t>METAL</t>
    </r>
    <r>
      <rPr>
        <sz val="10"/>
        <rFont val="Times New Roman"/>
        <family val="1"/>
      </rPr>
      <t xml:space="preserve"> </t>
    </r>
    <r>
      <rPr>
        <sz val="10"/>
        <rFont val="Calibri"/>
        <family val="2"/>
      </rPr>
      <t>MANUAL</t>
    </r>
    <r>
      <rPr>
        <sz val="10"/>
        <rFont val="Times New Roman"/>
        <family val="1"/>
      </rPr>
      <t xml:space="preserve"> </t>
    </r>
    <r>
      <rPr>
        <sz val="10"/>
        <rFont val="Calibri"/>
        <family val="2"/>
      </rPr>
      <t>PIA</t>
    </r>
    <r>
      <rPr>
        <sz val="10"/>
        <rFont val="Times New Roman"/>
        <family val="1"/>
      </rPr>
      <t xml:space="preserve"> </t>
    </r>
    <r>
      <rPr>
        <sz val="10"/>
        <rFont val="Calibri"/>
        <family val="2"/>
      </rPr>
      <t>COZINH</t>
    </r>
  </si>
  <si>
    <r>
      <rPr>
        <sz val="10"/>
        <rFont val="Calibri"/>
        <family val="2"/>
      </rPr>
      <t>TORNEIRA</t>
    </r>
    <r>
      <rPr>
        <sz val="10"/>
        <rFont val="Times New Roman"/>
        <family val="1"/>
      </rPr>
      <t xml:space="preserve"> </t>
    </r>
    <r>
      <rPr>
        <sz val="10"/>
        <rFont val="Calibri"/>
        <family val="2"/>
      </rPr>
      <t>PVC</t>
    </r>
    <r>
      <rPr>
        <sz val="10"/>
        <rFont val="Times New Roman"/>
        <family val="1"/>
      </rPr>
      <t xml:space="preserve"> </t>
    </r>
    <r>
      <rPr>
        <sz val="10"/>
        <rFont val="Calibri"/>
        <family val="2"/>
      </rPr>
      <t>MANUAL</t>
    </r>
    <r>
      <rPr>
        <sz val="10"/>
        <rFont val="Times New Roman"/>
        <family val="1"/>
      </rPr>
      <t xml:space="preserve"> </t>
    </r>
    <r>
      <rPr>
        <sz val="10"/>
        <rFont val="Calibri"/>
        <family val="2"/>
      </rPr>
      <t>USO</t>
    </r>
    <r>
      <rPr>
        <sz val="10"/>
        <rFont val="Times New Roman"/>
        <family val="1"/>
      </rPr>
      <t xml:space="preserve"> </t>
    </r>
    <r>
      <rPr>
        <sz val="10"/>
        <rFont val="Calibri"/>
        <family val="2"/>
      </rPr>
      <t>GERAL</t>
    </r>
  </si>
  <si>
    <r>
      <rPr>
        <sz val="10"/>
        <rFont val="Calibri"/>
        <family val="2"/>
      </rPr>
      <t>CABIDE</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r>
      <rPr>
        <sz val="10"/>
        <rFont val="Times New Roman"/>
        <family val="1"/>
      </rPr>
      <t xml:space="preserve"> </t>
    </r>
    <r>
      <rPr>
        <sz val="10"/>
        <rFont val="Calibri"/>
        <family val="2"/>
      </rPr>
      <t>UM</t>
    </r>
    <r>
      <rPr>
        <sz val="10"/>
        <rFont val="Times New Roman"/>
        <family val="1"/>
      </rPr>
      <t xml:space="preserve"> </t>
    </r>
    <r>
      <rPr>
        <sz val="10"/>
        <rFont val="Calibri"/>
        <family val="2"/>
      </rPr>
      <t>GANCHO</t>
    </r>
  </si>
  <si>
    <r>
      <rPr>
        <sz val="10"/>
        <rFont val="Calibri"/>
        <family val="2"/>
      </rPr>
      <t>PAPELEIRA</t>
    </r>
    <r>
      <rPr>
        <sz val="10"/>
        <rFont val="Times New Roman"/>
        <family val="1"/>
      </rPr>
      <t xml:space="preserve"> </t>
    </r>
    <r>
      <rPr>
        <sz val="10"/>
        <rFont val="Calibri"/>
        <family val="2"/>
      </rPr>
      <t>METAL</t>
    </r>
    <r>
      <rPr>
        <sz val="10"/>
        <rFont val="Times New Roman"/>
        <family val="1"/>
      </rPr>
      <t xml:space="preserve"> </t>
    </r>
    <r>
      <rPr>
        <sz val="10"/>
        <rFont val="Calibri"/>
        <family val="2"/>
      </rPr>
      <t>CROMADO</t>
    </r>
  </si>
  <si>
    <r>
      <rPr>
        <sz val="10"/>
        <rFont val="Calibri"/>
        <family val="2"/>
      </rPr>
      <t>PAPELEIRA</t>
    </r>
    <r>
      <rPr>
        <sz val="10"/>
        <rFont val="Times New Roman"/>
        <family val="1"/>
      </rPr>
      <t xml:space="preserve"> </t>
    </r>
    <r>
      <rPr>
        <sz val="10"/>
        <rFont val="Calibri"/>
        <family val="2"/>
      </rPr>
      <t>PLASTICA</t>
    </r>
    <r>
      <rPr>
        <sz val="10"/>
        <rFont val="Times New Roman"/>
        <family val="1"/>
      </rPr>
      <t xml:space="preserve"> </t>
    </r>
    <r>
      <rPr>
        <sz val="10"/>
        <rFont val="Calibri"/>
        <family val="2"/>
      </rPr>
      <t>PAPEL</t>
    </r>
    <r>
      <rPr>
        <sz val="10"/>
        <rFont val="Times New Roman"/>
        <family val="1"/>
      </rPr>
      <t xml:space="preserve"> </t>
    </r>
    <r>
      <rPr>
        <sz val="10"/>
        <rFont val="Calibri"/>
        <family val="2"/>
      </rPr>
      <t>HIGIENICO</t>
    </r>
    <r>
      <rPr>
        <sz val="10"/>
        <rFont val="Times New Roman"/>
        <family val="1"/>
      </rPr>
      <t xml:space="preserve"> </t>
    </r>
    <r>
      <rPr>
        <sz val="10"/>
        <rFont val="Calibri"/>
        <family val="2"/>
      </rPr>
      <t>ROLAO</t>
    </r>
  </si>
  <si>
    <r>
      <rPr>
        <sz val="10"/>
        <rFont val="Calibri"/>
        <family val="2"/>
      </rPr>
      <t>TOALHEIRO</t>
    </r>
    <r>
      <rPr>
        <sz val="10"/>
        <rFont val="Times New Roman"/>
        <family val="1"/>
      </rPr>
      <t xml:space="preserve"> </t>
    </r>
    <r>
      <rPr>
        <sz val="10"/>
        <rFont val="Calibri"/>
        <family val="2"/>
      </rPr>
      <t>PLASTICO</t>
    </r>
    <r>
      <rPr>
        <sz val="10"/>
        <rFont val="Times New Roman"/>
        <family val="1"/>
      </rPr>
      <t xml:space="preserve"> </t>
    </r>
    <r>
      <rPr>
        <sz val="10"/>
        <rFont val="Calibri"/>
        <family val="2"/>
      </rPr>
      <t>PAPEL</t>
    </r>
    <r>
      <rPr>
        <sz val="10"/>
        <rFont val="Times New Roman"/>
        <family val="1"/>
      </rPr>
      <t xml:space="preserve"> </t>
    </r>
    <r>
      <rPr>
        <sz val="10"/>
        <rFont val="Calibri"/>
        <family val="2"/>
      </rPr>
      <t>TOALHA</t>
    </r>
  </si>
  <si>
    <r>
      <rPr>
        <sz val="10"/>
        <rFont val="Calibri"/>
        <family val="2"/>
      </rPr>
      <t>SABONETEIRA</t>
    </r>
    <r>
      <rPr>
        <sz val="10"/>
        <rFont val="Times New Roman"/>
        <family val="1"/>
      </rPr>
      <t xml:space="preserve"> </t>
    </r>
    <r>
      <rPr>
        <sz val="10"/>
        <rFont val="Calibri"/>
        <family val="2"/>
      </rPr>
      <t>PLASTICA</t>
    </r>
    <r>
      <rPr>
        <sz val="10"/>
        <rFont val="Times New Roman"/>
        <family val="1"/>
      </rPr>
      <t xml:space="preserve"> </t>
    </r>
    <r>
      <rPr>
        <sz val="10"/>
        <rFont val="Calibri"/>
        <family val="2"/>
      </rPr>
      <t>TIPO</t>
    </r>
    <r>
      <rPr>
        <sz val="10"/>
        <rFont val="Times New Roman"/>
        <family val="1"/>
      </rPr>
      <t xml:space="preserve"> </t>
    </r>
    <r>
      <rPr>
        <sz val="10"/>
        <rFont val="Calibri"/>
        <family val="2"/>
      </rPr>
      <t>DISPENSER</t>
    </r>
  </si>
  <si>
    <r>
      <rPr>
        <sz val="10"/>
        <rFont val="Calibri"/>
        <family val="2"/>
      </rPr>
      <t>RALO</t>
    </r>
    <r>
      <rPr>
        <sz val="10"/>
        <rFont val="Times New Roman"/>
        <family val="1"/>
      </rPr>
      <t xml:space="preserve"> </t>
    </r>
    <r>
      <rPr>
        <sz val="10"/>
        <rFont val="Calibri"/>
        <family val="2"/>
      </rPr>
      <t>SECO</t>
    </r>
    <r>
      <rPr>
        <sz val="10"/>
        <rFont val="Times New Roman"/>
        <family val="1"/>
      </rPr>
      <t xml:space="preserve"> </t>
    </r>
    <r>
      <rPr>
        <sz val="10"/>
        <rFont val="Calibri"/>
        <family val="2"/>
      </rPr>
      <t>PVC</t>
    </r>
    <r>
      <rPr>
        <sz val="10"/>
        <rFont val="Times New Roman"/>
        <family val="1"/>
      </rPr>
      <t xml:space="preserve"> </t>
    </r>
    <r>
      <rPr>
        <sz val="10"/>
        <rFont val="Calibri"/>
        <family val="2"/>
      </rPr>
      <t>100X53X40MM</t>
    </r>
    <r>
      <rPr>
        <sz val="10"/>
        <rFont val="Times New Roman"/>
        <family val="1"/>
      </rPr>
      <t xml:space="preserve"> </t>
    </r>
    <r>
      <rPr>
        <sz val="10"/>
        <rFont val="Calibri"/>
        <family val="2"/>
      </rPr>
      <t>QUADRADO</t>
    </r>
  </si>
  <si>
    <r>
      <rPr>
        <sz val="10"/>
        <rFont val="Calibri"/>
        <family val="2"/>
      </rPr>
      <t>RALO</t>
    </r>
    <r>
      <rPr>
        <sz val="10"/>
        <rFont val="Times New Roman"/>
        <family val="1"/>
      </rPr>
      <t xml:space="preserve"> </t>
    </r>
    <r>
      <rPr>
        <sz val="10"/>
        <rFont val="Calibri"/>
        <family val="2"/>
      </rPr>
      <t>SINFONADO</t>
    </r>
    <r>
      <rPr>
        <sz val="10"/>
        <rFont val="Times New Roman"/>
        <family val="1"/>
      </rPr>
      <t xml:space="preserve"> </t>
    </r>
    <r>
      <rPr>
        <sz val="10"/>
        <rFont val="Calibri"/>
        <family val="2"/>
      </rPr>
      <t>PVC</t>
    </r>
    <r>
      <rPr>
        <sz val="10"/>
        <rFont val="Times New Roman"/>
        <family val="1"/>
      </rPr>
      <t xml:space="preserve"> </t>
    </r>
    <r>
      <rPr>
        <sz val="10"/>
        <rFont val="Calibri"/>
        <family val="2"/>
      </rPr>
      <t>100X40MM</t>
    </r>
    <r>
      <rPr>
        <sz val="10"/>
        <rFont val="Times New Roman"/>
        <family val="1"/>
      </rPr>
      <t xml:space="preserve"> </t>
    </r>
    <r>
      <rPr>
        <sz val="10"/>
        <rFont val="Calibri"/>
        <family val="2"/>
      </rPr>
      <t>CILINDRICO</t>
    </r>
  </si>
  <si>
    <r>
      <rPr>
        <sz val="10"/>
        <rFont val="Calibri"/>
        <family val="2"/>
      </rPr>
      <t>CAIXA</t>
    </r>
    <r>
      <rPr>
        <sz val="10"/>
        <rFont val="Times New Roman"/>
        <family val="1"/>
      </rPr>
      <t xml:space="preserve"> </t>
    </r>
    <r>
      <rPr>
        <sz val="10"/>
        <rFont val="Calibri"/>
        <family val="2"/>
      </rPr>
      <t>SINFONADA</t>
    </r>
    <r>
      <rPr>
        <sz val="10"/>
        <rFont val="Times New Roman"/>
        <family val="1"/>
      </rPr>
      <t xml:space="preserve"> </t>
    </r>
    <r>
      <rPr>
        <sz val="10"/>
        <rFont val="Calibri"/>
        <family val="2"/>
      </rPr>
      <t>PVC</t>
    </r>
    <r>
      <rPr>
        <sz val="10"/>
        <rFont val="Times New Roman"/>
        <family val="1"/>
      </rPr>
      <t xml:space="preserve"> </t>
    </r>
    <r>
      <rPr>
        <sz val="10"/>
        <rFont val="Calibri"/>
        <family val="2"/>
      </rPr>
      <t>100X100X50MM</t>
    </r>
    <r>
      <rPr>
        <sz val="10"/>
        <rFont val="Times New Roman"/>
        <family val="1"/>
      </rPr>
      <t xml:space="preserve"> </t>
    </r>
    <r>
      <rPr>
        <sz val="10"/>
        <rFont val="Calibri"/>
        <family val="2"/>
      </rPr>
      <t>REDONDA</t>
    </r>
  </si>
  <si>
    <r>
      <rPr>
        <sz val="10"/>
        <rFont val="Calibri"/>
        <family val="2"/>
      </rPr>
      <t>CAIXA</t>
    </r>
    <r>
      <rPr>
        <sz val="10"/>
        <rFont val="Times New Roman"/>
        <family val="1"/>
      </rPr>
      <t xml:space="preserve"> </t>
    </r>
    <r>
      <rPr>
        <sz val="10"/>
        <rFont val="Calibri"/>
        <family val="2"/>
      </rPr>
      <t>DESCARGA</t>
    </r>
    <r>
      <rPr>
        <sz val="10"/>
        <rFont val="Times New Roman"/>
        <family val="1"/>
      </rPr>
      <t xml:space="preserve"> </t>
    </r>
    <r>
      <rPr>
        <sz val="10"/>
        <rFont val="Calibri"/>
        <family val="2"/>
      </rPr>
      <t>EXTERNA</t>
    </r>
    <r>
      <rPr>
        <sz val="10"/>
        <rFont val="Times New Roman"/>
        <family val="1"/>
      </rPr>
      <t xml:space="preserve"> </t>
    </r>
    <r>
      <rPr>
        <sz val="10"/>
        <rFont val="Calibri"/>
        <family val="2"/>
      </rPr>
      <t>PLASTICA</t>
    </r>
    <r>
      <rPr>
        <sz val="10"/>
        <rFont val="Times New Roman"/>
        <family val="1"/>
      </rPr>
      <t xml:space="preserve"> </t>
    </r>
    <r>
      <rPr>
        <sz val="10"/>
        <rFont val="Calibri"/>
        <family val="2"/>
      </rPr>
      <t>COMPLETA</t>
    </r>
  </si>
  <si>
    <r>
      <rPr>
        <sz val="10"/>
        <rFont val="Calibri"/>
        <family val="2"/>
      </rPr>
      <t>CAIXA</t>
    </r>
    <r>
      <rPr>
        <sz val="10"/>
        <rFont val="Times New Roman"/>
        <family val="1"/>
      </rPr>
      <t xml:space="preserve"> </t>
    </r>
    <r>
      <rPr>
        <sz val="10"/>
        <rFont val="Calibri"/>
        <family val="2"/>
      </rPr>
      <t>GORDURA</t>
    </r>
    <r>
      <rPr>
        <sz val="10"/>
        <rFont val="Times New Roman"/>
        <family val="1"/>
      </rPr>
      <t xml:space="preserve"> </t>
    </r>
    <r>
      <rPr>
        <sz val="10"/>
        <rFont val="Calibri"/>
        <family val="2"/>
      </rPr>
      <t>CIRCULAR</t>
    </r>
    <r>
      <rPr>
        <sz val="10"/>
        <rFont val="Times New Roman"/>
        <family val="1"/>
      </rPr>
      <t xml:space="preserve"> </t>
    </r>
    <r>
      <rPr>
        <sz val="10"/>
        <rFont val="Calibri"/>
        <family val="2"/>
      </rPr>
      <t>PREMOLD</t>
    </r>
    <r>
      <rPr>
        <sz val="10"/>
        <rFont val="Times New Roman"/>
        <family val="1"/>
      </rPr>
      <t xml:space="preserve"> </t>
    </r>
    <r>
      <rPr>
        <sz val="10"/>
        <rFont val="Calibri"/>
        <family val="2"/>
      </rPr>
      <t>40X45</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</si>
  <si>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PRE-MOLDADA</t>
    </r>
    <r>
      <rPr>
        <sz val="10"/>
        <rFont val="Times New Roman"/>
        <family val="1"/>
      </rPr>
      <t xml:space="preserve"> </t>
    </r>
    <r>
      <rPr>
        <sz val="10"/>
        <rFont val="Calibri"/>
        <family val="2"/>
      </rPr>
      <t>40X40X40CM</t>
    </r>
  </si>
  <si>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PASSAGEM</t>
    </r>
    <r>
      <rPr>
        <sz val="10"/>
        <rFont val="Times New Roman"/>
        <family val="1"/>
      </rPr>
      <t xml:space="preserve"> </t>
    </r>
    <r>
      <rPr>
        <sz val="10"/>
        <rFont val="Calibri"/>
        <family val="2"/>
      </rPr>
      <t>PRE-MOLDADA</t>
    </r>
    <r>
      <rPr>
        <sz val="10"/>
        <rFont val="Times New Roman"/>
        <family val="1"/>
      </rPr>
      <t xml:space="preserve"> </t>
    </r>
    <r>
      <rPr>
        <sz val="10"/>
        <rFont val="Calibri"/>
        <family val="2"/>
      </rPr>
      <t>60X60X50</t>
    </r>
  </si>
  <si>
    <r>
      <rPr>
        <sz val="10"/>
        <rFont val="Calibri"/>
        <family val="2"/>
      </rPr>
      <t>CAIXA</t>
    </r>
    <r>
      <rPr>
        <sz val="10"/>
        <rFont val="Times New Roman"/>
        <family val="1"/>
      </rPr>
      <t xml:space="preserve"> </t>
    </r>
    <r>
      <rPr>
        <sz val="10"/>
        <rFont val="Calibri"/>
        <family val="2"/>
      </rPr>
      <t>DAGUA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500L</t>
    </r>
    <r>
      <rPr>
        <sz val="10"/>
        <rFont val="Times New Roman"/>
        <family val="1"/>
      </rPr>
      <t xml:space="preserve"> </t>
    </r>
    <r>
      <rPr>
        <sz val="10"/>
        <rFont val="Calibri"/>
        <family val="2"/>
      </rPr>
      <t>COMPLETA</t>
    </r>
  </si>
  <si>
    <r>
      <rPr>
        <sz val="10"/>
        <rFont val="Calibri"/>
        <family val="2"/>
      </rPr>
      <t>CAIXA</t>
    </r>
    <r>
      <rPr>
        <sz val="10"/>
        <rFont val="Times New Roman"/>
        <family val="1"/>
      </rPr>
      <t xml:space="preserve"> </t>
    </r>
    <r>
      <rPr>
        <sz val="10"/>
        <rFont val="Calibri"/>
        <family val="2"/>
      </rPr>
      <t>DAGUA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1000L</t>
    </r>
    <r>
      <rPr>
        <sz val="10"/>
        <rFont val="Times New Roman"/>
        <family val="1"/>
      </rPr>
      <t xml:space="preserve"> </t>
    </r>
    <r>
      <rPr>
        <sz val="10"/>
        <rFont val="Calibri"/>
        <family val="2"/>
      </rPr>
      <t>COMPLETA</t>
    </r>
  </si>
  <si>
    <r>
      <rPr>
        <sz val="10"/>
        <rFont val="Calibri"/>
        <family val="2"/>
      </rPr>
      <t>PONTO</t>
    </r>
    <r>
      <rPr>
        <sz val="10"/>
        <rFont val="Times New Roman"/>
        <family val="1"/>
      </rPr>
      <t xml:space="preserve"> </t>
    </r>
    <r>
      <rPr>
        <sz val="10"/>
        <rFont val="Calibri"/>
        <family val="2"/>
      </rPr>
      <t>AGUA</t>
    </r>
    <r>
      <rPr>
        <sz val="10"/>
        <rFont val="Times New Roman"/>
        <family val="1"/>
      </rPr>
      <t xml:space="preserve"> </t>
    </r>
    <r>
      <rPr>
        <sz val="10"/>
        <rFont val="Calibri"/>
        <family val="2"/>
      </rPr>
      <t>FRIA</t>
    </r>
  </si>
  <si>
    <r>
      <rPr>
        <sz val="10"/>
        <rFont val="Calibri"/>
        <family val="2"/>
      </rPr>
      <t>PONTO</t>
    </r>
    <r>
      <rPr>
        <sz val="10"/>
        <rFont val="Times New Roman"/>
        <family val="1"/>
      </rPr>
      <t xml:space="preserve"> </t>
    </r>
    <r>
      <rPr>
        <sz val="10"/>
        <rFont val="Calibri"/>
        <family val="2"/>
      </rPr>
      <t>DRENO</t>
    </r>
    <r>
      <rPr>
        <sz val="10"/>
        <rFont val="Times New Roman"/>
        <family val="1"/>
      </rPr>
      <t xml:space="preserve"> </t>
    </r>
    <r>
      <rPr>
        <sz val="10"/>
        <rFont val="Calibri"/>
        <family val="2"/>
      </rPr>
      <t>AR-CONDICIONADO</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</si>
  <si>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PRESSAO</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</si>
  <si>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3/4"</t>
    </r>
  </si>
  <si>
    <r>
      <rPr>
        <sz val="10"/>
        <rFont val="Calibri"/>
        <family val="2"/>
      </rPr>
      <t>PONTO</t>
    </r>
    <r>
      <rPr>
        <sz val="10"/>
        <rFont val="Times New Roman"/>
        <family val="1"/>
      </rPr>
      <t xml:space="preserve"> </t>
    </r>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1/2"</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</si>
  <si>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MICTORIO</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</si>
  <si>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BACIA</t>
    </r>
    <r>
      <rPr>
        <sz val="10"/>
        <rFont val="Times New Roman"/>
        <family val="1"/>
      </rPr>
      <t xml:space="preserve"> </t>
    </r>
    <r>
      <rPr>
        <sz val="10"/>
        <rFont val="Calibri"/>
        <family val="2"/>
      </rPr>
      <t>SANITARIA</t>
    </r>
  </si>
  <si>
    <r>
      <rPr>
        <sz val="10"/>
        <rFont val="Calibri"/>
        <family val="2"/>
      </rPr>
      <t>PONTO</t>
    </r>
    <r>
      <rPr>
        <sz val="10"/>
        <rFont val="Times New Roman"/>
        <family val="1"/>
      </rPr>
      <t xml:space="preserve"> </t>
    </r>
    <r>
      <rPr>
        <sz val="10"/>
        <rFont val="Calibri"/>
        <family val="2"/>
      </rPr>
      <t>VALVULA</t>
    </r>
    <r>
      <rPr>
        <sz val="10"/>
        <rFont val="Times New Roman"/>
        <family val="1"/>
      </rPr>
      <t xml:space="preserve"> </t>
    </r>
    <r>
      <rPr>
        <sz val="10"/>
        <rFont val="Calibri"/>
        <family val="2"/>
      </rPr>
      <t>DESCARGA</t>
    </r>
    <r>
      <rPr>
        <sz val="10"/>
        <rFont val="Times New Roman"/>
        <family val="1"/>
      </rPr>
      <t xml:space="preserve"> </t>
    </r>
    <r>
      <rPr>
        <sz val="10"/>
        <rFont val="Calibri"/>
        <family val="2"/>
      </rPr>
      <t>BACIA</t>
    </r>
    <r>
      <rPr>
        <sz val="10"/>
        <rFont val="Times New Roman"/>
        <family val="1"/>
      </rPr>
      <t xml:space="preserve"> </t>
    </r>
    <r>
      <rPr>
        <sz val="10"/>
        <rFont val="Calibri"/>
        <family val="2"/>
      </rPr>
      <t>SANITAR</t>
    </r>
    <r>
      <rPr>
        <sz val="10"/>
        <rFont val="Times New Roman"/>
        <family val="1"/>
      </rPr>
      <t xml:space="preserve"> </t>
    </r>
    <r>
      <rPr>
        <sz val="10"/>
        <rFont val="Calibri"/>
        <family val="2"/>
      </rPr>
      <t>PCD</t>
    </r>
  </si>
  <si>
    <r>
      <rPr>
        <sz val="10"/>
        <rFont val="Calibri"/>
        <family val="2"/>
      </rPr>
      <t>PONTO</t>
    </r>
    <r>
      <rPr>
        <sz val="10"/>
        <rFont val="Times New Roman"/>
        <family val="1"/>
      </rPr>
      <t xml:space="preserve"> </t>
    </r>
    <r>
      <rPr>
        <sz val="10"/>
        <rFont val="Calibri"/>
        <family val="2"/>
      </rPr>
      <t>ESGOTO</t>
    </r>
    <r>
      <rPr>
        <sz val="10"/>
        <rFont val="Times New Roman"/>
        <family val="1"/>
      </rPr>
      <t xml:space="preserve"> </t>
    </r>
    <r>
      <rPr>
        <sz val="10"/>
        <rFont val="Calibri"/>
        <family val="2"/>
      </rPr>
      <t>PRIMARIO</t>
    </r>
  </si>
  <si>
    <r>
      <rPr>
        <sz val="10"/>
        <rFont val="Calibri"/>
        <family val="2"/>
      </rPr>
      <t>PONTO</t>
    </r>
    <r>
      <rPr>
        <sz val="10"/>
        <rFont val="Times New Roman"/>
        <family val="1"/>
      </rPr>
      <t xml:space="preserve"> </t>
    </r>
    <r>
      <rPr>
        <sz val="10"/>
        <rFont val="Calibri"/>
        <family val="2"/>
      </rPr>
      <t>ESGOTO</t>
    </r>
    <r>
      <rPr>
        <sz val="10"/>
        <rFont val="Times New Roman"/>
        <family val="1"/>
      </rPr>
      <t xml:space="preserve"> </t>
    </r>
    <r>
      <rPr>
        <sz val="10"/>
        <rFont val="Calibri"/>
        <family val="2"/>
      </rPr>
      <t>SECUNDARIO</t>
    </r>
  </si>
  <si>
    <r>
      <rPr>
        <sz val="10"/>
        <rFont val="Calibri"/>
        <family val="2"/>
      </rPr>
      <t>PONTO</t>
    </r>
    <r>
      <rPr>
        <sz val="10"/>
        <rFont val="Times New Roman"/>
        <family val="1"/>
      </rPr>
      <t xml:space="preserve"> </t>
    </r>
    <r>
      <rPr>
        <sz val="10"/>
        <rFont val="Calibri"/>
        <family val="2"/>
      </rPr>
      <t>VENTILACAO</t>
    </r>
    <r>
      <rPr>
        <sz val="10"/>
        <rFont val="Times New Roman"/>
        <family val="1"/>
      </rPr>
      <t xml:space="preserve"> </t>
    </r>
    <r>
      <rPr>
        <sz val="10"/>
        <rFont val="Calibri"/>
        <family val="2"/>
      </rPr>
      <t>ESGOTO</t>
    </r>
  </si>
  <si>
    <r>
      <rPr>
        <sz val="10"/>
        <rFont val="Calibri"/>
        <family val="2"/>
      </rPr>
      <t>TANQUE</t>
    </r>
    <r>
      <rPr>
        <sz val="10"/>
        <rFont val="Times New Roman"/>
        <family val="1"/>
      </rPr>
      <t xml:space="preserve"> </t>
    </r>
    <r>
      <rPr>
        <sz val="10"/>
        <rFont val="Calibri"/>
        <family val="2"/>
      </rPr>
      <t>PRE-MOLDADO</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</si>
  <si>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20MM,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</si>
  <si>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25MM,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</si>
  <si>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32MM,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</si>
  <si>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AGUA</t>
    </r>
    <r>
      <rPr>
        <sz val="10"/>
        <rFont val="Times New Roman"/>
        <family val="1"/>
      </rPr>
      <t xml:space="preserve"> </t>
    </r>
    <r>
      <rPr>
        <sz val="10"/>
        <rFont val="Calibri"/>
        <family val="2"/>
      </rPr>
      <t>50MM,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</si>
  <si>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40MM,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</si>
  <si>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50MM,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</si>
  <si>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75MM,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</si>
  <si>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100MM,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</si>
  <si>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t>
    </r>
    <r>
      <rPr>
        <sz val="10"/>
        <rFont val="Times New Roman"/>
        <family val="1"/>
      </rPr>
      <t xml:space="preserve"> </t>
    </r>
    <r>
      <rPr>
        <sz val="10"/>
        <rFont val="Calibri"/>
        <family val="2"/>
      </rPr>
      <t>ESGOTO</t>
    </r>
    <r>
      <rPr>
        <sz val="10"/>
        <rFont val="Times New Roman"/>
        <family val="1"/>
      </rPr>
      <t xml:space="preserve"> </t>
    </r>
    <r>
      <rPr>
        <sz val="10"/>
        <rFont val="Calibri"/>
        <family val="2"/>
      </rPr>
      <t>200MM,</t>
    </r>
    <r>
      <rPr>
        <sz val="10"/>
        <rFont val="Times New Roman"/>
        <family val="1"/>
      </rPr>
      <t xml:space="preserve"> </t>
    </r>
    <r>
      <rPr>
        <sz val="10"/>
        <rFont val="Calibri"/>
        <family val="2"/>
      </rPr>
      <t>INC</t>
    </r>
    <r>
      <rPr>
        <sz val="10"/>
        <rFont val="Times New Roman"/>
        <family val="1"/>
      </rPr>
      <t xml:space="preserve"> </t>
    </r>
    <r>
      <rPr>
        <sz val="10"/>
        <rFont val="Calibri"/>
        <family val="2"/>
      </rPr>
      <t>CONEXOES</t>
    </r>
  </si>
  <si>
    <r>
      <rPr>
        <sz val="10"/>
        <rFont val="Calibri"/>
        <family val="2"/>
      </rPr>
      <t>REGISTRO</t>
    </r>
    <r>
      <rPr>
        <sz val="10"/>
        <rFont val="Times New Roman"/>
        <family val="1"/>
      </rPr>
      <t xml:space="preserve"> </t>
    </r>
    <r>
      <rPr>
        <sz val="10"/>
        <rFont val="Calibri"/>
        <family val="2"/>
      </rPr>
      <t>DE</t>
    </r>
    <r>
      <rPr>
        <sz val="10"/>
        <rFont val="Times New Roman"/>
        <family val="1"/>
      </rPr>
      <t xml:space="preserve"> </t>
    </r>
    <r>
      <rPr>
        <sz val="10"/>
        <rFont val="Calibri"/>
        <family val="2"/>
      </rPr>
      <t>GAVETA</t>
    </r>
    <r>
      <rPr>
        <sz val="10"/>
        <rFont val="Times New Roman"/>
        <family val="1"/>
      </rPr>
      <t xml:space="preserve"> </t>
    </r>
    <r>
      <rPr>
        <sz val="10"/>
        <rFont val="Calibri"/>
        <family val="2"/>
      </rPr>
      <t>BRUTO</t>
    </r>
    <r>
      <rPr>
        <sz val="10"/>
        <rFont val="Times New Roman"/>
        <family val="1"/>
      </rPr>
      <t xml:space="preserve"> </t>
    </r>
    <r>
      <rPr>
        <sz val="10"/>
        <rFont val="Calibri"/>
        <family val="2"/>
      </rPr>
      <t>DN</t>
    </r>
    <r>
      <rPr>
        <sz val="10"/>
        <rFont val="Times New Roman"/>
        <family val="1"/>
      </rPr>
      <t xml:space="preserve"> </t>
    </r>
    <r>
      <rPr>
        <sz val="10"/>
        <rFont val="Calibri"/>
        <family val="2"/>
      </rPr>
      <t>25</t>
    </r>
    <r>
      <rPr>
        <sz val="10"/>
        <rFont val="Times New Roman"/>
        <family val="1"/>
      </rPr>
      <t xml:space="preserve"> </t>
    </r>
    <r>
      <rPr>
        <sz val="10"/>
        <rFont val="Calibri"/>
        <family val="2"/>
      </rPr>
      <t>MM</t>
    </r>
    <r>
      <rPr>
        <sz val="10"/>
        <rFont val="Times New Roman"/>
        <family val="1"/>
      </rPr>
      <t xml:space="preserve"> </t>
    </r>
    <r>
      <rPr>
        <sz val="10"/>
        <rFont val="Calibri"/>
        <family val="2"/>
      </rPr>
      <t>(1")</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</si>
  <si>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S15.010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INSTALAÇÕES</t>
    </r>
    <r>
      <rPr>
        <sz val="10"/>
        <color rgb="FFFFFFFF"/>
        <rFont val="Times New Roman"/>
        <family val="1"/>
      </rPr>
      <t xml:space="preserve"> </t>
    </r>
    <r>
      <rPr>
        <b/>
        <sz val="10"/>
        <color rgb="FFFFFFFF"/>
        <rFont val="Calibri"/>
        <family val="2"/>
      </rPr>
      <t>ELÉTRICAS/TELEFONIA/CABEAMENTO</t>
    </r>
  </si>
  <si>
    <r>
      <rPr>
        <sz val="10"/>
        <rFont val="Calibri"/>
        <family val="2"/>
      </rPr>
      <t>PONTO</t>
    </r>
    <r>
      <rPr>
        <sz val="10"/>
        <rFont val="Times New Roman"/>
        <family val="1"/>
      </rPr>
      <t xml:space="preserve"> </t>
    </r>
    <r>
      <rPr>
        <sz val="10"/>
        <rFont val="Calibri"/>
        <family val="2"/>
      </rPr>
      <t>ILUMINACAO</t>
    </r>
    <r>
      <rPr>
        <sz val="10"/>
        <rFont val="Times New Roman"/>
        <family val="1"/>
      </rPr>
      <t xml:space="preserve"> </t>
    </r>
    <r>
      <rPr>
        <sz val="10"/>
        <rFont val="Calibri"/>
        <family val="2"/>
      </rPr>
      <t>APARENTE</t>
    </r>
    <r>
      <rPr>
        <sz val="10"/>
        <rFont val="Times New Roman"/>
        <family val="1"/>
      </rPr>
      <t xml:space="preserve"> </t>
    </r>
    <r>
      <rPr>
        <sz val="10"/>
        <rFont val="Calibri"/>
        <family val="2"/>
      </rPr>
      <t>TETO</t>
    </r>
  </si>
  <si>
    <r>
      <rPr>
        <sz val="10"/>
        <rFont val="Calibri"/>
        <family val="2"/>
      </rPr>
      <t>PONTO</t>
    </r>
    <r>
      <rPr>
        <sz val="10"/>
        <rFont val="Times New Roman"/>
        <family val="1"/>
      </rPr>
      <t xml:space="preserve"> </t>
    </r>
    <r>
      <rPr>
        <sz val="10"/>
        <rFont val="Calibri"/>
        <family val="2"/>
      </rPr>
      <t>ILUMINACAO</t>
    </r>
    <r>
      <rPr>
        <sz val="10"/>
        <rFont val="Times New Roman"/>
        <family val="1"/>
      </rPr>
      <t xml:space="preserve"> </t>
    </r>
    <r>
      <rPr>
        <sz val="10"/>
        <rFont val="Calibri"/>
        <family val="2"/>
      </rPr>
      <t>EMBUTIDO</t>
    </r>
    <r>
      <rPr>
        <sz val="10"/>
        <rFont val="Times New Roman"/>
        <family val="1"/>
      </rPr>
      <t xml:space="preserve"> </t>
    </r>
    <r>
      <rPr>
        <sz val="10"/>
        <rFont val="Calibri"/>
        <family val="2"/>
      </rPr>
      <t>PAREDE</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</si>
  <si>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1TECLA</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</si>
  <si>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2TECLAS</t>
    </r>
  </si>
  <si>
    <r>
      <rPr>
        <sz val="10"/>
        <rFont val="Calibri"/>
        <family val="2"/>
      </rPr>
      <t>PONTO</t>
    </r>
    <r>
      <rPr>
        <sz val="10"/>
        <rFont val="Times New Roman"/>
        <family val="1"/>
      </rPr>
      <t xml:space="preserve"> </t>
    </r>
    <r>
      <rPr>
        <sz val="10"/>
        <rFont val="Calibri"/>
        <family val="2"/>
      </rPr>
      <t>INTERRUPTOR</t>
    </r>
    <r>
      <rPr>
        <sz val="10"/>
        <rFont val="Times New Roman"/>
        <family val="1"/>
      </rPr>
      <t xml:space="preserve"> </t>
    </r>
    <r>
      <rPr>
        <sz val="10"/>
        <rFont val="Calibri"/>
        <family val="2"/>
      </rPr>
      <t>SIMPLES</t>
    </r>
    <r>
      <rPr>
        <sz val="10"/>
        <rFont val="Times New Roman"/>
        <family val="1"/>
      </rPr>
      <t xml:space="preserve"> </t>
    </r>
    <r>
      <rPr>
        <sz val="10"/>
        <rFont val="Calibri"/>
        <family val="2"/>
      </rPr>
      <t>EMBUT</t>
    </r>
    <r>
      <rPr>
        <sz val="10"/>
        <rFont val="Times New Roman"/>
        <family val="1"/>
      </rPr>
      <t xml:space="preserve"> </t>
    </r>
    <r>
      <rPr>
        <sz val="10"/>
        <rFont val="Calibri"/>
        <family val="2"/>
      </rPr>
      <t>3TECLAS</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</si>
  <si>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2P+T</t>
    </r>
    <r>
      <rPr>
        <sz val="10"/>
        <rFont val="Times New Roman"/>
        <family val="1"/>
      </rPr>
      <t xml:space="preserve"> </t>
    </r>
    <r>
      <rPr>
        <sz val="10"/>
        <rFont val="Calibri"/>
        <family val="2"/>
      </rPr>
      <t>10A/250V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</si>
  <si>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2P+T</t>
    </r>
    <r>
      <rPr>
        <sz val="10"/>
        <rFont val="Times New Roman"/>
        <family val="1"/>
      </rPr>
      <t xml:space="preserve"> </t>
    </r>
    <r>
      <rPr>
        <sz val="10"/>
        <rFont val="Calibri"/>
        <family val="2"/>
      </rPr>
      <t>20A/250V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</si>
  <si>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EMBUTIDO</t>
    </r>
    <r>
      <rPr>
        <sz val="10"/>
        <rFont val="Times New Roman"/>
        <family val="1"/>
      </rPr>
      <t xml:space="preserve"> </t>
    </r>
    <r>
      <rPr>
        <sz val="10"/>
        <rFont val="Calibri"/>
        <family val="2"/>
      </rPr>
      <t>3P+T</t>
    </r>
    <r>
      <rPr>
        <sz val="10"/>
        <rFont val="Times New Roman"/>
        <family val="1"/>
      </rPr>
      <t xml:space="preserve"> </t>
    </r>
    <r>
      <rPr>
        <sz val="10"/>
        <rFont val="Calibri"/>
        <family val="2"/>
      </rPr>
      <t>30A/440V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</si>
  <si>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PISO</t>
    </r>
    <r>
      <rPr>
        <sz val="10"/>
        <rFont val="Times New Roman"/>
        <family val="1"/>
      </rPr>
      <t xml:space="preserve"> </t>
    </r>
    <r>
      <rPr>
        <sz val="10"/>
        <rFont val="Calibri"/>
        <family val="2"/>
      </rPr>
      <t>EMBUTID</t>
    </r>
    <r>
      <rPr>
        <sz val="10"/>
        <rFont val="Times New Roman"/>
        <family val="1"/>
      </rPr>
      <t xml:space="preserve"> </t>
    </r>
    <r>
      <rPr>
        <sz val="10"/>
        <rFont val="Calibri"/>
        <family val="2"/>
      </rPr>
      <t>2P+T</t>
    </r>
    <r>
      <rPr>
        <sz val="10"/>
        <rFont val="Times New Roman"/>
        <family val="1"/>
      </rPr>
      <t xml:space="preserve"> </t>
    </r>
    <r>
      <rPr>
        <sz val="10"/>
        <rFont val="Calibri"/>
        <family val="2"/>
      </rPr>
      <t>10A/250V</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</si>
  <si>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CHUVEIRO</t>
    </r>
    <r>
      <rPr>
        <sz val="10"/>
        <rFont val="Times New Roman"/>
        <family val="1"/>
      </rPr>
      <t xml:space="preserve"> </t>
    </r>
    <r>
      <rPr>
        <sz val="10"/>
        <rFont val="Calibri"/>
        <family val="2"/>
      </rPr>
      <t>ELETRICO</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</si>
  <si>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AR</t>
    </r>
    <r>
      <rPr>
        <sz val="10"/>
        <rFont val="Times New Roman"/>
        <family val="1"/>
      </rPr>
      <t xml:space="preserve"> </t>
    </r>
    <r>
      <rPr>
        <sz val="10"/>
        <rFont val="Calibri"/>
        <family val="2"/>
      </rPr>
      <t>CONDICIONADO</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</si>
  <si>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TOMADA</t>
    </r>
    <r>
      <rPr>
        <sz val="10"/>
        <rFont val="Times New Roman"/>
        <family val="1"/>
      </rPr>
      <t xml:space="preserve"> </t>
    </r>
    <r>
      <rPr>
        <sz val="10"/>
        <rFont val="Calibri"/>
        <family val="2"/>
      </rPr>
      <t>DE</t>
    </r>
    <r>
      <rPr>
        <sz val="10"/>
        <rFont val="Times New Roman"/>
        <family val="1"/>
      </rPr>
      <t xml:space="preserve"> </t>
    </r>
    <r>
      <rPr>
        <sz val="10"/>
        <rFont val="Calibri"/>
        <family val="2"/>
      </rPr>
      <t>TELEFONE</t>
    </r>
    <r>
      <rPr>
        <sz val="10"/>
        <rFont val="Times New Roman"/>
        <family val="1"/>
      </rPr>
      <t xml:space="preserve"> </t>
    </r>
    <r>
      <rPr>
        <sz val="10"/>
        <rFont val="Calibri"/>
        <family val="2"/>
      </rPr>
      <t>RJ11</t>
    </r>
    <r>
      <rPr>
        <sz val="10"/>
        <rFont val="Times New Roman"/>
        <family val="1"/>
      </rPr>
      <t xml:space="preserve"> </t>
    </r>
    <r>
      <rPr>
        <sz val="10"/>
        <rFont val="Calibri"/>
        <family val="2"/>
      </rPr>
      <t>EMBUTIDO</t>
    </r>
  </si>
  <si>
    <r>
      <rPr>
        <sz val="10"/>
        <rFont val="Calibri"/>
        <family val="2"/>
      </rPr>
      <t>PONTO</t>
    </r>
    <r>
      <rPr>
        <sz val="10"/>
        <rFont val="Times New Roman"/>
        <family val="1"/>
      </rPr>
      <t xml:space="preserve"> </t>
    </r>
    <r>
      <rPr>
        <sz val="10"/>
        <rFont val="Calibri"/>
        <family val="2"/>
      </rPr>
      <t>ANTENA</t>
    </r>
    <r>
      <rPr>
        <sz val="10"/>
        <rFont val="Times New Roman"/>
        <family val="1"/>
      </rPr>
      <t xml:space="preserve"> </t>
    </r>
    <r>
      <rPr>
        <sz val="10"/>
        <rFont val="Calibri"/>
        <family val="2"/>
      </rPr>
      <t>DE</t>
    </r>
    <r>
      <rPr>
        <sz val="10"/>
        <rFont val="Times New Roman"/>
        <family val="1"/>
      </rPr>
      <t xml:space="preserve"> </t>
    </r>
    <r>
      <rPr>
        <sz val="10"/>
        <rFont val="Calibri"/>
        <family val="2"/>
      </rPr>
      <t>TV</t>
    </r>
    <r>
      <rPr>
        <sz val="10"/>
        <rFont val="Times New Roman"/>
        <family val="1"/>
      </rPr>
      <t xml:space="preserve"> </t>
    </r>
    <r>
      <rPr>
        <sz val="10"/>
        <rFont val="Calibri"/>
        <family val="2"/>
      </rPr>
      <t>EMBUTIDO</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</si>
  <si>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ALV</t>
    </r>
    <r>
      <rPr>
        <sz val="10"/>
        <rFont val="Times New Roman"/>
        <family val="1"/>
      </rPr>
      <t xml:space="preserve"> </t>
    </r>
    <r>
      <rPr>
        <sz val="10"/>
        <rFont val="Calibri"/>
        <family val="2"/>
      </rPr>
      <t>ELET</t>
    </r>
    <r>
      <rPr>
        <sz val="10"/>
        <rFont val="Times New Roman"/>
        <family val="1"/>
      </rPr>
      <t xml:space="preserve"> </t>
    </r>
    <r>
      <rPr>
        <sz val="10"/>
        <rFont val="Calibri"/>
        <family val="2"/>
      </rPr>
      <t>500X500MM</t>
    </r>
    <r>
      <rPr>
        <sz val="10"/>
        <rFont val="Times New Roman"/>
        <family val="1"/>
      </rPr>
      <t xml:space="preserve"> </t>
    </r>
    <r>
      <rPr>
        <sz val="10"/>
        <rFont val="Calibri"/>
        <family val="2"/>
      </rPr>
      <t>DT-103</t>
    </r>
  </si>
  <si>
    <r>
      <rPr>
        <sz val="10"/>
        <rFont val="Calibri"/>
        <family val="2"/>
      </rPr>
      <t>CAIXA</t>
    </r>
    <r>
      <rPr>
        <sz val="10"/>
        <rFont val="Times New Roman"/>
        <family val="1"/>
      </rPr>
      <t xml:space="preserve"> </t>
    </r>
    <r>
      <rPr>
        <sz val="10"/>
        <rFont val="Calibri"/>
        <family val="2"/>
      </rPr>
      <t>PASSAGEM</t>
    </r>
    <r>
      <rPr>
        <sz val="10"/>
        <rFont val="Times New Roman"/>
        <family val="1"/>
      </rPr>
      <t xml:space="preserve"> </t>
    </r>
    <r>
      <rPr>
        <sz val="10"/>
        <rFont val="Calibri"/>
        <family val="2"/>
      </rPr>
      <t>ALV</t>
    </r>
    <r>
      <rPr>
        <sz val="10"/>
        <rFont val="Times New Roman"/>
        <family val="1"/>
      </rPr>
      <t xml:space="preserve"> </t>
    </r>
    <r>
      <rPr>
        <sz val="10"/>
        <rFont val="Calibri"/>
        <family val="2"/>
      </rPr>
      <t>ELET</t>
    </r>
    <r>
      <rPr>
        <sz val="10"/>
        <rFont val="Times New Roman"/>
        <family val="1"/>
      </rPr>
      <t xml:space="preserve"> </t>
    </r>
    <r>
      <rPr>
        <sz val="10"/>
        <rFont val="Calibri"/>
        <family val="2"/>
      </rPr>
      <t>300X300MM</t>
    </r>
    <r>
      <rPr>
        <sz val="10"/>
        <rFont val="Times New Roman"/>
        <family val="1"/>
      </rPr>
      <t xml:space="preserve"> </t>
    </r>
    <r>
      <rPr>
        <sz val="10"/>
        <rFont val="Calibri"/>
        <family val="2"/>
      </rPr>
      <t>DT-104</t>
    </r>
  </si>
  <si>
    <r>
      <rPr>
        <sz val="10"/>
        <rFont val="Calibri"/>
        <family val="2"/>
      </rPr>
      <t>POSTE</t>
    </r>
    <r>
      <rPr>
        <sz val="10"/>
        <rFont val="Times New Roman"/>
        <family val="1"/>
      </rPr>
      <t xml:space="preserve"> </t>
    </r>
    <r>
      <rPr>
        <sz val="10"/>
        <rFont val="Calibri"/>
        <family val="2"/>
      </rPr>
      <t>ILUM</t>
    </r>
    <r>
      <rPr>
        <sz val="10"/>
        <rFont val="Times New Roman"/>
        <family val="1"/>
      </rPr>
      <t xml:space="preserve"> </t>
    </r>
    <r>
      <rPr>
        <sz val="10"/>
        <rFont val="Calibri"/>
        <family val="2"/>
      </rPr>
      <t>C/LUMINARIA</t>
    </r>
    <r>
      <rPr>
        <sz val="10"/>
        <rFont val="Times New Roman"/>
        <family val="1"/>
      </rPr>
      <t xml:space="preserve"> </t>
    </r>
    <r>
      <rPr>
        <sz val="10"/>
        <rFont val="Calibri"/>
        <family val="2"/>
      </rPr>
      <t>DECORATIVA</t>
    </r>
    <r>
      <rPr>
        <sz val="10"/>
        <rFont val="Times New Roman"/>
        <family val="1"/>
      </rPr>
      <t xml:space="preserve"> </t>
    </r>
    <r>
      <rPr>
        <sz val="10"/>
        <rFont val="Calibri"/>
        <family val="2"/>
      </rPr>
      <t>DT-118</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</si>
  <si>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16.010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INSTALAÇÕES</t>
    </r>
    <r>
      <rPr>
        <sz val="10"/>
        <color rgb="FFFFFFFF"/>
        <rFont val="Times New Roman"/>
        <family val="1"/>
      </rPr>
      <t xml:space="preserve"> </t>
    </r>
    <r>
      <rPr>
        <b/>
        <sz val="10"/>
        <color rgb="FFFFFFFF"/>
        <rFont val="Calibri"/>
        <family val="2"/>
      </rPr>
      <t>ELETROMECÂNICAS</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</si>
  <si>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ATE</t>
    </r>
    <r>
      <rPr>
        <sz val="10"/>
        <rFont val="Times New Roman"/>
        <family val="1"/>
      </rPr>
      <t xml:space="preserve"> </t>
    </r>
    <r>
      <rPr>
        <sz val="10"/>
        <rFont val="Calibri"/>
        <family val="2"/>
      </rPr>
      <t>10CV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</si>
  <si>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10A20CV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</si>
  <si>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20A30CV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</si>
  <si>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30A50CV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</si>
  <si>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50A100CV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</si>
  <si>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100A300CV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</si>
  <si>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300A500CV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</si>
  <si>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ASSENT</t>
    </r>
    <r>
      <rPr>
        <sz val="10"/>
        <rFont val="Times New Roman"/>
        <family val="1"/>
      </rPr>
      <t xml:space="preserve"> </t>
    </r>
    <r>
      <rPr>
        <sz val="10"/>
        <rFont val="Calibri"/>
        <family val="2"/>
      </rPr>
      <t>CJ</t>
    </r>
    <r>
      <rPr>
        <sz val="10"/>
        <rFont val="Times New Roman"/>
        <family val="1"/>
      </rPr>
      <t xml:space="preserve"> </t>
    </r>
    <r>
      <rPr>
        <sz val="10"/>
        <rFont val="Calibri"/>
        <family val="2"/>
      </rPr>
      <t>MOTOBOMBA</t>
    </r>
    <r>
      <rPr>
        <sz val="10"/>
        <rFont val="Times New Roman"/>
        <family val="1"/>
      </rPr>
      <t xml:space="preserve"> </t>
    </r>
    <r>
      <rPr>
        <sz val="10"/>
        <rFont val="Calibri"/>
        <family val="2"/>
      </rPr>
      <t>POT</t>
    </r>
    <r>
      <rPr>
        <sz val="10"/>
        <rFont val="Times New Roman"/>
        <family val="1"/>
      </rPr>
      <t xml:space="preserve"> </t>
    </r>
    <r>
      <rPr>
        <sz val="10"/>
        <rFont val="Calibri"/>
        <family val="2"/>
      </rPr>
      <t>&gt;500CV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</si>
  <si>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ATE</t>
    </r>
    <r>
      <rPr>
        <sz val="10"/>
        <rFont val="Times New Roman"/>
        <family val="1"/>
      </rPr>
      <t xml:space="preserve"> </t>
    </r>
    <r>
      <rPr>
        <sz val="10"/>
        <rFont val="Calibri"/>
        <family val="2"/>
      </rPr>
      <t>10CV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</si>
  <si>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10A20CV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</si>
  <si>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20A30CV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</si>
  <si>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30A50CV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</si>
  <si>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50A100CV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</si>
  <si>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100A300CV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</si>
  <si>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300A500CV</t>
    </r>
  </si>
  <si>
    <r>
      <rPr>
        <sz val="10"/>
        <rFont val="Calibri"/>
        <family val="2"/>
      </rPr>
      <t>MONT</t>
    </r>
    <r>
      <rPr>
        <sz val="10"/>
        <rFont val="Times New Roman"/>
        <family val="1"/>
      </rPr>
      <t xml:space="preserve"> </t>
    </r>
    <r>
      <rPr>
        <sz val="10"/>
        <rFont val="Calibri"/>
        <family val="2"/>
      </rPr>
      <t>E</t>
    </r>
    <r>
      <rPr>
        <sz val="10"/>
        <rFont val="Times New Roman"/>
        <family val="1"/>
      </rPr>
      <t xml:space="preserve"> </t>
    </r>
    <r>
      <rPr>
        <sz val="10"/>
        <rFont val="Calibri"/>
        <family val="2"/>
      </rPr>
      <t>INST</t>
    </r>
    <r>
      <rPr>
        <sz val="10"/>
        <rFont val="Times New Roman"/>
        <family val="1"/>
      </rPr>
      <t xml:space="preserve"> </t>
    </r>
    <r>
      <rPr>
        <sz val="10"/>
        <rFont val="Calibri"/>
        <family val="2"/>
      </rPr>
      <t>QUADRO</t>
    </r>
    <r>
      <rPr>
        <sz val="10"/>
        <rFont val="Times New Roman"/>
        <family val="1"/>
      </rPr>
      <t xml:space="preserve"> </t>
    </r>
    <r>
      <rPr>
        <sz val="10"/>
        <rFont val="Calibri"/>
        <family val="2"/>
      </rPr>
      <t>COMANDO</t>
    </r>
    <r>
      <rPr>
        <sz val="10"/>
        <rFont val="Times New Roman"/>
        <family val="1"/>
      </rPr>
      <t xml:space="preserve"> </t>
    </r>
    <r>
      <rPr>
        <sz val="10"/>
        <rFont val="Calibri"/>
        <family val="2"/>
      </rPr>
      <t>POT</t>
    </r>
    <r>
      <rPr>
        <sz val="10"/>
        <rFont val="Times New Roman"/>
        <family val="1"/>
      </rPr>
      <t xml:space="preserve"> </t>
    </r>
    <r>
      <rPr>
        <sz val="10"/>
        <rFont val="Calibri"/>
        <family val="2"/>
      </rPr>
      <t>&gt;</t>
    </r>
    <r>
      <rPr>
        <sz val="10"/>
        <rFont val="Times New Roman"/>
        <family val="1"/>
      </rPr>
      <t xml:space="preserve"> </t>
    </r>
    <r>
      <rPr>
        <sz val="10"/>
        <rFont val="Calibri"/>
        <family val="2"/>
      </rPr>
      <t>500CV</t>
    </r>
  </si>
  <si>
    <r>
      <rPr>
        <sz val="10"/>
        <rFont val="Calibri"/>
        <family val="2"/>
      </rPr>
      <t>TAMPA</t>
    </r>
    <r>
      <rPr>
        <sz val="10"/>
        <rFont val="Times New Roman"/>
        <family val="1"/>
      </rPr>
      <t xml:space="preserve"> </t>
    </r>
    <r>
      <rPr>
        <sz val="10"/>
        <rFont val="Calibri"/>
        <family val="2"/>
      </rPr>
      <t>FIBRA</t>
    </r>
    <r>
      <rPr>
        <sz val="10"/>
        <rFont val="Times New Roman"/>
        <family val="1"/>
      </rPr>
      <t xml:space="preserve"> </t>
    </r>
    <r>
      <rPr>
        <sz val="10"/>
        <rFont val="Calibri"/>
        <family val="2"/>
      </rPr>
      <t>VIDRO</t>
    </r>
    <r>
      <rPr>
        <sz val="10"/>
        <rFont val="Times New Roman"/>
        <family val="1"/>
      </rPr>
      <t xml:space="preserve"> </t>
    </r>
    <r>
      <rPr>
        <sz val="10"/>
        <rFont val="Calibri"/>
        <family val="2"/>
      </rPr>
      <t>E=6MM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</si>
  <si>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S17.010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ASSENTAMENTO</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</si>
  <si>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</si>
  <si>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80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</si>
  <si>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</si>
  <si>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</si>
  <si>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</si>
  <si>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</si>
  <si>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</si>
  <si>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</si>
  <si>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</si>
  <si>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450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</si>
  <si>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</si>
  <si>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</si>
  <si>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</si>
  <si>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800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</si>
  <si>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</si>
  <si>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</si>
  <si>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JE</t>
    </r>
    <r>
      <rPr>
        <sz val="10"/>
        <rFont val="Times New Roman"/>
        <family val="1"/>
      </rPr>
      <t xml:space="preserve"> </t>
    </r>
    <r>
      <rPr>
        <sz val="10"/>
        <rFont val="Calibri"/>
        <family val="2"/>
      </rPr>
      <t>DN</t>
    </r>
    <r>
      <rPr>
        <sz val="10"/>
        <rFont val="Times New Roman"/>
        <family val="1"/>
      </rPr>
      <t xml:space="preserve"> </t>
    </r>
    <r>
      <rPr>
        <sz val="10"/>
        <rFont val="Calibri"/>
        <family val="2"/>
      </rPr>
      <t>1200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</si>
  <si>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</si>
  <si>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75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</si>
  <si>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</si>
  <si>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</si>
  <si>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</si>
  <si>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</si>
  <si>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</si>
  <si>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</si>
  <si>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</si>
  <si>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EB-644</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</si>
  <si>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</si>
  <si>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</si>
  <si>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</si>
  <si>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</si>
  <si>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</si>
  <si>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</si>
  <si>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</si>
  <si>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</si>
  <si>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40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</si>
  <si>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</si>
  <si>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75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</si>
  <si>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EB-608</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</si>
  <si>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</si>
  <si>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3/4"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</si>
  <si>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</si>
  <si>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1.1/4"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</si>
  <si>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1.1/2"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</si>
  <si>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</si>
  <si>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2.1/2"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</si>
  <si>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3"</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</si>
  <si>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ROSCA</t>
    </r>
    <r>
      <rPr>
        <sz val="10"/>
        <rFont val="Times New Roman"/>
        <family val="1"/>
      </rPr>
      <t xml:space="preserve"> </t>
    </r>
    <r>
      <rPr>
        <sz val="10"/>
        <rFont val="Calibri"/>
        <family val="2"/>
      </rPr>
      <t>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</si>
  <si>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20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</si>
  <si>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25</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</si>
  <si>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32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</si>
  <si>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40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</si>
  <si>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50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</si>
  <si>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60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</si>
  <si>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PVC</t>
    </r>
    <r>
      <rPr>
        <sz val="10"/>
        <rFont val="Times New Roman"/>
        <family val="1"/>
      </rPr>
      <t xml:space="preserve"> </t>
    </r>
    <r>
      <rPr>
        <sz val="10"/>
        <rFont val="Calibri"/>
        <family val="2"/>
      </rPr>
      <t>SOLDA</t>
    </r>
    <r>
      <rPr>
        <sz val="10"/>
        <rFont val="Times New Roman"/>
        <family val="1"/>
      </rPr>
      <t xml:space="preserve"> </t>
    </r>
    <r>
      <rPr>
        <sz val="10"/>
        <rFont val="Calibri"/>
        <family val="2"/>
      </rPr>
      <t>D</t>
    </r>
    <r>
      <rPr>
        <sz val="10"/>
        <rFont val="Times New Roman"/>
        <family val="1"/>
      </rPr>
      <t xml:space="preserve"> </t>
    </r>
    <r>
      <rPr>
        <sz val="10"/>
        <rFont val="Calibri"/>
        <family val="2"/>
      </rPr>
      <t>110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</si>
  <si>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</si>
  <si>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3/4"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</si>
  <si>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</si>
  <si>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2.1/2"</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</si>
  <si>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3"</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</si>
  <si>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4"</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</si>
  <si>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FOGO</t>
    </r>
    <r>
      <rPr>
        <sz val="10"/>
        <rFont val="Times New Roman"/>
        <family val="1"/>
      </rPr>
      <t xml:space="preserve"> </t>
    </r>
    <r>
      <rPr>
        <sz val="10"/>
        <rFont val="Calibri"/>
        <family val="2"/>
      </rPr>
      <t>ROSCA</t>
    </r>
    <r>
      <rPr>
        <sz val="10"/>
        <rFont val="Times New Roman"/>
        <family val="1"/>
      </rPr>
      <t xml:space="preserve"> </t>
    </r>
    <r>
      <rPr>
        <sz val="10"/>
        <rFont val="Calibri"/>
        <family val="2"/>
      </rPr>
      <t>D</t>
    </r>
    <r>
      <rPr>
        <sz val="10"/>
        <rFont val="Times New Roman"/>
        <family val="1"/>
      </rPr>
      <t xml:space="preserve"> </t>
    </r>
    <r>
      <rPr>
        <sz val="10"/>
        <rFont val="Calibri"/>
        <family val="2"/>
      </rPr>
      <t>6"</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</si>
  <si>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</si>
  <si>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</si>
  <si>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</si>
  <si>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</si>
  <si>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</si>
  <si>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</si>
  <si>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800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</si>
  <si>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</si>
  <si>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</si>
  <si>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1200</t>
    </r>
  </si>
  <si>
    <r>
      <rPr>
        <sz val="10"/>
        <rFont val="Calibri"/>
        <family val="2"/>
      </rPr>
      <t>ASSENTAMENTO</t>
    </r>
    <r>
      <rPr>
        <sz val="10"/>
        <rFont val="Times New Roman"/>
        <family val="1"/>
      </rPr>
      <t xml:space="preserve"> </t>
    </r>
    <r>
      <rPr>
        <sz val="10"/>
        <rFont val="Calibri"/>
        <family val="2"/>
      </rPr>
      <t>TUBO</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1500</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</si>
  <si>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</si>
  <si>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</si>
  <si>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</si>
  <si>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</si>
  <si>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</si>
  <si>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</si>
  <si>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</si>
  <si>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sz val="10"/>
        <rFont val="Calibri"/>
        <family val="2"/>
      </rPr>
      <t>ASSENT</t>
    </r>
    <r>
      <rPr>
        <sz val="10"/>
        <rFont val="Times New Roman"/>
        <family val="1"/>
      </rPr>
      <t xml:space="preserve"> </t>
    </r>
    <r>
      <rPr>
        <sz val="10"/>
        <rFont val="Calibri"/>
        <family val="2"/>
      </rPr>
      <t>TUBO</t>
    </r>
    <r>
      <rPr>
        <sz val="10"/>
        <rFont val="Times New Roman"/>
        <family val="1"/>
      </rPr>
      <t xml:space="preserve"> </t>
    </r>
    <r>
      <rPr>
        <sz val="10"/>
        <rFont val="Calibri"/>
        <family val="2"/>
      </rPr>
      <t>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SOBRE</t>
    </r>
    <r>
      <rPr>
        <sz val="10"/>
        <rFont val="Times New Roman"/>
        <family val="1"/>
      </rPr>
      <t xml:space="preserve"> </t>
    </r>
    <r>
      <rPr>
        <sz val="10"/>
        <rFont val="Calibri"/>
        <family val="2"/>
      </rPr>
      <t>PILARES</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</si>
  <si>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S18.010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FUNDIÇÃO</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USINAGEM</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</si>
  <si>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CHAPAS/PERFIL/BARRA</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</si>
  <si>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FLANGEADOS</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</si>
  <si>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SOLDADO</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</si>
  <si>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CHAPAS/PERFIL/BARRA</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INOX</t>
    </r>
  </si>
  <si>
    <r>
      <rPr>
        <sz val="10"/>
        <rFont val="Calibri"/>
        <family val="2"/>
      </rPr>
      <t>TUBOS</t>
    </r>
    <r>
      <rPr>
        <sz val="10"/>
        <rFont val="Times New Roman"/>
        <family val="1"/>
      </rPr>
      <t xml:space="preserve"> </t>
    </r>
    <r>
      <rPr>
        <sz val="10"/>
        <rFont val="Calibri"/>
        <family val="2"/>
      </rPr>
      <t>E</t>
    </r>
    <r>
      <rPr>
        <sz val="10"/>
        <rFont val="Times New Roman"/>
        <family val="1"/>
      </rPr>
      <t xml:space="preserve"> </t>
    </r>
    <r>
      <rPr>
        <sz val="10"/>
        <rFont val="Calibri"/>
        <family val="2"/>
      </rPr>
      <t>CONEXOES</t>
    </r>
    <r>
      <rPr>
        <sz val="10"/>
        <rFont val="Times New Roman"/>
        <family val="1"/>
      </rPr>
      <t xml:space="preserve"> </t>
    </r>
    <r>
      <rPr>
        <sz val="10"/>
        <rFont val="Calibri"/>
        <family val="2"/>
      </rPr>
      <t>EM</t>
    </r>
    <r>
      <rPr>
        <sz val="10"/>
        <rFont val="Times New Roman"/>
        <family val="1"/>
      </rPr>
      <t xml:space="preserve"> </t>
    </r>
    <r>
      <rPr>
        <sz val="10"/>
        <rFont val="Calibri"/>
        <family val="2"/>
      </rPr>
      <t>ACO</t>
    </r>
    <r>
      <rPr>
        <sz val="10"/>
        <rFont val="Times New Roman"/>
        <family val="1"/>
      </rPr>
      <t xml:space="preserve"> </t>
    </r>
    <r>
      <rPr>
        <sz val="10"/>
        <rFont val="Calibri"/>
        <family val="2"/>
      </rPr>
      <t>INOX</t>
    </r>
  </si>
  <si>
    <r>
      <rPr>
        <sz val="10"/>
        <rFont val="Calibri"/>
        <family val="2"/>
      </rPr>
      <t>PECAS</t>
    </r>
    <r>
      <rPr>
        <sz val="10"/>
        <rFont val="Times New Roman"/>
        <family val="1"/>
      </rPr>
      <t xml:space="preserve"> </t>
    </r>
    <r>
      <rPr>
        <sz val="10"/>
        <rFont val="Calibri"/>
        <family val="2"/>
      </rPr>
      <t>EM</t>
    </r>
    <r>
      <rPr>
        <sz val="10"/>
        <rFont val="Times New Roman"/>
        <family val="1"/>
      </rPr>
      <t xml:space="preserve"> </t>
    </r>
    <r>
      <rPr>
        <sz val="10"/>
        <rFont val="Calibri"/>
        <family val="2"/>
      </rPr>
      <t>ESTRUTURA</t>
    </r>
    <r>
      <rPr>
        <sz val="10"/>
        <rFont val="Times New Roman"/>
        <family val="1"/>
      </rPr>
      <t xml:space="preserve"> </t>
    </r>
    <r>
      <rPr>
        <sz val="10"/>
        <rFont val="Calibri"/>
        <family val="2"/>
      </rPr>
      <t>PESADA</t>
    </r>
    <r>
      <rPr>
        <sz val="10"/>
        <rFont val="Times New Roman"/>
        <family val="1"/>
      </rPr>
      <t xml:space="preserve"> </t>
    </r>
    <r>
      <rPr>
        <sz val="10"/>
        <rFont val="Calibri"/>
        <family val="2"/>
      </rPr>
      <t>EM</t>
    </r>
    <r>
      <rPr>
        <sz val="10"/>
        <rFont val="Times New Roman"/>
        <family val="1"/>
      </rPr>
      <t xml:space="preserve"> </t>
    </r>
    <r>
      <rPr>
        <sz val="10"/>
        <rFont val="Calibri"/>
        <family val="2"/>
      </rPr>
      <t>ACO</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</si>
  <si>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ATE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</si>
  <si>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</si>
  <si>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</si>
  <si>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</si>
  <si>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</si>
  <si>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</si>
  <si>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</si>
  <si>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CORTE</t>
    </r>
    <r>
      <rPr>
        <sz val="10"/>
        <rFont val="Times New Roman"/>
        <family val="1"/>
      </rPr>
      <t xml:space="preserve"> </t>
    </r>
    <r>
      <rPr>
        <sz val="10"/>
        <rFont val="Calibri"/>
        <family val="2"/>
      </rPr>
      <t>SOLDA</t>
    </r>
    <r>
      <rPr>
        <sz val="10"/>
        <rFont val="Times New Roman"/>
        <family val="1"/>
      </rPr>
      <t xml:space="preserve"> </t>
    </r>
    <r>
      <rPr>
        <sz val="10"/>
        <rFont val="Calibri"/>
        <family val="2"/>
      </rPr>
      <t>DE</t>
    </r>
    <r>
      <rPr>
        <sz val="10"/>
        <rFont val="Times New Roman"/>
        <family val="1"/>
      </rPr>
      <t xml:space="preserve"> </t>
    </r>
    <r>
      <rPr>
        <sz val="10"/>
        <rFont val="Calibri"/>
        <family val="2"/>
      </rPr>
      <t>TUBOS</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</si>
  <si>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S19.010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INTERLIGAÇÕES</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</si>
  <si>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ATE</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</si>
  <si>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</si>
  <si>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</si>
  <si>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</si>
  <si>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600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700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</si>
  <si>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800</t>
    </r>
    <r>
      <rPr>
        <sz val="10"/>
        <rFont val="Times New Roman"/>
        <family val="1"/>
      </rPr>
      <t xml:space="preserve"> </t>
    </r>
    <r>
      <rPr>
        <sz val="10"/>
        <rFont val="Calibri"/>
        <family val="2"/>
      </rPr>
      <t>A</t>
    </r>
    <r>
      <rPr>
        <sz val="10"/>
        <rFont val="Times New Roman"/>
        <family val="1"/>
      </rPr>
      <t xml:space="preserve"> </t>
    </r>
    <r>
      <rPr>
        <sz val="10"/>
        <rFont val="Calibri"/>
        <family val="2"/>
      </rPr>
      <t>DN</t>
    </r>
    <r>
      <rPr>
        <sz val="10"/>
        <rFont val="Times New Roman"/>
        <family val="1"/>
      </rPr>
      <t xml:space="preserve"> </t>
    </r>
    <r>
      <rPr>
        <sz val="10"/>
        <rFont val="Calibri"/>
        <family val="2"/>
      </rPr>
      <t>900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</si>
  <si>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1000</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</si>
  <si>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75-C/</t>
    </r>
    <r>
      <rPr>
        <sz val="10"/>
        <rFont val="Times New Roman"/>
        <family val="1"/>
      </rPr>
      <t xml:space="preserve"> </t>
    </r>
    <r>
      <rPr>
        <sz val="10"/>
        <rFont val="Calibri"/>
        <family val="2"/>
      </rPr>
      <t>REDE</t>
    </r>
    <r>
      <rPr>
        <sz val="10"/>
        <rFont val="Times New Roman"/>
        <family val="1"/>
      </rPr>
      <t xml:space="preserve"> </t>
    </r>
    <r>
      <rPr>
        <sz val="10"/>
        <rFont val="Calibri"/>
        <family val="2"/>
      </rPr>
      <t>CARGA</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</si>
  <si>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</si>
  <si>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150-C/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</si>
  <si>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</si>
  <si>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250-C/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</si>
  <si>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</si>
  <si>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350-C/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</si>
  <si>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sz val="10"/>
        <rFont val="Calibri"/>
        <family val="2"/>
      </rPr>
      <t>INTERLIGACAO</t>
    </r>
    <r>
      <rPr>
        <sz val="10"/>
        <rFont val="Times New Roman"/>
        <family val="1"/>
      </rPr>
      <t xml:space="preserve"> </t>
    </r>
    <r>
      <rPr>
        <sz val="10"/>
        <rFont val="Calibri"/>
        <family val="2"/>
      </rPr>
      <t>DE</t>
    </r>
    <r>
      <rPr>
        <sz val="10"/>
        <rFont val="Times New Roman"/>
        <family val="1"/>
      </rPr>
      <t xml:space="preserve"> </t>
    </r>
    <r>
      <rPr>
        <sz val="10"/>
        <rFont val="Calibri"/>
        <family val="2"/>
      </rPr>
      <t>REDE</t>
    </r>
    <r>
      <rPr>
        <sz val="10"/>
        <rFont val="Times New Roman"/>
        <family val="1"/>
      </rPr>
      <t xml:space="preserve"> </t>
    </r>
    <r>
      <rPr>
        <sz val="10"/>
        <rFont val="Calibri"/>
        <family val="2"/>
      </rPr>
      <t>DN</t>
    </r>
    <r>
      <rPr>
        <sz val="10"/>
        <rFont val="Times New Roman"/>
        <family val="1"/>
      </rPr>
      <t xml:space="preserve"> </t>
    </r>
    <r>
      <rPr>
        <sz val="10"/>
        <rFont val="Calibri"/>
        <family val="2"/>
      </rPr>
      <t>400-C/</t>
    </r>
    <r>
      <rPr>
        <sz val="10"/>
        <rFont val="Times New Roman"/>
        <family val="1"/>
      </rPr>
      <t xml:space="preserve"> </t>
    </r>
    <r>
      <rPr>
        <sz val="10"/>
        <rFont val="Calibri"/>
        <family val="2"/>
      </rPr>
      <t>REDE</t>
    </r>
    <r>
      <rPr>
        <sz val="10"/>
        <rFont val="Times New Roman"/>
        <family val="1"/>
      </rPr>
      <t xml:space="preserve"> </t>
    </r>
    <r>
      <rPr>
        <sz val="10"/>
        <rFont val="Calibri"/>
        <family val="2"/>
      </rPr>
      <t>CARG</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</si>
  <si>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S20.010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LIGAÇÕES</t>
    </r>
    <r>
      <rPr>
        <sz val="10"/>
        <color rgb="FFFFFFFF"/>
        <rFont val="Times New Roman"/>
        <family val="1"/>
      </rPr>
      <t xml:space="preserve"> </t>
    </r>
    <r>
      <rPr>
        <b/>
        <sz val="10"/>
        <color rgb="FFFFFFFF"/>
        <rFont val="Calibri"/>
        <family val="2"/>
      </rPr>
      <t>PREDIAIS</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</si>
  <si>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S/PAV</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</si>
  <si>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PARAL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</si>
  <si>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BLOCO</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</si>
  <si>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LONGA</t>
    </r>
    <r>
      <rPr>
        <sz val="10"/>
        <rFont val="Times New Roman"/>
        <family val="1"/>
      </rPr>
      <t xml:space="preserve"> </t>
    </r>
    <r>
      <rPr>
        <sz val="10"/>
        <rFont val="Calibri"/>
        <family val="2"/>
      </rPr>
      <t>C/MAT</t>
    </r>
    <r>
      <rPr>
        <sz val="10"/>
        <rFont val="Times New Roman"/>
        <family val="1"/>
      </rPr>
      <t xml:space="preserve"> </t>
    </r>
    <r>
      <rPr>
        <sz val="10"/>
        <rFont val="Calibri"/>
        <family val="2"/>
      </rPr>
      <t>ASFAL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</si>
  <si>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S/PAV</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</si>
  <si>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PARAL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</si>
  <si>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BLOCO</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</si>
  <si>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ESG</t>
    </r>
    <r>
      <rPr>
        <sz val="10"/>
        <rFont val="Times New Roman"/>
        <family val="1"/>
      </rPr>
      <t xml:space="preserve"> </t>
    </r>
    <r>
      <rPr>
        <sz val="10"/>
        <rFont val="Calibri"/>
        <family val="2"/>
      </rPr>
      <t>CURTA</t>
    </r>
    <r>
      <rPr>
        <sz val="10"/>
        <rFont val="Times New Roman"/>
        <family val="1"/>
      </rPr>
      <t xml:space="preserve"> </t>
    </r>
    <r>
      <rPr>
        <sz val="10"/>
        <rFont val="Calibri"/>
        <family val="2"/>
      </rPr>
      <t>C/MAT</t>
    </r>
    <r>
      <rPr>
        <sz val="10"/>
        <rFont val="Times New Roman"/>
        <family val="1"/>
      </rPr>
      <t xml:space="preserve"> </t>
    </r>
    <r>
      <rPr>
        <sz val="10"/>
        <rFont val="Calibri"/>
        <family val="2"/>
      </rPr>
      <t>ASFAL</t>
    </r>
    <r>
      <rPr>
        <sz val="10"/>
        <rFont val="Times New Roman"/>
        <family val="1"/>
      </rPr>
      <t xml:space="preserve"> </t>
    </r>
    <r>
      <rPr>
        <sz val="10"/>
        <rFont val="Calibri"/>
        <family val="2"/>
      </rPr>
      <t>H0,6A1,0M</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</si>
  <si>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S/PAV</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</si>
  <si>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ASFALTO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</si>
  <si>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PARALELO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</si>
  <si>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COLAR,</t>
    </r>
    <r>
      <rPr>
        <sz val="10"/>
        <rFont val="Times New Roman"/>
        <family val="1"/>
      </rPr>
      <t xml:space="preserve"> </t>
    </r>
    <r>
      <rPr>
        <sz val="10"/>
        <rFont val="Calibri"/>
        <family val="2"/>
      </rPr>
      <t>BLOCO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</si>
  <si>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S/PAVIMENTO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</si>
  <si>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ASFALTO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</si>
  <si>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PARALELO</t>
    </r>
  </si>
  <si>
    <r>
      <rPr>
        <sz val="10"/>
        <rFont val="Calibri"/>
        <family val="2"/>
      </rPr>
      <t>LIG</t>
    </r>
    <r>
      <rPr>
        <sz val="10"/>
        <rFont val="Times New Roman"/>
        <family val="1"/>
      </rPr>
      <t xml:space="preserve"> </t>
    </r>
    <r>
      <rPr>
        <sz val="10"/>
        <rFont val="Calibri"/>
        <family val="2"/>
      </rPr>
      <t>PRED</t>
    </r>
    <r>
      <rPr>
        <sz val="10"/>
        <rFont val="Times New Roman"/>
        <family val="1"/>
      </rPr>
      <t xml:space="preserve"> </t>
    </r>
    <r>
      <rPr>
        <sz val="10"/>
        <rFont val="Calibri"/>
        <family val="2"/>
      </rPr>
      <t>AGUA</t>
    </r>
    <r>
      <rPr>
        <sz val="10"/>
        <rFont val="Times New Roman"/>
        <family val="1"/>
      </rPr>
      <t xml:space="preserve"> </t>
    </r>
    <r>
      <rPr>
        <sz val="10"/>
        <rFont val="Calibri"/>
        <family val="2"/>
      </rPr>
      <t>DN</t>
    </r>
    <r>
      <rPr>
        <sz val="10"/>
        <rFont val="Times New Roman"/>
        <family val="1"/>
      </rPr>
      <t xml:space="preserve"> </t>
    </r>
    <r>
      <rPr>
        <sz val="10"/>
        <rFont val="Calibri"/>
        <family val="2"/>
      </rPr>
      <t>20,</t>
    </r>
    <r>
      <rPr>
        <sz val="10"/>
        <rFont val="Times New Roman"/>
        <family val="1"/>
      </rPr>
      <t xml:space="preserve"> </t>
    </r>
    <r>
      <rPr>
        <sz val="10"/>
        <rFont val="Calibri"/>
        <family val="2"/>
      </rPr>
      <t>C/</t>
    </r>
    <r>
      <rPr>
        <sz val="10"/>
        <rFont val="Times New Roman"/>
        <family val="1"/>
      </rPr>
      <t xml:space="preserve"> </t>
    </r>
    <r>
      <rPr>
        <sz val="10"/>
        <rFont val="Calibri"/>
        <family val="2"/>
      </rPr>
      <t>TE,</t>
    </r>
    <r>
      <rPr>
        <sz val="10"/>
        <rFont val="Times New Roman"/>
        <family val="1"/>
      </rPr>
      <t xml:space="preserve"> </t>
    </r>
    <r>
      <rPr>
        <sz val="10"/>
        <rFont val="Calibri"/>
        <family val="2"/>
      </rPr>
      <t>BLOCO</t>
    </r>
  </si>
  <si>
    <r>
      <rPr>
        <sz val="10"/>
        <rFont val="Calibri"/>
        <family val="2"/>
      </rPr>
      <t>PADRAO</t>
    </r>
    <r>
      <rPr>
        <sz val="10"/>
        <rFont val="Times New Roman"/>
        <family val="1"/>
      </rPr>
      <t xml:space="preserve"> </t>
    </r>
    <r>
      <rPr>
        <sz val="10"/>
        <rFont val="Calibri"/>
        <family val="2"/>
      </rPr>
      <t>1A</t>
    </r>
    <r>
      <rPr>
        <sz val="10"/>
        <rFont val="Times New Roman"/>
        <family val="1"/>
      </rPr>
      <t xml:space="preserve"> </t>
    </r>
    <r>
      <rPr>
        <sz val="10"/>
        <rFont val="Calibri"/>
        <family val="2"/>
      </rPr>
      <t>CX</t>
    </r>
    <r>
      <rPr>
        <sz val="10"/>
        <rFont val="Times New Roman"/>
        <family val="1"/>
      </rPr>
      <t xml:space="preserve"> </t>
    </r>
    <r>
      <rPr>
        <sz val="10"/>
        <rFont val="Calibri"/>
        <family val="2"/>
      </rPr>
      <t>TERMOPL</t>
    </r>
    <r>
      <rPr>
        <sz val="10"/>
        <rFont val="Times New Roman"/>
        <family val="1"/>
      </rPr>
      <t xml:space="preserve"> </t>
    </r>
    <r>
      <rPr>
        <sz val="10"/>
        <rFont val="Calibri"/>
        <family val="2"/>
      </rPr>
      <t>GRAND</t>
    </r>
    <r>
      <rPr>
        <sz val="10"/>
        <rFont val="Times New Roman"/>
        <family val="1"/>
      </rPr>
      <t xml:space="preserve"> </t>
    </r>
    <r>
      <rPr>
        <sz val="10"/>
        <rFont val="Calibri"/>
        <family val="2"/>
      </rPr>
      <t>CALC</t>
    </r>
    <r>
      <rPr>
        <sz val="10"/>
        <rFont val="Times New Roman"/>
        <family val="1"/>
      </rPr>
      <t xml:space="preserve"> </t>
    </r>
    <r>
      <rPr>
        <sz val="10"/>
        <rFont val="Calibri"/>
        <family val="2"/>
      </rPr>
      <t>HD</t>
    </r>
    <r>
      <rPr>
        <sz val="10"/>
        <rFont val="Times New Roman"/>
        <family val="1"/>
      </rPr>
      <t xml:space="preserve"> </t>
    </r>
    <r>
      <rPr>
        <sz val="10"/>
        <rFont val="Calibri"/>
        <family val="2"/>
      </rPr>
      <t>3/4"</t>
    </r>
  </si>
  <si>
    <r>
      <rPr>
        <sz val="10"/>
        <rFont val="Calibri"/>
        <family val="2"/>
      </rPr>
      <t>PADRAO</t>
    </r>
    <r>
      <rPr>
        <sz val="10"/>
        <rFont val="Times New Roman"/>
        <family val="1"/>
      </rPr>
      <t xml:space="preserve"> </t>
    </r>
    <r>
      <rPr>
        <sz val="10"/>
        <rFont val="Calibri"/>
        <family val="2"/>
      </rPr>
      <t>1C</t>
    </r>
    <r>
      <rPr>
        <sz val="10"/>
        <rFont val="Times New Roman"/>
        <family val="1"/>
      </rPr>
      <t xml:space="preserve"> </t>
    </r>
    <r>
      <rPr>
        <sz val="10"/>
        <rFont val="Calibri"/>
        <family val="2"/>
      </rPr>
      <t>CAVALETE</t>
    </r>
    <r>
      <rPr>
        <sz val="10"/>
        <rFont val="Times New Roman"/>
        <family val="1"/>
      </rPr>
      <t xml:space="preserve"> </t>
    </r>
    <r>
      <rPr>
        <sz val="10"/>
        <rFont val="Calibri"/>
        <family val="2"/>
      </rPr>
      <t>PVC</t>
    </r>
    <r>
      <rPr>
        <sz val="10"/>
        <rFont val="Times New Roman"/>
        <family val="1"/>
      </rPr>
      <t xml:space="preserve"> </t>
    </r>
    <r>
      <rPr>
        <sz val="10"/>
        <rFont val="Calibri"/>
        <family val="2"/>
      </rPr>
      <t>HD</t>
    </r>
    <r>
      <rPr>
        <sz val="10"/>
        <rFont val="Times New Roman"/>
        <family val="1"/>
      </rPr>
      <t xml:space="preserve"> </t>
    </r>
    <r>
      <rPr>
        <sz val="10"/>
        <rFont val="Calibri"/>
        <family val="2"/>
      </rPr>
      <t>DN</t>
    </r>
    <r>
      <rPr>
        <sz val="10"/>
        <rFont val="Times New Roman"/>
        <family val="1"/>
      </rPr>
      <t xml:space="preserve"> </t>
    </r>
    <r>
      <rPr>
        <sz val="10"/>
        <rFont val="Calibri"/>
        <family val="2"/>
      </rPr>
      <t>3/4"</t>
    </r>
  </si>
  <si>
    <r>
      <rPr>
        <sz val="10"/>
        <rFont val="Calibri"/>
        <family val="2"/>
      </rPr>
      <t>PADRAO</t>
    </r>
    <r>
      <rPr>
        <sz val="10"/>
        <rFont val="Times New Roman"/>
        <family val="1"/>
      </rPr>
      <t xml:space="preserve"> </t>
    </r>
    <r>
      <rPr>
        <sz val="10"/>
        <rFont val="Calibri"/>
        <family val="2"/>
      </rPr>
      <t>2A</t>
    </r>
    <r>
      <rPr>
        <sz val="10"/>
        <rFont val="Times New Roman"/>
        <family val="1"/>
      </rPr>
      <t xml:space="preserve"> </t>
    </r>
    <r>
      <rPr>
        <sz val="10"/>
        <rFont val="Calibri"/>
        <family val="2"/>
      </rPr>
      <t>CX</t>
    </r>
    <r>
      <rPr>
        <sz val="10"/>
        <rFont val="Times New Roman"/>
        <family val="1"/>
      </rPr>
      <t xml:space="preserve"> </t>
    </r>
    <r>
      <rPr>
        <sz val="10"/>
        <rFont val="Calibri"/>
        <family val="2"/>
      </rPr>
      <t>TERMOPL</t>
    </r>
    <r>
      <rPr>
        <sz val="10"/>
        <rFont val="Times New Roman"/>
        <family val="1"/>
      </rPr>
      <t xml:space="preserve"> </t>
    </r>
    <r>
      <rPr>
        <sz val="10"/>
        <rFont val="Calibri"/>
        <family val="2"/>
      </rPr>
      <t>GRAND</t>
    </r>
    <r>
      <rPr>
        <sz val="10"/>
        <rFont val="Times New Roman"/>
        <family val="1"/>
      </rPr>
      <t xml:space="preserve"> </t>
    </r>
    <r>
      <rPr>
        <sz val="10"/>
        <rFont val="Calibri"/>
        <family val="2"/>
      </rPr>
      <t>CALC</t>
    </r>
    <r>
      <rPr>
        <sz val="10"/>
        <rFont val="Times New Roman"/>
        <family val="1"/>
      </rPr>
      <t xml:space="preserve"> </t>
    </r>
    <r>
      <rPr>
        <sz val="10"/>
        <rFont val="Calibri"/>
        <family val="2"/>
      </rPr>
      <t>HD</t>
    </r>
    <r>
      <rPr>
        <sz val="10"/>
        <rFont val="Times New Roman"/>
        <family val="1"/>
      </rPr>
      <t xml:space="preserve"> </t>
    </r>
    <r>
      <rPr>
        <sz val="10"/>
        <rFont val="Calibri"/>
        <family val="2"/>
      </rPr>
      <t>1"</t>
    </r>
  </si>
  <si>
    <r>
      <rPr>
        <sz val="10"/>
        <rFont val="Calibri"/>
        <family val="2"/>
      </rPr>
      <t>PADRAO</t>
    </r>
    <r>
      <rPr>
        <sz val="10"/>
        <rFont val="Times New Roman"/>
        <family val="1"/>
      </rPr>
      <t xml:space="preserve"> </t>
    </r>
    <r>
      <rPr>
        <sz val="10"/>
        <rFont val="Calibri"/>
        <family val="2"/>
      </rPr>
      <t>2B</t>
    </r>
    <r>
      <rPr>
        <sz val="10"/>
        <rFont val="Times New Roman"/>
        <family val="1"/>
      </rPr>
      <t xml:space="preserve"> </t>
    </r>
    <r>
      <rPr>
        <sz val="10"/>
        <rFont val="Calibri"/>
        <family val="2"/>
      </rPr>
      <t>CX</t>
    </r>
    <r>
      <rPr>
        <sz val="10"/>
        <rFont val="Times New Roman"/>
        <family val="1"/>
      </rPr>
      <t xml:space="preserve"> </t>
    </r>
    <r>
      <rPr>
        <sz val="10"/>
        <rFont val="Calibri"/>
        <family val="2"/>
      </rPr>
      <t>ENTERRADA</t>
    </r>
    <r>
      <rPr>
        <sz val="10"/>
        <rFont val="Times New Roman"/>
        <family val="1"/>
      </rPr>
      <t xml:space="preserve"> </t>
    </r>
    <r>
      <rPr>
        <sz val="10"/>
        <rFont val="Calibri"/>
        <family val="2"/>
      </rPr>
      <t>ALVENAR</t>
    </r>
    <r>
      <rPr>
        <sz val="10"/>
        <rFont val="Times New Roman"/>
        <family val="1"/>
      </rPr>
      <t xml:space="preserve"> </t>
    </r>
    <r>
      <rPr>
        <sz val="10"/>
        <rFont val="Calibri"/>
        <family val="2"/>
      </rPr>
      <t>HD</t>
    </r>
    <r>
      <rPr>
        <sz val="10"/>
        <rFont val="Times New Roman"/>
        <family val="1"/>
      </rPr>
      <t xml:space="preserve"> </t>
    </r>
    <r>
      <rPr>
        <sz val="10"/>
        <rFont val="Calibri"/>
        <family val="2"/>
      </rPr>
      <t>DN</t>
    </r>
    <r>
      <rPr>
        <sz val="10"/>
        <rFont val="Times New Roman"/>
        <family val="1"/>
      </rPr>
      <t xml:space="preserve"> </t>
    </r>
    <r>
      <rPr>
        <sz val="10"/>
        <rFont val="Calibri"/>
        <family val="2"/>
      </rPr>
      <t>1"</t>
    </r>
  </si>
  <si>
    <r>
      <rPr>
        <sz val="10"/>
        <rFont val="Calibri"/>
        <family val="2"/>
      </rPr>
      <t>CAIXA</t>
    </r>
    <r>
      <rPr>
        <sz val="10"/>
        <rFont val="Times New Roman"/>
        <family val="1"/>
      </rPr>
      <t xml:space="preserve"> </t>
    </r>
    <r>
      <rPr>
        <sz val="10"/>
        <rFont val="Calibri"/>
        <family val="2"/>
      </rPr>
      <t>LIGACAO</t>
    </r>
    <r>
      <rPr>
        <sz val="10"/>
        <rFont val="Times New Roman"/>
        <family val="1"/>
      </rPr>
      <t xml:space="preserve"> </t>
    </r>
    <r>
      <rPr>
        <sz val="10"/>
        <rFont val="Calibri"/>
        <family val="2"/>
      </rPr>
      <t>PREDIAL</t>
    </r>
    <r>
      <rPr>
        <sz val="10"/>
        <rFont val="Times New Roman"/>
        <family val="1"/>
      </rPr>
      <t xml:space="preserve"> </t>
    </r>
    <r>
      <rPr>
        <sz val="10"/>
        <rFont val="Calibri"/>
        <family val="2"/>
      </rPr>
      <t>EM</t>
    </r>
    <r>
      <rPr>
        <sz val="10"/>
        <rFont val="Times New Roman"/>
        <family val="1"/>
      </rPr>
      <t xml:space="preserve"> </t>
    </r>
    <r>
      <rPr>
        <sz val="10"/>
        <rFont val="Calibri"/>
        <family val="2"/>
      </rPr>
      <t>ANEL</t>
    </r>
    <r>
      <rPr>
        <sz val="10"/>
        <rFont val="Times New Roman"/>
        <family val="1"/>
      </rPr>
      <t xml:space="preserve"> </t>
    </r>
    <r>
      <rPr>
        <sz val="10"/>
        <rFont val="Calibri"/>
        <family val="2"/>
      </rPr>
      <t>CONCRETO</t>
    </r>
  </si>
  <si>
    <r>
      <rPr>
        <sz val="10"/>
        <rFont val="Calibri"/>
        <family val="2"/>
      </rPr>
      <t>TAMPA</t>
    </r>
    <r>
      <rPr>
        <sz val="10"/>
        <rFont val="Times New Roman"/>
        <family val="1"/>
      </rPr>
      <t xml:space="preserve"> </t>
    </r>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LIGACAO</t>
    </r>
    <r>
      <rPr>
        <sz val="10"/>
        <rFont val="Times New Roman"/>
        <family val="1"/>
      </rPr>
      <t xml:space="preserve"> </t>
    </r>
    <r>
      <rPr>
        <sz val="10"/>
        <rFont val="Calibri"/>
        <family val="2"/>
      </rPr>
      <t>PREDIAL</t>
    </r>
    <r>
      <rPr>
        <sz val="10"/>
        <rFont val="Times New Roman"/>
        <family val="1"/>
      </rPr>
      <t xml:space="preserve"> </t>
    </r>
    <r>
      <rPr>
        <sz val="10"/>
        <rFont val="Calibri"/>
        <family val="2"/>
      </rPr>
      <t>ESGOTO</t>
    </r>
  </si>
  <si>
    <r>
      <rPr>
        <sz val="10"/>
        <rFont val="Calibri"/>
        <family val="2"/>
      </rPr>
      <t>CAIXA</t>
    </r>
    <r>
      <rPr>
        <sz val="10"/>
        <rFont val="Times New Roman"/>
        <family val="1"/>
      </rPr>
      <t xml:space="preserve"> </t>
    </r>
    <r>
      <rPr>
        <sz val="10"/>
        <rFont val="Calibri"/>
        <family val="2"/>
      </rPr>
      <t>LIGACAO</t>
    </r>
    <r>
      <rPr>
        <sz val="10"/>
        <rFont val="Times New Roman"/>
        <family val="1"/>
      </rPr>
      <t xml:space="preserve"> </t>
    </r>
    <r>
      <rPr>
        <sz val="10"/>
        <rFont val="Calibri"/>
        <family val="2"/>
      </rPr>
      <t>ANEL</t>
    </r>
    <r>
      <rPr>
        <sz val="10"/>
        <rFont val="Times New Roman"/>
        <family val="1"/>
      </rPr>
      <t xml:space="preserve"> </t>
    </r>
    <r>
      <rPr>
        <sz val="10"/>
        <rFont val="Calibri"/>
        <family val="2"/>
      </rPr>
      <t>CONCRETO-BEIRA</t>
    </r>
    <r>
      <rPr>
        <sz val="10"/>
        <rFont val="Times New Roman"/>
        <family val="1"/>
      </rPr>
      <t xml:space="preserve"> </t>
    </r>
    <r>
      <rPr>
        <sz val="10"/>
        <rFont val="Calibri"/>
        <family val="2"/>
      </rPr>
      <t>RIO</t>
    </r>
  </si>
  <si>
    <r>
      <rPr>
        <sz val="10"/>
        <rFont val="Calibri"/>
        <family val="2"/>
      </rPr>
      <t>REDE</t>
    </r>
    <r>
      <rPr>
        <sz val="10"/>
        <rFont val="Times New Roman"/>
        <family val="1"/>
      </rPr>
      <t xml:space="preserve"> </t>
    </r>
    <r>
      <rPr>
        <sz val="10"/>
        <rFont val="Calibri"/>
        <family val="2"/>
      </rPr>
      <t>CONDOM</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100-BEIRA</t>
    </r>
    <r>
      <rPr>
        <sz val="10"/>
        <rFont val="Times New Roman"/>
        <family val="1"/>
      </rPr>
      <t xml:space="preserve"> </t>
    </r>
    <r>
      <rPr>
        <sz val="10"/>
        <rFont val="Calibri"/>
        <family val="2"/>
      </rPr>
      <t>RIO</t>
    </r>
  </si>
  <si>
    <r>
      <rPr>
        <sz val="10"/>
        <rFont val="Calibri"/>
        <family val="2"/>
      </rPr>
      <t>REDE</t>
    </r>
    <r>
      <rPr>
        <sz val="10"/>
        <rFont val="Times New Roman"/>
        <family val="1"/>
      </rPr>
      <t xml:space="preserve"> </t>
    </r>
    <r>
      <rPr>
        <sz val="10"/>
        <rFont val="Calibri"/>
        <family val="2"/>
      </rPr>
      <t>CONDOM</t>
    </r>
    <r>
      <rPr>
        <sz val="10"/>
        <rFont val="Times New Roman"/>
        <family val="1"/>
      </rPr>
      <t xml:space="preserve"> </t>
    </r>
    <r>
      <rPr>
        <sz val="10"/>
        <rFont val="Calibri"/>
        <family val="2"/>
      </rPr>
      <t>FOFO</t>
    </r>
    <r>
      <rPr>
        <sz val="10"/>
        <rFont val="Times New Roman"/>
        <family val="1"/>
      </rPr>
      <t xml:space="preserve"> </t>
    </r>
    <r>
      <rPr>
        <sz val="10"/>
        <rFont val="Calibri"/>
        <family val="2"/>
      </rPr>
      <t>NBR15420</t>
    </r>
    <r>
      <rPr>
        <sz val="10"/>
        <rFont val="Times New Roman"/>
        <family val="1"/>
      </rPr>
      <t xml:space="preserve"> </t>
    </r>
    <r>
      <rPr>
        <sz val="10"/>
        <rFont val="Calibri"/>
        <family val="2"/>
      </rPr>
      <t>100-BEIRA</t>
    </r>
    <r>
      <rPr>
        <sz val="10"/>
        <rFont val="Times New Roman"/>
        <family val="1"/>
      </rPr>
      <t xml:space="preserve"> </t>
    </r>
    <r>
      <rPr>
        <sz val="10"/>
        <rFont val="Calibri"/>
        <family val="2"/>
      </rPr>
      <t>RIO</t>
    </r>
  </si>
  <si>
    <r>
      <rPr>
        <sz val="10"/>
        <rFont val="Calibri"/>
        <family val="2"/>
      </rPr>
      <t>LIGACAO</t>
    </r>
    <r>
      <rPr>
        <sz val="10"/>
        <rFont val="Times New Roman"/>
        <family val="1"/>
      </rPr>
      <t xml:space="preserve"> </t>
    </r>
    <r>
      <rPr>
        <sz val="10"/>
        <rFont val="Calibri"/>
        <family val="2"/>
      </rPr>
      <t>INTRA-DOMICILIAR</t>
    </r>
    <r>
      <rPr>
        <sz val="10"/>
        <rFont val="Times New Roman"/>
        <family val="1"/>
      </rPr>
      <t xml:space="preserve"> </t>
    </r>
    <r>
      <rPr>
        <sz val="10"/>
        <rFont val="Calibri"/>
        <family val="2"/>
      </rPr>
      <t>NA</t>
    </r>
    <r>
      <rPr>
        <sz val="10"/>
        <rFont val="Times New Roman"/>
        <family val="1"/>
      </rPr>
      <t xml:space="preserve"> </t>
    </r>
    <r>
      <rPr>
        <sz val="10"/>
        <rFont val="Calibri"/>
        <family val="2"/>
      </rPr>
      <t>CALCADA</t>
    </r>
  </si>
  <si>
    <r>
      <rPr>
        <sz val="10"/>
        <rFont val="Calibri"/>
        <family val="2"/>
      </rPr>
      <t>LIGACAO</t>
    </r>
    <r>
      <rPr>
        <sz val="10"/>
        <rFont val="Times New Roman"/>
        <family val="1"/>
      </rPr>
      <t xml:space="preserve"> </t>
    </r>
    <r>
      <rPr>
        <sz val="10"/>
        <rFont val="Calibri"/>
        <family val="2"/>
      </rPr>
      <t>INTRA-DOMICILIAR-INST.</t>
    </r>
    <r>
      <rPr>
        <sz val="10"/>
        <rFont val="Times New Roman"/>
        <family val="1"/>
      </rPr>
      <t xml:space="preserve"> </t>
    </r>
    <r>
      <rPr>
        <sz val="10"/>
        <rFont val="Calibri"/>
        <family val="2"/>
      </rPr>
      <t>EXISTENTE</t>
    </r>
  </si>
  <si>
    <r>
      <rPr>
        <sz val="10"/>
        <rFont val="Calibri"/>
        <family val="2"/>
      </rPr>
      <t>LIGACAO</t>
    </r>
    <r>
      <rPr>
        <sz val="10"/>
        <rFont val="Times New Roman"/>
        <family val="1"/>
      </rPr>
      <t xml:space="preserve"> </t>
    </r>
    <r>
      <rPr>
        <sz val="10"/>
        <rFont val="Calibri"/>
        <family val="2"/>
      </rPr>
      <t>INTRA-DOMICILIAR</t>
    </r>
    <r>
      <rPr>
        <sz val="10"/>
        <rFont val="Times New Roman"/>
        <family val="1"/>
      </rPr>
      <t xml:space="preserve"> </t>
    </r>
    <r>
      <rPr>
        <sz val="10"/>
        <rFont val="Calibri"/>
        <family val="2"/>
      </rPr>
      <t>PADRAO</t>
    </r>
    <r>
      <rPr>
        <sz val="10"/>
        <rFont val="Times New Roman"/>
        <family val="1"/>
      </rPr>
      <t xml:space="preserve"> </t>
    </r>
    <r>
      <rPr>
        <sz val="10"/>
        <rFont val="Calibri"/>
        <family val="2"/>
      </rPr>
      <t>ATE</t>
    </r>
    <r>
      <rPr>
        <sz val="10"/>
        <rFont val="Times New Roman"/>
        <family val="1"/>
      </rPr>
      <t xml:space="preserve"> </t>
    </r>
    <r>
      <rPr>
        <sz val="10"/>
        <rFont val="Calibri"/>
        <family val="2"/>
      </rPr>
      <t>6M</t>
    </r>
  </si>
  <si>
    <r>
      <rPr>
        <sz val="10"/>
        <rFont val="Calibri"/>
        <family val="2"/>
      </rPr>
      <t>LIGACAO</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DIST&gt;6</t>
    </r>
    <r>
      <rPr>
        <sz val="10"/>
        <rFont val="Times New Roman"/>
        <family val="1"/>
      </rPr>
      <t xml:space="preserve"> </t>
    </r>
    <r>
      <rPr>
        <sz val="10"/>
        <rFont val="Calibri"/>
        <family val="2"/>
      </rPr>
      <t>E</t>
    </r>
    <r>
      <rPr>
        <sz val="10"/>
        <rFont val="Times New Roman"/>
        <family val="1"/>
      </rPr>
      <t xml:space="preserve"> </t>
    </r>
    <r>
      <rPr>
        <sz val="10"/>
        <rFont val="Calibri"/>
        <family val="2"/>
      </rPr>
      <t>&lt;=12M</t>
    </r>
  </si>
  <si>
    <r>
      <rPr>
        <sz val="10"/>
        <rFont val="Calibri"/>
        <family val="2"/>
      </rPr>
      <t>LIGACAO</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DIST&gt;12</t>
    </r>
    <r>
      <rPr>
        <sz val="10"/>
        <rFont val="Times New Roman"/>
        <family val="1"/>
      </rPr>
      <t xml:space="preserve"> </t>
    </r>
    <r>
      <rPr>
        <sz val="10"/>
        <rFont val="Calibri"/>
        <family val="2"/>
      </rPr>
      <t>E</t>
    </r>
    <r>
      <rPr>
        <sz val="10"/>
        <rFont val="Times New Roman"/>
        <family val="1"/>
      </rPr>
      <t xml:space="preserve"> </t>
    </r>
    <r>
      <rPr>
        <sz val="10"/>
        <rFont val="Calibri"/>
        <family val="2"/>
      </rPr>
      <t>&lt;=18M</t>
    </r>
  </si>
  <si>
    <r>
      <rPr>
        <sz val="10"/>
        <rFont val="Calibri"/>
        <family val="2"/>
      </rPr>
      <t>LIG</t>
    </r>
    <r>
      <rPr>
        <sz val="10"/>
        <rFont val="Times New Roman"/>
        <family val="1"/>
      </rPr>
      <t xml:space="preserve"> </t>
    </r>
    <r>
      <rPr>
        <sz val="10"/>
        <rFont val="Calibri"/>
        <family val="2"/>
      </rPr>
      <t>INTRADOMICILIAR</t>
    </r>
    <r>
      <rPr>
        <sz val="10"/>
        <rFont val="Times New Roman"/>
        <family val="1"/>
      </rPr>
      <t xml:space="preserve"> </t>
    </r>
    <r>
      <rPr>
        <sz val="10"/>
        <rFont val="Calibri"/>
        <family val="2"/>
      </rPr>
      <t>CALÇADA(INTERIOR)</t>
    </r>
  </si>
  <si>
    <r>
      <rPr>
        <sz val="10"/>
        <rFont val="Calibri"/>
        <family val="2"/>
      </rPr>
      <t>LIG</t>
    </r>
    <r>
      <rPr>
        <sz val="10"/>
        <rFont val="Times New Roman"/>
        <family val="1"/>
      </rPr>
      <t xml:space="preserve"> </t>
    </r>
    <r>
      <rPr>
        <sz val="10"/>
        <rFont val="Calibri"/>
        <family val="2"/>
      </rPr>
      <t>INTRADOMICILIAR-INST</t>
    </r>
    <r>
      <rPr>
        <sz val="10"/>
        <rFont val="Times New Roman"/>
        <family val="1"/>
      </rPr>
      <t xml:space="preserve"> </t>
    </r>
    <r>
      <rPr>
        <sz val="10"/>
        <rFont val="Calibri"/>
        <family val="2"/>
      </rPr>
      <t>EXIST(INTERIOR)</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</si>
  <si>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PADRAO</t>
    </r>
    <r>
      <rPr>
        <sz val="10"/>
        <rFont val="Times New Roman"/>
        <family val="1"/>
      </rPr>
      <t xml:space="preserve"> </t>
    </r>
    <r>
      <rPr>
        <sz val="10"/>
        <rFont val="Calibri"/>
        <family val="2"/>
      </rPr>
      <t>ATÉ</t>
    </r>
    <r>
      <rPr>
        <sz val="10"/>
        <rFont val="Times New Roman"/>
        <family val="1"/>
      </rPr>
      <t xml:space="preserve"> </t>
    </r>
    <r>
      <rPr>
        <sz val="10"/>
        <rFont val="Calibri"/>
        <family val="2"/>
      </rPr>
      <t>6M</t>
    </r>
    <r>
      <rPr>
        <sz val="10"/>
        <rFont val="Times New Roman"/>
        <family val="1"/>
      </rPr>
      <t xml:space="preserve"> </t>
    </r>
    <r>
      <rPr>
        <sz val="10"/>
        <rFont val="Calibri"/>
        <family val="2"/>
      </rPr>
      <t>(INTERIOR)</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</si>
  <si>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DIST&gt;6E&lt;=12M(INTERIO</t>
    </r>
  </si>
  <si>
    <r>
      <rPr>
        <sz val="10"/>
        <rFont val="Calibri"/>
        <family val="2"/>
      </rPr>
      <t>LIG</t>
    </r>
    <r>
      <rPr>
        <sz val="10"/>
        <rFont val="Times New Roman"/>
        <family val="1"/>
      </rPr>
      <t xml:space="preserve"> </t>
    </r>
    <r>
      <rPr>
        <sz val="10"/>
        <rFont val="Calibri"/>
        <family val="2"/>
      </rPr>
      <t>INTRADOMIC</t>
    </r>
    <r>
      <rPr>
        <sz val="10"/>
        <rFont val="Times New Roman"/>
        <family val="1"/>
      </rPr>
      <t xml:space="preserve"> </t>
    </r>
    <r>
      <rPr>
        <sz val="10"/>
        <rFont val="Calibri"/>
        <family val="2"/>
      </rPr>
      <t>PAD</t>
    </r>
    <r>
      <rPr>
        <sz val="10"/>
        <rFont val="Times New Roman"/>
        <family val="1"/>
      </rPr>
      <t xml:space="preserve"> </t>
    </r>
    <r>
      <rPr>
        <sz val="10"/>
        <rFont val="Calibri"/>
        <family val="2"/>
      </rPr>
      <t>DIST&gt;12E&lt;=18M(INTERIO</t>
    </r>
  </si>
  <si>
    <r>
      <rPr>
        <sz val="10"/>
        <rFont val="Calibri"/>
        <family val="2"/>
      </rPr>
      <t>LIG</t>
    </r>
    <r>
      <rPr>
        <sz val="10"/>
        <rFont val="Times New Roman"/>
        <family val="1"/>
      </rPr>
      <t xml:space="preserve"> </t>
    </r>
    <r>
      <rPr>
        <sz val="10"/>
        <rFont val="Calibri"/>
        <family val="2"/>
      </rPr>
      <t>ESG</t>
    </r>
    <r>
      <rPr>
        <sz val="10"/>
        <rFont val="Times New Roman"/>
        <family val="1"/>
      </rPr>
      <t xml:space="preserve"> </t>
    </r>
    <r>
      <rPr>
        <sz val="10"/>
        <rFont val="Calibri"/>
        <family val="2"/>
      </rPr>
      <t>DENTRO</t>
    </r>
    <r>
      <rPr>
        <sz val="10"/>
        <rFont val="Times New Roman"/>
        <family val="1"/>
      </rPr>
      <t xml:space="preserve"> </t>
    </r>
    <r>
      <rPr>
        <sz val="10"/>
        <rFont val="Calibri"/>
        <family val="2"/>
      </rPr>
      <t>PI</t>
    </r>
    <r>
      <rPr>
        <sz val="10"/>
        <rFont val="Times New Roman"/>
        <family val="1"/>
      </rPr>
      <t xml:space="preserve"> </t>
    </r>
    <r>
      <rPr>
        <sz val="10"/>
        <rFont val="Calibri"/>
        <family val="2"/>
      </rPr>
      <t>NA</t>
    </r>
    <r>
      <rPr>
        <sz val="10"/>
        <rFont val="Times New Roman"/>
        <family val="1"/>
      </rPr>
      <t xml:space="preserve"> </t>
    </r>
    <r>
      <rPr>
        <sz val="10"/>
        <rFont val="Calibri"/>
        <family val="2"/>
      </rPr>
      <t>REDE</t>
    </r>
    <r>
      <rPr>
        <sz val="10"/>
        <rFont val="Times New Roman"/>
        <family val="1"/>
      </rPr>
      <t xml:space="preserve"> </t>
    </r>
    <r>
      <rPr>
        <sz val="10"/>
        <rFont val="Calibri"/>
        <family val="2"/>
      </rPr>
      <t>E</t>
    </r>
    <r>
      <rPr>
        <sz val="10"/>
        <rFont val="Times New Roman"/>
        <family val="1"/>
      </rPr>
      <t xml:space="preserve"> </t>
    </r>
    <r>
      <rPr>
        <sz val="10"/>
        <rFont val="Calibri"/>
        <family val="2"/>
      </rPr>
      <t>CAP</t>
    </r>
    <r>
      <rPr>
        <sz val="10"/>
        <rFont val="Times New Roman"/>
        <family val="1"/>
      </rPr>
      <t xml:space="preserve"> </t>
    </r>
    <r>
      <rPr>
        <sz val="10"/>
        <rFont val="Calibri"/>
        <family val="2"/>
      </rPr>
      <t>DRENAGEM</t>
    </r>
  </si>
  <si>
    <r>
      <rPr>
        <sz val="10"/>
        <rFont val="Calibri"/>
        <family val="2"/>
      </rPr>
      <t>PESQ</t>
    </r>
    <r>
      <rPr>
        <sz val="10"/>
        <rFont val="Times New Roman"/>
        <family val="1"/>
      </rPr>
      <t xml:space="preserve"> </t>
    </r>
    <r>
      <rPr>
        <sz val="10"/>
        <rFont val="Calibri"/>
        <family val="2"/>
      </rPr>
      <t>RAMAL</t>
    </r>
    <r>
      <rPr>
        <sz val="10"/>
        <rFont val="Times New Roman"/>
        <family val="1"/>
      </rPr>
      <t xml:space="preserve"> </t>
    </r>
    <r>
      <rPr>
        <sz val="10"/>
        <rFont val="Calibri"/>
        <family val="2"/>
      </rPr>
      <t>PREDIAL</t>
    </r>
    <r>
      <rPr>
        <sz val="10"/>
        <rFont val="Times New Roman"/>
        <family val="1"/>
      </rPr>
      <t xml:space="preserve"> </t>
    </r>
    <r>
      <rPr>
        <sz val="10"/>
        <rFont val="Calibri"/>
        <family val="2"/>
      </rPr>
      <t>P/</t>
    </r>
    <r>
      <rPr>
        <sz val="10"/>
        <rFont val="Times New Roman"/>
        <family val="1"/>
      </rPr>
      <t xml:space="preserve"> </t>
    </r>
    <r>
      <rPr>
        <sz val="10"/>
        <rFont val="Calibri"/>
        <family val="2"/>
      </rPr>
      <t>NOVA</t>
    </r>
    <r>
      <rPr>
        <sz val="10"/>
        <rFont val="Times New Roman"/>
        <family val="1"/>
      </rPr>
      <t xml:space="preserve"> </t>
    </r>
    <r>
      <rPr>
        <sz val="10"/>
        <rFont val="Calibri"/>
        <family val="2"/>
      </rPr>
      <t>LIGACAO</t>
    </r>
    <r>
      <rPr>
        <sz val="10"/>
        <rFont val="Times New Roman"/>
        <family val="1"/>
      </rPr>
      <t xml:space="preserve"> </t>
    </r>
    <r>
      <rPr>
        <sz val="10"/>
        <rFont val="Calibri"/>
        <family val="2"/>
      </rPr>
      <t>ESGOT</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</si>
  <si>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S21.010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PAVIMENTAÇÃO</t>
    </r>
    <r>
      <rPr>
        <sz val="10"/>
        <color rgb="FFFFFFFF"/>
        <rFont val="Times New Roman"/>
        <family val="1"/>
      </rPr>
      <t xml:space="preserve"> </t>
    </r>
    <r>
      <rPr>
        <b/>
        <sz val="10"/>
        <color rgb="FFFFFFFF"/>
        <rFont val="Calibri"/>
        <family val="2"/>
      </rPr>
      <t>E</t>
    </r>
    <r>
      <rPr>
        <sz val="10"/>
        <color rgb="FFFFFFFF"/>
        <rFont val="Times New Roman"/>
        <family val="1"/>
      </rPr>
      <t xml:space="preserve">  </t>
    </r>
    <r>
      <rPr>
        <b/>
        <sz val="10"/>
        <color rgb="FFFFFFFF"/>
        <rFont val="Calibri"/>
        <family val="2"/>
      </rPr>
      <t>URBANIZAÇÃO</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</si>
  <si>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ASFALTICO</t>
    </r>
  </si>
  <si>
    <r>
      <rPr>
        <sz val="10"/>
        <rFont val="Calibri"/>
        <family val="2"/>
      </rPr>
      <t>RETIRADA</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C/</t>
    </r>
    <r>
      <rPr>
        <sz val="10"/>
        <rFont val="Times New Roman"/>
        <family val="1"/>
      </rPr>
      <t xml:space="preserve"> </t>
    </r>
    <r>
      <rPr>
        <sz val="10"/>
        <rFont val="Calibri"/>
        <family val="2"/>
      </rPr>
      <t>BASE</t>
    </r>
    <r>
      <rPr>
        <sz val="10"/>
        <rFont val="Times New Roman"/>
        <family val="1"/>
      </rPr>
      <t xml:space="preserve"> </t>
    </r>
    <r>
      <rPr>
        <sz val="10"/>
        <rFont val="Calibri"/>
        <family val="2"/>
      </rPr>
      <t>PARALELO</t>
    </r>
  </si>
  <si>
    <r>
      <rPr>
        <sz val="10"/>
        <rFont val="Calibri"/>
        <family val="2"/>
      </rPr>
      <t>RETIRADA</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C/</t>
    </r>
    <r>
      <rPr>
        <sz val="10"/>
        <rFont val="Times New Roman"/>
        <family val="1"/>
      </rPr>
      <t xml:space="preserve"> </t>
    </r>
    <r>
      <rPr>
        <sz val="10"/>
        <rFont val="Calibri"/>
        <family val="2"/>
      </rPr>
      <t>BASE</t>
    </r>
    <r>
      <rPr>
        <sz val="10"/>
        <rFont val="Times New Roman"/>
        <family val="1"/>
      </rPr>
      <t xml:space="preserve"> </t>
    </r>
    <r>
      <rPr>
        <sz val="10"/>
        <rFont val="Calibri"/>
        <family val="2"/>
      </rPr>
      <t>BLOCOS</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</si>
  <si>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PARALELEPIPEDO</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</si>
  <si>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BLOCOS</t>
    </r>
    <r>
      <rPr>
        <sz val="10"/>
        <rFont val="Times New Roman"/>
        <family val="1"/>
      </rPr>
      <t xml:space="preserve"> </t>
    </r>
    <r>
      <rPr>
        <sz val="10"/>
        <rFont val="Calibri"/>
        <family val="2"/>
      </rPr>
      <t>ARTICULADOS</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</si>
  <si>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PAVI-S</t>
    </r>
  </si>
  <si>
    <r>
      <rPr>
        <sz val="10"/>
        <rFont val="Calibri"/>
        <family val="2"/>
      </rPr>
      <t>RETIRADA</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PEDRA</t>
    </r>
    <r>
      <rPr>
        <sz val="10"/>
        <rFont val="Times New Roman"/>
        <family val="1"/>
      </rPr>
      <t xml:space="preserve"> </t>
    </r>
    <r>
      <rPr>
        <sz val="10"/>
        <rFont val="Calibri"/>
        <family val="2"/>
      </rPr>
      <t>PORTUGUESA</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</si>
  <si>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CERAMICA</t>
    </r>
    <r>
      <rPr>
        <sz val="10"/>
        <rFont val="Times New Roman"/>
        <family val="1"/>
      </rPr>
      <t xml:space="preserve"> </t>
    </r>
    <r>
      <rPr>
        <sz val="10"/>
        <rFont val="Calibri"/>
        <family val="2"/>
      </rPr>
      <t>INCL.</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</si>
  <si>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CACOS</t>
    </r>
    <r>
      <rPr>
        <sz val="10"/>
        <rFont val="Times New Roman"/>
        <family val="1"/>
      </rPr>
      <t xml:space="preserve"> </t>
    </r>
    <r>
      <rPr>
        <sz val="10"/>
        <rFont val="Calibri"/>
        <family val="2"/>
      </rPr>
      <t>MARMORE/GRANITO</t>
    </r>
  </si>
  <si>
    <r>
      <rPr>
        <sz val="10"/>
        <rFont val="Calibri"/>
        <family val="2"/>
      </rPr>
      <t>RETIRADA</t>
    </r>
    <r>
      <rPr>
        <sz val="10"/>
        <rFont val="Times New Roman"/>
        <family val="1"/>
      </rPr>
      <t xml:space="preserve"> </t>
    </r>
    <r>
      <rPr>
        <sz val="10"/>
        <rFont val="Calibri"/>
        <family val="2"/>
      </rPr>
      <t>PAVIM</t>
    </r>
    <r>
      <rPr>
        <sz val="10"/>
        <rFont val="Times New Roman"/>
        <family val="1"/>
      </rPr>
      <t xml:space="preserve"> </t>
    </r>
    <r>
      <rPr>
        <sz val="10"/>
        <rFont val="Calibri"/>
        <family val="2"/>
      </rPr>
      <t>CIMENTADO</t>
    </r>
    <r>
      <rPr>
        <sz val="10"/>
        <rFont val="Times New Roman"/>
        <family val="1"/>
      </rPr>
      <t xml:space="preserve"> </t>
    </r>
    <r>
      <rPr>
        <sz val="10"/>
        <rFont val="Calibri"/>
        <family val="2"/>
      </rPr>
      <t>LISO</t>
    </r>
    <r>
      <rPr>
        <sz val="10"/>
        <rFont val="Times New Roman"/>
        <family val="1"/>
      </rPr>
      <t xml:space="preserve"> </t>
    </r>
    <r>
      <rPr>
        <sz val="10"/>
        <rFont val="Calibri"/>
        <family val="2"/>
      </rPr>
      <t>INCL</t>
    </r>
    <r>
      <rPr>
        <sz val="10"/>
        <rFont val="Times New Roman"/>
        <family val="1"/>
      </rPr>
      <t xml:space="preserve"> </t>
    </r>
    <r>
      <rPr>
        <sz val="10"/>
        <rFont val="Calibri"/>
        <family val="2"/>
      </rPr>
      <t>LASTR</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</si>
  <si>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MEIO-FIO</t>
    </r>
    <r>
      <rPr>
        <sz val="10"/>
        <rFont val="Times New Roman"/>
        <family val="1"/>
      </rPr>
      <t xml:space="preserve"> </t>
    </r>
    <r>
      <rPr>
        <sz val="10"/>
        <rFont val="Calibri"/>
        <family val="2"/>
      </rPr>
      <t>CONCRETO</t>
    </r>
    <r>
      <rPr>
        <sz val="10"/>
        <rFont val="Times New Roman"/>
        <family val="1"/>
      </rPr>
      <t xml:space="preserve"> </t>
    </r>
    <r>
      <rPr>
        <sz val="10"/>
        <rFont val="Calibri"/>
        <family val="2"/>
      </rPr>
      <t>OU</t>
    </r>
    <r>
      <rPr>
        <sz val="10"/>
        <rFont val="Times New Roman"/>
        <family val="1"/>
      </rPr>
      <t xml:space="preserve"> </t>
    </r>
    <r>
      <rPr>
        <sz val="10"/>
        <rFont val="Calibri"/>
        <family val="2"/>
      </rPr>
      <t>PEDRA</t>
    </r>
  </si>
  <si>
    <r>
      <rPr>
        <sz val="10"/>
        <rFont val="Calibri"/>
        <family val="2"/>
      </rPr>
      <t>RETIRADA</t>
    </r>
    <r>
      <rPr>
        <sz val="10"/>
        <rFont val="Times New Roman"/>
        <family val="1"/>
      </rPr>
      <t xml:space="preserve"> </t>
    </r>
    <r>
      <rPr>
        <sz val="10"/>
        <rFont val="Calibri"/>
        <family val="2"/>
      </rPr>
      <t>DE</t>
    </r>
    <r>
      <rPr>
        <sz val="10"/>
        <rFont val="Times New Roman"/>
        <family val="1"/>
      </rPr>
      <t xml:space="preserve"> </t>
    </r>
    <r>
      <rPr>
        <sz val="10"/>
        <rFont val="Calibri"/>
        <family val="2"/>
      </rPr>
      <t>SARJETA</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</si>
  <si>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PARALELEPIPEDO</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</si>
  <si>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BLOCO</t>
    </r>
    <r>
      <rPr>
        <sz val="10"/>
        <rFont val="Times New Roman"/>
        <family val="1"/>
      </rPr>
      <t xml:space="preserve"> </t>
    </r>
    <r>
      <rPr>
        <sz val="10"/>
        <rFont val="Calibri"/>
        <family val="2"/>
      </rPr>
      <t>CONC</t>
    </r>
    <r>
      <rPr>
        <sz val="10"/>
        <rFont val="Times New Roman"/>
        <family val="1"/>
      </rPr>
      <t xml:space="preserve"> </t>
    </r>
    <r>
      <rPr>
        <sz val="10"/>
        <rFont val="Calibri"/>
        <family val="2"/>
      </rPr>
      <t>SEXTAV</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</si>
  <si>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BLOCO</t>
    </r>
    <r>
      <rPr>
        <sz val="10"/>
        <rFont val="Times New Roman"/>
        <family val="1"/>
      </rPr>
      <t xml:space="preserve"> </t>
    </r>
    <r>
      <rPr>
        <sz val="10"/>
        <rFont val="Calibri"/>
        <family val="2"/>
      </rPr>
      <t>CONC</t>
    </r>
    <r>
      <rPr>
        <sz val="10"/>
        <rFont val="Times New Roman"/>
        <family val="1"/>
      </rPr>
      <t xml:space="preserve"> </t>
    </r>
    <r>
      <rPr>
        <sz val="10"/>
        <rFont val="Calibri"/>
        <family val="2"/>
      </rPr>
      <t>PAVI-S</t>
    </r>
  </si>
  <si>
    <r>
      <rPr>
        <sz val="10"/>
        <rFont val="Calibri"/>
        <family val="2"/>
      </rPr>
      <t>RECOMPOSICAO</t>
    </r>
    <r>
      <rPr>
        <sz val="10"/>
        <rFont val="Times New Roman"/>
        <family val="1"/>
      </rPr>
      <t xml:space="preserve"> </t>
    </r>
    <r>
      <rPr>
        <sz val="10"/>
        <rFont val="Calibri"/>
        <family val="2"/>
      </rPr>
      <t>PAVIMENTO</t>
    </r>
    <r>
      <rPr>
        <sz val="10"/>
        <rFont val="Times New Roman"/>
        <family val="1"/>
      </rPr>
      <t xml:space="preserve"> </t>
    </r>
    <r>
      <rPr>
        <sz val="10"/>
        <rFont val="Calibri"/>
        <family val="2"/>
      </rPr>
      <t>PEDRA</t>
    </r>
    <r>
      <rPr>
        <sz val="10"/>
        <rFont val="Times New Roman"/>
        <family val="1"/>
      </rPr>
      <t xml:space="preserve"> </t>
    </r>
    <r>
      <rPr>
        <sz val="10"/>
        <rFont val="Calibri"/>
        <family val="2"/>
      </rPr>
      <t>PORTUGUESA</t>
    </r>
  </si>
  <si>
    <r>
      <rPr>
        <sz val="10"/>
        <rFont val="Calibri"/>
        <family val="2"/>
      </rPr>
      <t>RECOMP</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PLACAS</t>
    </r>
    <r>
      <rPr>
        <sz val="10"/>
        <rFont val="Times New Roman"/>
        <family val="1"/>
      </rPr>
      <t xml:space="preserve"> </t>
    </r>
    <r>
      <rPr>
        <sz val="10"/>
        <rFont val="Calibri"/>
        <family val="2"/>
      </rPr>
      <t>CONCRETO</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</si>
  <si>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CERAMICA</t>
    </r>
  </si>
  <si>
    <r>
      <rPr>
        <sz val="10"/>
        <rFont val="Calibri"/>
        <family val="2"/>
      </rPr>
      <t>RECOMP</t>
    </r>
    <r>
      <rPr>
        <sz val="10"/>
        <rFont val="Times New Roman"/>
        <family val="1"/>
      </rPr>
      <t xml:space="preserve"> </t>
    </r>
    <r>
      <rPr>
        <sz val="10"/>
        <rFont val="Calibri"/>
        <family val="2"/>
      </rPr>
      <t>PAVIMENTO</t>
    </r>
    <r>
      <rPr>
        <sz val="10"/>
        <rFont val="Times New Roman"/>
        <family val="1"/>
      </rPr>
      <t xml:space="preserve"> </t>
    </r>
    <r>
      <rPr>
        <sz val="10"/>
        <rFont val="Calibri"/>
        <family val="2"/>
      </rPr>
      <t>CIMENTADO</t>
    </r>
    <r>
      <rPr>
        <sz val="10"/>
        <rFont val="Times New Roman"/>
        <family val="1"/>
      </rPr>
      <t xml:space="preserve"> </t>
    </r>
    <r>
      <rPr>
        <sz val="10"/>
        <rFont val="Calibri"/>
        <family val="2"/>
      </rPr>
      <t>INCL</t>
    </r>
    <r>
      <rPr>
        <sz val="10"/>
        <rFont val="Times New Roman"/>
        <family val="1"/>
      </rPr>
      <t xml:space="preserve"> </t>
    </r>
    <r>
      <rPr>
        <sz val="10"/>
        <rFont val="Calibri"/>
        <family val="2"/>
      </rPr>
      <t>LASTRO</t>
    </r>
  </si>
  <si>
    <r>
      <rPr>
        <sz val="10"/>
        <rFont val="Calibri"/>
        <family val="2"/>
      </rPr>
      <t>RECOMPOSICAO</t>
    </r>
    <r>
      <rPr>
        <sz val="10"/>
        <rFont val="Times New Roman"/>
        <family val="1"/>
      </rPr>
      <t xml:space="preserve"> </t>
    </r>
    <r>
      <rPr>
        <sz val="10"/>
        <rFont val="Calibri"/>
        <family val="2"/>
      </rPr>
      <t>MEIO</t>
    </r>
    <r>
      <rPr>
        <sz val="10"/>
        <rFont val="Times New Roman"/>
        <family val="1"/>
      </rPr>
      <t xml:space="preserve"> </t>
    </r>
    <r>
      <rPr>
        <sz val="10"/>
        <rFont val="Calibri"/>
        <family val="2"/>
      </rPr>
      <t>FIO</t>
    </r>
    <r>
      <rPr>
        <sz val="10"/>
        <rFont val="Times New Roman"/>
        <family val="1"/>
      </rPr>
      <t xml:space="preserve"> </t>
    </r>
    <r>
      <rPr>
        <sz val="10"/>
        <rFont val="Calibri"/>
        <family val="2"/>
      </rPr>
      <t>CONCRETO</t>
    </r>
    <r>
      <rPr>
        <sz val="10"/>
        <rFont val="Times New Roman"/>
        <family val="1"/>
      </rPr>
      <t xml:space="preserve"> </t>
    </r>
    <r>
      <rPr>
        <sz val="10"/>
        <rFont val="Calibri"/>
        <family val="2"/>
      </rPr>
      <t>OU</t>
    </r>
    <r>
      <rPr>
        <sz val="10"/>
        <rFont val="Times New Roman"/>
        <family val="1"/>
      </rPr>
      <t xml:space="preserve"> </t>
    </r>
    <r>
      <rPr>
        <sz val="10"/>
        <rFont val="Calibri"/>
        <family val="2"/>
      </rPr>
      <t>PEDRA</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</si>
  <si>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SARJETA</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</si>
  <si>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BASE</t>
    </r>
    <r>
      <rPr>
        <sz val="10"/>
        <rFont val="Times New Roman"/>
        <family val="1"/>
      </rPr>
      <t xml:space="preserve"> </t>
    </r>
    <r>
      <rPr>
        <sz val="10"/>
        <rFont val="Calibri"/>
        <family val="2"/>
      </rPr>
      <t>EM</t>
    </r>
    <r>
      <rPr>
        <sz val="10"/>
        <rFont val="Times New Roman"/>
        <family val="1"/>
      </rPr>
      <t xml:space="preserve"> </t>
    </r>
    <r>
      <rPr>
        <sz val="10"/>
        <rFont val="Calibri"/>
        <family val="2"/>
      </rPr>
      <t>SOLO</t>
    </r>
    <r>
      <rPr>
        <sz val="10"/>
        <rFont val="Times New Roman"/>
        <family val="1"/>
      </rPr>
      <t xml:space="preserve"> </t>
    </r>
    <r>
      <rPr>
        <sz val="10"/>
        <rFont val="Calibri"/>
        <family val="2"/>
      </rPr>
      <t>BRITA</t>
    </r>
  </si>
  <si>
    <r>
      <rPr>
        <sz val="10"/>
        <rFont val="Calibri"/>
        <family val="2"/>
      </rPr>
      <t>PINTURA</t>
    </r>
    <r>
      <rPr>
        <sz val="10"/>
        <rFont val="Times New Roman"/>
        <family val="1"/>
      </rPr>
      <t xml:space="preserve"> </t>
    </r>
    <r>
      <rPr>
        <sz val="10"/>
        <rFont val="Calibri"/>
        <family val="2"/>
      </rPr>
      <t>LIGACAO</t>
    </r>
    <r>
      <rPr>
        <sz val="10"/>
        <rFont val="Times New Roman"/>
        <family val="1"/>
      </rPr>
      <t xml:space="preserve"> </t>
    </r>
    <r>
      <rPr>
        <sz val="10"/>
        <rFont val="Calibri"/>
        <family val="2"/>
      </rPr>
      <t>SOBRE</t>
    </r>
    <r>
      <rPr>
        <sz val="10"/>
        <rFont val="Times New Roman"/>
        <family val="1"/>
      </rPr>
      <t xml:space="preserve"> </t>
    </r>
    <r>
      <rPr>
        <sz val="10"/>
        <rFont val="Calibri"/>
        <family val="2"/>
      </rPr>
      <t>BASE(RR-2C)</t>
    </r>
  </si>
  <si>
    <r>
      <rPr>
        <sz val="10"/>
        <rFont val="Calibri"/>
        <family val="2"/>
      </rPr>
      <t>RECOMPOSICAO</t>
    </r>
    <r>
      <rPr>
        <sz val="10"/>
        <rFont val="Times New Roman"/>
        <family val="1"/>
      </rPr>
      <t xml:space="preserve"> </t>
    </r>
    <r>
      <rPr>
        <sz val="10"/>
        <rFont val="Calibri"/>
        <family val="2"/>
      </rPr>
      <t>DE</t>
    </r>
    <r>
      <rPr>
        <sz val="10"/>
        <rFont val="Times New Roman"/>
        <family val="1"/>
      </rPr>
      <t xml:space="preserve"> </t>
    </r>
    <r>
      <rPr>
        <sz val="10"/>
        <rFont val="Calibri"/>
        <family val="2"/>
      </rPr>
      <t>PAVIMENTO</t>
    </r>
    <r>
      <rPr>
        <sz val="10"/>
        <rFont val="Times New Roman"/>
        <family val="1"/>
      </rPr>
      <t xml:space="preserve"> </t>
    </r>
    <r>
      <rPr>
        <sz val="10"/>
        <rFont val="Calibri"/>
        <family val="2"/>
      </rPr>
      <t>ASFALTICO</t>
    </r>
  </si>
  <si>
    <r>
      <rPr>
        <sz val="10"/>
        <rFont val="Calibri"/>
        <family val="2"/>
      </rPr>
      <t>RECOMP</t>
    </r>
    <r>
      <rPr>
        <sz val="10"/>
        <rFont val="Times New Roman"/>
        <family val="1"/>
      </rPr>
      <t xml:space="preserve"> </t>
    </r>
    <r>
      <rPr>
        <sz val="10"/>
        <rFont val="Calibri"/>
        <family val="2"/>
      </rPr>
      <t>PAV</t>
    </r>
    <r>
      <rPr>
        <sz val="10"/>
        <rFont val="Times New Roman"/>
        <family val="1"/>
      </rPr>
      <t xml:space="preserve"> </t>
    </r>
    <r>
      <rPr>
        <sz val="10"/>
        <rFont val="Calibri"/>
        <family val="2"/>
      </rPr>
      <t>ASFALTICO</t>
    </r>
    <r>
      <rPr>
        <sz val="10"/>
        <rFont val="Times New Roman"/>
        <family val="1"/>
      </rPr>
      <t xml:space="preserve"> </t>
    </r>
    <r>
      <rPr>
        <sz val="10"/>
        <rFont val="Calibri"/>
        <family val="2"/>
      </rPr>
      <t>AREAS</t>
    </r>
    <r>
      <rPr>
        <sz val="10"/>
        <rFont val="Times New Roman"/>
        <family val="1"/>
      </rPr>
      <t xml:space="preserve"> </t>
    </r>
    <r>
      <rPr>
        <sz val="10"/>
        <rFont val="Calibri"/>
        <family val="2"/>
      </rPr>
      <t>TAPA</t>
    </r>
    <r>
      <rPr>
        <sz val="10"/>
        <rFont val="Times New Roman"/>
        <family val="1"/>
      </rPr>
      <t xml:space="preserve"> </t>
    </r>
    <r>
      <rPr>
        <sz val="10"/>
        <rFont val="Calibri"/>
        <family val="2"/>
      </rPr>
      <t>BURACO</t>
    </r>
  </si>
  <si>
    <r>
      <rPr>
        <sz val="10"/>
        <rFont val="Calibri"/>
        <family val="2"/>
      </rPr>
      <t>TRANSPORTE</t>
    </r>
    <r>
      <rPr>
        <sz val="10"/>
        <rFont val="Times New Roman"/>
        <family val="1"/>
      </rPr>
      <t xml:space="preserve"> </t>
    </r>
    <r>
      <rPr>
        <sz val="10"/>
        <rFont val="Calibri"/>
        <family val="2"/>
      </rPr>
      <t>DE</t>
    </r>
    <r>
      <rPr>
        <sz val="10"/>
        <rFont val="Times New Roman"/>
        <family val="1"/>
      </rPr>
      <t xml:space="preserve"> </t>
    </r>
    <r>
      <rPr>
        <sz val="10"/>
        <rFont val="Calibri"/>
        <family val="2"/>
      </rPr>
      <t>MASSA</t>
    </r>
    <r>
      <rPr>
        <sz val="10"/>
        <rFont val="Times New Roman"/>
        <family val="1"/>
      </rPr>
      <t xml:space="preserve"> </t>
    </r>
    <r>
      <rPr>
        <sz val="10"/>
        <rFont val="Calibri"/>
        <family val="2"/>
      </rPr>
      <t>ASFALTICA</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</si>
  <si>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SEXTAVADO</t>
    </r>
    <r>
      <rPr>
        <sz val="10"/>
        <rFont val="Times New Roman"/>
        <family val="1"/>
      </rPr>
      <t xml:space="preserve"> </t>
    </r>
    <r>
      <rPr>
        <sz val="10"/>
        <rFont val="Calibri"/>
        <family val="2"/>
      </rPr>
      <t>E=6CM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</si>
  <si>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SEXTAVADO</t>
    </r>
    <r>
      <rPr>
        <sz val="10"/>
        <rFont val="Times New Roman"/>
        <family val="1"/>
      </rPr>
      <t xml:space="preserve"> </t>
    </r>
    <r>
      <rPr>
        <sz val="10"/>
        <rFont val="Calibri"/>
        <family val="2"/>
      </rPr>
      <t>E=8CM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</si>
  <si>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PAVI-S</t>
    </r>
    <r>
      <rPr>
        <sz val="10"/>
        <rFont val="Times New Roman"/>
        <family val="1"/>
      </rPr>
      <t xml:space="preserve"> </t>
    </r>
    <r>
      <rPr>
        <sz val="10"/>
        <rFont val="Calibri"/>
        <family val="2"/>
      </rPr>
      <t>E=6CM</t>
    </r>
  </si>
  <si>
    <r>
      <rPr>
        <sz val="10"/>
        <rFont val="Calibri"/>
        <family val="2"/>
      </rPr>
      <t>PAVIMENTACAO</t>
    </r>
    <r>
      <rPr>
        <sz val="10"/>
        <rFont val="Times New Roman"/>
        <family val="1"/>
      </rPr>
      <t xml:space="preserve"> </t>
    </r>
    <r>
      <rPr>
        <sz val="10"/>
        <rFont val="Calibri"/>
        <family val="2"/>
      </rPr>
      <t>BLOCO</t>
    </r>
    <r>
      <rPr>
        <sz val="10"/>
        <rFont val="Times New Roman"/>
        <family val="1"/>
      </rPr>
      <t xml:space="preserve"> </t>
    </r>
    <r>
      <rPr>
        <sz val="10"/>
        <rFont val="Calibri"/>
        <family val="2"/>
      </rPr>
      <t>CONCR</t>
    </r>
    <r>
      <rPr>
        <sz val="10"/>
        <rFont val="Times New Roman"/>
        <family val="1"/>
      </rPr>
      <t xml:space="preserve"> </t>
    </r>
    <r>
      <rPr>
        <sz val="10"/>
        <rFont val="Calibri"/>
        <family val="2"/>
      </rPr>
      <t>PAVI-S</t>
    </r>
    <r>
      <rPr>
        <sz val="10"/>
        <rFont val="Times New Roman"/>
        <family val="1"/>
      </rPr>
      <t xml:space="preserve"> </t>
    </r>
    <r>
      <rPr>
        <sz val="10"/>
        <rFont val="Calibri"/>
        <family val="2"/>
      </rPr>
      <t>E=8CM</t>
    </r>
  </si>
  <si>
    <r>
      <rPr>
        <sz val="10"/>
        <rFont val="Calibri"/>
        <family val="2"/>
      </rPr>
      <t>PAVIMENTACAO</t>
    </r>
    <r>
      <rPr>
        <sz val="10"/>
        <rFont val="Times New Roman"/>
        <family val="1"/>
      </rPr>
      <t xml:space="preserve"> </t>
    </r>
    <r>
      <rPr>
        <sz val="10"/>
        <rFont val="Calibri"/>
        <family val="2"/>
      </rPr>
      <t>PARALELEPIPEDO</t>
    </r>
  </si>
  <si>
    <r>
      <rPr>
        <sz val="10"/>
        <rFont val="Calibri"/>
        <family val="2"/>
      </rPr>
      <t>MEIO</t>
    </r>
    <r>
      <rPr>
        <sz val="10"/>
        <rFont val="Times New Roman"/>
        <family val="1"/>
      </rPr>
      <t xml:space="preserve"> </t>
    </r>
    <r>
      <rPr>
        <sz val="10"/>
        <rFont val="Calibri"/>
        <family val="2"/>
      </rPr>
      <t>FIO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SECAO</t>
    </r>
    <r>
      <rPr>
        <sz val="10"/>
        <rFont val="Times New Roman"/>
        <family val="1"/>
      </rPr>
      <t xml:space="preserve"> </t>
    </r>
    <r>
      <rPr>
        <sz val="10"/>
        <rFont val="Calibri"/>
        <family val="2"/>
      </rPr>
      <t>15x12x30CM</t>
    </r>
  </si>
  <si>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PEDRISCO</t>
    </r>
    <r>
      <rPr>
        <sz val="10"/>
        <rFont val="Times New Roman"/>
        <family val="1"/>
      </rPr>
      <t xml:space="preserve"> </t>
    </r>
    <r>
      <rPr>
        <sz val="10"/>
        <rFont val="Calibri"/>
        <family val="2"/>
      </rPr>
      <t>E=5,0CM</t>
    </r>
  </si>
  <si>
    <r>
      <rPr>
        <sz val="10"/>
        <rFont val="Calibri"/>
        <family val="2"/>
      </rPr>
      <t>PAVIMENTO</t>
    </r>
    <r>
      <rPr>
        <sz val="10"/>
        <rFont val="Times New Roman"/>
        <family val="1"/>
      </rPr>
      <t xml:space="preserve"> </t>
    </r>
    <r>
      <rPr>
        <sz val="10"/>
        <rFont val="Calibri"/>
        <family val="2"/>
      </rPr>
      <t>EM</t>
    </r>
    <r>
      <rPr>
        <sz val="10"/>
        <rFont val="Times New Roman"/>
        <family val="1"/>
      </rPr>
      <t xml:space="preserve"> </t>
    </r>
    <r>
      <rPr>
        <sz val="10"/>
        <rFont val="Calibri"/>
        <family val="2"/>
      </rPr>
      <t>PEDRISCO</t>
    </r>
    <r>
      <rPr>
        <sz val="10"/>
        <rFont val="Times New Roman"/>
        <family val="1"/>
      </rPr>
      <t xml:space="preserve"> </t>
    </r>
    <r>
      <rPr>
        <sz val="10"/>
        <rFont val="Calibri"/>
        <family val="2"/>
      </rPr>
      <t>E=10,0CM</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</si>
  <si>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BLOCO/MOURAO/ARAME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</si>
  <si>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2:</t>
    </r>
    <r>
      <rPr>
        <sz val="10"/>
        <rFont val="Times New Roman"/>
        <family val="1"/>
      </rPr>
      <t xml:space="preserve"> </t>
    </r>
    <r>
      <rPr>
        <sz val="10"/>
        <rFont val="Calibri"/>
        <family val="2"/>
      </rPr>
      <t>BLOCO/MOURAO/TELA</t>
    </r>
    <r>
      <rPr>
        <sz val="10"/>
        <rFont val="Times New Roman"/>
        <family val="1"/>
      </rPr>
      <t xml:space="preserve"> </t>
    </r>
    <r>
      <rPr>
        <sz val="10"/>
        <rFont val="Calibri"/>
        <family val="2"/>
      </rPr>
      <t>/ARAME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</si>
  <si>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3:</t>
    </r>
    <r>
      <rPr>
        <sz val="10"/>
        <rFont val="Times New Roman"/>
        <family val="1"/>
      </rPr>
      <t xml:space="preserve"> </t>
    </r>
    <r>
      <rPr>
        <sz val="10"/>
        <rFont val="Calibri"/>
        <family val="2"/>
      </rPr>
      <t>MOURAO/ARAME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</si>
  <si>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4:</t>
    </r>
    <r>
      <rPr>
        <sz val="10"/>
        <rFont val="Times New Roman"/>
        <family val="1"/>
      </rPr>
      <t xml:space="preserve"> </t>
    </r>
    <r>
      <rPr>
        <sz val="10"/>
        <rFont val="Calibri"/>
        <family val="2"/>
      </rPr>
      <t>MOURAO/TELA/ARAME</t>
    </r>
  </si>
  <si>
    <r>
      <rPr>
        <sz val="10"/>
        <rFont val="Calibri"/>
        <family val="2"/>
      </rPr>
      <t>MURO</t>
    </r>
    <r>
      <rPr>
        <sz val="10"/>
        <rFont val="Times New Roman"/>
        <family val="1"/>
      </rPr>
      <t xml:space="preserve"> </t>
    </r>
    <r>
      <rPr>
        <sz val="10"/>
        <rFont val="Calibri"/>
        <family val="2"/>
      </rPr>
      <t>TIPO</t>
    </r>
    <r>
      <rPr>
        <sz val="10"/>
        <rFont val="Times New Roman"/>
        <family val="1"/>
      </rPr>
      <t xml:space="preserve"> </t>
    </r>
    <r>
      <rPr>
        <sz val="10"/>
        <rFont val="Calibri"/>
        <family val="2"/>
      </rPr>
      <t>5:</t>
    </r>
    <r>
      <rPr>
        <sz val="10"/>
        <rFont val="Times New Roman"/>
        <family val="1"/>
      </rPr>
      <t xml:space="preserve"> </t>
    </r>
    <r>
      <rPr>
        <sz val="10"/>
        <rFont val="Calibri"/>
        <family val="2"/>
      </rPr>
      <t>BLOCO</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APARENTE</t>
    </r>
  </si>
  <si>
    <r>
      <rPr>
        <sz val="10"/>
        <rFont val="Calibri"/>
        <family val="2"/>
      </rPr>
      <t>CERCA</t>
    </r>
    <r>
      <rPr>
        <sz val="10"/>
        <rFont val="Times New Roman"/>
        <family val="1"/>
      </rPr>
      <t xml:space="preserve"> </t>
    </r>
    <r>
      <rPr>
        <sz val="10"/>
        <rFont val="Calibri"/>
        <family val="2"/>
      </rPr>
      <t>6</t>
    </r>
    <r>
      <rPr>
        <sz val="10"/>
        <rFont val="Times New Roman"/>
        <family val="1"/>
      </rPr>
      <t xml:space="preserve"> </t>
    </r>
    <r>
      <rPr>
        <sz val="10"/>
        <rFont val="Calibri"/>
        <family val="2"/>
      </rPr>
      <t>FIOS</t>
    </r>
    <r>
      <rPr>
        <sz val="10"/>
        <rFont val="Times New Roman"/>
        <family val="1"/>
      </rPr>
      <t xml:space="preserve"> </t>
    </r>
    <r>
      <rPr>
        <sz val="10"/>
        <rFont val="Calibri"/>
        <family val="2"/>
      </rPr>
      <t>ARAME</t>
    </r>
    <r>
      <rPr>
        <sz val="10"/>
        <rFont val="Times New Roman"/>
        <family val="1"/>
      </rPr>
      <t xml:space="preserve"> </t>
    </r>
    <r>
      <rPr>
        <sz val="10"/>
        <rFont val="Calibri"/>
        <family val="2"/>
      </rPr>
      <t>LISO/MOURAO</t>
    </r>
    <r>
      <rPr>
        <sz val="10"/>
        <rFont val="Times New Roman"/>
        <family val="1"/>
      </rPr>
      <t xml:space="preserve"> </t>
    </r>
    <r>
      <rPr>
        <sz val="10"/>
        <rFont val="Calibri"/>
        <family val="2"/>
      </rPr>
      <t>MADEIRA</t>
    </r>
  </si>
  <si>
    <r>
      <rPr>
        <sz val="10"/>
        <rFont val="Calibri"/>
        <family val="2"/>
      </rPr>
      <t>CERCA</t>
    </r>
    <r>
      <rPr>
        <sz val="10"/>
        <rFont val="Times New Roman"/>
        <family val="1"/>
      </rPr>
      <t xml:space="preserve"> </t>
    </r>
    <r>
      <rPr>
        <sz val="10"/>
        <rFont val="Calibri"/>
        <family val="2"/>
      </rPr>
      <t>6</t>
    </r>
    <r>
      <rPr>
        <sz val="10"/>
        <rFont val="Times New Roman"/>
        <family val="1"/>
      </rPr>
      <t xml:space="preserve"> </t>
    </r>
    <r>
      <rPr>
        <sz val="10"/>
        <rFont val="Calibri"/>
        <family val="2"/>
      </rPr>
      <t>FIOS</t>
    </r>
    <r>
      <rPr>
        <sz val="10"/>
        <rFont val="Times New Roman"/>
        <family val="1"/>
      </rPr>
      <t xml:space="preserve"> </t>
    </r>
    <r>
      <rPr>
        <sz val="10"/>
        <rFont val="Calibri"/>
        <family val="2"/>
      </rPr>
      <t>ARAME</t>
    </r>
    <r>
      <rPr>
        <sz val="10"/>
        <rFont val="Times New Roman"/>
        <family val="1"/>
      </rPr>
      <t xml:space="preserve"> </t>
    </r>
    <r>
      <rPr>
        <sz val="10"/>
        <rFont val="Calibri"/>
        <family val="2"/>
      </rPr>
      <t>FARPADO/MOURAO</t>
    </r>
    <r>
      <rPr>
        <sz val="10"/>
        <rFont val="Times New Roman"/>
        <family val="1"/>
      </rPr>
      <t xml:space="preserve"> </t>
    </r>
    <r>
      <rPr>
        <sz val="10"/>
        <rFont val="Calibri"/>
        <family val="2"/>
      </rPr>
      <t>MADEIR</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</si>
  <si>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TUBO</t>
    </r>
    <r>
      <rPr>
        <sz val="10"/>
        <rFont val="Times New Roman"/>
        <family val="1"/>
      </rPr>
      <t xml:space="preserve"> </t>
    </r>
    <r>
      <rPr>
        <sz val="10"/>
        <rFont val="Calibri"/>
        <family val="2"/>
      </rPr>
      <t>FERRO</t>
    </r>
    <r>
      <rPr>
        <sz val="10"/>
        <rFont val="Times New Roman"/>
        <family val="1"/>
      </rPr>
      <t xml:space="preserve"> </t>
    </r>
    <r>
      <rPr>
        <sz val="10"/>
        <rFont val="Calibri"/>
        <family val="2"/>
      </rPr>
      <t>GALV/TELA</t>
    </r>
    <r>
      <rPr>
        <sz val="10"/>
        <rFont val="Times New Roman"/>
        <family val="1"/>
      </rPr>
      <t xml:space="preserve"> </t>
    </r>
    <r>
      <rPr>
        <sz val="10"/>
        <rFont val="Calibri"/>
        <family val="2"/>
      </rPr>
      <t>L=4M</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</si>
  <si>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1:</t>
    </r>
    <r>
      <rPr>
        <sz val="10"/>
        <rFont val="Times New Roman"/>
        <family val="1"/>
      </rPr>
      <t xml:space="preserve"> </t>
    </r>
    <r>
      <rPr>
        <sz val="10"/>
        <rFont val="Calibri"/>
        <family val="2"/>
      </rPr>
      <t>TUBO</t>
    </r>
    <r>
      <rPr>
        <sz val="10"/>
        <rFont val="Times New Roman"/>
        <family val="1"/>
      </rPr>
      <t xml:space="preserve"> </t>
    </r>
    <r>
      <rPr>
        <sz val="10"/>
        <rFont val="Calibri"/>
        <family val="2"/>
      </rPr>
      <t>FERRO</t>
    </r>
    <r>
      <rPr>
        <sz val="10"/>
        <rFont val="Times New Roman"/>
        <family val="1"/>
      </rPr>
      <t xml:space="preserve"> </t>
    </r>
    <r>
      <rPr>
        <sz val="10"/>
        <rFont val="Calibri"/>
        <family val="2"/>
      </rPr>
      <t>GALV/TELA</t>
    </r>
    <r>
      <rPr>
        <sz val="10"/>
        <rFont val="Times New Roman"/>
        <family val="1"/>
      </rPr>
      <t xml:space="preserve"> </t>
    </r>
    <r>
      <rPr>
        <sz val="10"/>
        <rFont val="Calibri"/>
        <family val="2"/>
      </rPr>
      <t>L=1M</t>
    </r>
  </si>
  <si>
    <r>
      <rPr>
        <sz val="10"/>
        <rFont val="Calibri"/>
        <family val="2"/>
      </rPr>
      <t>PORTAO</t>
    </r>
    <r>
      <rPr>
        <sz val="10"/>
        <rFont val="Times New Roman"/>
        <family val="1"/>
      </rPr>
      <t xml:space="preserve"> </t>
    </r>
    <r>
      <rPr>
        <sz val="10"/>
        <rFont val="Calibri"/>
        <family val="2"/>
      </rPr>
      <t>TIPO</t>
    </r>
    <r>
      <rPr>
        <sz val="10"/>
        <rFont val="Times New Roman"/>
        <family val="1"/>
      </rPr>
      <t xml:space="preserve"> </t>
    </r>
    <r>
      <rPr>
        <sz val="10"/>
        <rFont val="Calibri"/>
        <family val="2"/>
      </rPr>
      <t>2:</t>
    </r>
    <r>
      <rPr>
        <sz val="10"/>
        <rFont val="Times New Roman"/>
        <family val="1"/>
      </rPr>
      <t xml:space="preserve"> </t>
    </r>
    <r>
      <rPr>
        <sz val="10"/>
        <rFont val="Calibri"/>
        <family val="2"/>
      </rPr>
      <t>CHAPA</t>
    </r>
    <r>
      <rPr>
        <sz val="10"/>
        <rFont val="Times New Roman"/>
        <family val="1"/>
      </rPr>
      <t xml:space="preserve"> </t>
    </r>
    <r>
      <rPr>
        <sz val="10"/>
        <rFont val="Calibri"/>
        <family val="2"/>
      </rPr>
      <t>DE</t>
    </r>
    <r>
      <rPr>
        <sz val="10"/>
        <rFont val="Times New Roman"/>
        <family val="1"/>
      </rPr>
      <t xml:space="preserve"> </t>
    </r>
    <r>
      <rPr>
        <sz val="10"/>
        <rFont val="Calibri"/>
        <family val="2"/>
      </rPr>
      <t>ACO</t>
    </r>
    <r>
      <rPr>
        <sz val="10"/>
        <rFont val="Times New Roman"/>
        <family val="1"/>
      </rPr>
      <t xml:space="preserve"> </t>
    </r>
    <r>
      <rPr>
        <sz val="10"/>
        <rFont val="Calibri"/>
        <family val="2"/>
      </rPr>
      <t>L=4M</t>
    </r>
    <r>
      <rPr>
        <sz val="10"/>
        <rFont val="Times New Roman"/>
        <family val="1"/>
      </rPr>
      <t xml:space="preserve"> </t>
    </r>
    <r>
      <rPr>
        <sz val="10"/>
        <rFont val="Calibri"/>
        <family val="2"/>
      </rPr>
      <t>H=3M</t>
    </r>
  </si>
  <si>
    <r>
      <rPr>
        <sz val="10"/>
        <rFont val="Calibri"/>
        <family val="2"/>
      </rPr>
      <t>PINTURA</t>
    </r>
    <r>
      <rPr>
        <sz val="10"/>
        <rFont val="Times New Roman"/>
        <family val="1"/>
      </rPr>
      <t xml:space="preserve"> </t>
    </r>
    <r>
      <rPr>
        <sz val="10"/>
        <rFont val="Calibri"/>
        <family val="2"/>
      </rPr>
      <t>LETREIRO/LOGOMARCA</t>
    </r>
    <r>
      <rPr>
        <sz val="10"/>
        <rFont val="Times New Roman"/>
        <family val="1"/>
      </rPr>
      <t xml:space="preserve"> </t>
    </r>
    <r>
      <rPr>
        <sz val="10"/>
        <rFont val="Calibri"/>
        <family val="2"/>
      </rPr>
      <t>CESAN</t>
    </r>
  </si>
  <si>
    <r>
      <rPr>
        <sz val="10"/>
        <rFont val="Calibri"/>
        <family val="2"/>
      </rPr>
      <t>GRAMA</t>
    </r>
    <r>
      <rPr>
        <sz val="10"/>
        <rFont val="Times New Roman"/>
        <family val="1"/>
      </rPr>
      <t xml:space="preserve"> </t>
    </r>
    <r>
      <rPr>
        <sz val="10"/>
        <rFont val="Calibri"/>
        <family val="2"/>
      </rPr>
      <t>ESMERALDA</t>
    </r>
    <r>
      <rPr>
        <sz val="10"/>
        <rFont val="Times New Roman"/>
        <family val="1"/>
      </rPr>
      <t xml:space="preserve"> </t>
    </r>
    <r>
      <rPr>
        <sz val="10"/>
        <rFont val="Calibri"/>
        <family val="2"/>
      </rPr>
      <t>PLACAS,</t>
    </r>
    <r>
      <rPr>
        <sz val="10"/>
        <rFont val="Times New Roman"/>
        <family val="1"/>
      </rPr>
      <t xml:space="preserve"> </t>
    </r>
    <r>
      <rPr>
        <sz val="10"/>
        <rFont val="Calibri"/>
        <family val="2"/>
      </rPr>
      <t>TERRA</t>
    </r>
    <r>
      <rPr>
        <sz val="10"/>
        <rFont val="Times New Roman"/>
        <family val="1"/>
      </rPr>
      <t xml:space="preserve"> </t>
    </r>
    <r>
      <rPr>
        <sz val="10"/>
        <rFont val="Calibri"/>
        <family val="2"/>
      </rPr>
      <t>VEG.</t>
    </r>
    <r>
      <rPr>
        <sz val="10"/>
        <rFont val="Times New Roman"/>
        <family val="1"/>
      </rPr>
      <t xml:space="preserve"> </t>
    </r>
    <r>
      <rPr>
        <sz val="10"/>
        <rFont val="Calibri"/>
        <family val="2"/>
      </rPr>
      <t>2,0CM</t>
    </r>
  </si>
  <si>
    <r>
      <rPr>
        <sz val="10"/>
        <rFont val="Calibri"/>
        <family val="2"/>
      </rPr>
      <t>PLANTIO</t>
    </r>
    <r>
      <rPr>
        <sz val="10"/>
        <rFont val="Times New Roman"/>
        <family val="1"/>
      </rPr>
      <t xml:space="preserve"> </t>
    </r>
    <r>
      <rPr>
        <sz val="10"/>
        <rFont val="Calibri"/>
        <family val="2"/>
      </rPr>
      <t>DE</t>
    </r>
    <r>
      <rPr>
        <sz val="10"/>
        <rFont val="Times New Roman"/>
        <family val="1"/>
      </rPr>
      <t xml:space="preserve"> </t>
    </r>
    <r>
      <rPr>
        <sz val="10"/>
        <rFont val="Calibri"/>
        <family val="2"/>
      </rPr>
      <t>ARVORES</t>
    </r>
    <r>
      <rPr>
        <sz val="10"/>
        <rFont val="Times New Roman"/>
        <family val="1"/>
      </rPr>
      <t xml:space="preserve"> </t>
    </r>
    <r>
      <rPr>
        <sz val="10"/>
        <rFont val="Calibri"/>
        <family val="2"/>
      </rPr>
      <t>H=2,0M</t>
    </r>
  </si>
  <si>
    <r>
      <rPr>
        <sz val="10"/>
        <rFont val="Calibri"/>
        <family val="2"/>
      </rPr>
      <t>BANCO</t>
    </r>
    <r>
      <rPr>
        <sz val="10"/>
        <rFont val="Times New Roman"/>
        <family val="1"/>
      </rPr>
      <t xml:space="preserve"> </t>
    </r>
    <r>
      <rPr>
        <sz val="10"/>
        <rFont val="Calibri"/>
        <family val="2"/>
      </rPr>
      <t>PRE-MOLDADO</t>
    </r>
    <r>
      <rPr>
        <sz val="10"/>
        <rFont val="Times New Roman"/>
        <family val="1"/>
      </rPr>
      <t xml:space="preserve"> </t>
    </r>
    <r>
      <rPr>
        <sz val="10"/>
        <rFont val="Calibri"/>
        <family val="2"/>
      </rPr>
      <t>DE</t>
    </r>
    <r>
      <rPr>
        <sz val="10"/>
        <rFont val="Times New Roman"/>
        <family val="1"/>
      </rPr>
      <t xml:space="preserve"> </t>
    </r>
    <r>
      <rPr>
        <sz val="10"/>
        <rFont val="Calibri"/>
        <family val="2"/>
      </rPr>
      <t>CONCRETO</t>
    </r>
  </si>
  <si>
    <r>
      <rPr>
        <sz val="10"/>
        <rFont val="Calibri"/>
        <family val="2"/>
      </rPr>
      <t>CAIXA</t>
    </r>
    <r>
      <rPr>
        <sz val="10"/>
        <rFont val="Times New Roman"/>
        <family val="1"/>
      </rPr>
      <t xml:space="preserve"> </t>
    </r>
    <r>
      <rPr>
        <sz val="10"/>
        <rFont val="Calibri"/>
        <family val="2"/>
      </rPr>
      <t>RALO</t>
    </r>
    <r>
      <rPr>
        <sz val="10"/>
        <rFont val="Times New Roman"/>
        <family val="1"/>
      </rPr>
      <t xml:space="preserve"> </t>
    </r>
    <r>
      <rPr>
        <sz val="10"/>
        <rFont val="Calibri"/>
        <family val="2"/>
      </rPr>
      <t>EM</t>
    </r>
    <r>
      <rPr>
        <sz val="10"/>
        <rFont val="Times New Roman"/>
        <family val="1"/>
      </rPr>
      <t xml:space="preserve"> </t>
    </r>
    <r>
      <rPr>
        <sz val="10"/>
        <rFont val="Calibri"/>
        <family val="2"/>
      </rPr>
      <t>CONCRETO,</t>
    </r>
    <r>
      <rPr>
        <sz val="10"/>
        <rFont val="Times New Roman"/>
        <family val="1"/>
      </rPr>
      <t xml:space="preserve"> </t>
    </r>
    <r>
      <rPr>
        <sz val="10"/>
        <rFont val="Calibri"/>
        <family val="2"/>
      </rPr>
      <t>COMPLETA</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</si>
  <si>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</si>
  <si>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</si>
  <si>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400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</si>
  <si>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500</t>
    </r>
  </si>
  <si>
    <r>
      <rPr>
        <sz val="10"/>
        <rFont val="Calibri"/>
        <family val="2"/>
      </rPr>
      <t>MEIA</t>
    </r>
    <r>
      <rPr>
        <sz val="10"/>
        <rFont val="Times New Roman"/>
        <family val="1"/>
      </rPr>
      <t xml:space="preserve"> </t>
    </r>
    <r>
      <rPr>
        <sz val="10"/>
        <rFont val="Calibri"/>
        <family val="2"/>
      </rPr>
      <t>CANA</t>
    </r>
    <r>
      <rPr>
        <sz val="10"/>
        <rFont val="Times New Roman"/>
        <family val="1"/>
      </rPr>
      <t xml:space="preserve"> </t>
    </r>
    <r>
      <rPr>
        <sz val="10"/>
        <rFont val="Calibri"/>
        <family val="2"/>
      </rPr>
      <t>DE</t>
    </r>
    <r>
      <rPr>
        <sz val="10"/>
        <rFont val="Times New Roman"/>
        <family val="1"/>
      </rPr>
      <t xml:space="preserve"> </t>
    </r>
    <r>
      <rPr>
        <sz val="10"/>
        <rFont val="Calibri"/>
        <family val="2"/>
      </rPr>
      <t>CONCRETO</t>
    </r>
    <r>
      <rPr>
        <sz val="10"/>
        <rFont val="Times New Roman"/>
        <family val="1"/>
      </rPr>
      <t xml:space="preserve"> </t>
    </r>
    <r>
      <rPr>
        <sz val="10"/>
        <rFont val="Calibri"/>
        <family val="2"/>
      </rPr>
      <t>DN</t>
    </r>
    <r>
      <rPr>
        <sz val="10"/>
        <rFont val="Times New Roman"/>
        <family val="1"/>
      </rPr>
      <t xml:space="preserve"> </t>
    </r>
    <r>
      <rPr>
        <sz val="10"/>
        <rFont val="Calibri"/>
        <family val="2"/>
      </rPr>
      <t>600</t>
    </r>
  </si>
  <si>
    <r>
      <rPr>
        <sz val="10"/>
        <rFont val="Calibri"/>
        <family val="2"/>
      </rPr>
      <t>SARJETA</t>
    </r>
    <r>
      <rPr>
        <sz val="10"/>
        <rFont val="Times New Roman"/>
        <family val="1"/>
      </rPr>
      <t xml:space="preserve"> </t>
    </r>
    <r>
      <rPr>
        <sz val="10"/>
        <rFont val="Calibri"/>
        <family val="2"/>
      </rPr>
      <t>EM</t>
    </r>
    <r>
      <rPr>
        <sz val="10"/>
        <rFont val="Times New Roman"/>
        <family val="1"/>
      </rPr>
      <t xml:space="preserve"> </t>
    </r>
    <r>
      <rPr>
        <sz val="10"/>
        <rFont val="Calibri"/>
        <family val="2"/>
      </rPr>
      <t>CONCRETO</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</si>
  <si>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CA-1</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</si>
  <si>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CA-2</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</si>
  <si>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REDE</t>
    </r>
    <r>
      <rPr>
        <sz val="10"/>
        <rFont val="Times New Roman"/>
        <family val="1"/>
      </rPr>
      <t xml:space="preserve"> </t>
    </r>
    <r>
      <rPr>
        <sz val="10"/>
        <rFont val="Calibri"/>
        <family val="2"/>
      </rPr>
      <t>DREN</t>
    </r>
    <r>
      <rPr>
        <sz val="10"/>
        <rFont val="Times New Roman"/>
        <family val="1"/>
      </rPr>
      <t xml:space="preserve"> </t>
    </r>
    <r>
      <rPr>
        <sz val="10"/>
        <rFont val="Calibri"/>
        <family val="2"/>
      </rPr>
      <t>TUBO</t>
    </r>
    <r>
      <rPr>
        <sz val="10"/>
        <rFont val="Times New Roman"/>
        <family val="1"/>
      </rPr>
      <t xml:space="preserve"> </t>
    </r>
    <r>
      <rPr>
        <sz val="10"/>
        <rFont val="Calibri"/>
        <family val="2"/>
      </rPr>
      <t>CONCR</t>
    </r>
    <r>
      <rPr>
        <sz val="10"/>
        <rFont val="Times New Roman"/>
        <family val="1"/>
      </rPr>
      <t xml:space="preserve"> </t>
    </r>
    <r>
      <rPr>
        <sz val="10"/>
        <rFont val="Calibri"/>
        <family val="2"/>
      </rPr>
      <t>CA-2</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t>
    </r>
    <r>
      <rPr>
        <sz val="10"/>
        <rFont val="Times New Roman"/>
        <family val="1"/>
      </rPr>
      <t xml:space="preserve"> </t>
    </r>
    <r>
      <rPr>
        <sz val="10"/>
        <rFont val="Calibri"/>
        <family val="2"/>
      </rPr>
      <t>PAV</t>
    </r>
  </si>
  <si>
    <r>
      <rPr>
        <sz val="10"/>
        <rFont val="Calibri"/>
        <family val="2"/>
      </rPr>
      <t>TAMPAO</t>
    </r>
    <r>
      <rPr>
        <sz val="10"/>
        <rFont val="Times New Roman"/>
        <family val="1"/>
      </rPr>
      <t xml:space="preserve"> </t>
    </r>
    <r>
      <rPr>
        <sz val="10"/>
        <rFont val="Calibri"/>
        <family val="2"/>
      </rPr>
      <t>FERRO</t>
    </r>
    <r>
      <rPr>
        <sz val="10"/>
        <rFont val="Times New Roman"/>
        <family val="1"/>
      </rPr>
      <t xml:space="preserve"> </t>
    </r>
    <r>
      <rPr>
        <sz val="10"/>
        <rFont val="Calibri"/>
        <family val="2"/>
      </rPr>
      <t>FUNDIDO</t>
    </r>
    <r>
      <rPr>
        <sz val="10"/>
        <rFont val="Times New Roman"/>
        <family val="1"/>
      </rPr>
      <t xml:space="preserve"> </t>
    </r>
    <r>
      <rPr>
        <sz val="10"/>
        <rFont val="Calibri"/>
        <family val="2"/>
      </rPr>
      <t>DN</t>
    </r>
    <r>
      <rPr>
        <sz val="10"/>
        <rFont val="Times New Roman"/>
        <family val="1"/>
      </rPr>
      <t xml:space="preserve"> </t>
    </r>
    <r>
      <rPr>
        <sz val="10"/>
        <rFont val="Calibri"/>
        <family val="2"/>
      </rPr>
      <t>600MM</t>
    </r>
  </si>
  <si>
    <r>
      <rPr>
        <sz val="10"/>
        <rFont val="Calibri"/>
        <family val="2"/>
      </rPr>
      <t>TAMPAO</t>
    </r>
    <r>
      <rPr>
        <sz val="10"/>
        <rFont val="Times New Roman"/>
        <family val="1"/>
      </rPr>
      <t xml:space="preserve"> </t>
    </r>
    <r>
      <rPr>
        <sz val="10"/>
        <rFont val="Calibri"/>
        <family val="2"/>
      </rPr>
      <t>FERRO</t>
    </r>
    <r>
      <rPr>
        <sz val="10"/>
        <rFont val="Times New Roman"/>
        <family val="1"/>
      </rPr>
      <t xml:space="preserve"> </t>
    </r>
    <r>
      <rPr>
        <sz val="10"/>
        <rFont val="Calibri"/>
        <family val="2"/>
      </rPr>
      <t>FUNDIDO</t>
    </r>
    <r>
      <rPr>
        <sz val="10"/>
        <rFont val="Times New Roman"/>
        <family val="1"/>
      </rPr>
      <t xml:space="preserve"> </t>
    </r>
    <r>
      <rPr>
        <sz val="10"/>
        <rFont val="Calibri"/>
        <family val="2"/>
      </rPr>
      <t>DN</t>
    </r>
    <r>
      <rPr>
        <sz val="10"/>
        <rFont val="Times New Roman"/>
        <family val="1"/>
      </rPr>
      <t xml:space="preserve"> </t>
    </r>
    <r>
      <rPr>
        <sz val="10"/>
        <rFont val="Calibri"/>
        <family val="2"/>
      </rPr>
      <t>800MM</t>
    </r>
  </si>
  <si>
    <r>
      <rPr>
        <sz val="10"/>
        <rFont val="Calibri"/>
        <family val="2"/>
      </rPr>
      <t>CONCERTINA</t>
    </r>
    <r>
      <rPr>
        <sz val="10"/>
        <rFont val="Times New Roman"/>
        <family val="1"/>
      </rPr>
      <t xml:space="preserve"> </t>
    </r>
    <r>
      <rPr>
        <sz val="10"/>
        <rFont val="Calibri"/>
        <family val="2"/>
      </rPr>
      <t>CLIP</t>
    </r>
    <r>
      <rPr>
        <sz val="10"/>
        <rFont val="Times New Roman"/>
        <family val="1"/>
      </rPr>
      <t xml:space="preserve"> </t>
    </r>
    <r>
      <rPr>
        <sz val="10"/>
        <rFont val="Calibri"/>
        <family val="2"/>
      </rPr>
      <t>(DUPLA)</t>
    </r>
    <r>
      <rPr>
        <sz val="10"/>
        <rFont val="Times New Roman"/>
        <family val="1"/>
      </rPr>
      <t xml:space="preserve"> </t>
    </r>
    <r>
      <rPr>
        <sz val="10"/>
        <rFont val="Calibri"/>
        <family val="2"/>
      </rPr>
      <t>ACO</t>
    </r>
    <r>
      <rPr>
        <sz val="10"/>
        <rFont val="Times New Roman"/>
        <family val="1"/>
      </rPr>
      <t xml:space="preserve"> </t>
    </r>
    <r>
      <rPr>
        <sz val="10"/>
        <rFont val="Calibri"/>
        <family val="2"/>
      </rPr>
      <t>GALV</t>
    </r>
    <r>
      <rPr>
        <sz val="10"/>
        <rFont val="Times New Roman"/>
        <family val="1"/>
      </rPr>
      <t xml:space="preserve"> </t>
    </r>
    <r>
      <rPr>
        <sz val="10"/>
        <rFont val="Calibri"/>
        <family val="2"/>
      </rPr>
      <t>D=2,76</t>
    </r>
  </si>
  <si>
    <r>
      <rPr>
        <sz val="10"/>
        <rFont val="Calibri"/>
        <family val="2"/>
      </rPr>
      <t>SINALIZACAO</t>
    </r>
    <r>
      <rPr>
        <sz val="10"/>
        <rFont val="Times New Roman"/>
        <family val="1"/>
      </rPr>
      <t xml:space="preserve"> </t>
    </r>
    <r>
      <rPr>
        <sz val="10"/>
        <rFont val="Calibri"/>
        <family val="2"/>
      </rPr>
      <t>HORIZONT</t>
    </r>
    <r>
      <rPr>
        <sz val="10"/>
        <rFont val="Times New Roman"/>
        <family val="1"/>
      </rPr>
      <t xml:space="preserve"> </t>
    </r>
    <r>
      <rPr>
        <sz val="10"/>
        <rFont val="Calibri"/>
        <family val="2"/>
      </rPr>
      <t>TERMOPLAST</t>
    </r>
    <r>
      <rPr>
        <sz val="10"/>
        <rFont val="Times New Roman"/>
        <family val="1"/>
      </rPr>
      <t xml:space="preserve"> </t>
    </r>
    <r>
      <rPr>
        <sz val="10"/>
        <rFont val="Calibri"/>
        <family val="2"/>
      </rPr>
      <t>EXTRUSAO</t>
    </r>
  </si>
  <si>
    <r>
      <rPr>
        <sz val="10"/>
        <rFont val="Calibri"/>
        <family val="2"/>
      </rPr>
      <t>ASFALTO</t>
    </r>
    <r>
      <rPr>
        <sz val="10"/>
        <rFont val="Times New Roman"/>
        <family val="1"/>
      </rPr>
      <t xml:space="preserve"> </t>
    </r>
    <r>
      <rPr>
        <sz val="10"/>
        <rFont val="Calibri"/>
        <family val="2"/>
      </rPr>
      <t>A</t>
    </r>
    <r>
      <rPr>
        <sz val="10"/>
        <rFont val="Times New Roman"/>
        <family val="1"/>
      </rPr>
      <t xml:space="preserve"> </t>
    </r>
    <r>
      <rPr>
        <sz val="10"/>
        <rFont val="Calibri"/>
        <family val="2"/>
      </rPr>
      <t>FRIO</t>
    </r>
    <r>
      <rPr>
        <sz val="10"/>
        <rFont val="Times New Roman"/>
        <family val="1"/>
      </rPr>
      <t xml:space="preserve"> </t>
    </r>
    <r>
      <rPr>
        <sz val="10"/>
        <rFont val="Calibri"/>
        <family val="2"/>
      </rPr>
      <t>ENSACADO</t>
    </r>
  </si>
  <si>
    <r>
      <rPr>
        <sz val="10"/>
        <rFont val="Calibri"/>
        <family val="2"/>
      </rPr>
      <t>RETIRADA</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CIMENTADO</t>
    </r>
    <r>
      <rPr>
        <sz val="10"/>
        <rFont val="Times New Roman"/>
        <family val="1"/>
      </rPr>
      <t xml:space="preserve"> </t>
    </r>
    <r>
      <rPr>
        <sz val="10"/>
        <rFont val="Calibri"/>
        <family val="2"/>
      </rPr>
      <t>DESEMP</t>
    </r>
  </si>
  <si>
    <r>
      <rPr>
        <sz val="10"/>
        <rFont val="Calibri"/>
        <family val="2"/>
      </rPr>
      <t>RECOMP</t>
    </r>
    <r>
      <rPr>
        <sz val="10"/>
        <rFont val="Times New Roman"/>
        <family val="1"/>
      </rPr>
      <t xml:space="preserve"> </t>
    </r>
    <r>
      <rPr>
        <sz val="10"/>
        <rFont val="Calibri"/>
        <family val="2"/>
      </rPr>
      <t>DE</t>
    </r>
    <r>
      <rPr>
        <sz val="10"/>
        <rFont val="Times New Roman"/>
        <family val="1"/>
      </rPr>
      <t xml:space="preserve"> </t>
    </r>
    <r>
      <rPr>
        <sz val="10"/>
        <rFont val="Calibri"/>
        <family val="2"/>
      </rPr>
      <t>CALCADA</t>
    </r>
    <r>
      <rPr>
        <sz val="10"/>
        <rFont val="Times New Roman"/>
        <family val="1"/>
      </rPr>
      <t xml:space="preserve"> </t>
    </r>
    <r>
      <rPr>
        <sz val="10"/>
        <rFont val="Calibri"/>
        <family val="2"/>
      </rPr>
      <t>EM</t>
    </r>
    <r>
      <rPr>
        <sz val="10"/>
        <rFont val="Times New Roman"/>
        <family val="1"/>
      </rPr>
      <t xml:space="preserve"> </t>
    </r>
    <r>
      <rPr>
        <sz val="10"/>
        <rFont val="Calibri"/>
        <family val="2"/>
      </rPr>
      <t>CIMENTADO</t>
    </r>
    <r>
      <rPr>
        <sz val="10"/>
        <rFont val="Times New Roman"/>
        <family val="1"/>
      </rPr>
      <t xml:space="preserve"> </t>
    </r>
    <r>
      <rPr>
        <sz val="10"/>
        <rFont val="Calibri"/>
        <family val="2"/>
      </rPr>
      <t>DESEMP</t>
    </r>
  </si>
  <si>
    <r>
      <rPr>
        <sz val="10"/>
        <rFont val="Calibri"/>
        <family val="2"/>
      </rPr>
      <t>BASE</t>
    </r>
    <r>
      <rPr>
        <sz val="10"/>
        <rFont val="Times New Roman"/>
        <family val="1"/>
      </rPr>
      <t xml:space="preserve"> </t>
    </r>
    <r>
      <rPr>
        <sz val="10"/>
        <rFont val="Calibri"/>
        <family val="2"/>
      </rPr>
      <t>EM</t>
    </r>
    <r>
      <rPr>
        <sz val="10"/>
        <rFont val="Times New Roman"/>
        <family val="1"/>
      </rPr>
      <t xml:space="preserve"> </t>
    </r>
    <r>
      <rPr>
        <sz val="10"/>
        <rFont val="Calibri"/>
        <family val="2"/>
      </rPr>
      <t>CASCALHO</t>
    </r>
  </si>
  <si>
    <r>
      <rPr>
        <sz val="10"/>
        <rFont val="Calibri"/>
        <family val="2"/>
      </rPr>
      <t>SINALIZACAO</t>
    </r>
    <r>
      <rPr>
        <sz val="10"/>
        <rFont val="Times New Roman"/>
        <family val="1"/>
      </rPr>
      <t xml:space="preserve"> </t>
    </r>
    <r>
      <rPr>
        <sz val="10"/>
        <rFont val="Calibri"/>
        <family val="2"/>
      </rPr>
      <t>HORIZONT</t>
    </r>
    <r>
      <rPr>
        <sz val="10"/>
        <rFont val="Times New Roman"/>
        <family val="1"/>
      </rPr>
      <t xml:space="preserve"> </t>
    </r>
    <r>
      <rPr>
        <sz val="10"/>
        <rFont val="Calibri"/>
        <family val="2"/>
      </rPr>
      <t>TINTA</t>
    </r>
    <r>
      <rPr>
        <sz val="10"/>
        <rFont val="Times New Roman"/>
        <family val="1"/>
      </rPr>
      <t xml:space="preserve"> </t>
    </r>
    <r>
      <rPr>
        <sz val="10"/>
        <rFont val="Calibri"/>
        <family val="2"/>
      </rPr>
      <t>BASE</t>
    </r>
    <r>
      <rPr>
        <sz val="10"/>
        <rFont val="Times New Roman"/>
        <family val="1"/>
      </rPr>
      <t xml:space="preserve"> </t>
    </r>
    <r>
      <rPr>
        <sz val="10"/>
        <rFont val="Calibri"/>
        <family val="2"/>
      </rPr>
      <t>ACRILICA</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</si>
  <si>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S23.010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SERVIÇOS</t>
    </r>
    <r>
      <rPr>
        <sz val="10"/>
        <color rgb="FFFFFFFF"/>
        <rFont val="Times New Roman"/>
        <family val="1"/>
      </rPr>
      <t xml:space="preserve"> </t>
    </r>
    <r>
      <rPr>
        <b/>
        <sz val="10"/>
        <color rgb="FFFFFFFF"/>
        <rFont val="Calibri"/>
        <family val="2"/>
      </rPr>
      <t>ESPECIAIS</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</si>
  <si>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"0"</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</si>
  <si>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"1"</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</si>
  <si>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LASTRO</t>
    </r>
    <r>
      <rPr>
        <sz val="10"/>
        <rFont val="Times New Roman"/>
        <family val="1"/>
      </rPr>
      <t xml:space="preserve"> </t>
    </r>
    <r>
      <rPr>
        <sz val="10"/>
        <rFont val="Calibri"/>
        <family val="2"/>
      </rPr>
      <t>DE</t>
    </r>
    <r>
      <rPr>
        <sz val="10"/>
        <rFont val="Times New Roman"/>
        <family val="1"/>
      </rPr>
      <t xml:space="preserve"> </t>
    </r>
    <r>
      <rPr>
        <sz val="10"/>
        <rFont val="Calibri"/>
        <family val="2"/>
      </rPr>
      <t>BRITA</t>
    </r>
    <r>
      <rPr>
        <sz val="10"/>
        <rFont val="Times New Roman"/>
        <family val="1"/>
      </rPr>
      <t xml:space="preserve"> </t>
    </r>
    <r>
      <rPr>
        <sz val="10"/>
        <rFont val="Calibri"/>
        <family val="2"/>
      </rPr>
      <t>"2"</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</si>
  <si>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TURFA/CAVACO/CARVAO/AREIA</t>
    </r>
    <r>
      <rPr>
        <sz val="10"/>
        <rFont val="Times New Roman"/>
        <family val="1"/>
      </rPr>
      <t xml:space="preserve"> </t>
    </r>
    <r>
      <rPr>
        <sz val="10"/>
        <rFont val="Calibri"/>
        <family val="2"/>
      </rPr>
      <t>P/</t>
    </r>
    <r>
      <rPr>
        <sz val="10"/>
        <rFont val="Times New Roman"/>
        <family val="1"/>
      </rPr>
      <t xml:space="preserve"> </t>
    </r>
    <r>
      <rPr>
        <sz val="10"/>
        <rFont val="Calibri"/>
        <family val="2"/>
      </rPr>
      <t>BIOFILTRO</t>
    </r>
  </si>
  <si>
    <r>
      <rPr>
        <sz val="10"/>
        <rFont val="Calibri"/>
        <family val="2"/>
      </rPr>
      <t>TELA</t>
    </r>
    <r>
      <rPr>
        <sz val="10"/>
        <rFont val="Times New Roman"/>
        <family val="1"/>
      </rPr>
      <t xml:space="preserve"> </t>
    </r>
    <r>
      <rPr>
        <sz val="10"/>
        <rFont val="Calibri"/>
        <family val="2"/>
      </rPr>
      <t>TIPO</t>
    </r>
    <r>
      <rPr>
        <sz val="10"/>
        <rFont val="Times New Roman"/>
        <family val="1"/>
      </rPr>
      <t xml:space="preserve"> </t>
    </r>
    <r>
      <rPr>
        <sz val="10"/>
        <rFont val="Calibri"/>
        <family val="2"/>
      </rPr>
      <t>MOSQUITEIRO</t>
    </r>
    <r>
      <rPr>
        <sz val="10"/>
        <rFont val="Times New Roman"/>
        <family val="1"/>
      </rPr>
      <t xml:space="preserve"> </t>
    </r>
    <r>
      <rPr>
        <sz val="10"/>
        <rFont val="Calibri"/>
        <family val="2"/>
      </rPr>
      <t>PARA</t>
    </r>
    <r>
      <rPr>
        <sz val="10"/>
        <rFont val="Times New Roman"/>
        <family val="1"/>
      </rPr>
      <t xml:space="preserve"> </t>
    </r>
    <r>
      <rPr>
        <sz val="10"/>
        <rFont val="Calibri"/>
        <family val="2"/>
      </rPr>
      <t>BIOFILTRO</t>
    </r>
  </si>
  <si>
    <r>
      <rPr>
        <sz val="10"/>
        <rFont val="Calibri"/>
        <family val="2"/>
      </rPr>
      <t>AREIA</t>
    </r>
    <r>
      <rPr>
        <sz val="10"/>
        <rFont val="Times New Roman"/>
        <family val="1"/>
      </rPr>
      <t xml:space="preserve"> </t>
    </r>
    <r>
      <rPr>
        <sz val="10"/>
        <rFont val="Calibri"/>
        <family val="2"/>
      </rPr>
      <t>GROSSA</t>
    </r>
  </si>
  <si>
    <r>
      <rPr>
        <sz val="10"/>
        <rFont val="Calibri"/>
        <family val="2"/>
      </rPr>
      <t>ENROCAMENTO</t>
    </r>
    <r>
      <rPr>
        <sz val="10"/>
        <rFont val="Times New Roman"/>
        <family val="1"/>
      </rPr>
      <t xml:space="preserve"> </t>
    </r>
    <r>
      <rPr>
        <sz val="10"/>
        <rFont val="Calibri"/>
        <family val="2"/>
      </rPr>
      <t>COM</t>
    </r>
    <r>
      <rPr>
        <sz val="10"/>
        <rFont val="Times New Roman"/>
        <family val="1"/>
      </rPr>
      <t xml:space="preserve"> </t>
    </r>
    <r>
      <rPr>
        <sz val="10"/>
        <rFont val="Calibri"/>
        <family val="2"/>
      </rPr>
      <t>PEDRA</t>
    </r>
    <r>
      <rPr>
        <sz val="10"/>
        <rFont val="Times New Roman"/>
        <family val="1"/>
      </rPr>
      <t xml:space="preserve"> </t>
    </r>
    <r>
      <rPr>
        <sz val="10"/>
        <rFont val="Calibri"/>
        <family val="2"/>
      </rPr>
      <t>DE</t>
    </r>
    <r>
      <rPr>
        <sz val="10"/>
        <rFont val="Times New Roman"/>
        <family val="1"/>
      </rPr>
      <t xml:space="preserve"> </t>
    </r>
    <r>
      <rPr>
        <sz val="10"/>
        <rFont val="Calibri"/>
        <family val="2"/>
      </rPr>
      <t>MAO</t>
    </r>
    <r>
      <rPr>
        <sz val="10"/>
        <rFont val="Times New Roman"/>
        <family val="1"/>
      </rPr>
      <t xml:space="preserve"> </t>
    </r>
    <r>
      <rPr>
        <sz val="10"/>
        <rFont val="Calibri"/>
        <family val="2"/>
      </rPr>
      <t>ARGAMASSADA</t>
    </r>
  </si>
  <si>
    <r>
      <rPr>
        <sz val="10"/>
        <rFont val="Calibri"/>
        <family val="2"/>
      </rPr>
      <t>CAIXA</t>
    </r>
    <r>
      <rPr>
        <sz val="10"/>
        <rFont val="Times New Roman"/>
        <family val="1"/>
      </rPr>
      <t xml:space="preserve"> </t>
    </r>
    <r>
      <rPr>
        <sz val="10"/>
        <rFont val="Calibri"/>
        <family val="2"/>
      </rPr>
      <t>DE</t>
    </r>
    <r>
      <rPr>
        <sz val="10"/>
        <rFont val="Times New Roman"/>
        <family val="1"/>
      </rPr>
      <t xml:space="preserve"> </t>
    </r>
    <r>
      <rPr>
        <sz val="10"/>
        <rFont val="Calibri"/>
        <family val="2"/>
      </rPr>
      <t>PASSAGEM</t>
    </r>
    <r>
      <rPr>
        <sz val="10"/>
        <rFont val="Times New Roman"/>
        <family val="1"/>
      </rPr>
      <t xml:space="preserve"> </t>
    </r>
    <r>
      <rPr>
        <sz val="10"/>
        <rFont val="Calibri"/>
        <family val="2"/>
      </rPr>
      <t>60X60X100</t>
    </r>
  </si>
  <si>
    <r>
      <rPr>
        <sz val="10"/>
        <rFont val="Calibri"/>
        <family val="2"/>
      </rPr>
      <t>DEFENSA</t>
    </r>
    <r>
      <rPr>
        <sz val="10"/>
        <rFont val="Times New Roman"/>
        <family val="1"/>
      </rPr>
      <t xml:space="preserve"> </t>
    </r>
    <r>
      <rPr>
        <sz val="10"/>
        <rFont val="Calibri"/>
        <family val="2"/>
      </rPr>
      <t>METALICA</t>
    </r>
  </si>
  <si>
    <r>
      <rPr>
        <sz val="10"/>
        <rFont val="Calibri"/>
        <family val="2"/>
      </rPr>
      <t>CARVAO</t>
    </r>
    <r>
      <rPr>
        <sz val="10"/>
        <rFont val="Times New Roman"/>
        <family val="1"/>
      </rPr>
      <t xml:space="preserve"> </t>
    </r>
    <r>
      <rPr>
        <sz val="10"/>
        <rFont val="Calibri"/>
        <family val="2"/>
      </rPr>
      <t>ANTRACITO</t>
    </r>
    <r>
      <rPr>
        <sz val="10"/>
        <rFont val="Times New Roman"/>
        <family val="1"/>
      </rPr>
      <t xml:space="preserve"> </t>
    </r>
    <r>
      <rPr>
        <sz val="10"/>
        <rFont val="Calibri"/>
        <family val="2"/>
      </rPr>
      <t>TE=1,1A1,3MM</t>
    </r>
    <r>
      <rPr>
        <sz val="10"/>
        <rFont val="Times New Roman"/>
        <family val="1"/>
      </rPr>
      <t xml:space="preserve"> </t>
    </r>
    <r>
      <rPr>
        <sz val="10"/>
        <rFont val="Calibri"/>
        <family val="2"/>
      </rPr>
      <t>CU=1,5MM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</si>
  <si>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50MMX25MM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</si>
  <si>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19MMX12,7MM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</si>
  <si>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12,7MMX6,3MM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</si>
  <si>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6,3MMX3,2MM</t>
    </r>
  </si>
  <si>
    <r>
      <rPr>
        <sz val="10"/>
        <rFont val="Calibri"/>
        <family val="2"/>
      </rPr>
      <t>SEIXO</t>
    </r>
    <r>
      <rPr>
        <sz val="10"/>
        <rFont val="Times New Roman"/>
        <family val="1"/>
      </rPr>
      <t xml:space="preserve"> </t>
    </r>
    <r>
      <rPr>
        <sz val="10"/>
        <rFont val="Calibri"/>
        <family val="2"/>
      </rPr>
      <t>ROLADO</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3,2MMX2,0MM</t>
    </r>
  </si>
  <si>
    <r>
      <rPr>
        <sz val="10"/>
        <rFont val="Calibri"/>
        <family val="2"/>
      </rPr>
      <t>AREIA</t>
    </r>
    <r>
      <rPr>
        <sz val="10"/>
        <rFont val="Times New Roman"/>
        <family val="1"/>
      </rPr>
      <t xml:space="preserve"> </t>
    </r>
    <r>
      <rPr>
        <sz val="10"/>
        <rFont val="Calibri"/>
        <family val="2"/>
      </rPr>
      <t>PARA</t>
    </r>
    <r>
      <rPr>
        <sz val="10"/>
        <rFont val="Times New Roman"/>
        <family val="1"/>
      </rPr>
      <t xml:space="preserve"> </t>
    </r>
    <r>
      <rPr>
        <sz val="10"/>
        <rFont val="Calibri"/>
        <family val="2"/>
      </rPr>
      <t>FILTRO</t>
    </r>
    <r>
      <rPr>
        <sz val="10"/>
        <rFont val="Times New Roman"/>
        <family val="1"/>
      </rPr>
      <t xml:space="preserve"> </t>
    </r>
    <r>
      <rPr>
        <sz val="10"/>
        <rFont val="Calibri"/>
        <family val="2"/>
      </rPr>
      <t>TE=0,50MM</t>
    </r>
    <r>
      <rPr>
        <sz val="10"/>
        <rFont val="Times New Roman"/>
        <family val="1"/>
      </rPr>
      <t xml:space="preserve"> </t>
    </r>
    <r>
      <rPr>
        <sz val="10"/>
        <rFont val="Calibri"/>
        <family val="2"/>
      </rPr>
      <t>CU=1,5MM</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</si>
  <si>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S25.010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SISTEMA</t>
    </r>
    <r>
      <rPr>
        <sz val="10"/>
        <color rgb="FFFFFFFF"/>
        <rFont val="Times New Roman"/>
        <family val="1"/>
      </rPr>
      <t xml:space="preserve"> </t>
    </r>
    <r>
      <rPr>
        <b/>
        <sz val="10"/>
        <color rgb="FFFFFFFF"/>
        <rFont val="Calibri"/>
        <family val="2"/>
      </rPr>
      <t>ABASTECIMENTO</t>
    </r>
    <r>
      <rPr>
        <sz val="10"/>
        <color rgb="FFFFFFFF"/>
        <rFont val="Times New Roman"/>
        <family val="1"/>
      </rPr>
      <t xml:space="preserve"> </t>
    </r>
    <r>
      <rPr>
        <b/>
        <sz val="10"/>
        <color rgb="FFFFFFFF"/>
        <rFont val="Calibri"/>
        <family val="2"/>
      </rPr>
      <t>DE</t>
    </r>
    <r>
      <rPr>
        <sz val="10"/>
        <color rgb="FFFFFFFF"/>
        <rFont val="Times New Roman"/>
        <family val="1"/>
      </rPr>
      <t xml:space="preserve"> </t>
    </r>
    <r>
      <rPr>
        <b/>
        <sz val="10"/>
        <color rgb="FFFFFFFF"/>
        <rFont val="Calibri"/>
        <family val="2"/>
      </rPr>
      <t>ÁGUA</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</si>
  <si>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</si>
  <si>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</si>
  <si>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</si>
  <si>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</si>
  <si>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</si>
  <si>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</si>
  <si>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</si>
  <si>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</si>
  <si>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</si>
  <si>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</si>
  <si>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</si>
  <si>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15</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</si>
  <si>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</si>
  <si>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</si>
  <si>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</si>
  <si>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</si>
  <si>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</si>
  <si>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</si>
  <si>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</si>
  <si>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75</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</si>
  <si>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</si>
  <si>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</si>
  <si>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</si>
  <si>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PBA</t>
    </r>
    <r>
      <rPr>
        <sz val="10"/>
        <rFont val="Times New Roman"/>
        <family val="1"/>
      </rPr>
      <t xml:space="preserve"> </t>
    </r>
    <r>
      <rPr>
        <sz val="10"/>
        <rFont val="Calibri"/>
        <family val="2"/>
      </rPr>
      <t>20</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</si>
  <si>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</si>
  <si>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</si>
  <si>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</si>
  <si>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</si>
  <si>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</si>
  <si>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</si>
  <si>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</si>
  <si>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</si>
  <si>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</si>
  <si>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</si>
  <si>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</si>
  <si>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</si>
  <si>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</si>
  <si>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</si>
  <si>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</si>
  <si>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</si>
  <si>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</si>
  <si>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</si>
  <si>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</si>
  <si>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</si>
  <si>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</si>
  <si>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</si>
  <si>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</si>
  <si>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</si>
  <si>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</si>
  <si>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</si>
  <si>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BLOCO/PAVI´S</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</si>
  <si>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PVC</t>
    </r>
    <r>
      <rPr>
        <sz val="10"/>
        <rFont val="Times New Roman"/>
        <family val="1"/>
      </rPr>
      <t xml:space="preserve"> </t>
    </r>
    <r>
      <rPr>
        <sz val="10"/>
        <rFont val="Calibri"/>
        <family val="2"/>
      </rPr>
      <t>DEFOFO</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</si>
  <si>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</si>
  <si>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</si>
  <si>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</si>
  <si>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</si>
  <si>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</si>
  <si>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</si>
  <si>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</si>
  <si>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</si>
  <si>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</si>
  <si>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</si>
  <si>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</si>
  <si>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</si>
  <si>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</si>
  <si>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</si>
  <si>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</si>
  <si>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</si>
  <si>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</si>
  <si>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</si>
  <si>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</si>
  <si>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</si>
  <si>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</si>
  <si>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</si>
  <si>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</si>
  <si>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</si>
  <si>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</si>
  <si>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</si>
  <si>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</si>
  <si>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</si>
  <si>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</si>
  <si>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</si>
  <si>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</si>
  <si>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</si>
  <si>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</si>
  <si>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</si>
  <si>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</si>
  <si>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</si>
  <si>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</si>
  <si>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</si>
  <si>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</si>
  <si>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</si>
  <si>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</si>
  <si>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</si>
  <si>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</si>
  <si>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</si>
  <si>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</si>
  <si>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</si>
  <si>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</si>
  <si>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</si>
  <si>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</si>
  <si>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</si>
  <si>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</si>
  <si>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</si>
  <si>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</si>
  <si>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</si>
  <si>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</si>
  <si>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</si>
  <si>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</si>
  <si>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</si>
  <si>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</si>
  <si>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350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</si>
  <si>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</si>
  <si>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ASFALTO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</si>
  <si>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</si>
  <si>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AGUA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400</t>
    </r>
    <r>
      <rPr>
        <sz val="10"/>
        <rFont val="Times New Roman"/>
        <family val="1"/>
      </rPr>
      <t xml:space="preserve"> </t>
    </r>
    <r>
      <rPr>
        <sz val="10"/>
        <rFont val="Calibri"/>
        <family val="2"/>
      </rPr>
      <t>PARALELO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</si>
  <si>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</si>
  <si>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</si>
  <si>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</si>
  <si>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</si>
  <si>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</si>
  <si>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</si>
  <si>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80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</si>
  <si>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K-9</t>
    </r>
    <r>
      <rPr>
        <sz val="10"/>
        <rFont val="Times New Roman"/>
        <family val="1"/>
      </rPr>
      <t xml:space="preserve"> </t>
    </r>
    <r>
      <rPr>
        <sz val="10"/>
        <rFont val="Calibri"/>
        <family val="2"/>
      </rPr>
      <t>DN</t>
    </r>
    <r>
      <rPr>
        <sz val="10"/>
        <rFont val="Times New Roman"/>
        <family val="1"/>
      </rPr>
      <t xml:space="preserve"> </t>
    </r>
    <r>
      <rPr>
        <sz val="10"/>
        <rFont val="Calibri"/>
        <family val="2"/>
      </rPr>
      <t>100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</si>
  <si>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150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</si>
  <si>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200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</si>
  <si>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250</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</si>
  <si>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DE</t>
    </r>
    <r>
      <rPr>
        <sz val="10"/>
        <rFont val="Times New Roman"/>
        <family val="1"/>
      </rPr>
      <t xml:space="preserve"> </t>
    </r>
    <r>
      <rPr>
        <sz val="10"/>
        <rFont val="Calibri"/>
        <family val="2"/>
      </rPr>
      <t>AGUA</t>
    </r>
    <r>
      <rPr>
        <sz val="10"/>
        <rFont val="Times New Roman"/>
        <family val="1"/>
      </rPr>
      <t xml:space="preserve"> </t>
    </r>
    <r>
      <rPr>
        <sz val="10"/>
        <rFont val="Calibri"/>
        <family val="2"/>
      </rPr>
      <t>AEREA</t>
    </r>
    <r>
      <rPr>
        <sz val="10"/>
        <rFont val="Times New Roman"/>
        <family val="1"/>
      </rPr>
      <t xml:space="preserve"> </t>
    </r>
    <r>
      <rPr>
        <sz val="10"/>
        <rFont val="Calibri"/>
        <family val="2"/>
      </rPr>
      <t>FOFO</t>
    </r>
    <r>
      <rPr>
        <sz val="10"/>
        <rFont val="Times New Roman"/>
        <family val="1"/>
      </rPr>
      <t xml:space="preserve"> </t>
    </r>
    <r>
      <rPr>
        <sz val="10"/>
        <rFont val="Calibri"/>
        <family val="2"/>
      </rPr>
      <t>K-7</t>
    </r>
    <r>
      <rPr>
        <sz val="10"/>
        <rFont val="Times New Roman"/>
        <family val="1"/>
      </rPr>
      <t xml:space="preserve"> </t>
    </r>
    <r>
      <rPr>
        <sz val="10"/>
        <rFont val="Calibri"/>
        <family val="2"/>
      </rPr>
      <t>DN</t>
    </r>
    <r>
      <rPr>
        <sz val="10"/>
        <rFont val="Times New Roman"/>
        <family val="1"/>
      </rPr>
      <t xml:space="preserve"> </t>
    </r>
    <r>
      <rPr>
        <sz val="10"/>
        <rFont val="Calibri"/>
        <family val="2"/>
      </rPr>
      <t>300</t>
    </r>
    <r>
      <rPr>
        <sz val="10"/>
        <rFont val="Times New Roman"/>
        <family val="1"/>
      </rPr>
      <t xml:space="preserve"> </t>
    </r>
    <r>
      <rPr>
        <sz val="10"/>
        <rFont val="Calibri"/>
        <family val="2"/>
      </rPr>
      <t>S/F</t>
    </r>
  </si>
  <si>
    <r>
      <rPr>
        <b/>
        <sz val="10"/>
        <color rgb="FFFFFFFF"/>
        <rFont val="Calibri"/>
        <family val="2"/>
      </rPr>
      <t>GRUPO</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S26.010</t>
    </r>
    <r>
      <rPr>
        <sz val="10"/>
        <color rgb="FFFFFFFF"/>
        <rFont val="Times New Roman"/>
        <family val="1"/>
      </rPr>
      <t xml:space="preserve"> </t>
    </r>
    <r>
      <rPr>
        <b/>
        <sz val="10"/>
        <color rgb="FFFFFFFF"/>
        <rFont val="Calibri"/>
        <family val="2"/>
      </rPr>
      <t>-</t>
    </r>
    <r>
      <rPr>
        <sz val="10"/>
        <color rgb="FFFFFFFF"/>
        <rFont val="Times New Roman"/>
        <family val="1"/>
      </rPr>
      <t xml:space="preserve"> </t>
    </r>
    <r>
      <rPr>
        <b/>
        <sz val="10"/>
        <color rgb="FFFFFFFF"/>
        <rFont val="Calibri"/>
        <family val="2"/>
      </rPr>
      <t>SISTEMA</t>
    </r>
    <r>
      <rPr>
        <sz val="10"/>
        <color rgb="FFFFFFFF"/>
        <rFont val="Times New Roman"/>
        <family val="1"/>
      </rPr>
      <t xml:space="preserve"> </t>
    </r>
    <r>
      <rPr>
        <b/>
        <sz val="10"/>
        <color rgb="FFFFFFFF"/>
        <rFont val="Calibri"/>
        <family val="2"/>
      </rPr>
      <t>ESGOTAMENTO</t>
    </r>
    <r>
      <rPr>
        <sz val="10"/>
        <color rgb="FFFFFFFF"/>
        <rFont val="Times New Roman"/>
        <family val="1"/>
      </rPr>
      <t xml:space="preserve"> </t>
    </r>
    <r>
      <rPr>
        <b/>
        <sz val="10"/>
        <color rgb="FFFFFFFF"/>
        <rFont val="Calibri"/>
        <family val="2"/>
      </rPr>
      <t>SANITÁRIO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</si>
  <si>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</si>
  <si>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</si>
  <si>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</si>
  <si>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</si>
  <si>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</si>
  <si>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</si>
  <si>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</si>
  <si>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</si>
  <si>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</si>
  <si>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</si>
  <si>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</si>
  <si>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</si>
  <si>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</si>
  <si>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</si>
  <si>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</si>
  <si>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</si>
  <si>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</si>
  <si>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</si>
  <si>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</si>
  <si>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</si>
  <si>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</si>
  <si>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</si>
  <si>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</si>
  <si>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</si>
  <si>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</si>
  <si>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</si>
  <si>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</si>
  <si>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150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</si>
  <si>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</si>
  <si>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</si>
  <si>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</si>
  <si>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</si>
  <si>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</si>
  <si>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</si>
  <si>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</si>
  <si>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</si>
  <si>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</si>
  <si>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</si>
  <si>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</si>
  <si>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</si>
  <si>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</si>
  <si>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</si>
  <si>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</si>
  <si>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</si>
  <si>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</si>
  <si>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</si>
  <si>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</si>
  <si>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</si>
  <si>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</si>
  <si>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</si>
  <si>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</si>
  <si>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</si>
  <si>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</si>
  <si>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</si>
  <si>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</si>
  <si>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</si>
  <si>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</si>
  <si>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</si>
  <si>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</si>
  <si>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</si>
  <si>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</si>
  <si>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</si>
  <si>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</si>
  <si>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</si>
  <si>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</si>
  <si>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</si>
  <si>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</si>
  <si>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</si>
  <si>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</si>
  <si>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</si>
  <si>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</si>
  <si>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</si>
  <si>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</si>
  <si>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</si>
  <si>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</si>
  <si>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</si>
  <si>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</si>
  <si>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</si>
  <si>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</si>
  <si>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</si>
  <si>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</si>
  <si>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</si>
  <si>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</si>
  <si>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250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</si>
  <si>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</si>
  <si>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</si>
  <si>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</si>
  <si>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</si>
  <si>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</si>
  <si>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</si>
  <si>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</si>
  <si>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</si>
  <si>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</si>
  <si>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</si>
  <si>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</si>
  <si>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</si>
  <si>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</si>
  <si>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</si>
  <si>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</si>
  <si>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</si>
  <si>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</si>
  <si>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</si>
  <si>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</si>
  <si>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</si>
  <si>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</si>
  <si>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</si>
  <si>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</si>
  <si>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</si>
  <si>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</si>
  <si>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</si>
  <si>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</si>
  <si>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</si>
  <si>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</si>
  <si>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</si>
  <si>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</si>
  <si>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</si>
  <si>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</si>
  <si>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</si>
  <si>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</si>
  <si>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</si>
  <si>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</si>
  <si>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</si>
  <si>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</si>
  <si>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</si>
  <si>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</si>
  <si>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</si>
  <si>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</si>
  <si>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</si>
  <si>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</si>
  <si>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</si>
  <si>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</si>
  <si>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</si>
  <si>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</si>
  <si>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</si>
  <si>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</si>
  <si>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</si>
  <si>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</si>
  <si>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</si>
  <si>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</si>
  <si>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350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</si>
  <si>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</si>
  <si>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</si>
  <si>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</si>
  <si>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</si>
  <si>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</si>
  <si>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</si>
  <si>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</si>
  <si>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1,26A1,75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</si>
  <si>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</si>
  <si>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</si>
  <si>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</si>
  <si>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1,76A2,25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</si>
  <si>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</si>
  <si>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</si>
  <si>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</si>
  <si>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2,26A2,75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</si>
  <si>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</si>
  <si>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</si>
  <si>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</si>
  <si>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2,76A3,25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</si>
  <si>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</si>
  <si>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</si>
  <si>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</si>
  <si>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3,26A3,75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</si>
  <si>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</si>
  <si>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ASFAL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</si>
  <si>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</si>
  <si>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PVC</t>
    </r>
    <r>
      <rPr>
        <sz val="10"/>
        <rFont val="Times New Roman"/>
        <family val="1"/>
      </rPr>
      <t xml:space="preserve"> </t>
    </r>
    <r>
      <rPr>
        <sz val="10"/>
        <rFont val="Calibri"/>
        <family val="2"/>
      </rPr>
      <t>NBR7362</t>
    </r>
    <r>
      <rPr>
        <sz val="10"/>
        <rFont val="Times New Roman"/>
        <family val="1"/>
      </rPr>
      <t xml:space="preserve"> </t>
    </r>
    <r>
      <rPr>
        <sz val="10"/>
        <rFont val="Calibri"/>
        <family val="2"/>
      </rPr>
      <t>400</t>
    </r>
    <r>
      <rPr>
        <sz val="10"/>
        <rFont val="Times New Roman"/>
        <family val="1"/>
      </rPr>
      <t xml:space="preserve"> </t>
    </r>
    <r>
      <rPr>
        <sz val="10"/>
        <rFont val="Calibri"/>
        <family val="2"/>
      </rPr>
      <t>3,76A4,25</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</si>
  <si>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</si>
  <si>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</si>
  <si>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</si>
  <si>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</si>
  <si>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</si>
  <si>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</si>
  <si>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</si>
  <si>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</si>
  <si>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</si>
  <si>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</si>
  <si>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</si>
  <si>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</si>
  <si>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</si>
  <si>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</si>
  <si>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</si>
  <si>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</si>
  <si>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</si>
  <si>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</si>
  <si>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</si>
  <si>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</si>
  <si>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</si>
  <si>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</si>
  <si>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</si>
  <si>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</si>
  <si>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</si>
  <si>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</si>
  <si>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</si>
  <si>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</si>
  <si>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</si>
  <si>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</si>
  <si>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</si>
  <si>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</si>
  <si>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</si>
  <si>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</si>
  <si>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</si>
  <si>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</si>
  <si>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</si>
  <si>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</si>
  <si>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</si>
  <si>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</si>
  <si>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</si>
  <si>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</si>
  <si>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</si>
  <si>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</si>
  <si>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</si>
  <si>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</si>
  <si>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</si>
  <si>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</si>
  <si>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</si>
  <si>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</si>
  <si>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</si>
  <si>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</si>
  <si>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</si>
  <si>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</si>
  <si>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</si>
  <si>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</si>
  <si>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</si>
  <si>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</si>
  <si>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</si>
  <si>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</si>
  <si>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</si>
  <si>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</si>
  <si>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</si>
  <si>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</si>
  <si>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</si>
  <si>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</si>
  <si>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</si>
  <si>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</si>
  <si>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</si>
  <si>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</si>
  <si>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</si>
  <si>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</si>
  <si>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</si>
  <si>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</si>
  <si>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</si>
  <si>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</si>
  <si>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</si>
  <si>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</si>
  <si>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</si>
  <si>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</si>
  <si>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</si>
  <si>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</si>
  <si>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</si>
  <si>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</si>
  <si>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</si>
  <si>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</si>
  <si>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</si>
  <si>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</si>
  <si>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</si>
  <si>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</si>
  <si>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</si>
  <si>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</si>
  <si>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</si>
  <si>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</si>
  <si>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</si>
  <si>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</si>
  <si>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</si>
  <si>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</si>
  <si>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</si>
  <si>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</si>
  <si>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</si>
  <si>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</si>
  <si>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</si>
  <si>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</si>
  <si>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</si>
  <si>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</si>
  <si>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</si>
  <si>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</si>
  <si>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</si>
  <si>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</si>
  <si>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</si>
  <si>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</si>
  <si>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</si>
  <si>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</si>
  <si>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</si>
  <si>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</si>
  <si>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</si>
  <si>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</si>
  <si>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</si>
  <si>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</si>
  <si>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</si>
  <si>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</si>
  <si>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</si>
  <si>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</si>
  <si>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</si>
  <si>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</si>
  <si>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</si>
  <si>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</si>
  <si>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</si>
  <si>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</si>
  <si>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</si>
  <si>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</si>
  <si>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</si>
  <si>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</si>
  <si>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</si>
  <si>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</si>
  <si>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</si>
  <si>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</si>
  <si>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</si>
  <si>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</si>
  <si>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</si>
  <si>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</si>
  <si>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</si>
  <si>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</si>
  <si>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</si>
  <si>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</si>
  <si>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</si>
  <si>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</si>
  <si>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</si>
  <si>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</si>
  <si>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</si>
  <si>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</si>
  <si>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</si>
  <si>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</si>
  <si>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</si>
  <si>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</si>
  <si>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</si>
  <si>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</si>
  <si>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</si>
  <si>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</si>
  <si>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</si>
  <si>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</si>
  <si>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</si>
  <si>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</si>
  <si>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</si>
  <si>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</si>
  <si>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</si>
  <si>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</si>
  <si>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</si>
  <si>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</si>
  <si>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</si>
  <si>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</si>
  <si>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</si>
  <si>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</si>
  <si>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</si>
  <si>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</si>
  <si>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</si>
  <si>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</si>
  <si>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</si>
  <si>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</si>
  <si>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</si>
  <si>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</si>
  <si>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</si>
  <si>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</si>
  <si>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</si>
  <si>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</si>
  <si>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</si>
  <si>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</si>
  <si>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</si>
  <si>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</si>
  <si>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</si>
  <si>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</si>
  <si>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</si>
  <si>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</si>
  <si>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</si>
  <si>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</si>
  <si>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</si>
  <si>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</si>
  <si>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</si>
  <si>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</si>
  <si>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</si>
  <si>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</si>
  <si>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</si>
  <si>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</si>
  <si>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</si>
  <si>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</si>
  <si>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</si>
  <si>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</si>
  <si>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</si>
  <si>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</si>
  <si>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</si>
  <si>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</si>
  <si>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</si>
  <si>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</si>
  <si>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</si>
  <si>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</si>
  <si>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</si>
  <si>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</si>
  <si>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</si>
  <si>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</si>
  <si>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</si>
  <si>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</si>
  <si>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</si>
  <si>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</si>
  <si>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</si>
  <si>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</si>
  <si>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</si>
  <si>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</si>
  <si>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</si>
  <si>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</si>
  <si>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</si>
  <si>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</si>
  <si>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</si>
  <si>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</si>
  <si>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</si>
  <si>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</si>
  <si>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</si>
  <si>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</si>
  <si>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</si>
  <si>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</si>
  <si>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</si>
  <si>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</si>
  <si>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</si>
  <si>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</si>
  <si>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</si>
  <si>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</si>
  <si>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</si>
  <si>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</si>
  <si>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</si>
  <si>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</si>
  <si>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</si>
  <si>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</si>
  <si>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</si>
  <si>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</si>
  <si>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</si>
  <si>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</si>
  <si>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</si>
  <si>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</si>
  <si>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</si>
  <si>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</si>
  <si>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</si>
  <si>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</si>
  <si>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</si>
  <si>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</si>
  <si>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</si>
  <si>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</si>
  <si>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</si>
  <si>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</si>
  <si>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</si>
  <si>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</si>
  <si>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</si>
  <si>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</si>
  <si>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</si>
  <si>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</si>
  <si>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</si>
  <si>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</si>
  <si>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</si>
  <si>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</si>
  <si>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</si>
  <si>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</si>
  <si>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</si>
  <si>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</si>
  <si>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</si>
  <si>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</si>
  <si>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</si>
  <si>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</si>
  <si>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</si>
  <si>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</si>
  <si>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</si>
  <si>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</si>
  <si>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</si>
  <si>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</si>
  <si>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</si>
  <si>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</si>
  <si>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</si>
  <si>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</si>
  <si>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</si>
  <si>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</si>
  <si>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</si>
  <si>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</si>
  <si>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</si>
  <si>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</si>
  <si>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</si>
  <si>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</si>
  <si>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</si>
  <si>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</si>
  <si>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</si>
  <si>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</si>
  <si>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</si>
  <si>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</si>
  <si>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</si>
  <si>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</si>
  <si>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</si>
  <si>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</si>
  <si>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</si>
  <si>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</si>
  <si>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</si>
  <si>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</si>
  <si>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</si>
  <si>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</si>
  <si>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</si>
  <si>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</si>
  <si>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</si>
  <si>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</si>
  <si>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</si>
  <si>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</si>
  <si>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</si>
  <si>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</si>
  <si>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</si>
  <si>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</si>
  <si>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</si>
  <si>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</si>
  <si>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</si>
  <si>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</si>
  <si>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</si>
  <si>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</si>
  <si>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</si>
  <si>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</si>
  <si>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</si>
  <si>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</si>
  <si>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</si>
  <si>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</si>
  <si>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</si>
  <si>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</si>
  <si>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</si>
  <si>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</si>
  <si>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</si>
  <si>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</si>
  <si>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</si>
  <si>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</si>
  <si>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</si>
  <si>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</si>
  <si>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</si>
  <si>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</si>
  <si>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</si>
  <si>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</si>
  <si>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</si>
  <si>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</si>
  <si>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</si>
  <si>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</si>
  <si>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</si>
  <si>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</si>
  <si>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</si>
  <si>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</si>
  <si>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</si>
  <si>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350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</si>
  <si>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</si>
  <si>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</si>
  <si>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</si>
  <si>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ATE</t>
    </r>
    <r>
      <rPr>
        <sz val="10"/>
        <rFont val="Times New Roman"/>
        <family val="1"/>
      </rPr>
      <t xml:space="preserve"> </t>
    </r>
    <r>
      <rPr>
        <sz val="10"/>
        <rFont val="Calibri"/>
        <family val="2"/>
      </rPr>
      <t>1,25m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</si>
  <si>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</si>
  <si>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</si>
  <si>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</si>
  <si>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1,26A1,75m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</si>
  <si>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</si>
  <si>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</si>
  <si>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</si>
  <si>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1,76A2,25m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</si>
  <si>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</si>
  <si>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</si>
  <si>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</si>
  <si>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2,26A2,75m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</si>
  <si>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</si>
  <si>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</si>
  <si>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</si>
  <si>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2,76A3,25m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</si>
  <si>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</si>
  <si>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</si>
  <si>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</si>
  <si>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3,26A3,75m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</si>
  <si>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S/PAV</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</si>
  <si>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ASF</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</si>
  <si>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BLOCO</t>
    </r>
    <r>
      <rPr>
        <sz val="10"/>
        <rFont val="Times New Roman"/>
        <family val="1"/>
      </rPr>
      <t xml:space="preserve"> </t>
    </r>
    <r>
      <rPr>
        <sz val="10"/>
        <rFont val="Calibri"/>
        <family val="2"/>
      </rPr>
      <t>S/F</t>
    </r>
  </si>
  <si>
    <r>
      <rPr>
        <sz val="10"/>
        <rFont val="Calibri"/>
        <family val="2"/>
      </rPr>
      <t>REDE</t>
    </r>
    <r>
      <rPr>
        <sz val="10"/>
        <rFont val="Times New Roman"/>
        <family val="1"/>
      </rPr>
      <t xml:space="preserve"> </t>
    </r>
    <r>
      <rPr>
        <sz val="10"/>
        <rFont val="Calibri"/>
        <family val="2"/>
      </rPr>
      <t>ESG</t>
    </r>
    <r>
      <rPr>
        <sz val="10"/>
        <rFont val="Times New Roman"/>
        <family val="1"/>
      </rPr>
      <t xml:space="preserve"> </t>
    </r>
    <r>
      <rPr>
        <sz val="10"/>
        <rFont val="Calibri"/>
        <family val="2"/>
      </rPr>
      <t>FOFO</t>
    </r>
    <r>
      <rPr>
        <sz val="10"/>
        <rFont val="Times New Roman"/>
        <family val="1"/>
      </rPr>
      <t xml:space="preserve"> </t>
    </r>
    <r>
      <rPr>
        <sz val="10"/>
        <rFont val="Calibri"/>
        <family val="2"/>
      </rPr>
      <t>400</t>
    </r>
    <r>
      <rPr>
        <sz val="10"/>
        <rFont val="Times New Roman"/>
        <family val="1"/>
      </rPr>
      <t xml:space="preserve"> </t>
    </r>
    <r>
      <rPr>
        <sz val="10"/>
        <rFont val="Calibri"/>
        <family val="2"/>
      </rPr>
      <t>3,76A4,25m</t>
    </r>
    <r>
      <rPr>
        <sz val="10"/>
        <rFont val="Times New Roman"/>
        <family val="1"/>
      </rPr>
      <t xml:space="preserve"> </t>
    </r>
    <r>
      <rPr>
        <sz val="10"/>
        <rFont val="Calibri"/>
        <family val="2"/>
      </rPr>
      <t>PARAL</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</si>
  <si>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</si>
  <si>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</si>
  <si>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</si>
  <si>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</si>
  <si>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</si>
  <si>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</si>
  <si>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</si>
  <si>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</si>
  <si>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</si>
  <si>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</si>
  <si>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</si>
  <si>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</si>
  <si>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</si>
  <si>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</si>
  <si>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</si>
  <si>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</si>
  <si>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</si>
  <si>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</si>
  <si>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</si>
  <si>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</si>
  <si>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</si>
  <si>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</si>
  <si>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</si>
  <si>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</si>
  <si>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</si>
  <si>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</si>
  <si>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</si>
  <si>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</si>
  <si>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</si>
  <si>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</si>
  <si>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</si>
  <si>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1,26</t>
    </r>
    <r>
      <rPr>
        <sz val="10"/>
        <rFont val="Times New Roman"/>
        <family val="1"/>
      </rPr>
      <t xml:space="preserve"> </t>
    </r>
    <r>
      <rPr>
        <sz val="10"/>
        <rFont val="Calibri"/>
        <family val="2"/>
      </rPr>
      <t>A</t>
    </r>
    <r>
      <rPr>
        <sz val="10"/>
        <rFont val="Times New Roman"/>
        <family val="1"/>
      </rPr>
      <t xml:space="preserve"> </t>
    </r>
    <r>
      <rPr>
        <sz val="10"/>
        <rFont val="Calibri"/>
        <family val="2"/>
      </rPr>
      <t>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</si>
  <si>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</si>
  <si>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</si>
  <si>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</si>
  <si>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</si>
  <si>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</si>
  <si>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</si>
  <si>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</si>
  <si>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</si>
  <si>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</si>
  <si>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</si>
  <si>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</si>
  <si>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</si>
  <si>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</si>
  <si>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</si>
  <si>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</si>
  <si>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</si>
  <si>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</si>
  <si>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</si>
  <si>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ATE</t>
    </r>
    <r>
      <rPr>
        <sz val="10"/>
        <rFont val="Times New Roman"/>
        <family val="1"/>
      </rPr>
      <t xml:space="preserve"> </t>
    </r>
    <r>
      <rPr>
        <sz val="10"/>
        <rFont val="Calibri"/>
        <family val="2"/>
      </rPr>
      <t>1,25-BEIRA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</si>
  <si>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1,26A1,75M-B.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</si>
  <si>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1,76A2,25M-B.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</si>
  <si>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2,26A2,75M-B.</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</si>
  <si>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80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</si>
  <si>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</si>
  <si>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150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</si>
  <si>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</si>
  <si>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250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</si>
  <si>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r>
      <rPr>
        <sz val="10"/>
        <rFont val="Calibri"/>
        <family val="2"/>
      </rPr>
      <t>INTERCEP</t>
    </r>
    <r>
      <rPr>
        <sz val="10"/>
        <rFont val="Times New Roman"/>
        <family val="1"/>
      </rPr>
      <t xml:space="preserve"> </t>
    </r>
    <r>
      <rPr>
        <sz val="10"/>
        <rFont val="Calibri"/>
        <family val="2"/>
      </rPr>
      <t>FOFO</t>
    </r>
    <r>
      <rPr>
        <sz val="10"/>
        <rFont val="Times New Roman"/>
        <family val="1"/>
      </rPr>
      <t xml:space="preserve"> </t>
    </r>
    <r>
      <rPr>
        <sz val="10"/>
        <rFont val="Calibri"/>
        <family val="2"/>
      </rPr>
      <t>300</t>
    </r>
    <r>
      <rPr>
        <sz val="10"/>
        <rFont val="Times New Roman"/>
        <family val="1"/>
      </rPr>
      <t xml:space="preserve"> </t>
    </r>
    <r>
      <rPr>
        <sz val="10"/>
        <rFont val="Calibri"/>
        <family val="2"/>
      </rPr>
      <t>AEREO</t>
    </r>
    <r>
      <rPr>
        <sz val="10"/>
        <rFont val="Times New Roman"/>
        <family val="1"/>
      </rPr>
      <t xml:space="preserve"> </t>
    </r>
    <r>
      <rPr>
        <sz val="10"/>
        <rFont val="Calibri"/>
        <family val="2"/>
      </rPr>
      <t>-</t>
    </r>
    <r>
      <rPr>
        <sz val="10"/>
        <rFont val="Times New Roman"/>
        <family val="1"/>
      </rPr>
      <t xml:space="preserve"> </t>
    </r>
    <r>
      <rPr>
        <sz val="10"/>
        <rFont val="Calibri"/>
        <family val="2"/>
      </rPr>
      <t>BEIRA</t>
    </r>
    <r>
      <rPr>
        <sz val="10"/>
        <rFont val="Times New Roman"/>
        <family val="1"/>
      </rPr>
      <t xml:space="preserve"> </t>
    </r>
    <r>
      <rPr>
        <sz val="10"/>
        <rFont val="Calibri"/>
        <family val="2"/>
      </rPr>
      <t>RIO</t>
    </r>
    <r>
      <rPr>
        <sz val="10"/>
        <rFont val="Times New Roman"/>
        <family val="1"/>
      </rPr>
      <t xml:space="preserve"> </t>
    </r>
    <r>
      <rPr>
        <sz val="10"/>
        <rFont val="Calibri"/>
        <family val="2"/>
      </rPr>
      <t>S/F</t>
    </r>
  </si>
  <si>
    <t>Altura da base = 0,20m</t>
  </si>
  <si>
    <t>Àrea de pavimentalçao x 0,20m</t>
  </si>
  <si>
    <t>Area pavimentada x consumo - 0,075x15976,88</t>
  </si>
  <si>
    <t>Volume a base x peso especifico - 3195,38x1,7</t>
  </si>
  <si>
    <t xml:space="preserve">Areia </t>
  </si>
  <si>
    <t>Area pavimentada x consumo - 0,075x15976,88*55</t>
  </si>
  <si>
    <t>Considerando um ensaio a cada 200m, como o trecho tem 1720</t>
  </si>
  <si>
    <t>materia de jazida</t>
  </si>
  <si>
    <t>Volume de corte * peso esp. médio e transporte para bota-fora, conforme indicado no memorial de terraplenagem* 13 km</t>
  </si>
  <si>
    <t>Escavação para rebaixo do subleito</t>
  </si>
  <si>
    <t>Execução do gabião</t>
  </si>
  <si>
    <t>Volume x Peso especifico 2625 x 1,65</t>
  </si>
  <si>
    <t>Volume x Peso especifico x km 2625 x 1,65 x 55</t>
  </si>
  <si>
    <t>MAT005500</t>
  </si>
  <si>
    <t>SCO-RJ</t>
  </si>
  <si>
    <t>Arame galvanizado nº 16</t>
  </si>
  <si>
    <t>MAT095150</t>
  </si>
  <si>
    <t>Pedra de mão</t>
  </si>
  <si>
    <t>MAT096550</t>
  </si>
  <si>
    <t>Peça de madeira serrada, seção (2,5cm x 22,5cm / 1'' x 9'') - grupo ll da Tabela Classificarória de Especificações de Produtos Madeireiros</t>
  </si>
  <si>
    <t>MAT096800</t>
  </si>
  <si>
    <t>Peça de madeira serrada, seção (7,5cm x 7,5cm / 3'' x 3'') - grupo ll da Tabela Classificarória de Especificações de Produtos Madeireiros</t>
  </si>
  <si>
    <t>MAT112150</t>
  </si>
  <si>
    <t>Prego com cabeça, de (18x30)</t>
  </si>
  <si>
    <t>MAT133100</t>
  </si>
  <si>
    <t>Tela em aço revestido de PVC, fio 2,4mm, malha hexagonal de (8x10)cm</t>
  </si>
  <si>
    <t>Volume da base x peso especifico de 1,7</t>
  </si>
  <si>
    <t>Volume da base x peso especifico de 1,7*55 km</t>
  </si>
  <si>
    <t>considerando o comprimento dos trechos x 2 lados</t>
  </si>
  <si>
    <t>10.22</t>
  </si>
  <si>
    <t>conforme quantidade de poste</t>
  </si>
  <si>
    <t>Q3 = 64,40m / Q4 = 70,54m / Q5 = 60,08m / Q6 = 69,94m / Q7 = 66,12m / Q8 = 60,14m / Q9 = 189,00m / Q10 = 201,32m / Q11 = 193,40m</t>
  </si>
  <si>
    <t>Para a marcação das vagas de estacionamento</t>
  </si>
  <si>
    <t>Q21 = 127,04m / Q22 = 84,42m / Q23 = 257,48m / Q24 = 246,00m / Q25 = 133,82m / Q26 = 64,40m / Q27 = 52,46m / Q28 = 89,20m / Q29 = 342,50m</t>
  </si>
  <si>
    <t/>
  </si>
  <si>
    <t>CALCETEIRO/PINTOR (OFICIAL - SINDUSCON)</t>
  </si>
  <si>
    <t>ELETROTECNICO MONTADOR - SINTRACONST</t>
  </si>
  <si>
    <t>ENCANADOR (OFICIAL - SINDUSCON)</t>
  </si>
  <si>
    <t>ARMADOR (OFICIAL - SINDUSCON)</t>
  </si>
  <si>
    <t>LADRILHISTA (OFICIAL - SINDUSCON)</t>
  </si>
  <si>
    <t>MONTADOR (SINTRACONST)</t>
  </si>
  <si>
    <t>ENGENHEIRO JUNIOR</t>
  </si>
  <si>
    <t>PASTILHEIRO (OFICIAL - SINDUSCON)</t>
  </si>
  <si>
    <t>PEDREIRO (OFICIAL - SINDUSCON)</t>
  </si>
  <si>
    <t>PINTOR (OFICIAL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</si>
  <si>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</si>
  <si>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</si>
  <si>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</si>
  <si>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</si>
  <si>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</si>
  <si>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</si>
  <si>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</si>
  <si>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</si>
  <si>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</si>
  <si>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</si>
  <si>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</si>
  <si>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</si>
  <si>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</si>
  <si>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OPERADOR DE MAQUINAS PESADAS II - SINDICOPES</t>
  </si>
  <si>
    <t>MOURAO RETO DE CONCRETO BASE 10X10CM H=2.50M</t>
  </si>
  <si>
    <t>CONCRETO USINADO FCK 30 MPA BRITA 0+1 ABATIMENTO 100 +/- 20MM</t>
  </si>
  <si>
    <t>REJUNTE EPOXI COR BRANCA</t>
  </si>
  <si>
    <t>REJUNTE JUNTAPLUS FINA COR CINZA</t>
  </si>
  <si>
    <t>REJUNTE PORCELANATO QUARTZOLIT</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</si>
  <si>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</si>
  <si>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</si>
  <si>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</si>
  <si>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</si>
  <si>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</si>
  <si>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</si>
  <si>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</si>
  <si>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</si>
  <si>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</si>
  <si>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</si>
  <si>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</si>
  <si>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</si>
  <si>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AREIA FINA</t>
  </si>
  <si>
    <t>AREIA PARA ATERRO</t>
  </si>
  <si>
    <t>ARGAMASSA PARA GRAUTEAMENTO TIPO SIKAGROUT</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</si>
  <si>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</si>
  <si>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</si>
  <si>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</si>
  <si>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</si>
  <si>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</si>
  <si>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</si>
  <si>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</si>
  <si>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</si>
  <si>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</si>
  <si>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</si>
  <si>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</si>
  <si>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</si>
  <si>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</si>
  <si>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</si>
  <si>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</si>
  <si>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</si>
  <si>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</si>
  <si>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</si>
  <si>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</si>
  <si>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</si>
  <si>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</si>
  <si>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</si>
  <si>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</si>
  <si>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</si>
  <si>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</si>
  <si>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</si>
  <si>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</si>
  <si>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</si>
  <si>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</si>
  <si>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</si>
  <si>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</si>
  <si>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</si>
  <si>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</si>
  <si>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</si>
  <si>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</si>
  <si>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</si>
  <si>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</si>
  <si>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</si>
  <si>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</si>
  <si>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</si>
  <si>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</si>
  <si>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</si>
  <si>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</si>
  <si>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</si>
  <si>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</si>
  <si>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</si>
  <si>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</si>
  <si>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</si>
  <si>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</si>
  <si>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</si>
  <si>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</si>
  <si>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</si>
  <si>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</si>
  <si>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</si>
  <si>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</si>
  <si>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</si>
  <si>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</si>
  <si>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</si>
  <si>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</si>
  <si>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</si>
  <si>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</si>
  <si>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</si>
  <si>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</si>
  <si>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</si>
  <si>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DIVISORIA ESP.35MM MIOLO COLMEIA MOD ALTA/PAINEL/PAINEL MODULARES NO TIPO MD-1</t>
  </si>
  <si>
    <t>PORTA P/ DIVISORIA 80X210 CM, MIOLO CELULAR 35MM INC DOBR/FECH TUBULAR</t>
  </si>
  <si>
    <t>GRANITO CINZA ANDORINHA E = 3 CM POLIDO NOS DOIS LADOS</t>
  </si>
  <si>
    <t>MATERIAIS PARA IMPERMEABILIZACAO</t>
  </si>
  <si>
    <t>ADITIVO IMPERMEABILIZANTE PEGA NORMAL P/ ARGAMASSA E CONCRETO - SIKA 1, VEDACIT PRO OU EQUIVALENTE</t>
  </si>
  <si>
    <t>SIKA TOP 107</t>
  </si>
  <si>
    <t>MANTA GEOTEXTIL DE POLIESTER BIDIM RT-16</t>
  </si>
  <si>
    <t>IMPERMEABILIZANTE PRETO FLEXIVEL IGOLFLEX OU EQUIVALENTE</t>
  </si>
  <si>
    <t>IMPERMEABILIZANTE ASFALTICO DISPERSO EM AGUA IGOL 2 - SIKA OU EQUIVALENTE</t>
  </si>
  <si>
    <t>SIKAFLEX 1A</t>
  </si>
  <si>
    <t>ML</t>
  </si>
  <si>
    <t>SIKA TOP 108 ARMATEC (INIBIDOR DE CORROSAO)</t>
  </si>
  <si>
    <t>MATERIAIS PARA IMPERMEABILIZACAO (CONT.)</t>
  </si>
  <si>
    <t>LONA PLASTICA PRETA 80 MICRAS</t>
  </si>
  <si>
    <t>OXIPRIMER DA TEXSA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</si>
  <si>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</si>
  <si>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</si>
  <si>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</si>
  <si>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</si>
  <si>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</si>
  <si>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</si>
  <si>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</si>
  <si>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</si>
  <si>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</si>
  <si>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</si>
  <si>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</si>
  <si>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</si>
  <si>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</si>
  <si>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</si>
  <si>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</si>
  <si>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</si>
  <si>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</si>
  <si>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</si>
  <si>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</si>
  <si>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</si>
  <si>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</si>
  <si>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</si>
  <si>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</si>
  <si>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</si>
  <si>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</si>
  <si>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</si>
  <si>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</si>
  <si>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</si>
  <si>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</si>
  <si>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</si>
  <si>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</si>
  <si>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</si>
  <si>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</si>
  <si>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</si>
  <si>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</si>
  <si>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</si>
  <si>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</si>
  <si>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</si>
  <si>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</si>
  <si>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</si>
  <si>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</si>
  <si>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CONJUNTO FIXACAO P/ TELHA DE ALUMINIO TRAPEZOIDAL</t>
  </si>
  <si>
    <t>PARAFUSO COM BUCHA S-10</t>
  </si>
  <si>
    <t>BARRA CHATA DE FERRO ASTM A-36 1/4" X 2"</t>
  </si>
  <si>
    <t>PARAFUSO GALV. C/PORCA E ARRUELA 16MM X 200MM</t>
  </si>
  <si>
    <t>BUCHA DE NYLON N.º8 REF.: TEL-5308</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</si>
  <si>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</si>
  <si>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</si>
  <si>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</si>
  <si>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</si>
  <si>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</si>
  <si>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</si>
  <si>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</si>
  <si>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</si>
  <si>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</si>
  <si>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</si>
  <si>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</si>
  <si>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</si>
  <si>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</si>
  <si>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</si>
  <si>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</si>
  <si>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</si>
  <si>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</si>
  <si>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</si>
  <si>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</si>
  <si>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</si>
  <si>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</si>
  <si>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</si>
  <si>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</si>
  <si>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</si>
  <si>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</si>
  <si>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</si>
  <si>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</si>
  <si>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</si>
  <si>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</si>
  <si>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</si>
  <si>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</si>
  <si>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</si>
  <si>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</si>
  <si>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</si>
  <si>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</si>
  <si>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</si>
  <si>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</si>
  <si>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</si>
  <si>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</si>
  <si>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</si>
  <si>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</si>
  <si>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</si>
  <si>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</si>
  <si>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</si>
  <si>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BARRA APOIO RETA INOX 40CM ACCESS - JACKWAL OU EQUIVALENTE</t>
  </si>
  <si>
    <t>FILETE EM ISOPOR 2X1CM</t>
  </si>
  <si>
    <t>BARRA APOIO RETA INOX 90CM ACCESS - JACKWAL OU EQUIVALENTE</t>
  </si>
  <si>
    <t>CILINDRO DE GAS DE COZINHA 45 KG (VAZIO)</t>
  </si>
  <si>
    <t>DUREPOX (250G)</t>
  </si>
  <si>
    <t>PARAF. INOX SEXT. M6X45MM, BUCHA N.8, ARRUELA 1/4"</t>
  </si>
  <si>
    <t>FIXADOR UNIV SPDA ESTANH TEL-5024 P/CABO 16 A 70MM</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</si>
  <si>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</si>
  <si>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</si>
  <si>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</si>
  <si>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</si>
  <si>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</si>
  <si>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</si>
  <si>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</si>
  <si>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</si>
  <si>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</si>
  <si>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</si>
  <si>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</si>
  <si>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</si>
  <si>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</si>
  <si>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</si>
  <si>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</si>
  <si>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</si>
  <si>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</si>
  <si>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</si>
  <si>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</si>
  <si>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</si>
  <si>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</si>
  <si>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</si>
  <si>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</si>
  <si>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</si>
  <si>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</si>
  <si>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</si>
  <si>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</si>
  <si>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</si>
  <si>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</si>
  <si>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</si>
  <si>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</si>
  <si>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</si>
  <si>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</si>
  <si>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</si>
  <si>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</si>
  <si>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</si>
  <si>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</si>
  <si>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</si>
  <si>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</si>
  <si>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</si>
  <si>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</si>
  <si>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</si>
  <si>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</si>
  <si>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</si>
  <si>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</si>
  <si>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</si>
  <si>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</si>
  <si>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</si>
  <si>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</si>
  <si>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</si>
  <si>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</si>
  <si>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</si>
  <si>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</si>
  <si>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</si>
  <si>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</si>
  <si>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</si>
  <si>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</si>
  <si>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</si>
  <si>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</si>
  <si>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</si>
  <si>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</si>
  <si>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CERAMICA 10X10 CM COR BRANCA OU AREIA</t>
  </si>
  <si>
    <t>PASTILHA CERÂMICA 5X5CM COR BRANCA</t>
  </si>
  <si>
    <t>CERAMICA 10X10CM REF. CAMBURI BRANCO</t>
  </si>
  <si>
    <t>REVESTIMENTOS (PEDRAS NATURAIS)</t>
  </si>
  <si>
    <t>MARMORE BRANCO P/BANCADA ESP. 3 CM</t>
  </si>
  <si>
    <t>GRANITO CINZA ANDORINHA POLIDO ESP. 2CM P/ BANCAD</t>
  </si>
  <si>
    <t>REVESTIMENTOS (ELEMENTOS DE ARREMATE)</t>
  </si>
  <si>
    <t>CANTONEIRA DE ALUMINIO SEXTAVADA P/ ACABAMENTO</t>
  </si>
  <si>
    <t>MOLDURA EM MADEIRA DE LEI DE 7.0 X 2.5 CM</t>
  </si>
  <si>
    <t>PEITORIL GRANITO CINZA ANDORINHA LARG.15CM,ESP.3CM</t>
  </si>
  <si>
    <t>PEITORIL MARMORE BRANCO, LARG. 40 CM</t>
  </si>
  <si>
    <t>RODA PAREDE GRAN CINZA AND 7X2CM ACAB 2 LADOS</t>
  </si>
  <si>
    <t>FORROS</t>
  </si>
  <si>
    <t>FORRO DE GESSO COLOCADO, ACABAMENTO TIPO LISO</t>
  </si>
  <si>
    <t>FORROS (CONTINUAÇÃO)</t>
  </si>
  <si>
    <t>FORRO PVC FRISADO L= 20CM ESP.10MM,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</si>
  <si>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</si>
  <si>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</si>
  <si>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</si>
  <si>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</si>
  <si>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</si>
  <si>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</si>
  <si>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</si>
  <si>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</si>
  <si>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</si>
  <si>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</si>
  <si>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</si>
  <si>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</si>
  <si>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</si>
  <si>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</si>
  <si>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</si>
  <si>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PAR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</si>
  <si>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</si>
  <si>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</si>
  <si>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</si>
  <si>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</si>
  <si>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</si>
  <si>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</si>
  <si>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</si>
  <si>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</si>
  <si>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</si>
  <si>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</si>
  <si>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</si>
  <si>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</si>
  <si>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</si>
  <si>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</si>
  <si>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</si>
  <si>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</si>
  <si>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</si>
  <si>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</si>
  <si>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</si>
  <si>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</si>
  <si>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</si>
  <si>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</si>
  <si>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</si>
  <si>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</si>
  <si>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</si>
  <si>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MASSA PARA VIDRO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</si>
  <si>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</si>
  <si>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</si>
  <si>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</si>
  <si>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</si>
  <si>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</si>
  <si>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</si>
  <si>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</si>
  <si>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</si>
  <si>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</si>
  <si>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</si>
  <si>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</si>
  <si>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</si>
  <si>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</si>
  <si>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</si>
  <si>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</si>
  <si>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</si>
  <si>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</si>
  <si>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</si>
  <si>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</si>
  <si>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</si>
  <si>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ACRILICA A BASE DAGUA SUVINIL/CORAL/EQUIVALENTE</t>
  </si>
  <si>
    <t>MASSA PARA MADEIRA A BASE DAGUA SUVINIL/CORAL/EQUIVALENTE</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</si>
  <si>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</si>
  <si>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</si>
  <si>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</si>
  <si>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</si>
  <si>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</si>
  <si>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</si>
  <si>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</si>
  <si>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</si>
  <si>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</si>
  <si>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</si>
  <si>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</si>
  <si>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</si>
  <si>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</si>
  <si>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</si>
  <si>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</si>
  <si>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</si>
  <si>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</si>
  <si>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</si>
  <si>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</si>
  <si>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</si>
  <si>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CJ</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</si>
  <si>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</si>
  <si>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</si>
  <si>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</si>
  <si>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</si>
  <si>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</si>
  <si>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</si>
  <si>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</si>
  <si>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</si>
  <si>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</si>
  <si>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</si>
  <si>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</si>
  <si>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</si>
  <si>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</si>
  <si>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</si>
  <si>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</si>
  <si>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</si>
  <si>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</si>
  <si>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</si>
  <si>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</si>
  <si>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</si>
  <si>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</si>
  <si>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</si>
  <si>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</si>
  <si>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</si>
  <si>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LAMPADAS (CONTINUAÇÃO)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</si>
  <si>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</si>
  <si>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</si>
  <si>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</si>
  <si>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</si>
  <si>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</si>
  <si>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</si>
  <si>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</si>
  <si>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</si>
  <si>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</si>
  <si>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</si>
  <si>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</si>
  <si>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</si>
  <si>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</si>
  <si>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</si>
  <si>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</si>
  <si>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</si>
  <si>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</si>
  <si>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</si>
  <si>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</si>
  <si>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</si>
  <si>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</si>
  <si>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</si>
  <si>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</si>
  <si>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</si>
  <si>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</si>
  <si>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</si>
  <si>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</si>
  <si>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</si>
  <si>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</si>
  <si>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</si>
  <si>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</si>
  <si>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</si>
  <si>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</si>
  <si>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</si>
  <si>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</si>
  <si>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</si>
  <si>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</si>
  <si>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</si>
  <si>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</si>
  <si>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</si>
  <si>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</si>
  <si>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</si>
  <si>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</si>
  <si>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</si>
  <si>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</si>
  <si>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</si>
  <si>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</si>
  <si>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</si>
  <si>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</si>
  <si>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</si>
  <si>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</si>
  <si>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</si>
  <si>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</si>
  <si>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</si>
  <si>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</si>
  <si>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</si>
  <si>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ELETRODUTOS (PVC RIGIDO E CONEXÕES) - CONTINUAÇÃO</t>
  </si>
  <si>
    <t>DUTO CORRUGADO DE PEAD COR PRETA 6"</t>
  </si>
  <si>
    <t>DUTO CORRUGADO DE PEAD COR PRETA 2"</t>
  </si>
  <si>
    <t>DUTO CORRUGADO DE PEAD COR PRETA 4"</t>
  </si>
  <si>
    <t>ELETRODUTOS (PVC RIG/FLEX E CONEXOES - CONT</t>
  </si>
  <si>
    <t>DUTO CORRUGADO DE PEAD COR PRETA 3"</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</si>
  <si>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</si>
  <si>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</si>
  <si>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</si>
  <si>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</si>
  <si>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</si>
  <si>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</si>
  <si>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</si>
  <si>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</si>
  <si>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</si>
  <si>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</si>
  <si>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</si>
  <si>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</si>
  <si>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</si>
  <si>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</si>
  <si>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</si>
  <si>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</si>
  <si>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</si>
  <si>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</si>
  <si>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</si>
  <si>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</si>
  <si>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</si>
  <si>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</si>
  <si>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</si>
  <si>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</si>
  <si>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</si>
  <si>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</si>
  <si>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</si>
  <si>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</si>
  <si>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</si>
  <si>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</si>
  <si>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</si>
  <si>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</si>
  <si>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</si>
  <si>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</si>
  <si>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</si>
  <si>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</si>
  <si>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</si>
  <si>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</si>
  <si>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TELEFONICO CI C/ 20 PARES Ø 50 MM</t>
  </si>
  <si>
    <t>FIOS E CABOS (CONT)</t>
  </si>
  <si>
    <t>CABO COAXIAL P/ TV, SERIE -RG6-67% - 75 OHMS</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</si>
  <si>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</si>
  <si>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</si>
  <si>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</si>
  <si>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</si>
  <si>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</si>
  <si>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</si>
  <si>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</si>
  <si>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</si>
  <si>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NH 01 RETARDADO IN 125 A</t>
  </si>
  <si>
    <t>BASES E FUSIVEIS (CONTINUACAO)</t>
  </si>
  <si>
    <t>FUSÍVEL NH-02 RETARDADO, IN=355A</t>
  </si>
  <si>
    <t>DISJUNTORES (CONTINUAÇÃO)</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</si>
  <si>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</si>
  <si>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</si>
  <si>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</si>
  <si>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</si>
  <si>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</si>
  <si>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</si>
  <si>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</si>
  <si>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</si>
  <si>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</si>
  <si>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</si>
  <si>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</si>
  <si>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</si>
  <si>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</si>
  <si>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</si>
  <si>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</si>
  <si>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</si>
  <si>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</si>
  <si>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</si>
  <si>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</si>
  <si>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</si>
  <si>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</si>
  <si>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</si>
  <si>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</si>
  <si>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</si>
  <si>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</si>
  <si>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</si>
  <si>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DISJUNTOR CAIXA MOLDADA DIN TRIPOLAR 200A</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</si>
  <si>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</si>
  <si>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</si>
  <si>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</si>
  <si>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</si>
  <si>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</si>
  <si>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</si>
  <si>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</si>
  <si>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</si>
  <si>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</si>
  <si>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</si>
  <si>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</si>
  <si>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</si>
  <si>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</si>
  <si>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</si>
  <si>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</si>
  <si>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</si>
  <si>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</si>
  <si>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</si>
  <si>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</si>
  <si>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</si>
  <si>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</si>
  <si>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</si>
  <si>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</si>
  <si>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</si>
  <si>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</si>
  <si>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</si>
  <si>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</si>
  <si>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</si>
  <si>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</si>
  <si>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</si>
  <si>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</si>
  <si>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</si>
  <si>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</si>
  <si>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</si>
  <si>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</si>
  <si>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</si>
  <si>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</si>
  <si>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</si>
  <si>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</si>
  <si>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</si>
  <si>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</si>
  <si>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</si>
  <si>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</si>
  <si>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PLACA CEGA FRONTAL 2US P/ RACK 19"</t>
  </si>
  <si>
    <t>LUMINÁRIAS (CALHAS, PROJETORES, CONJUNTOS)</t>
  </si>
  <si>
    <t>RELE FOTOCONTROLADOR T2 AN2000 LN PP TECNOWATT/EQUIV</t>
  </si>
  <si>
    <t>ARANDELA COM DIFUSOR EM VIDRO 25CM</t>
  </si>
  <si>
    <t>LÂMPADAS</t>
  </si>
  <si>
    <t>LAMPADA LED BIVOLT BULBO E27 9W - LUZ BRANCA - FORMATO TRADICIONAL</t>
  </si>
  <si>
    <t>LAMPADA MISTA DE 160 W</t>
  </si>
  <si>
    <t>LAMPADA LED BIVOLT BULBO E27 20W - LUZ BRANCA - FORMATO TRADICIONAL</t>
  </si>
  <si>
    <t>LAMPADA FLUORESCENTE TUBULAR 20W</t>
  </si>
  <si>
    <t>LAMPADA FLUORESCENTE TUBULAR 40W</t>
  </si>
  <si>
    <t>LUMINÁRIAS (CONT.)</t>
  </si>
  <si>
    <t>BLOCO AUT. ILUM. EMERG. P/ ACLARAMENTO E/OU BALIZAMENTO 2X9W - AUT. 2 HORAS</t>
  </si>
  <si>
    <t>PLAFONIER COM GLOBO PLÁSTICO 9X4"</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</si>
  <si>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</si>
  <si>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</si>
  <si>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</si>
  <si>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</si>
  <si>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</si>
  <si>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ARANDELA PROVA DE TEMPO 45º EM ALUM SILICIO, ACAB EPOXI CINZA (E-27) - VISOR POLICARB. C/ GRADE</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</si>
  <si>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</si>
  <si>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</si>
  <si>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</si>
  <si>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</si>
  <si>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</si>
  <si>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</si>
  <si>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</si>
  <si>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</si>
  <si>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</si>
  <si>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</si>
  <si>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</si>
  <si>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</si>
  <si>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</si>
  <si>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</si>
  <si>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</si>
  <si>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</si>
  <si>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</si>
  <si>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</si>
  <si>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</si>
  <si>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CONJ AR COND SPLIT INVERTER PISO TETO 36000 BTUS - CICLO QUENTE/FRIO - CLASSIFICACAO A OU B - 220V</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</si>
  <si>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</si>
  <si>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</si>
  <si>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</si>
  <si>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</si>
  <si>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</si>
  <si>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</si>
  <si>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</si>
  <si>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</si>
  <si>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</si>
  <si>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</si>
  <si>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</si>
  <si>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</si>
  <si>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</si>
  <si>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</si>
  <si>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</si>
  <si>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</si>
  <si>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</si>
  <si>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</si>
  <si>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</si>
  <si>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</si>
  <si>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</si>
  <si>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</si>
  <si>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</si>
  <si>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</si>
  <si>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</si>
  <si>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</si>
  <si>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</si>
  <si>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</si>
  <si>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</si>
  <si>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</si>
  <si>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</si>
  <si>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</si>
  <si>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</si>
  <si>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</si>
  <si>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</si>
  <si>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</si>
  <si>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</si>
  <si>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</si>
  <si>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</si>
  <si>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</si>
  <si>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</si>
  <si>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</si>
  <si>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</si>
  <si>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</si>
  <si>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</si>
  <si>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</si>
  <si>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</si>
  <si>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</si>
  <si>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</si>
  <si>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</si>
  <si>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</si>
  <si>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</si>
  <si>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</si>
  <si>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</si>
  <si>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</si>
  <si>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</si>
  <si>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</si>
  <si>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</si>
  <si>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</si>
  <si>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</si>
  <si>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</si>
  <si>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</si>
  <si>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</si>
  <si>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</si>
  <si>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</si>
  <si>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</si>
  <si>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</si>
  <si>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</si>
  <si>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</si>
  <si>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</si>
  <si>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</si>
  <si>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</si>
  <si>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</si>
  <si>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</si>
  <si>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</si>
  <si>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</si>
  <si>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</si>
  <si>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</si>
  <si>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</si>
  <si>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</si>
  <si>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</si>
  <si>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</si>
  <si>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</si>
  <si>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</si>
  <si>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</si>
  <si>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</si>
  <si>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</si>
  <si>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</si>
  <si>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</si>
  <si>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</si>
  <si>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</si>
  <si>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</si>
  <si>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</si>
  <si>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</si>
  <si>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</si>
  <si>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</si>
  <si>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</si>
  <si>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</si>
  <si>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</si>
  <si>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</si>
  <si>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</si>
  <si>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</si>
  <si>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</si>
  <si>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</si>
  <si>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</si>
  <si>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</si>
  <si>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</si>
  <si>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</si>
  <si>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</si>
  <si>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</si>
  <si>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</si>
  <si>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</si>
  <si>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</si>
  <si>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</si>
  <si>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</si>
  <si>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</si>
  <si>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</si>
  <si>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</si>
  <si>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</si>
  <si>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</si>
  <si>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</si>
  <si>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</si>
  <si>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</si>
  <si>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</si>
  <si>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</si>
  <si>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</si>
  <si>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</si>
  <si>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</si>
  <si>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</si>
  <si>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</si>
  <si>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</si>
  <si>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</si>
  <si>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</si>
  <si>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</si>
  <si>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</si>
  <si>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</si>
  <si>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</si>
  <si>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</si>
  <si>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</si>
  <si>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</si>
  <si>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</si>
  <si>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</si>
  <si>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</si>
  <si>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</si>
  <si>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</si>
  <si>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</si>
  <si>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</si>
  <si>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</si>
  <si>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KWH</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</si>
  <si>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</si>
  <si>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</si>
  <si>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</si>
  <si>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</si>
  <si>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</si>
  <si>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</si>
  <si>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</si>
  <si>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</si>
  <si>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</si>
  <si>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</si>
  <si>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</si>
  <si>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</si>
  <si>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</si>
  <si>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</si>
  <si>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</si>
  <si>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</si>
  <si>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</si>
  <si>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</si>
  <si>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</si>
  <si>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</si>
  <si>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</si>
  <si>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</si>
  <si>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</si>
  <si>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</si>
  <si>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</si>
  <si>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</si>
  <si>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BANDEJA FIXACAO SIMPLES 19" - 2 US X 390MM</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</si>
  <si>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</si>
  <si>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</si>
  <si>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</si>
  <si>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</si>
  <si>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</si>
  <si>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</si>
  <si>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</si>
  <si>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</si>
  <si>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</si>
  <si>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</si>
  <si>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</si>
  <si>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</si>
  <si>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</si>
  <si>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</si>
  <si>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GUIA DE CABOS VERTICAL P/ RACK ABERTO 40 US</t>
  </si>
  <si>
    <t>GUIA DE CABOS VERTICAL P/ RACK ABERTO 44 US</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</si>
  <si>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</si>
  <si>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</si>
  <si>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</si>
  <si>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</si>
  <si>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</si>
  <si>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</si>
  <si>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</si>
  <si>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</si>
  <si>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</si>
  <si>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</si>
  <si>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</si>
  <si>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</si>
  <si>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</si>
  <si>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</si>
  <si>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</si>
  <si>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</si>
  <si>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</si>
  <si>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</si>
  <si>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</si>
  <si>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</si>
  <si>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</si>
  <si>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</si>
  <si>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</si>
  <si>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</si>
  <si>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</si>
  <si>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</si>
  <si>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</si>
  <si>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</si>
  <si>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</si>
  <si>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</si>
  <si>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</si>
  <si>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</si>
  <si>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</si>
  <si>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</si>
  <si>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</si>
  <si>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</si>
  <si>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</si>
  <si>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</si>
  <si>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</si>
  <si>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PARA REGISTRO 25MM X 3/4"</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</si>
  <si>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</si>
  <si>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</si>
  <si>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</si>
  <si>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</si>
  <si>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</si>
  <si>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</si>
  <si>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</si>
  <si>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</si>
  <si>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</si>
  <si>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</si>
  <si>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</si>
  <si>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</si>
  <si>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</si>
  <si>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</si>
  <si>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</si>
  <si>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</si>
  <si>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</si>
  <si>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</si>
  <si>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</si>
  <si>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</si>
  <si>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</si>
  <si>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</si>
  <si>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</si>
  <si>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</si>
  <si>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</si>
  <si>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</si>
  <si>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</si>
  <si>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</si>
  <si>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</si>
  <si>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</si>
  <si>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</si>
  <si>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</si>
  <si>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</si>
  <si>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</si>
  <si>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</si>
  <si>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</si>
  <si>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</si>
  <si>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</si>
  <si>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</si>
  <si>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</si>
  <si>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</si>
  <si>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</si>
  <si>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</si>
  <si>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</si>
  <si>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</si>
  <si>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</si>
  <si>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</si>
  <si>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</si>
  <si>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</si>
  <si>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</si>
  <si>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</si>
  <si>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</si>
  <si>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</si>
  <si>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</si>
  <si>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</si>
  <si>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</si>
  <si>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</si>
  <si>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BACIA SANITÁRIA CONVENCIONAL RAVENA P9, DECA</t>
  </si>
  <si>
    <t>REGISTROS</t>
  </si>
  <si>
    <t>REGISTRO DE GAVETA CROMADO 1/2"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</si>
  <si>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</si>
  <si>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</si>
  <si>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</si>
  <si>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</si>
  <si>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</si>
  <si>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</si>
  <si>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</si>
  <si>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</si>
  <si>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ESCOAMENTO P/ PIA AMERICANA 1.1/2 X 3.3/4</t>
  </si>
  <si>
    <t>VALVULA DE SAIDA PARA LAVATORIO CROMADA 1"</t>
  </si>
  <si>
    <t>VALVULA DE ESCOAMENTO P/ PIA OU TANQUE 1.1/4" CROMADA</t>
  </si>
  <si>
    <t>VALVULA DE SAIDA P/MICTORIO CROMADA (11/2")</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</si>
  <si>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</si>
  <si>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</si>
  <si>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</si>
  <si>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</si>
  <si>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</si>
  <si>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</si>
  <si>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</si>
  <si>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</si>
  <si>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</si>
  <si>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</si>
  <si>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HORIZONTAL BRONZE - 100MM (4)</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</si>
  <si>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</si>
  <si>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</si>
  <si>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</si>
  <si>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</si>
  <si>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</si>
  <si>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</si>
  <si>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</si>
  <si>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</si>
  <si>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</si>
  <si>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</si>
  <si>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P/ MICTORIO 1.1/2"</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</si>
  <si>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</si>
  <si>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</si>
  <si>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</si>
  <si>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</si>
  <si>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</si>
  <si>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</si>
  <si>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</si>
  <si>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</si>
  <si>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</si>
  <si>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</si>
  <si>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</si>
  <si>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</si>
  <si>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</si>
  <si>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</si>
  <si>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</si>
  <si>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</si>
  <si>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</si>
  <si>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</si>
  <si>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</si>
  <si>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</si>
  <si>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</si>
  <si>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</si>
  <si>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</si>
  <si>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</si>
  <si>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</si>
  <si>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</si>
  <si>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</si>
  <si>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</si>
  <si>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</si>
  <si>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</si>
  <si>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</si>
  <si>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SIFONADA DE LOUCA BRANCA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</si>
  <si>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</si>
  <si>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</si>
  <si>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</si>
  <si>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</si>
  <si>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</si>
  <si>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</si>
  <si>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</si>
  <si>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</si>
  <si>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</si>
  <si>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</si>
  <si>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</si>
  <si>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</si>
  <si>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</si>
  <si>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</si>
  <si>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</si>
  <si>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</si>
  <si>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</si>
  <si>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</si>
  <si>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</si>
  <si>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CUBA LOUCA BRANCA OVAL DE EMBUTIR REF. L37</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</si>
  <si>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</si>
  <si>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</si>
  <si>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</si>
  <si>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</si>
  <si>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</si>
  <si>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</si>
  <si>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</si>
  <si>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</si>
  <si>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</si>
  <si>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</si>
  <si>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METAIS SANITÁRIOS</t>
  </si>
  <si>
    <t>TORNEIRA DE PRESSAO CROMADA DE USO GERAL 1/2</t>
  </si>
  <si>
    <t>TUBO DE LIGACAO CROMADO COM CANOPLA</t>
  </si>
  <si>
    <t>DUCHA MANUAL ACQUA JET C/ REG.PRESSÃO REF. C 2195</t>
  </si>
  <si>
    <t>TORNEIRA JATO ESGUICHO EM ACO INOX DIAM. 3/8" - TAMANHO 15 CM P/ BEBEDOURO INDUSTRIAL</t>
  </si>
  <si>
    <t>TORNEIRA EM PVC PARA LAVATORIO</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</si>
  <si>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</si>
  <si>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</si>
  <si>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</si>
  <si>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</si>
  <si>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</si>
  <si>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</si>
  <si>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</si>
  <si>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</si>
  <si>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</si>
  <si>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</si>
  <si>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EQUIPAMENTOS DE PROTEÇÃO CONTRA INCÊNDIO</t>
  </si>
  <si>
    <t>CAIXA DE INCENDIO/ABRIGO PARA MANGUEIRA 60X90X17CM C/ TAMPA E SUPORTE</t>
  </si>
  <si>
    <t>CAIXA DE ACO 40X60X40CM P/HIDRANTE DE RECALQUE</t>
  </si>
  <si>
    <t>ADAPTADOR LATAO ROSCA PARA ENGATE RAPIDO 63X63MM</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</si>
  <si>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</si>
  <si>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</si>
  <si>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</si>
  <si>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</si>
  <si>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</si>
  <si>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</si>
  <si>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</si>
  <si>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</si>
  <si>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</si>
  <si>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</si>
  <si>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</si>
  <si>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</si>
  <si>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</si>
  <si>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</si>
  <si>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</si>
  <si>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</si>
  <si>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</si>
  <si>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</si>
  <si>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</si>
  <si>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</si>
  <si>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</si>
  <si>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</si>
  <si>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</si>
  <si>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</si>
  <si>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</si>
  <si>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</si>
  <si>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</si>
  <si>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</si>
  <si>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</si>
  <si>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</si>
  <si>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</si>
  <si>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</si>
  <si>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</si>
  <si>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</si>
  <si>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</si>
  <si>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</si>
  <si>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</si>
  <si>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</si>
  <si>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</si>
  <si>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</si>
  <si>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</si>
  <si>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</si>
  <si>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</si>
  <si>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</si>
  <si>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</si>
  <si>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</si>
  <si>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SOLDA (ESTANHO) 40 X 60 - 2,5MM - TRIFLUXO OU EQUIVALENTE</t>
  </si>
  <si>
    <t>ASSENTO DE PLASTICO PARA VASO SANITARIO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</si>
  <si>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</si>
  <si>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</si>
  <si>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</si>
  <si>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</si>
  <si>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</si>
  <si>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</si>
  <si>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</si>
  <si>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</si>
  <si>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</si>
  <si>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</si>
  <si>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</si>
  <si>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</si>
  <si>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</si>
  <si>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</si>
  <si>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</si>
  <si>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</si>
  <si>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</si>
  <si>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</si>
  <si>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</si>
  <si>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</si>
  <si>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</si>
  <si>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</si>
  <si>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</si>
  <si>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</si>
  <si>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</si>
  <si>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</si>
  <si>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</si>
  <si>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</si>
  <si>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</si>
  <si>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</si>
  <si>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</si>
  <si>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</si>
  <si>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</si>
  <si>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</si>
  <si>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</si>
  <si>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</si>
  <si>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</si>
  <si>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</si>
  <si>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</si>
  <si>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</si>
  <si>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</si>
  <si>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</si>
  <si>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</si>
  <si>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</si>
  <si>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</si>
  <si>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</si>
  <si>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</si>
  <si>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</si>
  <si>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</si>
  <si>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</si>
  <si>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</si>
  <si>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</si>
  <si>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</si>
  <si>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</si>
  <si>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</si>
  <si>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</si>
  <si>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</si>
  <si>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</si>
  <si>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</si>
  <si>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</si>
  <si>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</si>
  <si>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</si>
  <si>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</si>
  <si>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</si>
  <si>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</si>
  <si>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</si>
  <si>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</si>
  <si>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</si>
  <si>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</si>
  <si>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</si>
  <si>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</si>
  <si>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</si>
  <si>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</si>
  <si>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</si>
  <si>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</si>
  <si>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</si>
  <si>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</si>
  <si>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</si>
  <si>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</si>
  <si>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</si>
  <si>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</si>
  <si>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</si>
  <si>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</si>
  <si>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</si>
  <si>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</si>
  <si>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</si>
  <si>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</si>
  <si>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</si>
  <si>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</si>
  <si>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</si>
  <si>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</si>
  <si>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QUADRO DISTRIB. PVC DE EMBUTIR P/ 6 CIRCUITOS C/ BARRAMENTO C/ TRINCO</t>
  </si>
  <si>
    <t>QUADRO DISTRIB. PVC DE EMBUTIR P/ 12 CIRCUITOS S/ BARRAMENTO C/ TRINCO</t>
  </si>
  <si>
    <t>INSUMOS ACABAMENTOS - CIVIL</t>
  </si>
  <si>
    <t>REVESTIMENTOS CERAMICOS (PAREDES)</t>
  </si>
  <si>
    <t>CERAMICA LISA BRANCA REF POLAR 33X61 A - INCESA OU EQUIVALENE</t>
  </si>
  <si>
    <t>ESQUADRIAS METALICAS</t>
  </si>
  <si>
    <t>PORTA CORTA FOGO COM BARRA ANTIPANICO 1.00 X 2.10</t>
  </si>
  <si>
    <t>TINTAS E VERNIZES</t>
  </si>
  <si>
    <t>LIXA EM FOLHA DÁGUA GRANA Nº 240 - NORTON OU EQUIVALENTE</t>
  </si>
  <si>
    <t>ROD. FEDERAL - CONSTRUCAO</t>
  </si>
  <si>
    <t>CONTINUACAO - CONSTRUCAO DE ESTRADAS</t>
  </si>
  <si>
    <t>SOLO BRITA</t>
  </si>
  <si>
    <t>OFICINA</t>
  </si>
  <si>
    <t>COMBUSTIVEL</t>
  </si>
  <si>
    <t>GASOLINA COMUM</t>
  </si>
  <si>
    <t>OLEO DIESEL</t>
  </si>
  <si>
    <t>MATERIAL DE CONSUMO I</t>
  </si>
  <si>
    <t>ESTOPA BRANCA - KG</t>
  </si>
  <si>
    <t>FITA CREPE 24 MM X 50 M - 3M OU EQUIVALENTE</t>
  </si>
  <si>
    <t>RL</t>
  </si>
  <si>
    <t>EPI S</t>
  </si>
  <si>
    <t>EPI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</si>
  <si>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</si>
  <si>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</si>
  <si>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</si>
  <si>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</si>
  <si>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</si>
  <si>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</si>
  <si>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</si>
  <si>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</si>
  <si>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</si>
  <si>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</si>
  <si>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</si>
  <si>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</si>
  <si>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</si>
  <si>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</si>
  <si>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</si>
  <si>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</si>
  <si>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</si>
  <si>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</si>
  <si>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</si>
  <si>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</si>
  <si>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</si>
  <si>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</si>
  <si>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</si>
  <si>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</si>
  <si>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</si>
  <si>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</si>
  <si>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</si>
  <si>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</si>
  <si>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</si>
  <si>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</si>
  <si>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</si>
  <si>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</si>
  <si>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</si>
  <si>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</si>
  <si>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PRECO SINAPI</t>
  </si>
  <si>
    <t>MAQUINA ELETRICA P/ POLIMENTO PISO - REF TAB SINAPI</t>
  </si>
  <si>
    <t>MAQ. CORTAR ASFALTO/CONCRETO - REF TABELA SINAPI</t>
  </si>
  <si>
    <t>Categoria: Equipamento</t>
  </si>
  <si>
    <t>EQUIPAMENTOS (CUSTO HORARIO - CONT)</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</si>
  <si>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</si>
  <si>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</si>
  <si>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</si>
  <si>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</si>
  <si>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</si>
  <si>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</si>
  <si>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</si>
  <si>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</si>
  <si>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</si>
  <si>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CACAMBA METALICA BASCULANTE COM CAPACIDADE DE 6 M3 (INCLUI MONTAGEM, NAO INCLUI CAMINHAO)</t>
  </si>
  <si>
    <t>VIBRADOR DE IMERSAO, DIAMETRO DA PONTEIRA DE *45* MM, COM MOTOR ELETRICO TRIFASICO DE 2 HP (2 CV)</t>
  </si>
  <si>
    <t>GUINDAUTO HIDRAULICO, CAPACIDADE MAXIMA DE CARGA 6200 KG, MOMENTO MAXIMO DE CARGA 11,7 TM , ALCANCE MAXIMO HORIZONTAL 9,70 M, PARA MONTAGEM SOBRE CHASSI DE CAMINHAO PBT MINIMO 13000 KG (INCLUI MONTAGEM, NAO INCLUI CAMINHAO)</t>
  </si>
  <si>
    <t>PA CARREGADEIRA SOBRE RODAS, POTENCIA LIQUIDA 128 HP, CAPACIDADE DA CACAMBA DE 1,7 A 2,8 M3, PESO OPERACIONAL MAXIMO DE 11632 KG</t>
  </si>
  <si>
    <t>COMPACTADOR DE SOLOS DE PERCURSAO (SOQUETE) COM MOTOR A GASOLINA 4 TEMPOS DE 4 HP (4 CV)</t>
  </si>
  <si>
    <t xml:space="preserve">UN    </t>
  </si>
  <si>
    <t xml:space="preserve">M     </t>
  </si>
  <si>
    <t xml:space="preserve">KG    </t>
  </si>
  <si>
    <t xml:space="preserve">L     </t>
  </si>
  <si>
    <t xml:space="preserve">M3    </t>
  </si>
  <si>
    <t xml:space="preserve">H     </t>
  </si>
  <si>
    <t xml:space="preserve">MES   </t>
  </si>
  <si>
    <t xml:space="preserve">M2    </t>
  </si>
  <si>
    <t xml:space="preserve">PAR   </t>
  </si>
  <si>
    <t xml:space="preserve">JG    </t>
  </si>
  <si>
    <t xml:space="preserve">T     </t>
  </si>
  <si>
    <t xml:space="preserve">CJ    </t>
  </si>
  <si>
    <t xml:space="preserve">100M  </t>
  </si>
  <si>
    <t>CORTADEIRA DE PISO DE CONCRETO E ASFALTO, PARA DISCO PADRAO DE DIAMETRO 350 MM (14") OU 450 MM (18") , MOTOR A GASOLINA, POTENCIA 13 HP, SEM DISCO</t>
  </si>
  <si>
    <t>DISCO DE CORTE DIAMANTADO SEGMENTADO PARA CONCRETO, DIAMETRO DE 350 MM, FURO DE 1 " (14 X 1 ")</t>
  </si>
  <si>
    <t xml:space="preserve">KWH   </t>
  </si>
  <si>
    <t xml:space="preserve">CENTO </t>
  </si>
  <si>
    <t>SC25KG</t>
  </si>
  <si>
    <t>M2XMES</t>
  </si>
  <si>
    <t xml:space="preserve">MXMES </t>
  </si>
  <si>
    <t>UNXMES</t>
  </si>
  <si>
    <t xml:space="preserve">MIL   </t>
  </si>
  <si>
    <t xml:space="preserve">310ML </t>
  </si>
  <si>
    <t>TUBO CORRUGADO PEAD, PAREDE DUPLA, INTERNA LISA, JEI, DN/DI 250 MM, PARA SANEAMENTO (DRENAGEM/ESGOTO)</t>
  </si>
  <si>
    <t>ECO SOLI</t>
  </si>
  <si>
    <t>atendimento@ecosoli.com.br</t>
  </si>
  <si>
    <t>comercial@sustentaled.com.br</t>
  </si>
  <si>
    <t>contato@fotovolt.com.br</t>
  </si>
  <si>
    <t>SUTENTALED</t>
  </si>
  <si>
    <r>
      <t>24.981.205/0001-63</t>
    </r>
    <r>
      <rPr>
        <sz val="10"/>
        <color rgb="FF000000"/>
        <rFont val="Arial"/>
        <family val="2"/>
      </rPr>
      <t> </t>
    </r>
  </si>
  <si>
    <t>26.662.514/0001-04</t>
  </si>
  <si>
    <t>M²</t>
  </si>
  <si>
    <t>Motoniveladora Caterpillar modelo 120K ( cab + ar + ríper) ou equivalente</t>
  </si>
  <si>
    <t>Eletroduto de PVC flexível diâm. 4" (110mm), inclusive conexões</t>
  </si>
  <si>
    <t>atendimento@winnetmetais.com.br</t>
  </si>
  <si>
    <t>Winnetmetais</t>
  </si>
  <si>
    <t>50.040.042/0001-24</t>
  </si>
  <si>
    <t>Brasil Nativa</t>
  </si>
  <si>
    <t>41.797.991/0001-62</t>
  </si>
  <si>
    <t>comercial@brasilnativas.com.br</t>
  </si>
  <si>
    <t>contato@clickmudas.com.br</t>
  </si>
  <si>
    <t>46.016.262/0001-45</t>
  </si>
  <si>
    <t>Clickmudas</t>
  </si>
  <si>
    <t>contato@probiomas.com.br</t>
  </si>
  <si>
    <t>Probiomas</t>
  </si>
  <si>
    <t>27.500.796/0001-06</t>
  </si>
  <si>
    <t>AMK Jardinagem</t>
  </si>
  <si>
    <t>vendas@lojaamk.com.br</t>
  </si>
  <si>
    <t>18.826.048/0001-19</t>
  </si>
  <si>
    <t>ESCAVADEIRA HIDRÁULICA SOBRE ESTEIRAS, CAÇAMBA 0,80 M3, PESO OPERACIONAL 17 T, POTENCIA BRUTA 111 HP - CHI DIURNO.</t>
  </si>
  <si>
    <t>2C 14 13 09 00 18 07</t>
  </si>
  <si>
    <t>TCPO</t>
  </si>
  <si>
    <t>Tubo PEAD corrugado Ø 170 mm, perfurado para dreno</t>
  </si>
  <si>
    <t>Ferramentas manuais</t>
  </si>
  <si>
    <t>x</t>
  </si>
  <si>
    <t>CP 040</t>
  </si>
  <si>
    <t>CP 041</t>
  </si>
  <si>
    <t>CP 042</t>
  </si>
  <si>
    <t>CP 043</t>
  </si>
  <si>
    <t>CP 044</t>
  </si>
  <si>
    <t>CP-040</t>
  </si>
  <si>
    <t>CP-041</t>
  </si>
  <si>
    <t>CP-042</t>
  </si>
  <si>
    <t>CP-043</t>
  </si>
  <si>
    <t>CP-044</t>
  </si>
  <si>
    <t>Destinacao final de residuos classe II-B (escavacao de solo e demolicao) em area licenciada, exclusive carga, transporte e descarga</t>
  </si>
  <si>
    <t>CP-39</t>
  </si>
  <si>
    <t>Destinacao final de residuos classe II-B (escavacao de
solo e demolicao) em area licenciada, exclusive carga,
transporte e descarga</t>
  </si>
  <si>
    <t>GUERRA AMBIENTAL</t>
  </si>
  <si>
    <t>24.396.446/0001-45</t>
  </si>
  <si>
    <t>guerraambiental@outlook.com</t>
  </si>
  <si>
    <t>CP-008</t>
  </si>
  <si>
    <t>M³</t>
  </si>
  <si>
    <t>Destinção materiais que serão demolidos, como calçada, muro e pavimento asfáltico.</t>
  </si>
  <si>
    <t>4325,76m3*1,5*39,7km</t>
  </si>
  <si>
    <t>fundação do quiosque</t>
  </si>
  <si>
    <t>1.3</t>
  </si>
  <si>
    <t>1.4</t>
  </si>
  <si>
    <t>1.5</t>
  </si>
  <si>
    <t>1.6</t>
  </si>
  <si>
    <t>1.7</t>
  </si>
  <si>
    <t>1.8</t>
  </si>
  <si>
    <t>1.9</t>
  </si>
  <si>
    <t>1.10</t>
  </si>
  <si>
    <t>1.11</t>
  </si>
  <si>
    <t>2.1</t>
  </si>
  <si>
    <t>3.1</t>
  </si>
  <si>
    <t>3.2</t>
  </si>
  <si>
    <t>3.3</t>
  </si>
  <si>
    <t>3.4</t>
  </si>
  <si>
    <t>3.5</t>
  </si>
  <si>
    <t>3.6</t>
  </si>
  <si>
    <t>4.1</t>
  </si>
  <si>
    <t>4.2</t>
  </si>
  <si>
    <t>4.3</t>
  </si>
  <si>
    <t>4.4</t>
  </si>
  <si>
    <t>4.5</t>
  </si>
  <si>
    <t>4.6</t>
  </si>
  <si>
    <t>4.7</t>
  </si>
  <si>
    <t>4.8</t>
  </si>
  <si>
    <t>4.9</t>
  </si>
  <si>
    <t>4.10</t>
  </si>
  <si>
    <t>4.11</t>
  </si>
  <si>
    <t>4.12</t>
  </si>
  <si>
    <t>4.13</t>
  </si>
  <si>
    <t>4.14</t>
  </si>
  <si>
    <t>5.1</t>
  </si>
  <si>
    <t>5.2</t>
  </si>
  <si>
    <t>5.3</t>
  </si>
  <si>
    <t>5.4</t>
  </si>
  <si>
    <t>5.5</t>
  </si>
  <si>
    <t>5.6</t>
  </si>
  <si>
    <t>6.1</t>
  </si>
  <si>
    <t>6.2</t>
  </si>
  <si>
    <t>6.3</t>
  </si>
  <si>
    <t>6.4</t>
  </si>
  <si>
    <t>6.5</t>
  </si>
  <si>
    <t>6.6</t>
  </si>
  <si>
    <t>6.7</t>
  </si>
  <si>
    <t>6.8</t>
  </si>
  <si>
    <t>6.9</t>
  </si>
  <si>
    <t>6.10</t>
  </si>
  <si>
    <t>8.1</t>
  </si>
  <si>
    <t>8.2</t>
  </si>
  <si>
    <t>8.3</t>
  </si>
  <si>
    <t>8.4</t>
  </si>
  <si>
    <t>8.5</t>
  </si>
  <si>
    <t>8.6</t>
  </si>
  <si>
    <t>8.7</t>
  </si>
  <si>
    <t>Ensaio de Compactação Proctor Modificado - por amostra</t>
  </si>
  <si>
    <t>8.8</t>
  </si>
  <si>
    <t>Ensaio de Granulometria por Peneiramento</t>
  </si>
  <si>
    <t>8.9</t>
  </si>
  <si>
    <t>Ensaio de Indíce de suporte Califórnia</t>
  </si>
  <si>
    <t>9.1</t>
  </si>
  <si>
    <t>9.2</t>
  </si>
  <si>
    <t>9.3</t>
  </si>
  <si>
    <t>9.4</t>
  </si>
  <si>
    <t>9.5</t>
  </si>
  <si>
    <t>9.6</t>
  </si>
  <si>
    <t>9.7</t>
  </si>
  <si>
    <t>9.8</t>
  </si>
  <si>
    <t>9.9</t>
  </si>
  <si>
    <t>9.10</t>
  </si>
  <si>
    <t>9.11</t>
  </si>
  <si>
    <t>9.12</t>
  </si>
  <si>
    <t>CAIXA LIGACAO PREDIAL EM ANEL CONCRETO</t>
  </si>
  <si>
    <t>TAMPA CAIXA DE LIGACAO PREDIAL ESGOTO</t>
  </si>
  <si>
    <t>PADRAO 1A CX TERMOPL GRAND CALC HD 3/4"</t>
  </si>
  <si>
    <t>12.1</t>
  </si>
  <si>
    <t>12.2</t>
  </si>
  <si>
    <t>12.3</t>
  </si>
  <si>
    <t>12.4</t>
  </si>
  <si>
    <t>13.1</t>
  </si>
  <si>
    <t>13.2</t>
  </si>
  <si>
    <t>13.3</t>
  </si>
  <si>
    <t>13.4</t>
  </si>
  <si>
    <t>13.5</t>
  </si>
  <si>
    <t>13.6</t>
  </si>
  <si>
    <t>13.7</t>
  </si>
  <si>
    <t>13.8</t>
  </si>
  <si>
    <t>13.9</t>
  </si>
  <si>
    <t>13.10</t>
  </si>
  <si>
    <t>14.1</t>
  </si>
  <si>
    <t>14.2</t>
  </si>
  <si>
    <t>15.1</t>
  </si>
  <si>
    <t>1720x6x0,6</t>
  </si>
  <si>
    <t>Formas planas de madeira com 04 (quatro) reaproveitamentos, inclusive fornecimento e transporte das madeiras</t>
  </si>
  <si>
    <t>8 x 1720 x 0,3</t>
  </si>
  <si>
    <t>4x 1720 x 0,3 x 0,45</t>
  </si>
  <si>
    <t>MÊS 09</t>
  </si>
  <si>
    <t>MÊS 10</t>
  </si>
  <si>
    <t>MÊS 11</t>
  </si>
  <si>
    <t>MÊS 12</t>
  </si>
  <si>
    <t>MÊS 13</t>
  </si>
  <si>
    <t>MÊS 14</t>
  </si>
  <si>
    <t>MÊS 15</t>
  </si>
  <si>
    <t>7.6</t>
  </si>
  <si>
    <t xml:space="preserve">sub- base de brita </t>
  </si>
  <si>
    <t>Solo Brita</t>
  </si>
  <si>
    <t>Volume a base x peso especifico - 3195,38x1,05*55</t>
  </si>
  <si>
    <t>Volume a sub-base x peso especifico - 3195,38x1,7*55</t>
  </si>
  <si>
    <t>Volume do solo brita x peso especifico - 3195,38x1,05</t>
  </si>
  <si>
    <t>Altura da sub base = 0,20m</t>
  </si>
  <si>
    <t>Altura x Largura x Comprimento = 0,50m x 2,50m x 800,00m + 1,00m x 1,50m x 800,00m + 2,50m x 1,00m + 800,00m</t>
  </si>
  <si>
    <t>Altura do muro x comprimento x 2 lados
4m * 800m * 2</t>
  </si>
  <si>
    <t>Perimetro do muro x comprimento = 13,00m *800,00m</t>
  </si>
  <si>
    <t>7.7</t>
  </si>
  <si>
    <t>800 x 3 x 0,5</t>
  </si>
  <si>
    <t>Enroncamento para base do muro de gabião</t>
  </si>
  <si>
    <t>CP 045</t>
  </si>
  <si>
    <t>1720 extensão</t>
  </si>
  <si>
    <t>Considerando a extensão x largura 1720 x 3</t>
  </si>
  <si>
    <t>7 x 3</t>
  </si>
  <si>
    <t>ESCORAMENTO METALICO TIPO GAIOLA</t>
  </si>
  <si>
    <t>8.10</t>
  </si>
  <si>
    <t>9.13</t>
  </si>
  <si>
    <t>9.14</t>
  </si>
  <si>
    <t>11.7</t>
  </si>
  <si>
    <t>REDE ESG PVC NBR7362 250 ATE 1,25m S/PAV</t>
  </si>
  <si>
    <t>14.3</t>
  </si>
  <si>
    <t>Aterro envelopado com manta geotextil  RT - 16 kn/m</t>
  </si>
  <si>
    <t>quantidade x area x profundidade 33*12*0,3</t>
  </si>
  <si>
    <t>800*63,88</t>
  </si>
  <si>
    <t>escavação para a execução da ciclovia e calçadão</t>
  </si>
  <si>
    <t>URBANIZAÇÃO E REVITALIZAÇÃO DA ORLA DA PRAIA  CENTRAL  DE  PIÚMA NO TRECHO COMPREENDIDO ENTRE AS RUAS  ITAPERUNA ATE A ALIPIO PAULO E VALBERTO LAYBER ATÉ A AUGUSTO DA COSTA OLIVEIRA</t>
  </si>
  <si>
    <t>Conforme extensão da obra</t>
  </si>
  <si>
    <t>11.8</t>
  </si>
  <si>
    <t>REDE AGUA PVC PBA 20 DN 100 S/PAV</t>
  </si>
  <si>
    <t>Espírito Santo - Julho/2023</t>
  </si>
  <si>
    <r>
      <t xml:space="preserve">Descrição dos índices                                                                    </t>
    </r>
    <r>
      <rPr>
        <b/>
        <vertAlign val="superscript"/>
        <sz val="6.5"/>
        <color rgb="FFFFFFFF"/>
        <rFont val="Calibri"/>
        <family val="2"/>
      </rPr>
      <t xml:space="preserve">
</t>
    </r>
  </si>
  <si>
    <r>
      <rPr>
        <b/>
        <sz val="6.5"/>
        <rFont val="Calibri"/>
        <family val="2"/>
      </rPr>
      <t>Terraplenagem</t>
    </r>
  </si>
  <si>
    <r>
      <rPr>
        <sz val="6.5"/>
        <rFont val="Calibri"/>
        <family val="2"/>
      </rPr>
      <t>dez/2000 = 100</t>
    </r>
  </si>
  <si>
    <r>
      <rPr>
        <b/>
        <sz val="6.5"/>
        <rFont val="Calibri"/>
        <family val="2"/>
      </rPr>
      <t>Pavimentação</t>
    </r>
  </si>
  <si>
    <r>
      <rPr>
        <b/>
        <sz val="6.5"/>
        <rFont val="Calibri"/>
        <family val="2"/>
      </rPr>
      <t>Pavimentos de Concreto de Cimento Portland</t>
    </r>
  </si>
  <si>
    <r>
      <rPr>
        <b/>
        <sz val="6.5"/>
        <rFont val="Calibri"/>
        <family val="2"/>
      </rPr>
      <t>Drenagem</t>
    </r>
  </si>
  <si>
    <r>
      <rPr>
        <b/>
        <sz val="6.5"/>
        <rFont val="Calibri"/>
        <family val="2"/>
      </rPr>
      <t>Sinalização Horizontal</t>
    </r>
  </si>
  <si>
    <r>
      <rPr>
        <b/>
        <sz val="6.5"/>
        <rFont val="Calibri"/>
        <family val="2"/>
      </rPr>
      <t>Sinalização Vertical</t>
    </r>
  </si>
  <si>
    <r>
      <rPr>
        <sz val="6.5"/>
        <rFont val="Calibri"/>
        <family val="2"/>
      </rPr>
      <t>mai/2005 = 100</t>
    </r>
  </si>
  <si>
    <r>
      <rPr>
        <b/>
        <sz val="6.5"/>
        <rFont val="Calibri"/>
        <family val="2"/>
      </rPr>
      <t>Serviços com Aço para Obras de Arte Especiais</t>
    </r>
  </si>
  <si>
    <r>
      <rPr>
        <sz val="6.5"/>
        <rFont val="Calibri"/>
        <family val="2"/>
      </rPr>
      <t>dez/2022 = 100</t>
    </r>
  </si>
  <si>
    <r>
      <rPr>
        <b/>
        <sz val="6.5"/>
        <rFont val="Calibri"/>
        <family val="2"/>
      </rPr>
      <t>Obras de Arte Especiais sem Aço</t>
    </r>
  </si>
  <si>
    <r>
      <rPr>
        <b/>
        <sz val="6.5"/>
        <rFont val="Calibri"/>
        <family val="2"/>
      </rPr>
      <t>Superestrutura de Passarelas Metálicas</t>
    </r>
  </si>
  <si>
    <r>
      <rPr>
        <sz val="6.5"/>
        <rFont val="Calibri"/>
        <family val="2"/>
      </rPr>
      <t>jul/2021 = 100</t>
    </r>
  </si>
  <si>
    <r>
      <rPr>
        <b/>
        <sz val="6.5"/>
        <rFont val="Calibri"/>
        <family val="2"/>
      </rPr>
      <t>Obras Complementares e Meio Ambiente</t>
    </r>
  </si>
  <si>
    <r>
      <rPr>
        <sz val="6.5"/>
        <rFont val="Calibri"/>
        <family val="2"/>
      </rPr>
      <t>dez/2016 = 100</t>
    </r>
  </si>
  <si>
    <r>
      <rPr>
        <b/>
        <sz val="6.5"/>
        <rFont val="Calibri"/>
        <family val="2"/>
      </rPr>
      <t>Cimento Asfáltico Petróleo - CAP</t>
    </r>
  </si>
  <si>
    <r>
      <rPr>
        <sz val="6.5"/>
        <rFont val="Calibri"/>
        <family val="2"/>
      </rPr>
      <t>1.052,513</t>
    </r>
  </si>
  <si>
    <r>
      <rPr>
        <sz val="6.5"/>
        <rFont val="Calibri"/>
        <family val="2"/>
      </rPr>
      <t>1.047,609</t>
    </r>
  </si>
  <si>
    <r>
      <rPr>
        <b/>
        <sz val="6.5"/>
        <rFont val="Calibri"/>
        <family val="2"/>
      </rPr>
      <t>Emulsão Asfáltica</t>
    </r>
  </si>
  <si>
    <r>
      <rPr>
        <b/>
        <sz val="6.5"/>
        <rFont val="Calibri"/>
        <family val="2"/>
      </rPr>
      <t>Emulsão Asfáltica Modificada</t>
    </r>
  </si>
  <si>
    <r>
      <rPr>
        <sz val="6.5"/>
        <rFont val="Calibri"/>
        <family val="2"/>
      </rPr>
      <t>dez/2018 = 100</t>
    </r>
  </si>
  <si>
    <r>
      <rPr>
        <b/>
        <sz val="6.5"/>
        <rFont val="Calibri"/>
        <family val="2"/>
      </rPr>
      <t>Emulsão Asfáltica de Imprimação</t>
    </r>
  </si>
  <si>
    <r>
      <rPr>
        <b/>
        <sz val="6.5"/>
        <rFont val="Calibri"/>
        <family val="2"/>
      </rPr>
      <t>Asfalto Diluído de Petróleo - ADP</t>
    </r>
  </si>
  <si>
    <r>
      <rPr>
        <sz val="6.5"/>
        <rFont val="Calibri"/>
        <family val="2"/>
      </rPr>
      <t>1.002,236</t>
    </r>
  </si>
  <si>
    <r>
      <rPr>
        <sz val="6.5"/>
        <rFont val="Calibri"/>
        <family val="2"/>
      </rPr>
      <t>1.002,692</t>
    </r>
  </si>
  <si>
    <r>
      <rPr>
        <b/>
        <sz val="6.5"/>
        <rFont val="Calibri"/>
        <family val="2"/>
      </rPr>
      <t>Asfalto Modificado por Polímero</t>
    </r>
  </si>
  <si>
    <r>
      <rPr>
        <b/>
        <sz val="6.5"/>
        <rFont val="Calibri"/>
        <family val="2"/>
      </rPr>
      <t>Asfalto Borracha</t>
    </r>
  </si>
  <si>
    <r>
      <rPr>
        <b/>
        <sz val="6.5"/>
        <rFont val="Calibri"/>
        <family val="2"/>
      </rPr>
      <t>Mobilização e Desmobilização</t>
    </r>
  </si>
  <si>
    <r>
      <rPr>
        <b/>
        <sz val="6.5"/>
        <rFont val="Calibri"/>
        <family val="2"/>
      </rPr>
      <t>Administração Local</t>
    </r>
  </si>
  <si>
    <r>
      <rPr>
        <b/>
        <sz val="6.5"/>
        <rFont val="Calibri"/>
        <family val="2"/>
      </rPr>
      <t>Consultoria, Supervisão e Projeto</t>
    </r>
  </si>
  <si>
    <r>
      <rPr>
        <sz val="6.5"/>
        <rFont val="Calibri"/>
        <family val="2"/>
      </rPr>
      <t>ago/1994 = 100</t>
    </r>
  </si>
  <si>
    <r>
      <rPr>
        <sz val="6.5"/>
        <rFont val="Calibri"/>
        <family val="2"/>
      </rPr>
      <t>1.091,250</t>
    </r>
  </si>
  <si>
    <r>
      <rPr>
        <sz val="6.5"/>
        <rFont val="Calibri"/>
        <family val="2"/>
      </rPr>
      <t>1.092,685</t>
    </r>
  </si>
  <si>
    <r>
      <rPr>
        <sz val="6.5"/>
        <rFont val="Calibri"/>
        <family val="2"/>
      </rPr>
      <t>1.095,738</t>
    </r>
  </si>
  <si>
    <r>
      <rPr>
        <sz val="6.5"/>
        <rFont val="Calibri"/>
        <family val="2"/>
      </rPr>
      <t>1.101,389</t>
    </r>
  </si>
  <si>
    <r>
      <rPr>
        <sz val="6.5"/>
        <rFont val="Calibri"/>
        <family val="2"/>
      </rPr>
      <t>1.110,887</t>
    </r>
  </si>
  <si>
    <r>
      <rPr>
        <sz val="6.5"/>
        <rFont val="Calibri"/>
        <family val="2"/>
      </rPr>
      <t>1.118,827</t>
    </r>
  </si>
  <si>
    <r>
      <rPr>
        <sz val="6.5"/>
        <rFont val="Calibri"/>
        <family val="2"/>
      </rPr>
      <t>1.126,916</t>
    </r>
  </si>
  <si>
    <r>
      <rPr>
        <sz val="6.5"/>
        <rFont val="Calibri"/>
        <family val="2"/>
      </rPr>
      <t>1.134,775</t>
    </r>
  </si>
  <si>
    <r>
      <rPr>
        <sz val="6.5"/>
        <rFont val="Calibri"/>
        <family val="2"/>
      </rPr>
      <t>1.141,398</t>
    </r>
  </si>
  <si>
    <t xml:space="preserve">IGP - DI
</t>
  </si>
  <si>
    <r>
      <rPr>
        <sz val="6.5"/>
        <rFont val="Calibri"/>
        <family val="2"/>
      </rPr>
      <t>1.102,571</t>
    </r>
  </si>
  <si>
    <r>
      <rPr>
        <sz val="6.5"/>
        <rFont val="Calibri"/>
        <family val="2"/>
      </rPr>
      <t>1.098,095</t>
    </r>
  </si>
  <si>
    <r>
      <rPr>
        <sz val="6.5"/>
        <rFont val="Calibri"/>
        <family val="2"/>
      </rPr>
      <t>1.094,763</t>
    </r>
  </si>
  <si>
    <r>
      <rPr>
        <sz val="6.5"/>
        <rFont val="Calibri"/>
        <family val="2"/>
      </rPr>
      <t>1.102,660</t>
    </r>
  </si>
  <si>
    <r>
      <rPr>
        <sz val="6.5"/>
        <rFont val="Calibri"/>
        <family val="2"/>
      </rPr>
      <t>1.112,260</t>
    </r>
  </si>
  <si>
    <r>
      <rPr>
        <sz val="6.5"/>
        <rFont val="Calibri"/>
        <family val="2"/>
      </rPr>
      <t>1.117,787</t>
    </r>
  </si>
  <si>
    <r>
      <rPr>
        <sz val="6.5"/>
        <rFont val="Calibri"/>
        <family val="2"/>
      </rPr>
      <t>1.127,101</t>
    </r>
  </si>
  <si>
    <r>
      <rPr>
        <sz val="6.5"/>
        <rFont val="Calibri"/>
        <family val="2"/>
      </rPr>
      <t>1.128,408</t>
    </r>
  </si>
  <si>
    <r>
      <rPr>
        <sz val="6.5"/>
        <rFont val="Calibri"/>
        <family val="2"/>
      </rPr>
      <t>1.139,981</t>
    </r>
  </si>
  <si>
    <t>Canaleta perfil cartola 50 x 70 x 3 mm - aba 20 mm</t>
  </si>
  <si>
    <t>Dobramento de chapas metálicas com espessuras de até 10 mm</t>
  </si>
  <si>
    <t>Perfuração de chapas metálicas com espessura de até 3 mm - D = 25 mm</t>
  </si>
  <si>
    <t>Proteção de taludes rochosos com telas metálicas - resistência longitudinal à tração de 121 kN/m - fornecimento e posicionamento - inclusive cabos de aço, grampos e clipes de junção</t>
  </si>
  <si>
    <t>Demolição mecânica de concreto simples com escavadeira hidráulica</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</si>
  <si>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</si>
  <si>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</si>
  <si>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</si>
  <si>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</si>
  <si>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</si>
  <si>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</si>
  <si>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</si>
  <si>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</si>
  <si>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</si>
  <si>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</si>
  <si>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</si>
  <si>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</si>
  <si>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</si>
  <si>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</si>
  <si>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</si>
  <si>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</si>
  <si>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</si>
  <si>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</si>
  <si>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</si>
  <si>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</si>
  <si>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</si>
  <si>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</si>
  <si>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</si>
  <si>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</si>
  <si>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</si>
  <si>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</si>
  <si>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</si>
  <si>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</si>
  <si>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</si>
  <si>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</si>
  <si>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</si>
  <si>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</si>
  <si>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</si>
  <si>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</si>
  <si>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</si>
  <si>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</si>
  <si>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</si>
  <si>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</si>
  <si>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</si>
  <si>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</si>
  <si>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</si>
  <si>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</si>
  <si>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</si>
  <si>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</si>
  <si>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</si>
  <si>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</si>
  <si>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</si>
  <si>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</si>
  <si>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</si>
  <si>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</si>
  <si>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</si>
  <si>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</si>
  <si>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</si>
  <si>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</si>
  <si>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</si>
  <si>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</si>
  <si>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</si>
  <si>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</si>
  <si>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</si>
  <si>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</si>
  <si>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</si>
  <si>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</si>
  <si>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</si>
  <si>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</si>
  <si>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</si>
  <si>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</si>
  <si>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</si>
  <si>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</si>
  <si>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</si>
  <si>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</si>
  <si>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</si>
  <si>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</si>
  <si>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</si>
  <si>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</si>
  <si>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</si>
  <si>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</si>
  <si>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</si>
  <si>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</si>
  <si>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</si>
  <si>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</si>
  <si>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</si>
  <si>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</si>
  <si>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</si>
  <si>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</si>
  <si>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</si>
  <si>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</si>
  <si>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</si>
  <si>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</si>
  <si>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</si>
  <si>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</si>
  <si>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</si>
  <si>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</si>
  <si>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</si>
  <si>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</si>
  <si>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</si>
  <si>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</si>
  <si>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</si>
  <si>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</si>
  <si>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</si>
  <si>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</si>
  <si>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</si>
  <si>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</si>
  <si>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</si>
  <si>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</si>
  <si>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</si>
  <si>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</si>
  <si>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</si>
  <si>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</si>
  <si>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</si>
  <si>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</si>
  <si>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</si>
  <si>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</si>
  <si>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</si>
  <si>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</si>
  <si>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</si>
  <si>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</si>
  <si>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</si>
  <si>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</si>
  <si>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</si>
  <si>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</si>
  <si>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</si>
  <si>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</si>
  <si>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</si>
  <si>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</si>
  <si>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</si>
  <si>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</si>
  <si>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</si>
  <si>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</si>
  <si>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</si>
  <si>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</si>
  <si>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</si>
  <si>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</si>
  <si>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</si>
  <si>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</si>
  <si>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</si>
  <si>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</si>
  <si>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</si>
  <si>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</si>
  <si>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</si>
  <si>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</si>
  <si>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</si>
  <si>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</si>
  <si>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</si>
  <si>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</si>
  <si>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</si>
  <si>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</si>
  <si>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</si>
  <si>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</si>
  <si>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</si>
  <si>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</si>
  <si>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</si>
  <si>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</si>
  <si>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</si>
  <si>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</si>
  <si>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</si>
  <si>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</si>
  <si>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</si>
  <si>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</si>
  <si>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</si>
  <si>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</si>
  <si>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</si>
  <si>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</si>
  <si>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</si>
  <si>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</si>
  <si>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</si>
  <si>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</si>
  <si>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</si>
  <si>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</si>
  <si>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</si>
  <si>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</si>
  <si>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</si>
  <si>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</si>
  <si>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</si>
  <si>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</si>
  <si>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</si>
  <si>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</si>
  <si>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</si>
  <si>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</si>
  <si>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</si>
  <si>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</si>
  <si>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</si>
  <si>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</si>
  <si>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</si>
  <si>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</si>
  <si>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</si>
  <si>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</si>
  <si>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</si>
  <si>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</si>
  <si>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</si>
  <si>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</si>
  <si>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</si>
  <si>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</si>
  <si>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</si>
  <si>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</si>
  <si>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</si>
  <si>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</si>
  <si>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</si>
  <si>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</si>
  <si>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</si>
  <si>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</si>
  <si>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</si>
  <si>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</si>
  <si>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</si>
  <si>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</si>
  <si>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</si>
  <si>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</si>
  <si>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</si>
  <si>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</si>
  <si>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</si>
  <si>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</si>
  <si>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</si>
  <si>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</si>
  <si>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</si>
  <si>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</si>
  <si>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</si>
  <si>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</si>
  <si>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</si>
  <si>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</si>
  <si>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</si>
  <si>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</si>
  <si>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</si>
  <si>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</si>
  <si>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</si>
  <si>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</si>
  <si>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</si>
  <si>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</si>
  <si>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</si>
  <si>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</si>
  <si>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</si>
  <si>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</si>
  <si>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</si>
  <si>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</si>
  <si>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</si>
  <si>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</si>
  <si>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</si>
  <si>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</si>
  <si>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</si>
  <si>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</si>
  <si>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</si>
  <si>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</si>
  <si>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</si>
  <si>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</si>
  <si>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</si>
  <si>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</si>
  <si>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</si>
  <si>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</si>
  <si>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</si>
  <si>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</si>
  <si>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</si>
  <si>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</si>
  <si>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</si>
  <si>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</si>
  <si>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</si>
  <si>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</si>
  <si>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</si>
  <si>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</si>
  <si>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</si>
  <si>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</si>
  <si>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</si>
  <si>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</si>
  <si>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</si>
  <si>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</si>
  <si>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</si>
  <si>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</si>
  <si>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</si>
  <si>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</si>
  <si>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</si>
  <si>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</si>
  <si>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</si>
  <si>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</si>
  <si>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</si>
  <si>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</si>
  <si>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</si>
  <si>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</si>
  <si>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</si>
  <si>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</si>
  <si>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</si>
  <si>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</si>
  <si>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Estrutura em perfil de aço ASTM A36 corte, solda e montagem - fornecimento e instalação</t>
  </si>
  <si>
    <t>Hidrojateamento em superfície de aço grau WJ-2</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</si>
  <si>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</si>
  <si>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</si>
  <si>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</si>
  <si>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</si>
  <si>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</si>
  <si>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</si>
  <si>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</si>
  <si>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</si>
  <si>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</si>
  <si>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</si>
  <si>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</si>
  <si>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</si>
  <si>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</si>
  <si>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</si>
  <si>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</si>
  <si>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</si>
  <si>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</si>
  <si>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</si>
  <si>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Tratamento de superfície de aço com ferramenta mecânica grau SP-11</t>
  </si>
  <si>
    <t>Tratamento de superfície de aço com ferramenta mecânica grau SP-11 - em espaço confinado</t>
  </si>
  <si>
    <t>Retirada manual de dormente de madeira, bitola larga ou mista, com separação e empilhamento</t>
  </si>
  <si>
    <t>Retirada manual de dormente de madeira, bitola métrica, com separação e empilhamento</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</si>
  <si>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</si>
  <si>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</si>
  <si>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</si>
  <si>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1.850 un/km</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</si>
  <si>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</si>
  <si>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</si>
  <si>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</si>
  <si>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Fôrma metálica para pavimento de concreto - utilização de 100 vezes - confecção, instalação e retirada</t>
  </si>
  <si>
    <t>Cura com pintura asfáltica para camadas granulares com adição de cimento</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</si>
  <si>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</si>
  <si>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</si>
  <si>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</si>
  <si>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</si>
  <si>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</si>
  <si>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</si>
  <si>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</si>
  <si>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produzido e cimento</t>
  </si>
  <si>
    <t>Pintura com epóxi óxido de ferro em chapa metálica com pistola a ar comprimido, uma demão, espessura de 35 µm</t>
  </si>
  <si>
    <t>Pintura com esmalte poliuretano de dois componentes em chapa metálica com pistola a ar comprimido, uma demão, espessura de 35 µm</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</si>
  <si>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</si>
  <si>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</si>
  <si>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</si>
  <si>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</si>
  <si>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</si>
  <si>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Protensão de tirante permanente protendido de aço D = 32 mm, tensão de escoamento = 520 MPa e tensão de ruptura = 690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</si>
  <si>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</si>
  <si>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</si>
  <si>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</si>
  <si>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</si>
  <si>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</si>
  <si>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</si>
  <si>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de aço D = 32 mm, tensão de escoamento = 520 MPa e tensão de ruptura = 690 MPa - exceto perfuração</t>
  </si>
  <si>
    <t>Carga, manobra e descarga de barras de trilho de 12 m em cavalo mecânico com semirreboque com capacidade de 30 t - carga e descarga com carregadeira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</si>
  <si>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</si>
  <si>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</si>
  <si>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</si>
  <si>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</si>
  <si>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em cavalo mecânico com semirreboque com capacidade de 30 t - carga e descarga com carregadeira</t>
  </si>
  <si>
    <t>Usinagem de concreto asfáltico reciclado a frio com espuma de asfalto, agregado produzido e cimento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</si>
  <si>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</si>
  <si>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</si>
  <si>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</si>
  <si>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</si>
  <si>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Tratamento superficial e pintura da ponte e demais estruturas metálicas navais - exceto fundo do flutuante</t>
  </si>
  <si>
    <t>Tratamento superficial e pintura do fundo do flutuante</t>
  </si>
  <si>
    <r>
      <t>Orçamento:</t>
    </r>
    <r>
      <rPr>
        <sz val="11"/>
        <color theme="1"/>
        <rFont val="Calibri"/>
        <family val="2"/>
        <scheme val="minor"/>
      </rPr>
      <t> 1489801 - TABELA CUSTOS LABOR/CT-UFES PADRÃO DER-ES NÃO DESONERADOS JULHO/2024(LS HORISTAS=157,27; LS MENSALISTAS=72,93%; BDI=0%)</t>
    </r>
  </si>
  <si>
    <r>
      <t>Planilha:</t>
    </r>
    <r>
      <rPr>
        <sz val="11"/>
        <color theme="1"/>
        <rFont val="Calibri"/>
        <family val="2"/>
        <scheme val="minor"/>
      </rPr>
      <t> TABELA CUSTOS LABOR/CT-UFES PADRÃO DER-ES NÃO DESONERADOS JULHO/2024(LS HORISTAS=157,27; LS MENSALISTAS=72,93%; BDI=0%)</t>
    </r>
  </si>
  <si>
    <r>
      <t>Data Base:</t>
    </r>
    <r>
      <rPr>
        <sz val="11"/>
        <color theme="1"/>
        <rFont val="Calibri"/>
        <family val="2"/>
        <scheme val="minor"/>
      </rPr>
      <t> Julho/2024</t>
    </r>
  </si>
  <si>
    <t>SERVIÇOS ADMINISTRATIVOS E TÉCNICOS - MENSALISTAS</t>
  </si>
  <si>
    <t>Engenheiro Junior</t>
  </si>
  <si>
    <t>Engenheiro Pleno</t>
  </si>
  <si>
    <t>Engenhero Sênior</t>
  </si>
  <si>
    <t>Auxiliar de Almoxarife</t>
  </si>
  <si>
    <t>Encarregado de turma</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</si>
  <si>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</si>
  <si>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</si>
  <si>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</si>
  <si>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</si>
  <si>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</si>
  <si>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</si>
  <si>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</si>
  <si>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</si>
  <si>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</si>
  <si>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</si>
  <si>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</si>
  <si>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</si>
  <si>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</si>
  <si>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</si>
  <si>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</si>
  <si>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</si>
  <si>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</si>
  <si>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</si>
  <si>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</si>
  <si>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</si>
  <si>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</si>
  <si>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</si>
  <si>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</si>
  <si>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</si>
  <si>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</si>
  <si>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</si>
  <si>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</si>
  <si>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</si>
  <si>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</si>
  <si>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</si>
  <si>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</si>
  <si>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</si>
  <si>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</si>
  <si>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</si>
  <si>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</si>
  <si>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</si>
  <si>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</si>
  <si>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</si>
  <si>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</si>
  <si>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</si>
  <si>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</si>
  <si>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</si>
  <si>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</si>
  <si>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</si>
  <si>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</si>
  <si>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</si>
  <si>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</si>
  <si>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</si>
  <si>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</si>
  <si>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</si>
  <si>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</si>
  <si>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</si>
  <si>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</si>
  <si>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</si>
  <si>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</si>
  <si>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</si>
  <si>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</si>
  <si>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Índice de imperm.c/ manta asfáltica atendendo NBR 9952, asfalto polimérico, esp.4mm reforç.c/ filme int.em polietileno, regul.base c/ arg.1:4 esp.mín.15mm, proteção mec. arg. 1:4 esp.20mm, imprimação e juntas dilat.</t>
  </si>
  <si>
    <t>Índice de imperm.c/ manta asfáltica atendendo NBR 9952, asfalto polimerizado esp.3mm, reforç.c/ filme int. polietileno, regul. base c/ arg.1:4 esp.mín.15mm, proteção mec. arg.1:4 esp.20mm, imprimação e juntas dilat.</t>
  </si>
  <si>
    <t>Cerâmica 10 x 10 cm, marcas de referência ELIANE, STRUFALDI, CERAL OU EQUIV nas cores branco ou areia, com rejunte esp. 0.5 cm, empregando argamassa colante</t>
  </si>
  <si>
    <t>Cerâmica 10 x 10 cm, branco brilhante ref Galeria Mesh BR telada, ELIANE, STRUFALDI, CERAL, empregando argamassa colante, inclusive rejuntamento junta plus cinza claro esp. 3 mm</t>
  </si>
  <si>
    <t>Regularização de base para revestimento cerâmico, com argamassa de cimento e areia no traço 1:5, espessura: 3 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</si>
  <si>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</si>
  <si>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</si>
  <si>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Rodapé de granito cinza andorinha altura de 7 cm e espessura de 2 cm, assentado com argamassa de cimento, cal hidratada CH1 e areia no traço 1:0,5:8, inclusive rejuntamento com cimento branco</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</si>
  <si>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</si>
  <si>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</si>
  <si>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</si>
  <si>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</si>
  <si>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</si>
  <si>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</si>
  <si>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</si>
  <si>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</si>
  <si>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</si>
  <si>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</si>
  <si>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</si>
  <si>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</si>
  <si>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</si>
  <si>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</si>
  <si>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</si>
  <si>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</si>
  <si>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</si>
  <si>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</si>
  <si>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</si>
  <si>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</si>
  <si>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</si>
  <si>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</si>
  <si>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</si>
  <si>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</si>
  <si>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</si>
  <si>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</si>
  <si>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</si>
  <si>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</si>
  <si>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</si>
  <si>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Adaptador de PVC com flanges livres para caixa dágua de 20mm x 1/2"</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</si>
  <si>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</si>
  <si>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</si>
  <si>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</si>
  <si>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</si>
  <si>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</si>
  <si>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</si>
  <si>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</si>
  <si>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</si>
  <si>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</si>
  <si>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</si>
  <si>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</si>
  <si>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</si>
  <si>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</si>
  <si>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</si>
  <si>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</si>
  <si>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</si>
  <si>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</si>
  <si>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</si>
  <si>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</si>
  <si>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</si>
  <si>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</si>
  <si>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</si>
  <si>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</si>
  <si>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</si>
  <si>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</si>
  <si>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</si>
  <si>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</si>
  <si>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</si>
  <si>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</si>
  <si>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</si>
  <si>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</si>
  <si>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</si>
  <si>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</si>
  <si>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</si>
  <si>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</si>
  <si>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</si>
  <si>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</si>
  <si>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</si>
  <si>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</si>
  <si>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</si>
  <si>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</si>
  <si>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</si>
  <si>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</si>
  <si>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</si>
  <si>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</si>
  <si>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</si>
  <si>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</si>
  <si>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</si>
  <si>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</si>
  <si>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</si>
  <si>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</si>
  <si>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</si>
  <si>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</si>
  <si>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</si>
  <si>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</si>
  <si>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</si>
  <si>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</si>
  <si>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</si>
  <si>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</si>
  <si>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</si>
  <si>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</si>
  <si>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</si>
  <si>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</si>
  <si>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</si>
  <si>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</si>
  <si>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</si>
  <si>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</si>
  <si>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</si>
  <si>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</si>
  <si>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</si>
  <si>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</si>
  <si>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</si>
  <si>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</si>
  <si>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</si>
  <si>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</si>
  <si>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</si>
  <si>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</si>
  <si>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</si>
  <si>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</si>
  <si>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</si>
  <si>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</si>
  <si>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</si>
  <si>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</si>
  <si>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</si>
  <si>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</si>
  <si>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</si>
  <si>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</si>
  <si>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</si>
  <si>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</si>
  <si>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</si>
  <si>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</si>
  <si>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</si>
  <si>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</si>
  <si>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</si>
  <si>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</si>
  <si>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</si>
  <si>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</si>
  <si>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</si>
  <si>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</si>
  <si>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</si>
  <si>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</si>
  <si>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</si>
  <si>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</si>
  <si>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</si>
  <si>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</si>
  <si>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</si>
  <si>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</si>
  <si>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</si>
  <si>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</si>
  <si>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</si>
  <si>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</si>
  <si>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</si>
  <si>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</si>
  <si>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</si>
  <si>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</si>
  <si>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</si>
  <si>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</si>
  <si>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</si>
  <si>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</si>
  <si>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</si>
  <si>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</si>
  <si>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</si>
  <si>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</si>
  <si>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</si>
  <si>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</si>
  <si>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</si>
  <si>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</si>
  <si>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Extintor de incêndio de água pressurizada capacidade 2A (10L), inclusive suporte de parede universal, inclusive parafuso e bucha S8, exclusive placa sinalizadora em PVC fotoluminescente e pintura de sinalização</t>
  </si>
  <si>
    <t>Extintor de incêndio portátil de pó químico ABC com capacidade 2A-20B:C (6 kg), inclusive suporte de parede universal, inclusive parafuso e bucha S8, exclusive placa sinalizadora em PVC fotoluminescente e pintura de sinalização</t>
  </si>
  <si>
    <t>Extintor de incêndio de gás carbônico CO2 5 B:C (6 Kg), inclusive suporte de parede universal, inclusive parafuso e bucha S8, exclusive placa sinalizadora em PVC fotoluminescente e pintura de sinalização</t>
  </si>
  <si>
    <t>Extintor de incêndio portátil de pó químico ABC com capacidade 2A-20B:C (4 kg), inclusive suporte de parede universal, inclusive parafuso e bucha S8, exclusive placa sinalizadora em PVC fotoluminescente e pintura de sinalização</t>
  </si>
  <si>
    <t>Indice de imperm.c/ manta asfáltica atendendo à norma 9952, asfalto polimerizado esp.3mm, reforçada com fio int. polietileno, reg. base com arg. 1:4 esp min 15mm, proteção mecânica arg. 1:4 esp. 20mm, imprimação e juntas de dilat</t>
  </si>
  <si>
    <t>Patch Panel 24 Portas RJ45/IDC Cat.6, inclusive fixação em Rack 19"</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</si>
  <si>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</si>
  <si>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</si>
  <si>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</si>
  <si>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</si>
  <si>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</si>
  <si>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</si>
  <si>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</si>
  <si>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</si>
  <si>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</si>
  <si>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</si>
  <si>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</si>
  <si>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</si>
  <si>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</si>
  <si>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</si>
  <si>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</si>
  <si>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</si>
  <si>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</si>
  <si>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</si>
  <si>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</si>
  <si>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</si>
  <si>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</si>
  <si>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</si>
  <si>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</si>
  <si>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</si>
  <si>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</si>
  <si>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</si>
  <si>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</si>
  <si>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</si>
  <si>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</si>
  <si>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</si>
  <si>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</si>
  <si>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</si>
  <si>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</si>
  <si>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</si>
  <si>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</si>
  <si>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</si>
  <si>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</si>
  <si>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</si>
  <si>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</si>
  <si>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</si>
  <si>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</si>
  <si>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</si>
  <si>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</si>
  <si>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</si>
  <si>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</si>
  <si>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</si>
  <si>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</si>
  <si>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</si>
  <si>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</si>
  <si>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</si>
  <si>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</si>
  <si>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</si>
  <si>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</si>
  <si>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</si>
  <si>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</si>
  <si>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</si>
  <si>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</si>
  <si>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</si>
  <si>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</si>
  <si>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</si>
  <si>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</si>
  <si>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</si>
  <si>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</si>
  <si>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</si>
  <si>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</si>
  <si>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</si>
  <si>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</si>
  <si>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Poste circular de concreto de 11m padrão ESCELSA, incl. luminária tipo LED 1 pétala pot 100W, IP66, temp cor sup 5000K, vida util superior a 60.000 H, mod EDN100, HBP-100 ou 001100G3-1006 - AMES Iluminação, ECP, HDA Iluminação ou equiv</t>
  </si>
  <si>
    <t>Emassamento de paredes e forros, com duas demãos de massa acrílica premium, referência Suvinil, Coral ou Sherwin Williams ou equivalente, inclusive uma demão de liquido selador acrílico, referência Suvinil, Coral ou Metalatex ou equivalente</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</si>
  <si>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</si>
  <si>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</si>
  <si>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Cercamento em gradil em aço galvanizado soldado e revestido em poliéster por processo de pintura eletrostática 100micra, malha 5x20cm, fio diâm. 5,00mm. Inclusive acessórios e poste. Dimensões dos painéis: 2,50x2,03m - Nylofor ou equivalente</t>
  </si>
  <si>
    <t>Blocos pré-moldados de concreto intertravados tipo pavi-s ou equivalente, esp. de 8 cm e resistência a compressão mínima de 35MPa, assentados sobre colchão de areia 10cm e rejuntamento com pó de pedra</t>
  </si>
  <si>
    <t>Fornecimento e assentamento de ladrilho hidráulico pastilhado (tátil de alerta), vermelho, dim. 20x20 cm, esp. 1.5cm, assentado com pasta de cimento colante, exclusive regularização e lastro</t>
  </si>
  <si>
    <t>Fornecimento e assentamento de ladrilho hidráulico ranhurado (tátil direcional), vermelho, dim. 20x20 cm, esp. 1.5cm, assentado com pasta de cimento colante, exclusive regularização e lastro</t>
  </si>
  <si>
    <t>Letra tipo Caixa em chapa de aço inox 304 escovado N16 - Largura: 7,5 cm, Altura: 15cm e Prof. 3cm, inclusive fixação invisível</t>
  </si>
  <si>
    <t>Letra tipo Caixa em chapa de aço inox 304 escovado N16 - Largura: 15 cm, Altura: 30cm e Prof. 3cm, inclusive fixação invisível</t>
  </si>
  <si>
    <t>Guarda corpo com corrimão duplo em tubo de aço inox AISI 304, Ø2? (montantes e travamento horizontal superior), Ø1.1/2" (corrimão duplo e travamento horizontal inferior) e Ø3/4" (tubos fixados na horizontal e suportes do corrimão, esp. 1,5mm, H=1,10m, canoplas de acabamento</t>
  </si>
  <si>
    <t>SERRALHEIRO (OFICIAL - SINDUSCON)</t>
  </si>
  <si>
    <t>OFICIAL DA CONSTRUÇÃO PESADA I</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</si>
  <si>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</si>
  <si>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</si>
  <si>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</si>
  <si>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</si>
  <si>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</si>
  <si>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</si>
  <si>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</si>
  <si>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</si>
  <si>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</si>
  <si>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SEGUNDO GRAU (NIVEL D)</t>
  </si>
  <si>
    <t>ALMOXARIFE</t>
  </si>
  <si>
    <t>AUXILIAR DE ALMOXARIFE</t>
  </si>
  <si>
    <t>COTADOR</t>
  </si>
  <si>
    <t>TECNICO NIVEL SUPERIOR</t>
  </si>
  <si>
    <t>VIGIA</t>
  </si>
  <si>
    <t>MANTA ASFALTICA 3MM TIPO III - APP (AREIA/POLIESTER/POLIESTER) NBR 9952, INCL. ARG. REGULAR., PRIMER E PROTECAO</t>
  </si>
  <si>
    <t>MANTA ASFALTICA 4MM TIPO III - APP (AREIA/POLIESTER/POLIESTER) NBR 9952, INCL. ARG. REGULAR. PRIMER E PROTECAO</t>
  </si>
  <si>
    <t>CONJUNTO PARAFUSO ACO INOX 304 ROSCA SOBERBA 7,2MM PARA FIXACAO DE BACIA/MICTORIOS</t>
  </si>
  <si>
    <t>PARAFUSO SEXTAVADO COM PORCA E ARRUELA 3/8" X 1.1/2" - ZINCADO</t>
  </si>
  <si>
    <t>CHUMBADOR TIPO CBA C/ PRISIONEIRO 3/8" X 80MM</t>
  </si>
  <si>
    <t>TUBO EM ACO INOX 1.1/2" (38,10MM) ESP: 1,5MM - POLIDO</t>
  </si>
  <si>
    <t>BARRA APOIO RETA INOX 70CM ACCESS - JACKWAL OU EQUIVALENTE</t>
  </si>
  <si>
    <t>ESQUADRIAS METÁLICAS (CONT)</t>
  </si>
  <si>
    <t>PORTAO ABRIR NYLOFOR-3D L=1.00M H=2.43M</t>
  </si>
  <si>
    <t>PERFIL "U" EM ALUMINIO ANODIZADO FOSCO 1/2" X 1/2" ESP. 1/16"</t>
  </si>
  <si>
    <t>PORTAO CORRER NYLOFOR 3D 3.50X2.43M, KIT COMPLETO</t>
  </si>
  <si>
    <t>GRADIL FECHAMENTO NYLOFOR-3D-H=2.03M, KIT COMPLETO - PINTURA ELETROSTATICA - FIO 5MM</t>
  </si>
  <si>
    <t>CONECTOR PORCELANA 3P P/ CABOS 10MM2 (50A)</t>
  </si>
  <si>
    <t>CONECTOR PORCELANA 3P P/ CABOS 6MM2 (30A)</t>
  </si>
  <si>
    <t>LAMPADA LED TUBULAR T8 9W 600MM BRANCO FRIO, BASE G13, BIVOLT - CERTIFICADA INMETRO</t>
  </si>
  <si>
    <t>ELETRODUTO FLEXIVEL CORRUGADO 25MM (3/4") PVC AMARELO TIGREFLEX OU EQUIVALENTE</t>
  </si>
  <si>
    <t>ELETRODUTO FLEXIVEL CORRUGADO 32MM (1") PVC AMARELO TIGREFLEX OU EQUIVALENTE</t>
  </si>
  <si>
    <t>DUTO CORRUGADO DE PEAD COR PRETA 1.1/2"</t>
  </si>
  <si>
    <t>DUTO CORRUGADO DE PEAD COR PRETA 1.1/4"</t>
  </si>
  <si>
    <t>CABO DE COBRE TERMOPLÁSTICO (PVC) FLEXÍVEL ISOLADO 0,60/1KV, ANTI-CHAMA, HEPR 90ºC ? 4X4,0MM2</t>
  </si>
  <si>
    <t>CABO DE COBRE TERMOPLÁSTICO (PVC) FLEXÍVEL ISOLADO 0,60/1KV, ANTI-CHAMA, HEPR 90ºC ? 4X16,0MM2</t>
  </si>
  <si>
    <t>CABO DE COBRE TERMOPLÁSTICO (PVC) FLEXÍVEL ISOLADO 0,60/1KV, ANTI-CHAMA, HEPR 90ºC ? 3X4,0MM2</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</si>
  <si>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</si>
  <si>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</si>
  <si>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</si>
  <si>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</si>
  <si>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DE COBRE TERMOPLÁSTICO (PVC) FLEXÍVEL ISOLADO 0,60/1KV, ANTI-CHAMA, HEPR 90ºC ? 2X2,5MM2</t>
  </si>
  <si>
    <t>CABO FLEXIVEL 70ºC TEMPERA MOLE ANTICHAMA 450/750V - 10 MM2 - NBR NM 280, CLASSE 5</t>
  </si>
  <si>
    <t>CABO FLEXIVEL 70ºC TEMPERA MOLE ANTICHAMA 450/750V - 16 MM2 - NBR NM 280, CLASSE 5</t>
  </si>
  <si>
    <t>CABO FLEXIVEL 70ºC TEMPERA MOLE ANTICHAMA 450/750V - 25 MM2 - NBR NM 280, CLASSE 5</t>
  </si>
  <si>
    <t>CABO DE COBRE TERMOPLÁSTICO (PVC) FLEXÍVEL ISOLADO 0,60/1KV, ANTI-CHAMA, HEPR 90ºC ? 3X2,5MM2</t>
  </si>
  <si>
    <t>CONECTOR DE ALUMINIO TIPO PRENSA CABOS IP66 CURTO 3/4" COM ROSCA</t>
  </si>
  <si>
    <t>FUSIVEL RETARDADO NH - 01, IN=100A - GG(GL)</t>
  </si>
  <si>
    <t>FUSIVEL RETARDADO NH - 01, IN=160A - GG(GL)</t>
  </si>
  <si>
    <t>FUSIVEL RETARDADO NH - 02, IN=300A - GG(GL)</t>
  </si>
  <si>
    <t>FUSIVEL RETARDADO NH - 02, IN=250A - GG(GL)</t>
  </si>
  <si>
    <t>DISJUNTOR CAIXA MOLDADA TERMOMAGNETICO FIXO, TRIPOLAR 400A, ICU: 65KA, 380/415VCA</t>
  </si>
  <si>
    <t>DISJUNTOR CAIXA MOLDADA TERMOMAGNETICO FIXO, TRIPOLAR 200A, ICU: 50KA, 400/500VCA</t>
  </si>
  <si>
    <t>DISJUNTOR CAIXA MOLDADA TERMOMAGNETICO FIXO, TRIPOLAR 175A, ICU: 50KA, 400/500VCA</t>
  </si>
  <si>
    <t>SUPORTE SIMPLES PARA TOPO DE POSTE DIAMETRO 110 - 114MM (ILUMINAÇÃO PÚBLICA) REF FORT LIGHT - REPUME - FORTE NOBRE OU EQUIV</t>
  </si>
  <si>
    <t>ABRACADEIRA EM ACO GALV. P/ AMARRACAO DE ELETRODUTOS, TIPO "U" SIMPLES - 3/4"</t>
  </si>
  <si>
    <t>ABRACADEIRA EM ACO GALV. P/ AMARRACAO DE ELETRODUTOS, TIPO "U" SIMPLES - 1.1/2"</t>
  </si>
  <si>
    <t>SAIDA HORIZONTAL PARA ELETRODUTO Ø 3/4" (ELETROCALHA)</t>
  </si>
  <si>
    <t>SAIDA HORIZONTAL PARA ELETRODUTO Ø 1" (ELETROCALHA)</t>
  </si>
  <si>
    <t>SAIDA HORIZONTAL PARA ELETRODUTO Ø 2" (ELETROCALHA)</t>
  </si>
  <si>
    <t>CONECTOR DE ALUMINIO TIPO PRENSA CABOS IP66 CURTO 1/2" COM ROSCA</t>
  </si>
  <si>
    <t>CONECTOR DE ALUMINIO TIPO PRENSA CABOS IP66 CURTO 1" COM ROSCA</t>
  </si>
  <si>
    <t>PATCH PANEL RJ45/IDC 24 PORTAS CAT 6, D-LINK, AMP, CABLIX, MAXI TELECOM, TILFLEX OU EQUIVALENTE</t>
  </si>
  <si>
    <t>ADAPTADOR PVC SOLDAVEL C/ ANEL P/ CAIXA D`AGUA DN 20MM</t>
  </si>
  <si>
    <t>ADAPTADOR PVC SOLDAVEL C/ ANEL P/ CAIXA D`AGUA DN 25MM</t>
  </si>
  <si>
    <t>ADAPTADOR PVC SOLDAVEL C/ ANEL P/ CAIXA D`AGUA DN 32MM</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</si>
  <si>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</si>
  <si>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</si>
  <si>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</si>
  <si>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</si>
  <si>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TUBOS (PVC E CONEXOES - CONT)</t>
  </si>
  <si>
    <t>LIXA D AGUA N. 100</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</si>
  <si>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</si>
  <si>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</si>
  <si>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</si>
  <si>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</si>
  <si>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</si>
  <si>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t>
  </si>
  <si>
    <t>REGISTRO DE GAVETA BRUTO INDUSTRIAL 65MM - 2.1/2"</t>
  </si>
  <si>
    <t>REGISTRO DE GAVETA BRUTO INDUSTRIAL 80MM - 3"</t>
  </si>
  <si>
    <t>VALVULA DE PVC 2.1/4" PARA TANQUE C/ UNHO</t>
  </si>
  <si>
    <t>VALVULA DE PVC 1" PARA LAVATORIO C/ UNHO</t>
  </si>
  <si>
    <t>VALVULA DE DESCARGA COM ACABAMENTO CANOPLA METAL CROMADO 1.1/4" - DOCOL OU EQUIVALENTE</t>
  </si>
  <si>
    <t>RESERVATORIO/TANQUE DE POLIETILENO 20.000 L COM TAMPA ROSCAVEL DIAMETRO 60CM - FORTLEV, BAKOF TEC, ROTOPLASTYC OU EQUIVALENTE</t>
  </si>
  <si>
    <t>BACIA LOUCA BRANCA LINHA RAVENA P.909 - DECA OU EQUIVALENTE</t>
  </si>
  <si>
    <t>BACIA LOUCA BRANCA COM CAIXA ACOPLADA COM ACIONAMENTO SIMPLES</t>
  </si>
  <si>
    <t>CABIDE DE LOUCA BRANCA COM 2 GANCHOS - ICASA, CELITE OU EQUIVALENTE</t>
  </si>
  <si>
    <t>LAVATORIO DE LOUCA BRANCA COM COLUNA - ASPEN - DECA, CELITE OU EQUIVALENTE</t>
  </si>
  <si>
    <t>BACIA CONVENCIONAL INFANTIL DE LOUCA BRANCA - STUDIO KIDS - DECA OU EQUIVALENTE</t>
  </si>
  <si>
    <t>ACABAMENTO (CANOPLA) CLASSICA PARA VALVULA DE DESCARGA - DOCOL, DECA, HIDRA OU EQUIVALENTE</t>
  </si>
  <si>
    <t>BACIA CONVENCIONAL DE LOUÇA BRANCA - LOGASA, CELITE OU EQUIVALENTE</t>
  </si>
  <si>
    <t>LAVATORIO LOUÇA BRANCA SEM COLUNA LINHA COLIBRI - LOGASA OU EQUIVALENTE</t>
  </si>
  <si>
    <t>MICTORIO LOUCA BRANCA C/ SIFAO INTEGRADO ANTIVANDALISMO - M-715 - DECA OU EQUIVALENTE</t>
  </si>
  <si>
    <t>TORNEIRA LONGA DE PAREDE PARA TANQUE 3/4" (20MM) - REF. 1158-PRIMOR - DOCOL OU EQUIVALENTE</t>
  </si>
  <si>
    <t>TORNEIRA BICA BAIXA DE PRESSAO CROMADA P/ LAVATORIO 1/2" - PRESSMATIC ALFA, DOCOL, DECAMATIC SMART - DECA OU EQUIVALENTE</t>
  </si>
  <si>
    <t>TORNEIRA ANGULAR DE JARDIM CROMADA 1/2" OU 3/4", ACIONAMENTO RESTRITO - DOCOL OU EQUIVALENTE</t>
  </si>
  <si>
    <t>TORNEIRA DE PVC BRANCA 1/2" PARA PIA SLIM - KRONA, TIGRE OU EQUIVALENTE</t>
  </si>
  <si>
    <t>TORNEIRA DE PAREDE DE COZINHA BICA ALTA REF. GALI - DOCOL OU EQUIVALENTE</t>
  </si>
  <si>
    <t>TORNEIRA LONGA DE PAREDE PARA TANQUE 1/2" (15MM) - REF. 1158-PRIMOR - DOCOL OU EQUIVALENTE</t>
  </si>
  <si>
    <t>CHUVEIRO CROMADO COM DESVIADOR FLEXIVEL - LINHA MAX - DECA OU EQUIVALENTE</t>
  </si>
  <si>
    <t>EXTINTOR DE INCENDIO DE GAS CARBONICO CO2 5 B:C (6 KG)</t>
  </si>
  <si>
    <t>SUPORTE DE PAREDE UNIVERSAL PARA EXTINTOR</t>
  </si>
  <si>
    <t>EXTINTOR DE INCENDIO DE AGUA PRESSURIZADA 2A (10 LITROS)</t>
  </si>
  <si>
    <t>EXTINTOR DE INCENDIO DE PORTATIL PO QUIMICO SECO ABC 2A-20B:C (4KG)</t>
  </si>
  <si>
    <t>EXTINTOR DE INCENDIO PORTATIL PO QUIMICO SECO ABC 2A - 20B:C (6KG)</t>
  </si>
  <si>
    <t>TAMPA DE FERRO FUNDIDO ARTICULADA DIM: 40X60CM - TRAFEGO LEVE</t>
  </si>
  <si>
    <t>ENGATE FLEXIVEL EM PVC 1/2" X 30CM</t>
  </si>
  <si>
    <t>ENGATE FLEXIVEL TRANÇADO INOX 1/2? X 30CM</t>
  </si>
  <si>
    <t>TUBO EM ACO INOX 3/4" ESP: 1,5MM - POLIDO</t>
  </si>
  <si>
    <t>DIVERSOS (SERVIÇOS SCO)</t>
  </si>
  <si>
    <t>TUBO EM ACO INOX 2" ESP: 1,5MM - POLIDO</t>
  </si>
  <si>
    <t>CANOPLA EM ACO INOX 2" ESP. 0,50MM</t>
  </si>
  <si>
    <t>CHAPA ACO INOX 304 Nº 13 (2,50 MM) ACABAMENTO ESCOVADO</t>
  </si>
  <si>
    <t>LUMINARIA PUBLICA LED PETALA POT 100W, IP66, TEMP COR SUP 5000K, VIDA UTIL SUPERIOR A 60.000 H, MOD. EDN100, HBP-100 OU 001100G3-1006 - AMES ILUMINAÇÃO, ECP, HDA ILUMINAÇÃO OU EQUIVALENTE</t>
  </si>
  <si>
    <t>LAMPADA LED TUBULAR T8 18W 1200MM BRANCO FRIO, BASE G13, BIVOLT - CERTIFICADA INMETRO</t>
  </si>
  <si>
    <t>PORCELANATO ESMALTADO ACABAMENTO ACETINADO 60X60CM CIMENTO CINZA BOLD</t>
  </si>
  <si>
    <t>PORCELANATO NATURAL RETIFICADO, 60X60CM, PLATINA NA ELIANE/EQUIV</t>
  </si>
  <si>
    <t>MARTELO DEMOLIDOR PNEUMATICO MANUAL, PESO DE 28 KG, COM SILENCIADOR</t>
  </si>
  <si>
    <t>COMPACTADOR DE SOLO TIPO PLACA VIBRATORIA REVERSIVEL, A GASOLINA, 4 TEMPOS, PESO DE 125 A 150 KG, FORCA CENTRIFUGA DE 2500 A 2800 KGF, LARG. TRABALHO DE 400 A 450 MM, FREQ VIBRACAO DE 4300 A 4500 RPM, VELOC. TRABALHO DE 15 A 20 M/MIN, POT. DE 5,5 A 6,0 HP</t>
  </si>
  <si>
    <r>
      <t xml:space="preserve">Preço unitário Janeiro/2024
</t>
    </r>
    <r>
      <rPr>
        <b/>
        <sz val="10"/>
        <color indexed="60"/>
        <rFont val="Arial"/>
        <family val="2"/>
      </rPr>
      <t>SEM REAJUSTE</t>
    </r>
  </si>
  <si>
    <r>
      <t xml:space="preserve">DATA BASE: 
</t>
    </r>
    <r>
      <rPr>
        <b/>
        <sz val="9"/>
        <rFont val="Arial"/>
        <family val="2"/>
      </rPr>
      <t>Janeiro/2024 REAJUSTADO para Setembro/2024</t>
    </r>
  </si>
  <si>
    <r>
      <rPr>
        <sz val="7"/>
        <rFont val="Arial"/>
        <family val="2"/>
      </rPr>
      <t>Argamassa de cimento e areia, consumo de cimento 600 kg/m³</t>
    </r>
  </si>
  <si>
    <r>
      <rPr>
        <sz val="7"/>
        <rFont val="Arial"/>
        <family val="2"/>
      </rPr>
      <t>M3</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</si>
  <si>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</si>
  <si>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</si>
  <si>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</si>
  <si>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</si>
  <si>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</si>
  <si>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</si>
  <si>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</si>
  <si>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</si>
  <si>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</si>
  <si>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</si>
  <si>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</si>
  <si>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</si>
  <si>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m³</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</si>
  <si>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</si>
  <si>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</si>
  <si>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Desmonte de rocha</t>
    </r>
  </si>
  <si>
    <r>
      <rPr>
        <sz val="7"/>
        <rFont val="Arial"/>
        <family val="2"/>
      </rPr>
      <t>Destocamento de árvores com diâmetro  &gt; 30 cm, com trator de esteira</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</si>
  <si>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</si>
  <si>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</si>
  <si>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</si>
  <si>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Escavação, carga e transporte de material de 1ª cat. até 200 m com moto-escavo- transportador</t>
    </r>
  </si>
  <si>
    <r>
      <rPr>
        <sz val="7"/>
        <rFont val="Arial"/>
        <family val="2"/>
      </rPr>
      <t>Escavação, carga e transporte de material de 1ª cat. 1000 a 1200 m com moto-escavo- 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</si>
  <si>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</si>
  <si>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</si>
  <si>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</si>
  <si>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</si>
  <si>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</si>
  <si>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Escavação, carga e transporte de material de 2ª cat. 1000 a 1200 m com moto-escavo- 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</si>
  <si>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</si>
  <si>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</si>
  <si>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</si>
  <si>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800 a 1000 m com moto-escavo-
</t>
    </r>
    <r>
      <rPr>
        <sz val="7"/>
        <rFont val="Arial"/>
        <family val="2"/>
      </rPr>
      <t>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</si>
  <si>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</si>
  <si>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</si>
  <si>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</si>
  <si>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</si>
  <si>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</si>
  <si>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</si>
  <si>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</si>
  <si>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</si>
  <si>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</si>
  <si>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</si>
  <si>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r>
      <rPr>
        <sz val="7"/>
        <rFont val="Arial"/>
        <family val="2"/>
      </rPr>
      <t xml:space="preserve">Estaca raiz perfurada em solo, diâm. 410mm com injeção de arg. (exclusive fornecimento do
</t>
    </r>
    <r>
      <rPr>
        <sz val="7"/>
        <rFont val="Arial"/>
        <family val="2"/>
      </rPr>
      <t>aço)</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</si>
  <si>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</si>
  <si>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Fragmentação de rocha (fogacheamento)</t>
    </r>
  </si>
  <si>
    <r>
      <rPr>
        <sz val="7"/>
        <rFont val="Arial"/>
        <family val="2"/>
      </rPr>
      <t>Limpeza de acostamento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</si>
  <si>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</si>
  <si>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desmatamento e destocamento de jazida com remoçao 15 cm solo orgânico</t>
    </r>
  </si>
  <si>
    <r>
      <rPr>
        <sz val="7"/>
        <rFont val="Arial"/>
        <family val="2"/>
      </rPr>
      <t xml:space="preserve">Limpeza e desmatamento em área alagada (pântano) com ferramentas manuais, inclusive
</t>
    </r>
    <r>
      <rPr>
        <sz val="7"/>
        <rFont val="Arial"/>
        <family val="2"/>
      </rPr>
      <t>moto serra</t>
    </r>
  </si>
  <si>
    <r>
      <rPr>
        <sz val="7"/>
        <rFont val="Arial"/>
        <family val="2"/>
      </rPr>
      <t>Limpeza em superfície de concreto com jateamento d'água sob pressão</t>
    </r>
  </si>
  <si>
    <r>
      <rPr>
        <sz val="7"/>
        <rFont val="Arial"/>
        <family val="2"/>
      </rPr>
      <t>m2</t>
    </r>
  </si>
  <si>
    <r>
      <rPr>
        <sz val="7"/>
        <rFont val="Arial"/>
        <family val="2"/>
      </rPr>
      <t>Pré-fissuramento de taludes de rocha</t>
    </r>
  </si>
  <si>
    <r>
      <rPr>
        <sz val="7"/>
        <rFont val="Arial"/>
        <family val="2"/>
      </rPr>
      <t xml:space="preserve">Regularização e Compactação de Solos com adição de Aditivo Permutador Iônico de Solo (
</t>
    </r>
    <r>
      <rPr>
        <sz val="7"/>
        <rFont val="Arial"/>
        <family val="2"/>
      </rPr>
      <t>APIS)</t>
    </r>
  </si>
  <si>
    <r>
      <rPr>
        <sz val="7"/>
        <rFont val="Arial"/>
        <family val="2"/>
      </rPr>
      <t>Remoção de solos moles, incluindo carregamento mecânico com escavadeira hidráulica</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</si>
  <si>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</si>
  <si>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</si>
  <si>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</si>
  <si>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</si>
  <si>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796,37</t>
    </r>
  </si>
  <si>
    <r>
      <rPr>
        <sz val="7"/>
        <rFont val="Arial"/>
        <family val="2"/>
      </rPr>
      <t>0,99</t>
    </r>
  </si>
  <si>
    <r>
      <rPr>
        <sz val="7"/>
        <rFont val="Arial"/>
        <family val="2"/>
      </rPr>
      <t>11,01</t>
    </r>
  </si>
  <si>
    <r>
      <rPr>
        <sz val="7"/>
        <rFont val="Arial"/>
        <family val="2"/>
      </rPr>
      <t>5,70</t>
    </r>
  </si>
  <si>
    <r>
      <rPr>
        <sz val="7"/>
        <rFont val="Arial"/>
        <family val="2"/>
      </rPr>
      <t>7,37</t>
    </r>
  </si>
  <si>
    <r>
      <rPr>
        <sz val="7"/>
        <rFont val="Arial"/>
        <family val="2"/>
      </rPr>
      <t>11,19</t>
    </r>
  </si>
  <si>
    <r>
      <rPr>
        <sz val="7"/>
        <rFont val="Arial"/>
        <family val="2"/>
      </rPr>
      <t>10,80</t>
    </r>
  </si>
  <si>
    <r>
      <rPr>
        <sz val="7"/>
        <rFont val="Arial"/>
        <family val="2"/>
      </rPr>
      <t>8,37</t>
    </r>
  </si>
  <si>
    <r>
      <rPr>
        <sz val="7"/>
        <rFont val="Arial"/>
        <family val="2"/>
      </rPr>
      <t>7,28</t>
    </r>
  </si>
  <si>
    <r>
      <rPr>
        <sz val="7"/>
        <rFont val="Arial"/>
        <family val="2"/>
      </rPr>
      <t>9,79</t>
    </r>
  </si>
  <si>
    <r>
      <rPr>
        <sz val="7"/>
        <rFont val="Arial"/>
        <family val="2"/>
      </rPr>
      <t>374,35</t>
    </r>
  </si>
  <si>
    <r>
      <rPr>
        <sz val="7"/>
        <rFont val="Arial"/>
        <family val="2"/>
      </rPr>
      <t>912,64</t>
    </r>
  </si>
  <si>
    <r>
      <rPr>
        <sz val="7"/>
        <rFont val="Arial"/>
        <family val="2"/>
      </rPr>
      <t>821,45</t>
    </r>
  </si>
  <si>
    <r>
      <rPr>
        <sz val="7"/>
        <rFont val="Arial"/>
        <family val="2"/>
      </rPr>
      <t>70,87</t>
    </r>
  </si>
  <si>
    <r>
      <rPr>
        <sz val="7"/>
        <rFont val="Arial"/>
        <family val="2"/>
      </rPr>
      <t>45,13</t>
    </r>
  </si>
  <si>
    <r>
      <rPr>
        <sz val="7"/>
        <rFont val="Arial"/>
        <family val="2"/>
      </rPr>
      <t>22,56</t>
    </r>
  </si>
  <si>
    <r>
      <rPr>
        <sz val="7"/>
        <rFont val="Arial"/>
        <family val="2"/>
      </rPr>
      <t>12,22</t>
    </r>
  </si>
  <si>
    <r>
      <rPr>
        <sz val="7"/>
        <rFont val="Arial"/>
        <family val="2"/>
      </rPr>
      <t>11,62</t>
    </r>
  </si>
  <si>
    <r>
      <rPr>
        <sz val="7"/>
        <rFont val="Arial"/>
        <family val="2"/>
      </rPr>
      <t>20,12</t>
    </r>
  </si>
  <si>
    <r>
      <rPr>
        <sz val="7"/>
        <rFont val="Arial"/>
        <family val="2"/>
      </rPr>
      <t>34,38</t>
    </r>
  </si>
  <si>
    <r>
      <rPr>
        <sz val="7"/>
        <rFont val="Arial"/>
        <family val="2"/>
      </rPr>
      <t>22,87</t>
    </r>
  </si>
  <si>
    <r>
      <rPr>
        <sz val="7"/>
        <rFont val="Arial"/>
        <family val="2"/>
      </rPr>
      <t>25,66</t>
    </r>
  </si>
  <si>
    <r>
      <rPr>
        <sz val="7"/>
        <rFont val="Arial"/>
        <family val="2"/>
      </rPr>
      <t>29,16</t>
    </r>
  </si>
  <si>
    <r>
      <rPr>
        <sz val="7"/>
        <rFont val="Arial"/>
        <family val="2"/>
      </rPr>
      <t>30,90</t>
    </r>
  </si>
  <si>
    <r>
      <rPr>
        <sz val="7"/>
        <rFont val="Arial"/>
        <family val="2"/>
      </rPr>
      <t>30,68</t>
    </r>
  </si>
  <si>
    <r>
      <rPr>
        <sz val="7"/>
        <rFont val="Arial"/>
        <family val="2"/>
      </rPr>
      <t>47,25</t>
    </r>
  </si>
  <si>
    <r>
      <rPr>
        <sz val="7"/>
        <rFont val="Arial"/>
        <family val="2"/>
      </rPr>
      <t>32,76</t>
    </r>
  </si>
  <si>
    <r>
      <rPr>
        <sz val="7"/>
        <rFont val="Arial"/>
        <family val="2"/>
      </rPr>
      <t>35,78</t>
    </r>
  </si>
  <si>
    <r>
      <rPr>
        <sz val="7"/>
        <rFont val="Arial"/>
        <family val="2"/>
      </rPr>
      <t>40,58</t>
    </r>
  </si>
  <si>
    <r>
      <rPr>
        <sz val="7"/>
        <rFont val="Arial"/>
        <family val="2"/>
      </rPr>
      <t>43,32</t>
    </r>
  </si>
  <si>
    <r>
      <rPr>
        <sz val="7"/>
        <rFont val="Arial"/>
        <family val="2"/>
      </rPr>
      <t>15,16</t>
    </r>
  </si>
  <si>
    <r>
      <rPr>
        <sz val="7"/>
        <rFont val="Arial"/>
        <family val="2"/>
      </rPr>
      <t>5,11</t>
    </r>
  </si>
  <si>
    <r>
      <rPr>
        <sz val="7"/>
        <rFont val="Arial"/>
        <family val="2"/>
      </rPr>
      <t>14,41</t>
    </r>
  </si>
  <si>
    <r>
      <rPr>
        <sz val="7"/>
        <rFont val="Arial"/>
        <family val="2"/>
      </rPr>
      <t>7,55</t>
    </r>
  </si>
  <si>
    <r>
      <rPr>
        <sz val="7"/>
        <rFont val="Arial"/>
        <family val="2"/>
      </rPr>
      <t>20,70</t>
    </r>
  </si>
  <si>
    <r>
      <rPr>
        <sz val="7"/>
        <rFont val="Arial"/>
        <family val="2"/>
      </rPr>
      <t>166,38</t>
    </r>
  </si>
  <si>
    <r>
      <rPr>
        <sz val="7"/>
        <rFont val="Arial"/>
        <family val="2"/>
      </rPr>
      <t>72,63</t>
    </r>
  </si>
  <si>
    <r>
      <rPr>
        <sz val="7"/>
        <rFont val="Arial"/>
        <family val="2"/>
      </rPr>
      <t>4,34</t>
    </r>
  </si>
  <si>
    <r>
      <rPr>
        <sz val="7"/>
        <rFont val="Arial"/>
        <family val="2"/>
      </rPr>
      <t>2,73</t>
    </r>
  </si>
  <si>
    <r>
      <rPr>
        <sz val="7"/>
        <rFont val="Arial"/>
        <family val="2"/>
      </rPr>
      <t>7,09</t>
    </r>
  </si>
  <si>
    <r>
      <rPr>
        <sz val="7"/>
        <rFont val="Arial"/>
        <family val="2"/>
      </rPr>
      <t>771,13</t>
    </r>
  </si>
  <si>
    <r>
      <rPr>
        <sz val="7"/>
        <rFont val="Arial"/>
        <family val="2"/>
      </rPr>
      <t>146,13</t>
    </r>
  </si>
  <si>
    <r>
      <rPr>
        <sz val="7"/>
        <rFont val="Arial"/>
        <family val="2"/>
      </rPr>
      <t>74,30</t>
    </r>
  </si>
  <si>
    <r>
      <rPr>
        <sz val="7"/>
        <rFont val="Arial"/>
        <family val="2"/>
      </rPr>
      <t>1,27</t>
    </r>
  </si>
  <si>
    <r>
      <rPr>
        <sz val="7"/>
        <rFont val="Arial"/>
        <family val="2"/>
      </rPr>
      <t>0,87</t>
    </r>
  </si>
  <si>
    <r>
      <rPr>
        <sz val="7"/>
        <rFont val="Arial"/>
        <family val="2"/>
      </rPr>
      <t>3,88</t>
    </r>
  </si>
  <si>
    <r>
      <rPr>
        <sz val="7"/>
        <rFont val="Arial"/>
        <family val="2"/>
      </rPr>
      <t>12,45</t>
    </r>
  </si>
  <si>
    <r>
      <rPr>
        <sz val="7"/>
        <rFont val="Arial"/>
        <family val="2"/>
      </rPr>
      <t>5,75</t>
    </r>
  </si>
  <si>
    <r>
      <rPr>
        <sz val="7"/>
        <rFont val="Arial"/>
        <family val="2"/>
      </rPr>
      <t>53,47</t>
    </r>
  </si>
  <si>
    <r>
      <rPr>
        <sz val="7"/>
        <rFont val="Arial"/>
        <family val="2"/>
      </rPr>
      <t>33,18</t>
    </r>
  </si>
  <si>
    <r>
      <rPr>
        <sz val="7"/>
        <rFont val="Arial"/>
        <family val="2"/>
      </rPr>
      <t>43,16</t>
    </r>
  </si>
  <si>
    <r>
      <rPr>
        <sz val="7"/>
        <rFont val="Arial"/>
        <family val="2"/>
      </rPr>
      <t>0,91</t>
    </r>
  </si>
  <si>
    <r>
      <rPr>
        <sz val="7"/>
        <rFont val="Arial"/>
        <family val="2"/>
      </rPr>
      <t>0,73</t>
    </r>
  </si>
  <si>
    <r>
      <rPr>
        <sz val="7"/>
        <rFont val="Arial"/>
        <family val="2"/>
      </rPr>
      <t>0,28</t>
    </r>
  </si>
  <si>
    <r>
      <rPr>
        <sz val="7"/>
        <rFont val="Arial"/>
        <family val="2"/>
      </rPr>
      <t>8,26</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</si>
  <si>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</si>
  <si>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</si>
  <si>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</si>
  <si>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</si>
  <si>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</si>
  <si>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</si>
  <si>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</si>
  <si>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</si>
  <si>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</si>
  <si>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</si>
  <si>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</si>
  <si>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</si>
  <si>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</si>
  <si>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</si>
  <si>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</si>
  <si>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</si>
  <si>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</si>
  <si>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</si>
  <si>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</si>
  <si>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</si>
  <si>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</si>
  <si>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</si>
  <si>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</si>
  <si>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</si>
  <si>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Capa selante (emulsão e areia) inclusive fornecimento e transporte comercial da emulsão</t>
    </r>
  </si>
  <si>
    <r>
      <rPr>
        <sz val="7"/>
        <rFont val="Arial"/>
        <family val="2"/>
      </rPr>
      <t>CBUQ (camada pronta - binder) exclusive fornecimento e transportes do CAP e massa, inclusive fornecimento e transporte da brita e pó de pedra</t>
    </r>
  </si>
  <si>
    <r>
      <rPr>
        <sz val="7"/>
        <rFont val="Arial"/>
        <family val="2"/>
      </rPr>
      <t>t</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</si>
  <si>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</si>
  <si>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CBUQ (camada pronta - capa) exclusive fornecimento e transportes do CAP e massa</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</si>
  <si>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</si>
  <si>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</si>
  <si>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</si>
  <si>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CBUQ (camada pronta-faixa"C") exclusive fornecimento do CAP e transporte de todos os materiais</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</si>
  <si>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</si>
  <si>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</si>
  <si>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 xml:space="preserve">CBUQ (massa asfáltica-faixa"C") exclusive fornecimento CAP e transporte de todos os
</t>
    </r>
    <r>
      <rPr>
        <sz val="7"/>
        <rFont val="Arial"/>
        <family val="2"/>
      </rPr>
      <t>materiais</t>
    </r>
  </si>
  <si>
    <r>
      <rPr>
        <sz val="7"/>
        <rFont val="Arial"/>
        <family val="2"/>
      </rPr>
      <t>CBUQ (massa fina - faixa"D") exclusive fornecimento do CAP e transp.de todos os materiais</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</si>
  <si>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</si>
  <si>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Demolição e remoção de pavimento asfáltico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</si>
  <si>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</si>
  <si>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</si>
  <si>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</si>
  <si>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</si>
  <si>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</si>
  <si>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Estabilização granulométrica de solos c/ mistura na pista 100 % P.I.</t>
    </r>
  </si>
  <si>
    <r>
      <rPr>
        <sz val="7"/>
        <rFont val="Arial"/>
        <family val="2"/>
      </rPr>
      <t>Estabilização granulométrica de solos c/ mistura na pista 100%  P.M.</t>
    </r>
  </si>
  <si>
    <r>
      <rPr>
        <sz val="7"/>
        <rFont val="Arial"/>
        <family val="2"/>
      </rPr>
      <t xml:space="preserve">Estaca raiz perfurada em rocha, diâm. 310mm com injeção de arg. (exclusive fornecimento do
</t>
    </r>
    <r>
      <rPr>
        <sz val="7"/>
        <rFont val="Arial"/>
        <family val="2"/>
      </rPr>
      <t>aço)</t>
    </r>
  </si>
  <si>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</si>
  <si>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</si>
  <si>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</si>
  <si>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</si>
  <si>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</si>
  <si>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</si>
  <si>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</si>
  <si>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</si>
  <si>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</si>
  <si>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</si>
  <si>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</si>
  <si>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</si>
  <si>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</si>
  <si>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Lavagem de brita para tratamento</t>
    </r>
  </si>
  <si>
    <r>
      <rPr>
        <sz val="7"/>
        <rFont val="Arial"/>
        <family val="2"/>
      </rPr>
      <t>Meio fio (assentamento), inclusive caiação</t>
    </r>
  </si>
  <si>
    <r>
      <rPr>
        <sz val="7"/>
        <rFont val="Arial"/>
        <family val="2"/>
      </rPr>
      <t>Meio fio (remoção e reassentamento),  inclusive caiação</t>
    </r>
  </si>
  <si>
    <r>
      <rPr>
        <sz val="7"/>
        <rFont val="Arial"/>
        <family val="2"/>
      </rPr>
      <t>Micro revestimento asfáltico à frio exclusive fornecimento e transporte comercial do material 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</si>
  <si>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</si>
  <si>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</si>
  <si>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</si>
  <si>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</si>
  <si>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</si>
  <si>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Obturação de buracos c/ CBUQ inclusive fornecimento e transporte dos materiais betuminosos</t>
    </r>
  </si>
  <si>
    <r>
      <rPr>
        <sz val="7"/>
        <rFont val="Arial"/>
        <family val="2"/>
      </rPr>
      <t>Obturação de buracos c/ CBUQ-faixa "C", exclusive forn.do CAP e transporte de todos os materiais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</si>
  <si>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</si>
  <si>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</si>
  <si>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</si>
  <si>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</si>
  <si>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</si>
  <si>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</si>
  <si>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</si>
  <si>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Pavimentação com blocos de concreto (35 MPa), esp.= 08 cm, colchão areia esp.= 5cm, inclusive fornecimento e transporte dos blocos e areia</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</si>
  <si>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</si>
  <si>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</si>
  <si>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</si>
  <si>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</si>
  <si>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</si>
  <si>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Pavimentação com pedra portuguesa, inclusive fornecimento e transporte da pedra portuguesa, cimento e areia</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</si>
  <si>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</si>
  <si>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</si>
  <si>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</si>
  <si>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</si>
  <si>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</si>
  <si>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</si>
  <si>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</si>
  <si>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</si>
  <si>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</si>
  <si>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</si>
  <si>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Reciclagem de pavimento (Base existente + CBUQ) sem adição de materiais</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</si>
  <si>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</si>
  <si>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</si>
  <si>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</si>
  <si>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Reciclagem de pavimento (Base existente + T.S.D.) com adição de 3% de cimento, inclusive fornecimento e tarnsporte do cimento</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</si>
  <si>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</si>
  <si>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Reciclagem de pavimento (Base existente + T.S.D.) sem adição de materiais</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</si>
  <si>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</si>
  <si>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</si>
  <si>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</si>
  <si>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</si>
  <si>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</si>
  <si>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Reestabilização da base com adição de 50% de brita, inclusive fonecimento, exclusive transporte da brita</t>
    </r>
  </si>
  <si>
    <r>
      <rPr>
        <sz val="7"/>
        <rFont val="Arial"/>
        <family val="2"/>
      </rPr>
      <t xml:space="preserve">Reestabilização de base com adição de 50% de brita, inclusive fornecimento e transporte da
</t>
    </r>
    <r>
      <rPr>
        <sz val="7"/>
        <rFont val="Arial"/>
        <family val="2"/>
      </rPr>
      <t>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</si>
  <si>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</si>
  <si>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</si>
  <si>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</si>
  <si>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</si>
  <si>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</si>
  <si>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</si>
  <si>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</si>
  <si>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Revestimento em estradas vicinais (saibro)</t>
    </r>
  </si>
  <si>
    <r>
      <rPr>
        <sz val="7"/>
        <rFont val="Arial"/>
        <family val="2"/>
      </rPr>
      <t>Revestimento primário, espalhamento e compactação (espessura até 0,15m)</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</si>
  <si>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</si>
  <si>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</si>
  <si>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</si>
  <si>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</si>
  <si>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</si>
  <si>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</si>
  <si>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</si>
  <si>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</si>
  <si>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</si>
  <si>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</si>
  <si>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</si>
  <si>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</si>
  <si>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</si>
  <si>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</si>
  <si>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</si>
  <si>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</si>
  <si>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</si>
  <si>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T.S.B.D. com capa selante inclusive fornecimento e transporte comercial dos materiais e lavagem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</si>
  <si>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</si>
  <si>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</si>
  <si>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</si>
  <si>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</si>
  <si>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</si>
  <si>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</si>
  <si>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</si>
  <si>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</si>
  <si>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T.S.B.S. inclusive fornecimento e transporte comercial dos materiais e lavagem da brita</t>
    </r>
  </si>
  <si>
    <r>
      <rPr>
        <sz val="7"/>
        <rFont val="Arial"/>
        <family val="2"/>
      </rPr>
      <t>Usinagem de concreto betuminoso usinado a quente (CBUQ), inclusive transporte comercial do oleo combustível</t>
    </r>
  </si>
  <si>
    <r>
      <rPr>
        <sz val="7"/>
        <rFont val="Arial"/>
        <family val="2"/>
      </rPr>
      <t>Usinagem de mistura de solo brita</t>
    </r>
  </si>
  <si>
    <r>
      <rPr>
        <sz val="7"/>
        <rFont val="Arial"/>
        <family val="2"/>
      </rPr>
      <t>193,93</t>
    </r>
  </si>
  <si>
    <r>
      <rPr>
        <sz val="7"/>
        <rFont val="Arial"/>
        <family val="2"/>
      </rPr>
      <t>2,91</t>
    </r>
  </si>
  <si>
    <r>
      <rPr>
        <sz val="7"/>
        <rFont val="Arial"/>
        <family val="2"/>
      </rPr>
      <t>3,51</t>
    </r>
  </si>
  <si>
    <r>
      <rPr>
        <sz val="7"/>
        <rFont val="Arial"/>
        <family val="2"/>
      </rPr>
      <t>159,07</t>
    </r>
  </si>
  <si>
    <r>
      <rPr>
        <sz val="7"/>
        <rFont val="Arial"/>
        <family val="2"/>
      </rPr>
      <t>11,91</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</si>
  <si>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</si>
  <si>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</si>
  <si>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</si>
  <si>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Aço CA-50 grossa, diâmetro de 12.5 a 25 mm, fornecimento, dobragem e colocação nas formas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</si>
  <si>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</si>
  <si>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</si>
  <si>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</si>
  <si>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 xml:space="preserve">Alvenaria de bloco (39 x 19 x 09) cm espessura 09 cm, inclusive transporte da areia, cimento e
</t>
    </r>
    <r>
      <rPr>
        <sz val="7"/>
        <rFont val="Arial"/>
        <family val="2"/>
      </rPr>
      <t>bloco</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</si>
  <si>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</si>
  <si>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</si>
  <si>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pedra de mão argamassada (argamassa cimento areia 1:4), inclusive transporte
</t>
    </r>
    <r>
      <rPr>
        <sz val="7"/>
        <rFont val="Arial"/>
        <family val="2"/>
      </rPr>
      <t>da pedra</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</si>
  <si>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</si>
  <si>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</si>
  <si>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</si>
  <si>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</si>
  <si>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</si>
  <si>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</si>
  <si>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</si>
  <si>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</si>
  <si>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</si>
  <si>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</si>
  <si>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</si>
  <si>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</si>
  <si>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</si>
  <si>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</si>
  <si>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</si>
  <si>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</si>
  <si>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</si>
  <si>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</si>
  <si>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</si>
  <si>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</si>
  <si>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</si>
  <si>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</si>
  <si>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</si>
  <si>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</si>
  <si>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</si>
  <si>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</si>
  <si>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</si>
  <si>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</si>
  <si>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</si>
  <si>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2,00 x 1,20 m conforme projeto</t>
    </r>
  </si>
  <si>
    <r>
      <rPr>
        <sz val="7"/>
        <rFont val="Arial"/>
        <family val="2"/>
      </rPr>
      <t>Boca de BDCC 2,00 x 2,00 m projeto DNIT</t>
    </r>
  </si>
  <si>
    <r>
      <rPr>
        <sz val="7"/>
        <rFont val="Arial"/>
        <family val="2"/>
      </rPr>
      <t>Boca de BDCC 2,00 x 3,00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</si>
  <si>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</si>
  <si>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</si>
  <si>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</si>
  <si>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</si>
  <si>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</si>
  <si>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</si>
  <si>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</si>
  <si>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</si>
  <si>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</si>
  <si>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</si>
  <si>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</si>
  <si>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</si>
  <si>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</si>
  <si>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</si>
  <si>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</si>
  <si>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</si>
  <si>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</si>
  <si>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</si>
  <si>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</si>
  <si>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</si>
  <si>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</si>
  <si>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</si>
  <si>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</si>
  <si>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</si>
  <si>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</si>
  <si>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</si>
  <si>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</si>
  <si>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</si>
  <si>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</si>
  <si>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</si>
  <si>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</si>
  <si>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</si>
  <si>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</si>
  <si>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</si>
  <si>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 xml:space="preserve">BSCC (pré-moldado) 1,50 x 1,50 x 1,00m CL 45t, inclusive transporte do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</si>
  <si>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</si>
  <si>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</si>
  <si>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BSCC (pré-moldado) 3,00 x 3,00 x 1,00m CL 45t, inclusive transporte de Anel de Bueiro Celular Pré-moldado</t>
    </r>
  </si>
  <si>
    <r>
      <rPr>
        <sz val="7"/>
        <rFont val="Arial"/>
        <family val="2"/>
      </rPr>
      <t xml:space="preserve">Bueiro Metálico BSTM - D = 3,00 m - T.L. com tratamento epóxi e = 2,7 mm - método não
</t>
    </r>
    <r>
      <rPr>
        <sz val="7"/>
        <rFont val="Arial"/>
        <family val="2"/>
      </rPr>
      <t>destrutivo</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</si>
  <si>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</si>
  <si>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</si>
  <si>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</si>
  <si>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</si>
  <si>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</si>
  <si>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</si>
  <si>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</si>
  <si>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</si>
  <si>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</si>
  <si>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</si>
  <si>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</si>
  <si>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para tubos de D=0,60 m H=1,30 m</t>
    </r>
  </si>
  <si>
    <r>
      <rPr>
        <sz val="7"/>
        <rFont val="Arial"/>
        <family val="2"/>
      </rPr>
      <t>Caixa de passagem para tubos de D=0,80 m H=1,50 m</t>
    </r>
  </si>
  <si>
    <r>
      <rPr>
        <sz val="7"/>
        <rFont val="Arial"/>
        <family val="2"/>
      </rPr>
      <t>Caixa de passagem para tubos de D=1,00 m H=1,80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</si>
  <si>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</si>
  <si>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</si>
  <si>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</si>
  <si>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</si>
  <si>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</si>
  <si>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</si>
  <si>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</si>
  <si>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</si>
  <si>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</si>
  <si>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</si>
  <si>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 xml:space="preserve">Cerca em tela revestida em PVC com mourões de concreto, 10 x 10 x 2,40 m,  fornecimento e
</t>
    </r>
    <r>
      <rPr>
        <sz val="7"/>
        <rFont val="Arial"/>
        <family val="2"/>
      </rPr>
      <t>execução</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</si>
  <si>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</si>
  <si>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</si>
  <si>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</si>
  <si>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 xml:space="preserve">Colchão drenante de areia para fundação de aterros, inclusive fornecimento e transporte da
</t>
    </r>
    <r>
      <rPr>
        <sz val="7"/>
        <rFont val="Arial"/>
        <family val="2"/>
      </rPr>
      <t>areia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</si>
  <si>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</si>
  <si>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</si>
  <si>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</si>
  <si>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Coleta drenante (1,00x1,00) m c/ geotêxtil não tecido RT 16kn/m,  inclusive transporte da brita</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</si>
  <si>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</si>
  <si>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</si>
  <si>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</si>
  <si>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</si>
  <si>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</si>
  <si>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</si>
  <si>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</si>
  <si>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</si>
  <si>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</si>
  <si>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</si>
  <si>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</si>
  <si>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</si>
  <si>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</si>
  <si>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</si>
  <si>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</si>
  <si>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</si>
  <si>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</si>
  <si>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</si>
  <si>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</si>
  <si>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</si>
  <si>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Corpo BDTC (grota) diâmetro 0,80 m CA-1 PB exclusive escavação e reaterro, inclusive 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</si>
  <si>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</si>
  <si>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</si>
  <si>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</si>
  <si>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</si>
  <si>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</si>
  <si>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Corpo BDTC (grota) diâmetro 1,00 m CA-2 PB exclusive escavação e reaterro, inclusive transporte do tubo</t>
    </r>
  </si>
  <si>
    <r>
      <rPr>
        <sz val="7"/>
        <rFont val="Arial"/>
        <family val="2"/>
      </rPr>
      <t>Corpo BDTC (grota) diâmetro 1,00 m CA-3 MF exclusive escavação e reaterro, inclusive 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</si>
  <si>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</si>
  <si>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</si>
  <si>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</si>
  <si>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</si>
  <si>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</si>
  <si>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Corpo BDTC (grota) diâmetro 1,50 m CA-1 MF exclusive escavação e reaterro, inclusive 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</si>
  <si>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</si>
  <si>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</si>
  <si>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</si>
  <si>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</si>
  <si>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Corpo BSTC diâmetro 0,20 m C.S. MF inclusive escavação, reaterro e transporte do tubo</t>
    </r>
  </si>
  <si>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</si>
  <si>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</si>
  <si>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</si>
  <si>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</si>
  <si>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</si>
  <si>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</si>
  <si>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</si>
  <si>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 xml:space="preserve">Corpo BSTC (greide) diâmetro 0,30 m CA-1 MF inclusive escavação, reaterro e transporte do
</t>
    </r>
    <r>
      <rPr>
        <sz val="7"/>
        <rFont val="Arial"/>
        <family val="2"/>
      </rPr>
      <t>tubo</t>
    </r>
  </si>
  <si>
    <r>
      <rPr>
        <sz val="7"/>
        <rFont val="Arial"/>
        <family val="2"/>
      </rPr>
      <t>Corpo BSTC (greide) diâmetro 0,40 m CA-1 MF inclusive escavação, reaterro e transporte do 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</si>
  <si>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</si>
  <si>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0,60 m CA-1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</si>
  <si>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</si>
  <si>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</si>
  <si>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</si>
  <si>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Corpo BSTC (greide) diâmetro 0,80 m CA-1 MF inclusive escavação, reaterro e transporte do 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</si>
  <si>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</si>
  <si>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</si>
  <si>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</si>
  <si>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</si>
  <si>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</si>
  <si>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Corpo BSTC (greide) diâmetro 1,00 m CA-2 MF inclusive escavação, reaterro e transporte do 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</si>
  <si>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</si>
  <si>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</si>
  <si>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</si>
  <si>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</si>
  <si>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CA-2 PB inclusive escavação, reaterro e transporte do
</t>
    </r>
    <r>
      <rPr>
        <sz val="7"/>
        <rFont val="Arial"/>
        <family val="2"/>
      </rPr>
      <t>tubo</t>
    </r>
  </si>
  <si>
    <r>
      <rPr>
        <sz val="7"/>
        <rFont val="Arial"/>
        <family val="2"/>
      </rPr>
      <t>Corpo BSTC (grota) diâmetro 0,60 m CA-1 MF exclusive escavação e reaterro, inclusive transporte do tubo</t>
    </r>
  </si>
  <si>
    <r>
      <rPr>
        <sz val="7"/>
        <rFont val="Arial"/>
        <family val="2"/>
      </rPr>
      <t>Corpo BSTC (grota) diâmetro 0,60 m CA-1 PB exclusive escavação e reaterro, inclusive 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</si>
  <si>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</si>
  <si>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</si>
  <si>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</si>
  <si>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</si>
  <si>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</si>
  <si>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Corpo BSTC (grota) diâmetro 0,80 m CA-2 PB exclusive escavação e reaterro, inclusive 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</si>
  <si>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</si>
  <si>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</si>
  <si>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</si>
  <si>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</si>
  <si>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</si>
  <si>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</si>
  <si>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</si>
  <si>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</si>
  <si>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</si>
  <si>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Corpo BSTC (grota) diâmetro 1,20 m CA-3 MF exclusive escavação e reaterro, inclusive 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</si>
  <si>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</si>
  <si>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</si>
  <si>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</si>
  <si>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</si>
  <si>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</si>
  <si>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Corpo BTTC (grota) diâmetro 0,60 m CA-1 MF exclusive escavação e reaterro, inclusive 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</si>
  <si>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</si>
  <si>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</si>
  <si>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</si>
  <si>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</si>
  <si>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</si>
  <si>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Corpo BTTC (grota) diâmetro 0,80 m CA-2 MF exclusive escavação e reaterro, inclusive 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</si>
  <si>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</si>
  <si>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</si>
  <si>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</si>
  <si>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</si>
  <si>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</si>
  <si>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Corpo BTTC (grota) diâmetro 1,00 m CA-3 MF exclusive escavação e reaterro, inclusive transporte do tubo</t>
    </r>
  </si>
  <si>
    <r>
      <rPr>
        <sz val="7"/>
        <rFont val="Arial"/>
        <family val="2"/>
      </rPr>
      <t>Corpo BTTC (grota) diâmetro 1,20 m CA-1 MF exclusive escavação e reaterro, inclusive 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</si>
  <si>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</si>
  <si>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</si>
  <si>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</si>
  <si>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</si>
  <si>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</si>
  <si>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Corpo BTTC (grota) diâmetro 1,50 m CA-1 PB exclusive escavação e reaterro, inclusive 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</si>
  <si>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</si>
  <si>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</si>
  <si>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</si>
  <si>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</si>
  <si>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</si>
  <si>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</si>
  <si>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</si>
  <si>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</si>
  <si>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</si>
  <si>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</si>
  <si>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</si>
  <si>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</si>
  <si>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</si>
  <si>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</si>
  <si>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</si>
  <si>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</si>
  <si>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</si>
  <si>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</si>
  <si>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</si>
  <si>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</si>
  <si>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</si>
  <si>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</si>
  <si>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</si>
  <si>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</si>
  <si>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</si>
  <si>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</si>
  <si>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</si>
  <si>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</si>
  <si>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</si>
  <si>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</si>
  <si>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</si>
  <si>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</si>
  <si>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</si>
  <si>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</si>
  <si>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</si>
  <si>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</si>
  <si>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</si>
  <si>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</si>
  <si>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</si>
  <si>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</si>
  <si>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</si>
  <si>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</si>
  <si>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</si>
  <si>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</si>
  <si>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Corte e esmerilhamento de pontas de tubo de ferro fundido DN 500 a 200mm</t>
    </r>
  </si>
  <si>
    <r>
      <rPr>
        <sz val="7"/>
        <rFont val="Arial"/>
        <family val="2"/>
      </rPr>
      <t>Demolição manual alvenaria tijolo furado assentado com argamassa</t>
    </r>
  </si>
  <si>
    <r>
      <rPr>
        <sz val="7"/>
        <rFont val="Arial"/>
        <family val="2"/>
      </rPr>
      <t>Demolição manual de concreto armado</t>
    </r>
  </si>
  <si>
    <r>
      <rPr>
        <sz val="7"/>
        <rFont val="Arial"/>
        <family val="2"/>
      </rPr>
      <t>Demolição manual de concreto simples ou ciclópico</t>
    </r>
  </si>
  <si>
    <r>
      <rPr>
        <sz val="7"/>
        <rFont val="Arial"/>
        <family val="2"/>
      </rPr>
      <t>Demolição mecânica de concreto</t>
    </r>
  </si>
  <si>
    <r>
      <rPr>
        <sz val="7"/>
        <rFont val="Arial"/>
        <family val="2"/>
      </rPr>
      <t>Descida d'água concreto armado (calha) c/ caiação (DSA-01A) canal</t>
    </r>
  </si>
  <si>
    <r>
      <rPr>
        <sz val="7"/>
        <rFont val="Arial"/>
        <family val="2"/>
      </rPr>
      <t>Descida d'água concreto armado (calha) c/ caiação (DSA-01A) dispersor</t>
    </r>
  </si>
  <si>
    <r>
      <rPr>
        <sz val="7"/>
        <rFont val="Arial"/>
        <family val="2"/>
      </rPr>
      <t>Descida d'água concreto armado (degraus) c/ caiação (DSA-03A) apoio</t>
    </r>
  </si>
  <si>
    <r>
      <rPr>
        <sz val="7"/>
        <rFont val="Arial"/>
        <family val="2"/>
      </rPr>
      <t>Descida d'água concreto armado (degraus) c/ caiação (DSA-03A) degrau</t>
    </r>
  </si>
  <si>
    <r>
      <rPr>
        <sz val="7"/>
        <rFont val="Arial"/>
        <family val="2"/>
      </rPr>
      <t>Descida d'água concreto armado (degraus) c/ caiação (DSA-03A) dispersor</t>
    </r>
  </si>
  <si>
    <r>
      <rPr>
        <sz val="7"/>
        <rFont val="Arial"/>
        <family val="2"/>
      </rPr>
      <t>Descida d'água concreto armado DP-1 (calha) c/ caiação</t>
    </r>
  </si>
  <si>
    <r>
      <rPr>
        <sz val="7"/>
        <rFont val="Arial"/>
        <family val="2"/>
      </rPr>
      <t>Descida d'água concreto armado DP-1 (degraus) c/ caiação</t>
    </r>
  </si>
  <si>
    <r>
      <rPr>
        <sz val="7"/>
        <rFont val="Arial"/>
        <family val="2"/>
      </rPr>
      <t>Descida d'água concreto simples (calha) c/ caiação (DSA-01) canal</t>
    </r>
  </si>
  <si>
    <r>
      <rPr>
        <sz val="7"/>
        <rFont val="Arial"/>
        <family val="2"/>
      </rPr>
      <t>Descida d'água concreto simples (calha) c/ caiação (DSA-01) dispersor</t>
    </r>
  </si>
  <si>
    <r>
      <rPr>
        <sz val="7"/>
        <rFont val="Arial"/>
        <family val="2"/>
      </rPr>
      <t>Descida d'água concreto simples (degraus) c/ caiação (DSA-03) apoio</t>
    </r>
  </si>
  <si>
    <r>
      <rPr>
        <sz val="7"/>
        <rFont val="Arial"/>
        <family val="2"/>
      </rPr>
      <t>Descida d'água concreto simples (degraus) c/ caiação (DSA-03) degrau</t>
    </r>
  </si>
  <si>
    <r>
      <rPr>
        <sz val="7"/>
        <rFont val="Arial"/>
        <family val="2"/>
      </rPr>
      <t>Descida d'água concreto simples (degraus) c/ caiação (DSA-03) dispersor</t>
    </r>
  </si>
  <si>
    <r>
      <rPr>
        <sz val="7"/>
        <rFont val="Arial"/>
        <family val="2"/>
      </rPr>
      <t>Deslocamento de cerca de tela galvanizada fio 12 malha 3" x 3"</t>
    </r>
  </si>
  <si>
    <r>
      <rPr>
        <sz val="7"/>
        <rFont val="Arial"/>
        <family val="2"/>
      </rPr>
      <t>Dissipador de energia aplicado a saída d'água tipo DP-1</t>
    </r>
  </si>
  <si>
    <r>
      <rPr>
        <sz val="7"/>
        <rFont val="Arial"/>
        <family val="2"/>
      </rPr>
      <t>Dissipador de energia aplicado a saída de bueiro/descida d'agua de aterro (DEB-01)</t>
    </r>
  </si>
  <si>
    <r>
      <rPr>
        <sz val="7"/>
        <rFont val="Arial"/>
        <family val="2"/>
      </rPr>
      <t>Dissipador de energia aplicado a saída de bueiro/descida d'água de aterro (DEB-02)</t>
    </r>
  </si>
  <si>
    <r>
      <rPr>
        <sz val="7"/>
        <rFont val="Arial"/>
        <family val="2"/>
      </rPr>
      <t>Dissipador de energia aplicado a saída de bueiro/descida d'água de aterro (DEB-03)</t>
    </r>
  </si>
  <si>
    <r>
      <rPr>
        <sz val="7"/>
        <rFont val="Arial"/>
        <family val="2"/>
      </rPr>
      <t>Dissipador de energia aplicado a saída de bueiro/descida d'água de aterro (DEB-04)</t>
    </r>
  </si>
  <si>
    <r>
      <rPr>
        <sz val="7"/>
        <rFont val="Arial"/>
        <family val="2"/>
      </rPr>
      <t>Dissipador de energia aplicado a saída de bueiro/descida d'água de aterro (DEB-05)</t>
    </r>
  </si>
  <si>
    <r>
      <rPr>
        <sz val="7"/>
        <rFont val="Arial"/>
        <family val="2"/>
      </rPr>
      <t>Dissipador de energia aplicado a saída de bueiro/descida d'água de aterro (DEB-06)</t>
    </r>
  </si>
  <si>
    <r>
      <rPr>
        <sz val="7"/>
        <rFont val="Arial"/>
        <family val="2"/>
      </rPr>
      <t>Dissipador de energia aplicado a saída de bueiro/descida d'água de aterro (DEB-07)</t>
    </r>
  </si>
  <si>
    <r>
      <rPr>
        <sz val="7"/>
        <rFont val="Arial"/>
        <family val="2"/>
      </rPr>
      <t>Dissipador de energia aplicado a saída de bueiro/descida d'água de aterro (DEB-08)</t>
    </r>
  </si>
  <si>
    <r>
      <rPr>
        <sz val="7"/>
        <rFont val="Arial"/>
        <family val="2"/>
      </rPr>
      <t>Dissipador de energia aplicado a saída de bueiro/descida d'água de aterro (DEB-09)</t>
    </r>
  </si>
  <si>
    <r>
      <rPr>
        <sz val="7"/>
        <rFont val="Arial"/>
        <family val="2"/>
      </rPr>
      <t>Dissipador de energia aplicado a saída de bueiro/descida d'água de aterro (DEB-10)</t>
    </r>
  </si>
  <si>
    <r>
      <rPr>
        <sz val="7"/>
        <rFont val="Arial"/>
        <family val="2"/>
      </rPr>
      <t>Dissipador de energia aplicado a saída de bueiro/descida d'água de aterro (DEB-12)</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</si>
  <si>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</si>
  <si>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</si>
  <si>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</si>
  <si>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</si>
  <si>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Dreno de PVC  D = 100 mm</t>
    </r>
  </si>
  <si>
    <r>
      <rPr>
        <sz val="7"/>
        <rFont val="Arial"/>
        <family val="2"/>
      </rPr>
      <t>Dreno de PVC  D = 50 mm</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</si>
  <si>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</si>
  <si>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</si>
  <si>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Dreno Longitudinal tipo Trincheira Drenante, H=0,40m c/ tubo poroso tipo PEAD d=65mm, inclus. esc. em mat. 1ª cat.e geotêxtil não tecido RT 07 kN/m</t>
    </r>
  </si>
  <si>
    <r>
      <rPr>
        <sz val="7"/>
        <rFont val="Arial"/>
        <family val="2"/>
      </rPr>
      <t>Dreno ou Barbacã em tubo PVC, diâmetro de 2"</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</si>
  <si>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</si>
  <si>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</si>
  <si>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</si>
  <si>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</si>
  <si>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Dreno profundo com tubo poroso, D = 0,20 m com enchimento de brita e areia, escavação em material 2ª categoria, inclusive transp.da areia, brita, tubo</t>
    </r>
  </si>
  <si>
    <r>
      <rPr>
        <sz val="7"/>
        <rFont val="Arial"/>
        <family val="2"/>
      </rPr>
      <t>Dreno profundo com tubo poroso, D = 0,20 m com enchimento de brita, escavação em material 3ª categoria (DPR-01),  inclusive transporte da brita, tubo</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</si>
  <si>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</si>
  <si>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</si>
  <si>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</si>
  <si>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</si>
  <si>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</si>
  <si>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Dreno profundo para corte em solo, com enchimento em brita revestido com geotextil não tecido RT 16 kn/m, inclusive transporte da brita</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</si>
  <si>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</si>
  <si>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</si>
  <si>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</si>
  <si>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</si>
  <si>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Dreno vertical D = 75 mm em PVC, com geotêxtil não tecido resistência longitudinal 16 kn/m</t>
    </r>
  </si>
  <si>
    <r>
      <rPr>
        <sz val="7"/>
        <rFont val="Arial"/>
        <family val="2"/>
      </rPr>
      <t>Eletroduto de ferro galvanizado DN 4", inclusive conexões, exclusive escavação e reaterro, fornecimento e assentamento</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</si>
  <si>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</si>
  <si>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</si>
  <si>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</si>
  <si>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</si>
  <si>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</si>
  <si>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</si>
  <si>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</si>
  <si>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</si>
  <si>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Enrocamento de pedra de mão arrumada exclusive transporte</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</si>
  <si>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</si>
  <si>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</si>
  <si>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</si>
  <si>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</si>
  <si>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</si>
  <si>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 xml:space="preserve">Ensecadeira simples de madeira esp.= 5 cm com 1 reaproveitamento, inclusive transporte das
</t>
    </r>
    <r>
      <rPr>
        <sz val="7"/>
        <rFont val="Arial"/>
        <family val="2"/>
      </rPr>
      <t>madeiras</t>
    </r>
  </si>
  <si>
    <r>
      <rPr>
        <sz val="7"/>
        <rFont val="Arial"/>
        <family val="2"/>
      </rPr>
      <t xml:space="preserve">Ensecadeira simples de madeira esp.= 5 cm sem reaproveitamento, inclusive transporte das
</t>
    </r>
    <r>
      <rPr>
        <sz val="7"/>
        <rFont val="Arial"/>
        <family val="2"/>
      </rPr>
      <t>madeiras</t>
    </r>
  </si>
  <si>
    <r>
      <rPr>
        <sz val="7"/>
        <rFont val="Arial"/>
        <family val="2"/>
      </rPr>
      <t>Entrada para descida d'agua DP-1 (calha/degraus) inclusive caiação</t>
    </r>
  </si>
  <si>
    <r>
      <rPr>
        <sz val="7"/>
        <rFont val="Arial"/>
        <family val="2"/>
      </rPr>
      <t>Entrada para descida d'água EDA-01</t>
    </r>
  </si>
  <si>
    <r>
      <rPr>
        <sz val="7"/>
        <rFont val="Arial"/>
        <family val="2"/>
      </rPr>
      <t>Entrada para descida d'água EDA-02</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</si>
  <si>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</si>
  <si>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</si>
  <si>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</si>
  <si>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</si>
  <si>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</si>
  <si>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</si>
  <si>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</si>
  <si>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</si>
  <si>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</si>
  <si>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</si>
  <si>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</si>
  <si>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</si>
  <si>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</si>
  <si>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</si>
  <si>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</si>
  <si>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</si>
  <si>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</si>
  <si>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</si>
  <si>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</si>
  <si>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</si>
  <si>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</si>
  <si>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</si>
  <si>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</si>
  <si>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</si>
  <si>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</si>
  <si>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</si>
  <si>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</si>
  <si>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</si>
  <si>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0,00 a 1,50 m</t>
    </r>
  </si>
  <si>
    <r>
      <rPr>
        <sz val="7"/>
        <rFont val="Arial"/>
        <family val="2"/>
      </rPr>
      <t>Escavação mecânica em material de 3ª cat. H= 0,00 a 1,50 m com esgotamento</t>
    </r>
  </si>
  <si>
    <r>
      <rPr>
        <sz val="7"/>
        <rFont val="Arial"/>
        <family val="2"/>
      </rPr>
      <t>Escavação mecânica em material de 3ª cat. H= 1,50 a 3,00 m</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</si>
  <si>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</si>
  <si>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</si>
  <si>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</si>
  <si>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</si>
  <si>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 xml:space="preserve">Escoramento e cimbramento (bueiro celular), inclusive fornecimento e transportes das
</t>
    </r>
    <r>
      <rPr>
        <sz val="7"/>
        <rFont val="Arial"/>
        <family val="2"/>
      </rPr>
      <t>madeiras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</si>
  <si>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</si>
  <si>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Forma especial de madeira para meio fio, inclusive fornecimento e transporte das madeiras</t>
    </r>
  </si>
  <si>
    <r>
      <rPr>
        <sz val="7"/>
        <rFont val="Arial"/>
        <family val="2"/>
      </rPr>
      <t xml:space="preserve">Forma especial de madeira para sarjeta (gabarito), inclusive fornecimento e transporte da
</t>
    </r>
    <r>
      <rPr>
        <sz val="7"/>
        <rFont val="Arial"/>
        <family val="2"/>
      </rPr>
      <t>madeira</t>
    </r>
  </si>
  <si>
    <r>
      <rPr>
        <sz val="7"/>
        <rFont val="Arial"/>
        <family val="2"/>
      </rPr>
      <t>Forma metálica para meio fio</t>
    </r>
  </si>
  <si>
    <r>
      <rPr>
        <sz val="7"/>
        <rFont val="Arial"/>
        <family val="2"/>
      </rPr>
      <t xml:space="preserve">Formas planas de madeira com 01 (um) reaproveitamento, inclusive fornecimento e transporte
</t>
    </r>
    <r>
      <rPr>
        <sz val="7"/>
        <rFont val="Arial"/>
        <family val="2"/>
      </rPr>
      <t>das madeiras</t>
    </r>
  </si>
  <si>
    <r>
      <rPr>
        <sz val="7"/>
        <rFont val="Arial"/>
        <family val="2"/>
      </rPr>
      <t>Formas planas de madeira com 02 (dois) reaproveitamentos, inclusive fornecimento e transporte das madeiras</t>
    </r>
  </si>
  <si>
    <r>
      <rPr>
        <sz val="7"/>
        <rFont val="Arial"/>
        <family val="2"/>
      </rPr>
      <t>Formas planas de madeira com 04 (quatro) reaproveitamentos, inclusive fornecimento e transporte das madeiras</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</si>
  <si>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</si>
  <si>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</si>
  <si>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</si>
  <si>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Gabiões com caixas galvanizadas, sem manta</t>
    </r>
  </si>
  <si>
    <r>
      <rPr>
        <sz val="7"/>
        <rFont val="Arial"/>
        <family val="2"/>
      </rPr>
      <t xml:space="preserve">Geogrelha com resistência londitudinal a tração 35 a 40 kN, resist. transversal a tração 30 kN,
</t>
    </r>
    <r>
      <rPr>
        <sz val="7"/>
        <rFont val="Arial"/>
        <family val="2"/>
      </rPr>
      <t>fornecimento e aplicação - Deformação de 5%</t>
    </r>
  </si>
  <si>
    <r>
      <rPr>
        <sz val="7"/>
        <rFont val="Arial"/>
        <family val="2"/>
      </rPr>
      <t>Geogrelha com resistência londitudinal a tração 55 a 60 kN, resist. transversal a tração 30 kN, fornecimento e aplicação - Deformação de 5%</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</si>
  <si>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</si>
  <si>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 xml:space="preserve">Geogrelha com resistência longitudinal a tração 35 a 40 KN, resistência transversal a tração
</t>
    </r>
    <r>
      <rPr>
        <sz val="7"/>
        <rFont val="Arial"/>
        <family val="2"/>
      </rPr>
      <t>30KN, fornecimento e aplicação - Deformação de 10%</t>
    </r>
  </si>
  <si>
    <r>
      <rPr>
        <sz val="7"/>
        <rFont val="Arial"/>
        <family val="2"/>
      </rPr>
      <t>m²</t>
    </r>
  </si>
  <si>
    <r>
      <rPr>
        <sz val="7"/>
        <rFont val="Arial"/>
        <family val="2"/>
      </rPr>
      <t xml:space="preserve">Geogrelha com resistência longitudinal a tração 55 a 60 KN, resistência transversal a tração
</t>
    </r>
    <r>
      <rPr>
        <sz val="7"/>
        <rFont val="Arial"/>
        <family val="2"/>
      </rPr>
      <t>30KN, fornecimento e aplicação - Deformação de 10%</t>
    </r>
  </si>
  <si>
    <r>
      <rPr>
        <sz val="7"/>
        <rFont val="Arial"/>
        <family val="2"/>
      </rPr>
      <t xml:space="preserve">Geogrelha com resistência longitudinal a tração 80 a 90 kN, resist. transversal a tração 30 kN,
</t>
    </r>
    <r>
      <rPr>
        <sz val="7"/>
        <rFont val="Arial"/>
        <family val="2"/>
      </rPr>
      <t>fornecimento e aplicação - Deformação de 5%</t>
    </r>
  </si>
  <si>
    <r>
      <rPr>
        <sz val="7"/>
        <rFont val="Arial"/>
        <family val="2"/>
      </rPr>
      <t xml:space="preserve">Geogrelha com resistência longitudinal a tração 80 a 90 KN, resistência transversal a tração
</t>
    </r>
    <r>
      <rPr>
        <sz val="7"/>
        <rFont val="Arial"/>
        <family val="2"/>
      </rPr>
      <t>30KN, fornecimento e aplicação - Deformação de 10%</t>
    </r>
  </si>
  <si>
    <r>
      <rPr>
        <sz val="7"/>
        <rFont val="Arial"/>
        <family val="2"/>
      </rPr>
      <t>Geogrelha monodirecional 200KN, fornecimento e assentamento</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</si>
  <si>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</si>
  <si>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</si>
  <si>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</si>
  <si>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</si>
  <si>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</si>
  <si>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</si>
  <si>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</si>
  <si>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</si>
  <si>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</si>
  <si>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</si>
  <si>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</si>
  <si>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</si>
  <si>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</si>
  <si>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</si>
  <si>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</si>
  <si>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</si>
  <si>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</si>
  <si>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Mureta de corte em rocha</t>
    </r>
  </si>
  <si>
    <r>
      <rPr>
        <sz val="7"/>
        <rFont val="Arial"/>
        <family val="2"/>
      </rPr>
      <t>Muro com Terramesh System ou similar, altura H&lt;= 4,00 metros (4 cx 1x1x4m), tudo incluído</t>
    </r>
  </si>
  <si>
    <r>
      <rPr>
        <sz val="7"/>
        <rFont val="Arial"/>
        <family val="2"/>
      </rPr>
      <t>Muro com Terramesh System ou similar, altura 4,00 &lt; H &lt;= 5,00 metros (3 cx 1x1x4m e 4 cx 0, 5x1x4m) , execução,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</si>
  <si>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</si>
  <si>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</si>
  <si>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</si>
  <si>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de testa em concreto para saída de dreno profundo em rocha, inclusive transporte do
</t>
    </r>
    <r>
      <rPr>
        <sz val="7"/>
        <rFont val="Arial"/>
        <family val="2"/>
      </rPr>
      <t>tubo</t>
    </r>
  </si>
  <si>
    <r>
      <rPr>
        <sz val="7"/>
        <rFont val="Arial"/>
        <family val="2"/>
      </rPr>
      <t>Muro de testa em concreto para saída de dreno profundo em solo, inclusive transporte do tubo</t>
    </r>
  </si>
  <si>
    <r>
      <rPr>
        <sz val="7"/>
        <rFont val="Arial"/>
        <family val="2"/>
      </rPr>
      <t>Passagem d'água 1,10 x 1,00 - Canteiro</t>
    </r>
  </si>
  <si>
    <r>
      <rPr>
        <sz val="7"/>
        <rFont val="Arial"/>
        <family val="2"/>
      </rPr>
      <t>Pedra de mão para (concreto ciclópico ou alvenaria) rocha paga em medição</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</si>
  <si>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</si>
  <si>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 xml:space="preserve">Pescoço de poço de visita H=0,30 m, diâm. = 0,60 m, fornecimento, assentamento e
</t>
    </r>
    <r>
      <rPr>
        <sz val="7"/>
        <rFont val="Arial"/>
        <family val="2"/>
      </rPr>
      <t>transporte</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</si>
  <si>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</si>
  <si>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</si>
  <si>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</si>
  <si>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</si>
  <si>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</si>
  <si>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</si>
  <si>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</si>
  <si>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</si>
  <si>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</si>
  <si>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</si>
  <si>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</si>
  <si>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 xml:space="preserve">Poço de visita (tubo D=0,40 m) H=1,50 m com tampão F.F.A.P., inclusive escavação e
</t>
    </r>
    <r>
      <rPr>
        <sz val="7"/>
        <rFont val="Arial"/>
        <family val="2"/>
      </rPr>
      <t>transporte do tampão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</si>
  <si>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</si>
  <si>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</si>
  <si>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D=1,00 m) H=2,10 m com tampão F.F.A.P., inclusive escavação e
</t>
    </r>
    <r>
      <rPr>
        <sz val="7"/>
        <rFont val="Arial"/>
        <family val="2"/>
      </rPr>
      <t>transporte do tampão</t>
    </r>
  </si>
  <si>
    <r>
      <rPr>
        <sz val="7"/>
        <rFont val="Arial"/>
        <family val="2"/>
      </rPr>
      <t>Preparo manual de talude, compreendendo acerto, raspagem eventual de até 0,30m de prof. e afastamento lateral</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</si>
  <si>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</si>
  <si>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</si>
  <si>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</si>
  <si>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</si>
  <si>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</si>
  <si>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</si>
  <si>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</si>
  <si>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</si>
  <si>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</si>
  <si>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</si>
  <si>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</si>
  <si>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</si>
  <si>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</si>
  <si>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</si>
  <si>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</si>
  <si>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</si>
  <si>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Saída d'água concreto armado DP-1 c/ caiação</t>
    </r>
  </si>
  <si>
    <r>
      <rPr>
        <sz val="7"/>
        <rFont val="Arial"/>
        <family val="2"/>
      </rPr>
      <t>Saída d'água concreto p/ aterro c/ caiação (SDA-01)</t>
    </r>
  </si>
  <si>
    <r>
      <rPr>
        <sz val="7"/>
        <rFont val="Arial"/>
        <family val="2"/>
      </rPr>
      <t>Saída d'água concreto p/ aterro c/ caiação (SDA-02)</t>
    </r>
  </si>
  <si>
    <r>
      <rPr>
        <sz val="7"/>
        <rFont val="Arial"/>
        <family val="2"/>
      </rPr>
      <t>Saída d'água concreto p/ corte c/ caiação (SDC-01)</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</si>
  <si>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</si>
  <si>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</si>
  <si>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</si>
  <si>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</si>
  <si>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</si>
  <si>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</si>
  <si>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</si>
  <si>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</si>
  <si>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</si>
  <si>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</si>
  <si>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Tapume de vedação e proteção, executado com chapas de compensado resinado com 6mm de espessura, exclusive pintura</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</si>
  <si>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</si>
  <si>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</si>
  <si>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</si>
  <si>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</si>
  <si>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</si>
  <si>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</si>
  <si>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Transposição de segmento de sarjeta - TSS 01, inclusive transporte do tubo de concreto</t>
    </r>
  </si>
  <si>
    <r>
      <rPr>
        <sz val="7"/>
        <rFont val="Arial"/>
        <family val="2"/>
      </rPr>
      <t xml:space="preserve">Trincheira drenante cega (0,50 x 1,70) m, inclusive transporte da brita c/ geotêxtil não tecido
</t>
    </r>
    <r>
      <rPr>
        <sz val="7"/>
        <rFont val="Arial"/>
        <family val="2"/>
      </rPr>
      <t>res.long. mín 16 kn/m</t>
    </r>
  </si>
  <si>
    <r>
      <rPr>
        <sz val="7"/>
        <rFont val="Arial"/>
        <family val="2"/>
      </rPr>
      <t>Tubo de PVC NBR 5648 diâmetro 50 mm, fornecimento e assentamento</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</si>
  <si>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</si>
  <si>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</si>
  <si>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</si>
  <si>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</si>
  <si>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</si>
  <si>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</si>
  <si>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</si>
  <si>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</si>
  <si>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</si>
  <si>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</si>
  <si>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</si>
  <si>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</si>
  <si>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</si>
  <si>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</si>
  <si>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</si>
  <si>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</si>
  <si>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</si>
  <si>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136,37</t>
    </r>
  </si>
  <si>
    <r>
      <rPr>
        <sz val="7"/>
        <rFont val="Arial"/>
        <family val="2"/>
      </rPr>
      <t>534,51</t>
    </r>
  </si>
  <si>
    <r>
      <rPr>
        <sz val="7"/>
        <rFont val="Arial"/>
        <family val="2"/>
      </rPr>
      <t>376,11</t>
    </r>
  </si>
  <si>
    <r>
      <rPr>
        <sz val="7"/>
        <rFont val="Arial"/>
        <family val="2"/>
      </rPr>
      <t>348,32</t>
    </r>
  </si>
  <si>
    <r>
      <rPr>
        <sz val="7"/>
        <rFont val="Arial"/>
        <family val="2"/>
      </rPr>
      <t>125,20</t>
    </r>
  </si>
  <si>
    <r>
      <rPr>
        <sz val="7"/>
        <rFont val="Arial"/>
        <family val="2"/>
      </rPr>
      <t>1.544,49</t>
    </r>
  </si>
  <si>
    <r>
      <rPr>
        <sz val="7"/>
        <rFont val="Arial"/>
        <family val="2"/>
      </rPr>
      <t>23,24</t>
    </r>
  </si>
  <si>
    <r>
      <rPr>
        <sz val="7"/>
        <rFont val="Arial"/>
        <family val="2"/>
      </rPr>
      <t>1.038,14</t>
    </r>
  </si>
  <si>
    <r>
      <rPr>
        <sz val="7"/>
        <rFont val="Arial"/>
        <family val="2"/>
      </rPr>
      <t>9,03</t>
    </r>
  </si>
  <si>
    <r>
      <rPr>
        <sz val="7"/>
        <rFont val="Arial"/>
        <family val="2"/>
      </rPr>
      <t>148,92</t>
    </r>
  </si>
  <si>
    <r>
      <rPr>
        <sz val="7"/>
        <rFont val="Arial"/>
        <family val="2"/>
      </rPr>
      <t>34,39</t>
    </r>
  </si>
  <si>
    <r>
      <rPr>
        <sz val="7"/>
        <rFont val="Arial"/>
        <family val="2"/>
      </rPr>
      <t>36,51</t>
    </r>
  </si>
  <si>
    <r>
      <rPr>
        <sz val="7"/>
        <rFont val="Arial"/>
        <family val="2"/>
      </rPr>
      <t>87,91</t>
    </r>
  </si>
  <si>
    <r>
      <rPr>
        <sz val="7"/>
        <rFont val="Arial"/>
        <family val="2"/>
      </rPr>
      <t>4,79</t>
    </r>
  </si>
  <si>
    <r>
      <rPr>
        <sz val="7"/>
        <rFont val="Arial"/>
        <family val="2"/>
      </rPr>
      <t>Bonificação de 15,28%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</si>
  <si>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</si>
  <si>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</si>
  <si>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</si>
  <si>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</si>
  <si>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</si>
  <si>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Asfáltica para Imprimação (EAI),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</si>
  <si>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</si>
  <si>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</si>
  <si>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</si>
  <si>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</si>
  <si>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</si>
  <si>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</si>
  <si>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0,00</t>
    </r>
  </si>
  <si>
    <r>
      <rPr>
        <sz val="7"/>
        <rFont val="Arial"/>
        <family val="2"/>
      </rPr>
      <t>4.907,39</t>
    </r>
  </si>
  <si>
    <r>
      <rPr>
        <sz val="7"/>
        <rFont val="Arial"/>
        <family val="2"/>
      </rPr>
      <t>4.168,10</t>
    </r>
  </si>
  <si>
    <r>
      <rPr>
        <sz val="7"/>
        <rFont val="Arial"/>
        <family val="2"/>
      </rPr>
      <t>5.256,19</t>
    </r>
  </si>
  <si>
    <r>
      <rPr>
        <sz val="7"/>
        <rFont val="Arial"/>
        <family val="2"/>
      </rPr>
      <t>72.220,00</t>
    </r>
  </si>
  <si>
    <r>
      <rPr>
        <sz val="7"/>
        <rFont val="Arial"/>
        <family val="2"/>
      </rPr>
      <t>3.023,69</t>
    </r>
  </si>
  <si>
    <r>
      <rPr>
        <sz val="7"/>
        <rFont val="Arial"/>
        <family val="2"/>
      </rPr>
      <t>4.770,08</t>
    </r>
  </si>
  <si>
    <r>
      <rPr>
        <sz val="7"/>
        <rFont val="Arial"/>
        <family val="2"/>
      </rPr>
      <t>3.468,34</t>
    </r>
  </si>
  <si>
    <r>
      <rPr>
        <sz val="7"/>
        <rFont val="Arial"/>
        <family val="2"/>
      </rPr>
      <t>4.215,35</t>
    </r>
  </si>
  <si>
    <r>
      <rPr>
        <sz val="7"/>
        <rFont val="Arial"/>
        <family val="2"/>
      </rPr>
      <t>2.844,05</t>
    </r>
  </si>
  <si>
    <r>
      <rPr>
        <sz val="7"/>
        <rFont val="Arial"/>
        <family val="2"/>
      </rPr>
      <t>3.631,10</t>
    </r>
  </si>
  <si>
    <r>
      <rPr>
        <sz val="7"/>
        <rFont val="Arial"/>
        <family val="2"/>
      </rPr>
      <t>3.252,48</t>
    </r>
  </si>
  <si>
    <r>
      <rPr>
        <sz val="7"/>
        <rFont val="Arial"/>
        <family val="2"/>
      </rPr>
      <t>Abrigo de Ônibus - Rodovia Rural - 3,40 m x 6,00 m</t>
    </r>
  </si>
  <si>
    <r>
      <rPr>
        <sz val="7"/>
        <rFont val="Arial"/>
        <family val="2"/>
      </rPr>
      <t>Abrigo de Ônibus Urbano - Padrão reduzido - 2,40 x 6,00 m</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</si>
  <si>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</si>
  <si>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</si>
  <si>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</si>
  <si>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</si>
  <si>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</si>
  <si>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</si>
  <si>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</si>
  <si>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</si>
  <si>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</si>
  <si>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</si>
  <si>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</si>
  <si>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</si>
  <si>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</si>
  <si>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</si>
  <si>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Cerca de arame farpado 4 fios com mourões a cada 3,0 metros e sem esticadores, inclusive transporte de arame e mourão</t>
    </r>
  </si>
  <si>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</si>
  <si>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</si>
  <si>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</si>
  <si>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</si>
  <si>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</si>
  <si>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</si>
  <si>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</si>
  <si>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Demolição de cerca de madeira com 4 fios</t>
    </r>
  </si>
  <si>
    <r>
      <rPr>
        <sz val="7"/>
        <rFont val="Arial"/>
        <family val="2"/>
      </rPr>
      <t>Demolição de edificações</t>
    </r>
  </si>
  <si>
    <r>
      <rPr>
        <sz val="7"/>
        <rFont val="Arial"/>
        <family val="2"/>
      </rPr>
      <t>Descida d'água em madeira e pedra de mão, tudo incluído</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</si>
  <si>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</si>
  <si>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</si>
  <si>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</si>
  <si>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</si>
  <si>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</si>
  <si>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</si>
  <si>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</si>
  <si>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</si>
  <si>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</si>
  <si>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</si>
  <si>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</si>
  <si>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</si>
  <si>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Passeio pavimentado em blocos de concreto esp.=6cm, colorido, resistência 35 MPa, colchão 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</si>
  <si>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</si>
  <si>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</si>
  <si>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</si>
  <si>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</si>
  <si>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</si>
  <si>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 xml:space="preserve">Porteira, confecção e colocação, inclusive fornecimento e transporte da madeira e chapa de
</t>
    </r>
    <r>
      <rPr>
        <sz val="7"/>
        <rFont val="Arial"/>
        <family val="2"/>
      </rPr>
      <t>aço</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</si>
  <si>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</si>
  <si>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</si>
  <si>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</si>
  <si>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</si>
  <si>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</si>
  <si>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</si>
  <si>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</si>
  <si>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</si>
  <si>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</si>
  <si>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</si>
  <si>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</si>
  <si>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</si>
  <si>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</si>
  <si>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</si>
  <si>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</si>
  <si>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</si>
  <si>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</si>
  <si>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</si>
  <si>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</si>
  <si>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</si>
  <si>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</si>
  <si>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t>
    </r>
  </si>
  <si>
    <r>
      <rPr>
        <sz val="7"/>
        <rFont val="Arial"/>
        <family val="2"/>
      </rPr>
      <t>Hidrossemeadura simples em taludes</t>
    </r>
  </si>
  <si>
    <r>
      <rPr>
        <sz val="7"/>
        <rFont val="Arial"/>
        <family val="2"/>
      </rPr>
      <t>Hidrossemeadura simples em terrenos planos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</si>
  <si>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</si>
  <si>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</si>
  <si>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</si>
  <si>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</si>
  <si>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</si>
  <si>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25,37</t>
    </r>
  </si>
  <si>
    <r>
      <rPr>
        <sz val="7"/>
        <rFont val="Arial"/>
        <family val="2"/>
      </rPr>
      <t>Abraçadeira para fixação de semáforo em braço/coluna de diâmetro 101 ou 114 mm</t>
    </r>
  </si>
  <si>
    <r>
      <rPr>
        <sz val="7"/>
        <rFont val="Arial"/>
        <family val="2"/>
      </rPr>
      <t>Anteparo 3 x 300 mm, fornecimento e instalação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</si>
  <si>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</si>
  <si>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</si>
  <si>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</si>
  <si>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</si>
  <si>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</si>
  <si>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</si>
  <si>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</si>
  <si>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</si>
  <si>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 xml:space="preserve">Defensa metálica (2 lâminas com espessuras = 3mm) inclusive acessórios, fornecimento e
</t>
    </r>
    <r>
      <rPr>
        <sz val="7"/>
        <rFont val="Arial"/>
        <family val="2"/>
      </rPr>
      <t>colocação</t>
    </r>
  </si>
  <si>
    <r>
      <rPr>
        <sz val="7"/>
        <rFont val="Arial"/>
        <family val="2"/>
      </rPr>
      <t>Elementos de madeira para sinalização - cavaletes</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</si>
  <si>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</si>
  <si>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</si>
  <si>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</si>
  <si>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</si>
  <si>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</si>
  <si>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</si>
  <si>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</si>
  <si>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</si>
  <si>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</si>
  <si>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</si>
  <si>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</si>
  <si>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</si>
  <si>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</si>
  <si>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</si>
  <si>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</si>
  <si>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Sinalização vertical com chapa em poliéster (e=2,3mm) reforçada com fibra de vidro, inclusive suporte de madeira</t>
    </r>
  </si>
  <si>
    <r>
      <rPr>
        <sz val="7"/>
        <rFont val="Arial"/>
        <family val="2"/>
      </rPr>
      <t>Sinalização vertical com chapa revestida em película, inclusive suporte em madeira</t>
    </r>
  </si>
  <si>
    <r>
      <rPr>
        <sz val="7"/>
        <rFont val="Arial"/>
        <family val="2"/>
      </rPr>
      <t>Sonorizador</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</si>
  <si>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</si>
  <si>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</si>
  <si>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</si>
  <si>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</si>
  <si>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</si>
  <si>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</si>
  <si>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12,73</t>
    </r>
  </si>
  <si>
    <r>
      <rPr>
        <sz val="7"/>
        <rFont val="Arial"/>
        <family val="2"/>
      </rPr>
      <t xml:space="preserve">Aluguel de automóvel VW/ Gol (flex) 1,6 ou equivalente, exclusive motorista, inclusive
</t>
    </r>
    <r>
      <rPr>
        <sz val="7"/>
        <rFont val="Arial"/>
        <family val="2"/>
      </rPr>
      <t>combustível</t>
    </r>
  </si>
  <si>
    <r>
      <rPr>
        <sz val="7"/>
        <rFont val="Arial"/>
        <family val="2"/>
      </rPr>
      <t>Aluguel mensal de automóvel utilitário inclusive combustível, exclusive motorista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</si>
  <si>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</si>
  <si>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</si>
  <si>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</si>
  <si>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</si>
  <si>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</si>
  <si>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</si>
  <si>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</si>
  <si>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</si>
  <si>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</si>
  <si>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</si>
  <si>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</si>
  <si>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</si>
  <si>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 xml:space="preserve">Defensas metálicas (espessura lâminas = 3 mm), inclusive fornecimento de materiais,
</t>
    </r>
    <r>
      <rPr>
        <sz val="7"/>
        <rFont val="Arial"/>
        <family val="2"/>
      </rPr>
      <t>substituição</t>
    </r>
  </si>
  <si>
    <r>
      <rPr>
        <sz val="7"/>
        <rFont val="Arial"/>
        <family val="2"/>
      </rPr>
      <t>Demolição e remoção de estrutura de pavimento inclusive capa asfáltica</t>
    </r>
  </si>
  <si>
    <r>
      <rPr>
        <sz val="7"/>
        <rFont val="Arial"/>
        <family val="2"/>
      </rPr>
      <t>Desmatamento, destocamento e limpeza</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</si>
  <si>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</si>
  <si>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</si>
  <si>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</si>
  <si>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</si>
  <si>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</si>
  <si>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</si>
  <si>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</si>
  <si>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</si>
  <si>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</si>
  <si>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</si>
  <si>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</si>
  <si>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</si>
  <si>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</si>
  <si>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</si>
  <si>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</si>
  <si>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</si>
  <si>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</si>
  <si>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</si>
  <si>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</si>
  <si>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</si>
  <si>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</si>
  <si>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</si>
  <si>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</si>
  <si>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</si>
  <si>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</si>
  <si>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</si>
  <si>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</si>
  <si>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</si>
  <si>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</si>
  <si>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</si>
  <si>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</si>
  <si>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</si>
  <si>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</si>
  <si>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</si>
  <si>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</si>
  <si>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</si>
  <si>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</si>
  <si>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Reparo de cerca ( substituição de mourões, grampo e arame farpado), inclusive transportes de todos os materiais</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</si>
  <si>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</si>
  <si>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</si>
  <si>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</si>
  <si>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</si>
  <si>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</si>
  <si>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</si>
  <si>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</si>
  <si>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</si>
  <si>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</si>
  <si>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</si>
  <si>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</si>
  <si>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</si>
  <si>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</si>
  <si>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</si>
  <si>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</si>
  <si>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Valeta em concreto fck=10,0 MPa, tudo incluído</t>
    </r>
  </si>
  <si>
    <r>
      <rPr>
        <sz val="7"/>
        <rFont val="Arial"/>
        <family val="2"/>
      </rPr>
      <t>Valeta não revestida</t>
    </r>
  </si>
  <si>
    <r>
      <rPr>
        <sz val="7"/>
        <rFont val="Arial"/>
        <family val="2"/>
      </rPr>
      <t>10,32</t>
    </r>
  </si>
  <si>
    <r>
      <rPr>
        <sz val="7"/>
        <rFont val="Arial"/>
        <family val="2"/>
      </rPr>
      <t>2,70</t>
    </r>
  </si>
  <si>
    <r>
      <rPr>
        <sz val="7"/>
        <rFont val="Arial"/>
        <family val="2"/>
      </rPr>
      <t>16,00</t>
    </r>
  </si>
  <si>
    <r>
      <rPr>
        <sz val="7"/>
        <rFont val="Arial"/>
        <family val="2"/>
      </rPr>
      <t>Aluguel mensal de barco de alumínio 4,20 m com motor 15 HP (equipamentos)</t>
    </r>
  </si>
  <si>
    <r>
      <rPr>
        <sz val="7"/>
        <rFont val="Arial"/>
        <family val="2"/>
      </rPr>
      <t>Arrasamento estaca concreto D = 0,80 m com martelete pneumático</t>
    </r>
  </si>
  <si>
    <r>
      <rPr>
        <sz val="7"/>
        <rFont val="Arial"/>
        <family val="2"/>
      </rPr>
      <t>Encamisamento metálico de estacas, diâmetro 380mm em chapa de 6.3mm, preenchido c/ 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</si>
  <si>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</si>
  <si>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</si>
  <si>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</si>
  <si>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</si>
  <si>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r>
      <rPr>
        <sz val="7"/>
        <rFont val="Arial"/>
        <family val="2"/>
      </rPr>
      <t xml:space="preserve">Estaca metálica, fornecimento, transporte, perdas, solda, emenda, corte e cravação de trilho
</t>
    </r>
    <r>
      <rPr>
        <sz val="7"/>
        <rFont val="Arial"/>
        <family val="2"/>
      </rPr>
      <t>TR- 57</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</si>
  <si>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</si>
  <si>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2 TR-
</t>
    </r>
    <r>
      <rPr>
        <sz val="7"/>
        <rFont val="Arial"/>
        <family val="2"/>
      </rPr>
      <t>68</t>
    </r>
  </si>
  <si>
    <r>
      <rPr>
        <sz val="7"/>
        <rFont val="Arial"/>
        <family val="2"/>
      </rPr>
      <t>Estaca metálica simples exclusive fornecimento de trilhos</t>
    </r>
  </si>
  <si>
    <r>
      <rPr>
        <sz val="7"/>
        <rFont val="Arial"/>
        <family val="2"/>
      </rPr>
      <t>Estaca tipo Franki D = 520 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</si>
  <si>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</si>
  <si>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</si>
  <si>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</si>
  <si>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</si>
  <si>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Perfuração rotativa vertical, em solo, com coroa de Widia ou similar, diâmetro N(75mm), inclusive deslocamento e posicionamento em cada furo</t>
    </r>
  </si>
  <si>
    <r>
      <rPr>
        <sz val="7"/>
        <rFont val="Arial"/>
        <family val="2"/>
      </rPr>
      <t xml:space="preserve">Passarela metálica p/ pontes rodoviárias com 1,0m de largura, piso em chapa xadrez esp 1/4",
</t>
    </r>
    <r>
      <rPr>
        <sz val="7"/>
        <rFont val="Arial"/>
        <family val="2"/>
      </rPr>
      <t>em perfis laminados, inclusive pintura</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</si>
  <si>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</si>
  <si>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</si>
  <si>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</si>
  <si>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 xml:space="preserve">Acabamento em concreto fresco (15,0 MPA), para pavimento, inclusive endurecedor químico
</t>
    </r>
    <r>
      <rPr>
        <sz val="7"/>
        <rFont val="Arial"/>
        <family val="2"/>
      </rPr>
      <t>de superfície</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</si>
  <si>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</si>
  <si>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</si>
  <si>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Aparelho de apoio de neoprene fretado, fornecimento e assentamento, inclusive grauteamento e transporte do neoprene</t>
    </r>
  </si>
  <si>
    <r>
      <rPr>
        <sz val="7"/>
        <rFont val="Arial"/>
        <family val="2"/>
      </rPr>
      <t>dm3</t>
    </r>
  </si>
  <si>
    <r>
      <rPr>
        <sz val="7"/>
        <rFont val="Arial"/>
        <family val="2"/>
      </rPr>
      <t xml:space="preserve">Cantoneiras (2 1/2" x 2 1/2" x 5/16") para extremidade de laje, fornecimento, montagem e
</t>
    </r>
    <r>
      <rPr>
        <sz val="7"/>
        <rFont val="Arial"/>
        <family val="2"/>
      </rPr>
      <t>pintura</t>
    </r>
  </si>
  <si>
    <r>
      <rPr>
        <sz val="7"/>
        <rFont val="Arial"/>
        <family val="2"/>
      </rPr>
      <t>Chapas de aço SAC 41 de 1/4" para passarelas, fornecimento, soldagem e montagem</t>
    </r>
  </si>
  <si>
    <r>
      <rPr>
        <sz val="7"/>
        <rFont val="Arial"/>
        <family val="2"/>
      </rPr>
      <t xml:space="preserve">Chumbador de aço de 25 mm, inclusive proteção anticorrosiva, exclusive a injeção e a
</t>
    </r>
    <r>
      <rPr>
        <sz val="7"/>
        <rFont val="Arial"/>
        <family val="2"/>
      </rPr>
      <t>perfuração</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</si>
  <si>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</si>
  <si>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Concreto estrutural usinado Fck=20 MPa, tudo incluído, inclusive bombeamento.</t>
    </r>
  </si>
  <si>
    <r>
      <rPr>
        <sz val="7"/>
        <rFont val="Arial"/>
        <family val="2"/>
      </rPr>
      <t>Concreto estrutural usinado Fck=25MPa, tudo incluído, inclusive bombeamento.</t>
    </r>
  </si>
  <si>
    <r>
      <rPr>
        <sz val="7"/>
        <rFont val="Arial"/>
        <family val="2"/>
      </rPr>
      <t>Concreto estrutural usinado Fck=30 MPa, tudo incluído, inclusive bombeamento.</t>
    </r>
  </si>
  <si>
    <r>
      <rPr>
        <sz val="7"/>
        <rFont val="Arial"/>
        <family val="2"/>
      </rPr>
      <t>Concreto estrutural usinado Fck=35 MPa, tudo incluído, inclusive bombeamento.</t>
    </r>
  </si>
  <si>
    <r>
      <rPr>
        <sz val="7"/>
        <rFont val="Arial"/>
        <family val="2"/>
      </rPr>
      <t>Concreto estrutural usinado Fck=40 MPa, tudo incluído, inclusive bombeamento.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</si>
  <si>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</si>
  <si>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</si>
  <si>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 xml:space="preserve">Cone de ancoragem de cabo de aço com 12 cordoalhas de 1/2", inclusive protensão dos
</t>
    </r>
    <r>
      <rPr>
        <sz val="7"/>
        <rFont val="Arial"/>
        <family val="2"/>
      </rPr>
      <t>cabos</t>
    </r>
  </si>
  <si>
    <r>
      <rPr>
        <sz val="7"/>
        <rFont val="Arial"/>
        <family val="2"/>
      </rPr>
      <t>Conectores diâmetro 16mm (h=10cm), fornecimento e soldagem</t>
    </r>
  </si>
  <si>
    <r>
      <rPr>
        <sz val="7"/>
        <rFont val="Arial"/>
        <family val="2"/>
      </rPr>
      <t>Escoramento contínuo de cavas em estaca prancha de largura até 400 mm</t>
    </r>
  </si>
  <si>
    <r>
      <rPr>
        <sz val="7"/>
        <rFont val="Arial"/>
        <family val="2"/>
      </rPr>
      <t xml:space="preserve">Escoramento de O.A.E. diretamente sobre o solo, inclusive fornecimento e transporte das
</t>
    </r>
    <r>
      <rPr>
        <sz val="7"/>
        <rFont val="Arial"/>
        <family val="2"/>
      </rPr>
      <t>madeiras</t>
    </r>
  </si>
  <si>
    <r>
      <rPr>
        <sz val="7"/>
        <rFont val="Arial"/>
        <family val="2"/>
      </rPr>
      <t xml:space="preserve">Escoramento e cimbramento (pontes e pontilhões), inclusive fornecimento e transporte das
</t>
    </r>
    <r>
      <rPr>
        <sz val="7"/>
        <rFont val="Arial"/>
        <family val="2"/>
      </rPr>
      <t>madeiras</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</si>
  <si>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</si>
  <si>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</si>
  <si>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</si>
  <si>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</si>
  <si>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</si>
  <si>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</si>
  <si>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</si>
  <si>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Formas planas de madeirit meso e superestrutura sem reaproveitamento esp. = 10 mm, 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</si>
  <si>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</si>
  <si>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</si>
  <si>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</si>
  <si>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</si>
  <si>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 xml:space="preserve">Furação, fornecimento e fixação de grampos 12,5 mm com resina epoxi em vigas pré-
</t>
    </r>
    <r>
      <rPr>
        <sz val="7"/>
        <rFont val="Arial"/>
        <family val="2"/>
      </rPr>
      <t>moldadas</t>
    </r>
  </si>
  <si>
    <r>
      <rPr>
        <sz val="7"/>
        <rFont val="Arial"/>
        <family val="2"/>
      </rPr>
      <t>Guarda corpo em toras de eucalipto conf. projeto</t>
    </r>
  </si>
  <si>
    <r>
      <rPr>
        <sz val="7"/>
        <rFont val="Arial"/>
        <family val="2"/>
      </rPr>
      <t>Guarda corpo padrão (tipo DNIT)</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</si>
  <si>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</si>
  <si>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</si>
  <si>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</si>
  <si>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</si>
  <si>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</si>
  <si>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Junta de dilatação elástica pré-moldada p/ concreto, tipo fungenband em perfil O-12 de PVC alta densidade, Uniontech ou equival. fornecim./colocação</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</si>
  <si>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</si>
  <si>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</si>
  <si>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</si>
  <si>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</si>
  <si>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</si>
  <si>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</si>
  <si>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Ponte provisoria para movimentação de equipamentos de execução de fundação composta de passadiço de madeira sobre estacas de madeira</t>
    </r>
  </si>
  <si>
    <r>
      <rPr>
        <sz val="7"/>
        <rFont val="Arial"/>
        <family val="2"/>
      </rPr>
      <t>Preparo e colocação de 12 cordoalhas de 1/2" (Aço CP-190 RB) nas formas, inclusive injeção de nata de cimento</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</si>
  <si>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</si>
  <si>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</si>
  <si>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</si>
  <si>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</si>
  <si>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</si>
  <si>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Tirante protendido em Aço GEWI 50/55 ou similar, diâmetro de 32mm</t>
    </r>
  </si>
  <si>
    <r>
      <rPr>
        <sz val="7"/>
        <rFont val="Arial"/>
        <family val="2"/>
      </rPr>
      <t>711,13</t>
    </r>
  </si>
  <si>
    <r>
      <rPr>
        <sz val="7"/>
        <rFont val="Arial"/>
        <family val="2"/>
      </rPr>
      <t>21,10</t>
    </r>
  </si>
  <si>
    <r>
      <rPr>
        <sz val="7"/>
        <rFont val="Arial"/>
        <family val="2"/>
      </rPr>
      <t>Aquisição de solo de jazida comercial (saibreira)</t>
    </r>
  </si>
  <si>
    <r>
      <rPr>
        <sz val="7"/>
        <rFont val="Arial"/>
        <family val="2"/>
      </rPr>
      <t>Bonificação de 15,28% sobre aquisição de materiais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</si>
  <si>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</si>
  <si>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</si>
  <si>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</si>
  <si>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</si>
  <si>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</si>
  <si>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</si>
  <si>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</si>
  <si>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</si>
  <si>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</si>
  <si>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</si>
  <si>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</si>
  <si>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</si>
  <si>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</si>
  <si>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</si>
  <si>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</si>
  <si>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</si>
  <si>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</si>
  <si>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</si>
  <si>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</si>
  <si>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</si>
  <si>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</si>
  <si>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Demolição e remoção de pavimento asfáltico em Vias 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</si>
  <si>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</si>
  <si>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</si>
  <si>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Imprimação exclusive fornecimento e transporte comercial do material betuminoso em Vias 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</si>
  <si>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</si>
  <si>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</si>
  <si>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</si>
  <si>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</si>
  <si>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</si>
  <si>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Pavimentação com blocos de concreto (35 MPa), esp.=08cm, sobre colchão de areia 5cm, inclusive fornecim. e transporte blocos e areia, em Vias Urbanas</t>
    </r>
  </si>
  <si>
    <r>
      <rPr>
        <sz val="7"/>
        <rFont val="Arial"/>
        <family val="2"/>
      </rPr>
      <t>Pavimentação com blocos de concreto (35 MPa), esp.=10cm, sobre colchão de areia esp.= 5cm, inclusive fornecim.e transporte  blocos e areia,Vias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</si>
  <si>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</si>
  <si>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</si>
  <si>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</si>
  <si>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</si>
  <si>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</si>
  <si>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</si>
  <si>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</si>
  <si>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</si>
  <si>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</si>
  <si>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</si>
  <si>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</si>
  <si>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</si>
  <si>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</si>
  <si>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</si>
  <si>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T.S.B.D. com capa selante inclusive fornec. areia/brita/emulsão, transporte comerc. emulsão e lavagem brita, exclus. transp. areia e brita - V.Urbana</t>
    </r>
  </si>
  <si>
    <r>
      <rPr>
        <sz val="7"/>
        <rFont val="Arial"/>
        <family val="2"/>
      </rPr>
      <t>T.S.B.D. sem capa selante,  inclusive fornecimento e transporte comercial do material betuminoso e lavagem da brita em Vias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</si>
  <si>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</si>
  <si>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6,51</t>
    </r>
  </si>
  <si>
    <r>
      <rPr>
        <sz val="7"/>
        <rFont val="Arial"/>
        <family val="2"/>
      </rPr>
      <t>8,45</t>
    </r>
  </si>
  <si>
    <r>
      <rPr>
        <sz val="7"/>
        <rFont val="Arial"/>
        <family val="2"/>
      </rPr>
      <t>13,17</t>
    </r>
  </si>
  <si>
    <r>
      <rPr>
        <sz val="7"/>
        <rFont val="Arial"/>
        <family val="2"/>
      </rPr>
      <t>13,03</t>
    </r>
  </si>
  <si>
    <r>
      <rPr>
        <sz val="7"/>
        <rFont val="Arial"/>
        <family val="2"/>
      </rPr>
      <t>10,05</t>
    </r>
  </si>
  <si>
    <r>
      <rPr>
        <sz val="7"/>
        <rFont val="Arial"/>
        <family val="2"/>
      </rPr>
      <t>14,67</t>
    </r>
  </si>
  <si>
    <r>
      <rPr>
        <sz val="7"/>
        <rFont val="Arial"/>
        <family val="2"/>
      </rPr>
      <t>197,75</t>
    </r>
  </si>
  <si>
    <r>
      <rPr>
        <sz val="7"/>
        <rFont val="Arial"/>
        <family val="2"/>
      </rPr>
      <t>16,80</t>
    </r>
  </si>
  <si>
    <r>
      <rPr>
        <sz val="7"/>
        <rFont val="Arial"/>
        <family val="2"/>
      </rPr>
      <t>6,15</t>
    </r>
  </si>
  <si>
    <r>
      <rPr>
        <sz val="7"/>
        <rFont val="Arial"/>
        <family val="2"/>
      </rPr>
      <t>9,08</t>
    </r>
  </si>
  <si>
    <r>
      <rPr>
        <sz val="7"/>
        <rFont val="Arial"/>
        <family val="2"/>
      </rPr>
      <t>90,99</t>
    </r>
  </si>
  <si>
    <r>
      <rPr>
        <sz val="7"/>
        <rFont val="Arial"/>
        <family val="2"/>
      </rPr>
      <t>88,42</t>
    </r>
  </si>
  <si>
    <r>
      <rPr>
        <sz val="7"/>
        <rFont val="Arial"/>
        <family val="2"/>
      </rPr>
      <t>1,54</t>
    </r>
  </si>
  <si>
    <r>
      <rPr>
        <sz val="7"/>
        <rFont val="Arial"/>
        <family val="2"/>
      </rPr>
      <t>15,00</t>
    </r>
  </si>
  <si>
    <r>
      <rPr>
        <sz val="7"/>
        <rFont val="Arial"/>
        <family val="2"/>
      </rPr>
      <t>65,98</t>
    </r>
  </si>
  <si>
    <r>
      <rPr>
        <sz val="7"/>
        <rFont val="Arial"/>
        <family val="2"/>
      </rPr>
      <t>25,63</t>
    </r>
  </si>
  <si>
    <r>
      <rPr>
        <sz val="7"/>
        <rFont val="Arial"/>
        <family val="2"/>
      </rPr>
      <t>53,85</t>
    </r>
  </si>
  <si>
    <r>
      <rPr>
        <sz val="7"/>
        <rFont val="Arial"/>
        <family val="2"/>
      </rPr>
      <t>9,93</t>
    </r>
  </si>
  <si>
    <r>
      <rPr>
        <sz val="7"/>
        <rFont val="Arial"/>
        <family val="2"/>
      </rPr>
      <t>204,05</t>
    </r>
  </si>
  <si>
    <r>
      <rPr>
        <sz val="7"/>
        <rFont val="Arial"/>
        <family val="2"/>
      </rPr>
      <t>226,26</t>
    </r>
  </si>
  <si>
    <r>
      <rPr>
        <sz val="7"/>
        <rFont val="Arial"/>
        <family val="2"/>
      </rPr>
      <t>141,30</t>
    </r>
  </si>
  <si>
    <r>
      <rPr>
        <sz val="7"/>
        <rFont val="Arial"/>
        <family val="2"/>
      </rPr>
      <t>6,78</t>
    </r>
  </si>
  <si>
    <r>
      <rPr>
        <sz val="7"/>
        <rFont val="Arial"/>
        <family val="2"/>
      </rPr>
      <t>14,72</t>
    </r>
  </si>
  <si>
    <r>
      <rPr>
        <sz val="7"/>
        <rFont val="Arial"/>
        <family val="2"/>
      </rPr>
      <t>1,91</t>
    </r>
  </si>
  <si>
    <r>
      <rPr>
        <sz val="7"/>
        <rFont val="Arial"/>
        <family val="2"/>
      </rPr>
      <t>9,68</t>
    </r>
  </si>
  <si>
    <r>
      <rPr>
        <sz val="7"/>
        <rFont val="Arial"/>
        <family val="2"/>
      </rPr>
      <t>135,60</t>
    </r>
  </si>
  <si>
    <r>
      <rPr>
        <sz val="7"/>
        <rFont val="Arial"/>
        <family val="2"/>
      </rPr>
      <t>747,28</t>
    </r>
  </si>
  <si>
    <r>
      <rPr>
        <sz val="7"/>
        <rFont val="Arial"/>
        <family val="2"/>
      </rPr>
      <t>139,95</t>
    </r>
  </si>
  <si>
    <r>
      <rPr>
        <sz val="7"/>
        <rFont val="Arial"/>
        <family val="2"/>
      </rPr>
      <t>157,25</t>
    </r>
  </si>
  <si>
    <r>
      <rPr>
        <sz val="7"/>
        <rFont val="Arial"/>
        <family val="2"/>
      </rPr>
      <t>175,34</t>
    </r>
  </si>
  <si>
    <r>
      <rPr>
        <sz val="7"/>
        <rFont val="Arial"/>
        <family val="2"/>
      </rPr>
      <t>357,51</t>
    </r>
  </si>
  <si>
    <r>
      <rPr>
        <sz val="7"/>
        <rFont val="Arial"/>
        <family val="2"/>
      </rPr>
      <t>356,66</t>
    </r>
  </si>
  <si>
    <r>
      <rPr>
        <sz val="7"/>
        <rFont val="Arial"/>
        <family val="2"/>
      </rPr>
      <t>207,00</t>
    </r>
  </si>
  <si>
    <r>
      <rPr>
        <sz val="7"/>
        <rFont val="Arial"/>
        <family val="2"/>
      </rPr>
      <t>1,59</t>
    </r>
  </si>
  <si>
    <r>
      <rPr>
        <sz val="7"/>
        <rFont val="Arial"/>
        <family val="2"/>
      </rPr>
      <t>3,68</t>
    </r>
  </si>
  <si>
    <r>
      <rPr>
        <sz val="7"/>
        <rFont val="Arial"/>
        <family val="2"/>
      </rPr>
      <t>1,98</t>
    </r>
  </si>
  <si>
    <r>
      <rPr>
        <sz val="7"/>
        <rFont val="Arial"/>
        <family val="2"/>
      </rPr>
      <t>37,62</t>
    </r>
  </si>
  <si>
    <r>
      <rPr>
        <sz val="7"/>
        <rFont val="Arial"/>
        <family val="2"/>
      </rPr>
      <t>30,42</t>
    </r>
  </si>
  <si>
    <r>
      <rPr>
        <sz val="7"/>
        <rFont val="Arial"/>
        <family val="2"/>
      </rPr>
      <t>83,77</t>
    </r>
  </si>
  <si>
    <r>
      <rPr>
        <sz val="7"/>
        <rFont val="Arial"/>
        <family val="2"/>
      </rPr>
      <t>101,98</t>
    </r>
  </si>
  <si>
    <r>
      <rPr>
        <sz val="7"/>
        <rFont val="Arial"/>
        <family val="2"/>
      </rPr>
      <t>20,96</t>
    </r>
  </si>
  <si>
    <r>
      <rPr>
        <sz val="7"/>
        <rFont val="Arial"/>
        <family val="2"/>
      </rPr>
      <t>35,22</t>
    </r>
  </si>
  <si>
    <r>
      <rPr>
        <sz val="7"/>
        <rFont val="Arial"/>
        <family val="2"/>
      </rPr>
      <t>21,81</t>
    </r>
  </si>
  <si>
    <r>
      <rPr>
        <sz val="7"/>
        <rFont val="Arial"/>
        <family val="2"/>
      </rPr>
      <t>14,97</t>
    </r>
  </si>
  <si>
    <r>
      <rPr>
        <sz val="7"/>
        <rFont val="Arial"/>
        <family val="2"/>
      </rPr>
      <t>Alvenaria de bloco (39 x 19 x 09) cm espessura 09 cm em Vias Urbanas, inclusive transporte, areia, cimento e bloco</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</si>
  <si>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</si>
  <si>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</si>
  <si>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</si>
  <si>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Alvenaria de pedra  de mão (junta seca), inclusive transporte da pedra em Vias Urbanas</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</si>
  <si>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</si>
  <si>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</si>
  <si>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</si>
  <si>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</si>
  <si>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</si>
  <si>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</si>
  <si>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</si>
  <si>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</si>
  <si>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</si>
  <si>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</si>
  <si>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</si>
  <si>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</si>
  <si>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</si>
  <si>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</si>
  <si>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</si>
  <si>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</si>
  <si>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</si>
  <si>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</si>
  <si>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</si>
  <si>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Caiação de meio fios, sarjetas, etc. em Vias Urbanas</t>
    </r>
  </si>
  <si>
    <r>
      <rPr>
        <sz val="7"/>
        <rFont val="Arial"/>
        <family val="2"/>
      </rPr>
      <t xml:space="preserve">Caixa Boca de Lobo em bloco pré-moldado de concreto para diâm.=1,00m (1,30 x 1,30m) em
</t>
    </r>
    <r>
      <rPr>
        <sz val="7"/>
        <rFont val="Arial"/>
        <family val="2"/>
      </rPr>
      <t>Vias Urbanas</t>
    </r>
  </si>
  <si>
    <r>
      <rPr>
        <sz val="7"/>
        <rFont val="Arial"/>
        <family val="2"/>
      </rPr>
      <t>Caixa Boca de Lobo em bloco pré-moldado para diâm. = 0,60m (1,00 x 1,00m) CBL2 (Vias 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</si>
  <si>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</si>
  <si>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</si>
  <si>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</si>
  <si>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</si>
  <si>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</si>
  <si>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</si>
  <si>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</si>
  <si>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</si>
  <si>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</si>
  <si>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</si>
  <si>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</si>
  <si>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</si>
  <si>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</si>
  <si>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</si>
  <si>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</si>
  <si>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</si>
  <si>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</si>
  <si>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</si>
  <si>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</si>
  <si>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</si>
  <si>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</si>
  <si>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</si>
  <si>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</si>
  <si>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</si>
  <si>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</si>
  <si>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</si>
  <si>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</si>
  <si>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</si>
  <si>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</si>
  <si>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</si>
  <si>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</si>
  <si>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</si>
  <si>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</si>
  <si>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</si>
  <si>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</si>
  <si>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</si>
  <si>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</si>
  <si>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</si>
  <si>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</si>
  <si>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</si>
  <si>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</si>
  <si>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</si>
  <si>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</si>
  <si>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</si>
  <si>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</si>
  <si>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</si>
  <si>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</si>
  <si>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 xml:space="preserve">Concreto estrutural fck = 30,0 MPa com micro-silica e Sikacrete BR ou equivalente em Vias
</t>
    </r>
    <r>
      <rPr>
        <sz val="7"/>
        <rFont val="Arial"/>
        <family val="2"/>
      </rPr>
      <t>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</si>
  <si>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</si>
  <si>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</si>
  <si>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</si>
  <si>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submerso fck = 20,0 MPa em Vias Urbanas</t>
    </r>
  </si>
  <si>
    <r>
      <rPr>
        <sz val="7"/>
        <rFont val="Arial"/>
        <family val="2"/>
      </rPr>
      <t xml:space="preserve">Corpo BDTC (grota) diâmetro 0,60 m CA-1 MF exclusive escavação e reaterro, inclusive
</t>
    </r>
    <r>
      <rPr>
        <sz val="7"/>
        <rFont val="Arial"/>
        <family val="2"/>
      </rPr>
      <t>transporte do tubo em Vias Urbanas</t>
    </r>
  </si>
  <si>
    <r>
      <rPr>
        <sz val="7"/>
        <rFont val="Arial"/>
        <family val="2"/>
      </rPr>
      <t xml:space="preserve">Corpo BDTC (grota) diâmetro 0,60 m CA-1 PB exclusive escavação e reaterro, inclusive
</t>
    </r>
    <r>
      <rPr>
        <sz val="7"/>
        <rFont val="Arial"/>
        <family val="2"/>
      </rPr>
      <t>transporte do tubo em Vias Urbanas</t>
    </r>
  </si>
  <si>
    <r>
      <rPr>
        <sz val="7"/>
        <rFont val="Arial"/>
        <family val="2"/>
      </rPr>
      <t>Corpo BDTC (grota) diâmetro 0,60 m CA-2 MF exclusive escavação e reaterro, inclusive 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</si>
  <si>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</si>
  <si>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</si>
  <si>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</si>
  <si>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</si>
  <si>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</si>
  <si>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Corpo BDTC (grota) diâmetro 1,00 m CA-1 MF exclusive escavação e reaterro, inclusive 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</si>
  <si>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</si>
  <si>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</si>
  <si>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</si>
  <si>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</si>
  <si>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</si>
  <si>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Corpo BDTC (grota) diâmetro 1,20 m CA-2 MF exclusive escavação e reaterro, inclusive transporte do tubo em Vias Urbanas</t>
    </r>
  </si>
  <si>
    <r>
      <rPr>
        <sz val="7"/>
        <rFont val="Arial"/>
        <family val="2"/>
      </rPr>
      <t>Corpo BDTC (grota) diâmetro 1,20 m CA-2 PB exclusive escavação e reaterro, inclusive 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</si>
  <si>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</si>
  <si>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</si>
  <si>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</si>
  <si>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</si>
  <si>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</si>
  <si>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Corpo BDTC (grota) diâmetro 1,50 m CA-3 MF exclusive escavação e reaterro, inclusive transporte do tubo em 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</si>
  <si>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</si>
  <si>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</si>
  <si>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</si>
  <si>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0,30 m C.S. PB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</si>
  <si>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</si>
  <si>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</si>
  <si>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</si>
  <si>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</si>
  <si>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</si>
  <si>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Corpo BSTC (greide) diâmetro 0,40 m CA-1 MF inclusive escavação, reaterro e transporte do tubo em Vias Urbanas</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</si>
  <si>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</si>
  <si>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</si>
  <si>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</si>
  <si>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</si>
  <si>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</si>
  <si>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Corpo BSTC (greide) diâmetro 0,80 m CA-1 MF inclusive escavação, reaterro e transporte do 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</si>
  <si>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</si>
  <si>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</si>
  <si>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</si>
  <si>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</si>
  <si>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</si>
  <si>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Corpo BSTC (greide) diâmetro 1,00 m CA-2 MF inclusive escavação, reaterro e transporte do 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</si>
  <si>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</si>
  <si>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</si>
  <si>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</si>
  <si>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</si>
  <si>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</si>
  <si>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Corpo BSTC (grota) diâmetro 0,60 m CA-1 MF exclusive escavação e reaterro, inclusive transporte do tubo em Vias Urbanas</t>
    </r>
  </si>
  <si>
    <r>
      <rPr>
        <sz val="7"/>
        <rFont val="Arial"/>
        <family val="2"/>
      </rPr>
      <t>Corpo BSTC (grota) diâmetro 0,60 m CA-1 PB exclusive escavação e reaterro, inclusive 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</si>
  <si>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</si>
  <si>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</si>
  <si>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</si>
  <si>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</si>
  <si>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</si>
  <si>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Corpo BSTC (grota) diâmetro 0,80 m CA-2 PB exclusive escavação e reaterro, inclusive 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</si>
  <si>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</si>
  <si>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</si>
  <si>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</si>
  <si>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</si>
  <si>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</si>
  <si>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</si>
  <si>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</si>
  <si>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</si>
  <si>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</si>
  <si>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Corpo BSTC (grota) diâmetro 1,20 m CA-3 MF exclusive escavação e reaterro, inclusive transporte do tubo em Vias Urbanas</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</si>
  <si>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</si>
  <si>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</si>
  <si>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</si>
  <si>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</si>
  <si>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</si>
  <si>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Corpo BTTC (grota) diâmetro 0,60 m CA-1 MF exclusive escavação e reaterro, inclusive 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</si>
  <si>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</si>
  <si>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</si>
  <si>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</si>
  <si>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</si>
  <si>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</si>
  <si>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Corpo BTTC (grota) diâmetro 0,80 m CA-2 MF exclusive escavação e reaterro, inclusive 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</si>
  <si>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</si>
  <si>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</si>
  <si>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</si>
  <si>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</si>
  <si>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</si>
  <si>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Corpo BTTC (grota) diâmetro 1,00 m CA-3 MF exclusive escavação e reaterro, inclusive transporte do tubo em Vias Urbanas</t>
    </r>
  </si>
  <si>
    <r>
      <rPr>
        <sz val="7"/>
        <rFont val="Arial"/>
        <family val="2"/>
      </rPr>
      <t>Corpo BTTC (grota) diâmetro 1,20 m CA-1 MF exclusive escavação e reaterro, inclusive 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</si>
  <si>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</si>
  <si>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</si>
  <si>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</si>
  <si>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</si>
  <si>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</si>
  <si>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Corpo BTTC (grota) diâmetro 1,50 m CA-1 PB exclusive escavação e reaterro, inclusive 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</si>
  <si>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</si>
  <si>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</si>
  <si>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</si>
  <si>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Corpo de BDCC 1,00 x 1,00 m em Vias Urbanas</t>
    </r>
  </si>
  <si>
    <r>
      <rPr>
        <sz val="7"/>
        <rFont val="Arial"/>
        <family val="2"/>
      </rPr>
      <t>Corpo de BDCC 1,50 x 1,50 m projeto DNIT para H &lt; = 2,50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</si>
  <si>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</si>
  <si>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</si>
  <si>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</si>
  <si>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</si>
  <si>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</si>
  <si>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</si>
  <si>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</si>
  <si>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</si>
  <si>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</si>
  <si>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</si>
  <si>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</si>
  <si>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</si>
  <si>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</si>
  <si>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</si>
  <si>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</si>
  <si>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</si>
  <si>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</si>
  <si>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</si>
  <si>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</si>
  <si>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</si>
  <si>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</si>
  <si>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</si>
  <si>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</si>
  <si>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</si>
  <si>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</si>
  <si>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</si>
  <si>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</si>
  <si>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</si>
  <si>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</si>
  <si>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</si>
  <si>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</si>
  <si>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</si>
  <si>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</si>
  <si>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</si>
  <si>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</si>
  <si>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</si>
  <si>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</si>
  <si>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</si>
  <si>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</si>
  <si>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</si>
  <si>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</si>
  <si>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</si>
  <si>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</si>
  <si>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</si>
  <si>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 xml:space="preserve">Corte e esmerilhamento de pontas de tubo de ferro fundido DN 500 a 200mm em Vias
</t>
    </r>
    <r>
      <rPr>
        <sz val="7"/>
        <rFont val="Arial"/>
        <family val="2"/>
      </rPr>
      <t>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</si>
  <si>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</si>
  <si>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</si>
  <si>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</si>
  <si>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</si>
  <si>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</si>
  <si>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</si>
  <si>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</si>
  <si>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</si>
  <si>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</si>
  <si>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</si>
  <si>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</si>
  <si>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Dreno Longitudinal tipo Trincheira Drenante, H = 0,90 m com tubo poroso tipo PEAD d=100 mm, inclusive esc. em mat. 1ª cat. e transporte do tubo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</si>
  <si>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</si>
  <si>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Dreno ou Barbacã em tubo PVC, diâmetro de 2"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</si>
  <si>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</si>
  <si>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</si>
  <si>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</si>
  <si>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</si>
  <si>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</si>
  <si>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com tubo poroso, D=0,20m com enchim. de brita e areia, escav. material 2ª
</t>
    </r>
    <r>
      <rPr>
        <sz val="7"/>
        <rFont val="Arial"/>
        <family val="2"/>
      </rPr>
      <t>categoria, inclusi. transp. areia,brita e  tubo Vias Urbanas</t>
    </r>
  </si>
  <si>
    <r>
      <rPr>
        <sz val="7"/>
        <rFont val="Arial"/>
        <family val="2"/>
      </rPr>
      <t xml:space="preserve">Dreno profundo D=0,10m c/ enchim.brita, areia (1:1) escav. em mat. 3ª categoria, incl.geotêxtil
</t>
    </r>
    <r>
      <rPr>
        <sz val="7"/>
        <rFont val="Arial"/>
        <family val="2"/>
      </rPr>
      <t>não tecido RT 16kn/m, e transp. brita, areia V.Urbanas</t>
    </r>
  </si>
  <si>
    <r>
      <rPr>
        <sz val="7"/>
        <rFont val="Arial"/>
        <family val="2"/>
      </rPr>
      <t xml:space="preserve">Dreno profundo D=0,10m c/ enchim.brita,areia (1:1) escav.mat. 1ª categoria, incl. geotêxtil não
</t>
    </r>
    <r>
      <rPr>
        <sz val="7"/>
        <rFont val="Arial"/>
        <family val="2"/>
      </rPr>
      <t>tecido RT16 kn/m e transp. areia,brita-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</si>
  <si>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</si>
  <si>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</si>
  <si>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</si>
  <si>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</si>
  <si>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</si>
  <si>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</si>
  <si>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Dreno sub-horizontal D=50 mm inclusive geotêxtil não tecido RT 16 kn/m, em PVC, exclusive transportes 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</si>
  <si>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</si>
  <si>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</si>
  <si>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</si>
  <si>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</si>
  <si>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</si>
  <si>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</si>
  <si>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</si>
  <si>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</si>
  <si>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</si>
  <si>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</si>
  <si>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</si>
  <si>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</si>
  <si>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</si>
  <si>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</si>
  <si>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</si>
  <si>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</si>
  <si>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</si>
  <si>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</si>
  <si>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</si>
  <si>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</si>
  <si>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</si>
  <si>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</si>
  <si>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</si>
  <si>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</si>
  <si>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</si>
  <si>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</si>
  <si>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</si>
  <si>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</si>
  <si>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Escavação mecânica em material de 1ª cat. H= 0,00 a 1,50 m c/ esgotamento, em Vias Urbanas</t>
    </r>
  </si>
  <si>
    <r>
      <rPr>
        <sz val="7"/>
        <rFont val="Arial"/>
        <family val="2"/>
      </rPr>
      <t xml:space="preserve">Escavação mecânica em material de 1ª cat. H= 0,00 a 1,50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</si>
  <si>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</si>
  <si>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</si>
  <si>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</si>
  <si>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</si>
  <si>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Escavação mecânica em material de 1ª cat. H= 3,00 a 4,50 m, em Vias 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</si>
  <si>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</si>
  <si>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</si>
  <si>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</si>
  <si>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</si>
  <si>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</si>
  <si>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</si>
  <si>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</si>
  <si>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 xml:space="preserve">Escoramento de cavas e valas, inclusive fornecimento e transporte das madeiras, em Vias
</t>
    </r>
    <r>
      <rPr>
        <sz val="7"/>
        <rFont val="Arial"/>
        <family val="2"/>
      </rPr>
      <t>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</si>
  <si>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</si>
  <si>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</si>
  <si>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</si>
  <si>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Forma metálica para meio fio,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</si>
  <si>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</si>
  <si>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Formas planas de madeira com 02 (dois) reaproveitamentos, inclusive fornecimento e 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</si>
  <si>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</si>
  <si>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</si>
  <si>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</si>
  <si>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</si>
  <si>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</si>
  <si>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</si>
  <si>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</si>
  <si>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</si>
  <si>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</si>
  <si>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</si>
  <si>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</si>
  <si>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</si>
  <si>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</si>
  <si>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</si>
  <si>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</si>
  <si>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</si>
  <si>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Pedra de mão p/ (concreto ciclópico ou alvenaria) rocha paga em medição em Vias Urbanas</t>
    </r>
  </si>
  <si>
    <r>
      <rPr>
        <sz val="7"/>
        <rFont val="Arial"/>
        <family val="2"/>
      </rPr>
      <t>Pescoço de poço de visita H=0,30m, diâm. = 0,60 m, fornecimento, assentamento e transporte em Vias Urbanas</t>
    </r>
  </si>
  <si>
    <r>
      <rPr>
        <sz val="7"/>
        <rFont val="Arial"/>
        <family val="2"/>
      </rPr>
      <t>Pintura com nata de cimento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</si>
  <si>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</si>
  <si>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</si>
  <si>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</si>
  <si>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</si>
  <si>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</si>
  <si>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</si>
  <si>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</si>
  <si>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</si>
  <si>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</si>
  <si>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</si>
  <si>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</si>
  <si>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</si>
  <si>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</si>
  <si>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</si>
  <si>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</si>
  <si>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</si>
  <si>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</si>
  <si>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</si>
  <si>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</si>
  <si>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</si>
  <si>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</si>
  <si>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</si>
  <si>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</si>
  <si>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</si>
  <si>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</si>
  <si>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</si>
  <si>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</si>
  <si>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</si>
  <si>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</si>
  <si>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</si>
  <si>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</si>
  <si>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</si>
  <si>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</si>
  <si>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</si>
  <si>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 xml:space="preserve">Sarjeta de concreto (STC - 02) calha triangular em corte/aterro, inclusive caiação, em Vias
</t>
    </r>
    <r>
      <rPr>
        <sz val="7"/>
        <rFont val="Arial"/>
        <family val="2"/>
      </rPr>
      <t>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</si>
  <si>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</si>
  <si>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</si>
  <si>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</si>
  <si>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</si>
  <si>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Tela de aço soldada Telcon Q-138 ou similar, fornecimento e assentamento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</si>
  <si>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</si>
  <si>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Terminal de dreno de alívio de pavimento (DP - TDA - 01) em Vias 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</si>
  <si>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</si>
  <si>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</si>
  <si>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</si>
  <si>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</si>
  <si>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</si>
  <si>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</si>
  <si>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</si>
  <si>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</si>
  <si>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</si>
  <si>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</si>
  <si>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</si>
  <si>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</si>
  <si>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</si>
  <si>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</si>
  <si>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</si>
  <si>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94,01</t>
    </r>
  </si>
  <si>
    <r>
      <rPr>
        <sz val="7"/>
        <rFont val="Arial"/>
        <family val="2"/>
      </rPr>
      <t>148,15</t>
    </r>
  </si>
  <si>
    <r>
      <rPr>
        <sz val="7"/>
        <rFont val="Arial"/>
        <family val="2"/>
      </rPr>
      <t>90,56</t>
    </r>
  </si>
  <si>
    <r>
      <rPr>
        <sz val="7"/>
        <rFont val="Arial"/>
        <family val="2"/>
      </rPr>
      <t>427,82</t>
    </r>
  </si>
  <si>
    <r>
      <rPr>
        <sz val="7"/>
        <rFont val="Arial"/>
        <family val="2"/>
      </rPr>
      <t>575,73</t>
    </r>
  </si>
  <si>
    <r>
      <rPr>
        <sz val="7"/>
        <rFont val="Arial"/>
        <family val="2"/>
      </rPr>
      <t>39,28</t>
    </r>
  </si>
  <si>
    <r>
      <rPr>
        <sz val="7"/>
        <rFont val="Arial"/>
        <family val="2"/>
      </rPr>
      <t>145,33</t>
    </r>
  </si>
  <si>
    <r>
      <rPr>
        <sz val="7"/>
        <rFont val="Arial"/>
        <family val="2"/>
      </rPr>
      <t>38,17</t>
    </r>
  </si>
  <si>
    <r>
      <rPr>
        <sz val="7"/>
        <rFont val="Arial"/>
        <family val="2"/>
      </rPr>
      <t>81,58</t>
    </r>
  </si>
  <si>
    <r>
      <rPr>
        <sz val="7"/>
        <rFont val="Arial"/>
        <family val="2"/>
      </rPr>
      <t>1.267,72</t>
    </r>
  </si>
  <si>
    <r>
      <rPr>
        <sz val="7"/>
        <rFont val="Arial"/>
        <family val="2"/>
      </rPr>
      <t>729,64</t>
    </r>
  </si>
  <si>
    <r>
      <rPr>
        <sz val="7"/>
        <rFont val="Arial"/>
        <family val="2"/>
      </rPr>
      <t>29,86</t>
    </r>
  </si>
  <si>
    <r>
      <rPr>
        <sz val="7"/>
        <rFont val="Arial"/>
        <family val="2"/>
      </rPr>
      <t>31,89</t>
    </r>
  </si>
  <si>
    <r>
      <rPr>
        <sz val="7"/>
        <rFont val="Arial"/>
        <family val="2"/>
      </rPr>
      <t>39,95</t>
    </r>
  </si>
  <si>
    <r>
      <rPr>
        <sz val="7"/>
        <rFont val="Arial"/>
        <family val="2"/>
      </rPr>
      <t>60,11</t>
    </r>
  </si>
  <si>
    <r>
      <rPr>
        <sz val="7"/>
        <rFont val="Arial"/>
        <family val="2"/>
      </rPr>
      <t>19.392,47</t>
    </r>
  </si>
  <si>
    <r>
      <rPr>
        <sz val="7"/>
        <rFont val="Arial"/>
        <family val="2"/>
      </rPr>
      <t>38.984,53</t>
    </r>
  </si>
  <si>
    <r>
      <rPr>
        <sz val="7"/>
        <rFont val="Arial"/>
        <family val="2"/>
      </rPr>
      <t>35.618,66</t>
    </r>
  </si>
  <si>
    <r>
      <rPr>
        <sz val="7"/>
        <rFont val="Arial"/>
        <family val="2"/>
      </rPr>
      <t>2.047,46</t>
    </r>
  </si>
  <si>
    <r>
      <rPr>
        <sz val="7"/>
        <rFont val="Arial"/>
        <family val="2"/>
      </rPr>
      <t>25.489,57</t>
    </r>
  </si>
  <si>
    <r>
      <rPr>
        <sz val="7"/>
        <rFont val="Arial"/>
        <family val="2"/>
      </rPr>
      <t>20.444,95</t>
    </r>
  </si>
  <si>
    <r>
      <rPr>
        <sz val="7"/>
        <rFont val="Arial"/>
        <family val="2"/>
      </rPr>
      <t>10,12</t>
    </r>
  </si>
  <si>
    <r>
      <rPr>
        <sz val="7"/>
        <rFont val="Arial"/>
        <family val="2"/>
      </rPr>
      <t>4.778,04</t>
    </r>
  </si>
  <si>
    <r>
      <rPr>
        <sz val="7"/>
        <rFont val="Arial"/>
        <family val="2"/>
      </rPr>
      <t>3.505,02</t>
    </r>
  </si>
  <si>
    <r>
      <rPr>
        <sz val="7"/>
        <rFont val="Arial"/>
        <family val="2"/>
      </rPr>
      <t>4.090,68</t>
    </r>
  </si>
  <si>
    <r>
      <rPr>
        <sz val="7"/>
        <rFont val="Arial"/>
        <family val="2"/>
      </rPr>
      <t>6.095,15</t>
    </r>
  </si>
  <si>
    <r>
      <rPr>
        <sz val="7"/>
        <rFont val="Arial"/>
        <family val="2"/>
      </rPr>
      <t>2.938,93</t>
    </r>
  </si>
  <si>
    <r>
      <rPr>
        <sz val="7"/>
        <rFont val="Arial"/>
        <family val="2"/>
      </rPr>
      <t>6.593,55</t>
    </r>
  </si>
  <si>
    <r>
      <rPr>
        <sz val="7"/>
        <rFont val="Arial"/>
        <family val="2"/>
      </rPr>
      <t>6.372,72</t>
    </r>
  </si>
  <si>
    <r>
      <rPr>
        <sz val="7"/>
        <rFont val="Arial"/>
        <family val="2"/>
      </rPr>
      <t>7.811,47</t>
    </r>
  </si>
  <si>
    <r>
      <rPr>
        <sz val="7"/>
        <rFont val="Arial"/>
        <family val="2"/>
      </rPr>
      <t>3.381,95</t>
    </r>
  </si>
  <si>
    <r>
      <rPr>
        <sz val="7"/>
        <rFont val="Arial"/>
        <family val="2"/>
      </rPr>
      <t>4.264,98</t>
    </r>
  </si>
  <si>
    <r>
      <rPr>
        <sz val="7"/>
        <rFont val="Arial"/>
        <family val="2"/>
      </rPr>
      <t>2.959,21</t>
    </r>
  </si>
  <si>
    <r>
      <rPr>
        <sz val="7"/>
        <rFont val="Arial"/>
        <family val="2"/>
      </rPr>
      <t>4.543,09</t>
    </r>
  </si>
  <si>
    <r>
      <rPr>
        <sz val="7"/>
        <rFont val="Arial"/>
        <family val="2"/>
      </rPr>
      <t>5.637,99</t>
    </r>
  </si>
  <si>
    <r>
      <rPr>
        <sz val="7"/>
        <rFont val="Arial"/>
        <family val="2"/>
      </rPr>
      <t>6.681,74</t>
    </r>
  </si>
  <si>
    <r>
      <rPr>
        <sz val="7"/>
        <rFont val="Arial"/>
        <family val="2"/>
      </rPr>
      <t>3.120,61</t>
    </r>
  </si>
  <si>
    <r>
      <rPr>
        <sz val="7"/>
        <rFont val="Arial"/>
        <family val="2"/>
      </rPr>
      <t>3.734,30</t>
    </r>
  </si>
  <si>
    <r>
      <rPr>
        <sz val="7"/>
        <rFont val="Arial"/>
        <family val="2"/>
      </rPr>
      <t>4.549,45</t>
    </r>
  </si>
  <si>
    <r>
      <rPr>
        <sz val="7"/>
        <rFont val="Arial"/>
        <family val="2"/>
      </rPr>
      <t>5.079,40</t>
    </r>
  </si>
  <si>
    <r>
      <rPr>
        <sz val="7"/>
        <rFont val="Arial"/>
        <family val="2"/>
      </rPr>
      <t>6.227,16</t>
    </r>
  </si>
  <si>
    <r>
      <rPr>
        <sz val="7"/>
        <rFont val="Arial"/>
        <family val="2"/>
      </rPr>
      <t>1.952,75</t>
    </r>
  </si>
  <si>
    <r>
      <rPr>
        <sz val="7"/>
        <rFont val="Arial"/>
        <family val="2"/>
      </rPr>
      <t>2.468,12</t>
    </r>
  </si>
  <si>
    <r>
      <rPr>
        <sz val="7"/>
        <rFont val="Arial"/>
        <family val="2"/>
      </rPr>
      <t>3.111,91</t>
    </r>
  </si>
  <si>
    <r>
      <rPr>
        <sz val="7"/>
        <rFont val="Arial"/>
        <family val="2"/>
      </rPr>
      <t>4.967,30</t>
    </r>
  </si>
  <si>
    <r>
      <rPr>
        <sz val="7"/>
        <rFont val="Arial"/>
        <family val="2"/>
      </rPr>
      <t>11.990,85</t>
    </r>
  </si>
  <si>
    <r>
      <rPr>
        <sz val="7"/>
        <rFont val="Arial"/>
        <family val="2"/>
      </rPr>
      <t>5.603,63</t>
    </r>
  </si>
  <si>
    <r>
      <rPr>
        <sz val="7"/>
        <rFont val="Arial"/>
        <family val="2"/>
      </rPr>
      <t>957,92</t>
    </r>
  </si>
  <si>
    <r>
      <rPr>
        <sz val="7"/>
        <rFont val="Arial"/>
        <family val="2"/>
      </rPr>
      <t>2.057,89</t>
    </r>
  </si>
  <si>
    <r>
      <rPr>
        <sz val="7"/>
        <rFont val="Arial"/>
        <family val="2"/>
      </rPr>
      <t>642,96</t>
    </r>
  </si>
  <si>
    <r>
      <rPr>
        <sz val="7"/>
        <rFont val="Arial"/>
        <family val="2"/>
      </rPr>
      <t>2.144,32</t>
    </r>
  </si>
  <si>
    <r>
      <rPr>
        <sz val="7"/>
        <rFont val="Arial"/>
        <family val="2"/>
      </rPr>
      <t>808,14</t>
    </r>
  </si>
  <si>
    <r>
      <rPr>
        <sz val="7"/>
        <rFont val="Arial"/>
        <family val="2"/>
      </rPr>
      <t>283,03</t>
    </r>
  </si>
  <si>
    <r>
      <rPr>
        <sz val="7"/>
        <rFont val="Arial"/>
        <family val="2"/>
      </rPr>
      <t>247,78</t>
    </r>
  </si>
  <si>
    <r>
      <rPr>
        <sz val="7"/>
        <rFont val="Arial"/>
        <family val="2"/>
      </rPr>
      <t>60,22</t>
    </r>
  </si>
  <si>
    <r>
      <rPr>
        <sz val="7"/>
        <rFont val="Arial"/>
        <family val="2"/>
      </rPr>
      <t>134,98</t>
    </r>
  </si>
  <si>
    <r>
      <rPr>
        <sz val="7"/>
        <rFont val="Arial"/>
        <family val="2"/>
      </rPr>
      <t>9,38</t>
    </r>
  </si>
  <si>
    <r>
      <rPr>
        <sz val="7"/>
        <rFont val="Arial"/>
        <family val="2"/>
      </rPr>
      <t>16,08</t>
    </r>
  </si>
  <si>
    <r>
      <rPr>
        <sz val="7"/>
        <rFont val="Arial"/>
        <family val="2"/>
      </rPr>
      <t>9,29</t>
    </r>
  </si>
  <si>
    <r>
      <rPr>
        <sz val="7"/>
        <rFont val="Arial"/>
        <family val="2"/>
      </rPr>
      <t>110,28</t>
    </r>
  </si>
  <si>
    <r>
      <rPr>
        <sz val="7"/>
        <rFont val="Arial"/>
        <family val="2"/>
      </rPr>
      <t>169,66</t>
    </r>
  </si>
  <si>
    <r>
      <rPr>
        <sz val="7"/>
        <rFont val="Arial"/>
        <family val="2"/>
      </rPr>
      <t>746,76</t>
    </r>
  </si>
  <si>
    <r>
      <rPr>
        <sz val="7"/>
        <rFont val="Arial"/>
        <family val="2"/>
      </rPr>
      <t>1.425,81</t>
    </r>
  </si>
  <si>
    <r>
      <rPr>
        <sz val="7"/>
        <rFont val="Arial"/>
        <family val="2"/>
      </rPr>
      <t>730,99</t>
    </r>
  </si>
  <si>
    <r>
      <rPr>
        <sz val="7"/>
        <rFont val="Arial"/>
        <family val="2"/>
      </rPr>
      <t>969,38</t>
    </r>
  </si>
  <si>
    <r>
      <rPr>
        <sz val="7"/>
        <rFont val="Arial"/>
        <family val="2"/>
      </rPr>
      <t>962,69</t>
    </r>
  </si>
  <si>
    <r>
      <rPr>
        <sz val="7"/>
        <rFont val="Arial"/>
        <family val="2"/>
      </rPr>
      <t>1.003,91</t>
    </r>
  </si>
  <si>
    <r>
      <rPr>
        <sz val="7"/>
        <rFont val="Arial"/>
        <family val="2"/>
      </rPr>
      <t>996,42</t>
    </r>
  </si>
  <si>
    <r>
      <rPr>
        <sz val="7"/>
        <rFont val="Arial"/>
        <family val="2"/>
      </rPr>
      <t>1.211,13</t>
    </r>
  </si>
  <si>
    <r>
      <rPr>
        <sz val="7"/>
        <rFont val="Arial"/>
        <family val="2"/>
      </rPr>
      <t>1.035,75</t>
    </r>
  </si>
  <si>
    <r>
      <rPr>
        <sz val="7"/>
        <rFont val="Arial"/>
        <family val="2"/>
      </rPr>
      <t>1.027,51</t>
    </r>
  </si>
  <si>
    <r>
      <rPr>
        <sz val="7"/>
        <rFont val="Arial"/>
        <family val="2"/>
      </rPr>
      <t>1.135,55</t>
    </r>
  </si>
  <si>
    <r>
      <rPr>
        <sz val="7"/>
        <rFont val="Arial"/>
        <family val="2"/>
      </rPr>
      <t>2.270,24</t>
    </r>
  </si>
  <si>
    <r>
      <rPr>
        <sz val="7"/>
        <rFont val="Arial"/>
        <family val="2"/>
      </rPr>
      <t>723,65</t>
    </r>
  </si>
  <si>
    <r>
      <rPr>
        <sz val="7"/>
        <rFont val="Arial"/>
        <family val="2"/>
      </rPr>
      <t>658,09</t>
    </r>
  </si>
  <si>
    <r>
      <rPr>
        <sz val="7"/>
        <rFont val="Arial"/>
        <family val="2"/>
      </rPr>
      <t>1.411,96</t>
    </r>
  </si>
  <si>
    <r>
      <rPr>
        <sz val="7"/>
        <rFont val="Arial"/>
        <family val="2"/>
      </rPr>
      <t>1.413,41</t>
    </r>
  </si>
  <si>
    <r>
      <rPr>
        <sz val="7"/>
        <rFont val="Arial"/>
        <family val="2"/>
      </rPr>
      <t>1.654,48</t>
    </r>
  </si>
  <si>
    <r>
      <rPr>
        <sz val="7"/>
        <rFont val="Arial"/>
        <family val="2"/>
      </rPr>
      <t>1.750,20</t>
    </r>
  </si>
  <si>
    <r>
      <rPr>
        <sz val="7"/>
        <rFont val="Arial"/>
        <family val="2"/>
      </rPr>
      <t>2.041,51</t>
    </r>
  </si>
  <si>
    <r>
      <rPr>
        <sz val="7"/>
        <rFont val="Arial"/>
        <family val="2"/>
      </rPr>
      <t>2.299,01</t>
    </r>
  </si>
  <si>
    <r>
      <rPr>
        <sz val="7"/>
        <rFont val="Arial"/>
        <family val="2"/>
      </rPr>
      <t>2.413,45</t>
    </r>
  </si>
  <si>
    <r>
      <rPr>
        <sz val="7"/>
        <rFont val="Arial"/>
        <family val="2"/>
      </rPr>
      <t>2.940,45</t>
    </r>
  </si>
  <si>
    <r>
      <rPr>
        <sz val="7"/>
        <rFont val="Arial"/>
        <family val="2"/>
      </rPr>
      <t>3.151,71</t>
    </r>
  </si>
  <si>
    <r>
      <rPr>
        <sz val="7"/>
        <rFont val="Arial"/>
        <family val="2"/>
      </rPr>
      <t>3.297,35</t>
    </r>
  </si>
  <si>
    <r>
      <rPr>
        <sz val="7"/>
        <rFont val="Arial"/>
        <family val="2"/>
      </rPr>
      <t>4.329,41</t>
    </r>
  </si>
  <si>
    <r>
      <rPr>
        <sz val="7"/>
        <rFont val="Arial"/>
        <family val="2"/>
      </rPr>
      <t>148,73</t>
    </r>
  </si>
  <si>
    <r>
      <rPr>
        <sz val="7"/>
        <rFont val="Arial"/>
        <family val="2"/>
      </rPr>
      <t>192,52</t>
    </r>
  </si>
  <si>
    <r>
      <rPr>
        <sz val="7"/>
        <rFont val="Arial"/>
        <family val="2"/>
      </rPr>
      <t>205,34</t>
    </r>
  </si>
  <si>
    <r>
      <rPr>
        <sz val="7"/>
        <rFont val="Arial"/>
        <family val="2"/>
      </rPr>
      <t>270,58</t>
    </r>
  </si>
  <si>
    <r>
      <rPr>
        <sz val="7"/>
        <rFont val="Arial"/>
        <family val="2"/>
      </rPr>
      <t>272,08</t>
    </r>
  </si>
  <si>
    <r>
      <rPr>
        <sz val="7"/>
        <rFont val="Arial"/>
        <family val="2"/>
      </rPr>
      <t>428,43</t>
    </r>
  </si>
  <si>
    <r>
      <rPr>
        <sz val="7"/>
        <rFont val="Arial"/>
        <family val="2"/>
      </rPr>
      <t>440,68</t>
    </r>
  </si>
  <si>
    <r>
      <rPr>
        <sz val="7"/>
        <rFont val="Arial"/>
        <family val="2"/>
      </rPr>
      <t>242,27</t>
    </r>
  </si>
  <si>
    <r>
      <rPr>
        <sz val="7"/>
        <rFont val="Arial"/>
        <family val="2"/>
      </rPr>
      <t>309,69</t>
    </r>
  </si>
  <si>
    <r>
      <rPr>
        <sz val="7"/>
        <rFont val="Arial"/>
        <family val="2"/>
      </rPr>
      <t>316,98</t>
    </r>
  </si>
  <si>
    <r>
      <rPr>
        <sz val="7"/>
        <rFont val="Arial"/>
        <family val="2"/>
      </rPr>
      <t>527,32</t>
    </r>
  </si>
  <si>
    <r>
      <rPr>
        <sz val="7"/>
        <rFont val="Arial"/>
        <family val="2"/>
      </rPr>
      <t>494,55</t>
    </r>
  </si>
  <si>
    <r>
      <rPr>
        <sz val="7"/>
        <rFont val="Arial"/>
        <family val="2"/>
      </rPr>
      <t>1.029,42</t>
    </r>
  </si>
  <si>
    <r>
      <rPr>
        <sz val="7"/>
        <rFont val="Arial"/>
        <family val="2"/>
      </rPr>
      <t>1.030,15</t>
    </r>
  </si>
  <si>
    <r>
      <rPr>
        <sz val="7"/>
        <rFont val="Arial"/>
        <family val="2"/>
      </rPr>
      <t>1.290,76</t>
    </r>
  </si>
  <si>
    <r>
      <rPr>
        <sz val="7"/>
        <rFont val="Arial"/>
        <family val="2"/>
      </rPr>
      <t>1.338,62</t>
    </r>
  </si>
  <si>
    <r>
      <rPr>
        <sz val="7"/>
        <rFont val="Arial"/>
        <family val="2"/>
      </rPr>
      <t>1.750,66</t>
    </r>
  </si>
  <si>
    <r>
      <rPr>
        <sz val="7"/>
        <rFont val="Arial"/>
        <family val="2"/>
      </rPr>
      <t>1.807,88</t>
    </r>
  </si>
  <si>
    <r>
      <rPr>
        <sz val="7"/>
        <rFont val="Arial"/>
        <family val="2"/>
      </rPr>
      <t>364,71</t>
    </r>
  </si>
  <si>
    <r>
      <rPr>
        <sz val="7"/>
        <rFont val="Arial"/>
        <family val="2"/>
      </rPr>
      <t>331,94</t>
    </r>
  </si>
  <si>
    <r>
      <rPr>
        <sz val="7"/>
        <rFont val="Arial"/>
        <family val="2"/>
      </rPr>
      <t>799,49</t>
    </r>
  </si>
  <si>
    <r>
      <rPr>
        <sz val="7"/>
        <rFont val="Arial"/>
        <family val="2"/>
      </rPr>
      <t>800,22</t>
    </r>
  </si>
  <si>
    <r>
      <rPr>
        <sz val="7"/>
        <rFont val="Arial"/>
        <family val="2"/>
      </rPr>
      <t>919,16</t>
    </r>
  </si>
  <si>
    <r>
      <rPr>
        <sz val="7"/>
        <rFont val="Arial"/>
        <family val="2"/>
      </rPr>
      <t>967,02</t>
    </r>
  </si>
  <si>
    <r>
      <rPr>
        <sz val="7"/>
        <rFont val="Arial"/>
        <family val="2"/>
      </rPr>
      <t>1.112,67</t>
    </r>
  </si>
  <si>
    <r>
      <rPr>
        <sz val="7"/>
        <rFont val="Arial"/>
        <family val="2"/>
      </rPr>
      <t>1.247,24</t>
    </r>
  </si>
  <si>
    <r>
      <rPr>
        <sz val="7"/>
        <rFont val="Arial"/>
        <family val="2"/>
      </rPr>
      <t>1.304,46</t>
    </r>
  </si>
  <si>
    <r>
      <rPr>
        <sz val="7"/>
        <rFont val="Arial"/>
        <family val="2"/>
      </rPr>
      <t>1.567,96</t>
    </r>
  </si>
  <si>
    <r>
      <rPr>
        <sz val="7"/>
        <rFont val="Arial"/>
        <family val="2"/>
      </rPr>
      <t>1.667,76</t>
    </r>
  </si>
  <si>
    <r>
      <rPr>
        <sz val="7"/>
        <rFont val="Arial"/>
        <family val="2"/>
      </rPr>
      <t>1.740,58</t>
    </r>
  </si>
  <si>
    <r>
      <rPr>
        <sz val="7"/>
        <rFont val="Arial"/>
        <family val="2"/>
      </rPr>
      <t>2.256,62</t>
    </r>
  </si>
  <si>
    <r>
      <rPr>
        <sz val="7"/>
        <rFont val="Arial"/>
        <family val="2"/>
      </rPr>
      <t>1.088,40</t>
    </r>
  </si>
  <si>
    <r>
      <rPr>
        <sz val="7"/>
        <rFont val="Arial"/>
        <family val="2"/>
      </rPr>
      <t>990,07</t>
    </r>
  </si>
  <si>
    <r>
      <rPr>
        <sz val="7"/>
        <rFont val="Arial"/>
        <family val="2"/>
      </rPr>
      <t>2.030,79</t>
    </r>
  </si>
  <si>
    <r>
      <rPr>
        <sz val="7"/>
        <rFont val="Arial"/>
        <family val="2"/>
      </rPr>
      <t>2.032,97</t>
    </r>
  </si>
  <si>
    <r>
      <rPr>
        <sz val="7"/>
        <rFont val="Arial"/>
        <family val="2"/>
      </rPr>
      <t>2.389,78</t>
    </r>
  </si>
  <si>
    <r>
      <rPr>
        <sz val="7"/>
        <rFont val="Arial"/>
        <family val="2"/>
      </rPr>
      <t>2.533,36</t>
    </r>
  </si>
  <si>
    <r>
      <rPr>
        <sz val="7"/>
        <rFont val="Arial"/>
        <family val="2"/>
      </rPr>
      <t>2.970,32</t>
    </r>
  </si>
  <si>
    <r>
      <rPr>
        <sz val="7"/>
        <rFont val="Arial"/>
        <family val="2"/>
      </rPr>
      <t>3.374,04</t>
    </r>
  </si>
  <si>
    <r>
      <rPr>
        <sz val="7"/>
        <rFont val="Arial"/>
        <family val="2"/>
      </rPr>
      <t>3.545,70</t>
    </r>
  </si>
  <si>
    <r>
      <rPr>
        <sz val="7"/>
        <rFont val="Arial"/>
        <family val="2"/>
      </rPr>
      <t>4.336,20</t>
    </r>
  </si>
  <si>
    <r>
      <rPr>
        <sz val="7"/>
        <rFont val="Arial"/>
        <family val="2"/>
      </rPr>
      <t>4.635,63</t>
    </r>
  </si>
  <si>
    <r>
      <rPr>
        <sz val="7"/>
        <rFont val="Arial"/>
        <family val="2"/>
      </rPr>
      <t>4.854,09</t>
    </r>
  </si>
  <si>
    <r>
      <rPr>
        <sz val="7"/>
        <rFont val="Arial"/>
        <family val="2"/>
      </rPr>
      <t>6.402,19</t>
    </r>
  </si>
  <si>
    <r>
      <rPr>
        <sz val="7"/>
        <rFont val="Arial"/>
        <family val="2"/>
      </rPr>
      <t>8.166,20</t>
    </r>
  </si>
  <si>
    <r>
      <rPr>
        <sz val="7"/>
        <rFont val="Arial"/>
        <family val="2"/>
      </rPr>
      <t>5.881,85</t>
    </r>
  </si>
  <si>
    <r>
      <rPr>
        <sz val="7"/>
        <rFont val="Arial"/>
        <family val="2"/>
      </rPr>
      <t>6.149,21</t>
    </r>
  </si>
  <si>
    <r>
      <rPr>
        <sz val="7"/>
        <rFont val="Arial"/>
        <family val="2"/>
      </rPr>
      <t>8.641,63</t>
    </r>
  </si>
  <si>
    <r>
      <rPr>
        <sz val="7"/>
        <rFont val="Arial"/>
        <family val="2"/>
      </rPr>
      <t>8.423,11</t>
    </r>
  </si>
  <si>
    <r>
      <rPr>
        <sz val="7"/>
        <rFont val="Arial"/>
        <family val="2"/>
      </rPr>
      <t>9.505,81</t>
    </r>
  </si>
  <si>
    <r>
      <rPr>
        <sz val="7"/>
        <rFont val="Arial"/>
        <family val="2"/>
      </rPr>
      <t>12.641,15</t>
    </r>
  </si>
  <si>
    <r>
      <rPr>
        <sz val="7"/>
        <rFont val="Arial"/>
        <family val="2"/>
      </rPr>
      <t>14.107,52</t>
    </r>
  </si>
  <si>
    <r>
      <rPr>
        <sz val="7"/>
        <rFont val="Arial"/>
        <family val="2"/>
      </rPr>
      <t>12.088,91</t>
    </r>
  </si>
  <si>
    <r>
      <rPr>
        <sz val="7"/>
        <rFont val="Arial"/>
        <family val="2"/>
      </rPr>
      <t>12.420,58</t>
    </r>
  </si>
  <si>
    <r>
      <rPr>
        <sz val="7"/>
        <rFont val="Arial"/>
        <family val="2"/>
      </rPr>
      <t>12.815,46</t>
    </r>
  </si>
  <si>
    <r>
      <rPr>
        <sz val="7"/>
        <rFont val="Arial"/>
        <family val="2"/>
      </rPr>
      <t>11.485,37</t>
    </r>
  </si>
  <si>
    <r>
      <rPr>
        <sz val="7"/>
        <rFont val="Arial"/>
        <family val="2"/>
      </rPr>
      <t>13.835,70</t>
    </r>
  </si>
  <si>
    <r>
      <rPr>
        <sz val="7"/>
        <rFont val="Arial"/>
        <family val="2"/>
      </rPr>
      <t>15.308,10</t>
    </r>
  </si>
  <si>
    <r>
      <rPr>
        <sz val="7"/>
        <rFont val="Arial"/>
        <family val="2"/>
      </rPr>
      <t>16.378,48</t>
    </r>
  </si>
  <si>
    <r>
      <rPr>
        <sz val="7"/>
        <rFont val="Arial"/>
        <family val="2"/>
      </rPr>
      <t>15.198,27</t>
    </r>
  </si>
  <si>
    <r>
      <rPr>
        <sz val="7"/>
        <rFont val="Arial"/>
        <family val="2"/>
      </rPr>
      <t>3.566,03</t>
    </r>
  </si>
  <si>
    <r>
      <rPr>
        <sz val="7"/>
        <rFont val="Arial"/>
        <family val="2"/>
      </rPr>
      <t>3.766,55</t>
    </r>
  </si>
  <si>
    <r>
      <rPr>
        <sz val="7"/>
        <rFont val="Arial"/>
        <family val="2"/>
      </rPr>
      <t>6.181,18</t>
    </r>
  </si>
  <si>
    <r>
      <rPr>
        <sz val="7"/>
        <rFont val="Arial"/>
        <family val="2"/>
      </rPr>
      <t>5.083,41</t>
    </r>
  </si>
  <si>
    <r>
      <rPr>
        <sz val="7"/>
        <rFont val="Arial"/>
        <family val="2"/>
      </rPr>
      <t>5.713,30</t>
    </r>
  </si>
  <si>
    <r>
      <rPr>
        <sz val="7"/>
        <rFont val="Arial"/>
        <family val="2"/>
      </rPr>
      <t>7.312,55</t>
    </r>
  </si>
  <si>
    <r>
      <rPr>
        <sz val="7"/>
        <rFont val="Arial"/>
        <family val="2"/>
      </rPr>
      <t>9.219,58</t>
    </r>
  </si>
  <si>
    <r>
      <rPr>
        <sz val="7"/>
        <rFont val="Arial"/>
        <family val="2"/>
      </rPr>
      <t>7.935,29</t>
    </r>
  </si>
  <si>
    <r>
      <rPr>
        <sz val="7"/>
        <rFont val="Arial"/>
        <family val="2"/>
      </rPr>
      <t>7.894,37</t>
    </r>
  </si>
  <si>
    <r>
      <rPr>
        <sz val="7"/>
        <rFont val="Arial"/>
        <family val="2"/>
      </rPr>
      <t>9.183,57</t>
    </r>
  </si>
  <si>
    <r>
      <rPr>
        <sz val="7"/>
        <rFont val="Arial"/>
        <family val="2"/>
      </rPr>
      <t>10.932,78</t>
    </r>
  </si>
  <si>
    <r>
      <rPr>
        <sz val="7"/>
        <rFont val="Arial"/>
        <family val="2"/>
      </rPr>
      <t>9.644,85</t>
    </r>
  </si>
  <si>
    <r>
      <rPr>
        <sz val="7"/>
        <rFont val="Arial"/>
        <family val="2"/>
      </rPr>
      <t>9.973,81</t>
    </r>
  </si>
  <si>
    <r>
      <rPr>
        <sz val="7"/>
        <rFont val="Arial"/>
        <family val="2"/>
      </rPr>
      <t>11.387,99</t>
    </r>
  </si>
  <si>
    <r>
      <rPr>
        <sz val="7"/>
        <rFont val="Arial"/>
        <family val="2"/>
      </rPr>
      <t>8.200,42</t>
    </r>
  </si>
  <si>
    <r>
      <rPr>
        <sz val="7"/>
        <rFont val="Arial"/>
        <family val="2"/>
      </rPr>
      <t>8.695,03</t>
    </r>
  </si>
  <si>
    <r>
      <rPr>
        <sz val="7"/>
        <rFont val="Arial"/>
        <family val="2"/>
      </rPr>
      <t>12.096,10</t>
    </r>
  </si>
  <si>
    <r>
      <rPr>
        <sz val="7"/>
        <rFont val="Arial"/>
        <family val="2"/>
      </rPr>
      <t>12.777,96</t>
    </r>
  </si>
  <si>
    <r>
      <rPr>
        <sz val="7"/>
        <rFont val="Arial"/>
        <family val="2"/>
      </rPr>
      <t>17.443,98</t>
    </r>
  </si>
  <si>
    <r>
      <rPr>
        <sz val="7"/>
        <rFont val="Arial"/>
        <family val="2"/>
      </rPr>
      <t>19.760,92</t>
    </r>
  </si>
  <si>
    <r>
      <rPr>
        <sz val="7"/>
        <rFont val="Arial"/>
        <family val="2"/>
      </rPr>
      <t>15.793,82</t>
    </r>
  </si>
  <si>
    <r>
      <rPr>
        <sz val="7"/>
        <rFont val="Arial"/>
        <family val="2"/>
      </rPr>
      <t>17.691,31</t>
    </r>
  </si>
  <si>
    <r>
      <rPr>
        <sz val="7"/>
        <rFont val="Arial"/>
        <family val="2"/>
      </rPr>
      <t>19.536,14</t>
    </r>
  </si>
  <si>
    <r>
      <rPr>
        <sz val="7"/>
        <rFont val="Arial"/>
        <family val="2"/>
      </rPr>
      <t>22.126,91</t>
    </r>
  </si>
  <si>
    <r>
      <rPr>
        <sz val="7"/>
        <rFont val="Arial"/>
        <family val="2"/>
      </rPr>
      <t>21.030,16</t>
    </r>
  </si>
  <si>
    <r>
      <rPr>
        <sz val="7"/>
        <rFont val="Arial"/>
        <family val="2"/>
      </rPr>
      <t>23.547,32</t>
    </r>
  </si>
  <si>
    <r>
      <rPr>
        <sz val="7"/>
        <rFont val="Arial"/>
        <family val="2"/>
      </rPr>
      <t>28,00</t>
    </r>
  </si>
  <si>
    <r>
      <rPr>
        <sz val="7"/>
        <rFont val="Arial"/>
        <family val="2"/>
      </rPr>
      <t>56,01</t>
    </r>
  </si>
  <si>
    <r>
      <rPr>
        <sz val="7"/>
        <rFont val="Arial"/>
        <family val="2"/>
      </rPr>
      <t>243,80</t>
    </r>
  </si>
  <si>
    <r>
      <rPr>
        <sz val="7"/>
        <rFont val="Arial"/>
        <family val="2"/>
      </rPr>
      <t>34,36</t>
    </r>
  </si>
  <si>
    <r>
      <rPr>
        <sz val="7"/>
        <rFont val="Arial"/>
        <family val="2"/>
      </rPr>
      <t>314,42</t>
    </r>
  </si>
  <si>
    <r>
      <rPr>
        <sz val="7"/>
        <rFont val="Arial"/>
        <family val="2"/>
      </rPr>
      <t>464,01</t>
    </r>
  </si>
  <si>
    <r>
      <rPr>
        <sz val="7"/>
        <rFont val="Arial"/>
        <family val="2"/>
      </rPr>
      <t>409,43</t>
    </r>
  </si>
  <si>
    <r>
      <rPr>
        <sz val="7"/>
        <rFont val="Arial"/>
        <family val="2"/>
      </rPr>
      <t>325,35</t>
    </r>
  </si>
  <si>
    <r>
      <rPr>
        <sz val="7"/>
        <rFont val="Arial"/>
        <family val="2"/>
      </rPr>
      <t>61,17</t>
    </r>
  </si>
  <si>
    <r>
      <rPr>
        <sz val="7"/>
        <rFont val="Arial"/>
        <family val="2"/>
      </rPr>
      <t>90,62</t>
    </r>
  </si>
  <si>
    <r>
      <rPr>
        <sz val="7"/>
        <rFont val="Arial"/>
        <family val="2"/>
      </rPr>
      <t>73,05</t>
    </r>
  </si>
  <si>
    <r>
      <rPr>
        <sz val="7"/>
        <rFont val="Arial"/>
        <family val="2"/>
      </rPr>
      <t>37,51</t>
    </r>
  </si>
  <si>
    <r>
      <rPr>
        <sz val="7"/>
        <rFont val="Arial"/>
        <family val="2"/>
      </rPr>
      <t>190,23</t>
    </r>
  </si>
  <si>
    <r>
      <rPr>
        <sz val="7"/>
        <rFont val="Arial"/>
        <family val="2"/>
      </rPr>
      <t>144,90</t>
    </r>
  </si>
  <si>
    <r>
      <rPr>
        <sz val="7"/>
        <rFont val="Arial"/>
        <family val="2"/>
      </rPr>
      <t>153,94</t>
    </r>
  </si>
  <si>
    <r>
      <rPr>
        <sz val="7"/>
        <rFont val="Arial"/>
        <family val="2"/>
      </rPr>
      <t>33,53</t>
    </r>
  </si>
  <si>
    <r>
      <rPr>
        <sz val="7"/>
        <rFont val="Arial"/>
        <family val="2"/>
      </rPr>
      <t>150,67</t>
    </r>
  </si>
  <si>
    <r>
      <rPr>
        <sz val="7"/>
        <rFont val="Arial"/>
        <family val="2"/>
      </rPr>
      <t>170,15</t>
    </r>
  </si>
  <si>
    <r>
      <rPr>
        <sz val="7"/>
        <rFont val="Arial"/>
        <family val="2"/>
      </rPr>
      <t>183,36</t>
    </r>
  </si>
  <si>
    <r>
      <rPr>
        <sz val="7"/>
        <rFont val="Arial"/>
        <family val="2"/>
      </rPr>
      <t>176,98</t>
    </r>
  </si>
  <si>
    <r>
      <rPr>
        <sz val="7"/>
        <rFont val="Arial"/>
        <family val="2"/>
      </rPr>
      <t>177,55</t>
    </r>
  </si>
  <si>
    <r>
      <rPr>
        <sz val="7"/>
        <rFont val="Arial"/>
        <family val="2"/>
      </rPr>
      <t>210,40</t>
    </r>
  </si>
  <si>
    <r>
      <rPr>
        <sz val="7"/>
        <rFont val="Arial"/>
        <family val="2"/>
      </rPr>
      <t>383,53</t>
    </r>
  </si>
  <si>
    <r>
      <rPr>
        <sz val="7"/>
        <rFont val="Arial"/>
        <family val="2"/>
      </rPr>
      <t>243,18</t>
    </r>
  </si>
  <si>
    <r>
      <rPr>
        <sz val="7"/>
        <rFont val="Arial"/>
        <family val="2"/>
      </rPr>
      <t>191,61</t>
    </r>
  </si>
  <si>
    <r>
      <rPr>
        <sz val="7"/>
        <rFont val="Arial"/>
        <family val="2"/>
      </rPr>
      <t>197,20</t>
    </r>
  </si>
  <si>
    <r>
      <rPr>
        <sz val="7"/>
        <rFont val="Arial"/>
        <family val="2"/>
      </rPr>
      <t>208,95</t>
    </r>
  </si>
  <si>
    <r>
      <rPr>
        <sz val="7"/>
        <rFont val="Arial"/>
        <family val="2"/>
      </rPr>
      <t>147,21</t>
    </r>
  </si>
  <si>
    <r>
      <rPr>
        <sz val="7"/>
        <rFont val="Arial"/>
        <family val="2"/>
      </rPr>
      <t>1.273,14</t>
    </r>
  </si>
  <si>
    <r>
      <rPr>
        <sz val="7"/>
        <rFont val="Arial"/>
        <family val="2"/>
      </rPr>
      <t>1.627,58</t>
    </r>
  </si>
  <si>
    <r>
      <rPr>
        <sz val="7"/>
        <rFont val="Arial"/>
        <family val="2"/>
      </rPr>
      <t>980,44</t>
    </r>
  </si>
  <si>
    <r>
      <rPr>
        <sz val="7"/>
        <rFont val="Arial"/>
        <family val="2"/>
      </rPr>
      <t>123,77</t>
    </r>
  </si>
  <si>
    <r>
      <rPr>
        <sz val="7"/>
        <rFont val="Arial"/>
        <family val="2"/>
      </rPr>
      <t>998,52</t>
    </r>
  </si>
  <si>
    <r>
      <rPr>
        <sz val="7"/>
        <rFont val="Arial"/>
        <family val="2"/>
      </rPr>
      <t>193,10</t>
    </r>
  </si>
  <si>
    <r>
      <rPr>
        <sz val="7"/>
        <rFont val="Arial"/>
        <family val="2"/>
      </rPr>
      <t>39,24</t>
    </r>
  </si>
  <si>
    <r>
      <rPr>
        <sz val="7"/>
        <rFont val="Arial"/>
        <family val="2"/>
      </rPr>
      <t>40,74</t>
    </r>
  </si>
  <si>
    <r>
      <rPr>
        <sz val="7"/>
        <rFont val="Arial"/>
        <family val="2"/>
      </rPr>
      <t>24,99</t>
    </r>
  </si>
  <si>
    <r>
      <rPr>
        <sz val="7"/>
        <rFont val="Arial"/>
        <family val="2"/>
      </rPr>
      <t>10,18</t>
    </r>
  </si>
  <si>
    <r>
      <rPr>
        <sz val="7"/>
        <rFont val="Arial"/>
        <family val="2"/>
      </rPr>
      <t>11,50</t>
    </r>
  </si>
  <si>
    <r>
      <rPr>
        <sz val="7"/>
        <rFont val="Arial"/>
        <family val="2"/>
      </rPr>
      <t>12,59</t>
    </r>
  </si>
  <si>
    <r>
      <rPr>
        <sz val="7"/>
        <rFont val="Arial"/>
        <family val="2"/>
      </rPr>
      <t>20,24</t>
    </r>
  </si>
  <si>
    <r>
      <rPr>
        <sz val="7"/>
        <rFont val="Arial"/>
        <family val="2"/>
      </rPr>
      <t>119,15</t>
    </r>
  </si>
  <si>
    <r>
      <rPr>
        <sz val="7"/>
        <rFont val="Arial"/>
        <family val="2"/>
      </rPr>
      <t>106,47</t>
    </r>
  </si>
  <si>
    <r>
      <rPr>
        <sz val="7"/>
        <rFont val="Arial"/>
        <family val="2"/>
      </rPr>
      <t>100,04</t>
    </r>
  </si>
  <si>
    <r>
      <rPr>
        <sz val="7"/>
        <rFont val="Arial"/>
        <family val="2"/>
      </rPr>
      <t>150,08</t>
    </r>
  </si>
  <si>
    <r>
      <rPr>
        <sz val="7"/>
        <rFont val="Arial"/>
        <family val="2"/>
      </rPr>
      <t>147,44</t>
    </r>
  </si>
  <si>
    <r>
      <rPr>
        <sz val="7"/>
        <rFont val="Arial"/>
        <family val="2"/>
      </rPr>
      <t>215,50</t>
    </r>
  </si>
  <si>
    <r>
      <rPr>
        <sz val="7"/>
        <rFont val="Arial"/>
        <family val="2"/>
      </rPr>
      <t>218,54</t>
    </r>
  </si>
  <si>
    <r>
      <rPr>
        <sz val="7"/>
        <rFont val="Arial"/>
        <family val="2"/>
      </rPr>
      <t>221,90</t>
    </r>
  </si>
  <si>
    <r>
      <rPr>
        <sz val="7"/>
        <rFont val="Arial"/>
        <family val="2"/>
      </rPr>
      <t>225,50</t>
    </r>
  </si>
  <si>
    <r>
      <rPr>
        <sz val="7"/>
        <rFont val="Arial"/>
        <family val="2"/>
      </rPr>
      <t>272,62</t>
    </r>
  </si>
  <si>
    <r>
      <rPr>
        <sz val="7"/>
        <rFont val="Arial"/>
        <family val="2"/>
      </rPr>
      <t>280,63</t>
    </r>
  </si>
  <si>
    <r>
      <rPr>
        <sz val="7"/>
        <rFont val="Arial"/>
        <family val="2"/>
      </rPr>
      <t>472,98</t>
    </r>
  </si>
  <si>
    <r>
      <rPr>
        <sz val="7"/>
        <rFont val="Arial"/>
        <family val="2"/>
      </rPr>
      <t>498,42</t>
    </r>
  </si>
  <si>
    <r>
      <rPr>
        <sz val="7"/>
        <rFont val="Arial"/>
        <family val="2"/>
      </rPr>
      <t>392,61</t>
    </r>
  </si>
  <si>
    <r>
      <rPr>
        <sz val="7"/>
        <rFont val="Arial"/>
        <family val="2"/>
      </rPr>
      <t>335,64</t>
    </r>
  </si>
  <si>
    <r>
      <rPr>
        <sz val="7"/>
        <rFont val="Arial"/>
        <family val="2"/>
      </rPr>
      <t>399,33</t>
    </r>
  </si>
  <si>
    <r>
      <rPr>
        <sz val="7"/>
        <rFont val="Arial"/>
        <family val="2"/>
      </rPr>
      <t>402,94</t>
    </r>
  </si>
  <si>
    <r>
      <rPr>
        <sz val="7"/>
        <rFont val="Arial"/>
        <family val="2"/>
      </rPr>
      <t>35,55</t>
    </r>
  </si>
  <si>
    <r>
      <rPr>
        <sz val="7"/>
        <rFont val="Arial"/>
        <family val="2"/>
      </rPr>
      <t>37,67</t>
    </r>
  </si>
  <si>
    <r>
      <rPr>
        <sz val="7"/>
        <rFont val="Arial"/>
        <family val="2"/>
      </rPr>
      <t>25,25</t>
    </r>
  </si>
  <si>
    <r>
      <rPr>
        <sz val="7"/>
        <rFont val="Arial"/>
        <family val="2"/>
      </rPr>
      <t>41,76</t>
    </r>
  </si>
  <si>
    <r>
      <rPr>
        <sz val="7"/>
        <rFont val="Arial"/>
        <family val="2"/>
      </rPr>
      <t>29,32</t>
    </r>
  </si>
  <si>
    <r>
      <rPr>
        <sz val="7"/>
        <rFont val="Arial"/>
        <family val="2"/>
      </rPr>
      <t>53,16</t>
    </r>
  </si>
  <si>
    <r>
      <rPr>
        <sz val="7"/>
        <rFont val="Arial"/>
        <family val="2"/>
      </rPr>
      <t>42,26</t>
    </r>
  </si>
  <si>
    <r>
      <rPr>
        <sz val="7"/>
        <rFont val="Arial"/>
        <family val="2"/>
      </rPr>
      <t>60,92</t>
    </r>
  </si>
  <si>
    <r>
      <rPr>
        <sz val="7"/>
        <rFont val="Arial"/>
        <family val="2"/>
      </rPr>
      <t>50,52</t>
    </r>
  </si>
  <si>
    <r>
      <rPr>
        <sz val="7"/>
        <rFont val="Arial"/>
        <family val="2"/>
      </rPr>
      <t>72,53</t>
    </r>
  </si>
  <si>
    <r>
      <rPr>
        <sz val="7"/>
        <rFont val="Arial"/>
        <family val="2"/>
      </rPr>
      <t>63,25</t>
    </r>
  </si>
  <si>
    <r>
      <rPr>
        <sz val="7"/>
        <rFont val="Arial"/>
        <family val="2"/>
      </rPr>
      <t>317,40</t>
    </r>
  </si>
  <si>
    <r>
      <rPr>
        <sz val="7"/>
        <rFont val="Arial"/>
        <family val="2"/>
      </rPr>
      <t>237,56</t>
    </r>
  </si>
  <si>
    <r>
      <rPr>
        <sz val="7"/>
        <rFont val="Arial"/>
        <family val="2"/>
      </rPr>
      <t>106,46</t>
    </r>
  </si>
  <si>
    <r>
      <rPr>
        <sz val="7"/>
        <rFont val="Arial"/>
        <family val="2"/>
      </rPr>
      <t>89,99</t>
    </r>
  </si>
  <si>
    <r>
      <rPr>
        <sz val="7"/>
        <rFont val="Arial"/>
        <family val="2"/>
      </rPr>
      <t>148,77</t>
    </r>
  </si>
  <si>
    <r>
      <rPr>
        <sz val="7"/>
        <rFont val="Arial"/>
        <family val="2"/>
      </rPr>
      <t>127,66</t>
    </r>
  </si>
  <si>
    <r>
      <rPr>
        <sz val="7"/>
        <rFont val="Arial"/>
        <family val="2"/>
      </rPr>
      <t>109,26</t>
    </r>
  </si>
  <si>
    <r>
      <rPr>
        <sz val="7"/>
        <rFont val="Arial"/>
        <family val="2"/>
      </rPr>
      <t>209,96</t>
    </r>
  </si>
  <si>
    <r>
      <rPr>
        <sz val="7"/>
        <rFont val="Arial"/>
        <family val="2"/>
      </rPr>
      <t>361,45</t>
    </r>
  </si>
  <si>
    <r>
      <rPr>
        <sz val="7"/>
        <rFont val="Arial"/>
        <family val="2"/>
      </rPr>
      <t>661,27</t>
    </r>
  </si>
  <si>
    <r>
      <rPr>
        <sz val="7"/>
        <rFont val="Arial"/>
        <family val="2"/>
      </rPr>
      <t>12,57</t>
    </r>
  </si>
  <si>
    <r>
      <rPr>
        <sz val="7"/>
        <rFont val="Arial"/>
        <family val="2"/>
      </rPr>
      <t>8,16</t>
    </r>
  </si>
  <si>
    <r>
      <rPr>
        <sz val="7"/>
        <rFont val="Arial"/>
        <family val="2"/>
      </rPr>
      <t>214,79</t>
    </r>
  </si>
  <si>
    <r>
      <rPr>
        <sz val="7"/>
        <rFont val="Arial"/>
        <family val="2"/>
      </rPr>
      <t>60,69</t>
    </r>
  </si>
  <si>
    <r>
      <rPr>
        <sz val="7"/>
        <rFont val="Arial"/>
        <family val="2"/>
      </rPr>
      <t>54,40</t>
    </r>
  </si>
  <si>
    <r>
      <rPr>
        <sz val="7"/>
        <rFont val="Arial"/>
        <family val="2"/>
      </rPr>
      <t>28,63</t>
    </r>
  </si>
  <si>
    <r>
      <rPr>
        <sz val="7"/>
        <rFont val="Arial"/>
        <family val="2"/>
      </rPr>
      <t>80,15</t>
    </r>
  </si>
  <si>
    <r>
      <rPr>
        <sz val="7"/>
        <rFont val="Arial"/>
        <family val="2"/>
      </rPr>
      <t>164,69</t>
    </r>
  </si>
  <si>
    <r>
      <rPr>
        <sz val="7"/>
        <rFont val="Arial"/>
        <family val="2"/>
      </rPr>
      <t>94,90</t>
    </r>
  </si>
  <si>
    <r>
      <rPr>
        <sz val="7"/>
        <rFont val="Arial"/>
        <family val="2"/>
      </rPr>
      <t>38,01</t>
    </r>
  </si>
  <si>
    <r>
      <rPr>
        <sz val="7"/>
        <rFont val="Arial"/>
        <family val="2"/>
      </rPr>
      <t>1.627,46</t>
    </r>
  </si>
  <si>
    <r>
      <rPr>
        <sz val="7"/>
        <rFont val="Arial"/>
        <family val="2"/>
      </rPr>
      <t>116,91</t>
    </r>
  </si>
  <si>
    <r>
      <rPr>
        <sz val="7"/>
        <rFont val="Arial"/>
        <family val="2"/>
      </rPr>
      <t>179,22</t>
    </r>
  </si>
  <si>
    <r>
      <rPr>
        <sz val="7"/>
        <rFont val="Arial"/>
        <family val="2"/>
      </rPr>
      <t>7,81</t>
    </r>
  </si>
  <si>
    <r>
      <rPr>
        <sz val="7"/>
        <rFont val="Arial"/>
        <family val="2"/>
      </rPr>
      <t>59,99</t>
    </r>
  </si>
  <si>
    <r>
      <rPr>
        <sz val="7"/>
        <rFont val="Arial"/>
        <family val="2"/>
      </rPr>
      <t>5,30</t>
    </r>
  </si>
  <si>
    <r>
      <rPr>
        <sz val="7"/>
        <rFont val="Arial"/>
        <family val="2"/>
      </rPr>
      <t>3.762,14</t>
    </r>
  </si>
  <si>
    <r>
      <rPr>
        <sz val="7"/>
        <rFont val="Arial"/>
        <family val="2"/>
      </rPr>
      <t>4.375,83</t>
    </r>
  </si>
  <si>
    <r>
      <rPr>
        <sz val="7"/>
        <rFont val="Arial"/>
        <family val="2"/>
      </rPr>
      <t>5.190,99</t>
    </r>
  </si>
  <si>
    <r>
      <rPr>
        <sz val="7"/>
        <rFont val="Arial"/>
        <family val="2"/>
      </rPr>
      <t>5.720,93</t>
    </r>
  </si>
  <si>
    <r>
      <rPr>
        <sz val="7"/>
        <rFont val="Arial"/>
        <family val="2"/>
      </rPr>
      <t>6.852,90</t>
    </r>
  </si>
  <si>
    <r>
      <rPr>
        <sz val="7"/>
        <rFont val="Arial"/>
        <family val="2"/>
      </rPr>
      <t>2.136,67</t>
    </r>
  </si>
  <si>
    <r>
      <rPr>
        <sz val="7"/>
        <rFont val="Arial"/>
        <family val="2"/>
      </rPr>
      <t>2.756,70</t>
    </r>
  </si>
  <si>
    <r>
      <rPr>
        <sz val="7"/>
        <rFont val="Arial"/>
        <family val="2"/>
      </rPr>
      <t>3.362,19</t>
    </r>
  </si>
  <si>
    <r>
      <rPr>
        <sz val="7"/>
        <rFont val="Arial"/>
        <family val="2"/>
      </rPr>
      <t>5.348,04</t>
    </r>
  </si>
  <si>
    <r>
      <rPr>
        <sz val="7"/>
        <rFont val="Arial"/>
        <family val="2"/>
      </rPr>
      <t>5.923,20</t>
    </r>
  </si>
  <si>
    <r>
      <rPr>
        <sz val="7"/>
        <rFont val="Arial"/>
        <family val="2"/>
      </rPr>
      <t>6.498,39</t>
    </r>
  </si>
  <si>
    <r>
      <rPr>
        <sz val="7"/>
        <rFont val="Arial"/>
        <family val="2"/>
      </rPr>
      <t>7.073,58</t>
    </r>
  </si>
  <si>
    <r>
      <rPr>
        <sz val="7"/>
        <rFont val="Arial"/>
        <family val="2"/>
      </rPr>
      <t>16,53</t>
    </r>
  </si>
  <si>
    <r>
      <rPr>
        <sz val="7"/>
        <rFont val="Arial"/>
        <family val="2"/>
      </rPr>
      <t>13,26</t>
    </r>
  </si>
  <si>
    <r>
      <rPr>
        <sz val="7"/>
        <rFont val="Arial"/>
        <family val="2"/>
      </rPr>
      <t>63,42</t>
    </r>
  </si>
  <si>
    <r>
      <rPr>
        <sz val="7"/>
        <rFont val="Arial"/>
        <family val="2"/>
      </rPr>
      <t>152,69</t>
    </r>
  </si>
  <si>
    <r>
      <rPr>
        <sz val="7"/>
        <rFont val="Arial"/>
        <family val="2"/>
      </rPr>
      <t>105,30</t>
    </r>
  </si>
  <si>
    <r>
      <rPr>
        <sz val="7"/>
        <rFont val="Arial"/>
        <family val="2"/>
      </rPr>
      <t>66,01</t>
    </r>
  </si>
  <si>
    <r>
      <rPr>
        <sz val="7"/>
        <rFont val="Arial"/>
        <family val="2"/>
      </rPr>
      <t>1.007,69</t>
    </r>
  </si>
  <si>
    <r>
      <rPr>
        <sz val="7"/>
        <rFont val="Arial"/>
        <family val="2"/>
      </rPr>
      <t>31,91</t>
    </r>
  </si>
  <si>
    <r>
      <rPr>
        <sz val="7"/>
        <rFont val="Arial"/>
        <family val="2"/>
      </rPr>
      <t>36,39</t>
    </r>
  </si>
  <si>
    <r>
      <rPr>
        <sz val="7"/>
        <rFont val="Arial"/>
        <family val="2"/>
      </rPr>
      <t>45,99</t>
    </r>
  </si>
  <si>
    <r>
      <rPr>
        <sz val="7"/>
        <rFont val="Arial"/>
        <family val="2"/>
      </rPr>
      <t>93,21</t>
    </r>
  </si>
  <si>
    <r>
      <rPr>
        <sz val="7"/>
        <rFont val="Arial"/>
        <family val="2"/>
      </rPr>
      <t>127,36</t>
    </r>
  </si>
  <si>
    <r>
      <rPr>
        <sz val="7"/>
        <rFont val="Arial"/>
        <family val="2"/>
      </rPr>
      <t>121,32</t>
    </r>
  </si>
  <si>
    <r>
      <rPr>
        <sz val="7"/>
        <rFont val="Arial"/>
        <family val="2"/>
      </rPr>
      <t>242,94</t>
    </r>
  </si>
  <si>
    <r>
      <rPr>
        <sz val="7"/>
        <rFont val="Arial"/>
        <family val="2"/>
      </rPr>
      <t>496,38</t>
    </r>
  </si>
  <si>
    <r>
      <rPr>
        <sz val="7"/>
        <rFont val="Arial"/>
        <family val="2"/>
      </rPr>
      <t>130,75</t>
    </r>
  </si>
  <si>
    <r>
      <rPr>
        <sz val="7"/>
        <rFont val="Arial"/>
        <family val="2"/>
      </rPr>
      <t>136,50</t>
    </r>
  </si>
  <si>
    <r>
      <rPr>
        <sz val="7"/>
        <rFont val="Arial"/>
        <family val="2"/>
      </rPr>
      <t>115,67</t>
    </r>
  </si>
  <si>
    <r>
      <rPr>
        <sz val="7"/>
        <rFont val="Arial"/>
        <family val="2"/>
      </rPr>
      <t>256,44</t>
    </r>
  </si>
  <si>
    <r>
      <rPr>
        <sz val="7"/>
        <rFont val="Arial"/>
        <family val="2"/>
      </rPr>
      <t>128,15</t>
    </r>
  </si>
  <si>
    <r>
      <rPr>
        <sz val="7"/>
        <rFont val="Arial"/>
        <family val="2"/>
      </rPr>
      <t>97,04</t>
    </r>
  </si>
  <si>
    <r>
      <rPr>
        <sz val="7"/>
        <rFont val="Arial"/>
        <family val="2"/>
      </rPr>
      <t>207,67</t>
    </r>
  </si>
  <si>
    <r>
      <rPr>
        <sz val="7"/>
        <rFont val="Arial"/>
        <family val="2"/>
      </rPr>
      <t>636,88</t>
    </r>
  </si>
  <si>
    <r>
      <rPr>
        <sz val="7"/>
        <rFont val="Arial"/>
        <family val="2"/>
      </rPr>
      <t>72,54</t>
    </r>
  </si>
  <si>
    <r>
      <rPr>
        <sz val="7"/>
        <rFont val="Arial"/>
        <family val="2"/>
      </rPr>
      <t>50,06</t>
    </r>
  </si>
  <si>
    <r>
      <rPr>
        <sz val="7"/>
        <rFont val="Arial"/>
        <family val="2"/>
      </rPr>
      <t>23,56</t>
    </r>
  </si>
  <si>
    <r>
      <rPr>
        <sz val="7"/>
        <rFont val="Arial"/>
        <family val="2"/>
      </rPr>
      <t>555,00</t>
    </r>
  </si>
  <si>
    <r>
      <rPr>
        <sz val="7"/>
        <rFont val="Arial"/>
        <family val="2"/>
      </rPr>
      <t>37,61</t>
    </r>
  </si>
  <si>
    <r>
      <rPr>
        <sz val="7"/>
        <rFont val="Arial"/>
        <family val="2"/>
      </rPr>
      <t>50,89</t>
    </r>
  </si>
  <si>
    <r>
      <rPr>
        <sz val="7"/>
        <rFont val="Arial"/>
        <family val="2"/>
      </rPr>
      <t>498,64</t>
    </r>
  </si>
  <si>
    <r>
      <rPr>
        <sz val="7"/>
        <rFont val="Arial"/>
        <family val="2"/>
      </rPr>
      <t>788,64</t>
    </r>
  </si>
  <si>
    <r>
      <rPr>
        <sz val="7"/>
        <rFont val="Arial"/>
        <family val="2"/>
      </rPr>
      <t>846,50</t>
    </r>
  </si>
  <si>
    <r>
      <rPr>
        <sz val="7"/>
        <rFont val="Arial"/>
        <family val="2"/>
      </rPr>
      <t>30,79</t>
    </r>
  </si>
  <si>
    <r>
      <rPr>
        <sz val="7"/>
        <rFont val="Arial"/>
        <family val="2"/>
      </rPr>
      <t>67,09</t>
    </r>
  </si>
  <si>
    <r>
      <rPr>
        <sz val="7"/>
        <rFont val="Arial"/>
        <family val="2"/>
      </rPr>
      <t>50,85</t>
    </r>
  </si>
  <si>
    <r>
      <rPr>
        <sz val="7"/>
        <rFont val="Arial"/>
        <family val="2"/>
      </rPr>
      <t>14,60</t>
    </r>
  </si>
  <si>
    <r>
      <rPr>
        <sz val="7"/>
        <rFont val="Arial"/>
        <family val="2"/>
      </rPr>
      <t>14,83</t>
    </r>
  </si>
  <si>
    <r>
      <rPr>
        <sz val="7"/>
        <rFont val="Arial"/>
        <family val="2"/>
      </rPr>
      <t>264,50</t>
    </r>
  </si>
  <si>
    <r>
      <rPr>
        <sz val="7"/>
        <rFont val="Arial"/>
        <family val="2"/>
      </rPr>
      <t>21,83</t>
    </r>
  </si>
  <si>
    <r>
      <rPr>
        <sz val="7"/>
        <rFont val="Arial"/>
        <family val="2"/>
      </rPr>
      <t>283,90</t>
    </r>
  </si>
  <si>
    <r>
      <rPr>
        <sz val="7"/>
        <rFont val="Arial"/>
        <family val="2"/>
      </rPr>
      <t>5,78</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</si>
  <si>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</si>
  <si>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</si>
  <si>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Aluguel de container para almoxarifado</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</si>
  <si>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</si>
  <si>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Aluguel de container tipo refeitório (2 unidades acopladas), c/ 2 aparelhos de ar condicionado, 4 lumináriase 4 janelas de vidro</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</si>
  <si>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</si>
  <si>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</si>
  <si>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Aluguel de container tipo vestiário, 2 luminárias, piso especial e janela</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</si>
  <si>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</si>
  <si>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</si>
  <si>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Canaleta de concreto retangular com grelha em barra de aço</t>
    </r>
  </si>
  <si>
    <r>
      <rPr>
        <sz val="7"/>
        <rFont val="Arial"/>
        <family val="2"/>
      </rPr>
      <t>Cobertura nova de telhas onduladas de fibrocimento 6,0mm, inclusive cumeeiras e acessórios de fixação</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</si>
  <si>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</si>
  <si>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</si>
  <si>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</si>
  <si>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</si>
  <si>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</si>
  <si>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</si>
  <si>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</si>
  <si>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</si>
  <si>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</si>
  <si>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</si>
  <si>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</si>
  <si>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</si>
  <si>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</si>
  <si>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</si>
  <si>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</si>
  <si>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Reservatório de fibra de vidro de 1000 L, incl. suporte em madeira de 7x12cm, elevado de 4m</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</si>
  <si>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</si>
  <si>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Sistema separador de água e óleo</t>
    </r>
  </si>
  <si>
    <r>
      <rPr>
        <sz val="7"/>
        <rFont val="Arial"/>
        <family val="2"/>
      </rPr>
      <t xml:space="preserve">Tapume madeira compensada resinada e= 12mm h=2,20m, estr. c/ mad reflorest., incl
</t>
    </r>
    <r>
      <rPr>
        <sz val="7"/>
        <rFont val="Arial"/>
        <family val="2"/>
      </rPr>
      <t>montagem e pintura esmalte sintético (Custo adotado IOPES - código 020351)</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</si>
  <si>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</si>
  <si>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b/>
        <sz val="7"/>
        <rFont val="Arial"/>
        <family val="2"/>
      </rPr>
      <t>Descrição da mão de obra</t>
    </r>
  </si>
  <si>
    <r>
      <rPr>
        <b/>
        <sz val="7"/>
        <rFont val="Arial"/>
        <family val="2"/>
      </rPr>
      <t>003 - ENCARGOS SOCIAIS E COMPLEMENTARES</t>
    </r>
  </si>
  <si>
    <r>
      <rPr>
        <sz val="7"/>
        <rFont val="Arial"/>
        <family val="2"/>
      </rPr>
      <t>Ajudante de carpinteiro</t>
    </r>
  </si>
  <si>
    <r>
      <rPr>
        <sz val="7"/>
        <rFont val="Arial"/>
        <family val="2"/>
      </rPr>
      <t>Ajudante de carpinteiro de O.A.C.</t>
    </r>
  </si>
  <si>
    <r>
      <rPr>
        <sz val="7"/>
        <rFont val="Arial"/>
        <family val="2"/>
      </rPr>
      <t>Ajudante de eletricista</t>
    </r>
  </si>
  <si>
    <r>
      <rPr>
        <sz val="7"/>
        <rFont val="Arial"/>
        <family val="2"/>
      </rPr>
      <t>Ajudante de máquina</t>
    </r>
  </si>
  <si>
    <r>
      <rPr>
        <sz val="7"/>
        <rFont val="Arial"/>
        <family val="2"/>
      </rPr>
      <t>Ajudante de pedreiro O.A.C.</t>
    </r>
  </si>
  <si>
    <r>
      <rPr>
        <sz val="7"/>
        <rFont val="Arial"/>
        <family val="2"/>
      </rPr>
      <t>Ajudante de pedreiro O.A.E.</t>
    </r>
  </si>
  <si>
    <r>
      <rPr>
        <sz val="7"/>
        <rFont val="Arial"/>
        <family val="2"/>
      </rPr>
      <t>Almoxarife</t>
    </r>
  </si>
  <si>
    <r>
      <rPr>
        <sz val="7"/>
        <rFont val="Arial"/>
        <family val="2"/>
      </rPr>
      <t>Apontador</t>
    </r>
  </si>
  <si>
    <r>
      <rPr>
        <sz val="7"/>
        <rFont val="Arial"/>
        <family val="2"/>
      </rPr>
      <t>Armador</t>
    </r>
  </si>
  <si>
    <r>
      <rPr>
        <sz val="7"/>
        <rFont val="Arial"/>
        <family val="2"/>
      </rPr>
      <t>Auxiliar de almoxarife</t>
    </r>
  </si>
  <si>
    <r>
      <rPr>
        <sz val="7"/>
        <rFont val="Arial"/>
        <family val="2"/>
      </rPr>
      <t>Auxiliar de serviços gerais</t>
    </r>
  </si>
  <si>
    <r>
      <rPr>
        <sz val="7"/>
        <rFont val="Arial"/>
        <family val="2"/>
      </rPr>
      <t>Blaster</t>
    </r>
  </si>
  <si>
    <r>
      <rPr>
        <sz val="7"/>
        <rFont val="Arial"/>
        <family val="2"/>
      </rPr>
      <t>Cabo de fogo</t>
    </r>
  </si>
  <si>
    <r>
      <rPr>
        <sz val="7"/>
        <rFont val="Arial"/>
        <family val="2"/>
      </rPr>
      <t>Calceteiro</t>
    </r>
  </si>
  <si>
    <r>
      <rPr>
        <sz val="7"/>
        <rFont val="Arial"/>
        <family val="2"/>
      </rPr>
      <t>Capataz de ar comprimido</t>
    </r>
  </si>
  <si>
    <r>
      <rPr>
        <sz val="7"/>
        <rFont val="Arial"/>
        <family val="2"/>
      </rPr>
      <t>Carpinteiro de O.A.C.</t>
    </r>
  </si>
  <si>
    <r>
      <rPr>
        <sz val="7"/>
        <rFont val="Arial"/>
        <family val="2"/>
      </rPr>
      <t>Carpinteiro de O.A.E.</t>
    </r>
  </si>
  <si>
    <r>
      <rPr>
        <sz val="7"/>
        <rFont val="Arial"/>
        <family val="2"/>
      </rPr>
      <t>Cavouqueiro</t>
    </r>
  </si>
  <si>
    <r>
      <rPr>
        <sz val="7"/>
        <rFont val="Arial"/>
        <family val="2"/>
      </rPr>
      <t>Compressorista</t>
    </r>
  </si>
  <si>
    <r>
      <rPr>
        <sz val="7"/>
        <rFont val="Arial"/>
        <family val="2"/>
      </rPr>
      <t>Eletricista</t>
    </r>
  </si>
  <si>
    <r>
      <rPr>
        <sz val="7"/>
        <rFont val="Arial"/>
        <family val="2"/>
      </rPr>
      <t>Encarregado de britador</t>
    </r>
  </si>
  <si>
    <r>
      <rPr>
        <sz val="7"/>
        <rFont val="Arial"/>
        <family val="2"/>
      </rPr>
      <t>Encarregado de escritório</t>
    </r>
  </si>
  <si>
    <r>
      <rPr>
        <sz val="7"/>
        <rFont val="Arial"/>
        <family val="2"/>
      </rPr>
      <t>Encarregado de fundação</t>
    </r>
  </si>
  <si>
    <r>
      <rPr>
        <sz val="7"/>
        <rFont val="Arial"/>
        <family val="2"/>
      </rPr>
      <t>Encarregado de O.A.C.</t>
    </r>
  </si>
  <si>
    <r>
      <rPr>
        <sz val="7"/>
        <rFont val="Arial"/>
        <family val="2"/>
      </rPr>
      <t>Encarregado de pavimentação</t>
    </r>
  </si>
  <si>
    <r>
      <rPr>
        <sz val="7"/>
        <rFont val="Arial"/>
        <family val="2"/>
      </rPr>
      <t>Encarregado de pesagem</t>
    </r>
  </si>
  <si>
    <r>
      <rPr>
        <sz val="7"/>
        <rFont val="Arial"/>
        <family val="2"/>
      </rPr>
      <t>Encarregado de pista</t>
    </r>
  </si>
  <si>
    <r>
      <rPr>
        <sz val="7"/>
        <rFont val="Arial"/>
        <family val="2"/>
      </rPr>
      <t>Encarregado de protensao</t>
    </r>
  </si>
  <si>
    <r>
      <rPr>
        <sz val="7"/>
        <rFont val="Arial"/>
        <family val="2"/>
      </rPr>
      <t>Encarregado de terraplenagem</t>
    </r>
  </si>
  <si>
    <r>
      <rPr>
        <sz val="7"/>
        <rFont val="Arial"/>
        <family val="2"/>
      </rPr>
      <t>Encarregado de usina</t>
    </r>
  </si>
  <si>
    <r>
      <rPr>
        <sz val="7"/>
        <rFont val="Arial"/>
        <family val="2"/>
      </rPr>
      <t>Encarregado Geral</t>
    </r>
  </si>
  <si>
    <r>
      <rPr>
        <sz val="7"/>
        <rFont val="Arial"/>
        <family val="2"/>
      </rPr>
      <t>Encarregado O.A.E.</t>
    </r>
  </si>
  <si>
    <r>
      <rPr>
        <sz val="7"/>
        <rFont val="Arial"/>
        <family val="2"/>
      </rPr>
      <t>Escavadeirista</t>
    </r>
  </si>
  <si>
    <r>
      <rPr>
        <sz val="7"/>
        <rFont val="Arial"/>
        <family val="2"/>
      </rPr>
      <t>Feitor</t>
    </r>
  </si>
  <si>
    <r>
      <rPr>
        <sz val="7"/>
        <rFont val="Arial"/>
        <family val="2"/>
      </rPr>
      <t>Greidista</t>
    </r>
  </si>
  <si>
    <r>
      <rPr>
        <sz val="7"/>
        <rFont val="Arial"/>
        <family val="2"/>
      </rPr>
      <t>Laboratorista de Usina</t>
    </r>
  </si>
  <si>
    <r>
      <rPr>
        <sz val="7"/>
        <rFont val="Arial"/>
        <family val="2"/>
      </rPr>
      <t>Marroeiro</t>
    </r>
  </si>
  <si>
    <r>
      <rPr>
        <sz val="7"/>
        <rFont val="Arial"/>
        <family val="2"/>
      </rPr>
      <t>Marteleteiro</t>
    </r>
  </si>
  <si>
    <r>
      <rPr>
        <sz val="7"/>
        <rFont val="Arial"/>
        <family val="2"/>
      </rPr>
      <t>Meio Oficial</t>
    </r>
  </si>
  <si>
    <r>
      <rPr>
        <sz val="7"/>
        <rFont val="Arial"/>
        <family val="2"/>
      </rPr>
      <t>Montador</t>
    </r>
  </si>
  <si>
    <r>
      <rPr>
        <sz val="7"/>
        <rFont val="Arial"/>
        <family val="2"/>
      </rPr>
      <t>Motorista</t>
    </r>
  </si>
  <si>
    <r>
      <rPr>
        <sz val="7"/>
        <rFont val="Arial"/>
        <family val="2"/>
      </rPr>
      <t>Oficial</t>
    </r>
  </si>
  <si>
    <r>
      <rPr>
        <sz val="7"/>
        <rFont val="Arial"/>
        <family val="2"/>
      </rPr>
      <t>Operador de bate-estacas</t>
    </r>
  </si>
  <si>
    <r>
      <rPr>
        <sz val="7"/>
        <rFont val="Arial"/>
        <family val="2"/>
      </rPr>
      <t>Operador de betoneira</t>
    </r>
  </si>
  <si>
    <r>
      <rPr>
        <sz val="7"/>
        <rFont val="Arial"/>
        <family val="2"/>
      </rPr>
      <t>Operador de campânula p/ tubulaçao</t>
    </r>
  </si>
  <si>
    <r>
      <rPr>
        <sz val="7"/>
        <rFont val="Arial"/>
        <family val="2"/>
      </rPr>
      <t>Operador de máquina</t>
    </r>
  </si>
  <si>
    <r>
      <rPr>
        <sz val="7"/>
        <rFont val="Arial"/>
        <family val="2"/>
      </rPr>
      <t>Operador de protensão</t>
    </r>
  </si>
  <si>
    <r>
      <rPr>
        <sz val="7"/>
        <rFont val="Arial"/>
        <family val="2"/>
      </rPr>
      <t>Operador de roçadeira</t>
    </r>
  </si>
  <si>
    <r>
      <rPr>
        <sz val="7"/>
        <rFont val="Arial"/>
        <family val="2"/>
      </rPr>
      <t>Operador de usina</t>
    </r>
  </si>
  <si>
    <r>
      <rPr>
        <sz val="7"/>
        <rFont val="Arial"/>
        <family val="2"/>
      </rPr>
      <t>Operário braçal</t>
    </r>
  </si>
  <si>
    <r>
      <rPr>
        <sz val="7"/>
        <rFont val="Arial"/>
        <family val="2"/>
      </rPr>
      <t>Patrolista</t>
    </r>
  </si>
  <si>
    <r>
      <rPr>
        <sz val="7"/>
        <rFont val="Arial"/>
        <family val="2"/>
      </rPr>
      <t>Pedreiro de O.A.C.</t>
    </r>
  </si>
  <si>
    <r>
      <rPr>
        <sz val="7"/>
        <rFont val="Arial"/>
        <family val="2"/>
      </rPr>
      <t>Pedreiro de O.A.E.</t>
    </r>
  </si>
  <si>
    <r>
      <rPr>
        <sz val="7"/>
        <rFont val="Arial"/>
        <family val="2"/>
      </rPr>
      <t>Pintor</t>
    </r>
  </si>
  <si>
    <r>
      <rPr>
        <sz val="7"/>
        <rFont val="Arial"/>
        <family val="2"/>
      </rPr>
      <t>Poceiro</t>
    </r>
  </si>
  <si>
    <r>
      <rPr>
        <sz val="7"/>
        <rFont val="Arial"/>
        <family val="2"/>
      </rPr>
      <t>Rasteleiro</t>
    </r>
  </si>
  <si>
    <r>
      <rPr>
        <sz val="7"/>
        <rFont val="Arial"/>
        <family val="2"/>
      </rPr>
      <t>Serralheiro</t>
    </r>
  </si>
  <si>
    <r>
      <rPr>
        <sz val="7"/>
        <rFont val="Arial"/>
        <family val="2"/>
      </rPr>
      <t>Servente</t>
    </r>
  </si>
  <si>
    <r>
      <rPr>
        <sz val="7"/>
        <rFont val="Arial"/>
        <family val="2"/>
      </rPr>
      <t>Servente de usina</t>
    </r>
  </si>
  <si>
    <r>
      <rPr>
        <sz val="7"/>
        <rFont val="Arial"/>
        <family val="2"/>
      </rPr>
      <t>Sinaleiro</t>
    </r>
  </si>
  <si>
    <r>
      <rPr>
        <sz val="7"/>
        <rFont val="Arial"/>
        <family val="2"/>
      </rPr>
      <t>Soldador</t>
    </r>
  </si>
  <si>
    <r>
      <rPr>
        <sz val="7"/>
        <rFont val="Arial"/>
        <family val="2"/>
      </rPr>
      <t>Sondador</t>
    </r>
  </si>
  <si>
    <r>
      <rPr>
        <sz val="7"/>
        <rFont val="Arial"/>
        <family val="2"/>
      </rPr>
      <t>Supervisor Técnico de Montagem</t>
    </r>
  </si>
  <si>
    <r>
      <rPr>
        <sz val="7"/>
        <rFont val="Arial"/>
        <family val="2"/>
      </rPr>
      <t>Trabalhador sob ar comprimido</t>
    </r>
  </si>
  <si>
    <r>
      <rPr>
        <sz val="7"/>
        <rFont val="Arial"/>
        <family val="2"/>
      </rPr>
      <t>Tratorista</t>
    </r>
  </si>
  <si>
    <r>
      <rPr>
        <sz val="7"/>
        <rFont val="Arial"/>
        <family val="2"/>
      </rPr>
      <t>Vigia</t>
    </r>
  </si>
  <si>
    <r>
      <rPr>
        <b/>
        <sz val="7"/>
        <rFont val="Arial"/>
        <family val="2"/>
      </rPr>
      <t>004 - CONSULTORIA</t>
    </r>
  </si>
  <si>
    <r>
      <rPr>
        <sz val="7"/>
        <rFont val="Arial"/>
        <family val="2"/>
      </rPr>
      <t>Advogado</t>
    </r>
  </si>
  <si>
    <r>
      <rPr>
        <sz val="7"/>
        <rFont val="Arial"/>
        <family val="2"/>
      </rPr>
      <t>Analista de sistemas (júnior)</t>
    </r>
  </si>
  <si>
    <r>
      <rPr>
        <sz val="7"/>
        <rFont val="Arial"/>
        <family val="2"/>
      </rPr>
      <t>Analista de sistemas (sênior)</t>
    </r>
  </si>
  <si>
    <r>
      <rPr>
        <sz val="7"/>
        <rFont val="Arial"/>
        <family val="2"/>
      </rPr>
      <t>Arqueólogo (Pleno)</t>
    </r>
  </si>
  <si>
    <r>
      <rPr>
        <sz val="7"/>
        <rFont val="Arial"/>
        <family val="2"/>
      </rPr>
      <t>Assistente Social (Pleno)</t>
    </r>
  </si>
  <si>
    <r>
      <rPr>
        <sz val="7"/>
        <rFont val="Arial"/>
        <family val="2"/>
      </rPr>
      <t>Auxiliar de administraçao</t>
    </r>
  </si>
  <si>
    <r>
      <rPr>
        <sz val="7"/>
        <rFont val="Arial"/>
        <family val="2"/>
      </rPr>
      <t>Auxiliar de engenharia</t>
    </r>
  </si>
  <si>
    <r>
      <rPr>
        <sz val="7"/>
        <rFont val="Arial"/>
        <family val="2"/>
      </rPr>
      <t>Auxiliar de escritório</t>
    </r>
  </si>
  <si>
    <r>
      <rPr>
        <sz val="7"/>
        <rFont val="Arial"/>
        <family val="2"/>
      </rPr>
      <t>Auxiliar de laboratório</t>
    </r>
  </si>
  <si>
    <r>
      <rPr>
        <sz val="7"/>
        <rFont val="Arial"/>
        <family val="2"/>
      </rPr>
      <t>Auxiliar de Serviços Gerais</t>
    </r>
  </si>
  <si>
    <r>
      <rPr>
        <sz val="7"/>
        <rFont val="Arial"/>
        <family val="2"/>
      </rPr>
      <t>Auxiliar de topografia</t>
    </r>
  </si>
  <si>
    <r>
      <rPr>
        <sz val="7"/>
        <rFont val="Arial"/>
        <family val="2"/>
      </rPr>
      <t>Auxiliar técnico</t>
    </r>
  </si>
  <si>
    <r>
      <rPr>
        <sz val="7"/>
        <rFont val="Arial"/>
        <family val="2"/>
      </rPr>
      <t>Biólogo (Pleno)</t>
    </r>
  </si>
  <si>
    <r>
      <rPr>
        <sz val="7"/>
        <rFont val="Arial"/>
        <family val="2"/>
      </rPr>
      <t>Contador de nível superior</t>
    </r>
  </si>
  <si>
    <r>
      <rPr>
        <sz val="7"/>
        <rFont val="Arial"/>
        <family val="2"/>
      </rPr>
      <t>Desenhista</t>
    </r>
  </si>
  <si>
    <r>
      <rPr>
        <sz val="7"/>
        <rFont val="Arial"/>
        <family val="2"/>
      </rPr>
      <t>Desenhista projetista</t>
    </r>
  </si>
  <si>
    <r>
      <rPr>
        <sz val="7"/>
        <rFont val="Arial"/>
        <family val="2"/>
      </rPr>
      <t>Digitador</t>
    </r>
  </si>
  <si>
    <r>
      <rPr>
        <sz val="7"/>
        <rFont val="Arial"/>
        <family val="2"/>
      </rPr>
      <t>Economista</t>
    </r>
  </si>
  <si>
    <r>
      <rPr>
        <sz val="7"/>
        <rFont val="Arial"/>
        <family val="2"/>
      </rPr>
      <t>Engenheiro auxiliar</t>
    </r>
  </si>
  <si>
    <r>
      <rPr>
        <sz val="7"/>
        <rFont val="Arial"/>
        <family val="2"/>
      </rPr>
      <t>Engenheiro coordenador</t>
    </r>
  </si>
  <si>
    <r>
      <rPr>
        <sz val="7"/>
        <rFont val="Arial"/>
        <family val="2"/>
      </rPr>
      <t>Engenheiro junior</t>
    </r>
  </si>
  <si>
    <r>
      <rPr>
        <sz val="7"/>
        <rFont val="Arial"/>
        <family val="2"/>
      </rPr>
      <t>Engenheiro pleno</t>
    </r>
  </si>
  <si>
    <r>
      <rPr>
        <sz val="7"/>
        <rFont val="Arial"/>
        <family val="2"/>
      </rPr>
      <t>Engenheiro sênior</t>
    </r>
  </si>
  <si>
    <r>
      <rPr>
        <sz val="7"/>
        <rFont val="Arial"/>
        <family val="2"/>
      </rPr>
      <t>Especialista Ambiental (Coordenador de Estudos)</t>
    </r>
  </si>
  <si>
    <r>
      <rPr>
        <sz val="7"/>
        <rFont val="Arial"/>
        <family val="2"/>
      </rPr>
      <t>Especialista em meio ambiente</t>
    </r>
  </si>
  <si>
    <r>
      <rPr>
        <sz val="7"/>
        <rFont val="Arial"/>
        <family val="2"/>
      </rPr>
      <t>Historiador (Pleno)</t>
    </r>
  </si>
  <si>
    <r>
      <rPr>
        <sz val="7"/>
        <rFont val="Arial"/>
        <family val="2"/>
      </rPr>
      <t>Laboratorista</t>
    </r>
  </si>
  <si>
    <r>
      <rPr>
        <sz val="7"/>
        <rFont val="Arial"/>
        <family val="2"/>
      </rPr>
      <t>Laboratorista auxiliar</t>
    </r>
  </si>
  <si>
    <r>
      <rPr>
        <sz val="7"/>
        <rFont val="Arial"/>
        <family val="2"/>
      </rPr>
      <t>Laboratorista chefe</t>
    </r>
  </si>
  <si>
    <r>
      <rPr>
        <sz val="7"/>
        <rFont val="Arial"/>
        <family val="2"/>
      </rPr>
      <t>Nivelador</t>
    </r>
  </si>
  <si>
    <r>
      <rPr>
        <sz val="7"/>
        <rFont val="Arial"/>
        <family val="2"/>
      </rPr>
      <t>Pedagogo (Pleno)</t>
    </r>
  </si>
  <si>
    <r>
      <rPr>
        <sz val="7"/>
        <rFont val="Arial"/>
        <family val="2"/>
      </rPr>
      <t>Secretária</t>
    </r>
  </si>
  <si>
    <r>
      <rPr>
        <sz val="7"/>
        <rFont val="Arial"/>
        <family val="2"/>
      </rPr>
      <t>Servente consultoria</t>
    </r>
  </si>
  <si>
    <r>
      <rPr>
        <sz val="7"/>
        <rFont val="Arial"/>
        <family val="2"/>
      </rPr>
      <t>Técnico de campo</t>
    </r>
  </si>
  <si>
    <r>
      <rPr>
        <sz val="7"/>
        <rFont val="Arial"/>
        <family val="2"/>
      </rPr>
      <t>Técnico de estradas I</t>
    </r>
  </si>
  <si>
    <r>
      <rPr>
        <sz val="7"/>
        <rFont val="Arial"/>
        <family val="2"/>
      </rPr>
      <t>Técnico de Estradas II</t>
    </r>
  </si>
  <si>
    <r>
      <rPr>
        <sz val="7"/>
        <rFont val="Arial"/>
        <family val="2"/>
      </rPr>
      <t>Técnico de Estradas III</t>
    </r>
  </si>
  <si>
    <r>
      <rPr>
        <sz val="7"/>
        <rFont val="Arial"/>
        <family val="2"/>
      </rPr>
      <t>Técnico de nível médio</t>
    </r>
  </si>
  <si>
    <r>
      <rPr>
        <sz val="7"/>
        <rFont val="Arial"/>
        <family val="2"/>
      </rPr>
      <t>Técnico de Segurança</t>
    </r>
  </si>
  <si>
    <r>
      <rPr>
        <sz val="7"/>
        <rFont val="Arial"/>
        <family val="2"/>
      </rPr>
      <t>Técnico em meio ambiente</t>
    </r>
  </si>
  <si>
    <r>
      <rPr>
        <sz val="7"/>
        <rFont val="Arial"/>
        <family val="2"/>
      </rPr>
      <t>Técnico Especial</t>
    </r>
  </si>
  <si>
    <r>
      <rPr>
        <sz val="7"/>
        <rFont val="Arial"/>
        <family val="2"/>
      </rPr>
      <t>Topógrafo</t>
    </r>
  </si>
  <si>
    <r>
      <rPr>
        <sz val="7"/>
        <rFont val="Arial"/>
        <family val="2"/>
      </rPr>
      <t>Topógrafo auxiliar (nivelador)</t>
    </r>
  </si>
  <si>
    <r>
      <rPr>
        <sz val="7"/>
        <rFont val="Arial"/>
        <family val="2"/>
      </rPr>
      <t>Topógrafo chefe</t>
    </r>
  </si>
  <si>
    <r>
      <rPr>
        <sz val="7"/>
        <rFont val="Arial"/>
        <family val="2"/>
      </rPr>
      <t>Veterinário</t>
    </r>
  </si>
  <si>
    <r>
      <rPr>
        <sz val="7"/>
        <rFont val="Arial"/>
        <family val="2"/>
      </rPr>
      <t>15,08</t>
    </r>
  </si>
  <si>
    <r>
      <rPr>
        <sz val="7"/>
        <rFont val="Arial"/>
        <family val="2"/>
      </rPr>
      <t>14,50</t>
    </r>
  </si>
  <si>
    <r>
      <rPr>
        <sz val="7"/>
        <rFont val="Arial"/>
        <family val="2"/>
      </rPr>
      <t>6,41</t>
    </r>
  </si>
  <si>
    <r>
      <rPr>
        <b/>
        <sz val="7"/>
        <rFont val="Arial"/>
        <family val="2"/>
      </rPr>
      <t>Valor sem encargos</t>
    </r>
  </si>
  <si>
    <r>
      <rPr>
        <sz val="7"/>
        <rFont val="Arial"/>
        <family val="2"/>
      </rPr>
      <t>Abraçadeira para fixação de eletroduto diâm. 3/4"</t>
    </r>
  </si>
  <si>
    <r>
      <rPr>
        <sz val="7"/>
        <rFont val="Arial"/>
        <family val="2"/>
      </rPr>
      <t>Abraçadeira para fixação de semáforo em braço/coluna  de diâmetro 101 ou 114mm</t>
    </r>
  </si>
  <si>
    <r>
      <rPr>
        <sz val="7"/>
        <rFont val="Arial"/>
        <family val="2"/>
      </rPr>
      <t>Acetileno</t>
    </r>
  </si>
  <si>
    <r>
      <rPr>
        <sz val="7"/>
        <rFont val="Arial"/>
        <family val="2"/>
      </rPr>
      <t>Aço (barra) GEWI ou equivalente, ST 85/105, de 32mm</t>
    </r>
  </si>
  <si>
    <r>
      <rPr>
        <sz val="7"/>
        <rFont val="Arial"/>
        <family val="2"/>
      </rPr>
      <t>Aço (barra) GEWI ou similar,ST 50/55 diâmetro de 32mm</t>
    </r>
  </si>
  <si>
    <r>
      <rPr>
        <sz val="7"/>
        <rFont val="Arial"/>
        <family val="2"/>
      </rPr>
      <t>Aço CA-25 (granel) - (preço médio)</t>
    </r>
  </si>
  <si>
    <r>
      <rPr>
        <sz val="7"/>
        <rFont val="Arial"/>
        <family val="2"/>
      </rPr>
      <t>Aço CA-25 (granel) D=1/2"</t>
    </r>
  </si>
  <si>
    <r>
      <rPr>
        <sz val="7"/>
        <rFont val="Arial"/>
        <family val="2"/>
      </rPr>
      <t>Aço CA-25 (granel) D=3/8"</t>
    </r>
  </si>
  <si>
    <r>
      <rPr>
        <sz val="7"/>
        <rFont val="Arial"/>
        <family val="2"/>
      </rPr>
      <t>Aço CA-50 (carreta 20 t) D=1/2" a 3/8"</t>
    </r>
  </si>
  <si>
    <r>
      <rPr>
        <sz val="7"/>
        <rFont val="Arial"/>
        <family val="2"/>
      </rPr>
      <t>Aço CA-50 diam 12.5 a 25 mm</t>
    </r>
  </si>
  <si>
    <r>
      <rPr>
        <sz val="7"/>
        <rFont val="Arial"/>
        <family val="2"/>
      </rPr>
      <t>Aço CA-50 diam. 6.3 a 10 mm</t>
    </r>
  </si>
  <si>
    <r>
      <rPr>
        <sz val="7"/>
        <rFont val="Arial"/>
        <family val="2"/>
      </rPr>
      <t>Aço CA-50 (granel) - (preço médio)</t>
    </r>
  </si>
  <si>
    <r>
      <rPr>
        <sz val="7"/>
        <rFont val="Arial"/>
        <family val="2"/>
      </rPr>
      <t>Aço CA-50 (granel) diam. 1/2"</t>
    </r>
  </si>
  <si>
    <r>
      <rPr>
        <sz val="7"/>
        <rFont val="Arial"/>
        <family val="2"/>
      </rPr>
      <t>Aço CA-50 (granel) diam. 3/8"</t>
    </r>
  </si>
  <si>
    <r>
      <rPr>
        <sz val="7"/>
        <rFont val="Arial"/>
        <family val="2"/>
      </rPr>
      <t>Aço CA-60 (granel) (preço médio)</t>
    </r>
  </si>
  <si>
    <r>
      <rPr>
        <sz val="7"/>
        <rFont val="Arial"/>
        <family val="2"/>
      </rPr>
      <t>Aço (cordoalha de 7 fios)  CP 190 RB-12,7 mm</t>
    </r>
  </si>
  <si>
    <r>
      <rPr>
        <sz val="7"/>
        <rFont val="Arial"/>
        <family val="2"/>
      </rPr>
      <t>Aço diâmetro 29,3mm para tirante, referência Rocsolo ou equivalente</t>
    </r>
  </si>
  <si>
    <r>
      <rPr>
        <sz val="7"/>
        <rFont val="Arial"/>
        <family val="2"/>
      </rPr>
      <t>Adesivo epoxi bicomponente para fissuras, em latas de 1kg, Sikadur 32 ou equivalente</t>
    </r>
  </si>
  <si>
    <r>
      <rPr>
        <sz val="7"/>
        <rFont val="Arial"/>
        <family val="2"/>
      </rPr>
      <t>LAT</t>
    </r>
  </si>
  <si>
    <r>
      <rPr>
        <sz val="7"/>
        <rFont val="Arial"/>
        <family val="2"/>
      </rPr>
      <t>Adesivo estrutural tixotrópico a base de epoxi para colagem de pré-moldados em latas de 1kg -Sikadur 31</t>
    </r>
  </si>
  <si>
    <r>
      <rPr>
        <sz val="7"/>
        <rFont val="Arial"/>
        <family val="2"/>
      </rPr>
      <t>Adesivo para PVC soldável</t>
    </r>
  </si>
  <si>
    <r>
      <rPr>
        <sz val="7"/>
        <rFont val="Arial"/>
        <family val="2"/>
      </rPr>
      <t>Kg</t>
    </r>
  </si>
  <si>
    <r>
      <rPr>
        <sz val="7"/>
        <rFont val="Arial"/>
        <family val="2"/>
      </rPr>
      <t>Aditivo permutador iônico de solos (APIS)</t>
    </r>
  </si>
  <si>
    <r>
      <rPr>
        <sz val="7"/>
        <rFont val="Arial"/>
        <family val="2"/>
      </rPr>
      <t>Litro</t>
    </r>
  </si>
  <si>
    <r>
      <rPr>
        <sz val="7"/>
        <rFont val="Arial"/>
        <family val="2"/>
      </rPr>
      <t>Adubo NPK</t>
    </r>
  </si>
  <si>
    <r>
      <rPr>
        <sz val="7"/>
        <rFont val="Arial"/>
        <family val="2"/>
      </rPr>
      <t>Agua potável tratada (CESAN)</t>
    </r>
  </si>
  <si>
    <r>
      <rPr>
        <sz val="7"/>
        <rFont val="Arial"/>
        <family val="2"/>
      </rPr>
      <t>Aguarráz mineral</t>
    </r>
  </si>
  <si>
    <r>
      <rPr>
        <sz val="7"/>
        <rFont val="Arial"/>
        <family val="2"/>
      </rPr>
      <t>Alcool etílico hidratado</t>
    </r>
  </si>
  <si>
    <r>
      <rPr>
        <sz val="7"/>
        <rFont val="Arial"/>
        <family val="2"/>
      </rPr>
      <t>Aluguel de tubo equipado completo para andaime com h=10,0 m</t>
    </r>
  </si>
  <si>
    <r>
      <rPr>
        <sz val="7"/>
        <rFont val="Arial"/>
        <family val="2"/>
      </rPr>
      <t>Aluguel mensal de residência - engenheiro, incluindo despesas gerais e mobiliário</t>
    </r>
  </si>
  <si>
    <r>
      <rPr>
        <sz val="7"/>
        <rFont val="Arial"/>
        <family val="2"/>
      </rPr>
      <t>Aluguel mensal de utilitário, inclusive combustível</t>
    </r>
  </si>
  <si>
    <r>
      <rPr>
        <sz val="7"/>
        <rFont val="Arial"/>
        <family val="2"/>
      </rPr>
      <t>Aluguel mensal de veículos tipo Gol  1.6, inclusive combustível</t>
    </r>
  </si>
  <si>
    <r>
      <rPr>
        <sz val="7"/>
        <rFont val="Arial"/>
        <family val="2"/>
      </rPr>
      <t>Aluguel multifuncional A4  monocromática</t>
    </r>
  </si>
  <si>
    <r>
      <rPr>
        <sz val="7"/>
        <rFont val="Arial"/>
        <family val="2"/>
      </rPr>
      <t>Anéis de borracha para PVC PBA  75mm</t>
    </r>
  </si>
  <si>
    <r>
      <rPr>
        <sz val="7"/>
        <rFont val="Arial"/>
        <family val="2"/>
      </rPr>
      <t>Anéis de borracha para PVC PBA 100mm</t>
    </r>
  </si>
  <si>
    <r>
      <rPr>
        <sz val="7"/>
        <rFont val="Arial"/>
        <family val="2"/>
      </rPr>
      <t>Anel para compensação angular até 45°</t>
    </r>
  </si>
  <si>
    <r>
      <rPr>
        <sz val="7"/>
        <rFont val="Arial"/>
        <family val="2"/>
      </rPr>
      <t>Anel pré moldado para bueiro celular 1,50 x 1,50 x 1,00m CL45</t>
    </r>
  </si>
  <si>
    <r>
      <rPr>
        <sz val="7"/>
        <rFont val="Arial"/>
        <family val="2"/>
      </rPr>
      <t>Anel pré moldado para bueiro celular 2,00 x 2,00 x 1,00m CL 45</t>
    </r>
  </si>
  <si>
    <r>
      <rPr>
        <sz val="7"/>
        <rFont val="Arial"/>
        <family val="2"/>
      </rPr>
      <t>Anel pré moldado para bueiro celular 2,50 x 2,50 x 1,00m CL 45</t>
    </r>
  </si>
  <si>
    <r>
      <rPr>
        <sz val="7"/>
        <rFont val="Arial"/>
        <family val="2"/>
      </rPr>
      <t>Anel pré-moldado em concreto para sumidouro diam. 2,0m MF</t>
    </r>
  </si>
  <si>
    <r>
      <rPr>
        <sz val="7"/>
        <rFont val="Arial"/>
        <family val="2"/>
      </rPr>
      <t>Anel pré-moldado para bueiro celular 3,00 x 3,00 x 1,00m CL 45</t>
    </r>
  </si>
  <si>
    <r>
      <rPr>
        <sz val="7"/>
        <rFont val="Arial"/>
        <family val="2"/>
      </rPr>
      <t>Anteparo 3 x 300 mm</t>
    </r>
  </si>
  <si>
    <r>
      <rPr>
        <sz val="7"/>
        <rFont val="Arial"/>
        <family val="2"/>
      </rPr>
      <t>Anti-óxido de base de resina alquídica modificada</t>
    </r>
  </si>
  <si>
    <r>
      <rPr>
        <sz val="7"/>
        <rFont val="Arial"/>
        <family val="2"/>
      </rPr>
      <t>GL</t>
    </r>
  </si>
  <si>
    <r>
      <rPr>
        <sz val="7"/>
        <rFont val="Arial"/>
        <family val="2"/>
      </rPr>
      <t>Arame farpado fio 16 rolo 500 m</t>
    </r>
  </si>
  <si>
    <r>
      <rPr>
        <sz val="7"/>
        <rFont val="Arial"/>
        <family val="2"/>
      </rPr>
      <t>rl</t>
    </r>
  </si>
  <si>
    <r>
      <rPr>
        <sz val="7"/>
        <rFont val="Arial"/>
        <family val="2"/>
      </rPr>
      <t>Arame nº 06 galvanizado</t>
    </r>
  </si>
  <si>
    <r>
      <rPr>
        <sz val="7"/>
        <rFont val="Arial"/>
        <family val="2"/>
      </rPr>
      <t>Arame nº 10 galvanizado</t>
    </r>
  </si>
  <si>
    <r>
      <rPr>
        <sz val="7"/>
        <rFont val="Arial"/>
        <family val="2"/>
      </rPr>
      <t>Arame nº 12 galvanizado</t>
    </r>
  </si>
  <si>
    <r>
      <rPr>
        <sz val="7"/>
        <rFont val="Arial"/>
        <family val="2"/>
      </rPr>
      <t>Arame nº 16 galvanizado</t>
    </r>
  </si>
  <si>
    <r>
      <rPr>
        <sz val="7"/>
        <rFont val="Arial"/>
        <family val="2"/>
      </rPr>
      <t>Arame ovalado liso (cerca) 45 kg - 1.000m</t>
    </r>
  </si>
  <si>
    <r>
      <rPr>
        <sz val="7"/>
        <rFont val="Arial"/>
        <family val="2"/>
      </rPr>
      <t>Arame recozido 18</t>
    </r>
  </si>
  <si>
    <r>
      <rPr>
        <sz val="7"/>
        <rFont val="Arial"/>
        <family val="2"/>
      </rPr>
      <t>Areia de rio (preço médio)</t>
    </r>
  </si>
  <si>
    <r>
      <rPr>
        <sz val="7"/>
        <rFont val="Arial"/>
        <family val="2"/>
      </rPr>
      <t>Areia grossa jazida com carregamento mecânico</t>
    </r>
  </si>
  <si>
    <r>
      <rPr>
        <sz val="7"/>
        <rFont val="Arial"/>
        <family val="2"/>
      </rPr>
      <t>m3</t>
    </r>
  </si>
  <si>
    <r>
      <rPr>
        <sz val="7"/>
        <rFont val="Arial"/>
        <family val="2"/>
      </rPr>
      <t>Areia grossa rio com carregamento mecânico</t>
    </r>
  </si>
  <si>
    <r>
      <rPr>
        <sz val="7"/>
        <rFont val="Arial"/>
        <family val="2"/>
      </rPr>
      <t>Areia média jazida com carregamento mecânico</t>
    </r>
  </si>
  <si>
    <r>
      <rPr>
        <sz val="7"/>
        <rFont val="Arial"/>
        <family val="2"/>
      </rPr>
      <t>Areia suja jazida com carregamento mecânico</t>
    </r>
  </si>
  <si>
    <r>
      <rPr>
        <sz val="7"/>
        <rFont val="Arial"/>
        <family val="2"/>
      </rPr>
      <t>Argamassa expansiva</t>
    </r>
  </si>
  <si>
    <r>
      <rPr>
        <sz val="7"/>
        <rFont val="Arial"/>
        <family val="2"/>
      </rPr>
      <t>Argamassa polimérica de reparo estrutural, bicomponente</t>
    </r>
  </si>
  <si>
    <r>
      <rPr>
        <sz val="7"/>
        <rFont val="Arial"/>
        <family val="2"/>
      </rPr>
      <t>Argila (barreiras comerciais - saibreiras)</t>
    </r>
  </si>
  <si>
    <r>
      <rPr>
        <sz val="7"/>
        <rFont val="Arial"/>
        <family val="2"/>
      </rPr>
      <t>Armação secundária para isolador de porcelana 3 x 16</t>
    </r>
  </si>
  <si>
    <r>
      <rPr>
        <sz val="7"/>
        <rFont val="Arial"/>
        <family val="2"/>
      </rPr>
      <t>ARMCO BDTM D=1,20 m - T.L. esp. 2,7 mm</t>
    </r>
  </si>
  <si>
    <r>
      <rPr>
        <sz val="7"/>
        <rFont val="Arial"/>
        <family val="2"/>
      </rPr>
      <t>ARMCO BDTM D=1,40 m - T.L. esp. 2,7 mm</t>
    </r>
  </si>
  <si>
    <r>
      <rPr>
        <sz val="7"/>
        <rFont val="Arial"/>
        <family val="2"/>
      </rPr>
      <t>ARMCO BDTM D=1,60 m - T.L. esp. 2,7 mm</t>
    </r>
  </si>
  <si>
    <r>
      <rPr>
        <sz val="7"/>
        <rFont val="Arial"/>
        <family val="2"/>
      </rPr>
      <t>ARMCO BDTM D=2,00 m - T.L. esp. 2,7 mm</t>
    </r>
  </si>
  <si>
    <r>
      <rPr>
        <sz val="7"/>
        <rFont val="Arial"/>
        <family val="2"/>
      </rPr>
      <t>ARMCO BDTM D=2,20 m - T.L. esp. 2,7 mm</t>
    </r>
  </si>
  <si>
    <r>
      <rPr>
        <sz val="7"/>
        <rFont val="Arial"/>
        <family val="2"/>
      </rPr>
      <t>ARMCO BDTM D=2,40 m - T.L. esp. 2,7 mm</t>
    </r>
  </si>
  <si>
    <r>
      <rPr>
        <sz val="7"/>
        <rFont val="Arial"/>
        <family val="2"/>
      </rPr>
      <t>ARMCO BDTM D=2,60 m - T.L. esp. 3,4 mm</t>
    </r>
  </si>
  <si>
    <r>
      <rPr>
        <sz val="7"/>
        <rFont val="Arial"/>
        <family val="2"/>
      </rPr>
      <t>ARMCO BSTM D=1,20 m - T.L. esp. 2,7 mm</t>
    </r>
  </si>
  <si>
    <r>
      <rPr>
        <sz val="7"/>
        <rFont val="Arial"/>
        <family val="2"/>
      </rPr>
      <t>ARMCO BSTM D=1,40 m - T.L. esp. 2,7 mm</t>
    </r>
  </si>
  <si>
    <r>
      <rPr>
        <sz val="7"/>
        <rFont val="Arial"/>
        <family val="2"/>
      </rPr>
      <t>ARMCO BSTM D=1,60 m - T.L. esp. 2,7 mm</t>
    </r>
  </si>
  <si>
    <r>
      <rPr>
        <sz val="7"/>
        <rFont val="Arial"/>
        <family val="2"/>
      </rPr>
      <t>ARMCO BSTM D=2,00 m - T.L. esp. 2,7 mm</t>
    </r>
  </si>
  <si>
    <r>
      <rPr>
        <sz val="7"/>
        <rFont val="Arial"/>
        <family val="2"/>
      </rPr>
      <t>ARMCO BSTM D=2,20 m - T.L. esp. 2,7 mm</t>
    </r>
  </si>
  <si>
    <r>
      <rPr>
        <sz val="7"/>
        <rFont val="Arial"/>
        <family val="2"/>
      </rPr>
      <t>ARMCO BSTM D=2,40 m - T.L. esp. 2,7 mm</t>
    </r>
  </si>
  <si>
    <r>
      <rPr>
        <sz val="7"/>
        <rFont val="Arial"/>
        <family val="2"/>
      </rPr>
      <t>ARMCO BSTM D=2,60 m - T.L. esp. 3,4 mm</t>
    </r>
  </si>
  <si>
    <r>
      <rPr>
        <sz val="7"/>
        <rFont val="Arial"/>
        <family val="2"/>
      </rPr>
      <t>ARMCO BSTM D=3,00 m - T.L. esp. 2,7 mm</t>
    </r>
  </si>
  <si>
    <r>
      <rPr>
        <sz val="7"/>
        <rFont val="Arial"/>
        <family val="2"/>
      </rPr>
      <t>ARMCO STACO BDTM D=3,05 m - MPI52 esp.2,7mm</t>
    </r>
  </si>
  <si>
    <r>
      <rPr>
        <sz val="7"/>
        <rFont val="Arial"/>
        <family val="2"/>
      </rPr>
      <t>ARMCO STACO BSTM D=3,05 m - MPI52 esp.2,7mm</t>
    </r>
  </si>
  <si>
    <r>
      <rPr>
        <sz val="7"/>
        <rFont val="Arial"/>
        <family val="2"/>
      </rPr>
      <t>Arruela de alumínio fundido 3/4"</t>
    </r>
  </si>
  <si>
    <r>
      <rPr>
        <sz val="7"/>
        <rFont val="Arial"/>
        <family val="2"/>
      </rPr>
      <t>Bainha de aço galvanizado diam. interno= 65 mm</t>
    </r>
  </si>
  <si>
    <r>
      <rPr>
        <sz val="7"/>
        <rFont val="Arial"/>
        <family val="2"/>
      </rPr>
      <t>Bainha metálica preta, diâmetro de 75mm</t>
    </r>
  </si>
  <si>
    <r>
      <rPr>
        <sz val="7"/>
        <rFont val="Arial"/>
        <family val="2"/>
      </rPr>
      <t>Bainha Plástica de PEAD (tubo de polietileno de alta densidade )</t>
    </r>
  </si>
  <si>
    <r>
      <rPr>
        <sz val="7"/>
        <rFont val="Arial"/>
        <family val="2"/>
      </rPr>
      <t>Balde plástico para sinalização (vermelho)</t>
    </r>
  </si>
  <si>
    <r>
      <rPr>
        <sz val="7"/>
        <rFont val="Arial"/>
        <family val="2"/>
      </rPr>
      <t>Bica corrida sem frete</t>
    </r>
  </si>
  <si>
    <r>
      <rPr>
        <sz val="7"/>
        <rFont val="Arial"/>
        <family val="2"/>
      </rPr>
      <t>Bloco de concreto estrutural 14 x 19 x 39 cm, FBK 10Mpa (NBR 6136)</t>
    </r>
  </si>
  <si>
    <r>
      <rPr>
        <sz val="7"/>
        <rFont val="Arial"/>
        <family val="2"/>
      </rPr>
      <t>Bloco de concreto para alvenaria 39 X 19 X 09 cm</t>
    </r>
  </si>
  <si>
    <r>
      <rPr>
        <sz val="7"/>
        <rFont val="Arial"/>
        <family val="2"/>
      </rPr>
      <t>Bloco de concreto para alvenaria 39 X 19 X 14 cm</t>
    </r>
  </si>
  <si>
    <r>
      <rPr>
        <sz val="7"/>
        <rFont val="Arial"/>
        <family val="2"/>
      </rPr>
      <t>Bloco de concreto para alvenaria 39 X 19 X 19 cm</t>
    </r>
  </si>
  <si>
    <r>
      <rPr>
        <sz val="7"/>
        <rFont val="Arial"/>
        <family val="2"/>
      </rPr>
      <t>Bloco de concreto 19 x 19 x 39 cm ( estrutural )</t>
    </r>
  </si>
  <si>
    <r>
      <rPr>
        <sz val="7"/>
        <rFont val="Arial"/>
        <family val="2"/>
      </rPr>
      <t>Bloco para pavimentaçao intertravado - esp= 06 cm, resistência 35 MPa</t>
    </r>
  </si>
  <si>
    <r>
      <rPr>
        <sz val="7"/>
        <rFont val="Arial"/>
        <family val="2"/>
      </rPr>
      <t>Bloco para pavimentação intertravado - esp= 06cm, colorido, resistência 35 MPa</t>
    </r>
  </si>
  <si>
    <r>
      <rPr>
        <sz val="7"/>
        <rFont val="Arial"/>
        <family val="2"/>
      </rPr>
      <t>Bloco para pavimentaçao intertravado - esp= 08 cm, resistência 35 MPa</t>
    </r>
  </si>
  <si>
    <r>
      <rPr>
        <sz val="7"/>
        <rFont val="Arial"/>
        <family val="2"/>
      </rPr>
      <t>Bloco para pavimentaçao intertravado - esp= 10 cm, resistência 35 MPa</t>
    </r>
  </si>
  <si>
    <r>
      <rPr>
        <sz val="7"/>
        <rFont val="Arial"/>
        <family val="2"/>
      </rPr>
      <t>Bocal com rabicho</t>
    </r>
  </si>
  <si>
    <r>
      <rPr>
        <sz val="7"/>
        <rFont val="Arial"/>
        <family val="2"/>
      </rPr>
      <t>Bombeamento de concreto</t>
    </r>
  </si>
  <si>
    <r>
      <rPr>
        <sz val="7"/>
        <rFont val="Arial"/>
        <family val="2"/>
      </rPr>
      <t>Bonificação de 15,28 % sobre material betuminoso</t>
    </r>
  </si>
  <si>
    <r>
      <rPr>
        <sz val="7"/>
        <rFont val="Arial"/>
        <family val="2"/>
      </rPr>
      <t>Botoeira com sinal sonoro</t>
    </r>
  </si>
  <si>
    <r>
      <rPr>
        <sz val="7"/>
        <rFont val="Arial"/>
        <family val="2"/>
      </rPr>
      <t>Braço galvanizado 101 mm - projeção 4,70 m, para sustentação de semáforos</t>
    </r>
  </si>
  <si>
    <r>
      <rPr>
        <sz val="7"/>
        <rFont val="Arial"/>
        <family val="2"/>
      </rPr>
      <t>Brita graduada, especificada sem pó, sem frete</t>
    </r>
  </si>
  <si>
    <r>
      <rPr>
        <sz val="7"/>
        <rFont val="Arial"/>
        <family val="2"/>
      </rPr>
      <t>Brita 0 (incl. 0% IUM) sem frete</t>
    </r>
  </si>
  <si>
    <r>
      <rPr>
        <sz val="7"/>
        <rFont val="Arial"/>
        <family val="2"/>
      </rPr>
      <t>Brita 1 (incl. 0% IUM) sem frete</t>
    </r>
  </si>
  <si>
    <r>
      <rPr>
        <sz val="7"/>
        <rFont val="Arial"/>
        <family val="2"/>
      </rPr>
      <t>Brita 2 (incl. 0% IUM) sem frete</t>
    </r>
  </si>
  <si>
    <r>
      <rPr>
        <sz val="7"/>
        <rFont val="Arial"/>
        <family val="2"/>
      </rPr>
      <t>Brita 3 (incl. 0% IUM) sem frete</t>
    </r>
  </si>
  <si>
    <r>
      <rPr>
        <sz val="7"/>
        <rFont val="Arial"/>
        <family val="2"/>
      </rPr>
      <t>Brita 4 (incl. 0% IUM) sem frete</t>
    </r>
  </si>
  <si>
    <r>
      <rPr>
        <sz val="7"/>
        <rFont val="Arial"/>
        <family val="2"/>
      </rPr>
      <t>Broca para perfuratriz 714.0441 (S-12)</t>
    </r>
  </si>
  <si>
    <r>
      <rPr>
        <sz val="7"/>
        <rFont val="Arial"/>
        <family val="2"/>
      </rPr>
      <t>Broca para perfuratriz 714.0840 (S-12)</t>
    </r>
  </si>
  <si>
    <r>
      <rPr>
        <sz val="7"/>
        <rFont val="Arial"/>
        <family val="2"/>
      </rPr>
      <t>Broca para perfuratriz 714.1639 (S-12)</t>
    </r>
  </si>
  <si>
    <r>
      <rPr>
        <sz val="7"/>
        <rFont val="Arial"/>
        <family val="2"/>
      </rPr>
      <t>Broca para perfuratriz 714.2438 (S-12)</t>
    </r>
  </si>
  <si>
    <r>
      <rPr>
        <sz val="7"/>
        <rFont val="Arial"/>
        <family val="2"/>
      </rPr>
      <t>Broca para perfuratriz 714.3237 (S-12)</t>
    </r>
  </si>
  <si>
    <r>
      <rPr>
        <sz val="7"/>
        <rFont val="Arial"/>
        <family val="2"/>
      </rPr>
      <t>Broca para perfuratriz 714.4036 (S-12)</t>
    </r>
  </si>
  <si>
    <r>
      <rPr>
        <sz val="7"/>
        <rFont val="Arial"/>
        <family val="2"/>
      </rPr>
      <t>Broca para perfuratriz 714.4835 (S-12)</t>
    </r>
  </si>
  <si>
    <r>
      <rPr>
        <sz val="7"/>
        <rFont val="Arial"/>
        <family val="2"/>
      </rPr>
      <t>Broca para perfuratriz 714.5634 (S-12)</t>
    </r>
  </si>
  <si>
    <r>
      <rPr>
        <sz val="7"/>
        <rFont val="Arial"/>
        <family val="2"/>
      </rPr>
      <t>Broca para perfuratriz 714.6433 (S-12)</t>
    </r>
  </si>
  <si>
    <r>
      <rPr>
        <sz val="7"/>
        <rFont val="Arial"/>
        <family val="2"/>
      </rPr>
      <t>Bucha de alumínio fundido 3/4"</t>
    </r>
  </si>
  <si>
    <r>
      <rPr>
        <sz val="7"/>
        <rFont val="Arial"/>
        <family val="2"/>
      </rPr>
      <t>Bucha de nylon S16</t>
    </r>
  </si>
  <si>
    <r>
      <rPr>
        <sz val="7"/>
        <rFont val="Arial"/>
        <family val="2"/>
      </rPr>
      <t>Bucha plástica com parafuso - 8 mm</t>
    </r>
  </si>
  <si>
    <r>
      <rPr>
        <sz val="7"/>
        <rFont val="Arial"/>
        <family val="2"/>
      </rPr>
      <t>Cabo blindado 2 x 20 AWG (sincronismo)</t>
    </r>
  </si>
  <si>
    <r>
      <rPr>
        <sz val="7"/>
        <rFont val="Arial"/>
        <family val="2"/>
      </rPr>
      <t>Cabo de aço polido com alma de fibra, 6 pernas 19 fios, diâm. 3/8"</t>
    </r>
  </si>
  <si>
    <r>
      <rPr>
        <sz val="7"/>
        <rFont val="Arial"/>
        <family val="2"/>
      </rPr>
      <t>Cabo de cobre com isolamento para 1000V (1KV), seção  2,5 mm2</t>
    </r>
  </si>
  <si>
    <r>
      <rPr>
        <sz val="7"/>
        <rFont val="Arial"/>
        <family val="2"/>
      </rPr>
      <t>Cabo de cobre com isolamento para 1000V (1KV), seção  4,0 mm2</t>
    </r>
  </si>
  <si>
    <r>
      <rPr>
        <sz val="7"/>
        <rFont val="Arial"/>
        <family val="2"/>
      </rPr>
      <t>Cabo de cobre com isolamento para 1000V (1KV), seção  6,0 mm2</t>
    </r>
  </si>
  <si>
    <r>
      <rPr>
        <sz val="7"/>
        <rFont val="Arial"/>
        <family val="2"/>
      </rPr>
      <t>Cabo de cobre com isolamento para 1000V (1KV), seção 10,0 mm2</t>
    </r>
  </si>
  <si>
    <r>
      <rPr>
        <sz val="7"/>
        <rFont val="Arial"/>
        <family val="2"/>
      </rPr>
      <t>Cabo de cobre com isolamento para 1000V (1KV), seção 25,0 mm2</t>
    </r>
  </si>
  <si>
    <r>
      <rPr>
        <sz val="7"/>
        <rFont val="Arial"/>
        <family val="2"/>
      </rPr>
      <t>Cabo de cobre com isolamento para 1000V (1KV), seção 35,0 mm2</t>
    </r>
  </si>
  <si>
    <r>
      <rPr>
        <sz val="7"/>
        <rFont val="Arial"/>
        <family val="2"/>
      </rPr>
      <t>Cabo de cobre nú seção 35mm2</t>
    </r>
  </si>
  <si>
    <r>
      <rPr>
        <sz val="7"/>
        <rFont val="Arial"/>
        <family val="2"/>
      </rPr>
      <t>Cabo flexivel 2 x 1,5mm²</t>
    </r>
  </si>
  <si>
    <r>
      <rPr>
        <sz val="7"/>
        <rFont val="Arial"/>
        <family val="2"/>
      </rPr>
      <t>Cabo flexivel 2 x 2,5 mm²</t>
    </r>
  </si>
  <si>
    <r>
      <rPr>
        <sz val="7"/>
        <rFont val="Arial"/>
        <family val="2"/>
      </rPr>
      <t>Cabo flexivel 3 x 1,5 mm2</t>
    </r>
  </si>
  <si>
    <r>
      <rPr>
        <sz val="7"/>
        <rFont val="Arial"/>
        <family val="2"/>
      </rPr>
      <t>Cabo flexivel 4 x 1,5mm²</t>
    </r>
  </si>
  <si>
    <r>
      <rPr>
        <sz val="7"/>
        <rFont val="Arial"/>
        <family val="2"/>
      </rPr>
      <t>Cabo isolado 750V - 4 x 4,00 mm²</t>
    </r>
  </si>
  <si>
    <r>
      <rPr>
        <sz val="7"/>
        <rFont val="Arial"/>
        <family val="2"/>
      </rPr>
      <t>Cadeado de 40mm</t>
    </r>
  </si>
  <si>
    <r>
      <rPr>
        <sz val="7"/>
        <rFont val="Arial"/>
        <family val="2"/>
      </rPr>
      <t>Caibros abrigo passag. 8pç 15x7x240 / 2pç 25x7x620 cm</t>
    </r>
  </si>
  <si>
    <r>
      <rPr>
        <sz val="7"/>
        <rFont val="Arial"/>
        <family val="2"/>
      </rPr>
      <t>CJ</t>
    </r>
  </si>
  <si>
    <r>
      <rPr>
        <sz val="7"/>
        <rFont val="Arial"/>
        <family val="2"/>
      </rPr>
      <t>Caibros abrigo passag. 8pç 15x7x300 / 2pç 25x7x620cm</t>
    </r>
  </si>
  <si>
    <r>
      <rPr>
        <sz val="7"/>
        <rFont val="Arial"/>
        <family val="2"/>
      </rPr>
      <t>Caibros 7 X 7 cm</t>
    </r>
  </si>
  <si>
    <r>
      <rPr>
        <sz val="7"/>
        <rFont val="Arial"/>
        <family val="2"/>
      </rPr>
      <t>Caibros 7 X 7 cm (pontalete)</t>
    </r>
  </si>
  <si>
    <r>
      <rPr>
        <sz val="7"/>
        <rFont val="Arial"/>
        <family val="2"/>
      </rPr>
      <t>Caixa ralo sup e inf p/ carga média</t>
    </r>
  </si>
  <si>
    <r>
      <rPr>
        <sz val="7"/>
        <rFont val="Arial"/>
        <family val="2"/>
      </rPr>
      <t>Cal (saco de 7 kg)</t>
    </r>
  </si>
  <si>
    <r>
      <rPr>
        <sz val="7"/>
        <rFont val="Arial"/>
        <family val="2"/>
      </rPr>
      <t>Cambotas de 1" (taipá de 1ª com 2,5cm)</t>
    </r>
  </si>
  <si>
    <r>
      <rPr>
        <sz val="7"/>
        <rFont val="Arial"/>
        <family val="2"/>
      </rPr>
      <t>Cantoneira de aço seção - 2" X 2" x 1/8"</t>
    </r>
  </si>
  <si>
    <r>
      <rPr>
        <sz val="7"/>
        <rFont val="Arial"/>
        <family val="2"/>
      </rPr>
      <t>Cantoneira de aço seçao - 3" X 3" X 3/8"</t>
    </r>
  </si>
  <si>
    <r>
      <rPr>
        <sz val="7"/>
        <rFont val="Arial"/>
        <family val="2"/>
      </rPr>
      <t>Cantoneira de aço seção - 4" X 4" X 3/8"</t>
    </r>
  </si>
  <si>
    <r>
      <rPr>
        <sz val="7"/>
        <rFont val="Arial"/>
        <family val="2"/>
      </rPr>
      <t>Cantoneira de aço seção 2 1/2"x 2 1/2" x 5/16"</t>
    </r>
  </si>
  <si>
    <r>
      <rPr>
        <sz val="7"/>
        <rFont val="Arial"/>
        <family val="2"/>
      </rPr>
      <t>CAP AB 8</t>
    </r>
  </si>
  <si>
    <r>
      <rPr>
        <sz val="7"/>
        <rFont val="Arial"/>
        <family val="2"/>
      </rPr>
      <t>CAP 50/70</t>
    </r>
  </si>
  <si>
    <r>
      <rPr>
        <sz val="7"/>
        <rFont val="Arial"/>
        <family val="2"/>
      </rPr>
      <t>Chapa compensada resinada 06mm (dim. 2,20 x 1,10m)</t>
    </r>
  </si>
  <si>
    <r>
      <rPr>
        <sz val="7"/>
        <rFont val="Arial"/>
        <family val="2"/>
      </rPr>
      <t>Chapa compensada resinada 10mm (dim. 2,20 x 1,10m)</t>
    </r>
  </si>
  <si>
    <r>
      <rPr>
        <sz val="7"/>
        <rFont val="Arial"/>
        <family val="2"/>
      </rPr>
      <t>CH</t>
    </r>
  </si>
  <si>
    <r>
      <rPr>
        <sz val="7"/>
        <rFont val="Arial"/>
        <family val="2"/>
      </rPr>
      <t>Chapa compensada resinada 12mm (dim. 2,20 x 1,10m)</t>
    </r>
  </si>
  <si>
    <r>
      <rPr>
        <sz val="7"/>
        <rFont val="Arial"/>
        <family val="2"/>
      </rPr>
      <t>Chapa compensada resinada 14mm (dim. 2,20 x 1,10m)</t>
    </r>
  </si>
  <si>
    <r>
      <rPr>
        <sz val="7"/>
        <rFont val="Arial"/>
        <family val="2"/>
      </rPr>
      <t>Chapa compensada resinada 17mm (dim. 2,20 x 1,10m)</t>
    </r>
  </si>
  <si>
    <r>
      <rPr>
        <sz val="7"/>
        <rFont val="Arial"/>
        <family val="2"/>
      </rPr>
      <t>Chapa de aço ASTM A572, grau 50 esp.=12,50mm,</t>
    </r>
  </si>
  <si>
    <r>
      <rPr>
        <sz val="7"/>
        <rFont val="Arial"/>
        <family val="2"/>
      </rPr>
      <t>Chapa de aço esp.= 25mm</t>
    </r>
  </si>
  <si>
    <r>
      <rPr>
        <sz val="7"/>
        <rFont val="Arial"/>
        <family val="2"/>
      </rPr>
      <t>Chapa de aço esp.= 5mm</t>
    </r>
  </si>
  <si>
    <r>
      <rPr>
        <sz val="7"/>
        <rFont val="Arial"/>
        <family val="2"/>
      </rPr>
      <t>Chapa de aço espessura 2mm</t>
    </r>
  </si>
  <si>
    <r>
      <rPr>
        <sz val="7"/>
        <rFont val="Arial"/>
        <family val="2"/>
      </rPr>
      <t>Chapa de aço fina-frio nº 16, esp.1,5mm SAE 1008/1010</t>
    </r>
  </si>
  <si>
    <r>
      <rPr>
        <sz val="7"/>
        <rFont val="Arial"/>
        <family val="2"/>
      </rPr>
      <t>Chapa de aço 1/2"</t>
    </r>
  </si>
  <si>
    <r>
      <rPr>
        <sz val="7"/>
        <rFont val="Arial"/>
        <family val="2"/>
      </rPr>
      <t>Chapa de aço 1/8"</t>
    </r>
  </si>
  <si>
    <r>
      <rPr>
        <sz val="7"/>
        <rFont val="Arial"/>
        <family val="2"/>
      </rPr>
      <t>Chapa de aço 3/8"</t>
    </r>
  </si>
  <si>
    <r>
      <rPr>
        <sz val="7"/>
        <rFont val="Arial"/>
        <family val="2"/>
      </rPr>
      <t>Chapa de aço 6.3 mm</t>
    </r>
  </si>
  <si>
    <r>
      <rPr>
        <sz val="7"/>
        <rFont val="Arial"/>
        <family val="2"/>
      </rPr>
      <t>Chapa de poliéster reforçado, com fibra de vidro de 2mm, para sinalização viária vertical</t>
    </r>
  </si>
  <si>
    <r>
      <rPr>
        <sz val="7"/>
        <rFont val="Arial"/>
        <family val="2"/>
      </rPr>
      <t>Chapa xadrez espessura=1/4"</t>
    </r>
  </si>
  <si>
    <r>
      <rPr>
        <sz val="7"/>
        <rFont val="Arial"/>
        <family val="2"/>
      </rPr>
      <t>Cimento CP III</t>
    </r>
  </si>
  <si>
    <r>
      <rPr>
        <sz val="7"/>
        <rFont val="Arial"/>
        <family val="2"/>
      </rPr>
      <t>Clips (grampo) pesado para cabo de aço diam. 3/8"</t>
    </r>
  </si>
  <si>
    <r>
      <rPr>
        <sz val="7"/>
        <rFont val="Arial"/>
        <family val="2"/>
      </rPr>
      <t>CM 30</t>
    </r>
  </si>
  <si>
    <r>
      <rPr>
        <sz val="7"/>
        <rFont val="Arial"/>
        <family val="2"/>
      </rPr>
      <t>Cola a base de poliester</t>
    </r>
  </si>
  <si>
    <r>
      <rPr>
        <sz val="7"/>
        <rFont val="Arial"/>
        <family val="2"/>
      </rPr>
      <t>Concreto pronto - 15 MPa - DT = 50 km</t>
    </r>
  </si>
  <si>
    <r>
      <rPr>
        <sz val="7"/>
        <rFont val="Arial"/>
        <family val="2"/>
      </rPr>
      <t>Concreto pronto - 20 MPa - DT = 50 km</t>
    </r>
  </si>
  <si>
    <r>
      <rPr>
        <sz val="7"/>
        <rFont val="Arial"/>
        <family val="2"/>
      </rPr>
      <t>Concreto pronto - 25 MPa - DT = 50 km</t>
    </r>
  </si>
  <si>
    <r>
      <rPr>
        <sz val="7"/>
        <rFont val="Arial"/>
        <family val="2"/>
      </rPr>
      <t>Concreto pronto - 30 MPa - DT = 50 km</t>
    </r>
  </si>
  <si>
    <r>
      <rPr>
        <sz val="7"/>
        <rFont val="Arial"/>
        <family val="2"/>
      </rPr>
      <t>Concreto pronto - 35 MPa - DT = 50 km</t>
    </r>
  </si>
  <si>
    <r>
      <rPr>
        <sz val="7"/>
        <rFont val="Arial"/>
        <family val="2"/>
      </rPr>
      <t>Concreto pronto - 40 MPa - DT = 50 km</t>
    </r>
  </si>
  <si>
    <r>
      <rPr>
        <sz val="7"/>
        <rFont val="Arial"/>
        <family val="2"/>
      </rPr>
      <t>Cone de ancoragem ativo 12 fios de 1/2"</t>
    </r>
  </si>
  <si>
    <r>
      <rPr>
        <sz val="7"/>
        <rFont val="Arial"/>
        <family val="2"/>
      </rPr>
      <t>Cone para sinalizaçao ( NBR-15.071, h=75cm)</t>
    </r>
  </si>
  <si>
    <r>
      <rPr>
        <sz val="7"/>
        <rFont val="Arial"/>
        <family val="2"/>
      </rPr>
      <t>Contra porca sextavada</t>
    </r>
  </si>
  <si>
    <r>
      <rPr>
        <sz val="7"/>
        <rFont val="Arial"/>
        <family val="2"/>
      </rPr>
      <t>Controlador eletronico microprocessado 6/6 fases</t>
    </r>
  </si>
  <si>
    <r>
      <rPr>
        <sz val="7"/>
        <rFont val="Arial"/>
        <family val="2"/>
      </rPr>
      <t>Controlador microprocessado 4 fases</t>
    </r>
  </si>
  <si>
    <r>
      <rPr>
        <sz val="7"/>
        <rFont val="Arial"/>
        <family val="2"/>
      </rPr>
      <t>Cordel detonante</t>
    </r>
  </si>
  <si>
    <r>
      <rPr>
        <sz val="7"/>
        <rFont val="Arial"/>
        <family val="2"/>
      </rPr>
      <t>Coroa para diamante NX D=75 mm</t>
    </r>
  </si>
  <si>
    <r>
      <rPr>
        <sz val="7"/>
        <rFont val="Arial"/>
        <family val="2"/>
      </rPr>
      <t>Curva de aço 90° para eletroduto 3/4"</t>
    </r>
  </si>
  <si>
    <r>
      <rPr>
        <sz val="7"/>
        <rFont val="Arial"/>
        <family val="2"/>
      </rPr>
      <t>Curva de PVC rígido para eletroduto 3/4"</t>
    </r>
  </si>
  <si>
    <r>
      <rPr>
        <sz val="7"/>
        <rFont val="Arial"/>
        <family val="2"/>
      </rPr>
      <t>Defensa (lâmina 4 m, espessura = 3 mm) - semi maleável</t>
    </r>
  </si>
  <si>
    <r>
      <rPr>
        <sz val="7"/>
        <rFont val="Arial"/>
        <family val="2"/>
      </rPr>
      <t>Desengraxante alcalino (Solupan)</t>
    </r>
  </si>
  <si>
    <r>
      <rPr>
        <sz val="7"/>
        <rFont val="Arial"/>
        <family val="2"/>
      </rPr>
      <t>Dinamite a 60%</t>
    </r>
  </si>
  <si>
    <r>
      <rPr>
        <sz val="7"/>
        <rFont val="Arial"/>
        <family val="2"/>
      </rPr>
      <t>Dope</t>
    </r>
  </si>
  <si>
    <r>
      <rPr>
        <sz val="7"/>
        <rFont val="Arial"/>
        <family val="2"/>
      </rPr>
      <t>Dope AT</t>
    </r>
  </si>
  <si>
    <r>
      <rPr>
        <sz val="7"/>
        <rFont val="Arial"/>
        <family val="2"/>
      </rPr>
      <t>Eletrodo para soldas - OK 4804</t>
    </r>
  </si>
  <si>
    <r>
      <rPr>
        <sz val="7"/>
        <rFont val="Arial"/>
        <family val="2"/>
      </rPr>
      <t>Eletroduto de aço com costura galvanizada 3/4"</t>
    </r>
  </si>
  <si>
    <r>
      <rPr>
        <sz val="7"/>
        <rFont val="Arial"/>
        <family val="2"/>
      </rPr>
      <t>Eletroduto de aço galvanizado d=1 1/4"</t>
    </r>
  </si>
  <si>
    <r>
      <rPr>
        <sz val="7"/>
        <rFont val="Arial"/>
        <family val="2"/>
      </rPr>
      <t>Eletroduto de ferro galvanizado DN 4"</t>
    </r>
  </si>
  <si>
    <r>
      <rPr>
        <sz val="7"/>
        <rFont val="Arial"/>
        <family val="2"/>
      </rPr>
      <t>Eletroduto de ferro galvanizado d=2"</t>
    </r>
  </si>
  <si>
    <r>
      <rPr>
        <sz val="7"/>
        <rFont val="Arial"/>
        <family val="2"/>
      </rPr>
      <t>vr</t>
    </r>
  </si>
  <si>
    <r>
      <rPr>
        <sz val="7"/>
        <rFont val="Arial"/>
        <family val="2"/>
      </rPr>
      <t>Eletroduto de PVC rígido d=3/4"</t>
    </r>
  </si>
  <si>
    <r>
      <rPr>
        <sz val="7"/>
        <rFont val="Arial"/>
        <family val="2"/>
      </rPr>
      <t>Eletroduto de PVC rígido d=4"</t>
    </r>
  </si>
  <si>
    <r>
      <rPr>
        <sz val="7"/>
        <rFont val="Arial"/>
        <family val="2"/>
      </rPr>
      <t>Eletroduto de PVC rígido roscável diâm.50mm</t>
    </r>
  </si>
  <si>
    <r>
      <rPr>
        <sz val="7"/>
        <rFont val="Arial"/>
        <family val="2"/>
      </rPr>
      <t>Eletroduto de PVC rígido roscável diâm.75mm</t>
    </r>
  </si>
  <si>
    <r>
      <rPr>
        <sz val="7"/>
        <rFont val="Arial"/>
        <family val="2"/>
      </rPr>
      <t>Eletroduto Kanaflex diâmetro 1 1/2</t>
    </r>
  </si>
  <si>
    <r>
      <rPr>
        <sz val="7"/>
        <rFont val="Arial"/>
        <family val="2"/>
      </rPr>
      <t>Eletroduto Kanaflex diâmetro 1 1/4</t>
    </r>
  </si>
  <si>
    <r>
      <rPr>
        <sz val="7"/>
        <rFont val="Arial"/>
        <family val="2"/>
      </rPr>
      <t>Eletroduto Kanaflex diâmetro 2</t>
    </r>
  </si>
  <si>
    <r>
      <rPr>
        <sz val="7"/>
        <rFont val="Arial"/>
        <family val="2"/>
      </rPr>
      <t>Eletroduto Kanaflex diâmetro 4</t>
    </r>
  </si>
  <si>
    <r>
      <rPr>
        <sz val="7"/>
        <rFont val="Arial"/>
        <family val="2"/>
      </rPr>
      <t>Emulsão Asfáltica para Imprimação (EAI)</t>
    </r>
  </si>
  <si>
    <r>
      <rPr>
        <sz val="7"/>
        <rFont val="Arial"/>
        <family val="2"/>
      </rPr>
      <t>Emulsão RC 1C-E</t>
    </r>
  </si>
  <si>
    <r>
      <rPr>
        <sz val="7"/>
        <rFont val="Arial"/>
        <family val="2"/>
      </rPr>
      <t>Emulsao RL 1C</t>
    </r>
  </si>
  <si>
    <r>
      <rPr>
        <sz val="7"/>
        <rFont val="Arial"/>
        <family val="2"/>
      </rPr>
      <t>Emulsão RL 1C-E</t>
    </r>
  </si>
  <si>
    <r>
      <rPr>
        <sz val="7"/>
        <rFont val="Arial"/>
        <family val="2"/>
      </rPr>
      <t>Emulsao RM 1C</t>
    </r>
  </si>
  <si>
    <r>
      <rPr>
        <sz val="7"/>
        <rFont val="Arial"/>
        <family val="2"/>
      </rPr>
      <t>Emulsão RR 1C</t>
    </r>
  </si>
  <si>
    <r>
      <rPr>
        <sz val="7"/>
        <rFont val="Arial"/>
        <family val="2"/>
      </rPr>
      <t>Emulsão RR 1C-E</t>
    </r>
  </si>
  <si>
    <r>
      <rPr>
        <sz val="7"/>
        <rFont val="Arial"/>
        <family val="2"/>
      </rPr>
      <t>Emulsao RR 2C</t>
    </r>
  </si>
  <si>
    <r>
      <rPr>
        <sz val="7"/>
        <rFont val="Arial"/>
        <family val="2"/>
      </rPr>
      <t>Emulsão RR 2C-E</t>
    </r>
  </si>
  <si>
    <r>
      <rPr>
        <sz val="7"/>
        <rFont val="Arial"/>
        <family val="2"/>
      </rPr>
      <t>Endurecedor químico de superfícies de concreto aplicado, referência -Sikafloor Cure Hard 24  da Sika</t>
    </r>
  </si>
  <si>
    <r>
      <rPr>
        <sz val="7"/>
        <rFont val="Arial"/>
        <family val="2"/>
      </rPr>
      <t>Escoras de eucalipto (4,00m - D=0,10m)</t>
    </r>
  </si>
  <si>
    <r>
      <rPr>
        <sz val="7"/>
        <rFont val="Arial"/>
        <family val="2"/>
      </rPr>
      <t>DZ</t>
    </r>
  </si>
  <si>
    <r>
      <rPr>
        <sz val="7"/>
        <rFont val="Arial"/>
        <family val="2"/>
      </rPr>
      <t>Escória de aciaria, posto em Vitória</t>
    </r>
  </si>
  <si>
    <r>
      <rPr>
        <sz val="7"/>
        <rFont val="Arial"/>
        <family val="2"/>
      </rPr>
      <t>Escova de Aço 18 x 6 cm</t>
    </r>
  </si>
  <si>
    <r>
      <rPr>
        <sz val="7"/>
        <rFont val="Arial"/>
        <family val="2"/>
      </rPr>
      <t>Esmalte sintético brilhante secagem rápida</t>
    </r>
  </si>
  <si>
    <r>
      <rPr>
        <sz val="7"/>
        <rFont val="Arial"/>
        <family val="2"/>
      </rPr>
      <t>Esmalte sintético fosco secagem rápida</t>
    </r>
  </si>
  <si>
    <r>
      <rPr>
        <sz val="7"/>
        <rFont val="Arial"/>
        <family val="2"/>
      </rPr>
      <t>Espoleta elétrica nº  8 - 3 metros</t>
    </r>
  </si>
  <si>
    <r>
      <rPr>
        <sz val="7"/>
        <rFont val="Arial"/>
        <family val="2"/>
      </rPr>
      <t>Espoleta simples</t>
    </r>
  </si>
  <si>
    <r>
      <rPr>
        <sz val="7"/>
        <rFont val="Arial"/>
        <family val="2"/>
      </rPr>
      <t>Estaca de concreto pré-moldada, carga 40T</t>
    </r>
  </si>
  <si>
    <r>
      <rPr>
        <sz val="7"/>
        <rFont val="Arial"/>
        <family val="2"/>
      </rPr>
      <t>Estaca de concreto pré-moldada, carga 60T</t>
    </r>
  </si>
  <si>
    <r>
      <rPr>
        <sz val="7"/>
        <rFont val="Arial"/>
        <family val="2"/>
      </rPr>
      <t>Estaca de concreto pré-moldada, carga 90T</t>
    </r>
  </si>
  <si>
    <r>
      <rPr>
        <sz val="7"/>
        <rFont val="Arial"/>
        <family val="2"/>
      </rPr>
      <t>Estaca prancha de aço até 400 mm</t>
    </r>
  </si>
  <si>
    <r>
      <rPr>
        <sz val="7"/>
        <rFont val="Arial"/>
        <family val="2"/>
      </rPr>
      <t>Esticador com catraca</t>
    </r>
  </si>
  <si>
    <r>
      <rPr>
        <sz val="7"/>
        <rFont val="Arial"/>
        <family val="2"/>
      </rPr>
      <t>Estopa branca de 2ª (pacote de 10kg)</t>
    </r>
  </si>
  <si>
    <r>
      <rPr>
        <sz val="7"/>
        <rFont val="Arial"/>
        <family val="2"/>
      </rPr>
      <t>Estopim simples</t>
    </r>
  </si>
  <si>
    <r>
      <rPr>
        <sz val="7"/>
        <rFont val="Arial"/>
        <family val="2"/>
      </rPr>
      <t>Filler</t>
    </r>
  </si>
  <si>
    <r>
      <rPr>
        <sz val="7"/>
        <rFont val="Arial"/>
        <family val="2"/>
      </rPr>
      <t>Fio diamantado</t>
    </r>
  </si>
  <si>
    <r>
      <rPr>
        <sz val="7"/>
        <rFont val="Arial"/>
        <family val="2"/>
      </rPr>
      <t>Fio isolado de PVC 705V -70°C - baixa tensão 6mm²</t>
    </r>
  </si>
  <si>
    <r>
      <rPr>
        <sz val="7"/>
        <rFont val="Arial"/>
        <family val="2"/>
      </rPr>
      <t>Fio isolado em PVC 4,00 mm² - 750V</t>
    </r>
  </si>
  <si>
    <r>
      <rPr>
        <sz val="7"/>
        <rFont val="Arial"/>
        <family val="2"/>
      </rPr>
      <t>Fio paralelo de cobre (2,50mm²)</t>
    </r>
  </si>
  <si>
    <r>
      <rPr>
        <sz val="7"/>
        <rFont val="Arial"/>
        <family val="2"/>
      </rPr>
      <t>Fita isolante NR 33 19m x 20mm</t>
    </r>
  </si>
  <si>
    <r>
      <rPr>
        <sz val="7"/>
        <rFont val="Arial"/>
        <family val="2"/>
      </rPr>
      <t>Formicida - referência:macro e microgranulado tipo Mirex</t>
    </r>
  </si>
  <si>
    <r>
      <rPr>
        <sz val="7"/>
        <rFont val="Arial"/>
        <family val="2"/>
      </rPr>
      <t>Fundo preparador de superfície</t>
    </r>
  </si>
  <si>
    <r>
      <rPr>
        <sz val="7"/>
        <rFont val="Arial"/>
        <family val="2"/>
      </rPr>
      <t>Gabião malha hex. 8X10mm PVC, e= 2,4mm, dimensões = 1,00 m</t>
    </r>
  </si>
  <si>
    <r>
      <rPr>
        <sz val="7"/>
        <rFont val="Arial"/>
        <family val="2"/>
      </rPr>
      <t>Gabião malha hex. 8X10mm PVC, e-&gt; 2,7mm, h-&gt; 0,50m</t>
    </r>
  </si>
  <si>
    <r>
      <rPr>
        <sz val="7"/>
        <rFont val="Arial"/>
        <family val="2"/>
      </rPr>
      <t>Gabião malha hex. 8X10mm ZN/AL, e-&gt; 2,7mm, h-&gt; 0,50m</t>
    </r>
  </si>
  <si>
    <r>
      <rPr>
        <sz val="7"/>
        <rFont val="Arial"/>
        <family val="2"/>
      </rPr>
      <t>Gabião malha hex. 8X10mm ZN/AL, e= 2,7mm, h =1,00m</t>
    </r>
  </si>
  <si>
    <r>
      <rPr>
        <sz val="7"/>
        <rFont val="Arial"/>
        <family val="2"/>
      </rPr>
      <t>Gabião manta hex. 6X8mm Zn-Al/PVC, e=2,8mm, h=0,23m, para revestimento de canal</t>
    </r>
  </si>
  <si>
    <r>
      <rPr>
        <sz val="7"/>
        <rFont val="Arial"/>
        <family val="2"/>
      </rPr>
      <t>Gabião tipo saco malha hex. de dupla torção  8x10mm PVC e=2,7mm e diâmetro 0,65m</t>
    </r>
  </si>
  <si>
    <r>
      <rPr>
        <sz val="7"/>
        <rFont val="Arial"/>
        <family val="2"/>
      </rPr>
      <t>Gelatina a 75%</t>
    </r>
  </si>
  <si>
    <r>
      <rPr>
        <sz val="7"/>
        <rFont val="Arial"/>
        <family val="2"/>
      </rPr>
      <t>Geodreno vertical, em forma de fita</t>
    </r>
  </si>
  <si>
    <r>
      <rPr>
        <sz val="7"/>
        <rFont val="Arial"/>
        <family val="2"/>
      </rPr>
      <t>Geogrelha com resistência longit. a tração 300 kN, resist. transv. a tração 30 kN</t>
    </r>
  </si>
  <si>
    <r>
      <rPr>
        <sz val="7"/>
        <rFont val="Arial"/>
        <family val="2"/>
      </rPr>
      <t>Geogrelha com resistência longit. tração 35 a 40 kN, resist. transv. a tração de 25 a 30 kN e deformação de 5%</t>
    </r>
  </si>
  <si>
    <r>
      <rPr>
        <sz val="7"/>
        <rFont val="Arial"/>
        <family val="2"/>
      </rPr>
      <t>Geogrelha com resistência longit. tração 55 a 60 kN, resist. transv. a tração de 25 a 30 kN e deformação de 5%</t>
    </r>
  </si>
  <si>
    <r>
      <rPr>
        <sz val="7"/>
        <rFont val="Arial"/>
        <family val="2"/>
      </rPr>
      <t>Geogrelha com resistência longit. tração 80 a 90 kN, resist. transv. a tração de 25 a 30 kN e deformação 5%</t>
    </r>
  </si>
  <si>
    <r>
      <rPr>
        <sz val="7"/>
        <rFont val="Arial"/>
        <family val="2"/>
      </rPr>
      <t>Geogrelha com resistência longitudinal a tração de 35 a 40 KN e resistência transversal a tração de 25 a 30 KN com deformação de 10%</t>
    </r>
  </si>
  <si>
    <r>
      <rPr>
        <sz val="7"/>
        <rFont val="Arial"/>
        <family val="2"/>
      </rPr>
      <t xml:space="preserve">Geogrelha com resistência longitudinal a tração de 55 a 60 KN e resistência transversal a tração de 25 a 30 KN com
</t>
    </r>
    <r>
      <rPr>
        <sz val="7"/>
        <rFont val="Arial"/>
        <family val="2"/>
      </rPr>
      <t>deformação de 10%</t>
    </r>
  </si>
  <si>
    <r>
      <rPr>
        <sz val="7"/>
        <rFont val="Arial"/>
        <family val="2"/>
      </rPr>
      <t xml:space="preserve">Geogrelha com resistência longitudinal a tração de 80 a 90 KN e resistência transversal a tração de 25 a 30 KN com
</t>
    </r>
    <r>
      <rPr>
        <sz val="7"/>
        <rFont val="Arial"/>
        <family val="2"/>
      </rPr>
      <t>deformação de 10%</t>
    </r>
  </si>
  <si>
    <r>
      <rPr>
        <sz val="7"/>
        <rFont val="Arial"/>
        <family val="2"/>
      </rPr>
      <t>Geogrelha de poliéster monodirecional com resistência de 200KN na longitudinal e 25kN na transversal</t>
    </r>
  </si>
  <si>
    <r>
      <rPr>
        <sz val="7"/>
        <rFont val="Arial"/>
        <family val="2"/>
      </rPr>
      <t>Geogrelha em  polipropileno (PP) módulo de rigidez nominal 400KN/m nas duas direções</t>
    </r>
  </si>
  <si>
    <r>
      <rPr>
        <sz val="7"/>
        <rFont val="Arial"/>
        <family val="2"/>
      </rPr>
      <t>Grama esmeralda em placas</t>
    </r>
  </si>
  <si>
    <r>
      <rPr>
        <sz val="7"/>
        <rFont val="Arial"/>
        <family val="2"/>
      </rPr>
      <t>Grampo para cerca (galvanizado)</t>
    </r>
  </si>
  <si>
    <r>
      <rPr>
        <sz val="7"/>
        <rFont val="Arial"/>
        <family val="2"/>
      </rPr>
      <t>Graxa comum (chassis 2), tambores com 170kg</t>
    </r>
  </si>
  <si>
    <r>
      <rPr>
        <sz val="7"/>
        <rFont val="Arial"/>
        <family val="2"/>
      </rPr>
      <t>Grelha articulada, inclusive caixilho em ferro fundido</t>
    </r>
  </si>
  <si>
    <r>
      <rPr>
        <sz val="7"/>
        <rFont val="Arial"/>
        <family val="2"/>
      </rPr>
      <t>Grelha e caixilho de concreto (cx. ralo)</t>
    </r>
  </si>
  <si>
    <r>
      <rPr>
        <sz val="7"/>
        <rFont val="Arial"/>
        <family val="2"/>
      </rPr>
      <t>Grupo focal gradativo veicular 200 x 200 x 200mm, com lâmpada tipo LED</t>
    </r>
  </si>
  <si>
    <r>
      <rPr>
        <sz val="7"/>
        <rFont val="Arial"/>
        <family val="2"/>
      </rPr>
      <t>Grupo focal repetidor 2 x 200mm, com lâmpada LED, pedestre, inclusive abraçadeira para fixação</t>
    </r>
  </si>
  <si>
    <r>
      <rPr>
        <sz val="7"/>
        <rFont val="Arial"/>
        <family val="2"/>
      </rPr>
      <t>Grupo focal repetidor 3x200mm, com lâmpada tipo LED, inclusive suporte de fixação</t>
    </r>
  </si>
  <si>
    <r>
      <rPr>
        <sz val="7"/>
        <rFont val="Arial"/>
        <family val="2"/>
      </rPr>
      <t>Grupo focal repetidor 3x300mm, com lâmpada tipo LED, inclusive suporte para fixação</t>
    </r>
  </si>
  <si>
    <r>
      <rPr>
        <sz val="7"/>
        <rFont val="Arial"/>
        <family val="2"/>
      </rPr>
      <t>Guia pré-moldada para caixa boca de lobo</t>
    </r>
  </si>
  <si>
    <r>
      <rPr>
        <sz val="7"/>
        <rFont val="Arial"/>
        <family val="2"/>
      </rPr>
      <t>Haste cobreada para aterramento diam. 5/8" x 2,40m</t>
    </r>
  </si>
  <si>
    <r>
      <rPr>
        <sz val="7"/>
        <rFont val="Arial"/>
        <family val="2"/>
      </rPr>
      <t>Interruptor</t>
    </r>
  </si>
  <si>
    <r>
      <rPr>
        <sz val="7"/>
        <rFont val="Arial"/>
        <family val="2"/>
      </rPr>
      <t>Isolador de porcelana tipo roldana</t>
    </r>
  </si>
  <si>
    <r>
      <rPr>
        <sz val="7"/>
        <rFont val="Arial"/>
        <family val="2"/>
      </rPr>
      <t>Jogo de brocas p/ perfuratriz (S-12)</t>
    </r>
  </si>
  <si>
    <r>
      <rPr>
        <sz val="7"/>
        <rFont val="Arial"/>
        <family val="2"/>
      </rPr>
      <t>JG</t>
    </r>
  </si>
  <si>
    <r>
      <rPr>
        <sz val="7"/>
        <rFont val="Arial"/>
        <family val="2"/>
      </rPr>
      <t xml:space="preserve">Junta de dilatação elástica prémoldada tipo fungenband em perfil O-12, de PVC de alta densidade, Uniontech ou
</t>
    </r>
    <r>
      <rPr>
        <sz val="7"/>
        <rFont val="Arial"/>
        <family val="2"/>
      </rPr>
      <t>equivalente</t>
    </r>
  </si>
  <si>
    <r>
      <rPr>
        <sz val="7"/>
        <rFont val="Arial"/>
        <family val="2"/>
      </rPr>
      <t>Ladrilho hidráulico podotátil</t>
    </r>
  </si>
  <si>
    <r>
      <rPr>
        <sz val="7"/>
        <rFont val="Arial"/>
        <family val="2"/>
      </rPr>
      <t>Ladrilho hidráulico 2 cores p/ calçada</t>
    </r>
  </si>
  <si>
    <r>
      <rPr>
        <sz val="7"/>
        <rFont val="Arial"/>
        <family val="2"/>
      </rPr>
      <t>Lajota de 20 X 20 X 10 cm</t>
    </r>
  </si>
  <si>
    <r>
      <rPr>
        <sz val="7"/>
        <rFont val="Arial"/>
        <family val="2"/>
      </rPr>
      <t>MIL</t>
    </r>
  </si>
  <si>
    <r>
      <rPr>
        <sz val="7"/>
        <rFont val="Arial"/>
        <family val="2"/>
      </rPr>
      <t>Lâmpada de LED equivalente a incandescente (60Watts)</t>
    </r>
  </si>
  <si>
    <r>
      <rPr>
        <sz val="7"/>
        <rFont val="Arial"/>
        <family val="2"/>
      </rPr>
      <t>Lixa d'água</t>
    </r>
  </si>
  <si>
    <r>
      <rPr>
        <sz val="7"/>
        <rFont val="Arial"/>
        <family val="2"/>
      </rPr>
      <t>Lixa d'água nº 80</t>
    </r>
  </si>
  <si>
    <r>
      <rPr>
        <sz val="7"/>
        <rFont val="Arial"/>
        <family val="2"/>
      </rPr>
      <t>Lixa para madeira nº 100</t>
    </r>
  </si>
  <si>
    <r>
      <rPr>
        <sz val="7"/>
        <rFont val="Arial"/>
        <family val="2"/>
      </rPr>
      <t>Lixa para superfície metálica</t>
    </r>
  </si>
  <si>
    <r>
      <rPr>
        <sz val="7"/>
        <rFont val="Arial"/>
        <family val="2"/>
      </rPr>
      <t>Lona plástica preta para isolamento de concretagem  sobre solo</t>
    </r>
  </si>
  <si>
    <r>
      <rPr>
        <sz val="7"/>
        <rFont val="Arial"/>
        <family val="2"/>
      </rPr>
      <t>Luva de PVC rígido para eletroduto 3/4"</t>
    </r>
  </si>
  <si>
    <r>
      <rPr>
        <sz val="7"/>
        <rFont val="Arial"/>
        <family val="2"/>
      </rPr>
      <t>Luva de PVC rígido, roscável de 3/4"</t>
    </r>
  </si>
  <si>
    <r>
      <rPr>
        <sz val="7"/>
        <rFont val="Arial"/>
        <family val="2"/>
      </rPr>
      <t>Luva DN 4" ferro galvanizado</t>
    </r>
  </si>
  <si>
    <r>
      <rPr>
        <sz val="7"/>
        <rFont val="Arial"/>
        <family val="2"/>
      </rPr>
      <t>Luva para tirante referência Rocsolo d=50mm</t>
    </r>
  </si>
  <si>
    <r>
      <rPr>
        <sz val="7"/>
        <rFont val="Arial"/>
        <family val="2"/>
      </rPr>
      <t>Madeira roliça (aprox. 8,00m - D=0,15m)</t>
    </r>
  </si>
  <si>
    <r>
      <rPr>
        <sz val="7"/>
        <rFont val="Arial"/>
        <family val="2"/>
      </rPr>
      <t>Madeira roliça (aprox. 8,00m - D=0,20m)</t>
    </r>
  </si>
  <si>
    <r>
      <rPr>
        <sz val="7"/>
        <rFont val="Arial"/>
        <family val="2"/>
      </rPr>
      <t>Madeira serrada (passadeira 30 X 8 cm)</t>
    </r>
  </si>
  <si>
    <r>
      <rPr>
        <sz val="7"/>
        <rFont val="Arial"/>
        <family val="2"/>
      </rPr>
      <t>Madeira serrada (pranchões 20 X 8 cm)</t>
    </r>
  </si>
  <si>
    <r>
      <rPr>
        <sz val="7"/>
        <rFont val="Arial"/>
        <family val="2"/>
      </rPr>
      <t>Madeira tratada (aprox. 4,00m - D=0,15m)</t>
    </r>
  </si>
  <si>
    <r>
      <rPr>
        <sz val="7"/>
        <rFont val="Arial"/>
        <family val="2"/>
      </rPr>
      <t>Mangueira para bomba injetora manual Putzmeister de 10, diam. 35mm</t>
    </r>
  </si>
  <si>
    <r>
      <rPr>
        <sz val="7"/>
        <rFont val="Arial"/>
        <family val="2"/>
      </rPr>
      <t>Mangueira para bomba injetora manual Putzmeister de 10, diam. 50mm</t>
    </r>
  </si>
  <si>
    <r>
      <rPr>
        <sz val="7"/>
        <rFont val="Arial"/>
        <family val="2"/>
      </rPr>
      <t>Manta de fibras vegetais, 0,5kg/m², fornecimento e aplicação, inclusive grampos</t>
    </r>
  </si>
  <si>
    <r>
      <rPr>
        <sz val="7"/>
        <rFont val="Arial"/>
        <family val="2"/>
      </rPr>
      <t>Manta Geotêxtil não tecida RT- 07 (07 kN/m)</t>
    </r>
  </si>
  <si>
    <r>
      <rPr>
        <sz val="7"/>
        <rFont val="Arial"/>
        <family val="2"/>
      </rPr>
      <t>Manta Geotêxtil não tecida RT-10 (10kN/m)</t>
    </r>
  </si>
  <si>
    <r>
      <rPr>
        <sz val="7"/>
        <rFont val="Arial"/>
        <family val="2"/>
      </rPr>
      <t>Manta Geotêxtil não tecida RT-16 (16kN/m)</t>
    </r>
  </si>
  <si>
    <r>
      <rPr>
        <sz val="7"/>
        <rFont val="Arial"/>
        <family val="2"/>
      </rPr>
      <t>Massa asfáltica CBUQ - usina comercial</t>
    </r>
  </si>
  <si>
    <r>
      <rPr>
        <sz val="7"/>
        <rFont val="Arial"/>
        <family val="2"/>
      </rPr>
      <t>Material termoplástico (extrusão)</t>
    </r>
  </si>
  <si>
    <r>
      <rPr>
        <sz val="7"/>
        <rFont val="Arial"/>
        <family val="2"/>
      </rPr>
      <t>Material termoplástico (SPRAY) (25 kg)</t>
    </r>
  </si>
  <si>
    <r>
      <rPr>
        <sz val="7"/>
        <rFont val="Arial"/>
        <family val="2"/>
      </rPr>
      <t>Meio fio 12 X 30 X 15 cm X 1 m</t>
    </r>
  </si>
  <si>
    <r>
      <rPr>
        <sz val="7"/>
        <rFont val="Arial"/>
        <family val="2"/>
      </rPr>
      <t>PÇ</t>
    </r>
  </si>
  <si>
    <r>
      <rPr>
        <sz val="7"/>
        <rFont val="Arial"/>
        <family val="2"/>
      </rPr>
      <t>Micro esfera (DROP-ON) saco 25 kg</t>
    </r>
  </si>
  <si>
    <r>
      <rPr>
        <sz val="7"/>
        <rFont val="Arial"/>
        <family val="2"/>
      </rPr>
      <t>Micro-esfera (preço médio)</t>
    </r>
  </si>
  <si>
    <r>
      <rPr>
        <sz val="7"/>
        <rFont val="Arial"/>
        <family val="2"/>
      </rPr>
      <t>Micro-esfera (PRE-MIX) saco 25 kg</t>
    </r>
  </si>
  <si>
    <r>
      <rPr>
        <sz val="7"/>
        <rFont val="Arial"/>
        <family val="2"/>
      </rPr>
      <t>Mourão de concreto 2,50m "T"</t>
    </r>
  </si>
  <si>
    <r>
      <rPr>
        <sz val="7"/>
        <rFont val="Arial"/>
        <family val="2"/>
      </rPr>
      <t>Mourao p/ cerca (2,20m - D=0,10m) m. branca</t>
    </r>
  </si>
  <si>
    <r>
      <rPr>
        <sz val="7"/>
        <rFont val="Arial"/>
        <family val="2"/>
      </rPr>
      <t>Mourão p/ cerca (2,50m - D=0,20m) madeira branca (estic.)</t>
    </r>
  </si>
  <si>
    <r>
      <rPr>
        <sz val="7"/>
        <rFont val="Arial"/>
        <family val="2"/>
      </rPr>
      <t>Mourão para cerca (2,80 - D=0,20m) m. branca (esticador)</t>
    </r>
  </si>
  <si>
    <r>
      <rPr>
        <sz val="7"/>
        <rFont val="Arial"/>
        <family val="2"/>
      </rPr>
      <t>Mourao quadrado (tipo DNIT) 10 X 10 cm X 2,20 m</t>
    </r>
  </si>
  <si>
    <r>
      <rPr>
        <sz val="7"/>
        <rFont val="Arial"/>
        <family val="2"/>
      </rPr>
      <t>Mourao triangular (tipo DNIT) 10 cm X 2,00 m</t>
    </r>
  </si>
  <si>
    <r>
      <rPr>
        <sz val="7"/>
        <rFont val="Arial"/>
        <family val="2"/>
      </rPr>
      <t>Muda de árvore (altura até 1,50m)</t>
    </r>
  </si>
  <si>
    <r>
      <rPr>
        <sz val="7"/>
        <rFont val="Arial"/>
        <family val="2"/>
      </rPr>
      <t>Muda de árvore grande (altura maior que 150cm)</t>
    </r>
  </si>
  <si>
    <r>
      <rPr>
        <sz val="7"/>
        <rFont val="Arial"/>
        <family val="2"/>
      </rPr>
      <t>Muda de árvore/arbusto espécies da Mata Atlântica (mudas em sacolas ou tubetes)</t>
    </r>
  </si>
  <si>
    <r>
      <rPr>
        <sz val="7"/>
        <rFont val="Arial"/>
        <family val="2"/>
      </rPr>
      <t>Óleo combustível BPF - baixo pto. fusão</t>
    </r>
  </si>
  <si>
    <r>
      <rPr>
        <sz val="7"/>
        <rFont val="Arial"/>
        <family val="2"/>
      </rPr>
      <t>Oleo de linhaça</t>
    </r>
  </si>
  <si>
    <r>
      <rPr>
        <sz val="7"/>
        <rFont val="Arial"/>
        <family val="2"/>
      </rPr>
      <t>Óleo diesel</t>
    </r>
  </si>
  <si>
    <r>
      <rPr>
        <sz val="7"/>
        <rFont val="Arial"/>
        <family val="2"/>
      </rPr>
      <t>Oxigênio</t>
    </r>
  </si>
  <si>
    <r>
      <rPr>
        <sz val="7"/>
        <rFont val="Arial"/>
        <family val="2"/>
      </rPr>
      <t>Parafuso c/ porca e arruela (3/16x1 1/2")</t>
    </r>
  </si>
  <si>
    <r>
      <rPr>
        <sz val="7"/>
        <rFont val="Arial"/>
        <family val="2"/>
      </rPr>
      <t>Parafuso de 1/2 X 230 mm (galvanizado)</t>
    </r>
  </si>
  <si>
    <r>
      <rPr>
        <sz val="7"/>
        <rFont val="Arial"/>
        <family val="2"/>
      </rPr>
      <t>Parafuso em aço galvanizado comp. 250mm, diâmetro = 16mm</t>
    </r>
  </si>
  <si>
    <r>
      <rPr>
        <sz val="7"/>
        <rFont val="Arial"/>
        <family val="2"/>
      </rPr>
      <t>Parafuso sextavado, soberba 5/8" x 6" com porca e arruela</t>
    </r>
  </si>
  <si>
    <r>
      <rPr>
        <sz val="7"/>
        <rFont val="Arial"/>
        <family val="2"/>
      </rPr>
      <t>Parafusos completos 5/16 X 65 mm</t>
    </r>
  </si>
  <si>
    <r>
      <rPr>
        <sz val="7"/>
        <rFont val="Arial"/>
        <family val="2"/>
      </rPr>
      <t>Paralelepípedo de pedra (milheiro)</t>
    </r>
  </si>
  <si>
    <r>
      <rPr>
        <sz val="7"/>
        <rFont val="Arial"/>
        <family val="2"/>
      </rPr>
      <t>Peça em madeira de 1ª qualidade 10,0 x 2,5 cm</t>
    </r>
  </si>
  <si>
    <r>
      <rPr>
        <sz val="7"/>
        <rFont val="Arial"/>
        <family val="2"/>
      </rPr>
      <t>Peça em madeira de 1ª qualidade 7,0 x 2,0 cm</t>
    </r>
  </si>
  <si>
    <r>
      <rPr>
        <sz val="7"/>
        <rFont val="Arial"/>
        <family val="2"/>
      </rPr>
      <t>Peça em madeira de 1ª qualidade 8,0 x 8,0 cm</t>
    </r>
  </si>
  <si>
    <r>
      <rPr>
        <sz val="7"/>
        <rFont val="Arial"/>
        <family val="2"/>
      </rPr>
      <t>Pedra britada p/ concreto, sem frete</t>
    </r>
  </si>
  <si>
    <r>
      <rPr>
        <sz val="7"/>
        <rFont val="Arial"/>
        <family val="2"/>
      </rPr>
      <t>Pedra de mao (incl. 0% IUM) s/ frete</t>
    </r>
  </si>
  <si>
    <r>
      <rPr>
        <sz val="7"/>
        <rFont val="Arial"/>
        <family val="2"/>
      </rPr>
      <t>Pedra p/ enrocamento</t>
    </r>
  </si>
  <si>
    <r>
      <rPr>
        <sz val="7"/>
        <rFont val="Arial"/>
        <family val="2"/>
      </rPr>
      <t>Pedra portuguesa (só a pedra)</t>
    </r>
  </si>
  <si>
    <r>
      <rPr>
        <sz val="7"/>
        <rFont val="Arial"/>
        <family val="2"/>
      </rPr>
      <t>Pedrisco</t>
    </r>
  </si>
  <si>
    <r>
      <rPr>
        <sz val="7"/>
        <rFont val="Arial"/>
        <family val="2"/>
      </rPr>
      <t>Película preto legenda</t>
    </r>
  </si>
  <si>
    <r>
      <rPr>
        <sz val="7"/>
        <rFont val="Arial"/>
        <family val="2"/>
      </rPr>
      <t>Película refletiva grau técnico todas as cores</t>
    </r>
  </si>
  <si>
    <r>
      <rPr>
        <sz val="7"/>
        <rFont val="Arial"/>
        <family val="2"/>
      </rPr>
      <t>Película refletiva lentes inclusas</t>
    </r>
  </si>
  <si>
    <r>
      <rPr>
        <sz val="7"/>
        <rFont val="Arial"/>
        <family val="2"/>
      </rPr>
      <t>Perfil elastomérico de vedação em juntas de pontes com abertura média de 25 mm ±  10 mm, inclusive lábios poliméricos e mão de obra para colocação (Ref. JEENE JJ2540 VV)</t>
    </r>
  </si>
  <si>
    <r>
      <rPr>
        <sz val="7"/>
        <rFont val="Arial"/>
        <family val="2"/>
      </rPr>
      <t xml:space="preserve">Perfil elastomérico de vedação em juntas de pontes com abertura média de 50 mm ±  25 mm, inclusive lábios
</t>
    </r>
    <r>
      <rPr>
        <sz val="7"/>
        <rFont val="Arial"/>
        <family val="2"/>
      </rPr>
      <t>poliméricos e mão de obra para colocação</t>
    </r>
  </si>
  <si>
    <r>
      <rPr>
        <sz val="7"/>
        <rFont val="Arial"/>
        <family val="2"/>
      </rPr>
      <t>Perfil laminado W 250 x 44.80, Perfil I</t>
    </r>
  </si>
  <si>
    <r>
      <rPr>
        <sz val="7"/>
        <rFont val="Arial"/>
        <family val="2"/>
      </rPr>
      <t>Perfil metálico seção I</t>
    </r>
  </si>
  <si>
    <r>
      <rPr>
        <sz val="7"/>
        <rFont val="Arial"/>
        <family val="2"/>
      </rPr>
      <t>Pescoço p/ PV  H= 0,30 m diam= 0,60 m (anel de concreto pré-moldado)</t>
    </r>
  </si>
  <si>
    <r>
      <rPr>
        <sz val="7"/>
        <rFont val="Arial"/>
        <family val="2"/>
      </rPr>
      <t>Placa de neoprene fretado esp = 5 cm (18% I.P.I. e embalagem)</t>
    </r>
  </si>
  <si>
    <r>
      <rPr>
        <sz val="7"/>
        <rFont val="Arial"/>
        <family val="2"/>
      </rPr>
      <t>Placa em alumínio espessura = 1,5mm</t>
    </r>
  </si>
  <si>
    <r>
      <rPr>
        <sz val="7"/>
        <rFont val="Arial"/>
        <family val="2"/>
      </rPr>
      <t>Placa metálica para ancoragem, sextavada, de (160x160x19)mm</t>
    </r>
  </si>
  <si>
    <r>
      <rPr>
        <sz val="7"/>
        <rFont val="Arial"/>
        <family val="2"/>
      </rPr>
      <t>Placa sinalizaçao pronta - chapa de ferro N. 20</t>
    </r>
  </si>
  <si>
    <r>
      <rPr>
        <sz val="7"/>
        <rFont val="Arial"/>
        <family val="2"/>
      </rPr>
      <t>Placa 160 x 160 x 10mm</t>
    </r>
  </si>
  <si>
    <r>
      <rPr>
        <sz val="7"/>
        <rFont val="Arial"/>
        <family val="2"/>
      </rPr>
      <t>Placa 20 x 20 x 3/4" para tirante Rocsolo</t>
    </r>
  </si>
  <si>
    <r>
      <rPr>
        <sz val="7"/>
        <rFont val="Arial"/>
        <family val="2"/>
      </rPr>
      <t>Plastiment VZ (10% I.P.I. e 8% frete), marca de referência Sika</t>
    </r>
  </si>
  <si>
    <r>
      <rPr>
        <sz val="7"/>
        <rFont val="Arial"/>
        <family val="2"/>
      </rPr>
      <t>Pó calcáreo dolomítico</t>
    </r>
  </si>
  <si>
    <r>
      <rPr>
        <sz val="7"/>
        <rFont val="Arial"/>
        <family val="2"/>
      </rPr>
      <t>Pó de pedra (incl. 0% IUM) s/ frete</t>
    </r>
  </si>
  <si>
    <r>
      <rPr>
        <sz val="7"/>
        <rFont val="Arial"/>
        <family val="2"/>
      </rPr>
      <t>Pontalete de Pinho de 1ª de 3" x 3", sem aparelhamento</t>
    </r>
  </si>
  <si>
    <r>
      <rPr>
        <sz val="7"/>
        <rFont val="Arial"/>
        <family val="2"/>
      </rPr>
      <t>Pontalete de Pinho de 3ª ou similar de 3" x 3", sem aparelhamento</t>
    </r>
  </si>
  <si>
    <r>
      <rPr>
        <sz val="7"/>
        <rFont val="Arial"/>
        <family val="2"/>
      </rPr>
      <t>Porca de ancoragem de aço, sextavada, para protensão, com altura de 50mm</t>
    </r>
  </si>
  <si>
    <r>
      <rPr>
        <sz val="7"/>
        <rFont val="Arial"/>
        <family val="2"/>
      </rPr>
      <t>Porca sextavada esférica H=70mm, chave 55mm</t>
    </r>
  </si>
  <si>
    <r>
      <rPr>
        <sz val="7"/>
        <rFont val="Arial"/>
        <family val="2"/>
      </rPr>
      <t>Poste galvanizado reto com 4,0m e base</t>
    </r>
  </si>
  <si>
    <r>
      <rPr>
        <sz val="7"/>
        <rFont val="Arial"/>
        <family val="2"/>
      </rPr>
      <t>Poste galvanizado 101mm simples, h= 6,0 m para semáforo</t>
    </r>
  </si>
  <si>
    <r>
      <rPr>
        <sz val="7"/>
        <rFont val="Arial"/>
        <family val="2"/>
      </rPr>
      <t>Poste galvanizado 114mm - 1 boca, h = 6,00 m para semáforo</t>
    </r>
  </si>
  <si>
    <r>
      <rPr>
        <sz val="7"/>
        <rFont val="Arial"/>
        <family val="2"/>
      </rPr>
      <t>Poste galvanizado 114mm - 2 bocas, h = 6,00 m para semáforo</t>
    </r>
  </si>
  <si>
    <r>
      <rPr>
        <sz val="7"/>
        <rFont val="Arial"/>
        <family val="2"/>
      </rPr>
      <t>Poste Intermediário 40x60 mm, para Gradil Nylofor</t>
    </r>
  </si>
  <si>
    <r>
      <rPr>
        <sz val="7"/>
        <rFont val="Arial"/>
        <family val="2"/>
      </rPr>
      <t>Pranchoes 30 X 5 cm (p/ ensecadeira)</t>
    </r>
  </si>
  <si>
    <r>
      <rPr>
        <sz val="7"/>
        <rFont val="Arial"/>
        <family val="2"/>
      </rPr>
      <t>Prego 18 X 24</t>
    </r>
  </si>
  <si>
    <r>
      <rPr>
        <sz val="7"/>
        <rFont val="Arial"/>
        <family val="2"/>
      </rPr>
      <t>Prego 25 X 72 (para pontes de madeira)</t>
    </r>
  </si>
  <si>
    <r>
      <rPr>
        <sz val="7"/>
        <rFont val="Arial"/>
        <family val="2"/>
      </rPr>
      <t>Primer base cromato de zinco</t>
    </r>
  </si>
  <si>
    <r>
      <rPr>
        <sz val="7"/>
        <rFont val="Arial"/>
        <family val="2"/>
      </rPr>
      <t>Primer epoxi tipo Quinnducot 5800/14 na cor vermelha. Química União ou similar</t>
    </r>
  </si>
  <si>
    <r>
      <rPr>
        <sz val="7"/>
        <rFont val="Arial"/>
        <family val="2"/>
      </rPr>
      <t>Primer epoxi tipo Quinnducot 5806 na cor branca, Química União ou similar</t>
    </r>
  </si>
  <si>
    <r>
      <rPr>
        <sz val="7"/>
        <rFont val="Arial"/>
        <family val="2"/>
      </rPr>
      <t>Primer (PCF)</t>
    </r>
  </si>
  <si>
    <r>
      <rPr>
        <sz val="7"/>
        <rFont val="Arial"/>
        <family val="2"/>
      </rPr>
      <t>Redutor  tipo 2002 primeira qualidade</t>
    </r>
  </si>
  <si>
    <r>
      <rPr>
        <sz val="7"/>
        <rFont val="Arial"/>
        <family val="2"/>
      </rPr>
      <t>Reservatório de polietileno 1000 litros tampa redonda</t>
    </r>
  </si>
  <si>
    <r>
      <rPr>
        <sz val="7"/>
        <rFont val="Arial"/>
        <family val="2"/>
      </rPr>
      <t>Retardo</t>
    </r>
  </si>
  <si>
    <r>
      <rPr>
        <sz val="7"/>
        <rFont val="Arial"/>
        <family val="2"/>
      </rPr>
      <t>Ripão de 2,5  X 7.0 cm</t>
    </r>
  </si>
  <si>
    <r>
      <rPr>
        <sz val="7"/>
        <rFont val="Arial"/>
        <family val="2"/>
      </rPr>
      <t>Ripas de 2,5cm x 5,0cm</t>
    </r>
  </si>
  <si>
    <r>
      <rPr>
        <sz val="7"/>
        <rFont val="Arial"/>
        <family val="2"/>
      </rPr>
      <t>Saco de propileno (RIP RAP)</t>
    </r>
  </si>
  <si>
    <r>
      <rPr>
        <sz val="7"/>
        <rFont val="Arial"/>
        <family val="2"/>
      </rPr>
      <t>Sapata de widea NW</t>
    </r>
  </si>
  <si>
    <r>
      <rPr>
        <sz val="7"/>
        <rFont val="Arial"/>
        <family val="2"/>
      </rPr>
      <t>Sarrafo 10 X 2,5 cm</t>
    </r>
  </si>
  <si>
    <r>
      <rPr>
        <sz val="7"/>
        <rFont val="Arial"/>
        <family val="2"/>
      </rPr>
      <t>SBS 55 75 (CAP FLEX 55/75)</t>
    </r>
  </si>
  <si>
    <r>
      <rPr>
        <sz val="7"/>
        <rFont val="Arial"/>
        <family val="2"/>
      </rPr>
      <t>SBS 60 85 (CAP FLEX 60/85)</t>
    </r>
  </si>
  <si>
    <r>
      <rPr>
        <sz val="7"/>
        <rFont val="Arial"/>
        <family val="2"/>
      </rPr>
      <t>SBS 65 90 (CAP FLEX 65/90)</t>
    </r>
  </si>
  <si>
    <r>
      <rPr>
        <sz val="7"/>
        <rFont val="Arial"/>
        <family val="2"/>
      </rPr>
      <t>Sementes</t>
    </r>
  </si>
  <si>
    <r>
      <rPr>
        <sz val="7"/>
        <rFont val="Arial"/>
        <family val="2"/>
      </rPr>
      <t>Sigunit STM-35 AF, Aditivo de pega, Sika ou similar</t>
    </r>
  </si>
  <si>
    <r>
      <rPr>
        <sz val="7"/>
        <rFont val="Arial"/>
        <family val="2"/>
      </rPr>
      <t>Sikacrete BR</t>
    </r>
  </si>
  <si>
    <r>
      <rPr>
        <sz val="7"/>
        <rFont val="Arial"/>
        <family val="2"/>
      </rPr>
      <t>Sikadur 43 (argamassa epoxídica)</t>
    </r>
  </si>
  <si>
    <r>
      <rPr>
        <sz val="7"/>
        <rFont val="Arial"/>
        <family val="2"/>
      </rPr>
      <t>Sikagrout</t>
    </r>
  </si>
  <si>
    <r>
      <rPr>
        <sz val="7"/>
        <rFont val="Arial"/>
        <family val="2"/>
      </rPr>
      <t>Silica ativa (micro-silica) saco 15 kg</t>
    </r>
  </si>
  <si>
    <r>
      <rPr>
        <sz val="7"/>
        <rFont val="Arial"/>
        <family val="2"/>
      </rPr>
      <t xml:space="preserve">Sistema  de cercamento tipo Gradil Nylofor Pintura Simples (preto, verde ou branco), #50x200mm, fio 5mm, L=2,50m,
</t>
    </r>
    <r>
      <rPr>
        <sz val="7"/>
        <rFont val="Arial"/>
        <family val="2"/>
      </rPr>
      <t>H=2,03m</t>
    </r>
  </si>
  <si>
    <r>
      <rPr>
        <sz val="7"/>
        <rFont val="Arial"/>
        <family val="2"/>
      </rPr>
      <t>Solo brita (incl. 0% IUM) sem frete</t>
    </r>
  </si>
  <si>
    <r>
      <rPr>
        <sz val="7"/>
        <rFont val="Arial"/>
        <family val="2"/>
      </rPr>
      <t>Solvente epoxi</t>
    </r>
  </si>
  <si>
    <r>
      <rPr>
        <sz val="7"/>
        <rFont val="Arial"/>
        <family val="2"/>
      </rPr>
      <t>Suporte em madeira de 1ª qualidade (8x8x320cm)</t>
    </r>
  </si>
  <si>
    <r>
      <rPr>
        <sz val="7"/>
        <rFont val="Arial"/>
        <family val="2"/>
      </rPr>
      <t>Suporte para placa de sinalização vertical em madeira de 1ª qualidade, tratada e pintada (8x8) com 3,40m</t>
    </r>
  </si>
  <si>
    <r>
      <rPr>
        <sz val="7"/>
        <rFont val="Arial"/>
        <family val="2"/>
      </rPr>
      <t>Tábua de pinho de 1ª de 1" x 12"</t>
    </r>
  </si>
  <si>
    <r>
      <rPr>
        <sz val="7"/>
        <rFont val="Arial"/>
        <family val="2"/>
      </rPr>
      <t>Tábuas de 2,5 cm (Não Aparelhada)</t>
    </r>
  </si>
  <si>
    <r>
      <rPr>
        <sz val="7"/>
        <rFont val="Arial"/>
        <family val="2"/>
      </rPr>
      <t>Tábuas de 30 X 2,5 cm (Aparelhada)</t>
    </r>
  </si>
  <si>
    <r>
      <rPr>
        <sz val="7"/>
        <rFont val="Arial"/>
        <family val="2"/>
      </rPr>
      <t>Tacha bidirecional</t>
    </r>
  </si>
  <si>
    <r>
      <rPr>
        <sz val="7"/>
        <rFont val="Arial"/>
        <family val="2"/>
      </rPr>
      <t>Tacha monodirecional</t>
    </r>
  </si>
  <si>
    <r>
      <rPr>
        <sz val="7"/>
        <rFont val="Arial"/>
        <family val="2"/>
      </rPr>
      <t>Tachao bidirecional</t>
    </r>
  </si>
  <si>
    <r>
      <rPr>
        <sz val="7"/>
        <rFont val="Arial"/>
        <family val="2"/>
      </rPr>
      <t>Tachao monodirecional</t>
    </r>
  </si>
  <si>
    <r>
      <rPr>
        <sz val="7"/>
        <rFont val="Arial"/>
        <family val="2"/>
      </rPr>
      <t>Taipá de 1ª com 2,5 cm</t>
    </r>
  </si>
  <si>
    <r>
      <rPr>
        <sz val="7"/>
        <rFont val="Arial"/>
        <family val="2"/>
      </rPr>
      <t>Tampa pré-moldada em concreto para sumidouro d=2,00m</t>
    </r>
  </si>
  <si>
    <r>
      <rPr>
        <sz val="7"/>
        <rFont val="Arial"/>
        <family val="2"/>
      </rPr>
      <t>Tampão de aço galvanizado D=3"</t>
    </r>
  </si>
  <si>
    <r>
      <rPr>
        <sz val="7"/>
        <rFont val="Arial"/>
        <family val="2"/>
      </rPr>
      <t>Tampao F.F. articulado pesado p / poço visita Classe D400 (carga 400kN)</t>
    </r>
  </si>
  <si>
    <r>
      <rPr>
        <sz val="7"/>
        <rFont val="Arial"/>
        <family val="2"/>
      </rPr>
      <t>Tampão simples 1,07x0,62 Padrão R2 Telemar</t>
    </r>
  </si>
  <si>
    <r>
      <rPr>
        <sz val="7"/>
        <rFont val="Arial"/>
        <family val="2"/>
      </rPr>
      <t>Tela de aço galvanizada 8 x 10 cm , d=2,70mm, dupla torção</t>
    </r>
  </si>
  <si>
    <r>
      <rPr>
        <sz val="7"/>
        <rFont val="Arial"/>
        <family val="2"/>
      </rPr>
      <t>Tela de aço soldada Telcon Q-138 ou similar</t>
    </r>
  </si>
  <si>
    <r>
      <rPr>
        <sz val="7"/>
        <rFont val="Arial"/>
        <family val="2"/>
      </rPr>
      <t>Tela de aço soldada Telcon Q-196 ou similar</t>
    </r>
  </si>
  <si>
    <r>
      <rPr>
        <sz val="7"/>
        <rFont val="Arial"/>
        <family val="2"/>
      </rPr>
      <t>Tela de PVC na cor laranja, para proteção de segurança (tapume), rolo com 50,00 m</t>
    </r>
  </si>
  <si>
    <r>
      <rPr>
        <sz val="7"/>
        <rFont val="Arial"/>
        <family val="2"/>
      </rPr>
      <t>Tela losangular fio 10 galvanizado, malha 3"</t>
    </r>
  </si>
  <si>
    <r>
      <rPr>
        <sz val="7"/>
        <rFont val="Arial"/>
        <family val="2"/>
      </rPr>
      <t>Tela losangular fio 12 galvanizado, malha 3"</t>
    </r>
  </si>
  <si>
    <r>
      <rPr>
        <sz val="7"/>
        <rFont val="Arial"/>
        <family val="2"/>
      </rPr>
      <t>Tela losangular fio 12, revestido em PVC, malha 3"</t>
    </r>
  </si>
  <si>
    <r>
      <rPr>
        <sz val="7"/>
        <rFont val="Arial"/>
        <family val="2"/>
      </rPr>
      <t>Telha de fribrocimento ondulada de 6 mm</t>
    </r>
  </si>
  <si>
    <r>
      <rPr>
        <sz val="7"/>
        <rFont val="Arial"/>
        <family val="2"/>
      </rPr>
      <t>Telha fibrocimento - Canalete normal 49 - Comp. = 2,50 m</t>
    </r>
  </si>
  <si>
    <r>
      <rPr>
        <sz val="7"/>
        <rFont val="Arial"/>
        <family val="2"/>
      </rPr>
      <t>Telha fibrocimento - Canalete normal 49 - Comp. = 3,60 m</t>
    </r>
  </si>
  <si>
    <r>
      <rPr>
        <sz val="7"/>
        <rFont val="Arial"/>
        <family val="2"/>
      </rPr>
      <t>Telha fibrocimento - Canalete terminal 49 - Comp. = 2,50 m</t>
    </r>
  </si>
  <si>
    <r>
      <rPr>
        <sz val="7"/>
        <rFont val="Arial"/>
        <family val="2"/>
      </rPr>
      <t>Telha fibrocimento - Canalete terminal 49 - Comp. = 3,60 m</t>
    </r>
  </si>
  <si>
    <r>
      <rPr>
        <sz val="7"/>
        <rFont val="Arial"/>
        <family val="2"/>
      </rPr>
      <t>Terra vegetal</t>
    </r>
  </si>
  <si>
    <r>
      <rPr>
        <sz val="7"/>
        <rFont val="Arial"/>
        <family val="2"/>
      </rPr>
      <t>Terramesh System malha hexagonal 8x10mm, PVC, diâmetro 2,7 mm, 0,50x1,00x6,00m</t>
    </r>
  </si>
  <si>
    <r>
      <rPr>
        <sz val="7"/>
        <rFont val="Arial"/>
        <family val="2"/>
      </rPr>
      <t>Terramesh System malha hexagonal 8x10mm, PVC, diâmetro 2,7mm, 0,50x1,00x4,00m</t>
    </r>
  </si>
  <si>
    <r>
      <rPr>
        <sz val="7"/>
        <rFont val="Arial"/>
        <family val="2"/>
      </rPr>
      <t>Terramesh System malha hexagonal 8x10mm, PVC, diâmetro 2,7mm, 0,50x1,00x7,00m</t>
    </r>
  </si>
  <si>
    <r>
      <rPr>
        <sz val="7"/>
        <rFont val="Arial"/>
        <family val="2"/>
      </rPr>
      <t>Terramesh System malha hexagonal, 8x10mm, PVC, diâmetro 2,7mm, 1,00x1,00x4,00m</t>
    </r>
  </si>
  <si>
    <r>
      <rPr>
        <sz val="7"/>
        <rFont val="Arial"/>
        <family val="2"/>
      </rPr>
      <t>Terramesh System malha hexagonal 8x10mm, PVC, diâmetro 2,7mm, 1,00x1,00x5,00m</t>
    </r>
  </si>
  <si>
    <r>
      <rPr>
        <sz val="7"/>
        <rFont val="Arial"/>
        <family val="2"/>
      </rPr>
      <t>Tijolinho a vista (placa de revestimento)</t>
    </r>
  </si>
  <si>
    <r>
      <rPr>
        <sz val="7"/>
        <rFont val="Arial"/>
        <family val="2"/>
      </rPr>
      <t>Tijolo cerâmico maciço 5x10x20 cm</t>
    </r>
  </si>
  <si>
    <r>
      <rPr>
        <sz val="7"/>
        <rFont val="Arial"/>
        <family val="2"/>
      </rPr>
      <t>Tinner comum</t>
    </r>
  </si>
  <si>
    <r>
      <rPr>
        <sz val="7"/>
        <rFont val="Arial"/>
        <family val="2"/>
      </rPr>
      <t>Tinta a base de borracha clorada para acabamento a cores</t>
    </r>
  </si>
  <si>
    <r>
      <rPr>
        <sz val="7"/>
        <rFont val="Arial"/>
        <family val="2"/>
      </rPr>
      <t>Tinta à base de epóxi, Coral (Wandepóxi), Suvinil (Esmalte Epóxi) ou equivalente</t>
    </r>
  </si>
  <si>
    <r>
      <rPr>
        <sz val="7"/>
        <rFont val="Arial"/>
        <family val="2"/>
      </rPr>
      <t>Tinta a óleo</t>
    </r>
  </si>
  <si>
    <r>
      <rPr>
        <sz val="7"/>
        <rFont val="Arial"/>
        <family val="2"/>
      </rPr>
      <t>Tinta acrílica</t>
    </r>
  </si>
  <si>
    <r>
      <rPr>
        <sz val="7"/>
        <rFont val="Arial"/>
        <family val="2"/>
      </rPr>
      <t>BD</t>
    </r>
  </si>
  <si>
    <r>
      <rPr>
        <sz val="7"/>
        <rFont val="Arial"/>
        <family val="2"/>
      </rPr>
      <t>Tinta base água (preço médio)</t>
    </r>
  </si>
  <si>
    <r>
      <rPr>
        <sz val="7"/>
        <rFont val="Arial"/>
        <family val="2"/>
      </rPr>
      <t>Tinta epóxica isenta de solvente</t>
    </r>
  </si>
  <si>
    <r>
      <rPr>
        <sz val="7"/>
        <rFont val="Arial"/>
        <family val="2"/>
      </rPr>
      <t>Tinta látex acrílica</t>
    </r>
  </si>
  <si>
    <r>
      <rPr>
        <sz val="7"/>
        <rFont val="Arial"/>
        <family val="2"/>
      </rPr>
      <t>Tinta para demarc.viária à base de resina acrílica emuls. água (Preço médio)</t>
    </r>
  </si>
  <si>
    <r>
      <rPr>
        <sz val="7"/>
        <rFont val="Arial"/>
        <family val="2"/>
      </rPr>
      <t>Trilho usado</t>
    </r>
  </si>
  <si>
    <r>
      <rPr>
        <sz val="7"/>
        <rFont val="Arial"/>
        <family val="2"/>
      </rPr>
      <t>Tubo de aço galvanizado D=1 1/2"</t>
    </r>
  </si>
  <si>
    <r>
      <rPr>
        <sz val="7"/>
        <rFont val="Arial"/>
        <family val="2"/>
      </rPr>
      <t>Tubo de aço galvanizado D=3"</t>
    </r>
  </si>
  <si>
    <r>
      <rPr>
        <sz val="7"/>
        <rFont val="Arial"/>
        <family val="2"/>
      </rPr>
      <t>Tubo de aço galvanizado, semi-pesado d=2"</t>
    </r>
  </si>
  <si>
    <r>
      <rPr>
        <sz val="7"/>
        <rFont val="Arial"/>
        <family val="2"/>
      </rPr>
      <t>Tubo de aço redondo preto DIN2440 diâm. 2"</t>
    </r>
  </si>
  <si>
    <r>
      <rPr>
        <sz val="7"/>
        <rFont val="Arial"/>
        <family val="2"/>
      </rPr>
      <t>Tubo de concreto armado D=0,30m CA-1 MF</t>
    </r>
  </si>
  <si>
    <r>
      <rPr>
        <sz val="7"/>
        <rFont val="Arial"/>
        <family val="2"/>
      </rPr>
      <t>Tubo de concreto armado D=0,40m CA-1 MF</t>
    </r>
  </si>
  <si>
    <r>
      <rPr>
        <sz val="7"/>
        <rFont val="Arial"/>
        <family val="2"/>
      </rPr>
      <t>Tubo de concreto armado D=0,40m CA-2 MF</t>
    </r>
  </si>
  <si>
    <r>
      <rPr>
        <sz val="7"/>
        <rFont val="Arial"/>
        <family val="2"/>
      </rPr>
      <t>Tubo de concreto armado D=0,60m CA-1 MF</t>
    </r>
  </si>
  <si>
    <r>
      <rPr>
        <sz val="7"/>
        <rFont val="Arial"/>
        <family val="2"/>
      </rPr>
      <t>Tubo de concreto armado D=0,60m CA-1 PB</t>
    </r>
  </si>
  <si>
    <r>
      <rPr>
        <sz val="7"/>
        <rFont val="Arial"/>
        <family val="2"/>
      </rPr>
      <t>Tubo de concreto armado D=0,60m CA-2 MF</t>
    </r>
  </si>
  <si>
    <r>
      <rPr>
        <sz val="7"/>
        <rFont val="Arial"/>
        <family val="2"/>
      </rPr>
      <t>Tubo de concreto armado D=0,60m CA-2 PB</t>
    </r>
  </si>
  <si>
    <r>
      <rPr>
        <sz val="7"/>
        <rFont val="Arial"/>
        <family val="2"/>
      </rPr>
      <t>Tubo de concreto armado D=0,80m CA-1 MF</t>
    </r>
  </si>
  <si>
    <r>
      <rPr>
        <sz val="7"/>
        <rFont val="Arial"/>
        <family val="2"/>
      </rPr>
      <t>Tubo de concreto armado D=0,80m CA-1 PB</t>
    </r>
  </si>
  <si>
    <r>
      <rPr>
        <sz val="7"/>
        <rFont val="Arial"/>
        <family val="2"/>
      </rPr>
      <t>Tubo de concreto armado D=0,80m CA-2 MF</t>
    </r>
  </si>
  <si>
    <r>
      <rPr>
        <sz val="7"/>
        <rFont val="Arial"/>
        <family val="2"/>
      </rPr>
      <t>Tubo de concreto armado D=0,80m CA-2 PB</t>
    </r>
  </si>
  <si>
    <r>
      <rPr>
        <sz val="7"/>
        <rFont val="Arial"/>
        <family val="2"/>
      </rPr>
      <t>Tubo de concreto armado D=1,00m CA-1 MF</t>
    </r>
  </si>
  <si>
    <r>
      <rPr>
        <sz val="7"/>
        <rFont val="Arial"/>
        <family val="2"/>
      </rPr>
      <t>Tubo de concreto armado D=1,00m CA-1 PB</t>
    </r>
  </si>
  <si>
    <r>
      <rPr>
        <sz val="7"/>
        <rFont val="Arial"/>
        <family val="2"/>
      </rPr>
      <t>Tubo de concreto armado D=1,00m CA-2 MF</t>
    </r>
  </si>
  <si>
    <r>
      <rPr>
        <sz val="7"/>
        <rFont val="Arial"/>
        <family val="2"/>
      </rPr>
      <t>Tubo de concreto armado D=1,00m CA-2 PB</t>
    </r>
  </si>
  <si>
    <r>
      <rPr>
        <sz val="7"/>
        <rFont val="Arial"/>
        <family val="2"/>
      </rPr>
      <t>Tubo de concreto armado D=1,00m CA-3 MF</t>
    </r>
  </si>
  <si>
    <r>
      <rPr>
        <sz val="7"/>
        <rFont val="Arial"/>
        <family val="2"/>
      </rPr>
      <t>Tubo de concreto armado D=1,20m CA-1 MF</t>
    </r>
  </si>
  <si>
    <r>
      <rPr>
        <sz val="7"/>
        <rFont val="Arial"/>
        <family val="2"/>
      </rPr>
      <t>Tubo de concreto armado D=1,20m CA-1 PB</t>
    </r>
  </si>
  <si>
    <r>
      <rPr>
        <sz val="7"/>
        <rFont val="Arial"/>
        <family val="2"/>
      </rPr>
      <t>Tubo de concreto armado D=1,20m CA-2 MF</t>
    </r>
  </si>
  <si>
    <r>
      <rPr>
        <sz val="7"/>
        <rFont val="Arial"/>
        <family val="2"/>
      </rPr>
      <t>Tubo de concreto armado D=1,20m CA-2 PB</t>
    </r>
  </si>
  <si>
    <r>
      <rPr>
        <sz val="7"/>
        <rFont val="Arial"/>
        <family val="2"/>
      </rPr>
      <t>Tubo de concreto armado D=1,20m CA-3 MF</t>
    </r>
  </si>
  <si>
    <r>
      <rPr>
        <sz val="7"/>
        <rFont val="Arial"/>
        <family val="2"/>
      </rPr>
      <t>Tubo de concreto armado D=1,50m CA-1 MF</t>
    </r>
  </si>
  <si>
    <r>
      <rPr>
        <sz val="7"/>
        <rFont val="Arial"/>
        <family val="2"/>
      </rPr>
      <t>Tubo de concreto armado D=1,50m CA-1 PB</t>
    </r>
  </si>
  <si>
    <r>
      <rPr>
        <sz val="7"/>
        <rFont val="Arial"/>
        <family val="2"/>
      </rPr>
      <t>Tubo de concreto armado D=1,50m CA-2 MF</t>
    </r>
  </si>
  <si>
    <r>
      <rPr>
        <sz val="7"/>
        <rFont val="Arial"/>
        <family val="2"/>
      </rPr>
      <t>Tubo de concreto armado D=1,50m CA-2 PB</t>
    </r>
  </si>
  <si>
    <r>
      <rPr>
        <sz val="7"/>
        <rFont val="Arial"/>
        <family val="2"/>
      </rPr>
      <t>Tubo de concreto armado D=1,50m CA-3 MF</t>
    </r>
  </si>
  <si>
    <r>
      <rPr>
        <sz val="7"/>
        <rFont val="Arial"/>
        <family val="2"/>
      </rPr>
      <t>Tubo de concreto poroso D=0,20 m</t>
    </r>
  </si>
  <si>
    <r>
      <rPr>
        <sz val="7"/>
        <rFont val="Arial"/>
        <family val="2"/>
      </rPr>
      <t>Tubo de concreto s/ armaçao D=0,20m MF</t>
    </r>
  </si>
  <si>
    <r>
      <rPr>
        <sz val="7"/>
        <rFont val="Arial"/>
        <family val="2"/>
      </rPr>
      <t>Tubo de concreto s/ armaçao D=0,20m PB</t>
    </r>
  </si>
  <si>
    <r>
      <rPr>
        <sz val="7"/>
        <rFont val="Arial"/>
        <family val="2"/>
      </rPr>
      <t>Tubo de concreto s/ armaçao D=0,30m MF</t>
    </r>
  </si>
  <si>
    <r>
      <rPr>
        <sz val="7"/>
        <rFont val="Arial"/>
        <family val="2"/>
      </rPr>
      <t>Tubo de concreto s/ armaçao D=0,30m PB</t>
    </r>
  </si>
  <si>
    <r>
      <rPr>
        <sz val="7"/>
        <rFont val="Arial"/>
        <family val="2"/>
      </rPr>
      <t>Tubo de concreto s/ armaçao D=0,40m MF</t>
    </r>
  </si>
  <si>
    <r>
      <rPr>
        <sz val="7"/>
        <rFont val="Arial"/>
        <family val="2"/>
      </rPr>
      <t>Tubo de concreto s/ armaçao D=0,40m PB</t>
    </r>
  </si>
  <si>
    <r>
      <rPr>
        <sz val="7"/>
        <rFont val="Arial"/>
        <family val="2"/>
      </rPr>
      <t>Tubo de concreto s/ armaçao D=0,60m MF</t>
    </r>
  </si>
  <si>
    <r>
      <rPr>
        <sz val="7"/>
        <rFont val="Arial"/>
        <family val="2"/>
      </rPr>
      <t>Tubo de concreto s/ armaçao D=0,60m PB</t>
    </r>
  </si>
  <si>
    <r>
      <rPr>
        <sz val="7"/>
        <rFont val="Arial"/>
        <family val="2"/>
      </rPr>
      <t>Tubo de PVC de 100mm para esgoto</t>
    </r>
  </si>
  <si>
    <r>
      <rPr>
        <sz val="7"/>
        <rFont val="Arial"/>
        <family val="2"/>
      </rPr>
      <t>Tubo de PVC PBA CL 15 DN  75mm</t>
    </r>
  </si>
  <si>
    <r>
      <rPr>
        <sz val="7"/>
        <rFont val="Arial"/>
        <family val="2"/>
      </rPr>
      <t>Tubo de PVC PBA CL 15 DN 100mm</t>
    </r>
  </si>
  <si>
    <r>
      <rPr>
        <sz val="7"/>
        <rFont val="Arial"/>
        <family val="2"/>
      </rPr>
      <t>Tubo de PVC PBA, JEI (junta elástica) Classe 12 - NBR 5647,  diam. 75mm</t>
    </r>
  </si>
  <si>
    <r>
      <rPr>
        <sz val="7"/>
        <rFont val="Arial"/>
        <family val="2"/>
      </rPr>
      <t>Tubo de PVC PBA, JEI (junta elástica) Classe 12 - NBR 5647 diâm. 50mm</t>
    </r>
  </si>
  <si>
    <r>
      <rPr>
        <sz val="7"/>
        <rFont val="Arial"/>
        <family val="2"/>
      </rPr>
      <t>Tubo de PVC rígido D=  50mm (dreno) - vara 6m</t>
    </r>
  </si>
  <si>
    <r>
      <rPr>
        <sz val="7"/>
        <rFont val="Arial"/>
        <family val="2"/>
      </rPr>
      <t>Tubo de PVC rígido D=  75mm (dreno) - vara 6m</t>
    </r>
  </si>
  <si>
    <r>
      <rPr>
        <sz val="7"/>
        <rFont val="Arial"/>
        <family val="2"/>
      </rPr>
      <t>Tubo de PVC rígido D= 100mm (dreno) - vara 6m</t>
    </r>
  </si>
  <si>
    <r>
      <rPr>
        <sz val="7"/>
        <rFont val="Arial"/>
        <family val="2"/>
      </rPr>
      <t>Tubo de PVC rígido, PBV, Série R, vara com 3m, diâmetro nominal de 50mm</t>
    </r>
  </si>
  <si>
    <r>
      <rPr>
        <sz val="7"/>
        <rFont val="Arial"/>
        <family val="2"/>
      </rPr>
      <t>Tubo de PVC rígido, roscável, vara com 6m de 3/4"</t>
    </r>
  </si>
  <si>
    <r>
      <rPr>
        <sz val="7"/>
        <rFont val="Arial"/>
        <family val="2"/>
      </rPr>
      <t>Tubo de PVC rígido, série R NBR5688, diam.100mm</t>
    </r>
  </si>
  <si>
    <r>
      <rPr>
        <sz val="7"/>
        <rFont val="Arial"/>
        <family val="2"/>
      </rPr>
      <t>Tubo de PVC soldável DN 20mm</t>
    </r>
  </si>
  <si>
    <r>
      <rPr>
        <sz val="7"/>
        <rFont val="Arial"/>
        <family val="2"/>
      </rPr>
      <t>Tubo de PVC soldável DN 25mm</t>
    </r>
  </si>
  <si>
    <r>
      <rPr>
        <sz val="7"/>
        <rFont val="Arial"/>
        <family val="2"/>
      </rPr>
      <t>Tubo de PVC soldável DN 32mm</t>
    </r>
  </si>
  <si>
    <r>
      <rPr>
        <sz val="7"/>
        <rFont val="Arial"/>
        <family val="2"/>
      </rPr>
      <t>Tubo de PVC soldável DN 50 mm (água)</t>
    </r>
  </si>
  <si>
    <r>
      <rPr>
        <sz val="7"/>
        <rFont val="Arial"/>
        <family val="2"/>
      </rPr>
      <t>Tubo IRRIFORT agropecuário diâmetro 32</t>
    </r>
  </si>
  <si>
    <r>
      <rPr>
        <sz val="7"/>
        <rFont val="Arial"/>
        <family val="2"/>
      </rPr>
      <t>Tubo para irrigação linha fixa PN40, diâm. 50mm</t>
    </r>
  </si>
  <si>
    <r>
      <rPr>
        <sz val="7"/>
        <rFont val="Arial"/>
        <family val="2"/>
      </rPr>
      <t>Tubo para irrigação linha fixa PN40, diam. 75mm</t>
    </r>
  </si>
  <si>
    <r>
      <rPr>
        <sz val="7"/>
        <rFont val="Arial"/>
        <family val="2"/>
      </rPr>
      <t>Tubo plástico, corrugado, perfurado de PEAD (polietileno de alta densidade), padrão NBR, diâmetro 100mm</t>
    </r>
  </si>
  <si>
    <r>
      <rPr>
        <sz val="7"/>
        <rFont val="Arial"/>
        <family val="2"/>
      </rPr>
      <t>Tubo plástico, corrugado, perfurado de PEAD (polietileno de alta densidade), padrão NBR, diâmetro 65mm</t>
    </r>
  </si>
  <si>
    <r>
      <rPr>
        <sz val="7"/>
        <rFont val="Arial"/>
        <family val="2"/>
      </rPr>
      <t>TX 25.00% s/ mao obra/equip. projeto</t>
    </r>
  </si>
  <si>
    <r>
      <rPr>
        <sz val="7"/>
        <rFont val="Arial"/>
        <family val="2"/>
      </rPr>
      <t>TX 80,40 s/ mao obra/equip. projeto</t>
    </r>
  </si>
  <si>
    <r>
      <rPr>
        <sz val="7"/>
        <rFont val="Arial"/>
        <family val="2"/>
      </rPr>
      <t>Vassoura tipo gari</t>
    </r>
  </si>
  <si>
    <r>
      <rPr>
        <sz val="7"/>
        <rFont val="Arial"/>
        <family val="2"/>
      </rPr>
      <t>Verniz (para tijolinho a vista)</t>
    </r>
  </si>
  <si>
    <r>
      <rPr>
        <sz val="7"/>
        <rFont val="Arial"/>
        <family val="2"/>
      </rPr>
      <t>Zarcão, Suvinil ou equivalente</t>
    </r>
  </si>
  <si>
    <r>
      <rPr>
        <sz val="7"/>
        <rFont val="Arial"/>
        <family val="2"/>
      </rPr>
      <t>0,65</t>
    </r>
  </si>
  <si>
    <r>
      <rPr>
        <sz val="7"/>
        <rFont val="Arial"/>
        <family val="2"/>
      </rPr>
      <t>117,39</t>
    </r>
  </si>
  <si>
    <r>
      <rPr>
        <sz val="7"/>
        <rFont val="Arial"/>
        <family val="2"/>
      </rPr>
      <t>87,80</t>
    </r>
  </si>
  <si>
    <r>
      <rPr>
        <sz val="7"/>
        <rFont val="Arial"/>
        <family val="2"/>
      </rPr>
      <t>273,28</t>
    </r>
  </si>
  <si>
    <r>
      <rPr>
        <sz val="7"/>
        <rFont val="Arial"/>
        <family val="2"/>
      </rPr>
      <t>7,20</t>
    </r>
  </si>
  <si>
    <r>
      <rPr>
        <sz val="7"/>
        <rFont val="Arial"/>
        <family val="2"/>
      </rPr>
      <t>7,01</t>
    </r>
  </si>
  <si>
    <r>
      <rPr>
        <sz val="7"/>
        <rFont val="Arial"/>
        <family val="2"/>
      </rPr>
      <t>7,40</t>
    </r>
  </si>
  <si>
    <r>
      <rPr>
        <sz val="7"/>
        <rFont val="Arial"/>
        <family val="2"/>
      </rPr>
      <t>6,33</t>
    </r>
  </si>
  <si>
    <r>
      <rPr>
        <sz val="7"/>
        <rFont val="Arial"/>
        <family val="2"/>
      </rPr>
      <t>6,71</t>
    </r>
  </si>
  <si>
    <r>
      <rPr>
        <sz val="7"/>
        <rFont val="Arial"/>
        <family val="2"/>
      </rPr>
      <t>6,45</t>
    </r>
  </si>
  <si>
    <r>
      <rPr>
        <sz val="7"/>
        <rFont val="Arial"/>
        <family val="2"/>
      </rPr>
      <t>6,49</t>
    </r>
  </si>
  <si>
    <r>
      <rPr>
        <sz val="7"/>
        <rFont val="Arial"/>
        <family val="2"/>
      </rPr>
      <t>7,72</t>
    </r>
  </si>
  <si>
    <r>
      <rPr>
        <sz val="7"/>
        <rFont val="Arial"/>
        <family val="2"/>
      </rPr>
      <t>10,96</t>
    </r>
  </si>
  <si>
    <r>
      <rPr>
        <sz val="7"/>
        <rFont val="Arial"/>
        <family val="2"/>
      </rPr>
      <t>112,98</t>
    </r>
  </si>
  <si>
    <r>
      <rPr>
        <sz val="7"/>
        <rFont val="Arial"/>
        <family val="2"/>
      </rPr>
      <t>47,88</t>
    </r>
  </si>
  <si>
    <r>
      <rPr>
        <sz val="7"/>
        <rFont val="Arial"/>
        <family val="2"/>
      </rPr>
      <t>40,94</t>
    </r>
  </si>
  <si>
    <r>
      <rPr>
        <sz val="7"/>
        <rFont val="Arial"/>
        <family val="2"/>
      </rPr>
      <t>51,45</t>
    </r>
  </si>
  <si>
    <r>
      <rPr>
        <sz val="7"/>
        <rFont val="Arial"/>
        <family val="2"/>
      </rPr>
      <t>816,55</t>
    </r>
  </si>
  <si>
    <r>
      <rPr>
        <sz val="7"/>
        <rFont val="Arial"/>
        <family val="2"/>
      </rPr>
      <t>3,76</t>
    </r>
  </si>
  <si>
    <r>
      <rPr>
        <sz val="7"/>
        <rFont val="Arial"/>
        <family val="2"/>
      </rPr>
      <t>8,82</t>
    </r>
  </si>
  <si>
    <r>
      <rPr>
        <sz val="7"/>
        <rFont val="Arial"/>
        <family val="2"/>
      </rPr>
      <t>14,34</t>
    </r>
  </si>
  <si>
    <r>
      <rPr>
        <sz val="7"/>
        <rFont val="Arial"/>
        <family val="2"/>
      </rPr>
      <t>3,98</t>
    </r>
  </si>
  <si>
    <r>
      <rPr>
        <sz val="7"/>
        <rFont val="Arial"/>
        <family val="2"/>
      </rPr>
      <t>360,89</t>
    </r>
  </si>
  <si>
    <r>
      <rPr>
        <sz val="7"/>
        <rFont val="Arial"/>
        <family val="2"/>
      </rPr>
      <t>260,00</t>
    </r>
  </si>
  <si>
    <r>
      <rPr>
        <sz val="7"/>
        <rFont val="Arial"/>
        <family val="2"/>
      </rPr>
      <t>47,75</t>
    </r>
  </si>
  <si>
    <r>
      <rPr>
        <sz val="7"/>
        <rFont val="Arial"/>
        <family val="2"/>
      </rPr>
      <t>5.174,56</t>
    </r>
  </si>
  <si>
    <r>
      <rPr>
        <sz val="7"/>
        <rFont val="Arial"/>
        <family val="2"/>
      </rPr>
      <t>3.201,90</t>
    </r>
  </si>
  <si>
    <r>
      <rPr>
        <sz val="7"/>
        <rFont val="Arial"/>
        <family val="2"/>
      </rPr>
      <t>5.172,11</t>
    </r>
  </si>
  <si>
    <r>
      <rPr>
        <sz val="7"/>
        <rFont val="Arial"/>
        <family val="2"/>
      </rPr>
      <t>4.394,12</t>
    </r>
  </si>
  <si>
    <r>
      <rPr>
        <sz val="7"/>
        <rFont val="Arial"/>
        <family val="2"/>
      </rPr>
      <t>4.145,63</t>
    </r>
  </si>
  <si>
    <r>
      <rPr>
        <sz val="7"/>
        <rFont val="Arial"/>
        <family val="2"/>
      </rPr>
      <t>490,40</t>
    </r>
  </si>
  <si>
    <r>
      <rPr>
        <sz val="7"/>
        <rFont val="Arial"/>
        <family val="2"/>
      </rPr>
      <t>2.050,29</t>
    </r>
  </si>
  <si>
    <r>
      <rPr>
        <sz val="7"/>
        <rFont val="Arial"/>
        <family val="2"/>
      </rPr>
      <t>8.274,95</t>
    </r>
  </si>
  <si>
    <r>
      <rPr>
        <sz val="7"/>
        <rFont val="Arial"/>
        <family val="2"/>
      </rPr>
      <t>2.959,49</t>
    </r>
  </si>
  <si>
    <r>
      <rPr>
        <sz val="7"/>
        <rFont val="Arial"/>
        <family val="2"/>
      </rPr>
      <t>400,00</t>
    </r>
  </si>
  <si>
    <r>
      <rPr>
        <sz val="7"/>
        <rFont val="Arial"/>
        <family val="2"/>
      </rPr>
      <t>6,66</t>
    </r>
  </si>
  <si>
    <r>
      <rPr>
        <sz val="7"/>
        <rFont val="Arial"/>
        <family val="2"/>
      </rPr>
      <t>9,12</t>
    </r>
  </si>
  <si>
    <r>
      <rPr>
        <sz val="7"/>
        <rFont val="Arial"/>
        <family val="2"/>
      </rPr>
      <t>75,47</t>
    </r>
  </si>
  <si>
    <r>
      <rPr>
        <sz val="7"/>
        <rFont val="Arial"/>
        <family val="2"/>
      </rPr>
      <t>2.271,54</t>
    </r>
  </si>
  <si>
    <r>
      <rPr>
        <sz val="7"/>
        <rFont val="Arial"/>
        <family val="2"/>
      </rPr>
      <t>3.129,65</t>
    </r>
  </si>
  <si>
    <r>
      <rPr>
        <sz val="7"/>
        <rFont val="Arial"/>
        <family val="2"/>
      </rPr>
      <t>3.826,09</t>
    </r>
  </si>
  <si>
    <r>
      <rPr>
        <sz val="7"/>
        <rFont val="Arial"/>
        <family val="2"/>
      </rPr>
      <t>628,10</t>
    </r>
  </si>
  <si>
    <r>
      <rPr>
        <sz val="7"/>
        <rFont val="Arial"/>
        <family val="2"/>
      </rPr>
      <t>5.258,21</t>
    </r>
  </si>
  <si>
    <r>
      <rPr>
        <sz val="7"/>
        <rFont val="Arial"/>
        <family val="2"/>
      </rPr>
      <t>614,80</t>
    </r>
  </si>
  <si>
    <r>
      <rPr>
        <sz val="7"/>
        <rFont val="Arial"/>
        <family val="2"/>
      </rPr>
      <t>150,25</t>
    </r>
  </si>
  <si>
    <r>
      <rPr>
        <sz val="7"/>
        <rFont val="Arial"/>
        <family val="2"/>
      </rPr>
      <t>414,05</t>
    </r>
  </si>
  <si>
    <r>
      <rPr>
        <sz val="7"/>
        <rFont val="Arial"/>
        <family val="2"/>
      </rPr>
      <t>17,83</t>
    </r>
  </si>
  <si>
    <r>
      <rPr>
        <sz val="7"/>
        <rFont val="Arial"/>
        <family val="2"/>
      </rPr>
      <t>15,88</t>
    </r>
  </si>
  <si>
    <r>
      <rPr>
        <sz val="7"/>
        <rFont val="Arial"/>
        <family val="2"/>
      </rPr>
      <t>16,04</t>
    </r>
  </si>
  <si>
    <r>
      <rPr>
        <sz val="7"/>
        <rFont val="Arial"/>
        <family val="2"/>
      </rPr>
      <t>19,09</t>
    </r>
  </si>
  <si>
    <r>
      <rPr>
        <sz val="7"/>
        <rFont val="Arial"/>
        <family val="2"/>
      </rPr>
      <t>1.119,12</t>
    </r>
  </si>
  <si>
    <r>
      <rPr>
        <sz val="7"/>
        <rFont val="Arial"/>
        <family val="2"/>
      </rPr>
      <t>9,72</t>
    </r>
  </si>
  <si>
    <r>
      <rPr>
        <sz val="7"/>
        <rFont val="Arial"/>
        <family val="2"/>
      </rPr>
      <t>106,67</t>
    </r>
  </si>
  <si>
    <r>
      <rPr>
        <sz val="7"/>
        <rFont val="Arial"/>
        <family val="2"/>
      </rPr>
      <t>81,89</t>
    </r>
  </si>
  <si>
    <r>
      <rPr>
        <sz val="7"/>
        <rFont val="Arial"/>
        <family val="2"/>
      </rPr>
      <t>80,84</t>
    </r>
  </si>
  <si>
    <r>
      <rPr>
        <sz val="7"/>
        <rFont val="Arial"/>
        <family val="2"/>
      </rPr>
      <t>40,42</t>
    </r>
  </si>
  <si>
    <r>
      <rPr>
        <sz val="7"/>
        <rFont val="Arial"/>
        <family val="2"/>
      </rPr>
      <t>33,51</t>
    </r>
  </si>
  <si>
    <r>
      <rPr>
        <sz val="7"/>
        <rFont val="Arial"/>
        <family val="2"/>
      </rPr>
      <t>10.670,00</t>
    </r>
  </si>
  <si>
    <r>
      <rPr>
        <sz val="7"/>
        <rFont val="Arial"/>
        <family val="2"/>
      </rPr>
      <t>12.026,00</t>
    </r>
  </si>
  <si>
    <r>
      <rPr>
        <sz val="7"/>
        <rFont val="Arial"/>
        <family val="2"/>
      </rPr>
      <t>14.016,00</t>
    </r>
  </si>
  <si>
    <r>
      <rPr>
        <sz val="7"/>
        <rFont val="Arial"/>
        <family val="2"/>
      </rPr>
      <t>17.632,00</t>
    </r>
  </si>
  <si>
    <r>
      <rPr>
        <sz val="7"/>
        <rFont val="Arial"/>
        <family val="2"/>
      </rPr>
      <t>19.622,00</t>
    </r>
  </si>
  <si>
    <r>
      <rPr>
        <sz val="7"/>
        <rFont val="Arial"/>
        <family val="2"/>
      </rPr>
      <t>21.158,00</t>
    </r>
  </si>
  <si>
    <r>
      <rPr>
        <sz val="7"/>
        <rFont val="Arial"/>
        <family val="2"/>
      </rPr>
      <t>22.966,00</t>
    </r>
  </si>
  <si>
    <r>
      <rPr>
        <sz val="7"/>
        <rFont val="Arial"/>
        <family val="2"/>
      </rPr>
      <t>5.335,00</t>
    </r>
  </si>
  <si>
    <r>
      <rPr>
        <sz val="7"/>
        <rFont val="Arial"/>
        <family val="2"/>
      </rPr>
      <t>6.013,00</t>
    </r>
  </si>
  <si>
    <r>
      <rPr>
        <sz val="7"/>
        <rFont val="Arial"/>
        <family val="2"/>
      </rPr>
      <t>7.008,00</t>
    </r>
  </si>
  <si>
    <r>
      <rPr>
        <sz val="7"/>
        <rFont val="Arial"/>
        <family val="2"/>
      </rPr>
      <t>8.816,00</t>
    </r>
  </si>
  <si>
    <r>
      <rPr>
        <sz val="7"/>
        <rFont val="Arial"/>
        <family val="2"/>
      </rPr>
      <t>9.811,00</t>
    </r>
  </si>
  <si>
    <r>
      <rPr>
        <sz val="7"/>
        <rFont val="Arial"/>
        <family val="2"/>
      </rPr>
      <t>10.579,00</t>
    </r>
  </si>
  <si>
    <r>
      <rPr>
        <sz val="7"/>
        <rFont val="Arial"/>
        <family val="2"/>
      </rPr>
      <t>11.483,00</t>
    </r>
  </si>
  <si>
    <r>
      <rPr>
        <sz val="7"/>
        <rFont val="Arial"/>
        <family val="2"/>
      </rPr>
      <t>13.247,00</t>
    </r>
  </si>
  <si>
    <r>
      <rPr>
        <sz val="7"/>
        <rFont val="Arial"/>
        <family val="2"/>
      </rPr>
      <t>29.294,00</t>
    </r>
  </si>
  <si>
    <r>
      <rPr>
        <sz val="7"/>
        <rFont val="Arial"/>
        <family val="2"/>
      </rPr>
      <t>14.967,20</t>
    </r>
  </si>
  <si>
    <r>
      <rPr>
        <sz val="7"/>
        <rFont val="Arial"/>
        <family val="2"/>
      </rPr>
      <t>0,61</t>
    </r>
  </si>
  <si>
    <r>
      <rPr>
        <sz val="7"/>
        <rFont val="Arial"/>
        <family val="2"/>
      </rPr>
      <t>30,75</t>
    </r>
  </si>
  <si>
    <r>
      <rPr>
        <sz val="7"/>
        <rFont val="Arial"/>
        <family val="2"/>
      </rPr>
      <t>10,27</t>
    </r>
  </si>
  <si>
    <r>
      <rPr>
        <sz val="7"/>
        <rFont val="Arial"/>
        <family val="2"/>
      </rPr>
      <t>6,35</t>
    </r>
  </si>
  <si>
    <r>
      <rPr>
        <sz val="7"/>
        <rFont val="Arial"/>
        <family val="2"/>
      </rPr>
      <t>85,33</t>
    </r>
  </si>
  <si>
    <r>
      <rPr>
        <sz val="7"/>
        <rFont val="Arial"/>
        <family val="2"/>
      </rPr>
      <t>4,98</t>
    </r>
  </si>
  <si>
    <r>
      <rPr>
        <sz val="7"/>
        <rFont val="Arial"/>
        <family val="2"/>
      </rPr>
      <t>3,82</t>
    </r>
  </si>
  <si>
    <r>
      <rPr>
        <sz val="7"/>
        <rFont val="Arial"/>
        <family val="2"/>
      </rPr>
      <t>4,73</t>
    </r>
  </si>
  <si>
    <r>
      <rPr>
        <sz val="7"/>
        <rFont val="Arial"/>
        <family val="2"/>
      </rPr>
      <t>5,68</t>
    </r>
  </si>
  <si>
    <r>
      <rPr>
        <sz val="7"/>
        <rFont val="Arial"/>
        <family val="2"/>
      </rPr>
      <t>58,45</t>
    </r>
  </si>
  <si>
    <r>
      <rPr>
        <sz val="7"/>
        <rFont val="Arial"/>
        <family val="2"/>
      </rPr>
      <t>66,31</t>
    </r>
  </si>
  <si>
    <r>
      <rPr>
        <sz val="7"/>
        <rFont val="Arial"/>
        <family val="2"/>
      </rPr>
      <t>72,48</t>
    </r>
  </si>
  <si>
    <r>
      <rPr>
        <sz val="7"/>
        <rFont val="Arial"/>
        <family val="2"/>
      </rPr>
      <t>87,15</t>
    </r>
  </si>
  <si>
    <r>
      <rPr>
        <sz val="7"/>
        <rFont val="Arial"/>
        <family val="2"/>
      </rPr>
      <t>3,03</t>
    </r>
  </si>
  <si>
    <r>
      <rPr>
        <sz val="7"/>
        <rFont val="Arial"/>
        <family val="2"/>
      </rPr>
      <t>46,25</t>
    </r>
  </si>
  <si>
    <r>
      <rPr>
        <sz val="7"/>
        <rFont val="Arial"/>
        <family val="2"/>
      </rPr>
      <t>3.720,30</t>
    </r>
  </si>
  <si>
    <r>
      <rPr>
        <sz val="7"/>
        <rFont val="Arial"/>
        <family val="2"/>
      </rPr>
      <t>2.053,81</t>
    </r>
  </si>
  <si>
    <r>
      <rPr>
        <sz val="7"/>
        <rFont val="Arial"/>
        <family val="2"/>
      </rPr>
      <t>98,67</t>
    </r>
  </si>
  <si>
    <r>
      <rPr>
        <sz val="7"/>
        <rFont val="Arial"/>
        <family val="2"/>
      </rPr>
      <t>149,33</t>
    </r>
  </si>
  <si>
    <r>
      <rPr>
        <sz val="7"/>
        <rFont val="Arial"/>
        <family val="2"/>
      </rPr>
      <t>111,53</t>
    </r>
  </si>
  <si>
    <r>
      <rPr>
        <sz val="7"/>
        <rFont val="Arial"/>
        <family val="2"/>
      </rPr>
      <t>110,84</t>
    </r>
  </si>
  <si>
    <r>
      <rPr>
        <sz val="7"/>
        <rFont val="Arial"/>
        <family val="2"/>
      </rPr>
      <t>625,95</t>
    </r>
  </si>
  <si>
    <r>
      <rPr>
        <sz val="7"/>
        <rFont val="Arial"/>
        <family val="2"/>
      </rPr>
      <t>654,82</t>
    </r>
  </si>
  <si>
    <r>
      <rPr>
        <sz val="7"/>
        <rFont val="Arial"/>
        <family val="2"/>
      </rPr>
      <t>782,15</t>
    </r>
  </si>
  <si>
    <r>
      <rPr>
        <sz val="7"/>
        <rFont val="Arial"/>
        <family val="2"/>
      </rPr>
      <t>1.064,65</t>
    </r>
  </si>
  <si>
    <r>
      <rPr>
        <sz val="7"/>
        <rFont val="Arial"/>
        <family val="2"/>
      </rPr>
      <t>1.360,51</t>
    </r>
  </si>
  <si>
    <r>
      <rPr>
        <sz val="7"/>
        <rFont val="Arial"/>
        <family val="2"/>
      </rPr>
      <t>1.655,38</t>
    </r>
  </si>
  <si>
    <r>
      <rPr>
        <sz val="7"/>
        <rFont val="Arial"/>
        <family val="2"/>
      </rPr>
      <t>1.904,15</t>
    </r>
  </si>
  <si>
    <r>
      <rPr>
        <sz val="7"/>
        <rFont val="Arial"/>
        <family val="2"/>
      </rPr>
      <t>2.178,67</t>
    </r>
  </si>
  <si>
    <r>
      <rPr>
        <sz val="7"/>
        <rFont val="Arial"/>
        <family val="2"/>
      </rPr>
      <t>2.504,50</t>
    </r>
  </si>
  <si>
    <r>
      <rPr>
        <sz val="7"/>
        <rFont val="Arial"/>
        <family val="2"/>
      </rPr>
      <t>1,19</t>
    </r>
  </si>
  <si>
    <r>
      <rPr>
        <sz val="7"/>
        <rFont val="Arial"/>
        <family val="2"/>
      </rPr>
      <t>8,68</t>
    </r>
  </si>
  <si>
    <r>
      <rPr>
        <sz val="7"/>
        <rFont val="Arial"/>
        <family val="2"/>
      </rPr>
      <t>0,37</t>
    </r>
  </si>
  <si>
    <r>
      <rPr>
        <sz val="7"/>
        <rFont val="Arial"/>
        <family val="2"/>
      </rPr>
      <t>3,67</t>
    </r>
  </si>
  <si>
    <r>
      <rPr>
        <sz val="7"/>
        <rFont val="Arial"/>
        <family val="2"/>
      </rPr>
      <t>18,92</t>
    </r>
  </si>
  <si>
    <r>
      <rPr>
        <sz val="7"/>
        <rFont val="Arial"/>
        <family val="2"/>
      </rPr>
      <t>2,36</t>
    </r>
  </si>
  <si>
    <r>
      <rPr>
        <sz val="7"/>
        <rFont val="Arial"/>
        <family val="2"/>
      </rPr>
      <t>3,62</t>
    </r>
  </si>
  <si>
    <r>
      <rPr>
        <sz val="7"/>
        <rFont val="Arial"/>
        <family val="2"/>
      </rPr>
      <t>5,27</t>
    </r>
  </si>
  <si>
    <r>
      <rPr>
        <sz val="7"/>
        <rFont val="Arial"/>
        <family val="2"/>
      </rPr>
      <t>8,64</t>
    </r>
  </si>
  <si>
    <r>
      <rPr>
        <sz val="7"/>
        <rFont val="Arial"/>
        <family val="2"/>
      </rPr>
      <t>21,34</t>
    </r>
  </si>
  <si>
    <r>
      <rPr>
        <sz val="7"/>
        <rFont val="Arial"/>
        <family val="2"/>
      </rPr>
      <t>30,16</t>
    </r>
  </si>
  <si>
    <r>
      <rPr>
        <sz val="7"/>
        <rFont val="Arial"/>
        <family val="2"/>
      </rPr>
      <t>32,92</t>
    </r>
  </si>
  <si>
    <r>
      <rPr>
        <sz val="7"/>
        <rFont val="Arial"/>
        <family val="2"/>
      </rPr>
      <t>6,80</t>
    </r>
  </si>
  <si>
    <r>
      <rPr>
        <sz val="7"/>
        <rFont val="Arial"/>
        <family val="2"/>
      </rPr>
      <t>6,67</t>
    </r>
  </si>
  <si>
    <r>
      <rPr>
        <sz val="7"/>
        <rFont val="Arial"/>
        <family val="2"/>
      </rPr>
      <t>16,12</t>
    </r>
  </si>
  <si>
    <r>
      <rPr>
        <sz val="7"/>
        <rFont val="Arial"/>
        <family val="2"/>
      </rPr>
      <t>27,76</t>
    </r>
  </si>
  <si>
    <r>
      <rPr>
        <sz val="7"/>
        <rFont val="Arial"/>
        <family val="2"/>
      </rPr>
      <t>1.650,41</t>
    </r>
  </si>
  <si>
    <r>
      <rPr>
        <sz val="7"/>
        <rFont val="Arial"/>
        <family val="2"/>
      </rPr>
      <t>1.941,01</t>
    </r>
  </si>
  <si>
    <r>
      <rPr>
        <sz val="7"/>
        <rFont val="Arial"/>
        <family val="2"/>
      </rPr>
      <t>1.522,26</t>
    </r>
  </si>
  <si>
    <r>
      <rPr>
        <sz val="7"/>
        <rFont val="Arial"/>
        <family val="2"/>
      </rPr>
      <t>104,42</t>
    </r>
  </si>
  <si>
    <r>
      <rPr>
        <sz val="7"/>
        <rFont val="Arial"/>
        <family val="2"/>
      </rPr>
      <t>1,82</t>
    </r>
  </si>
  <si>
    <r>
      <rPr>
        <sz val="7"/>
        <rFont val="Arial"/>
        <family val="2"/>
      </rPr>
      <t>1.955,00</t>
    </r>
  </si>
  <si>
    <r>
      <rPr>
        <sz val="7"/>
        <rFont val="Arial"/>
        <family val="2"/>
      </rPr>
      <t>8,02</t>
    </r>
  </si>
  <si>
    <r>
      <rPr>
        <sz val="7"/>
        <rFont val="Arial"/>
        <family val="2"/>
      </rPr>
      <t>9,98</t>
    </r>
  </si>
  <si>
    <r>
      <rPr>
        <sz val="7"/>
        <rFont val="Arial"/>
        <family val="2"/>
      </rPr>
      <t>10,84</t>
    </r>
  </si>
  <si>
    <r>
      <rPr>
        <sz val="7"/>
        <rFont val="Arial"/>
        <family val="2"/>
      </rPr>
      <t>9,27</t>
    </r>
  </si>
  <si>
    <r>
      <rPr>
        <sz val="7"/>
        <rFont val="Arial"/>
        <family val="2"/>
      </rPr>
      <t>4.468,26</t>
    </r>
  </si>
  <si>
    <r>
      <rPr>
        <sz val="7"/>
        <rFont val="Arial"/>
        <family val="2"/>
      </rPr>
      <t>22,14</t>
    </r>
  </si>
  <si>
    <r>
      <rPr>
        <sz val="7"/>
        <rFont val="Arial"/>
        <family val="2"/>
      </rPr>
      <t>69,04</t>
    </r>
  </si>
  <si>
    <r>
      <rPr>
        <sz val="7"/>
        <rFont val="Arial"/>
        <family val="2"/>
      </rPr>
      <t>35,58</t>
    </r>
  </si>
  <si>
    <r>
      <rPr>
        <sz val="7"/>
        <rFont val="Arial"/>
        <family val="2"/>
      </rPr>
      <t>97,23</t>
    </r>
  </si>
  <si>
    <r>
      <rPr>
        <sz val="7"/>
        <rFont val="Arial"/>
        <family val="2"/>
      </rPr>
      <t>140,07</t>
    </r>
  </si>
  <si>
    <r>
      <rPr>
        <sz val="7"/>
        <rFont val="Arial"/>
        <family val="2"/>
      </rPr>
      <t>9,05</t>
    </r>
  </si>
  <si>
    <r>
      <rPr>
        <sz val="7"/>
        <rFont val="Arial"/>
        <family val="2"/>
      </rPr>
      <t>12,21</t>
    </r>
  </si>
  <si>
    <r>
      <rPr>
        <sz val="7"/>
        <rFont val="Arial"/>
        <family val="2"/>
      </rPr>
      <t>8,86</t>
    </r>
  </si>
  <si>
    <r>
      <rPr>
        <sz val="7"/>
        <rFont val="Arial"/>
        <family val="2"/>
      </rPr>
      <t>7,29</t>
    </r>
  </si>
  <si>
    <r>
      <rPr>
        <sz val="7"/>
        <rFont val="Arial"/>
        <family val="2"/>
      </rPr>
      <t>132,41</t>
    </r>
  </si>
  <si>
    <r>
      <rPr>
        <sz val="7"/>
        <rFont val="Arial"/>
        <family val="2"/>
      </rPr>
      <t>7,35</t>
    </r>
  </si>
  <si>
    <r>
      <rPr>
        <sz val="7"/>
        <rFont val="Arial"/>
        <family val="2"/>
      </rPr>
      <t>9,53</t>
    </r>
  </si>
  <si>
    <r>
      <rPr>
        <sz val="7"/>
        <rFont val="Arial"/>
        <family val="2"/>
      </rPr>
      <t>8,22</t>
    </r>
  </si>
  <si>
    <r>
      <rPr>
        <sz val="7"/>
        <rFont val="Arial"/>
        <family val="2"/>
      </rPr>
      <t>8,05</t>
    </r>
  </si>
  <si>
    <r>
      <rPr>
        <sz val="7"/>
        <rFont val="Arial"/>
        <family val="2"/>
      </rPr>
      <t>107,77</t>
    </r>
  </si>
  <si>
    <r>
      <rPr>
        <sz val="7"/>
        <rFont val="Arial"/>
        <family val="2"/>
      </rPr>
      <t>8,80</t>
    </r>
  </si>
  <si>
    <r>
      <rPr>
        <sz val="7"/>
        <rFont val="Arial"/>
        <family val="2"/>
      </rPr>
      <t>0,59</t>
    </r>
  </si>
  <si>
    <r>
      <rPr>
        <sz val="7"/>
        <rFont val="Arial"/>
        <family val="2"/>
      </rPr>
      <t>4,02</t>
    </r>
  </si>
  <si>
    <r>
      <rPr>
        <sz val="7"/>
        <rFont val="Arial"/>
        <family val="2"/>
      </rPr>
      <t>29,77</t>
    </r>
  </si>
  <si>
    <r>
      <rPr>
        <sz val="7"/>
        <rFont val="Arial"/>
        <family val="2"/>
      </rPr>
      <t>455,08</t>
    </r>
  </si>
  <si>
    <r>
      <rPr>
        <sz val="7"/>
        <rFont val="Arial"/>
        <family val="2"/>
      </rPr>
      <t>471,25</t>
    </r>
  </si>
  <si>
    <r>
      <rPr>
        <sz val="7"/>
        <rFont val="Arial"/>
        <family val="2"/>
      </rPr>
      <t>500,40</t>
    </r>
  </si>
  <si>
    <r>
      <rPr>
        <sz val="7"/>
        <rFont val="Arial"/>
        <family val="2"/>
      </rPr>
      <t>513,00</t>
    </r>
  </si>
  <si>
    <r>
      <rPr>
        <sz val="7"/>
        <rFont val="Arial"/>
        <family val="2"/>
      </rPr>
      <t>572,49</t>
    </r>
  </si>
  <si>
    <r>
      <rPr>
        <sz val="7"/>
        <rFont val="Arial"/>
        <family val="2"/>
      </rPr>
      <t>597,21</t>
    </r>
  </si>
  <si>
    <r>
      <rPr>
        <sz val="7"/>
        <rFont val="Arial"/>
        <family val="2"/>
      </rPr>
      <t>1.031,70</t>
    </r>
  </si>
  <si>
    <r>
      <rPr>
        <sz val="7"/>
        <rFont val="Arial"/>
        <family val="2"/>
      </rPr>
      <t>104,12</t>
    </r>
  </si>
  <si>
    <r>
      <rPr>
        <sz val="7"/>
        <rFont val="Arial"/>
        <family val="2"/>
      </rPr>
      <t>30,53</t>
    </r>
  </si>
  <si>
    <r>
      <rPr>
        <sz val="7"/>
        <rFont val="Arial"/>
        <family val="2"/>
      </rPr>
      <t>26.602,12</t>
    </r>
  </si>
  <si>
    <r>
      <rPr>
        <sz val="7"/>
        <rFont val="Arial"/>
        <family val="2"/>
      </rPr>
      <t>14.524,83</t>
    </r>
  </si>
  <si>
    <r>
      <rPr>
        <sz val="7"/>
        <rFont val="Arial"/>
        <family val="2"/>
      </rPr>
      <t>1,76</t>
    </r>
  </si>
  <si>
    <r>
      <rPr>
        <sz val="7"/>
        <rFont val="Arial"/>
        <family val="2"/>
      </rPr>
      <t>960,01</t>
    </r>
  </si>
  <si>
    <r>
      <rPr>
        <sz val="7"/>
        <rFont val="Arial"/>
        <family val="2"/>
      </rPr>
      <t>2,94</t>
    </r>
  </si>
  <si>
    <r>
      <rPr>
        <sz val="7"/>
        <rFont val="Arial"/>
        <family val="2"/>
      </rPr>
      <t>319,83</t>
    </r>
  </si>
  <si>
    <r>
      <rPr>
        <sz val="7"/>
        <rFont val="Arial"/>
        <family val="2"/>
      </rPr>
      <t>220,00</t>
    </r>
  </si>
  <si>
    <r>
      <rPr>
        <sz val="7"/>
        <rFont val="Arial"/>
        <family val="2"/>
      </rPr>
      <t>11,99</t>
    </r>
  </si>
  <si>
    <r>
      <rPr>
        <sz val="7"/>
        <rFont val="Arial"/>
        <family val="2"/>
      </rPr>
      <t>72,22</t>
    </r>
  </si>
  <si>
    <r>
      <rPr>
        <sz val="7"/>
        <rFont val="Arial"/>
        <family val="2"/>
      </rPr>
      <t>23,20</t>
    </r>
  </si>
  <si>
    <r>
      <rPr>
        <sz val="7"/>
        <rFont val="Arial"/>
        <family val="2"/>
      </rPr>
      <t>7,53</t>
    </r>
  </si>
  <si>
    <r>
      <rPr>
        <sz val="7"/>
        <rFont val="Arial"/>
        <family val="2"/>
      </rPr>
      <t>17,30</t>
    </r>
  </si>
  <si>
    <r>
      <rPr>
        <sz val="7"/>
        <rFont val="Arial"/>
        <family val="2"/>
      </rPr>
      <t>115,10</t>
    </r>
  </si>
  <si>
    <r>
      <rPr>
        <sz val="7"/>
        <rFont val="Arial"/>
        <family val="2"/>
      </rPr>
      <t>170,04</t>
    </r>
  </si>
  <si>
    <r>
      <rPr>
        <sz val="7"/>
        <rFont val="Arial"/>
        <family val="2"/>
      </rPr>
      <t>4,03</t>
    </r>
  </si>
  <si>
    <r>
      <rPr>
        <sz val="7"/>
        <rFont val="Arial"/>
        <family val="2"/>
      </rPr>
      <t>43,46</t>
    </r>
  </si>
  <si>
    <r>
      <rPr>
        <sz val="7"/>
        <rFont val="Arial"/>
        <family val="2"/>
      </rPr>
      <t>14,81</t>
    </r>
  </si>
  <si>
    <r>
      <rPr>
        <sz val="7"/>
        <rFont val="Arial"/>
        <family val="2"/>
      </rPr>
      <t>27,58</t>
    </r>
  </si>
  <si>
    <r>
      <rPr>
        <sz val="7"/>
        <rFont val="Arial"/>
        <family val="2"/>
      </rPr>
      <t>3,87</t>
    </r>
  </si>
  <si>
    <r>
      <rPr>
        <sz val="7"/>
        <rFont val="Arial"/>
        <family val="2"/>
      </rPr>
      <t>2,80</t>
    </r>
  </si>
  <si>
    <r>
      <rPr>
        <sz val="7"/>
        <rFont val="Arial"/>
        <family val="2"/>
      </rPr>
      <t>4,75</t>
    </r>
  </si>
  <si>
    <r>
      <rPr>
        <sz val="7"/>
        <rFont val="Arial"/>
        <family val="2"/>
      </rPr>
      <t>4.000,70</t>
    </r>
  </si>
  <si>
    <r>
      <rPr>
        <sz val="7"/>
        <rFont val="Arial"/>
        <family val="2"/>
      </rPr>
      <t>3.208,11</t>
    </r>
  </si>
  <si>
    <r>
      <rPr>
        <sz val="7"/>
        <rFont val="Arial"/>
        <family val="2"/>
      </rPr>
      <t>15,79</t>
    </r>
  </si>
  <si>
    <r>
      <rPr>
        <sz val="7"/>
        <rFont val="Arial"/>
        <family val="2"/>
      </rPr>
      <t>162,08</t>
    </r>
  </si>
  <si>
    <r>
      <rPr>
        <sz val="7"/>
        <rFont val="Arial"/>
        <family val="2"/>
      </rPr>
      <t>20,31</t>
    </r>
  </si>
  <si>
    <r>
      <rPr>
        <sz val="7"/>
        <rFont val="Arial"/>
        <family val="2"/>
      </rPr>
      <t>12,35</t>
    </r>
  </si>
  <si>
    <r>
      <rPr>
        <sz val="7"/>
        <rFont val="Arial"/>
        <family val="2"/>
      </rPr>
      <t>142,29</t>
    </r>
  </si>
  <si>
    <r>
      <rPr>
        <sz val="7"/>
        <rFont val="Arial"/>
        <family val="2"/>
      </rPr>
      <t>144,03</t>
    </r>
  </si>
  <si>
    <r>
      <rPr>
        <sz val="7"/>
        <rFont val="Arial"/>
        <family val="2"/>
      </rPr>
      <t>18,78</t>
    </r>
  </si>
  <si>
    <r>
      <rPr>
        <sz val="7"/>
        <rFont val="Arial"/>
        <family val="2"/>
      </rPr>
      <t>101,27</t>
    </r>
  </si>
  <si>
    <r>
      <rPr>
        <sz val="7"/>
        <rFont val="Arial"/>
        <family val="2"/>
      </rPr>
      <t>124,00</t>
    </r>
  </si>
  <si>
    <r>
      <rPr>
        <sz val="7"/>
        <rFont val="Arial"/>
        <family val="2"/>
      </rPr>
      <t>217,18</t>
    </r>
  </si>
  <si>
    <r>
      <rPr>
        <sz val="7"/>
        <rFont val="Arial"/>
        <family val="2"/>
      </rPr>
      <t>15,92</t>
    </r>
  </si>
  <si>
    <r>
      <rPr>
        <sz val="7"/>
        <rFont val="Arial"/>
        <family val="2"/>
      </rPr>
      <t>2,40</t>
    </r>
  </si>
  <si>
    <r>
      <rPr>
        <sz val="7"/>
        <rFont val="Arial"/>
        <family val="2"/>
      </rPr>
      <t>143,90</t>
    </r>
  </si>
  <si>
    <r>
      <rPr>
        <sz val="7"/>
        <rFont val="Arial"/>
        <family val="2"/>
      </rPr>
      <t>257,49</t>
    </r>
  </si>
  <si>
    <r>
      <rPr>
        <sz val="7"/>
        <rFont val="Arial"/>
        <family val="2"/>
      </rPr>
      <t>4,92</t>
    </r>
  </si>
  <si>
    <r>
      <rPr>
        <sz val="7"/>
        <rFont val="Arial"/>
        <family val="2"/>
      </rPr>
      <t>4,45</t>
    </r>
  </si>
  <si>
    <r>
      <rPr>
        <sz val="7"/>
        <rFont val="Arial"/>
        <family val="2"/>
      </rPr>
      <t>10,90</t>
    </r>
  </si>
  <si>
    <r>
      <rPr>
        <sz val="7"/>
        <rFont val="Arial"/>
        <family val="2"/>
      </rPr>
      <t>34,27</t>
    </r>
  </si>
  <si>
    <r>
      <rPr>
        <sz val="7"/>
        <rFont val="Arial"/>
        <family val="2"/>
      </rPr>
      <t>398,97</t>
    </r>
  </si>
  <si>
    <r>
      <rPr>
        <sz val="7"/>
        <rFont val="Arial"/>
        <family val="2"/>
      </rPr>
      <t>745,14</t>
    </r>
  </si>
  <si>
    <r>
      <rPr>
        <sz val="7"/>
        <rFont val="Arial"/>
        <family val="2"/>
      </rPr>
      <t>448,74</t>
    </r>
  </si>
  <si>
    <r>
      <rPr>
        <sz val="7"/>
        <rFont val="Arial"/>
        <family val="2"/>
      </rPr>
      <t>335,78</t>
    </r>
  </si>
  <si>
    <r>
      <rPr>
        <sz val="7"/>
        <rFont val="Arial"/>
        <family val="2"/>
      </rPr>
      <t>177,64</t>
    </r>
  </si>
  <si>
    <r>
      <rPr>
        <sz val="7"/>
        <rFont val="Arial"/>
        <family val="2"/>
      </rPr>
      <t>408,67</t>
    </r>
  </si>
  <si>
    <r>
      <rPr>
        <sz val="7"/>
        <rFont val="Arial"/>
        <family val="2"/>
      </rPr>
      <t>5,59</t>
    </r>
  </si>
  <si>
    <r>
      <rPr>
        <sz val="7"/>
        <rFont val="Arial"/>
        <family val="2"/>
      </rPr>
      <t>4,96</t>
    </r>
  </si>
  <si>
    <r>
      <rPr>
        <sz val="7"/>
        <rFont val="Arial"/>
        <family val="2"/>
      </rPr>
      <t>50,80</t>
    </r>
  </si>
  <si>
    <r>
      <rPr>
        <sz val="7"/>
        <rFont val="Arial"/>
        <family val="2"/>
      </rPr>
      <t>16,35</t>
    </r>
  </si>
  <si>
    <r>
      <rPr>
        <sz val="7"/>
        <rFont val="Arial"/>
        <family val="2"/>
      </rPr>
      <t>20,03</t>
    </r>
  </si>
  <si>
    <r>
      <rPr>
        <sz val="7"/>
        <rFont val="Arial"/>
        <family val="2"/>
      </rPr>
      <t>21,70</t>
    </r>
  </si>
  <si>
    <r>
      <rPr>
        <sz val="7"/>
        <rFont val="Arial"/>
        <family val="2"/>
      </rPr>
      <t>22,49</t>
    </r>
  </si>
  <si>
    <r>
      <rPr>
        <sz val="7"/>
        <rFont val="Arial"/>
        <family val="2"/>
      </rPr>
      <t>36,41</t>
    </r>
  </si>
  <si>
    <r>
      <rPr>
        <sz val="7"/>
        <rFont val="Arial"/>
        <family val="2"/>
      </rPr>
      <t>61,33</t>
    </r>
  </si>
  <si>
    <r>
      <rPr>
        <sz val="7"/>
        <rFont val="Arial"/>
        <family val="2"/>
      </rPr>
      <t>12,50</t>
    </r>
  </si>
  <si>
    <r>
      <rPr>
        <sz val="7"/>
        <rFont val="Arial"/>
        <family val="2"/>
      </rPr>
      <t>13,55</t>
    </r>
  </si>
  <si>
    <r>
      <rPr>
        <sz val="7"/>
        <rFont val="Arial"/>
        <family val="2"/>
      </rPr>
      <t>23,32</t>
    </r>
  </si>
  <si>
    <r>
      <rPr>
        <sz val="7"/>
        <rFont val="Arial"/>
        <family val="2"/>
      </rPr>
      <t>565,51</t>
    </r>
  </si>
  <si>
    <r>
      <rPr>
        <sz val="7"/>
        <rFont val="Arial"/>
        <family val="2"/>
      </rPr>
      <t>145,00</t>
    </r>
  </si>
  <si>
    <r>
      <rPr>
        <sz val="7"/>
        <rFont val="Arial"/>
        <family val="2"/>
      </rPr>
      <t>4.676,52</t>
    </r>
  </si>
  <si>
    <r>
      <rPr>
        <sz val="7"/>
        <rFont val="Arial"/>
        <family val="2"/>
      </rPr>
      <t>1.803,32</t>
    </r>
  </si>
  <si>
    <r>
      <rPr>
        <sz val="7"/>
        <rFont val="Arial"/>
        <family val="2"/>
      </rPr>
      <t>2.278,61</t>
    </r>
  </si>
  <si>
    <r>
      <rPr>
        <sz val="7"/>
        <rFont val="Arial"/>
        <family val="2"/>
      </rPr>
      <t>2.804,43</t>
    </r>
  </si>
  <si>
    <r>
      <rPr>
        <sz val="7"/>
        <rFont val="Arial"/>
        <family val="2"/>
      </rPr>
      <t>69,61</t>
    </r>
  </si>
  <si>
    <r>
      <rPr>
        <sz val="7"/>
        <rFont val="Arial"/>
        <family val="2"/>
      </rPr>
      <t>69,78</t>
    </r>
  </si>
  <si>
    <r>
      <rPr>
        <sz val="7"/>
        <rFont val="Arial"/>
        <family val="2"/>
      </rPr>
      <t>7,83</t>
    </r>
  </si>
  <si>
    <r>
      <rPr>
        <sz val="7"/>
        <rFont val="Arial"/>
        <family val="2"/>
      </rPr>
      <t>9,91</t>
    </r>
  </si>
  <si>
    <r>
      <rPr>
        <sz val="7"/>
        <rFont val="Arial"/>
        <family val="2"/>
      </rPr>
      <t>12.730,78</t>
    </r>
  </si>
  <si>
    <r>
      <rPr>
        <sz val="7"/>
        <rFont val="Arial"/>
        <family val="2"/>
      </rPr>
      <t>37,25</t>
    </r>
  </si>
  <si>
    <r>
      <rPr>
        <sz val="7"/>
        <rFont val="Arial"/>
        <family val="2"/>
      </rPr>
      <t>65,43</t>
    </r>
  </si>
  <si>
    <r>
      <rPr>
        <sz val="7"/>
        <rFont val="Arial"/>
        <family val="2"/>
      </rPr>
      <t>70,02</t>
    </r>
  </si>
  <si>
    <r>
      <rPr>
        <sz val="7"/>
        <rFont val="Arial"/>
        <family val="2"/>
      </rPr>
      <t>500,00</t>
    </r>
  </si>
  <si>
    <r>
      <rPr>
        <sz val="7"/>
        <rFont val="Arial"/>
        <family val="2"/>
      </rPr>
      <t>6,42</t>
    </r>
  </si>
  <si>
    <r>
      <rPr>
        <sz val="7"/>
        <rFont val="Arial"/>
        <family val="2"/>
      </rPr>
      <t>1,51</t>
    </r>
  </si>
  <si>
    <r>
      <rPr>
        <sz val="7"/>
        <rFont val="Arial"/>
        <family val="2"/>
      </rPr>
      <t>0,96</t>
    </r>
  </si>
  <si>
    <r>
      <rPr>
        <sz val="7"/>
        <rFont val="Arial"/>
        <family val="2"/>
      </rPr>
      <t>2,52</t>
    </r>
  </si>
  <si>
    <r>
      <rPr>
        <sz val="7"/>
        <rFont val="Arial"/>
        <family val="2"/>
      </rPr>
      <t>1,16</t>
    </r>
  </si>
  <si>
    <r>
      <rPr>
        <sz val="7"/>
        <rFont val="Arial"/>
        <family val="2"/>
      </rPr>
      <t>3,06</t>
    </r>
  </si>
  <si>
    <r>
      <rPr>
        <sz val="7"/>
        <rFont val="Arial"/>
        <family val="2"/>
      </rPr>
      <t>32,32</t>
    </r>
  </si>
  <si>
    <r>
      <rPr>
        <sz val="7"/>
        <rFont val="Arial"/>
        <family val="2"/>
      </rPr>
      <t>80,16</t>
    </r>
  </si>
  <si>
    <r>
      <rPr>
        <sz val="7"/>
        <rFont val="Arial"/>
        <family val="2"/>
      </rPr>
      <t>46,94</t>
    </r>
  </si>
  <si>
    <r>
      <rPr>
        <sz val="7"/>
        <rFont val="Arial"/>
        <family val="2"/>
      </rPr>
      <t>65,37</t>
    </r>
  </si>
  <si>
    <r>
      <rPr>
        <sz val="7"/>
        <rFont val="Arial"/>
        <family val="2"/>
      </rPr>
      <t>3.795,83</t>
    </r>
  </si>
  <si>
    <r>
      <rPr>
        <sz val="7"/>
        <rFont val="Arial"/>
        <family val="2"/>
      </rPr>
      <t>5.146,42</t>
    </r>
  </si>
  <si>
    <r>
      <rPr>
        <sz val="7"/>
        <rFont val="Arial"/>
        <family val="2"/>
      </rPr>
      <t>28,34</t>
    </r>
  </si>
  <si>
    <r>
      <rPr>
        <sz val="7"/>
        <rFont val="Arial"/>
        <family val="2"/>
      </rPr>
      <t>3.670,94</t>
    </r>
  </si>
  <si>
    <r>
      <rPr>
        <sz val="7"/>
        <rFont val="Arial"/>
        <family val="2"/>
      </rPr>
      <t>5.110,27</t>
    </r>
  </si>
  <si>
    <r>
      <rPr>
        <sz val="7"/>
        <rFont val="Arial"/>
        <family val="2"/>
      </rPr>
      <t>16,36</t>
    </r>
  </si>
  <si>
    <r>
      <rPr>
        <sz val="7"/>
        <rFont val="Arial"/>
        <family val="2"/>
      </rPr>
      <t>5,10</t>
    </r>
  </si>
  <si>
    <r>
      <rPr>
        <sz val="7"/>
        <rFont val="Arial"/>
        <family val="2"/>
      </rPr>
      <t>605,00</t>
    </r>
  </si>
  <si>
    <r>
      <rPr>
        <sz val="7"/>
        <rFont val="Arial"/>
        <family val="2"/>
      </rPr>
      <t>310,69</t>
    </r>
  </si>
  <si>
    <r>
      <rPr>
        <sz val="7"/>
        <rFont val="Arial"/>
        <family val="2"/>
      </rPr>
      <t>298,25</t>
    </r>
  </si>
  <si>
    <r>
      <rPr>
        <sz val="7"/>
        <rFont val="Arial"/>
        <family val="2"/>
      </rPr>
      <t>31,36</t>
    </r>
  </si>
  <si>
    <r>
      <rPr>
        <sz val="7"/>
        <rFont val="Arial"/>
        <family val="2"/>
      </rPr>
      <t>256,61</t>
    </r>
  </si>
  <si>
    <r>
      <rPr>
        <sz val="7"/>
        <rFont val="Arial"/>
        <family val="2"/>
      </rPr>
      <t>9,92</t>
    </r>
  </si>
  <si>
    <r>
      <rPr>
        <sz val="7"/>
        <rFont val="Arial"/>
        <family val="2"/>
      </rPr>
      <t>247,96</t>
    </r>
  </si>
  <si>
    <r>
      <rPr>
        <sz val="7"/>
        <rFont val="Arial"/>
        <family val="2"/>
      </rPr>
      <t>111,00</t>
    </r>
  </si>
  <si>
    <r>
      <rPr>
        <sz val="7"/>
        <rFont val="Arial"/>
        <family val="2"/>
      </rPr>
      <t>232,85</t>
    </r>
  </si>
  <si>
    <r>
      <rPr>
        <sz val="7"/>
        <rFont val="Arial"/>
        <family val="2"/>
      </rPr>
      <t>457,10</t>
    </r>
  </si>
  <si>
    <r>
      <rPr>
        <sz val="7"/>
        <rFont val="Arial"/>
        <family val="2"/>
      </rPr>
      <t>1.295,13</t>
    </r>
  </si>
  <si>
    <r>
      <rPr>
        <sz val="7"/>
        <rFont val="Arial"/>
        <family val="2"/>
      </rPr>
      <t>58,30</t>
    </r>
  </si>
  <si>
    <r>
      <rPr>
        <sz val="7"/>
        <rFont val="Arial"/>
        <family val="2"/>
      </rPr>
      <t>51,25</t>
    </r>
  </si>
  <si>
    <r>
      <rPr>
        <sz val="7"/>
        <rFont val="Arial"/>
        <family val="2"/>
      </rPr>
      <t>61,66</t>
    </r>
  </si>
  <si>
    <r>
      <rPr>
        <sz val="7"/>
        <rFont val="Arial"/>
        <family val="2"/>
      </rPr>
      <t>126,66</t>
    </r>
  </si>
  <si>
    <r>
      <rPr>
        <sz val="7"/>
        <rFont val="Arial"/>
        <family val="2"/>
      </rPr>
      <t>7,57</t>
    </r>
  </si>
  <si>
    <r>
      <rPr>
        <sz val="7"/>
        <rFont val="Arial"/>
        <family val="2"/>
      </rPr>
      <t>4,13</t>
    </r>
  </si>
  <si>
    <r>
      <rPr>
        <sz val="7"/>
        <rFont val="Arial"/>
        <family val="2"/>
      </rPr>
      <t>50,77</t>
    </r>
  </si>
  <si>
    <r>
      <rPr>
        <sz val="7"/>
        <rFont val="Arial"/>
        <family val="2"/>
      </rPr>
      <t>5,89</t>
    </r>
  </si>
  <si>
    <r>
      <rPr>
        <sz val="7"/>
        <rFont val="Arial"/>
        <family val="2"/>
      </rPr>
      <t>0,78</t>
    </r>
  </si>
  <si>
    <r>
      <rPr>
        <sz val="7"/>
        <rFont val="Arial"/>
        <family val="2"/>
      </rPr>
      <t>11,73</t>
    </r>
  </si>
  <si>
    <r>
      <rPr>
        <sz val="7"/>
        <rFont val="Arial"/>
        <family val="2"/>
      </rPr>
      <t>16,76</t>
    </r>
  </si>
  <si>
    <r>
      <rPr>
        <sz val="7"/>
        <rFont val="Arial"/>
        <family val="2"/>
      </rPr>
      <t>8,74</t>
    </r>
  </si>
  <si>
    <r>
      <rPr>
        <sz val="7"/>
        <rFont val="Arial"/>
        <family val="2"/>
      </rPr>
      <t>0,93</t>
    </r>
  </si>
  <si>
    <r>
      <rPr>
        <sz val="7"/>
        <rFont val="Arial"/>
        <family val="2"/>
      </rPr>
      <t>5.219,48</t>
    </r>
  </si>
  <si>
    <r>
      <rPr>
        <sz val="7"/>
        <rFont val="Arial"/>
        <family val="2"/>
      </rPr>
      <t>4,10</t>
    </r>
  </si>
  <si>
    <r>
      <rPr>
        <sz val="7"/>
        <rFont val="Arial"/>
        <family val="2"/>
      </rPr>
      <t>2,47</t>
    </r>
  </si>
  <si>
    <r>
      <rPr>
        <sz val="7"/>
        <rFont val="Arial"/>
        <family val="2"/>
      </rPr>
      <t>46,06</t>
    </r>
  </si>
  <si>
    <r>
      <rPr>
        <sz val="7"/>
        <rFont val="Arial"/>
        <family val="2"/>
      </rPr>
      <t>102,20</t>
    </r>
  </si>
  <si>
    <r>
      <rPr>
        <sz val="7"/>
        <rFont val="Arial"/>
        <family val="2"/>
      </rPr>
      <t>77,25</t>
    </r>
  </si>
  <si>
    <r>
      <rPr>
        <sz val="7"/>
        <rFont val="Arial"/>
        <family val="2"/>
      </rPr>
      <t>146,54</t>
    </r>
  </si>
  <si>
    <r>
      <rPr>
        <sz val="7"/>
        <rFont val="Arial"/>
        <family val="2"/>
      </rPr>
      <t>119,22</t>
    </r>
  </si>
  <si>
    <r>
      <rPr>
        <sz val="7"/>
        <rFont val="Arial"/>
        <family val="2"/>
      </rPr>
      <t>152,54</t>
    </r>
  </si>
  <si>
    <r>
      <rPr>
        <sz val="7"/>
        <rFont val="Arial"/>
        <family val="2"/>
      </rPr>
      <t>149,26</t>
    </r>
  </si>
  <si>
    <r>
      <rPr>
        <sz val="7"/>
        <rFont val="Arial"/>
        <family val="2"/>
      </rPr>
      <t>509,38</t>
    </r>
  </si>
  <si>
    <r>
      <rPr>
        <sz val="7"/>
        <rFont val="Arial"/>
        <family val="2"/>
      </rPr>
      <t>1.257,91</t>
    </r>
  </si>
  <si>
    <r>
      <rPr>
        <sz val="7"/>
        <rFont val="Arial"/>
        <family val="2"/>
      </rPr>
      <t>10,00</t>
    </r>
  </si>
  <si>
    <r>
      <rPr>
        <sz val="7"/>
        <rFont val="Arial"/>
        <family val="2"/>
      </rPr>
      <t>8,96</t>
    </r>
  </si>
  <si>
    <r>
      <rPr>
        <sz val="7"/>
        <rFont val="Arial"/>
        <family val="2"/>
      </rPr>
      <t>85,93</t>
    </r>
  </si>
  <si>
    <r>
      <rPr>
        <sz val="7"/>
        <rFont val="Arial"/>
        <family val="2"/>
      </rPr>
      <t>86,91</t>
    </r>
  </si>
  <si>
    <r>
      <rPr>
        <sz val="7"/>
        <rFont val="Arial"/>
        <family val="2"/>
      </rPr>
      <t>163,56</t>
    </r>
  </si>
  <si>
    <r>
      <rPr>
        <sz val="7"/>
        <rFont val="Arial"/>
        <family val="2"/>
      </rPr>
      <t>102,51</t>
    </r>
  </si>
  <si>
    <r>
      <rPr>
        <sz val="7"/>
        <rFont val="Arial"/>
        <family val="2"/>
      </rPr>
      <t>201,90</t>
    </r>
  </si>
  <si>
    <r>
      <rPr>
        <sz val="7"/>
        <rFont val="Arial"/>
        <family val="2"/>
      </rPr>
      <t>81,98</t>
    </r>
  </si>
  <si>
    <r>
      <rPr>
        <sz val="7"/>
        <rFont val="Arial"/>
        <family val="2"/>
      </rPr>
      <t>160,17</t>
    </r>
  </si>
  <si>
    <r>
      <rPr>
        <sz val="7"/>
        <rFont val="Arial"/>
        <family val="2"/>
      </rPr>
      <t>6,50</t>
    </r>
  </si>
  <si>
    <r>
      <rPr>
        <sz val="7"/>
        <rFont val="Arial"/>
        <family val="2"/>
      </rPr>
      <t>0,13</t>
    </r>
  </si>
  <si>
    <r>
      <rPr>
        <sz val="7"/>
        <rFont val="Arial"/>
        <family val="2"/>
      </rPr>
      <t>68,00</t>
    </r>
  </si>
  <si>
    <r>
      <rPr>
        <sz val="7"/>
        <rFont val="Arial"/>
        <family val="2"/>
      </rPr>
      <t>8,67</t>
    </r>
  </si>
  <si>
    <r>
      <rPr>
        <sz val="7"/>
        <rFont val="Arial"/>
        <family val="2"/>
      </rPr>
      <t>38,77</t>
    </r>
  </si>
  <si>
    <r>
      <rPr>
        <sz val="7"/>
        <rFont val="Arial"/>
        <family val="2"/>
      </rPr>
      <t>92,94</t>
    </r>
  </si>
  <si>
    <r>
      <rPr>
        <sz val="7"/>
        <rFont val="Arial"/>
        <family val="2"/>
      </rPr>
      <t>674,03</t>
    </r>
  </si>
  <si>
    <r>
      <rPr>
        <sz val="7"/>
        <rFont val="Arial"/>
        <family val="2"/>
      </rPr>
      <t>2.018,56</t>
    </r>
  </si>
  <si>
    <r>
      <rPr>
        <sz val="7"/>
        <rFont val="Arial"/>
        <family val="2"/>
      </rPr>
      <t>2.350,71</t>
    </r>
  </si>
  <si>
    <r>
      <rPr>
        <sz val="7"/>
        <rFont val="Arial"/>
        <family val="2"/>
      </rPr>
      <t>2.328,92</t>
    </r>
  </si>
  <si>
    <r>
      <rPr>
        <sz val="7"/>
        <rFont val="Arial"/>
        <family val="2"/>
      </rPr>
      <t>194,40</t>
    </r>
  </si>
  <si>
    <r>
      <rPr>
        <sz val="7"/>
        <rFont val="Arial"/>
        <family val="2"/>
      </rPr>
      <t>14,69</t>
    </r>
  </si>
  <si>
    <r>
      <rPr>
        <sz val="7"/>
        <rFont val="Arial"/>
        <family val="2"/>
      </rPr>
      <t>18,39</t>
    </r>
  </si>
  <si>
    <r>
      <rPr>
        <sz val="7"/>
        <rFont val="Arial"/>
        <family val="2"/>
      </rPr>
      <t>191,89</t>
    </r>
  </si>
  <si>
    <r>
      <rPr>
        <sz val="7"/>
        <rFont val="Arial"/>
        <family val="2"/>
      </rPr>
      <t>377,19</t>
    </r>
  </si>
  <si>
    <r>
      <rPr>
        <sz val="7"/>
        <rFont val="Arial"/>
        <family val="2"/>
      </rPr>
      <t>349,93</t>
    </r>
  </si>
  <si>
    <r>
      <rPr>
        <sz val="7"/>
        <rFont val="Arial"/>
        <family val="2"/>
      </rPr>
      <t>95,55</t>
    </r>
  </si>
  <si>
    <r>
      <rPr>
        <sz val="7"/>
        <rFont val="Arial"/>
        <family val="2"/>
      </rPr>
      <t>15,82</t>
    </r>
  </si>
  <si>
    <r>
      <rPr>
        <sz val="7"/>
        <rFont val="Arial"/>
        <family val="2"/>
      </rPr>
      <t>425,24</t>
    </r>
  </si>
  <si>
    <r>
      <rPr>
        <sz val="7"/>
        <rFont val="Arial"/>
        <family val="2"/>
      </rPr>
      <t>30,00</t>
    </r>
  </si>
  <si>
    <r>
      <rPr>
        <sz val="7"/>
        <rFont val="Arial"/>
        <family val="2"/>
      </rPr>
      <t>1.765,23</t>
    </r>
  </si>
  <si>
    <r>
      <rPr>
        <sz val="7"/>
        <rFont val="Arial"/>
        <family val="2"/>
      </rPr>
      <t>2,05</t>
    </r>
  </si>
  <si>
    <r>
      <rPr>
        <sz val="7"/>
        <rFont val="Arial"/>
        <family val="2"/>
      </rPr>
      <t>622,77</t>
    </r>
  </si>
  <si>
    <r>
      <rPr>
        <sz val="7"/>
        <rFont val="Arial"/>
        <family val="2"/>
      </rPr>
      <t>1.628,00</t>
    </r>
  </si>
  <si>
    <r>
      <rPr>
        <sz val="7"/>
        <rFont val="Arial"/>
        <family val="2"/>
      </rPr>
      <t>5.100,56</t>
    </r>
  </si>
  <si>
    <r>
      <rPr>
        <sz val="7"/>
        <rFont val="Arial"/>
        <family val="2"/>
      </rPr>
      <t>5.470,18</t>
    </r>
  </si>
  <si>
    <r>
      <rPr>
        <sz val="7"/>
        <rFont val="Arial"/>
        <family val="2"/>
      </rPr>
      <t>30,72</t>
    </r>
  </si>
  <si>
    <r>
      <rPr>
        <sz val="7"/>
        <rFont val="Arial"/>
        <family val="2"/>
      </rPr>
      <t>3.602,00</t>
    </r>
  </si>
  <si>
    <r>
      <rPr>
        <sz val="7"/>
        <rFont val="Arial"/>
        <family val="2"/>
      </rPr>
      <t>15,23</t>
    </r>
  </si>
  <si>
    <r>
      <rPr>
        <sz val="7"/>
        <rFont val="Arial"/>
        <family val="2"/>
      </rPr>
      <t>77,79</t>
    </r>
  </si>
  <si>
    <r>
      <rPr>
        <sz val="7"/>
        <rFont val="Arial"/>
        <family val="2"/>
      </rPr>
      <t>1,74</t>
    </r>
  </si>
  <si>
    <r>
      <rPr>
        <sz val="7"/>
        <rFont val="Arial"/>
        <family val="2"/>
      </rPr>
      <t>25,19</t>
    </r>
  </si>
  <si>
    <r>
      <rPr>
        <sz val="7"/>
        <rFont val="Arial"/>
        <family val="2"/>
      </rPr>
      <t>480,73</t>
    </r>
  </si>
  <si>
    <r>
      <rPr>
        <sz val="7"/>
        <rFont val="Arial"/>
        <family val="2"/>
      </rPr>
      <t>88,53</t>
    </r>
  </si>
  <si>
    <r>
      <rPr>
        <sz val="7"/>
        <rFont val="Arial"/>
        <family val="2"/>
      </rPr>
      <t>122,87</t>
    </r>
  </si>
  <si>
    <r>
      <rPr>
        <sz val="7"/>
        <rFont val="Arial"/>
        <family val="2"/>
      </rPr>
      <t>40,51</t>
    </r>
  </si>
  <si>
    <r>
      <rPr>
        <sz val="7"/>
        <rFont val="Arial"/>
        <family val="2"/>
      </rPr>
      <t>43,04</t>
    </r>
  </si>
  <si>
    <r>
      <rPr>
        <sz val="7"/>
        <rFont val="Arial"/>
        <family val="2"/>
      </rPr>
      <t>12,39</t>
    </r>
  </si>
  <si>
    <r>
      <rPr>
        <sz val="7"/>
        <rFont val="Arial"/>
        <family val="2"/>
      </rPr>
      <t>1.651,99</t>
    </r>
  </si>
  <si>
    <r>
      <rPr>
        <sz val="7"/>
        <rFont val="Arial"/>
        <family val="2"/>
      </rPr>
      <t>12,88</t>
    </r>
  </si>
  <si>
    <r>
      <rPr>
        <sz val="7"/>
        <rFont val="Arial"/>
        <family val="2"/>
      </rPr>
      <t>11,39</t>
    </r>
  </si>
  <si>
    <r>
      <rPr>
        <sz val="7"/>
        <rFont val="Arial"/>
        <family val="2"/>
      </rPr>
      <t>39,22</t>
    </r>
  </si>
  <si>
    <r>
      <rPr>
        <sz val="7"/>
        <rFont val="Arial"/>
        <family val="2"/>
      </rPr>
      <t>40,54</t>
    </r>
  </si>
  <si>
    <r>
      <rPr>
        <sz val="7"/>
        <rFont val="Arial"/>
        <family val="2"/>
      </rPr>
      <t>612,07</t>
    </r>
  </si>
  <si>
    <r>
      <rPr>
        <sz val="7"/>
        <rFont val="Arial"/>
        <family val="2"/>
      </rPr>
      <t>76,34</t>
    </r>
  </si>
  <si>
    <r>
      <rPr>
        <sz val="7"/>
        <rFont val="Arial"/>
        <family val="2"/>
      </rPr>
      <t>494,33</t>
    </r>
  </si>
  <si>
    <r>
      <rPr>
        <sz val="7"/>
        <rFont val="Arial"/>
        <family val="2"/>
      </rPr>
      <t>612,38</t>
    </r>
  </si>
  <si>
    <r>
      <rPr>
        <sz val="7"/>
        <rFont val="Arial"/>
        <family val="2"/>
      </rPr>
      <t>81,75</t>
    </r>
  </si>
  <si>
    <r>
      <rPr>
        <sz val="7"/>
        <rFont val="Arial"/>
        <family val="2"/>
      </rPr>
      <t>8,56</t>
    </r>
  </si>
  <si>
    <r>
      <rPr>
        <sz val="7"/>
        <rFont val="Arial"/>
        <family val="2"/>
      </rPr>
      <t>99,43</t>
    </r>
  </si>
  <si>
    <r>
      <rPr>
        <sz val="7"/>
        <rFont val="Arial"/>
        <family val="2"/>
      </rPr>
      <t>33,36</t>
    </r>
  </si>
  <si>
    <r>
      <rPr>
        <sz val="7"/>
        <rFont val="Arial"/>
        <family val="2"/>
      </rPr>
      <t>24,16</t>
    </r>
  </si>
  <si>
    <r>
      <rPr>
        <sz val="7"/>
        <rFont val="Arial"/>
        <family val="2"/>
      </rPr>
      <t>35,48</t>
    </r>
  </si>
  <si>
    <r>
      <rPr>
        <sz val="7"/>
        <rFont val="Arial"/>
        <family val="2"/>
      </rPr>
      <t>25,36</t>
    </r>
  </si>
  <si>
    <r>
      <rPr>
        <sz val="7"/>
        <rFont val="Arial"/>
        <family val="2"/>
      </rPr>
      <t>126,80</t>
    </r>
  </si>
  <si>
    <r>
      <rPr>
        <sz val="7"/>
        <rFont val="Arial"/>
        <family val="2"/>
      </rPr>
      <t>191,34</t>
    </r>
  </si>
  <si>
    <r>
      <rPr>
        <sz val="7"/>
        <rFont val="Arial"/>
        <family val="2"/>
      </rPr>
      <t>232,34</t>
    </r>
  </si>
  <si>
    <r>
      <rPr>
        <sz val="7"/>
        <rFont val="Arial"/>
        <family val="2"/>
      </rPr>
      <t>306,26</t>
    </r>
  </si>
  <si>
    <r>
      <rPr>
        <sz val="7"/>
        <rFont val="Arial"/>
        <family val="2"/>
      </rPr>
      <t>173,57</t>
    </r>
  </si>
  <si>
    <r>
      <rPr>
        <sz val="7"/>
        <rFont val="Arial"/>
        <family val="2"/>
      </rPr>
      <t>640,49</t>
    </r>
  </si>
  <si>
    <r>
      <rPr>
        <sz val="7"/>
        <rFont val="Arial"/>
        <family val="2"/>
      </rPr>
      <t>563,78</t>
    </r>
  </si>
  <si>
    <r>
      <rPr>
        <sz val="7"/>
        <rFont val="Arial"/>
        <family val="2"/>
      </rPr>
      <t>679,01</t>
    </r>
  </si>
  <si>
    <r>
      <rPr>
        <sz val="7"/>
        <rFont val="Arial"/>
        <family val="2"/>
      </rPr>
      <t>800,60</t>
    </r>
  </si>
  <si>
    <r>
      <rPr>
        <sz val="7"/>
        <rFont val="Arial"/>
        <family val="2"/>
      </rPr>
      <t>885,47</t>
    </r>
  </si>
  <si>
    <r>
      <rPr>
        <sz val="7"/>
        <rFont val="Arial"/>
        <family val="2"/>
      </rPr>
      <t>47,04</t>
    </r>
  </si>
  <si>
    <r>
      <rPr>
        <sz val="7"/>
        <rFont val="Arial"/>
        <family val="2"/>
      </rPr>
      <t>0,43</t>
    </r>
  </si>
  <si>
    <r>
      <rPr>
        <sz val="7"/>
        <rFont val="Arial"/>
        <family val="2"/>
      </rPr>
      <t>20,93</t>
    </r>
  </si>
  <si>
    <r>
      <rPr>
        <sz val="7"/>
        <rFont val="Arial"/>
        <family val="2"/>
      </rPr>
      <t>184,86</t>
    </r>
  </si>
  <si>
    <r>
      <rPr>
        <sz val="7"/>
        <rFont val="Arial"/>
        <family val="2"/>
      </rPr>
      <t>65,50</t>
    </r>
  </si>
  <si>
    <r>
      <rPr>
        <sz val="7"/>
        <rFont val="Arial"/>
        <family val="2"/>
      </rPr>
      <t>39,58</t>
    </r>
  </si>
  <si>
    <r>
      <rPr>
        <sz val="7"/>
        <rFont val="Arial"/>
        <family val="2"/>
      </rPr>
      <t>210,42</t>
    </r>
  </si>
  <si>
    <r>
      <rPr>
        <sz val="7"/>
        <rFont val="Arial"/>
        <family val="2"/>
      </rPr>
      <t>372,87</t>
    </r>
  </si>
  <si>
    <r>
      <rPr>
        <sz val="7"/>
        <rFont val="Arial"/>
        <family val="2"/>
      </rPr>
      <t>83,83</t>
    </r>
  </si>
  <si>
    <r>
      <rPr>
        <sz val="7"/>
        <rFont val="Arial"/>
        <family val="2"/>
      </rPr>
      <t>11,69</t>
    </r>
  </si>
  <si>
    <r>
      <rPr>
        <sz val="7"/>
        <rFont val="Arial"/>
        <family val="2"/>
      </rPr>
      <t>367,56</t>
    </r>
  </si>
  <si>
    <r>
      <rPr>
        <sz val="7"/>
        <rFont val="Arial"/>
        <family val="2"/>
      </rPr>
      <t>5,17</t>
    </r>
  </si>
  <si>
    <r>
      <rPr>
        <sz val="7"/>
        <rFont val="Arial"/>
        <family val="2"/>
      </rPr>
      <t>59,55</t>
    </r>
  </si>
  <si>
    <r>
      <rPr>
        <sz val="7"/>
        <rFont val="Arial"/>
        <family val="2"/>
      </rPr>
      <t>135,29</t>
    </r>
  </si>
  <si>
    <r>
      <rPr>
        <sz val="7"/>
        <rFont val="Arial"/>
        <family val="2"/>
      </rPr>
      <t>84,02</t>
    </r>
  </si>
  <si>
    <r>
      <rPr>
        <sz val="7"/>
        <rFont val="Arial"/>
        <family val="2"/>
      </rPr>
      <t>60,15</t>
    </r>
  </si>
  <si>
    <r>
      <rPr>
        <sz val="7"/>
        <rFont val="Arial"/>
        <family val="2"/>
      </rPr>
      <t>91,95</t>
    </r>
  </si>
  <si>
    <r>
      <rPr>
        <sz val="7"/>
        <rFont val="Arial"/>
        <family val="2"/>
      </rPr>
      <t>103,76</t>
    </r>
  </si>
  <si>
    <r>
      <rPr>
        <sz val="7"/>
        <rFont val="Arial"/>
        <family val="2"/>
      </rPr>
      <t>109,67</t>
    </r>
  </si>
  <si>
    <r>
      <rPr>
        <sz val="7"/>
        <rFont val="Arial"/>
        <family val="2"/>
      </rPr>
      <t>200,79</t>
    </r>
  </si>
  <si>
    <r>
      <rPr>
        <sz val="7"/>
        <rFont val="Arial"/>
        <family val="2"/>
      </rPr>
      <t>174,21</t>
    </r>
  </si>
  <si>
    <r>
      <rPr>
        <sz val="7"/>
        <rFont val="Arial"/>
        <family val="2"/>
      </rPr>
      <t>324,21</t>
    </r>
  </si>
  <si>
    <r>
      <rPr>
        <sz val="7"/>
        <rFont val="Arial"/>
        <family val="2"/>
      </rPr>
      <t>324,80</t>
    </r>
  </si>
  <si>
    <r>
      <rPr>
        <sz val="7"/>
        <rFont val="Arial"/>
        <family val="2"/>
      </rPr>
      <t>391,45</t>
    </r>
  </si>
  <si>
    <r>
      <rPr>
        <sz val="7"/>
        <rFont val="Arial"/>
        <family val="2"/>
      </rPr>
      <t>430,26</t>
    </r>
  </si>
  <si>
    <r>
      <rPr>
        <sz val="7"/>
        <rFont val="Arial"/>
        <family val="2"/>
      </rPr>
      <t>548,37</t>
    </r>
  </si>
  <si>
    <r>
      <rPr>
        <sz val="7"/>
        <rFont val="Arial"/>
        <family val="2"/>
      </rPr>
      <t>584,65</t>
    </r>
  </si>
  <si>
    <r>
      <rPr>
        <sz val="7"/>
        <rFont val="Arial"/>
        <family val="2"/>
      </rPr>
      <t>631,05</t>
    </r>
  </si>
  <si>
    <r>
      <rPr>
        <sz val="7"/>
        <rFont val="Arial"/>
        <family val="2"/>
      </rPr>
      <t>844,72</t>
    </r>
  </si>
  <si>
    <r>
      <rPr>
        <sz val="7"/>
        <rFont val="Arial"/>
        <family val="2"/>
      </rPr>
      <t>847,03</t>
    </r>
  </si>
  <si>
    <r>
      <rPr>
        <sz val="7"/>
        <rFont val="Arial"/>
        <family val="2"/>
      </rPr>
      <t>906,08</t>
    </r>
  </si>
  <si>
    <r>
      <rPr>
        <sz val="7"/>
        <rFont val="Arial"/>
        <family val="2"/>
      </rPr>
      <t>1.324,53</t>
    </r>
  </si>
  <si>
    <r>
      <rPr>
        <sz val="7"/>
        <rFont val="Arial"/>
        <family val="2"/>
      </rPr>
      <t>38,45</t>
    </r>
  </si>
  <si>
    <r>
      <rPr>
        <sz val="7"/>
        <rFont val="Arial"/>
        <family val="2"/>
      </rPr>
      <t>36,86</t>
    </r>
  </si>
  <si>
    <r>
      <rPr>
        <sz val="7"/>
        <rFont val="Arial"/>
        <family val="2"/>
      </rPr>
      <t>45,24</t>
    </r>
  </si>
  <si>
    <r>
      <rPr>
        <sz val="7"/>
        <rFont val="Arial"/>
        <family val="2"/>
      </rPr>
      <t>51,61</t>
    </r>
  </si>
  <si>
    <r>
      <rPr>
        <sz val="7"/>
        <rFont val="Arial"/>
        <family val="2"/>
      </rPr>
      <t>62,00</t>
    </r>
  </si>
  <si>
    <r>
      <rPr>
        <sz val="7"/>
        <rFont val="Arial"/>
        <family val="2"/>
      </rPr>
      <t>72,05</t>
    </r>
  </si>
  <si>
    <r>
      <rPr>
        <sz val="7"/>
        <rFont val="Arial"/>
        <family val="2"/>
      </rPr>
      <t>73,26</t>
    </r>
  </si>
  <si>
    <r>
      <rPr>
        <sz val="7"/>
        <rFont val="Arial"/>
        <family val="2"/>
      </rPr>
      <t>120,60</t>
    </r>
  </si>
  <si>
    <r>
      <rPr>
        <sz val="7"/>
        <rFont val="Arial"/>
        <family val="2"/>
      </rPr>
      <t>130,53</t>
    </r>
  </si>
  <si>
    <r>
      <rPr>
        <sz val="7"/>
        <rFont val="Arial"/>
        <family val="2"/>
      </rPr>
      <t>19,00</t>
    </r>
  </si>
  <si>
    <r>
      <rPr>
        <sz val="7"/>
        <rFont val="Arial"/>
        <family val="2"/>
      </rPr>
      <t>33,05</t>
    </r>
  </si>
  <si>
    <r>
      <rPr>
        <sz val="7"/>
        <rFont val="Arial"/>
        <family val="2"/>
      </rPr>
      <t>55,23</t>
    </r>
  </si>
  <si>
    <r>
      <rPr>
        <sz val="7"/>
        <rFont val="Arial"/>
        <family val="2"/>
      </rPr>
      <t>48,95</t>
    </r>
  </si>
  <si>
    <r>
      <rPr>
        <sz val="7"/>
        <rFont val="Arial"/>
        <family val="2"/>
      </rPr>
      <t>19,51</t>
    </r>
  </si>
  <si>
    <r>
      <rPr>
        <sz val="7"/>
        <rFont val="Arial"/>
        <family val="2"/>
      </rPr>
      <t>98,04</t>
    </r>
  </si>
  <si>
    <r>
      <rPr>
        <sz val="7"/>
        <rFont val="Arial"/>
        <family val="2"/>
      </rPr>
      <t>177,84</t>
    </r>
  </si>
  <si>
    <r>
      <rPr>
        <sz val="7"/>
        <rFont val="Arial"/>
        <family val="2"/>
      </rPr>
      <t>214,68</t>
    </r>
  </si>
  <si>
    <r>
      <rPr>
        <sz val="7"/>
        <rFont val="Arial"/>
        <family val="2"/>
      </rPr>
      <t>49,02</t>
    </r>
  </si>
  <si>
    <r>
      <rPr>
        <sz val="7"/>
        <rFont val="Arial"/>
        <family val="2"/>
      </rPr>
      <t>38,87</t>
    </r>
  </si>
  <si>
    <r>
      <rPr>
        <sz val="7"/>
        <rFont val="Arial"/>
        <family val="2"/>
      </rPr>
      <t>4,65</t>
    </r>
  </si>
  <si>
    <r>
      <rPr>
        <sz val="7"/>
        <rFont val="Arial"/>
        <family val="2"/>
      </rPr>
      <t>5,25</t>
    </r>
  </si>
  <si>
    <r>
      <rPr>
        <sz val="7"/>
        <rFont val="Arial"/>
        <family val="2"/>
      </rPr>
      <t>11,40</t>
    </r>
  </si>
  <si>
    <r>
      <rPr>
        <sz val="7"/>
        <rFont val="Arial"/>
        <family val="2"/>
      </rPr>
      <t>6,38</t>
    </r>
  </si>
  <si>
    <r>
      <rPr>
        <sz val="7"/>
        <rFont val="Arial"/>
        <family val="2"/>
      </rPr>
      <t>6,57</t>
    </r>
  </si>
  <si>
    <r>
      <rPr>
        <sz val="7"/>
        <rFont val="Arial"/>
        <family val="2"/>
      </rPr>
      <t>12,25</t>
    </r>
  </si>
  <si>
    <r>
      <rPr>
        <sz val="7"/>
        <rFont val="Arial"/>
        <family val="2"/>
      </rPr>
      <t>12,02</t>
    </r>
  </si>
  <si>
    <r>
      <rPr>
        <sz val="7"/>
        <rFont val="Arial"/>
        <family val="2"/>
      </rPr>
      <t>7,49</t>
    </r>
  </si>
  <si>
    <r>
      <rPr>
        <sz val="7"/>
        <rFont val="Arial"/>
        <family val="2"/>
      </rPr>
      <t>60,50</t>
    </r>
  </si>
  <si>
    <r>
      <rPr>
        <sz val="7"/>
        <rFont val="Arial"/>
        <family val="2"/>
      </rPr>
      <t>27,93</t>
    </r>
  </si>
  <si>
    <t>PCI.817.01 - CUSTO DE COMPOSIÇÕES - SINTÉTICO                                               DATA DE EMISSÃO: 10/10/2024 23:22:27            DATA DE RT: 10/10/2024</t>
  </si>
  <si>
    <t>ENCARGOS SOCIAIS SOBRE PREÇOS DA MÃO-DE-OBRA: 117,06%(HORA)   72,93%(MÊS)</t>
  </si>
  <si>
    <t>ABRANGÊNCIA : NACIONAL                                              LOCALIDADE  : VITORIA                                                                                                             DATA DE PREÇO   : 09/2024 REFERÊNCIA COLETA : MEDIANO</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</si>
  <si>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</si>
  <si>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</si>
  <si>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</si>
  <si>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</si>
  <si>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</si>
  <si>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</si>
  <si>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</si>
  <si>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</si>
  <si>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</si>
  <si>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</si>
  <si>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</si>
  <si>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</si>
  <si>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</si>
  <si>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</si>
  <si>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</si>
  <si>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</si>
  <si>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</si>
  <si>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</si>
  <si>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</si>
  <si>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</si>
  <si>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</si>
  <si>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</si>
  <si>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</si>
  <si>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</si>
  <si>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</si>
  <si>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</si>
  <si>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</si>
  <si>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</si>
  <si>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</si>
  <si>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</si>
  <si>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</si>
  <si>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</si>
  <si>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</si>
  <si>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</si>
  <si>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</si>
  <si>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</si>
  <si>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</si>
  <si>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</si>
  <si>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</si>
  <si>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</si>
  <si>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</si>
  <si>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</si>
  <si>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</si>
  <si>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</si>
  <si>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</si>
  <si>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</si>
  <si>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</si>
  <si>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</si>
  <si>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</si>
  <si>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</si>
  <si>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</si>
  <si>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</si>
  <si>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</si>
  <si>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</si>
  <si>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</si>
  <si>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</si>
  <si>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</si>
  <si>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</si>
  <si>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</si>
  <si>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</si>
  <si>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</si>
  <si>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</si>
  <si>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</si>
  <si>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</si>
  <si>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</si>
  <si>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</si>
  <si>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</si>
  <si>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</si>
  <si>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</si>
  <si>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</si>
  <si>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</si>
  <si>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</si>
  <si>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</si>
  <si>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</si>
  <si>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</si>
  <si>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</si>
  <si>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</si>
  <si>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</si>
  <si>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</si>
  <si>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</si>
  <si>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</si>
  <si>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</si>
  <si>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</si>
  <si>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</si>
  <si>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</si>
  <si>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</si>
  <si>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</si>
  <si>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</si>
  <si>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</si>
  <si>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</si>
  <si>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</si>
  <si>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</si>
  <si>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</si>
  <si>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</si>
  <si>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</si>
  <si>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</si>
  <si>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</si>
  <si>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</si>
  <si>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</si>
  <si>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</si>
  <si>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</si>
  <si>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</si>
  <si>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</si>
  <si>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</si>
  <si>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</si>
  <si>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</si>
  <si>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</si>
  <si>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</si>
  <si>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</si>
  <si>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</si>
  <si>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</si>
  <si>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</si>
  <si>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</si>
  <si>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</si>
  <si>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</si>
  <si>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</si>
  <si>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</si>
  <si>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</si>
  <si>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</si>
  <si>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</si>
  <si>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</si>
  <si>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</si>
  <si>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</si>
  <si>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</si>
  <si>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</si>
  <si>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</si>
  <si>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</si>
  <si>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</si>
  <si>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</si>
  <si>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</si>
  <si>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</si>
  <si>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</si>
  <si>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</si>
  <si>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</si>
  <si>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</si>
  <si>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</si>
  <si>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</si>
  <si>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</si>
  <si>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</si>
  <si>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</si>
  <si>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</si>
  <si>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</si>
  <si>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</si>
  <si>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</si>
  <si>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</si>
  <si>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</si>
  <si>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</si>
  <si>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</si>
  <si>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</si>
  <si>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</si>
  <si>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</si>
  <si>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</si>
  <si>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</si>
  <si>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</si>
  <si>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</si>
  <si>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</si>
  <si>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</si>
  <si>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</si>
  <si>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</si>
  <si>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</si>
  <si>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</si>
  <si>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</si>
  <si>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</si>
  <si>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</si>
  <si>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</si>
  <si>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</si>
  <si>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</si>
  <si>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</si>
  <si>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</si>
  <si>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</si>
  <si>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</si>
  <si>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</si>
  <si>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</si>
  <si>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</si>
  <si>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</si>
  <si>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</si>
  <si>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</si>
  <si>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</si>
  <si>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</si>
  <si>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</si>
  <si>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</si>
  <si>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</si>
  <si>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</si>
  <si>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</si>
  <si>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</si>
  <si>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</si>
  <si>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</si>
  <si>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</si>
  <si>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</si>
  <si>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</si>
  <si>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</si>
  <si>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</si>
  <si>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</si>
  <si>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</si>
  <si>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</si>
  <si>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</si>
  <si>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</si>
  <si>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</si>
  <si>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</si>
  <si>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</si>
  <si>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</si>
  <si>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</si>
  <si>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</si>
  <si>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</si>
  <si>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</si>
  <si>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</si>
  <si>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</si>
  <si>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</si>
  <si>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</si>
  <si>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</si>
  <si>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</si>
  <si>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</si>
  <si>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</si>
  <si>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</si>
  <si>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</si>
  <si>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</si>
  <si>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</si>
  <si>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</si>
  <si>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</si>
  <si>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</si>
  <si>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</si>
  <si>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</si>
  <si>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</si>
  <si>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</si>
  <si>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</si>
  <si>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</si>
  <si>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</si>
  <si>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</si>
  <si>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</si>
  <si>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</si>
  <si>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</si>
  <si>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</si>
  <si>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</si>
  <si>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</si>
  <si>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</si>
  <si>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</si>
  <si>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</si>
  <si>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</si>
  <si>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</si>
  <si>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</si>
  <si>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</si>
  <si>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</si>
  <si>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</si>
  <si>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</si>
  <si>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</si>
  <si>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</si>
  <si>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</si>
  <si>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</si>
  <si>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</si>
  <si>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</si>
  <si>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</si>
  <si>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</si>
  <si>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</si>
  <si>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</si>
  <si>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</si>
  <si>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</si>
  <si>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</si>
  <si>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</si>
  <si>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</si>
  <si>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</si>
  <si>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</si>
  <si>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</si>
  <si>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</si>
  <si>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</si>
  <si>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</si>
  <si>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</si>
  <si>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</si>
  <si>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</si>
  <si>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</si>
  <si>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</si>
  <si>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</si>
  <si>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</si>
  <si>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</si>
  <si>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</si>
  <si>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</si>
  <si>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</si>
  <si>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</si>
  <si>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</si>
  <si>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</si>
  <si>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</si>
  <si>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</si>
  <si>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</si>
  <si>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</si>
  <si>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</si>
  <si>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</si>
  <si>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</si>
  <si>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</si>
  <si>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</si>
  <si>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</si>
  <si>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</si>
  <si>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</si>
  <si>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</si>
  <si>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</si>
  <si>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</si>
  <si>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</si>
  <si>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</si>
  <si>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</si>
  <si>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</si>
  <si>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</si>
  <si>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</si>
  <si>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</si>
  <si>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</si>
  <si>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</si>
  <si>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</si>
  <si>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</si>
  <si>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</si>
  <si>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</si>
  <si>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</si>
  <si>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</si>
  <si>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</si>
  <si>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</si>
  <si>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</si>
  <si>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</si>
  <si>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</si>
  <si>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</si>
  <si>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</si>
  <si>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</si>
  <si>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</si>
  <si>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</si>
  <si>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</si>
  <si>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</si>
  <si>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</si>
  <si>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</si>
  <si>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</si>
  <si>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</si>
  <si>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</si>
  <si>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</si>
  <si>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</si>
  <si>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</si>
  <si>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</si>
  <si>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</si>
  <si>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</si>
  <si>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</si>
  <si>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</si>
  <si>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</si>
  <si>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</si>
  <si>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</si>
  <si>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</si>
  <si>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</si>
  <si>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</si>
  <si>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</si>
  <si>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</si>
  <si>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</si>
  <si>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</si>
  <si>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</si>
  <si>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</si>
  <si>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</si>
  <si>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</si>
  <si>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</si>
  <si>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</si>
  <si>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</si>
  <si>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</si>
  <si>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</si>
  <si>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</si>
  <si>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</si>
  <si>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</si>
  <si>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</si>
  <si>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</si>
  <si>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</si>
  <si>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</si>
  <si>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</si>
  <si>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</si>
  <si>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</si>
  <si>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</si>
  <si>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</si>
  <si>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</si>
  <si>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</si>
  <si>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</si>
  <si>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</si>
  <si>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</si>
  <si>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</si>
  <si>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</si>
  <si>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</si>
  <si>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</si>
  <si>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</si>
  <si>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</si>
  <si>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</si>
  <si>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</si>
  <si>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</si>
  <si>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</si>
  <si>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</si>
  <si>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</si>
  <si>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</si>
  <si>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</si>
  <si>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</si>
  <si>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</si>
  <si>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</si>
  <si>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</si>
  <si>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</si>
  <si>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</si>
  <si>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</si>
  <si>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</si>
  <si>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</si>
  <si>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</si>
  <si>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</si>
  <si>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</si>
  <si>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</si>
  <si>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</si>
  <si>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</si>
  <si>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</si>
  <si>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</si>
  <si>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</si>
  <si>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</si>
  <si>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</si>
  <si>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</si>
  <si>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</si>
  <si>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</si>
  <si>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</si>
  <si>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</si>
  <si>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</si>
  <si>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</si>
  <si>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</si>
  <si>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</si>
  <si>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</si>
  <si>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</si>
  <si>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</si>
  <si>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</si>
  <si>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</si>
  <si>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</si>
  <si>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</si>
  <si>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</si>
  <si>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</si>
  <si>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</si>
  <si>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</si>
  <si>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</si>
  <si>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</si>
  <si>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</si>
  <si>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</si>
  <si>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</si>
  <si>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</si>
  <si>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</si>
  <si>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</si>
  <si>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</si>
  <si>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</si>
  <si>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</si>
  <si>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</si>
  <si>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</si>
  <si>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</si>
  <si>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</si>
  <si>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7 M, DIÂMETRO DE 10 CM, PERFURAÇÃO COM EQUIPAMENTO MANUAL E ARMADURA COM DIÂMETRO DE 20 MM. AF_07/2024</t>
  </si>
  <si>
    <t>EXECUÇÃO DE PROTEÇÃO DA CABEÇA DO TIRANTE COM USO DE FÔRMAS METÁLICAS, 50 UTILIZAÇÕES, E CONCRETO FCK =15 MPA. AF_11/2023</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</si>
  <si>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</si>
  <si>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</si>
  <si>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</si>
  <si>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</si>
  <si>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</si>
  <si>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</si>
  <si>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</si>
  <si>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</si>
  <si>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</si>
  <si>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</si>
  <si>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</si>
  <si>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</si>
  <si>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</si>
  <si>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</si>
  <si>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</si>
  <si>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</si>
  <si>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</si>
  <si>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</si>
  <si>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</si>
  <si>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</si>
  <si>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</si>
  <si>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</si>
  <si>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</si>
  <si>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</si>
  <si>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</si>
  <si>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</si>
  <si>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</si>
  <si>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</si>
  <si>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</si>
  <si>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</si>
  <si>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</si>
  <si>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</si>
  <si>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</si>
  <si>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</si>
  <si>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</si>
  <si>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</si>
  <si>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</si>
  <si>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</si>
  <si>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</si>
  <si>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</si>
  <si>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</si>
  <si>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</si>
  <si>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</si>
  <si>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</si>
  <si>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</si>
  <si>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</si>
  <si>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</si>
  <si>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</si>
  <si>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</si>
  <si>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</si>
  <si>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</si>
  <si>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</si>
  <si>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</si>
  <si>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</si>
  <si>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</si>
  <si>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</si>
  <si>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</si>
  <si>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</si>
  <si>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</si>
  <si>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</si>
  <si>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</si>
  <si>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</si>
  <si>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</si>
  <si>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</si>
  <si>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</si>
  <si>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</si>
  <si>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</si>
  <si>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</si>
  <si>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</si>
  <si>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</si>
  <si>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</si>
  <si>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</si>
  <si>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</si>
  <si>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</si>
  <si>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</si>
  <si>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</si>
  <si>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</si>
  <si>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</si>
  <si>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</si>
  <si>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</si>
  <si>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</si>
  <si>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</si>
  <si>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</si>
  <si>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</si>
  <si>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</si>
  <si>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</si>
  <si>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</si>
  <si>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</si>
  <si>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</si>
  <si>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</si>
  <si>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</si>
  <si>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</si>
  <si>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</si>
  <si>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</si>
  <si>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FÔRMA PARA ESCADA DUPLA COM 2 LANCES EM X E LAJE PLANA, EM MADEIRA SERRADA, E=25 MM. AF_11/2020</t>
  </si>
  <si>
    <t>FABRICAÇÃO DE FÔRMA PARA ESCADA DUPLA COM 2 LANCES EM X E LAJE CASCATA, EM MADEIRA SERRADA, E=25 MM. AF_11/2020</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</si>
  <si>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</si>
  <si>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</si>
  <si>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</si>
  <si>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</si>
  <si>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</si>
  <si>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</si>
  <si>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</si>
  <si>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</si>
  <si>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</si>
  <si>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</si>
  <si>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</si>
  <si>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</si>
  <si>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</si>
  <si>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</si>
  <si>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</si>
  <si>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</si>
  <si>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</si>
  <si>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</si>
  <si>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</si>
  <si>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</si>
  <si>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</si>
  <si>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</si>
  <si>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</si>
  <si>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</si>
  <si>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</si>
  <si>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</si>
  <si>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</si>
  <si>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</si>
  <si>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</si>
  <si>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</si>
  <si>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</si>
  <si>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</si>
  <si>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</si>
  <si>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</si>
  <si>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</si>
  <si>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</si>
  <si>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</si>
  <si>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</si>
  <si>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</si>
  <si>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</si>
  <si>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</si>
  <si>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</si>
  <si>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</si>
  <si>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</si>
  <si>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</si>
  <si>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</si>
  <si>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</si>
  <si>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</si>
  <si>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</si>
  <si>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</si>
  <si>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</si>
  <si>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</si>
  <si>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</si>
  <si>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</si>
  <si>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</si>
  <si>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</si>
  <si>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</si>
  <si>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</si>
  <si>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</si>
  <si>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</si>
  <si>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</si>
  <si>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</si>
  <si>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</si>
  <si>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</si>
  <si>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</si>
  <si>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</si>
  <si>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</si>
  <si>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</si>
  <si>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</si>
  <si>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</si>
  <si>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</si>
  <si>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</si>
  <si>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</si>
  <si>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</si>
  <si>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</si>
  <si>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</si>
  <si>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</si>
  <si>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</si>
  <si>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</si>
  <si>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</si>
  <si>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</si>
  <si>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</si>
  <si>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</si>
  <si>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</si>
  <si>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</si>
  <si>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</si>
  <si>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</si>
  <si>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</si>
  <si>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</si>
  <si>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</si>
  <si>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</si>
  <si>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</si>
  <si>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</si>
  <si>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</si>
  <si>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</si>
  <si>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</si>
  <si>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</si>
  <si>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</si>
  <si>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</si>
  <si>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</si>
  <si>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</si>
  <si>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</si>
  <si>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</si>
  <si>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</si>
  <si>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</si>
  <si>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</si>
  <si>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</si>
  <si>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</si>
  <si>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</si>
  <si>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</si>
  <si>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</si>
  <si>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</si>
  <si>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</si>
  <si>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</si>
  <si>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</si>
  <si>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</si>
  <si>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</si>
  <si>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</si>
  <si>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</si>
  <si>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</si>
  <si>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</si>
  <si>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</si>
  <si>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</si>
  <si>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</si>
  <si>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</si>
  <si>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</si>
  <si>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</si>
  <si>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</si>
  <si>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</si>
  <si>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</si>
  <si>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</si>
  <si>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</si>
  <si>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</si>
  <si>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</si>
  <si>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</si>
  <si>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</si>
  <si>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</si>
  <si>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</si>
  <si>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</si>
  <si>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</si>
  <si>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</si>
  <si>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</si>
  <si>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</si>
  <si>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</si>
  <si>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</si>
  <si>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</si>
  <si>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</si>
  <si>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</si>
  <si>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</si>
  <si>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</si>
  <si>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</si>
  <si>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</si>
  <si>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</si>
  <si>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</si>
  <si>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</si>
  <si>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</si>
  <si>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</si>
  <si>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</si>
  <si>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</si>
  <si>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</si>
  <si>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</si>
  <si>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</si>
  <si>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</si>
  <si>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</si>
  <si>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</si>
  <si>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</si>
  <si>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</si>
  <si>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</si>
  <si>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</si>
  <si>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</si>
  <si>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</si>
  <si>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LUMINÁRIA ARANDELA TIPO MEIA LUA, DE SOBREPOR, COM 1 LÂMPADA LED DE 6 W, SEM REATOR - FORNECIMENTO E INSTALAÇÃO. AF_09/2024</t>
  </si>
  <si>
    <t>LUMINÁRIA ARANDELA TIPO TARTARUGA, DE SOBREPOR, COM 1 LÂMPADA LED DE 6 W, SEM REATOR - FORNECIMENTO E INSTALAÇÃO. AF_09/2024</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</si>
  <si>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</si>
  <si>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</si>
  <si>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</si>
  <si>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</si>
  <si>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</si>
  <si>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</si>
  <si>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</si>
  <si>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</si>
  <si>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</si>
  <si>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</si>
  <si>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</si>
  <si>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</si>
  <si>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</si>
  <si>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</si>
  <si>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</si>
  <si>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</si>
  <si>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</si>
  <si>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PINTURA ANTICORROSIVA DE DUTO METÁLICO. AF_03/2024</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</si>
  <si>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</si>
  <si>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</si>
  <si>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</si>
  <si>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</si>
  <si>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</si>
  <si>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</si>
  <si>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</si>
  <si>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</si>
  <si>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</si>
  <si>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</si>
  <si>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</si>
  <si>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</si>
  <si>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</si>
  <si>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</si>
  <si>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</si>
  <si>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</si>
  <si>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</si>
  <si>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</si>
  <si>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</si>
  <si>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</si>
  <si>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</si>
  <si>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</si>
  <si>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</si>
  <si>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</si>
  <si>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</si>
  <si>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</si>
  <si>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</si>
  <si>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</si>
  <si>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</si>
  <si>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</si>
  <si>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</si>
  <si>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</si>
  <si>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</si>
  <si>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</si>
  <si>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</si>
  <si>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</si>
  <si>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</si>
  <si>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</si>
  <si>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</si>
  <si>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</si>
  <si>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</si>
  <si>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</si>
  <si>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</si>
  <si>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</si>
  <si>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</si>
  <si>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</si>
  <si>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</si>
  <si>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</si>
  <si>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</si>
  <si>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</si>
  <si>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</si>
  <si>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</si>
  <si>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</si>
  <si>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</si>
  <si>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</si>
  <si>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</si>
  <si>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</si>
  <si>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</si>
  <si>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</si>
  <si>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</si>
  <si>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</si>
  <si>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</si>
  <si>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</si>
  <si>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</si>
  <si>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</si>
  <si>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</si>
  <si>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</si>
  <si>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</si>
  <si>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</si>
  <si>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</si>
  <si>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</si>
  <si>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</si>
  <si>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</si>
  <si>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</si>
  <si>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</si>
  <si>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</si>
  <si>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</si>
  <si>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</si>
  <si>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</si>
  <si>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</si>
  <si>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</si>
  <si>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</si>
  <si>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</si>
  <si>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</si>
  <si>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</si>
  <si>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</si>
  <si>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</si>
  <si>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</si>
  <si>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</si>
  <si>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</si>
  <si>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</si>
  <si>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</si>
  <si>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</si>
  <si>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</si>
  <si>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</si>
  <si>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</si>
  <si>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</si>
  <si>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</si>
  <si>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</si>
  <si>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</si>
  <si>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</si>
  <si>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</si>
  <si>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</si>
  <si>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</si>
  <si>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</si>
  <si>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</si>
  <si>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</si>
  <si>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</si>
  <si>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</si>
  <si>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</si>
  <si>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</si>
  <si>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</si>
  <si>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</si>
  <si>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</si>
  <si>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</si>
  <si>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</si>
  <si>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</si>
  <si>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</si>
  <si>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</si>
  <si>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</si>
  <si>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</si>
  <si>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</si>
  <si>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</si>
  <si>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</si>
  <si>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</si>
  <si>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</si>
  <si>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</si>
  <si>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</si>
  <si>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</si>
  <si>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</si>
  <si>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</si>
  <si>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</si>
  <si>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</si>
  <si>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</si>
  <si>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</si>
  <si>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</si>
  <si>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</si>
  <si>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</si>
  <si>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</si>
  <si>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</si>
  <si>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</si>
  <si>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</si>
  <si>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</si>
  <si>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</si>
  <si>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</si>
  <si>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</si>
  <si>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</si>
  <si>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</si>
  <si>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</si>
  <si>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</si>
  <si>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</si>
  <si>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</si>
  <si>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</si>
  <si>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</si>
  <si>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</si>
  <si>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</si>
  <si>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</si>
  <si>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</si>
  <si>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</si>
  <si>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</si>
  <si>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</si>
  <si>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</si>
  <si>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</si>
  <si>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</si>
  <si>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</si>
  <si>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</si>
  <si>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</si>
  <si>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</si>
  <si>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</si>
  <si>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</si>
  <si>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</si>
  <si>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</si>
  <si>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</si>
  <si>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</si>
  <si>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</si>
  <si>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</si>
  <si>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</si>
  <si>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</si>
  <si>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</si>
  <si>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</si>
  <si>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</si>
  <si>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</si>
  <si>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</si>
  <si>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</si>
  <si>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</si>
  <si>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</si>
  <si>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</si>
  <si>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</si>
  <si>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</si>
  <si>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</si>
  <si>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</si>
  <si>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</si>
  <si>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</si>
  <si>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</si>
  <si>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</si>
  <si>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</si>
  <si>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</si>
  <si>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</si>
  <si>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</si>
  <si>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</si>
  <si>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</si>
  <si>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</si>
  <si>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</si>
  <si>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</si>
  <si>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</si>
  <si>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</si>
  <si>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</si>
  <si>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</si>
  <si>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</si>
  <si>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</si>
  <si>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</si>
  <si>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</si>
  <si>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</si>
  <si>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</si>
  <si>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</si>
  <si>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</si>
  <si>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</si>
  <si>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</si>
  <si>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</si>
  <si>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</si>
  <si>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</si>
  <si>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</si>
  <si>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</si>
  <si>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</si>
  <si>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</si>
  <si>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</si>
  <si>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</si>
  <si>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</si>
  <si>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</si>
  <si>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</si>
  <si>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</si>
  <si>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</si>
  <si>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</si>
  <si>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</si>
  <si>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</si>
  <si>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</si>
  <si>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</si>
  <si>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</si>
  <si>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</si>
  <si>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</si>
  <si>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</si>
  <si>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</si>
  <si>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</si>
  <si>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</si>
  <si>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</si>
  <si>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</si>
  <si>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</si>
  <si>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</si>
  <si>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</si>
  <si>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</si>
  <si>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</si>
  <si>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</si>
  <si>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</si>
  <si>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</si>
  <si>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</si>
  <si>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</si>
  <si>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</si>
  <si>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</si>
  <si>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</si>
  <si>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</si>
  <si>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</si>
  <si>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</si>
  <si>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</si>
  <si>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</si>
  <si>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</si>
  <si>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</si>
  <si>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</si>
  <si>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</si>
  <si>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</si>
  <si>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</si>
  <si>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</si>
  <si>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DE REDUÇÃO, CPVC, SOLDÁVEL, DN 28 X 22 MM,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</si>
  <si>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</si>
  <si>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</si>
  <si>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</si>
  <si>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</si>
  <si>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</si>
  <si>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</si>
  <si>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</si>
  <si>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</si>
  <si>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</si>
  <si>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</si>
  <si>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</si>
  <si>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</si>
  <si>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</si>
  <si>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</si>
  <si>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</si>
  <si>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</si>
  <si>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</si>
  <si>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</si>
  <si>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</si>
  <si>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</si>
  <si>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</si>
  <si>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</si>
  <si>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</si>
  <si>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</si>
  <si>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</si>
  <si>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</si>
  <si>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</si>
  <si>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</si>
  <si>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</si>
  <si>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</si>
  <si>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</si>
  <si>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</si>
  <si>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</si>
  <si>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</si>
  <si>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</si>
  <si>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</si>
  <si>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</si>
  <si>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</si>
  <si>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</si>
  <si>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</si>
  <si>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</si>
  <si>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</si>
  <si>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</si>
  <si>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</si>
  <si>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</si>
  <si>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</si>
  <si>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</si>
  <si>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</si>
  <si>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</si>
  <si>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</si>
  <si>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</si>
  <si>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</si>
  <si>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</si>
  <si>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</si>
  <si>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</si>
  <si>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</si>
  <si>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</si>
  <si>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</si>
  <si>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</si>
  <si>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</si>
  <si>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</si>
  <si>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</si>
  <si>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</si>
  <si>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</si>
  <si>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</si>
  <si>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</si>
  <si>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</si>
  <si>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</si>
  <si>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</si>
  <si>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</si>
  <si>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</si>
  <si>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</si>
  <si>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</si>
  <si>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</si>
  <si>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</si>
  <si>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</si>
  <si>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</si>
  <si>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</si>
  <si>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</si>
  <si>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</si>
  <si>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</si>
  <si>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</si>
  <si>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</si>
  <si>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</si>
  <si>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</si>
  <si>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</si>
  <si>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</si>
  <si>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</si>
  <si>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</si>
  <si>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</si>
  <si>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</si>
  <si>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</si>
  <si>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</si>
  <si>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</si>
  <si>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</si>
  <si>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</si>
  <si>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</si>
  <si>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</si>
  <si>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</si>
  <si>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</si>
  <si>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</si>
  <si>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</si>
  <si>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</si>
  <si>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</si>
  <si>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</si>
  <si>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</si>
  <si>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INCLUSO CONJUNTO DE LIGAÇÃO PARA BACIA SANITÁRIA AJUSTÁVEL - FORNECIMENTO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</si>
  <si>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</si>
  <si>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</si>
  <si>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</si>
  <si>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</si>
  <si>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</si>
  <si>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</si>
  <si>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</si>
  <si>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</si>
  <si>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</si>
  <si>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</si>
  <si>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</si>
  <si>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</si>
  <si>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</si>
  <si>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</si>
  <si>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</si>
  <si>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</si>
  <si>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</si>
  <si>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</si>
  <si>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</si>
  <si>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</si>
  <si>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</si>
  <si>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</si>
  <si>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</si>
  <si>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</si>
  <si>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</si>
  <si>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</si>
  <si>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</si>
  <si>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</si>
  <si>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</si>
  <si>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</si>
  <si>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</si>
  <si>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</si>
  <si>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</si>
  <si>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</si>
  <si>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</si>
  <si>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</si>
  <si>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</si>
  <si>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</si>
  <si>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</si>
  <si>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</si>
  <si>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</si>
  <si>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</si>
  <si>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</si>
  <si>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</si>
  <si>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</si>
  <si>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</si>
  <si>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</si>
  <si>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</si>
  <si>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</si>
  <si>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</si>
  <si>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</si>
  <si>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</si>
  <si>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</si>
  <si>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</si>
  <si>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</si>
  <si>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</si>
  <si>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</si>
  <si>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</si>
  <si>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</si>
  <si>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</si>
  <si>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</si>
  <si>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</si>
  <si>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</si>
  <si>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</si>
  <si>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</si>
  <si>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</si>
  <si>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</si>
  <si>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</si>
  <si>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</si>
  <si>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</si>
  <si>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</si>
  <si>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</si>
  <si>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</si>
  <si>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</si>
  <si>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</si>
  <si>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</si>
  <si>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</si>
  <si>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</si>
  <si>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</si>
  <si>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</si>
  <si>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</si>
  <si>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</si>
  <si>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</si>
  <si>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</si>
  <si>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</si>
  <si>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</si>
  <si>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</si>
  <si>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</si>
  <si>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</si>
  <si>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</si>
  <si>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</si>
  <si>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</si>
  <si>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</si>
  <si>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</si>
  <si>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</si>
  <si>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</si>
  <si>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</si>
  <si>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</si>
  <si>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</si>
  <si>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</si>
  <si>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</si>
  <si>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</si>
  <si>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</si>
  <si>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</si>
  <si>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</si>
  <si>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</si>
  <si>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</si>
  <si>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</si>
  <si>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</si>
  <si>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</si>
  <si>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</si>
  <si>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</si>
  <si>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</si>
  <si>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</si>
  <si>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</si>
  <si>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</si>
  <si>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</si>
  <si>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</si>
  <si>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</si>
  <si>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</si>
  <si>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</si>
  <si>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</si>
  <si>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</si>
  <si>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</si>
  <si>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</si>
  <si>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</si>
  <si>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</si>
  <si>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</si>
  <si>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</si>
  <si>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</si>
  <si>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</si>
  <si>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</si>
  <si>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</si>
  <si>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</si>
  <si>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</si>
  <si>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</si>
  <si>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</si>
  <si>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</si>
  <si>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</si>
  <si>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</si>
  <si>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</si>
  <si>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</si>
  <si>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</si>
  <si>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</si>
  <si>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</si>
  <si>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</si>
  <si>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</si>
  <si>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</si>
  <si>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</si>
  <si>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</si>
  <si>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</si>
  <si>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</si>
  <si>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</si>
  <si>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</si>
  <si>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</si>
  <si>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</si>
  <si>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</si>
  <si>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</si>
  <si>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</si>
  <si>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</si>
  <si>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</si>
  <si>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</si>
  <si>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</si>
  <si>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</si>
  <si>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</si>
  <si>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</si>
  <si>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</si>
  <si>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</si>
  <si>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</si>
  <si>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</si>
  <si>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</si>
  <si>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</si>
  <si>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</si>
  <si>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</si>
  <si>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</si>
  <si>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</si>
  <si>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</si>
  <si>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</si>
  <si>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</si>
  <si>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</si>
  <si>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</si>
  <si>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</si>
  <si>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</si>
  <si>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</si>
  <si>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</si>
  <si>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</si>
  <si>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</si>
  <si>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</si>
  <si>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</si>
  <si>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</si>
  <si>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</si>
  <si>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</si>
  <si>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</si>
  <si>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</si>
  <si>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</si>
  <si>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</si>
  <si>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</si>
  <si>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</si>
  <si>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</si>
  <si>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</si>
  <si>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</si>
  <si>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</si>
  <si>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</si>
  <si>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</si>
  <si>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</si>
  <si>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</si>
  <si>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</si>
  <si>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</si>
  <si>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</si>
  <si>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</si>
  <si>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</si>
  <si>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</si>
  <si>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</si>
  <si>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</si>
  <si>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</si>
  <si>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</si>
  <si>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</si>
  <si>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</si>
  <si>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</si>
  <si>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</si>
  <si>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</si>
  <si>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</si>
  <si>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</si>
  <si>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</si>
  <si>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</si>
  <si>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</si>
  <si>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</si>
  <si>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</si>
  <si>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</si>
  <si>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</si>
  <si>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</si>
  <si>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</si>
  <si>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</si>
  <si>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</si>
  <si>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</si>
  <si>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</si>
  <si>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</si>
  <si>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</si>
  <si>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</si>
  <si>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</si>
  <si>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</si>
  <si>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</si>
  <si>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</si>
  <si>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</si>
  <si>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</si>
  <si>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</si>
  <si>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</si>
  <si>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</si>
  <si>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</si>
  <si>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</si>
  <si>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</si>
  <si>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</si>
  <si>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</si>
  <si>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</si>
  <si>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</si>
  <si>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</si>
  <si>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</si>
  <si>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</si>
  <si>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</si>
  <si>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</si>
  <si>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</si>
  <si>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</si>
  <si>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</si>
  <si>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</si>
  <si>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</si>
  <si>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</si>
  <si>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</si>
  <si>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</si>
  <si>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</si>
  <si>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</si>
  <si>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</si>
  <si>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</si>
  <si>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</si>
  <si>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</si>
  <si>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</si>
  <si>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</si>
  <si>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</si>
  <si>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</si>
  <si>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</si>
  <si>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</si>
  <si>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</si>
  <si>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</si>
  <si>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</si>
  <si>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</si>
  <si>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</si>
  <si>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</si>
  <si>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</si>
  <si>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</si>
  <si>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</si>
  <si>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</si>
  <si>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</si>
  <si>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</si>
  <si>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</si>
  <si>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</si>
  <si>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</si>
  <si>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</si>
  <si>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</si>
  <si>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</si>
  <si>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</si>
  <si>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</si>
  <si>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</si>
  <si>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</si>
  <si>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</si>
  <si>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</si>
  <si>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</si>
  <si>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</si>
  <si>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</si>
  <si>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</si>
  <si>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</si>
  <si>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</si>
  <si>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</si>
  <si>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</si>
  <si>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</si>
  <si>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</si>
  <si>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</si>
  <si>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</si>
  <si>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</si>
  <si>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</si>
  <si>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</si>
  <si>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</si>
  <si>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</si>
  <si>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</si>
  <si>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</si>
  <si>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</si>
  <si>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</si>
  <si>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</si>
  <si>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</si>
  <si>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</si>
  <si>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</si>
  <si>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</si>
  <si>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</si>
  <si>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</si>
  <si>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</si>
  <si>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</si>
  <si>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</si>
  <si>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</si>
  <si>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</si>
  <si>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</si>
  <si>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</si>
  <si>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</si>
  <si>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</si>
  <si>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</si>
  <si>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</si>
  <si>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</si>
  <si>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</si>
  <si>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</si>
  <si>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</si>
  <si>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</si>
  <si>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</si>
  <si>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</si>
  <si>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</si>
  <si>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</si>
  <si>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</si>
  <si>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</si>
  <si>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</si>
  <si>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</si>
  <si>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</si>
  <si>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</si>
  <si>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</si>
  <si>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</si>
  <si>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</si>
  <si>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</si>
  <si>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</si>
  <si>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</si>
  <si>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</si>
  <si>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</si>
  <si>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</si>
  <si>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</si>
  <si>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</si>
  <si>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</si>
  <si>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</si>
  <si>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</si>
  <si>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</si>
  <si>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</si>
  <si>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</si>
  <si>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</si>
  <si>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</si>
  <si>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</si>
  <si>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</si>
  <si>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</si>
  <si>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</si>
  <si>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</si>
  <si>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</si>
  <si>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</si>
  <si>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</si>
  <si>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</si>
  <si>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</si>
  <si>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</si>
  <si>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</si>
  <si>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</si>
  <si>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</si>
  <si>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</si>
  <si>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</si>
  <si>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</si>
  <si>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</si>
  <si>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</si>
  <si>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</si>
  <si>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</si>
  <si>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</si>
  <si>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</si>
  <si>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</si>
  <si>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</si>
  <si>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</si>
  <si>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</si>
  <si>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</si>
  <si>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</si>
  <si>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</si>
  <si>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</si>
  <si>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</si>
  <si>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</si>
  <si>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</si>
  <si>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</si>
  <si>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</si>
  <si>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</si>
  <si>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</si>
  <si>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</si>
  <si>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</si>
  <si>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</si>
  <si>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PISO PODOTÁTIL DE ALERTA OU DIRECIONAL, DE CONCRETO, ASSENTADO SOBRE ARGAMASSA. AF_03/2024</t>
  </si>
  <si>
    <t>CONTRAPISO EM ARGAMASSA PRONTA, PREPARO MANUAL, APLICADO EM ÁREAS SECAS SOBRE LAJE, ADERIDO, ACABAMENTO NÃO REFORÇADO, ESPESSURA 2CM. AF_07/2021</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</si>
  <si>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</si>
  <si>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</si>
  <si>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</si>
  <si>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</si>
  <si>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</si>
  <si>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</si>
  <si>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</si>
  <si>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</si>
  <si>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</si>
  <si>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</si>
  <si>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</si>
  <si>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</si>
  <si>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</si>
  <si>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</si>
  <si>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</si>
  <si>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</si>
  <si>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</si>
  <si>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</si>
  <si>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</si>
  <si>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</si>
  <si>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</si>
  <si>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</si>
  <si>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</si>
  <si>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</si>
  <si>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</si>
  <si>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</si>
  <si>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</si>
  <si>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</si>
  <si>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</si>
  <si>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</si>
  <si>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</si>
  <si>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</si>
  <si>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</si>
  <si>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</si>
  <si>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</si>
  <si>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</si>
  <si>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</si>
  <si>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</si>
  <si>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</si>
  <si>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</si>
  <si>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</si>
  <si>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</si>
  <si>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</si>
  <si>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</si>
  <si>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</si>
  <si>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</si>
  <si>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</si>
  <si>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</si>
  <si>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</si>
  <si>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</si>
  <si>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</si>
  <si>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</si>
  <si>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</si>
  <si>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</si>
  <si>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</si>
  <si>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</si>
  <si>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</si>
  <si>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</si>
  <si>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</si>
  <si>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</si>
  <si>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</si>
  <si>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</si>
  <si>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</si>
  <si>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</si>
  <si>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</si>
  <si>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</si>
  <si>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</si>
  <si>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</si>
  <si>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</si>
  <si>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</si>
  <si>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</si>
  <si>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</si>
  <si>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</si>
  <si>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</si>
  <si>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</si>
  <si>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</si>
  <si>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</si>
  <si>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FORRO EM MADEIRA PINUS, PARA AMBIENTES RESIDENCIAIS, INCLUSIVE ESTRUTURA UNIDIRECIONAL DE FIXAÇÃO. AF_08/2023</t>
  </si>
  <si>
    <t>FORRO EM RÉGUAS DE PVC, FRISADO, PARA AMBIENTES COMERCIAIS, INCLUSIVE ESTRUTURA BIDIRECIONAL DE FIXAÇÃO. AF_08/2023_PS</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</si>
  <si>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</si>
  <si>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</si>
  <si>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</si>
  <si>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ARGAMASSA TRAÇO 1:1,93 (EM VOLUME DE CIMENTO E AREIA MÉDIA ÚMIDA), FCK 20MPA, PREPARO MECÂNICO COM MISTURADOR DUPLO HORIZONTAL DE ALTA TURBULÊNCIA. AF_03/2020</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</si>
  <si>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</si>
  <si>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</si>
  <si>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</si>
  <si>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</si>
  <si>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</si>
  <si>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</si>
  <si>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</si>
  <si>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</si>
  <si>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</si>
  <si>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</si>
  <si>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</si>
  <si>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</si>
  <si>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</si>
  <si>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</si>
  <si>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</si>
  <si>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</si>
  <si>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</si>
  <si>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</si>
  <si>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</si>
  <si>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</si>
  <si>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</si>
  <si>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</si>
  <si>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</si>
  <si>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</si>
  <si>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</si>
  <si>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</si>
  <si>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</si>
  <si>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</si>
  <si>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</si>
  <si>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</si>
  <si>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</si>
  <si>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</si>
  <si>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</si>
  <si>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</si>
  <si>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</si>
  <si>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</si>
  <si>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</si>
  <si>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</si>
  <si>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</si>
  <si>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</si>
  <si>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</si>
  <si>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</si>
  <si>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</si>
  <si>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</si>
  <si>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</si>
  <si>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</si>
  <si>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</si>
  <si>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</si>
  <si>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</si>
  <si>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</si>
  <si>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</si>
  <si>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</si>
  <si>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</si>
  <si>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</si>
  <si>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</si>
  <si>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</si>
  <si>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</si>
  <si>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</si>
  <si>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</si>
  <si>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</si>
  <si>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</si>
  <si>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</si>
  <si>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</si>
  <si>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</si>
  <si>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</si>
  <si>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</si>
  <si>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</si>
  <si>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</si>
  <si>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</si>
  <si>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</si>
  <si>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</si>
  <si>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</si>
  <si>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</si>
  <si>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</si>
  <si>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</si>
  <si>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</si>
  <si>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</si>
  <si>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</si>
  <si>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</si>
  <si>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</si>
  <si>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</si>
  <si>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</si>
  <si>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</si>
  <si>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</si>
  <si>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</si>
  <si>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</si>
  <si>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</si>
  <si>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</si>
  <si>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</si>
  <si>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</si>
  <si>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</si>
  <si>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</si>
  <si>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</si>
  <si>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</si>
  <si>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</si>
  <si>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</si>
  <si>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</si>
  <si>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</si>
  <si>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</si>
  <si>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</si>
  <si>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</si>
  <si>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</si>
  <si>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</si>
  <si>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</si>
  <si>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</si>
  <si>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</si>
  <si>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</si>
  <si>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</si>
  <si>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</si>
  <si>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</si>
  <si>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</si>
  <si>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</si>
  <si>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</si>
  <si>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</si>
  <si>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</si>
  <si>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</si>
  <si>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</si>
  <si>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</si>
  <si>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</si>
  <si>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</si>
  <si>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</si>
  <si>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</si>
  <si>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</si>
  <si>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</si>
  <si>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</si>
  <si>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</si>
  <si>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</si>
  <si>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</si>
  <si>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</si>
  <si>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</si>
  <si>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</si>
  <si>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</si>
  <si>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</si>
  <si>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</si>
  <si>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</si>
  <si>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</si>
  <si>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</si>
  <si>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</si>
  <si>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</si>
  <si>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</si>
  <si>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</si>
  <si>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</si>
  <si>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</si>
  <si>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</si>
  <si>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</si>
  <si>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</si>
  <si>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</si>
  <si>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</si>
  <si>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</si>
  <si>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</si>
  <si>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</si>
  <si>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</si>
  <si>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</si>
  <si>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</si>
  <si>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</si>
  <si>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</si>
  <si>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</si>
  <si>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</si>
  <si>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</si>
  <si>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</si>
  <si>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</si>
  <si>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</si>
  <si>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</si>
  <si>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</si>
  <si>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</si>
  <si>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</si>
  <si>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</si>
  <si>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</si>
  <si>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</si>
  <si>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</si>
  <si>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</si>
  <si>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</si>
  <si>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</si>
  <si>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</si>
  <si>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</si>
  <si>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</si>
  <si>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</si>
  <si>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</si>
  <si>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</si>
  <si>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</si>
  <si>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</si>
  <si>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</si>
  <si>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</si>
  <si>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</si>
  <si>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</si>
  <si>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</si>
  <si>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</si>
  <si>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</si>
  <si>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</si>
  <si>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</si>
  <si>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</si>
  <si>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</si>
  <si>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</si>
  <si>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</si>
  <si>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</si>
  <si>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</si>
  <si>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</si>
  <si>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</si>
  <si>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</si>
  <si>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</si>
  <si>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</si>
  <si>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</si>
  <si>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</si>
  <si>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</si>
  <si>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</si>
  <si>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</si>
  <si>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</si>
  <si>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</si>
  <si>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</si>
  <si>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</si>
  <si>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</si>
  <si>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</si>
  <si>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</si>
  <si>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</si>
  <si>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</si>
  <si>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</si>
  <si>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</si>
  <si>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</si>
  <si>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</si>
  <si>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</si>
  <si>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</si>
  <si>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</si>
  <si>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</si>
  <si>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</si>
  <si>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</si>
  <si>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</si>
  <si>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</si>
  <si>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</si>
  <si>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</si>
  <si>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</si>
  <si>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</si>
  <si>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</si>
  <si>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</si>
  <si>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</si>
  <si>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</si>
  <si>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</si>
  <si>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</si>
  <si>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</si>
  <si>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</si>
  <si>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</si>
  <si>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</si>
  <si>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</si>
  <si>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</si>
  <si>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</si>
  <si>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</si>
  <si>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</si>
  <si>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</si>
  <si>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</si>
  <si>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</si>
  <si>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</si>
  <si>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</si>
  <si>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</si>
  <si>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</si>
  <si>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</si>
  <si>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</si>
  <si>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</si>
  <si>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</si>
  <si>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</si>
  <si>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</si>
  <si>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</si>
  <si>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</si>
  <si>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</si>
  <si>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</si>
  <si>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</si>
  <si>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</si>
  <si>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</si>
  <si>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</si>
  <si>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</si>
  <si>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</si>
  <si>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</si>
  <si>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</si>
  <si>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</si>
  <si>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</si>
  <si>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</si>
  <si>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</si>
  <si>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</si>
  <si>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</si>
  <si>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</si>
  <si>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</si>
  <si>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</si>
  <si>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</si>
  <si>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</si>
  <si>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</si>
  <si>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</si>
  <si>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</si>
  <si>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</si>
  <si>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</si>
  <si>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</si>
  <si>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</si>
  <si>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</si>
  <si>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</si>
  <si>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</si>
  <si>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</si>
  <si>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</si>
  <si>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</si>
  <si>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</si>
  <si>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</si>
  <si>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</si>
  <si>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</si>
  <si>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</si>
  <si>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</si>
  <si>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</si>
  <si>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</si>
  <si>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</si>
  <si>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</si>
  <si>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</si>
  <si>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</si>
  <si>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</si>
  <si>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</si>
  <si>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</si>
  <si>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</si>
  <si>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</si>
  <si>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</si>
  <si>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</si>
  <si>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</si>
  <si>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</si>
  <si>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</si>
  <si>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</si>
  <si>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</si>
  <si>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</si>
  <si>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</si>
  <si>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</si>
  <si>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</si>
  <si>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</si>
  <si>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</si>
  <si>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</si>
  <si>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</si>
  <si>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</si>
  <si>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</si>
  <si>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</si>
  <si>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</si>
  <si>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</si>
  <si>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</si>
  <si>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</si>
  <si>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</si>
  <si>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</si>
  <si>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</si>
  <si>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</si>
  <si>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</si>
  <si>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</si>
  <si>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</si>
  <si>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</si>
  <si>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</si>
  <si>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</si>
  <si>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</si>
  <si>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</si>
  <si>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</si>
  <si>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</si>
  <si>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</si>
  <si>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</si>
  <si>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</si>
  <si>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</si>
  <si>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</si>
  <si>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</si>
  <si>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</si>
  <si>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</si>
  <si>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</si>
  <si>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</si>
  <si>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</si>
  <si>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</si>
  <si>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</si>
  <si>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</si>
  <si>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</si>
  <si>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</si>
  <si>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</si>
  <si>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</si>
  <si>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</si>
  <si>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</si>
  <si>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</si>
  <si>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</si>
  <si>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</si>
  <si>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</si>
  <si>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</si>
  <si>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</si>
  <si>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</si>
  <si>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</si>
  <si>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</si>
  <si>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</si>
  <si>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</si>
  <si>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</si>
  <si>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</si>
  <si>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</si>
  <si>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</si>
  <si>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</si>
  <si>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</si>
  <si>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</si>
  <si>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</si>
  <si>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</si>
  <si>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</si>
  <si>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</si>
  <si>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</si>
  <si>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</si>
  <si>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</si>
  <si>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</si>
  <si>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</si>
  <si>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</si>
  <si>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</si>
  <si>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</si>
  <si>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</si>
  <si>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</si>
  <si>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</si>
  <si>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</si>
  <si>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</si>
  <si>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</si>
  <si>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</si>
  <si>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</si>
  <si>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</si>
  <si>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</si>
  <si>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</si>
  <si>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</si>
  <si>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</si>
  <si>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</si>
  <si>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</si>
  <si>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</si>
  <si>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</si>
  <si>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</si>
  <si>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</si>
  <si>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</si>
  <si>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</si>
  <si>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</si>
  <si>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</si>
  <si>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</si>
  <si>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</si>
  <si>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</si>
  <si>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</si>
  <si>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</si>
  <si>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</si>
  <si>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</si>
  <si>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</si>
  <si>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</si>
  <si>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</si>
  <si>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</si>
  <si>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</si>
  <si>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</si>
  <si>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</si>
  <si>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</si>
  <si>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</si>
  <si>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</si>
  <si>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</si>
  <si>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</si>
  <si>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</si>
  <si>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</si>
  <si>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</si>
  <si>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</si>
  <si>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</si>
  <si>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</si>
  <si>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</si>
  <si>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</si>
  <si>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</si>
  <si>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</si>
  <si>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</si>
  <si>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</si>
  <si>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</si>
  <si>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</si>
  <si>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</si>
  <si>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</si>
  <si>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</si>
  <si>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</si>
  <si>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</si>
  <si>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</si>
  <si>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</si>
  <si>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</si>
  <si>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</si>
  <si>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</si>
  <si>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</si>
  <si>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</si>
  <si>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</si>
  <si>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</si>
  <si>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</si>
  <si>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</si>
  <si>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</si>
  <si>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</si>
  <si>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</si>
  <si>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</si>
  <si>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</si>
  <si>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</si>
  <si>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</si>
  <si>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</si>
  <si>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</si>
  <si>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</si>
  <si>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</si>
  <si>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</si>
  <si>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</si>
  <si>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</si>
  <si>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</si>
  <si>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</si>
  <si>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</si>
  <si>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</si>
  <si>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</si>
  <si>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</si>
  <si>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</si>
  <si>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</si>
  <si>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</si>
  <si>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</si>
  <si>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</si>
  <si>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</si>
  <si>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</si>
  <si>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</si>
  <si>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</si>
  <si>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</si>
  <si>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</si>
  <si>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</si>
  <si>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</si>
  <si>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</si>
  <si>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</si>
  <si>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</si>
  <si>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</si>
  <si>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</si>
  <si>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</si>
  <si>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</si>
  <si>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</si>
  <si>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</si>
  <si>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</si>
  <si>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</si>
  <si>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</si>
  <si>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</si>
  <si>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</si>
  <si>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</si>
  <si>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</si>
  <si>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</si>
  <si>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</si>
  <si>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</si>
  <si>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</si>
  <si>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</si>
  <si>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</si>
  <si>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</si>
  <si>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</si>
  <si>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</si>
  <si>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</si>
  <si>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</si>
  <si>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</si>
  <si>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</si>
  <si>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</si>
  <si>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</si>
  <si>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</si>
  <si>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</si>
  <si>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</si>
  <si>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</si>
  <si>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</si>
  <si>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</si>
  <si>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</si>
  <si>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</si>
  <si>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</si>
  <si>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</si>
  <si>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</si>
  <si>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</si>
  <si>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</si>
  <si>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</si>
  <si>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</si>
  <si>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</si>
  <si>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</si>
  <si>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</si>
  <si>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</si>
  <si>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</si>
  <si>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</si>
  <si>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</si>
  <si>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</si>
  <si>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</si>
  <si>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</si>
  <si>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</si>
  <si>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</si>
  <si>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</si>
  <si>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</si>
  <si>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</si>
  <si>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</si>
  <si>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</si>
  <si>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</si>
  <si>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</si>
  <si>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</si>
  <si>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</si>
  <si>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</si>
  <si>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</si>
  <si>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</si>
  <si>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</si>
  <si>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</si>
  <si>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</si>
  <si>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</si>
  <si>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</si>
  <si>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</si>
  <si>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</si>
  <si>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</si>
  <si>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</si>
  <si>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</si>
  <si>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</si>
  <si>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</si>
  <si>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</si>
  <si>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</si>
  <si>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</si>
  <si>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</si>
  <si>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</si>
  <si>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</si>
  <si>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</si>
  <si>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</si>
  <si>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</si>
  <si>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</si>
  <si>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</si>
  <si>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</si>
  <si>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</si>
  <si>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</si>
  <si>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</si>
  <si>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</si>
  <si>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</si>
  <si>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</si>
  <si>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</si>
  <si>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</si>
  <si>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</si>
  <si>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</si>
  <si>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</si>
  <si>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</si>
  <si>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</si>
  <si>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</si>
  <si>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</si>
  <si>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</si>
  <si>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</si>
  <si>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</si>
  <si>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</si>
  <si>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</si>
  <si>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</si>
  <si>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</si>
  <si>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</si>
  <si>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</si>
  <si>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</si>
  <si>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</si>
  <si>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</si>
  <si>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</si>
  <si>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</si>
  <si>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</si>
  <si>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</si>
  <si>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</si>
  <si>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</si>
  <si>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</si>
  <si>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</si>
  <si>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</si>
  <si>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</si>
  <si>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</si>
  <si>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</si>
  <si>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</si>
  <si>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</si>
  <si>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</si>
  <si>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</si>
  <si>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</si>
  <si>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</si>
  <si>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</si>
  <si>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</si>
  <si>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</si>
  <si>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</si>
  <si>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</si>
  <si>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</si>
  <si>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</si>
  <si>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</si>
  <si>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</si>
  <si>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</si>
  <si>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</si>
  <si>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</si>
  <si>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</si>
  <si>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</si>
  <si>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</si>
  <si>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</si>
  <si>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</si>
  <si>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</si>
  <si>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</si>
  <si>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</si>
  <si>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</si>
  <si>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</si>
  <si>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</si>
  <si>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</si>
  <si>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</si>
  <si>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</si>
  <si>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</si>
  <si>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</si>
  <si>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</si>
  <si>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</si>
  <si>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</si>
  <si>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</si>
  <si>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</si>
  <si>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</si>
  <si>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</si>
  <si>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</si>
  <si>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</si>
  <si>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</si>
  <si>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</si>
  <si>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</si>
  <si>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</si>
  <si>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</si>
  <si>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</si>
  <si>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</si>
  <si>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</si>
  <si>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</si>
  <si>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</si>
  <si>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</si>
  <si>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</si>
  <si>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</si>
  <si>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</si>
  <si>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</si>
  <si>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</si>
  <si>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</si>
  <si>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</si>
  <si>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</si>
  <si>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</si>
  <si>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</si>
  <si>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</si>
  <si>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</si>
  <si>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</si>
  <si>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</si>
  <si>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</si>
  <si>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</si>
  <si>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</si>
  <si>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</si>
  <si>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</si>
  <si>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</si>
  <si>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</si>
  <si>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</si>
  <si>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</si>
  <si>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</si>
  <si>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</si>
  <si>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</si>
  <si>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</si>
  <si>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</si>
  <si>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</si>
  <si>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</si>
  <si>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</si>
  <si>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</si>
  <si>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</si>
  <si>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</si>
  <si>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</si>
  <si>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</si>
  <si>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</si>
  <si>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</si>
  <si>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</si>
  <si>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</si>
  <si>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</si>
  <si>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</si>
  <si>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</si>
  <si>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</si>
  <si>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</si>
  <si>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</si>
  <si>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</si>
  <si>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</si>
  <si>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</si>
  <si>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</si>
  <si>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</si>
  <si>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</si>
  <si>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</si>
  <si>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</si>
  <si>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</si>
  <si>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</si>
  <si>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</si>
  <si>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</si>
  <si>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</si>
  <si>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</si>
  <si>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</si>
  <si>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</si>
  <si>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</si>
  <si>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</si>
  <si>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</si>
  <si>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</si>
  <si>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</si>
  <si>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</si>
  <si>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</si>
  <si>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</si>
  <si>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</si>
  <si>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</si>
  <si>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</si>
  <si>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</si>
  <si>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</si>
  <si>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</si>
  <si>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</si>
  <si>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</si>
  <si>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</si>
  <si>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</si>
  <si>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</si>
  <si>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</si>
  <si>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</si>
  <si>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</si>
  <si>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</si>
  <si>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</si>
  <si>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</si>
  <si>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</si>
  <si>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</si>
  <si>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</si>
  <si>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</si>
  <si>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</si>
  <si>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</si>
  <si>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</si>
  <si>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</si>
  <si>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</si>
  <si>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</si>
  <si>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</si>
  <si>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</si>
  <si>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</si>
  <si>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</si>
  <si>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</si>
  <si>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</si>
  <si>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</si>
  <si>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</si>
  <si>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</si>
  <si>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</si>
  <si>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</si>
  <si>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</si>
  <si>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</si>
  <si>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</si>
  <si>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</si>
  <si>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</si>
  <si>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</si>
  <si>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</si>
  <si>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</si>
  <si>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</si>
  <si>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</si>
  <si>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</si>
  <si>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</si>
  <si>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</si>
  <si>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</si>
  <si>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</si>
  <si>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</si>
  <si>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</si>
  <si>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</si>
  <si>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</si>
  <si>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</si>
  <si>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</si>
  <si>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</si>
  <si>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</si>
  <si>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</si>
  <si>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</si>
  <si>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</si>
  <si>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</si>
  <si>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</si>
  <si>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</si>
  <si>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</si>
  <si>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</si>
  <si>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</si>
  <si>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</si>
  <si>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</si>
  <si>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</si>
  <si>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</si>
  <si>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</si>
  <si>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</si>
  <si>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</si>
  <si>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</si>
  <si>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</si>
  <si>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</si>
  <si>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</si>
  <si>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</si>
  <si>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</si>
  <si>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</si>
  <si>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</si>
  <si>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</si>
  <si>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</si>
  <si>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</si>
  <si>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</si>
  <si>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</si>
  <si>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</si>
  <si>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</si>
  <si>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</si>
  <si>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</si>
  <si>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</si>
  <si>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</si>
  <si>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</si>
  <si>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</si>
  <si>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</si>
  <si>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</si>
  <si>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</si>
  <si>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</si>
  <si>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</si>
  <si>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</si>
  <si>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</si>
  <si>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</si>
  <si>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</si>
  <si>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</si>
  <si>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</si>
  <si>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</si>
  <si>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</si>
  <si>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</si>
  <si>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</si>
  <si>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</si>
  <si>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</si>
  <si>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</si>
  <si>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</si>
  <si>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</si>
  <si>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</si>
  <si>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</si>
  <si>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</si>
  <si>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</si>
  <si>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</si>
  <si>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</si>
  <si>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</si>
  <si>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</si>
  <si>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</si>
  <si>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</si>
  <si>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</si>
  <si>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</si>
  <si>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</si>
  <si>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</si>
  <si>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</si>
  <si>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</si>
  <si>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</si>
  <si>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</si>
  <si>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</si>
  <si>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</si>
  <si>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</si>
  <si>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</si>
  <si>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</si>
  <si>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</si>
  <si>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</si>
  <si>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</si>
  <si>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</si>
  <si>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</si>
  <si>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</si>
  <si>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</si>
  <si>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</si>
  <si>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</si>
  <si>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</si>
  <si>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</si>
  <si>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</si>
  <si>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</si>
  <si>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</si>
  <si>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</si>
  <si>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</si>
  <si>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</si>
  <si>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</si>
  <si>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</si>
  <si>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</si>
  <si>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</si>
  <si>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</si>
  <si>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</si>
  <si>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</si>
  <si>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</si>
  <si>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</si>
  <si>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</si>
  <si>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</si>
  <si>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</si>
  <si>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</si>
  <si>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</si>
  <si>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</si>
  <si>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</si>
  <si>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</si>
  <si>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</si>
  <si>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</si>
  <si>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</si>
  <si>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</si>
  <si>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</si>
  <si>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</si>
  <si>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</si>
  <si>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</si>
  <si>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</si>
  <si>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</si>
  <si>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</si>
  <si>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</si>
  <si>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</si>
  <si>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</si>
  <si>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</si>
  <si>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</si>
  <si>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</si>
  <si>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</si>
  <si>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</si>
  <si>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</si>
  <si>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</si>
  <si>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</si>
  <si>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</si>
  <si>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</si>
  <si>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</si>
  <si>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</si>
  <si>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</si>
  <si>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</si>
  <si>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</si>
  <si>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</si>
  <si>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</si>
  <si>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</si>
  <si>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</si>
  <si>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</si>
  <si>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</si>
  <si>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</si>
  <si>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</si>
  <si>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</si>
  <si>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</si>
  <si>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</si>
  <si>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</si>
  <si>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</si>
  <si>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</si>
  <si>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</si>
  <si>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</si>
  <si>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</si>
  <si>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</si>
  <si>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</si>
  <si>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</si>
  <si>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</si>
  <si>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</si>
  <si>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</si>
  <si>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</si>
  <si>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</si>
  <si>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</si>
  <si>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</si>
  <si>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</si>
  <si>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</si>
  <si>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</si>
  <si>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</si>
  <si>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</si>
  <si>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</si>
  <si>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</si>
  <si>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</si>
  <si>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</si>
  <si>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</si>
  <si>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</si>
  <si>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</si>
  <si>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</si>
  <si>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</si>
  <si>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</si>
  <si>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</si>
  <si>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</si>
  <si>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</si>
  <si>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</si>
  <si>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</si>
  <si>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</si>
  <si>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</si>
  <si>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</si>
  <si>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</si>
  <si>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</si>
  <si>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</si>
  <si>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</si>
  <si>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</si>
  <si>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</si>
  <si>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</si>
  <si>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</si>
  <si>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</si>
  <si>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</si>
  <si>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</si>
  <si>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</si>
  <si>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</si>
  <si>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</si>
  <si>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</si>
  <si>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</si>
  <si>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</si>
  <si>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</si>
  <si>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</si>
  <si>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</si>
  <si>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</si>
  <si>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</si>
  <si>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</si>
  <si>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</si>
  <si>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</si>
  <si>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</si>
  <si>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</si>
  <si>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</si>
  <si>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</si>
  <si>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</si>
  <si>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</si>
  <si>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</si>
  <si>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</si>
  <si>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</si>
  <si>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</si>
  <si>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</si>
  <si>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</si>
  <si>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</si>
  <si>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</si>
  <si>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</si>
  <si>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</si>
  <si>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</si>
  <si>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</si>
  <si>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</si>
  <si>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</si>
  <si>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</si>
  <si>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</si>
  <si>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</si>
  <si>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</si>
  <si>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</si>
  <si>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</si>
  <si>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</si>
  <si>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</si>
  <si>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</si>
  <si>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</si>
  <si>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</si>
  <si>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</si>
  <si>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</si>
  <si>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</si>
  <si>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</si>
  <si>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</si>
  <si>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</si>
  <si>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</si>
  <si>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</si>
  <si>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</si>
  <si>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</si>
  <si>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</si>
  <si>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</si>
  <si>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</si>
  <si>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</si>
  <si>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</si>
  <si>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</si>
  <si>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</si>
  <si>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</si>
  <si>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</si>
  <si>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</si>
  <si>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</si>
  <si>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</si>
  <si>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</si>
  <si>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</si>
  <si>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</si>
  <si>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</si>
  <si>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</si>
  <si>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</si>
  <si>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</si>
  <si>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</si>
  <si>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</si>
  <si>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</si>
  <si>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</si>
  <si>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</si>
  <si>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</si>
  <si>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</si>
  <si>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</si>
  <si>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</si>
  <si>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</si>
  <si>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</si>
  <si>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</si>
  <si>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</si>
  <si>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</si>
  <si>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</si>
  <si>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</si>
  <si>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</si>
  <si>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</si>
  <si>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</si>
  <si>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</si>
  <si>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</si>
  <si>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</si>
  <si>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</si>
  <si>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</si>
  <si>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</si>
  <si>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</si>
  <si>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</si>
  <si>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</si>
  <si>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</si>
  <si>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</si>
  <si>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</si>
  <si>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</si>
  <si>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</si>
  <si>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</si>
  <si>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</si>
  <si>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</si>
  <si>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</si>
  <si>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</si>
  <si>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</si>
  <si>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</si>
  <si>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</si>
  <si>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</si>
  <si>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</si>
  <si>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</si>
  <si>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</si>
  <si>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</si>
  <si>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</si>
  <si>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</si>
  <si>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</si>
  <si>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</si>
  <si>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</si>
  <si>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</si>
  <si>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</si>
  <si>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</si>
  <si>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</si>
  <si>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</si>
  <si>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</si>
  <si>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</si>
  <si>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</si>
  <si>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</si>
  <si>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</si>
  <si>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</si>
  <si>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</si>
  <si>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</si>
  <si>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</si>
  <si>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</si>
  <si>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</si>
  <si>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</si>
  <si>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</si>
  <si>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CARPINTEIRO DE FORMAS PARA CONCRETO (HORISTA)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</si>
  <si>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</si>
  <si>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</si>
  <si>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</si>
  <si>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</si>
  <si>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</si>
  <si>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</si>
  <si>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</si>
  <si>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</si>
  <si>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</si>
  <si>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</si>
  <si>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</si>
  <si>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</si>
  <si>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</si>
  <si>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</si>
  <si>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</si>
  <si>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</si>
  <si>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</si>
  <si>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</si>
  <si>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</si>
  <si>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</si>
  <si>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</si>
  <si>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</si>
  <si>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</si>
  <si>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</si>
  <si>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</si>
  <si>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</si>
  <si>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</si>
  <si>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</si>
  <si>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</si>
  <si>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</si>
  <si>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</si>
  <si>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</si>
  <si>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</si>
  <si>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</si>
  <si>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</si>
  <si>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</si>
  <si>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</si>
  <si>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</si>
  <si>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</si>
  <si>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</si>
  <si>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</si>
  <si>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</si>
  <si>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</si>
  <si>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</si>
  <si>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</si>
  <si>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</si>
  <si>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</si>
  <si>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</si>
  <si>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</si>
  <si>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</si>
  <si>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</si>
  <si>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</si>
  <si>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</si>
  <si>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</si>
  <si>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</si>
  <si>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</si>
  <si>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</si>
  <si>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</si>
  <si>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</si>
  <si>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</si>
  <si>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</si>
  <si>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</si>
  <si>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</si>
  <si>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</si>
  <si>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</si>
  <si>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</si>
  <si>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</si>
  <si>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</si>
  <si>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</si>
  <si>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</si>
  <si>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</si>
  <si>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</si>
  <si>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</si>
  <si>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</si>
  <si>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</si>
  <si>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</si>
  <si>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</si>
  <si>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</si>
  <si>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</si>
  <si>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</si>
  <si>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</si>
  <si>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</si>
  <si>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</si>
  <si>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</si>
  <si>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</si>
  <si>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</si>
  <si>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</si>
  <si>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</si>
  <si>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</si>
  <si>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</si>
  <si>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</si>
  <si>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</si>
  <si>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</si>
  <si>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</si>
  <si>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</si>
  <si>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</si>
  <si>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</si>
  <si>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</si>
  <si>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</si>
  <si>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</si>
  <si>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</si>
  <si>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</si>
  <si>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</si>
  <si>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</si>
  <si>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</si>
  <si>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</si>
  <si>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</si>
  <si>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</si>
  <si>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</si>
  <si>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</si>
  <si>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</si>
  <si>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</si>
  <si>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</si>
  <si>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</si>
  <si>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</si>
  <si>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</si>
  <si>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</si>
  <si>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</si>
  <si>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</si>
  <si>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</si>
  <si>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</si>
  <si>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</si>
  <si>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</si>
  <si>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</si>
  <si>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</si>
  <si>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</si>
  <si>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</si>
  <si>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</si>
  <si>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</si>
  <si>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</si>
  <si>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</si>
  <si>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</si>
  <si>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</si>
  <si>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</si>
  <si>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</si>
  <si>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</si>
  <si>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</si>
  <si>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</si>
  <si>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</si>
  <si>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</si>
  <si>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</si>
  <si>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</si>
  <si>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</si>
  <si>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</si>
  <si>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</si>
  <si>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</si>
  <si>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</si>
  <si>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</si>
  <si>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</si>
  <si>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</si>
  <si>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</si>
  <si>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</si>
  <si>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</si>
  <si>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</si>
  <si>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</si>
  <si>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</si>
  <si>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</si>
  <si>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</si>
  <si>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</si>
  <si>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</si>
  <si>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</si>
  <si>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</si>
  <si>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</si>
  <si>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</si>
  <si>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</si>
  <si>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</si>
  <si>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</si>
  <si>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</si>
  <si>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</si>
  <si>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</si>
  <si>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</si>
  <si>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</si>
  <si>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</si>
  <si>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</si>
  <si>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</si>
  <si>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</si>
  <si>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</si>
  <si>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</si>
  <si>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</si>
  <si>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</si>
  <si>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</si>
  <si>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</si>
  <si>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</si>
  <si>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</si>
  <si>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</si>
  <si>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</si>
  <si>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</si>
  <si>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</si>
  <si>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</si>
  <si>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</si>
  <si>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</si>
  <si>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</si>
  <si>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</si>
  <si>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</si>
  <si>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</si>
  <si>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</si>
  <si>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</si>
  <si>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</si>
  <si>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</si>
  <si>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</si>
  <si>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</si>
  <si>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</si>
  <si>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</si>
  <si>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</si>
  <si>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</si>
  <si>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</si>
  <si>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</si>
  <si>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</si>
  <si>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</si>
  <si>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</si>
  <si>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</si>
  <si>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</si>
  <si>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</si>
  <si>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</si>
  <si>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</si>
  <si>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</si>
  <si>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</si>
  <si>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</si>
  <si>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</si>
  <si>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</si>
  <si>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</si>
  <si>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</si>
  <si>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</si>
  <si>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</si>
  <si>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</si>
  <si>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</si>
  <si>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</si>
  <si>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</si>
  <si>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</si>
  <si>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</si>
  <si>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</si>
  <si>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</si>
  <si>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</si>
  <si>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</si>
  <si>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</si>
  <si>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</si>
  <si>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</si>
  <si>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</si>
  <si>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</si>
  <si>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</si>
  <si>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</si>
  <si>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</si>
  <si>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</si>
  <si>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</si>
  <si>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</si>
  <si>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</si>
  <si>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</si>
  <si>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</si>
  <si>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</si>
  <si>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</si>
  <si>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</si>
  <si>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</si>
  <si>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</si>
  <si>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</si>
  <si>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</si>
  <si>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</si>
  <si>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</si>
  <si>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</si>
  <si>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</si>
  <si>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</si>
  <si>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</si>
  <si>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</si>
  <si>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</si>
  <si>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</si>
  <si>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</si>
  <si>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</si>
  <si>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</si>
  <si>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</si>
  <si>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</si>
  <si>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</si>
  <si>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</si>
  <si>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</si>
  <si>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</si>
  <si>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</si>
  <si>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</si>
  <si>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</si>
  <si>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</si>
  <si>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</si>
  <si>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</si>
  <si>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</si>
  <si>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</si>
  <si>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</si>
  <si>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</si>
  <si>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</si>
  <si>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</si>
  <si>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</si>
  <si>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</si>
  <si>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</si>
  <si>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</si>
  <si>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</si>
  <si>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</si>
  <si>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</si>
  <si>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</si>
  <si>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</si>
  <si>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</si>
  <si>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</si>
  <si>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</si>
  <si>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</si>
  <si>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</si>
  <si>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</si>
  <si>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</si>
  <si>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</si>
  <si>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</si>
  <si>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</si>
  <si>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</si>
  <si>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</si>
  <si>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</si>
  <si>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</si>
  <si>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</si>
  <si>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</si>
  <si>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</si>
  <si>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</si>
  <si>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</si>
  <si>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</si>
  <si>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</si>
  <si>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</si>
  <si>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</si>
  <si>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</si>
  <si>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</si>
  <si>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</si>
  <si>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</si>
  <si>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</si>
  <si>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</si>
  <si>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</si>
  <si>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</si>
  <si>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</si>
  <si>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</si>
  <si>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</si>
  <si>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</si>
  <si>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</si>
  <si>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</si>
  <si>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</si>
  <si>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</si>
  <si>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</si>
  <si>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</si>
  <si>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</si>
  <si>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</si>
  <si>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</si>
  <si>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</si>
  <si>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</si>
  <si>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</si>
  <si>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</si>
  <si>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</si>
  <si>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</si>
  <si>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</si>
  <si>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</si>
  <si>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</si>
  <si>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</si>
  <si>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</si>
  <si>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</si>
  <si>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</si>
  <si>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</si>
  <si>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</si>
  <si>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</si>
  <si>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</si>
  <si>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</si>
  <si>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</si>
  <si>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</si>
  <si>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</si>
  <si>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</si>
  <si>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</si>
  <si>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</si>
  <si>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</si>
  <si>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</si>
  <si>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</si>
  <si>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</si>
  <si>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</si>
  <si>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</si>
  <si>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</si>
  <si>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</si>
  <si>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</si>
  <si>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</si>
  <si>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</si>
  <si>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</si>
  <si>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</si>
  <si>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</si>
  <si>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</si>
  <si>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</si>
  <si>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</si>
  <si>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</si>
  <si>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</si>
  <si>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</si>
  <si>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</si>
  <si>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</si>
  <si>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</si>
  <si>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</si>
  <si>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</si>
  <si>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</si>
  <si>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</si>
  <si>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</si>
  <si>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</si>
  <si>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</si>
  <si>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</si>
  <si>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</si>
  <si>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</si>
  <si>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</si>
  <si>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</si>
  <si>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</si>
  <si>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</si>
  <si>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</si>
  <si>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</si>
  <si>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</si>
  <si>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</si>
  <si>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</si>
  <si>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</si>
  <si>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</si>
  <si>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</si>
  <si>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</si>
  <si>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</si>
  <si>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</si>
  <si>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</si>
  <si>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</si>
  <si>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</si>
  <si>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</si>
  <si>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</si>
  <si>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</si>
  <si>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</si>
  <si>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</si>
  <si>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</si>
  <si>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</si>
  <si>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</si>
  <si>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</si>
  <si>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</si>
  <si>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</si>
  <si>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</si>
  <si>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</si>
  <si>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</si>
  <si>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</si>
  <si>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</si>
  <si>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</si>
  <si>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</si>
  <si>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</si>
  <si>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</si>
  <si>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</si>
  <si>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</si>
  <si>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</si>
  <si>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</si>
  <si>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</si>
  <si>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</si>
  <si>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</si>
  <si>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</si>
  <si>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</si>
  <si>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</si>
  <si>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</si>
  <si>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</si>
  <si>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</si>
  <si>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</si>
  <si>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</si>
  <si>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</si>
  <si>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</si>
  <si>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</si>
  <si>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</si>
  <si>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</si>
  <si>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</si>
  <si>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</si>
  <si>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</si>
  <si>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</si>
  <si>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</si>
  <si>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</si>
  <si>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</si>
  <si>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</si>
  <si>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</si>
  <si>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</si>
  <si>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</si>
  <si>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</si>
  <si>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</si>
  <si>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</si>
  <si>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</si>
  <si>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</si>
  <si>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</si>
  <si>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</si>
  <si>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</si>
  <si>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</si>
  <si>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</si>
  <si>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</si>
  <si>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</si>
  <si>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</si>
  <si>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</si>
  <si>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</si>
  <si>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</si>
  <si>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</si>
  <si>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</si>
  <si>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</si>
  <si>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</si>
  <si>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</si>
  <si>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</si>
  <si>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</si>
  <si>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</si>
  <si>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</si>
  <si>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</si>
  <si>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</si>
  <si>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</si>
  <si>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</si>
  <si>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</si>
  <si>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</si>
  <si>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</si>
  <si>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</si>
  <si>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</si>
  <si>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</si>
  <si>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</si>
  <si>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</si>
  <si>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</si>
  <si>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</si>
  <si>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</si>
  <si>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</si>
  <si>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</si>
  <si>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</si>
  <si>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</si>
  <si>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</si>
  <si>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</si>
  <si>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</si>
  <si>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</si>
  <si>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</si>
  <si>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</si>
  <si>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</si>
  <si>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</si>
  <si>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</si>
  <si>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</si>
  <si>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</si>
  <si>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</si>
  <si>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</si>
  <si>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</si>
  <si>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</si>
  <si>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</si>
  <si>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</si>
  <si>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</si>
  <si>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</si>
  <si>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</si>
  <si>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</si>
  <si>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</si>
  <si>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</si>
  <si>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</si>
  <si>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</si>
  <si>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</si>
  <si>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</si>
  <si>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</si>
  <si>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</si>
  <si>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</si>
  <si>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</si>
  <si>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</si>
  <si>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</si>
  <si>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</si>
  <si>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</si>
  <si>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</si>
  <si>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</si>
  <si>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</si>
  <si>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</si>
  <si>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</si>
  <si>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</si>
  <si>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</si>
  <si>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</si>
  <si>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</si>
  <si>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</si>
  <si>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</si>
  <si>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</si>
  <si>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</si>
  <si>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</si>
  <si>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</si>
  <si>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</si>
  <si>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</si>
  <si>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</si>
  <si>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</si>
  <si>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</si>
  <si>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</si>
  <si>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</si>
  <si>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</si>
  <si>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</si>
  <si>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</si>
  <si>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</si>
  <si>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</si>
  <si>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</si>
  <si>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</si>
  <si>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</si>
  <si>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</si>
  <si>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</si>
  <si>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</si>
  <si>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</si>
  <si>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</si>
  <si>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</si>
  <si>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</si>
  <si>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</si>
  <si>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</si>
  <si>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</si>
  <si>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</si>
  <si>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</si>
  <si>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</si>
  <si>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</si>
  <si>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</si>
  <si>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</si>
  <si>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</si>
  <si>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</si>
  <si>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</si>
  <si>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</si>
  <si>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</si>
  <si>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</si>
  <si>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</si>
  <si>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</si>
  <si>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</si>
  <si>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</si>
  <si>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</si>
  <si>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</si>
  <si>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</si>
  <si>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</si>
  <si>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</si>
  <si>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</si>
  <si>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</si>
  <si>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</si>
  <si>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</si>
  <si>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</si>
  <si>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</si>
  <si>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</si>
  <si>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</si>
  <si>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</si>
  <si>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</si>
  <si>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</si>
  <si>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</si>
  <si>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</si>
  <si>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</si>
  <si>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</si>
  <si>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</si>
  <si>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</si>
  <si>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</si>
  <si>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</si>
  <si>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</si>
  <si>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</si>
  <si>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</si>
  <si>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</si>
  <si>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</si>
  <si>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</si>
  <si>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</si>
  <si>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</si>
  <si>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</si>
  <si>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 DIAMETRO DE 110 MM, FURO DE 20 MM                                                                                                                                                                                                                                                                                                                                                                                                                     </t>
  </si>
  <si>
    <t xml:space="preserve">DISCO DE CORTE DIAMANTADO SEGMENTADO PARA CONCRETO, DIAMETRO DE 350 MM, FURO DE 1" (14 X 1 ")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</si>
  <si>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</si>
  <si>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</si>
  <si>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</si>
  <si>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</si>
  <si>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</si>
  <si>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</si>
  <si>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</si>
  <si>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</si>
  <si>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</si>
  <si>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</si>
  <si>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</si>
  <si>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</si>
  <si>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</si>
  <si>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</si>
  <si>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</si>
  <si>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</si>
  <si>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</si>
  <si>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</si>
  <si>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</si>
  <si>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</si>
  <si>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</si>
  <si>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</si>
  <si>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</si>
  <si>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</si>
  <si>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</si>
  <si>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</si>
  <si>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</si>
  <si>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</si>
  <si>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</si>
  <si>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</si>
  <si>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</si>
  <si>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</si>
  <si>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</si>
  <si>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</si>
  <si>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</si>
  <si>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</si>
  <si>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</si>
  <si>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</si>
  <si>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</si>
  <si>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</si>
  <si>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</si>
  <si>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</si>
  <si>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</si>
  <si>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</si>
  <si>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</si>
  <si>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</si>
  <si>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</si>
  <si>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</si>
  <si>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</si>
  <si>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</si>
  <si>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</si>
  <si>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</si>
  <si>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</si>
  <si>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</si>
  <si>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</si>
  <si>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</si>
  <si>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</si>
  <si>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</si>
  <si>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</si>
  <si>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</si>
  <si>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</si>
  <si>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</si>
  <si>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</si>
  <si>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</si>
  <si>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</si>
  <si>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</si>
  <si>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</si>
  <si>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</si>
  <si>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</si>
  <si>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</si>
  <si>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</si>
  <si>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</si>
  <si>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</si>
  <si>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</si>
  <si>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</si>
  <si>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</si>
  <si>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</si>
  <si>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</si>
  <si>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</si>
  <si>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</si>
  <si>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</si>
  <si>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</si>
  <si>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</si>
  <si>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</si>
  <si>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</si>
  <si>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</si>
  <si>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</si>
  <si>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</si>
  <si>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</si>
  <si>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</si>
  <si>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</si>
  <si>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</si>
  <si>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</si>
  <si>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</si>
  <si>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</si>
  <si>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</si>
  <si>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</si>
  <si>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</si>
  <si>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</si>
  <si>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</si>
  <si>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</si>
  <si>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</si>
  <si>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</si>
  <si>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</si>
  <si>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</si>
  <si>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</si>
  <si>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</si>
  <si>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</si>
  <si>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</si>
  <si>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</si>
  <si>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</si>
  <si>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</si>
  <si>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</si>
  <si>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</si>
  <si>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</si>
  <si>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</si>
  <si>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</si>
  <si>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</si>
  <si>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</si>
  <si>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</si>
  <si>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</si>
  <si>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</si>
  <si>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</si>
  <si>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</si>
  <si>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</si>
  <si>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</si>
  <si>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</si>
  <si>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</si>
  <si>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</si>
  <si>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</si>
  <si>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</si>
  <si>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</si>
  <si>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</si>
  <si>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</si>
  <si>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</si>
  <si>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</si>
  <si>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</si>
  <si>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</si>
  <si>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</si>
  <si>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</si>
  <si>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</si>
  <si>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</si>
  <si>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</si>
  <si>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</si>
  <si>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</si>
  <si>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</si>
  <si>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</si>
  <si>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</si>
  <si>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</si>
  <si>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</si>
  <si>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</si>
  <si>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</si>
  <si>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</si>
  <si>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</si>
  <si>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</si>
  <si>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</si>
  <si>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</si>
  <si>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</si>
  <si>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</si>
  <si>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</si>
  <si>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</si>
  <si>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</si>
  <si>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</si>
  <si>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</si>
  <si>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</si>
  <si>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</si>
  <si>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</si>
  <si>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</si>
  <si>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</si>
  <si>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</si>
  <si>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</si>
  <si>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</si>
  <si>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</si>
  <si>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</si>
  <si>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</si>
  <si>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</si>
  <si>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</si>
  <si>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</si>
  <si>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</si>
  <si>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</si>
  <si>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</si>
  <si>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</si>
  <si>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</si>
  <si>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</si>
  <si>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</si>
  <si>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</si>
  <si>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</si>
  <si>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</si>
  <si>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</si>
  <si>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</si>
  <si>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</si>
  <si>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</si>
  <si>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</si>
  <si>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</si>
  <si>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</si>
  <si>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</si>
  <si>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</si>
  <si>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</si>
  <si>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</si>
  <si>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</si>
  <si>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</si>
  <si>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</si>
  <si>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</si>
  <si>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</si>
  <si>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</si>
  <si>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</si>
  <si>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</si>
  <si>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</si>
  <si>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</si>
  <si>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</si>
  <si>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</si>
  <si>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</si>
  <si>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</si>
  <si>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</si>
  <si>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</si>
  <si>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</si>
  <si>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</si>
  <si>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</si>
  <si>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</si>
  <si>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</si>
  <si>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</si>
  <si>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</si>
  <si>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</si>
  <si>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</si>
  <si>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</si>
  <si>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</si>
  <si>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</si>
  <si>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</si>
  <si>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</si>
  <si>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</si>
  <si>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</si>
  <si>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</si>
  <si>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</si>
  <si>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</si>
  <si>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</si>
  <si>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</si>
  <si>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</si>
  <si>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</si>
  <si>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</si>
  <si>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</si>
  <si>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</si>
  <si>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</si>
  <si>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</si>
  <si>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</si>
  <si>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</si>
  <si>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</si>
  <si>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</si>
  <si>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</si>
  <si>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</si>
  <si>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</si>
  <si>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</si>
  <si>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</si>
  <si>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</si>
  <si>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</si>
  <si>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</si>
  <si>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</si>
  <si>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</si>
  <si>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</si>
  <si>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</si>
  <si>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</si>
  <si>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</si>
  <si>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</si>
  <si>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</si>
  <si>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</si>
  <si>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</si>
  <si>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</si>
  <si>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</si>
  <si>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</si>
  <si>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</si>
  <si>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</si>
  <si>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</si>
  <si>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</si>
  <si>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</si>
  <si>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</si>
  <si>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</si>
  <si>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</si>
  <si>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</si>
  <si>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</si>
  <si>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</si>
  <si>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</si>
  <si>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</si>
  <si>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</si>
  <si>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</si>
  <si>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</si>
  <si>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</si>
  <si>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</si>
  <si>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</si>
  <si>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</si>
  <si>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</si>
  <si>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</si>
  <si>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</si>
  <si>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</si>
  <si>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</si>
  <si>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</si>
  <si>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</si>
  <si>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</si>
  <si>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</si>
  <si>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</si>
  <si>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</si>
  <si>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</si>
  <si>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</si>
  <si>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</si>
  <si>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</si>
  <si>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</si>
  <si>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</si>
  <si>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</si>
  <si>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</si>
  <si>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</si>
  <si>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</si>
  <si>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</si>
  <si>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</si>
  <si>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</si>
  <si>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</si>
  <si>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</si>
  <si>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</si>
  <si>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</si>
  <si>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</si>
  <si>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</si>
  <si>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</si>
  <si>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</si>
  <si>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</si>
  <si>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</si>
  <si>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</si>
  <si>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</si>
  <si>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</si>
  <si>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</si>
  <si>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</si>
  <si>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</si>
  <si>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</si>
  <si>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</si>
  <si>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</si>
  <si>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</si>
  <si>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</si>
  <si>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</si>
  <si>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</si>
  <si>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</si>
  <si>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</si>
  <si>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</si>
  <si>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</si>
  <si>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</si>
  <si>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</si>
  <si>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</si>
  <si>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</si>
  <si>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</si>
  <si>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</si>
  <si>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</si>
  <si>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</si>
  <si>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</si>
  <si>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</si>
  <si>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</si>
  <si>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</si>
  <si>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</si>
  <si>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</si>
  <si>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</si>
  <si>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</si>
  <si>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</si>
  <si>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</si>
  <si>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</si>
  <si>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</si>
  <si>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</si>
  <si>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</si>
  <si>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</si>
  <si>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</si>
  <si>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</si>
  <si>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</si>
  <si>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</si>
  <si>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</si>
  <si>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</si>
  <si>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</si>
  <si>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</si>
  <si>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</si>
  <si>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</si>
  <si>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</si>
  <si>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</si>
  <si>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</si>
  <si>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</si>
  <si>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</si>
  <si>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</si>
  <si>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</si>
  <si>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</si>
  <si>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</si>
  <si>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</si>
  <si>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</si>
  <si>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</si>
  <si>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</si>
  <si>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</si>
  <si>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</si>
  <si>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</si>
  <si>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</si>
  <si>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</si>
  <si>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</si>
  <si>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</si>
  <si>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</si>
  <si>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</si>
  <si>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</si>
  <si>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</si>
  <si>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</si>
  <si>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</si>
  <si>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</si>
  <si>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</si>
  <si>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</si>
  <si>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</si>
  <si>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</si>
  <si>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</si>
  <si>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</si>
  <si>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</si>
  <si>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</si>
  <si>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</si>
  <si>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</si>
  <si>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</si>
  <si>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</si>
  <si>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</si>
  <si>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</si>
  <si>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</si>
  <si>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</si>
  <si>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</si>
  <si>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</si>
  <si>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</si>
  <si>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</si>
  <si>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</si>
  <si>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</si>
  <si>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</si>
  <si>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</si>
  <si>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</si>
  <si>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</si>
  <si>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</si>
  <si>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</si>
  <si>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</si>
  <si>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</si>
  <si>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</si>
  <si>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</si>
  <si>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</si>
  <si>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</si>
  <si>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</si>
  <si>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</si>
  <si>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</si>
  <si>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</si>
  <si>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</si>
  <si>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</si>
  <si>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</si>
  <si>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</si>
  <si>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</si>
  <si>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</si>
  <si>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</si>
  <si>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</si>
  <si>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</si>
  <si>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</si>
  <si>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</si>
  <si>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</si>
  <si>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</si>
  <si>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</si>
  <si>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</si>
  <si>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</si>
  <si>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</si>
  <si>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</si>
  <si>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</si>
  <si>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</si>
  <si>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</si>
  <si>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</si>
  <si>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</si>
  <si>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</si>
  <si>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</si>
  <si>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</si>
  <si>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</si>
  <si>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</si>
  <si>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</si>
  <si>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</si>
  <si>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</si>
  <si>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</si>
  <si>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</si>
  <si>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</si>
  <si>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</si>
  <si>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</si>
  <si>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</si>
  <si>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</si>
  <si>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</si>
  <si>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</si>
  <si>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</si>
  <si>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</si>
  <si>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</si>
  <si>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</si>
  <si>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</si>
  <si>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</si>
  <si>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</si>
  <si>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</si>
  <si>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</si>
  <si>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</si>
  <si>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</si>
  <si>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</si>
  <si>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</si>
  <si>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</si>
  <si>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</si>
  <si>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</si>
  <si>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</si>
  <si>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</si>
  <si>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</si>
  <si>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</si>
  <si>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</si>
  <si>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</si>
  <si>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</si>
  <si>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</si>
  <si>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</si>
  <si>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</si>
  <si>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</si>
  <si>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</si>
  <si>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</si>
  <si>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</si>
  <si>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</si>
  <si>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</si>
  <si>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</si>
  <si>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</si>
  <si>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</si>
  <si>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</si>
  <si>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</si>
  <si>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</si>
  <si>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</si>
  <si>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</si>
  <si>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</si>
  <si>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</si>
  <si>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</si>
  <si>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</si>
  <si>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</si>
  <si>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</si>
  <si>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</si>
  <si>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</si>
  <si>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</si>
  <si>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</si>
  <si>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</si>
  <si>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</si>
  <si>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</si>
  <si>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</si>
  <si>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</si>
  <si>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</si>
  <si>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</si>
  <si>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</si>
  <si>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</si>
  <si>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</si>
  <si>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</si>
  <si>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</si>
  <si>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</si>
  <si>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</si>
  <si>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</si>
  <si>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</si>
  <si>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</si>
  <si>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</si>
  <si>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</si>
  <si>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</si>
  <si>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</si>
  <si>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</si>
  <si>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</si>
  <si>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</si>
  <si>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</si>
  <si>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</si>
  <si>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</si>
  <si>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</si>
  <si>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</si>
  <si>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</si>
  <si>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</si>
  <si>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</si>
  <si>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</si>
  <si>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</si>
  <si>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</si>
  <si>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</si>
  <si>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</si>
  <si>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</si>
  <si>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</si>
  <si>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</si>
  <si>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</si>
  <si>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</si>
  <si>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</si>
  <si>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</si>
  <si>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</si>
  <si>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</si>
  <si>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</si>
  <si>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</si>
  <si>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</si>
  <si>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</si>
  <si>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</si>
  <si>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</si>
  <si>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</si>
  <si>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</si>
  <si>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</si>
  <si>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</si>
  <si>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</si>
  <si>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</si>
  <si>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</si>
  <si>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</si>
  <si>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</si>
  <si>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</si>
  <si>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</si>
  <si>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</si>
  <si>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</si>
  <si>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</si>
  <si>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</si>
  <si>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</si>
  <si>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</si>
  <si>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</si>
  <si>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</si>
  <si>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</si>
  <si>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</si>
  <si>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</si>
  <si>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</si>
  <si>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</si>
  <si>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</si>
  <si>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</si>
  <si>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</si>
  <si>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</si>
  <si>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</si>
  <si>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</si>
  <si>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</si>
  <si>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</si>
  <si>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</si>
  <si>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</si>
  <si>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</si>
  <si>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</si>
  <si>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</si>
  <si>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</si>
  <si>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</si>
  <si>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</si>
  <si>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</si>
  <si>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</si>
  <si>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</si>
  <si>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</si>
  <si>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</si>
  <si>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</si>
  <si>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</si>
  <si>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</si>
  <si>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</si>
  <si>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</si>
  <si>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</si>
  <si>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</si>
  <si>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</si>
  <si>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</si>
  <si>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</si>
  <si>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</si>
  <si>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</si>
  <si>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</si>
  <si>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</si>
  <si>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</si>
  <si>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</si>
  <si>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</si>
  <si>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</si>
  <si>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</si>
  <si>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</si>
  <si>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</si>
  <si>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</si>
  <si>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</si>
  <si>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</si>
  <si>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</si>
  <si>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</si>
  <si>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</si>
  <si>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</si>
  <si>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</si>
  <si>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</si>
  <si>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</si>
  <si>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</si>
  <si>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</si>
  <si>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</si>
  <si>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</si>
  <si>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</si>
  <si>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</si>
  <si>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</si>
  <si>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</si>
  <si>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</si>
  <si>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</si>
  <si>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</si>
  <si>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</si>
  <si>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</si>
  <si>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</si>
  <si>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</si>
  <si>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</si>
  <si>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</si>
  <si>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</si>
  <si>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</si>
  <si>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</si>
  <si>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</si>
  <si>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</si>
  <si>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</si>
  <si>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</si>
  <si>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</si>
  <si>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</si>
  <si>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</si>
  <si>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</si>
  <si>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</si>
  <si>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</si>
  <si>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</si>
  <si>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</si>
  <si>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</si>
  <si>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</si>
  <si>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</si>
  <si>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</si>
  <si>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</si>
  <si>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</si>
  <si>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</si>
  <si>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</si>
  <si>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</si>
  <si>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</si>
  <si>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</si>
  <si>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</si>
  <si>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</si>
  <si>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</si>
  <si>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</si>
  <si>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</si>
  <si>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</si>
  <si>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</si>
  <si>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</si>
  <si>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</si>
  <si>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</si>
  <si>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</si>
  <si>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</si>
  <si>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</si>
  <si>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</si>
  <si>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</si>
  <si>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</si>
  <si>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</si>
  <si>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</si>
  <si>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</si>
  <si>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</si>
  <si>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</si>
  <si>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</si>
  <si>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</si>
  <si>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</si>
  <si>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</si>
  <si>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</si>
  <si>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</si>
  <si>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</si>
  <si>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</si>
  <si>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</si>
  <si>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</si>
  <si>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</si>
  <si>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</si>
  <si>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</si>
  <si>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</si>
  <si>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</si>
  <si>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</si>
  <si>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</si>
  <si>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</si>
  <si>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</si>
  <si>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</si>
  <si>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</si>
  <si>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</si>
  <si>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</si>
  <si>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</si>
  <si>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</si>
  <si>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</si>
  <si>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</si>
  <si>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</si>
  <si>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</si>
  <si>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</si>
  <si>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</si>
  <si>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</si>
  <si>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</si>
  <si>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</si>
  <si>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</si>
  <si>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</si>
  <si>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</si>
  <si>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</si>
  <si>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</si>
  <si>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</si>
  <si>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</si>
  <si>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</si>
  <si>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</si>
  <si>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</si>
  <si>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</si>
  <si>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</si>
  <si>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</si>
  <si>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</si>
  <si>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</si>
  <si>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</si>
  <si>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</si>
  <si>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</si>
  <si>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</si>
  <si>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</si>
  <si>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</si>
  <si>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</si>
  <si>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</si>
  <si>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</si>
  <si>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</si>
  <si>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</si>
  <si>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</si>
  <si>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</si>
  <si>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</si>
  <si>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</si>
  <si>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</si>
  <si>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</si>
  <si>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</si>
  <si>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</si>
  <si>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</si>
  <si>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</si>
  <si>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</si>
  <si>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</si>
  <si>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</si>
  <si>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</si>
  <si>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</si>
  <si>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</si>
  <si>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</si>
  <si>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</si>
  <si>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</si>
  <si>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</si>
  <si>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</si>
  <si>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</si>
  <si>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</si>
  <si>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</si>
  <si>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</si>
  <si>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</si>
  <si>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</si>
  <si>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</si>
  <si>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</si>
  <si>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</si>
  <si>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</si>
  <si>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</si>
  <si>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</si>
  <si>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</si>
  <si>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</si>
  <si>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</si>
  <si>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</si>
  <si>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</si>
  <si>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</si>
  <si>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</si>
  <si>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</si>
  <si>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</si>
  <si>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</si>
  <si>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</si>
  <si>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</si>
  <si>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</si>
  <si>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</si>
  <si>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</si>
  <si>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</si>
  <si>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</si>
  <si>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</si>
  <si>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</si>
  <si>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</si>
  <si>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</si>
  <si>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</si>
  <si>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</si>
  <si>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</si>
  <si>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</si>
  <si>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</si>
  <si>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</si>
  <si>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</si>
  <si>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</si>
  <si>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</si>
  <si>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</si>
  <si>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</si>
  <si>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</si>
  <si>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</si>
  <si>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</si>
  <si>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</si>
  <si>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</si>
  <si>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</si>
  <si>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</si>
  <si>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</si>
  <si>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</si>
  <si>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</si>
  <si>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</si>
  <si>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</si>
  <si>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</si>
  <si>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</si>
  <si>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</si>
  <si>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</si>
  <si>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</si>
  <si>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</si>
  <si>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</si>
  <si>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</si>
  <si>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</si>
  <si>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</si>
  <si>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</si>
  <si>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</si>
  <si>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</si>
  <si>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</si>
  <si>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</si>
  <si>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</si>
  <si>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</si>
  <si>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</si>
  <si>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</si>
  <si>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</si>
  <si>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</si>
  <si>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</si>
  <si>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</si>
  <si>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</si>
  <si>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</si>
  <si>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</si>
  <si>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</si>
  <si>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</si>
  <si>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</si>
  <si>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</si>
  <si>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</si>
  <si>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</si>
  <si>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</si>
  <si>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</si>
  <si>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</si>
  <si>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</si>
  <si>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</si>
  <si>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</si>
  <si>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</si>
  <si>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</si>
  <si>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</si>
  <si>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</si>
  <si>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</si>
  <si>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</si>
  <si>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</si>
  <si>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</si>
  <si>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</si>
  <si>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</si>
  <si>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</si>
  <si>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</si>
  <si>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</si>
  <si>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</si>
  <si>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</si>
  <si>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</si>
  <si>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</si>
  <si>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</si>
  <si>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</si>
  <si>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</si>
  <si>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</si>
  <si>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</si>
  <si>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</si>
  <si>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</si>
  <si>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</si>
  <si>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</si>
  <si>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</si>
  <si>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</si>
  <si>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</si>
  <si>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</si>
  <si>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</si>
  <si>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</si>
  <si>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</si>
  <si>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</si>
  <si>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</si>
  <si>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</si>
  <si>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</si>
  <si>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</si>
  <si>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</si>
  <si>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</si>
  <si>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</si>
  <si>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</si>
  <si>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</si>
  <si>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</si>
  <si>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</si>
  <si>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</si>
  <si>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</si>
  <si>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</si>
  <si>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</si>
  <si>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</si>
  <si>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</si>
  <si>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</si>
  <si>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</si>
  <si>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</si>
  <si>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</si>
  <si>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</si>
  <si>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</si>
  <si>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</si>
  <si>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</si>
  <si>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</si>
  <si>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</si>
  <si>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</si>
  <si>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</si>
  <si>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</si>
  <si>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</si>
  <si>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</si>
  <si>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</si>
  <si>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</si>
  <si>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</si>
  <si>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</si>
  <si>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</si>
  <si>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</si>
  <si>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</si>
  <si>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</si>
  <si>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</si>
  <si>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</si>
  <si>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</si>
  <si>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</si>
  <si>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</si>
  <si>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</si>
  <si>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</si>
  <si>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</si>
  <si>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</si>
  <si>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</si>
  <si>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</si>
  <si>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</si>
  <si>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</si>
  <si>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</si>
  <si>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</si>
  <si>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</si>
  <si>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</si>
  <si>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</si>
  <si>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</si>
  <si>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</si>
  <si>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</si>
  <si>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</si>
  <si>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</si>
  <si>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</si>
  <si>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</si>
  <si>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</si>
  <si>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</si>
  <si>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</si>
  <si>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</si>
  <si>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</si>
  <si>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</si>
  <si>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</si>
  <si>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</si>
  <si>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</si>
  <si>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</si>
  <si>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</si>
  <si>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</si>
  <si>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</si>
  <si>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</si>
  <si>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</si>
  <si>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</si>
  <si>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</si>
  <si>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</si>
  <si>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</si>
  <si>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</si>
  <si>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</si>
  <si>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</si>
  <si>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</si>
  <si>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</si>
  <si>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</si>
  <si>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</si>
  <si>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</si>
  <si>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</si>
  <si>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</si>
  <si>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</si>
  <si>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</si>
  <si>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</si>
  <si>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</si>
  <si>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</si>
  <si>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</si>
  <si>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</si>
  <si>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</si>
  <si>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</si>
  <si>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</si>
  <si>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</si>
  <si>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</si>
  <si>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</si>
  <si>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</si>
  <si>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</si>
  <si>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</si>
  <si>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</si>
  <si>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</si>
  <si>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</si>
  <si>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</si>
  <si>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</si>
  <si>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</si>
  <si>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</si>
  <si>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</si>
  <si>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</si>
  <si>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</si>
  <si>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</si>
  <si>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</si>
  <si>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</si>
  <si>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</si>
  <si>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</si>
  <si>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</si>
  <si>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</si>
  <si>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</si>
  <si>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</si>
  <si>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</si>
  <si>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</si>
  <si>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</si>
  <si>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</si>
  <si>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</si>
  <si>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</si>
  <si>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</si>
  <si>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</si>
  <si>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</si>
  <si>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</si>
  <si>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</si>
  <si>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</si>
  <si>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</si>
  <si>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</si>
  <si>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</si>
  <si>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</si>
  <si>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</si>
  <si>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</si>
  <si>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</si>
  <si>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</si>
  <si>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</si>
  <si>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</si>
  <si>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</si>
  <si>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</si>
  <si>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</si>
  <si>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</si>
  <si>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</si>
  <si>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</si>
  <si>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</si>
  <si>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</si>
  <si>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</si>
  <si>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</si>
  <si>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</si>
  <si>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</si>
  <si>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</si>
  <si>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</si>
  <si>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</si>
  <si>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</si>
  <si>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</si>
  <si>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</si>
  <si>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</si>
  <si>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</si>
  <si>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</si>
  <si>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</si>
  <si>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</si>
  <si>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</si>
  <si>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</si>
  <si>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</si>
  <si>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</si>
  <si>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</si>
  <si>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</si>
  <si>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</si>
  <si>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</si>
  <si>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</si>
  <si>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</si>
  <si>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</si>
  <si>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</si>
  <si>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</si>
  <si>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</si>
  <si>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</si>
  <si>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</si>
  <si>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</si>
  <si>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</si>
  <si>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</si>
  <si>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</si>
  <si>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</si>
  <si>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</si>
  <si>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</si>
  <si>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</si>
  <si>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</si>
  <si>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</si>
  <si>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</si>
  <si>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</si>
  <si>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</si>
  <si>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</si>
  <si>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</si>
  <si>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</si>
  <si>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</si>
  <si>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</si>
  <si>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</si>
  <si>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</si>
  <si>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</si>
  <si>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</si>
  <si>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</si>
  <si>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</si>
  <si>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</si>
  <si>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</si>
  <si>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</si>
  <si>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</si>
  <si>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</si>
  <si>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</si>
  <si>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</si>
  <si>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</si>
  <si>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</si>
  <si>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</si>
  <si>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</si>
  <si>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</si>
  <si>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</si>
  <si>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</si>
  <si>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</si>
  <si>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</si>
  <si>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</si>
  <si>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</si>
  <si>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</si>
  <si>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</si>
  <si>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</si>
  <si>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</si>
  <si>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</si>
  <si>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</si>
  <si>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</si>
  <si>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</si>
  <si>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</si>
  <si>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</si>
  <si>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</si>
  <si>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</si>
  <si>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</si>
  <si>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</si>
  <si>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</si>
  <si>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</si>
  <si>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</si>
  <si>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</si>
  <si>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</si>
  <si>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</si>
  <si>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</si>
  <si>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</si>
  <si>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</si>
  <si>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</si>
  <si>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</si>
  <si>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</si>
  <si>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</si>
  <si>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</si>
  <si>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</si>
  <si>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</si>
  <si>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</si>
  <si>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</si>
  <si>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</si>
  <si>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</si>
  <si>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</si>
  <si>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</si>
  <si>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</si>
  <si>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</si>
  <si>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</si>
  <si>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</si>
  <si>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</si>
  <si>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</si>
  <si>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</si>
  <si>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</si>
  <si>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</si>
  <si>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</si>
  <si>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</si>
  <si>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</si>
  <si>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</si>
  <si>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</si>
  <si>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</si>
  <si>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</si>
  <si>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</si>
  <si>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</si>
  <si>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</si>
  <si>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</si>
  <si>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</si>
  <si>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</si>
  <si>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</si>
  <si>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</si>
  <si>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</si>
  <si>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</si>
  <si>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</si>
  <si>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</si>
  <si>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</si>
  <si>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</si>
  <si>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</si>
  <si>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</si>
  <si>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</si>
  <si>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</si>
  <si>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</si>
  <si>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</si>
  <si>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</si>
  <si>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</si>
  <si>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</si>
  <si>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</si>
  <si>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</si>
  <si>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</si>
  <si>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</si>
  <si>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</si>
  <si>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</si>
  <si>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</si>
  <si>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</si>
  <si>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</si>
  <si>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</si>
  <si>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</si>
  <si>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</si>
  <si>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</si>
  <si>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</si>
  <si>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</si>
  <si>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</si>
  <si>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</si>
  <si>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</si>
  <si>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</si>
  <si>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</si>
  <si>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</si>
  <si>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</si>
  <si>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</si>
  <si>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</si>
  <si>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</si>
  <si>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</si>
  <si>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</si>
  <si>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</si>
  <si>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</si>
  <si>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</si>
  <si>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</si>
  <si>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</si>
  <si>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</si>
  <si>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</si>
  <si>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</si>
  <si>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</si>
  <si>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</si>
  <si>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</si>
  <si>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</si>
  <si>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</si>
  <si>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</si>
  <si>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</si>
  <si>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</si>
  <si>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</si>
  <si>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</si>
  <si>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</si>
  <si>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</si>
  <si>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</si>
  <si>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</si>
  <si>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</si>
  <si>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</si>
  <si>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</si>
  <si>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</si>
  <si>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</si>
  <si>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</si>
  <si>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</si>
  <si>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</si>
  <si>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</si>
  <si>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</si>
  <si>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</si>
  <si>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</si>
  <si>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</si>
  <si>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</si>
  <si>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</si>
  <si>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</si>
  <si>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</si>
  <si>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</si>
  <si>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</si>
  <si>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</si>
  <si>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</si>
  <si>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</si>
  <si>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</si>
  <si>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</si>
  <si>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</si>
  <si>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</si>
  <si>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</si>
  <si>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</si>
  <si>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</si>
  <si>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</si>
  <si>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</si>
  <si>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</si>
  <si>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</si>
  <si>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</si>
  <si>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</si>
  <si>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</si>
  <si>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</si>
  <si>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</si>
  <si>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</si>
  <si>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</si>
  <si>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</si>
  <si>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</si>
  <si>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</si>
  <si>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</si>
  <si>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</si>
  <si>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</si>
  <si>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</si>
  <si>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</si>
  <si>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</si>
  <si>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</si>
  <si>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</si>
  <si>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</si>
  <si>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</si>
  <si>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</si>
  <si>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</si>
  <si>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</si>
  <si>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</si>
  <si>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</si>
  <si>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</si>
  <si>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</si>
  <si>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</si>
  <si>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</si>
  <si>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</si>
  <si>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</si>
  <si>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</si>
  <si>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</si>
  <si>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</si>
  <si>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</si>
  <si>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</si>
  <si>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</si>
  <si>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</si>
  <si>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</si>
  <si>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</si>
  <si>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</si>
  <si>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</si>
  <si>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</si>
  <si>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</si>
  <si>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</si>
  <si>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</si>
  <si>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</si>
  <si>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</si>
  <si>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</si>
  <si>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</si>
  <si>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</si>
  <si>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</si>
  <si>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</si>
  <si>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</si>
  <si>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</si>
  <si>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</si>
  <si>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</si>
  <si>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</si>
  <si>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</si>
  <si>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</si>
  <si>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</si>
  <si>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</si>
  <si>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</si>
  <si>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</si>
  <si>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</si>
  <si>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</si>
  <si>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</si>
  <si>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</si>
  <si>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</si>
  <si>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</si>
  <si>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</si>
  <si>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</si>
  <si>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</si>
  <si>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</si>
  <si>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</si>
  <si>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</si>
  <si>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</si>
  <si>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</si>
  <si>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</si>
  <si>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</si>
  <si>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</si>
  <si>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</si>
  <si>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</si>
  <si>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</si>
  <si>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</si>
  <si>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</si>
  <si>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</si>
  <si>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</si>
  <si>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</si>
  <si>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</si>
  <si>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</si>
  <si>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</si>
  <si>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</si>
  <si>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</si>
  <si>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</si>
  <si>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</si>
  <si>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</si>
  <si>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</si>
  <si>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</si>
  <si>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</si>
  <si>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</si>
  <si>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</si>
  <si>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</si>
  <si>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</si>
  <si>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</si>
  <si>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</si>
  <si>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</si>
  <si>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</si>
  <si>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</si>
  <si>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</si>
  <si>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</si>
  <si>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</si>
  <si>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</si>
  <si>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</si>
  <si>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</si>
  <si>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</si>
  <si>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</si>
  <si>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</si>
  <si>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</si>
  <si>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</si>
  <si>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</si>
  <si>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</si>
  <si>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</si>
  <si>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</si>
  <si>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</si>
  <si>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</si>
  <si>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</si>
  <si>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</si>
  <si>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</si>
  <si>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</si>
  <si>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</si>
  <si>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</si>
  <si>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</si>
  <si>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</si>
  <si>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</si>
  <si>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</si>
  <si>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</si>
  <si>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</si>
  <si>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</si>
  <si>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</si>
  <si>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</si>
  <si>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</si>
  <si>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</si>
  <si>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</si>
  <si>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</si>
  <si>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</si>
  <si>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</si>
  <si>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</si>
  <si>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</si>
  <si>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</si>
  <si>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</si>
  <si>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</si>
  <si>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</si>
  <si>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</si>
  <si>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</si>
  <si>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</si>
  <si>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</si>
  <si>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</si>
  <si>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</si>
  <si>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</si>
  <si>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</si>
  <si>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</si>
  <si>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</si>
  <si>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</si>
  <si>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</si>
  <si>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</si>
  <si>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</si>
  <si>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</si>
  <si>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</si>
  <si>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</si>
  <si>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</si>
  <si>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</si>
  <si>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</si>
  <si>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</si>
  <si>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</si>
  <si>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</si>
  <si>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</si>
  <si>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</si>
  <si>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</si>
  <si>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</si>
  <si>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</si>
  <si>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</si>
  <si>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</si>
  <si>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</si>
  <si>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</si>
  <si>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</si>
  <si>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</si>
  <si>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</si>
  <si>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</si>
  <si>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</si>
  <si>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</si>
  <si>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</si>
  <si>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</si>
  <si>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</si>
  <si>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</si>
  <si>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</si>
  <si>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</si>
  <si>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</si>
  <si>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</si>
  <si>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</si>
  <si>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</si>
  <si>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</si>
  <si>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</si>
  <si>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</si>
  <si>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</si>
  <si>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</si>
  <si>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</si>
  <si>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</si>
  <si>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</si>
  <si>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</si>
  <si>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</si>
  <si>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</si>
  <si>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</si>
  <si>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</si>
  <si>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</si>
  <si>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</si>
  <si>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</si>
  <si>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</si>
  <si>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</si>
  <si>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</si>
  <si>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</si>
  <si>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</si>
  <si>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</si>
  <si>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</si>
  <si>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</si>
  <si>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</si>
  <si>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</si>
  <si>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</si>
  <si>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</si>
  <si>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</si>
  <si>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</si>
  <si>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</si>
  <si>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</si>
  <si>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</si>
  <si>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</si>
  <si>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</si>
  <si>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</si>
  <si>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</si>
  <si>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</si>
  <si>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</si>
  <si>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</si>
  <si>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</si>
  <si>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</si>
  <si>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</si>
  <si>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</si>
  <si>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</si>
  <si>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</si>
  <si>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</si>
  <si>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</si>
  <si>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</si>
  <si>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</si>
  <si>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</si>
  <si>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</si>
  <si>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</si>
  <si>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</si>
  <si>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</si>
  <si>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</si>
  <si>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</si>
  <si>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</si>
  <si>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</si>
  <si>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</si>
  <si>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</si>
  <si>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</si>
  <si>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</si>
  <si>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</si>
  <si>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</si>
  <si>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</si>
  <si>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</si>
  <si>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</si>
  <si>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</si>
  <si>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</si>
  <si>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</si>
  <si>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</si>
  <si>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</si>
  <si>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</si>
  <si>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</si>
  <si>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</si>
  <si>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</si>
  <si>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</si>
  <si>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</si>
  <si>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</si>
  <si>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</si>
  <si>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</si>
  <si>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</si>
  <si>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</si>
  <si>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</si>
  <si>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</si>
  <si>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</si>
  <si>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</si>
  <si>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</si>
  <si>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</si>
  <si>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</si>
  <si>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</si>
  <si>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</si>
  <si>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</si>
  <si>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</si>
  <si>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</si>
  <si>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</si>
  <si>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</si>
  <si>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</si>
  <si>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</si>
  <si>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</si>
  <si>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</si>
  <si>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</si>
  <si>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</si>
  <si>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</si>
  <si>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</si>
  <si>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</si>
  <si>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</si>
  <si>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</si>
  <si>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</si>
  <si>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</si>
  <si>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</si>
  <si>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</si>
  <si>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</si>
  <si>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</si>
  <si>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</si>
  <si>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</si>
  <si>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</si>
  <si>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</si>
  <si>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</si>
  <si>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</si>
  <si>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</si>
  <si>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</si>
  <si>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</si>
  <si>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</si>
  <si>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MENOR OU IGUAL A 2025 CM2                                                                                                                                                                                                                                                                                                                                                                                                   </t>
  </si>
  <si>
    <t xml:space="preserve">PISO EM PORCELANATO, BORDA RETA,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</si>
  <si>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</si>
  <si>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</si>
  <si>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</si>
  <si>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</si>
  <si>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</si>
  <si>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</si>
  <si>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</si>
  <si>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</si>
  <si>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</si>
  <si>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</si>
  <si>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</si>
  <si>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</si>
  <si>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</si>
  <si>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</si>
  <si>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</si>
  <si>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</si>
  <si>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</si>
  <si>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</si>
  <si>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</si>
  <si>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</si>
  <si>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</si>
  <si>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</si>
  <si>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</si>
  <si>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</si>
  <si>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</si>
  <si>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</si>
  <si>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</si>
  <si>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</si>
  <si>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</si>
  <si>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</si>
  <si>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</si>
  <si>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</si>
  <si>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</si>
  <si>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</si>
  <si>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</si>
  <si>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</si>
  <si>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</si>
  <si>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</si>
  <si>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</si>
  <si>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</si>
  <si>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</si>
  <si>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</si>
  <si>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</si>
  <si>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</si>
  <si>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</si>
  <si>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</si>
  <si>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</si>
  <si>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</si>
  <si>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</si>
  <si>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</si>
  <si>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</si>
  <si>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</si>
  <si>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</si>
  <si>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</si>
  <si>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</si>
  <si>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</si>
  <si>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</si>
  <si>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</si>
  <si>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</si>
  <si>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</si>
  <si>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</si>
  <si>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</si>
  <si>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</si>
  <si>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</si>
  <si>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</si>
  <si>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</si>
  <si>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</si>
  <si>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</si>
  <si>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</si>
  <si>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</si>
  <si>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</si>
  <si>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</si>
  <si>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</si>
  <si>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</si>
  <si>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</si>
  <si>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</si>
  <si>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</si>
  <si>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</si>
  <si>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</si>
  <si>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</si>
  <si>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</si>
  <si>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</si>
  <si>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</si>
  <si>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</si>
  <si>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</si>
  <si>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</si>
  <si>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</si>
  <si>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</si>
  <si>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</si>
  <si>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</si>
  <si>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</si>
  <si>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</si>
  <si>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</si>
  <si>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</si>
  <si>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</si>
  <si>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</si>
  <si>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</si>
  <si>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</si>
  <si>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</si>
  <si>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</si>
  <si>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</si>
  <si>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</si>
  <si>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</si>
  <si>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</si>
  <si>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</si>
  <si>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CM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</si>
  <si>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</si>
  <si>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</si>
  <si>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CM X 210 CM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</si>
  <si>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</si>
  <si>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</si>
  <si>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</si>
  <si>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</si>
  <si>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</si>
  <si>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</si>
  <si>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</si>
  <si>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</si>
  <si>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</si>
  <si>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</si>
  <si>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</si>
  <si>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</si>
  <si>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</si>
  <si>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</si>
  <si>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</si>
  <si>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</si>
  <si>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</si>
  <si>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</si>
  <si>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</si>
  <si>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</si>
  <si>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</si>
  <si>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</si>
  <si>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</si>
  <si>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</si>
  <si>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</si>
  <si>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</si>
  <si>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</si>
  <si>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</si>
  <si>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</si>
  <si>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</si>
  <si>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</si>
  <si>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</si>
  <si>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</si>
  <si>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</si>
  <si>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</si>
  <si>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</si>
  <si>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</si>
  <si>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</si>
  <si>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</si>
  <si>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</si>
  <si>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</si>
  <si>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</si>
  <si>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</si>
  <si>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</si>
  <si>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</si>
  <si>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</si>
  <si>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</si>
  <si>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</si>
  <si>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</si>
  <si>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</si>
  <si>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</si>
  <si>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</si>
  <si>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</si>
  <si>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</si>
  <si>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</si>
  <si>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</si>
  <si>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</si>
  <si>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</si>
  <si>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</si>
  <si>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</si>
  <si>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</si>
  <si>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</si>
  <si>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</si>
  <si>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</si>
  <si>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</si>
  <si>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</si>
  <si>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</si>
  <si>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</si>
  <si>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</si>
  <si>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</si>
  <si>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</si>
  <si>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</si>
  <si>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</si>
  <si>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</si>
  <si>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</si>
  <si>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</si>
  <si>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</si>
  <si>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</si>
  <si>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</si>
  <si>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</si>
  <si>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</si>
  <si>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</si>
  <si>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</si>
  <si>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</si>
  <si>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</si>
  <si>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</si>
  <si>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</si>
  <si>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</si>
  <si>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</si>
  <si>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</si>
  <si>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</si>
  <si>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</si>
  <si>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</si>
  <si>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</si>
  <si>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</si>
  <si>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</si>
  <si>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</si>
  <si>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</si>
  <si>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</si>
  <si>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</si>
  <si>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</si>
  <si>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</si>
  <si>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</si>
  <si>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</si>
  <si>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</si>
  <si>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</si>
  <si>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</si>
  <si>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</si>
  <si>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</si>
  <si>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</si>
  <si>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</si>
  <si>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</si>
  <si>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</si>
  <si>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</si>
  <si>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</si>
  <si>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</si>
  <si>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</si>
  <si>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</si>
  <si>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</si>
  <si>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</si>
  <si>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</si>
  <si>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</si>
  <si>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</si>
  <si>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</si>
  <si>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</si>
  <si>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</si>
  <si>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</si>
  <si>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</si>
  <si>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</si>
  <si>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</si>
  <si>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</si>
  <si>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</si>
  <si>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</si>
  <si>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</si>
  <si>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</si>
  <si>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</si>
  <si>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</si>
  <si>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</si>
  <si>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</si>
  <si>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</si>
  <si>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</si>
  <si>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</si>
  <si>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</si>
  <si>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</si>
  <si>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</si>
  <si>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</si>
  <si>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</si>
  <si>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</si>
  <si>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</si>
  <si>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</si>
  <si>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</si>
  <si>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</si>
  <si>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</si>
  <si>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</si>
  <si>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</si>
  <si>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</si>
  <si>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</si>
  <si>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</si>
  <si>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</si>
  <si>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</si>
  <si>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</si>
  <si>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</si>
  <si>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</si>
  <si>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</si>
  <si>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</si>
  <si>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</si>
  <si>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</si>
  <si>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</si>
  <si>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</si>
  <si>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</si>
  <si>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</si>
  <si>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</si>
  <si>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</si>
  <si>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</si>
  <si>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</si>
  <si>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</si>
  <si>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</si>
  <si>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</si>
  <si>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</si>
  <si>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</si>
  <si>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</si>
  <si>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</si>
  <si>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</si>
  <si>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</si>
  <si>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</si>
  <si>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</si>
  <si>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</si>
  <si>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</si>
  <si>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</si>
  <si>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</si>
  <si>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</si>
  <si>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</si>
  <si>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</si>
  <si>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</si>
  <si>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</si>
  <si>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</si>
  <si>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</si>
  <si>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</si>
  <si>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</si>
  <si>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</si>
  <si>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ALTURA)                                                                                                                                                                                                                                                                                                                                                                                                                                  </t>
  </si>
  <si>
    <t xml:space="preserve">REBOLO ABRASIVO RETO DE USO GERAL GRAO 36, DE 6 X 3/4"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</si>
  <si>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</si>
  <si>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</si>
  <si>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</si>
  <si>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</si>
  <si>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</si>
  <si>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</si>
  <si>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</si>
  <si>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</si>
  <si>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</si>
  <si>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</si>
  <si>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</si>
  <si>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</si>
  <si>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</si>
  <si>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</si>
  <si>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</si>
  <si>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</si>
  <si>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</si>
  <si>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</si>
  <si>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</si>
  <si>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</si>
  <si>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</si>
  <si>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</si>
  <si>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</si>
  <si>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</si>
  <si>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</si>
  <si>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</si>
  <si>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</si>
  <si>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</si>
  <si>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</si>
  <si>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</si>
  <si>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</si>
  <si>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</si>
  <si>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(REF 1509)                                                                                                                                                                                                                                                                                                                                                                                                                                          </t>
  </si>
  <si>
    <t xml:space="preserve">REGISTRO GAVETA BRUTO EM LATAO FORJADO, BITOLA 1 1/4" (REF 1509)                                                                                                                                                                                                                                                                                                                                                                                                                                          </t>
  </si>
  <si>
    <t xml:space="preserve">REGISTRO GAVETA BRUTO EM LATAO FORJADO, BITOLA 1/2" (REF 1509)                                                                                                                                                                                                                                                                                                                                                                                                                                            </t>
  </si>
  <si>
    <t xml:space="preserve">REGISTRO GAVETA BRUTO EM LATAO FORJADO, BITOLA 1" (REF 1509)                                                                                                                                                                                                                                                                                                                                                                                                                                              </t>
  </si>
  <si>
    <t xml:space="preserve">REGISTRO GAVETA BRUTO EM LATAO FORJADO, BITOLA 2 1/2" (REF 1509)                                                                                                                                                                                                                                                                                                                                                                                                                                          </t>
  </si>
  <si>
    <t xml:space="preserve">REGISTRO GAVETA BRUTO EM LATAO FORJADO, BITOLA 2" (REF 1509)                                                                                                                                                                                                                                                                                                                                                                                                                                              </t>
  </si>
  <si>
    <t xml:space="preserve">REGISTRO GAVETA BRUTO EM LATAO FORJADO, BITOLA 3/4" (REF 1509)                                                                                                                                                                                                                                                                                                                                                                                                                                            </t>
  </si>
  <si>
    <t xml:space="preserve">REGISTRO GAVETA BRUTO EM LATAO FORJADO, BITOLA 3" (REF 1509)                                                                                                                                                                                                                                                                                                                                                                                                                                              </t>
  </si>
  <si>
    <t xml:space="preserve">REGISTRO GAVETA BRUTO EM LATAO FORJADO, BITOLA 4" (REF 1509)                                                                                                                                                                                                                                                                                                                                                                                                                                              </t>
  </si>
  <si>
    <t xml:space="preserve">REGISTRO GAVETA COM ACABAMENTO E CANOPLA CROMADOS, SIMPLES, BITOLA 1 1/2" (REF 1509)                                                                                                                                                                                                                                                                                                                                                                                                                      </t>
  </si>
  <si>
    <t xml:space="preserve">REGISTRO GAVETA COM ACABAMENTO E CANOPLA CROMADOS, SIMPLES, BITOLA 1 1/4" (REF 1509)                                                                                                                                                                                                                                                                                                                                                                                                                      </t>
  </si>
  <si>
    <t xml:space="preserve">REGISTRO GAVETA COM ACABAMENTO E CANOPLA CROMADOS, SIMPLES, BITOLA 1/2" (REF 1509)                                                                                                                                                                                                                                                                                                                                                                                                                        </t>
  </si>
  <si>
    <t xml:space="preserve">REGISTRO GAVETA COM ACABAMENTO E CANOPLA CROMADOS, SIMPLES, BITOLA 1" (REF 1509)                                                                                                                                                                                                                                                                                                                                                                                                                          </t>
  </si>
  <si>
    <t xml:space="preserve">REGISTRO GAVETA COM ACABAMENTO E CANOPLA CROMADOS, SIMPLES, BITOLA 3/4"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</si>
  <si>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</si>
  <si>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</si>
  <si>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(REF 1400)                                                                                                                                                                                                                                                                                                                                                                                                                                           </t>
  </si>
  <si>
    <t xml:space="preserve">REGISTRO PRESSAO BRUTO EM LATAO FORJADO, BITOLA 3/4" (REF 1400)                                                                                                                                                                                                                                                                                                                                                                                                                                           </t>
  </si>
  <si>
    <t xml:space="preserve">REGISTRO PRESSAO COM ACABAMENTO E CANOPLA CROMADA, SIMPLES, BITOLA 1/2" (REF 1416)                                                                                                                                                                                                                                                                                                                                                                                                                        </t>
  </si>
  <si>
    <t xml:space="preserve">REGISTRO PRESSAO COM ACABAMENTO E CANOPLA CROMADA, SIMPLES, BITOLA 3/4" (REF 1416)                                                                                                                                                                                                                                                                                                                                                                                                                        </t>
  </si>
  <si>
    <t xml:space="preserve">REGUA DE ALUMINIO PARA PEDREIRO 2 X 1"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</si>
  <si>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</si>
  <si>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</si>
  <si>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</si>
  <si>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</si>
  <si>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</si>
  <si>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</si>
  <si>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</si>
  <si>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</si>
  <si>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</si>
  <si>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</si>
  <si>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</si>
  <si>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</si>
  <si>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</si>
  <si>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</si>
  <si>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PEI MAIOR OU IGUAL 4, FORMATO MAIOR A 2025 CM2                                                                                                                                                                                                                                                                                                                                                                                                                        </t>
  </si>
  <si>
    <t xml:space="preserve">REVESTIMENTO EM CERAMICA ESMALTADA,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</si>
  <si>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</si>
  <si>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</si>
  <si>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</si>
  <si>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</si>
  <si>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</si>
  <si>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</si>
  <si>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</si>
  <si>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</si>
  <si>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</si>
  <si>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</si>
  <si>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</si>
  <si>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</si>
  <si>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</si>
  <si>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</si>
  <si>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</si>
  <si>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</si>
  <si>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</si>
  <si>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</si>
  <si>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</si>
  <si>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</si>
  <si>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</si>
  <si>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</si>
  <si>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</si>
  <si>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</si>
  <si>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</si>
  <si>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</si>
  <si>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</si>
  <si>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</si>
  <si>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</si>
  <si>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</si>
  <si>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</si>
  <si>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</si>
  <si>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</si>
  <si>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</si>
  <si>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</si>
  <si>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</si>
  <si>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</si>
  <si>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</si>
  <si>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</si>
  <si>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</si>
  <si>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</si>
  <si>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</si>
  <si>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</si>
  <si>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</si>
  <si>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</si>
  <si>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</si>
  <si>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</si>
  <si>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</si>
  <si>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</si>
  <si>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</si>
  <si>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</si>
  <si>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</si>
  <si>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</si>
  <si>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</si>
  <si>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</si>
  <si>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</si>
  <si>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</si>
  <si>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</si>
  <si>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</si>
  <si>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</si>
  <si>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</si>
  <si>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</si>
  <si>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</si>
  <si>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</si>
  <si>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</si>
  <si>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</si>
  <si>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</si>
  <si>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</si>
  <si>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</si>
  <si>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</si>
  <si>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</si>
  <si>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</si>
  <si>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</si>
  <si>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</si>
  <si>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</si>
  <si>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</si>
  <si>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</si>
  <si>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</si>
  <si>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</si>
  <si>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</si>
  <si>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</si>
  <si>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</si>
  <si>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</si>
  <si>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</si>
  <si>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</si>
  <si>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</si>
  <si>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</si>
  <si>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</si>
  <si>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</si>
  <si>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</si>
  <si>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</si>
  <si>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</si>
  <si>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</si>
  <si>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</si>
  <si>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</si>
  <si>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</si>
  <si>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</si>
  <si>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</si>
  <si>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</si>
  <si>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</si>
  <si>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</si>
  <si>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</si>
  <si>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</si>
  <si>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</si>
  <si>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</si>
  <si>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</si>
  <si>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</si>
  <si>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</si>
  <si>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</si>
  <si>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</si>
  <si>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</si>
  <si>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</si>
  <si>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</si>
  <si>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</si>
  <si>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</si>
  <si>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</si>
  <si>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</si>
  <si>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</si>
  <si>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</si>
  <si>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</si>
  <si>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</si>
  <si>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</si>
  <si>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</si>
  <si>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</si>
  <si>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</si>
  <si>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</si>
  <si>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</si>
  <si>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</si>
  <si>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</si>
  <si>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</si>
  <si>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</si>
  <si>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</si>
  <si>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</si>
  <si>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</si>
  <si>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</si>
  <si>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</si>
  <si>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</si>
  <si>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</si>
  <si>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</si>
  <si>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</si>
  <si>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</si>
  <si>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</si>
  <si>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</si>
  <si>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</si>
  <si>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</si>
  <si>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</si>
  <si>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</si>
  <si>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</si>
  <si>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</si>
  <si>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</si>
  <si>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</si>
  <si>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</si>
  <si>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</si>
  <si>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</si>
  <si>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</si>
  <si>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</si>
  <si>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</si>
  <si>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</si>
  <si>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</si>
  <si>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</si>
  <si>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</si>
  <si>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</si>
  <si>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</si>
  <si>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</si>
  <si>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</si>
  <si>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</si>
  <si>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</si>
  <si>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</si>
  <si>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</si>
  <si>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</si>
  <si>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</si>
  <si>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</si>
  <si>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</si>
  <si>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</si>
  <si>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</si>
  <si>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</si>
  <si>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</si>
  <si>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</si>
  <si>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</si>
  <si>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</si>
  <si>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</si>
  <si>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</si>
  <si>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</si>
  <si>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</si>
  <si>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</si>
  <si>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</si>
  <si>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</si>
  <si>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</si>
  <si>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</si>
  <si>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</si>
  <si>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</si>
  <si>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</si>
  <si>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</si>
  <si>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</si>
  <si>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</si>
  <si>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</si>
  <si>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</si>
  <si>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</si>
  <si>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</si>
  <si>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</si>
  <si>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</si>
  <si>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</si>
  <si>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</si>
  <si>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</si>
  <si>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</si>
  <si>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</si>
  <si>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</si>
  <si>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</si>
  <si>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</si>
  <si>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</si>
  <si>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</si>
  <si>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</si>
  <si>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</si>
  <si>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</si>
  <si>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</si>
  <si>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</si>
  <si>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</si>
  <si>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</si>
  <si>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</si>
  <si>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</si>
  <si>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</si>
  <si>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</si>
  <si>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</si>
  <si>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</si>
  <si>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</si>
  <si>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</si>
  <si>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</si>
  <si>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</si>
  <si>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</si>
  <si>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</si>
  <si>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</si>
  <si>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</si>
  <si>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</si>
  <si>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</si>
  <si>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</si>
  <si>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</si>
  <si>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</si>
  <si>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</si>
  <si>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</si>
  <si>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</si>
  <si>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</si>
  <si>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</si>
  <si>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</si>
  <si>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</si>
  <si>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</si>
  <si>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</si>
  <si>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</si>
  <si>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</si>
  <si>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</si>
  <si>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</si>
  <si>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</si>
  <si>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</si>
  <si>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</si>
  <si>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</si>
  <si>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</si>
  <si>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</si>
  <si>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</si>
  <si>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</si>
  <si>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</si>
  <si>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</si>
  <si>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</si>
  <si>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</si>
  <si>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</si>
  <si>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</si>
  <si>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</si>
  <si>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</si>
  <si>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</si>
  <si>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</si>
  <si>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</si>
  <si>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</si>
  <si>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</si>
  <si>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</si>
  <si>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</si>
  <si>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</si>
  <si>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</si>
  <si>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</si>
  <si>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</si>
  <si>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</si>
  <si>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</si>
  <si>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</si>
  <si>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</si>
  <si>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</si>
  <si>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</si>
  <si>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</si>
  <si>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</si>
  <si>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</si>
  <si>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</si>
  <si>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</si>
  <si>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</si>
  <si>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</si>
  <si>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</si>
  <si>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</si>
  <si>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</si>
  <si>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</si>
  <si>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</si>
  <si>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</si>
  <si>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</si>
  <si>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</si>
  <si>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</si>
  <si>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</si>
  <si>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</si>
  <si>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</si>
  <si>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</si>
  <si>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</si>
  <si>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</si>
  <si>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</si>
  <si>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</si>
  <si>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</si>
  <si>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</si>
  <si>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</si>
  <si>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</si>
  <si>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</si>
  <si>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</si>
  <si>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</si>
  <si>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</si>
  <si>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</si>
  <si>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</si>
  <si>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</si>
  <si>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</si>
  <si>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</si>
  <si>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</si>
  <si>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</si>
  <si>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</si>
  <si>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</si>
  <si>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</si>
  <si>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</si>
  <si>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</si>
  <si>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</si>
  <si>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</si>
  <si>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</si>
  <si>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</si>
  <si>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</si>
  <si>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</si>
  <si>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</si>
  <si>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</si>
  <si>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</si>
  <si>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</si>
  <si>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</si>
  <si>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</si>
  <si>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</si>
  <si>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</si>
  <si>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</si>
  <si>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</si>
  <si>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</si>
  <si>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</si>
  <si>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</si>
  <si>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</si>
  <si>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</si>
  <si>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</si>
  <si>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</si>
  <si>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</si>
  <si>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</si>
  <si>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</si>
  <si>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</si>
  <si>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</si>
  <si>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</si>
  <si>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</si>
  <si>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</si>
  <si>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</si>
  <si>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</si>
  <si>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</si>
  <si>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</si>
  <si>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</si>
  <si>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</si>
  <si>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</si>
  <si>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</si>
  <si>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</si>
  <si>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</si>
  <si>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</si>
  <si>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</si>
  <si>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</si>
  <si>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</si>
  <si>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</si>
  <si>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</si>
  <si>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</si>
  <si>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</si>
  <si>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</si>
  <si>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</si>
  <si>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</si>
  <si>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</si>
  <si>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</si>
  <si>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</si>
  <si>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</si>
  <si>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</si>
  <si>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</si>
  <si>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</si>
  <si>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</si>
  <si>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</si>
  <si>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</si>
  <si>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</si>
  <si>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</si>
  <si>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</si>
  <si>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</si>
  <si>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</si>
  <si>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</si>
  <si>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</si>
  <si>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</si>
  <si>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</si>
  <si>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</si>
  <si>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</si>
  <si>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</si>
  <si>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</si>
  <si>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</si>
  <si>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</si>
  <si>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</si>
  <si>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</si>
  <si>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</si>
  <si>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</si>
  <si>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</si>
  <si>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</si>
  <si>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</si>
  <si>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</si>
  <si>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</si>
  <si>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</si>
  <si>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</si>
  <si>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</si>
  <si>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</si>
  <si>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</si>
  <si>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</si>
  <si>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</si>
  <si>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</si>
  <si>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</si>
  <si>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</si>
  <si>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</si>
  <si>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</si>
  <si>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</si>
  <si>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</si>
  <si>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</si>
  <si>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</si>
  <si>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</si>
  <si>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</si>
  <si>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</si>
  <si>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</si>
  <si>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</si>
  <si>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</si>
  <si>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</si>
  <si>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</si>
  <si>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</si>
  <si>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</si>
  <si>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</si>
  <si>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</si>
  <si>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</si>
  <si>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</si>
  <si>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</si>
  <si>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</si>
  <si>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</si>
  <si>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</si>
  <si>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</si>
  <si>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</si>
  <si>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</si>
  <si>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</si>
  <si>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</si>
  <si>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</si>
  <si>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</si>
  <si>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</si>
  <si>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</si>
  <si>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</si>
  <si>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</si>
  <si>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</si>
  <si>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</si>
  <si>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</si>
  <si>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</si>
  <si>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</si>
  <si>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</si>
  <si>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</si>
  <si>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</si>
  <si>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</si>
  <si>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</si>
  <si>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</si>
  <si>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</si>
  <si>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</si>
  <si>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</si>
  <si>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</si>
  <si>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</si>
  <si>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</si>
  <si>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</si>
  <si>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</si>
  <si>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</si>
  <si>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</si>
  <si>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</si>
  <si>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</si>
  <si>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</si>
  <si>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</si>
  <si>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</si>
  <si>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</si>
  <si>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</si>
  <si>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</si>
  <si>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</si>
  <si>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</si>
  <si>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</si>
  <si>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</si>
  <si>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</si>
  <si>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</si>
  <si>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</si>
  <si>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</si>
  <si>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</si>
  <si>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</si>
  <si>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</si>
  <si>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</si>
  <si>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</si>
  <si>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</si>
  <si>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</si>
  <si>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</si>
  <si>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</si>
  <si>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</si>
  <si>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</si>
  <si>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</si>
  <si>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</si>
  <si>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</si>
  <si>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</si>
  <si>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</si>
  <si>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</si>
  <si>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</si>
  <si>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</si>
  <si>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</si>
  <si>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</si>
  <si>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</si>
  <si>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</si>
  <si>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</si>
  <si>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</si>
  <si>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</si>
  <si>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</si>
  <si>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</si>
  <si>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</si>
  <si>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</si>
  <si>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</si>
  <si>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</si>
  <si>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</si>
  <si>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</si>
  <si>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</si>
  <si>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</si>
  <si>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</si>
  <si>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</si>
  <si>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</si>
  <si>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</si>
  <si>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</si>
  <si>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</si>
  <si>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</si>
  <si>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</si>
  <si>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</si>
  <si>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</si>
  <si>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</si>
  <si>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</si>
  <si>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</si>
  <si>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</si>
  <si>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</si>
  <si>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</si>
  <si>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</si>
  <si>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</si>
  <si>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</si>
  <si>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</si>
  <si>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</si>
  <si>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</si>
  <si>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</si>
  <si>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</si>
  <si>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</si>
  <si>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</si>
  <si>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</si>
  <si>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</si>
  <si>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</si>
  <si>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</si>
  <si>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</si>
  <si>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</si>
  <si>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</si>
  <si>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</si>
  <si>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</si>
  <si>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</si>
  <si>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</si>
  <si>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</si>
  <si>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</si>
  <si>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</si>
  <si>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</si>
  <si>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</si>
  <si>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</si>
  <si>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</si>
  <si>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</si>
  <si>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</si>
  <si>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</si>
  <si>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</si>
  <si>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</si>
  <si>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</si>
  <si>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</si>
  <si>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(REF 1128)                                                                                                                                                                                                                                                                                                                                              </t>
  </si>
  <si>
    <t xml:space="preserve">TORNEIRA DE METAL AMARELO, PARA TANQUE / JARDIM, DE PAREDE, SEM BICO, CANO CURTO, PADRAO POPULAR / USO GERAL, 1/2" OU 3/4" (REF 1120)                                                                                                                                                                                                                                                                                                                                                                     </t>
  </si>
  <si>
    <t xml:space="preserve">TORNEIRA ELETRICA DE PAREDE, PLASTICA, BICA ALTA, PARA COZINHA, 5500 W (110/220 V)                                                                                                                                                                                                                                                                                                                                                                                                                        </t>
  </si>
  <si>
    <t xml:space="preserve">TORNEIRA METALICA CROMADA CANO CURTO, SEM BICO, SEM AREJADOR, DE PAREDE, PARA TANQUE E USO GERAL, 1/2" OU 3/4"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</si>
  <si>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</si>
  <si>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</si>
  <si>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</si>
  <si>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</si>
  <si>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OU 3/4" (REF 1167 / 1168)                                                                                                                                                                                                                                                                                                                                                                                               </t>
  </si>
  <si>
    <t xml:space="preserve">TORNEIRA METALICA CROMADA PARA JARDIM / TANQUE, COM BICO PLASTICO, CANO LONGO, DE PAREDE, PADRAO POPULAR / USO GERAL, 1/2" OU 3/4" (REF 1153 / 1130)                                                                                                                                                                                                                                                                                                                                                      </t>
  </si>
  <si>
    <t xml:space="preserve">TORNEIRA METALICA CROMADA PARA TANQUE / JARDIM, SEM BICO, CANO LONGO, DE PAREDE, PADRAO POPULAR / USO GERAL, 1/2" OU 3/4" (REF 1126)                                                                                                                                                                                                                                                                                                                                                                      </t>
  </si>
  <si>
    <t xml:space="preserve">TORNEIRA METALICA CROMADA, CANO CURTO, COM AREJADOR, SEM BICO PLASTICO, DE PAREDE, PARA USO GERAL, 1/2" OU 3/4" (REF 1152 / 1154)                                                                                                                                                                                                                                                                                                                                                                         </t>
  </si>
  <si>
    <t xml:space="preserve">TORNEIRA METALICA CROMADA, DE MESA/BANCADA, PARA COZINHA, BICA MOVEL, COM AREJADOR, 1/2" OU 3/4" (REF 1167 / 1168)                                                                                                                                                                                                                                                                                                                                                                                        </t>
  </si>
  <si>
    <t xml:space="preserve">TORNEIRA METALICA CROMADA, RETA, DE PAREDE, PARA COZINHA, COM AREJADOR, PADRAO POPULAR, 1/2" OU 3/4" (REF 1159 / 1160)                                                                                                                                                                                                                                                                                                                                                                                    </t>
  </si>
  <si>
    <t xml:space="preserve">TORNEIRA METALICA CROMADA, RETA, DE PAREDE, PARA COZINHA, SEM BICO, SEM AREJADOR, PADRAO POPULAR, 1/2" OU 3/4"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</si>
  <si>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</si>
  <si>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</si>
  <si>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</si>
  <si>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</si>
  <si>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</si>
  <si>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</si>
  <si>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</si>
  <si>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</si>
  <si>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</si>
  <si>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</si>
  <si>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</si>
  <si>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</si>
  <si>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</si>
  <si>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</si>
  <si>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</si>
  <si>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</si>
  <si>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</si>
  <si>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</si>
  <si>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</si>
  <si>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</si>
  <si>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</si>
  <si>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</si>
  <si>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</si>
  <si>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</si>
  <si>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</si>
  <si>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</si>
  <si>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</si>
  <si>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</si>
  <si>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</si>
  <si>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</si>
  <si>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</si>
  <si>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</si>
  <si>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</si>
  <si>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</si>
  <si>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</si>
  <si>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</si>
  <si>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</si>
  <si>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</si>
  <si>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</si>
  <si>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</si>
  <si>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</si>
  <si>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</si>
  <si>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</si>
  <si>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</si>
  <si>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</si>
  <si>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</si>
  <si>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</si>
  <si>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</si>
  <si>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</si>
  <si>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</si>
  <si>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</si>
  <si>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</si>
  <si>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</si>
  <si>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</si>
  <si>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</si>
  <si>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</si>
  <si>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</si>
  <si>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</si>
  <si>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</si>
  <si>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</si>
  <si>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</si>
  <si>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</si>
  <si>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</si>
  <si>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</si>
  <si>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</si>
  <si>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</si>
  <si>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</si>
  <si>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</si>
  <si>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</si>
  <si>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</si>
  <si>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</si>
  <si>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</si>
  <si>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</si>
  <si>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</si>
  <si>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</si>
  <si>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</si>
  <si>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</si>
  <si>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</si>
  <si>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</si>
  <si>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</si>
  <si>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</si>
  <si>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</si>
  <si>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</si>
  <si>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</si>
  <si>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</si>
  <si>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</si>
  <si>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</si>
  <si>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</si>
  <si>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</si>
  <si>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</si>
  <si>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</si>
  <si>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</si>
  <si>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</si>
  <si>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</si>
  <si>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</si>
  <si>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</si>
  <si>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</si>
  <si>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</si>
  <si>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</si>
  <si>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</si>
  <si>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</si>
  <si>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</si>
  <si>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</si>
  <si>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</si>
  <si>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</si>
  <si>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</si>
  <si>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</si>
  <si>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</si>
  <si>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</si>
  <si>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</si>
  <si>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</si>
  <si>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</si>
  <si>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</si>
  <si>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</si>
  <si>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</si>
  <si>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</si>
  <si>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</si>
  <si>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</si>
  <si>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</si>
  <si>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</si>
  <si>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</si>
  <si>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</si>
  <si>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</si>
  <si>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</si>
  <si>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</si>
  <si>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</si>
  <si>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</si>
  <si>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</si>
  <si>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</si>
  <si>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</si>
  <si>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</si>
  <si>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</si>
  <si>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</si>
  <si>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</si>
  <si>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</si>
  <si>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</si>
  <si>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</si>
  <si>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</si>
  <si>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</si>
  <si>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</si>
  <si>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</si>
  <si>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</si>
  <si>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</si>
  <si>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</si>
  <si>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</si>
  <si>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</si>
  <si>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</si>
  <si>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</si>
  <si>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</si>
  <si>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</si>
  <si>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</si>
  <si>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</si>
  <si>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</si>
  <si>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</si>
  <si>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</si>
  <si>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</si>
  <si>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</si>
  <si>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</si>
  <si>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</si>
  <si>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</si>
  <si>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</si>
  <si>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</si>
  <si>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</si>
  <si>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</si>
  <si>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</si>
  <si>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</si>
  <si>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</si>
  <si>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</si>
  <si>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</si>
  <si>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</si>
  <si>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</si>
  <si>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</si>
  <si>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</si>
  <si>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</si>
  <si>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</si>
  <si>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</si>
  <si>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</si>
  <si>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</si>
  <si>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</si>
  <si>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</si>
  <si>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</si>
  <si>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</si>
  <si>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</si>
  <si>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</si>
  <si>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</si>
  <si>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</si>
  <si>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</si>
  <si>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</si>
  <si>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</si>
  <si>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</si>
  <si>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</si>
  <si>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</si>
  <si>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</si>
  <si>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</si>
  <si>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</si>
  <si>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</si>
  <si>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</si>
  <si>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</si>
  <si>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</si>
  <si>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</si>
  <si>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</si>
  <si>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</si>
  <si>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</si>
  <si>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</si>
  <si>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</si>
  <si>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</si>
  <si>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</si>
  <si>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</si>
  <si>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</si>
  <si>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</si>
  <si>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</si>
  <si>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</si>
  <si>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</si>
  <si>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</si>
  <si>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</si>
  <si>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</si>
  <si>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</si>
  <si>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</si>
  <si>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</si>
  <si>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</si>
  <si>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</si>
  <si>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</si>
  <si>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</si>
  <si>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</si>
  <si>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</si>
  <si>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</si>
  <si>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</si>
  <si>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</si>
  <si>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</si>
  <si>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</si>
  <si>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</si>
  <si>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</si>
  <si>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</si>
  <si>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</si>
  <si>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</si>
  <si>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</si>
  <si>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</si>
  <si>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</si>
  <si>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</si>
  <si>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</si>
  <si>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</si>
  <si>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</si>
  <si>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</si>
  <si>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</si>
  <si>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</si>
  <si>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</si>
  <si>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</si>
  <si>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</si>
  <si>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</si>
  <si>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</si>
  <si>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</si>
  <si>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</si>
  <si>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</si>
  <si>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</si>
  <si>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</si>
  <si>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</si>
  <si>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</si>
  <si>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</si>
  <si>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</si>
  <si>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</si>
  <si>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</si>
  <si>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</si>
  <si>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</si>
  <si>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</si>
  <si>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</si>
  <si>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</si>
  <si>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</si>
  <si>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</si>
  <si>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</si>
  <si>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</si>
  <si>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</si>
  <si>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</si>
  <si>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</si>
  <si>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</si>
  <si>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</si>
  <si>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</si>
  <si>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</si>
  <si>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</si>
  <si>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</si>
  <si>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</si>
  <si>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</si>
  <si>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</si>
  <si>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</si>
  <si>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</si>
  <si>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</si>
  <si>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</si>
  <si>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</si>
  <si>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</si>
  <si>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</si>
  <si>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</si>
  <si>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</si>
  <si>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</si>
  <si>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</si>
  <si>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</si>
  <si>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</si>
  <si>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</si>
  <si>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</si>
  <si>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</si>
  <si>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</si>
  <si>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</si>
  <si>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</si>
  <si>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</si>
  <si>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</si>
  <si>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</si>
  <si>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</si>
  <si>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</si>
  <si>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</si>
  <si>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</si>
  <si>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</si>
  <si>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</si>
  <si>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</si>
  <si>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</si>
  <si>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</si>
  <si>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</si>
  <si>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</si>
  <si>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</si>
  <si>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</si>
  <si>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</si>
  <si>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</si>
  <si>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</si>
  <si>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</si>
  <si>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</si>
  <si>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</si>
  <si>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</si>
  <si>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</si>
  <si>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</si>
  <si>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</si>
  <si>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</si>
  <si>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</si>
  <si>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</si>
  <si>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</si>
  <si>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</si>
  <si>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</si>
  <si>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</si>
  <si>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</si>
  <si>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</si>
  <si>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</si>
  <si>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</si>
  <si>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</si>
  <si>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</si>
  <si>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</si>
  <si>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</si>
  <si>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</si>
  <si>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</si>
  <si>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</si>
  <si>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</si>
  <si>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</si>
  <si>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</si>
  <si>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</si>
  <si>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</si>
  <si>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</si>
  <si>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</si>
  <si>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</si>
  <si>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</si>
  <si>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</si>
  <si>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</si>
  <si>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</si>
  <si>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</si>
  <si>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</si>
  <si>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</si>
  <si>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</si>
  <si>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</si>
  <si>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</si>
  <si>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</si>
  <si>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</si>
  <si>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</si>
  <si>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</si>
  <si>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</si>
  <si>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</si>
  <si>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</si>
  <si>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</si>
  <si>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</si>
  <si>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</si>
  <si>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</si>
  <si>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</si>
  <si>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</si>
  <si>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</si>
  <si>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</si>
  <si>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</si>
  <si>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</si>
  <si>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</si>
  <si>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</si>
  <si>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</si>
  <si>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</si>
  <si>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</si>
  <si>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</si>
  <si>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</si>
  <si>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</si>
  <si>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</si>
  <si>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</si>
  <si>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</si>
  <si>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</si>
  <si>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</si>
  <si>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</si>
  <si>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</si>
  <si>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</si>
  <si>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</si>
  <si>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</si>
  <si>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</si>
  <si>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</si>
  <si>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</si>
  <si>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</si>
  <si>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</si>
  <si>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</si>
  <si>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</si>
  <si>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</si>
  <si>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</si>
  <si>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</si>
  <si>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</si>
  <si>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</si>
  <si>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</si>
  <si>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</si>
  <si>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(REF 1552-B)                                                                                                                                                                                                                                                                                                                                                                                                                                             </t>
  </si>
  <si>
    <t xml:space="preserve">VALVULA DE ESFERA BRUTA EM BRONZE, BITOLA 1 1/4" (REF 1552-B)                                                                                                                                                                                                                                                                                                                                                                                                                                             </t>
  </si>
  <si>
    <t xml:space="preserve">VALVULA DE ESFERA BRUTA EM BRONZE, BITOLA 1/2" (REF 1552-B)                                                                                                                                                                                                                                                                                                                                                                                                                                               </t>
  </si>
  <si>
    <t xml:space="preserve">VALVULA DE ESFERA BRUTA EM BRONZE, BITOLA 1" (REF 1552-B)                                                                                                                                                                                                                                                                                                                                                                                                                                                 </t>
  </si>
  <si>
    <t xml:space="preserve">VALVULA DE ESFERA BRUTA EM BRONZE, BITOLA 2" (REF 1552-B)                                                                                                                                                                                                                                                                                                                                                                                                                                                 </t>
  </si>
  <si>
    <t xml:space="preserve">VALVULA DE ESFERA BRUTA EM BRONZE, BITOLA 3/4"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</si>
  <si>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</si>
  <si>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</si>
  <si>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</si>
  <si>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</si>
  <si>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</si>
  <si>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</si>
  <si>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</si>
  <si>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</si>
  <si>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</si>
  <si>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</si>
  <si>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</si>
  <si>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</si>
  <si>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</si>
  <si>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</si>
  <si>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</si>
  <si>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</si>
  <si>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</si>
  <si>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</si>
  <si>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</si>
  <si>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</si>
  <si>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</si>
  <si>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</si>
  <si>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</si>
  <si>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</si>
  <si>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</si>
  <si>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</si>
  <si>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</si>
  <si>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</si>
  <si>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</si>
  <si>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</si>
  <si>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</si>
  <si>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</si>
  <si>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</si>
  <si>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</si>
  <si>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</si>
  <si>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</si>
  <si>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</si>
  <si>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</si>
  <si>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</si>
  <si>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</si>
  <si>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</si>
  <si>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</si>
  <si>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</si>
  <si>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</si>
  <si>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</si>
  <si>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</si>
  <si>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</si>
  <si>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</si>
  <si>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</si>
  <si>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</si>
  <si>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</si>
  <si>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</si>
  <si>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</si>
  <si>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</si>
  <si>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</si>
  <si>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</si>
  <si>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</si>
  <si>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</si>
  <si>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</si>
  <si>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</si>
  <si>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</si>
  <si>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</si>
  <si>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</si>
  <si>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</si>
  <si>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</si>
  <si>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</si>
  <si>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</si>
  <si>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</si>
  <si>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</si>
  <si>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</si>
  <si>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</si>
  <si>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</si>
  <si>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</si>
  <si>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</si>
  <si>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</si>
  <si>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</si>
  <si>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</si>
  <si>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</si>
  <si>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</si>
  <si>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</si>
  <si>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</si>
  <si>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</si>
  <si>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</si>
  <si>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</si>
  <si>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</si>
  <si>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</si>
  <si>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</si>
  <si>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</si>
  <si>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</si>
  <si>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</si>
  <si>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</si>
  <si>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</si>
  <si>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</si>
  <si>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</si>
  <si>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</si>
  <si>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</si>
  <si>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</si>
  <si>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</si>
  <si>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</si>
  <si>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</si>
  <si>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</si>
  <si>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</si>
  <si>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</si>
  <si>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TOTAL DE INSUMOS : 4812</t>
  </si>
  <si>
    <r>
      <rPr>
        <b/>
        <sz val="11"/>
        <rFont val="Calibri"/>
        <family val="2"/>
      </rPr>
      <t>DATA</t>
    </r>
    <r>
      <rPr>
        <sz val="11"/>
        <rFont val="Times New Roman"/>
        <family val="1"/>
      </rPr>
      <t xml:space="preserve"> </t>
    </r>
    <r>
      <rPr>
        <b/>
        <sz val="11"/>
        <rFont val="Calibri"/>
        <family val="2"/>
      </rPr>
      <t>BASE:</t>
    </r>
    <r>
      <rPr>
        <sz val="11"/>
        <rFont val="Times New Roman"/>
        <family val="1"/>
      </rPr>
      <t xml:space="preserve"> </t>
    </r>
    <r>
      <rPr>
        <b/>
        <sz val="11"/>
        <rFont val="Calibri"/>
        <family val="2"/>
      </rPr>
      <t>OUTUBRO/2024</t>
    </r>
    <r>
      <rPr>
        <sz val="11"/>
        <rFont val="Times New Roman"/>
        <family val="1"/>
      </rPr>
      <t xml:space="preserve">                                                                                                                     </t>
    </r>
    <r>
      <rPr>
        <b/>
        <vertAlign val="superscript"/>
        <sz val="9"/>
        <rFont val="Calibri"/>
        <family val="2"/>
      </rPr>
      <t>E-DOC</t>
    </r>
  </si>
  <si>
    <r>
      <rPr>
        <sz val="10"/>
        <rFont val="Calibri"/>
        <family val="2"/>
      </rPr>
      <t>TRANSP</t>
    </r>
    <r>
      <rPr>
        <sz val="10"/>
        <rFont val="Times New Roman"/>
        <family val="1"/>
      </rPr>
      <t xml:space="preserve"> </t>
    </r>
    <r>
      <rPr>
        <sz val="10"/>
        <rFont val="Calibri"/>
        <family val="2"/>
      </rPr>
      <t>MAT</t>
    </r>
    <r>
      <rPr>
        <sz val="10"/>
        <rFont val="Times New Roman"/>
        <family val="1"/>
      </rPr>
      <t xml:space="preserve"> </t>
    </r>
    <r>
      <rPr>
        <sz val="10"/>
        <rFont val="Calibri"/>
        <family val="2"/>
      </rPr>
      <t>FORNEC</t>
    </r>
    <r>
      <rPr>
        <sz val="10"/>
        <rFont val="Times New Roman"/>
        <family val="1"/>
      </rPr>
      <t xml:space="preserve"> </t>
    </r>
    <r>
      <rPr>
        <sz val="10"/>
        <rFont val="Calibri"/>
        <family val="2"/>
      </rPr>
      <t>CESAN</t>
    </r>
    <r>
      <rPr>
        <sz val="10"/>
        <rFont val="Times New Roman"/>
        <family val="1"/>
      </rPr>
      <t xml:space="preserve"> </t>
    </r>
    <r>
      <rPr>
        <sz val="10"/>
        <rFont val="Calibri"/>
        <family val="2"/>
      </rPr>
      <t>DIST</t>
    </r>
    <r>
      <rPr>
        <sz val="10"/>
        <rFont val="Times New Roman"/>
        <family val="1"/>
      </rPr>
      <t xml:space="preserve"> </t>
    </r>
    <r>
      <rPr>
        <sz val="10"/>
        <rFont val="Calibri"/>
        <family val="2"/>
      </rPr>
      <t>ATE</t>
    </r>
    <r>
      <rPr>
        <sz val="10"/>
        <rFont val="Times New Roman"/>
        <family val="1"/>
      </rPr>
      <t xml:space="preserve"> </t>
    </r>
    <r>
      <rPr>
        <sz val="10"/>
        <rFont val="Calibri"/>
        <family val="2"/>
      </rPr>
      <t>30KM</t>
    </r>
  </si>
  <si>
    <r>
      <rPr>
        <sz val="10"/>
        <rFont val="Calibri"/>
        <family val="2"/>
      </rPr>
      <t>TRANSP</t>
    </r>
    <r>
      <rPr>
        <sz val="10"/>
        <rFont val="Times New Roman"/>
        <family val="1"/>
      </rPr>
      <t xml:space="preserve"> </t>
    </r>
    <r>
      <rPr>
        <sz val="10"/>
        <rFont val="Calibri"/>
        <family val="2"/>
      </rPr>
      <t>MAT</t>
    </r>
    <r>
      <rPr>
        <sz val="10"/>
        <rFont val="Times New Roman"/>
        <family val="1"/>
      </rPr>
      <t xml:space="preserve"> </t>
    </r>
    <r>
      <rPr>
        <sz val="10"/>
        <rFont val="Calibri"/>
        <family val="2"/>
      </rPr>
      <t>FORNEC</t>
    </r>
    <r>
      <rPr>
        <sz val="10"/>
        <rFont val="Times New Roman"/>
        <family val="1"/>
      </rPr>
      <t xml:space="preserve"> </t>
    </r>
    <r>
      <rPr>
        <sz val="10"/>
        <rFont val="Calibri"/>
        <family val="2"/>
      </rPr>
      <t>CESAN</t>
    </r>
    <r>
      <rPr>
        <sz val="10"/>
        <rFont val="Times New Roman"/>
        <family val="1"/>
      </rPr>
      <t xml:space="preserve"> </t>
    </r>
    <r>
      <rPr>
        <sz val="10"/>
        <rFont val="Calibri"/>
        <family val="2"/>
      </rPr>
      <t>DIST</t>
    </r>
    <r>
      <rPr>
        <sz val="10"/>
        <rFont val="Times New Roman"/>
        <family val="1"/>
      </rPr>
      <t xml:space="preserve"> </t>
    </r>
    <r>
      <rPr>
        <sz val="10"/>
        <rFont val="Calibri"/>
        <family val="2"/>
      </rPr>
      <t>EXCE</t>
    </r>
    <r>
      <rPr>
        <sz val="10"/>
        <rFont val="Times New Roman"/>
        <family val="1"/>
      </rPr>
      <t xml:space="preserve"> </t>
    </r>
    <r>
      <rPr>
        <sz val="10"/>
        <rFont val="Calibri"/>
        <family val="2"/>
      </rPr>
      <t>A</t>
    </r>
    <r>
      <rPr>
        <sz val="10"/>
        <rFont val="Times New Roman"/>
        <family val="1"/>
      </rPr>
      <t xml:space="preserve"> </t>
    </r>
    <r>
      <rPr>
        <sz val="10"/>
        <rFont val="Calibri"/>
        <family val="2"/>
      </rPr>
      <t>30KM</t>
    </r>
  </si>
  <si>
    <r>
      <rPr>
        <sz val="10"/>
        <rFont val="Calibri"/>
        <family val="2"/>
      </rPr>
      <t>FORRO</t>
    </r>
    <r>
      <rPr>
        <sz val="10"/>
        <rFont val="Times New Roman"/>
        <family val="1"/>
      </rPr>
      <t xml:space="preserve"> </t>
    </r>
    <r>
      <rPr>
        <sz val="10"/>
        <rFont val="Calibri"/>
        <family val="2"/>
      </rPr>
      <t>PVC</t>
    </r>
    <r>
      <rPr>
        <sz val="10"/>
        <rFont val="Times New Roman"/>
        <family val="1"/>
      </rPr>
      <t xml:space="preserve"> </t>
    </r>
    <r>
      <rPr>
        <sz val="10"/>
        <rFont val="Calibri"/>
        <family val="2"/>
      </rPr>
      <t>LISO</t>
    </r>
    <r>
      <rPr>
        <sz val="10"/>
        <rFont val="Times New Roman"/>
        <family val="1"/>
      </rPr>
      <t xml:space="preserve"> </t>
    </r>
    <r>
      <rPr>
        <sz val="10"/>
        <rFont val="Calibri"/>
        <family val="2"/>
      </rPr>
      <t>BR</t>
    </r>
    <r>
      <rPr>
        <sz val="10"/>
        <rFont val="Times New Roman"/>
        <family val="1"/>
      </rPr>
      <t xml:space="preserve"> </t>
    </r>
    <r>
      <rPr>
        <sz val="10"/>
        <rFont val="Calibri"/>
        <family val="2"/>
      </rPr>
      <t>REGUA</t>
    </r>
    <r>
      <rPr>
        <sz val="10"/>
        <rFont val="Times New Roman"/>
        <family val="1"/>
      </rPr>
      <t xml:space="preserve"> </t>
    </r>
    <r>
      <rPr>
        <sz val="10"/>
        <rFont val="Calibri"/>
        <family val="2"/>
      </rPr>
      <t>10CM</t>
    </r>
    <r>
      <rPr>
        <sz val="10"/>
        <rFont val="Times New Roman"/>
        <family val="1"/>
      </rPr>
      <t xml:space="preserve">  </t>
    </r>
    <r>
      <rPr>
        <sz val="10"/>
        <rFont val="Calibri"/>
        <family val="2"/>
      </rPr>
      <t>E=8A10MM</t>
    </r>
  </si>
  <si>
    <t>Tela de proteção de segurança de PVC cor laranja com suporte  para sinalização de obras
em Vias Urbanas</t>
  </si>
  <si>
    <t>Tapume Telha Metálica Ondulada 0,50mm Branca h=2,20m, incl. montagem estr. mad. 8"x8",
incl. faixas pint. esmalte sintético c/ h=40cm (Reaproveitamento 2x)</t>
  </si>
  <si>
    <t>Esgotamento de escavações para rebaixamento do nível dágua nos serviços de bueiros,
galerias e outros, com conj. moto bomba</t>
  </si>
  <si>
    <t>Pavimentação com blocos de concreto (35 MPa), esp.=10cm, sobre colchão de areia esp.= 5cm, inclusive fornecim.e transporte  blocos e areia,Vias Urbanas</t>
  </si>
  <si>
    <t>V. UNIT. 
C/ BDI</t>
  </si>
  <si>
    <t>V. UNIT. 
S/ BDI</t>
  </si>
  <si>
    <t>CP-045</t>
  </si>
  <si>
    <t xml:space="preserve"> PESQUISA DE MERCADO - COMPOSIÇÃO  25</t>
  </si>
  <si>
    <t xml:space="preserve"> PESQUISA DE MERCADO - COMPOSIÇÃO  08</t>
  </si>
  <si>
    <t xml:space="preserve"> PESQUISA DE MERCADO - COMPOSIÇÃO  22</t>
  </si>
  <si>
    <t xml:space="preserve"> PESQUISA DE MERCADO - COMPOSIÇÃO 13</t>
  </si>
  <si>
    <t>Indice Nacional da Construção Civil</t>
  </si>
  <si>
    <t>Conservação Rodoviária</t>
  </si>
  <si>
    <r>
      <t xml:space="preserve">Descrição dos índices                                                                    </t>
    </r>
    <r>
      <rPr>
        <b/>
        <vertAlign val="superscript"/>
        <sz val="6.5"/>
        <color theme="0"/>
        <rFont val="Calibri"/>
        <family val="2"/>
      </rPr>
      <t xml:space="preserve">
</t>
    </r>
  </si>
  <si>
    <t>IGP - DI</t>
  </si>
  <si>
    <t>Terraplenagem</t>
  </si>
  <si>
    <t>Pavimentação</t>
  </si>
  <si>
    <t>Pavimentos de Concreto de Cimento Portland</t>
  </si>
  <si>
    <t>Drenagem</t>
  </si>
  <si>
    <t>Sinalização Horizontal</t>
  </si>
  <si>
    <t>Sinalização Vertical</t>
  </si>
  <si>
    <t>Serviços com Aço para Obras de Arte Especiais</t>
  </si>
  <si>
    <t>Obras de Arte Especiais sem Aço</t>
  </si>
  <si>
    <t>Superestrutura de Passarelas Metálicas</t>
  </si>
  <si>
    <t>Obras Complementares e Meio Ambiente</t>
  </si>
  <si>
    <t>Cimento Asfáltico Petróleo - CAP</t>
  </si>
  <si>
    <t>Mobilização e Desmobilização</t>
  </si>
  <si>
    <t>Administração Local</t>
  </si>
  <si>
    <t>Consultoria, Supervisão e Projeto</t>
  </si>
  <si>
    <t>IOPES e SICRO</t>
  </si>
  <si>
    <t>Indices de reajustamentos utilizados para atualizar as tabelas de referencias, foi usado o indice do DNIT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</si>
</sst>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quot;R$&quot;\ * #,##0.00_-;\-&quot;R$&quot;\ * #,##0.00_-;_-&quot;R$&quot;\ * &quot;-&quot;??_-;_-@_-"/>
    <numFmt numFmtId="165" formatCode="_(* #,##0.00_);_(* \(#,##0.00\);_(* &quot;-&quot;??_);_(@_)"/>
    <numFmt numFmtId="166" formatCode="0.000000"/>
    <numFmt numFmtId="167" formatCode="mmm\-yy;@"/>
    <numFmt numFmtId="168" formatCode="_(* #,##0.00_);_(* \(#,##0.00\);_(* \-??_);_(@_)"/>
    <numFmt numFmtId="169" formatCode="mm/yy"/>
    <numFmt numFmtId="170" formatCode="_(* #,##0.0000_);_(* \(#,##0.0000\);_(* \-??_);_(@_)"/>
    <numFmt numFmtId="171" formatCode="0.0%"/>
    <numFmt numFmtId="172" formatCode="0.000%"/>
    <numFmt numFmtId="173" formatCode="dd/mm/yy;@"/>
    <numFmt numFmtId="174" formatCode="00\ "/>
    <numFmt numFmtId="175" formatCode="#,##0.00000"/>
    <numFmt numFmtId="176" formatCode="0.00000"/>
    <numFmt numFmtId="177" formatCode="&quot;R$&quot;\ #,##0.00"/>
    <numFmt numFmtId="178" formatCode="&quot;BDI: &quot;0.0000&quot;%&quot;"/>
    <numFmt numFmtId="179" formatCode="&quot;R$ &quot;#,##0.00"/>
    <numFmt numFmtId="180" formatCode="00"/>
    <numFmt numFmtId="181" formatCode="#,##0.000"/>
    <numFmt numFmtId="182" formatCode="#,##0.000000"/>
    <numFmt numFmtId="183" formatCode="###0.000;###0.000"/>
    <numFmt numFmtId="184" formatCode="&quot;BDI = &quot;00.00&quot;%&quot;"/>
    <numFmt numFmtId="185" formatCode="&quot;Leis Sociais = &quot;00.00&quot;%&quot;"/>
  </numFmts>
  <fonts count="88" x14ac:knownFonts="1">
    <font>
      <sz val="11"/>
      <color theme="1"/>
      <name val="Calibri"/>
      <family val="2"/>
      <scheme val="minor"/>
    </font>
    <font>
      <sz val="8"/>
      <color theme="1"/>
      <name val="Verdana"/>
      <family val="2"/>
    </font>
    <font>
      <sz val="8"/>
      <color theme="1"/>
      <name val="Courier New"/>
      <family val="3"/>
    </font>
    <font>
      <b/>
      <sz val="8"/>
      <color theme="1"/>
      <name val="Courier New"/>
      <family val="3"/>
    </font>
    <font>
      <sz val="11"/>
      <color theme="1"/>
      <name val="Calibri"/>
      <family val="2"/>
      <scheme val="minor"/>
    </font>
    <font>
      <b/>
      <sz val="10"/>
      <color theme="1"/>
      <name val="Arial"/>
      <family val="2"/>
    </font>
    <font>
      <sz val="10"/>
      <color theme="1"/>
      <name val="Arial"/>
      <family val="2"/>
    </font>
    <font>
      <sz val="10"/>
      <name val="Times New Roman"/>
      <family val="1"/>
    </font>
    <font>
      <b/>
      <u/>
      <sz val="10"/>
      <name val="Times New Roman"/>
      <family val="1"/>
    </font>
    <font>
      <b/>
      <sz val="10"/>
      <name val="Times New Roman"/>
      <family val="1"/>
    </font>
    <font>
      <sz val="10"/>
      <name val="Arial"/>
      <family val="2"/>
    </font>
    <font>
      <b/>
      <sz val="11"/>
      <color theme="1"/>
      <name val="Calibri"/>
      <family val="2"/>
      <scheme val="minor"/>
    </font>
    <font>
      <sz val="8"/>
      <name val="Calibri"/>
      <family val="2"/>
      <scheme val="minor"/>
    </font>
    <font>
      <sz val="11"/>
      <name val="Calibri"/>
      <family val="2"/>
      <scheme val="minor"/>
    </font>
    <font>
      <sz val="11"/>
      <color indexed="8"/>
      <name val="Calibri"/>
      <family val="2"/>
    </font>
    <font>
      <sz val="10"/>
      <name val="Times New Roman"/>
      <family val="1"/>
      <charset val="204"/>
    </font>
    <font>
      <sz val="7"/>
      <color rgb="FF000000"/>
      <name val="Arial"/>
      <family val="2"/>
    </font>
    <font>
      <b/>
      <sz val="10"/>
      <name val="Arial"/>
      <family val="2"/>
    </font>
    <font>
      <sz val="11"/>
      <color rgb="FF000000"/>
      <name val="Arial"/>
      <family val="2"/>
    </font>
    <font>
      <sz val="10"/>
      <color rgb="FF00B050"/>
      <name val="Montserrat"/>
    </font>
    <font>
      <sz val="10"/>
      <name val="Montserrat"/>
    </font>
    <font>
      <b/>
      <sz val="10"/>
      <name val="Montserrat"/>
    </font>
    <font>
      <b/>
      <sz val="10"/>
      <color theme="1"/>
      <name val="Montserrat"/>
    </font>
    <font>
      <sz val="11"/>
      <color theme="1"/>
      <name val="Montserrat"/>
    </font>
    <font>
      <sz val="10"/>
      <color theme="1"/>
      <name val="Montserrat"/>
    </font>
    <font>
      <sz val="11"/>
      <color rgb="FF00B050"/>
      <name val="Montserrat"/>
    </font>
    <font>
      <b/>
      <sz val="11"/>
      <color theme="1"/>
      <name val="Montserrat"/>
    </font>
    <font>
      <sz val="11"/>
      <name val="Montserrat"/>
    </font>
    <font>
      <i/>
      <sz val="8"/>
      <color theme="1"/>
      <name val="Montserrat"/>
    </font>
    <font>
      <b/>
      <sz val="12"/>
      <name val="Montserrat"/>
    </font>
    <font>
      <sz val="12"/>
      <name val="Montserrat"/>
    </font>
    <font>
      <sz val="11"/>
      <color rgb="FF000000"/>
      <name val="Montserrat"/>
    </font>
    <font>
      <sz val="11"/>
      <name val="Arial"/>
      <family val="2"/>
    </font>
    <font>
      <b/>
      <sz val="15"/>
      <name val="Arial"/>
      <family val="2"/>
    </font>
    <font>
      <b/>
      <sz val="15"/>
      <color indexed="60"/>
      <name val="Arial"/>
      <family val="2"/>
    </font>
    <font>
      <b/>
      <sz val="9"/>
      <name val="Arial"/>
      <family val="2"/>
    </font>
    <font>
      <sz val="10"/>
      <color rgb="FF000000"/>
      <name val="Arial"/>
      <family val="2"/>
    </font>
    <font>
      <b/>
      <sz val="11"/>
      <name val="Arial"/>
      <family val="2"/>
    </font>
    <font>
      <b/>
      <sz val="10"/>
      <color indexed="60"/>
      <name val="Arial"/>
      <family val="2"/>
    </font>
    <font>
      <b/>
      <sz val="11"/>
      <color indexed="8"/>
      <name val="Arial"/>
      <family val="2"/>
    </font>
    <font>
      <b/>
      <u/>
      <sz val="10"/>
      <name val="Arial"/>
      <family val="2"/>
    </font>
    <font>
      <sz val="10"/>
      <color rgb="FF000000"/>
      <name val="Times New Roman"/>
      <family val="1"/>
    </font>
    <font>
      <b/>
      <sz val="7"/>
      <name val="Arial"/>
      <family val="2"/>
    </font>
    <font>
      <b/>
      <sz val="11"/>
      <color rgb="FF000000"/>
      <name val="Arial"/>
      <family val="2"/>
    </font>
    <font>
      <sz val="10"/>
      <color rgb="FF000000"/>
      <name val="Times New Roman"/>
      <family val="1"/>
    </font>
    <font>
      <b/>
      <sz val="10"/>
      <color rgb="FF000000"/>
      <name val="Arial"/>
      <family val="2"/>
    </font>
    <font>
      <sz val="10"/>
      <color indexed="8"/>
      <name val="Arial"/>
      <family val="2"/>
    </font>
    <font>
      <sz val="10"/>
      <color rgb="FF000000"/>
      <name val="Calibri"/>
      <family val="2"/>
    </font>
    <font>
      <sz val="10"/>
      <name val="Calibri"/>
      <family val="2"/>
    </font>
    <font>
      <sz val="11"/>
      <color theme="1"/>
      <name val="Arial"/>
      <family val="2"/>
    </font>
    <font>
      <sz val="10"/>
      <color rgb="FFFF0000"/>
      <name val="Arial"/>
      <family val="2"/>
    </font>
    <font>
      <b/>
      <sz val="10"/>
      <color rgb="FFFF0000"/>
      <name val="Arial"/>
      <family val="2"/>
    </font>
    <font>
      <sz val="11"/>
      <color rgb="FFFF0000"/>
      <name val="Montserrat"/>
    </font>
    <font>
      <b/>
      <i/>
      <sz val="10"/>
      <color rgb="FF003770"/>
      <name val="Arial Black"/>
      <family val="2"/>
    </font>
    <font>
      <b/>
      <sz val="10"/>
      <color rgb="FF003770"/>
      <name val="Arial"/>
      <family val="2"/>
    </font>
    <font>
      <sz val="10"/>
      <color theme="1"/>
      <name val="Calibri"/>
      <family val="2"/>
      <scheme val="minor"/>
    </font>
    <font>
      <sz val="7"/>
      <name val="Arial"/>
      <family val="2"/>
    </font>
    <font>
      <b/>
      <sz val="13"/>
      <color rgb="FFFFFFFF"/>
      <name val="Calibri"/>
      <family val="2"/>
    </font>
    <font>
      <sz val="13"/>
      <color rgb="FFFFFFFF"/>
      <name val="Times New Roman"/>
      <family val="1"/>
    </font>
    <font>
      <b/>
      <sz val="9"/>
      <color rgb="FFFFFFFF"/>
      <name val="Calibri"/>
      <family val="2"/>
    </font>
    <font>
      <b/>
      <sz val="11"/>
      <name val="Calibri"/>
      <family val="2"/>
    </font>
    <font>
      <sz val="11"/>
      <name val="Times New Roman"/>
      <family val="1"/>
    </font>
    <font>
      <b/>
      <vertAlign val="superscript"/>
      <sz val="9"/>
      <name val="Calibri"/>
      <family val="2"/>
    </font>
    <font>
      <b/>
      <sz val="10"/>
      <name val="Calibri"/>
      <family val="2"/>
    </font>
    <font>
      <b/>
      <sz val="10"/>
      <color rgb="FFFFFFFF"/>
      <name val="Calibri"/>
      <family val="2"/>
    </font>
    <font>
      <sz val="10"/>
      <color rgb="FFFFFFFF"/>
      <name val="Times New Roman"/>
      <family val="1"/>
    </font>
    <font>
      <sz val="12"/>
      <name val="Arial"/>
      <family val="2"/>
    </font>
    <font>
      <u/>
      <sz val="11"/>
      <color theme="10"/>
      <name val="Calibri"/>
      <family val="2"/>
      <scheme val="minor"/>
    </font>
    <font>
      <b/>
      <sz val="11"/>
      <color theme="1"/>
      <name val="Arial"/>
      <family val="2"/>
    </font>
    <font>
      <sz val="12"/>
      <color rgb="FFFF0000"/>
      <name val="Montserrat"/>
    </font>
    <font>
      <b/>
      <sz val="11"/>
      <name val="Montserrat"/>
    </font>
    <font>
      <b/>
      <sz val="6.5"/>
      <color rgb="FFFFFFFF"/>
      <name val="Calibri"/>
      <family val="2"/>
    </font>
    <font>
      <b/>
      <vertAlign val="superscript"/>
      <sz val="6.5"/>
      <color rgb="FFFFFFFF"/>
      <name val="Calibri"/>
      <family val="2"/>
    </font>
    <font>
      <sz val="10"/>
      <color theme="0"/>
      <name val="Times New Roman"/>
      <family val="1"/>
    </font>
    <font>
      <b/>
      <sz val="6.5"/>
      <name val="Calibri"/>
      <family val="2"/>
    </font>
    <font>
      <sz val="6.5"/>
      <name val="Calibri"/>
      <family val="2"/>
    </font>
    <font>
      <sz val="6.5"/>
      <color rgb="FF000000"/>
      <name val="Calibri"/>
      <family val="2"/>
    </font>
    <font>
      <sz val="7"/>
      <name val="Arial"/>
    </font>
    <font>
      <sz val="10"/>
      <color rgb="FF000000"/>
      <name val="Times New Roman"/>
      <charset val="204"/>
    </font>
    <font>
      <b/>
      <sz val="7"/>
      <name val="Arial"/>
    </font>
    <font>
      <sz val="10"/>
      <name val="Arial"/>
    </font>
    <font>
      <sz val="10"/>
      <name val="Courier New"/>
    </font>
    <font>
      <b/>
      <sz val="9"/>
      <name val="Calibri"/>
    </font>
    <font>
      <b/>
      <sz val="10"/>
      <name val="Calibri"/>
    </font>
    <font>
      <sz val="10"/>
      <name val="Calibri"/>
    </font>
    <font>
      <b/>
      <vertAlign val="superscript"/>
      <sz val="6.5"/>
      <color theme="0"/>
      <name val="Calibri"/>
      <family val="2"/>
    </font>
    <font>
      <b/>
      <sz val="10"/>
      <color theme="0"/>
      <name val="Arial"/>
      <family val="2"/>
    </font>
    <font>
      <b/>
      <sz val="8"/>
      <name val="Arial"/>
      <family val="2"/>
    </font>
  </fonts>
  <fills count="35">
    <fill>
      <patternFill patternType="none"/>
    </fill>
    <fill>
      <patternFill patternType="gray125"/>
    </fill>
    <fill>
      <patternFill patternType="solid">
        <fgColor indexed="9"/>
        <bgColor indexed="26"/>
      </patternFill>
    </fill>
    <fill>
      <patternFill patternType="solid">
        <fgColor indexed="22"/>
        <bgColor indexed="31"/>
      </patternFill>
    </fill>
    <fill>
      <patternFill patternType="solid">
        <fgColor theme="0" tint="-0.34998626667073579"/>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bgColor indexed="64"/>
      </patternFill>
    </fill>
    <fill>
      <patternFill patternType="solid">
        <fgColor indexed="55"/>
        <bgColor indexed="64"/>
      </patternFill>
    </fill>
    <fill>
      <patternFill patternType="solid">
        <fgColor theme="6" tint="0.39997558519241921"/>
        <bgColor indexed="64"/>
      </patternFill>
    </fill>
    <fill>
      <patternFill patternType="solid">
        <fgColor indexed="42"/>
        <bgColor indexed="64"/>
      </patternFill>
    </fill>
    <fill>
      <patternFill patternType="solid">
        <fgColor rgb="FFE6E7E8"/>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rgb="FFFFFFCC"/>
        <bgColor indexed="64"/>
      </patternFill>
    </fill>
    <fill>
      <patternFill patternType="solid">
        <fgColor rgb="FFCCFFCC"/>
        <bgColor indexed="64"/>
      </patternFill>
    </fill>
    <fill>
      <patternFill patternType="solid">
        <fgColor theme="9" tint="0.39997558519241921"/>
        <bgColor indexed="64"/>
      </patternFill>
    </fill>
    <fill>
      <patternFill patternType="solid">
        <fgColor rgb="FFFFFF00"/>
        <bgColor indexed="64"/>
      </patternFill>
    </fill>
    <fill>
      <patternFill patternType="solid">
        <fgColor rgb="FF92D050"/>
        <bgColor indexed="64"/>
      </patternFill>
    </fill>
    <fill>
      <patternFill patternType="solid">
        <fgColor rgb="FF00FAB9"/>
        <bgColor indexed="64"/>
      </patternFill>
    </fill>
    <fill>
      <patternFill patternType="solid">
        <fgColor rgb="FFE5E5E5"/>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66"/>
        <bgColor indexed="64"/>
      </patternFill>
    </fill>
    <fill>
      <patternFill patternType="solid">
        <fgColor rgb="FFCDDFEE"/>
        <bgColor indexed="64"/>
      </patternFill>
    </fill>
    <fill>
      <patternFill patternType="solid">
        <fgColor rgb="FFCDDFEE"/>
      </patternFill>
    </fill>
    <fill>
      <patternFill patternType="solid">
        <fgColor rgb="FF15355B"/>
      </patternFill>
    </fill>
    <fill>
      <patternFill patternType="solid">
        <fgColor rgb="FF95B3D7"/>
      </patternFill>
    </fill>
    <fill>
      <patternFill patternType="solid">
        <fgColor rgb="FF233F61"/>
      </patternFill>
    </fill>
    <fill>
      <patternFill patternType="solid">
        <fgColor rgb="FF003670"/>
      </patternFill>
    </fill>
    <fill>
      <patternFill patternType="solid">
        <fgColor rgb="FFC3DDEF"/>
      </patternFill>
    </fill>
    <fill>
      <patternFill patternType="solid">
        <fgColor theme="3" tint="0.79998168889431442"/>
        <bgColor indexed="64"/>
      </patternFill>
    </fill>
    <fill>
      <patternFill patternType="solid">
        <fgColor theme="3"/>
        <bgColor indexed="64"/>
      </patternFill>
    </fill>
  </fills>
  <borders count="135">
    <border>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8"/>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medium">
        <color indexed="8"/>
      </right>
      <top/>
      <bottom style="medium">
        <color indexed="8"/>
      </bottom>
      <diagonal/>
    </border>
    <border>
      <left style="medium">
        <color indexed="8"/>
      </left>
      <right style="thin">
        <color indexed="8"/>
      </right>
      <top style="medium">
        <color indexed="8"/>
      </top>
      <bottom style="hair">
        <color indexed="8"/>
      </bottom>
      <diagonal/>
    </border>
    <border>
      <left style="thin">
        <color indexed="8"/>
      </left>
      <right style="thin">
        <color indexed="8"/>
      </right>
      <top style="medium">
        <color indexed="8"/>
      </top>
      <bottom style="hair">
        <color indexed="8"/>
      </bottom>
      <diagonal/>
    </border>
    <border>
      <left style="thin">
        <color indexed="8"/>
      </left>
      <right style="medium">
        <color indexed="8"/>
      </right>
      <top style="medium">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hair">
        <color indexed="8"/>
      </bottom>
      <diagonal/>
    </border>
    <border>
      <left style="thin">
        <color indexed="8"/>
      </left>
      <right style="medium">
        <color indexed="8"/>
      </right>
      <top style="hair">
        <color indexed="8"/>
      </top>
      <bottom style="hair">
        <color indexed="8"/>
      </bottom>
      <diagonal/>
    </border>
    <border>
      <left style="medium">
        <color indexed="8"/>
      </left>
      <right style="thin">
        <color indexed="8"/>
      </right>
      <top style="hair">
        <color indexed="8"/>
      </top>
      <bottom style="medium">
        <color indexed="8"/>
      </bottom>
      <diagonal/>
    </border>
    <border>
      <left style="thin">
        <color indexed="8"/>
      </left>
      <right style="thin">
        <color indexed="8"/>
      </right>
      <top style="hair">
        <color indexed="8"/>
      </top>
      <bottom style="medium">
        <color indexed="8"/>
      </bottom>
      <diagonal/>
    </border>
    <border>
      <left style="thin">
        <color indexed="8"/>
      </left>
      <right style="medium">
        <color indexed="8"/>
      </right>
      <top style="hair">
        <color indexed="8"/>
      </top>
      <bottom style="medium">
        <color indexed="8"/>
      </bottom>
      <diagonal/>
    </border>
    <border>
      <left style="medium">
        <color indexed="8"/>
      </left>
      <right style="medium">
        <color indexed="8"/>
      </right>
      <top/>
      <bottom/>
      <diagonal/>
    </border>
    <border>
      <left/>
      <right style="medium">
        <color indexed="8"/>
      </right>
      <top/>
      <bottom/>
      <diagonal/>
    </border>
    <border>
      <left/>
      <right/>
      <top style="medium">
        <color indexed="8"/>
      </top>
      <bottom style="medium">
        <color indexed="8"/>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right/>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thin">
        <color rgb="FFFFFFFF"/>
      </top>
      <bottom/>
      <diagonal/>
    </border>
    <border>
      <left style="hair">
        <color indexed="64"/>
      </left>
      <right style="hair">
        <color indexed="64"/>
      </right>
      <top style="hair">
        <color indexed="64"/>
      </top>
      <bottom/>
      <diagonal/>
    </border>
    <border>
      <left/>
      <right/>
      <top style="hair">
        <color indexed="64"/>
      </top>
      <bottom/>
      <diagonal/>
    </border>
    <border>
      <left/>
      <right style="thin">
        <color rgb="FF000000"/>
      </right>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s>
  <cellStyleXfs count="39">
    <xf numFmtId="0" fontId="0" fillId="0" borderId="0"/>
    <xf numFmtId="43" fontId="4" fillId="0" borderId="0" applyFont="0" applyFill="0" applyBorder="0" applyAlignment="0" applyProtection="0"/>
    <xf numFmtId="165" fontId="10" fillId="0" borderId="0" applyFont="0" applyFill="0" applyBorder="0" applyAlignment="0" applyProtection="0"/>
    <xf numFmtId="0" fontId="15" fillId="0" borderId="0" applyNumberFormat="0" applyFill="0" applyBorder="0" applyProtection="0">
      <alignment vertical="top" wrapText="1"/>
    </xf>
    <xf numFmtId="43" fontId="1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xf numFmtId="9" fontId="14" fillId="0" borderId="0" applyFont="0" applyFill="0" applyBorder="0" applyAlignment="0" applyProtection="0"/>
    <xf numFmtId="9" fontId="10"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4" fillId="0" borderId="0" applyFont="0" applyFill="0" applyBorder="0" applyAlignment="0" applyProtection="0"/>
    <xf numFmtId="164" fontId="4"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4" fillId="0" borderId="0"/>
    <xf numFmtId="0" fontId="10" fillId="0" borderId="0"/>
    <xf numFmtId="0" fontId="41" fillId="0" borderId="0"/>
    <xf numFmtId="0" fontId="10" fillId="0" borderId="0"/>
    <xf numFmtId="0" fontId="44" fillId="0" borderId="0"/>
    <xf numFmtId="165" fontId="10" fillId="0" borderId="0" applyFont="0" applyFill="0" applyBorder="0" applyAlignment="0" applyProtection="0"/>
    <xf numFmtId="0" fontId="10" fillId="0" borderId="0"/>
    <xf numFmtId="0" fontId="67" fillId="0" borderId="0" applyNumberFormat="0" applyFill="0" applyBorder="0" applyAlignment="0" applyProtection="0"/>
    <xf numFmtId="0" fontId="10" fillId="0" borderId="0"/>
    <xf numFmtId="0" fontId="44" fillId="0" borderId="0"/>
    <xf numFmtId="0" fontId="78" fillId="0" borderId="0"/>
    <xf numFmtId="0" fontId="80" fillId="0" borderId="0"/>
  </cellStyleXfs>
  <cellXfs count="1349">
    <xf numFmtId="0" fontId="0" fillId="0" borderId="0" xfId="0"/>
    <xf numFmtId="0" fontId="3" fillId="0" borderId="0" xfId="0" applyFont="1" applyAlignment="1">
      <alignment horizontal="center" wrapText="1"/>
    </xf>
    <xf numFmtId="0" fontId="2" fillId="0" borderId="0" xfId="0" applyFont="1" applyAlignment="1">
      <alignment horizontal="center" wrapText="1"/>
    </xf>
    <xf numFmtId="0" fontId="6" fillId="0" borderId="0" xfId="0" applyFont="1" applyAlignment="1">
      <alignment horizontal="center"/>
    </xf>
    <xf numFmtId="17" fontId="6" fillId="0" borderId="0" xfId="0" applyNumberFormat="1" applyFont="1" applyAlignment="1">
      <alignment wrapText="1"/>
    </xf>
    <xf numFmtId="43" fontId="6" fillId="0" borderId="0" xfId="1" applyFont="1" applyFill="1" applyBorder="1" applyAlignment="1">
      <alignment wrapText="1"/>
    </xf>
    <xf numFmtId="0" fontId="6" fillId="0" borderId="0" xfId="0" applyFont="1" applyAlignment="1">
      <alignment wrapText="1"/>
    </xf>
    <xf numFmtId="43" fontId="6" fillId="0" borderId="0" xfId="1" applyFont="1" applyFill="1" applyBorder="1"/>
    <xf numFmtId="43" fontId="6" fillId="0" borderId="0" xfId="1" applyFont="1" applyBorder="1"/>
    <xf numFmtId="17" fontId="6" fillId="0" borderId="0" xfId="0" applyNumberFormat="1" applyFont="1" applyAlignment="1">
      <alignment horizontal="center" wrapText="1"/>
    </xf>
    <xf numFmtId="17" fontId="6" fillId="0" borderId="0" xfId="1" applyNumberFormat="1" applyFont="1" applyFill="1" applyBorder="1" applyAlignment="1">
      <alignment wrapText="1"/>
    </xf>
    <xf numFmtId="43" fontId="6" fillId="0" borderId="1" xfId="1" applyFont="1" applyFill="1" applyBorder="1" applyAlignment="1">
      <alignment wrapText="1"/>
    </xf>
    <xf numFmtId="0" fontId="5" fillId="0" borderId="4" xfId="0" applyFont="1" applyBorder="1" applyAlignment="1">
      <alignment horizontal="center" wrapText="1"/>
    </xf>
    <xf numFmtId="43" fontId="5" fillId="0" borderId="4" xfId="1" applyFont="1" applyFill="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left" wrapText="1"/>
    </xf>
    <xf numFmtId="0" fontId="5" fillId="0" borderId="14" xfId="0" applyFont="1" applyBorder="1" applyAlignment="1">
      <alignment horizontal="center" wrapText="1"/>
    </xf>
    <xf numFmtId="43" fontId="5" fillId="0" borderId="14" xfId="1" applyFont="1" applyFill="1" applyBorder="1" applyAlignment="1">
      <alignment horizontal="center" wrapText="1"/>
    </xf>
    <xf numFmtId="43" fontId="5" fillId="0" borderId="15" xfId="1" applyFont="1" applyFill="1" applyBorder="1" applyAlignment="1">
      <alignment horizontal="center" wrapText="1"/>
    </xf>
    <xf numFmtId="0" fontId="6" fillId="0" borderId="13" xfId="0" applyFont="1" applyBorder="1" applyAlignment="1">
      <alignment horizontal="center"/>
    </xf>
    <xf numFmtId="0" fontId="5" fillId="0" borderId="13" xfId="0" applyFont="1" applyBorder="1" applyAlignment="1">
      <alignment horizontal="center" vertical="top" wrapText="1"/>
    </xf>
    <xf numFmtId="0" fontId="6" fillId="0" borderId="14" xfId="0" applyFont="1" applyBorder="1" applyAlignment="1">
      <alignment horizontal="center"/>
    </xf>
    <xf numFmtId="43" fontId="6" fillId="0" borderId="15" xfId="1" applyFont="1" applyBorder="1"/>
    <xf numFmtId="0" fontId="6" fillId="0" borderId="16" xfId="0" applyFont="1" applyBorder="1" applyAlignment="1">
      <alignment horizontal="center"/>
    </xf>
    <xf numFmtId="0" fontId="7" fillId="0" borderId="0" xfId="0" applyFont="1"/>
    <xf numFmtId="0" fontId="7" fillId="0" borderId="0" xfId="0" applyFont="1" applyAlignment="1">
      <alignment horizontal="center" wrapText="1"/>
    </xf>
    <xf numFmtId="166" fontId="7" fillId="0" borderId="0" xfId="0" applyNumberFormat="1" applyFont="1"/>
    <xf numFmtId="0" fontId="7" fillId="0" borderId="0" xfId="0" applyFont="1" applyAlignment="1">
      <alignment horizontal="center"/>
    </xf>
    <xf numFmtId="4" fontId="7" fillId="0" borderId="0" xfId="0" applyNumberFormat="1" applyFont="1"/>
    <xf numFmtId="0" fontId="7" fillId="0" borderId="23" xfId="0" applyFont="1" applyBorder="1" applyAlignment="1">
      <alignment horizontal="center" wrapText="1"/>
    </xf>
    <xf numFmtId="0" fontId="7" fillId="0" borderId="25" xfId="0" applyFont="1" applyBorder="1" applyAlignment="1">
      <alignment horizontal="center" wrapText="1"/>
    </xf>
    <xf numFmtId="0" fontId="7" fillId="0" borderId="26" xfId="0" applyFont="1" applyBorder="1" applyAlignment="1">
      <alignment horizontal="justify" wrapText="1"/>
    </xf>
    <xf numFmtId="1" fontId="7" fillId="0" borderId="23" xfId="0" applyNumberFormat="1" applyFont="1" applyBorder="1" applyAlignment="1">
      <alignment horizontal="center" wrapText="1"/>
    </xf>
    <xf numFmtId="167" fontId="7" fillId="0" borderId="27" xfId="0" applyNumberFormat="1" applyFont="1" applyBorder="1" applyAlignment="1">
      <alignment horizontal="center" wrapText="1"/>
    </xf>
    <xf numFmtId="168" fontId="7" fillId="0" borderId="0" xfId="0" applyNumberFormat="1" applyFont="1" applyAlignment="1">
      <alignment horizontal="center"/>
    </xf>
    <xf numFmtId="169" fontId="7" fillId="0" borderId="0" xfId="0" applyNumberFormat="1" applyFont="1"/>
    <xf numFmtId="0" fontId="7" fillId="0" borderId="28" xfId="0" applyFont="1" applyBorder="1" applyAlignment="1">
      <alignment wrapText="1"/>
    </xf>
    <xf numFmtId="0" fontId="7" fillId="0" borderId="29" xfId="0" applyFont="1" applyBorder="1" applyAlignment="1">
      <alignment horizontal="center" wrapText="1"/>
    </xf>
    <xf numFmtId="0" fontId="7" fillId="0" borderId="30" xfId="0" applyFont="1" applyBorder="1" applyAlignment="1">
      <alignment horizontal="center" wrapText="1"/>
    </xf>
    <xf numFmtId="0" fontId="7" fillId="0" borderId="26" xfId="0" applyFont="1" applyBorder="1" applyAlignment="1">
      <alignment wrapText="1"/>
    </xf>
    <xf numFmtId="4" fontId="7" fillId="0" borderId="31" xfId="1" applyNumberFormat="1" applyFont="1" applyFill="1" applyBorder="1" applyAlignment="1" applyProtection="1">
      <alignment horizontal="center" wrapText="1"/>
    </xf>
    <xf numFmtId="166" fontId="7" fillId="2" borderId="32" xfId="0" applyNumberFormat="1" applyFont="1" applyFill="1" applyBorder="1" applyAlignment="1">
      <alignment wrapText="1"/>
    </xf>
    <xf numFmtId="168" fontId="7" fillId="0" borderId="33" xfId="1" applyNumberFormat="1" applyFont="1" applyFill="1" applyBorder="1" applyAlignment="1" applyProtection="1">
      <alignment horizontal="center" wrapText="1"/>
    </xf>
    <xf numFmtId="166" fontId="7" fillId="0" borderId="31" xfId="1" applyNumberFormat="1" applyFont="1" applyFill="1" applyBorder="1" applyAlignment="1" applyProtection="1">
      <alignment wrapText="1"/>
    </xf>
    <xf numFmtId="0" fontId="9" fillId="0" borderId="26" xfId="0" applyFont="1" applyBorder="1" applyAlignment="1">
      <alignment horizontal="right" wrapText="1"/>
    </xf>
    <xf numFmtId="0" fontId="9" fillId="0" borderId="31" xfId="0" applyFont="1" applyBorder="1" applyAlignment="1">
      <alignment horizontal="center" wrapText="1"/>
    </xf>
    <xf numFmtId="166" fontId="9" fillId="0" borderId="31" xfId="0" applyNumberFormat="1" applyFont="1" applyBorder="1" applyAlignment="1">
      <alignment wrapText="1"/>
    </xf>
    <xf numFmtId="4" fontId="7" fillId="0" borderId="31" xfId="0" applyNumberFormat="1" applyFont="1" applyBorder="1" applyAlignment="1">
      <alignment horizontal="center" wrapText="1"/>
    </xf>
    <xf numFmtId="168" fontId="7" fillId="0" borderId="33" xfId="0" applyNumberFormat="1" applyFont="1" applyBorder="1" applyAlignment="1">
      <alignment horizontal="center" wrapText="1"/>
    </xf>
    <xf numFmtId="0" fontId="7" fillId="0" borderId="31" xfId="0" applyFont="1" applyBorder="1" applyAlignment="1">
      <alignment horizontal="center" wrapText="1"/>
    </xf>
    <xf numFmtId="166" fontId="7" fillId="0" borderId="31" xfId="0" applyNumberFormat="1" applyFont="1" applyBorder="1" applyAlignment="1">
      <alignment wrapText="1"/>
    </xf>
    <xf numFmtId="0" fontId="7" fillId="0" borderId="33" xfId="0" applyFont="1" applyBorder="1" applyAlignment="1">
      <alignment horizontal="center" wrapText="1"/>
    </xf>
    <xf numFmtId="166" fontId="7" fillId="2" borderId="31" xfId="0" applyNumberFormat="1" applyFont="1" applyFill="1" applyBorder="1" applyAlignment="1">
      <alignment wrapText="1"/>
    </xf>
    <xf numFmtId="170" fontId="7" fillId="0" borderId="31" xfId="1" applyNumberFormat="1" applyFont="1" applyFill="1" applyBorder="1" applyAlignment="1" applyProtection="1">
      <alignment wrapText="1"/>
    </xf>
    <xf numFmtId="168" fontId="7" fillId="0" borderId="31" xfId="1" applyNumberFormat="1" applyFont="1" applyFill="1" applyBorder="1" applyAlignment="1" applyProtection="1">
      <alignment wrapText="1"/>
    </xf>
    <xf numFmtId="0" fontId="9" fillId="0" borderId="31" xfId="0" applyFont="1" applyBorder="1" applyAlignment="1">
      <alignment wrapText="1"/>
    </xf>
    <xf numFmtId="0" fontId="7" fillId="0" borderId="31" xfId="0" applyFont="1" applyBorder="1" applyAlignment="1">
      <alignment wrapText="1"/>
    </xf>
    <xf numFmtId="0" fontId="9" fillId="0" borderId="34" xfId="0" applyFont="1" applyBorder="1" applyAlignment="1">
      <alignment horizontal="right" wrapText="1"/>
    </xf>
    <xf numFmtId="0" fontId="9" fillId="0" borderId="35" xfId="0" applyFont="1" applyBorder="1" applyAlignment="1">
      <alignment horizontal="center" wrapText="1"/>
    </xf>
    <xf numFmtId="0" fontId="9" fillId="0" borderId="35" xfId="0" applyFont="1" applyBorder="1" applyAlignment="1">
      <alignment wrapText="1"/>
    </xf>
    <xf numFmtId="168" fontId="7" fillId="0" borderId="36" xfId="0" applyNumberFormat="1" applyFont="1" applyBorder="1" applyAlignment="1">
      <alignment horizontal="center" wrapText="1"/>
    </xf>
    <xf numFmtId="0" fontId="7" fillId="0" borderId="20" xfId="0" applyFont="1" applyBorder="1" applyAlignment="1">
      <alignment wrapText="1"/>
    </xf>
    <xf numFmtId="0" fontId="7" fillId="0" borderId="27" xfId="0" applyFont="1" applyBorder="1" applyAlignment="1">
      <alignment horizontal="center" wrapText="1"/>
    </xf>
    <xf numFmtId="0" fontId="7" fillId="0" borderId="22" xfId="0" applyFont="1" applyBorder="1" applyAlignment="1">
      <alignment wrapText="1"/>
    </xf>
    <xf numFmtId="0" fontId="7" fillId="0" borderId="27" xfId="0" applyFont="1" applyBorder="1" applyAlignment="1">
      <alignment wrapText="1"/>
    </xf>
    <xf numFmtId="0" fontId="7" fillId="0" borderId="22" xfId="0" applyFont="1" applyBorder="1" applyAlignment="1">
      <alignment horizontal="center" wrapText="1"/>
    </xf>
    <xf numFmtId="168" fontId="7" fillId="0" borderId="22" xfId="0" applyNumberFormat="1" applyFont="1" applyBorder="1" applyAlignment="1">
      <alignment horizontal="center" wrapText="1"/>
    </xf>
    <xf numFmtId="0" fontId="7" fillId="3" borderId="22" xfId="0" applyFont="1" applyFill="1" applyBorder="1" applyAlignment="1">
      <alignment horizontal="center" wrapText="1"/>
    </xf>
    <xf numFmtId="0" fontId="7" fillId="0" borderId="37" xfId="0" applyFont="1" applyBorder="1" applyAlignment="1">
      <alignment wrapText="1"/>
    </xf>
    <xf numFmtId="0" fontId="7" fillId="3" borderId="38" xfId="0" applyFont="1" applyFill="1" applyBorder="1" applyAlignment="1">
      <alignment horizontal="center" wrapText="1"/>
    </xf>
    <xf numFmtId="0" fontId="7" fillId="0" borderId="24" xfId="0" applyFont="1" applyBorder="1" applyAlignment="1">
      <alignment wrapText="1"/>
    </xf>
    <xf numFmtId="168" fontId="7" fillId="0" borderId="25" xfId="0" applyNumberFormat="1" applyFont="1" applyBorder="1" applyAlignment="1">
      <alignment horizontal="center" wrapText="1"/>
    </xf>
    <xf numFmtId="0" fontId="9" fillId="0" borderId="27" xfId="0" applyFont="1" applyBorder="1" applyAlignment="1">
      <alignment horizontal="right" wrapText="1"/>
    </xf>
    <xf numFmtId="0" fontId="9" fillId="3" borderId="24" xfId="0" applyFont="1" applyFill="1" applyBorder="1" applyAlignment="1">
      <alignment horizontal="center" wrapText="1"/>
    </xf>
    <xf numFmtId="0" fontId="7" fillId="0" borderId="39" xfId="0" applyFont="1" applyBorder="1" applyAlignment="1">
      <alignment horizontal="center" wrapText="1"/>
    </xf>
    <xf numFmtId="0" fontId="5" fillId="0" borderId="13" xfId="0" applyFont="1" applyBorder="1" applyAlignment="1">
      <alignment horizontal="center"/>
    </xf>
    <xf numFmtId="0" fontId="5" fillId="0" borderId="17" xfId="0" applyFont="1" applyBorder="1" applyAlignment="1">
      <alignment horizontal="center"/>
    </xf>
    <xf numFmtId="43" fontId="5" fillId="0" borderId="17" xfId="1" applyFont="1" applyBorder="1"/>
    <xf numFmtId="43" fontId="5" fillId="0" borderId="18" xfId="1" applyFont="1" applyBorder="1"/>
    <xf numFmtId="0" fontId="7" fillId="0" borderId="44" xfId="0" applyFont="1" applyBorder="1" applyAlignment="1">
      <alignment wrapText="1"/>
    </xf>
    <xf numFmtId="0" fontId="7" fillId="0" borderId="45" xfId="0" applyFont="1" applyBorder="1" applyAlignment="1">
      <alignment wrapText="1"/>
    </xf>
    <xf numFmtId="0" fontId="7" fillId="0" borderId="46" xfId="0" applyFont="1" applyBorder="1" applyAlignment="1">
      <alignment wrapText="1"/>
    </xf>
    <xf numFmtId="0" fontId="9" fillId="0" borderId="46" xfId="0" applyFont="1" applyBorder="1" applyAlignment="1">
      <alignment horizontal="right" wrapText="1"/>
    </xf>
    <xf numFmtId="0" fontId="0" fillId="0" borderId="0" xfId="0" applyAlignment="1">
      <alignment horizontal="center"/>
    </xf>
    <xf numFmtId="43" fontId="0" fillId="0" borderId="0" xfId="1" applyFont="1" applyFill="1" applyBorder="1"/>
    <xf numFmtId="0" fontId="0" fillId="0" borderId="0" xfId="0" applyAlignment="1">
      <alignment wrapText="1"/>
    </xf>
    <xf numFmtId="43" fontId="0" fillId="0" borderId="0" xfId="1" applyFont="1"/>
    <xf numFmtId="0" fontId="2" fillId="0" borderId="0" xfId="0" applyFont="1" applyAlignment="1">
      <alignment wrapText="1"/>
    </xf>
    <xf numFmtId="0" fontId="6" fillId="0" borderId="14" xfId="0" applyFont="1" applyBorder="1" applyAlignment="1">
      <alignment horizontal="center" wrapText="1"/>
    </xf>
    <xf numFmtId="49" fontId="7" fillId="2" borderId="26" xfId="0" applyNumberFormat="1" applyFont="1" applyFill="1" applyBorder="1" applyAlignment="1">
      <alignment horizontal="center" wrapText="1"/>
    </xf>
    <xf numFmtId="0" fontId="5" fillId="0" borderId="14" xfId="0" applyFont="1" applyBorder="1" applyAlignment="1">
      <alignment wrapText="1"/>
    </xf>
    <xf numFmtId="0" fontId="5" fillId="0" borderId="14" xfId="0" applyFont="1" applyBorder="1" applyAlignment="1">
      <alignment horizontal="justify" wrapText="1"/>
    </xf>
    <xf numFmtId="0" fontId="5" fillId="0" borderId="17" xfId="0" applyFont="1" applyBorder="1" applyAlignment="1">
      <alignment wrapText="1"/>
    </xf>
    <xf numFmtId="1" fontId="0" fillId="0" borderId="0" xfId="0" applyNumberFormat="1"/>
    <xf numFmtId="0" fontId="11" fillId="5" borderId="0" xfId="0" applyFont="1" applyFill="1" applyAlignment="1">
      <alignment horizontal="left" wrapText="1"/>
    </xf>
    <xf numFmtId="0" fontId="11" fillId="5" borderId="0" xfId="0" applyFont="1" applyFill="1" applyAlignment="1">
      <alignment horizontal="center" wrapText="1"/>
    </xf>
    <xf numFmtId="43" fontId="11" fillId="5" borderId="0" xfId="1" applyFont="1" applyFill="1" applyBorder="1" applyAlignment="1">
      <alignment horizontal="center" wrapText="1"/>
    </xf>
    <xf numFmtId="43" fontId="2" fillId="0" borderId="0" xfId="1" applyFont="1" applyFill="1" applyBorder="1" applyAlignment="1">
      <alignment horizontal="right" wrapText="1"/>
    </xf>
    <xf numFmtId="43" fontId="0" fillId="0" borderId="0" xfId="1" applyFont="1" applyBorder="1"/>
    <xf numFmtId="43" fontId="0" fillId="0" borderId="0" xfId="0" applyNumberFormat="1"/>
    <xf numFmtId="0" fontId="11" fillId="0" borderId="47" xfId="0" applyFont="1" applyBorder="1" applyAlignment="1">
      <alignment vertical="top" wrapText="1"/>
    </xf>
    <xf numFmtId="0" fontId="11" fillId="0" borderId="48" xfId="0" applyFont="1" applyBorder="1" applyAlignment="1">
      <alignment vertical="top" wrapText="1"/>
    </xf>
    <xf numFmtId="0" fontId="11" fillId="0" borderId="49" xfId="0" applyFont="1" applyBorder="1" applyAlignment="1">
      <alignment vertical="top" wrapText="1"/>
    </xf>
    <xf numFmtId="0" fontId="0" fillId="0" borderId="50" xfId="0" applyBorder="1" applyAlignment="1">
      <alignment vertical="top" wrapText="1"/>
    </xf>
    <xf numFmtId="0" fontId="0" fillId="0" borderId="50" xfId="0" applyBorder="1" applyAlignment="1">
      <alignment horizontal="center" vertical="top" wrapText="1"/>
    </xf>
    <xf numFmtId="0" fontId="0" fillId="0" borderId="50" xfId="0" applyBorder="1" applyAlignment="1">
      <alignment horizontal="right" vertical="top" wrapText="1"/>
    </xf>
    <xf numFmtId="0" fontId="0" fillId="0" borderId="48" xfId="0" applyBorder="1" applyAlignment="1">
      <alignment wrapText="1"/>
    </xf>
    <xf numFmtId="0" fontId="0" fillId="0" borderId="49" xfId="0" applyBorder="1" applyAlignment="1">
      <alignment wrapText="1"/>
    </xf>
    <xf numFmtId="0" fontId="11" fillId="5" borderId="50" xfId="0" applyFont="1" applyFill="1" applyBorder="1" applyAlignment="1">
      <alignment horizontal="left" wrapText="1"/>
    </xf>
    <xf numFmtId="0" fontId="11" fillId="5" borderId="50" xfId="0" applyFont="1" applyFill="1" applyBorder="1" applyAlignment="1">
      <alignment horizontal="center" wrapText="1"/>
    </xf>
    <xf numFmtId="166" fontId="7" fillId="0" borderId="32" xfId="0" applyNumberFormat="1" applyFont="1" applyBorder="1" applyAlignment="1">
      <alignment wrapText="1"/>
    </xf>
    <xf numFmtId="0" fontId="5" fillId="0" borderId="10" xfId="0" applyFont="1" applyBorder="1" applyAlignment="1">
      <alignment horizontal="center" wrapText="1"/>
    </xf>
    <xf numFmtId="0" fontId="5" fillId="0" borderId="11" xfId="0" applyFont="1" applyBorder="1" applyAlignment="1">
      <alignment horizontal="left" wrapText="1"/>
    </xf>
    <xf numFmtId="0" fontId="5" fillId="0" borderId="11" xfId="0" applyFont="1" applyBorder="1" applyAlignment="1">
      <alignment horizontal="center" wrapText="1"/>
    </xf>
    <xf numFmtId="43" fontId="5" fillId="0" borderId="11" xfId="1" applyFont="1" applyFill="1" applyBorder="1" applyAlignment="1">
      <alignment horizontal="center" wrapText="1"/>
    </xf>
    <xf numFmtId="17" fontId="1" fillId="0" borderId="0" xfId="0" applyNumberFormat="1" applyFont="1" applyAlignment="1">
      <alignment wrapText="1"/>
    </xf>
    <xf numFmtId="0" fontId="1" fillId="0" borderId="0" xfId="0" applyFont="1" applyAlignment="1">
      <alignment wrapText="1"/>
    </xf>
    <xf numFmtId="43" fontId="6" fillId="0" borderId="14" xfId="1" applyFont="1" applyBorder="1"/>
    <xf numFmtId="43" fontId="6" fillId="0" borderId="14" xfId="1" applyFont="1" applyFill="1" applyBorder="1" applyAlignment="1">
      <alignment horizontal="center" wrapText="1"/>
    </xf>
    <xf numFmtId="0" fontId="6" fillId="0" borderId="14" xfId="0" applyFont="1" applyBorder="1" applyAlignment="1">
      <alignment wrapText="1"/>
    </xf>
    <xf numFmtId="0" fontId="7" fillId="0" borderId="46" xfId="0" applyFont="1" applyBorder="1" applyAlignment="1">
      <alignment horizontal="center" wrapText="1"/>
    </xf>
    <xf numFmtId="0" fontId="7" fillId="0" borderId="45" xfId="0" applyFont="1" applyBorder="1" applyAlignment="1">
      <alignment horizontal="center" wrapText="1"/>
    </xf>
    <xf numFmtId="168" fontId="7" fillId="0" borderId="45" xfId="0" applyNumberFormat="1" applyFont="1" applyBorder="1" applyAlignment="1">
      <alignment horizontal="center" wrapText="1"/>
    </xf>
    <xf numFmtId="0" fontId="7" fillId="3" borderId="45" xfId="0" applyFont="1" applyFill="1" applyBorder="1" applyAlignment="1">
      <alignment horizontal="center" wrapText="1"/>
    </xf>
    <xf numFmtId="0" fontId="11" fillId="0" borderId="0" xfId="0" applyFont="1" applyAlignment="1">
      <alignment wrapText="1"/>
    </xf>
    <xf numFmtId="0" fontId="11" fillId="0" borderId="50" xfId="0" applyFont="1" applyBorder="1" applyAlignment="1">
      <alignment vertical="top" wrapText="1"/>
    </xf>
    <xf numFmtId="0" fontId="0" fillId="0" borderId="51" xfId="0" applyBorder="1"/>
    <xf numFmtId="0" fontId="0" fillId="0" borderId="47" xfId="0" applyBorder="1" applyAlignment="1">
      <alignment wrapText="1"/>
    </xf>
    <xf numFmtId="0" fontId="6" fillId="0" borderId="0" xfId="0" applyFont="1" applyAlignment="1">
      <alignment horizontal="justify" wrapText="1"/>
    </xf>
    <xf numFmtId="0" fontId="6" fillId="0" borderId="0" xfId="0" applyFont="1" applyAlignment="1">
      <alignment horizontal="center" wrapText="1"/>
    </xf>
    <xf numFmtId="43" fontId="6" fillId="0" borderId="0" xfId="1" applyFont="1" applyFill="1" applyBorder="1" applyAlignment="1">
      <alignment horizontal="center" wrapText="1"/>
    </xf>
    <xf numFmtId="0" fontId="5" fillId="0" borderId="0" xfId="0" applyFont="1" applyAlignment="1">
      <alignment horizontal="left" vertical="top" wrapText="1"/>
    </xf>
    <xf numFmtId="0" fontId="6" fillId="0" borderId="42" xfId="0" applyFont="1" applyBorder="1" applyAlignment="1">
      <alignment horizontal="center"/>
    </xf>
    <xf numFmtId="0" fontId="6" fillId="0" borderId="43" xfId="0" applyFont="1" applyBorder="1" applyAlignment="1">
      <alignment horizontal="center"/>
    </xf>
    <xf numFmtId="0" fontId="5" fillId="0" borderId="40" xfId="0" applyFont="1" applyBorder="1" applyAlignment="1">
      <alignment horizontal="left" vertical="top" wrapText="1"/>
    </xf>
    <xf numFmtId="10" fontId="5" fillId="0" borderId="40" xfId="1" applyNumberFormat="1" applyFont="1" applyFill="1" applyBorder="1" applyAlignment="1">
      <alignment horizontal="right" wrapText="1"/>
    </xf>
    <xf numFmtId="43" fontId="5" fillId="0" borderId="40" xfId="1" applyFont="1" applyFill="1" applyBorder="1" applyAlignment="1">
      <alignment wrapText="1"/>
    </xf>
    <xf numFmtId="10" fontId="5" fillId="0" borderId="53" xfId="1" applyNumberFormat="1" applyFont="1" applyFill="1" applyBorder="1"/>
    <xf numFmtId="43" fontId="5" fillId="0" borderId="12" xfId="1" applyFont="1" applyFill="1" applyBorder="1" applyAlignment="1">
      <alignment horizontal="center" wrapText="1"/>
    </xf>
    <xf numFmtId="0" fontId="11" fillId="5" borderId="50" xfId="0" applyFont="1" applyFill="1" applyBorder="1" applyAlignment="1">
      <alignment horizontal="right" wrapText="1"/>
    </xf>
    <xf numFmtId="0" fontId="11" fillId="0" borderId="50" xfId="0" applyFont="1" applyBorder="1" applyAlignment="1">
      <alignment horizontal="left" vertical="top" wrapText="1"/>
    </xf>
    <xf numFmtId="0" fontId="0" fillId="0" borderId="50" xfId="0" applyBorder="1" applyAlignment="1">
      <alignment horizontal="left" vertical="top" wrapText="1"/>
    </xf>
    <xf numFmtId="4" fontId="0" fillId="0" borderId="50" xfId="0" applyNumberFormat="1" applyBorder="1" applyAlignment="1">
      <alignment horizontal="right" vertical="top" wrapText="1"/>
    </xf>
    <xf numFmtId="0" fontId="11" fillId="5" borderId="54" xfId="0" applyFont="1" applyFill="1" applyBorder="1" applyAlignment="1">
      <alignment horizontal="left" wrapText="1"/>
    </xf>
    <xf numFmtId="0" fontId="11" fillId="5" borderId="54" xfId="0" applyFont="1" applyFill="1" applyBorder="1" applyAlignment="1">
      <alignment horizontal="center" wrapText="1"/>
    </xf>
    <xf numFmtId="43" fontId="11" fillId="5" borderId="54" xfId="1" applyFont="1" applyFill="1" applyBorder="1" applyAlignment="1">
      <alignment horizontal="center" wrapText="1"/>
    </xf>
    <xf numFmtId="0" fontId="0" fillId="0" borderId="54" xfId="0" applyBorder="1"/>
    <xf numFmtId="0" fontId="0" fillId="0" borderId="54" xfId="0" applyBorder="1" applyAlignment="1">
      <alignment wrapText="1"/>
    </xf>
    <xf numFmtId="0" fontId="0" fillId="0" borderId="54" xfId="0" applyBorder="1" applyAlignment="1">
      <alignment horizontal="center"/>
    </xf>
    <xf numFmtId="43" fontId="0" fillId="0" borderId="54" xfId="1" applyFont="1" applyFill="1" applyBorder="1"/>
    <xf numFmtId="1" fontId="0" fillId="0" borderId="54" xfId="0" applyNumberFormat="1" applyBorder="1"/>
    <xf numFmtId="0" fontId="0" fillId="0" borderId="54" xfId="0" applyBorder="1" applyAlignment="1">
      <alignment horizontal="left" wrapText="1"/>
    </xf>
    <xf numFmtId="0" fontId="0" fillId="0" borderId="54" xfId="0" applyBorder="1" applyAlignment="1">
      <alignment horizontal="center" wrapText="1"/>
    </xf>
    <xf numFmtId="43" fontId="4" fillId="0" borderId="54" xfId="1" applyFont="1" applyFill="1" applyBorder="1" applyAlignment="1">
      <alignment horizontal="center" wrapText="1"/>
    </xf>
    <xf numFmtId="0" fontId="0" fillId="0" borderId="54" xfId="0" quotePrefix="1" applyBorder="1"/>
    <xf numFmtId="0" fontId="0" fillId="7" borderId="54" xfId="0" applyFill="1" applyBorder="1"/>
    <xf numFmtId="0" fontId="0" fillId="7" borderId="54" xfId="0" applyFill="1" applyBorder="1" applyAlignment="1">
      <alignment wrapText="1"/>
    </xf>
    <xf numFmtId="0" fontId="0" fillId="7" borderId="54" xfId="0" applyFill="1" applyBorder="1" applyAlignment="1">
      <alignment horizontal="center"/>
    </xf>
    <xf numFmtId="43" fontId="0" fillId="7" borderId="54" xfId="1" applyFont="1" applyFill="1" applyBorder="1"/>
    <xf numFmtId="0" fontId="0" fillId="7" borderId="0" xfId="0" applyFill="1"/>
    <xf numFmtId="164" fontId="7" fillId="0" borderId="31" xfId="1" applyNumberFormat="1" applyFont="1" applyFill="1" applyBorder="1" applyAlignment="1" applyProtection="1">
      <alignment horizontal="center" wrapText="1"/>
    </xf>
    <xf numFmtId="164" fontId="7" fillId="0" borderId="33" xfId="0" applyNumberFormat="1" applyFont="1" applyBorder="1" applyAlignment="1">
      <alignment horizontal="center" wrapText="1"/>
    </xf>
    <xf numFmtId="164" fontId="7" fillId="0" borderId="22" xfId="1" applyNumberFormat="1" applyFont="1" applyFill="1" applyBorder="1" applyAlignment="1" applyProtection="1">
      <alignment wrapText="1"/>
    </xf>
    <xf numFmtId="164" fontId="7" fillId="3" borderId="22" xfId="1" applyNumberFormat="1" applyFont="1" applyFill="1" applyBorder="1" applyAlignment="1" applyProtection="1">
      <alignment wrapText="1"/>
    </xf>
    <xf numFmtId="164" fontId="7" fillId="3" borderId="38" xfId="1" applyNumberFormat="1" applyFont="1" applyFill="1" applyBorder="1" applyAlignment="1" applyProtection="1">
      <alignment wrapText="1"/>
    </xf>
    <xf numFmtId="164" fontId="7" fillId="0" borderId="25" xfId="1" applyNumberFormat="1" applyFont="1" applyFill="1" applyBorder="1" applyAlignment="1" applyProtection="1">
      <alignment wrapText="1"/>
    </xf>
    <xf numFmtId="164" fontId="9" fillId="3" borderId="25" xfId="1" applyNumberFormat="1" applyFont="1" applyFill="1" applyBorder="1" applyAlignment="1" applyProtection="1">
      <alignment wrapText="1"/>
    </xf>
    <xf numFmtId="164" fontId="9" fillId="0" borderId="39" xfId="0" applyNumberFormat="1" applyFont="1" applyBorder="1" applyAlignment="1">
      <alignment horizontal="center" wrapText="1"/>
    </xf>
    <xf numFmtId="164" fontId="7" fillId="0" borderId="31" xfId="5" applyFont="1" applyFill="1" applyBorder="1" applyAlignment="1" applyProtection="1">
      <alignment horizontal="center" wrapText="1"/>
    </xf>
    <xf numFmtId="164" fontId="7" fillId="0" borderId="36" xfId="0" applyNumberFormat="1" applyFont="1" applyBorder="1" applyAlignment="1">
      <alignment horizontal="center" wrapText="1"/>
    </xf>
    <xf numFmtId="164" fontId="7" fillId="0" borderId="22" xfId="5" applyFont="1" applyFill="1" applyBorder="1" applyAlignment="1" applyProtection="1">
      <alignment wrapText="1"/>
    </xf>
    <xf numFmtId="164" fontId="7" fillId="3" borderId="22" xfId="5" applyFont="1" applyFill="1" applyBorder="1" applyAlignment="1" applyProtection="1">
      <alignment wrapText="1"/>
    </xf>
    <xf numFmtId="164" fontId="7" fillId="3" borderId="38" xfId="5" applyFont="1" applyFill="1" applyBorder="1" applyAlignment="1" applyProtection="1">
      <alignment wrapText="1"/>
    </xf>
    <xf numFmtId="164" fontId="7" fillId="0" borderId="25" xfId="5" applyFont="1" applyFill="1" applyBorder="1" applyAlignment="1" applyProtection="1">
      <alignment wrapText="1"/>
    </xf>
    <xf numFmtId="164" fontId="9" fillId="3" borderId="25" xfId="5" applyFont="1" applyFill="1" applyBorder="1" applyAlignment="1" applyProtection="1">
      <alignment wrapText="1"/>
    </xf>
    <xf numFmtId="164" fontId="9" fillId="0" borderId="39" xfId="5" applyFont="1" applyBorder="1" applyAlignment="1">
      <alignment horizontal="center" wrapText="1"/>
    </xf>
    <xf numFmtId="164" fontId="7" fillId="0" borderId="33" xfId="5" applyFont="1" applyBorder="1" applyAlignment="1">
      <alignment horizontal="center" wrapText="1"/>
    </xf>
    <xf numFmtId="0" fontId="0" fillId="0" borderId="67" xfId="0" applyBorder="1" applyAlignment="1">
      <alignment vertical="top" wrapText="1"/>
    </xf>
    <xf numFmtId="0" fontId="0" fillId="0" borderId="67" xfId="0" applyBorder="1" applyAlignment="1">
      <alignment horizontal="center" vertical="top" wrapText="1"/>
    </xf>
    <xf numFmtId="0" fontId="0" fillId="0" borderId="68" xfId="0" applyBorder="1" applyAlignment="1">
      <alignment wrapText="1"/>
    </xf>
    <xf numFmtId="0" fontId="0" fillId="0" borderId="69" xfId="0" applyBorder="1" applyAlignment="1">
      <alignment wrapText="1"/>
    </xf>
    <xf numFmtId="0" fontId="0" fillId="0" borderId="54" xfId="0" applyBorder="1" applyAlignment="1">
      <alignment vertical="top" wrapText="1"/>
    </xf>
    <xf numFmtId="0" fontId="0" fillId="0" borderId="54" xfId="0" applyBorder="1" applyAlignment="1">
      <alignment horizontal="center" vertical="top" wrapText="1"/>
    </xf>
    <xf numFmtId="2" fontId="0" fillId="0" borderId="50" xfId="0" applyNumberFormat="1" applyBorder="1" applyAlignment="1">
      <alignment horizontal="right" vertical="top" wrapText="1"/>
    </xf>
    <xf numFmtId="2" fontId="0" fillId="0" borderId="67" xfId="0" applyNumberFormat="1" applyBorder="1" applyAlignment="1">
      <alignment horizontal="right" vertical="top" wrapText="1"/>
    </xf>
    <xf numFmtId="2" fontId="0" fillId="0" borderId="54" xfId="0" applyNumberFormat="1" applyBorder="1" applyAlignment="1">
      <alignment horizontal="right" vertical="top" wrapText="1"/>
    </xf>
    <xf numFmtId="0" fontId="13" fillId="0" borderId="0" xfId="0" applyFont="1" applyAlignment="1">
      <alignment horizontal="right" vertical="center" wrapText="1"/>
    </xf>
    <xf numFmtId="164" fontId="7" fillId="0" borderId="31" xfId="5" applyFont="1" applyFill="1" applyBorder="1" applyAlignment="1">
      <alignment horizontal="center" wrapText="1"/>
    </xf>
    <xf numFmtId="164" fontId="7" fillId="0" borderId="31" xfId="5" applyFont="1" applyBorder="1" applyAlignment="1">
      <alignment horizontal="center" wrapText="1"/>
    </xf>
    <xf numFmtId="164" fontId="7" fillId="0" borderId="33" xfId="5" applyFont="1" applyFill="1" applyBorder="1" applyAlignment="1" applyProtection="1">
      <alignment horizontal="center" wrapText="1"/>
    </xf>
    <xf numFmtId="0" fontId="0" fillId="0" borderId="0" xfId="0" applyAlignment="1">
      <alignment horizontal="right" vertical="center"/>
    </xf>
    <xf numFmtId="164" fontId="7" fillId="0" borderId="31" xfId="5" applyFont="1" applyFill="1" applyBorder="1" applyAlignment="1" applyProtection="1">
      <alignment wrapText="1"/>
    </xf>
    <xf numFmtId="164" fontId="9" fillId="0" borderId="31" xfId="5" applyFont="1" applyFill="1" applyBorder="1" applyAlignment="1">
      <alignment wrapText="1"/>
    </xf>
    <xf numFmtId="2" fontId="7" fillId="2" borderId="32" xfId="5" applyNumberFormat="1" applyFont="1" applyFill="1" applyBorder="1" applyAlignment="1">
      <alignment wrapText="1"/>
    </xf>
    <xf numFmtId="2" fontId="7" fillId="0" borderId="31" xfId="5" applyNumberFormat="1" applyFont="1" applyFill="1" applyBorder="1" applyAlignment="1" applyProtection="1">
      <alignment wrapText="1"/>
    </xf>
    <xf numFmtId="164" fontId="9" fillId="0" borderId="35" xfId="5" applyFont="1" applyFill="1" applyBorder="1" applyAlignment="1">
      <alignment horizontal="center" wrapText="1"/>
    </xf>
    <xf numFmtId="164" fontId="7" fillId="0" borderId="36" xfId="5" applyFont="1" applyBorder="1" applyAlignment="1">
      <alignment horizontal="center" wrapText="1"/>
    </xf>
    <xf numFmtId="0" fontId="9" fillId="0" borderId="0" xfId="0" applyFont="1" applyAlignment="1">
      <alignment horizontal="right" wrapText="1"/>
    </xf>
    <xf numFmtId="0" fontId="9" fillId="0" borderId="0" xfId="0" applyFont="1" applyAlignment="1">
      <alignment horizontal="center" wrapText="1"/>
    </xf>
    <xf numFmtId="164" fontId="9" fillId="0" borderId="0" xfId="5" applyFont="1" applyFill="1" applyBorder="1" applyAlignment="1" applyProtection="1">
      <alignment wrapText="1"/>
    </xf>
    <xf numFmtId="164" fontId="9" fillId="0" borderId="0" xfId="5" applyFont="1" applyFill="1" applyBorder="1" applyAlignment="1">
      <alignment horizontal="center" wrapText="1"/>
    </xf>
    <xf numFmtId="164" fontId="7" fillId="0" borderId="45" xfId="5" applyFont="1" applyFill="1" applyBorder="1" applyAlignment="1" applyProtection="1">
      <alignment wrapText="1"/>
    </xf>
    <xf numFmtId="164" fontId="7" fillId="3" borderId="45" xfId="5" applyFont="1" applyFill="1" applyBorder="1" applyAlignment="1" applyProtection="1">
      <alignment wrapText="1"/>
    </xf>
    <xf numFmtId="172" fontId="0" fillId="0" borderId="0" xfId="6" applyNumberFormat="1" applyFont="1"/>
    <xf numFmtId="0" fontId="10" fillId="0" borderId="0" xfId="7"/>
    <xf numFmtId="0" fontId="10" fillId="0" borderId="0" xfId="7" applyAlignment="1">
      <alignment horizontal="center"/>
    </xf>
    <xf numFmtId="0" fontId="13" fillId="0" borderId="0" xfId="0" applyFont="1" applyAlignment="1">
      <alignment horizontal="right" wrapText="1"/>
    </xf>
    <xf numFmtId="0" fontId="0" fillId="0" borderId="0" xfId="0" applyAlignment="1">
      <alignment horizontal="right" wrapText="1"/>
    </xf>
    <xf numFmtId="1" fontId="0" fillId="0" borderId="0" xfId="0" applyNumberFormat="1" applyAlignment="1">
      <alignment horizontal="right"/>
    </xf>
    <xf numFmtId="0" fontId="0" fillId="0" borderId="0" xfId="0" applyAlignment="1">
      <alignment horizontal="right"/>
    </xf>
    <xf numFmtId="0" fontId="0" fillId="0" borderId="0" xfId="0" applyAlignment="1">
      <alignment horizontal="right" vertical="center" wrapText="1"/>
    </xf>
    <xf numFmtId="0" fontId="0" fillId="0" borderId="0" xfId="0" quotePrefix="1" applyAlignment="1">
      <alignment horizontal="right"/>
    </xf>
    <xf numFmtId="0" fontId="7" fillId="0" borderId="24" xfId="0" applyFont="1" applyBorder="1" applyAlignment="1">
      <alignment horizontal="center" wrapText="1"/>
    </xf>
    <xf numFmtId="164" fontId="7" fillId="0" borderId="31" xfId="0" applyNumberFormat="1" applyFont="1" applyBorder="1" applyAlignment="1">
      <alignment horizontal="center" wrapText="1"/>
    </xf>
    <xf numFmtId="0" fontId="18" fillId="0" borderId="0" xfId="0" applyFont="1" applyAlignment="1">
      <alignment horizontal="center" vertical="center"/>
    </xf>
    <xf numFmtId="4" fontId="18" fillId="0" borderId="0" xfId="0" applyNumberFormat="1" applyFont="1" applyAlignment="1">
      <alignment horizontal="center" vertical="center"/>
    </xf>
    <xf numFmtId="0" fontId="20" fillId="0" borderId="0" xfId="0" applyFont="1" applyAlignment="1">
      <alignment horizontal="center" vertical="center"/>
    </xf>
    <xf numFmtId="0" fontId="20" fillId="0" borderId="54" xfId="0" applyFont="1" applyBorder="1" applyAlignment="1">
      <alignment horizontal="center" vertical="center" wrapText="1"/>
    </xf>
    <xf numFmtId="10" fontId="22" fillId="0" borderId="0" xfId="6" applyNumberFormat="1" applyFont="1" applyBorder="1" applyAlignment="1">
      <alignment horizontal="center" vertical="center"/>
    </xf>
    <xf numFmtId="0" fontId="23" fillId="0" borderId="0" xfId="0" applyFont="1" applyAlignment="1">
      <alignment vertical="center"/>
    </xf>
    <xf numFmtId="43" fontId="23" fillId="0" borderId="0" xfId="1" applyFont="1" applyAlignment="1">
      <alignment vertical="center"/>
    </xf>
    <xf numFmtId="0" fontId="24" fillId="0" borderId="8" xfId="0" applyFont="1" applyBorder="1" applyAlignment="1">
      <alignment horizontal="center" vertical="center"/>
    </xf>
    <xf numFmtId="17" fontId="24" fillId="0" borderId="0" xfId="5" applyNumberFormat="1" applyFont="1" applyFill="1" applyBorder="1" applyAlignment="1">
      <alignment horizontal="left" vertical="center" wrapText="1"/>
    </xf>
    <xf numFmtId="164" fontId="24" fillId="0" borderId="0" xfId="5" applyFont="1" applyFill="1" applyBorder="1" applyAlignment="1">
      <alignment vertical="center" wrapText="1"/>
    </xf>
    <xf numFmtId="0" fontId="24" fillId="0" borderId="9" xfId="0" applyFont="1" applyBorder="1" applyAlignment="1">
      <alignment horizontal="center" vertical="center"/>
    </xf>
    <xf numFmtId="0" fontId="22" fillId="0" borderId="2" xfId="0" applyFont="1" applyBorder="1" applyAlignment="1">
      <alignment horizontal="left" vertical="center" wrapText="1"/>
    </xf>
    <xf numFmtId="10" fontId="22" fillId="0" borderId="2" xfId="1" applyNumberFormat="1" applyFont="1" applyFill="1" applyBorder="1" applyAlignment="1">
      <alignment horizontal="right" vertical="center" wrapText="1"/>
    </xf>
    <xf numFmtId="164" fontId="22" fillId="0" borderId="2" xfId="5" applyFont="1" applyFill="1" applyBorder="1" applyAlignment="1">
      <alignment vertical="center" wrapText="1"/>
    </xf>
    <xf numFmtId="164" fontId="22" fillId="0" borderId="2" xfId="5" applyFont="1" applyFill="1" applyBorder="1" applyAlignment="1">
      <alignment horizontal="right" vertical="center" wrapText="1"/>
    </xf>
    <xf numFmtId="0" fontId="24" fillId="0" borderId="0" xfId="0" applyFont="1" applyAlignment="1">
      <alignment horizontal="center" vertical="center"/>
    </xf>
    <xf numFmtId="0" fontId="24" fillId="0" borderId="0" xfId="0" applyFont="1" applyAlignment="1">
      <alignment vertical="center" wrapText="1"/>
    </xf>
    <xf numFmtId="43" fontId="24" fillId="0" borderId="0" xfId="1" applyFont="1" applyFill="1" applyBorder="1" applyAlignment="1">
      <alignment vertical="center"/>
    </xf>
    <xf numFmtId="164" fontId="24" fillId="0" borderId="0" xfId="5" applyFont="1" applyFill="1" applyBorder="1" applyAlignment="1">
      <alignment vertical="center"/>
    </xf>
    <xf numFmtId="0" fontId="22" fillId="0" borderId="4" xfId="0" applyFont="1" applyBorder="1" applyAlignment="1">
      <alignment horizontal="center" vertical="center" wrapText="1"/>
    </xf>
    <xf numFmtId="43" fontId="22" fillId="0" borderId="4" xfId="1" applyFont="1" applyFill="1" applyBorder="1" applyAlignment="1">
      <alignment horizontal="center" vertical="center" wrapText="1"/>
    </xf>
    <xf numFmtId="164" fontId="22" fillId="0" borderId="4" xfId="5" applyFont="1" applyFill="1" applyBorder="1" applyAlignment="1">
      <alignment horizontal="center" vertical="center" wrapText="1"/>
    </xf>
    <xf numFmtId="10" fontId="22" fillId="0" borderId="0" xfId="6" applyNumberFormat="1" applyFont="1" applyFill="1" applyBorder="1" applyAlignment="1">
      <alignment horizontal="center" vertical="center" wrapText="1"/>
    </xf>
    <xf numFmtId="0" fontId="25" fillId="0" borderId="0" xfId="0" applyFont="1" applyAlignment="1">
      <alignment vertical="center"/>
    </xf>
    <xf numFmtId="43" fontId="23" fillId="0" borderId="0" xfId="0" applyNumberFormat="1" applyFont="1" applyAlignment="1">
      <alignment vertical="center"/>
    </xf>
    <xf numFmtId="0" fontId="26" fillId="0" borderId="0" xfId="0" applyFont="1" applyAlignment="1">
      <alignment vertical="center"/>
    </xf>
    <xf numFmtId="43" fontId="26" fillId="0" borderId="0" xfId="1" applyFont="1" applyAlignment="1">
      <alignment vertical="center"/>
    </xf>
    <xf numFmtId="43" fontId="26" fillId="0" borderId="0" xfId="0" applyNumberFormat="1" applyFont="1" applyAlignment="1">
      <alignment vertical="center"/>
    </xf>
    <xf numFmtId="0" fontId="27" fillId="0" borderId="0" xfId="0" applyFont="1" applyAlignment="1">
      <alignment vertical="center"/>
    </xf>
    <xf numFmtId="0" fontId="24" fillId="0" borderId="16" xfId="0" applyFont="1" applyBorder="1" applyAlignment="1">
      <alignment horizontal="center" vertical="center"/>
    </xf>
    <xf numFmtId="0" fontId="24" fillId="0" borderId="17" xfId="0" applyFont="1" applyBorder="1" applyAlignment="1">
      <alignment horizontal="center" vertical="center"/>
    </xf>
    <xf numFmtId="0" fontId="22" fillId="0" borderId="17" xfId="0" applyFont="1" applyBorder="1" applyAlignment="1">
      <alignment vertical="center" wrapText="1"/>
    </xf>
    <xf numFmtId="0" fontId="22" fillId="0" borderId="17" xfId="0" applyFont="1" applyBorder="1" applyAlignment="1">
      <alignment horizontal="center" vertical="center"/>
    </xf>
    <xf numFmtId="43" fontId="22" fillId="0" borderId="17" xfId="1" applyFont="1" applyBorder="1" applyAlignment="1">
      <alignment vertical="center"/>
    </xf>
    <xf numFmtId="164" fontId="22" fillId="0" borderId="17" xfId="5" applyFont="1" applyBorder="1" applyAlignment="1">
      <alignment vertical="center"/>
    </xf>
    <xf numFmtId="164" fontId="22" fillId="0" borderId="56" xfId="5" applyFont="1" applyBorder="1" applyAlignment="1">
      <alignment vertical="center"/>
    </xf>
    <xf numFmtId="164" fontId="22" fillId="0" borderId="18" xfId="5" applyFont="1" applyBorder="1" applyAlignment="1">
      <alignment vertical="center"/>
    </xf>
    <xf numFmtId="17" fontId="24" fillId="0" borderId="0" xfId="0" applyNumberFormat="1" applyFont="1" applyAlignment="1">
      <alignment horizontal="center" vertical="center"/>
    </xf>
    <xf numFmtId="43" fontId="24" fillId="0" borderId="0" xfId="1" applyFont="1" applyBorder="1" applyAlignment="1">
      <alignment vertical="center"/>
    </xf>
    <xf numFmtId="164" fontId="24" fillId="0" borderId="0" xfId="5" applyFont="1" applyBorder="1" applyAlignment="1">
      <alignment vertical="center"/>
    </xf>
    <xf numFmtId="0" fontId="24" fillId="0" borderId="0" xfId="0" applyFont="1" applyAlignment="1">
      <alignment horizontal="center" vertical="center" wrapText="1"/>
    </xf>
    <xf numFmtId="0" fontId="22" fillId="0" borderId="0" xfId="0" applyFont="1" applyAlignment="1">
      <alignment horizontal="center" vertical="center" wrapText="1"/>
    </xf>
    <xf numFmtId="43" fontId="24" fillId="0" borderId="0" xfId="1" applyFont="1" applyBorder="1" applyAlignment="1">
      <alignment horizontal="center" vertical="center"/>
    </xf>
    <xf numFmtId="0" fontId="24" fillId="0" borderId="42" xfId="0" applyFont="1" applyBorder="1" applyAlignment="1">
      <alignment horizontal="center" vertical="center"/>
    </xf>
    <xf numFmtId="164" fontId="24" fillId="0" borderId="1" xfId="5" applyFont="1" applyBorder="1" applyAlignment="1">
      <alignment vertical="center"/>
    </xf>
    <xf numFmtId="0" fontId="24" fillId="0" borderId="43" xfId="0" applyFont="1" applyBorder="1" applyAlignment="1">
      <alignment horizontal="center" vertical="center"/>
    </xf>
    <xf numFmtId="0" fontId="24" fillId="0" borderId="40" xfId="0" applyFont="1" applyBorder="1" applyAlignment="1">
      <alignment horizontal="center" vertical="center"/>
    </xf>
    <xf numFmtId="0" fontId="24" fillId="0" borderId="40" xfId="0" applyFont="1" applyBorder="1" applyAlignment="1">
      <alignment horizontal="center" vertical="center" wrapText="1"/>
    </xf>
    <xf numFmtId="164" fontId="24" fillId="0" borderId="53" xfId="5" applyFont="1" applyBorder="1" applyAlignment="1">
      <alignment vertical="center"/>
    </xf>
    <xf numFmtId="0" fontId="30" fillId="9" borderId="80" xfId="0" applyFont="1" applyFill="1" applyBorder="1" applyAlignment="1">
      <alignment horizontal="right" vertical="center" wrapText="1"/>
    </xf>
    <xf numFmtId="10" fontId="29" fillId="9" borderId="52" xfId="0" applyNumberFormat="1" applyFont="1" applyFill="1" applyBorder="1" applyAlignment="1" applyProtection="1">
      <alignment horizontal="center" vertical="center"/>
      <protection locked="0"/>
    </xf>
    <xf numFmtId="0" fontId="29" fillId="0" borderId="0" xfId="0" applyFont="1" applyAlignment="1">
      <alignment vertical="center"/>
    </xf>
    <xf numFmtId="0" fontId="30" fillId="9" borderId="81" xfId="0" applyFont="1" applyFill="1" applyBorder="1" applyAlignment="1">
      <alignment horizontal="right" vertical="center" wrapText="1"/>
    </xf>
    <xf numFmtId="10" fontId="29" fillId="9" borderId="82" xfId="8" applyNumberFormat="1" applyFont="1" applyFill="1" applyBorder="1" applyAlignment="1" applyProtection="1">
      <alignment horizontal="center" vertical="center"/>
    </xf>
    <xf numFmtId="173" fontId="29" fillId="9" borderId="1" xfId="4" applyNumberFormat="1" applyFont="1" applyFill="1" applyBorder="1" applyAlignment="1" applyProtection="1">
      <alignment horizontal="center" vertical="center"/>
    </xf>
    <xf numFmtId="0" fontId="29" fillId="10" borderId="54" xfId="0" applyFont="1" applyFill="1" applyBorder="1" applyAlignment="1">
      <alignment horizontal="center" vertical="center" wrapText="1"/>
    </xf>
    <xf numFmtId="49" fontId="29" fillId="10" borderId="54" xfId="0" applyNumberFormat="1" applyFont="1" applyFill="1" applyBorder="1" applyAlignment="1">
      <alignment horizontal="center" vertical="center" wrapText="1"/>
    </xf>
    <xf numFmtId="0" fontId="30" fillId="0" borderId="0" xfId="0" applyFont="1"/>
    <xf numFmtId="0" fontId="29" fillId="0" borderId="0" xfId="0" applyFont="1"/>
    <xf numFmtId="0" fontId="29" fillId="0" borderId="0" xfId="0" applyFont="1" applyAlignment="1">
      <alignment horizontal="center" vertical="center" wrapText="1"/>
    </xf>
    <xf numFmtId="174" fontId="29" fillId="8" borderId="90" xfId="4" applyNumberFormat="1" applyFont="1" applyFill="1" applyBorder="1" applyAlignment="1" applyProtection="1">
      <alignment horizontal="center" vertical="center"/>
      <protection locked="0"/>
    </xf>
    <xf numFmtId="0" fontId="29" fillId="8" borderId="54" xfId="0" applyFont="1" applyFill="1" applyBorder="1" applyAlignment="1" applyProtection="1">
      <alignment horizontal="center" vertical="center" wrapText="1"/>
      <protection locked="0"/>
    </xf>
    <xf numFmtId="49" fontId="29" fillId="8" borderId="54" xfId="0" applyNumberFormat="1" applyFont="1" applyFill="1" applyBorder="1" applyAlignment="1" applyProtection="1">
      <alignment horizontal="center" vertical="center" wrapText="1"/>
      <protection locked="0"/>
    </xf>
    <xf numFmtId="43" fontId="29" fillId="8" borderId="54" xfId="4" applyFont="1" applyFill="1" applyBorder="1" applyAlignment="1" applyProtection="1">
      <alignment horizontal="center" vertical="center" wrapText="1"/>
      <protection locked="0"/>
    </xf>
    <xf numFmtId="0" fontId="29" fillId="8" borderId="54" xfId="0" applyFont="1" applyFill="1" applyBorder="1" applyAlignment="1" applyProtection="1">
      <alignment horizontal="center" wrapText="1"/>
      <protection locked="0"/>
    </xf>
    <xf numFmtId="2" fontId="29" fillId="8" borderId="54" xfId="4" applyNumberFormat="1" applyFont="1" applyFill="1" applyBorder="1" applyAlignment="1" applyProtection="1">
      <alignment horizontal="left" vertical="center"/>
      <protection locked="0"/>
    </xf>
    <xf numFmtId="43" fontId="29" fillId="8" borderId="54" xfId="4" applyFont="1" applyFill="1" applyBorder="1" applyAlignment="1" applyProtection="1">
      <alignment horizontal="center" wrapText="1"/>
      <protection locked="0"/>
    </xf>
    <xf numFmtId="43" fontId="29" fillId="8" borderId="91" xfId="4" applyFont="1" applyFill="1" applyBorder="1" applyProtection="1"/>
    <xf numFmtId="174" fontId="30" fillId="7" borderId="90" xfId="4" applyNumberFormat="1" applyFont="1" applyFill="1" applyBorder="1" applyAlignment="1" applyProtection="1">
      <alignment horizontal="center" vertical="center"/>
      <protection locked="0"/>
    </xf>
    <xf numFmtId="2" fontId="30" fillId="7" borderId="54" xfId="0" applyNumberFormat="1" applyFont="1" applyFill="1" applyBorder="1" applyAlignment="1" applyProtection="1">
      <alignment horizontal="center" vertical="center" wrapText="1"/>
      <protection locked="0"/>
    </xf>
    <xf numFmtId="43" fontId="30" fillId="7" borderId="54" xfId="4" applyFont="1" applyFill="1" applyBorder="1" applyAlignment="1" applyProtection="1">
      <alignment horizontal="left" vertical="center" wrapText="1"/>
      <protection locked="0"/>
    </xf>
    <xf numFmtId="43" fontId="30" fillId="7" borderId="54" xfId="4" applyFont="1" applyFill="1" applyBorder="1" applyAlignment="1" applyProtection="1">
      <alignment horizontal="center" vertical="center" wrapText="1"/>
      <protection locked="0"/>
    </xf>
    <xf numFmtId="2" fontId="30" fillId="7" borderId="54" xfId="4" applyNumberFormat="1" applyFont="1" applyFill="1" applyBorder="1" applyAlignment="1" applyProtection="1">
      <alignment horizontal="center" vertical="center" wrapText="1"/>
      <protection locked="0"/>
    </xf>
    <xf numFmtId="0" fontId="30" fillId="7" borderId="54" xfId="4" applyNumberFormat="1" applyFont="1" applyFill="1" applyBorder="1" applyAlignment="1" applyProtection="1">
      <alignment horizontal="center" vertical="center" wrapText="1"/>
      <protection locked="0"/>
    </xf>
    <xf numFmtId="43" fontId="30" fillId="7" borderId="91" xfId="4" applyFont="1" applyFill="1" applyBorder="1" applyAlignment="1" applyProtection="1">
      <alignment horizontal="center" vertical="center" wrapText="1"/>
      <protection locked="0"/>
    </xf>
    <xf numFmtId="0" fontId="30" fillId="7" borderId="0" xfId="0" applyFont="1" applyFill="1" applyAlignment="1">
      <alignment horizontal="center" vertical="center"/>
    </xf>
    <xf numFmtId="174" fontId="30" fillId="7" borderId="93" xfId="4" applyNumberFormat="1" applyFont="1" applyFill="1" applyBorder="1" applyAlignment="1" applyProtection="1">
      <alignment horizontal="center" vertical="center"/>
      <protection locked="0"/>
    </xf>
    <xf numFmtId="174" fontId="30" fillId="7" borderId="54" xfId="4" applyNumberFormat="1" applyFont="1" applyFill="1" applyBorder="1" applyAlignment="1" applyProtection="1">
      <alignment horizontal="center" vertical="center"/>
      <protection locked="0"/>
    </xf>
    <xf numFmtId="0" fontId="30" fillId="7" borderId="0" xfId="0" applyFont="1" applyFill="1"/>
    <xf numFmtId="174" fontId="30" fillId="0" borderId="90" xfId="4" applyNumberFormat="1" applyFont="1" applyFill="1" applyBorder="1" applyAlignment="1" applyProtection="1">
      <alignment horizontal="center" vertical="center"/>
      <protection locked="0"/>
    </xf>
    <xf numFmtId="2" fontId="30" fillId="0" borderId="54" xfId="0" applyNumberFormat="1" applyFont="1" applyBorder="1" applyAlignment="1" applyProtection="1">
      <alignment horizontal="center" vertical="center" wrapText="1"/>
      <protection locked="0"/>
    </xf>
    <xf numFmtId="43" fontId="30" fillId="0" borderId="54" xfId="4" applyFont="1" applyFill="1" applyBorder="1" applyAlignment="1" applyProtection="1">
      <alignment horizontal="left" vertical="center" wrapText="1"/>
      <protection locked="0"/>
    </xf>
    <xf numFmtId="43" fontId="30" fillId="0" borderId="54" xfId="4" applyFont="1" applyFill="1" applyBorder="1" applyAlignment="1" applyProtection="1">
      <alignment horizontal="center" vertical="center" wrapText="1"/>
      <protection locked="0"/>
    </xf>
    <xf numFmtId="2" fontId="30" fillId="0" borderId="54" xfId="4" applyNumberFormat="1" applyFont="1" applyFill="1" applyBorder="1" applyAlignment="1" applyProtection="1">
      <alignment horizontal="center" vertical="center" wrapText="1"/>
      <protection locked="0"/>
    </xf>
    <xf numFmtId="0" fontId="30" fillId="0" borderId="54" xfId="4" applyNumberFormat="1" applyFont="1" applyFill="1" applyBorder="1" applyAlignment="1" applyProtection="1">
      <alignment horizontal="center" vertical="center" wrapText="1"/>
      <protection locked="0"/>
    </xf>
    <xf numFmtId="43" fontId="30" fillId="0" borderId="91" xfId="4" applyFont="1" applyFill="1" applyBorder="1" applyAlignment="1" applyProtection="1">
      <alignment horizontal="center" vertical="center" wrapText="1"/>
      <protection locked="0"/>
    </xf>
    <xf numFmtId="174" fontId="29" fillId="4" borderId="90" xfId="4" applyNumberFormat="1" applyFont="1" applyFill="1" applyBorder="1" applyAlignment="1" applyProtection="1">
      <alignment horizontal="center" vertical="center"/>
      <protection locked="0"/>
    </xf>
    <xf numFmtId="2" fontId="29" fillId="4" borderId="54" xfId="0" applyNumberFormat="1" applyFont="1" applyFill="1" applyBorder="1" applyAlignment="1" applyProtection="1">
      <alignment horizontal="center" vertical="center" wrapText="1"/>
      <protection locked="0"/>
    </xf>
    <xf numFmtId="43" fontId="29" fillId="4" borderId="54" xfId="4" applyFont="1" applyFill="1" applyBorder="1" applyAlignment="1" applyProtection="1">
      <alignment horizontal="center" vertical="center" wrapText="1"/>
      <protection locked="0"/>
    </xf>
    <xf numFmtId="2" fontId="29" fillId="4" borderId="54" xfId="4" applyNumberFormat="1" applyFont="1" applyFill="1" applyBorder="1" applyAlignment="1" applyProtection="1">
      <alignment horizontal="center" vertical="center" wrapText="1"/>
      <protection locked="0"/>
    </xf>
    <xf numFmtId="0" fontId="29" fillId="4" borderId="54" xfId="4" applyNumberFormat="1" applyFont="1" applyFill="1" applyBorder="1" applyAlignment="1" applyProtection="1">
      <alignment horizontal="center" vertical="center" wrapText="1"/>
      <protection locked="0"/>
    </xf>
    <xf numFmtId="43" fontId="29" fillId="4" borderId="91" xfId="4" applyFont="1" applyFill="1" applyBorder="1" applyAlignment="1" applyProtection="1">
      <alignment horizontal="center" vertical="center" wrapText="1"/>
      <protection locked="0"/>
    </xf>
    <xf numFmtId="1" fontId="30" fillId="0" borderId="54" xfId="0" applyNumberFormat="1" applyFont="1" applyBorder="1" applyAlignment="1" applyProtection="1">
      <alignment horizontal="center" vertical="center" wrapText="1"/>
      <protection locked="0"/>
    </xf>
    <xf numFmtId="0" fontId="30" fillId="0" borderId="54" xfId="0" applyFont="1" applyBorder="1" applyAlignment="1" applyProtection="1">
      <alignment horizontal="center" vertical="center" wrapText="1"/>
      <protection locked="0"/>
    </xf>
    <xf numFmtId="0" fontId="30" fillId="0" borderId="0" xfId="0" applyFont="1" applyAlignment="1">
      <alignment horizontal="center" vertical="center"/>
    </xf>
    <xf numFmtId="0" fontId="29" fillId="4" borderId="54" xfId="0" applyFont="1" applyFill="1" applyBorder="1" applyAlignment="1" applyProtection="1">
      <alignment horizontal="center" vertical="center" wrapText="1"/>
      <protection locked="0"/>
    </xf>
    <xf numFmtId="49" fontId="29" fillId="4" borderId="54" xfId="0" applyNumberFormat="1" applyFont="1" applyFill="1" applyBorder="1" applyAlignment="1" applyProtection="1">
      <alignment horizontal="center" vertical="center" wrapText="1"/>
      <protection locked="0"/>
    </xf>
    <xf numFmtId="0" fontId="29" fillId="4" borderId="54" xfId="0" applyFont="1" applyFill="1" applyBorder="1" applyAlignment="1" applyProtection="1">
      <alignment horizontal="center" wrapText="1"/>
      <protection locked="0"/>
    </xf>
    <xf numFmtId="2" fontId="29" fillId="4" borderId="54" xfId="4" applyNumberFormat="1" applyFont="1" applyFill="1" applyBorder="1" applyAlignment="1" applyProtection="1">
      <alignment horizontal="left" vertical="center"/>
      <protection locked="0"/>
    </xf>
    <xf numFmtId="43" fontId="29" fillId="4" borderId="54" xfId="4" applyFont="1" applyFill="1" applyBorder="1" applyAlignment="1" applyProtection="1">
      <alignment horizontal="center" wrapText="1"/>
      <protection locked="0"/>
    </xf>
    <xf numFmtId="43" fontId="29" fillId="4" borderId="91" xfId="4" applyFont="1" applyFill="1" applyBorder="1" applyProtection="1"/>
    <xf numFmtId="0" fontId="29" fillId="4" borderId="0" xfId="0" applyFont="1" applyFill="1"/>
    <xf numFmtId="2" fontId="30" fillId="0" borderId="54" xfId="4" applyNumberFormat="1" applyFont="1" applyFill="1" applyBorder="1" applyAlignment="1" applyProtection="1">
      <alignment horizontal="left" vertical="center" wrapText="1"/>
      <protection locked="0"/>
    </xf>
    <xf numFmtId="2" fontId="30" fillId="0" borderId="0" xfId="0" applyNumberFormat="1" applyFont="1"/>
    <xf numFmtId="0" fontId="30" fillId="0" borderId="0" xfId="0" applyFont="1" applyAlignment="1">
      <alignment horizontal="center"/>
    </xf>
    <xf numFmtId="49" fontId="30" fillId="0" borderId="0" xfId="4" applyNumberFormat="1" applyFont="1" applyAlignment="1" applyProtection="1">
      <alignment horizontal="center"/>
    </xf>
    <xf numFmtId="43" fontId="30" fillId="0" borderId="0" xfId="4" applyFont="1" applyAlignment="1" applyProtection="1">
      <alignment horizontal="center"/>
    </xf>
    <xf numFmtId="2" fontId="30" fillId="0" borderId="0" xfId="0" applyNumberFormat="1" applyFont="1" applyAlignment="1">
      <alignment horizontal="left" vertical="center"/>
    </xf>
    <xf numFmtId="0" fontId="30" fillId="0" borderId="0" xfId="0" applyFont="1" applyAlignment="1">
      <alignment horizontal="center" wrapText="1"/>
    </xf>
    <xf numFmtId="43" fontId="22" fillId="0" borderId="0" xfId="1" applyFont="1" applyBorder="1" applyAlignment="1">
      <alignment horizontal="center" vertical="center"/>
    </xf>
    <xf numFmtId="43" fontId="22" fillId="0" borderId="0" xfId="1" applyFont="1" applyBorder="1" applyAlignment="1">
      <alignment vertical="center"/>
    </xf>
    <xf numFmtId="0" fontId="30" fillId="0" borderId="42" xfId="0" applyFont="1" applyBorder="1"/>
    <xf numFmtId="49" fontId="30" fillId="0" borderId="0" xfId="4" applyNumberFormat="1" applyFont="1" applyBorder="1" applyAlignment="1" applyProtection="1">
      <alignment horizontal="center"/>
    </xf>
    <xf numFmtId="43" fontId="30" fillId="0" borderId="0" xfId="4" applyFont="1" applyBorder="1" applyAlignment="1" applyProtection="1">
      <alignment horizontal="center"/>
    </xf>
    <xf numFmtId="0" fontId="30" fillId="0" borderId="1" xfId="0" applyFont="1" applyBorder="1"/>
    <xf numFmtId="43" fontId="22" fillId="0" borderId="1" xfId="1" applyFont="1" applyBorder="1" applyAlignment="1">
      <alignment vertical="center"/>
    </xf>
    <xf numFmtId="43" fontId="24" fillId="0" borderId="1" xfId="1" applyFont="1" applyBorder="1" applyAlignment="1">
      <alignment vertical="center"/>
    </xf>
    <xf numFmtId="0" fontId="30" fillId="0" borderId="43" xfId="0" applyFont="1" applyBorder="1"/>
    <xf numFmtId="0" fontId="30" fillId="0" borderId="40" xfId="0" applyFont="1" applyBorder="1" applyAlignment="1">
      <alignment horizontal="center"/>
    </xf>
    <xf numFmtId="49" fontId="30" fillId="0" borderId="40" xfId="4" applyNumberFormat="1" applyFont="1" applyBorder="1" applyAlignment="1" applyProtection="1">
      <alignment horizontal="center"/>
    </xf>
    <xf numFmtId="43" fontId="30" fillId="0" borderId="40" xfId="4" applyFont="1" applyBorder="1" applyAlignment="1" applyProtection="1">
      <alignment horizontal="center"/>
    </xf>
    <xf numFmtId="2" fontId="30" fillId="0" borderId="40" xfId="0" applyNumberFormat="1" applyFont="1" applyBorder="1" applyAlignment="1">
      <alignment horizontal="left" vertical="center"/>
    </xf>
    <xf numFmtId="43" fontId="24" fillId="0" borderId="40" xfId="1" applyFont="1" applyBorder="1" applyAlignment="1">
      <alignment horizontal="center" vertical="center"/>
    </xf>
    <xf numFmtId="43" fontId="24" fillId="0" borderId="53" xfId="1" applyFont="1" applyBorder="1" applyAlignment="1">
      <alignment vertical="center"/>
    </xf>
    <xf numFmtId="0" fontId="20" fillId="0" borderId="0" xfId="0" applyFont="1"/>
    <xf numFmtId="177" fontId="20" fillId="0" borderId="0" xfId="0" applyNumberFormat="1" applyFont="1" applyAlignment="1">
      <alignment horizontal="center" vertical="center"/>
    </xf>
    <xf numFmtId="0" fontId="20" fillId="0" borderId="0" xfId="0" applyFont="1" applyAlignment="1">
      <alignment horizontal="center" vertical="center" wrapText="1"/>
    </xf>
    <xf numFmtId="0" fontId="20" fillId="13" borderId="93" xfId="0" applyFont="1" applyFill="1" applyBorder="1" applyAlignment="1">
      <alignment horizontal="center" vertical="top"/>
    </xf>
    <xf numFmtId="0" fontId="20" fillId="13" borderId="65" xfId="0" applyFont="1" applyFill="1" applyBorder="1" applyAlignment="1">
      <alignment horizontal="center" vertical="top"/>
    </xf>
    <xf numFmtId="0" fontId="20" fillId="13" borderId="66" xfId="0" applyFont="1" applyFill="1" applyBorder="1" applyAlignment="1">
      <alignment horizontal="center" vertical="top"/>
    </xf>
    <xf numFmtId="0" fontId="20" fillId="13" borderId="54" xfId="0" applyFont="1" applyFill="1" applyBorder="1" applyAlignment="1">
      <alignment horizontal="center" vertical="center" wrapText="1"/>
    </xf>
    <xf numFmtId="14" fontId="20" fillId="13" borderId="91" xfId="0" applyNumberFormat="1" applyFont="1" applyFill="1" applyBorder="1" applyAlignment="1">
      <alignment horizontal="center" vertical="center" wrapText="1"/>
    </xf>
    <xf numFmtId="0" fontId="20" fillId="13" borderId="91" xfId="0" applyFont="1" applyFill="1" applyBorder="1" applyAlignment="1">
      <alignment horizontal="center" vertical="center" wrapText="1"/>
    </xf>
    <xf numFmtId="0" fontId="20" fillId="0" borderId="90" xfId="0" quotePrefix="1" applyFont="1" applyBorder="1" applyAlignment="1">
      <alignment horizontal="center" vertical="center" wrapText="1"/>
    </xf>
    <xf numFmtId="0" fontId="20" fillId="0" borderId="64" xfId="0" quotePrefix="1" applyFont="1" applyBorder="1" applyAlignment="1">
      <alignment horizontal="center" vertical="center" wrapText="1"/>
    </xf>
    <xf numFmtId="17" fontId="20" fillId="0" borderId="54" xfId="0" applyNumberFormat="1" applyFont="1" applyBorder="1" applyAlignment="1">
      <alignment horizontal="center" vertical="center"/>
    </xf>
    <xf numFmtId="2" fontId="20" fillId="0" borderId="91" xfId="0" applyNumberFormat="1" applyFont="1" applyBorder="1" applyAlignment="1">
      <alignment horizontal="center" vertical="center" wrapText="1"/>
    </xf>
    <xf numFmtId="0" fontId="20" fillId="0" borderId="42" xfId="0" quotePrefix="1" applyFont="1" applyBorder="1" applyAlignment="1">
      <alignment horizontal="center" vertical="center" wrapText="1"/>
    </xf>
    <xf numFmtId="17" fontId="20" fillId="0" borderId="0" xfId="0" applyNumberFormat="1" applyFont="1" applyAlignment="1">
      <alignment horizontal="center" vertical="center"/>
    </xf>
    <xf numFmtId="164" fontId="20" fillId="0" borderId="91" xfId="5" applyFont="1" applyFill="1" applyBorder="1" applyAlignment="1">
      <alignment horizontal="center" vertical="center" wrapText="1"/>
    </xf>
    <xf numFmtId="0" fontId="20" fillId="0" borderId="1" xfId="0" applyFont="1" applyBorder="1" applyAlignment="1">
      <alignment horizontal="center" vertical="center" wrapText="1"/>
    </xf>
    <xf numFmtId="0" fontId="20" fillId="13" borderId="90" xfId="0" applyFont="1" applyFill="1" applyBorder="1" applyAlignment="1">
      <alignment horizontal="center" vertical="top"/>
    </xf>
    <xf numFmtId="0" fontId="20" fillId="13" borderId="54" xfId="0" applyFont="1" applyFill="1" applyBorder="1" applyAlignment="1">
      <alignment horizontal="center" vertical="top"/>
    </xf>
    <xf numFmtId="0" fontId="20" fillId="13" borderId="54" xfId="0" applyFont="1" applyFill="1" applyBorder="1" applyAlignment="1">
      <alignment horizontal="center"/>
    </xf>
    <xf numFmtId="0" fontId="20" fillId="13" borderId="91" xfId="0" applyFont="1" applyFill="1" applyBorder="1" applyAlignment="1">
      <alignment horizontal="center" vertical="top"/>
    </xf>
    <xf numFmtId="0" fontId="21" fillId="0" borderId="90" xfId="0" applyFont="1" applyBorder="1" applyAlignment="1">
      <alignment horizontal="center" vertical="center" wrapText="1"/>
    </xf>
    <xf numFmtId="0" fontId="20" fillId="0" borderId="54" xfId="0" applyFont="1" applyBorder="1" applyAlignment="1">
      <alignment horizontal="center" vertical="center"/>
    </xf>
    <xf numFmtId="177" fontId="20" fillId="0" borderId="54" xfId="0" applyNumberFormat="1" applyFont="1" applyBorder="1" applyAlignment="1">
      <alignment horizontal="center" vertical="center"/>
    </xf>
    <xf numFmtId="0" fontId="20" fillId="0" borderId="91" xfId="0" applyFont="1" applyBorder="1" applyAlignment="1">
      <alignment horizontal="center" vertical="center"/>
    </xf>
    <xf numFmtId="177" fontId="20" fillId="0" borderId="66" xfId="0" applyNumberFormat="1" applyFont="1" applyBorder="1" applyAlignment="1">
      <alignment horizontal="center" vertical="center"/>
    </xf>
    <xf numFmtId="0" fontId="21" fillId="0" borderId="107" xfId="0" applyFont="1" applyBorder="1" applyAlignment="1">
      <alignment horizontal="center" vertical="center" wrapText="1"/>
    </xf>
    <xf numFmtId="0" fontId="20" fillId="0" borderId="108" xfId="0" applyFont="1" applyBorder="1" applyAlignment="1">
      <alignment horizontal="center" vertical="center"/>
    </xf>
    <xf numFmtId="177" fontId="20" fillId="0" borderId="106" xfId="0" applyNumberFormat="1" applyFont="1" applyBorder="1" applyAlignment="1">
      <alignment horizontal="center" vertical="center"/>
    </xf>
    <xf numFmtId="0" fontId="20" fillId="0" borderId="106" xfId="0" applyFont="1" applyBorder="1" applyAlignment="1">
      <alignment horizontal="center" vertical="center"/>
    </xf>
    <xf numFmtId="0" fontId="20" fillId="0" borderId="102" xfId="0" applyFont="1" applyBorder="1" applyAlignment="1">
      <alignment horizontal="center" vertical="center"/>
    </xf>
    <xf numFmtId="0" fontId="24" fillId="0" borderId="0" xfId="0" applyFont="1"/>
    <xf numFmtId="0" fontId="22" fillId="0" borderId="0" xfId="0" applyFont="1"/>
    <xf numFmtId="0" fontId="21" fillId="0" borderId="90" xfId="0" applyFont="1" applyBorder="1" applyAlignment="1">
      <alignment horizontal="center" vertical="center"/>
    </xf>
    <xf numFmtId="177" fontId="21" fillId="0" borderId="105" xfId="0" applyNumberFormat="1" applyFont="1" applyBorder="1" applyAlignment="1">
      <alignment horizontal="center" vertical="center"/>
    </xf>
    <xf numFmtId="0" fontId="20" fillId="0" borderId="108" xfId="0" applyFont="1" applyBorder="1" applyAlignment="1">
      <alignment horizontal="center" vertical="center" wrapText="1"/>
    </xf>
    <xf numFmtId="0" fontId="10" fillId="0" borderId="42" xfId="7" applyBorder="1"/>
    <xf numFmtId="0" fontId="10" fillId="0" borderId="1" xfId="7" applyBorder="1"/>
    <xf numFmtId="0" fontId="10" fillId="0" borderId="43" xfId="7" applyBorder="1"/>
    <xf numFmtId="0" fontId="10" fillId="0" borderId="40" xfId="7" applyBorder="1" applyAlignment="1">
      <alignment horizontal="center"/>
    </xf>
    <xf numFmtId="0" fontId="10" fillId="0" borderId="40" xfId="7" applyBorder="1"/>
    <xf numFmtId="0" fontId="10" fillId="0" borderId="53" xfId="7" applyBorder="1"/>
    <xf numFmtId="0" fontId="21" fillId="15" borderId="90" xfId="0" applyFont="1" applyFill="1" applyBorder="1" applyAlignment="1">
      <alignment horizontal="center" vertical="center"/>
    </xf>
    <xf numFmtId="0" fontId="21" fillId="15" borderId="54" xfId="0" applyFont="1" applyFill="1" applyBorder="1" applyAlignment="1">
      <alignment horizontal="center" vertical="center"/>
    </xf>
    <xf numFmtId="179" fontId="21" fillId="15" borderId="54" xfId="0" applyNumberFormat="1" applyFont="1" applyFill="1" applyBorder="1" applyAlignment="1">
      <alignment horizontal="center" vertical="center"/>
    </xf>
    <xf numFmtId="4" fontId="21" fillId="15" borderId="54" xfId="0" applyNumberFormat="1" applyFont="1" applyFill="1" applyBorder="1" applyAlignment="1">
      <alignment horizontal="center" vertical="center" wrapText="1"/>
    </xf>
    <xf numFmtId="179" fontId="21" fillId="15" borderId="54" xfId="0" applyNumberFormat="1" applyFont="1" applyFill="1" applyBorder="1" applyAlignment="1">
      <alignment vertical="center"/>
    </xf>
    <xf numFmtId="171" fontId="21" fillId="15" borderId="54" xfId="8" applyNumberFormat="1" applyFont="1" applyFill="1" applyBorder="1" applyAlignment="1" applyProtection="1">
      <alignment horizontal="center" vertical="top" wrapText="1"/>
      <protection locked="0"/>
    </xf>
    <xf numFmtId="10" fontId="21" fillId="15" borderId="54" xfId="0" applyNumberFormat="1" applyFont="1" applyFill="1" applyBorder="1" applyAlignment="1">
      <alignment horizontal="center" vertical="center"/>
    </xf>
    <xf numFmtId="10" fontId="21" fillId="6" borderId="54" xfId="8" applyNumberFormat="1" applyFont="1" applyFill="1" applyBorder="1" applyAlignment="1" applyProtection="1">
      <alignment horizontal="center" vertical="top" wrapText="1"/>
      <protection locked="0"/>
    </xf>
    <xf numFmtId="10" fontId="21" fillId="12" borderId="54" xfId="8" applyNumberFormat="1" applyFont="1" applyFill="1" applyBorder="1" applyAlignment="1" applyProtection="1">
      <alignment horizontal="center" vertical="top" wrapText="1"/>
      <protection locked="0"/>
    </xf>
    <xf numFmtId="0" fontId="21" fillId="15" borderId="105" xfId="0" applyFont="1" applyFill="1" applyBorder="1" applyAlignment="1">
      <alignment horizontal="center" vertical="center"/>
    </xf>
    <xf numFmtId="0" fontId="21" fillId="15" borderId="106" xfId="0" applyFont="1" applyFill="1" applyBorder="1" applyAlignment="1">
      <alignment horizontal="right" vertical="center"/>
    </xf>
    <xf numFmtId="179" fontId="21" fillId="15" borderId="106" xfId="0" applyNumberFormat="1" applyFont="1" applyFill="1" applyBorder="1" applyAlignment="1">
      <alignment vertical="center"/>
    </xf>
    <xf numFmtId="171" fontId="21" fillId="15" borderId="106" xfId="8" applyNumberFormat="1" applyFont="1" applyFill="1" applyBorder="1" applyAlignment="1" applyProtection="1">
      <alignment horizontal="center" vertical="top" wrapText="1"/>
      <protection locked="0"/>
    </xf>
    <xf numFmtId="10" fontId="21" fillId="15" borderId="106" xfId="0" applyNumberFormat="1" applyFont="1" applyFill="1" applyBorder="1" applyAlignment="1">
      <alignment horizontal="center" vertical="center"/>
    </xf>
    <xf numFmtId="4" fontId="24" fillId="0" borderId="0" xfId="0" applyNumberFormat="1" applyFont="1"/>
    <xf numFmtId="2" fontId="21" fillId="15" borderId="54" xfId="0" applyNumberFormat="1" applyFont="1" applyFill="1" applyBorder="1" applyAlignment="1">
      <alignment horizontal="center" wrapText="1"/>
    </xf>
    <xf numFmtId="0" fontId="24" fillId="15" borderId="0" xfId="0" applyFont="1" applyFill="1"/>
    <xf numFmtId="180" fontId="21" fillId="6" borderId="93" xfId="0" applyNumberFormat="1" applyFont="1" applyFill="1" applyBorder="1" applyAlignment="1">
      <alignment horizontal="center" vertical="top"/>
    </xf>
    <xf numFmtId="164" fontId="20" fillId="6" borderId="54" xfId="16" applyFont="1" applyFill="1" applyBorder="1" applyAlignment="1">
      <alignment horizontal="center" vertical="center"/>
    </xf>
    <xf numFmtId="0" fontId="24" fillId="12" borderId="0" xfId="0" applyFont="1" applyFill="1"/>
    <xf numFmtId="164" fontId="20" fillId="12" borderId="54" xfId="16" applyFont="1" applyFill="1" applyBorder="1" applyAlignment="1">
      <alignment horizontal="center" vertical="center"/>
    </xf>
    <xf numFmtId="0" fontId="22" fillId="0" borderId="42" xfId="0" applyFont="1" applyBorder="1"/>
    <xf numFmtId="0" fontId="24" fillId="0" borderId="42" xfId="0" applyFont="1" applyBorder="1"/>
    <xf numFmtId="2" fontId="21" fillId="15" borderId="91" xfId="0" applyNumberFormat="1" applyFont="1" applyFill="1" applyBorder="1" applyAlignment="1">
      <alignment horizontal="center" wrapText="1"/>
    </xf>
    <xf numFmtId="0" fontId="22" fillId="0" borderId="1" xfId="0" applyFont="1" applyBorder="1"/>
    <xf numFmtId="0" fontId="24" fillId="0" borderId="1" xfId="0" applyFont="1" applyBorder="1"/>
    <xf numFmtId="0" fontId="24" fillId="0" borderId="43" xfId="0" applyFont="1" applyBorder="1"/>
    <xf numFmtId="0" fontId="24" fillId="0" borderId="40" xfId="0" applyFont="1" applyBorder="1"/>
    <xf numFmtId="0" fontId="24" fillId="0" borderId="53" xfId="0" applyFont="1" applyBorder="1"/>
    <xf numFmtId="0" fontId="21" fillId="15" borderId="54" xfId="0" applyFont="1" applyFill="1" applyBorder="1" applyAlignment="1">
      <alignment horizontal="right" vertical="center"/>
    </xf>
    <xf numFmtId="0" fontId="24" fillId="0" borderId="42" xfId="0" applyFont="1" applyBorder="1" applyAlignment="1">
      <alignment horizontal="center"/>
    </xf>
    <xf numFmtId="0" fontId="24" fillId="0" borderId="0" xfId="0" applyFont="1" applyAlignment="1">
      <alignment horizontal="center"/>
    </xf>
    <xf numFmtId="0" fontId="24" fillId="0" borderId="1" xfId="0" applyFont="1" applyBorder="1" applyAlignment="1">
      <alignment horizontal="center"/>
    </xf>
    <xf numFmtId="10" fontId="21" fillId="15" borderId="91" xfId="0" applyNumberFormat="1" applyFont="1" applyFill="1" applyBorder="1" applyAlignment="1">
      <alignment horizontal="center" vertical="center"/>
    </xf>
    <xf numFmtId="10" fontId="21" fillId="15" borderId="102" xfId="0" applyNumberFormat="1" applyFont="1" applyFill="1" applyBorder="1" applyAlignment="1">
      <alignment horizontal="center" vertical="center"/>
    </xf>
    <xf numFmtId="9" fontId="24" fillId="12" borderId="0" xfId="0" applyNumberFormat="1" applyFont="1" applyFill="1"/>
    <xf numFmtId="9" fontId="20" fillId="6" borderId="54" xfId="8" applyFont="1" applyFill="1" applyBorder="1" applyAlignment="1">
      <alignment vertical="center"/>
    </xf>
    <xf numFmtId="9" fontId="20" fillId="6" borderId="91" xfId="8" applyFont="1" applyFill="1" applyBorder="1" applyAlignment="1">
      <alignment vertical="center"/>
    </xf>
    <xf numFmtId="9" fontId="20" fillId="12" borderId="54" xfId="8" applyFont="1" applyFill="1" applyBorder="1" applyAlignment="1">
      <alignment vertical="center"/>
    </xf>
    <xf numFmtId="9" fontId="20" fillId="12" borderId="91" xfId="8" applyFont="1" applyFill="1" applyBorder="1" applyAlignment="1">
      <alignment vertical="center"/>
    </xf>
    <xf numFmtId="180" fontId="21" fillId="12" borderId="90" xfId="0" applyNumberFormat="1" applyFont="1" applyFill="1" applyBorder="1" applyAlignment="1">
      <alignment horizontal="center" vertical="center"/>
    </xf>
    <xf numFmtId="0" fontId="29" fillId="0" borderId="0" xfId="0" applyFont="1" applyAlignment="1">
      <alignment horizontal="center"/>
    </xf>
    <xf numFmtId="2" fontId="30" fillId="0" borderId="54" xfId="4" applyNumberFormat="1" applyFont="1" applyFill="1" applyBorder="1" applyAlignment="1" applyProtection="1">
      <alignment horizontal="center" vertical="center"/>
      <protection locked="0"/>
    </xf>
    <xf numFmtId="0" fontId="20" fillId="0" borderId="1" xfId="0" applyFont="1" applyBorder="1"/>
    <xf numFmtId="0" fontId="22" fillId="0" borderId="0" xfId="0" applyFont="1" applyAlignment="1">
      <alignment horizontal="left" vertical="center" wrapText="1"/>
    </xf>
    <xf numFmtId="43" fontId="23" fillId="0" borderId="0" xfId="1" applyFont="1" applyAlignment="1">
      <alignment vertical="center" wrapText="1"/>
    </xf>
    <xf numFmtId="0" fontId="26" fillId="0" borderId="0" xfId="0" applyFont="1" applyAlignment="1">
      <alignment horizontal="center" vertical="center"/>
    </xf>
    <xf numFmtId="10" fontId="22" fillId="0" borderId="0" xfId="6" applyNumberFormat="1" applyFont="1" applyFill="1" applyBorder="1" applyAlignment="1">
      <alignment horizontal="center" vertical="center"/>
    </xf>
    <xf numFmtId="10" fontId="22" fillId="0" borderId="40" xfId="6" applyNumberFormat="1" applyFont="1" applyFill="1" applyBorder="1" applyAlignment="1">
      <alignment horizontal="left" vertical="center"/>
    </xf>
    <xf numFmtId="10" fontId="22" fillId="0" borderId="54" xfId="6" applyNumberFormat="1" applyFont="1" applyBorder="1" applyAlignment="1">
      <alignment horizontal="center" vertical="center"/>
    </xf>
    <xf numFmtId="0" fontId="26" fillId="0" borderId="54" xfId="0" applyFont="1" applyBorder="1" applyAlignment="1">
      <alignment horizontal="center" vertical="center"/>
    </xf>
    <xf numFmtId="10" fontId="22" fillId="0" borderId="54" xfId="6" applyNumberFormat="1" applyFont="1" applyFill="1" applyBorder="1" applyAlignment="1">
      <alignment horizontal="center" vertical="center" wrapText="1"/>
    </xf>
    <xf numFmtId="9" fontId="26" fillId="0" borderId="54" xfId="6" applyFont="1" applyBorder="1" applyAlignment="1">
      <alignment horizontal="center" vertical="center"/>
    </xf>
    <xf numFmtId="10" fontId="22" fillId="0" borderId="54" xfId="6" applyNumberFormat="1" applyFont="1" applyFill="1" applyBorder="1" applyAlignment="1">
      <alignment horizontal="center" vertical="center"/>
    </xf>
    <xf numFmtId="0" fontId="20" fillId="19" borderId="14" xfId="0" applyFont="1" applyFill="1" applyBorder="1" applyAlignment="1">
      <alignment horizontal="center" vertical="center" wrapText="1"/>
    </xf>
    <xf numFmtId="43" fontId="20" fillId="19" borderId="14" xfId="1" applyFont="1" applyFill="1" applyBorder="1" applyAlignment="1">
      <alignment horizontal="center" vertical="center" wrapText="1"/>
    </xf>
    <xf numFmtId="164" fontId="20" fillId="19" borderId="14" xfId="5" applyFont="1" applyFill="1" applyBorder="1" applyAlignment="1">
      <alignment horizontal="right" vertical="center" wrapText="1"/>
    </xf>
    <xf numFmtId="164" fontId="20" fillId="19" borderId="55" xfId="5" applyFont="1" applyFill="1" applyBorder="1" applyAlignment="1">
      <alignment horizontal="right" vertical="center" wrapText="1"/>
    </xf>
    <xf numFmtId="0" fontId="24" fillId="19" borderId="14" xfId="0" applyFont="1" applyFill="1" applyBorder="1" applyAlignment="1">
      <alignment horizontal="center" vertical="center" wrapText="1"/>
    </xf>
    <xf numFmtId="43" fontId="24" fillId="19" borderId="14" xfId="1" applyFont="1" applyFill="1" applyBorder="1" applyAlignment="1">
      <alignment horizontal="center" vertical="center" wrapText="1"/>
    </xf>
    <xf numFmtId="164" fontId="24" fillId="17" borderId="14" xfId="5" applyFont="1" applyFill="1" applyBorder="1" applyAlignment="1">
      <alignment horizontal="center" vertical="center" wrapText="1"/>
    </xf>
    <xf numFmtId="0" fontId="24" fillId="17" borderId="14" xfId="0" applyFont="1" applyFill="1" applyBorder="1" applyAlignment="1">
      <alignment horizontal="center" vertical="center" wrapText="1"/>
    </xf>
    <xf numFmtId="43" fontId="24" fillId="17" borderId="14" xfId="1" applyFont="1" applyFill="1" applyBorder="1" applyAlignment="1">
      <alignment horizontal="center" vertical="center" wrapText="1"/>
    </xf>
    <xf numFmtId="10" fontId="22" fillId="0" borderId="0" xfId="1" applyNumberFormat="1" applyFont="1" applyFill="1" applyBorder="1" applyAlignment="1">
      <alignment horizontal="right" vertical="center" wrapText="1"/>
    </xf>
    <xf numFmtId="164" fontId="22" fillId="0" borderId="0" xfId="5" applyFont="1" applyFill="1" applyBorder="1" applyAlignment="1">
      <alignment vertical="center" wrapText="1"/>
    </xf>
    <xf numFmtId="164" fontId="22" fillId="0" borderId="0" xfId="5" applyFont="1" applyFill="1" applyBorder="1" applyAlignment="1">
      <alignment horizontal="right" vertical="center" wrapText="1"/>
    </xf>
    <xf numFmtId="10" fontId="22" fillId="0" borderId="0" xfId="6" applyNumberFormat="1" applyFont="1" applyFill="1" applyBorder="1" applyAlignment="1">
      <alignment horizontal="left" vertical="center"/>
    </xf>
    <xf numFmtId="0" fontId="23" fillId="0" borderId="0" xfId="0" applyFont="1" applyAlignment="1">
      <alignment horizontal="center" vertical="center"/>
    </xf>
    <xf numFmtId="10" fontId="22" fillId="0" borderId="66" xfId="6" applyNumberFormat="1" applyFont="1" applyBorder="1" applyAlignment="1">
      <alignment horizontal="center" vertical="center"/>
    </xf>
    <xf numFmtId="10" fontId="22" fillId="0" borderId="0" xfId="6" applyNumberFormat="1" applyFont="1" applyBorder="1" applyAlignment="1">
      <alignment horizontal="center" vertical="center" wrapText="1"/>
    </xf>
    <xf numFmtId="43" fontId="23" fillId="0" borderId="0" xfId="1" applyFont="1" applyAlignment="1">
      <alignment horizontal="center" vertical="center"/>
    </xf>
    <xf numFmtId="43" fontId="26" fillId="0" borderId="0" xfId="1" applyFont="1" applyAlignment="1">
      <alignment horizontal="center" vertical="center"/>
    </xf>
    <xf numFmtId="43" fontId="26" fillId="0" borderId="54" xfId="1" applyFont="1" applyBorder="1" applyAlignment="1">
      <alignment horizontal="center" vertical="center"/>
    </xf>
    <xf numFmtId="9" fontId="26" fillId="17" borderId="54" xfId="6" applyFont="1" applyFill="1" applyBorder="1" applyAlignment="1">
      <alignment horizontal="center" vertical="center"/>
    </xf>
    <xf numFmtId="9" fontId="26" fillId="18" borderId="54" xfId="6" applyFont="1" applyFill="1" applyBorder="1" applyAlignment="1">
      <alignment horizontal="center" vertical="center"/>
    </xf>
    <xf numFmtId="9" fontId="26" fillId="19" borderId="54" xfId="6" applyFont="1" applyFill="1" applyBorder="1" applyAlignment="1">
      <alignment horizontal="center" vertical="center"/>
    </xf>
    <xf numFmtId="0" fontId="21" fillId="19" borderId="13" xfId="0" applyFont="1" applyFill="1" applyBorder="1" applyAlignment="1">
      <alignment horizontal="center" vertical="center" wrapText="1"/>
    </xf>
    <xf numFmtId="0" fontId="21" fillId="19" borderId="14" xfId="0" applyFont="1" applyFill="1" applyBorder="1" applyAlignment="1">
      <alignment horizontal="justify" vertical="center" wrapText="1"/>
    </xf>
    <xf numFmtId="164" fontId="22" fillId="19" borderId="15" xfId="5" applyFont="1" applyFill="1" applyBorder="1" applyAlignment="1">
      <alignment horizontal="center" vertical="center" wrapText="1"/>
    </xf>
    <xf numFmtId="10" fontId="22" fillId="19" borderId="66" xfId="6" applyNumberFormat="1" applyFont="1" applyFill="1" applyBorder="1" applyAlignment="1">
      <alignment horizontal="center" vertical="center" wrapText="1"/>
    </xf>
    <xf numFmtId="10" fontId="23" fillId="19" borderId="0" xfId="0" applyNumberFormat="1" applyFont="1" applyFill="1" applyAlignment="1">
      <alignment horizontal="center" vertical="center"/>
    </xf>
    <xf numFmtId="43" fontId="23" fillId="19" borderId="0" xfId="1" applyFont="1" applyFill="1" applyAlignment="1">
      <alignment horizontal="center" vertical="center"/>
    </xf>
    <xf numFmtId="0" fontId="22" fillId="19" borderId="13" xfId="0" applyFont="1" applyFill="1" applyBorder="1" applyAlignment="1">
      <alignment horizontal="center" vertical="center" wrapText="1"/>
    </xf>
    <xf numFmtId="0" fontId="22" fillId="19" borderId="14" xfId="0" applyFont="1" applyFill="1" applyBorder="1" applyAlignment="1">
      <alignment horizontal="center" vertical="center" wrapText="1"/>
    </xf>
    <xf numFmtId="0" fontId="22" fillId="19" borderId="14" xfId="0" applyFont="1" applyFill="1" applyBorder="1" applyAlignment="1">
      <alignment horizontal="justify" vertical="center" wrapText="1"/>
    </xf>
    <xf numFmtId="164" fontId="24" fillId="19" borderId="14" xfId="5" applyFont="1" applyFill="1" applyBorder="1" applyAlignment="1">
      <alignment horizontal="center" vertical="center" wrapText="1"/>
    </xf>
    <xf numFmtId="164" fontId="24" fillId="19" borderId="55" xfId="5" applyFont="1" applyFill="1" applyBorder="1" applyAlignment="1">
      <alignment horizontal="center" vertical="center" wrapText="1"/>
    </xf>
    <xf numFmtId="0" fontId="22" fillId="19" borderId="14" xfId="0" applyFont="1" applyFill="1" applyBorder="1" applyAlignment="1">
      <alignment horizontal="left" vertical="center" wrapText="1"/>
    </xf>
    <xf numFmtId="43" fontId="22" fillId="19" borderId="14" xfId="1" applyFont="1" applyFill="1" applyBorder="1" applyAlignment="1">
      <alignment horizontal="center" vertical="center" wrapText="1"/>
    </xf>
    <xf numFmtId="164" fontId="22" fillId="19" borderId="14" xfId="5" applyFont="1" applyFill="1" applyBorder="1" applyAlignment="1">
      <alignment horizontal="center" vertical="center" wrapText="1"/>
    </xf>
    <xf numFmtId="164" fontId="22" fillId="19" borderId="55" xfId="5" applyFont="1" applyFill="1" applyBorder="1" applyAlignment="1">
      <alignment horizontal="center" vertical="center" wrapText="1"/>
    </xf>
    <xf numFmtId="0" fontId="22" fillId="18" borderId="13" xfId="0" applyFont="1" applyFill="1" applyBorder="1" applyAlignment="1">
      <alignment horizontal="center" vertical="center" wrapText="1"/>
    </xf>
    <xf numFmtId="0" fontId="22" fillId="18" borderId="14" xfId="0" applyFont="1" applyFill="1" applyBorder="1" applyAlignment="1">
      <alignment horizontal="center" vertical="center" wrapText="1"/>
    </xf>
    <xf numFmtId="0" fontId="22" fillId="18" borderId="14" xfId="0" applyFont="1" applyFill="1" applyBorder="1" applyAlignment="1">
      <alignment horizontal="left" vertical="center" wrapText="1"/>
    </xf>
    <xf numFmtId="43" fontId="22" fillId="18" borderId="14" xfId="1" applyFont="1" applyFill="1" applyBorder="1" applyAlignment="1">
      <alignment horizontal="center" vertical="center" wrapText="1"/>
    </xf>
    <xf numFmtId="164" fontId="22" fillId="18" borderId="14" xfId="5" applyFont="1" applyFill="1" applyBorder="1" applyAlignment="1">
      <alignment horizontal="center" vertical="center" wrapText="1"/>
    </xf>
    <xf numFmtId="164" fontId="22" fillId="18" borderId="55" xfId="5" applyFont="1" applyFill="1" applyBorder="1" applyAlignment="1">
      <alignment horizontal="center" vertical="center" wrapText="1"/>
    </xf>
    <xf numFmtId="164" fontId="22" fillId="18" borderId="15" xfId="5" applyFont="1" applyFill="1" applyBorder="1" applyAlignment="1">
      <alignment horizontal="center" vertical="center" wrapText="1"/>
    </xf>
    <xf numFmtId="10" fontId="22" fillId="18" borderId="66" xfId="6" applyNumberFormat="1" applyFont="1" applyFill="1" applyBorder="1" applyAlignment="1">
      <alignment horizontal="center" vertical="center" wrapText="1"/>
    </xf>
    <xf numFmtId="10" fontId="23" fillId="18" borderId="0" xfId="0" applyNumberFormat="1" applyFont="1" applyFill="1" applyAlignment="1">
      <alignment horizontal="center" vertical="center"/>
    </xf>
    <xf numFmtId="43" fontId="23" fillId="18" borderId="0" xfId="1" applyFont="1" applyFill="1" applyAlignment="1">
      <alignment horizontal="center" vertical="center"/>
    </xf>
    <xf numFmtId="0" fontId="22" fillId="17" borderId="13" xfId="0" applyFont="1" applyFill="1" applyBorder="1" applyAlignment="1">
      <alignment horizontal="center" vertical="center" wrapText="1"/>
    </xf>
    <xf numFmtId="0" fontId="22" fillId="17" borderId="14" xfId="0" applyFont="1" applyFill="1" applyBorder="1" applyAlignment="1">
      <alignment horizontal="center" vertical="center" wrapText="1"/>
    </xf>
    <xf numFmtId="0" fontId="22" fillId="17" borderId="14" xfId="0" applyFont="1" applyFill="1" applyBorder="1" applyAlignment="1">
      <alignment horizontal="justify" vertical="center" wrapText="1"/>
    </xf>
    <xf numFmtId="164" fontId="24" fillId="17" borderId="55" xfId="5" applyFont="1" applyFill="1" applyBorder="1" applyAlignment="1">
      <alignment horizontal="center" vertical="center" wrapText="1"/>
    </xf>
    <xf numFmtId="164" fontId="22" fillId="17" borderId="15" xfId="5" applyFont="1" applyFill="1" applyBorder="1" applyAlignment="1">
      <alignment horizontal="center" vertical="center" wrapText="1"/>
    </xf>
    <xf numFmtId="10" fontId="22" fillId="17" borderId="66" xfId="6" applyNumberFormat="1" applyFont="1" applyFill="1" applyBorder="1" applyAlignment="1">
      <alignment horizontal="center" vertical="center" wrapText="1"/>
    </xf>
    <xf numFmtId="10" fontId="23" fillId="17" borderId="0" xfId="0" applyNumberFormat="1" applyFont="1" applyFill="1" applyAlignment="1">
      <alignment horizontal="center" vertical="center"/>
    </xf>
    <xf numFmtId="43" fontId="23" fillId="17" borderId="0" xfId="1" applyFont="1" applyFill="1" applyAlignment="1">
      <alignment horizontal="center" vertical="center"/>
    </xf>
    <xf numFmtId="0" fontId="22" fillId="17" borderId="57" xfId="0" applyFont="1" applyFill="1" applyBorder="1" applyAlignment="1">
      <alignment horizontal="center" vertical="center" wrapText="1"/>
    </xf>
    <xf numFmtId="0" fontId="22" fillId="17" borderId="14" xfId="0" applyFont="1" applyFill="1" applyBorder="1" applyAlignment="1">
      <alignment horizontal="left" vertical="center" wrapText="1"/>
    </xf>
    <xf numFmtId="43" fontId="22" fillId="17" borderId="14" xfId="1" applyFont="1" applyFill="1" applyBorder="1" applyAlignment="1">
      <alignment horizontal="center" vertical="center" wrapText="1"/>
    </xf>
    <xf numFmtId="164" fontId="22" fillId="17" borderId="14" xfId="5" applyFont="1" applyFill="1" applyBorder="1" applyAlignment="1">
      <alignment horizontal="center" vertical="center" wrapText="1"/>
    </xf>
    <xf numFmtId="164" fontId="22" fillId="17" borderId="63" xfId="5" applyFont="1" applyFill="1" applyBorder="1" applyAlignment="1">
      <alignment horizontal="center" vertical="center" wrapText="1"/>
    </xf>
    <xf numFmtId="0" fontId="22" fillId="17" borderId="61" xfId="0" applyFont="1" applyFill="1" applyBorder="1" applyAlignment="1">
      <alignment horizontal="center" vertical="center" wrapText="1"/>
    </xf>
    <xf numFmtId="0" fontId="22" fillId="17" borderId="57" xfId="0" applyFont="1" applyFill="1" applyBorder="1" applyAlignment="1">
      <alignment horizontal="left" vertical="center" wrapText="1"/>
    </xf>
    <xf numFmtId="0" fontId="24" fillId="17" borderId="57" xfId="0" applyFont="1" applyFill="1" applyBorder="1" applyAlignment="1">
      <alignment horizontal="center" vertical="center" wrapText="1"/>
    </xf>
    <xf numFmtId="164" fontId="24" fillId="17" borderId="57" xfId="5" applyFont="1" applyFill="1" applyBorder="1" applyAlignment="1">
      <alignment horizontal="center" vertical="center" wrapText="1"/>
    </xf>
    <xf numFmtId="164" fontId="22" fillId="17" borderId="57" xfId="5" applyFont="1" applyFill="1" applyBorder="1" applyAlignment="1">
      <alignment horizontal="center" vertical="center" wrapText="1"/>
    </xf>
    <xf numFmtId="164" fontId="22" fillId="17" borderId="110" xfId="5" applyFont="1" applyFill="1" applyBorder="1" applyAlignment="1">
      <alignment horizontal="center" vertical="center" wrapText="1"/>
    </xf>
    <xf numFmtId="0" fontId="22" fillId="0" borderId="0" xfId="0" applyFont="1" applyAlignment="1">
      <alignment vertical="center" wrapText="1"/>
    </xf>
    <xf numFmtId="0" fontId="22" fillId="0" borderId="0" xfId="0" applyFont="1" applyAlignment="1">
      <alignment horizontal="center" vertical="center"/>
    </xf>
    <xf numFmtId="164" fontId="22" fillId="0" borderId="0" xfId="5" applyFont="1" applyBorder="1" applyAlignment="1">
      <alignment vertical="center"/>
    </xf>
    <xf numFmtId="164" fontId="22" fillId="0" borderId="1" xfId="5" applyFont="1" applyBorder="1" applyAlignment="1">
      <alignment vertical="center"/>
    </xf>
    <xf numFmtId="0" fontId="30" fillId="0" borderId="54" xfId="18" applyNumberFormat="1" applyFont="1" applyFill="1" applyBorder="1" applyAlignment="1" applyProtection="1">
      <alignment horizontal="center" vertical="center" wrapText="1"/>
      <protection locked="0"/>
    </xf>
    <xf numFmtId="0" fontId="20" fillId="0" borderId="64" xfId="0" applyFont="1" applyBorder="1" applyAlignment="1">
      <alignment horizontal="center" vertical="center" wrapText="1"/>
    </xf>
    <xf numFmtId="0" fontId="31" fillId="0" borderId="0" xfId="0" applyFont="1" applyAlignment="1">
      <alignment vertical="center"/>
    </xf>
    <xf numFmtId="0" fontId="31" fillId="0" borderId="40" xfId="0" applyFont="1" applyBorder="1" applyAlignment="1">
      <alignment vertical="center"/>
    </xf>
    <xf numFmtId="0" fontId="20" fillId="0" borderId="41" xfId="0" applyFont="1" applyBorder="1"/>
    <xf numFmtId="0" fontId="20" fillId="0" borderId="6" xfId="0" applyFont="1" applyBorder="1"/>
    <xf numFmtId="0" fontId="20" fillId="0" borderId="52" xfId="0" applyFont="1" applyBorder="1"/>
    <xf numFmtId="0" fontId="20" fillId="0" borderId="42" xfId="0" applyFont="1" applyBorder="1"/>
    <xf numFmtId="177" fontId="21" fillId="0" borderId="42" xfId="0" applyNumberFormat="1" applyFont="1" applyBorder="1" applyAlignment="1">
      <alignment horizontal="center" vertical="center"/>
    </xf>
    <xf numFmtId="0" fontId="20" fillId="0" borderId="1" xfId="0" applyFont="1" applyBorder="1" applyAlignment="1">
      <alignment horizontal="center" vertical="center"/>
    </xf>
    <xf numFmtId="0" fontId="21" fillId="0" borderId="42" xfId="0" applyFont="1" applyBorder="1" applyAlignment="1">
      <alignment horizontal="center" vertical="center"/>
    </xf>
    <xf numFmtId="0" fontId="31" fillId="0" borderId="1" xfId="0" applyFont="1" applyBorder="1" applyAlignment="1">
      <alignment vertical="center"/>
    </xf>
    <xf numFmtId="0" fontId="31" fillId="0" borderId="53" xfId="0" applyFont="1" applyBorder="1" applyAlignment="1">
      <alignment vertical="center"/>
    </xf>
    <xf numFmtId="174" fontId="30" fillId="0" borderId="93" xfId="4" applyNumberFormat="1" applyFont="1" applyFill="1" applyBorder="1" applyAlignment="1" applyProtection="1">
      <alignment horizontal="center" vertical="center"/>
      <protection locked="0"/>
    </xf>
    <xf numFmtId="0" fontId="30" fillId="0" borderId="65" xfId="4" applyNumberFormat="1" applyFont="1" applyFill="1" applyBorder="1" applyAlignment="1" applyProtection="1">
      <alignment horizontal="center" vertical="center" wrapText="1"/>
      <protection locked="0"/>
    </xf>
    <xf numFmtId="43" fontId="30" fillId="0" borderId="117" xfId="4" applyFont="1" applyFill="1" applyBorder="1" applyAlignment="1" applyProtection="1">
      <alignment horizontal="center" vertical="center" wrapText="1"/>
      <protection locked="0"/>
    </xf>
    <xf numFmtId="174" fontId="30" fillId="0" borderId="103" xfId="4" applyNumberFormat="1" applyFont="1" applyFill="1" applyBorder="1" applyAlignment="1" applyProtection="1">
      <alignment vertical="center"/>
      <protection locked="0"/>
    </xf>
    <xf numFmtId="174" fontId="30" fillId="0" borderId="74" xfId="4" applyNumberFormat="1" applyFont="1" applyFill="1" applyBorder="1" applyAlignment="1" applyProtection="1">
      <alignment vertical="center"/>
      <protection locked="0"/>
    </xf>
    <xf numFmtId="174" fontId="30" fillId="0" borderId="42" xfId="4" applyNumberFormat="1" applyFont="1" applyFill="1" applyBorder="1" applyAlignment="1" applyProtection="1">
      <alignment vertical="center"/>
      <protection locked="0"/>
    </xf>
    <xf numFmtId="174" fontId="30" fillId="0" borderId="0" xfId="4" applyNumberFormat="1" applyFont="1" applyFill="1" applyBorder="1" applyAlignment="1" applyProtection="1">
      <alignment vertical="center"/>
      <protection locked="0"/>
    </xf>
    <xf numFmtId="174" fontId="30" fillId="0" borderId="1" xfId="4" applyNumberFormat="1" applyFont="1" applyFill="1" applyBorder="1" applyAlignment="1" applyProtection="1">
      <alignment vertical="center"/>
      <protection locked="0"/>
    </xf>
    <xf numFmtId="43" fontId="30" fillId="0" borderId="91" xfId="4" applyFont="1" applyFill="1" applyBorder="1" applyAlignment="1" applyProtection="1">
      <alignment horizontal="center" vertical="center"/>
    </xf>
    <xf numFmtId="43" fontId="30" fillId="0" borderId="91" xfId="4" applyFont="1" applyFill="1" applyBorder="1" applyAlignment="1" applyProtection="1">
      <alignment horizontal="center" vertical="center" wrapText="1"/>
    </xf>
    <xf numFmtId="0" fontId="32" fillId="0" borderId="0" xfId="0" applyFont="1" applyAlignment="1">
      <alignment horizontal="center" vertical="center"/>
    </xf>
    <xf numFmtId="180" fontId="21" fillId="12" borderId="83" xfId="0" applyNumberFormat="1" applyFont="1" applyFill="1" applyBorder="1" applyAlignment="1">
      <alignment horizontal="center" vertical="center"/>
    </xf>
    <xf numFmtId="0" fontId="22" fillId="17" borderId="116" xfId="0" applyFont="1" applyFill="1" applyBorder="1" applyAlignment="1">
      <alignment horizontal="center" vertical="center" wrapText="1"/>
    </xf>
    <xf numFmtId="0" fontId="22" fillId="17" borderId="58" xfId="0" applyFont="1" applyFill="1" applyBorder="1" applyAlignment="1">
      <alignment horizontal="center" vertical="center" wrapText="1"/>
    </xf>
    <xf numFmtId="0" fontId="22" fillId="17" borderId="85" xfId="0" applyFont="1" applyFill="1" applyBorder="1" applyAlignment="1">
      <alignment horizontal="center" vertical="center" wrapText="1"/>
    </xf>
    <xf numFmtId="0" fontId="22" fillId="17" borderId="85" xfId="0" applyFont="1" applyFill="1" applyBorder="1" applyAlignment="1">
      <alignment horizontal="left" vertical="center" wrapText="1"/>
    </xf>
    <xf numFmtId="43" fontId="22" fillId="17" borderId="58" xfId="1" applyFont="1" applyFill="1" applyBorder="1" applyAlignment="1">
      <alignment horizontal="center" vertical="center" wrapText="1"/>
    </xf>
    <xf numFmtId="164" fontId="22" fillId="17" borderId="85" xfId="5" applyFont="1" applyFill="1" applyBorder="1" applyAlignment="1">
      <alignment horizontal="center" vertical="center" wrapText="1"/>
    </xf>
    <xf numFmtId="164" fontId="22" fillId="17" borderId="59" xfId="5" applyFont="1" applyFill="1" applyBorder="1" applyAlignment="1">
      <alignment horizontal="center" vertical="center" wrapText="1"/>
    </xf>
    <xf numFmtId="164" fontId="22" fillId="17" borderId="60" xfId="5" applyFont="1" applyFill="1" applyBorder="1" applyAlignment="1">
      <alignment horizontal="center" vertical="center" wrapText="1"/>
    </xf>
    <xf numFmtId="174" fontId="30" fillId="7" borderId="66" xfId="4" applyNumberFormat="1" applyFont="1" applyFill="1" applyBorder="1" applyAlignment="1" applyProtection="1">
      <alignment horizontal="left" vertical="center" wrapText="1"/>
      <protection locked="0"/>
    </xf>
    <xf numFmtId="43" fontId="29" fillId="8" borderId="54" xfId="4" applyFont="1" applyFill="1" applyBorder="1" applyAlignment="1" applyProtection="1">
      <alignment horizontal="left" vertical="center" wrapText="1"/>
      <protection locked="0"/>
    </xf>
    <xf numFmtId="43" fontId="29" fillId="4" borderId="54" xfId="4" applyFont="1" applyFill="1" applyBorder="1" applyAlignment="1" applyProtection="1">
      <alignment horizontal="left" vertical="center" wrapText="1"/>
      <protection locked="0"/>
    </xf>
    <xf numFmtId="174" fontId="29" fillId="8" borderId="90" xfId="4" applyNumberFormat="1" applyFont="1" applyFill="1" applyBorder="1" applyAlignment="1" applyProtection="1">
      <alignment horizontal="left" vertical="center"/>
      <protection locked="0"/>
    </xf>
    <xf numFmtId="174" fontId="30" fillId="0" borderId="74" xfId="4" applyNumberFormat="1" applyFont="1" applyFill="1" applyBorder="1" applyAlignment="1" applyProtection="1">
      <alignment horizontal="left" vertical="center"/>
      <protection locked="0"/>
    </xf>
    <xf numFmtId="174" fontId="30" fillId="0" borderId="0" xfId="4" applyNumberFormat="1" applyFont="1" applyFill="1" applyBorder="1" applyAlignment="1" applyProtection="1">
      <alignment horizontal="left" vertical="center"/>
      <protection locked="0"/>
    </xf>
    <xf numFmtId="174" fontId="30" fillId="0" borderId="93" xfId="4" applyNumberFormat="1" applyFont="1" applyFill="1" applyBorder="1" applyAlignment="1" applyProtection="1">
      <alignment horizontal="left" vertical="center"/>
      <protection locked="0"/>
    </xf>
    <xf numFmtId="0" fontId="30" fillId="0" borderId="0" xfId="0" applyFont="1" applyAlignment="1">
      <alignment horizontal="left"/>
    </xf>
    <xf numFmtId="0" fontId="24" fillId="0" borderId="40" xfId="0" applyFont="1" applyBorder="1" applyAlignment="1">
      <alignment horizontal="left" vertical="center" wrapText="1"/>
    </xf>
    <xf numFmtId="2" fontId="30" fillId="0" borderId="66" xfId="0" applyNumberFormat="1" applyFont="1" applyBorder="1" applyAlignment="1" applyProtection="1">
      <alignment horizontal="center" vertical="center" wrapText="1"/>
      <protection locked="0"/>
    </xf>
    <xf numFmtId="0" fontId="30" fillId="0" borderId="66" xfId="0" applyFont="1" applyBorder="1" applyAlignment="1" applyProtection="1">
      <alignment horizontal="center" vertical="center" wrapText="1"/>
      <protection locked="0"/>
    </xf>
    <xf numFmtId="43" fontId="30" fillId="0" borderId="66" xfId="4" applyFont="1" applyFill="1" applyBorder="1" applyAlignment="1" applyProtection="1">
      <alignment horizontal="left" vertical="center" wrapText="1"/>
      <protection locked="0"/>
    </xf>
    <xf numFmtId="174" fontId="30" fillId="0" borderId="103" xfId="4" applyNumberFormat="1" applyFont="1" applyFill="1" applyBorder="1" applyAlignment="1" applyProtection="1">
      <alignment horizontal="center" vertical="center"/>
      <protection locked="0"/>
    </xf>
    <xf numFmtId="2" fontId="30" fillId="0" borderId="74" xfId="0" applyNumberFormat="1" applyFont="1" applyBorder="1" applyAlignment="1" applyProtection="1">
      <alignment horizontal="center" vertical="center" wrapText="1"/>
      <protection locked="0"/>
    </xf>
    <xf numFmtId="0" fontId="30" fillId="0" borderId="74" xfId="0" applyFont="1" applyBorder="1" applyAlignment="1" applyProtection="1">
      <alignment horizontal="center" vertical="center" wrapText="1"/>
      <protection locked="0"/>
    </xf>
    <xf numFmtId="2" fontId="30" fillId="0" borderId="74" xfId="4" applyNumberFormat="1" applyFont="1" applyFill="1" applyBorder="1" applyAlignment="1" applyProtection="1">
      <alignment horizontal="left" vertical="center" wrapText="1"/>
      <protection locked="0"/>
    </xf>
    <xf numFmtId="43" fontId="30" fillId="0" borderId="74" xfId="4" applyFont="1" applyFill="1" applyBorder="1" applyAlignment="1" applyProtection="1">
      <alignment horizontal="center" vertical="center" wrapText="1"/>
      <protection locked="0"/>
    </xf>
    <xf numFmtId="0" fontId="10" fillId="0" borderId="0" xfId="0" applyFont="1" applyAlignment="1">
      <alignment horizontal="center" vertical="center"/>
    </xf>
    <xf numFmtId="0" fontId="17" fillId="18" borderId="0" xfId="0" applyFont="1" applyFill="1" applyAlignment="1">
      <alignment horizontal="center" vertical="center"/>
    </xf>
    <xf numFmtId="0" fontId="10" fillId="0" borderId="0" xfId="27" applyFont="1" applyAlignment="1">
      <alignment horizontal="center" vertical="center"/>
    </xf>
    <xf numFmtId="4" fontId="10" fillId="0" borderId="54" xfId="0" applyNumberFormat="1" applyFont="1" applyBorder="1" applyAlignment="1">
      <alignment horizontal="center" vertical="center"/>
    </xf>
    <xf numFmtId="4" fontId="36" fillId="0" borderId="54" xfId="0" applyNumberFormat="1" applyFont="1" applyBorder="1" applyAlignment="1">
      <alignment horizontal="center" vertical="center" wrapText="1"/>
    </xf>
    <xf numFmtId="0" fontId="17" fillId="0" borderId="0" xfId="0" applyFont="1" applyAlignment="1">
      <alignment vertical="center" wrapText="1"/>
    </xf>
    <xf numFmtId="0" fontId="17" fillId="21" borderId="67" xfId="0" applyFont="1" applyFill="1" applyBorder="1" applyAlignment="1">
      <alignment horizontal="center" vertical="center" wrapText="1"/>
    </xf>
    <xf numFmtId="0" fontId="17" fillId="21" borderId="67" xfId="0" applyFont="1" applyFill="1" applyBorder="1" applyAlignment="1">
      <alignment horizontal="left" vertical="center" wrapText="1"/>
    </xf>
    <xf numFmtId="4" fontId="17" fillId="21" borderId="67" xfId="0" applyNumberFormat="1" applyFont="1" applyFill="1" applyBorder="1" applyAlignment="1">
      <alignment horizontal="center" vertical="center" wrapText="1"/>
    </xf>
    <xf numFmtId="0" fontId="17" fillId="4" borderId="0" xfId="0" applyFont="1" applyFill="1" applyAlignment="1">
      <alignment horizontal="center" vertical="center"/>
    </xf>
    <xf numFmtId="0" fontId="17" fillId="0" borderId="0" xfId="27" applyFont="1" applyAlignment="1">
      <alignment horizontal="center" vertical="center"/>
    </xf>
    <xf numFmtId="0" fontId="17" fillId="22" borderId="64" xfId="0" applyFont="1" applyFill="1" applyBorder="1" applyAlignment="1">
      <alignment horizontal="left" vertical="center"/>
    </xf>
    <xf numFmtId="0" fontId="17" fillId="22" borderId="65" xfId="0" applyFont="1" applyFill="1" applyBorder="1" applyAlignment="1">
      <alignment horizontal="left" vertical="center"/>
    </xf>
    <xf numFmtId="4" fontId="10" fillId="22" borderId="65" xfId="0" applyNumberFormat="1" applyFont="1" applyFill="1" applyBorder="1" applyAlignment="1">
      <alignment horizontal="center" vertical="center"/>
    </xf>
    <xf numFmtId="4" fontId="17" fillId="22" borderId="66" xfId="0" applyNumberFormat="1" applyFont="1" applyFill="1" applyBorder="1" applyAlignment="1">
      <alignment horizontal="center" vertical="center"/>
    </xf>
    <xf numFmtId="0" fontId="17" fillId="22" borderId="54" xfId="0" applyFont="1" applyFill="1" applyBorder="1" applyAlignment="1">
      <alignment horizontal="left" vertical="center"/>
    </xf>
    <xf numFmtId="10" fontId="10" fillId="23" borderId="0" xfId="0" applyNumberFormat="1" applyFont="1" applyFill="1" applyAlignment="1">
      <alignment horizontal="center" vertical="center"/>
    </xf>
    <xf numFmtId="183" fontId="39" fillId="23" borderId="0" xfId="0" applyNumberFormat="1" applyFont="1" applyFill="1" applyAlignment="1">
      <alignment horizontal="center" vertical="center" wrapText="1"/>
    </xf>
    <xf numFmtId="1" fontId="36" fillId="0" borderId="50" xfId="0" applyNumberFormat="1" applyFont="1" applyBorder="1" applyAlignment="1">
      <alignment horizontal="right" vertical="top" shrinkToFit="1"/>
    </xf>
    <xf numFmtId="0" fontId="10" fillId="0" borderId="50" xfId="0" applyFont="1" applyBorder="1" applyAlignment="1">
      <alignment horizontal="left" vertical="top" wrapText="1"/>
    </xf>
    <xf numFmtId="0" fontId="10" fillId="0" borderId="50" xfId="0" applyFont="1" applyBorder="1" applyAlignment="1">
      <alignment horizontal="center" vertical="top" wrapText="1"/>
    </xf>
    <xf numFmtId="4" fontId="36" fillId="0" borderId="50" xfId="0" applyNumberFormat="1" applyFont="1" applyBorder="1" applyAlignment="1">
      <alignment horizontal="center" vertical="top" shrinkToFit="1"/>
    </xf>
    <xf numFmtId="4" fontId="36" fillId="0" borderId="50" xfId="0" applyNumberFormat="1" applyFont="1" applyBorder="1" applyAlignment="1">
      <alignment horizontal="center" wrapText="1"/>
    </xf>
    <xf numFmtId="2" fontId="36" fillId="0" borderId="50" xfId="0" applyNumberFormat="1" applyFont="1" applyBorder="1" applyAlignment="1">
      <alignment horizontal="right" vertical="top" shrinkToFit="1"/>
    </xf>
    <xf numFmtId="4" fontId="17" fillId="22" borderId="65" xfId="0" applyNumberFormat="1" applyFont="1" applyFill="1" applyBorder="1" applyAlignment="1">
      <alignment horizontal="center" vertical="center"/>
    </xf>
    <xf numFmtId="4" fontId="17" fillId="22" borderId="65" xfId="0" applyNumberFormat="1" applyFont="1" applyFill="1" applyBorder="1" applyAlignment="1">
      <alignment horizontal="left" vertical="center"/>
    </xf>
    <xf numFmtId="0" fontId="0" fillId="0" borderId="0" xfId="0" applyAlignment="1">
      <alignment horizontal="left" vertical="top"/>
    </xf>
    <xf numFmtId="4" fontId="0" fillId="0" borderId="0" xfId="0" applyNumberFormat="1" applyAlignment="1">
      <alignment horizontal="left" vertical="top"/>
    </xf>
    <xf numFmtId="0" fontId="17" fillId="9" borderId="64" xfId="28" applyFont="1" applyFill="1" applyBorder="1" applyAlignment="1">
      <alignment vertical="center"/>
    </xf>
    <xf numFmtId="0" fontId="17" fillId="9" borderId="65" xfId="28" applyFont="1" applyFill="1" applyBorder="1" applyAlignment="1">
      <alignment vertical="center"/>
    </xf>
    <xf numFmtId="4" fontId="17" fillId="9" borderId="66" xfId="28" applyNumberFormat="1" applyFont="1" applyFill="1" applyBorder="1" applyAlignment="1">
      <alignment horizontal="center" vertical="center"/>
    </xf>
    <xf numFmtId="0" fontId="17" fillId="24" borderId="88" xfId="28" applyFont="1" applyFill="1" applyBorder="1" applyAlignment="1">
      <alignment horizontal="center" vertical="center" wrapText="1"/>
    </xf>
    <xf numFmtId="0" fontId="17" fillId="24" borderId="72" xfId="28" applyFont="1" applyFill="1" applyBorder="1" applyAlignment="1">
      <alignment horizontal="center" vertical="center" wrapText="1"/>
    </xf>
    <xf numFmtId="4" fontId="17" fillId="24" borderId="88" xfId="28" applyNumberFormat="1" applyFont="1" applyFill="1" applyBorder="1" applyAlignment="1">
      <alignment horizontal="center" vertical="center" wrapText="1"/>
    </xf>
    <xf numFmtId="0" fontId="17" fillId="0" borderId="120" xfId="28" applyFont="1" applyBorder="1" applyAlignment="1">
      <alignment horizontal="center" vertical="center"/>
    </xf>
    <xf numFmtId="1" fontId="36" fillId="0" borderId="50" xfId="29" applyNumberFormat="1" applyFont="1" applyBorder="1" applyAlignment="1">
      <alignment horizontal="right" vertical="center" shrinkToFit="1"/>
    </xf>
    <xf numFmtId="0" fontId="10" fillId="0" borderId="50" xfId="29" applyFont="1" applyBorder="1" applyAlignment="1">
      <alignment horizontal="left" vertical="center" wrapText="1"/>
    </xf>
    <xf numFmtId="0" fontId="10" fillId="0" borderId="50" xfId="29" applyFont="1" applyBorder="1" applyAlignment="1">
      <alignment horizontal="center" vertical="center" wrapText="1"/>
    </xf>
    <xf numFmtId="4" fontId="10" fillId="0" borderId="50" xfId="29" applyNumberFormat="1" applyFont="1" applyBorder="1" applyAlignment="1">
      <alignment horizontal="center" vertical="center" wrapText="1"/>
    </xf>
    <xf numFmtId="181" fontId="10" fillId="0" borderId="120" xfId="28" applyNumberFormat="1" applyBorder="1" applyAlignment="1">
      <alignment horizontal="center" vertical="center"/>
    </xf>
    <xf numFmtId="4" fontId="17" fillId="21" borderId="50" xfId="0" applyNumberFormat="1" applyFont="1" applyFill="1" applyBorder="1" applyAlignment="1">
      <alignment horizontal="center" vertical="top" wrapText="1"/>
    </xf>
    <xf numFmtId="4" fontId="36" fillId="0" borderId="0" xfId="0" applyNumberFormat="1" applyFont="1" applyAlignment="1">
      <alignment horizontal="center" vertical="top"/>
    </xf>
    <xf numFmtId="0" fontId="36" fillId="0" borderId="0" xfId="0" applyFont="1" applyAlignment="1">
      <alignment horizontal="left" vertical="top"/>
    </xf>
    <xf numFmtId="4" fontId="42" fillId="21" borderId="50" xfId="0" applyNumberFormat="1" applyFont="1" applyFill="1" applyBorder="1" applyAlignment="1">
      <alignment horizontal="center" vertical="top" wrapText="1"/>
    </xf>
    <xf numFmtId="4" fontId="0" fillId="0" borderId="0" xfId="0" applyNumberFormat="1" applyAlignment="1">
      <alignment horizontal="center" vertical="top"/>
    </xf>
    <xf numFmtId="0" fontId="36" fillId="0" borderId="0" xfId="30" applyFont="1" applyAlignment="1">
      <alignment horizontal="center" vertical="center"/>
    </xf>
    <xf numFmtId="0" fontId="43" fillId="15" borderId="0" xfId="30" applyFont="1" applyFill="1" applyAlignment="1">
      <alignment horizontal="center" vertical="center"/>
    </xf>
    <xf numFmtId="17" fontId="45" fillId="15" borderId="0" xfId="30" applyNumberFormat="1" applyFont="1" applyFill="1" applyAlignment="1">
      <alignment horizontal="center" vertical="center"/>
    </xf>
    <xf numFmtId="181" fontId="47" fillId="27" borderId="121" xfId="29" applyNumberFormat="1" applyFont="1" applyFill="1" applyBorder="1" applyAlignment="1">
      <alignment horizontal="center" vertical="center" shrinkToFit="1"/>
    </xf>
    <xf numFmtId="183" fontId="17" fillId="26" borderId="0" xfId="30" applyNumberFormat="1" applyFont="1" applyFill="1" applyAlignment="1">
      <alignment horizontal="center" vertical="center" wrapText="1"/>
    </xf>
    <xf numFmtId="183" fontId="46" fillId="0" borderId="0" xfId="30" applyNumberFormat="1" applyFont="1" applyAlignment="1">
      <alignment horizontal="center" vertical="center" wrapText="1"/>
    </xf>
    <xf numFmtId="183" fontId="17" fillId="0" borderId="0" xfId="30" applyNumberFormat="1" applyFont="1" applyAlignment="1">
      <alignment horizontal="center" vertical="center" wrapText="1"/>
    </xf>
    <xf numFmtId="181" fontId="0" fillId="0" borderId="0" xfId="0" applyNumberFormat="1"/>
    <xf numFmtId="43" fontId="49" fillId="0" borderId="0" xfId="1" applyFont="1" applyAlignment="1">
      <alignment vertical="center"/>
    </xf>
    <xf numFmtId="164" fontId="5" fillId="6" borderId="15" xfId="5" applyFont="1" applyFill="1" applyBorder="1" applyAlignment="1">
      <alignment horizontal="center" vertical="center" wrapText="1"/>
    </xf>
    <xf numFmtId="164" fontId="6" fillId="6" borderId="55" xfId="5" applyFont="1" applyFill="1" applyBorder="1" applyAlignment="1">
      <alignment horizontal="center" vertical="center" wrapText="1"/>
    </xf>
    <xf numFmtId="4" fontId="10" fillId="23" borderId="122" xfId="32" applyNumberFormat="1" applyFont="1" applyFill="1" applyBorder="1" applyAlignment="1">
      <alignment horizontal="center" vertical="center"/>
    </xf>
    <xf numFmtId="10" fontId="17" fillId="23" borderId="122" xfId="0" applyNumberFormat="1" applyFont="1" applyFill="1" applyBorder="1" applyAlignment="1">
      <alignment horizontal="center" vertical="center"/>
    </xf>
    <xf numFmtId="4" fontId="6" fillId="23" borderId="122" xfId="0" applyNumberFormat="1" applyFont="1" applyFill="1" applyBorder="1" applyAlignment="1">
      <alignment horizontal="center" vertical="center"/>
    </xf>
    <xf numFmtId="164" fontId="5" fillId="0" borderId="15" xfId="5" applyFont="1" applyFill="1" applyBorder="1" applyAlignment="1">
      <alignment horizontal="center" vertical="center" wrapText="1"/>
    </xf>
    <xf numFmtId="164" fontId="5" fillId="0" borderId="55" xfId="5" applyFont="1" applyFill="1" applyBorder="1" applyAlignment="1">
      <alignment horizontal="center" vertical="center" wrapText="1"/>
    </xf>
    <xf numFmtId="2" fontId="17" fillId="23" borderId="122" xfId="0" applyNumberFormat="1" applyFont="1" applyFill="1" applyBorder="1" applyAlignment="1">
      <alignment horizontal="center" vertical="center"/>
    </xf>
    <xf numFmtId="4" fontId="50" fillId="23" borderId="122" xfId="32" applyNumberFormat="1" applyFont="1" applyFill="1" applyBorder="1" applyAlignment="1">
      <alignment horizontal="center" vertical="center"/>
    </xf>
    <xf numFmtId="10" fontId="51" fillId="23" borderId="122" xfId="0" applyNumberFormat="1" applyFont="1" applyFill="1" applyBorder="1" applyAlignment="1">
      <alignment horizontal="center" vertical="center"/>
    </xf>
    <xf numFmtId="4" fontId="50" fillId="23" borderId="122" xfId="0" applyNumberFormat="1" applyFont="1" applyFill="1" applyBorder="1" applyAlignment="1">
      <alignment horizontal="center" vertical="center"/>
    </xf>
    <xf numFmtId="0" fontId="52" fillId="0" borderId="0" xfId="0" applyFont="1" applyAlignment="1">
      <alignment vertical="center"/>
    </xf>
    <xf numFmtId="2" fontId="51" fillId="23" borderId="122" xfId="0" applyNumberFormat="1" applyFont="1" applyFill="1" applyBorder="1" applyAlignment="1">
      <alignment horizontal="center" vertical="center"/>
    </xf>
    <xf numFmtId="164" fontId="22" fillId="0" borderId="0" xfId="5" applyFont="1" applyFill="1" applyBorder="1" applyAlignment="1">
      <alignment horizontal="center" vertical="center" wrapText="1"/>
    </xf>
    <xf numFmtId="164" fontId="20" fillId="0" borderId="123" xfId="5" applyFont="1" applyFill="1" applyBorder="1" applyAlignment="1">
      <alignment horizontal="center" vertical="center" wrapText="1"/>
    </xf>
    <xf numFmtId="164" fontId="24" fillId="0" borderId="123" xfId="5" applyFont="1" applyFill="1" applyBorder="1" applyAlignment="1">
      <alignment horizontal="center" vertical="center" wrapText="1"/>
    </xf>
    <xf numFmtId="164" fontId="22" fillId="0" borderId="123" xfId="5" applyFont="1" applyFill="1" applyBorder="1" applyAlignment="1">
      <alignment horizontal="center" vertical="center" wrapText="1"/>
    </xf>
    <xf numFmtId="164" fontId="22" fillId="6" borderId="123" xfId="5" applyFont="1" applyFill="1" applyBorder="1" applyAlignment="1">
      <alignment horizontal="center" vertical="center" wrapText="1"/>
    </xf>
    <xf numFmtId="164" fontId="19" fillId="0" borderId="123" xfId="5" applyFont="1" applyFill="1" applyBorder="1" applyAlignment="1">
      <alignment horizontal="center" vertical="center" wrapText="1"/>
    </xf>
    <xf numFmtId="164" fontId="22" fillId="6" borderId="0" xfId="5" applyFont="1" applyFill="1" applyBorder="1" applyAlignment="1">
      <alignment horizontal="center" vertical="center" wrapText="1"/>
    </xf>
    <xf numFmtId="164" fontId="24" fillId="0" borderId="123" xfId="5" applyFont="1" applyBorder="1" applyAlignment="1">
      <alignment vertical="center"/>
    </xf>
    <xf numFmtId="164" fontId="22" fillId="0" borderId="123" xfId="5" applyFont="1" applyBorder="1" applyAlignment="1">
      <alignment vertical="center"/>
    </xf>
    <xf numFmtId="4" fontId="10" fillId="7" borderId="122" xfId="32" applyNumberFormat="1" applyFont="1" applyFill="1" applyBorder="1" applyAlignment="1">
      <alignment horizontal="left" vertical="center" wrapText="1"/>
    </xf>
    <xf numFmtId="0" fontId="0" fillId="18" borderId="0" xfId="0" applyFill="1"/>
    <xf numFmtId="183" fontId="17" fillId="18" borderId="0" xfId="30" applyNumberFormat="1" applyFont="1" applyFill="1" applyAlignment="1">
      <alignment horizontal="center" vertical="center" wrapText="1"/>
    </xf>
    <xf numFmtId="0" fontId="53" fillId="0" borderId="0" xfId="0" applyFont="1" applyAlignment="1">
      <alignment horizontal="center" vertical="center"/>
    </xf>
    <xf numFmtId="0" fontId="55" fillId="0" borderId="0" xfId="0" applyFont="1"/>
    <xf numFmtId="0" fontId="45" fillId="0" borderId="0" xfId="0" applyFont="1" applyAlignment="1">
      <alignment horizontal="center" vertical="center"/>
    </xf>
    <xf numFmtId="0" fontId="10" fillId="0" borderId="0" xfId="33" applyAlignment="1">
      <alignment horizontal="center" vertical="center"/>
    </xf>
    <xf numFmtId="184" fontId="10" fillId="0" borderId="54" xfId="33" applyNumberFormat="1" applyBorder="1" applyAlignment="1">
      <alignment horizontal="center" vertical="center"/>
    </xf>
    <xf numFmtId="185" fontId="36" fillId="0" borderId="54" xfId="33" applyNumberFormat="1" applyFont="1" applyBorder="1" applyAlignment="1">
      <alignment horizontal="center" vertical="center" wrapText="1"/>
    </xf>
    <xf numFmtId="49" fontId="17" fillId="9" borderId="54" xfId="33" applyNumberFormat="1" applyFont="1" applyFill="1" applyBorder="1" applyAlignment="1">
      <alignment horizontal="center" vertical="center"/>
    </xf>
    <xf numFmtId="0" fontId="17" fillId="9" borderId="54" xfId="33" applyFont="1" applyFill="1" applyBorder="1" applyAlignment="1">
      <alignment vertical="center" wrapText="1"/>
    </xf>
    <xf numFmtId="0" fontId="17" fillId="9" borderId="54" xfId="33" applyFont="1" applyFill="1" applyBorder="1" applyAlignment="1">
      <alignment horizontal="center" vertical="center"/>
    </xf>
    <xf numFmtId="4" fontId="17" fillId="9" borderId="54" xfId="33" applyNumberFormat="1" applyFont="1" applyFill="1" applyBorder="1" applyAlignment="1">
      <alignment horizontal="center" vertical="center"/>
    </xf>
    <xf numFmtId="4" fontId="17" fillId="9" borderId="54" xfId="33" applyNumberFormat="1" applyFont="1" applyFill="1" applyBorder="1" applyAlignment="1">
      <alignment vertical="center"/>
    </xf>
    <xf numFmtId="0" fontId="45" fillId="0" borderId="0" xfId="0" applyFont="1" applyAlignment="1">
      <alignment horizontal="center" vertical="center" wrapText="1"/>
    </xf>
    <xf numFmtId="183" fontId="37" fillId="23" borderId="0" xfId="0" applyNumberFormat="1" applyFont="1" applyFill="1" applyAlignment="1">
      <alignment horizontal="center" vertical="center" wrapText="1"/>
    </xf>
    <xf numFmtId="164" fontId="20" fillId="0" borderId="123" xfId="5" applyFont="1" applyFill="1" applyBorder="1" applyAlignment="1">
      <alignment horizontal="left" vertical="center" wrapText="1"/>
    </xf>
    <xf numFmtId="4" fontId="10" fillId="23" borderId="122" xfId="32" applyNumberFormat="1" applyFont="1" applyFill="1" applyBorder="1" applyAlignment="1">
      <alignment horizontal="left" vertical="center"/>
    </xf>
    <xf numFmtId="10" fontId="17" fillId="23" borderId="122" xfId="0" applyNumberFormat="1" applyFont="1" applyFill="1" applyBorder="1" applyAlignment="1">
      <alignment horizontal="left" vertical="center"/>
    </xf>
    <xf numFmtId="4" fontId="6" fillId="23" borderId="122" xfId="0" applyNumberFormat="1" applyFont="1" applyFill="1" applyBorder="1" applyAlignment="1">
      <alignment horizontal="left" vertical="center"/>
    </xf>
    <xf numFmtId="0" fontId="25" fillId="0" borderId="0" xfId="0" applyFont="1" applyAlignment="1">
      <alignment horizontal="left" vertical="center"/>
    </xf>
    <xf numFmtId="0" fontId="49" fillId="0" borderId="0" xfId="0" applyFont="1" applyAlignment="1">
      <alignment horizontal="center" vertical="center"/>
    </xf>
    <xf numFmtId="0" fontId="10" fillId="0" borderId="14" xfId="0" quotePrefix="1" applyFont="1" applyBorder="1" applyAlignment="1">
      <alignment horizontal="center" vertical="center" wrapText="1"/>
    </xf>
    <xf numFmtId="0" fontId="10" fillId="0" borderId="14" xfId="0" applyFont="1" applyBorder="1" applyAlignment="1">
      <alignment horizontal="center" vertical="center" wrapText="1"/>
    </xf>
    <xf numFmtId="0" fontId="6" fillId="0" borderId="14" xfId="0" quotePrefix="1" applyFont="1" applyBorder="1" applyAlignment="1">
      <alignment horizontal="center" vertical="center" wrapText="1"/>
    </xf>
    <xf numFmtId="0" fontId="6" fillId="0" borderId="14" xfId="0" applyFont="1" applyBorder="1" applyAlignment="1">
      <alignment horizontal="center" vertical="center" wrapText="1"/>
    </xf>
    <xf numFmtId="0" fontId="6" fillId="0" borderId="14" xfId="0" applyFont="1" applyBorder="1" applyAlignment="1">
      <alignment horizontal="center" vertical="center"/>
    </xf>
    <xf numFmtId="0" fontId="6" fillId="0" borderId="57" xfId="0" applyFont="1" applyBorder="1" applyAlignment="1">
      <alignment horizontal="center" vertical="center" wrapText="1"/>
    </xf>
    <xf numFmtId="0" fontId="0" fillId="0" borderId="0" xfId="0" applyAlignment="1">
      <alignment horizontal="center" vertical="center"/>
    </xf>
    <xf numFmtId="1" fontId="16" fillId="0" borderId="50" xfId="0" applyNumberFormat="1" applyFont="1" applyBorder="1" applyAlignment="1">
      <alignment horizontal="right" vertical="top" shrinkToFit="1"/>
    </xf>
    <xf numFmtId="0" fontId="56" fillId="0" borderId="50" xfId="0" applyFont="1" applyBorder="1" applyAlignment="1">
      <alignment horizontal="left" vertical="top" wrapText="1"/>
    </xf>
    <xf numFmtId="0" fontId="56" fillId="0" borderId="50" xfId="0" applyFont="1" applyBorder="1" applyAlignment="1">
      <alignment horizontal="center" vertical="top" wrapText="1"/>
    </xf>
    <xf numFmtId="0" fontId="56" fillId="0" borderId="50" xfId="0" applyFont="1" applyBorder="1" applyAlignment="1">
      <alignment horizontal="right" vertical="top" wrapText="1"/>
    </xf>
    <xf numFmtId="4" fontId="56" fillId="0" borderId="50" xfId="0" applyNumberFormat="1" applyFont="1" applyBorder="1" applyAlignment="1">
      <alignment horizontal="right" vertical="top" wrapText="1"/>
    </xf>
    <xf numFmtId="1" fontId="47" fillId="0" borderId="50" xfId="0" applyNumberFormat="1" applyFont="1" applyBorder="1" applyAlignment="1">
      <alignment horizontal="right" vertical="top" shrinkToFit="1"/>
    </xf>
    <xf numFmtId="0" fontId="48" fillId="0" borderId="50" xfId="0" applyFont="1" applyBorder="1" applyAlignment="1">
      <alignment horizontal="center" vertical="top" wrapText="1"/>
    </xf>
    <xf numFmtId="2" fontId="47" fillId="0" borderId="50" xfId="0" applyNumberFormat="1" applyFont="1" applyBorder="1" applyAlignment="1">
      <alignment horizontal="right" vertical="top" shrinkToFit="1"/>
    </xf>
    <xf numFmtId="0" fontId="66" fillId="0" borderId="54" xfId="4" applyNumberFormat="1" applyFont="1" applyFill="1" applyBorder="1" applyAlignment="1" applyProtection="1">
      <alignment horizontal="center" vertical="center" wrapText="1"/>
      <protection locked="0"/>
    </xf>
    <xf numFmtId="2" fontId="66" fillId="0" borderId="54" xfId="4" applyNumberFormat="1" applyFont="1" applyFill="1" applyBorder="1" applyAlignment="1" applyProtection="1">
      <alignment horizontal="center" vertical="center" wrapText="1"/>
      <protection locked="0"/>
    </xf>
    <xf numFmtId="0" fontId="43" fillId="0" borderId="78" xfId="0" applyFont="1" applyBorder="1" applyAlignment="1">
      <alignment horizontal="center" vertical="center"/>
    </xf>
    <xf numFmtId="0" fontId="45" fillId="0" borderId="42" xfId="0" applyFont="1" applyBorder="1" applyAlignment="1">
      <alignment horizontal="right" vertical="center"/>
    </xf>
    <xf numFmtId="0" fontId="45" fillId="11" borderId="75" xfId="0" applyFont="1" applyFill="1" applyBorder="1" applyAlignment="1">
      <alignment horizontal="center" vertical="center" wrapText="1"/>
    </xf>
    <xf numFmtId="0" fontId="45" fillId="11" borderId="76" xfId="0" applyFont="1" applyFill="1" applyBorder="1" applyAlignment="1">
      <alignment horizontal="center" vertical="center" wrapText="1"/>
    </xf>
    <xf numFmtId="0" fontId="45" fillId="11" borderId="98" xfId="0" applyFont="1" applyFill="1" applyBorder="1" applyAlignment="1">
      <alignment horizontal="center" vertical="center" wrapText="1"/>
    </xf>
    <xf numFmtId="4" fontId="45" fillId="11" borderId="100" xfId="0" applyNumberFormat="1" applyFont="1" applyFill="1" applyBorder="1" applyAlignment="1">
      <alignment horizontal="center" vertical="center" wrapText="1"/>
    </xf>
    <xf numFmtId="0" fontId="36" fillId="7" borderId="93" xfId="0" applyFont="1" applyFill="1" applyBorder="1" applyAlignment="1">
      <alignment horizontal="center" vertical="center" wrapText="1"/>
    </xf>
    <xf numFmtId="0" fontId="36" fillId="7" borderId="65" xfId="0" applyFont="1" applyFill="1" applyBorder="1" applyAlignment="1">
      <alignment vertical="center" wrapText="1"/>
    </xf>
    <xf numFmtId="0" fontId="36" fillId="7" borderId="65" xfId="0" applyFont="1" applyFill="1" applyBorder="1" applyAlignment="1">
      <alignment horizontal="center" vertical="center" wrapText="1"/>
    </xf>
    <xf numFmtId="4" fontId="36" fillId="7" borderId="54" xfId="0" applyNumberFormat="1" applyFont="1" applyFill="1" applyBorder="1" applyAlignment="1">
      <alignment horizontal="center" vertical="center" wrapText="1"/>
    </xf>
    <xf numFmtId="4" fontId="36" fillId="7" borderId="91" xfId="0" applyNumberFormat="1" applyFont="1" applyFill="1" applyBorder="1" applyAlignment="1">
      <alignment horizontal="center" vertical="center" wrapText="1"/>
    </xf>
    <xf numFmtId="0" fontId="36" fillId="0" borderId="43" xfId="0" applyFont="1" applyBorder="1" applyAlignment="1">
      <alignment horizontal="center" vertical="center"/>
    </xf>
    <xf numFmtId="0" fontId="36" fillId="0" borderId="2" xfId="0" applyFont="1" applyBorder="1" applyAlignment="1">
      <alignment horizontal="center" vertical="center"/>
    </xf>
    <xf numFmtId="0" fontId="45" fillId="0" borderId="2" xfId="0" applyFont="1" applyBorder="1" applyAlignment="1">
      <alignment vertical="center" wrapText="1"/>
    </xf>
    <xf numFmtId="0" fontId="45" fillId="0" borderId="2" xfId="0" applyFont="1" applyBorder="1" applyAlignment="1">
      <alignment horizontal="right" vertical="center"/>
    </xf>
    <xf numFmtId="4" fontId="45" fillId="11" borderId="101" xfId="0" applyNumberFormat="1" applyFont="1" applyFill="1" applyBorder="1" applyAlignment="1">
      <alignment horizontal="center" vertical="center" wrapText="1"/>
    </xf>
    <xf numFmtId="0" fontId="36" fillId="0" borderId="42" xfId="0" applyFont="1" applyBorder="1" applyAlignment="1">
      <alignment horizontal="center" vertical="center"/>
    </xf>
    <xf numFmtId="0" fontId="36" fillId="0" borderId="0" xfId="0" applyFont="1" applyAlignment="1">
      <alignment horizontal="center" vertical="center"/>
    </xf>
    <xf numFmtId="4" fontId="36" fillId="0" borderId="1" xfId="0" applyNumberFormat="1" applyFont="1" applyBorder="1" applyAlignment="1">
      <alignment horizontal="center" vertical="center"/>
    </xf>
    <xf numFmtId="10" fontId="36" fillId="7" borderId="54" xfId="8" applyNumberFormat="1" applyFont="1" applyFill="1" applyBorder="1" applyAlignment="1">
      <alignment horizontal="center" vertical="center" wrapText="1"/>
    </xf>
    <xf numFmtId="164" fontId="36" fillId="7" borderId="54" xfId="0" applyNumberFormat="1" applyFont="1" applyFill="1" applyBorder="1" applyAlignment="1">
      <alignment horizontal="center" vertical="center" wrapText="1"/>
    </xf>
    <xf numFmtId="175" fontId="36" fillId="7" borderId="54" xfId="0" applyNumberFormat="1" applyFont="1" applyFill="1" applyBorder="1" applyAlignment="1">
      <alignment horizontal="center" vertical="center" wrapText="1"/>
    </xf>
    <xf numFmtId="0" fontId="45" fillId="0" borderId="0" xfId="0" applyFont="1" applyAlignment="1">
      <alignment vertical="center" wrapText="1"/>
    </xf>
    <xf numFmtId="0" fontId="45" fillId="0" borderId="0" xfId="0" applyFont="1" applyAlignment="1">
      <alignment horizontal="right" vertical="center"/>
    </xf>
    <xf numFmtId="4" fontId="45" fillId="11" borderId="89" xfId="0" applyNumberFormat="1" applyFont="1" applyFill="1" applyBorder="1" applyAlignment="1">
      <alignment horizontal="center" vertical="center" wrapText="1"/>
    </xf>
    <xf numFmtId="0" fontId="36" fillId="0" borderId="0" xfId="0" applyFont="1" applyAlignment="1">
      <alignment vertical="center" wrapText="1"/>
    </xf>
    <xf numFmtId="4" fontId="45" fillId="11" borderId="91" xfId="0" applyNumberFormat="1" applyFont="1" applyFill="1" applyBorder="1" applyAlignment="1">
      <alignment horizontal="center" vertical="center" wrapText="1"/>
    </xf>
    <xf numFmtId="0" fontId="45" fillId="7" borderId="0" xfId="0" applyFont="1" applyFill="1" applyAlignment="1">
      <alignment vertical="center" wrapText="1"/>
    </xf>
    <xf numFmtId="0" fontId="45" fillId="7" borderId="0" xfId="0" applyFont="1" applyFill="1" applyAlignment="1">
      <alignment horizontal="right" vertical="center"/>
    </xf>
    <xf numFmtId="4" fontId="45" fillId="11" borderId="102" xfId="0" applyNumberFormat="1" applyFont="1" applyFill="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wrapText="1"/>
    </xf>
    <xf numFmtId="164" fontId="36" fillId="0" borderId="0" xfId="0" applyNumberFormat="1" applyFont="1" applyAlignment="1">
      <alignment horizontal="center" vertical="center" wrapText="1"/>
    </xf>
    <xf numFmtId="4" fontId="36" fillId="0" borderId="114" xfId="0" applyNumberFormat="1" applyFont="1" applyBorder="1" applyAlignment="1">
      <alignment horizontal="center" vertical="center" wrapText="1"/>
    </xf>
    <xf numFmtId="4" fontId="45" fillId="0" borderId="101" xfId="0" applyNumberFormat="1" applyFont="1" applyBorder="1" applyAlignment="1">
      <alignment horizontal="center" vertical="center" wrapText="1"/>
    </xf>
    <xf numFmtId="0" fontId="36" fillId="0" borderId="41" xfId="0" applyFont="1" applyBorder="1" applyAlignment="1">
      <alignment horizontal="center" vertical="center"/>
    </xf>
    <xf numFmtId="0" fontId="36" fillId="0" borderId="111" xfId="0" applyFont="1" applyBorder="1" applyAlignment="1">
      <alignment horizontal="center" vertical="center"/>
    </xf>
    <xf numFmtId="0" fontId="45" fillId="0" borderId="111" xfId="0" applyFont="1" applyBorder="1" applyAlignment="1">
      <alignment vertical="center" wrapText="1"/>
    </xf>
    <xf numFmtId="0" fontId="45" fillId="0" borderId="111" xfId="0" applyFont="1" applyBorder="1" applyAlignment="1">
      <alignment horizontal="right" vertical="center"/>
    </xf>
    <xf numFmtId="178" fontId="45" fillId="7" borderId="0" xfId="0" applyNumberFormat="1" applyFont="1" applyFill="1" applyAlignment="1">
      <alignment horizontal="right" vertical="center"/>
    </xf>
    <xf numFmtId="4" fontId="45" fillId="11" borderId="86" xfId="0" applyNumberFormat="1" applyFont="1" applyFill="1" applyBorder="1" applyAlignment="1">
      <alignment horizontal="center" vertical="center" wrapText="1"/>
    </xf>
    <xf numFmtId="4" fontId="45" fillId="11" borderId="4" xfId="0" applyNumberFormat="1" applyFont="1" applyFill="1" applyBorder="1" applyAlignment="1">
      <alignment horizontal="center" vertical="center" wrapText="1"/>
    </xf>
    <xf numFmtId="0" fontId="36" fillId="7" borderId="66" xfId="0" applyFont="1" applyFill="1" applyBorder="1" applyAlignment="1">
      <alignment horizontal="center" vertical="center" wrapText="1"/>
    </xf>
    <xf numFmtId="0" fontId="0" fillId="0" borderId="124" xfId="0" applyBorder="1"/>
    <xf numFmtId="0" fontId="36" fillId="7" borderId="66" xfId="0" applyFont="1" applyFill="1" applyBorder="1" applyAlignment="1">
      <alignment vertical="center" wrapText="1"/>
    </xf>
    <xf numFmtId="0" fontId="67" fillId="0" borderId="71" xfId="34" applyBorder="1" applyAlignment="1">
      <alignment horizontal="center" vertical="center" wrapText="1"/>
    </xf>
    <xf numFmtId="0" fontId="67" fillId="0" borderId="106" xfId="34" applyBorder="1" applyAlignment="1">
      <alignment horizontal="center" vertical="center" wrapText="1"/>
    </xf>
    <xf numFmtId="0" fontId="36" fillId="7" borderId="54" xfId="0" applyFont="1" applyFill="1" applyBorder="1" applyAlignment="1">
      <alignment horizontal="center" vertical="center" wrapText="1"/>
    </xf>
    <xf numFmtId="0" fontId="36" fillId="7" borderId="103" xfId="0" applyFont="1" applyFill="1" applyBorder="1" applyAlignment="1">
      <alignment horizontal="center" vertical="center" wrapText="1"/>
    </xf>
    <xf numFmtId="0" fontId="36" fillId="7" borderId="74" xfId="0" applyFont="1" applyFill="1" applyBorder="1" applyAlignment="1">
      <alignment horizontal="center" vertical="center" wrapText="1"/>
    </xf>
    <xf numFmtId="0" fontId="36" fillId="7" borderId="90" xfId="0" applyFont="1" applyFill="1" applyBorder="1" applyAlignment="1">
      <alignment horizontal="center" vertical="center" wrapText="1"/>
    </xf>
    <xf numFmtId="0" fontId="36" fillId="7" borderId="118" xfId="0" applyFont="1" applyFill="1" applyBorder="1" applyAlignment="1">
      <alignment horizontal="center" vertical="center" wrapText="1"/>
    </xf>
    <xf numFmtId="0" fontId="36" fillId="7" borderId="119" xfId="0" applyFont="1" applyFill="1" applyBorder="1" applyAlignment="1">
      <alignment horizontal="center" vertical="center" wrapText="1"/>
    </xf>
    <xf numFmtId="0" fontId="36" fillId="0" borderId="54" xfId="0" applyFont="1" applyBorder="1" applyAlignment="1">
      <alignment horizontal="center" vertical="center" wrapText="1"/>
    </xf>
    <xf numFmtId="4" fontId="36" fillId="0" borderId="91" xfId="0" applyNumberFormat="1" applyFont="1" applyBorder="1" applyAlignment="1">
      <alignment horizontal="center" vertical="center" wrapText="1"/>
    </xf>
    <xf numFmtId="177" fontId="18" fillId="0" borderId="0" xfId="0" applyNumberFormat="1" applyFont="1" applyAlignment="1">
      <alignment horizontal="center" vertical="center"/>
    </xf>
    <xf numFmtId="0" fontId="43" fillId="0" borderId="76" xfId="0" applyFont="1" applyBorder="1" applyAlignment="1">
      <alignment horizontal="center" vertical="center"/>
    </xf>
    <xf numFmtId="0" fontId="36" fillId="7" borderId="74" xfId="0" applyFont="1" applyFill="1" applyBorder="1" applyAlignment="1">
      <alignment vertical="center"/>
    </xf>
    <xf numFmtId="0" fontId="36" fillId="7" borderId="74" xfId="0" applyFont="1" applyFill="1" applyBorder="1" applyAlignment="1">
      <alignment vertical="center" wrapText="1"/>
    </xf>
    <xf numFmtId="0" fontId="36" fillId="7" borderId="99" xfId="0" applyFont="1" applyFill="1" applyBorder="1" applyAlignment="1">
      <alignment vertical="center" wrapText="1"/>
    </xf>
    <xf numFmtId="0" fontId="36" fillId="7" borderId="0" xfId="0" applyFont="1" applyFill="1" applyAlignment="1">
      <alignment vertical="center" wrapText="1"/>
    </xf>
    <xf numFmtId="0" fontId="36" fillId="7" borderId="1" xfId="0" applyFont="1" applyFill="1" applyBorder="1" applyAlignment="1">
      <alignment vertical="center" wrapText="1"/>
    </xf>
    <xf numFmtId="0" fontId="36" fillId="7" borderId="93" xfId="0" applyFont="1" applyFill="1" applyBorder="1" applyAlignment="1">
      <alignment vertical="center" wrapText="1"/>
    </xf>
    <xf numFmtId="0" fontId="36" fillId="0" borderId="40" xfId="0" applyFont="1" applyBorder="1" applyAlignment="1">
      <alignment horizontal="center" vertical="center"/>
    </xf>
    <xf numFmtId="0" fontId="45" fillId="0" borderId="40" xfId="0" applyFont="1" applyBorder="1" applyAlignment="1">
      <alignment vertical="center" wrapText="1"/>
    </xf>
    <xf numFmtId="0" fontId="45" fillId="0" borderId="40" xfId="0" applyFont="1" applyBorder="1" applyAlignment="1">
      <alignment horizontal="right" vertical="center"/>
    </xf>
    <xf numFmtId="2" fontId="36" fillId="0" borderId="54" xfId="0" applyNumberFormat="1" applyFont="1" applyBorder="1" applyAlignment="1">
      <alignment horizontal="center" vertical="center" wrapText="1"/>
    </xf>
    <xf numFmtId="0" fontId="36" fillId="0" borderId="103" xfId="0" applyFont="1" applyBorder="1" applyAlignment="1">
      <alignment horizontal="center" vertical="center"/>
    </xf>
    <xf numFmtId="0" fontId="36" fillId="0" borderId="74" xfId="0" applyFont="1" applyBorder="1" applyAlignment="1">
      <alignment horizontal="center" vertical="center"/>
    </xf>
    <xf numFmtId="0" fontId="45" fillId="0" borderId="74" xfId="0" applyFont="1" applyBorder="1" applyAlignment="1">
      <alignment vertical="center" wrapText="1"/>
    </xf>
    <xf numFmtId="0" fontId="45" fillId="0" borderId="74" xfId="0" applyFont="1" applyBorder="1" applyAlignment="1">
      <alignment horizontal="right" vertical="center"/>
    </xf>
    <xf numFmtId="0" fontId="37" fillId="0" borderId="76" xfId="0" applyFont="1" applyBorder="1" applyAlignment="1">
      <alignment horizontal="center" vertical="center"/>
    </xf>
    <xf numFmtId="177" fontId="36" fillId="7" borderId="54" xfId="0" applyNumberFormat="1" applyFont="1" applyFill="1" applyBorder="1" applyAlignment="1">
      <alignment horizontal="center" vertical="center" wrapText="1"/>
    </xf>
    <xf numFmtId="164" fontId="36" fillId="0" borderId="54" xfId="0" applyNumberFormat="1" applyFont="1" applyBorder="1" applyAlignment="1">
      <alignment horizontal="center" vertical="center" wrapText="1"/>
    </xf>
    <xf numFmtId="176" fontId="36" fillId="0" borderId="54" xfId="0" applyNumberFormat="1" applyFont="1" applyBorder="1" applyAlignment="1">
      <alignment horizontal="center" vertical="center" wrapText="1"/>
    </xf>
    <xf numFmtId="181" fontId="36" fillId="7" borderId="91" xfId="0" applyNumberFormat="1" applyFont="1" applyFill="1" applyBorder="1" applyAlignment="1">
      <alignment horizontal="center" vertical="center" wrapText="1"/>
    </xf>
    <xf numFmtId="182" fontId="36" fillId="7" borderId="54" xfId="0" applyNumberFormat="1" applyFont="1" applyFill="1" applyBorder="1" applyAlignment="1">
      <alignment horizontal="center" vertical="center" wrapText="1"/>
    </xf>
    <xf numFmtId="0" fontId="36" fillId="0" borderId="78" xfId="0" applyFont="1" applyBorder="1" applyAlignment="1">
      <alignment horizontal="center" vertical="center"/>
    </xf>
    <xf numFmtId="0" fontId="36" fillId="0" borderId="79" xfId="0" applyFont="1" applyBorder="1" applyAlignment="1">
      <alignment horizontal="center" vertical="center"/>
    </xf>
    <xf numFmtId="4" fontId="36" fillId="0" borderId="82" xfId="0" applyNumberFormat="1" applyFont="1" applyBorder="1" applyAlignment="1">
      <alignment horizontal="center" vertical="center"/>
    </xf>
    <xf numFmtId="0" fontId="36" fillId="0" borderId="6" xfId="0" applyFont="1" applyBorder="1" applyAlignment="1">
      <alignment horizontal="center" vertical="center"/>
    </xf>
    <xf numFmtId="0" fontId="45" fillId="0" borderId="6" xfId="0" applyFont="1" applyBorder="1" applyAlignment="1">
      <alignment vertical="center" wrapText="1"/>
    </xf>
    <xf numFmtId="0" fontId="45" fillId="0" borderId="6" xfId="0" applyFont="1" applyBorder="1" applyAlignment="1">
      <alignment horizontal="right" vertical="center"/>
    </xf>
    <xf numFmtId="4" fontId="45" fillId="0" borderId="0" xfId="0" applyNumberFormat="1" applyFont="1" applyAlignment="1">
      <alignment horizontal="center" vertical="center" wrapText="1"/>
    </xf>
    <xf numFmtId="4" fontId="45" fillId="11" borderId="114" xfId="0" applyNumberFormat="1" applyFont="1" applyFill="1" applyBorder="1" applyAlignment="1">
      <alignment horizontal="center" vertical="center" wrapText="1"/>
    </xf>
    <xf numFmtId="4" fontId="45" fillId="0" borderId="1" xfId="0" applyNumberFormat="1" applyFont="1" applyBorder="1" applyAlignment="1">
      <alignment horizontal="center" vertical="center" wrapText="1"/>
    </xf>
    <xf numFmtId="177" fontId="36" fillId="7" borderId="64" xfId="0" applyNumberFormat="1" applyFont="1" applyFill="1" applyBorder="1" applyAlignment="1">
      <alignment vertical="center" wrapText="1"/>
    </xf>
    <xf numFmtId="164" fontId="36" fillId="7" borderId="66" xfId="5" applyFont="1" applyFill="1" applyBorder="1" applyAlignment="1">
      <alignment vertical="center" wrapText="1"/>
    </xf>
    <xf numFmtId="164" fontId="36" fillId="7" borderId="54" xfId="5" applyFont="1" applyFill="1" applyBorder="1" applyAlignment="1">
      <alignment horizontal="center" vertical="center" wrapText="1"/>
    </xf>
    <xf numFmtId="0" fontId="6" fillId="0" borderId="14" xfId="0" applyFont="1" applyBorder="1" applyAlignment="1">
      <alignment vertical="center" wrapText="1"/>
    </xf>
    <xf numFmtId="0" fontId="6" fillId="0" borderId="8" xfId="0" applyFont="1" applyBorder="1" applyAlignment="1">
      <alignment horizontal="center" vertical="center"/>
    </xf>
    <xf numFmtId="17" fontId="6" fillId="0" borderId="0" xfId="5" applyNumberFormat="1" applyFont="1" applyFill="1" applyBorder="1" applyAlignment="1">
      <alignment vertical="center" wrapText="1"/>
    </xf>
    <xf numFmtId="164" fontId="6" fillId="0" borderId="1" xfId="5" applyFont="1" applyFill="1" applyBorder="1" applyAlignment="1">
      <alignment vertical="center" wrapText="1"/>
    </xf>
    <xf numFmtId="0" fontId="6" fillId="0" borderId="9" xfId="0" applyFont="1" applyBorder="1" applyAlignment="1">
      <alignment horizontal="center" vertical="center"/>
    </xf>
    <xf numFmtId="0" fontId="5" fillId="0" borderId="2" xfId="0" applyFont="1" applyBorder="1" applyAlignment="1">
      <alignment horizontal="left" vertical="center" wrapText="1"/>
    </xf>
    <xf numFmtId="10" fontId="5" fillId="0" borderId="2" xfId="1" applyNumberFormat="1" applyFont="1" applyFill="1" applyBorder="1" applyAlignment="1">
      <alignment horizontal="right" vertical="center" wrapText="1"/>
    </xf>
    <xf numFmtId="164" fontId="5" fillId="0" borderId="2" xfId="5" applyFont="1" applyFill="1" applyBorder="1" applyAlignment="1">
      <alignment horizontal="right" vertical="center" wrapText="1"/>
    </xf>
    <xf numFmtId="10" fontId="5" fillId="0" borderId="3" xfId="6" applyNumberFormat="1" applyFont="1" applyFill="1" applyBorder="1" applyAlignment="1">
      <alignment horizontal="left" vertical="center"/>
    </xf>
    <xf numFmtId="0" fontId="6" fillId="0" borderId="0" xfId="0" applyFont="1" applyAlignment="1">
      <alignment horizontal="center" vertical="center"/>
    </xf>
    <xf numFmtId="0" fontId="6" fillId="0" borderId="0" xfId="0" applyFont="1" applyAlignment="1">
      <alignment vertical="center" wrapText="1"/>
    </xf>
    <xf numFmtId="43" fontId="6" fillId="0" borderId="0" xfId="1" applyFont="1" applyFill="1" applyBorder="1" applyAlignment="1">
      <alignment vertical="center"/>
    </xf>
    <xf numFmtId="164" fontId="6" fillId="0" borderId="0" xfId="5" applyFont="1" applyFill="1" applyBorder="1" applyAlignment="1">
      <alignment vertical="center"/>
    </xf>
    <xf numFmtId="0" fontId="5" fillId="0" borderId="4" xfId="0" applyFont="1" applyBorder="1" applyAlignment="1">
      <alignment horizontal="center" vertical="center" wrapText="1"/>
    </xf>
    <xf numFmtId="43" fontId="5" fillId="0" borderId="4" xfId="1" applyFont="1" applyFill="1" applyBorder="1" applyAlignment="1">
      <alignment horizontal="center" vertical="center" wrapText="1"/>
    </xf>
    <xf numFmtId="164" fontId="5" fillId="0" borderId="4" xfId="5"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14" xfId="0" applyFont="1" applyFill="1" applyBorder="1" applyAlignment="1">
      <alignment horizontal="left" vertical="center" wrapText="1"/>
    </xf>
    <xf numFmtId="0" fontId="6" fillId="6" borderId="14" xfId="0" applyFont="1" applyFill="1" applyBorder="1" applyAlignment="1">
      <alignment horizontal="center" vertical="center" wrapText="1"/>
    </xf>
    <xf numFmtId="43" fontId="6" fillId="6" borderId="14" xfId="1" applyFont="1" applyFill="1" applyBorder="1" applyAlignment="1">
      <alignment horizontal="center" vertical="center" wrapText="1"/>
    </xf>
    <xf numFmtId="164" fontId="5" fillId="6" borderId="55" xfId="5" applyFont="1" applyFill="1" applyBorder="1" applyAlignment="1">
      <alignment horizontal="center" vertical="center" wrapText="1"/>
    </xf>
    <xf numFmtId="0" fontId="10" fillId="0" borderId="13" xfId="0" applyFont="1" applyBorder="1" applyAlignment="1">
      <alignment horizontal="center" vertical="center" wrapText="1"/>
    </xf>
    <xf numFmtId="43" fontId="10" fillId="0" borderId="14" xfId="1" applyFont="1" applyFill="1" applyBorder="1" applyAlignment="1">
      <alignment horizontal="center" vertical="center" wrapText="1"/>
    </xf>
    <xf numFmtId="164" fontId="10" fillId="0" borderId="55" xfId="5" applyFont="1" applyFill="1" applyBorder="1" applyAlignment="1">
      <alignment horizontal="right" vertical="center" wrapText="1"/>
    </xf>
    <xf numFmtId="43" fontId="10" fillId="0" borderId="14" xfId="1" applyFont="1" applyFill="1" applyBorder="1" applyAlignment="1">
      <alignment horizontal="left" vertical="center" wrapText="1"/>
    </xf>
    <xf numFmtId="164" fontId="10" fillId="0" borderId="15" xfId="5" applyFont="1" applyFill="1" applyBorder="1" applyAlignment="1">
      <alignment horizontal="left" vertical="center" wrapText="1"/>
    </xf>
    <xf numFmtId="0" fontId="6" fillId="0" borderId="13" xfId="0" applyFont="1" applyBorder="1" applyAlignment="1">
      <alignment horizontal="center" vertical="center" wrapText="1"/>
    </xf>
    <xf numFmtId="164" fontId="6" fillId="0" borderId="55" xfId="5" applyFont="1" applyFill="1" applyBorder="1" applyAlignment="1">
      <alignment horizontal="right" vertical="center" wrapText="1"/>
    </xf>
    <xf numFmtId="164" fontId="6" fillId="0" borderId="15" xfId="5" applyFont="1" applyFill="1" applyBorder="1" applyAlignment="1">
      <alignment horizontal="center" vertical="center" wrapText="1"/>
    </xf>
    <xf numFmtId="0" fontId="5" fillId="0" borderId="14" xfId="0" applyFont="1" applyBorder="1" applyAlignment="1">
      <alignment horizontal="left" vertical="center" wrapText="1"/>
    </xf>
    <xf numFmtId="0" fontId="5" fillId="0" borderId="14" xfId="0" applyFont="1" applyBorder="1" applyAlignment="1">
      <alignment horizontal="center" vertical="center" wrapText="1"/>
    </xf>
    <xf numFmtId="43" fontId="5" fillId="0" borderId="14" xfId="1" applyFont="1" applyFill="1" applyBorder="1" applyAlignment="1">
      <alignment horizontal="center" vertical="center" wrapText="1"/>
    </xf>
    <xf numFmtId="43" fontId="5" fillId="6" borderId="14" xfId="1" applyFont="1" applyFill="1" applyBorder="1" applyAlignment="1">
      <alignment horizontal="center" vertical="center" wrapText="1"/>
    </xf>
    <xf numFmtId="164" fontId="10" fillId="0" borderId="15" xfId="5" applyFont="1" applyFill="1" applyBorder="1" applyAlignment="1">
      <alignment horizontal="center" vertical="center" wrapText="1"/>
    </xf>
    <xf numFmtId="0" fontId="10" fillId="0" borderId="14" xfId="0" applyFont="1" applyBorder="1" applyAlignment="1">
      <alignment horizontal="justify" vertical="center" wrapText="1"/>
    </xf>
    <xf numFmtId="43" fontId="6" fillId="0" borderId="14" xfId="1" applyFont="1" applyFill="1" applyBorder="1" applyAlignment="1">
      <alignment horizontal="center" vertical="center" wrapText="1"/>
    </xf>
    <xf numFmtId="164" fontId="6" fillId="0" borderId="55" xfId="5" applyFont="1" applyFill="1" applyBorder="1" applyAlignment="1">
      <alignment horizontal="center" vertical="center" wrapText="1"/>
    </xf>
    <xf numFmtId="43" fontId="6" fillId="0" borderId="14" xfId="1" applyFont="1" applyFill="1" applyBorder="1" applyAlignment="1">
      <alignment horizontal="right" vertical="center" wrapText="1"/>
    </xf>
    <xf numFmtId="0" fontId="6" fillId="0" borderId="14" xfId="0" applyFont="1" applyBorder="1" applyAlignment="1">
      <alignment horizontal="justify" vertical="center" wrapText="1"/>
    </xf>
    <xf numFmtId="0" fontId="5" fillId="0" borderId="13" xfId="0" applyFont="1" applyBorder="1" applyAlignment="1">
      <alignment horizontal="center" vertical="center" wrapText="1"/>
    </xf>
    <xf numFmtId="0" fontId="5" fillId="0" borderId="14" xfId="0" applyFont="1" applyBorder="1" applyAlignment="1">
      <alignment horizontal="justify" vertical="center" wrapText="1"/>
    </xf>
    <xf numFmtId="0" fontId="5" fillId="6" borderId="14" xfId="0" applyFont="1" applyFill="1" applyBorder="1" applyAlignment="1">
      <alignment horizontal="justify" vertical="center" wrapText="1"/>
    </xf>
    <xf numFmtId="43" fontId="6" fillId="0" borderId="14" xfId="1" applyFont="1" applyBorder="1" applyAlignment="1">
      <alignment vertical="center"/>
    </xf>
    <xf numFmtId="0" fontId="17" fillId="6" borderId="13"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7" fillId="6" borderId="14" xfId="0" applyFont="1" applyFill="1" applyBorder="1" applyAlignment="1">
      <alignment horizontal="justify" vertical="center" wrapText="1"/>
    </xf>
    <xf numFmtId="43" fontId="10" fillId="6" borderId="14" xfId="1" applyFont="1" applyFill="1" applyBorder="1" applyAlignment="1">
      <alignment horizontal="center" vertical="center" wrapText="1"/>
    </xf>
    <xf numFmtId="164" fontId="10" fillId="6" borderId="55" xfId="5" applyFont="1" applyFill="1" applyBorder="1" applyAlignment="1">
      <alignment horizontal="right" vertical="center" wrapText="1"/>
    </xf>
    <xf numFmtId="0" fontId="10" fillId="0" borderId="14" xfId="0" quotePrefix="1" applyFont="1" applyBorder="1" applyAlignment="1">
      <alignment horizontal="center" vertical="center"/>
    </xf>
    <xf numFmtId="0" fontId="5" fillId="0" borderId="62" xfId="0" applyFont="1" applyBorder="1" applyAlignment="1">
      <alignment horizontal="center" vertical="center" wrapText="1"/>
    </xf>
    <xf numFmtId="0" fontId="5" fillId="0" borderId="58" xfId="0" applyFont="1" applyBorder="1" applyAlignment="1">
      <alignment horizontal="justify" vertical="center" wrapText="1"/>
    </xf>
    <xf numFmtId="43" fontId="5" fillId="0" borderId="58" xfId="1" applyFont="1" applyFill="1" applyBorder="1" applyAlignment="1">
      <alignment horizontal="center" vertical="center" wrapText="1"/>
    </xf>
    <xf numFmtId="164" fontId="5" fillId="0" borderId="14" xfId="5" applyFont="1" applyFill="1" applyBorder="1" applyAlignment="1">
      <alignment horizontal="center" vertical="center" wrapText="1"/>
    </xf>
    <xf numFmtId="164" fontId="5" fillId="0" borderId="60" xfId="5" applyFont="1" applyFill="1" applyBorder="1" applyAlignment="1">
      <alignment horizontal="center" vertical="center" wrapText="1"/>
    </xf>
    <xf numFmtId="0" fontId="5" fillId="6" borderId="57" xfId="0" applyFont="1" applyFill="1" applyBorder="1" applyAlignment="1">
      <alignment horizontal="center" vertical="center" wrapText="1"/>
    </xf>
    <xf numFmtId="164" fontId="5" fillId="6" borderId="63" xfId="5" applyFont="1" applyFill="1" applyBorder="1" applyAlignment="1">
      <alignment horizontal="center" vertical="center" wrapText="1"/>
    </xf>
    <xf numFmtId="0" fontId="6" fillId="0" borderId="58" xfId="0" applyFont="1" applyBorder="1" applyAlignment="1">
      <alignment horizontal="center" vertical="center" wrapText="1"/>
    </xf>
    <xf numFmtId="43" fontId="6" fillId="0" borderId="58" xfId="1" applyFont="1" applyFill="1" applyBorder="1" applyAlignment="1">
      <alignment horizontal="center" vertical="center" wrapText="1"/>
    </xf>
    <xf numFmtId="164" fontId="6" fillId="0" borderId="59" xfId="5" applyFont="1" applyFill="1" applyBorder="1" applyAlignment="1">
      <alignment horizontal="center" vertical="center" wrapText="1"/>
    </xf>
    <xf numFmtId="164" fontId="6" fillId="0" borderId="60" xfId="5" applyFont="1" applyFill="1" applyBorder="1" applyAlignment="1">
      <alignment horizontal="center" vertical="center" wrapText="1"/>
    </xf>
    <xf numFmtId="0" fontId="5" fillId="6" borderId="61" xfId="0" applyFont="1" applyFill="1" applyBorder="1" applyAlignment="1">
      <alignment horizontal="center" vertical="center" wrapText="1"/>
    </xf>
    <xf numFmtId="0" fontId="5" fillId="6" borderId="57" xfId="0" applyFont="1" applyFill="1" applyBorder="1" applyAlignment="1">
      <alignment horizontal="left" vertical="center" wrapText="1"/>
    </xf>
    <xf numFmtId="164" fontId="5" fillId="6" borderId="14" xfId="5" applyFont="1" applyFill="1" applyBorder="1" applyAlignment="1">
      <alignment horizontal="center" vertical="center" wrapText="1"/>
    </xf>
    <xf numFmtId="0" fontId="6" fillId="0" borderId="13" xfId="0" applyFont="1" applyBorder="1" applyAlignment="1">
      <alignment horizontal="center" vertical="center"/>
    </xf>
    <xf numFmtId="0" fontId="6" fillId="0" borderId="61" xfId="0" applyFont="1" applyBorder="1" applyAlignment="1">
      <alignment horizontal="center" vertical="center" wrapText="1"/>
    </xf>
    <xf numFmtId="0" fontId="6" fillId="0" borderId="57" xfId="0" applyFont="1" applyBorder="1" applyAlignment="1">
      <alignment horizontal="justify" vertical="center" wrapText="1"/>
    </xf>
    <xf numFmtId="0" fontId="6" fillId="0" borderId="57" xfId="0" applyFont="1" applyBorder="1" applyAlignment="1">
      <alignment horizontal="center" vertical="center"/>
    </xf>
    <xf numFmtId="164" fontId="5" fillId="6" borderId="110" xfId="5" applyFont="1" applyFill="1" applyBorder="1" applyAlignment="1">
      <alignment horizontal="center" vertical="center" wrapText="1"/>
    </xf>
    <xf numFmtId="43" fontId="6" fillId="0" borderId="14" xfId="1" applyFont="1" applyFill="1" applyBorder="1" applyAlignment="1">
      <alignment vertical="center"/>
    </xf>
    <xf numFmtId="164" fontId="6" fillId="0" borderId="55" xfId="5" applyFont="1" applyBorder="1" applyAlignment="1">
      <alignment vertical="center"/>
    </xf>
    <xf numFmtId="164" fontId="6" fillId="0" borderId="15" xfId="5" applyFont="1" applyBorder="1" applyAlignment="1">
      <alignment vertical="center"/>
    </xf>
    <xf numFmtId="0" fontId="10" fillId="0" borderId="13" xfId="0" applyFont="1" applyBorder="1" applyAlignment="1">
      <alignment horizontal="center" vertical="center"/>
    </xf>
    <xf numFmtId="43" fontId="10" fillId="0" borderId="14" xfId="1" applyFont="1" applyBorder="1" applyAlignment="1">
      <alignment vertical="center"/>
    </xf>
    <xf numFmtId="0" fontId="6" fillId="0" borderId="14" xfId="0" quotePrefix="1"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5" fillId="0" borderId="17" xfId="0" applyFont="1" applyBorder="1" applyAlignment="1">
      <alignment vertical="center" wrapText="1"/>
    </xf>
    <xf numFmtId="0" fontId="5" fillId="0" borderId="17" xfId="0" applyFont="1" applyBorder="1" applyAlignment="1">
      <alignment horizontal="center" vertical="center"/>
    </xf>
    <xf numFmtId="43" fontId="5" fillId="0" borderId="17" xfId="1" applyFont="1" applyBorder="1" applyAlignment="1">
      <alignment vertical="center"/>
    </xf>
    <xf numFmtId="164" fontId="5" fillId="0" borderId="56" xfId="5" applyFont="1" applyBorder="1" applyAlignment="1">
      <alignment vertical="center"/>
    </xf>
    <xf numFmtId="164" fontId="5" fillId="0" borderId="18" xfId="5" applyFont="1" applyBorder="1" applyAlignment="1">
      <alignment vertical="center"/>
    </xf>
    <xf numFmtId="0" fontId="6" fillId="0" borderId="42" xfId="0" applyFont="1" applyBorder="1" applyAlignment="1">
      <alignment horizontal="center" vertical="center"/>
    </xf>
    <xf numFmtId="0" fontId="5" fillId="0" borderId="0" xfId="0" applyFont="1" applyAlignment="1">
      <alignment horizontal="center" vertical="center" wrapText="1"/>
    </xf>
    <xf numFmtId="43" fontId="6" fillId="0" borderId="0" xfId="1" applyFont="1" applyBorder="1" applyAlignment="1">
      <alignment vertical="center"/>
    </xf>
    <xf numFmtId="164" fontId="6" fillId="0" borderId="0" xfId="5" applyFont="1" applyBorder="1" applyAlignment="1">
      <alignment vertical="center"/>
    </xf>
    <xf numFmtId="0" fontId="67" fillId="0" borderId="54" xfId="34" applyBorder="1" applyAlignment="1">
      <alignment horizontal="center" vertical="top"/>
    </xf>
    <xf numFmtId="0" fontId="67" fillId="0" borderId="106" xfId="34" applyBorder="1" applyAlignment="1">
      <alignment horizontal="center" vertical="top"/>
    </xf>
    <xf numFmtId="0" fontId="17" fillId="0" borderId="42" xfId="0" applyFont="1" applyBorder="1" applyAlignment="1">
      <alignment horizontal="right" vertical="center"/>
    </xf>
    <xf numFmtId="0" fontId="17" fillId="11" borderId="75" xfId="0" applyFont="1" applyFill="1" applyBorder="1" applyAlignment="1">
      <alignment horizontal="center" vertical="center" wrapText="1"/>
    </xf>
    <xf numFmtId="0" fontId="17" fillId="11" borderId="76" xfId="0" applyFont="1" applyFill="1" applyBorder="1" applyAlignment="1">
      <alignment horizontal="center" vertical="center" wrapText="1"/>
    </xf>
    <xf numFmtId="0" fontId="17" fillId="11" borderId="98" xfId="0" applyFont="1" applyFill="1" applyBorder="1" applyAlignment="1">
      <alignment horizontal="center" vertical="center" wrapText="1"/>
    </xf>
    <xf numFmtId="4" fontId="17" fillId="11" borderId="100" xfId="0" applyNumberFormat="1" applyFont="1" applyFill="1" applyBorder="1" applyAlignment="1">
      <alignment horizontal="center" vertical="center" wrapText="1"/>
    </xf>
    <xf numFmtId="0" fontId="10" fillId="7" borderId="93" xfId="0" applyFont="1" applyFill="1" applyBorder="1" applyAlignment="1">
      <alignment horizontal="center" vertical="center" wrapText="1"/>
    </xf>
    <xf numFmtId="0" fontId="10" fillId="7" borderId="65" xfId="0" applyFont="1" applyFill="1" applyBorder="1" applyAlignment="1">
      <alignment vertical="center" wrapText="1"/>
    </xf>
    <xf numFmtId="0" fontId="10" fillId="7" borderId="65" xfId="0" applyFont="1" applyFill="1" applyBorder="1" applyAlignment="1">
      <alignment horizontal="center" vertical="center" wrapText="1"/>
    </xf>
    <xf numFmtId="4" fontId="10" fillId="7" borderId="54" xfId="0" applyNumberFormat="1" applyFont="1" applyFill="1" applyBorder="1" applyAlignment="1">
      <alignment horizontal="center" vertical="center" wrapText="1"/>
    </xf>
    <xf numFmtId="4" fontId="10" fillId="7" borderId="91" xfId="0" applyNumberFormat="1" applyFont="1" applyFill="1" applyBorder="1" applyAlignment="1">
      <alignment horizontal="center" vertical="center" wrapText="1"/>
    </xf>
    <xf numFmtId="0" fontId="10" fillId="0" borderId="43" xfId="0" applyFont="1" applyBorder="1" applyAlignment="1">
      <alignment horizontal="center" vertical="center"/>
    </xf>
    <xf numFmtId="0" fontId="10" fillId="0" borderId="40" xfId="0" applyFont="1" applyBorder="1" applyAlignment="1">
      <alignment horizontal="center" vertical="center"/>
    </xf>
    <xf numFmtId="0" fontId="17" fillId="0" borderId="40" xfId="0" applyFont="1" applyBorder="1" applyAlignment="1">
      <alignment vertical="center" wrapText="1"/>
    </xf>
    <xf numFmtId="0" fontId="17" fillId="0" borderId="40" xfId="0" applyFont="1" applyBorder="1" applyAlignment="1">
      <alignment horizontal="right" vertical="center"/>
    </xf>
    <xf numFmtId="4" fontId="17" fillId="11" borderId="101" xfId="0" applyNumberFormat="1" applyFont="1" applyFill="1" applyBorder="1" applyAlignment="1">
      <alignment horizontal="center" vertical="center" wrapText="1"/>
    </xf>
    <xf numFmtId="0" fontId="10" fillId="0" borderId="42" xfId="0" applyFont="1" applyBorder="1" applyAlignment="1">
      <alignment horizontal="center" vertical="center"/>
    </xf>
    <xf numFmtId="4" fontId="10" fillId="0" borderId="1" xfId="0" applyNumberFormat="1" applyFont="1" applyBorder="1" applyAlignment="1">
      <alignment horizontal="center" vertical="center"/>
    </xf>
    <xf numFmtId="10" fontId="10" fillId="7" borderId="54" xfId="8" applyNumberFormat="1" applyFont="1" applyFill="1" applyBorder="1" applyAlignment="1">
      <alignment horizontal="center" vertical="center" wrapText="1"/>
    </xf>
    <xf numFmtId="164" fontId="10" fillId="7" borderId="54" xfId="0" applyNumberFormat="1" applyFont="1" applyFill="1" applyBorder="1" applyAlignment="1">
      <alignment horizontal="center" vertical="center" wrapText="1"/>
    </xf>
    <xf numFmtId="175" fontId="10" fillId="7" borderId="54" xfId="0" applyNumberFormat="1" applyFont="1" applyFill="1" applyBorder="1" applyAlignment="1">
      <alignment horizontal="center" vertical="center" wrapText="1"/>
    </xf>
    <xf numFmtId="0" fontId="17" fillId="0" borderId="0" xfId="0" applyFont="1" applyAlignment="1">
      <alignment horizontal="right" vertical="center"/>
    </xf>
    <xf numFmtId="4" fontId="17" fillId="11" borderId="89" xfId="0" applyNumberFormat="1" applyFont="1" applyFill="1" applyBorder="1" applyAlignment="1">
      <alignment horizontal="center" vertical="center" wrapText="1"/>
    </xf>
    <xf numFmtId="0" fontId="10" fillId="0" borderId="0" xfId="0" applyFont="1" applyAlignment="1">
      <alignment vertical="center" wrapText="1"/>
    </xf>
    <xf numFmtId="4" fontId="17" fillId="11" borderId="91" xfId="0" applyNumberFormat="1" applyFont="1" applyFill="1" applyBorder="1" applyAlignment="1">
      <alignment horizontal="center" vertical="center" wrapText="1"/>
    </xf>
    <xf numFmtId="0" fontId="17" fillId="7" borderId="0" xfId="0" applyFont="1" applyFill="1" applyAlignment="1">
      <alignment vertical="center" wrapText="1"/>
    </xf>
    <xf numFmtId="0" fontId="17" fillId="7" borderId="0" xfId="0" applyFont="1" applyFill="1" applyAlignment="1">
      <alignment horizontal="right" vertical="center"/>
    </xf>
    <xf numFmtId="4" fontId="17" fillId="11" borderId="102" xfId="0" applyNumberFormat="1" applyFont="1" applyFill="1" applyBorder="1" applyAlignment="1">
      <alignment horizontal="center" vertical="center" wrapText="1"/>
    </xf>
    <xf numFmtId="0" fontId="10" fillId="7" borderId="90" xfId="0" applyFont="1" applyFill="1" applyBorder="1" applyAlignment="1">
      <alignment horizontal="center" vertical="center" wrapText="1"/>
    </xf>
    <xf numFmtId="0" fontId="10" fillId="7" borderId="54" xfId="0" applyFont="1" applyFill="1" applyBorder="1" applyAlignment="1">
      <alignment horizontal="center" vertical="center" wrapText="1"/>
    </xf>
    <xf numFmtId="0" fontId="10" fillId="0" borderId="54" xfId="0" applyFont="1" applyBorder="1" applyAlignment="1">
      <alignment horizontal="center" vertical="center" wrapText="1"/>
    </xf>
    <xf numFmtId="164" fontId="10" fillId="0" borderId="54" xfId="0" applyNumberFormat="1" applyFont="1" applyBorder="1" applyAlignment="1">
      <alignment horizontal="center" vertical="center" wrapText="1"/>
    </xf>
    <xf numFmtId="176" fontId="10" fillId="0" borderId="54" xfId="0" applyNumberFormat="1" applyFont="1" applyBorder="1" applyAlignment="1">
      <alignment horizontal="center" vertical="center" wrapText="1"/>
    </xf>
    <xf numFmtId="4" fontId="10" fillId="0" borderId="91" xfId="0" applyNumberFormat="1" applyFont="1" applyBorder="1" applyAlignment="1">
      <alignment horizontal="center" vertical="center" wrapText="1"/>
    </xf>
    <xf numFmtId="0" fontId="10" fillId="0" borderId="103" xfId="0" applyFont="1" applyBorder="1" applyAlignment="1">
      <alignment horizontal="center" vertical="center"/>
    </xf>
    <xf numFmtId="0" fontId="10" fillId="0" borderId="74" xfId="0" applyFont="1" applyBorder="1" applyAlignment="1">
      <alignment horizontal="center" vertical="center"/>
    </xf>
    <xf numFmtId="0" fontId="17" fillId="0" borderId="74" xfId="0" applyFont="1" applyBorder="1" applyAlignment="1">
      <alignment vertical="center" wrapText="1"/>
    </xf>
    <xf numFmtId="0" fontId="17" fillId="0" borderId="74" xfId="0" applyFont="1" applyBorder="1" applyAlignment="1">
      <alignment horizontal="right" vertical="center"/>
    </xf>
    <xf numFmtId="174" fontId="30" fillId="0" borderId="54" xfId="4" applyNumberFormat="1" applyFont="1" applyFill="1" applyBorder="1" applyAlignment="1" applyProtection="1">
      <alignment horizontal="center" vertical="center"/>
      <protection locked="0"/>
    </xf>
    <xf numFmtId="174" fontId="30" fillId="0" borderId="54" xfId="4" applyNumberFormat="1" applyFont="1" applyFill="1" applyBorder="1" applyAlignment="1" applyProtection="1">
      <alignment horizontal="left" vertical="center" wrapText="1"/>
      <protection locked="0"/>
    </xf>
    <xf numFmtId="0" fontId="10" fillId="0" borderId="14" xfId="0" applyFont="1" applyBorder="1" applyAlignment="1">
      <alignment horizontal="center" vertical="center"/>
    </xf>
    <xf numFmtId="0" fontId="10" fillId="13" borderId="93" xfId="0" applyFont="1" applyFill="1" applyBorder="1" applyAlignment="1">
      <alignment horizontal="center" vertical="top"/>
    </xf>
    <xf numFmtId="0" fontId="10" fillId="13" borderId="65" xfId="0" applyFont="1" applyFill="1" applyBorder="1" applyAlignment="1">
      <alignment horizontal="center" vertical="top"/>
    </xf>
    <xf numFmtId="0" fontId="10" fillId="13" borderId="66" xfId="0" applyFont="1" applyFill="1" applyBorder="1" applyAlignment="1">
      <alignment horizontal="center" vertical="top"/>
    </xf>
    <xf numFmtId="0" fontId="10" fillId="13" borderId="54" xfId="0" applyFont="1" applyFill="1" applyBorder="1" applyAlignment="1">
      <alignment horizontal="center" vertical="center" wrapText="1"/>
    </xf>
    <xf numFmtId="14" fontId="10" fillId="13" borderId="91" xfId="0" applyNumberFormat="1" applyFont="1" applyFill="1" applyBorder="1" applyAlignment="1">
      <alignment horizontal="center" vertical="center" wrapText="1"/>
    </xf>
    <xf numFmtId="0" fontId="10" fillId="13" borderId="91" xfId="0" applyFont="1" applyFill="1" applyBorder="1" applyAlignment="1">
      <alignment horizontal="center" vertical="center" wrapText="1"/>
    </xf>
    <xf numFmtId="0" fontId="10" fillId="0" borderId="90" xfId="0" quotePrefix="1" applyFont="1" applyBorder="1" applyAlignment="1">
      <alignment horizontal="center" vertical="center" wrapText="1"/>
    </xf>
    <xf numFmtId="0" fontId="10" fillId="0" borderId="64" xfId="0" applyFont="1" applyBorder="1" applyAlignment="1">
      <alignment horizontal="center" vertical="center" wrapText="1"/>
    </xf>
    <xf numFmtId="0" fontId="10" fillId="0" borderId="64" xfId="0" quotePrefix="1" applyFont="1" applyBorder="1" applyAlignment="1">
      <alignment horizontal="center" vertical="center" wrapText="1"/>
    </xf>
    <xf numFmtId="17" fontId="10" fillId="0" borderId="54" xfId="0" applyNumberFormat="1" applyFont="1" applyBorder="1" applyAlignment="1">
      <alignment horizontal="center" vertical="center"/>
    </xf>
    <xf numFmtId="2" fontId="10" fillId="0" borderId="91" xfId="0" applyNumberFormat="1" applyFont="1" applyBorder="1" applyAlignment="1">
      <alignment horizontal="center" vertical="center" wrapText="1"/>
    </xf>
    <xf numFmtId="0" fontId="10" fillId="0" borderId="42" xfId="0" quotePrefix="1" applyFont="1" applyBorder="1" applyAlignment="1">
      <alignment horizontal="center" vertical="center" wrapText="1"/>
    </xf>
    <xf numFmtId="0" fontId="10" fillId="0" borderId="0" xfId="0" applyFont="1" applyAlignment="1">
      <alignment horizontal="center" vertical="center" wrapText="1"/>
    </xf>
    <xf numFmtId="17" fontId="10" fillId="0" borderId="0" xfId="0" applyNumberFormat="1" applyFont="1" applyAlignment="1">
      <alignment horizontal="center" vertical="center"/>
    </xf>
    <xf numFmtId="164" fontId="10" fillId="0" borderId="91" xfId="5" applyFont="1" applyFill="1" applyBorder="1" applyAlignment="1">
      <alignment horizontal="center" vertical="center" wrapText="1"/>
    </xf>
    <xf numFmtId="0" fontId="10" fillId="0" borderId="1" xfId="0" applyFont="1" applyBorder="1" applyAlignment="1">
      <alignment horizontal="center" vertical="center" wrapText="1"/>
    </xf>
    <xf numFmtId="0" fontId="10" fillId="13" borderId="90" xfId="0" applyFont="1" applyFill="1" applyBorder="1" applyAlignment="1">
      <alignment horizontal="center" vertical="top"/>
    </xf>
    <xf numFmtId="0" fontId="10" fillId="13" borderId="54" xfId="0" applyFont="1" applyFill="1" applyBorder="1" applyAlignment="1">
      <alignment horizontal="center" vertical="top"/>
    </xf>
    <xf numFmtId="0" fontId="10" fillId="13" borderId="54" xfId="0" applyFont="1" applyFill="1" applyBorder="1" applyAlignment="1">
      <alignment horizontal="center"/>
    </xf>
    <xf numFmtId="0" fontId="10" fillId="13" borderId="91" xfId="0" applyFont="1" applyFill="1" applyBorder="1" applyAlignment="1">
      <alignment horizontal="center" vertical="top"/>
    </xf>
    <xf numFmtId="0" fontId="17" fillId="0" borderId="54" xfId="0" applyFont="1" applyBorder="1" applyAlignment="1">
      <alignment horizontal="center" vertical="center" wrapText="1"/>
    </xf>
    <xf numFmtId="0" fontId="36" fillId="7" borderId="54" xfId="36" applyFont="1" applyFill="1" applyBorder="1" applyAlignment="1">
      <alignment horizontal="center" vertical="center"/>
    </xf>
    <xf numFmtId="0" fontId="32" fillId="7" borderId="54" xfId="34" applyFont="1" applyFill="1" applyBorder="1" applyAlignment="1">
      <alignment horizontal="center" vertical="center"/>
    </xf>
    <xf numFmtId="177" fontId="10" fillId="0" borderId="66" xfId="0" applyNumberFormat="1" applyFont="1" applyBorder="1" applyAlignment="1">
      <alignment horizontal="center" vertical="center"/>
    </xf>
    <xf numFmtId="177" fontId="10" fillId="0" borderId="54" xfId="0" applyNumberFormat="1" applyFont="1" applyBorder="1" applyAlignment="1">
      <alignment horizontal="center" vertical="center"/>
    </xf>
    <xf numFmtId="0" fontId="10" fillId="0" borderId="54" xfId="0" applyFont="1" applyBorder="1" applyAlignment="1">
      <alignment horizontal="center" vertical="center"/>
    </xf>
    <xf numFmtId="0" fontId="10" fillId="0" borderId="91" xfId="0" applyFont="1" applyBorder="1" applyAlignment="1">
      <alignment horizontal="center" vertical="center"/>
    </xf>
    <xf numFmtId="0" fontId="17" fillId="0" borderId="107" xfId="0" applyFont="1" applyBorder="1" applyAlignment="1">
      <alignment horizontal="center" vertical="center" wrapText="1"/>
    </xf>
    <xf numFmtId="0" fontId="10" fillId="0" borderId="108" xfId="0" applyFont="1" applyBorder="1" applyAlignment="1">
      <alignment horizontal="center" vertical="center"/>
    </xf>
    <xf numFmtId="0" fontId="10" fillId="0" borderId="108" xfId="0" applyFont="1" applyBorder="1" applyAlignment="1">
      <alignment horizontal="center" vertical="center" wrapText="1"/>
    </xf>
    <xf numFmtId="177" fontId="10" fillId="0" borderId="106" xfId="0" applyNumberFormat="1" applyFont="1" applyBorder="1" applyAlignment="1">
      <alignment horizontal="center" vertical="center"/>
    </xf>
    <xf numFmtId="0" fontId="10" fillId="0" borderId="106" xfId="0" applyFont="1" applyBorder="1" applyAlignment="1">
      <alignment horizontal="center" vertical="center"/>
    </xf>
    <xf numFmtId="0" fontId="10" fillId="0" borderId="102" xfId="0" applyFont="1" applyBorder="1" applyAlignment="1">
      <alignment horizontal="center" vertical="center"/>
    </xf>
    <xf numFmtId="10" fontId="10" fillId="0" borderId="55" xfId="5" applyNumberFormat="1" applyFont="1" applyFill="1" applyBorder="1" applyAlignment="1">
      <alignment horizontal="right" vertical="center" wrapText="1"/>
    </xf>
    <xf numFmtId="0" fontId="68" fillId="0" borderId="98" xfId="0" applyFont="1" applyBorder="1" applyAlignment="1">
      <alignment horizontal="center" vertical="center"/>
    </xf>
    <xf numFmtId="43" fontId="68" fillId="0" borderId="100" xfId="1" applyFont="1" applyBorder="1" applyAlignment="1">
      <alignment vertical="center"/>
    </xf>
    <xf numFmtId="9" fontId="68" fillId="0" borderId="54" xfId="6" applyFont="1" applyBorder="1" applyAlignment="1">
      <alignment horizontal="center" vertical="center"/>
    </xf>
    <xf numFmtId="9" fontId="68" fillId="19" borderId="91" xfId="6" applyFont="1" applyFill="1" applyBorder="1" applyAlignment="1">
      <alignment horizontal="center" vertical="center"/>
    </xf>
    <xf numFmtId="0" fontId="49" fillId="0" borderId="0" xfId="0" applyFont="1" applyAlignment="1">
      <alignment wrapText="1"/>
    </xf>
    <xf numFmtId="17" fontId="6" fillId="0" borderId="0" xfId="5" applyNumberFormat="1" applyFont="1" applyFill="1" applyBorder="1" applyAlignment="1">
      <alignment horizontal="center" vertical="center" wrapText="1"/>
    </xf>
    <xf numFmtId="4" fontId="5" fillId="0" borderId="0" xfId="1" applyNumberFormat="1" applyFont="1" applyFill="1" applyBorder="1" applyAlignment="1">
      <alignment horizontal="center" vertical="center" wrapText="1"/>
    </xf>
    <xf numFmtId="4" fontId="5" fillId="0" borderId="0" xfId="5" applyNumberFormat="1" applyFont="1" applyFill="1" applyBorder="1" applyAlignment="1">
      <alignment horizontal="center" vertical="center" wrapText="1"/>
    </xf>
    <xf numFmtId="4" fontId="49" fillId="0" borderId="0" xfId="0" applyNumberFormat="1" applyFont="1" applyAlignment="1">
      <alignment horizontal="center" vertical="center"/>
    </xf>
    <xf numFmtId="0" fontId="6" fillId="0" borderId="54" xfId="0" applyFont="1" applyBorder="1" applyAlignment="1">
      <alignment horizontal="center" vertical="center"/>
    </xf>
    <xf numFmtId="10" fontId="6" fillId="0" borderId="54" xfId="5" applyNumberFormat="1" applyFont="1" applyBorder="1" applyAlignment="1">
      <alignment horizontal="center" vertical="center"/>
    </xf>
    <xf numFmtId="164" fontId="22" fillId="6" borderId="127" xfId="5" applyFont="1" applyFill="1" applyBorder="1" applyAlignment="1">
      <alignment horizontal="center" vertical="center" wrapText="1"/>
    </xf>
    <xf numFmtId="164" fontId="22" fillId="0" borderId="128" xfId="5" applyFont="1" applyFill="1" applyBorder="1" applyAlignment="1">
      <alignment horizontal="center" vertical="center" wrapText="1"/>
    </xf>
    <xf numFmtId="43" fontId="21" fillId="6" borderId="54" xfId="0" applyNumberFormat="1" applyFont="1" applyFill="1" applyBorder="1" applyAlignment="1" applyProtection="1">
      <alignment horizontal="left" vertical="center" wrapText="1"/>
      <protection locked="0"/>
    </xf>
    <xf numFmtId="180" fontId="21" fillId="12" borderId="54" xfId="0" applyNumberFormat="1" applyFont="1" applyFill="1" applyBorder="1" applyAlignment="1">
      <alignment horizontal="left" vertical="center"/>
    </xf>
    <xf numFmtId="43" fontId="21" fillId="12" borderId="54" xfId="0" applyNumberFormat="1" applyFont="1" applyFill="1" applyBorder="1" applyAlignment="1" applyProtection="1">
      <alignment horizontal="left" vertical="center" wrapText="1"/>
      <protection locked="0"/>
    </xf>
    <xf numFmtId="43" fontId="21" fillId="12" borderId="84" xfId="0" applyNumberFormat="1" applyFont="1" applyFill="1" applyBorder="1" applyAlignment="1" applyProtection="1">
      <alignment horizontal="left" vertical="center" wrapText="1"/>
      <protection locked="0"/>
    </xf>
    <xf numFmtId="164" fontId="21" fillId="6" borderId="54" xfId="16" applyFont="1" applyFill="1" applyBorder="1" applyAlignment="1">
      <alignment vertical="center"/>
    </xf>
    <xf numFmtId="164" fontId="21" fillId="12" borderId="54" xfId="16" applyFont="1" applyFill="1" applyBorder="1" applyAlignment="1">
      <alignment vertical="center"/>
    </xf>
    <xf numFmtId="164" fontId="21" fillId="12" borderId="84" xfId="16" applyFont="1" applyFill="1" applyBorder="1" applyAlignment="1">
      <alignment vertical="center"/>
    </xf>
    <xf numFmtId="0" fontId="30" fillId="0" borderId="66" xfId="4" applyNumberFormat="1" applyFont="1" applyFill="1" applyBorder="1" applyAlignment="1" applyProtection="1">
      <alignment horizontal="center" vertical="center" wrapText="1"/>
      <protection locked="0"/>
    </xf>
    <xf numFmtId="0" fontId="30" fillId="0" borderId="54" xfId="0" applyFont="1" applyBorder="1" applyAlignment="1">
      <alignment horizontal="center"/>
    </xf>
    <xf numFmtId="49" fontId="30" fillId="0" borderId="54" xfId="4" applyNumberFormat="1" applyFont="1" applyBorder="1" applyAlignment="1" applyProtection="1">
      <alignment horizontal="center"/>
    </xf>
    <xf numFmtId="0" fontId="30" fillId="0" borderId="54" xfId="0" applyFont="1" applyBorder="1" applyAlignment="1">
      <alignment horizontal="left"/>
    </xf>
    <xf numFmtId="43" fontId="30" fillId="0" borderId="54" xfId="4" applyFont="1" applyBorder="1" applyAlignment="1" applyProtection="1">
      <alignment horizontal="center"/>
    </xf>
    <xf numFmtId="49" fontId="29" fillId="9" borderId="52" xfId="0" applyNumberFormat="1" applyFont="1" applyFill="1" applyBorder="1" applyAlignment="1" applyProtection="1">
      <alignment horizontal="left" vertical="center"/>
      <protection locked="0"/>
    </xf>
    <xf numFmtId="0" fontId="29" fillId="9" borderId="41" xfId="0" applyFont="1" applyFill="1" applyBorder="1" applyAlignment="1">
      <alignment horizontal="left" vertical="center" wrapText="1"/>
    </xf>
    <xf numFmtId="0" fontId="30" fillId="9" borderId="129" xfId="4" applyNumberFormat="1" applyFont="1" applyFill="1" applyBorder="1" applyAlignment="1" applyProtection="1">
      <alignment horizontal="right" vertical="center" wrapText="1"/>
    </xf>
    <xf numFmtId="0" fontId="30" fillId="0" borderId="90" xfId="0" applyFont="1" applyBorder="1"/>
    <xf numFmtId="0" fontId="24" fillId="0" borderId="0" xfId="0" applyFont="1" applyAlignment="1">
      <alignment horizontal="left" vertical="center" wrapText="1"/>
    </xf>
    <xf numFmtId="0" fontId="69" fillId="0" borderId="0" xfId="0" applyFont="1"/>
    <xf numFmtId="0" fontId="6" fillId="0" borderId="93" xfId="0" applyFont="1" applyBorder="1" applyAlignment="1">
      <alignment horizontal="center" vertical="center" wrapText="1"/>
    </xf>
    <xf numFmtId="0" fontId="10" fillId="0" borderId="93" xfId="0" applyFont="1" applyBorder="1" applyAlignment="1">
      <alignment horizontal="center" vertical="center" wrapText="1"/>
    </xf>
    <xf numFmtId="0" fontId="10" fillId="7" borderId="13" xfId="0" applyFont="1" applyFill="1" applyBorder="1" applyAlignment="1">
      <alignment horizontal="center" vertical="center"/>
    </xf>
    <xf numFmtId="0" fontId="10" fillId="7" borderId="14" xfId="0" quotePrefix="1" applyFont="1" applyFill="1" applyBorder="1" applyAlignment="1">
      <alignment horizontal="center" vertical="center" wrapText="1"/>
    </xf>
    <xf numFmtId="0" fontId="10" fillId="7" borderId="14" xfId="0" applyFont="1" applyFill="1" applyBorder="1" applyAlignment="1">
      <alignment horizontal="center" vertical="center" wrapText="1"/>
    </xf>
    <xf numFmtId="0" fontId="10" fillId="7" borderId="14" xfId="0" applyFont="1" applyFill="1" applyBorder="1" applyAlignment="1">
      <alignment horizontal="justify" vertical="center" wrapText="1"/>
    </xf>
    <xf numFmtId="43" fontId="10" fillId="7" borderId="14" xfId="1" applyFont="1" applyFill="1" applyBorder="1" applyAlignment="1">
      <alignment vertical="center"/>
    </xf>
    <xf numFmtId="164" fontId="10" fillId="7" borderId="55" xfId="5" applyFont="1" applyFill="1" applyBorder="1" applyAlignment="1">
      <alignment horizontal="right" vertical="center" wrapText="1"/>
    </xf>
    <xf numFmtId="164" fontId="10" fillId="7" borderId="15" xfId="5" applyFont="1" applyFill="1" applyBorder="1" applyAlignment="1">
      <alignment horizontal="center" vertical="center" wrapText="1"/>
    </xf>
    <xf numFmtId="164" fontId="20" fillId="7" borderId="123" xfId="5" applyFont="1" applyFill="1" applyBorder="1" applyAlignment="1">
      <alignment horizontal="center" vertical="center" wrapText="1"/>
    </xf>
    <xf numFmtId="4" fontId="10" fillId="7" borderId="122" xfId="32" applyNumberFormat="1" applyFont="1" applyFill="1" applyBorder="1" applyAlignment="1">
      <alignment horizontal="center" vertical="center"/>
    </xf>
    <xf numFmtId="10" fontId="17" fillId="7" borderId="122" xfId="0" applyNumberFormat="1" applyFont="1" applyFill="1" applyBorder="1" applyAlignment="1">
      <alignment horizontal="center" vertical="center"/>
    </xf>
    <xf numFmtId="4" fontId="10" fillId="7" borderId="122" xfId="0" applyNumberFormat="1" applyFont="1" applyFill="1" applyBorder="1" applyAlignment="1">
      <alignment horizontal="center" vertical="center"/>
    </xf>
    <xf numFmtId="0" fontId="27" fillId="7" borderId="0" xfId="0" applyFont="1" applyFill="1" applyAlignment="1">
      <alignment vertical="center"/>
    </xf>
    <xf numFmtId="0" fontId="6" fillId="0" borderId="54" xfId="0" applyFont="1" applyBorder="1" applyAlignment="1">
      <alignment horizontal="center" vertical="center" wrapText="1"/>
    </xf>
    <xf numFmtId="0" fontId="6" fillId="0" borderId="54" xfId="0" applyFont="1" applyBorder="1" applyAlignment="1">
      <alignment horizontal="justify" vertical="center" wrapText="1"/>
    </xf>
    <xf numFmtId="0" fontId="10" fillId="0" borderId="54" xfId="0" quotePrefix="1" applyFont="1" applyBorder="1" applyAlignment="1">
      <alignment horizontal="center" vertical="center"/>
    </xf>
    <xf numFmtId="0" fontId="10" fillId="0" borderId="54" xfId="0" applyFont="1" applyBorder="1" applyAlignment="1">
      <alignment horizontal="justify" vertical="center" wrapText="1"/>
    </xf>
    <xf numFmtId="0" fontId="6" fillId="0" borderId="54" xfId="0" quotePrefix="1" applyFont="1" applyBorder="1" applyAlignment="1">
      <alignment horizontal="center" vertical="center" wrapText="1"/>
    </xf>
    <xf numFmtId="4" fontId="10" fillId="7" borderId="54" xfId="32" applyNumberFormat="1" applyFont="1" applyFill="1" applyBorder="1" applyAlignment="1">
      <alignment horizontal="left" vertical="center" wrapText="1"/>
    </xf>
    <xf numFmtId="0" fontId="10" fillId="0" borderId="54" xfId="0" quotePrefix="1" applyFont="1" applyBorder="1" applyAlignment="1">
      <alignment horizontal="center" vertical="center" wrapText="1"/>
    </xf>
    <xf numFmtId="0" fontId="6" fillId="0" borderId="54" xfId="0" applyFont="1" applyBorder="1" applyAlignment="1">
      <alignment vertical="center" wrapText="1"/>
    </xf>
    <xf numFmtId="0" fontId="6" fillId="0" borderId="54" xfId="0" quotePrefix="1" applyFont="1" applyBorder="1" applyAlignment="1">
      <alignment horizontal="center" vertical="center"/>
    </xf>
    <xf numFmtId="9" fontId="68" fillId="0" borderId="84" xfId="6" applyFont="1" applyBorder="1" applyAlignment="1">
      <alignment horizontal="center" vertical="center"/>
    </xf>
    <xf numFmtId="10" fontId="5" fillId="0" borderId="97" xfId="6" applyNumberFormat="1" applyFont="1" applyBorder="1" applyAlignment="1">
      <alignment horizontal="center" vertical="center"/>
    </xf>
    <xf numFmtId="10" fontId="5" fillId="0" borderId="66" xfId="6" applyNumberFormat="1" applyFont="1" applyFill="1" applyBorder="1" applyAlignment="1">
      <alignment horizontal="center" vertical="center" wrapText="1"/>
    </xf>
    <xf numFmtId="4" fontId="5" fillId="0" borderId="0" xfId="0" applyNumberFormat="1" applyFont="1" applyAlignment="1">
      <alignment horizontal="center" vertical="center" wrapText="1"/>
    </xf>
    <xf numFmtId="10" fontId="5" fillId="0" borderId="132" xfId="1" applyNumberFormat="1" applyFont="1" applyFill="1" applyBorder="1" applyAlignment="1">
      <alignment horizontal="center" vertical="center" wrapText="1"/>
    </xf>
    <xf numFmtId="10" fontId="5" fillId="0" borderId="71" xfId="6" applyNumberFormat="1" applyFont="1" applyFill="1" applyBorder="1" applyAlignment="1">
      <alignment horizontal="center" vertical="center"/>
    </xf>
    <xf numFmtId="10" fontId="5" fillId="0" borderId="132" xfId="6" applyNumberFormat="1" applyFont="1" applyFill="1" applyBorder="1" applyAlignment="1">
      <alignment horizontal="center" vertical="center"/>
    </xf>
    <xf numFmtId="9" fontId="68" fillId="18" borderId="86" xfId="6" applyFont="1" applyFill="1" applyBorder="1" applyAlignment="1">
      <alignment horizontal="center" vertical="center"/>
    </xf>
    <xf numFmtId="0" fontId="6" fillId="0" borderId="78" xfId="0" applyFont="1" applyBorder="1" applyAlignment="1">
      <alignment horizontal="center" vertical="center"/>
    </xf>
    <xf numFmtId="0" fontId="5" fillId="0" borderId="79" xfId="0" applyFont="1" applyBorder="1" applyAlignment="1">
      <alignment horizontal="center" vertical="center" wrapText="1"/>
    </xf>
    <xf numFmtId="0" fontId="5" fillId="0" borderId="79" xfId="0" applyFont="1" applyBorder="1" applyAlignment="1">
      <alignment horizontal="left" vertical="center" wrapText="1"/>
    </xf>
    <xf numFmtId="4" fontId="5" fillId="0" borderId="79" xfId="1" applyNumberFormat="1" applyFont="1" applyFill="1" applyBorder="1" applyAlignment="1">
      <alignment horizontal="center" vertical="center" wrapText="1"/>
    </xf>
    <xf numFmtId="4" fontId="5" fillId="0" borderId="79" xfId="5" applyNumberFormat="1" applyFont="1" applyFill="1" applyBorder="1" applyAlignment="1">
      <alignment horizontal="center" vertical="center" wrapText="1"/>
    </xf>
    <xf numFmtId="4" fontId="5" fillId="0" borderId="133" xfId="6" applyNumberFormat="1" applyFont="1" applyFill="1" applyBorder="1" applyAlignment="1">
      <alignment horizontal="center" vertical="center"/>
    </xf>
    <xf numFmtId="10" fontId="5" fillId="0" borderId="133" xfId="6" applyNumberFormat="1" applyFont="1" applyFill="1" applyBorder="1" applyAlignment="1">
      <alignment horizontal="center" vertical="center"/>
    </xf>
    <xf numFmtId="9" fontId="68" fillId="0" borderId="125" xfId="6" applyFont="1" applyBorder="1" applyAlignment="1">
      <alignment horizontal="center" vertical="center"/>
    </xf>
    <xf numFmtId="9" fontId="68" fillId="17" borderId="126" xfId="6" applyFont="1" applyFill="1" applyBorder="1" applyAlignment="1">
      <alignment horizontal="center" vertical="center"/>
    </xf>
    <xf numFmtId="2" fontId="21" fillId="15" borderId="90" xfId="0" applyNumberFormat="1" applyFont="1" applyFill="1" applyBorder="1" applyAlignment="1">
      <alignment horizontal="center" wrapText="1"/>
    </xf>
    <xf numFmtId="10" fontId="21" fillId="15" borderId="90" xfId="0" applyNumberFormat="1" applyFont="1" applyFill="1" applyBorder="1" applyAlignment="1">
      <alignment horizontal="center" vertical="center"/>
    </xf>
    <xf numFmtId="164" fontId="20" fillId="6" borderId="90" xfId="16" applyFont="1" applyFill="1" applyBorder="1" applyAlignment="1">
      <alignment horizontal="center" vertical="center"/>
    </xf>
    <xf numFmtId="164" fontId="20" fillId="12" borderId="90" xfId="16" applyFont="1" applyFill="1" applyBorder="1" applyAlignment="1">
      <alignment horizontal="center" vertical="center"/>
    </xf>
    <xf numFmtId="10" fontId="21" fillId="15" borderId="105" xfId="0" applyNumberFormat="1" applyFont="1" applyFill="1" applyBorder="1" applyAlignment="1">
      <alignment horizontal="center" vertical="center"/>
    </xf>
    <xf numFmtId="0" fontId="5" fillId="0" borderId="116" xfId="0" applyFont="1" applyBorder="1" applyAlignment="1">
      <alignment horizontal="center" vertical="center" wrapText="1"/>
    </xf>
    <xf numFmtId="0" fontId="5" fillId="0" borderId="85" xfId="0" applyFont="1" applyBorder="1" applyAlignment="1">
      <alignment horizontal="center" vertical="center" wrapText="1"/>
    </xf>
    <xf numFmtId="4" fontId="5" fillId="0" borderId="85" xfId="1" applyNumberFormat="1" applyFont="1" applyFill="1" applyBorder="1" applyAlignment="1">
      <alignment horizontal="center" vertical="center" wrapText="1"/>
    </xf>
    <xf numFmtId="4" fontId="5" fillId="0" borderId="85" xfId="5" applyNumberFormat="1" applyFont="1" applyFill="1" applyBorder="1" applyAlignment="1">
      <alignment horizontal="center" vertical="center" wrapText="1"/>
    </xf>
    <xf numFmtId="10" fontId="5" fillId="0" borderId="85" xfId="6" applyNumberFormat="1" applyFont="1" applyFill="1" applyBorder="1" applyAlignment="1">
      <alignment horizontal="center" vertical="center" wrapText="1"/>
    </xf>
    <xf numFmtId="0" fontId="68" fillId="0" borderId="85" xfId="0" applyFont="1" applyBorder="1" applyAlignment="1">
      <alignment horizontal="center" vertical="center"/>
    </xf>
    <xf numFmtId="43" fontId="68" fillId="0" borderId="114" xfId="1" applyFont="1" applyBorder="1" applyAlignment="1">
      <alignment horizontal="center" vertical="center"/>
    </xf>
    <xf numFmtId="43" fontId="10" fillId="19" borderId="54" xfId="1" applyFont="1" applyFill="1" applyBorder="1" applyAlignment="1">
      <alignment horizontal="center" vertical="center"/>
    </xf>
    <xf numFmtId="43" fontId="10" fillId="18" borderId="54" xfId="1" applyFont="1" applyFill="1" applyBorder="1" applyAlignment="1">
      <alignment horizontal="center" vertical="center"/>
    </xf>
    <xf numFmtId="43" fontId="10" fillId="17" borderId="54" xfId="1" applyFont="1" applyFill="1" applyBorder="1" applyAlignment="1">
      <alignment horizontal="center" vertical="center"/>
    </xf>
    <xf numFmtId="0" fontId="6" fillId="0" borderId="54" xfId="0" applyFont="1" applyBorder="1" applyAlignment="1">
      <alignment wrapText="1"/>
    </xf>
    <xf numFmtId="4" fontId="6" fillId="0" borderId="54" xfId="0" applyNumberFormat="1" applyFont="1" applyBorder="1" applyAlignment="1">
      <alignment horizontal="center" vertical="center"/>
    </xf>
    <xf numFmtId="4" fontId="27" fillId="0" borderId="0" xfId="0" applyNumberFormat="1" applyFont="1" applyAlignment="1">
      <alignment vertical="center"/>
    </xf>
    <xf numFmtId="4" fontId="27" fillId="0" borderId="0" xfId="0" applyNumberFormat="1" applyFont="1" applyAlignment="1">
      <alignment horizontal="left" vertical="center"/>
    </xf>
    <xf numFmtId="4" fontId="70" fillId="0" borderId="0" xfId="0" applyNumberFormat="1" applyFont="1" applyAlignment="1">
      <alignment vertical="center"/>
    </xf>
    <xf numFmtId="4" fontId="27" fillId="7" borderId="0" xfId="0" applyNumberFormat="1" applyFont="1" applyFill="1" applyAlignment="1">
      <alignment vertical="center"/>
    </xf>
    <xf numFmtId="0" fontId="71" fillId="31" borderId="0" xfId="0" applyFont="1" applyFill="1" applyAlignment="1">
      <alignment vertical="top" wrapText="1"/>
    </xf>
    <xf numFmtId="0" fontId="0" fillId="31" borderId="0" xfId="0" applyFill="1" applyAlignment="1">
      <alignment vertical="top" wrapText="1"/>
    </xf>
    <xf numFmtId="17" fontId="73" fillId="31" borderId="0" xfId="0" applyNumberFormat="1" applyFont="1" applyFill="1" applyAlignment="1">
      <alignment vertical="top" wrapText="1"/>
    </xf>
    <xf numFmtId="0" fontId="74" fillId="0" borderId="0" xfId="0" applyFont="1" applyAlignment="1">
      <alignment horizontal="left" vertical="top" wrapText="1"/>
    </xf>
    <xf numFmtId="0" fontId="75" fillId="0" borderId="0" xfId="0" applyFont="1" applyAlignment="1">
      <alignment horizontal="center" vertical="top" wrapText="1"/>
    </xf>
    <xf numFmtId="3" fontId="76" fillId="0" borderId="0" xfId="0" applyNumberFormat="1" applyFont="1" applyAlignment="1">
      <alignment horizontal="center" vertical="top" shrinkToFit="1"/>
    </xf>
    <xf numFmtId="3" fontId="76" fillId="0" borderId="0" xfId="0" applyNumberFormat="1" applyFont="1" applyAlignment="1">
      <alignment horizontal="left" vertical="top" indent="1" shrinkToFit="1"/>
    </xf>
    <xf numFmtId="0" fontId="74" fillId="32" borderId="0" xfId="0" applyFont="1" applyFill="1" applyAlignment="1">
      <alignment horizontal="left" vertical="top" wrapText="1"/>
    </xf>
    <xf numFmtId="0" fontId="75" fillId="32" borderId="0" xfId="0" applyFont="1" applyFill="1" applyAlignment="1">
      <alignment horizontal="center" vertical="top" wrapText="1"/>
    </xf>
    <xf numFmtId="3" fontId="76" fillId="32" borderId="0" xfId="0" applyNumberFormat="1" applyFont="1" applyFill="1" applyAlignment="1">
      <alignment horizontal="center" vertical="top" shrinkToFit="1"/>
    </xf>
    <xf numFmtId="3" fontId="76" fillId="32" borderId="0" xfId="0" applyNumberFormat="1" applyFont="1" applyFill="1" applyAlignment="1">
      <alignment horizontal="left" vertical="top" indent="1" shrinkToFit="1"/>
    </xf>
    <xf numFmtId="0" fontId="75" fillId="32" borderId="0" xfId="0" applyFont="1" applyFill="1" applyAlignment="1">
      <alignment horizontal="left" vertical="top" wrapText="1"/>
    </xf>
    <xf numFmtId="0" fontId="75" fillId="0" borderId="0" xfId="0" applyFont="1" applyAlignment="1">
      <alignment horizontal="left" vertical="top" wrapText="1"/>
    </xf>
    <xf numFmtId="0" fontId="16" fillId="0" borderId="0" xfId="0" applyFont="1" applyAlignment="1">
      <alignment horizontal="center" vertical="center"/>
    </xf>
    <xf numFmtId="0" fontId="16" fillId="0" borderId="0" xfId="0" applyFont="1" applyAlignment="1">
      <alignment horizontal="left" vertical="center" wrapText="1"/>
    </xf>
    <xf numFmtId="4" fontId="16" fillId="0" borderId="0" xfId="0" applyNumberFormat="1" applyFont="1" applyAlignment="1">
      <alignment horizontal="right" vertical="center"/>
    </xf>
    <xf numFmtId="0" fontId="5" fillId="0" borderId="0" xfId="0" applyFont="1" applyAlignment="1">
      <alignment horizontal="right" vertical="center" wrapText="1"/>
    </xf>
    <xf numFmtId="0" fontId="77" fillId="0" borderId="50" xfId="0" applyFont="1" applyBorder="1" applyAlignment="1">
      <alignment horizontal="left" vertical="top" wrapText="1"/>
    </xf>
    <xf numFmtId="0" fontId="77" fillId="0" borderId="50" xfId="0" applyFont="1" applyBorder="1" applyAlignment="1">
      <alignment horizontal="center" vertical="top" wrapText="1"/>
    </xf>
    <xf numFmtId="4" fontId="36" fillId="0" borderId="0" xfId="0" applyNumberFormat="1" applyFont="1" applyAlignment="1">
      <alignment horizontal="center" vertical="top" shrinkToFit="1"/>
    </xf>
    <xf numFmtId="0" fontId="77" fillId="0" borderId="50" xfId="0" applyFont="1" applyBorder="1" applyAlignment="1">
      <alignment horizontal="right" vertical="top" wrapText="1"/>
    </xf>
    <xf numFmtId="4" fontId="77" fillId="0" borderId="50" xfId="0" applyNumberFormat="1" applyFont="1" applyBorder="1" applyAlignment="1">
      <alignment horizontal="right" vertical="top" wrapText="1"/>
    </xf>
    <xf numFmtId="0" fontId="17" fillId="0" borderId="49" xfId="0" applyFont="1" applyBorder="1" applyAlignment="1">
      <alignment vertical="top" wrapText="1"/>
    </xf>
    <xf numFmtId="0" fontId="79" fillId="21" borderId="50" xfId="37" applyFont="1" applyFill="1" applyBorder="1" applyAlignment="1">
      <alignment horizontal="left" vertical="top" wrapText="1"/>
    </xf>
    <xf numFmtId="0" fontId="79" fillId="21" borderId="50" xfId="37" applyFont="1" applyFill="1" applyBorder="1" applyAlignment="1">
      <alignment horizontal="center" vertical="top" wrapText="1"/>
    </xf>
    <xf numFmtId="0" fontId="78" fillId="0" borderId="50" xfId="37" applyBorder="1" applyAlignment="1">
      <alignment horizontal="left" wrapText="1"/>
    </xf>
    <xf numFmtId="1" fontId="16" fillId="0" borderId="50" xfId="37" applyNumberFormat="1" applyFont="1" applyBorder="1" applyAlignment="1">
      <alignment horizontal="left" vertical="top" shrinkToFit="1"/>
    </xf>
    <xf numFmtId="0" fontId="77" fillId="0" borderId="50" xfId="37" applyFont="1" applyBorder="1" applyAlignment="1">
      <alignment horizontal="left" vertical="top" wrapText="1" indent="1"/>
    </xf>
    <xf numFmtId="0" fontId="77" fillId="0" borderId="50" xfId="37" applyFont="1" applyBorder="1" applyAlignment="1">
      <alignment horizontal="center" vertical="top" wrapText="1"/>
    </xf>
    <xf numFmtId="0" fontId="79" fillId="0" borderId="47" xfId="37" applyFont="1" applyBorder="1" applyAlignment="1">
      <alignment vertical="top" wrapText="1"/>
    </xf>
    <xf numFmtId="0" fontId="79" fillId="0" borderId="48" xfId="37" applyFont="1" applyBorder="1" applyAlignment="1">
      <alignment vertical="top" wrapText="1"/>
    </xf>
    <xf numFmtId="0" fontId="77" fillId="0" borderId="50" xfId="37" applyFont="1" applyBorder="1" applyAlignment="1">
      <alignment horizontal="right" vertical="top" wrapText="1"/>
    </xf>
    <xf numFmtId="0" fontId="79" fillId="21" borderId="50" xfId="37" applyFont="1" applyFill="1" applyBorder="1" applyAlignment="1">
      <alignment horizontal="right" vertical="top" wrapText="1"/>
    </xf>
    <xf numFmtId="4" fontId="77" fillId="0" borderId="50" xfId="37" applyNumberFormat="1" applyFont="1" applyBorder="1" applyAlignment="1">
      <alignment horizontal="right" vertical="top" wrapText="1"/>
    </xf>
    <xf numFmtId="1" fontId="16" fillId="0" borderId="50" xfId="37" applyNumberFormat="1" applyFont="1" applyBorder="1" applyAlignment="1">
      <alignment horizontal="right" vertical="top" shrinkToFit="1"/>
    </xf>
    <xf numFmtId="0" fontId="77" fillId="0" borderId="50" xfId="37" applyFont="1" applyBorder="1" applyAlignment="1">
      <alignment horizontal="left" vertical="top" wrapText="1"/>
    </xf>
    <xf numFmtId="0" fontId="78" fillId="0" borderId="50" xfId="37" applyBorder="1" applyAlignment="1">
      <alignment horizontal="left" vertical="top" wrapText="1"/>
    </xf>
    <xf numFmtId="0" fontId="81" fillId="0" borderId="0" xfId="38" applyFont="1" applyAlignment="1">
      <alignment horizontal="left"/>
    </xf>
    <xf numFmtId="0" fontId="81" fillId="0" borderId="0" xfId="38" applyFont="1" applyAlignment="1">
      <alignment wrapText="1"/>
    </xf>
    <xf numFmtId="0" fontId="80" fillId="0" borderId="0" xfId="38"/>
    <xf numFmtId="0" fontId="81" fillId="0" borderId="0" xfId="38" applyFont="1" applyAlignment="1">
      <alignment horizontal="right"/>
    </xf>
    <xf numFmtId="4" fontId="81" fillId="0" borderId="0" xfId="38" applyNumberFormat="1" applyFont="1" applyAlignment="1">
      <alignment horizontal="right"/>
    </xf>
    <xf numFmtId="0" fontId="80" fillId="0" borderId="0" xfId="38" applyAlignment="1">
      <alignment horizontal="right"/>
    </xf>
    <xf numFmtId="4" fontId="80" fillId="0" borderId="0" xfId="38" applyNumberFormat="1" applyAlignment="1">
      <alignment horizontal="right"/>
    </xf>
    <xf numFmtId="0" fontId="78" fillId="0" borderId="50" xfId="37" applyBorder="1" applyAlignment="1">
      <alignment horizontal="center" vertical="top" wrapText="1"/>
    </xf>
    <xf numFmtId="0" fontId="83" fillId="29" borderId="50" xfId="37" applyFont="1" applyFill="1" applyBorder="1" applyAlignment="1">
      <alignment horizontal="left" vertical="top" wrapText="1" indent="1"/>
    </xf>
    <xf numFmtId="0" fontId="83" fillId="29" borderId="50" xfId="37" applyFont="1" applyFill="1" applyBorder="1" applyAlignment="1">
      <alignment horizontal="left" vertical="top" wrapText="1"/>
    </xf>
    <xf numFmtId="0" fontId="83" fillId="29" borderId="50" xfId="37" applyFont="1" applyFill="1" applyBorder="1" applyAlignment="1">
      <alignment horizontal="center" vertical="top" wrapText="1"/>
    </xf>
    <xf numFmtId="0" fontId="78" fillId="29" borderId="50" xfId="37" applyFill="1" applyBorder="1" applyAlignment="1">
      <alignment horizontal="left" vertical="top" wrapText="1" indent="3"/>
    </xf>
    <xf numFmtId="1" fontId="47" fillId="0" borderId="50" xfId="37" applyNumberFormat="1" applyFont="1" applyBorder="1" applyAlignment="1">
      <alignment horizontal="right" vertical="top" shrinkToFit="1"/>
    </xf>
    <xf numFmtId="0" fontId="84" fillId="0" borderId="50" xfId="37" applyFont="1" applyBorder="1" applyAlignment="1">
      <alignment horizontal="center" vertical="top" wrapText="1"/>
    </xf>
    <xf numFmtId="0" fontId="78" fillId="30" borderId="50" xfId="37" applyFill="1" applyBorder="1" applyAlignment="1">
      <alignment horizontal="left" wrapText="1"/>
    </xf>
    <xf numFmtId="0" fontId="84" fillId="0" borderId="50" xfId="37" applyFont="1" applyBorder="1" applyAlignment="1">
      <alignment horizontal="right" vertical="top" wrapText="1"/>
    </xf>
    <xf numFmtId="4" fontId="84" fillId="0" borderId="50" xfId="37" applyNumberFormat="1" applyFont="1" applyBorder="1" applyAlignment="1">
      <alignment horizontal="right" vertical="top" wrapText="1"/>
    </xf>
    <xf numFmtId="4" fontId="0" fillId="0" borderId="0" xfId="0" applyNumberFormat="1"/>
    <xf numFmtId="4" fontId="6" fillId="0" borderId="54" xfId="5" applyNumberFormat="1" applyFont="1" applyFill="1" applyBorder="1" applyAlignment="1">
      <alignment horizontal="center" vertical="center" wrapText="1"/>
    </xf>
    <xf numFmtId="4" fontId="10" fillId="0" borderId="54" xfId="5" applyNumberFormat="1" applyFont="1" applyFill="1" applyBorder="1" applyAlignment="1">
      <alignment horizontal="center" vertical="center" wrapText="1"/>
    </xf>
    <xf numFmtId="4" fontId="6" fillId="0" borderId="54" xfId="1" applyNumberFormat="1" applyFont="1" applyFill="1" applyBorder="1" applyAlignment="1">
      <alignment horizontal="center" vertical="center" wrapText="1"/>
    </xf>
    <xf numFmtId="4" fontId="10" fillId="0" borderId="54" xfId="1" applyNumberFormat="1" applyFont="1" applyFill="1" applyBorder="1" applyAlignment="1">
      <alignment horizontal="center" vertical="center" wrapText="1"/>
    </xf>
    <xf numFmtId="4" fontId="6" fillId="0" borderId="54" xfId="1" applyNumberFormat="1" applyFont="1" applyBorder="1" applyAlignment="1">
      <alignment horizontal="center" vertical="center"/>
    </xf>
    <xf numFmtId="4" fontId="6" fillId="0" borderId="54" xfId="1" applyNumberFormat="1" applyFont="1" applyFill="1" applyBorder="1" applyAlignment="1">
      <alignment horizontal="center" vertical="center"/>
    </xf>
    <xf numFmtId="4" fontId="10" fillId="0" borderId="54" xfId="1" applyNumberFormat="1" applyFont="1" applyBorder="1" applyAlignment="1">
      <alignment horizontal="center" vertical="center"/>
    </xf>
    <xf numFmtId="10" fontId="5" fillId="0" borderId="40" xfId="1" applyNumberFormat="1" applyFont="1" applyFill="1" applyBorder="1" applyAlignment="1">
      <alignment horizontal="right" vertical="center" wrapText="1"/>
    </xf>
    <xf numFmtId="43" fontId="6" fillId="6" borderId="55" xfId="1" applyFont="1" applyFill="1" applyBorder="1" applyAlignment="1">
      <alignment horizontal="center" vertical="center" wrapText="1"/>
    </xf>
    <xf numFmtId="43" fontId="10" fillId="0" borderId="55" xfId="1" applyFont="1" applyFill="1" applyBorder="1" applyAlignment="1">
      <alignment horizontal="center" vertical="center" wrapText="1"/>
    </xf>
    <xf numFmtId="43" fontId="5" fillId="0" borderId="55" xfId="1" applyFont="1" applyFill="1" applyBorder="1" applyAlignment="1">
      <alignment horizontal="center" vertical="center" wrapText="1"/>
    </xf>
    <xf numFmtId="43" fontId="5" fillId="6" borderId="55" xfId="1" applyFont="1" applyFill="1" applyBorder="1" applyAlignment="1">
      <alignment horizontal="center" vertical="center" wrapText="1"/>
    </xf>
    <xf numFmtId="43" fontId="6" fillId="0" borderId="55" xfId="1" applyFont="1" applyFill="1" applyBorder="1" applyAlignment="1">
      <alignment horizontal="center" vertical="center" wrapText="1"/>
    </xf>
    <xf numFmtId="43" fontId="6" fillId="0" borderId="55" xfId="1" applyFont="1" applyBorder="1" applyAlignment="1">
      <alignment vertical="center"/>
    </xf>
    <xf numFmtId="43" fontId="10" fillId="6" borderId="55" xfId="1" applyFont="1" applyFill="1" applyBorder="1" applyAlignment="1">
      <alignment horizontal="center" vertical="center" wrapText="1"/>
    </xf>
    <xf numFmtId="43" fontId="5" fillId="6" borderId="63" xfId="1" applyFont="1" applyFill="1" applyBorder="1" applyAlignment="1">
      <alignment horizontal="center" vertical="center" wrapText="1"/>
    </xf>
    <xf numFmtId="43" fontId="6" fillId="0" borderId="59" xfId="1" applyFont="1" applyFill="1" applyBorder="1" applyAlignment="1">
      <alignment horizontal="center" vertical="center" wrapText="1"/>
    </xf>
    <xf numFmtId="43" fontId="6" fillId="0" borderId="55" xfId="1" applyFont="1" applyFill="1" applyBorder="1" applyAlignment="1">
      <alignment vertical="center"/>
    </xf>
    <xf numFmtId="43" fontId="5" fillId="0" borderId="56" xfId="1" applyFont="1" applyBorder="1" applyAlignment="1">
      <alignment vertical="center"/>
    </xf>
    <xf numFmtId="0" fontId="5" fillId="0" borderId="0" xfId="0" applyFont="1" applyAlignment="1">
      <alignment vertical="center" wrapText="1"/>
    </xf>
    <xf numFmtId="0" fontId="5" fillId="0" borderId="0" xfId="0" applyFont="1" applyAlignment="1">
      <alignment horizontal="center" vertical="center"/>
    </xf>
    <xf numFmtId="164" fontId="5" fillId="0" borderId="0" xfId="5" applyFont="1" applyBorder="1" applyAlignment="1">
      <alignment vertical="center"/>
    </xf>
    <xf numFmtId="4" fontId="10" fillId="23" borderId="0" xfId="32" applyNumberFormat="1" applyFont="1" applyFill="1" applyBorder="1" applyAlignment="1">
      <alignment horizontal="center" vertical="center"/>
    </xf>
    <xf numFmtId="4" fontId="6" fillId="23" borderId="0" xfId="0" applyNumberFormat="1" applyFont="1" applyFill="1" applyAlignment="1">
      <alignment horizontal="center" vertical="center"/>
    </xf>
    <xf numFmtId="0" fontId="5" fillId="0" borderId="54" xfId="0" applyFont="1" applyBorder="1" applyAlignment="1">
      <alignment vertical="center" wrapText="1"/>
    </xf>
    <xf numFmtId="0" fontId="5" fillId="0" borderId="54" xfId="0" applyFont="1" applyBorder="1" applyAlignment="1">
      <alignment horizontal="center" vertical="center"/>
    </xf>
    <xf numFmtId="43" fontId="5" fillId="0" borderId="54" xfId="1" applyFont="1" applyBorder="1" applyAlignment="1">
      <alignment horizontal="center" vertical="center"/>
    </xf>
    <xf numFmtId="164" fontId="5" fillId="0" borderId="54" xfId="5" applyFont="1" applyBorder="1" applyAlignment="1">
      <alignment horizontal="center" vertical="center"/>
    </xf>
    <xf numFmtId="17" fontId="86" fillId="34" borderId="54" xfId="0" applyNumberFormat="1" applyFont="1" applyFill="1" applyBorder="1" applyAlignment="1">
      <alignment horizontal="center" vertical="center"/>
    </xf>
    <xf numFmtId="17" fontId="86" fillId="34" borderId="54" xfId="1" applyNumberFormat="1" applyFont="1" applyFill="1" applyBorder="1" applyAlignment="1">
      <alignment horizontal="center" vertical="center"/>
    </xf>
    <xf numFmtId="43" fontId="86" fillId="34" borderId="54" xfId="1" applyFont="1" applyFill="1" applyBorder="1" applyAlignment="1">
      <alignment horizontal="center" vertical="center"/>
    </xf>
    <xf numFmtId="164" fontId="86" fillId="34" borderId="54" xfId="5" applyFont="1" applyFill="1" applyBorder="1" applyAlignment="1">
      <alignment horizontal="center" vertical="center"/>
    </xf>
    <xf numFmtId="10" fontId="86" fillId="34" borderId="54" xfId="0" applyNumberFormat="1" applyFont="1" applyFill="1" applyBorder="1" applyAlignment="1">
      <alignment horizontal="center" vertical="center"/>
    </xf>
    <xf numFmtId="43" fontId="6" fillId="0" borderId="54" xfId="1" applyFont="1" applyBorder="1" applyAlignment="1">
      <alignment horizontal="center" vertical="center"/>
    </xf>
    <xf numFmtId="164" fontId="6" fillId="0" borderId="54" xfId="5" applyFont="1" applyBorder="1" applyAlignment="1">
      <alignment horizontal="center" vertical="center"/>
    </xf>
    <xf numFmtId="4" fontId="6" fillId="33" borderId="54" xfId="0" applyNumberFormat="1" applyFont="1" applyFill="1" applyBorder="1" applyAlignment="1">
      <alignment horizontal="center" vertical="center"/>
    </xf>
    <xf numFmtId="4" fontId="6" fillId="33" borderId="54" xfId="1" applyNumberFormat="1" applyFont="1" applyFill="1" applyBorder="1" applyAlignment="1">
      <alignment horizontal="center" vertical="center"/>
    </xf>
    <xf numFmtId="43" fontId="6" fillId="33" borderId="54" xfId="1" applyFont="1" applyFill="1" applyBorder="1" applyAlignment="1">
      <alignment horizontal="center" vertical="center"/>
    </xf>
    <xf numFmtId="164" fontId="6" fillId="33" borderId="54" xfId="5" applyFont="1" applyFill="1" applyBorder="1" applyAlignment="1">
      <alignment horizontal="center" vertical="center"/>
    </xf>
    <xf numFmtId="4" fontId="6" fillId="0" borderId="54" xfId="5" applyNumberFormat="1" applyFont="1" applyBorder="1" applyAlignment="1">
      <alignment horizontal="center" vertical="center"/>
    </xf>
    <xf numFmtId="4" fontId="6" fillId="33" borderId="54" xfId="5" applyNumberFormat="1" applyFont="1" applyFill="1" applyBorder="1" applyAlignment="1">
      <alignment horizontal="center" vertical="center"/>
    </xf>
    <xf numFmtId="4" fontId="6" fillId="7" borderId="54" xfId="0" applyNumberFormat="1" applyFont="1" applyFill="1" applyBorder="1" applyAlignment="1">
      <alignment horizontal="center" vertical="center"/>
    </xf>
    <xf numFmtId="0" fontId="5" fillId="0" borderId="41" xfId="0" applyFont="1" applyBorder="1" applyAlignment="1">
      <alignment horizontal="center"/>
    </xf>
    <xf numFmtId="0" fontId="5" fillId="0" borderId="6" xfId="0" applyFont="1" applyBorder="1" applyAlignment="1">
      <alignment horizontal="center"/>
    </xf>
    <xf numFmtId="0" fontId="5" fillId="0" borderId="52" xfId="0" applyFont="1" applyBorder="1" applyAlignment="1">
      <alignment horizontal="center"/>
    </xf>
    <xf numFmtId="0" fontId="5" fillId="0" borderId="0" xfId="0" applyFont="1" applyAlignment="1">
      <alignment horizontal="left" vertical="top" wrapText="1"/>
    </xf>
    <xf numFmtId="0" fontId="11" fillId="0" borderId="0" xfId="0" applyFont="1" applyAlignment="1">
      <alignment horizontal="center" wrapText="1"/>
    </xf>
    <xf numFmtId="0" fontId="11" fillId="5" borderId="54" xfId="0" applyFont="1" applyFill="1" applyBorder="1" applyAlignment="1">
      <alignment horizontal="center" wrapText="1"/>
    </xf>
    <xf numFmtId="0" fontId="11" fillId="5" borderId="64" xfId="0" applyFont="1" applyFill="1" applyBorder="1" applyAlignment="1">
      <alignment horizontal="center" wrapText="1"/>
    </xf>
    <xf numFmtId="0" fontId="11" fillId="5" borderId="65" xfId="0" applyFont="1" applyFill="1" applyBorder="1" applyAlignment="1">
      <alignment horizontal="center" wrapText="1"/>
    </xf>
    <xf numFmtId="0" fontId="11" fillId="5" borderId="66" xfId="0" applyFont="1" applyFill="1" applyBorder="1" applyAlignment="1">
      <alignment horizontal="center" wrapText="1"/>
    </xf>
    <xf numFmtId="0" fontId="87" fillId="0" borderId="54" xfId="0" applyFont="1" applyBorder="1" applyAlignment="1">
      <alignment horizontal="left" vertical="center" wrapText="1"/>
    </xf>
    <xf numFmtId="164" fontId="22" fillId="0" borderId="54" xfId="5" applyFont="1" applyBorder="1" applyAlignment="1">
      <alignment horizontal="center" vertical="center"/>
    </xf>
    <xf numFmtId="0" fontId="5" fillId="0" borderId="54" xfId="0" applyFont="1" applyBorder="1" applyAlignment="1">
      <alignment horizontal="center" vertical="center"/>
    </xf>
    <xf numFmtId="17" fontId="86" fillId="34" borderId="54" xfId="0" applyNumberFormat="1" applyFont="1" applyFill="1" applyBorder="1" applyAlignment="1">
      <alignment horizontal="center" vertical="center"/>
    </xf>
    <xf numFmtId="0" fontId="87" fillId="33" borderId="54" xfId="0" applyFont="1" applyFill="1" applyBorder="1" applyAlignment="1">
      <alignment horizontal="left" vertical="center" wrapText="1"/>
    </xf>
    <xf numFmtId="0" fontId="6" fillId="0" borderId="6" xfId="0" applyFont="1" applyBorder="1" applyAlignment="1">
      <alignment horizontal="center" vertical="center"/>
    </xf>
    <xf numFmtId="0" fontId="87" fillId="7" borderId="54" xfId="0" applyFont="1" applyFill="1" applyBorder="1" applyAlignment="1">
      <alignment horizontal="left"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right" vertical="center" wrapText="1"/>
    </xf>
    <xf numFmtId="0" fontId="5" fillId="0" borderId="2" xfId="0" applyFont="1" applyBorder="1" applyAlignment="1">
      <alignment horizontal="left" vertical="center" wrapText="1"/>
    </xf>
    <xf numFmtId="0" fontId="5" fillId="0" borderId="41" xfId="0" applyFont="1" applyBorder="1" applyAlignment="1">
      <alignment horizontal="center" vertical="center"/>
    </xf>
    <xf numFmtId="0" fontId="5" fillId="0" borderId="134" xfId="0" applyFont="1" applyBorder="1" applyAlignment="1">
      <alignment horizontal="center" vertical="center"/>
    </xf>
    <xf numFmtId="0" fontId="43" fillId="25" borderId="0" xfId="30" applyFont="1" applyFill="1" applyAlignment="1">
      <alignment horizontal="center" vertical="center"/>
    </xf>
    <xf numFmtId="0" fontId="43" fillId="15" borderId="0" xfId="30" applyFont="1" applyFill="1" applyAlignment="1">
      <alignment horizontal="center" vertical="center"/>
    </xf>
    <xf numFmtId="0" fontId="54" fillId="0" borderId="0" xfId="0" applyFont="1" applyAlignment="1">
      <alignment horizontal="center" vertical="center"/>
    </xf>
    <xf numFmtId="0" fontId="33" fillId="0" borderId="70" xfId="33" applyFont="1" applyBorder="1" applyAlignment="1">
      <alignment horizontal="center" vertical="center"/>
    </xf>
    <xf numFmtId="0" fontId="33" fillId="0" borderId="74" xfId="33" applyFont="1" applyBorder="1" applyAlignment="1">
      <alignment horizontal="center" vertical="center"/>
    </xf>
    <xf numFmtId="0" fontId="33" fillId="0" borderId="71" xfId="33" applyFont="1" applyBorder="1" applyAlignment="1">
      <alignment horizontal="center" vertical="center"/>
    </xf>
    <xf numFmtId="0" fontId="33" fillId="0" borderId="72" xfId="33" applyFont="1" applyBorder="1" applyAlignment="1">
      <alignment horizontal="center" vertical="center"/>
    </xf>
    <xf numFmtId="0" fontId="33" fillId="0" borderId="115" xfId="33" applyFont="1" applyBorder="1" applyAlignment="1">
      <alignment horizontal="center" vertical="center"/>
    </xf>
    <xf numFmtId="0" fontId="33" fillId="0" borderId="73" xfId="33" applyFont="1" applyBorder="1" applyAlignment="1">
      <alignment horizontal="center" vertical="center"/>
    </xf>
    <xf numFmtId="0" fontId="17" fillId="0" borderId="113" xfId="0" applyFont="1" applyBorder="1" applyAlignment="1">
      <alignment horizontal="center" vertical="center" wrapText="1"/>
    </xf>
    <xf numFmtId="0" fontId="17" fillId="0" borderId="0" xfId="0" applyFont="1" applyAlignment="1">
      <alignment horizontal="center" vertical="center" wrapText="1"/>
    </xf>
    <xf numFmtId="0" fontId="17" fillId="21" borderId="47" xfId="0" applyFont="1" applyFill="1" applyBorder="1" applyAlignment="1">
      <alignment horizontal="center" vertical="center" wrapText="1"/>
    </xf>
    <xf numFmtId="0" fontId="17" fillId="21" borderId="49" xfId="0" applyFont="1" applyFill="1" applyBorder="1" applyAlignment="1">
      <alignment horizontal="center" vertical="center" wrapText="1"/>
    </xf>
    <xf numFmtId="0" fontId="37" fillId="20" borderId="0" xfId="0" applyFont="1" applyFill="1" applyAlignment="1">
      <alignment horizontal="center" vertical="center"/>
    </xf>
    <xf numFmtId="0" fontId="7" fillId="0" borderId="24" xfId="0" applyFont="1" applyBorder="1" applyAlignment="1">
      <alignment horizontal="center" wrapText="1"/>
    </xf>
    <xf numFmtId="0" fontId="9" fillId="0" borderId="24" xfId="0" applyFont="1" applyBorder="1" applyAlignment="1">
      <alignment horizontal="center" wrapText="1"/>
    </xf>
    <xf numFmtId="0" fontId="8" fillId="0" borderId="19" xfId="0" applyFont="1" applyBorder="1" applyAlignment="1">
      <alignment horizontal="center" wrapText="1"/>
    </xf>
    <xf numFmtId="0" fontId="9" fillId="0" borderId="20" xfId="0" applyFont="1" applyBorder="1" applyAlignment="1">
      <alignment horizontal="center"/>
    </xf>
    <xf numFmtId="0" fontId="9" fillId="0" borderId="21" xfId="0" applyFont="1" applyBorder="1" applyAlignment="1">
      <alignment horizontal="center"/>
    </xf>
    <xf numFmtId="0" fontId="9" fillId="0" borderId="22" xfId="0" applyFont="1" applyBorder="1" applyAlignment="1">
      <alignment horizontal="center"/>
    </xf>
    <xf numFmtId="0" fontId="9" fillId="0" borderId="44" xfId="0" applyFont="1" applyBorder="1" applyAlignment="1">
      <alignment horizontal="center"/>
    </xf>
    <xf numFmtId="0" fontId="9" fillId="0" borderId="45" xfId="0" applyFont="1" applyBorder="1" applyAlignment="1">
      <alignment horizontal="center"/>
    </xf>
    <xf numFmtId="0" fontId="7" fillId="0" borderId="23" xfId="0" applyFont="1" applyBorder="1" applyAlignment="1">
      <alignment horizontal="center" wrapText="1"/>
    </xf>
    <xf numFmtId="0" fontId="7" fillId="0" borderId="25" xfId="0" applyFont="1" applyBorder="1" applyAlignment="1">
      <alignment horizontal="center" wrapText="1"/>
    </xf>
    <xf numFmtId="0" fontId="9" fillId="0" borderId="23" xfId="0" applyFont="1" applyBorder="1" applyAlignment="1">
      <alignment horizontal="center" wrapText="1"/>
    </xf>
    <xf numFmtId="0" fontId="9" fillId="0" borderId="39" xfId="0" applyFont="1" applyBorder="1" applyAlignment="1">
      <alignment horizontal="center" wrapText="1"/>
    </xf>
    <xf numFmtId="0" fontId="9" fillId="0" borderId="25" xfId="0" applyFont="1" applyBorder="1" applyAlignment="1">
      <alignment horizontal="center" wrapText="1"/>
    </xf>
    <xf numFmtId="0" fontId="8" fillId="0" borderId="94" xfId="0" applyFont="1" applyBorder="1" applyAlignment="1">
      <alignment horizontal="center" wrapText="1"/>
    </xf>
    <xf numFmtId="0" fontId="8" fillId="0" borderId="95" xfId="0" applyFont="1" applyBorder="1" applyAlignment="1">
      <alignment horizontal="center" wrapText="1"/>
    </xf>
    <xf numFmtId="0" fontId="8" fillId="0" borderId="96" xfId="0" applyFont="1" applyBorder="1" applyAlignment="1">
      <alignment horizontal="center" wrapText="1"/>
    </xf>
    <xf numFmtId="0" fontId="29" fillId="0" borderId="75" xfId="0" applyFont="1" applyBorder="1" applyAlignment="1">
      <alignment horizontal="center" vertical="center"/>
    </xf>
    <xf numFmtId="0" fontId="29" fillId="0" borderId="76" xfId="0" applyFont="1" applyBorder="1" applyAlignment="1">
      <alignment horizontal="center" vertical="center"/>
    </xf>
    <xf numFmtId="0" fontId="29" fillId="0" borderId="77" xfId="0" applyFont="1" applyBorder="1" applyAlignment="1">
      <alignment horizontal="center" vertical="center"/>
    </xf>
    <xf numFmtId="10" fontId="29" fillId="9" borderId="78" xfId="0" applyNumberFormat="1" applyFont="1" applyFill="1" applyBorder="1" applyAlignment="1" applyProtection="1">
      <alignment horizontal="right" vertical="center"/>
      <protection locked="0"/>
    </xf>
    <xf numFmtId="10" fontId="29" fillId="9" borderId="79" xfId="0" applyNumberFormat="1" applyFont="1" applyFill="1" applyBorder="1" applyAlignment="1" applyProtection="1">
      <alignment horizontal="right" vertical="center"/>
      <protection locked="0"/>
    </xf>
    <xf numFmtId="10" fontId="29" fillId="9" borderId="79" xfId="0" applyNumberFormat="1" applyFont="1" applyFill="1" applyBorder="1" applyAlignment="1" applyProtection="1">
      <alignment horizontal="left" vertical="center"/>
      <protection locked="0"/>
    </xf>
    <xf numFmtId="10" fontId="29" fillId="9" borderId="79" xfId="0" applyNumberFormat="1" applyFont="1" applyFill="1" applyBorder="1" applyAlignment="1" applyProtection="1">
      <alignment horizontal="left" vertical="center" wrapText="1"/>
      <protection locked="0"/>
    </xf>
    <xf numFmtId="10" fontId="29" fillId="9" borderId="82" xfId="0" applyNumberFormat="1" applyFont="1" applyFill="1" applyBorder="1" applyAlignment="1" applyProtection="1">
      <alignment horizontal="left" vertical="center" wrapText="1"/>
      <protection locked="0"/>
    </xf>
    <xf numFmtId="0" fontId="29" fillId="10" borderId="92" xfId="0" applyFont="1" applyFill="1" applyBorder="1" applyAlignment="1">
      <alignment horizontal="center" vertical="center" wrapText="1"/>
    </xf>
    <xf numFmtId="0" fontId="29" fillId="10" borderId="72" xfId="0" applyFont="1" applyFill="1" applyBorder="1" applyAlignment="1">
      <alignment horizontal="center" vertical="center" wrapText="1"/>
    </xf>
    <xf numFmtId="43" fontId="29" fillId="10" borderId="80" xfId="4" applyFont="1" applyFill="1" applyBorder="1" applyAlignment="1" applyProtection="1">
      <alignment horizontal="center" vertical="center" wrapText="1"/>
    </xf>
    <xf numFmtId="43" fontId="29" fillId="10" borderId="88" xfId="4" applyFont="1" applyFill="1" applyBorder="1" applyAlignment="1" applyProtection="1">
      <alignment horizontal="center" vertical="center" wrapText="1"/>
    </xf>
    <xf numFmtId="43" fontId="29" fillId="10" borderId="131" xfId="4" applyFont="1" applyFill="1" applyBorder="1" applyAlignment="1" applyProtection="1">
      <alignment horizontal="center" vertical="center" wrapText="1"/>
    </xf>
    <xf numFmtId="43" fontId="29" fillId="10" borderId="89" xfId="4" applyFont="1" applyFill="1" applyBorder="1" applyAlignment="1" applyProtection="1">
      <alignment horizontal="center" vertical="center" wrapText="1"/>
    </xf>
    <xf numFmtId="10" fontId="29" fillId="9" borderId="41" xfId="0" applyNumberFormat="1" applyFont="1" applyFill="1" applyBorder="1" applyAlignment="1" applyProtection="1">
      <alignment horizontal="right" vertical="center"/>
      <protection locked="0"/>
    </xf>
    <xf numFmtId="10" fontId="29" fillId="9" borderId="6" xfId="0" applyNumberFormat="1" applyFont="1" applyFill="1" applyBorder="1" applyAlignment="1" applyProtection="1">
      <alignment horizontal="right" vertical="center"/>
      <protection locked="0"/>
    </xf>
    <xf numFmtId="0" fontId="29" fillId="9" borderId="41" xfId="0" applyFont="1" applyFill="1" applyBorder="1" applyAlignment="1">
      <alignment horizontal="center" vertical="center" wrapText="1"/>
    </xf>
    <xf numFmtId="0" fontId="29" fillId="9" borderId="6" xfId="0" applyFont="1" applyFill="1" applyBorder="1" applyAlignment="1">
      <alignment horizontal="center" vertical="center" wrapText="1"/>
    </xf>
    <xf numFmtId="43" fontId="29" fillId="10" borderId="130" xfId="4" applyFont="1" applyFill="1" applyBorder="1" applyAlignment="1" applyProtection="1">
      <alignment horizontal="center" vertical="center" wrapText="1"/>
    </xf>
    <xf numFmtId="43" fontId="29" fillId="10" borderId="87" xfId="4" applyFont="1" applyFill="1" applyBorder="1" applyAlignment="1" applyProtection="1">
      <alignment horizontal="center" vertical="center" wrapText="1"/>
    </xf>
    <xf numFmtId="0" fontId="29" fillId="10" borderId="109" xfId="0" applyFont="1" applyFill="1" applyBorder="1" applyAlignment="1">
      <alignment horizontal="center" vertical="center"/>
    </xf>
    <xf numFmtId="0" fontId="29" fillId="10" borderId="97" xfId="0" applyFont="1" applyFill="1" applyBorder="1" applyAlignment="1">
      <alignment horizontal="center" vertical="center"/>
    </xf>
    <xf numFmtId="2" fontId="29" fillId="10" borderId="80" xfId="4" applyNumberFormat="1" applyFont="1" applyFill="1" applyBorder="1" applyAlignment="1" applyProtection="1">
      <alignment horizontal="center" vertical="center" wrapText="1"/>
    </xf>
    <xf numFmtId="2" fontId="29" fillId="10" borderId="88" xfId="4" applyNumberFormat="1" applyFont="1" applyFill="1" applyBorder="1" applyAlignment="1" applyProtection="1">
      <alignment horizontal="center" vertical="center" wrapText="1"/>
    </xf>
    <xf numFmtId="0" fontId="33" fillId="0" borderId="70" xfId="0" applyFont="1" applyBorder="1" applyAlignment="1">
      <alignment horizontal="center" vertical="center"/>
    </xf>
    <xf numFmtId="0" fontId="33" fillId="0" borderId="74" xfId="0" applyFont="1" applyBorder="1" applyAlignment="1">
      <alignment horizontal="center" vertical="center"/>
    </xf>
    <xf numFmtId="0" fontId="33" fillId="0" borderId="71" xfId="0" applyFont="1" applyBorder="1" applyAlignment="1">
      <alignment horizontal="center" vertical="center"/>
    </xf>
    <xf numFmtId="0" fontId="33" fillId="0" borderId="72" xfId="0" applyFont="1" applyBorder="1" applyAlignment="1">
      <alignment horizontal="center" vertical="center"/>
    </xf>
    <xf numFmtId="0" fontId="33" fillId="0" borderId="115" xfId="0" applyFont="1" applyBorder="1" applyAlignment="1">
      <alignment horizontal="center" vertical="center"/>
    </xf>
    <xf numFmtId="0" fontId="33" fillId="0" borderId="73" xfId="0" applyFont="1" applyBorder="1" applyAlignment="1">
      <alignment horizontal="center" vertical="center"/>
    </xf>
    <xf numFmtId="4" fontId="17" fillId="0" borderId="54" xfId="0" applyNumberFormat="1" applyFont="1" applyBorder="1" applyAlignment="1">
      <alignment horizontal="center" vertical="center" wrapText="1"/>
    </xf>
    <xf numFmtId="4" fontId="17" fillId="0" borderId="54" xfId="0" applyNumberFormat="1" applyFont="1" applyBorder="1" applyAlignment="1">
      <alignment horizontal="center" vertical="center"/>
    </xf>
    <xf numFmtId="0" fontId="11" fillId="0" borderId="47" xfId="0" applyFont="1" applyBorder="1" applyAlignment="1">
      <alignment vertical="top" wrapText="1"/>
    </xf>
    <xf numFmtId="0" fontId="11" fillId="0" borderId="48" xfId="0" applyFont="1" applyBorder="1" applyAlignment="1">
      <alignment vertical="top" wrapText="1"/>
    </xf>
    <xf numFmtId="0" fontId="11" fillId="0" borderId="0" xfId="0" applyFont="1" applyAlignment="1">
      <alignment wrapText="1"/>
    </xf>
    <xf numFmtId="0" fontId="0" fillId="0" borderId="0" xfId="0" applyAlignment="1">
      <alignment wrapText="1"/>
    </xf>
    <xf numFmtId="0" fontId="0" fillId="0" borderId="47" xfId="0" applyBorder="1" applyAlignment="1">
      <alignment wrapText="1"/>
    </xf>
    <xf numFmtId="0" fontId="0" fillId="0" borderId="48" xfId="0" applyBorder="1" applyAlignment="1">
      <alignment wrapText="1"/>
    </xf>
    <xf numFmtId="0" fontId="36" fillId="7" borderId="64" xfId="0" applyFont="1" applyFill="1" applyBorder="1" applyAlignment="1">
      <alignment horizontal="left" vertical="center" wrapText="1"/>
    </xf>
    <xf numFmtId="0" fontId="36" fillId="7" borderId="65" xfId="0" applyFont="1" applyFill="1" applyBorder="1" applyAlignment="1">
      <alignment horizontal="left" vertical="center" wrapText="1"/>
    </xf>
    <xf numFmtId="0" fontId="36" fillId="7" borderId="0" xfId="0" applyFont="1" applyFill="1" applyAlignment="1">
      <alignment horizontal="left" vertical="center" wrapText="1"/>
    </xf>
    <xf numFmtId="0" fontId="36" fillId="7" borderId="1" xfId="0" applyFont="1" applyFill="1" applyBorder="1" applyAlignment="1">
      <alignment horizontal="left" vertical="center" wrapText="1"/>
    </xf>
    <xf numFmtId="17" fontId="36" fillId="7" borderId="40" xfId="0" applyNumberFormat="1" applyFont="1" applyFill="1" applyBorder="1" applyAlignment="1">
      <alignment horizontal="left" vertical="center" wrapText="1"/>
    </xf>
    <xf numFmtId="0" fontId="36" fillId="7" borderId="40" xfId="0" applyFont="1" applyFill="1" applyBorder="1" applyAlignment="1">
      <alignment horizontal="left" vertical="center" wrapText="1"/>
    </xf>
    <xf numFmtId="0" fontId="36" fillId="7" borderId="53" xfId="0" applyFont="1" applyFill="1" applyBorder="1" applyAlignment="1">
      <alignment horizontal="left" vertical="center" wrapText="1"/>
    </xf>
    <xf numFmtId="0" fontId="45" fillId="0" borderId="43" xfId="0" applyFont="1" applyBorder="1" applyAlignment="1">
      <alignment horizontal="right" vertical="center"/>
    </xf>
    <xf numFmtId="0" fontId="45" fillId="0" borderId="40" xfId="0" applyFont="1" applyBorder="1" applyAlignment="1">
      <alignment horizontal="right" vertical="center"/>
    </xf>
    <xf numFmtId="0" fontId="45" fillId="0" borderId="104" xfId="0" applyFont="1" applyBorder="1" applyAlignment="1">
      <alignment horizontal="right" vertical="center"/>
    </xf>
    <xf numFmtId="0" fontId="36" fillId="7" borderId="54" xfId="0" applyFont="1" applyFill="1" applyBorder="1" applyAlignment="1">
      <alignment horizontal="left" vertical="center" wrapText="1"/>
    </xf>
    <xf numFmtId="164" fontId="36" fillId="7" borderId="64" xfId="5" applyFont="1" applyFill="1" applyBorder="1" applyAlignment="1">
      <alignment horizontal="center" vertical="center" wrapText="1"/>
    </xf>
    <xf numFmtId="164" fontId="36" fillId="7" borderId="66" xfId="5" applyFont="1" applyFill="1" applyBorder="1" applyAlignment="1">
      <alignment horizontal="center" vertical="center" wrapText="1"/>
    </xf>
    <xf numFmtId="0" fontId="45" fillId="11" borderId="109" xfId="0" applyFont="1" applyFill="1" applyBorder="1" applyAlignment="1">
      <alignment horizontal="center" vertical="center" wrapText="1"/>
    </xf>
    <xf numFmtId="0" fontId="45" fillId="11" borderId="97" xfId="0" applyFont="1" applyFill="1" applyBorder="1" applyAlignment="1">
      <alignment horizontal="center" vertical="center" wrapText="1"/>
    </xf>
    <xf numFmtId="175" fontId="36" fillId="7" borderId="64" xfId="0" applyNumberFormat="1" applyFont="1" applyFill="1" applyBorder="1" applyAlignment="1">
      <alignment horizontal="center" vertical="center" wrapText="1"/>
    </xf>
    <xf numFmtId="175" fontId="36" fillId="7" borderId="66" xfId="0" applyNumberFormat="1" applyFont="1" applyFill="1" applyBorder="1" applyAlignment="1">
      <alignment horizontal="center" vertical="center" wrapText="1"/>
    </xf>
    <xf numFmtId="0" fontId="36" fillId="7" borderId="66" xfId="0" applyFont="1" applyFill="1" applyBorder="1" applyAlignment="1">
      <alignment horizontal="left" vertical="center" wrapText="1"/>
    </xf>
    <xf numFmtId="0" fontId="45" fillId="11" borderId="76" xfId="0" applyFont="1" applyFill="1" applyBorder="1" applyAlignment="1">
      <alignment horizontal="left" vertical="center" wrapText="1"/>
    </xf>
    <xf numFmtId="0" fontId="45" fillId="11" borderId="97" xfId="0" applyFont="1" applyFill="1" applyBorder="1" applyAlignment="1">
      <alignment horizontal="left" vertical="center" wrapText="1"/>
    </xf>
    <xf numFmtId="0" fontId="36" fillId="0" borderId="64" xfId="0" applyFont="1" applyBorder="1" applyAlignment="1">
      <alignment horizontal="center" vertical="center" wrapText="1"/>
    </xf>
    <xf numFmtId="0" fontId="36" fillId="0" borderId="66" xfId="0" applyFont="1" applyBorder="1" applyAlignment="1">
      <alignment horizontal="center" vertical="center" wrapText="1"/>
    </xf>
    <xf numFmtId="4" fontId="36" fillId="7" borderId="64" xfId="0" applyNumberFormat="1" applyFont="1" applyFill="1" applyBorder="1" applyAlignment="1">
      <alignment horizontal="center" vertical="center" wrapText="1"/>
    </xf>
    <xf numFmtId="4" fontId="36" fillId="7" borderId="66" xfId="0" applyNumberFormat="1" applyFont="1" applyFill="1" applyBorder="1" applyAlignment="1">
      <alignment horizontal="center" vertical="center" wrapText="1"/>
    </xf>
    <xf numFmtId="0" fontId="43" fillId="7" borderId="75" xfId="0" applyFont="1" applyFill="1" applyBorder="1" applyAlignment="1">
      <alignment horizontal="center" vertical="center" wrapText="1"/>
    </xf>
    <xf numFmtId="0" fontId="43" fillId="7" borderId="76" xfId="0" applyFont="1" applyFill="1" applyBorder="1" applyAlignment="1">
      <alignment horizontal="center" vertical="center" wrapText="1"/>
    </xf>
    <xf numFmtId="0" fontId="43" fillId="7" borderId="97" xfId="0" applyFont="1" applyFill="1" applyBorder="1" applyAlignment="1">
      <alignment horizontal="center" vertical="center" wrapText="1"/>
    </xf>
    <xf numFmtId="0" fontId="43" fillId="0" borderId="98" xfId="0" applyFont="1" applyBorder="1" applyAlignment="1">
      <alignment horizontal="center" vertical="center"/>
    </xf>
    <xf numFmtId="0" fontId="10" fillId="7" borderId="65" xfId="0" applyFont="1" applyFill="1" applyBorder="1" applyAlignment="1">
      <alignment horizontal="left" vertical="center" wrapText="1"/>
    </xf>
    <xf numFmtId="0" fontId="10" fillId="7" borderId="66" xfId="0" applyFont="1" applyFill="1" applyBorder="1" applyAlignment="1">
      <alignment horizontal="left" vertical="center" wrapText="1"/>
    </xf>
    <xf numFmtId="0" fontId="43" fillId="0" borderId="76" xfId="0" applyFont="1" applyBorder="1" applyAlignment="1">
      <alignment horizontal="center" vertical="center" wrapText="1"/>
    </xf>
    <xf numFmtId="0" fontId="43" fillId="0" borderId="77" xfId="0" applyFont="1" applyBorder="1" applyAlignment="1">
      <alignment horizontal="center" vertical="center"/>
    </xf>
    <xf numFmtId="0" fontId="36" fillId="7" borderId="65" xfId="0" applyFont="1" applyFill="1" applyBorder="1" applyAlignment="1">
      <alignment horizontal="center" vertical="center" wrapText="1"/>
    </xf>
    <xf numFmtId="0" fontId="36" fillId="7" borderId="74" xfId="0" applyFont="1" applyFill="1" applyBorder="1" applyAlignment="1">
      <alignment horizontal="left" vertical="center" wrapText="1"/>
    </xf>
    <xf numFmtId="0" fontId="36" fillId="7" borderId="99" xfId="0" applyFont="1" applyFill="1" applyBorder="1" applyAlignment="1">
      <alignment horizontal="left" vertical="center" wrapText="1"/>
    </xf>
    <xf numFmtId="0" fontId="36" fillId="7" borderId="66" xfId="0" applyFont="1" applyFill="1" applyBorder="1" applyAlignment="1">
      <alignment horizontal="center" vertical="center" wrapText="1"/>
    </xf>
    <xf numFmtId="0" fontId="45" fillId="0" borderId="78" xfId="0" applyFont="1" applyBorder="1" applyAlignment="1">
      <alignment horizontal="right" vertical="center"/>
    </xf>
    <xf numFmtId="0" fontId="45" fillId="0" borderId="79" xfId="0" applyFont="1" applyBorder="1" applyAlignment="1">
      <alignment horizontal="right" vertical="center"/>
    </xf>
    <xf numFmtId="0" fontId="45" fillId="0" borderId="82" xfId="0" applyFont="1" applyBorder="1" applyAlignment="1">
      <alignment horizontal="right" vertical="center"/>
    </xf>
    <xf numFmtId="176" fontId="36" fillId="7" borderId="64" xfId="0" applyNumberFormat="1" applyFont="1" applyFill="1" applyBorder="1" applyAlignment="1">
      <alignment horizontal="center" vertical="center" wrapText="1"/>
    </xf>
    <xf numFmtId="176" fontId="36" fillId="7" borderId="66" xfId="0" applyNumberFormat="1" applyFont="1" applyFill="1" applyBorder="1" applyAlignment="1">
      <alignment horizontal="center" vertical="center" wrapText="1"/>
    </xf>
    <xf numFmtId="0" fontId="43" fillId="7" borderId="78" xfId="0" applyFont="1" applyFill="1" applyBorder="1" applyAlignment="1">
      <alignment horizontal="center" vertical="center" wrapText="1"/>
    </xf>
    <xf numFmtId="0" fontId="43" fillId="7" borderId="79" xfId="0" applyFont="1" applyFill="1" applyBorder="1" applyAlignment="1">
      <alignment horizontal="center" vertical="center" wrapText="1"/>
    </xf>
    <xf numFmtId="0" fontId="43" fillId="7" borderId="82" xfId="0" applyFont="1" applyFill="1" applyBorder="1" applyAlignment="1">
      <alignment horizontal="center" vertical="center" wrapText="1"/>
    </xf>
    <xf numFmtId="0" fontId="43" fillId="0" borderId="97" xfId="0" applyFont="1" applyBorder="1" applyAlignment="1">
      <alignment horizontal="center" vertical="center"/>
    </xf>
    <xf numFmtId="0" fontId="43" fillId="0" borderId="109" xfId="0" applyFont="1" applyBorder="1" applyAlignment="1">
      <alignment horizontal="center" vertical="center"/>
    </xf>
    <xf numFmtId="0" fontId="43" fillId="0" borderId="79" xfId="0" applyFont="1" applyBorder="1" applyAlignment="1">
      <alignment horizontal="center" vertical="center" wrapText="1"/>
    </xf>
    <xf numFmtId="0" fontId="43" fillId="0" borderId="82" xfId="0" applyFont="1" applyBorder="1" applyAlignment="1">
      <alignment horizontal="center" vertical="center"/>
    </xf>
    <xf numFmtId="0" fontId="36" fillId="7" borderId="54" xfId="0" applyFont="1" applyFill="1" applyBorder="1" applyAlignment="1">
      <alignment vertical="center" wrapText="1"/>
    </xf>
    <xf numFmtId="0" fontId="37" fillId="7" borderId="75" xfId="0" applyFont="1" applyFill="1" applyBorder="1" applyAlignment="1">
      <alignment horizontal="center" vertical="center" wrapText="1"/>
    </xf>
    <xf numFmtId="0" fontId="37" fillId="7" borderId="76" xfId="0" applyFont="1" applyFill="1" applyBorder="1" applyAlignment="1">
      <alignment horizontal="center" vertical="center" wrapText="1"/>
    </xf>
    <xf numFmtId="0" fontId="37" fillId="7" borderId="97" xfId="0" applyFont="1" applyFill="1" applyBorder="1" applyAlignment="1">
      <alignment horizontal="center" vertical="center" wrapText="1"/>
    </xf>
    <xf numFmtId="0" fontId="37" fillId="0" borderId="98" xfId="0" applyFont="1" applyBorder="1" applyAlignment="1">
      <alignment horizontal="center" vertical="center"/>
    </xf>
    <xf numFmtId="0" fontId="37" fillId="0" borderId="76" xfId="0" applyFont="1" applyBorder="1" applyAlignment="1">
      <alignment horizontal="center" vertical="center" wrapText="1"/>
    </xf>
    <xf numFmtId="0" fontId="37" fillId="0" borderId="77" xfId="0" applyFont="1" applyBorder="1" applyAlignment="1">
      <alignment horizontal="center" vertical="center"/>
    </xf>
    <xf numFmtId="0" fontId="36" fillId="7" borderId="64" xfId="0" applyFont="1" applyFill="1" applyBorder="1" applyAlignment="1">
      <alignment vertical="center" wrapText="1"/>
    </xf>
    <xf numFmtId="0" fontId="36" fillId="7" borderId="65" xfId="0" applyFont="1" applyFill="1" applyBorder="1" applyAlignment="1">
      <alignment vertical="center" wrapText="1"/>
    </xf>
    <xf numFmtId="0" fontId="36" fillId="7" borderId="66" xfId="0" applyFont="1" applyFill="1" applyBorder="1" applyAlignment="1">
      <alignment vertical="center" wrapText="1"/>
    </xf>
    <xf numFmtId="0" fontId="45" fillId="11" borderId="109" xfId="0" applyFont="1" applyFill="1" applyBorder="1" applyAlignment="1">
      <alignment horizontal="left" vertical="center" wrapText="1"/>
    </xf>
    <xf numFmtId="0" fontId="37" fillId="0" borderId="109" xfId="0" applyFont="1" applyBorder="1" applyAlignment="1">
      <alignment horizontal="center" vertical="center"/>
    </xf>
    <xf numFmtId="0" fontId="37" fillId="0" borderId="76" xfId="0" applyFont="1" applyBorder="1" applyAlignment="1">
      <alignment horizontal="center" vertical="center"/>
    </xf>
    <xf numFmtId="0" fontId="37" fillId="0" borderId="97" xfId="0" applyFont="1" applyBorder="1" applyAlignment="1">
      <alignment horizontal="center" vertical="center"/>
    </xf>
    <xf numFmtId="0" fontId="37" fillId="0" borderId="77" xfId="0" applyFont="1" applyBorder="1" applyAlignment="1">
      <alignment horizontal="center" vertical="center" wrapText="1"/>
    </xf>
    <xf numFmtId="0" fontId="43" fillId="0" borderId="76" xfId="0" applyFont="1" applyBorder="1" applyAlignment="1">
      <alignment horizontal="center" vertical="center"/>
    </xf>
    <xf numFmtId="0" fontId="43" fillId="0" borderId="77" xfId="0" applyFont="1" applyBorder="1" applyAlignment="1">
      <alignment horizontal="center" vertical="center" wrapText="1"/>
    </xf>
    <xf numFmtId="0" fontId="10" fillId="7" borderId="64" xfId="35" applyFill="1" applyBorder="1" applyAlignment="1">
      <alignment horizontal="left" vertical="center" wrapText="1"/>
    </xf>
    <xf numFmtId="0" fontId="10" fillId="7" borderId="65" xfId="35" applyFill="1" applyBorder="1" applyAlignment="1">
      <alignment horizontal="left" vertical="center" wrapText="1"/>
    </xf>
    <xf numFmtId="0" fontId="10" fillId="7" borderId="66" xfId="35" applyFill="1" applyBorder="1" applyAlignment="1">
      <alignment horizontal="left" vertical="center" wrapText="1"/>
    </xf>
    <xf numFmtId="0" fontId="36" fillId="7" borderId="74" xfId="0" applyFont="1" applyFill="1" applyBorder="1" applyAlignment="1">
      <alignment vertical="center"/>
    </xf>
    <xf numFmtId="0" fontId="36" fillId="7" borderId="99" xfId="0" applyFont="1" applyFill="1" applyBorder="1" applyAlignment="1">
      <alignment vertical="center"/>
    </xf>
    <xf numFmtId="177" fontId="36" fillId="7" borderId="64" xfId="0" applyNumberFormat="1" applyFont="1" applyFill="1" applyBorder="1" applyAlignment="1">
      <alignment horizontal="center" vertical="center" wrapText="1"/>
    </xf>
    <xf numFmtId="177" fontId="36" fillId="7" borderId="66" xfId="0" applyNumberFormat="1" applyFont="1" applyFill="1" applyBorder="1" applyAlignment="1">
      <alignment horizontal="center" vertical="center" wrapText="1"/>
    </xf>
    <xf numFmtId="0" fontId="36" fillId="0" borderId="74" xfId="0" applyFont="1" applyBorder="1" applyAlignment="1">
      <alignment horizontal="left" vertical="center" wrapText="1"/>
    </xf>
    <xf numFmtId="176" fontId="36" fillId="0" borderId="74" xfId="0" applyNumberFormat="1" applyFont="1" applyBorder="1" applyAlignment="1">
      <alignment horizontal="center" vertical="center" wrapText="1"/>
    </xf>
    <xf numFmtId="176" fontId="36" fillId="0" borderId="71" xfId="0" applyNumberFormat="1" applyFont="1" applyBorder="1" applyAlignment="1">
      <alignment horizontal="center" vertical="center" wrapText="1"/>
    </xf>
    <xf numFmtId="0" fontId="10" fillId="7" borderId="74" xfId="0" applyFont="1" applyFill="1" applyBorder="1" applyAlignment="1">
      <alignment horizontal="left" vertical="center" wrapText="1"/>
    </xf>
    <xf numFmtId="0" fontId="10" fillId="7" borderId="99" xfId="0" applyFont="1" applyFill="1" applyBorder="1" applyAlignment="1">
      <alignment horizontal="left" vertical="center" wrapText="1"/>
    </xf>
    <xf numFmtId="0" fontId="10" fillId="7" borderId="0" xfId="0" applyFont="1" applyFill="1" applyAlignment="1">
      <alignment horizontal="left" vertical="center" wrapText="1"/>
    </xf>
    <xf numFmtId="0" fontId="10" fillId="7" borderId="1" xfId="0" applyFont="1" applyFill="1" applyBorder="1" applyAlignment="1">
      <alignment horizontal="left" vertical="center" wrapText="1"/>
    </xf>
    <xf numFmtId="0" fontId="17" fillId="11" borderId="76" xfId="0" applyFont="1" applyFill="1" applyBorder="1" applyAlignment="1">
      <alignment horizontal="left" vertical="center" wrapText="1"/>
    </xf>
    <xf numFmtId="0" fontId="17" fillId="11" borderId="97" xfId="0" applyFont="1" applyFill="1" applyBorder="1" applyAlignment="1">
      <alignment horizontal="left" vertical="center" wrapText="1"/>
    </xf>
    <xf numFmtId="0" fontId="10" fillId="7" borderId="65" xfId="0" applyFont="1" applyFill="1" applyBorder="1" applyAlignment="1">
      <alignment horizontal="center" vertical="center" wrapText="1"/>
    </xf>
    <xf numFmtId="0" fontId="10" fillId="7" borderId="66" xfId="0" applyFont="1" applyFill="1" applyBorder="1" applyAlignment="1">
      <alignment horizontal="center" vertical="center" wrapText="1"/>
    </xf>
    <xf numFmtId="0" fontId="17" fillId="0" borderId="43" xfId="0" applyFont="1" applyBorder="1" applyAlignment="1">
      <alignment horizontal="right" vertical="center"/>
    </xf>
    <xf numFmtId="0" fontId="17" fillId="0" borderId="40" xfId="0" applyFont="1" applyBorder="1" applyAlignment="1">
      <alignment horizontal="right" vertical="center"/>
    </xf>
    <xf numFmtId="0" fontId="17" fillId="0" borderId="104" xfId="0" applyFont="1" applyBorder="1" applyAlignment="1">
      <alignment horizontal="right" vertical="center"/>
    </xf>
    <xf numFmtId="0" fontId="17" fillId="11" borderId="109" xfId="0" applyFont="1" applyFill="1" applyBorder="1" applyAlignment="1">
      <alignment horizontal="center" vertical="center" wrapText="1"/>
    </xf>
    <xf numFmtId="0" fontId="17" fillId="11" borderId="97" xfId="0" applyFont="1" applyFill="1" applyBorder="1" applyAlignment="1">
      <alignment horizontal="center" vertical="center" wrapText="1"/>
    </xf>
    <xf numFmtId="10" fontId="21" fillId="14" borderId="41" xfId="0" applyNumberFormat="1" applyFont="1" applyFill="1" applyBorder="1" applyAlignment="1">
      <alignment horizontal="center" vertical="center" wrapText="1"/>
    </xf>
    <xf numFmtId="10" fontId="21" fillId="14" borderId="6" xfId="0" applyNumberFormat="1" applyFont="1" applyFill="1" applyBorder="1" applyAlignment="1">
      <alignment horizontal="center" vertical="center" wrapText="1"/>
    </xf>
    <xf numFmtId="10" fontId="21" fillId="14" borderId="52" xfId="0" applyNumberFormat="1" applyFont="1" applyFill="1" applyBorder="1" applyAlignment="1">
      <alignment horizontal="center" vertical="center" wrapText="1"/>
    </xf>
    <xf numFmtId="10" fontId="21" fillId="14" borderId="42" xfId="0" applyNumberFormat="1" applyFont="1" applyFill="1" applyBorder="1" applyAlignment="1">
      <alignment horizontal="center" vertical="center" wrapText="1"/>
    </xf>
    <xf numFmtId="10" fontId="21" fillId="14" borderId="0" xfId="0" applyNumberFormat="1" applyFont="1" applyFill="1" applyAlignment="1">
      <alignment horizontal="center" vertical="center" wrapText="1"/>
    </xf>
    <xf numFmtId="10" fontId="21" fillId="14" borderId="1" xfId="0" applyNumberFormat="1" applyFont="1" applyFill="1" applyBorder="1" applyAlignment="1">
      <alignment horizontal="center" vertical="center" wrapText="1"/>
    </xf>
    <xf numFmtId="0" fontId="21" fillId="14" borderId="42" xfId="0" applyFont="1" applyFill="1" applyBorder="1" applyAlignment="1">
      <alignment horizontal="center" vertical="center" wrapText="1"/>
    </xf>
    <xf numFmtId="0" fontId="21" fillId="14" borderId="0" xfId="0" applyFont="1" applyFill="1" applyAlignment="1">
      <alignment horizontal="center" vertical="center" wrapText="1"/>
    </xf>
    <xf numFmtId="0" fontId="21" fillId="14" borderId="1" xfId="0" applyFont="1" applyFill="1" applyBorder="1" applyAlignment="1">
      <alignment horizontal="center" vertical="center" wrapText="1"/>
    </xf>
    <xf numFmtId="10" fontId="21" fillId="14" borderId="43" xfId="0" applyNumberFormat="1" applyFont="1" applyFill="1" applyBorder="1" applyAlignment="1">
      <alignment horizontal="center" vertical="center" wrapText="1"/>
    </xf>
    <xf numFmtId="10" fontId="21" fillId="14" borderId="40" xfId="0" applyNumberFormat="1" applyFont="1" applyFill="1" applyBorder="1" applyAlignment="1">
      <alignment horizontal="center" vertical="center" wrapText="1"/>
    </xf>
    <xf numFmtId="10" fontId="21" fillId="14" borderId="53" xfId="0" applyNumberFormat="1" applyFont="1" applyFill="1" applyBorder="1" applyAlignment="1">
      <alignment horizontal="center" vertical="center" wrapText="1"/>
    </xf>
    <xf numFmtId="179" fontId="21" fillId="16" borderId="54" xfId="0" applyNumberFormat="1" applyFont="1" applyFill="1" applyBorder="1" applyAlignment="1">
      <alignment horizontal="center" vertical="center"/>
    </xf>
    <xf numFmtId="179" fontId="21" fillId="16" borderId="91" xfId="0" applyNumberFormat="1" applyFont="1" applyFill="1" applyBorder="1" applyAlignment="1">
      <alignment horizontal="center" vertical="center"/>
    </xf>
    <xf numFmtId="179" fontId="21" fillId="16" borderId="90" xfId="0" applyNumberFormat="1" applyFont="1" applyFill="1" applyBorder="1" applyAlignment="1">
      <alignment horizontal="center" vertical="center"/>
    </xf>
    <xf numFmtId="0" fontId="21" fillId="15" borderId="90" xfId="0" applyFont="1" applyFill="1" applyBorder="1" applyAlignment="1">
      <alignment horizontal="right" vertical="center"/>
    </xf>
    <xf numFmtId="0" fontId="21" fillId="15" borderId="54" xfId="0" applyFont="1" applyFill="1" applyBorder="1" applyAlignment="1">
      <alignment horizontal="right" vertical="center"/>
    </xf>
    <xf numFmtId="179" fontId="21" fillId="14" borderId="112" xfId="0" applyNumberFormat="1" applyFont="1" applyFill="1" applyBorder="1" applyAlignment="1">
      <alignment horizontal="center" vertical="center"/>
    </xf>
    <xf numFmtId="179" fontId="21" fillId="14" borderId="98" xfId="0" applyNumberFormat="1" applyFont="1" applyFill="1" applyBorder="1" applyAlignment="1">
      <alignment horizontal="center" vertical="center"/>
    </xf>
    <xf numFmtId="2" fontId="21" fillId="15" borderId="98" xfId="0" applyNumberFormat="1" applyFont="1" applyFill="1" applyBorder="1" applyAlignment="1">
      <alignment horizontal="center"/>
    </xf>
    <xf numFmtId="2" fontId="21" fillId="15" borderId="100" xfId="0" applyNumberFormat="1" applyFont="1" applyFill="1" applyBorder="1" applyAlignment="1">
      <alignment horizontal="center"/>
    </xf>
    <xf numFmtId="2" fontId="21" fillId="15" borderId="112" xfId="0" applyNumberFormat="1" applyFont="1" applyFill="1" applyBorder="1" applyAlignment="1">
      <alignment horizontal="center"/>
    </xf>
    <xf numFmtId="0" fontId="24" fillId="0" borderId="0" xfId="0" applyFont="1" applyAlignment="1">
      <alignment horizontal="center"/>
    </xf>
    <xf numFmtId="0" fontId="24" fillId="0" borderId="40" xfId="0" applyFont="1" applyBorder="1" applyAlignment="1">
      <alignment horizontal="center"/>
    </xf>
    <xf numFmtId="0" fontId="24" fillId="0" borderId="42" xfId="0" applyFont="1" applyBorder="1" applyAlignment="1">
      <alignment horizontal="center"/>
    </xf>
    <xf numFmtId="0" fontId="24" fillId="0" borderId="1" xfId="0" applyFont="1" applyBorder="1" applyAlignment="1">
      <alignment horizontal="center"/>
    </xf>
    <xf numFmtId="0" fontId="22" fillId="0" borderId="0" xfId="0" applyFont="1" applyAlignment="1">
      <alignment horizontal="center"/>
    </xf>
    <xf numFmtId="0" fontId="78" fillId="0" borderId="47" xfId="37" applyBorder="1" applyAlignment="1">
      <alignment horizontal="left" vertical="top" wrapText="1"/>
    </xf>
    <xf numFmtId="0" fontId="78" fillId="0" borderId="49" xfId="37" applyBorder="1" applyAlignment="1">
      <alignment horizontal="left" vertical="top" wrapText="1"/>
    </xf>
    <xf numFmtId="0" fontId="78" fillId="30" borderId="47" xfId="37" applyFill="1" applyBorder="1" applyAlignment="1">
      <alignment horizontal="left" vertical="top" wrapText="1"/>
    </xf>
    <xf numFmtId="0" fontId="78" fillId="30" borderId="49" xfId="37" applyFill="1" applyBorder="1" applyAlignment="1">
      <alignment horizontal="left" vertical="top" wrapText="1"/>
    </xf>
    <xf numFmtId="0" fontId="78" fillId="28" borderId="47" xfId="37" applyFill="1" applyBorder="1" applyAlignment="1">
      <alignment horizontal="left" vertical="top" wrapText="1"/>
    </xf>
    <xf numFmtId="0" fontId="78" fillId="28" borderId="49" xfId="37" applyFill="1" applyBorder="1" applyAlignment="1">
      <alignment horizontal="left" vertical="top" wrapText="1"/>
    </xf>
    <xf numFmtId="0" fontId="82" fillId="28" borderId="47" xfId="37" applyFont="1" applyFill="1" applyBorder="1" applyAlignment="1">
      <alignment horizontal="right" vertical="top" wrapText="1"/>
    </xf>
    <xf numFmtId="0" fontId="82" fillId="28" borderId="49" xfId="37" applyFont="1" applyFill="1" applyBorder="1" applyAlignment="1">
      <alignment horizontal="right" vertical="top" wrapText="1"/>
    </xf>
    <xf numFmtId="0" fontId="78" fillId="0" borderId="48" xfId="37" applyBorder="1" applyAlignment="1">
      <alignment horizontal="left" vertical="top" wrapText="1"/>
    </xf>
    <xf numFmtId="0" fontId="78" fillId="30" borderId="48" xfId="37" applyFill="1" applyBorder="1" applyAlignment="1">
      <alignment horizontal="left" vertical="top" wrapText="1"/>
    </xf>
    <xf numFmtId="0" fontId="31" fillId="0" borderId="42" xfId="0" applyFont="1" applyBorder="1" applyAlignment="1">
      <alignment horizontal="center" vertical="center"/>
    </xf>
    <xf numFmtId="0" fontId="31" fillId="0" borderId="0" xfId="0" applyFont="1" applyAlignment="1">
      <alignment horizontal="center" vertical="center"/>
    </xf>
    <xf numFmtId="0" fontId="31" fillId="0" borderId="43" xfId="0" applyFont="1" applyBorder="1" applyAlignment="1">
      <alignment horizontal="center" vertical="center"/>
    </xf>
    <xf numFmtId="0" fontId="31" fillId="0" borderId="40" xfId="0" applyFont="1" applyBorder="1" applyAlignment="1">
      <alignment horizontal="center" vertical="center"/>
    </xf>
    <xf numFmtId="0" fontId="21" fillId="12" borderId="75" xfId="0" applyFont="1" applyFill="1" applyBorder="1" applyAlignment="1">
      <alignment horizontal="center"/>
    </xf>
    <xf numFmtId="0" fontId="21" fillId="12" borderId="76" xfId="0" applyFont="1" applyFill="1" applyBorder="1" applyAlignment="1">
      <alignment horizontal="center"/>
    </xf>
    <xf numFmtId="0" fontId="21" fillId="12" borderId="77" xfId="0" applyFont="1" applyFill="1" applyBorder="1" applyAlignment="1">
      <alignment horizontal="center"/>
    </xf>
    <xf numFmtId="0" fontId="17" fillId="12" borderId="75" xfId="0" applyFont="1" applyFill="1" applyBorder="1" applyAlignment="1">
      <alignment horizontal="center" vertical="center"/>
    </xf>
    <xf numFmtId="0" fontId="17" fillId="12" borderId="76" xfId="0" applyFont="1" applyFill="1" applyBorder="1" applyAlignment="1">
      <alignment horizontal="center" vertical="center"/>
    </xf>
    <xf numFmtId="0" fontId="17" fillId="12" borderId="77" xfId="0" applyFont="1" applyFill="1" applyBorder="1" applyAlignment="1">
      <alignment horizontal="center" vertical="center"/>
    </xf>
    <xf numFmtId="0" fontId="28" fillId="0" borderId="0" xfId="0" applyFont="1" applyAlignment="1">
      <alignment horizontal="left" vertical="center" wrapText="1"/>
    </xf>
    <xf numFmtId="0" fontId="28" fillId="0" borderId="1" xfId="0" applyFont="1" applyBorder="1" applyAlignment="1">
      <alignment horizontal="left" vertical="center" wrapText="1"/>
    </xf>
    <xf numFmtId="43" fontId="22" fillId="0" borderId="0" xfId="1" applyFont="1" applyBorder="1" applyAlignment="1">
      <alignment horizontal="center" vertical="center"/>
    </xf>
    <xf numFmtId="43" fontId="24" fillId="0" borderId="0" xfId="1" applyFont="1" applyBorder="1" applyAlignment="1">
      <alignment horizontal="center" vertical="center"/>
    </xf>
    <xf numFmtId="43" fontId="24" fillId="0" borderId="40" xfId="1"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right" vertical="center" wrapText="1"/>
    </xf>
    <xf numFmtId="0" fontId="22" fillId="0" borderId="2" xfId="0" applyFont="1" applyBorder="1" applyAlignment="1">
      <alignment horizontal="left" vertical="center" wrapText="1"/>
    </xf>
    <xf numFmtId="0" fontId="17" fillId="0" borderId="78" xfId="7" applyFont="1" applyBorder="1" applyAlignment="1">
      <alignment horizontal="center" vertical="center"/>
    </xf>
    <xf numFmtId="0" fontId="17" fillId="0" borderId="79" xfId="7" applyFont="1" applyBorder="1" applyAlignment="1">
      <alignment horizontal="center" vertical="center"/>
    </xf>
    <xf numFmtId="0" fontId="17" fillId="0" borderId="82" xfId="7" applyFont="1" applyBorder="1" applyAlignment="1">
      <alignment horizontal="center" vertical="center"/>
    </xf>
  </cellXfs>
  <cellStyles count="39">
    <cellStyle name="Hiperlink" xfId="34" builtinId="8"/>
    <cellStyle name="Moeda" xfId="5" builtinId="4"/>
    <cellStyle name="Moeda 2" xfId="14" xr:uid="{F7AB8E4B-ED88-4761-BB94-D9B355328651}"/>
    <cellStyle name="Moeda 2 2" xfId="24" xr:uid="{9B7FA65F-3B95-43DA-A417-ADB6B1995A95}"/>
    <cellStyle name="Moeda 3" xfId="16" xr:uid="{52DF783D-2BB5-4DBB-AC25-382AD4C9ACC9}"/>
    <cellStyle name="Moeda 3 2" xfId="26" xr:uid="{4A7D358A-BAF5-4A11-AB83-2F4B40D94C05}"/>
    <cellStyle name="Moeda 4" xfId="19" xr:uid="{47C876F4-65EE-4F68-9709-625EEEF96A0B}"/>
    <cellStyle name="Normal" xfId="0" builtinId="0"/>
    <cellStyle name="Normal 11" xfId="35" xr:uid="{EBD14E62-D4D3-4CE5-A547-5C4AEF27A2BE}"/>
    <cellStyle name="Normal 12" xfId="36" xr:uid="{C38F2823-C269-474F-BE0D-B8BF48853544}"/>
    <cellStyle name="Normal 2" xfId="3" xr:uid="{0A74F806-FB5B-4BF4-8D3F-C1ADC83EE0D1}"/>
    <cellStyle name="Normal 2 2" xfId="7" xr:uid="{7560F7E2-69E4-4DDB-BE02-1C05E15D2700}"/>
    <cellStyle name="Normal 2 2 2" xfId="33" xr:uid="{847226D4-9802-469B-9E07-FCF67805DB47}"/>
    <cellStyle name="Normal 3" xfId="31" xr:uid="{F6682BF5-E1DA-48B6-B62F-8277C62DB940}"/>
    <cellStyle name="Normal 4" xfId="29" xr:uid="{7067DCAF-99F7-43B0-9A31-1AEEA37DD6DE}"/>
    <cellStyle name="Normal 5" xfId="27" xr:uid="{C210E42B-534F-4E74-8E81-B01424FEFE28}"/>
    <cellStyle name="Normal 5 4" xfId="28" xr:uid="{9CCB4275-4A14-4384-92F9-73BC9CA4F894}"/>
    <cellStyle name="Normal 6" xfId="37" xr:uid="{E355C577-AF35-4157-93B6-3C86833F77D3}"/>
    <cellStyle name="Normal 7" xfId="38" xr:uid="{175748D7-C38A-46D1-A63B-43B1A273E5C6}"/>
    <cellStyle name="Normal 9" xfId="30" xr:uid="{74EA9EF8-391A-41C6-B234-70AEFE9332B6}"/>
    <cellStyle name="Porcentagem" xfId="6" builtinId="5"/>
    <cellStyle name="Porcentagem 2" xfId="8" xr:uid="{860F10E6-4F7D-4CAA-8B14-4A6D8BE1630B}"/>
    <cellStyle name="Porcentagem 2 2" xfId="9" xr:uid="{7D2CC8D7-0308-4F50-9CF8-9EE868586D1E}"/>
    <cellStyle name="Separador de milhares 2" xfId="2" xr:uid="{00000000-0005-0000-0000-000005000000}"/>
    <cellStyle name="Separador de milhares 2 2" xfId="12" xr:uid="{0245A0C9-7B15-4D6B-A639-C6F265D330EC}"/>
    <cellStyle name="Separador de milhares 2 2 2" xfId="22" xr:uid="{0A128278-F032-4C76-B5C8-66064739F503}"/>
    <cellStyle name="Vírgula" xfId="1" builtinId="3"/>
    <cellStyle name="Vírgula 10" xfId="32" xr:uid="{EAD79CA5-C27F-4717-A55D-04EC0288CAAB}"/>
    <cellStyle name="Vírgula 2" xfId="4" xr:uid="{5E7661B8-3E99-4A1A-8C29-5EC1BC729BC0}"/>
    <cellStyle name="Vírgula 2 2" xfId="10" xr:uid="{F982F151-7B6F-4D4C-A454-4D6429DF06DF}"/>
    <cellStyle name="Vírgula 2 2 2" xfId="15" xr:uid="{FAD173BD-46B1-4D69-A568-A0DA43BBBF16}"/>
    <cellStyle name="Vírgula 2 2 2 2" xfId="25" xr:uid="{CC79C292-B4B0-4134-A4D6-D4BEF1FAF9BD}"/>
    <cellStyle name="Vírgula 2 2 3" xfId="20" xr:uid="{D899FFA7-4F04-419F-92E0-1CCF666856A6}"/>
    <cellStyle name="Vírgula 2 3" xfId="13" xr:uid="{65A74EC5-7688-4179-884F-727DACCEB9B2}"/>
    <cellStyle name="Vírgula 2 3 2" xfId="23" xr:uid="{5936F210-F079-4104-8185-452D5D20FB78}"/>
    <cellStyle name="Vírgula 2 4" xfId="18" xr:uid="{7BF58240-26D2-486A-A55A-9830F4489F94}"/>
    <cellStyle name="Vírgula 3" xfId="11" xr:uid="{69B4F264-1075-430E-8601-517AC107A64F}"/>
    <cellStyle name="Vírgula 3 2" xfId="21" xr:uid="{D21B72B7-D04D-4D0A-A72B-C6AF50ED905C}"/>
    <cellStyle name="Vírgula 4" xfId="17" xr:uid="{269EE60F-1720-4BF0-878E-26F766027B5D}"/>
  </cellStyles>
  <dxfs count="4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
      <font>
        <b/>
        <i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"CURVA</a:t>
            </a:r>
            <a:r>
              <a:rPr lang="pt-BR" baseline="0"/>
              <a:t> ABC" - TRECHO 01</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dLbl>
              <c:idx val="0"/>
              <c:tx>
                <c:rich>
                  <a:bodyPr/>
                  <a:lstStyle/>
                  <a:p>
                    <a:fld id="{2C360816-9237-4251-9848-2E4A5BB106C5}" type="CELLRANGE">
                      <a:rPr lang="pt-BR"/>
                      <a:pPr/>
                      <a:t>[INTERVALODACÉLULA]</a:t>
                    </a:fld>
                    <a:r>
                      <a:rPr lang="pt-BR" baseline="0"/>
                      <a:t> </a:t>
                    </a:r>
                    <a:fld id="{A90C77BA-CA58-4B10-A5B8-9AF9315F79D7}"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309-4C90-A425-E811A898AAA7}"/>
                </c:ext>
              </c:extLst>
            </c:dLbl>
            <c:dLbl>
              <c:idx val="1"/>
              <c:tx>
                <c:rich>
                  <a:bodyPr/>
                  <a:lstStyle/>
                  <a:p>
                    <a:fld id="{CE957059-52F0-4AA9-9AB8-04A681569ED0}" type="CELLRANGE">
                      <a:rPr lang="pt-BR"/>
                      <a:pPr/>
                      <a:t>[INTERVALODACÉLULA]</a:t>
                    </a:fld>
                    <a:r>
                      <a:rPr lang="pt-BR" baseline="0"/>
                      <a:t> </a:t>
                    </a:r>
                    <a:fld id="{E2B69F6F-0858-4735-8623-C82E0F731483}"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09-4C90-A425-E811A898AAA7}"/>
                </c:ext>
              </c:extLst>
            </c:dLbl>
            <c:dLbl>
              <c:idx val="2"/>
              <c:tx>
                <c:rich>
                  <a:bodyPr/>
                  <a:lstStyle/>
                  <a:p>
                    <a:fld id="{EB2C3CEE-2F3F-45E1-A64D-BC065B6307A9}" type="CELLRANGE">
                      <a:rPr lang="pt-BR"/>
                      <a:pPr/>
                      <a:t>[INTERVALODACÉLULA]</a:t>
                    </a:fld>
                    <a:r>
                      <a:rPr lang="pt-BR" baseline="0"/>
                      <a:t> </a:t>
                    </a:r>
                    <a:fld id="{8BF39AAE-DD79-4622-9D90-9B3B925EEABB}"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09-4C90-A425-E811A898AAA7}"/>
                </c:ext>
              </c:extLst>
            </c:dLbl>
            <c:dLbl>
              <c:idx val="3"/>
              <c:tx>
                <c:rich>
                  <a:bodyPr/>
                  <a:lstStyle/>
                  <a:p>
                    <a:fld id="{5736943E-42D0-42BC-A498-524DCC5D1FF0}" type="CELLRANGE">
                      <a:rPr lang="pt-BR"/>
                      <a:pPr/>
                      <a:t>[INTERVALODACÉLULA]</a:t>
                    </a:fld>
                    <a:r>
                      <a:rPr lang="pt-BR" baseline="0"/>
                      <a:t> </a:t>
                    </a:r>
                    <a:fld id="{D529B826-E5F0-4A15-8A3E-FA57294C7887}"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09-4C90-A425-E811A898AAA7}"/>
                </c:ext>
              </c:extLst>
            </c:dLbl>
            <c:dLbl>
              <c:idx val="4"/>
              <c:tx>
                <c:rich>
                  <a:bodyPr/>
                  <a:lstStyle/>
                  <a:p>
                    <a:fld id="{A56011E1-719D-4E14-90D2-5E75106BADF9}" type="CELLRANGE">
                      <a:rPr lang="pt-BR"/>
                      <a:pPr/>
                      <a:t>[INTERVALODACÉLULA]</a:t>
                    </a:fld>
                    <a:r>
                      <a:rPr lang="pt-BR" baseline="0"/>
                      <a:t> </a:t>
                    </a:r>
                    <a:fld id="{FDB4CEB8-4E80-4023-B255-BDB1AC3C222B}"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309-4C90-A425-E811A898AAA7}"/>
                </c:ext>
              </c:extLst>
            </c:dLbl>
            <c:dLbl>
              <c:idx val="5"/>
              <c:tx>
                <c:rich>
                  <a:bodyPr/>
                  <a:lstStyle/>
                  <a:p>
                    <a:fld id="{D1AD0A45-8398-4078-87A6-F2E549D93471}" type="CELLRANGE">
                      <a:rPr lang="pt-BR"/>
                      <a:pPr/>
                      <a:t>[INTERVALODACÉLULA]</a:t>
                    </a:fld>
                    <a:r>
                      <a:rPr lang="pt-BR" baseline="0"/>
                      <a:t> </a:t>
                    </a:r>
                    <a:fld id="{95D11DDC-0B65-4B10-B08B-7D42AAF851A4}"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309-4C90-A425-E811A898AAA7}"/>
                </c:ext>
              </c:extLst>
            </c:dLbl>
            <c:dLbl>
              <c:idx val="6"/>
              <c:tx>
                <c:rich>
                  <a:bodyPr/>
                  <a:lstStyle/>
                  <a:p>
                    <a:fld id="{3FDF8B07-D166-4A6F-B963-EA3120FF59CC}" type="CELLRANGE">
                      <a:rPr lang="pt-BR"/>
                      <a:pPr/>
                      <a:t>[INTERVALODACÉLULA]</a:t>
                    </a:fld>
                    <a:r>
                      <a:rPr lang="pt-BR" baseline="0"/>
                      <a:t> </a:t>
                    </a:r>
                    <a:fld id="{AF416D45-EA27-4B67-A192-73F55E711616}"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309-4C90-A425-E811A898AAA7}"/>
                </c:ext>
              </c:extLst>
            </c:dLbl>
            <c:dLbl>
              <c:idx val="7"/>
              <c:tx>
                <c:rich>
                  <a:bodyPr/>
                  <a:lstStyle/>
                  <a:p>
                    <a:fld id="{E2BDE838-8CA9-48C5-A4FE-57452A733D86}" type="CELLRANGE">
                      <a:rPr lang="pt-BR"/>
                      <a:pPr/>
                      <a:t>[INTERVALODACÉLULA]</a:t>
                    </a:fld>
                    <a:r>
                      <a:rPr lang="pt-BR" baseline="0"/>
                      <a:t> </a:t>
                    </a:r>
                    <a:fld id="{7A8A4A7D-7F6A-4103-99C7-436651E3F231}"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309-4C90-A425-E811A898AAA7}"/>
                </c:ext>
              </c:extLst>
            </c:dLbl>
            <c:dLbl>
              <c:idx val="8"/>
              <c:tx>
                <c:rich>
                  <a:bodyPr/>
                  <a:lstStyle/>
                  <a:p>
                    <a:fld id="{4B95EA1E-798B-405B-8927-D281EE4EEDAF}" type="CELLRANGE">
                      <a:rPr lang="pt-BR"/>
                      <a:pPr/>
                      <a:t>[INTERVALODACÉLULA]</a:t>
                    </a:fld>
                    <a:r>
                      <a:rPr lang="pt-BR" baseline="0"/>
                      <a:t> </a:t>
                    </a:r>
                    <a:fld id="{862366A9-7C74-494C-9557-DE2A5AD97A93}"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309-4C90-A425-E811A898AAA7}"/>
                </c:ext>
              </c:extLst>
            </c:dLbl>
            <c:dLbl>
              <c:idx val="9"/>
              <c:tx>
                <c:rich>
                  <a:bodyPr/>
                  <a:lstStyle/>
                  <a:p>
                    <a:fld id="{8F5D0E7C-ACDF-4271-8A6D-5BDEB11315DC}" type="CELLRANGE">
                      <a:rPr lang="pt-BR"/>
                      <a:pPr/>
                      <a:t>[INTERVALODACÉLULA]</a:t>
                    </a:fld>
                    <a:r>
                      <a:rPr lang="pt-BR" baseline="0"/>
                      <a:t> </a:t>
                    </a:r>
                    <a:fld id="{A0CDE596-5142-483F-BE91-A47D3469FD39}"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309-4C90-A425-E811A898AAA7}"/>
                </c:ext>
              </c:extLst>
            </c:dLbl>
            <c:dLbl>
              <c:idx val="10"/>
              <c:tx>
                <c:rich>
                  <a:bodyPr/>
                  <a:lstStyle/>
                  <a:p>
                    <a:fld id="{DC4AC7ED-29F8-4ADE-89A4-5C117323A58A}" type="CELLRANGE">
                      <a:rPr lang="pt-BR"/>
                      <a:pPr/>
                      <a:t>[INTERVALODACÉLULA]</a:t>
                    </a:fld>
                    <a:r>
                      <a:rPr lang="pt-BR" baseline="0"/>
                      <a:t> </a:t>
                    </a:r>
                    <a:fld id="{6A82A1B2-ED3D-4DD7-BC07-61F457710B78}"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309-4C90-A425-E811A898AAA7}"/>
                </c:ext>
              </c:extLst>
            </c:dLbl>
            <c:dLbl>
              <c:idx val="11"/>
              <c:tx>
                <c:rich>
                  <a:bodyPr/>
                  <a:lstStyle/>
                  <a:p>
                    <a:fld id="{B52CE47A-1B3A-4A45-8977-B589920227C4}" type="CELLRANGE">
                      <a:rPr lang="pt-BR"/>
                      <a:pPr/>
                      <a:t>[INTERVALODACÉLULA]</a:t>
                    </a:fld>
                    <a:r>
                      <a:rPr lang="pt-BR" baseline="0"/>
                      <a:t> </a:t>
                    </a:r>
                    <a:fld id="{E0DA94EC-BBB1-476A-897A-7058294F7FF0}"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309-4C90-A425-E811A898AAA7}"/>
                </c:ext>
              </c:extLst>
            </c:dLbl>
            <c:dLbl>
              <c:idx val="12"/>
              <c:tx>
                <c:rich>
                  <a:bodyPr/>
                  <a:lstStyle/>
                  <a:p>
                    <a:fld id="{FAD1B855-BC2D-4B85-84CD-EE1E4D656044}" type="CELLRANGE">
                      <a:rPr lang="pt-BR"/>
                      <a:pPr/>
                      <a:t>[INTERVALODACÉLULA]</a:t>
                    </a:fld>
                    <a:r>
                      <a:rPr lang="pt-BR" baseline="0"/>
                      <a:t> </a:t>
                    </a:r>
                    <a:fld id="{74F80205-C583-4DD6-8713-181C5A48AACF}" type="VALUE">
                      <a:rPr lang="pt-BR" baseline="0"/>
                      <a:pPr/>
                      <a:t>[VALOR]</a:t>
                    </a:fld>
                    <a:endParaRPr lang="pt-BR" baseline="0"/>
                  </a:p>
                </c:rich>
              </c:tx>
              <c:showLegendKey val="0"/>
              <c:showVal val="1"/>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309-4C90-A425-E811A898AAA7}"/>
                </c:ext>
              </c:extLst>
            </c:dLbl>
            <c:dLbl>
              <c:idx val="13"/>
              <c:tx>
                <c:rich>
                  <a:bodyPr/>
                  <a:lstStyle/>
                  <a:p>
                    <a:fld id="{D499E883-F2BF-410F-B16F-B3F766EAF64A}" type="VALUE">
                      <a:rPr lang="en-US"/>
                      <a:pPr/>
                      <a:t>[VALOR]</a:t>
                    </a:fld>
                    <a:endParaRPr lang="pt-BR"/>
                  </a:p>
                </c:rich>
              </c:tx>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EC5-4C33-8F7B-52EB19E21D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'CURVA ABC - ORLA 02'!$A$8:$A$21</c:f>
              <c:numCache>
                <c:formatCode>General</c:formatCode>
                <c:ptCount val="14"/>
                <c:pt idx="0">
                  <c:v>8</c:v>
                </c:pt>
                <c:pt idx="1">
                  <c:v>7</c:v>
                </c:pt>
                <c:pt idx="2">
                  <c:v>9</c:v>
                </c:pt>
                <c:pt idx="3">
                  <c:v>4</c:v>
                </c:pt>
                <c:pt idx="4">
                  <c:v>12</c:v>
                </c:pt>
                <c:pt idx="5">
                  <c:v>11</c:v>
                </c:pt>
                <c:pt idx="6">
                  <c:v>5</c:v>
                </c:pt>
                <c:pt idx="7">
                  <c:v>6</c:v>
                </c:pt>
                <c:pt idx="8">
                  <c:v>3</c:v>
                </c:pt>
                <c:pt idx="9">
                  <c:v>1</c:v>
                </c:pt>
                <c:pt idx="10">
                  <c:v>13</c:v>
                </c:pt>
                <c:pt idx="11">
                  <c:v>10</c:v>
                </c:pt>
                <c:pt idx="12">
                  <c:v>2</c:v>
                </c:pt>
                <c:pt idx="13">
                  <c:v>15</c:v>
                </c:pt>
              </c:numCache>
            </c:numRef>
          </c:cat>
          <c:val>
            <c:numRef>
              <c:f>'CURVA ABC - ORLA 02'!$J$8:$J$21</c:f>
              <c:numCache>
                <c:formatCode>0.00%</c:formatCode>
                <c:ptCount val="14"/>
                <c:pt idx="0">
                  <c:v>0.27350000000000002</c:v>
                </c:pt>
                <c:pt idx="1">
                  <c:v>0.23050000000000001</c:v>
                </c:pt>
                <c:pt idx="2">
                  <c:v>5.8000000000000003E-2</c:v>
                </c:pt>
                <c:pt idx="3">
                  <c:v>6.4199999999999993E-2</c:v>
                </c:pt>
                <c:pt idx="4">
                  <c:v>8.6699999999999999E-2</c:v>
                </c:pt>
                <c:pt idx="5">
                  <c:v>4.5100000000000001E-2</c:v>
                </c:pt>
                <c:pt idx="6">
                  <c:v>0.1371</c:v>
                </c:pt>
                <c:pt idx="7">
                  <c:v>2.5899999999999999E-2</c:v>
                </c:pt>
                <c:pt idx="8">
                  <c:v>8.8999999999999999E-3</c:v>
                </c:pt>
                <c:pt idx="9">
                  <c:v>2.3E-2</c:v>
                </c:pt>
                <c:pt idx="10">
                  <c:v>9.4999999999999998E-3</c:v>
                </c:pt>
                <c:pt idx="11">
                  <c:v>3.5799999999999998E-2</c:v>
                </c:pt>
                <c:pt idx="12">
                  <c:v>5.0000000000000001E-4</c:v>
                </c:pt>
                <c:pt idx="13">
                  <c:v>1.2999999999999999E-3</c:v>
                </c:pt>
              </c:numCache>
            </c:numRef>
          </c:val>
          <c:extLst>
            <c:ext xmlns:c15="http://schemas.microsoft.com/office/drawing/2012/chart" uri="{02D57815-91ED-43cb-92C2-25804820EDAC}">
              <c15:datalabelsRange>
                <c15:f>'CURVA ABC - ORLA 02'!$L$8:$L$20</c15:f>
                <c15:dlblRangeCache>
                  <c:ptCount val="13"/>
                  <c:pt idx="0">
                    <c:v> A </c:v>
                  </c:pt>
                  <c:pt idx="1">
                    <c:v> A </c:v>
                  </c:pt>
                  <c:pt idx="2">
                    <c:v> A </c:v>
                  </c:pt>
                  <c:pt idx="3">
                    <c:v> A </c:v>
                  </c:pt>
                  <c:pt idx="4">
                    <c:v> A </c:v>
                  </c:pt>
                  <c:pt idx="5">
                    <c:v> A </c:v>
                  </c:pt>
                  <c:pt idx="6">
                    <c:v> B </c:v>
                  </c:pt>
                  <c:pt idx="7">
                    <c:v> B </c:v>
                  </c:pt>
                  <c:pt idx="8">
                    <c:v> B </c:v>
                  </c:pt>
                  <c:pt idx="9">
                    <c:v> C </c:v>
                  </c:pt>
                  <c:pt idx="10">
                    <c:v> C </c:v>
                  </c:pt>
                  <c:pt idx="11">
                    <c:v> C </c:v>
                  </c:pt>
                  <c:pt idx="12">
                    <c:v> C </c:v>
                  </c:pt>
                </c15:dlblRangeCache>
              </c15:datalabelsRange>
            </c:ext>
            <c:ext xmlns:c16="http://schemas.microsoft.com/office/drawing/2014/chart" uri="{C3380CC4-5D6E-409C-BE32-E72D297353CC}">
              <c16:uniqueId val="{00000000-0309-4C90-A425-E811A898AAA7}"/>
            </c:ext>
          </c:extLst>
        </c:ser>
        <c:dLbls>
          <c:showLegendKey val="0"/>
          <c:showVal val="0"/>
          <c:showCatName val="0"/>
          <c:showSerName val="0"/>
          <c:showPercent val="0"/>
          <c:showBubbleSize val="0"/>
        </c:dLbls>
        <c:gapWidth val="219"/>
        <c:overlap val="-27"/>
        <c:axId val="1606751727"/>
        <c:axId val="1606762127"/>
      </c:barChart>
      <c:lineChart>
        <c:grouping val="standard"/>
        <c:varyColors val="0"/>
        <c:ser>
          <c:idx val="1"/>
          <c:order val="1"/>
          <c:spPr>
            <a:ln w="28575" cap="rnd">
              <a:solidFill>
                <a:schemeClr val="accent2"/>
              </a:solidFill>
              <a:round/>
            </a:ln>
            <a:effectLst/>
          </c:spPr>
          <c:marker>
            <c:symbol val="none"/>
          </c:marker>
          <c:cat>
            <c:numRef>
              <c:f>'CURVA ABC - ORLA 02'!$A$8:$A$21</c:f>
              <c:numCache>
                <c:formatCode>General</c:formatCode>
                <c:ptCount val="14"/>
                <c:pt idx="0">
                  <c:v>8</c:v>
                </c:pt>
                <c:pt idx="1">
                  <c:v>7</c:v>
                </c:pt>
                <c:pt idx="2">
                  <c:v>9</c:v>
                </c:pt>
                <c:pt idx="3">
                  <c:v>4</c:v>
                </c:pt>
                <c:pt idx="4">
                  <c:v>12</c:v>
                </c:pt>
                <c:pt idx="5">
                  <c:v>11</c:v>
                </c:pt>
                <c:pt idx="6">
                  <c:v>5</c:v>
                </c:pt>
                <c:pt idx="7">
                  <c:v>6</c:v>
                </c:pt>
                <c:pt idx="8">
                  <c:v>3</c:v>
                </c:pt>
                <c:pt idx="9">
                  <c:v>1</c:v>
                </c:pt>
                <c:pt idx="10">
                  <c:v>13</c:v>
                </c:pt>
                <c:pt idx="11">
                  <c:v>10</c:v>
                </c:pt>
                <c:pt idx="12">
                  <c:v>2</c:v>
                </c:pt>
                <c:pt idx="13">
                  <c:v>15</c:v>
                </c:pt>
              </c:numCache>
            </c:numRef>
          </c:cat>
          <c:val>
            <c:numRef>
              <c:f>'CURVA ABC - ORLA 02'!$K$8:$K$21</c:f>
              <c:numCache>
                <c:formatCode>0.00%</c:formatCode>
                <c:ptCount val="14"/>
                <c:pt idx="0">
                  <c:v>0.27350000000000002</c:v>
                </c:pt>
                <c:pt idx="1">
                  <c:v>0.504</c:v>
                </c:pt>
                <c:pt idx="2">
                  <c:v>0.56200000000000006</c:v>
                </c:pt>
                <c:pt idx="3">
                  <c:v>0.62619999999999998</c:v>
                </c:pt>
                <c:pt idx="4">
                  <c:v>0.71289999999999998</c:v>
                </c:pt>
                <c:pt idx="5">
                  <c:v>0.75800000000000001</c:v>
                </c:pt>
                <c:pt idx="6">
                  <c:v>0.89510000000000001</c:v>
                </c:pt>
                <c:pt idx="7">
                  <c:v>0.92100000000000004</c:v>
                </c:pt>
                <c:pt idx="8">
                  <c:v>0.92989999999999995</c:v>
                </c:pt>
                <c:pt idx="9">
                  <c:v>0.95289999999999997</c:v>
                </c:pt>
                <c:pt idx="10">
                  <c:v>0.96240000000000003</c:v>
                </c:pt>
                <c:pt idx="11">
                  <c:v>0.99819999999999998</c:v>
                </c:pt>
                <c:pt idx="12">
                  <c:v>0.99870000000000003</c:v>
                </c:pt>
                <c:pt idx="13">
                  <c:v>1</c:v>
                </c:pt>
              </c:numCache>
            </c:numRef>
          </c:val>
          <c:smooth val="0"/>
          <c:extLst>
            <c:ext xmlns:c16="http://schemas.microsoft.com/office/drawing/2014/chart" uri="{C3380CC4-5D6E-409C-BE32-E72D297353CC}">
              <c16:uniqueId val="{00000001-0309-4C90-A425-E811A898AAA7}"/>
            </c:ext>
          </c:extLst>
        </c:ser>
        <c:dLbls>
          <c:showLegendKey val="0"/>
          <c:showVal val="0"/>
          <c:showCatName val="0"/>
          <c:showSerName val="0"/>
          <c:showPercent val="0"/>
          <c:showBubbleSize val="0"/>
        </c:dLbls>
        <c:marker val="1"/>
        <c:smooth val="0"/>
        <c:axId val="1606751727"/>
        <c:axId val="1606762127"/>
      </c:lineChart>
      <c:catAx>
        <c:axId val="1606751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6762127"/>
        <c:crosses val="autoZero"/>
        <c:auto val="1"/>
        <c:lblAlgn val="ctr"/>
        <c:lblOffset val="100"/>
        <c:noMultiLvlLbl val="0"/>
      </c:catAx>
      <c:valAx>
        <c:axId val="16067621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067517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g"/><Relationship Id="rId1" Type="http://schemas.openxmlformats.org/officeDocument/2006/relationships/image" Target="../media/image3.png"/><Relationship Id="rId4"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34015</xdr:colOff>
      <xdr:row>0</xdr:row>
      <xdr:rowOff>47625</xdr:rowOff>
    </xdr:from>
    <xdr:to>
      <xdr:col>1</xdr:col>
      <xdr:colOff>488464</xdr:colOff>
      <xdr:row>0</xdr:row>
      <xdr:rowOff>685800</xdr:rowOff>
    </xdr:to>
    <xdr:pic>
      <xdr:nvPicPr>
        <xdr:cNvPr id="7" name="Imagem 6">
          <a:extLst>
            <a:ext uri="{FF2B5EF4-FFF2-40B4-BE49-F238E27FC236}">
              <a16:creationId xmlns:a16="http://schemas.microsoft.com/office/drawing/2014/main" id="{3E5A0573-0C4D-4535-BDD7-C5FA313A15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5" y="47625"/>
          <a:ext cx="1177738" cy="638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34015</xdr:colOff>
      <xdr:row>0</xdr:row>
      <xdr:rowOff>47626</xdr:rowOff>
    </xdr:from>
    <xdr:to>
      <xdr:col>2</xdr:col>
      <xdr:colOff>81915</xdr:colOff>
      <xdr:row>0</xdr:row>
      <xdr:rowOff>693420</xdr:rowOff>
    </xdr:to>
    <xdr:pic>
      <xdr:nvPicPr>
        <xdr:cNvPr id="2" name="Imagem 1">
          <a:extLst>
            <a:ext uri="{FF2B5EF4-FFF2-40B4-BE49-F238E27FC236}">
              <a16:creationId xmlns:a16="http://schemas.microsoft.com/office/drawing/2014/main" id="{6D4202C9-8E39-4743-ADE0-77BCFD4C33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015" y="47626"/>
          <a:ext cx="1512845" cy="64579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765810</xdr:colOff>
      <xdr:row>0</xdr:row>
      <xdr:rowOff>876300</xdr:rowOff>
    </xdr:to>
    <xdr:pic>
      <xdr:nvPicPr>
        <xdr:cNvPr id="6" name="Imagem 5">
          <a:extLst>
            <a:ext uri="{FF2B5EF4-FFF2-40B4-BE49-F238E27FC236}">
              <a16:creationId xmlns:a16="http://schemas.microsoft.com/office/drawing/2014/main" id="{0634416E-E31D-4D82-B4A4-72969BE5D1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85725"/>
          <a:ext cx="1461135" cy="790575"/>
        </a:xfrm>
        <a:prstGeom prst="rect">
          <a:avLst/>
        </a:prstGeom>
        <a:noFill/>
        <a:ln>
          <a:noFill/>
        </a:ln>
      </xdr:spPr>
    </xdr:pic>
    <xdr:clientData/>
  </xdr:twoCellAnchor>
  <xdr:twoCellAnchor editAs="oneCell">
    <xdr:from>
      <xdr:col>3</xdr:col>
      <xdr:colOff>2420257</xdr:colOff>
      <xdr:row>300</xdr:row>
      <xdr:rowOff>72950</xdr:rowOff>
    </xdr:from>
    <xdr:to>
      <xdr:col>3</xdr:col>
      <xdr:colOff>5046436</xdr:colOff>
      <xdr:row>310</xdr:row>
      <xdr:rowOff>154721</xdr:rowOff>
    </xdr:to>
    <xdr:pic>
      <xdr:nvPicPr>
        <xdr:cNvPr id="3" name="Imagem 2">
          <a:extLst>
            <a:ext uri="{FF2B5EF4-FFF2-40B4-BE49-F238E27FC236}">
              <a16:creationId xmlns:a16="http://schemas.microsoft.com/office/drawing/2014/main" id="{AABDE167-C9D0-48A3-9626-821B1059F442}"/>
            </a:ext>
          </a:extLst>
        </xdr:cNvPr>
        <xdr:cNvPicPr>
          <a:picLocks noChangeAspect="1"/>
        </xdr:cNvPicPr>
      </xdr:nvPicPr>
      <xdr:blipFill>
        <a:blip xmlns:r="http://schemas.openxmlformats.org/officeDocument/2006/relationships" r:embed="rId2"/>
        <a:stretch>
          <a:fillRect/>
        </a:stretch>
      </xdr:blipFill>
      <xdr:spPr>
        <a:xfrm>
          <a:off x="5379357" y="163217150"/>
          <a:ext cx="2626179" cy="28249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155574</xdr:colOff>
      <xdr:row>0</xdr:row>
      <xdr:rowOff>98425</xdr:rowOff>
    </xdr:from>
    <xdr:to>
      <xdr:col>19</xdr:col>
      <xdr:colOff>622299</xdr:colOff>
      <xdr:row>4</xdr:row>
      <xdr:rowOff>120661</xdr:rowOff>
    </xdr:to>
    <xdr:pic>
      <xdr:nvPicPr>
        <xdr:cNvPr id="7" name="Imagem 6" descr="Forma, Logotipo, nome da empresa, Seta&#10;&#10;Descrição gerada automaticamente">
          <a:extLst>
            <a:ext uri="{FF2B5EF4-FFF2-40B4-BE49-F238E27FC236}">
              <a16:creationId xmlns:a16="http://schemas.microsoft.com/office/drawing/2014/main" id="{0BD9794C-CBE5-45BC-BB59-65BB7E3ACB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13474" y="98425"/>
          <a:ext cx="1597025" cy="847736"/>
        </a:xfrm>
        <a:prstGeom prst="rect">
          <a:avLst/>
        </a:prstGeom>
        <a:noFill/>
        <a:ln>
          <a:noFill/>
        </a:ln>
      </xdr:spPr>
    </xdr:pic>
    <xdr:clientData/>
  </xdr:twoCellAnchor>
  <xdr:twoCellAnchor editAs="oneCell">
    <xdr:from>
      <xdr:col>0</xdr:col>
      <xdr:colOff>228600</xdr:colOff>
      <xdr:row>1</xdr:row>
      <xdr:rowOff>12700</xdr:rowOff>
    </xdr:from>
    <xdr:to>
      <xdr:col>1</xdr:col>
      <xdr:colOff>1355725</xdr:colOff>
      <xdr:row>4</xdr:row>
      <xdr:rowOff>225436</xdr:rowOff>
    </xdr:to>
    <xdr:pic>
      <xdr:nvPicPr>
        <xdr:cNvPr id="2" name="Imagem 1" descr="Forma, Logotipo, nome da empresa, Seta&#10;&#10;Descrição gerada automaticamente">
          <a:extLst>
            <a:ext uri="{FF2B5EF4-FFF2-40B4-BE49-F238E27FC236}">
              <a16:creationId xmlns:a16="http://schemas.microsoft.com/office/drawing/2014/main" id="{60C0ECF6-830C-4118-AEFD-D4F2F9E21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3200"/>
          <a:ext cx="1597025" cy="8477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41</xdr:row>
      <xdr:rowOff>47625</xdr:rowOff>
    </xdr:from>
    <xdr:to>
      <xdr:col>3</xdr:col>
      <xdr:colOff>271896</xdr:colOff>
      <xdr:row>45</xdr:row>
      <xdr:rowOff>55638</xdr:rowOff>
    </xdr:to>
    <xdr:pic>
      <xdr:nvPicPr>
        <xdr:cNvPr id="3" name="Imagem 2">
          <a:extLst>
            <a:ext uri="{FF2B5EF4-FFF2-40B4-BE49-F238E27FC236}">
              <a16:creationId xmlns:a16="http://schemas.microsoft.com/office/drawing/2014/main" id="{1281D34D-27A8-4153-95F9-043282815AAA}"/>
            </a:ext>
          </a:extLst>
        </xdr:cNvPr>
        <xdr:cNvPicPr>
          <a:picLocks noChangeAspect="1"/>
        </xdr:cNvPicPr>
      </xdr:nvPicPr>
      <xdr:blipFill>
        <a:blip xmlns:r="http://schemas.openxmlformats.org/officeDocument/2006/relationships" r:embed="rId1"/>
        <a:stretch>
          <a:fillRect/>
        </a:stretch>
      </xdr:blipFill>
      <xdr:spPr>
        <a:xfrm>
          <a:off x="657225" y="55873650"/>
          <a:ext cx="2129271" cy="1103388"/>
        </a:xfrm>
        <a:prstGeom prst="rect">
          <a:avLst/>
        </a:prstGeom>
      </xdr:spPr>
    </xdr:pic>
    <xdr:clientData/>
  </xdr:twoCellAnchor>
  <xdr:twoCellAnchor editAs="oneCell">
    <xdr:from>
      <xdr:col>6</xdr:col>
      <xdr:colOff>523875</xdr:colOff>
      <xdr:row>0</xdr:row>
      <xdr:rowOff>131228</xdr:rowOff>
    </xdr:from>
    <xdr:to>
      <xdr:col>8</xdr:col>
      <xdr:colOff>915266</xdr:colOff>
      <xdr:row>0</xdr:row>
      <xdr:rowOff>626492</xdr:rowOff>
    </xdr:to>
    <xdr:pic>
      <xdr:nvPicPr>
        <xdr:cNvPr id="4" name="Imagem 3">
          <a:extLst>
            <a:ext uri="{FF2B5EF4-FFF2-40B4-BE49-F238E27FC236}">
              <a16:creationId xmlns:a16="http://schemas.microsoft.com/office/drawing/2014/main" id="{0D80C78F-A32F-45A8-8268-F405AEAB2A3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86725" y="131228"/>
          <a:ext cx="2286866" cy="495264"/>
        </a:xfrm>
        <a:prstGeom prst="rect">
          <a:avLst/>
        </a:prstGeom>
      </xdr:spPr>
    </xdr:pic>
    <xdr:clientData/>
  </xdr:twoCellAnchor>
  <xdr:twoCellAnchor editAs="oneCell">
    <xdr:from>
      <xdr:col>0</xdr:col>
      <xdr:colOff>34015</xdr:colOff>
      <xdr:row>0</xdr:row>
      <xdr:rowOff>47625</xdr:rowOff>
    </xdr:from>
    <xdr:to>
      <xdr:col>1</xdr:col>
      <xdr:colOff>622935</xdr:colOff>
      <xdr:row>0</xdr:row>
      <xdr:rowOff>685800</xdr:rowOff>
    </xdr:to>
    <xdr:pic>
      <xdr:nvPicPr>
        <xdr:cNvPr id="5" name="Imagem 4">
          <a:extLst>
            <a:ext uri="{FF2B5EF4-FFF2-40B4-BE49-F238E27FC236}">
              <a16:creationId xmlns:a16="http://schemas.microsoft.com/office/drawing/2014/main" id="{BC090707-E53B-4C25-8A9E-0DFAC1CB6D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15" y="47625"/>
          <a:ext cx="1179470" cy="638175"/>
        </a:xfrm>
        <a:prstGeom prst="rect">
          <a:avLst/>
        </a:prstGeom>
        <a:noFill/>
        <a:ln>
          <a:noFill/>
        </a:ln>
      </xdr:spPr>
    </xdr:pic>
    <xdr:clientData/>
  </xdr:twoCellAnchor>
  <xdr:twoCellAnchor>
    <xdr:from>
      <xdr:col>1</xdr:col>
      <xdr:colOff>931332</xdr:colOff>
      <xdr:row>23</xdr:row>
      <xdr:rowOff>52916</xdr:rowOff>
    </xdr:from>
    <xdr:to>
      <xdr:col>7</xdr:col>
      <xdr:colOff>423334</xdr:colOff>
      <xdr:row>37</xdr:row>
      <xdr:rowOff>222250</xdr:rowOff>
    </xdr:to>
    <xdr:graphicFrame macro="">
      <xdr:nvGraphicFramePr>
        <xdr:cNvPr id="7" name="Gráfico 6">
          <a:extLst>
            <a:ext uri="{FF2B5EF4-FFF2-40B4-BE49-F238E27FC236}">
              <a16:creationId xmlns:a16="http://schemas.microsoft.com/office/drawing/2014/main" id="{7E4316D6-39F6-488A-8FB3-4E92E16F4E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3</xdr:row>
      <xdr:rowOff>76200</xdr:rowOff>
    </xdr:from>
    <xdr:to>
      <xdr:col>5</xdr:col>
      <xdr:colOff>2229763</xdr:colOff>
      <xdr:row>35</xdr:row>
      <xdr:rowOff>38818</xdr:rowOff>
    </xdr:to>
    <xdr:pic>
      <xdr:nvPicPr>
        <xdr:cNvPr id="3" name="Imagem 2">
          <a:extLst>
            <a:ext uri="{FF2B5EF4-FFF2-40B4-BE49-F238E27FC236}">
              <a16:creationId xmlns:a16="http://schemas.microsoft.com/office/drawing/2014/main" id="{B4AAF5A2-5E9A-4AE9-9E21-D3E8589C58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600075"/>
          <a:ext cx="6544588" cy="51442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AJUSTE"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BDURB/GESCONV/Lucas/Luiza/Planilha_Bas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Elabora&#231;&#227;o%20de%20TR\Piuma%20obra\PLANILHA%20OR&#199;AMENTARIA%20PIUMA.xlsx" TargetMode="External"/><Relationship Id="rId1" Type="http://schemas.openxmlformats.org/officeDocument/2006/relationships/externalLinkPath" Target="file:///D:\Elabora&#231;&#227;o%20de%20TR\Piuma%20obra\PLANILHA%20OR&#199;AMENTARIA%20PIUM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server\America%20Latina%20Engenharia\ALEGRE\2014\ARIE\Planilha%20Terminal%20Rodovi&#225;rio%20de%20Alegre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JUST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Orçamentária"/>
      <sheetName val="COMP-20"/>
      <sheetName val="COMP-21"/>
      <sheetName val="COMP-29"/>
      <sheetName val="LARGURA ESCAVAÇÃO"/>
      <sheetName val="SINAPI"/>
      <sheetName val="DER"/>
      <sheetName val="IOPES"/>
      <sheetName val="SICRO"/>
      <sheetName val="CESAN"/>
      <sheetName val="REAJU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Y1" t="str">
            <v>DER-ES</v>
          </cell>
          <cell r="Z1">
            <v>0</v>
          </cell>
          <cell r="AA1">
            <v>0</v>
          </cell>
        </row>
        <row r="2">
          <cell r="Y2" t="str">
            <v>i0</v>
          </cell>
          <cell r="Z2" t="str">
            <v>i1</v>
          </cell>
          <cell r="AA2" t="str">
            <v>R</v>
          </cell>
        </row>
        <row r="3">
          <cell r="Y3">
            <v>43374</v>
          </cell>
          <cell r="Z3">
            <v>43739</v>
          </cell>
          <cell r="AA3">
            <v>0</v>
          </cell>
        </row>
        <row r="4">
          <cell r="X4" t="str">
            <v>TERRAPLENAGEM</v>
          </cell>
          <cell r="Y4">
            <v>317.98200000000003</v>
          </cell>
          <cell r="Z4">
            <v>327.54500000000002</v>
          </cell>
          <cell r="AA4">
            <v>1.03</v>
          </cell>
        </row>
        <row r="5">
          <cell r="X5" t="str">
            <v>OBRAS DE ARTE ESPECIAIS</v>
          </cell>
          <cell r="Y5">
            <v>311.642</v>
          </cell>
          <cell r="Z5">
            <v>315.01</v>
          </cell>
          <cell r="AA5">
            <v>1.0109999999999999</v>
          </cell>
        </row>
        <row r="6">
          <cell r="X6" t="str">
            <v>PAVIMENTAÇÃO</v>
          </cell>
          <cell r="Y6">
            <v>336.435</v>
          </cell>
          <cell r="Z6">
            <v>348.238</v>
          </cell>
          <cell r="AA6">
            <v>1.0349999999999999</v>
          </cell>
        </row>
        <row r="7">
          <cell r="X7" t="str">
            <v>CONSULTORIA ( Supervisão e Projetos)</v>
          </cell>
          <cell r="Y7">
            <v>224.273</v>
          </cell>
          <cell r="Z7">
            <v>231.095</v>
          </cell>
          <cell r="AA7">
            <v>1.03</v>
          </cell>
        </row>
        <row r="8">
          <cell r="X8" t="str">
            <v>DRENAGEM</v>
          </cell>
          <cell r="Y8">
            <v>301.93700000000001</v>
          </cell>
          <cell r="Z8">
            <v>311.33499999999998</v>
          </cell>
          <cell r="AA8">
            <v>1.0309999999999999</v>
          </cell>
        </row>
        <row r="9">
          <cell r="X9" t="str">
            <v>SINALIZAÇÃO  HORIZONTAL</v>
          </cell>
          <cell r="Y9">
            <v>304.43200000000002</v>
          </cell>
          <cell r="Z9">
            <v>311.73599999999999</v>
          </cell>
          <cell r="AA9">
            <v>1.024</v>
          </cell>
        </row>
        <row r="10">
          <cell r="X10" t="str">
            <v>PAVIMENTOS CONCRETO CIMENTO PORTLAND</v>
          </cell>
          <cell r="Y10">
            <v>258.75299999999999</v>
          </cell>
          <cell r="Z10">
            <v>261.99900000000002</v>
          </cell>
          <cell r="AA10">
            <v>1.0129999999999999</v>
          </cell>
        </row>
        <row r="11">
          <cell r="X11" t="str">
            <v>CONSERVAÇÃO  RODOVIÁRIA</v>
          </cell>
          <cell r="Y11">
            <v>295.28699999999998</v>
          </cell>
          <cell r="Z11">
            <v>306.36500000000001</v>
          </cell>
          <cell r="AA11">
            <v>1.038</v>
          </cell>
        </row>
        <row r="12">
          <cell r="X12" t="str">
            <v>LIGANTES BETUMINOSOS</v>
          </cell>
          <cell r="Y12">
            <v>586.98099999999999</v>
          </cell>
          <cell r="Z12">
            <v>669.12099999999998</v>
          </cell>
          <cell r="AA12">
            <v>1.1399999999999999</v>
          </cell>
        </row>
        <row r="13">
          <cell r="X13" t="str">
            <v>OBRAS DE ARTE ESPECIAIS (Sem Aço)</v>
          </cell>
          <cell r="Y13">
            <v>305.33300000000003</v>
          </cell>
          <cell r="Z13">
            <v>315.32799999999997</v>
          </cell>
          <cell r="AA13">
            <v>1.0329999999999999</v>
          </cell>
        </row>
        <row r="14">
          <cell r="X14" t="str">
            <v>IGP - DI</v>
          </cell>
          <cell r="Y14">
            <v>708.69399999999996</v>
          </cell>
          <cell r="Z14">
            <v>732.04100000000005</v>
          </cell>
          <cell r="AA14">
            <v>1.0329999999999999</v>
          </cell>
        </row>
        <row r="15">
          <cell r="X15" t="str">
            <v>ÍNDICE NACIONAL DA CONSTRUÇÃO CIVIL</v>
          </cell>
          <cell r="Y15">
            <v>743.86599999999999</v>
          </cell>
          <cell r="Z15">
            <v>774.93899999999996</v>
          </cell>
          <cell r="AA15">
            <v>1.042</v>
          </cell>
        </row>
        <row r="16">
          <cell r="X16" t="str">
            <v>VERGALHÕES E ARAMES DE AÇO CARBONO</v>
          </cell>
          <cell r="Y16">
            <v>811.25099999999998</v>
          </cell>
          <cell r="Z16">
            <v>802.00400000000002</v>
          </cell>
          <cell r="AA16">
            <v>0.98899999999999999</v>
          </cell>
        </row>
        <row r="17">
          <cell r="X17" t="str">
            <v>PRODUTOS  SIDERÚRGICOS</v>
          </cell>
          <cell r="Y17">
            <v>182.76300000000001</v>
          </cell>
          <cell r="Z17">
            <v>181.172</v>
          </cell>
          <cell r="AA17">
            <v>0.99099999999999999</v>
          </cell>
        </row>
        <row r="18">
          <cell r="X18" t="str">
            <v>PRODUTOS DE AÇO GALVANIZADO</v>
          </cell>
          <cell r="Y18">
            <v>392.76299999999998</v>
          </cell>
          <cell r="Z18">
            <v>412.86200000000002</v>
          </cell>
          <cell r="AA18">
            <v>1.0509999999999999</v>
          </cell>
        </row>
        <row r="19">
          <cell r="X19" t="str">
            <v>SINALIZAÇÃO VERTICAL</v>
          </cell>
          <cell r="Y19">
            <v>185.453</v>
          </cell>
          <cell r="Z19">
            <v>193.303</v>
          </cell>
          <cell r="AA19">
            <v>1.042</v>
          </cell>
        </row>
        <row r="20">
          <cell r="X20" t="str">
            <v>ASFALTO DILUÍDO</v>
          </cell>
          <cell r="Y20">
            <v>735.95799999999997</v>
          </cell>
          <cell r="Z20">
            <v>836.19200000000001</v>
          </cell>
          <cell r="AA20">
            <v>1.1359999999999999</v>
          </cell>
        </row>
        <row r="21">
          <cell r="X21" t="str">
            <v>CIMENTO ASFÁLTICO PETRÓLEO (CAP 7 e 20)</v>
          </cell>
          <cell r="Y21">
            <v>594.66499999999996</v>
          </cell>
          <cell r="Z21">
            <v>694.58500000000004</v>
          </cell>
          <cell r="AA21">
            <v>1.1679999999999999</v>
          </cell>
        </row>
        <row r="22">
          <cell r="X22" t="str">
            <v>EMULSÕES (RR1C E RR2C)</v>
          </cell>
          <cell r="Y22">
            <v>566.846</v>
          </cell>
          <cell r="Z22">
            <v>628.25300000000004</v>
          </cell>
          <cell r="AA22">
            <v>1.1080000000000001</v>
          </cell>
        </row>
        <row r="23">
          <cell r="X23" t="str">
            <v>ADMINISTRAÇÃO LOCAL</v>
          </cell>
          <cell r="Y23">
            <v>108.006</v>
          </cell>
          <cell r="Z23">
            <v>112.307</v>
          </cell>
          <cell r="AA23">
            <v>1.04</v>
          </cell>
        </row>
        <row r="24">
          <cell r="X24" t="str">
            <v>MOBILIZAÇÃO E DESMOBILIZAÇÃO</v>
          </cell>
          <cell r="Y24">
            <v>116.755</v>
          </cell>
          <cell r="Z24">
            <v>120.402</v>
          </cell>
          <cell r="AA24">
            <v>1.0309999999999999</v>
          </cell>
        </row>
        <row r="25">
          <cell r="X25" t="str">
            <v>OBRAS COMPLEMENTARES E MEIO AMBIENTE</v>
          </cell>
          <cell r="Y25">
            <v>111.339</v>
          </cell>
          <cell r="Z25">
            <v>113.931</v>
          </cell>
          <cell r="AA25">
            <v>1.0229999999999999</v>
          </cell>
        </row>
        <row r="26">
          <cell r="X26" t="str">
            <v>ÍNDICE DE EMULSÃO ASFÁLTICA MODIFICADO</v>
          </cell>
          <cell r="Z26">
            <v>107.459</v>
          </cell>
        </row>
        <row r="27">
          <cell r="X27" t="str">
            <v>ÍNDICE DE ASFALTO MODIFICADO POR POLÍMERO</v>
          </cell>
          <cell r="Y27">
            <v>0</v>
          </cell>
          <cell r="Z27">
            <v>108.117</v>
          </cell>
        </row>
        <row r="28">
          <cell r="X28" t="str">
            <v>ÍNDICE DE EMULSÃO ASFÁLTICA DE IMPRIMAÇÃO</v>
          </cell>
          <cell r="Y28">
            <v>0</v>
          </cell>
          <cell r="Z28">
            <v>110.057</v>
          </cell>
          <cell r="AA28">
            <v>0</v>
          </cell>
        </row>
        <row r="29">
          <cell r="X29" t="str">
            <v>ÍNDICE DE ASFALTO BORRACHA</v>
          </cell>
          <cell r="Z29">
            <v>109.57299999999999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R-ED"/>
      <sheetName val="Resumo"/>
      <sheetName val="Insumos"/>
      <sheetName val="Planilha - Conservasolo"/>
      <sheetName val="Planilha1"/>
      <sheetName val="SICRO"/>
      <sheetName val="CESAN"/>
      <sheetName val="DER-RD1"/>
      <sheetName val="DER-ED1"/>
      <sheetName val="Reajuste"/>
      <sheetName val="Composições"/>
      <sheetName val="Mem - Orla"/>
      <sheetName val="Comp. - Orla"/>
      <sheetName val="SINAPI"/>
      <sheetName val="MAPA DE COT. - Orla"/>
      <sheetName val="CURVA ABC"/>
      <sheetName val="QUIOSQUE - MOD 01"/>
      <sheetName val="MEM QUIOSQUE - MOD 01"/>
      <sheetName val="CRON QUIOSQUE - MOD 01"/>
      <sheetName val="COMP. - Quiosque"/>
      <sheetName val="MAPA DE COT. - Quiosque"/>
      <sheetName val="BDI GERAL"/>
    </sheetNames>
    <sheetDataSet>
      <sheetData sheetId="0"/>
      <sheetData sheetId="1"/>
      <sheetData sheetId="2"/>
      <sheetData sheetId="3"/>
      <sheetData sheetId="4"/>
      <sheetData sheetId="5"/>
      <sheetData sheetId="6"/>
      <sheetData sheetId="7"/>
      <sheetData sheetId="8"/>
      <sheetData sheetId="9">
        <row r="1">
          <cell r="A1"/>
          <cell r="N1" t="str">
            <v>DER-ES</v>
          </cell>
          <cell r="O1"/>
          <cell r="P1"/>
        </row>
        <row r="2">
          <cell r="A2"/>
          <cell r="N2" t="str">
            <v>i0</v>
          </cell>
          <cell r="O2" t="str">
            <v>i1</v>
          </cell>
          <cell r="P2" t="str">
            <v>R</v>
          </cell>
        </row>
        <row r="3">
          <cell r="A3"/>
          <cell r="B3" t="str">
            <v>01/22</v>
          </cell>
          <cell r="C3" t="str">
            <v>02/22</v>
          </cell>
          <cell r="D3" t="str">
            <v>03/22</v>
          </cell>
          <cell r="E3" t="str">
            <v>04/22</v>
          </cell>
          <cell r="F3" t="str">
            <v>05/22</v>
          </cell>
          <cell r="G3" t="str">
            <v>06/22</v>
          </cell>
          <cell r="H3" t="str">
            <v>07/22</v>
          </cell>
          <cell r="N3" t="str">
            <v>01/22</v>
          </cell>
          <cell r="O3" t="str">
            <v>07/22</v>
          </cell>
          <cell r="P3"/>
        </row>
        <row r="4">
          <cell r="A4" t="str">
            <v>TERRAPLENAGEM</v>
          </cell>
          <cell r="B4">
            <v>418.93700000000001</v>
          </cell>
          <cell r="C4">
            <v>428.94</v>
          </cell>
          <cell r="D4">
            <v>446.50599999999997</v>
          </cell>
          <cell r="E4">
            <v>459.16800000000001</v>
          </cell>
          <cell r="F4">
            <v>470.37400000000002</v>
          </cell>
          <cell r="G4">
            <v>478.798</v>
          </cell>
          <cell r="H4">
            <v>491.416</v>
          </cell>
          <cell r="N4">
            <v>418.93700000000001</v>
          </cell>
          <cell r="O4">
            <v>491.416</v>
          </cell>
          <cell r="P4">
            <v>1.173</v>
          </cell>
        </row>
        <row r="5">
          <cell r="A5" t="str">
            <v>OBRAS DE ARTE ESPECIAIS</v>
          </cell>
          <cell r="B5">
            <v>440.14100000000002</v>
          </cell>
          <cell r="C5">
            <v>440.76400000000001</v>
          </cell>
          <cell r="D5">
            <v>444.00200000000001</v>
          </cell>
          <cell r="E5">
            <v>455.03100000000001</v>
          </cell>
          <cell r="F5">
            <v>468.05200000000002</v>
          </cell>
          <cell r="G5">
            <v>474.80799999999999</v>
          </cell>
          <cell r="H5">
            <v>481.09500000000003</v>
          </cell>
          <cell r="N5">
            <v>440.14100000000002</v>
          </cell>
          <cell r="O5">
            <v>481.09500000000003</v>
          </cell>
          <cell r="P5">
            <v>1.093</v>
          </cell>
        </row>
        <row r="6">
          <cell r="A6" t="str">
            <v>PAVIMENTAÇÃO</v>
          </cell>
          <cell r="B6">
            <v>464.47500000000002</v>
          </cell>
          <cell r="C6">
            <v>471.53300000000002</v>
          </cell>
          <cell r="D6">
            <v>480.74099999999999</v>
          </cell>
          <cell r="E6">
            <v>491.87</v>
          </cell>
          <cell r="F6">
            <v>503.21</v>
          </cell>
          <cell r="G6">
            <v>514.26</v>
          </cell>
          <cell r="H6">
            <v>524.43499999999995</v>
          </cell>
          <cell r="N6">
            <v>464.47500000000002</v>
          </cell>
          <cell r="O6">
            <v>524.43499999999995</v>
          </cell>
          <cell r="P6">
            <v>1.129</v>
          </cell>
        </row>
        <row r="7">
          <cell r="A7" t="str">
            <v>CONSULTORIA ( Supervisão e Projetos)</v>
          </cell>
          <cell r="B7">
            <v>258.00900000000001</v>
          </cell>
          <cell r="C7">
            <v>259.05</v>
          </cell>
          <cell r="D7">
            <v>259.78500000000003</v>
          </cell>
          <cell r="E7">
            <v>259.91300000000001</v>
          </cell>
          <cell r="F7">
            <v>260.548</v>
          </cell>
          <cell r="G7">
            <v>263.50200000000001</v>
          </cell>
          <cell r="H7">
            <v>266.49099999999999</v>
          </cell>
          <cell r="N7">
            <v>258.00900000000001</v>
          </cell>
          <cell r="O7">
            <v>266.49099999999999</v>
          </cell>
          <cell r="P7">
            <v>1.032</v>
          </cell>
        </row>
        <row r="8">
          <cell r="A8" t="str">
            <v>DRENAGEM</v>
          </cell>
          <cell r="B8">
            <v>402.10899999999998</v>
          </cell>
          <cell r="C8">
            <v>404.60399999999998</v>
          </cell>
          <cell r="D8">
            <v>409.16500000000002</v>
          </cell>
          <cell r="E8">
            <v>416.35300000000001</v>
          </cell>
          <cell r="F8">
            <v>425.24700000000001</v>
          </cell>
          <cell r="G8">
            <v>430.113</v>
          </cell>
          <cell r="H8">
            <v>439.13900000000001</v>
          </cell>
          <cell r="N8">
            <v>402.10899999999998</v>
          </cell>
          <cell r="O8">
            <v>439.13900000000001</v>
          </cell>
          <cell r="P8">
            <v>1.0920000000000001</v>
          </cell>
        </row>
        <row r="9">
          <cell r="A9" t="str">
            <v>SINALIZAÇÃO  HORIZONTAL</v>
          </cell>
          <cell r="B9">
            <v>390.82799999999997</v>
          </cell>
          <cell r="C9">
            <v>398.173</v>
          </cell>
          <cell r="D9">
            <v>401.70600000000002</v>
          </cell>
          <cell r="E9">
            <v>415.69900000000001</v>
          </cell>
          <cell r="F9">
            <v>420.90600000000001</v>
          </cell>
          <cell r="G9">
            <v>426.33499999999998</v>
          </cell>
          <cell r="H9">
            <v>430.58800000000002</v>
          </cell>
          <cell r="N9">
            <v>390.82799999999997</v>
          </cell>
          <cell r="O9">
            <v>430.58800000000002</v>
          </cell>
          <cell r="P9">
            <v>1.101</v>
          </cell>
        </row>
        <row r="10">
          <cell r="A10" t="str">
            <v>PAVIMENTOS CONCRETO CIMENTO PORTLAND</v>
          </cell>
          <cell r="B10">
            <v>354.149</v>
          </cell>
          <cell r="C10">
            <v>355.68099999999998</v>
          </cell>
          <cell r="D10">
            <v>361.036</v>
          </cell>
          <cell r="E10">
            <v>371.45299999999997</v>
          </cell>
          <cell r="F10">
            <v>383.74799999999999</v>
          </cell>
          <cell r="G10">
            <v>390.995</v>
          </cell>
          <cell r="H10">
            <v>401.72800000000001</v>
          </cell>
          <cell r="N10">
            <v>354.149</v>
          </cell>
          <cell r="O10">
            <v>401.72800000000001</v>
          </cell>
          <cell r="P10">
            <v>1.1339999999999999</v>
          </cell>
        </row>
        <row r="11">
          <cell r="A11" t="str">
            <v>CONSERVAÇÃO  RODOVIÁRIA</v>
          </cell>
          <cell r="B11">
            <v>363.096</v>
          </cell>
          <cell r="C11">
            <v>366.15300000000002</v>
          </cell>
          <cell r="D11">
            <v>371.98099999999999</v>
          </cell>
          <cell r="E11">
            <v>377.024</v>
          </cell>
          <cell r="F11">
            <v>382.67200000000003</v>
          </cell>
          <cell r="G11">
            <v>386.91699999999997</v>
          </cell>
          <cell r="H11">
            <v>395.976</v>
          </cell>
          <cell r="N11">
            <v>363.096</v>
          </cell>
          <cell r="O11">
            <v>395.976</v>
          </cell>
          <cell r="P11">
            <v>1.0900000000000001</v>
          </cell>
        </row>
        <row r="12">
          <cell r="A12" t="str">
            <v>LIGANTES BETUMINOSOS</v>
          </cell>
          <cell r="B12">
            <v>1076.8510000000001</v>
          </cell>
          <cell r="C12">
            <v>1144.8530000000001</v>
          </cell>
          <cell r="D12">
            <v>1144.5350000000001</v>
          </cell>
          <cell r="E12">
            <v>1188.729</v>
          </cell>
          <cell r="F12">
            <v>1133.6210000000001</v>
          </cell>
          <cell r="G12">
            <v>1136.5429999999999</v>
          </cell>
          <cell r="H12">
            <v>1154.3009999999999</v>
          </cell>
          <cell r="N12">
            <v>1076.8510000000001</v>
          </cell>
          <cell r="O12">
            <v>1154.3009999999999</v>
          </cell>
          <cell r="P12">
            <v>1.071</v>
          </cell>
        </row>
        <row r="13">
          <cell r="A13" t="str">
            <v>OBRAS DE ARTE ESPECIAIS (Sem Aço)</v>
          </cell>
          <cell r="B13">
            <v>413.59500000000003</v>
          </cell>
          <cell r="C13">
            <v>416.32299999999998</v>
          </cell>
          <cell r="D13">
            <v>420.82600000000002</v>
          </cell>
          <cell r="E13">
            <v>433.98099999999999</v>
          </cell>
          <cell r="F13">
            <v>448.16800000000001</v>
          </cell>
          <cell r="G13">
            <v>453.19</v>
          </cell>
          <cell r="H13">
            <v>462.96800000000002</v>
          </cell>
          <cell r="N13">
            <v>413.59500000000003</v>
          </cell>
          <cell r="O13">
            <v>462.96800000000002</v>
          </cell>
          <cell r="P13">
            <v>1.119</v>
          </cell>
        </row>
        <row r="14">
          <cell r="A14" t="str">
            <v>IGP - DI</v>
          </cell>
          <cell r="B14">
            <v>1110.3979999999999</v>
          </cell>
          <cell r="C14">
            <v>1127.077</v>
          </cell>
          <cell r="D14">
            <v>1153.777</v>
          </cell>
          <cell r="E14">
            <v>1158.546</v>
          </cell>
          <cell r="F14">
            <v>1166.5419999999999</v>
          </cell>
          <cell r="G14">
            <v>1173.8309999999999</v>
          </cell>
          <cell r="H14">
            <v>1169.4259999999999</v>
          </cell>
          <cell r="N14">
            <v>1110.3979999999999</v>
          </cell>
          <cell r="O14">
            <v>1169.4259999999999</v>
          </cell>
          <cell r="P14">
            <v>1.0529999999999999</v>
          </cell>
        </row>
        <row r="15">
          <cell r="A15" t="str">
            <v>ÍNDICE NACIONAL DA CONSTRUÇÃO CIVIL</v>
          </cell>
          <cell r="B15">
            <v>969.18399999999997</v>
          </cell>
          <cell r="C15">
            <v>972.904</v>
          </cell>
          <cell r="D15">
            <v>981.24400000000003</v>
          </cell>
          <cell r="E15">
            <v>990.54300000000001</v>
          </cell>
          <cell r="F15">
            <v>1013.164</v>
          </cell>
          <cell r="G15">
            <v>1034.8240000000001</v>
          </cell>
          <cell r="H15">
            <v>1043.76</v>
          </cell>
          <cell r="J15">
            <v>981.24400000000003</v>
          </cell>
          <cell r="K15">
            <v>1043.76</v>
          </cell>
          <cell r="L15">
            <v>1.0629999999999999</v>
          </cell>
          <cell r="N15">
            <v>969.18399999999997</v>
          </cell>
          <cell r="O15">
            <v>1043.76</v>
          </cell>
          <cell r="P15">
            <v>1.0760000000000001</v>
          </cell>
        </row>
        <row r="16">
          <cell r="A16" t="str">
            <v>VERGALHÕES E ARAMES DE AÇO CARBONO</v>
          </cell>
          <cell r="B16">
            <v>1505.636</v>
          </cell>
          <cell r="C16">
            <v>1469.069</v>
          </cell>
          <cell r="D16">
            <v>1429.6420000000001</v>
          </cell>
          <cell r="E16">
            <v>1453.0360000000001</v>
          </cell>
          <cell r="F16">
            <v>1554.298</v>
          </cell>
          <cell r="G16">
            <v>1601.7950000000001</v>
          </cell>
          <cell r="H16">
            <v>1574.989</v>
          </cell>
          <cell r="N16">
            <v>1505.636</v>
          </cell>
          <cell r="O16">
            <v>1574.989</v>
          </cell>
          <cell r="P16">
            <v>1.046</v>
          </cell>
        </row>
        <row r="17">
          <cell r="A17" t="str">
            <v>PRODUTOS  SIDERÚRGICOS</v>
          </cell>
          <cell r="B17">
            <v>389.18700000000001</v>
          </cell>
          <cell r="C17">
            <v>384.447</v>
          </cell>
          <cell r="D17">
            <v>381.22500000000002</v>
          </cell>
          <cell r="E17">
            <v>395.42500000000001</v>
          </cell>
          <cell r="F17">
            <v>407.28100000000001</v>
          </cell>
          <cell r="G17">
            <v>409.68</v>
          </cell>
          <cell r="H17">
            <v>401.75599999999997</v>
          </cell>
          <cell r="N17">
            <v>389.18700000000001</v>
          </cell>
          <cell r="O17">
            <v>401.75599999999997</v>
          </cell>
          <cell r="P17">
            <v>1.032</v>
          </cell>
        </row>
        <row r="18">
          <cell r="A18" t="str">
            <v>PRODUTOS DE AÇO GALVANIZADO</v>
          </cell>
          <cell r="B18">
            <v>518.96900000000005</v>
          </cell>
          <cell r="C18">
            <v>522.04200000000003</v>
          </cell>
          <cell r="D18">
            <v>535.00900000000001</v>
          </cell>
          <cell r="E18">
            <v>544.13800000000003</v>
          </cell>
          <cell r="F18">
            <v>551.51300000000003</v>
          </cell>
          <cell r="G18">
            <v>563.63800000000003</v>
          </cell>
          <cell r="H18">
            <v>557.92600000000004</v>
          </cell>
          <cell r="N18">
            <v>518.96900000000005</v>
          </cell>
          <cell r="O18">
            <v>557.92600000000004</v>
          </cell>
          <cell r="P18">
            <v>1.075</v>
          </cell>
        </row>
        <row r="19">
          <cell r="A19" t="str">
            <v>SINALIZAÇÃO VERTICAL</v>
          </cell>
          <cell r="B19">
            <v>250.845</v>
          </cell>
          <cell r="C19">
            <v>256.30099999999999</v>
          </cell>
          <cell r="D19">
            <v>260.70299999999997</v>
          </cell>
          <cell r="E19">
            <v>262.05799999999999</v>
          </cell>
          <cell r="F19">
            <v>260.73099999999999</v>
          </cell>
          <cell r="G19">
            <v>262.10300000000001</v>
          </cell>
          <cell r="H19">
            <v>263.21100000000001</v>
          </cell>
          <cell r="N19">
            <v>250.845</v>
          </cell>
          <cell r="O19">
            <v>263.21100000000001</v>
          </cell>
          <cell r="P19">
            <v>1.0489999999999999</v>
          </cell>
        </row>
        <row r="20">
          <cell r="A20" t="str">
            <v>ASFALTO DILUÍDO</v>
          </cell>
          <cell r="B20">
            <v>1101.867</v>
          </cell>
          <cell r="C20">
            <v>1206.383</v>
          </cell>
          <cell r="D20">
            <v>1178.5840000000001</v>
          </cell>
          <cell r="E20">
            <v>1225.55</v>
          </cell>
          <cell r="F20">
            <v>1165.288</v>
          </cell>
          <cell r="G20">
            <v>1161.98</v>
          </cell>
          <cell r="H20">
            <v>1182.779</v>
          </cell>
          <cell r="N20">
            <v>1101.867</v>
          </cell>
          <cell r="O20">
            <v>1182.779</v>
          </cell>
          <cell r="P20">
            <v>1.073</v>
          </cell>
        </row>
        <row r="21">
          <cell r="A21" t="str">
            <v>CIMENTO ASFÁLTICO PETRÓLEO (CAP 7 e 20)</v>
          </cell>
          <cell r="B21">
            <v>1154.6320000000001</v>
          </cell>
          <cell r="C21">
            <v>1230.558</v>
          </cell>
          <cell r="D21">
            <v>1229.4639999999999</v>
          </cell>
          <cell r="E21">
            <v>1278.4829999999999</v>
          </cell>
          <cell r="F21">
            <v>1220.9880000000001</v>
          </cell>
          <cell r="G21">
            <v>1221.6500000000001</v>
          </cell>
          <cell r="H21">
            <v>1239.6369999999999</v>
          </cell>
          <cell r="N21">
            <v>1154.6320000000001</v>
          </cell>
          <cell r="O21">
            <v>1239.6369999999999</v>
          </cell>
          <cell r="P21">
            <v>1.073</v>
          </cell>
        </row>
        <row r="22">
          <cell r="A22" t="str">
            <v>EMULSÕES (RR1C E RR2C)</v>
          </cell>
          <cell r="B22">
            <v>1001.86</v>
          </cell>
          <cell r="C22">
            <v>1059.375</v>
          </cell>
          <cell r="D22">
            <v>1062.0229999999999</v>
          </cell>
          <cell r="E22">
            <v>1101.4780000000001</v>
          </cell>
          <cell r="F22">
            <v>1059.558</v>
          </cell>
          <cell r="G22">
            <v>1064.9390000000001</v>
          </cell>
          <cell r="H22">
            <v>1083.6949999999999</v>
          </cell>
          <cell r="N22">
            <v>1001.86</v>
          </cell>
          <cell r="O22">
            <v>1083.6949999999999</v>
          </cell>
          <cell r="P22">
            <v>1.081</v>
          </cell>
        </row>
        <row r="23">
          <cell r="A23" t="str">
            <v>ADMINISTRAÇÃO LOCAL</v>
          </cell>
          <cell r="B23">
            <v>128.672</v>
          </cell>
          <cell r="C23">
            <v>129.93799999999999</v>
          </cell>
          <cell r="D23">
            <v>131.614</v>
          </cell>
          <cell r="E23">
            <v>133.16499999999999</v>
          </cell>
          <cell r="F23">
            <v>134.23500000000001</v>
          </cell>
          <cell r="G23">
            <v>136.047</v>
          </cell>
          <cell r="H23">
            <v>137.92599999999999</v>
          </cell>
          <cell r="N23">
            <v>128.672</v>
          </cell>
          <cell r="O23">
            <v>137.92599999999999</v>
          </cell>
          <cell r="P23">
            <v>1.071</v>
          </cell>
        </row>
        <row r="24">
          <cell r="A24" t="str">
            <v>MOBILIZAÇÃO E DESMOBILIZAÇÃO</v>
          </cell>
          <cell r="B24">
            <v>153.96799999999999</v>
          </cell>
          <cell r="C24">
            <v>156.53299999999999</v>
          </cell>
          <cell r="D24">
            <v>167.02099999999999</v>
          </cell>
          <cell r="E24">
            <v>173.14699999999999</v>
          </cell>
          <cell r="F24">
            <v>179.19</v>
          </cell>
          <cell r="G24">
            <v>184.29400000000001</v>
          </cell>
          <cell r="H24">
            <v>187.87100000000001</v>
          </cell>
          <cell r="N24">
            <v>153.96799999999999</v>
          </cell>
          <cell r="O24">
            <v>187.87100000000001</v>
          </cell>
          <cell r="P24">
            <v>1.22</v>
          </cell>
        </row>
        <row r="25">
          <cell r="A25" t="str">
            <v>OBRAS COMPLEMENTARES E MEIO AMBIENTE</v>
          </cell>
          <cell r="B25">
            <v>145.52099999999999</v>
          </cell>
          <cell r="C25">
            <v>147.27799999999999</v>
          </cell>
          <cell r="D25">
            <v>151.25200000000001</v>
          </cell>
          <cell r="E25">
            <v>153.74</v>
          </cell>
          <cell r="F25">
            <v>157.16499999999999</v>
          </cell>
          <cell r="G25">
            <v>159.56700000000001</v>
          </cell>
          <cell r="H25">
            <v>162.59</v>
          </cell>
          <cell r="N25">
            <v>145.52099999999999</v>
          </cell>
          <cell r="O25">
            <v>162.59</v>
          </cell>
          <cell r="P25">
            <v>1.117</v>
          </cell>
        </row>
        <row r="26">
          <cell r="A26" t="str">
            <v>ÍNDICE DE EMULSÃO ASFÁLTICA MODIFICADO</v>
          </cell>
          <cell r="B26">
            <v>165.864</v>
          </cell>
          <cell r="C26">
            <v>173.58199999999999</v>
          </cell>
          <cell r="D26">
            <v>173.87299999999999</v>
          </cell>
          <cell r="E26">
            <v>179.488</v>
          </cell>
          <cell r="F26">
            <v>175.40700000000001</v>
          </cell>
          <cell r="G26">
            <v>177.45699999999999</v>
          </cell>
          <cell r="H26">
            <v>181.048</v>
          </cell>
          <cell r="N26">
            <v>165.864</v>
          </cell>
          <cell r="O26">
            <v>181.048</v>
          </cell>
          <cell r="P26">
            <v>1.091</v>
          </cell>
        </row>
        <row r="27">
          <cell r="A27" t="str">
            <v>ÍNDICE DE ASFALTO MODIFICADO POR POLÍMERO</v>
          </cell>
          <cell r="B27">
            <v>168.51400000000001</v>
          </cell>
          <cell r="C27">
            <v>176.33699999999999</v>
          </cell>
          <cell r="D27">
            <v>175.76</v>
          </cell>
          <cell r="E27">
            <v>181.44300000000001</v>
          </cell>
          <cell r="F27">
            <v>174.88900000000001</v>
          </cell>
          <cell r="G27">
            <v>175.19300000000001</v>
          </cell>
          <cell r="H27">
            <v>177.804</v>
          </cell>
          <cell r="N27">
            <v>168.51400000000001</v>
          </cell>
          <cell r="O27">
            <v>177.804</v>
          </cell>
          <cell r="P27">
            <v>1.0549999999999999</v>
          </cell>
        </row>
        <row r="28">
          <cell r="A28" t="str">
            <v>ÍNDICE DE EMULSÃO ASFÁLTICA DE IMPRIMAÇÃO</v>
          </cell>
          <cell r="B28">
            <v>163.20099999999999</v>
          </cell>
          <cell r="C28">
            <v>170.131</v>
          </cell>
          <cell r="D28">
            <v>171.16800000000001</v>
          </cell>
          <cell r="E28">
            <v>174.14099999999999</v>
          </cell>
          <cell r="F28">
            <v>170.518</v>
          </cell>
          <cell r="G28">
            <v>172.67500000000001</v>
          </cell>
          <cell r="H28">
            <v>176.13499999999999</v>
          </cell>
          <cell r="N28">
            <v>163.20099999999999</v>
          </cell>
          <cell r="O28">
            <v>176.13499999999999</v>
          </cell>
          <cell r="P28">
            <v>1.079</v>
          </cell>
        </row>
        <row r="29">
          <cell r="A29" t="str">
            <v>ÍNDICE DE ASFALTO BORRACHA</v>
          </cell>
          <cell r="B29">
            <v>175.84700000000001</v>
          </cell>
          <cell r="C29">
            <v>185.29900000000001</v>
          </cell>
          <cell r="D29">
            <v>185.10499999999999</v>
          </cell>
          <cell r="E29">
            <v>191.68600000000001</v>
          </cell>
          <cell r="F29">
            <v>184.04400000000001</v>
          </cell>
          <cell r="G29">
            <v>184.3</v>
          </cell>
          <cell r="H29">
            <v>187.42699999999999</v>
          </cell>
          <cell r="N29">
            <v>175.84700000000001</v>
          </cell>
          <cell r="O29">
            <v>187.42699999999999</v>
          </cell>
          <cell r="P29">
            <v>1.0649999999999999</v>
          </cell>
        </row>
        <row r="30">
          <cell r="A30" t="str">
            <v>SUPERESTRUTURA DE PASSARELAS METÁLICAS</v>
          </cell>
          <cell r="B30">
            <v>110.84399999999999</v>
          </cell>
          <cell r="C30">
            <v>111.745</v>
          </cell>
          <cell r="D30">
            <v>112.699</v>
          </cell>
          <cell r="E30">
            <v>116.718</v>
          </cell>
          <cell r="F30">
            <v>121.533</v>
          </cell>
          <cell r="G30">
            <v>121.223</v>
          </cell>
          <cell r="H30">
            <v>122.872</v>
          </cell>
          <cell r="N30">
            <v>110.84399999999999</v>
          </cell>
          <cell r="O30">
            <v>122.872</v>
          </cell>
          <cell r="P30">
            <v>1.1080000000000001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ÇOS"/>
      <sheetName val="MEMÓRIA"/>
      <sheetName val="CRONOGRAMA"/>
    </sheetNames>
    <sheetDataSet>
      <sheetData sheetId="0" refreshError="1">
        <row r="6">
          <cell r="E6" t="str">
            <v>DESCRIÇÃO</v>
          </cell>
        </row>
      </sheetData>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8" Type="http://schemas.openxmlformats.org/officeDocument/2006/relationships/hyperlink" Target="mailto:vendas@lojaamk.com.br" TargetMode="External"/><Relationship Id="rId3" Type="http://schemas.openxmlformats.org/officeDocument/2006/relationships/hyperlink" Target="mailto:contato@fotovolt.com.br" TargetMode="External"/><Relationship Id="rId7" Type="http://schemas.openxmlformats.org/officeDocument/2006/relationships/hyperlink" Target="http://cnpj.info/27500796000106" TargetMode="External"/><Relationship Id="rId12" Type="http://schemas.openxmlformats.org/officeDocument/2006/relationships/printerSettings" Target="../printerSettings/printerSettings9.bin"/><Relationship Id="rId2" Type="http://schemas.openxmlformats.org/officeDocument/2006/relationships/hyperlink" Target="mailto:comercial@sustentaled.com.br" TargetMode="External"/><Relationship Id="rId1" Type="http://schemas.openxmlformats.org/officeDocument/2006/relationships/hyperlink" Target="mailto:atendimento@ecosoli.com.br" TargetMode="External"/><Relationship Id="rId6" Type="http://schemas.openxmlformats.org/officeDocument/2006/relationships/hyperlink" Target="http://contato@probiomas.com.br/" TargetMode="External"/><Relationship Id="rId11" Type="http://schemas.openxmlformats.org/officeDocument/2006/relationships/hyperlink" Target="mailto:guerraambiental@outlook.com" TargetMode="External"/><Relationship Id="rId5" Type="http://schemas.openxmlformats.org/officeDocument/2006/relationships/hyperlink" Target="http://cnpj.info/50040042000124" TargetMode="External"/><Relationship Id="rId10" Type="http://schemas.openxmlformats.org/officeDocument/2006/relationships/hyperlink" Target="http://cnpj.info/27500796000106" TargetMode="External"/><Relationship Id="rId4" Type="http://schemas.openxmlformats.org/officeDocument/2006/relationships/hyperlink" Target="mailto:atendimento@winnetmetais.com.br" TargetMode="External"/><Relationship Id="rId9" Type="http://schemas.openxmlformats.org/officeDocument/2006/relationships/hyperlink" Target="http://contato@probiomas.com.br/"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3"/>
  <sheetViews>
    <sheetView workbookViewId="0">
      <selection sqref="A1:F1"/>
    </sheetView>
  </sheetViews>
  <sheetFormatPr defaultRowHeight="15" x14ac:dyDescent="0.25"/>
  <cols>
    <col min="1" max="1" width="9.140625" style="3"/>
    <col min="2" max="2" width="54.85546875" style="6" customWidth="1"/>
    <col min="3" max="3" width="5.140625" style="3" bestFit="1" customWidth="1"/>
    <col min="4" max="4" width="8" style="8" bestFit="1" customWidth="1"/>
    <col min="5" max="5" width="9.28515625" style="8" bestFit="1" customWidth="1"/>
    <col min="6" max="6" width="14" style="8" bestFit="1" customWidth="1"/>
    <col min="8" max="8" width="14.28515625" bestFit="1" customWidth="1"/>
  </cols>
  <sheetData>
    <row r="1" spans="1:8" x14ac:dyDescent="0.25">
      <c r="A1" s="1109" t="s">
        <v>102</v>
      </c>
      <c r="B1" s="1110"/>
      <c r="C1" s="1110"/>
      <c r="D1" s="1110"/>
      <c r="E1" s="1110"/>
      <c r="F1" s="1111"/>
    </row>
    <row r="2" spans="1:8" x14ac:dyDescent="0.25">
      <c r="A2" s="132"/>
      <c r="B2" s="4"/>
      <c r="C2" s="9"/>
      <c r="D2" s="5"/>
      <c r="E2" s="5"/>
      <c r="F2" s="11"/>
    </row>
    <row r="3" spans="1:8" x14ac:dyDescent="0.25">
      <c r="A3" s="132" t="s">
        <v>103</v>
      </c>
      <c r="B3" s="131" t="s">
        <v>260</v>
      </c>
      <c r="C3" s="1112" t="s">
        <v>105</v>
      </c>
      <c r="D3" s="1112"/>
      <c r="E3" s="10">
        <v>44317</v>
      </c>
      <c r="F3" s="11"/>
    </row>
    <row r="4" spans="1:8" ht="15.75" thickBot="1" x14ac:dyDescent="0.3">
      <c r="A4" s="133" t="s">
        <v>104</v>
      </c>
      <c r="B4" s="134" t="s">
        <v>261</v>
      </c>
      <c r="C4" s="134" t="s">
        <v>106</v>
      </c>
      <c r="D4" s="135">
        <v>1.5727</v>
      </c>
      <c r="E4" s="136" t="s">
        <v>107</v>
      </c>
      <c r="F4" s="137">
        <v>0.23319999999999999</v>
      </c>
    </row>
    <row r="5" spans="1:8" ht="15.75" thickBot="1" x14ac:dyDescent="0.3">
      <c r="D5" s="7"/>
      <c r="E5" s="7"/>
      <c r="F5" s="7"/>
    </row>
    <row r="6" spans="1:8" ht="15.75" thickBot="1" x14ac:dyDescent="0.3">
      <c r="A6" s="12" t="s">
        <v>99</v>
      </c>
      <c r="B6" s="12" t="s">
        <v>1</v>
      </c>
      <c r="C6" s="12" t="s">
        <v>2</v>
      </c>
      <c r="D6" s="13" t="s">
        <v>100</v>
      </c>
      <c r="E6" s="13" t="s">
        <v>3</v>
      </c>
      <c r="F6" s="13" t="s">
        <v>101</v>
      </c>
    </row>
    <row r="7" spans="1:8" x14ac:dyDescent="0.25">
      <c r="A7" s="111">
        <v>1</v>
      </c>
      <c r="B7" s="112" t="s">
        <v>4</v>
      </c>
      <c r="C7" s="113"/>
      <c r="D7" s="114"/>
      <c r="E7" s="114"/>
      <c r="F7" s="138"/>
    </row>
    <row r="8" spans="1:8" x14ac:dyDescent="0.25">
      <c r="A8" s="14" t="s">
        <v>108</v>
      </c>
      <c r="B8" s="15" t="s">
        <v>109</v>
      </c>
      <c r="C8" s="16"/>
      <c r="D8" s="17"/>
      <c r="E8" s="17"/>
      <c r="F8" s="18" t="e">
        <f>'Planilha - Orla'!#REF!</f>
        <v>#REF!</v>
      </c>
      <c r="H8" s="86"/>
    </row>
    <row r="9" spans="1:8" x14ac:dyDescent="0.25">
      <c r="A9" s="20" t="s">
        <v>117</v>
      </c>
      <c r="B9" s="15" t="s">
        <v>118</v>
      </c>
      <c r="C9" s="88"/>
      <c r="D9" s="118"/>
      <c r="E9" s="118"/>
      <c r="F9" s="18" t="e">
        <f>'Planilha - Orla'!#REF!</f>
        <v>#REF!</v>
      </c>
      <c r="H9" s="203"/>
    </row>
    <row r="10" spans="1:8" x14ac:dyDescent="0.25">
      <c r="A10" s="20">
        <v>2</v>
      </c>
      <c r="B10" s="15" t="s">
        <v>161</v>
      </c>
      <c r="C10" s="88"/>
      <c r="D10" s="118"/>
      <c r="E10" s="118"/>
      <c r="F10" s="18">
        <f>'Planilha - Orla'!I33</f>
        <v>1517295.89</v>
      </c>
      <c r="H10" s="86"/>
    </row>
    <row r="11" spans="1:8" x14ac:dyDescent="0.25">
      <c r="A11" s="20">
        <v>3</v>
      </c>
      <c r="B11" s="15" t="s">
        <v>162</v>
      </c>
      <c r="C11" s="16"/>
      <c r="D11" s="17"/>
      <c r="E11" s="17"/>
      <c r="F11" s="18">
        <f>'Planilha - Orla'!I50</f>
        <v>3237485.37</v>
      </c>
      <c r="H11" s="86"/>
    </row>
    <row r="12" spans="1:8" x14ac:dyDescent="0.25">
      <c r="A12" s="20">
        <v>4</v>
      </c>
      <c r="B12" s="91" t="s">
        <v>164</v>
      </c>
      <c r="C12" s="88"/>
      <c r="D12" s="118"/>
      <c r="E12" s="118"/>
      <c r="F12" s="18">
        <f>'Planilha - Orla'!I59</f>
        <v>612442.54</v>
      </c>
      <c r="H12" s="86"/>
    </row>
    <row r="13" spans="1:8" x14ac:dyDescent="0.25">
      <c r="A13" s="20">
        <v>5</v>
      </c>
      <c r="B13" s="91" t="s">
        <v>294</v>
      </c>
      <c r="C13" s="88"/>
      <c r="D13" s="118"/>
      <c r="E13" s="118"/>
      <c r="F13" s="18" t="e">
        <f>'Planilha - Orla'!#REF!</f>
        <v>#REF!</v>
      </c>
      <c r="H13" s="86"/>
    </row>
    <row r="14" spans="1:8" x14ac:dyDescent="0.25">
      <c r="A14" s="20">
        <v>6</v>
      </c>
      <c r="B14" s="91" t="s">
        <v>172</v>
      </c>
      <c r="C14" s="88"/>
      <c r="D14" s="118"/>
      <c r="E14" s="118"/>
      <c r="F14" s="18">
        <f>'Planilha - Orla'!I82</f>
        <v>5445216.2199999997</v>
      </c>
      <c r="H14" s="86"/>
    </row>
    <row r="15" spans="1:8" x14ac:dyDescent="0.25">
      <c r="A15" s="20">
        <v>7</v>
      </c>
      <c r="B15" s="91" t="s">
        <v>180</v>
      </c>
      <c r="C15" s="16"/>
      <c r="D15" s="17"/>
      <c r="E15" s="17"/>
      <c r="F15" s="18">
        <f>'Planilha - Orla'!I112</f>
        <v>1369036.48</v>
      </c>
      <c r="H15" s="86"/>
    </row>
    <row r="16" spans="1:8" x14ac:dyDescent="0.25">
      <c r="A16" s="20">
        <v>8</v>
      </c>
      <c r="B16" s="91" t="s">
        <v>348</v>
      </c>
      <c r="C16" s="16"/>
      <c r="D16" s="17"/>
      <c r="E16" s="17"/>
      <c r="F16" s="18" t="e">
        <f>'Planilha - Orla'!#REF!</f>
        <v>#REF!</v>
      </c>
      <c r="H16" s="86"/>
    </row>
    <row r="17" spans="1:8" x14ac:dyDescent="0.25">
      <c r="A17" s="20">
        <v>9</v>
      </c>
      <c r="B17" s="91" t="s">
        <v>186</v>
      </c>
      <c r="C17" s="16"/>
      <c r="D17" s="17"/>
      <c r="E17" s="17"/>
      <c r="F17" s="18">
        <f>'Planilha - Orla'!I148</f>
        <v>1066224.8700000001</v>
      </c>
      <c r="H17" s="86"/>
    </row>
    <row r="18" spans="1:8" x14ac:dyDescent="0.25">
      <c r="A18" s="20">
        <v>10</v>
      </c>
      <c r="B18" s="15" t="s">
        <v>64</v>
      </c>
      <c r="C18" s="21"/>
      <c r="D18" s="117"/>
      <c r="E18" s="117"/>
      <c r="F18" s="18">
        <f>'Planilha - Orla'!I155</f>
        <v>2047641.24</v>
      </c>
      <c r="H18" s="86"/>
    </row>
    <row r="19" spans="1:8" x14ac:dyDescent="0.25">
      <c r="A19" s="75">
        <v>11</v>
      </c>
      <c r="B19" s="90" t="s">
        <v>344</v>
      </c>
      <c r="C19" s="21"/>
      <c r="D19" s="117"/>
      <c r="E19" s="117"/>
      <c r="F19" s="18">
        <f>'Planilha - Orla'!I168</f>
        <v>224947.1</v>
      </c>
      <c r="H19" s="86"/>
    </row>
    <row r="20" spans="1:8" x14ac:dyDescent="0.25">
      <c r="A20" s="19"/>
      <c r="B20" s="119"/>
      <c r="C20" s="21"/>
      <c r="D20" s="117"/>
      <c r="E20" s="117"/>
      <c r="F20" s="22"/>
      <c r="H20" s="86"/>
    </row>
    <row r="21" spans="1:8" ht="15.75" thickBot="1" x14ac:dyDescent="0.3">
      <c r="A21" s="23"/>
      <c r="B21" s="92" t="s">
        <v>349</v>
      </c>
      <c r="C21" s="76"/>
      <c r="D21" s="77"/>
      <c r="E21" s="77"/>
      <c r="F21" s="78" t="e">
        <f>SUM(F8:F19)</f>
        <v>#REF!</v>
      </c>
      <c r="H21" s="86"/>
    </row>
    <row r="23" spans="1:8" x14ac:dyDescent="0.25">
      <c r="H23" s="99"/>
    </row>
  </sheetData>
  <mergeCells count="2">
    <mergeCell ref="A1:F1"/>
    <mergeCell ref="C3:D3"/>
  </mergeCells>
  <pageMargins left="0.51181102362204722" right="0.31496062992125984" top="1.1811023622047245" bottom="0.78740157480314965" header="0.31496062992125984" footer="0.31496062992125984"/>
  <pageSetup paperSize="9" scale="90" orientation="portrait" r:id="rId1"/>
  <headerFooter>
    <oddFooter>&amp;R&amp;P/&amp;N</oddFooter>
  </headerFooter>
  <colBreaks count="1" manualBreakCount="1">
    <brk id="6"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1E715-808D-454C-AF7E-CE23880A461B}">
  <sheetPr>
    <tabColor rgb="FFFF0000"/>
  </sheetPr>
  <dimension ref="A1:P2146"/>
  <sheetViews>
    <sheetView topLeftCell="A1959" workbookViewId="0">
      <selection activeCell="D1965" sqref="D1965"/>
    </sheetView>
  </sheetViews>
  <sheetFormatPr defaultRowHeight="15" x14ac:dyDescent="0.25"/>
  <cols>
    <col min="1" max="1" width="10.42578125" style="580" customWidth="1"/>
    <col min="2" max="2" width="70" style="580" customWidth="1"/>
    <col min="3" max="3" width="8" style="580" customWidth="1"/>
    <col min="4" max="4" width="19.140625" style="581" customWidth="1"/>
    <col min="5" max="5" width="18.7109375" style="580" customWidth="1"/>
    <col min="9" max="9" width="10" customWidth="1"/>
    <col min="10" max="10" width="10.28515625" customWidth="1"/>
    <col min="12" max="12" width="46.28515625" bestFit="1" customWidth="1"/>
    <col min="13" max="13" width="11.7109375" customWidth="1"/>
  </cols>
  <sheetData>
    <row r="1" spans="1:16" ht="37.9" customHeight="1" x14ac:dyDescent="0.25">
      <c r="A1" s="1187" t="s">
        <v>5293</v>
      </c>
      <c r="B1" s="1188"/>
      <c r="C1" s="1189"/>
      <c r="D1" s="1193" t="s">
        <v>18084</v>
      </c>
      <c r="E1" s="1194"/>
      <c r="F1" s="554"/>
      <c r="G1" s="555" t="s">
        <v>5294</v>
      </c>
      <c r="H1" s="554"/>
      <c r="I1" s="554"/>
      <c r="J1" s="554"/>
      <c r="K1" s="554"/>
      <c r="L1" s="554"/>
      <c r="M1" s="554"/>
      <c r="N1" s="554"/>
      <c r="O1" s="556"/>
      <c r="P1" s="556"/>
    </row>
    <row r="2" spans="1:16" ht="27.6" customHeight="1" x14ac:dyDescent="0.25">
      <c r="A2" s="1190"/>
      <c r="B2" s="1191"/>
      <c r="C2" s="1192"/>
      <c r="D2" s="557">
        <v>23.32</v>
      </c>
      <c r="E2" s="558">
        <v>157.27000000000001</v>
      </c>
      <c r="F2" s="554"/>
      <c r="G2" s="554"/>
      <c r="H2" s="554"/>
      <c r="I2" s="559"/>
      <c r="J2" s="554"/>
      <c r="K2" s="554"/>
      <c r="L2" s="1146" t="s">
        <v>5295</v>
      </c>
      <c r="M2" s="1146"/>
      <c r="N2" s="554"/>
      <c r="O2" s="556"/>
      <c r="P2" s="556"/>
    </row>
    <row r="3" spans="1:16" ht="25.5" x14ac:dyDescent="0.25">
      <c r="A3" s="560" t="s">
        <v>1261</v>
      </c>
      <c r="B3" s="561" t="s">
        <v>1262</v>
      </c>
      <c r="C3" s="560" t="s">
        <v>1263</v>
      </c>
      <c r="D3" s="562" t="s">
        <v>1264</v>
      </c>
      <c r="E3" s="562" t="s">
        <v>1265</v>
      </c>
      <c r="F3" s="554"/>
      <c r="G3" s="554"/>
      <c r="H3" s="554"/>
      <c r="I3" s="1144" t="s">
        <v>18083</v>
      </c>
      <c r="J3" s="1145"/>
      <c r="K3" s="554"/>
      <c r="L3" s="563" t="s">
        <v>5296</v>
      </c>
      <c r="M3" s="563" t="s">
        <v>5295</v>
      </c>
      <c r="N3" s="554"/>
      <c r="O3" s="564" t="s">
        <v>5297</v>
      </c>
      <c r="P3" s="564" t="s">
        <v>5298</v>
      </c>
    </row>
    <row r="4" spans="1:16" x14ac:dyDescent="0.25">
      <c r="A4" s="565" t="s">
        <v>5299</v>
      </c>
      <c r="B4" s="566"/>
      <c r="C4" s="566"/>
      <c r="D4" s="567"/>
      <c r="E4" s="568"/>
      <c r="F4" s="554"/>
      <c r="G4" s="554"/>
      <c r="H4" s="554"/>
      <c r="I4" s="569"/>
      <c r="J4" s="569"/>
      <c r="K4" s="554"/>
      <c r="L4" s="570"/>
      <c r="M4" s="571" t="str">
        <f>IFERROR(VLOOKUP(L4,[1]REAJUSTE!$X:$AA,4,FALSE),"")</f>
        <v/>
      </c>
      <c r="N4" s="554"/>
      <c r="O4" s="556" t="str">
        <f>IFERROR(VLOOKUP(L4,[2]REAJUSTE!$X:$AA,2,FALSE),"")</f>
        <v/>
      </c>
      <c r="P4" s="556" t="str">
        <f>IFERROR(VLOOKUP(L4,[2]REAJUSTE!$X:$AA,3,FALSE),"")</f>
        <v/>
      </c>
    </row>
    <row r="5" spans="1:16" x14ac:dyDescent="0.25">
      <c r="A5" s="659">
        <v>110233</v>
      </c>
      <c r="B5" s="1029" t="s">
        <v>18085</v>
      </c>
      <c r="C5" s="1030" t="s">
        <v>18086</v>
      </c>
      <c r="D5" s="575">
        <f>TRUNC(I5*M5,2)</f>
        <v>813.89</v>
      </c>
      <c r="E5" s="576">
        <f>TRUNC(D5/1.2332,2)</f>
        <v>659.98</v>
      </c>
      <c r="I5" s="1032" t="s">
        <v>18145</v>
      </c>
      <c r="L5" s="570" t="s">
        <v>162</v>
      </c>
      <c r="M5" s="571">
        <f>IFERROR(VLOOKUP(L5,REAJUSTE!A:O,15,),"")</f>
        <v>1.022</v>
      </c>
    </row>
    <row r="6" spans="1:16" x14ac:dyDescent="0.25">
      <c r="A6" s="659">
        <v>43339</v>
      </c>
      <c r="B6" s="1029" t="s">
        <v>18087</v>
      </c>
      <c r="C6" s="1030" t="s">
        <v>18088</v>
      </c>
      <c r="D6" s="575">
        <f>TRUNC(I6*M6,2)</f>
        <v>1.01</v>
      </c>
      <c r="E6" s="576">
        <f t="shared" ref="E6:E72" si="0">TRUNC(D6/1.2332,2)</f>
        <v>0.81</v>
      </c>
      <c r="I6" s="1032" t="s">
        <v>18146</v>
      </c>
      <c r="L6" s="570" t="s">
        <v>162</v>
      </c>
      <c r="M6" s="571">
        <f>IFERROR(VLOOKUP(L6,REAJUSTE!A:O,15,),"")</f>
        <v>1.022</v>
      </c>
    </row>
    <row r="7" spans="1:16" x14ac:dyDescent="0.25">
      <c r="A7" s="659">
        <v>41099</v>
      </c>
      <c r="B7" s="1029" t="s">
        <v>18089</v>
      </c>
      <c r="C7" s="1030" t="s">
        <v>18086</v>
      </c>
      <c r="D7" s="575">
        <f t="shared" ref="D7:D72" si="1">TRUNC(I7*M7,2)</f>
        <v>11.25</v>
      </c>
      <c r="E7" s="576">
        <f t="shared" si="0"/>
        <v>9.1199999999999992</v>
      </c>
      <c r="I7" s="1032" t="s">
        <v>18147</v>
      </c>
      <c r="L7" s="570" t="s">
        <v>162</v>
      </c>
      <c r="M7" s="571">
        <f>IFERROR(VLOOKUP(L7,REAJUSTE!A:O,15,),"")</f>
        <v>1.022</v>
      </c>
    </row>
    <row r="8" spans="1:16" x14ac:dyDescent="0.25">
      <c r="A8" s="659">
        <v>40224</v>
      </c>
      <c r="B8" s="1029" t="s">
        <v>18090</v>
      </c>
      <c r="C8" s="1030" t="s">
        <v>18086</v>
      </c>
      <c r="D8" s="575">
        <f t="shared" si="1"/>
        <v>5.82</v>
      </c>
      <c r="E8" s="576">
        <f t="shared" si="0"/>
        <v>4.71</v>
      </c>
      <c r="I8" s="1032" t="s">
        <v>18148</v>
      </c>
      <c r="L8" s="570" t="s">
        <v>162</v>
      </c>
      <c r="M8" s="571">
        <f>IFERROR(VLOOKUP(L8,REAJUSTE!A:O,15,),"")</f>
        <v>1.022</v>
      </c>
    </row>
    <row r="9" spans="1:16" x14ac:dyDescent="0.25">
      <c r="A9" s="659">
        <v>40225</v>
      </c>
      <c r="B9" s="1029" t="s">
        <v>18091</v>
      </c>
      <c r="C9" s="1030" t="s">
        <v>18086</v>
      </c>
      <c r="D9" s="575">
        <f t="shared" si="1"/>
        <v>7.53</v>
      </c>
      <c r="E9" s="576">
        <f t="shared" si="0"/>
        <v>6.1</v>
      </c>
      <c r="I9" s="1032" t="s">
        <v>18149</v>
      </c>
      <c r="L9" s="570" t="s">
        <v>162</v>
      </c>
      <c r="M9" s="571">
        <f>IFERROR(VLOOKUP(L9,REAJUSTE!A:O,15,),"")</f>
        <v>1.022</v>
      </c>
    </row>
    <row r="10" spans="1:16" x14ac:dyDescent="0.25">
      <c r="A10" s="659">
        <v>40226</v>
      </c>
      <c r="B10" s="1029" t="s">
        <v>18092</v>
      </c>
      <c r="C10" s="1030" t="s">
        <v>18086</v>
      </c>
      <c r="D10" s="575">
        <f t="shared" si="1"/>
        <v>11.25</v>
      </c>
      <c r="E10" s="576">
        <f t="shared" si="0"/>
        <v>9.1199999999999992</v>
      </c>
      <c r="I10" s="1032" t="s">
        <v>18147</v>
      </c>
      <c r="L10" s="570" t="s">
        <v>162</v>
      </c>
      <c r="M10" s="571">
        <f>IFERROR(VLOOKUP(L10,REAJUSTE!A:O,15,),"")</f>
        <v>1.022</v>
      </c>
    </row>
    <row r="11" spans="1:16" x14ac:dyDescent="0.25">
      <c r="A11" s="659">
        <v>40229</v>
      </c>
      <c r="B11" s="1029" t="s">
        <v>18093</v>
      </c>
      <c r="C11" s="1030" t="s">
        <v>18086</v>
      </c>
      <c r="D11" s="575">
        <f t="shared" si="1"/>
        <v>11.43</v>
      </c>
      <c r="E11" s="576">
        <f t="shared" si="0"/>
        <v>9.26</v>
      </c>
      <c r="I11" s="1032" t="s">
        <v>18150</v>
      </c>
      <c r="L11" s="570" t="s">
        <v>162</v>
      </c>
      <c r="M11" s="571">
        <f>IFERROR(VLOOKUP(L11,REAJUSTE!A:O,15,),"")</f>
        <v>1.022</v>
      </c>
    </row>
    <row r="12" spans="1:16" x14ac:dyDescent="0.25">
      <c r="A12" s="659">
        <v>43340</v>
      </c>
      <c r="B12" s="1029" t="s">
        <v>18094</v>
      </c>
      <c r="C12" s="1030" t="s">
        <v>18086</v>
      </c>
      <c r="D12" s="575">
        <f t="shared" si="1"/>
        <v>11.03</v>
      </c>
      <c r="E12" s="576">
        <f t="shared" si="0"/>
        <v>8.94</v>
      </c>
      <c r="I12" s="1032" t="s">
        <v>18151</v>
      </c>
      <c r="L12" s="570" t="s">
        <v>162</v>
      </c>
      <c r="M12" s="571">
        <f>IFERROR(VLOOKUP(L12,REAJUSTE!A:O,15,),"")</f>
        <v>1.022</v>
      </c>
    </row>
    <row r="13" spans="1:16" x14ac:dyDescent="0.25">
      <c r="A13" s="659">
        <v>40228</v>
      </c>
      <c r="B13" s="1029" t="s">
        <v>18095</v>
      </c>
      <c r="C13" s="1030" t="s">
        <v>18086</v>
      </c>
      <c r="D13" s="575">
        <f t="shared" si="1"/>
        <v>8.5500000000000007</v>
      </c>
      <c r="E13" s="576">
        <f t="shared" si="0"/>
        <v>6.93</v>
      </c>
      <c r="I13" s="1032" t="s">
        <v>18152</v>
      </c>
      <c r="L13" s="570" t="s">
        <v>162</v>
      </c>
      <c r="M13" s="571">
        <f>IFERROR(VLOOKUP(L13,REAJUSTE!A:O,15,),"")</f>
        <v>1.022</v>
      </c>
    </row>
    <row r="14" spans="1:16" x14ac:dyDescent="0.25">
      <c r="A14" s="659">
        <v>42227</v>
      </c>
      <c r="B14" s="1029" t="s">
        <v>18096</v>
      </c>
      <c r="C14" s="1030" t="s">
        <v>18086</v>
      </c>
      <c r="D14" s="575">
        <f t="shared" si="1"/>
        <v>7.44</v>
      </c>
      <c r="E14" s="576">
        <f t="shared" si="0"/>
        <v>6.03</v>
      </c>
      <c r="I14" s="1032" t="s">
        <v>18153</v>
      </c>
      <c r="L14" s="570" t="s">
        <v>162</v>
      </c>
      <c r="M14" s="571">
        <f>IFERROR(VLOOKUP(L14,REAJUSTE!A:O,15,),"")</f>
        <v>1.022</v>
      </c>
    </row>
    <row r="15" spans="1:16" x14ac:dyDescent="0.25">
      <c r="A15" s="659">
        <v>40994</v>
      </c>
      <c r="B15" s="1029" t="s">
        <v>18097</v>
      </c>
      <c r="C15" s="1030" t="s">
        <v>18086</v>
      </c>
      <c r="D15" s="575">
        <f t="shared" si="1"/>
        <v>10</v>
      </c>
      <c r="E15" s="576">
        <f t="shared" si="0"/>
        <v>8.1</v>
      </c>
      <c r="I15" s="1032" t="s">
        <v>18154</v>
      </c>
      <c r="L15" s="570" t="s">
        <v>162</v>
      </c>
      <c r="M15" s="571">
        <f>IFERROR(VLOOKUP(L15,REAJUSTE!A:O,15,),"")</f>
        <v>1.022</v>
      </c>
    </row>
    <row r="16" spans="1:16" x14ac:dyDescent="0.25">
      <c r="A16" s="659">
        <v>42940</v>
      </c>
      <c r="B16" s="1029" t="s">
        <v>18098</v>
      </c>
      <c r="C16" s="1030" t="s">
        <v>18099</v>
      </c>
      <c r="D16" s="575">
        <f t="shared" si="1"/>
        <v>382.58</v>
      </c>
      <c r="E16" s="576">
        <f t="shared" si="0"/>
        <v>310.23</v>
      </c>
      <c r="I16" s="1032" t="s">
        <v>18155</v>
      </c>
      <c r="L16" s="570" t="s">
        <v>162</v>
      </c>
      <c r="M16" s="571">
        <f>IFERROR(VLOOKUP(L16,REAJUSTE!A:O,15,),"")</f>
        <v>1.022</v>
      </c>
    </row>
    <row r="17" spans="1:13" ht="18" x14ac:dyDescent="0.25">
      <c r="A17" s="659">
        <v>41047</v>
      </c>
      <c r="B17" s="141" t="s">
        <v>18100</v>
      </c>
      <c r="C17" s="1030" t="s">
        <v>18086</v>
      </c>
      <c r="D17" s="575">
        <f t="shared" si="1"/>
        <v>932.71</v>
      </c>
      <c r="E17" s="576">
        <f t="shared" si="0"/>
        <v>756.33</v>
      </c>
      <c r="I17" s="1032" t="s">
        <v>18156</v>
      </c>
      <c r="L17" s="570" t="s">
        <v>162</v>
      </c>
      <c r="M17" s="571">
        <f>IFERROR(VLOOKUP(L17,REAJUSTE!A:O,15,),"")</f>
        <v>1.022</v>
      </c>
    </row>
    <row r="18" spans="1:13" ht="18" x14ac:dyDescent="0.25">
      <c r="A18" s="659">
        <v>41048</v>
      </c>
      <c r="B18" s="141" t="s">
        <v>18101</v>
      </c>
      <c r="C18" s="1030" t="s">
        <v>18086</v>
      </c>
      <c r="D18" s="575">
        <f t="shared" si="1"/>
        <v>839.52</v>
      </c>
      <c r="E18" s="576">
        <f t="shared" si="0"/>
        <v>680.76</v>
      </c>
      <c r="I18" s="1032" t="s">
        <v>18157</v>
      </c>
      <c r="L18" s="570" t="s">
        <v>162</v>
      </c>
      <c r="M18" s="571">
        <f>IFERROR(VLOOKUP(L18,REAJUSTE!A:O,15,),"")</f>
        <v>1.022</v>
      </c>
    </row>
    <row r="19" spans="1:13" x14ac:dyDescent="0.25">
      <c r="A19" s="659">
        <v>40217</v>
      </c>
      <c r="B19" s="1029" t="s">
        <v>18102</v>
      </c>
      <c r="C19" s="1030" t="s">
        <v>18086</v>
      </c>
      <c r="D19" s="575">
        <f t="shared" si="1"/>
        <v>72.42</v>
      </c>
      <c r="E19" s="576">
        <f t="shared" si="0"/>
        <v>58.72</v>
      </c>
      <c r="I19" s="1032" t="s">
        <v>18158</v>
      </c>
      <c r="L19" s="570" t="s">
        <v>162</v>
      </c>
      <c r="M19" s="571">
        <f>IFERROR(VLOOKUP(L19,REAJUSTE!A:O,15,),"")</f>
        <v>1.022</v>
      </c>
    </row>
    <row r="20" spans="1:13" x14ac:dyDescent="0.25">
      <c r="A20" s="659">
        <v>40172</v>
      </c>
      <c r="B20" s="1029" t="s">
        <v>18103</v>
      </c>
      <c r="C20" s="1030" t="s">
        <v>14186</v>
      </c>
      <c r="D20" s="575">
        <f t="shared" si="1"/>
        <v>46.12</v>
      </c>
      <c r="E20" s="576">
        <f t="shared" si="0"/>
        <v>37.39</v>
      </c>
      <c r="I20" s="1032" t="s">
        <v>18159</v>
      </c>
      <c r="L20" s="570" t="s">
        <v>162</v>
      </c>
      <c r="M20" s="571">
        <f>IFERROR(VLOOKUP(L20,REAJUSTE!A:O,15,),"")</f>
        <v>1.022</v>
      </c>
    </row>
    <row r="21" spans="1:13" x14ac:dyDescent="0.25">
      <c r="A21" s="659">
        <v>40171</v>
      </c>
      <c r="B21" s="1029" t="s">
        <v>18104</v>
      </c>
      <c r="C21" s="1030" t="s">
        <v>14186</v>
      </c>
      <c r="D21" s="575">
        <f t="shared" si="1"/>
        <v>23.05</v>
      </c>
      <c r="E21" s="576">
        <f t="shared" si="0"/>
        <v>18.690000000000001</v>
      </c>
      <c r="I21" s="1032" t="s">
        <v>18160</v>
      </c>
      <c r="L21" s="570" t="s">
        <v>162</v>
      </c>
      <c r="M21" s="571">
        <f>IFERROR(VLOOKUP(L21,REAJUSTE!A:O,15,),"")</f>
        <v>1.022</v>
      </c>
    </row>
    <row r="22" spans="1:13" x14ac:dyDescent="0.25">
      <c r="A22" s="659">
        <v>42225</v>
      </c>
      <c r="B22" s="1029" t="s">
        <v>18105</v>
      </c>
      <c r="C22" s="1030" t="s">
        <v>18086</v>
      </c>
      <c r="D22" s="575">
        <f t="shared" si="1"/>
        <v>12.48</v>
      </c>
      <c r="E22" s="576">
        <f t="shared" si="0"/>
        <v>10.119999999999999</v>
      </c>
      <c r="I22" s="1032" t="s">
        <v>18161</v>
      </c>
      <c r="L22" s="570" t="s">
        <v>162</v>
      </c>
      <c r="M22" s="571">
        <f>IFERROR(VLOOKUP(L22,REAJUSTE!A:O,15,),"")</f>
        <v>1.022</v>
      </c>
    </row>
    <row r="23" spans="1:13" x14ac:dyDescent="0.25">
      <c r="A23" s="659">
        <v>40178</v>
      </c>
      <c r="B23" s="1029" t="s">
        <v>18106</v>
      </c>
      <c r="C23" s="1030" t="s">
        <v>18086</v>
      </c>
      <c r="D23" s="575">
        <f t="shared" si="1"/>
        <v>11.87</v>
      </c>
      <c r="E23" s="576">
        <f t="shared" si="0"/>
        <v>9.6199999999999992</v>
      </c>
      <c r="I23" s="1032" t="s">
        <v>18162</v>
      </c>
      <c r="L23" s="570" t="s">
        <v>162</v>
      </c>
      <c r="M23" s="571">
        <f>IFERROR(VLOOKUP(L23,REAJUSTE!A:O,15,),"")</f>
        <v>1.022</v>
      </c>
    </row>
    <row r="24" spans="1:13" x14ac:dyDescent="0.25">
      <c r="A24" s="659">
        <v>40179</v>
      </c>
      <c r="B24" s="1029" t="s">
        <v>18107</v>
      </c>
      <c r="C24" s="1030" t="s">
        <v>18086</v>
      </c>
      <c r="D24" s="575">
        <f t="shared" si="1"/>
        <v>20.56</v>
      </c>
      <c r="E24" s="576">
        <f t="shared" si="0"/>
        <v>16.670000000000002</v>
      </c>
      <c r="I24" s="1032" t="s">
        <v>18163</v>
      </c>
      <c r="L24" s="570" t="s">
        <v>162</v>
      </c>
      <c r="M24" s="571">
        <f>IFERROR(VLOOKUP(L24,REAJUSTE!A:O,15,),"")</f>
        <v>1.022</v>
      </c>
    </row>
    <row r="25" spans="1:13" x14ac:dyDescent="0.25">
      <c r="A25" s="659">
        <v>40184</v>
      </c>
      <c r="B25" s="1029" t="s">
        <v>18108</v>
      </c>
      <c r="C25" s="1030" t="s">
        <v>18086</v>
      </c>
      <c r="D25" s="575">
        <f t="shared" si="1"/>
        <v>35.130000000000003</v>
      </c>
      <c r="E25" s="576">
        <f t="shared" si="0"/>
        <v>28.48</v>
      </c>
      <c r="I25" s="1032" t="s">
        <v>18164</v>
      </c>
      <c r="L25" s="570" t="s">
        <v>162</v>
      </c>
      <c r="M25" s="571">
        <f>IFERROR(VLOOKUP(L25,REAJUSTE!A:O,15,),"")</f>
        <v>1.022</v>
      </c>
    </row>
    <row r="26" spans="1:13" ht="18" x14ac:dyDescent="0.25">
      <c r="A26" s="659">
        <v>40180</v>
      </c>
      <c r="B26" s="141" t="s">
        <v>18109</v>
      </c>
      <c r="C26" s="1030" t="s">
        <v>18086</v>
      </c>
      <c r="D26" s="575">
        <f t="shared" si="1"/>
        <v>23.37</v>
      </c>
      <c r="E26" s="576">
        <f t="shared" si="0"/>
        <v>18.95</v>
      </c>
      <c r="I26" s="1032" t="s">
        <v>18165</v>
      </c>
      <c r="L26" s="570" t="s">
        <v>162</v>
      </c>
      <c r="M26" s="571">
        <f>IFERROR(VLOOKUP(L26,REAJUSTE!A:O,15,),"")</f>
        <v>1.022</v>
      </c>
    </row>
    <row r="27" spans="1:13" ht="18" x14ac:dyDescent="0.25">
      <c r="A27" s="659">
        <v>40181</v>
      </c>
      <c r="B27" s="141" t="s">
        <v>18110</v>
      </c>
      <c r="C27" s="1030" t="s">
        <v>18086</v>
      </c>
      <c r="D27" s="575">
        <f t="shared" si="1"/>
        <v>26.22</v>
      </c>
      <c r="E27" s="576">
        <f t="shared" si="0"/>
        <v>21.26</v>
      </c>
      <c r="I27" s="1032" t="s">
        <v>18166</v>
      </c>
      <c r="L27" s="570" t="s">
        <v>162</v>
      </c>
      <c r="M27" s="571">
        <f>IFERROR(VLOOKUP(L27,REAJUSTE!A:O,15,),"")</f>
        <v>1.022</v>
      </c>
    </row>
    <row r="28" spans="1:13" ht="18" x14ac:dyDescent="0.25">
      <c r="A28" s="659">
        <v>40182</v>
      </c>
      <c r="B28" s="141" t="s">
        <v>18111</v>
      </c>
      <c r="C28" s="1030" t="s">
        <v>18086</v>
      </c>
      <c r="D28" s="575">
        <f t="shared" si="1"/>
        <v>29.8</v>
      </c>
      <c r="E28" s="576">
        <f t="shared" si="0"/>
        <v>24.16</v>
      </c>
      <c r="I28" s="1032" t="s">
        <v>18167</v>
      </c>
      <c r="L28" s="570" t="s">
        <v>162</v>
      </c>
      <c r="M28" s="571">
        <f>IFERROR(VLOOKUP(L28,REAJUSTE!A:O,15,),"")</f>
        <v>1.022</v>
      </c>
    </row>
    <row r="29" spans="1:13" ht="18" x14ac:dyDescent="0.25">
      <c r="A29" s="659">
        <v>40183</v>
      </c>
      <c r="B29" s="141" t="s">
        <v>18112</v>
      </c>
      <c r="C29" s="1030" t="s">
        <v>18086</v>
      </c>
      <c r="D29" s="575">
        <f t="shared" si="1"/>
        <v>31.57</v>
      </c>
      <c r="E29" s="576">
        <f t="shared" si="0"/>
        <v>25.6</v>
      </c>
      <c r="I29" s="1032" t="s">
        <v>18168</v>
      </c>
      <c r="L29" s="570" t="s">
        <v>162</v>
      </c>
      <c r="M29" s="571">
        <f>IFERROR(VLOOKUP(L29,REAJUSTE!A:O,15,),"")</f>
        <v>1.022</v>
      </c>
    </row>
    <row r="30" spans="1:13" ht="18" x14ac:dyDescent="0.25">
      <c r="A30" s="659">
        <v>40191</v>
      </c>
      <c r="B30" s="141" t="s">
        <v>18113</v>
      </c>
      <c r="C30" s="1030" t="s">
        <v>18086</v>
      </c>
      <c r="D30" s="575">
        <f t="shared" si="1"/>
        <v>31.35</v>
      </c>
      <c r="E30" s="576">
        <f t="shared" si="0"/>
        <v>25.42</v>
      </c>
      <c r="I30" s="1032" t="s">
        <v>18169</v>
      </c>
      <c r="L30" s="570" t="s">
        <v>162</v>
      </c>
      <c r="M30" s="571">
        <f>IFERROR(VLOOKUP(L30,REAJUSTE!A:O,15,),"")</f>
        <v>1.022</v>
      </c>
    </row>
    <row r="31" spans="1:13" x14ac:dyDescent="0.25">
      <c r="A31" s="659">
        <v>40196</v>
      </c>
      <c r="B31" s="1029" t="s">
        <v>18114</v>
      </c>
      <c r="C31" s="1030" t="s">
        <v>18086</v>
      </c>
      <c r="D31" s="575">
        <f t="shared" si="1"/>
        <v>48.28</v>
      </c>
      <c r="E31" s="576">
        <f t="shared" si="0"/>
        <v>39.15</v>
      </c>
      <c r="I31" s="1032" t="s">
        <v>18170</v>
      </c>
      <c r="L31" s="570" t="s">
        <v>162</v>
      </c>
      <c r="M31" s="571">
        <f>IFERROR(VLOOKUP(L31,REAJUSTE!A:O,15,),"")</f>
        <v>1.022</v>
      </c>
    </row>
    <row r="32" spans="1:13" ht="18" x14ac:dyDescent="0.25">
      <c r="A32" s="659">
        <v>40192</v>
      </c>
      <c r="B32" s="141" t="s">
        <v>18115</v>
      </c>
      <c r="C32" s="1030" t="s">
        <v>18086</v>
      </c>
      <c r="D32" s="575">
        <f t="shared" si="1"/>
        <v>33.479999999999997</v>
      </c>
      <c r="E32" s="576">
        <f t="shared" si="0"/>
        <v>27.14</v>
      </c>
      <c r="I32" s="1032" t="s">
        <v>18171</v>
      </c>
      <c r="L32" s="570" t="s">
        <v>162</v>
      </c>
      <c r="M32" s="571">
        <f>IFERROR(VLOOKUP(L32,REAJUSTE!A:O,15,),"")</f>
        <v>1.022</v>
      </c>
    </row>
    <row r="33" spans="1:13" ht="18" x14ac:dyDescent="0.25">
      <c r="A33" s="659">
        <v>40193</v>
      </c>
      <c r="B33" s="141" t="s">
        <v>18116</v>
      </c>
      <c r="C33" s="1030" t="s">
        <v>18086</v>
      </c>
      <c r="D33" s="575">
        <f t="shared" si="1"/>
        <v>36.56</v>
      </c>
      <c r="E33" s="576">
        <f t="shared" si="0"/>
        <v>29.64</v>
      </c>
      <c r="I33" s="1032" t="s">
        <v>18172</v>
      </c>
      <c r="L33" s="570" t="s">
        <v>162</v>
      </c>
      <c r="M33" s="571">
        <f>IFERROR(VLOOKUP(L33,REAJUSTE!A:O,15,),"")</f>
        <v>1.022</v>
      </c>
    </row>
    <row r="34" spans="1:13" ht="18" x14ac:dyDescent="0.25">
      <c r="A34" s="659">
        <v>40194</v>
      </c>
      <c r="B34" s="141" t="s">
        <v>18117</v>
      </c>
      <c r="C34" s="1030" t="s">
        <v>18086</v>
      </c>
      <c r="D34" s="575">
        <f t="shared" si="1"/>
        <v>41.47</v>
      </c>
      <c r="E34" s="576">
        <f t="shared" si="0"/>
        <v>33.619999999999997</v>
      </c>
      <c r="I34" s="1032" t="s">
        <v>18173</v>
      </c>
      <c r="L34" s="570" t="s">
        <v>162</v>
      </c>
      <c r="M34" s="571">
        <f>IFERROR(VLOOKUP(L34,REAJUSTE!A:O,15,),"")</f>
        <v>1.022</v>
      </c>
    </row>
    <row r="35" spans="1:13" ht="18" x14ac:dyDescent="0.25">
      <c r="A35" s="659">
        <v>40195</v>
      </c>
      <c r="B35" s="141" t="s">
        <v>18118</v>
      </c>
      <c r="C35" s="1030" t="s">
        <v>18086</v>
      </c>
      <c r="D35" s="575">
        <f t="shared" si="1"/>
        <v>44.27</v>
      </c>
      <c r="E35" s="576">
        <f t="shared" si="0"/>
        <v>35.89</v>
      </c>
      <c r="I35" s="1032" t="s">
        <v>18174</v>
      </c>
      <c r="L35" s="570" t="s">
        <v>162</v>
      </c>
      <c r="M35" s="571">
        <f>IFERROR(VLOOKUP(L35,REAJUSTE!A:O,15,),"")</f>
        <v>1.022</v>
      </c>
    </row>
    <row r="36" spans="1:13" x14ac:dyDescent="0.25">
      <c r="A36" s="659">
        <v>40220</v>
      </c>
      <c r="B36" s="1029" t="s">
        <v>18119</v>
      </c>
      <c r="C36" s="1030" t="s">
        <v>18086</v>
      </c>
      <c r="D36" s="575">
        <f t="shared" si="1"/>
        <v>15.49</v>
      </c>
      <c r="E36" s="576">
        <f t="shared" si="0"/>
        <v>12.56</v>
      </c>
      <c r="I36" s="1032" t="s">
        <v>18175</v>
      </c>
      <c r="L36" s="570" t="s">
        <v>162</v>
      </c>
      <c r="M36" s="571">
        <f>IFERROR(VLOOKUP(L36,REAJUSTE!A:O,15,),"")</f>
        <v>1.022</v>
      </c>
    </row>
    <row r="37" spans="1:13" x14ac:dyDescent="0.25">
      <c r="A37" s="659">
        <v>40230</v>
      </c>
      <c r="B37" s="1029" t="s">
        <v>18120</v>
      </c>
      <c r="C37" s="1030" t="s">
        <v>18086</v>
      </c>
      <c r="D37" s="575">
        <f t="shared" si="1"/>
        <v>5.22</v>
      </c>
      <c r="E37" s="576">
        <f t="shared" si="0"/>
        <v>4.2300000000000004</v>
      </c>
      <c r="I37" s="1032" t="s">
        <v>18176</v>
      </c>
      <c r="L37" s="570" t="s">
        <v>162</v>
      </c>
      <c r="M37" s="571">
        <f>IFERROR(VLOOKUP(L37,REAJUSTE!A:O,15,),"")</f>
        <v>1.022</v>
      </c>
    </row>
    <row r="38" spans="1:13" x14ac:dyDescent="0.25">
      <c r="A38" s="659">
        <v>40221</v>
      </c>
      <c r="B38" s="1029" t="s">
        <v>18121</v>
      </c>
      <c r="C38" s="1030" t="s">
        <v>18086</v>
      </c>
      <c r="D38" s="575">
        <f t="shared" si="1"/>
        <v>14.72</v>
      </c>
      <c r="E38" s="576">
        <f t="shared" si="0"/>
        <v>11.93</v>
      </c>
      <c r="I38" s="1032" t="s">
        <v>18177</v>
      </c>
      <c r="L38" s="570" t="s">
        <v>162</v>
      </c>
      <c r="M38" s="571">
        <f>IFERROR(VLOOKUP(L38,REAJUSTE!A:O,15,),"")</f>
        <v>1.022</v>
      </c>
    </row>
    <row r="39" spans="1:13" x14ac:dyDescent="0.25">
      <c r="A39" s="659">
        <v>40231</v>
      </c>
      <c r="B39" s="1029" t="s">
        <v>18122</v>
      </c>
      <c r="C39" s="1030" t="s">
        <v>18086</v>
      </c>
      <c r="D39" s="575">
        <f t="shared" si="1"/>
        <v>7.71</v>
      </c>
      <c r="E39" s="576">
        <f t="shared" si="0"/>
        <v>6.25</v>
      </c>
      <c r="I39" s="1032" t="s">
        <v>18178</v>
      </c>
      <c r="L39" s="570" t="s">
        <v>162</v>
      </c>
      <c r="M39" s="571">
        <f>IFERROR(VLOOKUP(L39,REAJUSTE!A:O,15,),"")</f>
        <v>1.022</v>
      </c>
    </row>
    <row r="40" spans="1:13" x14ac:dyDescent="0.25">
      <c r="A40" s="659">
        <v>40222</v>
      </c>
      <c r="B40" s="1029" t="s">
        <v>18123</v>
      </c>
      <c r="C40" s="1030" t="s">
        <v>18086</v>
      </c>
      <c r="D40" s="575">
        <f t="shared" si="1"/>
        <v>21.15</v>
      </c>
      <c r="E40" s="576">
        <f t="shared" si="0"/>
        <v>17.149999999999999</v>
      </c>
      <c r="I40" s="1032" t="s">
        <v>18179</v>
      </c>
      <c r="L40" s="570" t="s">
        <v>162</v>
      </c>
      <c r="M40" s="571">
        <f>IFERROR(VLOOKUP(L40,REAJUSTE!A:O,15,),"")</f>
        <v>1.022</v>
      </c>
    </row>
    <row r="41" spans="1:13" x14ac:dyDescent="0.25">
      <c r="A41" s="659">
        <v>40216</v>
      </c>
      <c r="B41" s="1029" t="s">
        <v>18124</v>
      </c>
      <c r="C41" s="1030" t="s">
        <v>18086</v>
      </c>
      <c r="D41" s="575">
        <f t="shared" si="1"/>
        <v>170.04</v>
      </c>
      <c r="E41" s="576">
        <f t="shared" si="0"/>
        <v>137.88</v>
      </c>
      <c r="I41" s="1032" t="s">
        <v>18180</v>
      </c>
      <c r="L41" s="570" t="s">
        <v>162</v>
      </c>
      <c r="M41" s="571">
        <f>IFERROR(VLOOKUP(L41,REAJUSTE!A:O,15,),"")</f>
        <v>1.022</v>
      </c>
    </row>
    <row r="42" spans="1:13" x14ac:dyDescent="0.25">
      <c r="A42" s="659">
        <v>40223</v>
      </c>
      <c r="B42" s="1029" t="s">
        <v>18125</v>
      </c>
      <c r="C42" s="1030" t="s">
        <v>18086</v>
      </c>
      <c r="D42" s="575">
        <f t="shared" si="1"/>
        <v>74.22</v>
      </c>
      <c r="E42" s="576">
        <f t="shared" si="0"/>
        <v>60.18</v>
      </c>
      <c r="I42" s="1032" t="s">
        <v>18181</v>
      </c>
      <c r="L42" s="570" t="s">
        <v>162</v>
      </c>
      <c r="M42" s="571">
        <f>IFERROR(VLOOKUP(L42,REAJUSTE!A:O,15,),"")</f>
        <v>1.022</v>
      </c>
    </row>
    <row r="43" spans="1:13" x14ac:dyDescent="0.25">
      <c r="A43" s="659">
        <v>43335</v>
      </c>
      <c r="B43" s="1029" t="s">
        <v>18126</v>
      </c>
      <c r="C43" s="1030" t="s">
        <v>18086</v>
      </c>
      <c r="D43" s="575">
        <f t="shared" si="1"/>
        <v>4.43</v>
      </c>
      <c r="E43" s="576">
        <f t="shared" si="0"/>
        <v>3.59</v>
      </c>
      <c r="I43" s="1032" t="s">
        <v>18182</v>
      </c>
      <c r="L43" s="570" t="s">
        <v>162</v>
      </c>
      <c r="M43" s="571">
        <f>IFERROR(VLOOKUP(L43,REAJUSTE!A:O,15,),"")</f>
        <v>1.022</v>
      </c>
    </row>
    <row r="44" spans="1:13" x14ac:dyDescent="0.25">
      <c r="A44" s="659">
        <v>42547</v>
      </c>
      <c r="B44" s="1029" t="s">
        <v>18127</v>
      </c>
      <c r="C44" s="1030" t="s">
        <v>18086</v>
      </c>
      <c r="D44" s="575">
        <f t="shared" si="1"/>
        <v>2.79</v>
      </c>
      <c r="E44" s="576">
        <f t="shared" si="0"/>
        <v>2.2599999999999998</v>
      </c>
      <c r="I44" s="1032" t="s">
        <v>18183</v>
      </c>
      <c r="L44" s="570" t="s">
        <v>162</v>
      </c>
      <c r="M44" s="571">
        <f>IFERROR(VLOOKUP(L44,REAJUSTE!A:O,15,),"")</f>
        <v>1.022</v>
      </c>
    </row>
    <row r="45" spans="1:13" x14ac:dyDescent="0.25">
      <c r="A45" s="659">
        <v>40177</v>
      </c>
      <c r="B45" s="1029" t="s">
        <v>18128</v>
      </c>
      <c r="C45" s="1030" t="s">
        <v>18086</v>
      </c>
      <c r="D45" s="575">
        <f t="shared" si="1"/>
        <v>7.24</v>
      </c>
      <c r="E45" s="576">
        <f t="shared" si="0"/>
        <v>5.87</v>
      </c>
      <c r="I45" s="1032" t="s">
        <v>18184</v>
      </c>
      <c r="L45" s="570" t="s">
        <v>162</v>
      </c>
      <c r="M45" s="571">
        <f>IFERROR(VLOOKUP(L45,REAJUSTE!A:O,15,),"")</f>
        <v>1.022</v>
      </c>
    </row>
    <row r="46" spans="1:13" ht="18" x14ac:dyDescent="0.25">
      <c r="A46" s="659">
        <v>110234</v>
      </c>
      <c r="B46" s="141" t="s">
        <v>18129</v>
      </c>
      <c r="C46" s="1030" t="s">
        <v>14224</v>
      </c>
      <c r="D46" s="575">
        <f t="shared" si="1"/>
        <v>788.09</v>
      </c>
      <c r="E46" s="576">
        <f t="shared" si="0"/>
        <v>639.05999999999995</v>
      </c>
      <c r="I46" s="1032" t="s">
        <v>18185</v>
      </c>
      <c r="L46" s="570" t="s">
        <v>162</v>
      </c>
      <c r="M46" s="571">
        <f>IFERROR(VLOOKUP(L46,REAJUSTE!A:O,15,),"")</f>
        <v>1.022</v>
      </c>
    </row>
    <row r="47" spans="1:13" ht="18" x14ac:dyDescent="0.25">
      <c r="A47" s="659">
        <v>41056</v>
      </c>
      <c r="B47" s="141" t="s">
        <v>18130</v>
      </c>
      <c r="C47" s="1030" t="s">
        <v>18086</v>
      </c>
      <c r="D47" s="575">
        <f t="shared" si="1"/>
        <v>149.34</v>
      </c>
      <c r="E47" s="576">
        <f t="shared" si="0"/>
        <v>121.09</v>
      </c>
      <c r="I47" s="1032" t="s">
        <v>18186</v>
      </c>
      <c r="L47" s="570" t="s">
        <v>162</v>
      </c>
      <c r="M47" s="571">
        <f>IFERROR(VLOOKUP(L47,REAJUSTE!A:O,15,),"")</f>
        <v>1.022</v>
      </c>
    </row>
    <row r="48" spans="1:13" x14ac:dyDescent="0.25">
      <c r="A48" s="659">
        <v>40218</v>
      </c>
      <c r="B48" s="1029" t="s">
        <v>18131</v>
      </c>
      <c r="C48" s="1030" t="s">
        <v>18086</v>
      </c>
      <c r="D48" s="575">
        <f t="shared" si="1"/>
        <v>75.930000000000007</v>
      </c>
      <c r="E48" s="576">
        <f t="shared" si="0"/>
        <v>61.57</v>
      </c>
      <c r="I48" s="1032" t="s">
        <v>18187</v>
      </c>
      <c r="L48" s="570" t="s">
        <v>162</v>
      </c>
      <c r="M48" s="571">
        <f>IFERROR(VLOOKUP(L48,REAJUSTE!A:O,15,),"")</f>
        <v>1.022</v>
      </c>
    </row>
    <row r="49" spans="1:16" x14ac:dyDescent="0.25">
      <c r="A49" s="659">
        <v>40170</v>
      </c>
      <c r="B49" s="1029" t="s">
        <v>18132</v>
      </c>
      <c r="C49" s="1030" t="s">
        <v>18088</v>
      </c>
      <c r="D49" s="575">
        <f t="shared" si="1"/>
        <v>1.29</v>
      </c>
      <c r="E49" s="576">
        <f t="shared" si="0"/>
        <v>1.04</v>
      </c>
      <c r="I49" s="1032" t="s">
        <v>18188</v>
      </c>
      <c r="L49" s="570" t="s">
        <v>162</v>
      </c>
      <c r="M49" s="571">
        <f>IFERROR(VLOOKUP(L49,REAJUSTE!A:O,15,),"")</f>
        <v>1.022</v>
      </c>
    </row>
    <row r="50" spans="1:16" ht="18" x14ac:dyDescent="0.25">
      <c r="A50" s="659">
        <v>40167</v>
      </c>
      <c r="B50" s="141" t="s">
        <v>18133</v>
      </c>
      <c r="C50" s="1030" t="s">
        <v>18088</v>
      </c>
      <c r="D50" s="575">
        <f t="shared" si="1"/>
        <v>0.88</v>
      </c>
      <c r="E50" s="576">
        <f t="shared" si="0"/>
        <v>0.71</v>
      </c>
      <c r="I50" s="1032" t="s">
        <v>18189</v>
      </c>
      <c r="L50" s="570" t="s">
        <v>162</v>
      </c>
      <c r="M50" s="571">
        <f>IFERROR(VLOOKUP(L50,REAJUSTE!A:O,15,),"")</f>
        <v>1.022</v>
      </c>
    </row>
    <row r="51" spans="1:16" x14ac:dyDescent="0.25">
      <c r="A51" s="659">
        <v>40168</v>
      </c>
      <c r="B51" s="1029" t="s">
        <v>18134</v>
      </c>
      <c r="C51" s="1030" t="s">
        <v>18088</v>
      </c>
      <c r="D51" s="575">
        <f t="shared" si="1"/>
        <v>3.96</v>
      </c>
      <c r="E51" s="576">
        <f t="shared" si="0"/>
        <v>3.21</v>
      </c>
      <c r="I51" s="1032" t="s">
        <v>18190</v>
      </c>
      <c r="L51" s="570" t="s">
        <v>162</v>
      </c>
      <c r="M51" s="571">
        <f>IFERROR(VLOOKUP(L51,REAJUSTE!A:O,15,),"")</f>
        <v>1.022</v>
      </c>
    </row>
    <row r="52" spans="1:16" ht="18" x14ac:dyDescent="0.25">
      <c r="A52" s="659">
        <v>40169</v>
      </c>
      <c r="B52" s="141" t="s">
        <v>18135</v>
      </c>
      <c r="C52" s="1030" t="s">
        <v>18088</v>
      </c>
      <c r="D52" s="575">
        <f t="shared" si="1"/>
        <v>12.72</v>
      </c>
      <c r="E52" s="576">
        <f t="shared" si="0"/>
        <v>10.31</v>
      </c>
      <c r="I52" s="1032" t="s">
        <v>18191</v>
      </c>
      <c r="L52" s="570" t="s">
        <v>162</v>
      </c>
      <c r="M52" s="571">
        <f>IFERROR(VLOOKUP(L52,REAJUSTE!A:O,15,),"")</f>
        <v>1.022</v>
      </c>
    </row>
    <row r="53" spans="1:16" x14ac:dyDescent="0.25">
      <c r="A53" s="659">
        <v>102069</v>
      </c>
      <c r="B53" s="1029" t="s">
        <v>18136</v>
      </c>
      <c r="C53" s="1030" t="s">
        <v>18137</v>
      </c>
      <c r="D53" s="575">
        <f t="shared" si="1"/>
        <v>5.87</v>
      </c>
      <c r="E53" s="576">
        <f t="shared" si="0"/>
        <v>4.75</v>
      </c>
      <c r="I53" s="1032" t="s">
        <v>18192</v>
      </c>
      <c r="L53" s="570" t="s">
        <v>162</v>
      </c>
      <c r="M53" s="571">
        <f>IFERROR(VLOOKUP(L53,REAJUSTE!A:O,15,),"")</f>
        <v>1.022</v>
      </c>
    </row>
    <row r="54" spans="1:16" x14ac:dyDescent="0.25">
      <c r="A54" s="659">
        <v>40219</v>
      </c>
      <c r="B54" s="1029" t="s">
        <v>18138</v>
      </c>
      <c r="C54" s="1030" t="s">
        <v>18088</v>
      </c>
      <c r="D54" s="575">
        <f t="shared" si="1"/>
        <v>54.64</v>
      </c>
      <c r="E54" s="576">
        <f t="shared" si="0"/>
        <v>44.3</v>
      </c>
      <c r="I54" s="1032" t="s">
        <v>18193</v>
      </c>
      <c r="L54" s="570" t="s">
        <v>162</v>
      </c>
      <c r="M54" s="571">
        <f>IFERROR(VLOOKUP(L54,REAJUSTE!A:O,15,),"")</f>
        <v>1.022</v>
      </c>
    </row>
    <row r="55" spans="1:16" ht="18" x14ac:dyDescent="0.25">
      <c r="A55" s="659">
        <v>111882</v>
      </c>
      <c r="B55" s="141" t="s">
        <v>18139</v>
      </c>
      <c r="C55" s="1030" t="s">
        <v>18088</v>
      </c>
      <c r="D55" s="575">
        <f t="shared" si="1"/>
        <v>33.9</v>
      </c>
      <c r="E55" s="576">
        <f t="shared" si="0"/>
        <v>27.48</v>
      </c>
      <c r="I55" s="1032" t="s">
        <v>18194</v>
      </c>
      <c r="L55" s="570" t="s">
        <v>162</v>
      </c>
      <c r="M55" s="571">
        <f>IFERROR(VLOOKUP(L55,REAJUSTE!A:O,15,),"")</f>
        <v>1.022</v>
      </c>
    </row>
    <row r="56" spans="1:16" x14ac:dyDescent="0.25">
      <c r="A56" s="659">
        <v>41095</v>
      </c>
      <c r="B56" s="1029" t="s">
        <v>18140</v>
      </c>
      <c r="C56" s="1030" t="s">
        <v>18086</v>
      </c>
      <c r="D56" s="575">
        <f t="shared" si="1"/>
        <v>44.1</v>
      </c>
      <c r="E56" s="576">
        <f t="shared" si="0"/>
        <v>35.76</v>
      </c>
      <c r="I56" s="1032" t="s">
        <v>18195</v>
      </c>
      <c r="L56" s="570" t="s">
        <v>162</v>
      </c>
      <c r="M56" s="571">
        <f>IFERROR(VLOOKUP(L56,REAJUSTE!A:O,15,),"")</f>
        <v>1.022</v>
      </c>
    </row>
    <row r="57" spans="1:16" ht="18" x14ac:dyDescent="0.25">
      <c r="A57" s="659">
        <v>43352</v>
      </c>
      <c r="B57" s="141" t="s">
        <v>18141</v>
      </c>
      <c r="C57" s="1030" t="s">
        <v>18088</v>
      </c>
      <c r="D57" s="575">
        <f t="shared" si="1"/>
        <v>0.93</v>
      </c>
      <c r="E57" s="576">
        <f t="shared" si="0"/>
        <v>0.75</v>
      </c>
      <c r="I57" s="1032" t="s">
        <v>18196</v>
      </c>
      <c r="L57" s="570" t="s">
        <v>162</v>
      </c>
      <c r="M57" s="571">
        <f>IFERROR(VLOOKUP(L57,REAJUSTE!A:O,15,),"")</f>
        <v>1.022</v>
      </c>
    </row>
    <row r="58" spans="1:16" x14ac:dyDescent="0.25">
      <c r="A58" s="659">
        <v>43338</v>
      </c>
      <c r="B58" s="1029" t="s">
        <v>18142</v>
      </c>
      <c r="C58" s="1030" t="s">
        <v>18088</v>
      </c>
      <c r="D58" s="575">
        <f t="shared" ref="D58:D60" si="2">TRUNC(I58*M58,2)</f>
        <v>0.74</v>
      </c>
      <c r="E58" s="576">
        <f t="shared" ref="E58:E60" si="3">TRUNC(D58/1.2332,2)</f>
        <v>0.6</v>
      </c>
      <c r="I58" s="1032" t="s">
        <v>18197</v>
      </c>
      <c r="L58" s="570" t="s">
        <v>162</v>
      </c>
      <c r="M58" s="571">
        <f>IFERROR(VLOOKUP(L58,REAJUSTE!A:O,15,),"")</f>
        <v>1.022</v>
      </c>
    </row>
    <row r="59" spans="1:16" x14ac:dyDescent="0.25">
      <c r="A59" s="659">
        <v>40166</v>
      </c>
      <c r="B59" s="1029" t="s">
        <v>18143</v>
      </c>
      <c r="C59" s="1030" t="s">
        <v>18088</v>
      </c>
      <c r="D59" s="575">
        <f t="shared" si="2"/>
        <v>0.28000000000000003</v>
      </c>
      <c r="E59" s="576">
        <f t="shared" si="3"/>
        <v>0.22</v>
      </c>
      <c r="I59" s="1032" t="s">
        <v>18198</v>
      </c>
      <c r="L59" s="570" t="s">
        <v>162</v>
      </c>
      <c r="M59" s="571">
        <f>IFERROR(VLOOKUP(L59,REAJUSTE!A:O,15,),"")</f>
        <v>1.022</v>
      </c>
    </row>
    <row r="60" spans="1:16" x14ac:dyDescent="0.25">
      <c r="A60" s="659">
        <v>41326</v>
      </c>
      <c r="B60" s="1029" t="s">
        <v>18144</v>
      </c>
      <c r="C60" s="1030" t="s">
        <v>18086</v>
      </c>
      <c r="D60" s="575">
        <f t="shared" si="2"/>
        <v>8.44</v>
      </c>
      <c r="E60" s="576">
        <f t="shared" si="3"/>
        <v>6.84</v>
      </c>
      <c r="I60" s="1032" t="s">
        <v>18199</v>
      </c>
      <c r="L60" s="570" t="s">
        <v>162</v>
      </c>
      <c r="M60" s="571">
        <f>IFERROR(VLOOKUP(L60,REAJUSTE!A:O,15,),"")</f>
        <v>1.022</v>
      </c>
    </row>
    <row r="61" spans="1:16" x14ac:dyDescent="0.25">
      <c r="A61" s="565" t="s">
        <v>5300</v>
      </c>
      <c r="B61" s="566"/>
      <c r="C61" s="566"/>
      <c r="D61" s="578"/>
      <c r="E61" s="576"/>
      <c r="F61" s="566"/>
      <c r="G61" s="566"/>
      <c r="H61" s="566"/>
      <c r="I61" s="566"/>
      <c r="J61" s="566"/>
      <c r="K61" s="566"/>
      <c r="L61" s="566"/>
      <c r="M61" s="571" t="str">
        <f>IFERROR(VLOOKUP(L61,REAJUSTE!A:O,15,),"")</f>
        <v/>
      </c>
      <c r="O61" s="556" t="str">
        <f>IFERROR(VLOOKUP(L61,[3]Reajuste!$A:$P,14,),"")</f>
        <v/>
      </c>
      <c r="P61" s="556" t="str">
        <f>IFERROR(VLOOKUP(L61,[3]Reajuste!$A:$P,15,),"")</f>
        <v/>
      </c>
    </row>
    <row r="62" spans="1:16" ht="18" x14ac:dyDescent="0.25">
      <c r="A62" s="659">
        <v>40801</v>
      </c>
      <c r="B62" s="141" t="s">
        <v>18200</v>
      </c>
      <c r="C62" s="1030" t="s">
        <v>18086</v>
      </c>
      <c r="D62" s="575">
        <f t="shared" si="1"/>
        <v>127.01</v>
      </c>
      <c r="E62" s="576">
        <f t="shared" si="0"/>
        <v>102.99</v>
      </c>
      <c r="I62" s="1032">
        <v>123.44</v>
      </c>
      <c r="L62" s="570" t="s">
        <v>172</v>
      </c>
      <c r="M62" s="571">
        <f>IFERROR(VLOOKUP(L62,REAJUSTE!A:O,15,),"")</f>
        <v>1.0289999999999999</v>
      </c>
    </row>
    <row r="63" spans="1:16" ht="18" x14ac:dyDescent="0.25">
      <c r="A63" s="659">
        <v>40799</v>
      </c>
      <c r="B63" s="141" t="s">
        <v>18201</v>
      </c>
      <c r="C63" s="1030" t="s">
        <v>18086</v>
      </c>
      <c r="D63" s="575">
        <f t="shared" si="1"/>
        <v>97.95</v>
      </c>
      <c r="E63" s="576">
        <f t="shared" si="0"/>
        <v>79.42</v>
      </c>
      <c r="I63" s="1032">
        <v>95.19</v>
      </c>
      <c r="L63" s="570" t="s">
        <v>172</v>
      </c>
      <c r="M63" s="571">
        <f>IFERROR(VLOOKUP(L63,REAJUSTE!A:O,15,),"")</f>
        <v>1.0289999999999999</v>
      </c>
    </row>
    <row r="64" spans="1:16" ht="18" x14ac:dyDescent="0.25">
      <c r="A64" s="659">
        <v>40793</v>
      </c>
      <c r="B64" s="141" t="s">
        <v>18202</v>
      </c>
      <c r="C64" s="1030" t="s">
        <v>18086</v>
      </c>
      <c r="D64" s="575">
        <f t="shared" si="1"/>
        <v>160.1</v>
      </c>
      <c r="E64" s="576">
        <f t="shared" si="0"/>
        <v>129.82</v>
      </c>
      <c r="I64" s="1032">
        <v>155.59</v>
      </c>
      <c r="L64" s="570" t="s">
        <v>172</v>
      </c>
      <c r="M64" s="571">
        <f>IFERROR(VLOOKUP(L64,REAJUSTE!A:O,15,),"")</f>
        <v>1.0289999999999999</v>
      </c>
    </row>
    <row r="65" spans="1:13" ht="18" x14ac:dyDescent="0.25">
      <c r="A65" s="659">
        <v>40797</v>
      </c>
      <c r="B65" s="141" t="s">
        <v>18203</v>
      </c>
      <c r="C65" s="1030" t="s">
        <v>18086</v>
      </c>
      <c r="D65" s="575">
        <f t="shared" si="1"/>
        <v>63.29</v>
      </c>
      <c r="E65" s="576">
        <f t="shared" si="0"/>
        <v>51.32</v>
      </c>
      <c r="I65" s="1032">
        <v>61.51</v>
      </c>
      <c r="L65" s="570" t="s">
        <v>172</v>
      </c>
      <c r="M65" s="571">
        <f>IFERROR(VLOOKUP(L65,REAJUSTE!A:O,15,),"")</f>
        <v>1.0289999999999999</v>
      </c>
    </row>
    <row r="66" spans="1:13" x14ac:dyDescent="0.25">
      <c r="A66" s="659">
        <v>41157</v>
      </c>
      <c r="B66" s="1029" t="s">
        <v>18204</v>
      </c>
      <c r="C66" s="1030" t="s">
        <v>18086</v>
      </c>
      <c r="D66" s="575">
        <f t="shared" si="1"/>
        <v>93.64</v>
      </c>
      <c r="E66" s="576">
        <f t="shared" si="0"/>
        <v>75.930000000000007</v>
      </c>
      <c r="I66" s="1032">
        <v>91.01</v>
      </c>
      <c r="L66" s="570" t="s">
        <v>172</v>
      </c>
      <c r="M66" s="571">
        <f>IFERROR(VLOOKUP(L66,REAJUSTE!A:O,15,),"")</f>
        <v>1.0289999999999999</v>
      </c>
    </row>
    <row r="67" spans="1:13" x14ac:dyDescent="0.25">
      <c r="A67" s="659">
        <v>40795</v>
      </c>
      <c r="B67" s="1029" t="s">
        <v>18205</v>
      </c>
      <c r="C67" s="1030" t="s">
        <v>18086</v>
      </c>
      <c r="D67" s="575">
        <f t="shared" si="1"/>
        <v>68.05</v>
      </c>
      <c r="E67" s="576">
        <f t="shared" si="0"/>
        <v>55.18</v>
      </c>
      <c r="I67" s="1032">
        <v>66.14</v>
      </c>
      <c r="L67" s="570" t="s">
        <v>172</v>
      </c>
      <c r="M67" s="571">
        <f>IFERROR(VLOOKUP(L67,REAJUSTE!A:O,15,),"")</f>
        <v>1.0289999999999999</v>
      </c>
    </row>
    <row r="68" spans="1:13" x14ac:dyDescent="0.25">
      <c r="A68" s="659">
        <v>40787</v>
      </c>
      <c r="B68" s="1029" t="s">
        <v>18206</v>
      </c>
      <c r="C68" s="1030" t="s">
        <v>18086</v>
      </c>
      <c r="D68" s="575">
        <f t="shared" si="1"/>
        <v>199.55</v>
      </c>
      <c r="E68" s="576">
        <f t="shared" si="0"/>
        <v>161.81</v>
      </c>
      <c r="I68" s="1032">
        <v>193.93</v>
      </c>
      <c r="L68" s="570" t="s">
        <v>172</v>
      </c>
      <c r="M68" s="571">
        <f>IFERROR(VLOOKUP(L68,REAJUSTE!A:O,15,),"")</f>
        <v>1.0289999999999999</v>
      </c>
    </row>
    <row r="69" spans="1:13" x14ac:dyDescent="0.25">
      <c r="A69" s="659">
        <v>40812</v>
      </c>
      <c r="B69" s="1029" t="s">
        <v>18207</v>
      </c>
      <c r="C69" s="1030" t="s">
        <v>18086</v>
      </c>
      <c r="D69" s="575">
        <f t="shared" si="1"/>
        <v>199.55</v>
      </c>
      <c r="E69" s="576">
        <f t="shared" si="0"/>
        <v>161.81</v>
      </c>
      <c r="I69" s="1032">
        <v>193.93</v>
      </c>
      <c r="L69" s="570" t="s">
        <v>172</v>
      </c>
      <c r="M69" s="571">
        <f>IFERROR(VLOOKUP(L69,REAJUSTE!A:O,15,),"")</f>
        <v>1.0289999999999999</v>
      </c>
    </row>
    <row r="70" spans="1:13" x14ac:dyDescent="0.25">
      <c r="A70" s="659">
        <v>42673</v>
      </c>
      <c r="B70" s="1029" t="s">
        <v>18208</v>
      </c>
      <c r="C70" s="1030" t="s">
        <v>18086</v>
      </c>
      <c r="D70" s="575">
        <f t="shared" si="1"/>
        <v>222.4</v>
      </c>
      <c r="E70" s="576">
        <f t="shared" si="0"/>
        <v>180.34</v>
      </c>
      <c r="I70" s="1032">
        <v>216.14</v>
      </c>
      <c r="L70" s="570" t="s">
        <v>172</v>
      </c>
      <c r="M70" s="571">
        <f>IFERROR(VLOOKUP(L70,REAJUSTE!A:O,15,),"")</f>
        <v>1.0289999999999999</v>
      </c>
    </row>
    <row r="71" spans="1:13" x14ac:dyDescent="0.25">
      <c r="A71" s="659">
        <v>40803</v>
      </c>
      <c r="B71" s="1029" t="s">
        <v>18209</v>
      </c>
      <c r="C71" s="1030" t="s">
        <v>18086</v>
      </c>
      <c r="D71" s="575">
        <f t="shared" si="1"/>
        <v>104.29</v>
      </c>
      <c r="E71" s="576">
        <f t="shared" si="0"/>
        <v>84.56</v>
      </c>
      <c r="I71" s="1032">
        <v>101.36</v>
      </c>
      <c r="L71" s="570" t="s">
        <v>172</v>
      </c>
      <c r="M71" s="571">
        <f>IFERROR(VLOOKUP(L71,REAJUSTE!A:O,15,),"")</f>
        <v>1.0289999999999999</v>
      </c>
    </row>
    <row r="72" spans="1:13" ht="18" x14ac:dyDescent="0.25">
      <c r="A72" s="659">
        <v>41406</v>
      </c>
      <c r="B72" s="141" t="s">
        <v>18210</v>
      </c>
      <c r="C72" s="1030" t="s">
        <v>18086</v>
      </c>
      <c r="D72" s="575">
        <f t="shared" si="1"/>
        <v>93.45</v>
      </c>
      <c r="E72" s="576">
        <f t="shared" si="0"/>
        <v>75.77</v>
      </c>
      <c r="I72" s="1032">
        <v>90.82</v>
      </c>
      <c r="L72" s="570" t="s">
        <v>172</v>
      </c>
      <c r="M72" s="571">
        <f>IFERROR(VLOOKUP(L72,REAJUSTE!A:O,15,),"")</f>
        <v>1.0289999999999999</v>
      </c>
    </row>
    <row r="73" spans="1:13" ht="18" x14ac:dyDescent="0.25">
      <c r="A73" s="659">
        <v>41100</v>
      </c>
      <c r="B73" s="141" t="s">
        <v>18211</v>
      </c>
      <c r="C73" s="1030" t="s">
        <v>18086</v>
      </c>
      <c r="D73" s="575">
        <f t="shared" ref="D73:D136" si="4">TRUNC(I73*M73,2)</f>
        <v>90.43</v>
      </c>
      <c r="E73" s="576">
        <f t="shared" ref="E73:E136" si="5">TRUNC(D73/1.2332,2)</f>
        <v>73.319999999999993</v>
      </c>
      <c r="I73" s="1032">
        <v>87.89</v>
      </c>
      <c r="L73" s="570" t="s">
        <v>172</v>
      </c>
      <c r="M73" s="571">
        <f>IFERROR(VLOOKUP(L73,REAJUSTE!A:O,15,),"")</f>
        <v>1.0289999999999999</v>
      </c>
    </row>
    <row r="74" spans="1:13" ht="18" x14ac:dyDescent="0.25">
      <c r="A74" s="659">
        <v>40979</v>
      </c>
      <c r="B74" s="141" t="s">
        <v>18212</v>
      </c>
      <c r="C74" s="1030" t="s">
        <v>18086</v>
      </c>
      <c r="D74" s="575">
        <f t="shared" si="4"/>
        <v>86.8</v>
      </c>
      <c r="E74" s="576">
        <f t="shared" si="5"/>
        <v>70.38</v>
      </c>
      <c r="I74" s="1032">
        <v>84.36</v>
      </c>
      <c r="L74" s="570" t="s">
        <v>172</v>
      </c>
      <c r="M74" s="571">
        <f>IFERROR(VLOOKUP(L74,REAJUSTE!A:O,15,),"")</f>
        <v>1.0289999999999999</v>
      </c>
    </row>
    <row r="75" spans="1:13" x14ac:dyDescent="0.25">
      <c r="A75" s="659">
        <v>40815</v>
      </c>
      <c r="B75" s="1029" t="s">
        <v>18213</v>
      </c>
      <c r="C75" s="1030" t="s">
        <v>18086</v>
      </c>
      <c r="D75" s="575">
        <f t="shared" si="4"/>
        <v>110.53</v>
      </c>
      <c r="E75" s="576">
        <f t="shared" si="5"/>
        <v>89.62</v>
      </c>
      <c r="I75" s="1032">
        <v>107.42</v>
      </c>
      <c r="L75" s="570" t="s">
        <v>172</v>
      </c>
      <c r="M75" s="571">
        <f>IFERROR(VLOOKUP(L75,REAJUSTE!A:O,15,),"")</f>
        <v>1.0289999999999999</v>
      </c>
    </row>
    <row r="76" spans="1:13" x14ac:dyDescent="0.25">
      <c r="A76" s="659">
        <v>40809</v>
      </c>
      <c r="B76" s="1029" t="s">
        <v>18214</v>
      </c>
      <c r="C76" s="1030" t="s">
        <v>18086</v>
      </c>
      <c r="D76" s="575">
        <f t="shared" si="4"/>
        <v>128.05000000000001</v>
      </c>
      <c r="E76" s="576">
        <f t="shared" si="5"/>
        <v>103.83</v>
      </c>
      <c r="I76" s="1032">
        <v>124.45</v>
      </c>
      <c r="L76" s="570" t="s">
        <v>172</v>
      </c>
      <c r="M76" s="571">
        <f>IFERROR(VLOOKUP(L76,REAJUSTE!A:O,15,),"")</f>
        <v>1.0289999999999999</v>
      </c>
    </row>
    <row r="77" spans="1:13" x14ac:dyDescent="0.25">
      <c r="A77" s="659">
        <v>40810</v>
      </c>
      <c r="B77" s="1029" t="s">
        <v>18215</v>
      </c>
      <c r="C77" s="1030" t="s">
        <v>18086</v>
      </c>
      <c r="D77" s="575">
        <f t="shared" si="4"/>
        <v>163.27000000000001</v>
      </c>
      <c r="E77" s="576">
        <f t="shared" si="5"/>
        <v>132.38999999999999</v>
      </c>
      <c r="I77" s="1032">
        <v>158.66999999999999</v>
      </c>
      <c r="L77" s="570" t="s">
        <v>172</v>
      </c>
      <c r="M77" s="571">
        <f>IFERROR(VLOOKUP(L77,REAJUSTE!A:O,15,),"")</f>
        <v>1.0289999999999999</v>
      </c>
    </row>
    <row r="78" spans="1:13" x14ac:dyDescent="0.25">
      <c r="A78" s="659">
        <v>41097</v>
      </c>
      <c r="B78" s="1029" t="s">
        <v>18216</v>
      </c>
      <c r="C78" s="1030" t="s">
        <v>18086</v>
      </c>
      <c r="D78" s="575">
        <f t="shared" si="4"/>
        <v>184.56</v>
      </c>
      <c r="E78" s="576">
        <f t="shared" si="5"/>
        <v>149.65</v>
      </c>
      <c r="I78" s="1032">
        <v>179.36</v>
      </c>
      <c r="L78" s="570" t="s">
        <v>172</v>
      </c>
      <c r="M78" s="571">
        <f>IFERROR(VLOOKUP(L78,REAJUSTE!A:O,15,),"")</f>
        <v>1.0289999999999999</v>
      </c>
    </row>
    <row r="79" spans="1:13" ht="18" x14ac:dyDescent="0.25">
      <c r="A79" s="659">
        <v>41364</v>
      </c>
      <c r="B79" s="141" t="s">
        <v>18217</v>
      </c>
      <c r="C79" s="1030" t="s">
        <v>18086</v>
      </c>
      <c r="D79" s="575">
        <f t="shared" si="4"/>
        <v>93.45</v>
      </c>
      <c r="E79" s="576">
        <f t="shared" si="5"/>
        <v>75.77</v>
      </c>
      <c r="I79" s="1032">
        <v>90.82</v>
      </c>
      <c r="L79" s="570" t="s">
        <v>172</v>
      </c>
      <c r="M79" s="571">
        <f>IFERROR(VLOOKUP(L79,REAJUSTE!A:O,15,),"")</f>
        <v>1.0289999999999999</v>
      </c>
    </row>
    <row r="80" spans="1:13" x14ac:dyDescent="0.25">
      <c r="A80" s="659">
        <v>40777</v>
      </c>
      <c r="B80" s="1029" t="s">
        <v>18218</v>
      </c>
      <c r="C80" s="1030" t="s">
        <v>18086</v>
      </c>
      <c r="D80" s="575">
        <f t="shared" si="4"/>
        <v>76.45</v>
      </c>
      <c r="E80" s="576">
        <f t="shared" si="5"/>
        <v>61.99</v>
      </c>
      <c r="I80" s="1032">
        <v>74.3</v>
      </c>
      <c r="L80" s="570" t="s">
        <v>172</v>
      </c>
      <c r="M80" s="571">
        <f>IFERROR(VLOOKUP(L80,REAJUSTE!A:O,15,),"")</f>
        <v>1.0289999999999999</v>
      </c>
    </row>
    <row r="81" spans="1:13" x14ac:dyDescent="0.25">
      <c r="A81" s="659">
        <v>40779</v>
      </c>
      <c r="B81" s="1029" t="s">
        <v>18219</v>
      </c>
      <c r="C81" s="1030" t="s">
        <v>18086</v>
      </c>
      <c r="D81" s="575">
        <f t="shared" si="4"/>
        <v>89.12</v>
      </c>
      <c r="E81" s="576">
        <f t="shared" si="5"/>
        <v>72.260000000000005</v>
      </c>
      <c r="I81" s="1032">
        <v>86.61</v>
      </c>
      <c r="L81" s="570" t="s">
        <v>172</v>
      </c>
      <c r="M81" s="571">
        <f>IFERROR(VLOOKUP(L81,REAJUSTE!A:O,15,),"")</f>
        <v>1.0289999999999999</v>
      </c>
    </row>
    <row r="82" spans="1:13" x14ac:dyDescent="0.25">
      <c r="A82" s="659">
        <v>40781</v>
      </c>
      <c r="B82" s="1029" t="s">
        <v>18220</v>
      </c>
      <c r="C82" s="1030" t="s">
        <v>18086</v>
      </c>
      <c r="D82" s="575">
        <f t="shared" si="4"/>
        <v>128.05000000000001</v>
      </c>
      <c r="E82" s="576">
        <f t="shared" si="5"/>
        <v>103.83</v>
      </c>
      <c r="I82" s="1032">
        <v>124.45</v>
      </c>
      <c r="L82" s="570" t="s">
        <v>172</v>
      </c>
      <c r="M82" s="571">
        <f>IFERROR(VLOOKUP(L82,REAJUSTE!A:O,15,),"")</f>
        <v>1.0289999999999999</v>
      </c>
    </row>
    <row r="83" spans="1:13" x14ac:dyDescent="0.25">
      <c r="A83" s="659">
        <v>40783</v>
      </c>
      <c r="B83" s="1029" t="s">
        <v>18221</v>
      </c>
      <c r="C83" s="1030" t="s">
        <v>18086</v>
      </c>
      <c r="D83" s="575">
        <f t="shared" si="4"/>
        <v>163.27000000000001</v>
      </c>
      <c r="E83" s="576">
        <f t="shared" si="5"/>
        <v>132.38999999999999</v>
      </c>
      <c r="I83" s="1032">
        <v>158.66999999999999</v>
      </c>
      <c r="L83" s="570" t="s">
        <v>172</v>
      </c>
      <c r="M83" s="571">
        <f>IFERROR(VLOOKUP(L83,REAJUSTE!A:O,15,),"")</f>
        <v>1.0289999999999999</v>
      </c>
    </row>
    <row r="84" spans="1:13" x14ac:dyDescent="0.25">
      <c r="A84" s="659">
        <v>41366</v>
      </c>
      <c r="B84" s="1029" t="s">
        <v>18222</v>
      </c>
      <c r="C84" s="1030" t="s">
        <v>18086</v>
      </c>
      <c r="D84" s="575">
        <f t="shared" si="4"/>
        <v>184.56</v>
      </c>
      <c r="E84" s="576">
        <f t="shared" si="5"/>
        <v>149.65</v>
      </c>
      <c r="I84" s="1032">
        <v>179.36</v>
      </c>
      <c r="L84" s="570" t="s">
        <v>172</v>
      </c>
      <c r="M84" s="571">
        <f>IFERROR(VLOOKUP(L84,REAJUSTE!A:O,15,),"")</f>
        <v>1.0289999999999999</v>
      </c>
    </row>
    <row r="85" spans="1:13" ht="18" x14ac:dyDescent="0.25">
      <c r="A85" s="659">
        <v>40834</v>
      </c>
      <c r="B85" s="141" t="s">
        <v>18223</v>
      </c>
      <c r="C85" s="1030" t="s">
        <v>18088</v>
      </c>
      <c r="D85" s="575">
        <f t="shared" si="4"/>
        <v>3.25</v>
      </c>
      <c r="E85" s="576">
        <f t="shared" si="5"/>
        <v>2.63</v>
      </c>
      <c r="I85" s="1032">
        <v>3.16</v>
      </c>
      <c r="L85" s="570" t="s">
        <v>172</v>
      </c>
      <c r="M85" s="571">
        <f>IFERROR(VLOOKUP(L85,REAJUSTE!A:O,15,),"")</f>
        <v>1.0289999999999999</v>
      </c>
    </row>
    <row r="86" spans="1:13" x14ac:dyDescent="0.25">
      <c r="A86" s="659">
        <v>40835</v>
      </c>
      <c r="B86" s="1029" t="s">
        <v>18224</v>
      </c>
      <c r="C86" s="1030" t="s">
        <v>18088</v>
      </c>
      <c r="D86" s="575">
        <f t="shared" si="4"/>
        <v>5.55</v>
      </c>
      <c r="E86" s="576">
        <f t="shared" si="5"/>
        <v>4.5</v>
      </c>
      <c r="I86" s="1032">
        <v>5.4</v>
      </c>
      <c r="L86" s="570" t="s">
        <v>172</v>
      </c>
      <c r="M86" s="571">
        <f>IFERROR(VLOOKUP(L86,REAJUSTE!A:O,15,),"")</f>
        <v>1.0289999999999999</v>
      </c>
    </row>
    <row r="87" spans="1:13" ht="18" x14ac:dyDescent="0.25">
      <c r="A87" s="659">
        <v>40841</v>
      </c>
      <c r="B87" s="1029" t="s">
        <v>18225</v>
      </c>
      <c r="C87" s="1030" t="s">
        <v>18226</v>
      </c>
      <c r="D87" s="575">
        <f t="shared" si="4"/>
        <v>193.29</v>
      </c>
      <c r="E87" s="576">
        <f t="shared" si="5"/>
        <v>156.72999999999999</v>
      </c>
      <c r="I87" s="1032">
        <v>187.85</v>
      </c>
      <c r="L87" s="570" t="s">
        <v>172</v>
      </c>
      <c r="M87" s="571">
        <f>IFERROR(VLOOKUP(L87,REAJUSTE!A:O,15,),"")</f>
        <v>1.0289999999999999</v>
      </c>
    </row>
    <row r="88" spans="1:13" ht="18" x14ac:dyDescent="0.25">
      <c r="A88" s="659">
        <v>40842</v>
      </c>
      <c r="B88" s="141" t="s">
        <v>18227</v>
      </c>
      <c r="C88" s="1030" t="s">
        <v>18226</v>
      </c>
      <c r="D88" s="575">
        <f t="shared" si="4"/>
        <v>538.12</v>
      </c>
      <c r="E88" s="576">
        <f t="shared" si="5"/>
        <v>436.36</v>
      </c>
      <c r="I88" s="1032">
        <v>522.96</v>
      </c>
      <c r="L88" s="570" t="s">
        <v>172</v>
      </c>
      <c r="M88" s="571">
        <f>IFERROR(VLOOKUP(L88,REAJUSTE!A:O,15,),"")</f>
        <v>1.0289999999999999</v>
      </c>
    </row>
    <row r="89" spans="1:13" x14ac:dyDescent="0.25">
      <c r="A89" s="659">
        <v>40843</v>
      </c>
      <c r="B89" s="1029" t="s">
        <v>18228</v>
      </c>
      <c r="C89" s="1030" t="s">
        <v>18226</v>
      </c>
      <c r="D89" s="575">
        <f t="shared" si="4"/>
        <v>196.69</v>
      </c>
      <c r="E89" s="576">
        <f t="shared" si="5"/>
        <v>159.49</v>
      </c>
      <c r="I89" s="1032">
        <v>191.15</v>
      </c>
      <c r="L89" s="570" t="s">
        <v>172</v>
      </c>
      <c r="M89" s="571">
        <f>IFERROR(VLOOKUP(L89,REAJUSTE!A:O,15,),"")</f>
        <v>1.0289999999999999</v>
      </c>
    </row>
    <row r="90" spans="1:13" ht="18" x14ac:dyDescent="0.25">
      <c r="A90" s="659">
        <v>40844</v>
      </c>
      <c r="B90" s="141" t="s">
        <v>18229</v>
      </c>
      <c r="C90" s="1030" t="s">
        <v>18226</v>
      </c>
      <c r="D90" s="575">
        <f t="shared" si="4"/>
        <v>543.82000000000005</v>
      </c>
      <c r="E90" s="576">
        <f t="shared" si="5"/>
        <v>440.98</v>
      </c>
      <c r="I90" s="1032">
        <v>528.5</v>
      </c>
      <c r="L90" s="570" t="s">
        <v>172</v>
      </c>
      <c r="M90" s="571">
        <f>IFERROR(VLOOKUP(L90,REAJUSTE!A:O,15,),"")</f>
        <v>1.0289999999999999</v>
      </c>
    </row>
    <row r="91" spans="1:13" ht="18" x14ac:dyDescent="0.25">
      <c r="A91" s="659">
        <v>41112</v>
      </c>
      <c r="B91" s="141" t="s">
        <v>18230</v>
      </c>
      <c r="C91" s="1030" t="s">
        <v>18226</v>
      </c>
      <c r="D91" s="575">
        <f t="shared" si="4"/>
        <v>184.23</v>
      </c>
      <c r="E91" s="576">
        <f t="shared" si="5"/>
        <v>149.38999999999999</v>
      </c>
      <c r="I91" s="1032">
        <v>179.04</v>
      </c>
      <c r="L91" s="570" t="s">
        <v>172</v>
      </c>
      <c r="M91" s="571">
        <f>IFERROR(VLOOKUP(L91,REAJUSTE!A:O,15,),"")</f>
        <v>1.0289999999999999</v>
      </c>
    </row>
    <row r="92" spans="1:13" ht="18" x14ac:dyDescent="0.25">
      <c r="A92" s="659">
        <v>43342</v>
      </c>
      <c r="B92" s="141" t="s">
        <v>18231</v>
      </c>
      <c r="C92" s="1030" t="s">
        <v>18226</v>
      </c>
      <c r="D92" s="575">
        <f t="shared" si="4"/>
        <v>194.49</v>
      </c>
      <c r="E92" s="576">
        <f t="shared" si="5"/>
        <v>157.71</v>
      </c>
      <c r="I92" s="1032">
        <v>189.01</v>
      </c>
      <c r="L92" s="570" t="s">
        <v>172</v>
      </c>
      <c r="M92" s="571">
        <f>IFERROR(VLOOKUP(L92,REAJUSTE!A:O,15,),"")</f>
        <v>1.0289999999999999</v>
      </c>
    </row>
    <row r="93" spans="1:13" x14ac:dyDescent="0.25">
      <c r="A93" s="659">
        <v>40878</v>
      </c>
      <c r="B93" s="1029" t="s">
        <v>18232</v>
      </c>
      <c r="C93" s="1030" t="s">
        <v>18226</v>
      </c>
      <c r="D93" s="575">
        <f t="shared" si="4"/>
        <v>197.06</v>
      </c>
      <c r="E93" s="576">
        <f t="shared" si="5"/>
        <v>159.79</v>
      </c>
      <c r="I93" s="1032">
        <v>191.51</v>
      </c>
      <c r="L93" s="570" t="s">
        <v>172</v>
      </c>
      <c r="M93" s="571">
        <f>IFERROR(VLOOKUP(L93,REAJUSTE!A:O,15,),"")</f>
        <v>1.0289999999999999</v>
      </c>
    </row>
    <row r="94" spans="1:13" x14ac:dyDescent="0.25">
      <c r="A94" s="659">
        <v>40845</v>
      </c>
      <c r="B94" s="1029" t="s">
        <v>18233</v>
      </c>
      <c r="C94" s="1030" t="s">
        <v>18226</v>
      </c>
      <c r="D94" s="575">
        <f t="shared" si="4"/>
        <v>153.96</v>
      </c>
      <c r="E94" s="576">
        <f t="shared" si="5"/>
        <v>124.84</v>
      </c>
      <c r="I94" s="1032">
        <v>149.63</v>
      </c>
      <c r="L94" s="570" t="s">
        <v>172</v>
      </c>
      <c r="M94" s="571">
        <f>IFERROR(VLOOKUP(L94,REAJUSTE!A:O,15,),"")</f>
        <v>1.0289999999999999</v>
      </c>
    </row>
    <row r="95" spans="1:13" x14ac:dyDescent="0.25">
      <c r="A95" s="659">
        <v>40846</v>
      </c>
      <c r="B95" s="1029" t="s">
        <v>18234</v>
      </c>
      <c r="C95" s="1030" t="s">
        <v>18226</v>
      </c>
      <c r="D95" s="575">
        <f t="shared" si="4"/>
        <v>501.09</v>
      </c>
      <c r="E95" s="576">
        <f t="shared" si="5"/>
        <v>406.33</v>
      </c>
      <c r="I95" s="1032">
        <v>486.97</v>
      </c>
      <c r="L95" s="570" t="s">
        <v>172</v>
      </c>
      <c r="M95" s="571">
        <f>IFERROR(VLOOKUP(L95,REAJUSTE!A:O,15,),"")</f>
        <v>1.0289999999999999</v>
      </c>
    </row>
    <row r="96" spans="1:13" ht="18" x14ac:dyDescent="0.25">
      <c r="A96" s="659">
        <v>40879</v>
      </c>
      <c r="B96" s="141" t="s">
        <v>18235</v>
      </c>
      <c r="C96" s="1030" t="s">
        <v>18226</v>
      </c>
      <c r="D96" s="575">
        <f t="shared" si="4"/>
        <v>154.33000000000001</v>
      </c>
      <c r="E96" s="576">
        <f t="shared" si="5"/>
        <v>125.14</v>
      </c>
      <c r="I96" s="1032">
        <v>149.99</v>
      </c>
      <c r="L96" s="570" t="s">
        <v>172</v>
      </c>
      <c r="M96" s="571">
        <f>IFERROR(VLOOKUP(L96,REAJUSTE!A:O,15,),"")</f>
        <v>1.0289999999999999</v>
      </c>
    </row>
    <row r="97" spans="1:13" x14ac:dyDescent="0.25">
      <c r="A97" s="659">
        <v>40877</v>
      </c>
      <c r="B97" s="1029" t="s">
        <v>18236</v>
      </c>
      <c r="C97" s="1030" t="s">
        <v>18226</v>
      </c>
      <c r="D97" s="575">
        <f t="shared" si="4"/>
        <v>207.03</v>
      </c>
      <c r="E97" s="576">
        <f t="shared" si="5"/>
        <v>167.88</v>
      </c>
      <c r="I97" s="1032">
        <v>201.2</v>
      </c>
      <c r="L97" s="570" t="s">
        <v>172</v>
      </c>
      <c r="M97" s="571">
        <f>IFERROR(VLOOKUP(L97,REAJUSTE!A:O,15,),"")</f>
        <v>1.0289999999999999</v>
      </c>
    </row>
    <row r="98" spans="1:13" ht="18" x14ac:dyDescent="0.25">
      <c r="A98" s="659">
        <v>43341</v>
      </c>
      <c r="B98" s="141" t="s">
        <v>18237</v>
      </c>
      <c r="C98" s="1030" t="s">
        <v>18226</v>
      </c>
      <c r="D98" s="575">
        <f t="shared" si="4"/>
        <v>207.99</v>
      </c>
      <c r="E98" s="576">
        <f t="shared" si="5"/>
        <v>168.65</v>
      </c>
      <c r="I98" s="1032">
        <v>202.13</v>
      </c>
      <c r="L98" s="570" t="s">
        <v>172</v>
      </c>
      <c r="M98" s="571">
        <f>IFERROR(VLOOKUP(L98,REAJUSTE!A:O,15,),"")</f>
        <v>1.0289999999999999</v>
      </c>
    </row>
    <row r="99" spans="1:13" x14ac:dyDescent="0.25">
      <c r="A99" s="659">
        <v>40867</v>
      </c>
      <c r="B99" s="1029" t="s">
        <v>18238</v>
      </c>
      <c r="C99" s="1030" t="s">
        <v>18088</v>
      </c>
      <c r="D99" s="575">
        <f t="shared" si="4"/>
        <v>4.87</v>
      </c>
      <c r="E99" s="576">
        <f t="shared" si="5"/>
        <v>3.94</v>
      </c>
      <c r="I99" s="1032">
        <v>4.74</v>
      </c>
      <c r="L99" s="570" t="s">
        <v>172</v>
      </c>
      <c r="M99" s="571">
        <f>IFERROR(VLOOKUP(L99,REAJUSTE!A:O,15,),"")</f>
        <v>1.0289999999999999</v>
      </c>
    </row>
    <row r="100" spans="1:13" x14ac:dyDescent="0.25">
      <c r="A100" s="659">
        <v>40763</v>
      </c>
      <c r="B100" s="1029" t="s">
        <v>18239</v>
      </c>
      <c r="C100" s="1030" t="s">
        <v>18088</v>
      </c>
      <c r="D100" s="575">
        <f t="shared" si="4"/>
        <v>1.43</v>
      </c>
      <c r="E100" s="576">
        <f t="shared" si="5"/>
        <v>1.1499999999999999</v>
      </c>
      <c r="I100" s="1032">
        <v>1.39</v>
      </c>
      <c r="L100" s="570" t="s">
        <v>172</v>
      </c>
      <c r="M100" s="571">
        <f>IFERROR(VLOOKUP(L100,REAJUSTE!A:O,15,),"")</f>
        <v>1.0289999999999999</v>
      </c>
    </row>
    <row r="101" spans="1:13" x14ac:dyDescent="0.25">
      <c r="A101" s="659">
        <v>40765</v>
      </c>
      <c r="B101" s="1029" t="s">
        <v>18240</v>
      </c>
      <c r="C101" s="1030" t="s">
        <v>18088</v>
      </c>
      <c r="D101" s="575">
        <f t="shared" si="4"/>
        <v>10.89</v>
      </c>
      <c r="E101" s="576">
        <f t="shared" si="5"/>
        <v>8.83</v>
      </c>
      <c r="I101" s="1032">
        <v>10.59</v>
      </c>
      <c r="L101" s="570" t="s">
        <v>172</v>
      </c>
      <c r="M101" s="571">
        <f>IFERROR(VLOOKUP(L101,REAJUSTE!A:O,15,),"")</f>
        <v>1.0289999999999999</v>
      </c>
    </row>
    <row r="102" spans="1:13" x14ac:dyDescent="0.25">
      <c r="A102" s="659">
        <v>40757</v>
      </c>
      <c r="B102" s="1029" t="s">
        <v>18241</v>
      </c>
      <c r="C102" s="1030" t="s">
        <v>18086</v>
      </c>
      <c r="D102" s="575">
        <f t="shared" si="4"/>
        <v>33.409999999999997</v>
      </c>
      <c r="E102" s="576">
        <f t="shared" si="5"/>
        <v>27.09</v>
      </c>
      <c r="I102" s="1032">
        <v>32.47</v>
      </c>
      <c r="L102" s="570" t="s">
        <v>172</v>
      </c>
      <c r="M102" s="571">
        <f>IFERROR(VLOOKUP(L102,REAJUSTE!A:O,15,),"")</f>
        <v>1.0289999999999999</v>
      </c>
    </row>
    <row r="103" spans="1:13" x14ac:dyDescent="0.25">
      <c r="A103" s="659">
        <v>40758</v>
      </c>
      <c r="B103" s="1029" t="s">
        <v>18242</v>
      </c>
      <c r="C103" s="1030" t="s">
        <v>18086</v>
      </c>
      <c r="D103" s="575">
        <f t="shared" si="4"/>
        <v>35.97</v>
      </c>
      <c r="E103" s="576">
        <f t="shared" si="5"/>
        <v>29.16</v>
      </c>
      <c r="I103" s="1032">
        <v>34.96</v>
      </c>
      <c r="L103" s="570" t="s">
        <v>172</v>
      </c>
      <c r="M103" s="571">
        <f>IFERROR(VLOOKUP(L103,REAJUSTE!A:O,15,),"")</f>
        <v>1.0289999999999999</v>
      </c>
    </row>
    <row r="104" spans="1:13" ht="18" x14ac:dyDescent="0.25">
      <c r="A104" s="659">
        <v>40761</v>
      </c>
      <c r="B104" s="141" t="s">
        <v>18243</v>
      </c>
      <c r="C104" s="1030" t="s">
        <v>18086</v>
      </c>
      <c r="D104" s="575">
        <f t="shared" si="4"/>
        <v>68.95</v>
      </c>
      <c r="E104" s="576">
        <f t="shared" si="5"/>
        <v>55.91</v>
      </c>
      <c r="I104" s="1032">
        <v>67.010000000000005</v>
      </c>
      <c r="L104" s="570" t="s">
        <v>172</v>
      </c>
      <c r="M104" s="571">
        <f>IFERROR(VLOOKUP(L104,REAJUSTE!A:O,15,),"")</f>
        <v>1.0289999999999999</v>
      </c>
    </row>
    <row r="105" spans="1:13" x14ac:dyDescent="0.25">
      <c r="A105" s="659">
        <v>40759</v>
      </c>
      <c r="B105" s="1029" t="s">
        <v>18244</v>
      </c>
      <c r="C105" s="1030" t="s">
        <v>18086</v>
      </c>
      <c r="D105" s="575">
        <f t="shared" si="4"/>
        <v>36.700000000000003</v>
      </c>
      <c r="E105" s="576">
        <f t="shared" si="5"/>
        <v>29.75</v>
      </c>
      <c r="I105" s="1032">
        <v>35.67</v>
      </c>
      <c r="L105" s="570" t="s">
        <v>172</v>
      </c>
      <c r="M105" s="571">
        <f>IFERROR(VLOOKUP(L105,REAJUSTE!A:O,15,),"")</f>
        <v>1.0289999999999999</v>
      </c>
    </row>
    <row r="106" spans="1:13" x14ac:dyDescent="0.25">
      <c r="A106" s="659">
        <v>40760</v>
      </c>
      <c r="B106" s="1029" t="s">
        <v>18245</v>
      </c>
      <c r="C106" s="1030" t="s">
        <v>18086</v>
      </c>
      <c r="D106" s="575">
        <f t="shared" si="4"/>
        <v>37.770000000000003</v>
      </c>
      <c r="E106" s="576">
        <f t="shared" si="5"/>
        <v>30.62</v>
      </c>
      <c r="I106" s="1032">
        <v>36.71</v>
      </c>
      <c r="L106" s="570" t="s">
        <v>172</v>
      </c>
      <c r="M106" s="571">
        <f>IFERROR(VLOOKUP(L106,REAJUSTE!A:O,15,),"")</f>
        <v>1.0289999999999999</v>
      </c>
    </row>
    <row r="107" spans="1:13" ht="18" x14ac:dyDescent="0.25">
      <c r="A107" s="659">
        <v>110236</v>
      </c>
      <c r="B107" s="141" t="s">
        <v>18246</v>
      </c>
      <c r="C107" s="1030" t="s">
        <v>14224</v>
      </c>
      <c r="D107" s="575">
        <f t="shared" si="4"/>
        <v>1656.23</v>
      </c>
      <c r="E107" s="576">
        <f t="shared" si="5"/>
        <v>1343.03</v>
      </c>
      <c r="I107" s="1033">
        <v>1609.56</v>
      </c>
      <c r="L107" s="570" t="s">
        <v>172</v>
      </c>
      <c r="M107" s="571">
        <f>IFERROR(VLOOKUP(L107,REAJUSTE!A:O,15,),"")</f>
        <v>1.0289999999999999</v>
      </c>
    </row>
    <row r="108" spans="1:13" x14ac:dyDescent="0.25">
      <c r="A108" s="659">
        <v>41069</v>
      </c>
      <c r="B108" s="1029" t="s">
        <v>18247</v>
      </c>
      <c r="C108" s="1030" t="s">
        <v>18088</v>
      </c>
      <c r="D108" s="575">
        <f t="shared" si="4"/>
        <v>16.3</v>
      </c>
      <c r="E108" s="576">
        <f t="shared" si="5"/>
        <v>13.21</v>
      </c>
      <c r="I108" s="1032">
        <v>15.85</v>
      </c>
      <c r="L108" s="570" t="s">
        <v>172</v>
      </c>
      <c r="M108" s="571">
        <f>IFERROR(VLOOKUP(L108,REAJUSTE!A:O,15,),"")</f>
        <v>1.0289999999999999</v>
      </c>
    </row>
    <row r="109" spans="1:13" x14ac:dyDescent="0.25">
      <c r="A109" s="659">
        <v>40985</v>
      </c>
      <c r="B109" s="1029" t="s">
        <v>18248</v>
      </c>
      <c r="C109" s="1030" t="s">
        <v>18088</v>
      </c>
      <c r="D109" s="575">
        <f t="shared" si="4"/>
        <v>14.14</v>
      </c>
      <c r="E109" s="576">
        <f t="shared" si="5"/>
        <v>11.46</v>
      </c>
      <c r="I109" s="1032">
        <v>13.75</v>
      </c>
      <c r="L109" s="570" t="s">
        <v>172</v>
      </c>
      <c r="M109" s="571">
        <f>IFERROR(VLOOKUP(L109,REAJUSTE!A:O,15,),"")</f>
        <v>1.0289999999999999</v>
      </c>
    </row>
    <row r="110" spans="1:13" x14ac:dyDescent="0.25">
      <c r="A110" s="659">
        <v>40868</v>
      </c>
      <c r="B110" s="1029" t="s">
        <v>18249</v>
      </c>
      <c r="C110" s="1030" t="s">
        <v>18088</v>
      </c>
      <c r="D110" s="575">
        <f t="shared" si="4"/>
        <v>22.91</v>
      </c>
      <c r="E110" s="576">
        <f t="shared" si="5"/>
        <v>18.57</v>
      </c>
      <c r="I110" s="1032">
        <v>22.27</v>
      </c>
      <c r="L110" s="570" t="s">
        <v>172</v>
      </c>
      <c r="M110" s="571">
        <f>IFERROR(VLOOKUP(L110,REAJUSTE!A:O,15,),"")</f>
        <v>1.0289999999999999</v>
      </c>
    </row>
    <row r="111" spans="1:13" x14ac:dyDescent="0.25">
      <c r="A111" s="659">
        <v>40816</v>
      </c>
      <c r="B111" s="1029" t="s">
        <v>18250</v>
      </c>
      <c r="C111" s="1030" t="s">
        <v>18088</v>
      </c>
      <c r="D111" s="575">
        <f t="shared" si="4"/>
        <v>1.36</v>
      </c>
      <c r="E111" s="576">
        <f t="shared" si="5"/>
        <v>1.1000000000000001</v>
      </c>
      <c r="I111" s="1032">
        <v>1.33</v>
      </c>
      <c r="L111" s="570" t="s">
        <v>172</v>
      </c>
      <c r="M111" s="571">
        <f>IFERROR(VLOOKUP(L111,REAJUSTE!A:O,15,),"")</f>
        <v>1.0289999999999999</v>
      </c>
    </row>
    <row r="112" spans="1:13" x14ac:dyDescent="0.25">
      <c r="A112" s="659">
        <v>40817</v>
      </c>
      <c r="B112" s="1029" t="s">
        <v>18251</v>
      </c>
      <c r="C112" s="1030" t="s">
        <v>18088</v>
      </c>
      <c r="D112" s="575">
        <f t="shared" si="4"/>
        <v>9.36</v>
      </c>
      <c r="E112" s="576">
        <f t="shared" si="5"/>
        <v>7.59</v>
      </c>
      <c r="I112" s="1032">
        <v>9.1</v>
      </c>
      <c r="L112" s="570" t="s">
        <v>172</v>
      </c>
      <c r="M112" s="571">
        <f>IFERROR(VLOOKUP(L112,REAJUSTE!A:O,15,),"")</f>
        <v>1.0289999999999999</v>
      </c>
    </row>
    <row r="113" spans="1:13" x14ac:dyDescent="0.25">
      <c r="A113" s="659">
        <v>40850</v>
      </c>
      <c r="B113" s="1029" t="s">
        <v>18252</v>
      </c>
      <c r="C113" s="1030" t="s">
        <v>18088</v>
      </c>
      <c r="D113" s="575">
        <f t="shared" si="4"/>
        <v>2.78</v>
      </c>
      <c r="E113" s="576">
        <f t="shared" si="5"/>
        <v>2.25</v>
      </c>
      <c r="I113" s="1032">
        <v>2.71</v>
      </c>
      <c r="L113" s="570" t="s">
        <v>172</v>
      </c>
      <c r="M113" s="571">
        <f>IFERROR(VLOOKUP(L113,REAJUSTE!A:O,15,),"")</f>
        <v>1.0289999999999999</v>
      </c>
    </row>
    <row r="114" spans="1:13" x14ac:dyDescent="0.25">
      <c r="A114" s="659">
        <v>40851</v>
      </c>
      <c r="B114" s="1029" t="s">
        <v>18253</v>
      </c>
      <c r="C114" s="1030" t="s">
        <v>18088</v>
      </c>
      <c r="D114" s="575">
        <f t="shared" si="4"/>
        <v>7</v>
      </c>
      <c r="E114" s="576">
        <f t="shared" si="5"/>
        <v>5.67</v>
      </c>
      <c r="I114" s="1032">
        <v>6.81</v>
      </c>
      <c r="L114" s="570" t="s">
        <v>172</v>
      </c>
      <c r="M114" s="571">
        <f>IFERROR(VLOOKUP(L114,REAJUSTE!A:O,15,),"")</f>
        <v>1.0289999999999999</v>
      </c>
    </row>
    <row r="115" spans="1:13" x14ac:dyDescent="0.25">
      <c r="A115" s="659">
        <v>40852</v>
      </c>
      <c r="B115" s="1029" t="s">
        <v>18254</v>
      </c>
      <c r="C115" s="1030" t="s">
        <v>18088</v>
      </c>
      <c r="D115" s="575">
        <f t="shared" si="4"/>
        <v>2.99</v>
      </c>
      <c r="E115" s="576">
        <f t="shared" si="5"/>
        <v>2.42</v>
      </c>
      <c r="I115" s="1032">
        <v>2.91</v>
      </c>
      <c r="L115" s="570" t="s">
        <v>172</v>
      </c>
      <c r="M115" s="571">
        <f>IFERROR(VLOOKUP(L115,REAJUSTE!A:O,15,),"")</f>
        <v>1.0289999999999999</v>
      </c>
    </row>
    <row r="116" spans="1:13" x14ac:dyDescent="0.25">
      <c r="A116" s="659">
        <v>40853</v>
      </c>
      <c r="B116" s="1029" t="s">
        <v>18255</v>
      </c>
      <c r="C116" s="1030" t="s">
        <v>18088</v>
      </c>
      <c r="D116" s="575">
        <f t="shared" si="4"/>
        <v>9.64</v>
      </c>
      <c r="E116" s="576">
        <f t="shared" si="5"/>
        <v>7.81</v>
      </c>
      <c r="I116" s="1032">
        <v>9.3699999999999992</v>
      </c>
      <c r="L116" s="570" t="s">
        <v>172</v>
      </c>
      <c r="M116" s="571">
        <f>IFERROR(VLOOKUP(L116,REAJUSTE!A:O,15,),"")</f>
        <v>1.0289999999999999</v>
      </c>
    </row>
    <row r="117" spans="1:13" x14ac:dyDescent="0.25">
      <c r="A117" s="659">
        <v>40854</v>
      </c>
      <c r="B117" s="1029" t="s">
        <v>18256</v>
      </c>
      <c r="C117" s="1030" t="s">
        <v>18088</v>
      </c>
      <c r="D117" s="575">
        <f t="shared" si="4"/>
        <v>3.12</v>
      </c>
      <c r="E117" s="576">
        <f t="shared" si="5"/>
        <v>2.5299999999999998</v>
      </c>
      <c r="I117" s="1032">
        <v>3.04</v>
      </c>
      <c r="L117" s="570" t="s">
        <v>172</v>
      </c>
      <c r="M117" s="571">
        <f>IFERROR(VLOOKUP(L117,REAJUSTE!A:O,15,),"")</f>
        <v>1.0289999999999999</v>
      </c>
    </row>
    <row r="118" spans="1:13" x14ac:dyDescent="0.25">
      <c r="A118" s="659">
        <v>40855</v>
      </c>
      <c r="B118" s="1029" t="s">
        <v>18257</v>
      </c>
      <c r="C118" s="1030" t="s">
        <v>18088</v>
      </c>
      <c r="D118" s="575">
        <f t="shared" si="4"/>
        <v>12.81</v>
      </c>
      <c r="E118" s="576">
        <f t="shared" si="5"/>
        <v>10.38</v>
      </c>
      <c r="I118" s="1032">
        <v>12.45</v>
      </c>
      <c r="L118" s="570" t="s">
        <v>172</v>
      </c>
      <c r="M118" s="571">
        <f>IFERROR(VLOOKUP(L118,REAJUSTE!A:O,15,),"")</f>
        <v>1.0289999999999999</v>
      </c>
    </row>
    <row r="119" spans="1:13" x14ac:dyDescent="0.25">
      <c r="A119" s="659">
        <v>40856</v>
      </c>
      <c r="B119" s="1029" t="s">
        <v>18258</v>
      </c>
      <c r="C119" s="1030" t="s">
        <v>18088</v>
      </c>
      <c r="D119" s="575">
        <f t="shared" si="4"/>
        <v>3.61</v>
      </c>
      <c r="E119" s="576">
        <f t="shared" si="5"/>
        <v>2.92</v>
      </c>
      <c r="I119" s="1032">
        <v>3.51</v>
      </c>
      <c r="L119" s="570" t="s">
        <v>172</v>
      </c>
      <c r="M119" s="571">
        <f>IFERROR(VLOOKUP(L119,REAJUSTE!A:O,15,),"")</f>
        <v>1.0289999999999999</v>
      </c>
    </row>
    <row r="120" spans="1:13" x14ac:dyDescent="0.25">
      <c r="A120" s="659">
        <v>40857</v>
      </c>
      <c r="B120" s="1029" t="s">
        <v>18259</v>
      </c>
      <c r="C120" s="1030" t="s">
        <v>18088</v>
      </c>
      <c r="D120" s="575">
        <f t="shared" si="4"/>
        <v>16.920000000000002</v>
      </c>
      <c r="E120" s="576">
        <f t="shared" si="5"/>
        <v>13.72</v>
      </c>
      <c r="I120" s="1032">
        <v>16.45</v>
      </c>
      <c r="L120" s="570" t="s">
        <v>172</v>
      </c>
      <c r="M120" s="571">
        <f>IFERROR(VLOOKUP(L120,REAJUSTE!A:O,15,),"")</f>
        <v>1.0289999999999999</v>
      </c>
    </row>
    <row r="121" spans="1:13" x14ac:dyDescent="0.25">
      <c r="A121" s="659">
        <v>42229</v>
      </c>
      <c r="B121" s="1029" t="s">
        <v>18260</v>
      </c>
      <c r="C121" s="1030" t="s">
        <v>18086</v>
      </c>
      <c r="D121" s="575">
        <f t="shared" si="4"/>
        <v>35.39</v>
      </c>
      <c r="E121" s="576">
        <f t="shared" si="5"/>
        <v>28.69</v>
      </c>
      <c r="I121" s="1032">
        <v>34.4</v>
      </c>
      <c r="L121" s="570" t="s">
        <v>172</v>
      </c>
      <c r="M121" s="571">
        <f>IFERROR(VLOOKUP(L121,REAJUSTE!A:O,15,),"")</f>
        <v>1.0289999999999999</v>
      </c>
    </row>
    <row r="122" spans="1:13" x14ac:dyDescent="0.25">
      <c r="A122" s="659">
        <v>40894</v>
      </c>
      <c r="B122" s="1029" t="s">
        <v>18261</v>
      </c>
      <c r="C122" s="1030" t="s">
        <v>14224</v>
      </c>
      <c r="D122" s="575">
        <f t="shared" si="4"/>
        <v>45.4</v>
      </c>
      <c r="E122" s="576">
        <f t="shared" si="5"/>
        <v>36.81</v>
      </c>
      <c r="I122" s="1032">
        <v>44.13</v>
      </c>
      <c r="L122" s="570" t="s">
        <v>172</v>
      </c>
      <c r="M122" s="571">
        <f>IFERROR(VLOOKUP(L122,REAJUSTE!A:O,15,),"")</f>
        <v>1.0289999999999999</v>
      </c>
    </row>
    <row r="123" spans="1:13" x14ac:dyDescent="0.25">
      <c r="A123" s="659">
        <v>40895</v>
      </c>
      <c r="B123" s="1029" t="s">
        <v>18262</v>
      </c>
      <c r="C123" s="1030" t="s">
        <v>14224</v>
      </c>
      <c r="D123" s="575">
        <f t="shared" si="4"/>
        <v>81.05</v>
      </c>
      <c r="E123" s="576">
        <f t="shared" si="5"/>
        <v>65.72</v>
      </c>
      <c r="I123" s="1032">
        <v>78.77</v>
      </c>
      <c r="L123" s="570" t="s">
        <v>172</v>
      </c>
      <c r="M123" s="571">
        <f>IFERROR(VLOOKUP(L123,REAJUSTE!A:O,15,),"")</f>
        <v>1.0289999999999999</v>
      </c>
    </row>
    <row r="124" spans="1:13" x14ac:dyDescent="0.25">
      <c r="A124" s="659">
        <v>40869</v>
      </c>
      <c r="B124" s="1029" t="s">
        <v>18263</v>
      </c>
      <c r="C124" s="1030" t="s">
        <v>18088</v>
      </c>
      <c r="D124" s="575">
        <f t="shared" si="4"/>
        <v>10.42</v>
      </c>
      <c r="E124" s="576">
        <f t="shared" si="5"/>
        <v>8.44</v>
      </c>
      <c r="I124" s="1032">
        <v>10.130000000000001</v>
      </c>
      <c r="L124" s="570" t="s">
        <v>172</v>
      </c>
      <c r="M124" s="571">
        <f>IFERROR(VLOOKUP(L124,REAJUSTE!A:O,15,),"")</f>
        <v>1.0289999999999999</v>
      </c>
    </row>
    <row r="125" spans="1:13" ht="18" x14ac:dyDescent="0.25">
      <c r="A125" s="659">
        <v>40881</v>
      </c>
      <c r="B125" s="141" t="s">
        <v>18264</v>
      </c>
      <c r="C125" s="1030" t="s">
        <v>18088</v>
      </c>
      <c r="D125" s="575">
        <f t="shared" si="4"/>
        <v>10.42</v>
      </c>
      <c r="E125" s="576">
        <f t="shared" si="5"/>
        <v>8.44</v>
      </c>
      <c r="I125" s="1032">
        <v>10.130000000000001</v>
      </c>
      <c r="L125" s="570" t="s">
        <v>172</v>
      </c>
      <c r="M125" s="571">
        <f>IFERROR(VLOOKUP(L125,REAJUSTE!A:O,15,),"")</f>
        <v>1.0289999999999999</v>
      </c>
    </row>
    <row r="126" spans="1:13" ht="18" x14ac:dyDescent="0.25">
      <c r="A126" s="659">
        <v>40870</v>
      </c>
      <c r="B126" s="141" t="s">
        <v>18265</v>
      </c>
      <c r="C126" s="1030" t="s">
        <v>18088</v>
      </c>
      <c r="D126" s="575">
        <f t="shared" si="4"/>
        <v>23.62</v>
      </c>
      <c r="E126" s="576">
        <f t="shared" si="5"/>
        <v>19.149999999999999</v>
      </c>
      <c r="I126" s="1032">
        <v>22.96</v>
      </c>
      <c r="L126" s="570" t="s">
        <v>172</v>
      </c>
      <c r="M126" s="571">
        <f>IFERROR(VLOOKUP(L126,REAJUSTE!A:O,15,),"")</f>
        <v>1.0289999999999999</v>
      </c>
    </row>
    <row r="127" spans="1:13" ht="18" x14ac:dyDescent="0.25">
      <c r="A127" s="659">
        <v>40860</v>
      </c>
      <c r="B127" s="141" t="s">
        <v>18266</v>
      </c>
      <c r="C127" s="1030" t="s">
        <v>18088</v>
      </c>
      <c r="D127" s="575">
        <f t="shared" si="4"/>
        <v>77.040000000000006</v>
      </c>
      <c r="E127" s="576">
        <f t="shared" si="5"/>
        <v>62.47</v>
      </c>
      <c r="I127" s="1032">
        <v>74.87</v>
      </c>
      <c r="L127" s="570" t="s">
        <v>172</v>
      </c>
      <c r="M127" s="571">
        <f>IFERROR(VLOOKUP(L127,REAJUSTE!A:O,15,),"")</f>
        <v>1.0289999999999999</v>
      </c>
    </row>
    <row r="128" spans="1:13" ht="18" x14ac:dyDescent="0.25">
      <c r="A128" s="659">
        <v>40864</v>
      </c>
      <c r="B128" s="141" t="s">
        <v>18267</v>
      </c>
      <c r="C128" s="1030" t="s">
        <v>18226</v>
      </c>
      <c r="D128" s="575">
        <f t="shared" si="4"/>
        <v>790.18</v>
      </c>
      <c r="E128" s="576">
        <f t="shared" si="5"/>
        <v>640.75</v>
      </c>
      <c r="I128" s="1032">
        <v>767.92</v>
      </c>
      <c r="L128" s="570" t="s">
        <v>172</v>
      </c>
      <c r="M128" s="571">
        <f>IFERROR(VLOOKUP(L128,REAJUSTE!A:O,15,),"")</f>
        <v>1.0289999999999999</v>
      </c>
    </row>
    <row r="129" spans="1:13" ht="18" x14ac:dyDescent="0.25">
      <c r="A129" s="659">
        <v>40861</v>
      </c>
      <c r="B129" s="141" t="s">
        <v>18268</v>
      </c>
      <c r="C129" s="1030" t="s">
        <v>18088</v>
      </c>
      <c r="D129" s="575">
        <f t="shared" si="4"/>
        <v>112.75</v>
      </c>
      <c r="E129" s="576">
        <f t="shared" si="5"/>
        <v>91.42</v>
      </c>
      <c r="I129" s="1032">
        <v>109.58</v>
      </c>
      <c r="L129" s="570" t="s">
        <v>172</v>
      </c>
      <c r="M129" s="571">
        <f>IFERROR(VLOOKUP(L129,REAJUSTE!A:O,15,),"")</f>
        <v>1.0289999999999999</v>
      </c>
    </row>
    <row r="130" spans="1:13" x14ac:dyDescent="0.25">
      <c r="A130" s="659">
        <v>40865</v>
      </c>
      <c r="B130" s="1029" t="s">
        <v>18269</v>
      </c>
      <c r="C130" s="1030" t="s">
        <v>18226</v>
      </c>
      <c r="D130" s="575">
        <f t="shared" si="4"/>
        <v>1187.47</v>
      </c>
      <c r="E130" s="576">
        <f t="shared" si="5"/>
        <v>962.91</v>
      </c>
      <c r="I130" s="1033">
        <v>1154.01</v>
      </c>
      <c r="L130" s="570" t="s">
        <v>172</v>
      </c>
      <c r="M130" s="571">
        <f>IFERROR(VLOOKUP(L130,REAJUSTE!A:O,15,),"")</f>
        <v>1.0289999999999999</v>
      </c>
    </row>
    <row r="131" spans="1:13" x14ac:dyDescent="0.25">
      <c r="A131" s="659">
        <v>40880</v>
      </c>
      <c r="B131" s="1029" t="s">
        <v>18270</v>
      </c>
      <c r="C131" s="1030" t="s">
        <v>18088</v>
      </c>
      <c r="D131" s="575">
        <f t="shared" si="4"/>
        <v>81.86</v>
      </c>
      <c r="E131" s="576">
        <f t="shared" si="5"/>
        <v>66.38</v>
      </c>
      <c r="I131" s="1032">
        <v>79.56</v>
      </c>
      <c r="L131" s="570" t="s">
        <v>172</v>
      </c>
      <c r="M131" s="571">
        <f>IFERROR(VLOOKUP(L131,REAJUSTE!A:O,15,),"")</f>
        <v>1.0289999999999999</v>
      </c>
    </row>
    <row r="132" spans="1:13" x14ac:dyDescent="0.25">
      <c r="A132" s="659">
        <v>40858</v>
      </c>
      <c r="B132" s="1029" t="s">
        <v>18271</v>
      </c>
      <c r="C132" s="1030" t="s">
        <v>18088</v>
      </c>
      <c r="D132" s="575">
        <f t="shared" si="4"/>
        <v>70.55</v>
      </c>
      <c r="E132" s="576">
        <f t="shared" si="5"/>
        <v>57.2</v>
      </c>
      <c r="I132" s="1032">
        <v>68.569999999999993</v>
      </c>
      <c r="L132" s="570" t="s">
        <v>172</v>
      </c>
      <c r="M132" s="571">
        <f>IFERROR(VLOOKUP(L132,REAJUSTE!A:O,15,),"")</f>
        <v>1.0289999999999999</v>
      </c>
    </row>
    <row r="133" spans="1:13" x14ac:dyDescent="0.25">
      <c r="A133" s="659">
        <v>40862</v>
      </c>
      <c r="B133" s="1029" t="s">
        <v>18272</v>
      </c>
      <c r="C133" s="1030" t="s">
        <v>18226</v>
      </c>
      <c r="D133" s="575">
        <f t="shared" si="4"/>
        <v>722.63</v>
      </c>
      <c r="E133" s="576">
        <f t="shared" si="5"/>
        <v>585.97</v>
      </c>
      <c r="I133" s="1032">
        <v>702.27</v>
      </c>
      <c r="L133" s="570" t="s">
        <v>172</v>
      </c>
      <c r="M133" s="571">
        <f>IFERROR(VLOOKUP(L133,REAJUSTE!A:O,15,),"")</f>
        <v>1.0289999999999999</v>
      </c>
    </row>
    <row r="134" spans="1:13" x14ac:dyDescent="0.25">
      <c r="A134" s="659">
        <v>40859</v>
      </c>
      <c r="B134" s="1029" t="s">
        <v>18273</v>
      </c>
      <c r="C134" s="1030" t="s">
        <v>18088</v>
      </c>
      <c r="D134" s="575">
        <f t="shared" si="4"/>
        <v>108.83</v>
      </c>
      <c r="E134" s="576">
        <f t="shared" si="5"/>
        <v>88.25</v>
      </c>
      <c r="I134" s="1032">
        <v>105.77</v>
      </c>
      <c r="L134" s="570" t="s">
        <v>172</v>
      </c>
      <c r="M134" s="571">
        <f>IFERROR(VLOOKUP(L134,REAJUSTE!A:O,15,),"")</f>
        <v>1.0289999999999999</v>
      </c>
    </row>
    <row r="135" spans="1:13" x14ac:dyDescent="0.25">
      <c r="A135" s="659">
        <v>40863</v>
      </c>
      <c r="B135" s="1029" t="s">
        <v>18274</v>
      </c>
      <c r="C135" s="1030" t="s">
        <v>18226</v>
      </c>
      <c r="D135" s="575">
        <f t="shared" si="4"/>
        <v>1124.8800000000001</v>
      </c>
      <c r="E135" s="576">
        <f t="shared" si="5"/>
        <v>912.16</v>
      </c>
      <c r="I135" s="1033">
        <v>1093.18</v>
      </c>
      <c r="L135" s="570" t="s">
        <v>172</v>
      </c>
      <c r="M135" s="571">
        <f>IFERROR(VLOOKUP(L135,REAJUSTE!A:O,15,),"")</f>
        <v>1.0289999999999999</v>
      </c>
    </row>
    <row r="136" spans="1:13" ht="18" x14ac:dyDescent="0.25">
      <c r="A136" s="659">
        <v>40883</v>
      </c>
      <c r="B136" s="141" t="s">
        <v>18275</v>
      </c>
      <c r="C136" s="1030" t="s">
        <v>18088</v>
      </c>
      <c r="D136" s="575">
        <f t="shared" si="4"/>
        <v>133.01</v>
      </c>
      <c r="E136" s="576">
        <f t="shared" si="5"/>
        <v>107.85</v>
      </c>
      <c r="I136" s="1032">
        <v>129.27000000000001</v>
      </c>
      <c r="L136" s="570" t="s">
        <v>172</v>
      </c>
      <c r="M136" s="571">
        <f>IFERROR(VLOOKUP(L136,REAJUSTE!A:O,15,),"")</f>
        <v>1.0289999999999999</v>
      </c>
    </row>
    <row r="137" spans="1:13" ht="18" x14ac:dyDescent="0.25">
      <c r="A137" s="659">
        <v>40885</v>
      </c>
      <c r="B137" s="141" t="s">
        <v>18276</v>
      </c>
      <c r="C137" s="1030" t="s">
        <v>18088</v>
      </c>
      <c r="D137" s="575">
        <f t="shared" ref="D137:D200" si="6">TRUNC(I137*M137,2)</f>
        <v>169.43</v>
      </c>
      <c r="E137" s="576">
        <f t="shared" ref="E137:E200" si="7">TRUNC(D137/1.2332,2)</f>
        <v>137.38999999999999</v>
      </c>
      <c r="I137" s="1032">
        <v>164.66</v>
      </c>
      <c r="L137" s="570" t="s">
        <v>172</v>
      </c>
      <c r="M137" s="571">
        <f>IFERROR(VLOOKUP(L137,REAJUSTE!A:O,15,),"")</f>
        <v>1.0289999999999999</v>
      </c>
    </row>
    <row r="138" spans="1:13" ht="18" x14ac:dyDescent="0.25">
      <c r="A138" s="659">
        <v>40897</v>
      </c>
      <c r="B138" s="141" t="s">
        <v>18277</v>
      </c>
      <c r="C138" s="1030" t="s">
        <v>18088</v>
      </c>
      <c r="D138" s="575">
        <f t="shared" si="6"/>
        <v>133.01</v>
      </c>
      <c r="E138" s="576">
        <f t="shared" si="7"/>
        <v>107.85</v>
      </c>
      <c r="I138" s="1032">
        <v>129.27000000000001</v>
      </c>
      <c r="L138" s="570" t="s">
        <v>172</v>
      </c>
      <c r="M138" s="571">
        <f>IFERROR(VLOOKUP(L138,REAJUSTE!A:O,15,),"")</f>
        <v>1.0289999999999999</v>
      </c>
    </row>
    <row r="139" spans="1:13" ht="18" x14ac:dyDescent="0.25">
      <c r="A139" s="659">
        <v>40884</v>
      </c>
      <c r="B139" s="1029" t="s">
        <v>18278</v>
      </c>
      <c r="C139" s="1030" t="s">
        <v>18088</v>
      </c>
      <c r="D139" s="575">
        <f t="shared" si="6"/>
        <v>150.82</v>
      </c>
      <c r="E139" s="576">
        <f t="shared" si="7"/>
        <v>122.29</v>
      </c>
      <c r="I139" s="1032">
        <v>146.57</v>
      </c>
      <c r="L139" s="570" t="s">
        <v>172</v>
      </c>
      <c r="M139" s="571">
        <f>IFERROR(VLOOKUP(L139,REAJUSTE!A:O,15,),"")</f>
        <v>1.0289999999999999</v>
      </c>
    </row>
    <row r="140" spans="1:13" ht="18" x14ac:dyDescent="0.25">
      <c r="A140" s="659">
        <v>40898</v>
      </c>
      <c r="B140" s="141" t="s">
        <v>18279</v>
      </c>
      <c r="C140" s="1030" t="s">
        <v>18088</v>
      </c>
      <c r="D140" s="575">
        <f t="shared" si="6"/>
        <v>150.82</v>
      </c>
      <c r="E140" s="576">
        <f t="shared" si="7"/>
        <v>122.29</v>
      </c>
      <c r="I140" s="1032">
        <v>146.57</v>
      </c>
      <c r="L140" s="570" t="s">
        <v>172</v>
      </c>
      <c r="M140" s="571">
        <f>IFERROR(VLOOKUP(L140,REAJUSTE!A:O,15,),"")</f>
        <v>1.0289999999999999</v>
      </c>
    </row>
    <row r="141" spans="1:13" ht="18" x14ac:dyDescent="0.25">
      <c r="A141" s="659">
        <v>40896</v>
      </c>
      <c r="B141" s="141" t="s">
        <v>18280</v>
      </c>
      <c r="C141" s="1030" t="s">
        <v>18088</v>
      </c>
      <c r="D141" s="575">
        <f t="shared" si="6"/>
        <v>169.43</v>
      </c>
      <c r="E141" s="576">
        <f t="shared" si="7"/>
        <v>137.38999999999999</v>
      </c>
      <c r="I141" s="1032">
        <v>164.66</v>
      </c>
      <c r="L141" s="570" t="s">
        <v>172</v>
      </c>
      <c r="M141" s="571">
        <f>IFERROR(VLOOKUP(L141,REAJUSTE!A:O,15,),"")</f>
        <v>1.0289999999999999</v>
      </c>
    </row>
    <row r="142" spans="1:13" ht="18" x14ac:dyDescent="0.25">
      <c r="A142" s="659">
        <v>40886</v>
      </c>
      <c r="B142" s="141" t="s">
        <v>18281</v>
      </c>
      <c r="C142" s="1030" t="s">
        <v>18088</v>
      </c>
      <c r="D142" s="575">
        <f t="shared" si="6"/>
        <v>58.84</v>
      </c>
      <c r="E142" s="576">
        <f t="shared" si="7"/>
        <v>47.71</v>
      </c>
      <c r="I142" s="1032">
        <v>57.19</v>
      </c>
      <c r="L142" s="570" t="s">
        <v>172</v>
      </c>
      <c r="M142" s="571">
        <f>IFERROR(VLOOKUP(L142,REAJUSTE!A:O,15,),"")</f>
        <v>1.0289999999999999</v>
      </c>
    </row>
    <row r="143" spans="1:13" ht="18" x14ac:dyDescent="0.25">
      <c r="A143" s="659">
        <v>40887</v>
      </c>
      <c r="B143" s="141" t="s">
        <v>18282</v>
      </c>
      <c r="C143" s="1030" t="s">
        <v>18088</v>
      </c>
      <c r="D143" s="575">
        <f t="shared" si="6"/>
        <v>356.88</v>
      </c>
      <c r="E143" s="576">
        <f t="shared" si="7"/>
        <v>289.39</v>
      </c>
      <c r="I143" s="1032">
        <v>346.83</v>
      </c>
      <c r="L143" s="570" t="s">
        <v>172</v>
      </c>
      <c r="M143" s="571">
        <f>IFERROR(VLOOKUP(L143,REAJUSTE!A:O,15,),"")</f>
        <v>1.0289999999999999</v>
      </c>
    </row>
    <row r="144" spans="1:13" ht="18" x14ac:dyDescent="0.25">
      <c r="A144" s="659">
        <v>40888</v>
      </c>
      <c r="B144" s="141" t="s">
        <v>18283</v>
      </c>
      <c r="C144" s="1030" t="s">
        <v>18088</v>
      </c>
      <c r="D144" s="575">
        <f t="shared" si="6"/>
        <v>356.01</v>
      </c>
      <c r="E144" s="576">
        <f t="shared" si="7"/>
        <v>288.68</v>
      </c>
      <c r="I144" s="1032">
        <v>345.98</v>
      </c>
      <c r="L144" s="570" t="s">
        <v>172</v>
      </c>
      <c r="M144" s="571">
        <f>IFERROR(VLOOKUP(L144,REAJUSTE!A:O,15,),"")</f>
        <v>1.0289999999999999</v>
      </c>
    </row>
    <row r="145" spans="1:13" x14ac:dyDescent="0.25">
      <c r="A145" s="659">
        <v>40889</v>
      </c>
      <c r="B145" s="1029" t="s">
        <v>18284</v>
      </c>
      <c r="C145" s="1030" t="s">
        <v>18088</v>
      </c>
      <c r="D145" s="575">
        <f t="shared" si="6"/>
        <v>196.16</v>
      </c>
      <c r="E145" s="576">
        <f t="shared" si="7"/>
        <v>159.06</v>
      </c>
      <c r="I145" s="1032">
        <v>190.64</v>
      </c>
      <c r="L145" s="570" t="s">
        <v>172</v>
      </c>
      <c r="M145" s="571">
        <f>IFERROR(VLOOKUP(L145,REAJUSTE!A:O,15,),"")</f>
        <v>1.0289999999999999</v>
      </c>
    </row>
    <row r="146" spans="1:13" x14ac:dyDescent="0.25">
      <c r="A146" s="659">
        <v>40818</v>
      </c>
      <c r="B146" s="1029" t="s">
        <v>18285</v>
      </c>
      <c r="C146" s="1030" t="s">
        <v>18088</v>
      </c>
      <c r="D146" s="575">
        <f t="shared" si="6"/>
        <v>1.1299999999999999</v>
      </c>
      <c r="E146" s="576">
        <f t="shared" si="7"/>
        <v>0.91</v>
      </c>
      <c r="I146" s="1032">
        <v>1.1000000000000001</v>
      </c>
      <c r="L146" s="570" t="s">
        <v>172</v>
      </c>
      <c r="M146" s="571">
        <f>IFERROR(VLOOKUP(L146,REAJUSTE!A:O,15,),"")</f>
        <v>1.0289999999999999</v>
      </c>
    </row>
    <row r="147" spans="1:13" x14ac:dyDescent="0.25">
      <c r="A147" s="659">
        <v>40819</v>
      </c>
      <c r="B147" s="1029" t="s">
        <v>18286</v>
      </c>
      <c r="C147" s="1030" t="s">
        <v>18088</v>
      </c>
      <c r="D147" s="575">
        <f t="shared" si="6"/>
        <v>3.29</v>
      </c>
      <c r="E147" s="576">
        <f t="shared" si="7"/>
        <v>2.66</v>
      </c>
      <c r="I147" s="1032">
        <v>3.2</v>
      </c>
      <c r="L147" s="570" t="s">
        <v>172</v>
      </c>
      <c r="M147" s="571">
        <f>IFERROR(VLOOKUP(L147,REAJUSTE!A:O,15,),"")</f>
        <v>1.0289999999999999</v>
      </c>
    </row>
    <row r="148" spans="1:13" x14ac:dyDescent="0.25">
      <c r="A148" s="659">
        <v>40872</v>
      </c>
      <c r="B148" s="1029" t="s">
        <v>18287</v>
      </c>
      <c r="C148" s="1030" t="s">
        <v>18226</v>
      </c>
      <c r="D148" s="575">
        <f t="shared" si="6"/>
        <v>130.11000000000001</v>
      </c>
      <c r="E148" s="576">
        <f t="shared" si="7"/>
        <v>105.5</v>
      </c>
      <c r="I148" s="1032">
        <v>126.45</v>
      </c>
      <c r="L148" s="570" t="s">
        <v>172</v>
      </c>
      <c r="M148" s="571">
        <f>IFERROR(VLOOKUP(L148,REAJUSTE!A:O,15,),"")</f>
        <v>1.0289999999999999</v>
      </c>
    </row>
    <row r="149" spans="1:13" x14ac:dyDescent="0.25">
      <c r="A149" s="659">
        <v>40836</v>
      </c>
      <c r="B149" s="1029" t="s">
        <v>18288</v>
      </c>
      <c r="C149" s="1030" t="s">
        <v>18226</v>
      </c>
      <c r="D149" s="575">
        <f t="shared" si="6"/>
        <v>86.41</v>
      </c>
      <c r="E149" s="576">
        <f t="shared" si="7"/>
        <v>70.06</v>
      </c>
      <c r="I149" s="1032">
        <v>83.98</v>
      </c>
      <c r="L149" s="570" t="s">
        <v>172</v>
      </c>
      <c r="M149" s="571">
        <f>IFERROR(VLOOKUP(L149,REAJUSTE!A:O,15,),"")</f>
        <v>1.0289999999999999</v>
      </c>
    </row>
    <row r="150" spans="1:13" x14ac:dyDescent="0.25">
      <c r="A150" s="659">
        <v>40837</v>
      </c>
      <c r="B150" s="1029" t="s">
        <v>18289</v>
      </c>
      <c r="C150" s="1030" t="s">
        <v>18226</v>
      </c>
      <c r="D150" s="575">
        <f t="shared" si="6"/>
        <v>438.49</v>
      </c>
      <c r="E150" s="576">
        <f t="shared" si="7"/>
        <v>355.57</v>
      </c>
      <c r="I150" s="1032">
        <v>426.14</v>
      </c>
      <c r="L150" s="570" t="s">
        <v>172</v>
      </c>
      <c r="M150" s="571">
        <f>IFERROR(VLOOKUP(L150,REAJUSTE!A:O,15,),"")</f>
        <v>1.0289999999999999</v>
      </c>
    </row>
    <row r="151" spans="1:13" x14ac:dyDescent="0.25">
      <c r="A151" s="659">
        <v>41076</v>
      </c>
      <c r="B151" s="1029" t="s">
        <v>18290</v>
      </c>
      <c r="C151" s="1030" t="s">
        <v>18086</v>
      </c>
      <c r="D151" s="575">
        <f t="shared" si="6"/>
        <v>86.28</v>
      </c>
      <c r="E151" s="576">
        <f t="shared" si="7"/>
        <v>69.959999999999994</v>
      </c>
      <c r="I151" s="1032">
        <v>83.85</v>
      </c>
      <c r="L151" s="570" t="s">
        <v>172</v>
      </c>
      <c r="M151" s="571">
        <f>IFERROR(VLOOKUP(L151,REAJUSTE!A:O,15,),"")</f>
        <v>1.0289999999999999</v>
      </c>
    </row>
    <row r="152" spans="1:13" x14ac:dyDescent="0.25">
      <c r="A152" s="659">
        <v>41556</v>
      </c>
      <c r="B152" s="1029" t="s">
        <v>18291</v>
      </c>
      <c r="C152" s="1030" t="s">
        <v>18086</v>
      </c>
      <c r="D152" s="575">
        <f t="shared" si="6"/>
        <v>93.57</v>
      </c>
      <c r="E152" s="576">
        <f t="shared" si="7"/>
        <v>75.87</v>
      </c>
      <c r="I152" s="1032">
        <v>90.94</v>
      </c>
      <c r="L152" s="570" t="s">
        <v>172</v>
      </c>
      <c r="M152" s="571">
        <f>IFERROR(VLOOKUP(L152,REAJUSTE!A:O,15,),"")</f>
        <v>1.0289999999999999</v>
      </c>
    </row>
    <row r="153" spans="1:13" x14ac:dyDescent="0.25">
      <c r="A153" s="659">
        <v>43345</v>
      </c>
      <c r="B153" s="1029" t="s">
        <v>18292</v>
      </c>
      <c r="C153" s="1030" t="s">
        <v>18086</v>
      </c>
      <c r="D153" s="575">
        <f t="shared" si="6"/>
        <v>59.97</v>
      </c>
      <c r="E153" s="576">
        <f t="shared" si="7"/>
        <v>48.62</v>
      </c>
      <c r="I153" s="1032">
        <v>58.28</v>
      </c>
      <c r="L153" s="570" t="s">
        <v>172</v>
      </c>
      <c r="M153" s="571">
        <f>IFERROR(VLOOKUP(L153,REAJUSTE!A:O,15,),"")</f>
        <v>1.0289999999999999</v>
      </c>
    </row>
    <row r="154" spans="1:13" x14ac:dyDescent="0.25">
      <c r="A154" s="659">
        <v>40720</v>
      </c>
      <c r="B154" s="1029" t="s">
        <v>18293</v>
      </c>
      <c r="C154" s="1030" t="s">
        <v>18086</v>
      </c>
      <c r="D154" s="575">
        <f t="shared" si="6"/>
        <v>126.64</v>
      </c>
      <c r="E154" s="576">
        <f t="shared" si="7"/>
        <v>102.69</v>
      </c>
      <c r="I154" s="1032">
        <v>123.08</v>
      </c>
      <c r="L154" s="570" t="s">
        <v>172</v>
      </c>
      <c r="M154" s="571">
        <f>IFERROR(VLOOKUP(L154,REAJUSTE!A:O,15,),"")</f>
        <v>1.0289999999999999</v>
      </c>
    </row>
    <row r="155" spans="1:13" ht="18" x14ac:dyDescent="0.25">
      <c r="A155" s="659">
        <v>41070</v>
      </c>
      <c r="B155" s="141" t="s">
        <v>18294</v>
      </c>
      <c r="C155" s="1030" t="s">
        <v>18086</v>
      </c>
      <c r="D155" s="575">
        <f t="shared" si="6"/>
        <v>163.68</v>
      </c>
      <c r="E155" s="576">
        <f t="shared" si="7"/>
        <v>132.72</v>
      </c>
      <c r="I155" s="1032">
        <v>159.07</v>
      </c>
      <c r="L155" s="570" t="s">
        <v>172</v>
      </c>
      <c r="M155" s="571">
        <f>IFERROR(VLOOKUP(L155,REAJUSTE!A:O,15,),"")</f>
        <v>1.0289999999999999</v>
      </c>
    </row>
    <row r="156" spans="1:13" x14ac:dyDescent="0.25">
      <c r="A156" s="659">
        <v>40984</v>
      </c>
      <c r="B156" s="1029" t="s">
        <v>18295</v>
      </c>
      <c r="C156" s="1030" t="s">
        <v>18086</v>
      </c>
      <c r="D156" s="575">
        <f t="shared" si="6"/>
        <v>80.23</v>
      </c>
      <c r="E156" s="576">
        <f t="shared" si="7"/>
        <v>65.05</v>
      </c>
      <c r="I156" s="1032">
        <v>77.97</v>
      </c>
      <c r="L156" s="570" t="s">
        <v>172</v>
      </c>
      <c r="M156" s="571">
        <f>IFERROR(VLOOKUP(L156,REAJUSTE!A:O,15,),"")</f>
        <v>1.0289999999999999</v>
      </c>
    </row>
    <row r="157" spans="1:13" ht="18" x14ac:dyDescent="0.25">
      <c r="A157" s="659">
        <v>41356</v>
      </c>
      <c r="B157" s="141" t="s">
        <v>18296</v>
      </c>
      <c r="C157" s="1030" t="s">
        <v>18086</v>
      </c>
      <c r="D157" s="575">
        <f t="shared" si="6"/>
        <v>170.01</v>
      </c>
      <c r="E157" s="576">
        <f t="shared" si="7"/>
        <v>137.86000000000001</v>
      </c>
      <c r="I157" s="1032">
        <v>165.22</v>
      </c>
      <c r="L157" s="570" t="s">
        <v>172</v>
      </c>
      <c r="M157" s="571">
        <f>IFERROR(VLOOKUP(L157,REAJUSTE!A:O,15,),"")</f>
        <v>1.0289999999999999</v>
      </c>
    </row>
    <row r="158" spans="1:13" ht="18" x14ac:dyDescent="0.25">
      <c r="A158" s="659">
        <v>40774</v>
      </c>
      <c r="B158" s="141" t="s">
        <v>18297</v>
      </c>
      <c r="C158" s="1030" t="s">
        <v>18086</v>
      </c>
      <c r="D158" s="575">
        <f t="shared" si="6"/>
        <v>170.01</v>
      </c>
      <c r="E158" s="576">
        <f t="shared" si="7"/>
        <v>137.86000000000001</v>
      </c>
      <c r="I158" s="1032">
        <v>165.22</v>
      </c>
      <c r="L158" s="570" t="s">
        <v>172</v>
      </c>
      <c r="M158" s="571">
        <f>IFERROR(VLOOKUP(L158,REAJUSTE!A:O,15,),"")</f>
        <v>1.0289999999999999</v>
      </c>
    </row>
    <row r="159" spans="1:13" ht="18" x14ac:dyDescent="0.25">
      <c r="A159" s="659">
        <v>40768</v>
      </c>
      <c r="B159" s="141" t="s">
        <v>18298</v>
      </c>
      <c r="C159" s="1030" t="s">
        <v>18086</v>
      </c>
      <c r="D159" s="575">
        <f t="shared" si="6"/>
        <v>152.47</v>
      </c>
      <c r="E159" s="576">
        <f t="shared" si="7"/>
        <v>123.63</v>
      </c>
      <c r="I159" s="1032">
        <v>148.18</v>
      </c>
      <c r="L159" s="570" t="s">
        <v>172</v>
      </c>
      <c r="M159" s="571">
        <f>IFERROR(VLOOKUP(L159,REAJUSTE!A:O,15,),"")</f>
        <v>1.0289999999999999</v>
      </c>
    </row>
    <row r="160" spans="1:13" ht="18" x14ac:dyDescent="0.25">
      <c r="A160" s="659">
        <v>40767</v>
      </c>
      <c r="B160" s="1029" t="s">
        <v>18299</v>
      </c>
      <c r="C160" s="1030" t="s">
        <v>18086</v>
      </c>
      <c r="D160" s="575">
        <f t="shared" si="6"/>
        <v>131.41</v>
      </c>
      <c r="E160" s="576">
        <f t="shared" si="7"/>
        <v>106.56</v>
      </c>
      <c r="I160" s="1032">
        <v>127.71</v>
      </c>
      <c r="L160" s="570" t="s">
        <v>172</v>
      </c>
      <c r="M160" s="571">
        <f>IFERROR(VLOOKUP(L160,REAJUSTE!A:O,15,),"")</f>
        <v>1.0289999999999999</v>
      </c>
    </row>
    <row r="161" spans="1:13" ht="18" x14ac:dyDescent="0.25">
      <c r="A161" s="659">
        <v>40769</v>
      </c>
      <c r="B161" s="141" t="s">
        <v>18300</v>
      </c>
      <c r="C161" s="1030" t="s">
        <v>18086</v>
      </c>
      <c r="D161" s="575">
        <f t="shared" si="6"/>
        <v>187.53</v>
      </c>
      <c r="E161" s="576">
        <f t="shared" si="7"/>
        <v>152.06</v>
      </c>
      <c r="I161" s="1032">
        <v>182.25</v>
      </c>
      <c r="L161" s="570" t="s">
        <v>172</v>
      </c>
      <c r="M161" s="571">
        <f>IFERROR(VLOOKUP(L161,REAJUSTE!A:O,15,),"")</f>
        <v>1.0289999999999999</v>
      </c>
    </row>
    <row r="162" spans="1:13" x14ac:dyDescent="0.25">
      <c r="A162" s="659">
        <v>40766</v>
      </c>
      <c r="B162" s="1029" t="s">
        <v>18301</v>
      </c>
      <c r="C162" s="1030" t="s">
        <v>18086</v>
      </c>
      <c r="D162" s="575">
        <f t="shared" si="6"/>
        <v>87.52</v>
      </c>
      <c r="E162" s="576">
        <f t="shared" si="7"/>
        <v>70.959999999999994</v>
      </c>
      <c r="I162" s="1032">
        <v>85.06</v>
      </c>
      <c r="L162" s="570" t="s">
        <v>172</v>
      </c>
      <c r="M162" s="571">
        <f>IFERROR(VLOOKUP(L162,REAJUSTE!A:O,15,),"")</f>
        <v>1.0289999999999999</v>
      </c>
    </row>
    <row r="163" spans="1:13" ht="18" x14ac:dyDescent="0.25">
      <c r="A163" s="659">
        <v>40771</v>
      </c>
      <c r="B163" s="141" t="s">
        <v>18302</v>
      </c>
      <c r="C163" s="1030" t="s">
        <v>18086</v>
      </c>
      <c r="D163" s="575">
        <f t="shared" si="6"/>
        <v>377.4</v>
      </c>
      <c r="E163" s="576">
        <f t="shared" si="7"/>
        <v>306.02999999999997</v>
      </c>
      <c r="I163" s="1032">
        <v>366.77</v>
      </c>
      <c r="L163" s="570" t="s">
        <v>172</v>
      </c>
      <c r="M163" s="571">
        <f>IFERROR(VLOOKUP(L163,REAJUSTE!A:O,15,),"")</f>
        <v>1.0289999999999999</v>
      </c>
    </row>
    <row r="164" spans="1:13" ht="18" x14ac:dyDescent="0.25">
      <c r="A164" s="659">
        <v>40773</v>
      </c>
      <c r="B164" s="141" t="s">
        <v>18303</v>
      </c>
      <c r="C164" s="1030" t="s">
        <v>18086</v>
      </c>
      <c r="D164" s="575">
        <f t="shared" si="6"/>
        <v>116.43</v>
      </c>
      <c r="E164" s="576">
        <f t="shared" si="7"/>
        <v>94.41</v>
      </c>
      <c r="I164" s="1032">
        <v>113.15</v>
      </c>
      <c r="L164" s="570" t="s">
        <v>172</v>
      </c>
      <c r="M164" s="571">
        <f>IFERROR(VLOOKUP(L164,REAJUSTE!A:O,15,),"")</f>
        <v>1.0289999999999999</v>
      </c>
    </row>
    <row r="165" spans="1:13" ht="18" x14ac:dyDescent="0.25">
      <c r="A165" s="659">
        <v>40775</v>
      </c>
      <c r="B165" s="141" t="s">
        <v>18304</v>
      </c>
      <c r="C165" s="1030" t="s">
        <v>18086</v>
      </c>
      <c r="D165" s="575">
        <f t="shared" si="6"/>
        <v>187.53</v>
      </c>
      <c r="E165" s="576">
        <f t="shared" si="7"/>
        <v>152.06</v>
      </c>
      <c r="I165" s="1032">
        <v>182.25</v>
      </c>
      <c r="L165" s="570" t="s">
        <v>172</v>
      </c>
      <c r="M165" s="571">
        <f>IFERROR(VLOOKUP(L165,REAJUSTE!A:O,15,),"")</f>
        <v>1.0289999999999999</v>
      </c>
    </row>
    <row r="166" spans="1:13" x14ac:dyDescent="0.25">
      <c r="A166" s="659">
        <v>40762</v>
      </c>
      <c r="B166" s="1029" t="s">
        <v>18305</v>
      </c>
      <c r="C166" s="1030" t="s">
        <v>18088</v>
      </c>
      <c r="D166" s="575">
        <f t="shared" si="6"/>
        <v>11.11</v>
      </c>
      <c r="E166" s="576">
        <f t="shared" si="7"/>
        <v>9</v>
      </c>
      <c r="I166" s="1032">
        <v>10.8</v>
      </c>
      <c r="L166" s="570" t="s">
        <v>172</v>
      </c>
      <c r="M166" s="571">
        <f>IFERROR(VLOOKUP(L166,REAJUSTE!A:O,15,),"")</f>
        <v>1.0289999999999999</v>
      </c>
    </row>
    <row r="167" spans="1:13" x14ac:dyDescent="0.25">
      <c r="A167" s="659">
        <v>40804</v>
      </c>
      <c r="B167" s="1029" t="s">
        <v>18306</v>
      </c>
      <c r="C167" s="1030" t="s">
        <v>18088</v>
      </c>
      <c r="D167" s="575">
        <f t="shared" si="6"/>
        <v>20.68</v>
      </c>
      <c r="E167" s="576">
        <f t="shared" si="7"/>
        <v>16.760000000000002</v>
      </c>
      <c r="I167" s="1032">
        <v>20.100000000000001</v>
      </c>
      <c r="L167" s="570" t="s">
        <v>172</v>
      </c>
      <c r="M167" s="571">
        <f>IFERROR(VLOOKUP(L167,REAJUSTE!A:O,15,),"")</f>
        <v>1.0289999999999999</v>
      </c>
    </row>
    <row r="168" spans="1:13" x14ac:dyDescent="0.25">
      <c r="A168" s="659">
        <v>40811</v>
      </c>
      <c r="B168" s="1029" t="s">
        <v>18307</v>
      </c>
      <c r="C168" s="1030" t="s">
        <v>18086</v>
      </c>
      <c r="D168" s="575">
        <f t="shared" si="6"/>
        <v>122.03</v>
      </c>
      <c r="E168" s="576">
        <f t="shared" si="7"/>
        <v>98.95</v>
      </c>
      <c r="I168" s="1032">
        <v>118.6</v>
      </c>
      <c r="L168" s="570" t="s">
        <v>172</v>
      </c>
      <c r="M168" s="571">
        <f>IFERROR(VLOOKUP(L168,REAJUSTE!A:O,15,),"")</f>
        <v>1.0289999999999999</v>
      </c>
    </row>
    <row r="169" spans="1:13" ht="18" x14ac:dyDescent="0.25">
      <c r="A169" s="659">
        <v>42211</v>
      </c>
      <c r="B169" s="141" t="s">
        <v>18308</v>
      </c>
      <c r="C169" s="1030" t="s">
        <v>18086</v>
      </c>
      <c r="D169" s="575">
        <f t="shared" si="6"/>
        <v>122.03</v>
      </c>
      <c r="E169" s="576">
        <f t="shared" si="7"/>
        <v>98.95</v>
      </c>
      <c r="I169" s="1032">
        <v>118.6</v>
      </c>
      <c r="L169" s="570" t="s">
        <v>172</v>
      </c>
      <c r="M169" s="571">
        <f>IFERROR(VLOOKUP(L169,REAJUSTE!A:O,15,),"")</f>
        <v>1.0289999999999999</v>
      </c>
    </row>
    <row r="170" spans="1:13" x14ac:dyDescent="0.25">
      <c r="A170" s="659">
        <v>40756</v>
      </c>
      <c r="B170" s="1029" t="s">
        <v>18309</v>
      </c>
      <c r="C170" s="1030" t="s">
        <v>18086</v>
      </c>
      <c r="D170" s="575">
        <f t="shared" si="6"/>
        <v>12.32</v>
      </c>
      <c r="E170" s="576">
        <f t="shared" si="7"/>
        <v>9.99</v>
      </c>
      <c r="I170" s="1032">
        <v>11.98</v>
      </c>
      <c r="L170" s="570" t="s">
        <v>172</v>
      </c>
      <c r="M170" s="571">
        <f>IFERROR(VLOOKUP(L170,REAJUSTE!A:O,15,),"")</f>
        <v>1.0289999999999999</v>
      </c>
    </row>
    <row r="171" spans="1:13" x14ac:dyDescent="0.25">
      <c r="A171" s="659">
        <v>40754</v>
      </c>
      <c r="B171" s="1029" t="s">
        <v>18310</v>
      </c>
      <c r="C171" s="1030" t="s">
        <v>18088</v>
      </c>
      <c r="D171" s="575">
        <f t="shared" si="6"/>
        <v>2.2000000000000002</v>
      </c>
      <c r="E171" s="576">
        <f t="shared" si="7"/>
        <v>1.78</v>
      </c>
      <c r="I171" s="1032">
        <v>2.14</v>
      </c>
      <c r="L171" s="570" t="s">
        <v>172</v>
      </c>
      <c r="M171" s="571">
        <f>IFERROR(VLOOKUP(L171,REAJUSTE!A:O,15,),"")</f>
        <v>1.0289999999999999</v>
      </c>
    </row>
    <row r="172" spans="1:13" x14ac:dyDescent="0.25">
      <c r="A172" s="659">
        <v>40866</v>
      </c>
      <c r="B172" s="1029" t="s">
        <v>18311</v>
      </c>
      <c r="C172" s="1030" t="s">
        <v>18088</v>
      </c>
      <c r="D172" s="575">
        <f t="shared" si="6"/>
        <v>1.42</v>
      </c>
      <c r="E172" s="576">
        <f t="shared" si="7"/>
        <v>1.1499999999999999</v>
      </c>
      <c r="I172" s="1032">
        <v>1.38</v>
      </c>
      <c r="L172" s="570" t="s">
        <v>172</v>
      </c>
      <c r="M172" s="571">
        <f>IFERROR(VLOOKUP(L172,REAJUSTE!A:O,15,),"")</f>
        <v>1.0289999999999999</v>
      </c>
    </row>
    <row r="173" spans="1:13" x14ac:dyDescent="0.25">
      <c r="A173" s="659">
        <v>40893</v>
      </c>
      <c r="B173" s="1029" t="s">
        <v>18312</v>
      </c>
      <c r="C173" s="1030" t="s">
        <v>14224</v>
      </c>
      <c r="D173" s="575">
        <f t="shared" si="6"/>
        <v>35.61</v>
      </c>
      <c r="E173" s="576">
        <f t="shared" si="7"/>
        <v>28.87</v>
      </c>
      <c r="I173" s="1032">
        <v>34.61</v>
      </c>
      <c r="L173" s="570" t="s">
        <v>172</v>
      </c>
      <c r="M173" s="571">
        <f>IFERROR(VLOOKUP(L173,REAJUSTE!A:O,15,),"")</f>
        <v>1.0289999999999999</v>
      </c>
    </row>
    <row r="174" spans="1:13" x14ac:dyDescent="0.25">
      <c r="A174" s="659">
        <v>40891</v>
      </c>
      <c r="B174" s="1029" t="s">
        <v>18313</v>
      </c>
      <c r="C174" s="1030" t="s">
        <v>18088</v>
      </c>
      <c r="D174" s="575">
        <f t="shared" si="6"/>
        <v>28.8</v>
      </c>
      <c r="E174" s="576">
        <f t="shared" si="7"/>
        <v>23.35</v>
      </c>
      <c r="I174" s="1032">
        <v>27.99</v>
      </c>
      <c r="L174" s="570" t="s">
        <v>172</v>
      </c>
      <c r="M174" s="571">
        <f>IFERROR(VLOOKUP(L174,REAJUSTE!A:O,15,),"")</f>
        <v>1.0289999999999999</v>
      </c>
    </row>
    <row r="175" spans="1:13" x14ac:dyDescent="0.25">
      <c r="A175" s="659">
        <v>40890</v>
      </c>
      <c r="B175" s="1029" t="s">
        <v>18314</v>
      </c>
      <c r="C175" s="1030" t="s">
        <v>18088</v>
      </c>
      <c r="D175" s="575">
        <f t="shared" si="6"/>
        <v>113</v>
      </c>
      <c r="E175" s="576">
        <f t="shared" si="7"/>
        <v>91.63</v>
      </c>
      <c r="I175" s="1032">
        <v>109.82</v>
      </c>
      <c r="L175" s="570" t="s">
        <v>172</v>
      </c>
      <c r="M175" s="571">
        <f>IFERROR(VLOOKUP(L175,REAJUSTE!A:O,15,),"")</f>
        <v>1.0289999999999999</v>
      </c>
    </row>
    <row r="176" spans="1:13" ht="18" x14ac:dyDescent="0.25">
      <c r="A176" s="659">
        <v>40892</v>
      </c>
      <c r="B176" s="141" t="s">
        <v>18315</v>
      </c>
      <c r="C176" s="1030" t="s">
        <v>18088</v>
      </c>
      <c r="D176" s="575">
        <f t="shared" si="6"/>
        <v>131.75</v>
      </c>
      <c r="E176" s="576">
        <f t="shared" si="7"/>
        <v>106.83</v>
      </c>
      <c r="I176" s="1032">
        <v>128.04</v>
      </c>
      <c r="L176" s="570" t="s">
        <v>172</v>
      </c>
      <c r="M176" s="571">
        <f>IFERROR(VLOOKUP(L176,REAJUSTE!A:O,15,),"")</f>
        <v>1.0289999999999999</v>
      </c>
    </row>
    <row r="177" spans="1:13" x14ac:dyDescent="0.25">
      <c r="A177" s="659">
        <v>40749</v>
      </c>
      <c r="B177" s="1029" t="s">
        <v>18316</v>
      </c>
      <c r="C177" s="1030" t="s">
        <v>18088</v>
      </c>
      <c r="D177" s="575">
        <f t="shared" si="6"/>
        <v>0.28999999999999998</v>
      </c>
      <c r="E177" s="576">
        <f t="shared" si="7"/>
        <v>0.23</v>
      </c>
      <c r="I177" s="1032">
        <v>0.28999999999999998</v>
      </c>
      <c r="L177" s="570" t="s">
        <v>172</v>
      </c>
      <c r="M177" s="571">
        <f>IFERROR(VLOOKUP(L177,REAJUSTE!A:O,15,),"")</f>
        <v>1.0289999999999999</v>
      </c>
    </row>
    <row r="178" spans="1:13" x14ac:dyDescent="0.25">
      <c r="A178" s="659">
        <v>40750</v>
      </c>
      <c r="B178" s="1029" t="s">
        <v>18317</v>
      </c>
      <c r="C178" s="1030" t="s">
        <v>18088</v>
      </c>
      <c r="D178" s="575">
        <f t="shared" si="6"/>
        <v>1.44</v>
      </c>
      <c r="E178" s="576">
        <f t="shared" si="7"/>
        <v>1.1599999999999999</v>
      </c>
      <c r="I178" s="1032">
        <v>1.4</v>
      </c>
      <c r="L178" s="570" t="s">
        <v>172</v>
      </c>
      <c r="M178" s="571">
        <f>IFERROR(VLOOKUP(L178,REAJUSTE!A:O,15,),"")</f>
        <v>1.0289999999999999</v>
      </c>
    </row>
    <row r="179" spans="1:13" ht="18" x14ac:dyDescent="0.25">
      <c r="A179" s="659">
        <v>40792</v>
      </c>
      <c r="B179" s="141" t="s">
        <v>18318</v>
      </c>
      <c r="C179" s="1030" t="s">
        <v>18086</v>
      </c>
      <c r="D179" s="575">
        <f t="shared" si="6"/>
        <v>160.1</v>
      </c>
      <c r="E179" s="576">
        <f t="shared" si="7"/>
        <v>129.82</v>
      </c>
      <c r="I179" s="1032">
        <v>155.59</v>
      </c>
      <c r="L179" s="570" t="s">
        <v>172</v>
      </c>
      <c r="M179" s="571">
        <f>IFERROR(VLOOKUP(L179,REAJUSTE!A:O,15,),"")</f>
        <v>1.0289999999999999</v>
      </c>
    </row>
    <row r="180" spans="1:13" x14ac:dyDescent="0.25">
      <c r="A180" s="659">
        <v>40794</v>
      </c>
      <c r="B180" s="1029" t="s">
        <v>18319</v>
      </c>
      <c r="C180" s="1030" t="s">
        <v>18086</v>
      </c>
      <c r="D180" s="575">
        <f t="shared" si="6"/>
        <v>68.05</v>
      </c>
      <c r="E180" s="576">
        <f t="shared" si="7"/>
        <v>55.18</v>
      </c>
      <c r="I180" s="1032">
        <v>66.14</v>
      </c>
      <c r="L180" s="570" t="s">
        <v>172</v>
      </c>
      <c r="M180" s="571">
        <f>IFERROR(VLOOKUP(L180,REAJUSTE!A:O,15,),"")</f>
        <v>1.0289999999999999</v>
      </c>
    </row>
    <row r="181" spans="1:13" ht="18" x14ac:dyDescent="0.25">
      <c r="A181" s="659">
        <v>40796</v>
      </c>
      <c r="B181" s="141" t="s">
        <v>18320</v>
      </c>
      <c r="C181" s="1030" t="s">
        <v>18086</v>
      </c>
      <c r="D181" s="575">
        <f t="shared" si="6"/>
        <v>63.29</v>
      </c>
      <c r="E181" s="576">
        <f t="shared" si="7"/>
        <v>51.32</v>
      </c>
      <c r="I181" s="1032">
        <v>61.51</v>
      </c>
      <c r="L181" s="570" t="s">
        <v>172</v>
      </c>
      <c r="M181" s="571">
        <f>IFERROR(VLOOKUP(L181,REAJUSTE!A:O,15,),"")</f>
        <v>1.0289999999999999</v>
      </c>
    </row>
    <row r="182" spans="1:13" ht="18" x14ac:dyDescent="0.25">
      <c r="A182" s="659">
        <v>41098</v>
      </c>
      <c r="B182" s="141" t="s">
        <v>18321</v>
      </c>
      <c r="C182" s="1030" t="s">
        <v>18086</v>
      </c>
      <c r="D182" s="575">
        <f t="shared" si="6"/>
        <v>63.29</v>
      </c>
      <c r="E182" s="576">
        <f t="shared" si="7"/>
        <v>51.32</v>
      </c>
      <c r="I182" s="1032">
        <v>61.51</v>
      </c>
      <c r="L182" s="570" t="s">
        <v>172</v>
      </c>
      <c r="M182" s="571">
        <f>IFERROR(VLOOKUP(L182,REAJUSTE!A:O,15,),"")</f>
        <v>1.0289999999999999</v>
      </c>
    </row>
    <row r="183" spans="1:13" x14ac:dyDescent="0.25">
      <c r="A183" s="659">
        <v>40786</v>
      </c>
      <c r="B183" s="1029" t="s">
        <v>18322</v>
      </c>
      <c r="C183" s="1030" t="s">
        <v>18086</v>
      </c>
      <c r="D183" s="575">
        <f t="shared" si="6"/>
        <v>199.55</v>
      </c>
      <c r="E183" s="576">
        <f t="shared" si="7"/>
        <v>161.81</v>
      </c>
      <c r="I183" s="1032">
        <v>193.93</v>
      </c>
      <c r="L183" s="570" t="s">
        <v>172</v>
      </c>
      <c r="M183" s="571">
        <f>IFERROR(VLOOKUP(L183,REAJUSTE!A:O,15,),"")</f>
        <v>1.0289999999999999</v>
      </c>
    </row>
    <row r="184" spans="1:13" x14ac:dyDescent="0.25">
      <c r="A184" s="659">
        <v>43327</v>
      </c>
      <c r="B184" s="1029" t="s">
        <v>18323</v>
      </c>
      <c r="C184" s="1030" t="s">
        <v>18086</v>
      </c>
      <c r="D184" s="575">
        <f t="shared" si="6"/>
        <v>199.55</v>
      </c>
      <c r="E184" s="576">
        <f t="shared" si="7"/>
        <v>161.81</v>
      </c>
      <c r="I184" s="1032">
        <v>193.93</v>
      </c>
      <c r="L184" s="570" t="s">
        <v>172</v>
      </c>
      <c r="M184" s="571">
        <f>IFERROR(VLOOKUP(L184,REAJUSTE!A:O,15,),"")</f>
        <v>1.0289999999999999</v>
      </c>
    </row>
    <row r="185" spans="1:13" x14ac:dyDescent="0.25">
      <c r="A185" s="659">
        <v>42675</v>
      </c>
      <c r="B185" s="1029" t="s">
        <v>18324</v>
      </c>
      <c r="C185" s="1030" t="s">
        <v>18086</v>
      </c>
      <c r="D185" s="575">
        <f t="shared" si="6"/>
        <v>222.4</v>
      </c>
      <c r="E185" s="576">
        <f t="shared" si="7"/>
        <v>180.34</v>
      </c>
      <c r="I185" s="1032">
        <v>216.14</v>
      </c>
      <c r="L185" s="570" t="s">
        <v>172</v>
      </c>
      <c r="M185" s="571">
        <f>IFERROR(VLOOKUP(L185,REAJUSTE!A:O,15,),"")</f>
        <v>1.0289999999999999</v>
      </c>
    </row>
    <row r="186" spans="1:13" x14ac:dyDescent="0.25">
      <c r="A186" s="659">
        <v>40802</v>
      </c>
      <c r="B186" s="1029" t="s">
        <v>18325</v>
      </c>
      <c r="C186" s="1030" t="s">
        <v>18086</v>
      </c>
      <c r="D186" s="575">
        <f t="shared" si="6"/>
        <v>104.29</v>
      </c>
      <c r="E186" s="576">
        <f t="shared" si="7"/>
        <v>84.56</v>
      </c>
      <c r="I186" s="1032">
        <v>101.36</v>
      </c>
      <c r="L186" s="570" t="s">
        <v>172</v>
      </c>
      <c r="M186" s="571">
        <f>IFERROR(VLOOKUP(L186,REAJUSTE!A:O,15,),"")</f>
        <v>1.0289999999999999</v>
      </c>
    </row>
    <row r="187" spans="1:13" x14ac:dyDescent="0.25">
      <c r="A187" s="659">
        <v>41074</v>
      </c>
      <c r="B187" s="1029" t="s">
        <v>18326</v>
      </c>
      <c r="C187" s="1030" t="s">
        <v>18086</v>
      </c>
      <c r="D187" s="575">
        <f t="shared" si="6"/>
        <v>123.53</v>
      </c>
      <c r="E187" s="576">
        <f t="shared" si="7"/>
        <v>100.17</v>
      </c>
      <c r="I187" s="1032">
        <v>120.05</v>
      </c>
      <c r="L187" s="570" t="s">
        <v>172</v>
      </c>
      <c r="M187" s="571">
        <f>IFERROR(VLOOKUP(L187,REAJUSTE!A:O,15,),"")</f>
        <v>1.0289999999999999</v>
      </c>
    </row>
    <row r="188" spans="1:13" x14ac:dyDescent="0.25">
      <c r="A188" s="659">
        <v>40776</v>
      </c>
      <c r="B188" s="1029" t="s">
        <v>18327</v>
      </c>
      <c r="C188" s="1030" t="s">
        <v>18086</v>
      </c>
      <c r="D188" s="575">
        <f t="shared" si="6"/>
        <v>76.45</v>
      </c>
      <c r="E188" s="576">
        <f t="shared" si="7"/>
        <v>61.99</v>
      </c>
      <c r="I188" s="1032">
        <v>74.3</v>
      </c>
      <c r="L188" s="570" t="s">
        <v>172</v>
      </c>
      <c r="M188" s="571">
        <f>IFERROR(VLOOKUP(L188,REAJUSTE!A:O,15,),"")</f>
        <v>1.0289999999999999</v>
      </c>
    </row>
    <row r="189" spans="1:13" x14ac:dyDescent="0.25">
      <c r="A189" s="659">
        <v>40778</v>
      </c>
      <c r="B189" s="1029" t="s">
        <v>18328</v>
      </c>
      <c r="C189" s="1030" t="s">
        <v>18086</v>
      </c>
      <c r="D189" s="575">
        <f t="shared" si="6"/>
        <v>89.12</v>
      </c>
      <c r="E189" s="576">
        <f t="shared" si="7"/>
        <v>72.260000000000005</v>
      </c>
      <c r="I189" s="1032">
        <v>86.61</v>
      </c>
      <c r="L189" s="570" t="s">
        <v>172</v>
      </c>
      <c r="M189" s="571">
        <f>IFERROR(VLOOKUP(L189,REAJUSTE!A:O,15,),"")</f>
        <v>1.0289999999999999</v>
      </c>
    </row>
    <row r="190" spans="1:13" x14ac:dyDescent="0.25">
      <c r="A190" s="659">
        <v>40780</v>
      </c>
      <c r="B190" s="1029" t="s">
        <v>18329</v>
      </c>
      <c r="C190" s="1030" t="s">
        <v>18086</v>
      </c>
      <c r="D190" s="575">
        <f t="shared" si="6"/>
        <v>128.05000000000001</v>
      </c>
      <c r="E190" s="576">
        <f t="shared" si="7"/>
        <v>103.83</v>
      </c>
      <c r="I190" s="1032">
        <v>124.45</v>
      </c>
      <c r="L190" s="570" t="s">
        <v>172</v>
      </c>
      <c r="M190" s="571">
        <f>IFERROR(VLOOKUP(L190,REAJUSTE!A:O,15,),"")</f>
        <v>1.0289999999999999</v>
      </c>
    </row>
    <row r="191" spans="1:13" x14ac:dyDescent="0.25">
      <c r="A191" s="659">
        <v>40782</v>
      </c>
      <c r="B191" s="1029" t="s">
        <v>18330</v>
      </c>
      <c r="C191" s="1030" t="s">
        <v>18086</v>
      </c>
      <c r="D191" s="575">
        <f t="shared" si="6"/>
        <v>163.27000000000001</v>
      </c>
      <c r="E191" s="576">
        <f t="shared" si="7"/>
        <v>132.38999999999999</v>
      </c>
      <c r="I191" s="1032">
        <v>158.66999999999999</v>
      </c>
      <c r="L191" s="570" t="s">
        <v>172</v>
      </c>
      <c r="M191" s="571">
        <f>IFERROR(VLOOKUP(L191,REAJUSTE!A:O,15,),"")</f>
        <v>1.0289999999999999</v>
      </c>
    </row>
    <row r="192" spans="1:13" ht="18" x14ac:dyDescent="0.25">
      <c r="A192" s="659">
        <v>40830</v>
      </c>
      <c r="B192" s="141" t="s">
        <v>18331</v>
      </c>
      <c r="C192" s="1030" t="s">
        <v>18088</v>
      </c>
      <c r="D192" s="575">
        <f t="shared" si="6"/>
        <v>14.93</v>
      </c>
      <c r="E192" s="576">
        <f t="shared" si="7"/>
        <v>12.1</v>
      </c>
      <c r="I192" s="1032">
        <v>14.51</v>
      </c>
      <c r="L192" s="570" t="s">
        <v>172</v>
      </c>
      <c r="M192" s="571">
        <f>IFERROR(VLOOKUP(L192,REAJUSTE!A:O,15,),"")</f>
        <v>1.0289999999999999</v>
      </c>
    </row>
    <row r="193" spans="1:14" ht="18" x14ac:dyDescent="0.25">
      <c r="A193" s="659">
        <v>40873</v>
      </c>
      <c r="B193" s="141" t="s">
        <v>18332</v>
      </c>
      <c r="C193" s="1030" t="s">
        <v>18088</v>
      </c>
      <c r="D193" s="575">
        <f t="shared" si="6"/>
        <v>11.41</v>
      </c>
      <c r="E193" s="576">
        <f t="shared" si="7"/>
        <v>9.25</v>
      </c>
      <c r="I193" s="1032">
        <v>11.09</v>
      </c>
      <c r="L193" s="570" t="s">
        <v>172</v>
      </c>
      <c r="M193" s="571">
        <f>IFERROR(VLOOKUP(L193,REAJUSTE!A:O,15,),"")</f>
        <v>1.0289999999999999</v>
      </c>
    </row>
    <row r="194" spans="1:14" ht="18" x14ac:dyDescent="0.25">
      <c r="A194" s="659">
        <v>40876</v>
      </c>
      <c r="B194" s="141" t="s">
        <v>18333</v>
      </c>
      <c r="C194" s="1030" t="s">
        <v>18088</v>
      </c>
      <c r="D194" s="575">
        <f t="shared" si="6"/>
        <v>12.47</v>
      </c>
      <c r="E194" s="576">
        <f t="shared" si="7"/>
        <v>10.11</v>
      </c>
      <c r="I194" s="1032">
        <v>12.12</v>
      </c>
      <c r="L194" s="570" t="s">
        <v>172</v>
      </c>
      <c r="M194" s="571">
        <f>IFERROR(VLOOKUP(L194,REAJUSTE!A:O,15,),"")</f>
        <v>1.0289999999999999</v>
      </c>
    </row>
    <row r="195" spans="1:14" ht="18" x14ac:dyDescent="0.25">
      <c r="A195" s="659">
        <v>41363</v>
      </c>
      <c r="B195" s="141" t="s">
        <v>18334</v>
      </c>
      <c r="C195" s="1030" t="s">
        <v>18088</v>
      </c>
      <c r="D195" s="575">
        <f t="shared" si="6"/>
        <v>18.690000000000001</v>
      </c>
      <c r="E195" s="576">
        <f t="shared" si="7"/>
        <v>15.15</v>
      </c>
      <c r="I195" s="1032">
        <v>18.170000000000002</v>
      </c>
      <c r="L195" s="570" t="s">
        <v>172</v>
      </c>
      <c r="M195" s="571">
        <f>IFERROR(VLOOKUP(L195,REAJUSTE!A:O,15,),"")</f>
        <v>1.0289999999999999</v>
      </c>
    </row>
    <row r="196" spans="1:14" x14ac:dyDescent="0.25">
      <c r="A196" s="659">
        <v>40831</v>
      </c>
      <c r="B196" s="1029" t="s">
        <v>18335</v>
      </c>
      <c r="C196" s="1030" t="s">
        <v>18088</v>
      </c>
      <c r="D196" s="575">
        <f t="shared" si="6"/>
        <v>32.43</v>
      </c>
      <c r="E196" s="576">
        <f t="shared" si="7"/>
        <v>26.29</v>
      </c>
      <c r="I196" s="1032">
        <v>31.52</v>
      </c>
      <c r="L196" s="570" t="s">
        <v>172</v>
      </c>
      <c r="M196" s="571">
        <f>IFERROR(VLOOKUP(L196,REAJUSTE!A:O,15,),"")</f>
        <v>1.0289999999999999</v>
      </c>
    </row>
    <row r="197" spans="1:14" ht="18" x14ac:dyDescent="0.25">
      <c r="A197" s="659">
        <v>40827</v>
      </c>
      <c r="B197" s="141" t="s">
        <v>18336</v>
      </c>
      <c r="C197" s="1030" t="s">
        <v>18088</v>
      </c>
      <c r="D197" s="575">
        <f t="shared" si="6"/>
        <v>19.07</v>
      </c>
      <c r="E197" s="576">
        <f t="shared" si="7"/>
        <v>15.46</v>
      </c>
      <c r="I197" s="1032">
        <v>18.54</v>
      </c>
      <c r="L197" s="570" t="s">
        <v>172</v>
      </c>
      <c r="M197" s="571">
        <f>IFERROR(VLOOKUP(L197,REAJUSTE!A:O,15,),"")</f>
        <v>1.0289999999999999</v>
      </c>
    </row>
    <row r="198" spans="1:14" ht="18" x14ac:dyDescent="0.25">
      <c r="A198" s="659">
        <v>40828</v>
      </c>
      <c r="B198" s="141" t="s">
        <v>18337</v>
      </c>
      <c r="C198" s="1030" t="s">
        <v>18088</v>
      </c>
      <c r="D198" s="575">
        <f t="shared" si="6"/>
        <v>13.67</v>
      </c>
      <c r="E198" s="576">
        <f t="shared" si="7"/>
        <v>11.08</v>
      </c>
      <c r="I198" s="1032">
        <v>13.29</v>
      </c>
      <c r="L198" s="570" t="s">
        <v>172</v>
      </c>
      <c r="M198" s="571">
        <f>IFERROR(VLOOKUP(L198,REAJUSTE!A:O,15,),"")</f>
        <v>1.0289999999999999</v>
      </c>
    </row>
    <row r="199" spans="1:14" ht="18" x14ac:dyDescent="0.25">
      <c r="A199" s="659">
        <v>40874</v>
      </c>
      <c r="B199" s="141" t="s">
        <v>18338</v>
      </c>
      <c r="C199" s="1030" t="s">
        <v>18088</v>
      </c>
      <c r="D199" s="575">
        <f t="shared" si="6"/>
        <v>12.53</v>
      </c>
      <c r="E199" s="576">
        <f t="shared" si="7"/>
        <v>10.16</v>
      </c>
      <c r="I199" s="1032">
        <v>12.18</v>
      </c>
      <c r="L199" s="570" t="s">
        <v>172</v>
      </c>
      <c r="M199" s="571">
        <f>IFERROR(VLOOKUP(L199,REAJUSTE!A:O,15,),"")</f>
        <v>1.0289999999999999</v>
      </c>
    </row>
    <row r="200" spans="1:14" ht="18" x14ac:dyDescent="0.25">
      <c r="A200" s="659">
        <v>40875</v>
      </c>
      <c r="B200" s="141" t="s">
        <v>18339</v>
      </c>
      <c r="C200" s="1030" t="s">
        <v>18088</v>
      </c>
      <c r="D200" s="575">
        <f t="shared" si="6"/>
        <v>12.25</v>
      </c>
      <c r="E200" s="576">
        <f t="shared" si="7"/>
        <v>9.93</v>
      </c>
      <c r="I200" s="1032">
        <v>11.91</v>
      </c>
      <c r="L200" s="570" t="s">
        <v>172</v>
      </c>
      <c r="M200" s="571">
        <f>IFERROR(VLOOKUP(L200,REAJUSTE!A:O,15,),"")</f>
        <v>1.0289999999999999</v>
      </c>
    </row>
    <row r="201" spans="1:14" ht="18" x14ac:dyDescent="0.25">
      <c r="A201" s="659">
        <v>40829</v>
      </c>
      <c r="B201" s="141" t="s">
        <v>18340</v>
      </c>
      <c r="C201" s="1030" t="s">
        <v>18088</v>
      </c>
      <c r="D201" s="575">
        <f t="shared" ref="D201:D265" si="8">TRUNC(I201*M201,2)</f>
        <v>29.78</v>
      </c>
      <c r="E201" s="576">
        <f t="shared" ref="E201:E265" si="9">TRUNC(D201/1.2332,2)</f>
        <v>24.14</v>
      </c>
      <c r="I201" s="1032">
        <v>28.95</v>
      </c>
      <c r="L201" s="570" t="s">
        <v>172</v>
      </c>
      <c r="M201" s="571">
        <f>IFERROR(VLOOKUP(L201,REAJUSTE!A:O,15,),"")</f>
        <v>1.0289999999999999</v>
      </c>
    </row>
    <row r="202" spans="1:14" ht="18" x14ac:dyDescent="0.25">
      <c r="A202" s="659">
        <v>40824</v>
      </c>
      <c r="B202" s="141" t="s">
        <v>18341</v>
      </c>
      <c r="C202" s="1030" t="s">
        <v>18088</v>
      </c>
      <c r="D202" s="575">
        <f t="shared" si="8"/>
        <v>8.65</v>
      </c>
      <c r="E202" s="576">
        <f t="shared" si="9"/>
        <v>7.01</v>
      </c>
      <c r="I202" s="1032">
        <v>8.41</v>
      </c>
      <c r="L202" s="570" t="s">
        <v>172</v>
      </c>
      <c r="M202" s="571">
        <f>IFERROR(VLOOKUP(L202,REAJUSTE!A:O,15,),"")</f>
        <v>1.0289999999999999</v>
      </c>
    </row>
    <row r="203" spans="1:14" ht="18" x14ac:dyDescent="0.25">
      <c r="A203" s="659">
        <v>40825</v>
      </c>
      <c r="B203" s="141" t="s">
        <v>18342</v>
      </c>
      <c r="C203" s="1030" t="s">
        <v>18088</v>
      </c>
      <c r="D203" s="575">
        <f t="shared" si="8"/>
        <v>14.05</v>
      </c>
      <c r="E203" s="576">
        <f t="shared" si="9"/>
        <v>11.39</v>
      </c>
      <c r="I203" s="1032">
        <v>13.66</v>
      </c>
      <c r="L203" s="570" t="s">
        <v>172</v>
      </c>
      <c r="M203" s="571">
        <f>IFERROR(VLOOKUP(L203,REAJUSTE!A:O,15,),"")</f>
        <v>1.0289999999999999</v>
      </c>
    </row>
    <row r="204" spans="1:14" ht="18" x14ac:dyDescent="0.25">
      <c r="A204" s="659">
        <v>40820</v>
      </c>
      <c r="B204" s="141" t="s">
        <v>18343</v>
      </c>
      <c r="C204" s="1030" t="s">
        <v>18088</v>
      </c>
      <c r="D204" s="575">
        <f t="shared" si="8"/>
        <v>7.96</v>
      </c>
      <c r="E204" s="576">
        <f t="shared" si="9"/>
        <v>6.45</v>
      </c>
      <c r="I204" s="1032">
        <v>7.74</v>
      </c>
      <c r="L204" s="570" t="s">
        <v>172</v>
      </c>
      <c r="M204" s="571">
        <f>IFERROR(VLOOKUP(L204,REAJUSTE!A:O,15,),"")</f>
        <v>1.0289999999999999</v>
      </c>
    </row>
    <row r="205" spans="1:14" x14ac:dyDescent="0.25">
      <c r="A205" s="659">
        <v>40821</v>
      </c>
      <c r="B205" s="1029" t="s">
        <v>18344</v>
      </c>
      <c r="C205" s="1030" t="s">
        <v>18088</v>
      </c>
      <c r="D205" s="575">
        <f t="shared" si="8"/>
        <v>13.36</v>
      </c>
      <c r="E205" s="576">
        <f t="shared" si="9"/>
        <v>10.83</v>
      </c>
      <c r="I205" s="1032">
        <v>12.99</v>
      </c>
      <c r="L205" s="570" t="s">
        <v>172</v>
      </c>
      <c r="M205" s="571">
        <f>IFERROR(VLOOKUP(L205,REAJUSTE!A:O,15,),"")</f>
        <v>1.0289999999999999</v>
      </c>
    </row>
    <row r="206" spans="1:14" x14ac:dyDescent="0.25">
      <c r="A206" s="659">
        <v>40840</v>
      </c>
      <c r="B206" s="1029" t="s">
        <v>18345</v>
      </c>
      <c r="C206" s="1030" t="s">
        <v>18226</v>
      </c>
      <c r="D206" s="575">
        <f t="shared" si="8"/>
        <v>80.61</v>
      </c>
      <c r="E206" s="576">
        <f t="shared" si="9"/>
        <v>65.36</v>
      </c>
      <c r="I206" s="1032">
        <v>78.34</v>
      </c>
      <c r="L206" s="570" t="s">
        <v>172</v>
      </c>
      <c r="M206" s="571">
        <f>IFERROR(VLOOKUP(L206,REAJUSTE!A:O,15,),"")</f>
        <v>1.0289999999999999</v>
      </c>
    </row>
    <row r="207" spans="1:14" x14ac:dyDescent="0.25">
      <c r="A207" s="659">
        <v>43331</v>
      </c>
      <c r="B207" s="1029" t="s">
        <v>18346</v>
      </c>
      <c r="C207" s="1030" t="s">
        <v>18086</v>
      </c>
      <c r="D207" s="575">
        <f t="shared" ref="D207" si="10">TRUNC(I207*M207,2)</f>
        <v>11.54</v>
      </c>
      <c r="E207" s="576">
        <f t="shared" ref="E207" si="11">TRUNC(D207/1.2332,2)</f>
        <v>9.35</v>
      </c>
      <c r="I207" s="1032">
        <v>11.22</v>
      </c>
      <c r="L207" s="570" t="s">
        <v>172</v>
      </c>
      <c r="M207" s="571">
        <f>IFERROR(VLOOKUP(L207,REAJUSTE!A:O,15,),"")</f>
        <v>1.0289999999999999</v>
      </c>
    </row>
    <row r="208" spans="1:14" x14ac:dyDescent="0.25">
      <c r="A208" s="565" t="s">
        <v>5301</v>
      </c>
      <c r="B208" s="566"/>
      <c r="C208" s="566"/>
      <c r="D208" s="578"/>
      <c r="E208" s="576">
        <f t="shared" si="9"/>
        <v>0</v>
      </c>
      <c r="F208" s="566"/>
      <c r="G208" s="566"/>
      <c r="H208" s="566"/>
      <c r="I208" s="566"/>
      <c r="J208" s="566"/>
      <c r="K208" s="566"/>
      <c r="L208" s="566"/>
      <c r="M208" s="571" t="str">
        <f>IFERROR(VLOOKUP(L208,REAJUSTE!A:O,15,),"")</f>
        <v/>
      </c>
      <c r="N208" s="566"/>
    </row>
    <row r="209" spans="1:13" x14ac:dyDescent="0.25">
      <c r="A209" s="659">
        <v>100394</v>
      </c>
      <c r="B209" s="1029" t="s">
        <v>18352</v>
      </c>
      <c r="C209" s="1030" t="s">
        <v>18353</v>
      </c>
      <c r="D209" s="575">
        <f t="shared" si="8"/>
        <v>15.37</v>
      </c>
      <c r="E209" s="576">
        <f t="shared" si="9"/>
        <v>12.46</v>
      </c>
      <c r="I209" s="1032">
        <v>15.1</v>
      </c>
      <c r="L209" s="570" t="s">
        <v>5365</v>
      </c>
      <c r="M209" s="571">
        <f>IFERROR(VLOOKUP(L209,REAJUSTE!A:O,15,),"")</f>
        <v>1.018</v>
      </c>
    </row>
    <row r="210" spans="1:13" x14ac:dyDescent="0.25">
      <c r="A210" s="659">
        <v>40376</v>
      </c>
      <c r="B210" s="1029" t="s">
        <v>18354</v>
      </c>
      <c r="C210" s="1030" t="s">
        <v>18353</v>
      </c>
      <c r="D210" s="575">
        <f t="shared" si="8"/>
        <v>13.6</v>
      </c>
      <c r="E210" s="576">
        <f t="shared" si="9"/>
        <v>11.02</v>
      </c>
      <c r="I210" s="1032">
        <v>13.36</v>
      </c>
      <c r="L210" s="570" t="s">
        <v>5365</v>
      </c>
      <c r="M210" s="571">
        <f>IFERROR(VLOOKUP(L210,REAJUSTE!A:O,15,),"")</f>
        <v>1.018</v>
      </c>
    </row>
    <row r="211" spans="1:13" x14ac:dyDescent="0.25">
      <c r="A211" s="659">
        <v>43351</v>
      </c>
      <c r="B211" s="1029" t="s">
        <v>18355</v>
      </c>
      <c r="C211" s="1030" t="s">
        <v>18353</v>
      </c>
      <c r="D211" s="575">
        <f t="shared" si="8"/>
        <v>13.87</v>
      </c>
      <c r="E211" s="576">
        <f t="shared" si="9"/>
        <v>11.24</v>
      </c>
      <c r="I211" s="1032">
        <v>13.63</v>
      </c>
      <c r="L211" s="570" t="s">
        <v>5365</v>
      </c>
      <c r="M211" s="571">
        <f>IFERROR(VLOOKUP(L211,REAJUSTE!A:O,15,),"")</f>
        <v>1.018</v>
      </c>
    </row>
    <row r="212" spans="1:13" x14ac:dyDescent="0.25">
      <c r="A212" s="659">
        <v>43350</v>
      </c>
      <c r="B212" s="1029" t="s">
        <v>18356</v>
      </c>
      <c r="C212" s="1030" t="s">
        <v>18353</v>
      </c>
      <c r="D212" s="575">
        <f t="shared" si="8"/>
        <v>13.42</v>
      </c>
      <c r="E212" s="576">
        <f t="shared" si="9"/>
        <v>10.88</v>
      </c>
      <c r="I212" s="1032">
        <v>13.19</v>
      </c>
      <c r="L212" s="570" t="s">
        <v>5365</v>
      </c>
      <c r="M212" s="571">
        <f>IFERROR(VLOOKUP(L212,REAJUSTE!A:O,15,),"")</f>
        <v>1.018</v>
      </c>
    </row>
    <row r="213" spans="1:13" x14ac:dyDescent="0.25">
      <c r="A213" s="659">
        <v>41261</v>
      </c>
      <c r="B213" s="1029" t="s">
        <v>18357</v>
      </c>
      <c r="C213" s="1030" t="s">
        <v>18353</v>
      </c>
      <c r="D213" s="575">
        <f t="shared" si="8"/>
        <v>14.39</v>
      </c>
      <c r="E213" s="576">
        <f t="shared" si="9"/>
        <v>11.66</v>
      </c>
      <c r="I213" s="1032">
        <v>14.14</v>
      </c>
      <c r="L213" s="570" t="s">
        <v>5365</v>
      </c>
      <c r="M213" s="571">
        <f>IFERROR(VLOOKUP(L213,REAJUSTE!A:O,15,),"")</f>
        <v>1.018</v>
      </c>
    </row>
    <row r="214" spans="1:13" x14ac:dyDescent="0.25">
      <c r="A214" s="659">
        <v>41023</v>
      </c>
      <c r="B214" s="1029" t="s">
        <v>18358</v>
      </c>
      <c r="C214" s="1030" t="s">
        <v>14224</v>
      </c>
      <c r="D214" s="575">
        <f t="shared" si="8"/>
        <v>217.38</v>
      </c>
      <c r="E214" s="576">
        <f t="shared" si="9"/>
        <v>176.27</v>
      </c>
      <c r="I214" s="1032">
        <v>213.54</v>
      </c>
      <c r="L214" s="570" t="s">
        <v>5365</v>
      </c>
      <c r="M214" s="571">
        <f>IFERROR(VLOOKUP(L214,REAJUSTE!A:O,15,),"")</f>
        <v>1.018</v>
      </c>
    </row>
    <row r="215" spans="1:13" ht="18" x14ac:dyDescent="0.25">
      <c r="A215" s="659">
        <v>41575</v>
      </c>
      <c r="B215" s="141" t="s">
        <v>18359</v>
      </c>
      <c r="C215" s="1030" t="s">
        <v>18088</v>
      </c>
      <c r="D215" s="575">
        <f t="shared" si="8"/>
        <v>87.71</v>
      </c>
      <c r="E215" s="576">
        <f t="shared" si="9"/>
        <v>71.12</v>
      </c>
      <c r="I215" s="1032">
        <v>86.16</v>
      </c>
      <c r="L215" s="570" t="s">
        <v>5365</v>
      </c>
      <c r="M215" s="571">
        <f>IFERROR(VLOOKUP(L215,REAJUSTE!A:O,15,),"")</f>
        <v>1.018</v>
      </c>
    </row>
    <row r="216" spans="1:13" ht="18" x14ac:dyDescent="0.25">
      <c r="A216" s="659">
        <v>40346</v>
      </c>
      <c r="B216" s="141" t="s">
        <v>18360</v>
      </c>
      <c r="C216" s="1030" t="s">
        <v>18088</v>
      </c>
      <c r="D216" s="575">
        <f t="shared" si="8"/>
        <v>138.82</v>
      </c>
      <c r="E216" s="576">
        <f t="shared" si="9"/>
        <v>112.56</v>
      </c>
      <c r="I216" s="1032">
        <v>136.37</v>
      </c>
      <c r="L216" s="570" t="s">
        <v>5365</v>
      </c>
      <c r="M216" s="571">
        <f>IFERROR(VLOOKUP(L216,REAJUSTE!A:O,15,),"")</f>
        <v>1.018</v>
      </c>
    </row>
    <row r="217" spans="1:13" ht="18" x14ac:dyDescent="0.25">
      <c r="A217" s="659">
        <v>40345</v>
      </c>
      <c r="B217" s="141" t="s">
        <v>18361</v>
      </c>
      <c r="C217" s="1030" t="s">
        <v>18088</v>
      </c>
      <c r="D217" s="575">
        <f t="shared" si="8"/>
        <v>83.61</v>
      </c>
      <c r="E217" s="576">
        <f t="shared" si="9"/>
        <v>67.790000000000006</v>
      </c>
      <c r="I217" s="1032">
        <v>82.14</v>
      </c>
      <c r="L217" s="570" t="s">
        <v>5365</v>
      </c>
      <c r="M217" s="571">
        <f>IFERROR(VLOOKUP(L217,REAJUSTE!A:O,15,),"")</f>
        <v>1.018</v>
      </c>
    </row>
    <row r="218" spans="1:13" ht="18" x14ac:dyDescent="0.25">
      <c r="A218" s="659">
        <v>40343</v>
      </c>
      <c r="B218" s="141" t="s">
        <v>18362</v>
      </c>
      <c r="C218" s="1030" t="s">
        <v>18086</v>
      </c>
      <c r="D218" s="575">
        <f t="shared" si="8"/>
        <v>544.13</v>
      </c>
      <c r="E218" s="576">
        <f t="shared" si="9"/>
        <v>441.23</v>
      </c>
      <c r="I218" s="1032">
        <v>534.51</v>
      </c>
      <c r="L218" s="570" t="s">
        <v>5365</v>
      </c>
      <c r="M218" s="571">
        <f>IFERROR(VLOOKUP(L218,REAJUSTE!A:O,15,),"")</f>
        <v>1.018</v>
      </c>
    </row>
    <row r="219" spans="1:13" x14ac:dyDescent="0.25">
      <c r="A219" s="659">
        <v>40344</v>
      </c>
      <c r="B219" s="1029" t="s">
        <v>18363</v>
      </c>
      <c r="C219" s="1030" t="s">
        <v>18086</v>
      </c>
      <c r="D219" s="575">
        <f t="shared" si="8"/>
        <v>404.79</v>
      </c>
      <c r="E219" s="576">
        <f t="shared" si="9"/>
        <v>328.24</v>
      </c>
      <c r="I219" s="1032">
        <v>397.64</v>
      </c>
      <c r="L219" s="570" t="s">
        <v>5365</v>
      </c>
      <c r="M219" s="571">
        <f>IFERROR(VLOOKUP(L219,REAJUSTE!A:O,15,),"")</f>
        <v>1.018</v>
      </c>
    </row>
    <row r="220" spans="1:13" x14ac:dyDescent="0.25">
      <c r="A220" s="659">
        <v>41027</v>
      </c>
      <c r="B220" s="1029" t="s">
        <v>18364</v>
      </c>
      <c r="C220" s="1030" t="s">
        <v>18086</v>
      </c>
      <c r="D220" s="575">
        <f t="shared" si="8"/>
        <v>36.729999999999997</v>
      </c>
      <c r="E220" s="576">
        <f t="shared" si="9"/>
        <v>29.78</v>
      </c>
      <c r="I220" s="1032">
        <v>36.090000000000003</v>
      </c>
      <c r="L220" s="570" t="s">
        <v>5365</v>
      </c>
      <c r="M220" s="571">
        <f>IFERROR(VLOOKUP(L220,REAJUSTE!A:O,15,),"")</f>
        <v>1.018</v>
      </c>
    </row>
    <row r="221" spans="1:13" x14ac:dyDescent="0.25">
      <c r="A221" s="659">
        <v>40337</v>
      </c>
      <c r="B221" s="1029" t="s">
        <v>18365</v>
      </c>
      <c r="C221" s="1030" t="s">
        <v>18088</v>
      </c>
      <c r="D221" s="575">
        <f t="shared" si="8"/>
        <v>140.46</v>
      </c>
      <c r="E221" s="576">
        <f t="shared" si="9"/>
        <v>113.89</v>
      </c>
      <c r="I221" s="1032">
        <v>137.97999999999999</v>
      </c>
      <c r="L221" s="570" t="s">
        <v>5365</v>
      </c>
      <c r="M221" s="571">
        <f>IFERROR(VLOOKUP(L221,REAJUSTE!A:O,15,),"")</f>
        <v>1.018</v>
      </c>
    </row>
    <row r="222" spans="1:13" x14ac:dyDescent="0.25">
      <c r="A222" s="659">
        <v>40395</v>
      </c>
      <c r="B222" s="1029" t="s">
        <v>18366</v>
      </c>
      <c r="C222" s="1030" t="s">
        <v>18088</v>
      </c>
      <c r="D222" s="575">
        <f t="shared" si="8"/>
        <v>35.76</v>
      </c>
      <c r="E222" s="576">
        <f t="shared" si="9"/>
        <v>28.99</v>
      </c>
      <c r="I222" s="1032">
        <v>35.130000000000003</v>
      </c>
      <c r="L222" s="570" t="s">
        <v>5365</v>
      </c>
      <c r="M222" s="571">
        <f>IFERROR(VLOOKUP(L222,REAJUSTE!A:O,15,),"")</f>
        <v>1.018</v>
      </c>
    </row>
    <row r="223" spans="1:13" x14ac:dyDescent="0.25">
      <c r="A223" s="659">
        <v>40300</v>
      </c>
      <c r="B223" s="1029" t="s">
        <v>18367</v>
      </c>
      <c r="C223" s="1030" t="s">
        <v>18086</v>
      </c>
      <c r="D223" s="575">
        <f t="shared" si="8"/>
        <v>76.41</v>
      </c>
      <c r="E223" s="576">
        <f t="shared" si="9"/>
        <v>61.96</v>
      </c>
      <c r="I223" s="1032">
        <v>75.06</v>
      </c>
      <c r="L223" s="570" t="s">
        <v>5365</v>
      </c>
      <c r="M223" s="571">
        <f>IFERROR(VLOOKUP(L223,REAJUSTE!A:O,15,),"")</f>
        <v>1.018</v>
      </c>
    </row>
    <row r="224" spans="1:13" x14ac:dyDescent="0.25">
      <c r="A224" s="659">
        <v>40348</v>
      </c>
      <c r="B224" s="1029" t="s">
        <v>18368</v>
      </c>
      <c r="C224" s="1030" t="s">
        <v>18086</v>
      </c>
      <c r="D224" s="575">
        <f t="shared" si="8"/>
        <v>668.23</v>
      </c>
      <c r="E224" s="576">
        <f t="shared" si="9"/>
        <v>541.86</v>
      </c>
      <c r="I224" s="1032">
        <v>656.42</v>
      </c>
      <c r="L224" s="570" t="s">
        <v>5365</v>
      </c>
      <c r="M224" s="571">
        <f>IFERROR(VLOOKUP(L224,REAJUSTE!A:O,15,),"")</f>
        <v>1.018</v>
      </c>
    </row>
    <row r="225" spans="1:13" x14ac:dyDescent="0.25">
      <c r="A225" s="659">
        <v>40347</v>
      </c>
      <c r="B225" s="1029" t="s">
        <v>18369</v>
      </c>
      <c r="C225" s="1030" t="s">
        <v>18086</v>
      </c>
      <c r="D225" s="575">
        <f t="shared" si="8"/>
        <v>1234.8399999999999</v>
      </c>
      <c r="E225" s="576">
        <f t="shared" si="9"/>
        <v>1001.32</v>
      </c>
      <c r="I225" s="1033">
        <v>1213.01</v>
      </c>
      <c r="L225" s="570" t="s">
        <v>5365</v>
      </c>
      <c r="M225" s="571">
        <f>IFERROR(VLOOKUP(L225,REAJUSTE!A:O,15,),"")</f>
        <v>1.018</v>
      </c>
    </row>
    <row r="226" spans="1:13" x14ac:dyDescent="0.25">
      <c r="A226" s="659">
        <v>41415</v>
      </c>
      <c r="B226" s="1029" t="s">
        <v>18370</v>
      </c>
      <c r="C226" s="1030" t="s">
        <v>18086</v>
      </c>
      <c r="D226" s="575">
        <f t="shared" si="8"/>
        <v>687.96</v>
      </c>
      <c r="E226" s="576">
        <f t="shared" si="9"/>
        <v>557.86</v>
      </c>
      <c r="I226" s="1032">
        <v>675.8</v>
      </c>
      <c r="L226" s="570" t="s">
        <v>5365</v>
      </c>
      <c r="M226" s="571">
        <f>IFERROR(VLOOKUP(L226,REAJUSTE!A:O,15,),"")</f>
        <v>1.018</v>
      </c>
    </row>
    <row r="227" spans="1:13" x14ac:dyDescent="0.25">
      <c r="A227" s="659">
        <v>42257</v>
      </c>
      <c r="B227" s="1029" t="s">
        <v>18371</v>
      </c>
      <c r="C227" s="1030" t="s">
        <v>18086</v>
      </c>
      <c r="D227" s="575">
        <f t="shared" si="8"/>
        <v>11.97</v>
      </c>
      <c r="E227" s="576">
        <f t="shared" si="9"/>
        <v>9.6999999999999993</v>
      </c>
      <c r="I227" s="1032">
        <v>11.76</v>
      </c>
      <c r="L227" s="570" t="s">
        <v>5365</v>
      </c>
      <c r="M227" s="571">
        <f>IFERROR(VLOOKUP(L227,REAJUSTE!A:O,15,),"")</f>
        <v>1.018</v>
      </c>
    </row>
    <row r="228" spans="1:13" x14ac:dyDescent="0.25">
      <c r="A228" s="659">
        <v>40519</v>
      </c>
      <c r="B228" s="1029" t="s">
        <v>18372</v>
      </c>
      <c r="C228" s="1030" t="s">
        <v>14224</v>
      </c>
      <c r="D228" s="575">
        <f t="shared" si="8"/>
        <v>382.87</v>
      </c>
      <c r="E228" s="576">
        <f t="shared" si="9"/>
        <v>310.45999999999998</v>
      </c>
      <c r="I228" s="1032">
        <v>376.11</v>
      </c>
      <c r="L228" s="570" t="s">
        <v>5365</v>
      </c>
      <c r="M228" s="571">
        <f>IFERROR(VLOOKUP(L228,REAJUSTE!A:O,15,),"")</f>
        <v>1.018</v>
      </c>
    </row>
    <row r="229" spans="1:13" x14ac:dyDescent="0.25">
      <c r="A229" s="659">
        <v>40520</v>
      </c>
      <c r="B229" s="1029" t="s">
        <v>18373</v>
      </c>
      <c r="C229" s="1030" t="s">
        <v>14224</v>
      </c>
      <c r="D229" s="575">
        <f t="shared" si="8"/>
        <v>600.84</v>
      </c>
      <c r="E229" s="576">
        <f t="shared" si="9"/>
        <v>487.22</v>
      </c>
      <c r="I229" s="1032">
        <v>590.22</v>
      </c>
      <c r="L229" s="570" t="s">
        <v>5365</v>
      </c>
      <c r="M229" s="571">
        <f>IFERROR(VLOOKUP(L229,REAJUSTE!A:O,15,),"")</f>
        <v>1.018</v>
      </c>
    </row>
    <row r="230" spans="1:13" x14ac:dyDescent="0.25">
      <c r="A230" s="659">
        <v>40521</v>
      </c>
      <c r="B230" s="1029" t="s">
        <v>18374</v>
      </c>
      <c r="C230" s="1030" t="s">
        <v>14224</v>
      </c>
      <c r="D230" s="575">
        <f t="shared" si="8"/>
        <v>867.19</v>
      </c>
      <c r="E230" s="576">
        <f t="shared" si="9"/>
        <v>703.2</v>
      </c>
      <c r="I230" s="1032">
        <v>851.86</v>
      </c>
      <c r="L230" s="570" t="s">
        <v>5365</v>
      </c>
      <c r="M230" s="571">
        <f>IFERROR(VLOOKUP(L230,REAJUSTE!A:O,15,),"")</f>
        <v>1.018</v>
      </c>
    </row>
    <row r="231" spans="1:13" x14ac:dyDescent="0.25">
      <c r="A231" s="659">
        <v>40522</v>
      </c>
      <c r="B231" s="1029" t="s">
        <v>18375</v>
      </c>
      <c r="C231" s="1030" t="s">
        <v>14224</v>
      </c>
      <c r="D231" s="575">
        <f t="shared" si="8"/>
        <v>1173.31</v>
      </c>
      <c r="E231" s="576">
        <f t="shared" si="9"/>
        <v>951.43</v>
      </c>
      <c r="I231" s="1033">
        <v>1152.57</v>
      </c>
      <c r="L231" s="570" t="s">
        <v>5365</v>
      </c>
      <c r="M231" s="571">
        <f>IFERROR(VLOOKUP(L231,REAJUSTE!A:O,15,),"")</f>
        <v>1.018</v>
      </c>
    </row>
    <row r="232" spans="1:13" x14ac:dyDescent="0.25">
      <c r="A232" s="659">
        <v>40523</v>
      </c>
      <c r="B232" s="1029" t="s">
        <v>18376</v>
      </c>
      <c r="C232" s="1030" t="s">
        <v>14224</v>
      </c>
      <c r="D232" s="575">
        <f t="shared" si="8"/>
        <v>1698.08</v>
      </c>
      <c r="E232" s="576">
        <f t="shared" si="9"/>
        <v>1376.97</v>
      </c>
      <c r="I232" s="1033">
        <v>1668.06</v>
      </c>
      <c r="L232" s="570" t="s">
        <v>5365</v>
      </c>
      <c r="M232" s="571">
        <f>IFERROR(VLOOKUP(L232,REAJUSTE!A:O,15,),"")</f>
        <v>1.018</v>
      </c>
    </row>
    <row r="233" spans="1:13" x14ac:dyDescent="0.25">
      <c r="A233" s="659">
        <v>40513</v>
      </c>
      <c r="B233" s="1029" t="s">
        <v>18377</v>
      </c>
      <c r="C233" s="1030" t="s">
        <v>14224</v>
      </c>
      <c r="D233" s="575">
        <f t="shared" si="8"/>
        <v>132.94</v>
      </c>
      <c r="E233" s="576">
        <f t="shared" si="9"/>
        <v>107.8</v>
      </c>
      <c r="I233" s="1032">
        <v>130.59</v>
      </c>
      <c r="L233" s="570" t="s">
        <v>5365</v>
      </c>
      <c r="M233" s="571">
        <f>IFERROR(VLOOKUP(L233,REAJUSTE!A:O,15,),"")</f>
        <v>1.018</v>
      </c>
    </row>
    <row r="234" spans="1:13" x14ac:dyDescent="0.25">
      <c r="A234" s="659">
        <v>40514</v>
      </c>
      <c r="B234" s="1029" t="s">
        <v>18378</v>
      </c>
      <c r="C234" s="1030" t="s">
        <v>14224</v>
      </c>
      <c r="D234" s="575">
        <f t="shared" si="8"/>
        <v>225.16</v>
      </c>
      <c r="E234" s="576">
        <f t="shared" si="9"/>
        <v>182.58</v>
      </c>
      <c r="I234" s="1032">
        <v>221.18</v>
      </c>
      <c r="L234" s="570" t="s">
        <v>5365</v>
      </c>
      <c r="M234" s="571">
        <f>IFERROR(VLOOKUP(L234,REAJUSTE!A:O,15,),"")</f>
        <v>1.018</v>
      </c>
    </row>
    <row r="235" spans="1:13" x14ac:dyDescent="0.25">
      <c r="A235" s="659">
        <v>40515</v>
      </c>
      <c r="B235" s="1029" t="s">
        <v>18379</v>
      </c>
      <c r="C235" s="1030" t="s">
        <v>14224</v>
      </c>
      <c r="D235" s="575">
        <f t="shared" si="8"/>
        <v>345.05</v>
      </c>
      <c r="E235" s="576">
        <f t="shared" si="9"/>
        <v>279.8</v>
      </c>
      <c r="I235" s="1032">
        <v>338.95</v>
      </c>
      <c r="L235" s="570" t="s">
        <v>5365</v>
      </c>
      <c r="M235" s="571">
        <f>IFERROR(VLOOKUP(L235,REAJUSTE!A:O,15,),"")</f>
        <v>1.018</v>
      </c>
    </row>
    <row r="236" spans="1:13" x14ac:dyDescent="0.25">
      <c r="A236" s="659">
        <v>40516</v>
      </c>
      <c r="B236" s="1029" t="s">
        <v>18380</v>
      </c>
      <c r="C236" s="1030" t="s">
        <v>14224</v>
      </c>
      <c r="D236" s="575">
        <f t="shared" si="8"/>
        <v>488.82</v>
      </c>
      <c r="E236" s="576">
        <f t="shared" si="9"/>
        <v>396.38</v>
      </c>
      <c r="I236" s="1032">
        <v>480.18</v>
      </c>
      <c r="L236" s="570" t="s">
        <v>5365</v>
      </c>
      <c r="M236" s="571">
        <f>IFERROR(VLOOKUP(L236,REAJUSTE!A:O,15,),"")</f>
        <v>1.018</v>
      </c>
    </row>
    <row r="237" spans="1:13" x14ac:dyDescent="0.25">
      <c r="A237" s="659">
        <v>40517</v>
      </c>
      <c r="B237" s="1029" t="s">
        <v>18381</v>
      </c>
      <c r="C237" s="1030" t="s">
        <v>14224</v>
      </c>
      <c r="D237" s="575">
        <f t="shared" si="8"/>
        <v>653.11</v>
      </c>
      <c r="E237" s="576">
        <f t="shared" si="9"/>
        <v>529.6</v>
      </c>
      <c r="I237" s="1032">
        <v>641.57000000000005</v>
      </c>
      <c r="L237" s="570" t="s">
        <v>5365</v>
      </c>
      <c r="M237" s="571">
        <f>IFERROR(VLOOKUP(L237,REAJUSTE!A:O,15,),"")</f>
        <v>1.018</v>
      </c>
    </row>
    <row r="238" spans="1:13" x14ac:dyDescent="0.25">
      <c r="A238" s="659">
        <v>40518</v>
      </c>
      <c r="B238" s="1029" t="s">
        <v>18382</v>
      </c>
      <c r="C238" s="1030" t="s">
        <v>14224</v>
      </c>
      <c r="D238" s="575">
        <f t="shared" si="8"/>
        <v>931.37</v>
      </c>
      <c r="E238" s="576">
        <f t="shared" si="9"/>
        <v>755.24</v>
      </c>
      <c r="I238" s="1032">
        <v>914.91</v>
      </c>
      <c r="L238" s="570" t="s">
        <v>5365</v>
      </c>
      <c r="M238" s="571">
        <f>IFERROR(VLOOKUP(L238,REAJUSTE!A:O,15,),"")</f>
        <v>1.018</v>
      </c>
    </row>
    <row r="239" spans="1:13" x14ac:dyDescent="0.25">
      <c r="A239" s="659">
        <v>40524</v>
      </c>
      <c r="B239" s="1029" t="s">
        <v>18383</v>
      </c>
      <c r="C239" s="1030" t="s">
        <v>14224</v>
      </c>
      <c r="D239" s="575">
        <f t="shared" si="8"/>
        <v>537.94000000000005</v>
      </c>
      <c r="E239" s="576">
        <f t="shared" si="9"/>
        <v>436.21</v>
      </c>
      <c r="I239" s="1032">
        <v>528.42999999999995</v>
      </c>
      <c r="L239" s="570" t="s">
        <v>5365</v>
      </c>
      <c r="M239" s="571">
        <f>IFERROR(VLOOKUP(L239,REAJUSTE!A:O,15,),"")</f>
        <v>1.018</v>
      </c>
    </row>
    <row r="240" spans="1:13" x14ac:dyDescent="0.25">
      <c r="A240" s="659">
        <v>40525</v>
      </c>
      <c r="B240" s="1029" t="s">
        <v>18384</v>
      </c>
      <c r="C240" s="1030" t="s">
        <v>14224</v>
      </c>
      <c r="D240" s="575">
        <f t="shared" si="8"/>
        <v>857.96</v>
      </c>
      <c r="E240" s="576">
        <f t="shared" si="9"/>
        <v>695.71</v>
      </c>
      <c r="I240" s="1032">
        <v>842.79</v>
      </c>
      <c r="L240" s="570" t="s">
        <v>5365</v>
      </c>
      <c r="M240" s="571">
        <f>IFERROR(VLOOKUP(L240,REAJUSTE!A:O,15,),"")</f>
        <v>1.018</v>
      </c>
    </row>
    <row r="241" spans="1:13" x14ac:dyDescent="0.25">
      <c r="A241" s="659">
        <v>40526</v>
      </c>
      <c r="B241" s="1029" t="s">
        <v>18385</v>
      </c>
      <c r="C241" s="1030" t="s">
        <v>14224</v>
      </c>
      <c r="D241" s="575">
        <f t="shared" si="8"/>
        <v>1244.92</v>
      </c>
      <c r="E241" s="576">
        <f t="shared" si="9"/>
        <v>1009.5</v>
      </c>
      <c r="I241" s="1033">
        <v>1222.9100000000001</v>
      </c>
      <c r="L241" s="570" t="s">
        <v>5365</v>
      </c>
      <c r="M241" s="571">
        <f>IFERROR(VLOOKUP(L241,REAJUSTE!A:O,15,),"")</f>
        <v>1.018</v>
      </c>
    </row>
    <row r="242" spans="1:13" x14ac:dyDescent="0.25">
      <c r="A242" s="659">
        <v>40527</v>
      </c>
      <c r="B242" s="1029" t="s">
        <v>18386</v>
      </c>
      <c r="C242" s="1030" t="s">
        <v>14224</v>
      </c>
      <c r="D242" s="575">
        <f t="shared" si="8"/>
        <v>1693.51</v>
      </c>
      <c r="E242" s="576">
        <f t="shared" si="9"/>
        <v>1373.26</v>
      </c>
      <c r="I242" s="1033">
        <v>1663.57</v>
      </c>
      <c r="L242" s="570" t="s">
        <v>5365</v>
      </c>
      <c r="M242" s="571">
        <f>IFERROR(VLOOKUP(L242,REAJUSTE!A:O,15,),"")</f>
        <v>1.018</v>
      </c>
    </row>
    <row r="243" spans="1:13" x14ac:dyDescent="0.25">
      <c r="A243" s="659">
        <v>40528</v>
      </c>
      <c r="B243" s="1029" t="s">
        <v>18387</v>
      </c>
      <c r="C243" s="1030" t="s">
        <v>14224</v>
      </c>
      <c r="D243" s="575">
        <f t="shared" si="8"/>
        <v>2464.8000000000002</v>
      </c>
      <c r="E243" s="576">
        <f t="shared" si="9"/>
        <v>1998.7</v>
      </c>
      <c r="I243" s="1033">
        <v>2421.2199999999998</v>
      </c>
      <c r="L243" s="570" t="s">
        <v>5365</v>
      </c>
      <c r="M243" s="571">
        <f>IFERROR(VLOOKUP(L243,REAJUSTE!A:O,15,),"")</f>
        <v>1.018</v>
      </c>
    </row>
    <row r="244" spans="1:13" x14ac:dyDescent="0.25">
      <c r="A244" s="659">
        <v>41177</v>
      </c>
      <c r="B244" s="1029" t="s">
        <v>18388</v>
      </c>
      <c r="C244" s="1030" t="s">
        <v>14224</v>
      </c>
      <c r="D244" s="575">
        <f t="shared" si="8"/>
        <v>71.459999999999994</v>
      </c>
      <c r="E244" s="576">
        <f t="shared" si="9"/>
        <v>57.94</v>
      </c>
      <c r="I244" s="1032">
        <v>70.2</v>
      </c>
      <c r="L244" s="570" t="s">
        <v>5365</v>
      </c>
      <c r="M244" s="571">
        <f>IFERROR(VLOOKUP(L244,REAJUSTE!A:O,15,),"")</f>
        <v>1.018</v>
      </c>
    </row>
    <row r="245" spans="1:13" x14ac:dyDescent="0.25">
      <c r="A245" s="659">
        <v>100391</v>
      </c>
      <c r="B245" s="1029" t="s">
        <v>18389</v>
      </c>
      <c r="C245" s="1030" t="s">
        <v>14224</v>
      </c>
      <c r="D245" s="575">
        <f t="shared" si="8"/>
        <v>79.67</v>
      </c>
      <c r="E245" s="576">
        <f t="shared" si="9"/>
        <v>64.599999999999994</v>
      </c>
      <c r="I245" s="1032">
        <v>78.27</v>
      </c>
      <c r="L245" s="570" t="s">
        <v>5365</v>
      </c>
      <c r="M245" s="571">
        <f>IFERROR(VLOOKUP(L245,REAJUSTE!A:O,15,),"")</f>
        <v>1.018</v>
      </c>
    </row>
    <row r="246" spans="1:13" x14ac:dyDescent="0.25">
      <c r="A246" s="659">
        <v>41172</v>
      </c>
      <c r="B246" s="1029" t="s">
        <v>18390</v>
      </c>
      <c r="C246" s="1030" t="s">
        <v>14224</v>
      </c>
      <c r="D246" s="575">
        <f t="shared" si="8"/>
        <v>119.72</v>
      </c>
      <c r="E246" s="576">
        <f t="shared" si="9"/>
        <v>97.08</v>
      </c>
      <c r="I246" s="1032">
        <v>117.61</v>
      </c>
      <c r="L246" s="570" t="s">
        <v>5365</v>
      </c>
      <c r="M246" s="571">
        <f>IFERROR(VLOOKUP(L246,REAJUSTE!A:O,15,),"")</f>
        <v>1.018</v>
      </c>
    </row>
    <row r="247" spans="1:13" x14ac:dyDescent="0.25">
      <c r="A247" s="659">
        <v>40620</v>
      </c>
      <c r="B247" s="1029" t="s">
        <v>18391</v>
      </c>
      <c r="C247" s="1030" t="s">
        <v>14186</v>
      </c>
      <c r="D247" s="575">
        <f t="shared" si="8"/>
        <v>20100.82</v>
      </c>
      <c r="E247" s="576">
        <f t="shared" si="9"/>
        <v>16299.72</v>
      </c>
      <c r="I247" s="1033">
        <v>19745.41</v>
      </c>
      <c r="L247" s="570" t="s">
        <v>5365</v>
      </c>
      <c r="M247" s="571">
        <f>IFERROR(VLOOKUP(L247,REAJUSTE!A:O,15,),"")</f>
        <v>1.018</v>
      </c>
    </row>
    <row r="248" spans="1:13" x14ac:dyDescent="0.25">
      <c r="A248" s="659">
        <v>40626</v>
      </c>
      <c r="B248" s="1029" t="s">
        <v>18392</v>
      </c>
      <c r="C248" s="1030" t="s">
        <v>14186</v>
      </c>
      <c r="D248" s="575">
        <f t="shared" si="8"/>
        <v>19607.39</v>
      </c>
      <c r="E248" s="576">
        <f t="shared" si="9"/>
        <v>15899.6</v>
      </c>
      <c r="I248" s="1033">
        <v>19260.7</v>
      </c>
      <c r="L248" s="570" t="s">
        <v>5365</v>
      </c>
      <c r="M248" s="571">
        <f>IFERROR(VLOOKUP(L248,REAJUSTE!A:O,15,),"")</f>
        <v>1.018</v>
      </c>
    </row>
    <row r="249" spans="1:13" x14ac:dyDescent="0.25">
      <c r="A249" s="659">
        <v>40621</v>
      </c>
      <c r="B249" s="1029" t="s">
        <v>18393</v>
      </c>
      <c r="C249" s="1030" t="s">
        <v>14186</v>
      </c>
      <c r="D249" s="575">
        <f t="shared" si="8"/>
        <v>30839.86</v>
      </c>
      <c r="E249" s="576">
        <f t="shared" si="9"/>
        <v>25007.99</v>
      </c>
      <c r="I249" s="1033">
        <v>30294.560000000001</v>
      </c>
      <c r="L249" s="570" t="s">
        <v>5365</v>
      </c>
      <c r="M249" s="571">
        <f>IFERROR(VLOOKUP(L249,REAJUSTE!A:O,15,),"")</f>
        <v>1.018</v>
      </c>
    </row>
    <row r="250" spans="1:13" x14ac:dyDescent="0.25">
      <c r="A250" s="659">
        <v>40622</v>
      </c>
      <c r="B250" s="1029" t="s">
        <v>18394</v>
      </c>
      <c r="C250" s="1030" t="s">
        <v>14186</v>
      </c>
      <c r="D250" s="575">
        <f t="shared" si="8"/>
        <v>47957.17</v>
      </c>
      <c r="E250" s="576">
        <f t="shared" si="9"/>
        <v>38888.39</v>
      </c>
      <c r="I250" s="1033">
        <v>47109.21</v>
      </c>
      <c r="L250" s="570" t="s">
        <v>5365</v>
      </c>
      <c r="M250" s="571">
        <f>IFERROR(VLOOKUP(L250,REAJUSTE!A:O,15,),"")</f>
        <v>1.018</v>
      </c>
    </row>
    <row r="251" spans="1:13" x14ac:dyDescent="0.25">
      <c r="A251" s="659">
        <v>40627</v>
      </c>
      <c r="B251" s="1029" t="s">
        <v>18395</v>
      </c>
      <c r="C251" s="1030" t="s">
        <v>14186</v>
      </c>
      <c r="D251" s="575">
        <f t="shared" si="8"/>
        <v>36201.550000000003</v>
      </c>
      <c r="E251" s="576">
        <f t="shared" si="9"/>
        <v>29355.78</v>
      </c>
      <c r="I251" s="1033">
        <v>35561.449999999997</v>
      </c>
      <c r="L251" s="570" t="s">
        <v>5365</v>
      </c>
      <c r="M251" s="571">
        <f>IFERROR(VLOOKUP(L251,REAJUSTE!A:O,15,),"")</f>
        <v>1.018</v>
      </c>
    </row>
    <row r="252" spans="1:13" x14ac:dyDescent="0.25">
      <c r="A252" s="659">
        <v>40623</v>
      </c>
      <c r="B252" s="1029" t="s">
        <v>18396</v>
      </c>
      <c r="C252" s="1030" t="s">
        <v>14186</v>
      </c>
      <c r="D252" s="575">
        <f t="shared" si="8"/>
        <v>42926.53</v>
      </c>
      <c r="E252" s="576">
        <f t="shared" si="9"/>
        <v>34809.050000000003</v>
      </c>
      <c r="I252" s="1033">
        <v>42167.519999999997</v>
      </c>
      <c r="L252" s="570" t="s">
        <v>5365</v>
      </c>
      <c r="M252" s="571">
        <f>IFERROR(VLOOKUP(L252,REAJUSTE!A:O,15,),"")</f>
        <v>1.018</v>
      </c>
    </row>
    <row r="253" spans="1:13" x14ac:dyDescent="0.25">
      <c r="A253" s="659">
        <v>40624</v>
      </c>
      <c r="B253" s="1029" t="s">
        <v>18397</v>
      </c>
      <c r="C253" s="1030" t="s">
        <v>14186</v>
      </c>
      <c r="D253" s="575">
        <f t="shared" si="8"/>
        <v>54429.91</v>
      </c>
      <c r="E253" s="576">
        <f t="shared" si="9"/>
        <v>44137.13</v>
      </c>
      <c r="I253" s="1033">
        <v>53467.5</v>
      </c>
      <c r="L253" s="570" t="s">
        <v>5365</v>
      </c>
      <c r="M253" s="571">
        <f>IFERROR(VLOOKUP(L253,REAJUSTE!A:O,15,),"")</f>
        <v>1.018</v>
      </c>
    </row>
    <row r="254" spans="1:13" x14ac:dyDescent="0.25">
      <c r="A254" s="659">
        <v>40625</v>
      </c>
      <c r="B254" s="1029" t="s">
        <v>18398</v>
      </c>
      <c r="C254" s="1030" t="s">
        <v>14186</v>
      </c>
      <c r="D254" s="575">
        <f t="shared" si="8"/>
        <v>61162.65</v>
      </c>
      <c r="E254" s="576">
        <f t="shared" si="9"/>
        <v>49596.69</v>
      </c>
      <c r="I254" s="1033">
        <v>60081.19</v>
      </c>
      <c r="L254" s="570" t="s">
        <v>5365</v>
      </c>
      <c r="M254" s="571">
        <f>IFERROR(VLOOKUP(L254,REAJUSTE!A:O,15,),"")</f>
        <v>1.018</v>
      </c>
    </row>
    <row r="255" spans="1:13" x14ac:dyDescent="0.25">
      <c r="A255" s="659">
        <v>40613</v>
      </c>
      <c r="B255" s="1029" t="s">
        <v>18399</v>
      </c>
      <c r="C255" s="1030" t="s">
        <v>14186</v>
      </c>
      <c r="D255" s="575">
        <f t="shared" si="8"/>
        <v>17592.29</v>
      </c>
      <c r="E255" s="576">
        <f t="shared" si="9"/>
        <v>14265.56</v>
      </c>
      <c r="I255" s="1033">
        <v>17281.23</v>
      </c>
      <c r="L255" s="570" t="s">
        <v>5365</v>
      </c>
      <c r="M255" s="571">
        <f>IFERROR(VLOOKUP(L255,REAJUSTE!A:O,15,),"")</f>
        <v>1.018</v>
      </c>
    </row>
    <row r="256" spans="1:13" x14ac:dyDescent="0.25">
      <c r="A256" s="659">
        <v>40614</v>
      </c>
      <c r="B256" s="1029" t="s">
        <v>18400</v>
      </c>
      <c r="C256" s="1030" t="s">
        <v>14186</v>
      </c>
      <c r="D256" s="575">
        <f t="shared" si="8"/>
        <v>27074.22</v>
      </c>
      <c r="E256" s="576">
        <f t="shared" si="9"/>
        <v>21954.44</v>
      </c>
      <c r="I256" s="1033">
        <v>26595.51</v>
      </c>
      <c r="L256" s="570" t="s">
        <v>5365</v>
      </c>
      <c r="M256" s="571">
        <f>IFERROR(VLOOKUP(L256,REAJUSTE!A:O,15,),"")</f>
        <v>1.018</v>
      </c>
    </row>
    <row r="257" spans="1:13" x14ac:dyDescent="0.25">
      <c r="A257" s="659">
        <v>40615</v>
      </c>
      <c r="B257" s="1029" t="s">
        <v>18401</v>
      </c>
      <c r="C257" s="1030" t="s">
        <v>14186</v>
      </c>
      <c r="D257" s="575">
        <f t="shared" si="8"/>
        <v>40649.89</v>
      </c>
      <c r="E257" s="576">
        <f t="shared" si="9"/>
        <v>32962.93</v>
      </c>
      <c r="I257" s="1033">
        <v>39931.129999999997</v>
      </c>
      <c r="L257" s="570" t="s">
        <v>5365</v>
      </c>
      <c r="M257" s="571">
        <f>IFERROR(VLOOKUP(L257,REAJUSTE!A:O,15,),"")</f>
        <v>1.018</v>
      </c>
    </row>
    <row r="258" spans="1:13" x14ac:dyDescent="0.25">
      <c r="A258" s="659">
        <v>40616</v>
      </c>
      <c r="B258" s="1029" t="s">
        <v>18402</v>
      </c>
      <c r="C258" s="1030" t="s">
        <v>14186</v>
      </c>
      <c r="D258" s="575">
        <f t="shared" si="8"/>
        <v>35381.279999999999</v>
      </c>
      <c r="E258" s="576">
        <f t="shared" si="9"/>
        <v>28690.62</v>
      </c>
      <c r="I258" s="1033">
        <v>34755.68</v>
      </c>
      <c r="L258" s="570" t="s">
        <v>5365</v>
      </c>
      <c r="M258" s="571">
        <f>IFERROR(VLOOKUP(L258,REAJUSTE!A:O,15,),"")</f>
        <v>1.018</v>
      </c>
    </row>
    <row r="259" spans="1:13" x14ac:dyDescent="0.25">
      <c r="A259" s="659">
        <v>40617</v>
      </c>
      <c r="B259" s="1029" t="s">
        <v>18403</v>
      </c>
      <c r="C259" s="1030" t="s">
        <v>14186</v>
      </c>
      <c r="D259" s="575">
        <f t="shared" si="8"/>
        <v>45390.75</v>
      </c>
      <c r="E259" s="576">
        <f t="shared" si="9"/>
        <v>36807.279999999999</v>
      </c>
      <c r="I259" s="1033">
        <v>44588.17</v>
      </c>
      <c r="L259" s="570" t="s">
        <v>5365</v>
      </c>
      <c r="M259" s="571">
        <f>IFERROR(VLOOKUP(L259,REAJUSTE!A:O,15,),"")</f>
        <v>1.018</v>
      </c>
    </row>
    <row r="260" spans="1:13" x14ac:dyDescent="0.25">
      <c r="A260" s="659">
        <v>40618</v>
      </c>
      <c r="B260" s="1029" t="s">
        <v>18404</v>
      </c>
      <c r="C260" s="1030" t="s">
        <v>14186</v>
      </c>
      <c r="D260" s="575">
        <f t="shared" si="8"/>
        <v>50895.94</v>
      </c>
      <c r="E260" s="576">
        <f t="shared" si="9"/>
        <v>41271.440000000002</v>
      </c>
      <c r="I260" s="1033">
        <v>49996.02</v>
      </c>
      <c r="L260" s="570" t="s">
        <v>5365</v>
      </c>
      <c r="M260" s="571">
        <f>IFERROR(VLOOKUP(L260,REAJUSTE!A:O,15,),"")</f>
        <v>1.018</v>
      </c>
    </row>
    <row r="261" spans="1:13" x14ac:dyDescent="0.25">
      <c r="A261" s="659">
        <v>40629</v>
      </c>
      <c r="B261" s="1029" t="s">
        <v>18405</v>
      </c>
      <c r="C261" s="1030" t="s">
        <v>14186</v>
      </c>
      <c r="D261" s="575">
        <f t="shared" si="8"/>
        <v>24896.27</v>
      </c>
      <c r="E261" s="576">
        <f t="shared" si="9"/>
        <v>20188.34</v>
      </c>
      <c r="I261" s="1033">
        <v>24456.07</v>
      </c>
      <c r="L261" s="570" t="s">
        <v>5365</v>
      </c>
      <c r="M261" s="571">
        <f>IFERROR(VLOOKUP(L261,REAJUSTE!A:O,15,),"")</f>
        <v>1.018</v>
      </c>
    </row>
    <row r="262" spans="1:13" x14ac:dyDescent="0.25">
      <c r="A262" s="659">
        <v>40630</v>
      </c>
      <c r="B262" s="1029" t="s">
        <v>18406</v>
      </c>
      <c r="C262" s="1030" t="s">
        <v>14186</v>
      </c>
      <c r="D262" s="575">
        <f t="shared" si="8"/>
        <v>37807.660000000003</v>
      </c>
      <c r="E262" s="576">
        <f t="shared" si="9"/>
        <v>30658.17</v>
      </c>
      <c r="I262" s="1033">
        <v>37139.160000000003</v>
      </c>
      <c r="L262" s="570" t="s">
        <v>5365</v>
      </c>
      <c r="M262" s="571">
        <f>IFERROR(VLOOKUP(L262,REAJUSTE!A:O,15,),"")</f>
        <v>1.018</v>
      </c>
    </row>
    <row r="263" spans="1:13" x14ac:dyDescent="0.25">
      <c r="A263" s="659">
        <v>40631</v>
      </c>
      <c r="B263" s="1029" t="s">
        <v>18407</v>
      </c>
      <c r="C263" s="1030" t="s">
        <v>14186</v>
      </c>
      <c r="D263" s="575">
        <f t="shared" si="8"/>
        <v>57061.01</v>
      </c>
      <c r="E263" s="576">
        <f t="shared" si="9"/>
        <v>46270.68</v>
      </c>
      <c r="I263" s="1033">
        <v>56052.08</v>
      </c>
      <c r="L263" s="570" t="s">
        <v>5365</v>
      </c>
      <c r="M263" s="571">
        <f>IFERROR(VLOOKUP(L263,REAJUSTE!A:O,15,),"")</f>
        <v>1.018</v>
      </c>
    </row>
    <row r="264" spans="1:13" x14ac:dyDescent="0.25">
      <c r="A264" s="659">
        <v>40632</v>
      </c>
      <c r="B264" s="1029" t="s">
        <v>18408</v>
      </c>
      <c r="C264" s="1030" t="s">
        <v>14186</v>
      </c>
      <c r="D264" s="575">
        <f t="shared" si="8"/>
        <v>52619.76</v>
      </c>
      <c r="E264" s="576">
        <f t="shared" si="9"/>
        <v>42669.279999999999</v>
      </c>
      <c r="I264" s="1033">
        <v>51689.36</v>
      </c>
      <c r="L264" s="570" t="s">
        <v>5365</v>
      </c>
      <c r="M264" s="571">
        <f>IFERROR(VLOOKUP(L264,REAJUSTE!A:O,15,),"")</f>
        <v>1.018</v>
      </c>
    </row>
    <row r="265" spans="1:13" x14ac:dyDescent="0.25">
      <c r="A265" s="659">
        <v>40633</v>
      </c>
      <c r="B265" s="1029" t="s">
        <v>18409</v>
      </c>
      <c r="C265" s="1030" t="s">
        <v>14186</v>
      </c>
      <c r="D265" s="575">
        <f t="shared" si="8"/>
        <v>64969.01</v>
      </c>
      <c r="E265" s="576">
        <f t="shared" si="9"/>
        <v>52683.27</v>
      </c>
      <c r="I265" s="1033">
        <v>63820.25</v>
      </c>
      <c r="L265" s="570" t="s">
        <v>5365</v>
      </c>
      <c r="M265" s="571">
        <f>IFERROR(VLOOKUP(L265,REAJUSTE!A:O,15,),"")</f>
        <v>1.018</v>
      </c>
    </row>
    <row r="266" spans="1:13" x14ac:dyDescent="0.25">
      <c r="A266" s="659">
        <v>40634</v>
      </c>
      <c r="B266" s="1029" t="s">
        <v>18410</v>
      </c>
      <c r="C266" s="1030" t="s">
        <v>14186</v>
      </c>
      <c r="D266" s="575">
        <f t="shared" ref="D266:D329" si="12">TRUNC(I266*M266,2)</f>
        <v>73617.440000000002</v>
      </c>
      <c r="E266" s="576">
        <f t="shared" ref="E266:E329" si="13">TRUNC(D266/1.2332,2)</f>
        <v>59696.26</v>
      </c>
      <c r="I266" s="1033">
        <v>72315.759999999995</v>
      </c>
      <c r="L266" s="570" t="s">
        <v>5365</v>
      </c>
      <c r="M266" s="571">
        <f>IFERROR(VLOOKUP(L266,REAJUSTE!A:O,15,),"")</f>
        <v>1.018</v>
      </c>
    </row>
    <row r="267" spans="1:13" x14ac:dyDescent="0.25">
      <c r="A267" s="659">
        <v>40535</v>
      </c>
      <c r="B267" s="1029" t="s">
        <v>18411</v>
      </c>
      <c r="C267" s="1030" t="s">
        <v>14186</v>
      </c>
      <c r="D267" s="575">
        <f t="shared" si="12"/>
        <v>1908.7</v>
      </c>
      <c r="E267" s="576">
        <f t="shared" si="13"/>
        <v>1547.76</v>
      </c>
      <c r="I267" s="1033">
        <v>1874.96</v>
      </c>
      <c r="L267" s="570" t="s">
        <v>5365</v>
      </c>
      <c r="M267" s="571">
        <f>IFERROR(VLOOKUP(L267,REAJUSTE!A:O,15,),"")</f>
        <v>1.018</v>
      </c>
    </row>
    <row r="268" spans="1:13" x14ac:dyDescent="0.25">
      <c r="A268" s="659">
        <v>40536</v>
      </c>
      <c r="B268" s="1029" t="s">
        <v>18412</v>
      </c>
      <c r="C268" s="1030" t="s">
        <v>14186</v>
      </c>
      <c r="D268" s="575">
        <f t="shared" si="12"/>
        <v>3173.24</v>
      </c>
      <c r="E268" s="576">
        <f t="shared" si="13"/>
        <v>2573.17</v>
      </c>
      <c r="I268" s="1033">
        <v>3117.14</v>
      </c>
      <c r="L268" s="570" t="s">
        <v>5365</v>
      </c>
      <c r="M268" s="571">
        <f>IFERROR(VLOOKUP(L268,REAJUSTE!A:O,15,),"")</f>
        <v>1.018</v>
      </c>
    </row>
    <row r="269" spans="1:13" x14ac:dyDescent="0.25">
      <c r="A269" s="659">
        <v>40537</v>
      </c>
      <c r="B269" s="1029" t="s">
        <v>18413</v>
      </c>
      <c r="C269" s="1030" t="s">
        <v>14186</v>
      </c>
      <c r="D269" s="575">
        <f t="shared" si="12"/>
        <v>5801.59</v>
      </c>
      <c r="E269" s="576">
        <f t="shared" si="13"/>
        <v>4704.5</v>
      </c>
      <c r="I269" s="1033">
        <v>5699.01</v>
      </c>
      <c r="L269" s="570" t="s">
        <v>5365</v>
      </c>
      <c r="M269" s="571">
        <f>IFERROR(VLOOKUP(L269,REAJUSTE!A:O,15,),"")</f>
        <v>1.018</v>
      </c>
    </row>
    <row r="270" spans="1:13" x14ac:dyDescent="0.25">
      <c r="A270" s="659">
        <v>40538</v>
      </c>
      <c r="B270" s="1029" t="s">
        <v>18414</v>
      </c>
      <c r="C270" s="1030" t="s">
        <v>14186</v>
      </c>
      <c r="D270" s="575">
        <f t="shared" si="12"/>
        <v>8410.89</v>
      </c>
      <c r="E270" s="576">
        <f t="shared" si="13"/>
        <v>6820.37</v>
      </c>
      <c r="I270" s="1033">
        <v>8262.18</v>
      </c>
      <c r="L270" s="570" t="s">
        <v>5365</v>
      </c>
      <c r="M270" s="571">
        <f>IFERROR(VLOOKUP(L270,REAJUSTE!A:O,15,),"")</f>
        <v>1.018</v>
      </c>
    </row>
    <row r="271" spans="1:13" x14ac:dyDescent="0.25">
      <c r="A271" s="659">
        <v>40539</v>
      </c>
      <c r="B271" s="1029" t="s">
        <v>18415</v>
      </c>
      <c r="C271" s="1030" t="s">
        <v>14186</v>
      </c>
      <c r="D271" s="575">
        <f t="shared" si="12"/>
        <v>14865.24</v>
      </c>
      <c r="E271" s="576">
        <f t="shared" si="13"/>
        <v>12054.2</v>
      </c>
      <c r="I271" s="1033">
        <v>14602.4</v>
      </c>
      <c r="L271" s="570" t="s">
        <v>5365</v>
      </c>
      <c r="M271" s="571">
        <f>IFERROR(VLOOKUP(L271,REAJUSTE!A:O,15,),"")</f>
        <v>1.018</v>
      </c>
    </row>
    <row r="272" spans="1:13" x14ac:dyDescent="0.25">
      <c r="A272" s="659">
        <v>40529</v>
      </c>
      <c r="B272" s="1029" t="s">
        <v>18416</v>
      </c>
      <c r="C272" s="1030" t="s">
        <v>14186</v>
      </c>
      <c r="D272" s="575">
        <f t="shared" si="12"/>
        <v>539.71</v>
      </c>
      <c r="E272" s="576">
        <f t="shared" si="13"/>
        <v>437.65</v>
      </c>
      <c r="I272" s="1032">
        <v>530.16999999999996</v>
      </c>
      <c r="L272" s="570" t="s">
        <v>5365</v>
      </c>
      <c r="M272" s="571">
        <f>IFERROR(VLOOKUP(L272,REAJUSTE!A:O,15,),"")</f>
        <v>1.018</v>
      </c>
    </row>
    <row r="273" spans="1:13" x14ac:dyDescent="0.25">
      <c r="A273" s="659">
        <v>40530</v>
      </c>
      <c r="B273" s="1029" t="s">
        <v>18417</v>
      </c>
      <c r="C273" s="1030" t="s">
        <v>14186</v>
      </c>
      <c r="D273" s="575">
        <f t="shared" si="12"/>
        <v>1618.59</v>
      </c>
      <c r="E273" s="576">
        <f t="shared" si="13"/>
        <v>1312.51</v>
      </c>
      <c r="I273" s="1033">
        <v>1589.98</v>
      </c>
      <c r="L273" s="570" t="s">
        <v>5365</v>
      </c>
      <c r="M273" s="571">
        <f>IFERROR(VLOOKUP(L273,REAJUSTE!A:O,15,),"")</f>
        <v>1.018</v>
      </c>
    </row>
    <row r="274" spans="1:13" x14ac:dyDescent="0.25">
      <c r="A274" s="659">
        <v>40531</v>
      </c>
      <c r="B274" s="1029" t="s">
        <v>18418</v>
      </c>
      <c r="C274" s="1030" t="s">
        <v>14186</v>
      </c>
      <c r="D274" s="575">
        <f t="shared" si="12"/>
        <v>2699.37</v>
      </c>
      <c r="E274" s="576">
        <f t="shared" si="13"/>
        <v>2188.91</v>
      </c>
      <c r="I274" s="1033">
        <v>2651.65</v>
      </c>
      <c r="L274" s="570" t="s">
        <v>5365</v>
      </c>
      <c r="M274" s="571">
        <f>IFERROR(VLOOKUP(L274,REAJUSTE!A:O,15,),"")</f>
        <v>1.018</v>
      </c>
    </row>
    <row r="275" spans="1:13" x14ac:dyDescent="0.25">
      <c r="A275" s="659">
        <v>40532</v>
      </c>
      <c r="B275" s="1029" t="s">
        <v>18419</v>
      </c>
      <c r="C275" s="1030" t="s">
        <v>14186</v>
      </c>
      <c r="D275" s="575">
        <f t="shared" si="12"/>
        <v>4162.32</v>
      </c>
      <c r="E275" s="576">
        <f t="shared" si="13"/>
        <v>3375.21</v>
      </c>
      <c r="I275" s="1033">
        <v>4088.73</v>
      </c>
      <c r="L275" s="570" t="s">
        <v>5365</v>
      </c>
      <c r="M275" s="571">
        <f>IFERROR(VLOOKUP(L275,REAJUSTE!A:O,15,),"")</f>
        <v>1.018</v>
      </c>
    </row>
    <row r="276" spans="1:13" x14ac:dyDescent="0.25">
      <c r="A276" s="659">
        <v>40533</v>
      </c>
      <c r="B276" s="1029" t="s">
        <v>18420</v>
      </c>
      <c r="C276" s="1030" t="s">
        <v>14186</v>
      </c>
      <c r="D276" s="575">
        <f t="shared" si="12"/>
        <v>6017.33</v>
      </c>
      <c r="E276" s="576">
        <f t="shared" si="13"/>
        <v>4879.4399999999996</v>
      </c>
      <c r="I276" s="1033">
        <v>5910.94</v>
      </c>
      <c r="L276" s="570" t="s">
        <v>5365</v>
      </c>
      <c r="M276" s="571">
        <f>IFERROR(VLOOKUP(L276,REAJUSTE!A:O,15,),"")</f>
        <v>1.018</v>
      </c>
    </row>
    <row r="277" spans="1:13" x14ac:dyDescent="0.25">
      <c r="A277" s="659">
        <v>40534</v>
      </c>
      <c r="B277" s="1029" t="s">
        <v>18421</v>
      </c>
      <c r="C277" s="1030" t="s">
        <v>14186</v>
      </c>
      <c r="D277" s="575">
        <f t="shared" si="12"/>
        <v>10896</v>
      </c>
      <c r="E277" s="576">
        <f t="shared" si="13"/>
        <v>8835.5400000000009</v>
      </c>
      <c r="I277" s="1033">
        <v>10703.34</v>
      </c>
      <c r="L277" s="570" t="s">
        <v>5365</v>
      </c>
      <c r="M277" s="571">
        <f>IFERROR(VLOOKUP(L277,REAJUSTE!A:O,15,),"")</f>
        <v>1.018</v>
      </c>
    </row>
    <row r="278" spans="1:13" x14ac:dyDescent="0.25">
      <c r="A278" s="659">
        <v>40540</v>
      </c>
      <c r="B278" s="1029" t="s">
        <v>18422</v>
      </c>
      <c r="C278" s="1030" t="s">
        <v>14186</v>
      </c>
      <c r="D278" s="575">
        <f t="shared" si="12"/>
        <v>2389.4499999999998</v>
      </c>
      <c r="E278" s="576">
        <f t="shared" si="13"/>
        <v>1937.6</v>
      </c>
      <c r="I278" s="1033">
        <v>2347.21</v>
      </c>
      <c r="L278" s="570" t="s">
        <v>5365</v>
      </c>
      <c r="M278" s="571">
        <f>IFERROR(VLOOKUP(L278,REAJUSTE!A:O,15,),"")</f>
        <v>1.018</v>
      </c>
    </row>
    <row r="279" spans="1:13" x14ac:dyDescent="0.25">
      <c r="A279" s="659">
        <v>40541</v>
      </c>
      <c r="B279" s="1029" t="s">
        <v>18423</v>
      </c>
      <c r="C279" s="1030" t="s">
        <v>14186</v>
      </c>
      <c r="D279" s="575">
        <f t="shared" si="12"/>
        <v>3906.65</v>
      </c>
      <c r="E279" s="576">
        <f t="shared" si="13"/>
        <v>3167.89</v>
      </c>
      <c r="I279" s="1033">
        <v>3837.58</v>
      </c>
      <c r="L279" s="570" t="s">
        <v>5365</v>
      </c>
      <c r="M279" s="571">
        <f>IFERROR(VLOOKUP(L279,REAJUSTE!A:O,15,),"")</f>
        <v>1.018</v>
      </c>
    </row>
    <row r="280" spans="1:13" x14ac:dyDescent="0.25">
      <c r="A280" s="659">
        <v>40542</v>
      </c>
      <c r="B280" s="1029" t="s">
        <v>18424</v>
      </c>
      <c r="C280" s="1030" t="s">
        <v>14186</v>
      </c>
      <c r="D280" s="575">
        <f t="shared" si="12"/>
        <v>7440.84</v>
      </c>
      <c r="E280" s="576">
        <f t="shared" si="13"/>
        <v>6033.76</v>
      </c>
      <c r="I280" s="1033">
        <v>7309.28</v>
      </c>
      <c r="L280" s="570" t="s">
        <v>5365</v>
      </c>
      <c r="M280" s="571">
        <f>IFERROR(VLOOKUP(L280,REAJUSTE!A:O,15,),"")</f>
        <v>1.018</v>
      </c>
    </row>
    <row r="281" spans="1:13" x14ac:dyDescent="0.25">
      <c r="A281" s="659">
        <v>40543</v>
      </c>
      <c r="B281" s="1029" t="s">
        <v>18425</v>
      </c>
      <c r="C281" s="1030" t="s">
        <v>14186</v>
      </c>
      <c r="D281" s="575">
        <f t="shared" si="12"/>
        <v>10803.32</v>
      </c>
      <c r="E281" s="576">
        <f t="shared" si="13"/>
        <v>8760.39</v>
      </c>
      <c r="I281" s="1033">
        <v>10612.3</v>
      </c>
      <c r="L281" s="570" t="s">
        <v>5365</v>
      </c>
      <c r="M281" s="571">
        <f>IFERROR(VLOOKUP(L281,REAJUSTE!A:O,15,),"")</f>
        <v>1.018</v>
      </c>
    </row>
    <row r="282" spans="1:13" x14ac:dyDescent="0.25">
      <c r="A282" s="659">
        <v>40544</v>
      </c>
      <c r="B282" s="1029" t="s">
        <v>18426</v>
      </c>
      <c r="C282" s="1030" t="s">
        <v>14186</v>
      </c>
      <c r="D282" s="575">
        <f t="shared" si="12"/>
        <v>18905.45</v>
      </c>
      <c r="E282" s="576">
        <f t="shared" si="13"/>
        <v>15330.4</v>
      </c>
      <c r="I282" s="1033">
        <v>18571.169999999998</v>
      </c>
      <c r="L282" s="570" t="s">
        <v>5365</v>
      </c>
      <c r="M282" s="571">
        <f>IFERROR(VLOOKUP(L282,REAJUSTE!A:O,15,),"")</f>
        <v>1.018</v>
      </c>
    </row>
    <row r="283" spans="1:13" x14ac:dyDescent="0.25">
      <c r="A283" s="659">
        <v>40565</v>
      </c>
      <c r="B283" s="1029" t="s">
        <v>18427</v>
      </c>
      <c r="C283" s="1030" t="s">
        <v>14186</v>
      </c>
      <c r="D283" s="575">
        <f t="shared" si="12"/>
        <v>4562.9399999999996</v>
      </c>
      <c r="E283" s="576">
        <f t="shared" si="13"/>
        <v>3700.08</v>
      </c>
      <c r="I283" s="1033">
        <v>4482.26</v>
      </c>
      <c r="L283" s="570" t="s">
        <v>5365</v>
      </c>
      <c r="M283" s="571">
        <f>IFERROR(VLOOKUP(L283,REAJUSTE!A:O,15,),"")</f>
        <v>1.018</v>
      </c>
    </row>
    <row r="284" spans="1:13" x14ac:dyDescent="0.25">
      <c r="A284" s="659">
        <v>40656</v>
      </c>
      <c r="B284" s="1029" t="s">
        <v>18428</v>
      </c>
      <c r="C284" s="1030" t="s">
        <v>14186</v>
      </c>
      <c r="D284" s="575">
        <f t="shared" si="12"/>
        <v>336.24</v>
      </c>
      <c r="E284" s="576">
        <f t="shared" si="13"/>
        <v>272.64999999999998</v>
      </c>
      <c r="I284" s="1032">
        <v>330.3</v>
      </c>
      <c r="L284" s="570" t="s">
        <v>5365</v>
      </c>
      <c r="M284" s="571">
        <f>IFERROR(VLOOKUP(L284,REAJUSTE!A:O,15,),"")</f>
        <v>1.018</v>
      </c>
    </row>
    <row r="285" spans="1:13" ht="18" x14ac:dyDescent="0.25">
      <c r="A285" s="659">
        <v>41102</v>
      </c>
      <c r="B285" s="141" t="s">
        <v>18429</v>
      </c>
      <c r="C285" s="1030" t="s">
        <v>14224</v>
      </c>
      <c r="D285" s="575">
        <f t="shared" si="12"/>
        <v>3976.96</v>
      </c>
      <c r="E285" s="576">
        <f t="shared" si="13"/>
        <v>3224.91</v>
      </c>
      <c r="I285" s="1033">
        <v>3906.65</v>
      </c>
      <c r="L285" s="570" t="s">
        <v>5365</v>
      </c>
      <c r="M285" s="571">
        <f>IFERROR(VLOOKUP(L285,REAJUSTE!A:O,15,),"")</f>
        <v>1.018</v>
      </c>
    </row>
    <row r="286" spans="1:13" ht="18" x14ac:dyDescent="0.25">
      <c r="A286" s="659">
        <v>41103</v>
      </c>
      <c r="B286" s="141" t="s">
        <v>18430</v>
      </c>
      <c r="C286" s="1030" t="s">
        <v>14224</v>
      </c>
      <c r="D286" s="575">
        <f t="shared" si="12"/>
        <v>5135.09</v>
      </c>
      <c r="E286" s="576">
        <f t="shared" si="13"/>
        <v>4164.03</v>
      </c>
      <c r="I286" s="1033">
        <v>5044.3</v>
      </c>
      <c r="L286" s="570" t="s">
        <v>5365</v>
      </c>
      <c r="M286" s="571">
        <f>IFERROR(VLOOKUP(L286,REAJUSTE!A:O,15,),"")</f>
        <v>1.018</v>
      </c>
    </row>
    <row r="287" spans="1:13" ht="18" x14ac:dyDescent="0.25">
      <c r="A287" s="659">
        <v>41104</v>
      </c>
      <c r="B287" s="141" t="s">
        <v>18431</v>
      </c>
      <c r="C287" s="1030" t="s">
        <v>14224</v>
      </c>
      <c r="D287" s="575">
        <f t="shared" si="12"/>
        <v>6043.1</v>
      </c>
      <c r="E287" s="576">
        <f t="shared" si="13"/>
        <v>4900.34</v>
      </c>
      <c r="I287" s="1033">
        <v>5936.25</v>
      </c>
      <c r="L287" s="570" t="s">
        <v>5365</v>
      </c>
      <c r="M287" s="571">
        <f>IFERROR(VLOOKUP(L287,REAJUSTE!A:O,15,),"")</f>
        <v>1.018</v>
      </c>
    </row>
    <row r="288" spans="1:13" x14ac:dyDescent="0.25">
      <c r="A288" s="659">
        <v>41155</v>
      </c>
      <c r="B288" s="1029" t="s">
        <v>18432</v>
      </c>
      <c r="C288" s="1030" t="s">
        <v>14224</v>
      </c>
      <c r="D288" s="575">
        <f t="shared" si="12"/>
        <v>7888.14</v>
      </c>
      <c r="E288" s="576">
        <f t="shared" si="13"/>
        <v>6396.48</v>
      </c>
      <c r="I288" s="1033">
        <v>7748.67</v>
      </c>
      <c r="L288" s="570" t="s">
        <v>5365</v>
      </c>
      <c r="M288" s="571">
        <f>IFERROR(VLOOKUP(L288,REAJUSTE!A:O,15,),"")</f>
        <v>1.018</v>
      </c>
    </row>
    <row r="289" spans="1:13" ht="18" x14ac:dyDescent="0.25">
      <c r="A289" s="659">
        <v>40635</v>
      </c>
      <c r="B289" s="141" t="s">
        <v>18433</v>
      </c>
      <c r="C289" s="1030" t="s">
        <v>14224</v>
      </c>
      <c r="D289" s="575">
        <f t="shared" si="12"/>
        <v>24678.880000000001</v>
      </c>
      <c r="E289" s="576">
        <f t="shared" si="13"/>
        <v>20012.060000000001</v>
      </c>
      <c r="I289" s="1033">
        <v>24242.52</v>
      </c>
      <c r="L289" s="570" t="s">
        <v>5365</v>
      </c>
      <c r="M289" s="571">
        <f>IFERROR(VLOOKUP(L289,REAJUSTE!A:O,15,),"")</f>
        <v>1.018</v>
      </c>
    </row>
    <row r="290" spans="1:13" ht="18" x14ac:dyDescent="0.25">
      <c r="A290" s="659">
        <v>42230</v>
      </c>
      <c r="B290" s="141" t="s">
        <v>18434</v>
      </c>
      <c r="C290" s="1030" t="s">
        <v>14224</v>
      </c>
      <c r="D290" s="575">
        <f t="shared" si="12"/>
        <v>20562.93</v>
      </c>
      <c r="E290" s="576">
        <f t="shared" si="13"/>
        <v>16674.439999999999</v>
      </c>
      <c r="I290" s="1033">
        <v>20199.349999999999</v>
      </c>
      <c r="L290" s="570" t="s">
        <v>5365</v>
      </c>
      <c r="M290" s="571">
        <f>IFERROR(VLOOKUP(L290,REAJUSTE!A:O,15,),"")</f>
        <v>1.018</v>
      </c>
    </row>
    <row r="291" spans="1:13" x14ac:dyDescent="0.25">
      <c r="A291" s="659">
        <v>40658</v>
      </c>
      <c r="B291" s="1029" t="s">
        <v>18435</v>
      </c>
      <c r="C291" s="1030" t="s">
        <v>18088</v>
      </c>
      <c r="D291" s="575">
        <f t="shared" si="12"/>
        <v>8.69</v>
      </c>
      <c r="E291" s="576">
        <f t="shared" si="13"/>
        <v>7.04</v>
      </c>
      <c r="I291" s="1032">
        <v>8.5399999999999991</v>
      </c>
      <c r="L291" s="570" t="s">
        <v>5365</v>
      </c>
      <c r="M291" s="571">
        <f>IFERROR(VLOOKUP(L291,REAJUSTE!A:O,15,),"")</f>
        <v>1.018</v>
      </c>
    </row>
    <row r="292" spans="1:13" x14ac:dyDescent="0.25">
      <c r="A292" s="659">
        <v>41161</v>
      </c>
      <c r="B292" s="1029" t="s">
        <v>18436</v>
      </c>
      <c r="C292" s="1030" t="s">
        <v>14186</v>
      </c>
      <c r="D292" s="575">
        <f t="shared" si="12"/>
        <v>6701.66</v>
      </c>
      <c r="E292" s="576">
        <f t="shared" si="13"/>
        <v>5434.36</v>
      </c>
      <c r="I292" s="1033">
        <v>6583.17</v>
      </c>
      <c r="L292" s="570" t="s">
        <v>5365</v>
      </c>
      <c r="M292" s="571">
        <f>IFERROR(VLOOKUP(L292,REAJUSTE!A:O,15,),"")</f>
        <v>1.018</v>
      </c>
    </row>
    <row r="293" spans="1:13" x14ac:dyDescent="0.25">
      <c r="A293" s="659">
        <v>40563</v>
      </c>
      <c r="B293" s="1029" t="s">
        <v>18437</v>
      </c>
      <c r="C293" s="1030" t="s">
        <v>14186</v>
      </c>
      <c r="D293" s="575">
        <f t="shared" si="12"/>
        <v>6476.5</v>
      </c>
      <c r="E293" s="576">
        <f t="shared" si="13"/>
        <v>5251.78</v>
      </c>
      <c r="I293" s="1033">
        <v>6361.99</v>
      </c>
      <c r="L293" s="570" t="s">
        <v>5365</v>
      </c>
      <c r="M293" s="571">
        <f>IFERROR(VLOOKUP(L293,REAJUSTE!A:O,15,),"")</f>
        <v>1.018</v>
      </c>
    </row>
    <row r="294" spans="1:13" x14ac:dyDescent="0.25">
      <c r="A294" s="659">
        <v>40564</v>
      </c>
      <c r="B294" s="1029" t="s">
        <v>18438</v>
      </c>
      <c r="C294" s="1030" t="s">
        <v>14186</v>
      </c>
      <c r="D294" s="575">
        <f t="shared" si="12"/>
        <v>7941.15</v>
      </c>
      <c r="E294" s="576">
        <f t="shared" si="13"/>
        <v>6439.46</v>
      </c>
      <c r="I294" s="1033">
        <v>7800.74</v>
      </c>
      <c r="L294" s="570" t="s">
        <v>5365</v>
      </c>
      <c r="M294" s="571">
        <f>IFERROR(VLOOKUP(L294,REAJUSTE!A:O,15,),"")</f>
        <v>1.018</v>
      </c>
    </row>
    <row r="295" spans="1:13" x14ac:dyDescent="0.25">
      <c r="A295" s="659">
        <v>41333</v>
      </c>
      <c r="B295" s="1029" t="s">
        <v>18439</v>
      </c>
      <c r="C295" s="1030" t="s">
        <v>14186</v>
      </c>
      <c r="D295" s="575">
        <f t="shared" si="12"/>
        <v>3432.26</v>
      </c>
      <c r="E295" s="576">
        <f t="shared" si="13"/>
        <v>2783.21</v>
      </c>
      <c r="I295" s="1033">
        <v>3371.58</v>
      </c>
      <c r="L295" s="570" t="s">
        <v>5365</v>
      </c>
      <c r="M295" s="571">
        <f>IFERROR(VLOOKUP(L295,REAJUSTE!A:O,15,),"")</f>
        <v>1.018</v>
      </c>
    </row>
    <row r="296" spans="1:13" x14ac:dyDescent="0.25">
      <c r="A296" s="659">
        <v>40545</v>
      </c>
      <c r="B296" s="1029" t="s">
        <v>18440</v>
      </c>
      <c r="C296" s="1030" t="s">
        <v>14186</v>
      </c>
      <c r="D296" s="575">
        <f t="shared" si="12"/>
        <v>3007</v>
      </c>
      <c r="E296" s="576">
        <f t="shared" si="13"/>
        <v>2438.37</v>
      </c>
      <c r="I296" s="1033">
        <v>2953.84</v>
      </c>
      <c r="L296" s="570" t="s">
        <v>5365</v>
      </c>
      <c r="M296" s="571">
        <f>IFERROR(VLOOKUP(L296,REAJUSTE!A:O,15,),"")</f>
        <v>1.018</v>
      </c>
    </row>
    <row r="297" spans="1:13" x14ac:dyDescent="0.25">
      <c r="A297" s="659">
        <v>40546</v>
      </c>
      <c r="B297" s="1029" t="s">
        <v>18441</v>
      </c>
      <c r="C297" s="1030" t="s">
        <v>14186</v>
      </c>
      <c r="D297" s="575">
        <f t="shared" si="12"/>
        <v>4616.68</v>
      </c>
      <c r="E297" s="576">
        <f t="shared" si="13"/>
        <v>3743.65</v>
      </c>
      <c r="I297" s="1033">
        <v>4535.05</v>
      </c>
      <c r="L297" s="570" t="s">
        <v>5365</v>
      </c>
      <c r="M297" s="571">
        <f>IFERROR(VLOOKUP(L297,REAJUSTE!A:O,15,),"")</f>
        <v>1.018</v>
      </c>
    </row>
    <row r="298" spans="1:13" x14ac:dyDescent="0.25">
      <c r="A298" s="659">
        <v>40547</v>
      </c>
      <c r="B298" s="1029" t="s">
        <v>18442</v>
      </c>
      <c r="C298" s="1030" t="s">
        <v>14186</v>
      </c>
      <c r="D298" s="575">
        <f t="shared" si="12"/>
        <v>5728.55</v>
      </c>
      <c r="E298" s="576">
        <f t="shared" si="13"/>
        <v>4645.2700000000004</v>
      </c>
      <c r="I298" s="1033">
        <v>5627.26</v>
      </c>
      <c r="L298" s="570" t="s">
        <v>5365</v>
      </c>
      <c r="M298" s="571">
        <f>IFERROR(VLOOKUP(L298,REAJUSTE!A:O,15,),"")</f>
        <v>1.018</v>
      </c>
    </row>
    <row r="299" spans="1:13" x14ac:dyDescent="0.25">
      <c r="A299" s="659">
        <v>40548</v>
      </c>
      <c r="B299" s="1029" t="s">
        <v>18443</v>
      </c>
      <c r="C299" s="1030" t="s">
        <v>14186</v>
      </c>
      <c r="D299" s="575">
        <f t="shared" si="12"/>
        <v>6791.09</v>
      </c>
      <c r="E299" s="576">
        <f t="shared" si="13"/>
        <v>5506.88</v>
      </c>
      <c r="I299" s="1033">
        <v>6671.02</v>
      </c>
      <c r="L299" s="570" t="s">
        <v>5365</v>
      </c>
      <c r="M299" s="571">
        <f>IFERROR(VLOOKUP(L299,REAJUSTE!A:O,15,),"")</f>
        <v>1.018</v>
      </c>
    </row>
    <row r="300" spans="1:13" x14ac:dyDescent="0.25">
      <c r="A300" s="659">
        <v>40549</v>
      </c>
      <c r="B300" s="1029" t="s">
        <v>18444</v>
      </c>
      <c r="C300" s="1030" t="s">
        <v>14186</v>
      </c>
      <c r="D300" s="575">
        <f t="shared" si="12"/>
        <v>1982.44</v>
      </c>
      <c r="E300" s="576">
        <f t="shared" si="13"/>
        <v>1607.55</v>
      </c>
      <c r="I300" s="1033">
        <v>1947.39</v>
      </c>
      <c r="L300" s="570" t="s">
        <v>5365</v>
      </c>
      <c r="M300" s="571">
        <f>IFERROR(VLOOKUP(L300,REAJUSTE!A:O,15,),"")</f>
        <v>1.018</v>
      </c>
    </row>
    <row r="301" spans="1:13" x14ac:dyDescent="0.25">
      <c r="A301" s="659">
        <v>40550</v>
      </c>
      <c r="B301" s="1029" t="s">
        <v>18445</v>
      </c>
      <c r="C301" s="1030" t="s">
        <v>14186</v>
      </c>
      <c r="D301" s="575">
        <f t="shared" si="12"/>
        <v>2504.36</v>
      </c>
      <c r="E301" s="576">
        <f t="shared" si="13"/>
        <v>2030.78</v>
      </c>
      <c r="I301" s="1033">
        <v>2460.08</v>
      </c>
      <c r="L301" s="570" t="s">
        <v>5365</v>
      </c>
      <c r="M301" s="571">
        <f>IFERROR(VLOOKUP(L301,REAJUSTE!A:O,15,),"")</f>
        <v>1.018</v>
      </c>
    </row>
    <row r="302" spans="1:13" x14ac:dyDescent="0.25">
      <c r="A302" s="659">
        <v>40551</v>
      </c>
      <c r="B302" s="1029" t="s">
        <v>18446</v>
      </c>
      <c r="C302" s="1030" t="s">
        <v>14186</v>
      </c>
      <c r="D302" s="575">
        <f t="shared" si="12"/>
        <v>3159.73</v>
      </c>
      <c r="E302" s="576">
        <f t="shared" si="13"/>
        <v>2562.2199999999998</v>
      </c>
      <c r="I302" s="1033">
        <v>3103.87</v>
      </c>
      <c r="L302" s="570" t="s">
        <v>5365</v>
      </c>
      <c r="M302" s="571">
        <f>IFERROR(VLOOKUP(L302,REAJUSTE!A:O,15,),"")</f>
        <v>1.018</v>
      </c>
    </row>
    <row r="303" spans="1:13" x14ac:dyDescent="0.25">
      <c r="A303" s="659">
        <v>40552</v>
      </c>
      <c r="B303" s="1029" t="s">
        <v>18447</v>
      </c>
      <c r="C303" s="1030" t="s">
        <v>14186</v>
      </c>
      <c r="D303" s="575">
        <f t="shared" si="12"/>
        <v>5045.78</v>
      </c>
      <c r="E303" s="576">
        <f t="shared" si="13"/>
        <v>4091.61</v>
      </c>
      <c r="I303" s="1033">
        <v>4956.57</v>
      </c>
      <c r="L303" s="570" t="s">
        <v>5365</v>
      </c>
      <c r="M303" s="571">
        <f>IFERROR(VLOOKUP(L303,REAJUSTE!A:O,15,),"")</f>
        <v>1.018</v>
      </c>
    </row>
    <row r="304" spans="1:13" x14ac:dyDescent="0.25">
      <c r="A304" s="659">
        <v>41320</v>
      </c>
      <c r="B304" s="1029" t="s">
        <v>18448</v>
      </c>
      <c r="C304" s="1030" t="s">
        <v>14186</v>
      </c>
      <c r="D304" s="575">
        <f t="shared" si="12"/>
        <v>12067.9</v>
      </c>
      <c r="E304" s="576">
        <f t="shared" si="13"/>
        <v>9785.84</v>
      </c>
      <c r="I304" s="1033">
        <v>11854.52</v>
      </c>
      <c r="L304" s="570" t="s">
        <v>5365</v>
      </c>
      <c r="M304" s="571">
        <f>IFERROR(VLOOKUP(L304,REAJUSTE!A:O,15,),"")</f>
        <v>1.018</v>
      </c>
    </row>
    <row r="305" spans="1:13" x14ac:dyDescent="0.25">
      <c r="A305" s="659">
        <v>41184</v>
      </c>
      <c r="B305" s="1029" t="s">
        <v>18449</v>
      </c>
      <c r="C305" s="1030" t="s">
        <v>14224</v>
      </c>
      <c r="D305" s="575">
        <f t="shared" si="12"/>
        <v>2005.26</v>
      </c>
      <c r="E305" s="576">
        <f t="shared" si="13"/>
        <v>1626.06</v>
      </c>
      <c r="I305" s="1033">
        <v>1969.81</v>
      </c>
      <c r="L305" s="570" t="s">
        <v>5365</v>
      </c>
      <c r="M305" s="571">
        <f>IFERROR(VLOOKUP(L305,REAJUSTE!A:O,15,),"")</f>
        <v>1.018</v>
      </c>
    </row>
    <row r="306" spans="1:13" x14ac:dyDescent="0.25">
      <c r="A306" s="659">
        <v>41338</v>
      </c>
      <c r="B306" s="1029" t="s">
        <v>18450</v>
      </c>
      <c r="C306" s="1030" t="s">
        <v>14186</v>
      </c>
      <c r="D306" s="575">
        <f t="shared" si="12"/>
        <v>916.73</v>
      </c>
      <c r="E306" s="576">
        <f t="shared" si="13"/>
        <v>743.37</v>
      </c>
      <c r="I306" s="1032">
        <v>900.53</v>
      </c>
      <c r="L306" s="570" t="s">
        <v>5365</v>
      </c>
      <c r="M306" s="571">
        <f>IFERROR(VLOOKUP(L306,REAJUSTE!A:O,15,),"")</f>
        <v>1.018</v>
      </c>
    </row>
    <row r="307" spans="1:13" x14ac:dyDescent="0.25">
      <c r="A307" s="659">
        <v>40561</v>
      </c>
      <c r="B307" s="1029" t="s">
        <v>18451</v>
      </c>
      <c r="C307" s="1030" t="s">
        <v>14186</v>
      </c>
      <c r="D307" s="575">
        <f t="shared" si="12"/>
        <v>637.08000000000004</v>
      </c>
      <c r="E307" s="576">
        <f t="shared" si="13"/>
        <v>516.6</v>
      </c>
      <c r="I307" s="1032">
        <v>625.82000000000005</v>
      </c>
      <c r="L307" s="570" t="s">
        <v>5365</v>
      </c>
      <c r="M307" s="571">
        <f>IFERROR(VLOOKUP(L307,REAJUSTE!A:O,15,),"")</f>
        <v>1.018</v>
      </c>
    </row>
    <row r="308" spans="1:13" x14ac:dyDescent="0.25">
      <c r="A308" s="659">
        <v>40672</v>
      </c>
      <c r="B308" s="1029" t="s">
        <v>18452</v>
      </c>
      <c r="C308" s="1030" t="s">
        <v>14224</v>
      </c>
      <c r="D308" s="575">
        <f t="shared" si="12"/>
        <v>812.69</v>
      </c>
      <c r="E308" s="576">
        <f t="shared" si="13"/>
        <v>659</v>
      </c>
      <c r="I308" s="1032">
        <v>798.33</v>
      </c>
      <c r="L308" s="570" t="s">
        <v>5365</v>
      </c>
      <c r="M308" s="571">
        <f>IFERROR(VLOOKUP(L308,REAJUSTE!A:O,15,),"")</f>
        <v>1.018</v>
      </c>
    </row>
    <row r="309" spans="1:13" x14ac:dyDescent="0.25">
      <c r="A309" s="659">
        <v>40703</v>
      </c>
      <c r="B309" s="1029" t="s">
        <v>18453</v>
      </c>
      <c r="C309" s="1030" t="s">
        <v>14224</v>
      </c>
      <c r="D309" s="575">
        <f t="shared" si="12"/>
        <v>296.19</v>
      </c>
      <c r="E309" s="576">
        <f t="shared" si="13"/>
        <v>240.18</v>
      </c>
      <c r="I309" s="1032">
        <v>290.95999999999998</v>
      </c>
      <c r="L309" s="570" t="s">
        <v>5365</v>
      </c>
      <c r="M309" s="571">
        <f>IFERROR(VLOOKUP(L309,REAJUSTE!A:O,15,),"")</f>
        <v>1.018</v>
      </c>
    </row>
    <row r="310" spans="1:13" x14ac:dyDescent="0.25">
      <c r="A310" s="659">
        <v>40671</v>
      </c>
      <c r="B310" s="1029" t="s">
        <v>18454</v>
      </c>
      <c r="C310" s="1030" t="s">
        <v>14224</v>
      </c>
      <c r="D310" s="575">
        <f t="shared" si="12"/>
        <v>354.58</v>
      </c>
      <c r="E310" s="576">
        <f t="shared" si="13"/>
        <v>287.52</v>
      </c>
      <c r="I310" s="1032">
        <v>348.32</v>
      </c>
      <c r="L310" s="570" t="s">
        <v>5365</v>
      </c>
      <c r="M310" s="571">
        <f>IFERROR(VLOOKUP(L310,REAJUSTE!A:O,15,),"")</f>
        <v>1.018</v>
      </c>
    </row>
    <row r="311" spans="1:13" x14ac:dyDescent="0.25">
      <c r="A311" s="659">
        <v>41016</v>
      </c>
      <c r="B311" s="1029" t="s">
        <v>18455</v>
      </c>
      <c r="C311" s="1030" t="s">
        <v>14224</v>
      </c>
      <c r="D311" s="575">
        <f t="shared" si="12"/>
        <v>266.11</v>
      </c>
      <c r="E311" s="576">
        <f t="shared" si="13"/>
        <v>215.78</v>
      </c>
      <c r="I311" s="1032">
        <v>261.41000000000003</v>
      </c>
      <c r="L311" s="570" t="s">
        <v>5365</v>
      </c>
      <c r="M311" s="571">
        <f>IFERROR(VLOOKUP(L311,REAJUSTE!A:O,15,),"")</f>
        <v>1.018</v>
      </c>
    </row>
    <row r="312" spans="1:13" x14ac:dyDescent="0.25">
      <c r="A312" s="659">
        <v>40952</v>
      </c>
      <c r="B312" s="1029" t="s">
        <v>18456</v>
      </c>
      <c r="C312" s="1030" t="s">
        <v>18088</v>
      </c>
      <c r="D312" s="575">
        <f t="shared" si="12"/>
        <v>58.52</v>
      </c>
      <c r="E312" s="576">
        <f t="shared" si="13"/>
        <v>47.45</v>
      </c>
      <c r="I312" s="1032">
        <v>57.49</v>
      </c>
      <c r="L312" s="570" t="s">
        <v>5365</v>
      </c>
      <c r="M312" s="571">
        <f>IFERROR(VLOOKUP(L312,REAJUSTE!A:O,15,),"")</f>
        <v>1.018</v>
      </c>
    </row>
    <row r="313" spans="1:13" x14ac:dyDescent="0.25">
      <c r="A313" s="659">
        <v>40953</v>
      </c>
      <c r="B313" s="1029" t="s">
        <v>18457</v>
      </c>
      <c r="C313" s="1030" t="s">
        <v>14224</v>
      </c>
      <c r="D313" s="575">
        <f t="shared" si="12"/>
        <v>141.02000000000001</v>
      </c>
      <c r="E313" s="576">
        <f t="shared" si="13"/>
        <v>114.35</v>
      </c>
      <c r="I313" s="1032">
        <v>138.53</v>
      </c>
      <c r="L313" s="570" t="s">
        <v>5365</v>
      </c>
      <c r="M313" s="571">
        <f>IFERROR(VLOOKUP(L313,REAJUSTE!A:O,15,),"")</f>
        <v>1.018</v>
      </c>
    </row>
    <row r="314" spans="1:13" ht="18" x14ac:dyDescent="0.25">
      <c r="A314" s="659">
        <v>40708</v>
      </c>
      <c r="B314" s="141" t="s">
        <v>18458</v>
      </c>
      <c r="C314" s="1030" t="s">
        <v>18088</v>
      </c>
      <c r="D314" s="575">
        <f t="shared" si="12"/>
        <v>127.45</v>
      </c>
      <c r="E314" s="576">
        <f t="shared" si="13"/>
        <v>103.34</v>
      </c>
      <c r="I314" s="1032">
        <v>125.2</v>
      </c>
      <c r="L314" s="570" t="s">
        <v>5365</v>
      </c>
      <c r="M314" s="571">
        <f>IFERROR(VLOOKUP(L314,REAJUSTE!A:O,15,),"")</f>
        <v>1.018</v>
      </c>
    </row>
    <row r="315" spans="1:13" x14ac:dyDescent="0.25">
      <c r="A315" s="659">
        <v>40377</v>
      </c>
      <c r="B315" s="1029" t="s">
        <v>18459</v>
      </c>
      <c r="C315" s="1030" t="s">
        <v>18088</v>
      </c>
      <c r="D315" s="575">
        <f t="shared" si="12"/>
        <v>8.34</v>
      </c>
      <c r="E315" s="576">
        <f t="shared" si="13"/>
        <v>6.76</v>
      </c>
      <c r="I315" s="1032">
        <v>8.1999999999999993</v>
      </c>
      <c r="L315" s="570" t="s">
        <v>5365</v>
      </c>
      <c r="M315" s="571">
        <f>IFERROR(VLOOKUP(L315,REAJUSTE!A:O,15,),"")</f>
        <v>1.018</v>
      </c>
    </row>
    <row r="316" spans="1:13" x14ac:dyDescent="0.25">
      <c r="A316" s="659">
        <v>40378</v>
      </c>
      <c r="B316" s="1029" t="s">
        <v>18460</v>
      </c>
      <c r="C316" s="1030" t="s">
        <v>18088</v>
      </c>
      <c r="D316" s="575">
        <f t="shared" si="12"/>
        <v>14.1</v>
      </c>
      <c r="E316" s="576">
        <f t="shared" si="13"/>
        <v>11.43</v>
      </c>
      <c r="I316" s="1032">
        <v>13.86</v>
      </c>
      <c r="L316" s="570" t="s">
        <v>5365</v>
      </c>
      <c r="M316" s="571">
        <f>IFERROR(VLOOKUP(L316,REAJUSTE!A:O,15,),"")</f>
        <v>1.018</v>
      </c>
    </row>
    <row r="317" spans="1:13" x14ac:dyDescent="0.25">
      <c r="A317" s="659">
        <v>41389</v>
      </c>
      <c r="B317" s="1029" t="s">
        <v>18461</v>
      </c>
      <c r="C317" s="1030" t="s">
        <v>18086</v>
      </c>
      <c r="D317" s="575">
        <f t="shared" si="12"/>
        <v>7.87</v>
      </c>
      <c r="E317" s="576">
        <f t="shared" si="13"/>
        <v>6.38</v>
      </c>
      <c r="I317" s="1032">
        <v>7.74</v>
      </c>
      <c r="L317" s="570" t="s">
        <v>5365</v>
      </c>
      <c r="M317" s="571">
        <f>IFERROR(VLOOKUP(L317,REAJUSTE!A:O,15,),"")</f>
        <v>1.018</v>
      </c>
    </row>
    <row r="318" spans="1:13" ht="18" x14ac:dyDescent="0.25">
      <c r="A318" s="659">
        <v>40715</v>
      </c>
      <c r="B318" s="141" t="s">
        <v>18462</v>
      </c>
      <c r="C318" s="1030" t="s">
        <v>18086</v>
      </c>
      <c r="D318" s="575">
        <f t="shared" si="12"/>
        <v>110.68</v>
      </c>
      <c r="E318" s="576">
        <f t="shared" si="13"/>
        <v>89.75</v>
      </c>
      <c r="I318" s="1032">
        <v>108.73</v>
      </c>
      <c r="L318" s="570" t="s">
        <v>5365</v>
      </c>
      <c r="M318" s="571">
        <f>IFERROR(VLOOKUP(L318,REAJUSTE!A:O,15,),"")</f>
        <v>1.018</v>
      </c>
    </row>
    <row r="319" spans="1:13" ht="18" x14ac:dyDescent="0.25">
      <c r="A319" s="659">
        <v>40716</v>
      </c>
      <c r="B319" s="141" t="s">
        <v>18463</v>
      </c>
      <c r="C319" s="1030" t="s">
        <v>18086</v>
      </c>
      <c r="D319" s="575">
        <f t="shared" si="12"/>
        <v>170.71</v>
      </c>
      <c r="E319" s="576">
        <f t="shared" si="13"/>
        <v>138.41999999999999</v>
      </c>
      <c r="I319" s="1032">
        <v>167.7</v>
      </c>
      <c r="L319" s="570" t="s">
        <v>5365</v>
      </c>
      <c r="M319" s="571">
        <f>IFERROR(VLOOKUP(L319,REAJUSTE!A:O,15,),"")</f>
        <v>1.018</v>
      </c>
    </row>
    <row r="320" spans="1:13" ht="18" x14ac:dyDescent="0.25">
      <c r="A320" s="659">
        <v>40717</v>
      </c>
      <c r="B320" s="141" t="s">
        <v>18464</v>
      </c>
      <c r="C320" s="1030" t="s">
        <v>18086</v>
      </c>
      <c r="D320" s="575">
        <f t="shared" si="12"/>
        <v>170.71</v>
      </c>
      <c r="E320" s="576">
        <f t="shared" si="13"/>
        <v>138.41999999999999</v>
      </c>
      <c r="I320" s="1032">
        <v>167.7</v>
      </c>
      <c r="L320" s="570" t="s">
        <v>5365</v>
      </c>
      <c r="M320" s="571">
        <f>IFERROR(VLOOKUP(L320,REAJUSTE!A:O,15,),"")</f>
        <v>1.018</v>
      </c>
    </row>
    <row r="321" spans="1:13" ht="18" x14ac:dyDescent="0.25">
      <c r="A321" s="659">
        <v>40718</v>
      </c>
      <c r="B321" s="141" t="s">
        <v>18465</v>
      </c>
      <c r="C321" s="1030" t="s">
        <v>18086</v>
      </c>
      <c r="D321" s="575">
        <f t="shared" si="12"/>
        <v>170.71</v>
      </c>
      <c r="E321" s="576">
        <f t="shared" si="13"/>
        <v>138.41999999999999</v>
      </c>
      <c r="I321" s="1032">
        <v>167.7</v>
      </c>
      <c r="L321" s="570" t="s">
        <v>5365</v>
      </c>
      <c r="M321" s="571">
        <f>IFERROR(VLOOKUP(L321,REAJUSTE!A:O,15,),"")</f>
        <v>1.018</v>
      </c>
    </row>
    <row r="322" spans="1:13" x14ac:dyDescent="0.25">
      <c r="A322" s="659">
        <v>40652</v>
      </c>
      <c r="B322" s="1029" t="s">
        <v>18466</v>
      </c>
      <c r="C322" s="1030" t="s">
        <v>14224</v>
      </c>
      <c r="D322" s="575">
        <f t="shared" si="12"/>
        <v>657.58</v>
      </c>
      <c r="E322" s="576">
        <f t="shared" si="13"/>
        <v>533.23</v>
      </c>
      <c r="I322" s="1032">
        <v>645.96</v>
      </c>
      <c r="L322" s="570" t="s">
        <v>5365</v>
      </c>
      <c r="M322" s="571">
        <f>IFERROR(VLOOKUP(L322,REAJUSTE!A:O,15,),"")</f>
        <v>1.018</v>
      </c>
    </row>
    <row r="323" spans="1:13" ht="18" x14ac:dyDescent="0.25">
      <c r="A323" s="659">
        <v>41090</v>
      </c>
      <c r="B323" s="141" t="s">
        <v>18467</v>
      </c>
      <c r="C323" s="1030" t="s">
        <v>18086</v>
      </c>
      <c r="D323" s="575">
        <f t="shared" si="12"/>
        <v>1393</v>
      </c>
      <c r="E323" s="576">
        <f t="shared" si="13"/>
        <v>1129.58</v>
      </c>
      <c r="I323" s="1033">
        <v>1368.37</v>
      </c>
      <c r="L323" s="570" t="s">
        <v>5365</v>
      </c>
      <c r="M323" s="571">
        <f>IFERROR(VLOOKUP(L323,REAJUSTE!A:O,15,),"")</f>
        <v>1.018</v>
      </c>
    </row>
    <row r="324" spans="1:13" x14ac:dyDescent="0.25">
      <c r="A324" s="659">
        <v>40350</v>
      </c>
      <c r="B324" s="1029" t="s">
        <v>18468</v>
      </c>
      <c r="C324" s="1030" t="s">
        <v>18086</v>
      </c>
      <c r="D324" s="575">
        <f t="shared" si="12"/>
        <v>617.75</v>
      </c>
      <c r="E324" s="576">
        <f t="shared" si="13"/>
        <v>500.93</v>
      </c>
      <c r="I324" s="1032">
        <v>606.83000000000004</v>
      </c>
      <c r="L324" s="570" t="s">
        <v>5365</v>
      </c>
      <c r="M324" s="571">
        <f>IFERROR(VLOOKUP(L324,REAJUSTE!A:O,15,),"")</f>
        <v>1.018</v>
      </c>
    </row>
    <row r="325" spans="1:13" x14ac:dyDescent="0.25">
      <c r="A325" s="659">
        <v>40351</v>
      </c>
      <c r="B325" s="1029" t="s">
        <v>18469</v>
      </c>
      <c r="C325" s="1030" t="s">
        <v>18086</v>
      </c>
      <c r="D325" s="575">
        <f t="shared" si="12"/>
        <v>662.66</v>
      </c>
      <c r="E325" s="576">
        <f t="shared" si="13"/>
        <v>537.34</v>
      </c>
      <c r="I325" s="1032">
        <v>650.95000000000005</v>
      </c>
      <c r="L325" s="570" t="s">
        <v>5365</v>
      </c>
      <c r="M325" s="571">
        <f>IFERROR(VLOOKUP(L325,REAJUSTE!A:O,15,),"")</f>
        <v>1.018</v>
      </c>
    </row>
    <row r="326" spans="1:13" x14ac:dyDescent="0.25">
      <c r="A326" s="659">
        <v>40353</v>
      </c>
      <c r="B326" s="1029" t="s">
        <v>18470</v>
      </c>
      <c r="C326" s="1030" t="s">
        <v>18086</v>
      </c>
      <c r="D326" s="575">
        <f t="shared" si="12"/>
        <v>685.28</v>
      </c>
      <c r="E326" s="576">
        <f t="shared" si="13"/>
        <v>555.69000000000005</v>
      </c>
      <c r="I326" s="1032">
        <v>673.17</v>
      </c>
      <c r="L326" s="570" t="s">
        <v>5365</v>
      </c>
      <c r="M326" s="571">
        <f>IFERROR(VLOOKUP(L326,REAJUSTE!A:O,15,),"")</f>
        <v>1.018</v>
      </c>
    </row>
    <row r="327" spans="1:13" x14ac:dyDescent="0.25">
      <c r="A327" s="659">
        <v>40349</v>
      </c>
      <c r="B327" s="1029" t="s">
        <v>18471</v>
      </c>
      <c r="C327" s="1030" t="s">
        <v>18086</v>
      </c>
      <c r="D327" s="575">
        <f t="shared" si="12"/>
        <v>673.83</v>
      </c>
      <c r="E327" s="576">
        <f t="shared" si="13"/>
        <v>546.4</v>
      </c>
      <c r="I327" s="1032">
        <v>661.92</v>
      </c>
      <c r="L327" s="570" t="s">
        <v>5365</v>
      </c>
      <c r="M327" s="571">
        <f>IFERROR(VLOOKUP(L327,REAJUSTE!A:O,15,),"")</f>
        <v>1.018</v>
      </c>
    </row>
    <row r="328" spans="1:13" x14ac:dyDescent="0.25">
      <c r="A328" s="659">
        <v>40358</v>
      </c>
      <c r="B328" s="1029" t="s">
        <v>18472</v>
      </c>
      <c r="C328" s="1030" t="s">
        <v>18086</v>
      </c>
      <c r="D328" s="575">
        <f t="shared" si="12"/>
        <v>861.3</v>
      </c>
      <c r="E328" s="576">
        <f t="shared" si="13"/>
        <v>698.42</v>
      </c>
      <c r="I328" s="1032">
        <v>846.08</v>
      </c>
      <c r="L328" s="570" t="s">
        <v>5365</v>
      </c>
      <c r="M328" s="571">
        <f>IFERROR(VLOOKUP(L328,REAJUSTE!A:O,15,),"")</f>
        <v>1.018</v>
      </c>
    </row>
    <row r="329" spans="1:13" x14ac:dyDescent="0.25">
      <c r="A329" s="659">
        <v>40361</v>
      </c>
      <c r="B329" s="1029" t="s">
        <v>18473</v>
      </c>
      <c r="C329" s="1030" t="s">
        <v>18086</v>
      </c>
      <c r="D329" s="575">
        <f t="shared" si="12"/>
        <v>900.43</v>
      </c>
      <c r="E329" s="576">
        <f t="shared" si="13"/>
        <v>730.15</v>
      </c>
      <c r="I329" s="1032">
        <v>884.51</v>
      </c>
      <c r="L329" s="570" t="s">
        <v>5365</v>
      </c>
      <c r="M329" s="571">
        <f>IFERROR(VLOOKUP(L329,REAJUSTE!A:O,15,),"")</f>
        <v>1.018</v>
      </c>
    </row>
    <row r="330" spans="1:13" x14ac:dyDescent="0.25">
      <c r="A330" s="659">
        <v>40360</v>
      </c>
      <c r="B330" s="1029" t="s">
        <v>18474</v>
      </c>
      <c r="C330" s="1030" t="s">
        <v>18086</v>
      </c>
      <c r="D330" s="575">
        <f t="shared" ref="D330:D393" si="14">TRUNC(I330*M330,2)</f>
        <v>893.62</v>
      </c>
      <c r="E330" s="576">
        <f t="shared" ref="E330:E393" si="15">TRUNC(D330/1.2332,2)</f>
        <v>724.63</v>
      </c>
      <c r="I330" s="1032">
        <v>877.82</v>
      </c>
      <c r="L330" s="570" t="s">
        <v>5365</v>
      </c>
      <c r="M330" s="571">
        <f>IFERROR(VLOOKUP(L330,REAJUSTE!A:O,15,),"")</f>
        <v>1.018</v>
      </c>
    </row>
    <row r="331" spans="1:13" x14ac:dyDescent="0.25">
      <c r="A331" s="659">
        <v>40363</v>
      </c>
      <c r="B331" s="1029" t="s">
        <v>18475</v>
      </c>
      <c r="C331" s="1030" t="s">
        <v>18086</v>
      </c>
      <c r="D331" s="575">
        <f t="shared" si="14"/>
        <v>935.58</v>
      </c>
      <c r="E331" s="576">
        <f t="shared" si="15"/>
        <v>758.66</v>
      </c>
      <c r="I331" s="1032">
        <v>919.04</v>
      </c>
      <c r="L331" s="570" t="s">
        <v>5365</v>
      </c>
      <c r="M331" s="571">
        <f>IFERROR(VLOOKUP(L331,REAJUSTE!A:O,15,),"")</f>
        <v>1.018</v>
      </c>
    </row>
    <row r="332" spans="1:13" ht="18" x14ac:dyDescent="0.25">
      <c r="A332" s="659">
        <v>40362</v>
      </c>
      <c r="B332" s="141" t="s">
        <v>18476</v>
      </c>
      <c r="C332" s="1030" t="s">
        <v>18086</v>
      </c>
      <c r="D332" s="575">
        <f t="shared" si="14"/>
        <v>927.95</v>
      </c>
      <c r="E332" s="576">
        <f t="shared" si="15"/>
        <v>752.47</v>
      </c>
      <c r="I332" s="1032">
        <v>911.55</v>
      </c>
      <c r="L332" s="570" t="s">
        <v>5365</v>
      </c>
      <c r="M332" s="571">
        <f>IFERROR(VLOOKUP(L332,REAJUSTE!A:O,15,),"")</f>
        <v>1.018</v>
      </c>
    </row>
    <row r="333" spans="1:13" x14ac:dyDescent="0.25">
      <c r="A333" s="659">
        <v>40368</v>
      </c>
      <c r="B333" s="1029" t="s">
        <v>18477</v>
      </c>
      <c r="C333" s="1030" t="s">
        <v>18086</v>
      </c>
      <c r="D333" s="575">
        <f t="shared" si="14"/>
        <v>1146.53</v>
      </c>
      <c r="E333" s="576">
        <f t="shared" si="15"/>
        <v>929.71</v>
      </c>
      <c r="I333" s="1033">
        <v>1126.26</v>
      </c>
      <c r="L333" s="570" t="s">
        <v>5365</v>
      </c>
      <c r="M333" s="571">
        <f>IFERROR(VLOOKUP(L333,REAJUSTE!A:O,15,),"")</f>
        <v>1.018</v>
      </c>
    </row>
    <row r="334" spans="1:13" x14ac:dyDescent="0.25">
      <c r="A334" s="659">
        <v>40365</v>
      </c>
      <c r="B334" s="1029" t="s">
        <v>18478</v>
      </c>
      <c r="C334" s="1030" t="s">
        <v>18086</v>
      </c>
      <c r="D334" s="575">
        <f t="shared" si="14"/>
        <v>967.99</v>
      </c>
      <c r="E334" s="576">
        <f t="shared" si="15"/>
        <v>784.94</v>
      </c>
      <c r="I334" s="1032">
        <v>950.88</v>
      </c>
      <c r="L334" s="570" t="s">
        <v>5365</v>
      </c>
      <c r="M334" s="571">
        <f>IFERROR(VLOOKUP(L334,REAJUSTE!A:O,15,),"")</f>
        <v>1.018</v>
      </c>
    </row>
    <row r="335" spans="1:13" x14ac:dyDescent="0.25">
      <c r="A335" s="659">
        <v>40364</v>
      </c>
      <c r="B335" s="1029" t="s">
        <v>18479</v>
      </c>
      <c r="C335" s="1030" t="s">
        <v>18086</v>
      </c>
      <c r="D335" s="575">
        <f t="shared" si="14"/>
        <v>959.6</v>
      </c>
      <c r="E335" s="576">
        <f t="shared" si="15"/>
        <v>778.13</v>
      </c>
      <c r="I335" s="1032">
        <v>942.64</v>
      </c>
      <c r="L335" s="570" t="s">
        <v>5365</v>
      </c>
      <c r="M335" s="571">
        <f>IFERROR(VLOOKUP(L335,REAJUSTE!A:O,15,),"")</f>
        <v>1.018</v>
      </c>
    </row>
    <row r="336" spans="1:13" x14ac:dyDescent="0.25">
      <c r="A336" s="659">
        <v>40369</v>
      </c>
      <c r="B336" s="1029" t="s">
        <v>18480</v>
      </c>
      <c r="C336" s="1030" t="s">
        <v>18086</v>
      </c>
      <c r="D336" s="575">
        <f t="shared" si="14"/>
        <v>1196.73</v>
      </c>
      <c r="E336" s="576">
        <f t="shared" si="15"/>
        <v>970.42</v>
      </c>
      <c r="I336" s="1033">
        <v>1175.57</v>
      </c>
      <c r="L336" s="570" t="s">
        <v>5365</v>
      </c>
      <c r="M336" s="571">
        <f>IFERROR(VLOOKUP(L336,REAJUSTE!A:O,15,),"")</f>
        <v>1.018</v>
      </c>
    </row>
    <row r="337" spans="1:13" x14ac:dyDescent="0.25">
      <c r="A337" s="659">
        <v>40371</v>
      </c>
      <c r="B337" s="1029" t="s">
        <v>18481</v>
      </c>
      <c r="C337" s="1030" t="s">
        <v>18086</v>
      </c>
      <c r="D337" s="575">
        <f t="shared" si="14"/>
        <v>2005.48</v>
      </c>
      <c r="E337" s="576">
        <f t="shared" si="15"/>
        <v>1626.24</v>
      </c>
      <c r="I337" s="1033">
        <v>1970.02</v>
      </c>
      <c r="L337" s="570" t="s">
        <v>5365</v>
      </c>
      <c r="M337" s="571">
        <f>IFERROR(VLOOKUP(L337,REAJUSTE!A:O,15,),"")</f>
        <v>1.018</v>
      </c>
    </row>
    <row r="338" spans="1:13" ht="18" x14ac:dyDescent="0.25">
      <c r="A338" s="659">
        <v>40467</v>
      </c>
      <c r="B338" s="141" t="s">
        <v>18482</v>
      </c>
      <c r="C338" s="1030" t="s">
        <v>14224</v>
      </c>
      <c r="D338" s="575">
        <f t="shared" si="14"/>
        <v>700.55</v>
      </c>
      <c r="E338" s="576">
        <f t="shared" si="15"/>
        <v>568.07000000000005</v>
      </c>
      <c r="I338" s="1032">
        <v>688.17</v>
      </c>
      <c r="L338" s="570" t="s">
        <v>5365</v>
      </c>
      <c r="M338" s="571">
        <f>IFERROR(VLOOKUP(L338,REAJUSTE!A:O,15,),"")</f>
        <v>1.018</v>
      </c>
    </row>
    <row r="339" spans="1:13" ht="18" x14ac:dyDescent="0.25">
      <c r="A339" s="659">
        <v>40468</v>
      </c>
      <c r="B339" s="141" t="s">
        <v>18483</v>
      </c>
      <c r="C339" s="1030" t="s">
        <v>14224</v>
      </c>
      <c r="D339" s="575">
        <f t="shared" si="14"/>
        <v>700.55</v>
      </c>
      <c r="E339" s="576">
        <f t="shared" si="15"/>
        <v>568.07000000000005</v>
      </c>
      <c r="I339" s="1032">
        <v>688.17</v>
      </c>
      <c r="L339" s="570" t="s">
        <v>5365</v>
      </c>
      <c r="M339" s="571">
        <f>IFERROR(VLOOKUP(L339,REAJUSTE!A:O,15,),"")</f>
        <v>1.018</v>
      </c>
    </row>
    <row r="340" spans="1:13" ht="18" x14ac:dyDescent="0.25">
      <c r="A340" s="659">
        <v>40469</v>
      </c>
      <c r="B340" s="141" t="s">
        <v>18484</v>
      </c>
      <c r="C340" s="1030" t="s">
        <v>14224</v>
      </c>
      <c r="D340" s="575">
        <f t="shared" si="14"/>
        <v>633.80999999999995</v>
      </c>
      <c r="E340" s="576">
        <f t="shared" si="15"/>
        <v>513.95000000000005</v>
      </c>
      <c r="I340" s="1032">
        <v>622.61</v>
      </c>
      <c r="L340" s="570" t="s">
        <v>5365</v>
      </c>
      <c r="M340" s="571">
        <f>IFERROR(VLOOKUP(L340,REAJUSTE!A:O,15,),"")</f>
        <v>1.018</v>
      </c>
    </row>
    <row r="341" spans="1:13" ht="18" x14ac:dyDescent="0.25">
      <c r="A341" s="659">
        <v>40470</v>
      </c>
      <c r="B341" s="141" t="s">
        <v>18485</v>
      </c>
      <c r="C341" s="1030" t="s">
        <v>14224</v>
      </c>
      <c r="D341" s="575">
        <f t="shared" si="14"/>
        <v>633.80999999999995</v>
      </c>
      <c r="E341" s="576">
        <f t="shared" si="15"/>
        <v>513.95000000000005</v>
      </c>
      <c r="I341" s="1032">
        <v>622.61</v>
      </c>
      <c r="L341" s="570" t="s">
        <v>5365</v>
      </c>
      <c r="M341" s="571">
        <f>IFERROR(VLOOKUP(L341,REAJUSTE!A:O,15,),"")</f>
        <v>1.018</v>
      </c>
    </row>
    <row r="342" spans="1:13" ht="18" x14ac:dyDescent="0.25">
      <c r="A342" s="659">
        <v>40471</v>
      </c>
      <c r="B342" s="141" t="s">
        <v>18486</v>
      </c>
      <c r="C342" s="1030" t="s">
        <v>14224</v>
      </c>
      <c r="D342" s="575">
        <f t="shared" si="14"/>
        <v>1337.09</v>
      </c>
      <c r="E342" s="576">
        <f t="shared" si="15"/>
        <v>1084.24</v>
      </c>
      <c r="I342" s="1033">
        <v>1313.45</v>
      </c>
      <c r="L342" s="570" t="s">
        <v>5365</v>
      </c>
      <c r="M342" s="571">
        <f>IFERROR(VLOOKUP(L342,REAJUSTE!A:O,15,),"")</f>
        <v>1.018</v>
      </c>
    </row>
    <row r="343" spans="1:13" x14ac:dyDescent="0.25">
      <c r="A343" s="659">
        <v>40472</v>
      </c>
      <c r="B343" s="1029" t="s">
        <v>18487</v>
      </c>
      <c r="C343" s="1030" t="s">
        <v>14224</v>
      </c>
      <c r="D343" s="575">
        <f t="shared" si="14"/>
        <v>1337.09</v>
      </c>
      <c r="E343" s="576">
        <f t="shared" si="15"/>
        <v>1084.24</v>
      </c>
      <c r="I343" s="1033">
        <v>1313.45</v>
      </c>
      <c r="L343" s="570" t="s">
        <v>5365</v>
      </c>
      <c r="M343" s="571">
        <f>IFERROR(VLOOKUP(L343,REAJUSTE!A:O,15,),"")</f>
        <v>1.018</v>
      </c>
    </row>
    <row r="344" spans="1:13" ht="18" x14ac:dyDescent="0.25">
      <c r="A344" s="659">
        <v>40473</v>
      </c>
      <c r="B344" s="141" t="s">
        <v>18488</v>
      </c>
      <c r="C344" s="1030" t="s">
        <v>14224</v>
      </c>
      <c r="D344" s="575">
        <f t="shared" si="14"/>
        <v>1338.57</v>
      </c>
      <c r="E344" s="576">
        <f t="shared" si="15"/>
        <v>1085.44</v>
      </c>
      <c r="I344" s="1033">
        <v>1314.91</v>
      </c>
      <c r="L344" s="570" t="s">
        <v>5365</v>
      </c>
      <c r="M344" s="571">
        <f>IFERROR(VLOOKUP(L344,REAJUSTE!A:O,15,),"")</f>
        <v>1.018</v>
      </c>
    </row>
    <row r="345" spans="1:13" ht="18" x14ac:dyDescent="0.25">
      <c r="A345" s="659">
        <v>40474</v>
      </c>
      <c r="B345" s="141" t="s">
        <v>18489</v>
      </c>
      <c r="C345" s="1030" t="s">
        <v>14224</v>
      </c>
      <c r="D345" s="575">
        <f t="shared" si="14"/>
        <v>1338.57</v>
      </c>
      <c r="E345" s="576">
        <f t="shared" si="15"/>
        <v>1085.44</v>
      </c>
      <c r="I345" s="1033">
        <v>1314.91</v>
      </c>
      <c r="L345" s="570" t="s">
        <v>5365</v>
      </c>
      <c r="M345" s="571">
        <f>IFERROR(VLOOKUP(L345,REAJUSTE!A:O,15,),"")</f>
        <v>1.018</v>
      </c>
    </row>
    <row r="346" spans="1:13" ht="18" x14ac:dyDescent="0.25">
      <c r="A346" s="659">
        <v>40475</v>
      </c>
      <c r="B346" s="141" t="s">
        <v>18490</v>
      </c>
      <c r="C346" s="1030" t="s">
        <v>14224</v>
      </c>
      <c r="D346" s="575">
        <f t="shared" si="14"/>
        <v>1572.29</v>
      </c>
      <c r="E346" s="576">
        <f t="shared" si="15"/>
        <v>1274.96</v>
      </c>
      <c r="I346" s="1033">
        <v>1544.49</v>
      </c>
      <c r="L346" s="570" t="s">
        <v>5365</v>
      </c>
      <c r="M346" s="571">
        <f>IFERROR(VLOOKUP(L346,REAJUSTE!A:O,15,),"")</f>
        <v>1.018</v>
      </c>
    </row>
    <row r="347" spans="1:13" ht="18" x14ac:dyDescent="0.25">
      <c r="A347" s="659">
        <v>40476</v>
      </c>
      <c r="B347" s="141" t="s">
        <v>18491</v>
      </c>
      <c r="C347" s="1030" t="s">
        <v>14224</v>
      </c>
      <c r="D347" s="575">
        <f t="shared" si="14"/>
        <v>1572.29</v>
      </c>
      <c r="E347" s="576">
        <f t="shared" si="15"/>
        <v>1274.96</v>
      </c>
      <c r="I347" s="1033">
        <v>1544.49</v>
      </c>
      <c r="L347" s="570" t="s">
        <v>5365</v>
      </c>
      <c r="M347" s="571">
        <f>IFERROR(VLOOKUP(L347,REAJUSTE!A:O,15,),"")</f>
        <v>1.018</v>
      </c>
    </row>
    <row r="348" spans="1:13" ht="18" x14ac:dyDescent="0.25">
      <c r="A348" s="659">
        <v>40477</v>
      </c>
      <c r="B348" s="141" t="s">
        <v>18492</v>
      </c>
      <c r="C348" s="1030" t="s">
        <v>14224</v>
      </c>
      <c r="D348" s="575">
        <f t="shared" si="14"/>
        <v>1669.73</v>
      </c>
      <c r="E348" s="576">
        <f t="shared" si="15"/>
        <v>1353.98</v>
      </c>
      <c r="I348" s="1033">
        <v>1640.21</v>
      </c>
      <c r="L348" s="570" t="s">
        <v>5365</v>
      </c>
      <c r="M348" s="571">
        <f>IFERROR(VLOOKUP(L348,REAJUSTE!A:O,15,),"")</f>
        <v>1.018</v>
      </c>
    </row>
    <row r="349" spans="1:13" x14ac:dyDescent="0.25">
      <c r="A349" s="659">
        <v>40478</v>
      </c>
      <c r="B349" s="1029" t="s">
        <v>18493</v>
      </c>
      <c r="C349" s="1030" t="s">
        <v>14224</v>
      </c>
      <c r="D349" s="575">
        <f t="shared" si="14"/>
        <v>1669.73</v>
      </c>
      <c r="E349" s="576">
        <f t="shared" si="15"/>
        <v>1353.98</v>
      </c>
      <c r="I349" s="1033">
        <v>1640.21</v>
      </c>
      <c r="L349" s="570" t="s">
        <v>5365</v>
      </c>
      <c r="M349" s="571">
        <f>IFERROR(VLOOKUP(L349,REAJUSTE!A:O,15,),"")</f>
        <v>1.018</v>
      </c>
    </row>
    <row r="350" spans="1:13" x14ac:dyDescent="0.25">
      <c r="A350" s="659">
        <v>40479</v>
      </c>
      <c r="B350" s="1029" t="s">
        <v>18494</v>
      </c>
      <c r="C350" s="1030" t="s">
        <v>14224</v>
      </c>
      <c r="D350" s="575">
        <f t="shared" si="14"/>
        <v>1966.28</v>
      </c>
      <c r="E350" s="576">
        <f t="shared" si="15"/>
        <v>1594.45</v>
      </c>
      <c r="I350" s="1033">
        <v>1931.52</v>
      </c>
      <c r="L350" s="570" t="s">
        <v>5365</v>
      </c>
      <c r="M350" s="571">
        <f>IFERROR(VLOOKUP(L350,REAJUSTE!A:O,15,),"")</f>
        <v>1.018</v>
      </c>
    </row>
    <row r="351" spans="1:13" ht="18" x14ac:dyDescent="0.25">
      <c r="A351" s="659">
        <v>40480</v>
      </c>
      <c r="B351" s="141" t="s">
        <v>18495</v>
      </c>
      <c r="C351" s="1030" t="s">
        <v>14224</v>
      </c>
      <c r="D351" s="575">
        <f t="shared" si="14"/>
        <v>2202.3000000000002</v>
      </c>
      <c r="E351" s="576">
        <f t="shared" si="15"/>
        <v>1785.84</v>
      </c>
      <c r="I351" s="1033">
        <v>2163.36</v>
      </c>
      <c r="L351" s="570" t="s">
        <v>5365</v>
      </c>
      <c r="M351" s="571">
        <f>IFERROR(VLOOKUP(L351,REAJUSTE!A:O,15,),"")</f>
        <v>1.018</v>
      </c>
    </row>
    <row r="352" spans="1:13" ht="18" x14ac:dyDescent="0.25">
      <c r="A352" s="659">
        <v>40481</v>
      </c>
      <c r="B352" s="141" t="s">
        <v>18496</v>
      </c>
      <c r="C352" s="1030" t="s">
        <v>14224</v>
      </c>
      <c r="D352" s="575">
        <f t="shared" si="14"/>
        <v>2202.3000000000002</v>
      </c>
      <c r="E352" s="576">
        <f t="shared" si="15"/>
        <v>1785.84</v>
      </c>
      <c r="I352" s="1033">
        <v>2163.36</v>
      </c>
      <c r="L352" s="570" t="s">
        <v>5365</v>
      </c>
      <c r="M352" s="571">
        <f>IFERROR(VLOOKUP(L352,REAJUSTE!A:O,15,),"")</f>
        <v>1.018</v>
      </c>
    </row>
    <row r="353" spans="1:13" ht="18" x14ac:dyDescent="0.25">
      <c r="A353" s="659">
        <v>40482</v>
      </c>
      <c r="B353" s="141" t="s">
        <v>18497</v>
      </c>
      <c r="C353" s="1030" t="s">
        <v>14224</v>
      </c>
      <c r="D353" s="575">
        <f t="shared" si="14"/>
        <v>2318.8000000000002</v>
      </c>
      <c r="E353" s="576">
        <f t="shared" si="15"/>
        <v>1880.31</v>
      </c>
      <c r="I353" s="1033">
        <v>2277.8000000000002</v>
      </c>
      <c r="L353" s="570" t="s">
        <v>5365</v>
      </c>
      <c r="M353" s="571">
        <f>IFERROR(VLOOKUP(L353,REAJUSTE!A:O,15,),"")</f>
        <v>1.018</v>
      </c>
    </row>
    <row r="354" spans="1:13" ht="18" x14ac:dyDescent="0.25">
      <c r="A354" s="659">
        <v>40483</v>
      </c>
      <c r="B354" s="141" t="s">
        <v>18498</v>
      </c>
      <c r="C354" s="1030" t="s">
        <v>14224</v>
      </c>
      <c r="D354" s="575">
        <f t="shared" si="14"/>
        <v>2318.8000000000002</v>
      </c>
      <c r="E354" s="576">
        <f t="shared" si="15"/>
        <v>1880.31</v>
      </c>
      <c r="I354" s="1033">
        <v>2277.8000000000002</v>
      </c>
      <c r="L354" s="570" t="s">
        <v>5365</v>
      </c>
      <c r="M354" s="571">
        <f>IFERROR(VLOOKUP(L354,REAJUSTE!A:O,15,),"")</f>
        <v>1.018</v>
      </c>
    </row>
    <row r="355" spans="1:13" ht="18" x14ac:dyDescent="0.25">
      <c r="A355" s="659">
        <v>40484</v>
      </c>
      <c r="B355" s="141" t="s">
        <v>18499</v>
      </c>
      <c r="C355" s="1030" t="s">
        <v>14224</v>
      </c>
      <c r="D355" s="575">
        <f t="shared" si="14"/>
        <v>2855.28</v>
      </c>
      <c r="E355" s="576">
        <f t="shared" si="15"/>
        <v>2315.34</v>
      </c>
      <c r="I355" s="1033">
        <v>2804.8</v>
      </c>
      <c r="L355" s="570" t="s">
        <v>5365</v>
      </c>
      <c r="M355" s="571">
        <f>IFERROR(VLOOKUP(L355,REAJUSTE!A:O,15,),"")</f>
        <v>1.018</v>
      </c>
    </row>
    <row r="356" spans="1:13" x14ac:dyDescent="0.25">
      <c r="A356" s="659">
        <v>40485</v>
      </c>
      <c r="B356" s="1029" t="s">
        <v>18500</v>
      </c>
      <c r="C356" s="1030" t="s">
        <v>14224</v>
      </c>
      <c r="D356" s="575">
        <f t="shared" si="14"/>
        <v>3038.18</v>
      </c>
      <c r="E356" s="576">
        <f t="shared" si="15"/>
        <v>2463.65</v>
      </c>
      <c r="I356" s="1033">
        <v>2984.46</v>
      </c>
      <c r="L356" s="570" t="s">
        <v>5365</v>
      </c>
      <c r="M356" s="571">
        <f>IFERROR(VLOOKUP(L356,REAJUSTE!A:O,15,),"")</f>
        <v>1.018</v>
      </c>
    </row>
    <row r="357" spans="1:13" ht="18" x14ac:dyDescent="0.25">
      <c r="A357" s="659">
        <v>40486</v>
      </c>
      <c r="B357" s="141" t="s">
        <v>18501</v>
      </c>
      <c r="C357" s="1030" t="s">
        <v>14224</v>
      </c>
      <c r="D357" s="575">
        <f t="shared" si="14"/>
        <v>3038.18</v>
      </c>
      <c r="E357" s="576">
        <f t="shared" si="15"/>
        <v>2463.65</v>
      </c>
      <c r="I357" s="1033">
        <v>2984.46</v>
      </c>
      <c r="L357" s="570" t="s">
        <v>5365</v>
      </c>
      <c r="M357" s="571">
        <f>IFERROR(VLOOKUP(L357,REAJUSTE!A:O,15,),"")</f>
        <v>1.018</v>
      </c>
    </row>
    <row r="358" spans="1:13" ht="18" x14ac:dyDescent="0.25">
      <c r="A358" s="659">
        <v>40487</v>
      </c>
      <c r="B358" s="141" t="s">
        <v>18502</v>
      </c>
      <c r="C358" s="1030" t="s">
        <v>14224</v>
      </c>
      <c r="D358" s="575">
        <f t="shared" si="14"/>
        <v>3186.44</v>
      </c>
      <c r="E358" s="576">
        <f t="shared" si="15"/>
        <v>2583.87</v>
      </c>
      <c r="I358" s="1033">
        <v>3130.1</v>
      </c>
      <c r="L358" s="570" t="s">
        <v>5365</v>
      </c>
      <c r="M358" s="571">
        <f>IFERROR(VLOOKUP(L358,REAJUSTE!A:O,15,),"")</f>
        <v>1.018</v>
      </c>
    </row>
    <row r="359" spans="1:13" ht="18" x14ac:dyDescent="0.25">
      <c r="A359" s="659">
        <v>40488</v>
      </c>
      <c r="B359" s="141" t="s">
        <v>18503</v>
      </c>
      <c r="C359" s="1030" t="s">
        <v>14224</v>
      </c>
      <c r="D359" s="575">
        <f t="shared" si="14"/>
        <v>3186.44</v>
      </c>
      <c r="E359" s="576">
        <f t="shared" si="15"/>
        <v>2583.87</v>
      </c>
      <c r="I359" s="1033">
        <v>3130.1</v>
      </c>
      <c r="L359" s="570" t="s">
        <v>5365</v>
      </c>
      <c r="M359" s="571">
        <f>IFERROR(VLOOKUP(L359,REAJUSTE!A:O,15,),"")</f>
        <v>1.018</v>
      </c>
    </row>
    <row r="360" spans="1:13" ht="18" x14ac:dyDescent="0.25">
      <c r="A360" s="659">
        <v>40489</v>
      </c>
      <c r="B360" s="141" t="s">
        <v>18504</v>
      </c>
      <c r="C360" s="1030" t="s">
        <v>14224</v>
      </c>
      <c r="D360" s="575">
        <f t="shared" si="14"/>
        <v>4237.08</v>
      </c>
      <c r="E360" s="576">
        <f t="shared" si="15"/>
        <v>3435.84</v>
      </c>
      <c r="I360" s="1033">
        <v>4162.17</v>
      </c>
      <c r="L360" s="570" t="s">
        <v>5365</v>
      </c>
      <c r="M360" s="571">
        <f>IFERROR(VLOOKUP(L360,REAJUSTE!A:O,15,),"")</f>
        <v>1.018</v>
      </c>
    </row>
    <row r="361" spans="1:13" x14ac:dyDescent="0.25">
      <c r="A361" s="659">
        <v>40417</v>
      </c>
      <c r="B361" s="1029" t="s">
        <v>18505</v>
      </c>
      <c r="C361" s="1030" t="s">
        <v>14224</v>
      </c>
      <c r="D361" s="575">
        <f t="shared" si="14"/>
        <v>145.41999999999999</v>
      </c>
      <c r="E361" s="576">
        <f t="shared" si="15"/>
        <v>117.92</v>
      </c>
      <c r="I361" s="1032">
        <v>142.85</v>
      </c>
      <c r="L361" s="570" t="s">
        <v>5365</v>
      </c>
      <c r="M361" s="571">
        <f>IFERROR(VLOOKUP(L361,REAJUSTE!A:O,15,),"")</f>
        <v>1.018</v>
      </c>
    </row>
    <row r="362" spans="1:13" x14ac:dyDescent="0.25">
      <c r="A362" s="659">
        <v>40418</v>
      </c>
      <c r="B362" s="1029" t="s">
        <v>18506</v>
      </c>
      <c r="C362" s="1030" t="s">
        <v>14224</v>
      </c>
      <c r="D362" s="575">
        <f t="shared" si="14"/>
        <v>155.93</v>
      </c>
      <c r="E362" s="576">
        <f t="shared" si="15"/>
        <v>126.44</v>
      </c>
      <c r="I362" s="1032">
        <v>153.18</v>
      </c>
      <c r="L362" s="570" t="s">
        <v>5365</v>
      </c>
      <c r="M362" s="571">
        <f>IFERROR(VLOOKUP(L362,REAJUSTE!A:O,15,),"")</f>
        <v>1.018</v>
      </c>
    </row>
    <row r="363" spans="1:13" x14ac:dyDescent="0.25">
      <c r="A363" s="659">
        <v>40419</v>
      </c>
      <c r="B363" s="1029" t="s">
        <v>18507</v>
      </c>
      <c r="C363" s="1030" t="s">
        <v>14224</v>
      </c>
      <c r="D363" s="575">
        <f t="shared" si="14"/>
        <v>187.26</v>
      </c>
      <c r="E363" s="576">
        <f t="shared" si="15"/>
        <v>151.84</v>
      </c>
      <c r="I363" s="1032">
        <v>183.95</v>
      </c>
      <c r="L363" s="570" t="s">
        <v>5365</v>
      </c>
      <c r="M363" s="571">
        <f>IFERROR(VLOOKUP(L363,REAJUSTE!A:O,15,),"")</f>
        <v>1.018</v>
      </c>
    </row>
    <row r="364" spans="1:13" x14ac:dyDescent="0.25">
      <c r="A364" s="659">
        <v>40420</v>
      </c>
      <c r="B364" s="1029" t="s">
        <v>18508</v>
      </c>
      <c r="C364" s="1030" t="s">
        <v>14224</v>
      </c>
      <c r="D364" s="575">
        <f t="shared" si="14"/>
        <v>200.3</v>
      </c>
      <c r="E364" s="576">
        <f t="shared" si="15"/>
        <v>162.41999999999999</v>
      </c>
      <c r="I364" s="1032">
        <v>196.76</v>
      </c>
      <c r="L364" s="570" t="s">
        <v>5365</v>
      </c>
      <c r="M364" s="571">
        <f>IFERROR(VLOOKUP(L364,REAJUSTE!A:O,15,),"")</f>
        <v>1.018</v>
      </c>
    </row>
    <row r="365" spans="1:13" x14ac:dyDescent="0.25">
      <c r="A365" s="659">
        <v>40422</v>
      </c>
      <c r="B365" s="1029" t="s">
        <v>18509</v>
      </c>
      <c r="C365" s="1030" t="s">
        <v>14224</v>
      </c>
      <c r="D365" s="575">
        <f t="shared" si="14"/>
        <v>262.33999999999997</v>
      </c>
      <c r="E365" s="576">
        <f t="shared" si="15"/>
        <v>212.73</v>
      </c>
      <c r="I365" s="1032">
        <v>257.70999999999998</v>
      </c>
      <c r="L365" s="570" t="s">
        <v>5365</v>
      </c>
      <c r="M365" s="571">
        <f>IFERROR(VLOOKUP(L365,REAJUSTE!A:O,15,),"")</f>
        <v>1.018</v>
      </c>
    </row>
    <row r="366" spans="1:13" x14ac:dyDescent="0.25">
      <c r="A366" s="659">
        <v>40423</v>
      </c>
      <c r="B366" s="1029" t="s">
        <v>18510</v>
      </c>
      <c r="C366" s="1030" t="s">
        <v>14224</v>
      </c>
      <c r="D366" s="575">
        <f t="shared" si="14"/>
        <v>263.86</v>
      </c>
      <c r="E366" s="576">
        <f t="shared" si="15"/>
        <v>213.96</v>
      </c>
      <c r="I366" s="1032">
        <v>259.2</v>
      </c>
      <c r="L366" s="570" t="s">
        <v>5365</v>
      </c>
      <c r="M366" s="571">
        <f>IFERROR(VLOOKUP(L366,REAJUSTE!A:O,15,),"")</f>
        <v>1.018</v>
      </c>
    </row>
    <row r="367" spans="1:13" x14ac:dyDescent="0.25">
      <c r="A367" s="659">
        <v>40426</v>
      </c>
      <c r="B367" s="1029" t="s">
        <v>18511</v>
      </c>
      <c r="C367" s="1030" t="s">
        <v>14224</v>
      </c>
      <c r="D367" s="575">
        <f t="shared" si="14"/>
        <v>417.59</v>
      </c>
      <c r="E367" s="576">
        <f t="shared" si="15"/>
        <v>338.62</v>
      </c>
      <c r="I367" s="1032">
        <v>410.21</v>
      </c>
      <c r="L367" s="570" t="s">
        <v>5365</v>
      </c>
      <c r="M367" s="571">
        <f>IFERROR(VLOOKUP(L367,REAJUSTE!A:O,15,),"")</f>
        <v>1.018</v>
      </c>
    </row>
    <row r="368" spans="1:13" x14ac:dyDescent="0.25">
      <c r="A368" s="659">
        <v>40427</v>
      </c>
      <c r="B368" s="1029" t="s">
        <v>18512</v>
      </c>
      <c r="C368" s="1030" t="s">
        <v>14224</v>
      </c>
      <c r="D368" s="575">
        <f t="shared" si="14"/>
        <v>430.05</v>
      </c>
      <c r="E368" s="576">
        <f t="shared" si="15"/>
        <v>348.72</v>
      </c>
      <c r="I368" s="1032">
        <v>422.45</v>
      </c>
      <c r="L368" s="570" t="s">
        <v>5365</v>
      </c>
      <c r="M368" s="571">
        <f>IFERROR(VLOOKUP(L368,REAJUSTE!A:O,15,),"")</f>
        <v>1.018</v>
      </c>
    </row>
    <row r="369" spans="1:13" ht="18" x14ac:dyDescent="0.25">
      <c r="A369" s="659">
        <v>40421</v>
      </c>
      <c r="B369" s="141" t="s">
        <v>18513</v>
      </c>
      <c r="C369" s="1030" t="s">
        <v>14224</v>
      </c>
      <c r="D369" s="575">
        <f t="shared" si="14"/>
        <v>237.9</v>
      </c>
      <c r="E369" s="576">
        <f t="shared" si="15"/>
        <v>192.91</v>
      </c>
      <c r="I369" s="1032">
        <v>233.7</v>
      </c>
      <c r="L369" s="570" t="s">
        <v>5365</v>
      </c>
      <c r="M369" s="571">
        <f>IFERROR(VLOOKUP(L369,REAJUSTE!A:O,15,),"")</f>
        <v>1.018</v>
      </c>
    </row>
    <row r="370" spans="1:13" x14ac:dyDescent="0.25">
      <c r="A370" s="659">
        <v>40424</v>
      </c>
      <c r="B370" s="1029" t="s">
        <v>18514</v>
      </c>
      <c r="C370" s="1030" t="s">
        <v>14224</v>
      </c>
      <c r="D370" s="575">
        <f t="shared" si="14"/>
        <v>302.14999999999998</v>
      </c>
      <c r="E370" s="576">
        <f t="shared" si="15"/>
        <v>245.01</v>
      </c>
      <c r="I370" s="1032">
        <v>296.81</v>
      </c>
      <c r="L370" s="570" t="s">
        <v>5365</v>
      </c>
      <c r="M370" s="571">
        <f>IFERROR(VLOOKUP(L370,REAJUSTE!A:O,15,),"")</f>
        <v>1.018</v>
      </c>
    </row>
    <row r="371" spans="1:13" ht="18" x14ac:dyDescent="0.25">
      <c r="A371" s="659">
        <v>40425</v>
      </c>
      <c r="B371" s="141" t="s">
        <v>18515</v>
      </c>
      <c r="C371" s="1030" t="s">
        <v>14224</v>
      </c>
      <c r="D371" s="575">
        <f t="shared" si="14"/>
        <v>309.57</v>
      </c>
      <c r="E371" s="576">
        <f t="shared" si="15"/>
        <v>251.02</v>
      </c>
      <c r="I371" s="1032">
        <v>304.10000000000002</v>
      </c>
      <c r="L371" s="570" t="s">
        <v>5365</v>
      </c>
      <c r="M371" s="571">
        <f>IFERROR(VLOOKUP(L371,REAJUSTE!A:O,15,),"")</f>
        <v>1.018</v>
      </c>
    </row>
    <row r="372" spans="1:13" ht="18" x14ac:dyDescent="0.25">
      <c r="A372" s="659">
        <v>40428</v>
      </c>
      <c r="B372" s="141" t="s">
        <v>18516</v>
      </c>
      <c r="C372" s="1030" t="s">
        <v>14224</v>
      </c>
      <c r="D372" s="575">
        <f t="shared" si="14"/>
        <v>518.26</v>
      </c>
      <c r="E372" s="576">
        <f t="shared" si="15"/>
        <v>420.25</v>
      </c>
      <c r="I372" s="1032">
        <v>509.1</v>
      </c>
      <c r="L372" s="570" t="s">
        <v>5365</v>
      </c>
      <c r="M372" s="571">
        <f>IFERROR(VLOOKUP(L372,REAJUSTE!A:O,15,),"")</f>
        <v>1.018</v>
      </c>
    </row>
    <row r="373" spans="1:13" ht="18" x14ac:dyDescent="0.25">
      <c r="A373" s="659">
        <v>40429</v>
      </c>
      <c r="B373" s="141" t="s">
        <v>18517</v>
      </c>
      <c r="C373" s="1030" t="s">
        <v>14224</v>
      </c>
      <c r="D373" s="575">
        <f t="shared" si="14"/>
        <v>518.26</v>
      </c>
      <c r="E373" s="576">
        <f t="shared" si="15"/>
        <v>420.25</v>
      </c>
      <c r="I373" s="1032">
        <v>509.1</v>
      </c>
      <c r="L373" s="570" t="s">
        <v>5365</v>
      </c>
      <c r="M373" s="571">
        <f>IFERROR(VLOOKUP(L373,REAJUSTE!A:O,15,),"")</f>
        <v>1.018</v>
      </c>
    </row>
    <row r="374" spans="1:13" ht="18" x14ac:dyDescent="0.25">
      <c r="A374" s="659">
        <v>40430</v>
      </c>
      <c r="B374" s="141" t="s">
        <v>18518</v>
      </c>
      <c r="C374" s="1030" t="s">
        <v>14224</v>
      </c>
      <c r="D374" s="575">
        <f t="shared" si="14"/>
        <v>484.89</v>
      </c>
      <c r="E374" s="576">
        <f t="shared" si="15"/>
        <v>393.19</v>
      </c>
      <c r="I374" s="1032">
        <v>476.32</v>
      </c>
      <c r="L374" s="570" t="s">
        <v>5365</v>
      </c>
      <c r="M374" s="571">
        <f>IFERROR(VLOOKUP(L374,REAJUSTE!A:O,15,),"")</f>
        <v>1.018</v>
      </c>
    </row>
    <row r="375" spans="1:13" ht="18" x14ac:dyDescent="0.25">
      <c r="A375" s="659">
        <v>40431</v>
      </c>
      <c r="B375" s="141" t="s">
        <v>18519</v>
      </c>
      <c r="C375" s="1030" t="s">
        <v>14224</v>
      </c>
      <c r="D375" s="575">
        <f t="shared" si="14"/>
        <v>484.89</v>
      </c>
      <c r="E375" s="576">
        <f t="shared" si="15"/>
        <v>393.19</v>
      </c>
      <c r="I375" s="1032">
        <v>476.32</v>
      </c>
      <c r="L375" s="570" t="s">
        <v>5365</v>
      </c>
      <c r="M375" s="571">
        <f>IFERROR(VLOOKUP(L375,REAJUSTE!A:O,15,),"")</f>
        <v>1.018</v>
      </c>
    </row>
    <row r="376" spans="1:13" x14ac:dyDescent="0.25">
      <c r="A376" s="659">
        <v>40432</v>
      </c>
      <c r="B376" s="1029" t="s">
        <v>18520</v>
      </c>
      <c r="C376" s="1030" t="s">
        <v>14224</v>
      </c>
      <c r="D376" s="575">
        <f t="shared" si="14"/>
        <v>981.62</v>
      </c>
      <c r="E376" s="576">
        <f t="shared" si="15"/>
        <v>795.99</v>
      </c>
      <c r="I376" s="1032">
        <v>964.27</v>
      </c>
      <c r="L376" s="570" t="s">
        <v>5365</v>
      </c>
      <c r="M376" s="571">
        <f>IFERROR(VLOOKUP(L376,REAJUSTE!A:O,15,),"")</f>
        <v>1.018</v>
      </c>
    </row>
    <row r="377" spans="1:13" ht="18" x14ac:dyDescent="0.25">
      <c r="A377" s="659">
        <v>40433</v>
      </c>
      <c r="B377" s="141" t="s">
        <v>18521</v>
      </c>
      <c r="C377" s="1030" t="s">
        <v>14224</v>
      </c>
      <c r="D377" s="575">
        <f t="shared" si="14"/>
        <v>981.62</v>
      </c>
      <c r="E377" s="576">
        <f t="shared" si="15"/>
        <v>795.99</v>
      </c>
      <c r="I377" s="1032">
        <v>964.27</v>
      </c>
      <c r="L377" s="570" t="s">
        <v>5365</v>
      </c>
      <c r="M377" s="571">
        <f>IFERROR(VLOOKUP(L377,REAJUSTE!A:O,15,),"")</f>
        <v>1.018</v>
      </c>
    </row>
    <row r="378" spans="1:13" ht="18" x14ac:dyDescent="0.25">
      <c r="A378" s="659">
        <v>40434</v>
      </c>
      <c r="B378" s="141" t="s">
        <v>18522</v>
      </c>
      <c r="C378" s="1030" t="s">
        <v>14224</v>
      </c>
      <c r="D378" s="575">
        <f t="shared" si="14"/>
        <v>982.37</v>
      </c>
      <c r="E378" s="576">
        <f t="shared" si="15"/>
        <v>796.6</v>
      </c>
      <c r="I378" s="1032">
        <v>965</v>
      </c>
      <c r="L378" s="570" t="s">
        <v>5365</v>
      </c>
      <c r="M378" s="571">
        <f>IFERROR(VLOOKUP(L378,REAJUSTE!A:O,15,),"")</f>
        <v>1.018</v>
      </c>
    </row>
    <row r="379" spans="1:13" ht="18" x14ac:dyDescent="0.25">
      <c r="A379" s="659">
        <v>40435</v>
      </c>
      <c r="B379" s="141" t="s">
        <v>18523</v>
      </c>
      <c r="C379" s="1030" t="s">
        <v>14224</v>
      </c>
      <c r="D379" s="575">
        <f t="shared" si="14"/>
        <v>982.37</v>
      </c>
      <c r="E379" s="576">
        <f t="shared" si="15"/>
        <v>796.6</v>
      </c>
      <c r="I379" s="1032">
        <v>965</v>
      </c>
      <c r="L379" s="570" t="s">
        <v>5365</v>
      </c>
      <c r="M379" s="571">
        <f>IFERROR(VLOOKUP(L379,REAJUSTE!A:O,15,),"")</f>
        <v>1.018</v>
      </c>
    </row>
    <row r="380" spans="1:13" ht="18" x14ac:dyDescent="0.25">
      <c r="A380" s="659">
        <v>40436</v>
      </c>
      <c r="B380" s="141" t="s">
        <v>18524</v>
      </c>
      <c r="C380" s="1030" t="s">
        <v>14224</v>
      </c>
      <c r="D380" s="575">
        <f t="shared" si="14"/>
        <v>1242.1099999999999</v>
      </c>
      <c r="E380" s="576">
        <f t="shared" si="15"/>
        <v>1007.22</v>
      </c>
      <c r="I380" s="1033">
        <v>1220.1500000000001</v>
      </c>
      <c r="L380" s="570" t="s">
        <v>5365</v>
      </c>
      <c r="M380" s="571">
        <f>IFERROR(VLOOKUP(L380,REAJUSTE!A:O,15,),"")</f>
        <v>1.018</v>
      </c>
    </row>
    <row r="381" spans="1:13" ht="18" x14ac:dyDescent="0.25">
      <c r="A381" s="659">
        <v>40437</v>
      </c>
      <c r="B381" s="141" t="s">
        <v>18525</v>
      </c>
      <c r="C381" s="1030" t="s">
        <v>14224</v>
      </c>
      <c r="D381" s="575">
        <f t="shared" si="14"/>
        <v>1242.1099999999999</v>
      </c>
      <c r="E381" s="576">
        <f t="shared" si="15"/>
        <v>1007.22</v>
      </c>
      <c r="I381" s="1033">
        <v>1220.1500000000001</v>
      </c>
      <c r="L381" s="570" t="s">
        <v>5365</v>
      </c>
      <c r="M381" s="571">
        <f>IFERROR(VLOOKUP(L381,REAJUSTE!A:O,15,),"")</f>
        <v>1.018</v>
      </c>
    </row>
    <row r="382" spans="1:13" x14ac:dyDescent="0.25">
      <c r="A382" s="659">
        <v>40438</v>
      </c>
      <c r="B382" s="1029" t="s">
        <v>18526</v>
      </c>
      <c r="C382" s="1030" t="s">
        <v>14224</v>
      </c>
      <c r="D382" s="575">
        <f t="shared" si="14"/>
        <v>1290.83</v>
      </c>
      <c r="E382" s="576">
        <f t="shared" si="15"/>
        <v>1046.73</v>
      </c>
      <c r="I382" s="1033">
        <v>1268.01</v>
      </c>
      <c r="L382" s="570" t="s">
        <v>5365</v>
      </c>
      <c r="M382" s="571">
        <f>IFERROR(VLOOKUP(L382,REAJUSTE!A:O,15,),"")</f>
        <v>1.018</v>
      </c>
    </row>
    <row r="383" spans="1:13" ht="18" x14ac:dyDescent="0.25">
      <c r="A383" s="659">
        <v>40439</v>
      </c>
      <c r="B383" s="141" t="s">
        <v>18527</v>
      </c>
      <c r="C383" s="1030" t="s">
        <v>14224</v>
      </c>
      <c r="D383" s="575">
        <f t="shared" si="14"/>
        <v>1290.83</v>
      </c>
      <c r="E383" s="576">
        <f t="shared" si="15"/>
        <v>1046.73</v>
      </c>
      <c r="I383" s="1033">
        <v>1268.01</v>
      </c>
      <c r="L383" s="570" t="s">
        <v>5365</v>
      </c>
      <c r="M383" s="571">
        <f>IFERROR(VLOOKUP(L383,REAJUSTE!A:O,15,),"")</f>
        <v>1.018</v>
      </c>
    </row>
    <row r="384" spans="1:13" ht="18" x14ac:dyDescent="0.25">
      <c r="A384" s="659">
        <v>40440</v>
      </c>
      <c r="B384" s="141" t="s">
        <v>18528</v>
      </c>
      <c r="C384" s="1030" t="s">
        <v>14224</v>
      </c>
      <c r="D384" s="575">
        <f t="shared" si="14"/>
        <v>1696.21</v>
      </c>
      <c r="E384" s="576">
        <f t="shared" si="15"/>
        <v>1375.45</v>
      </c>
      <c r="I384" s="1033">
        <v>1666.22</v>
      </c>
      <c r="L384" s="570" t="s">
        <v>5365</v>
      </c>
      <c r="M384" s="571">
        <f>IFERROR(VLOOKUP(L384,REAJUSTE!A:O,15,),"")</f>
        <v>1.018</v>
      </c>
    </row>
    <row r="385" spans="1:13" ht="18" x14ac:dyDescent="0.25">
      <c r="A385" s="659">
        <v>40441</v>
      </c>
      <c r="B385" s="141" t="s">
        <v>18529</v>
      </c>
      <c r="C385" s="1030" t="s">
        <v>14224</v>
      </c>
      <c r="D385" s="575">
        <f t="shared" si="14"/>
        <v>1696.21</v>
      </c>
      <c r="E385" s="576">
        <f t="shared" si="15"/>
        <v>1375.45</v>
      </c>
      <c r="I385" s="1033">
        <v>1666.22</v>
      </c>
      <c r="L385" s="570" t="s">
        <v>5365</v>
      </c>
      <c r="M385" s="571">
        <f>IFERROR(VLOOKUP(L385,REAJUSTE!A:O,15,),"")</f>
        <v>1.018</v>
      </c>
    </row>
    <row r="386" spans="1:13" ht="18" x14ac:dyDescent="0.25">
      <c r="A386" s="659">
        <v>40442</v>
      </c>
      <c r="B386" s="141" t="s">
        <v>18530</v>
      </c>
      <c r="C386" s="1030" t="s">
        <v>14224</v>
      </c>
      <c r="D386" s="575">
        <f t="shared" si="14"/>
        <v>1754.46</v>
      </c>
      <c r="E386" s="576">
        <f t="shared" si="15"/>
        <v>1422.68</v>
      </c>
      <c r="I386" s="1033">
        <v>1723.44</v>
      </c>
      <c r="L386" s="570" t="s">
        <v>5365</v>
      </c>
      <c r="M386" s="571">
        <f>IFERROR(VLOOKUP(L386,REAJUSTE!A:O,15,),"")</f>
        <v>1.018</v>
      </c>
    </row>
    <row r="387" spans="1:13" ht="18" x14ac:dyDescent="0.25">
      <c r="A387" s="659">
        <v>40443</v>
      </c>
      <c r="B387" s="141" t="s">
        <v>18531</v>
      </c>
      <c r="C387" s="1030" t="s">
        <v>14224</v>
      </c>
      <c r="D387" s="575">
        <f t="shared" si="14"/>
        <v>1754.46</v>
      </c>
      <c r="E387" s="576">
        <f t="shared" si="15"/>
        <v>1422.68</v>
      </c>
      <c r="I387" s="1033">
        <v>1723.44</v>
      </c>
      <c r="L387" s="570" t="s">
        <v>5365</v>
      </c>
      <c r="M387" s="571">
        <f>IFERROR(VLOOKUP(L387,REAJUSTE!A:O,15,),"")</f>
        <v>1.018</v>
      </c>
    </row>
    <row r="388" spans="1:13" x14ac:dyDescent="0.25">
      <c r="A388" s="659">
        <v>40444</v>
      </c>
      <c r="B388" s="1029" t="s">
        <v>18532</v>
      </c>
      <c r="C388" s="1030" t="s">
        <v>14224</v>
      </c>
      <c r="D388" s="575">
        <f t="shared" si="14"/>
        <v>352.72</v>
      </c>
      <c r="E388" s="576">
        <f t="shared" si="15"/>
        <v>286.02</v>
      </c>
      <c r="I388" s="1032">
        <v>346.49</v>
      </c>
      <c r="L388" s="570" t="s">
        <v>5365</v>
      </c>
      <c r="M388" s="571">
        <f>IFERROR(VLOOKUP(L388,REAJUSTE!A:O,15,),"")</f>
        <v>1.018</v>
      </c>
    </row>
    <row r="389" spans="1:13" x14ac:dyDescent="0.25">
      <c r="A389" s="659">
        <v>40445</v>
      </c>
      <c r="B389" s="1029" t="s">
        <v>18533</v>
      </c>
      <c r="C389" s="1030" t="s">
        <v>14224</v>
      </c>
      <c r="D389" s="575">
        <f t="shared" si="14"/>
        <v>352.72</v>
      </c>
      <c r="E389" s="576">
        <f t="shared" si="15"/>
        <v>286.02</v>
      </c>
      <c r="I389" s="1032">
        <v>346.49</v>
      </c>
      <c r="L389" s="570" t="s">
        <v>5365</v>
      </c>
      <c r="M389" s="571">
        <f>IFERROR(VLOOKUP(L389,REAJUSTE!A:O,15,),"")</f>
        <v>1.018</v>
      </c>
    </row>
    <row r="390" spans="1:13" ht="18" x14ac:dyDescent="0.25">
      <c r="A390" s="659">
        <v>40446</v>
      </c>
      <c r="B390" s="141" t="s">
        <v>18534</v>
      </c>
      <c r="C390" s="1030" t="s">
        <v>14224</v>
      </c>
      <c r="D390" s="575">
        <f t="shared" si="14"/>
        <v>319.35000000000002</v>
      </c>
      <c r="E390" s="576">
        <f t="shared" si="15"/>
        <v>258.95999999999998</v>
      </c>
      <c r="I390" s="1032">
        <v>313.70999999999998</v>
      </c>
      <c r="L390" s="570" t="s">
        <v>5365</v>
      </c>
      <c r="M390" s="571">
        <f>IFERROR(VLOOKUP(L390,REAJUSTE!A:O,15,),"")</f>
        <v>1.018</v>
      </c>
    </row>
    <row r="391" spans="1:13" ht="18" x14ac:dyDescent="0.25">
      <c r="A391" s="659">
        <v>40447</v>
      </c>
      <c r="B391" s="141" t="s">
        <v>18535</v>
      </c>
      <c r="C391" s="1030" t="s">
        <v>14224</v>
      </c>
      <c r="D391" s="575">
        <f t="shared" si="14"/>
        <v>319.35000000000002</v>
      </c>
      <c r="E391" s="576">
        <f t="shared" si="15"/>
        <v>258.95999999999998</v>
      </c>
      <c r="I391" s="1032">
        <v>313.70999999999998</v>
      </c>
      <c r="L391" s="570" t="s">
        <v>5365</v>
      </c>
      <c r="M391" s="571">
        <f>IFERROR(VLOOKUP(L391,REAJUSTE!A:O,15,),"")</f>
        <v>1.018</v>
      </c>
    </row>
    <row r="392" spans="1:13" ht="18" x14ac:dyDescent="0.25">
      <c r="A392" s="659">
        <v>40448</v>
      </c>
      <c r="B392" s="141" t="s">
        <v>18536</v>
      </c>
      <c r="C392" s="1030" t="s">
        <v>14224</v>
      </c>
      <c r="D392" s="575">
        <f t="shared" si="14"/>
        <v>747.55</v>
      </c>
      <c r="E392" s="576">
        <f t="shared" si="15"/>
        <v>606.17999999999995</v>
      </c>
      <c r="I392" s="1032">
        <v>734.34</v>
      </c>
      <c r="L392" s="570" t="s">
        <v>5365</v>
      </c>
      <c r="M392" s="571">
        <f>IFERROR(VLOOKUP(L392,REAJUSTE!A:O,15,),"")</f>
        <v>1.018</v>
      </c>
    </row>
    <row r="393" spans="1:13" ht="18" x14ac:dyDescent="0.25">
      <c r="A393" s="659">
        <v>40449</v>
      </c>
      <c r="B393" s="141" t="s">
        <v>18537</v>
      </c>
      <c r="C393" s="1030" t="s">
        <v>14224</v>
      </c>
      <c r="D393" s="575">
        <f t="shared" si="14"/>
        <v>747.55</v>
      </c>
      <c r="E393" s="576">
        <f t="shared" si="15"/>
        <v>606.17999999999995</v>
      </c>
      <c r="I393" s="1032">
        <v>734.34</v>
      </c>
      <c r="L393" s="570" t="s">
        <v>5365</v>
      </c>
      <c r="M393" s="571">
        <f>IFERROR(VLOOKUP(L393,REAJUSTE!A:O,15,),"")</f>
        <v>1.018</v>
      </c>
    </row>
    <row r="394" spans="1:13" ht="18" x14ac:dyDescent="0.25">
      <c r="A394" s="659">
        <v>40450</v>
      </c>
      <c r="B394" s="141" t="s">
        <v>18538</v>
      </c>
      <c r="C394" s="1030" t="s">
        <v>14224</v>
      </c>
      <c r="D394" s="575">
        <f t="shared" ref="D394:D457" si="16">TRUNC(I394*M394,2)</f>
        <v>748.3</v>
      </c>
      <c r="E394" s="576">
        <f t="shared" ref="E394:E457" si="17">TRUNC(D394/1.2332,2)</f>
        <v>606.79</v>
      </c>
      <c r="I394" s="1032">
        <v>735.07</v>
      </c>
      <c r="L394" s="570" t="s">
        <v>5365</v>
      </c>
      <c r="M394" s="571">
        <f>IFERROR(VLOOKUP(L394,REAJUSTE!A:O,15,),"")</f>
        <v>1.018</v>
      </c>
    </row>
    <row r="395" spans="1:13" x14ac:dyDescent="0.25">
      <c r="A395" s="659">
        <v>40451</v>
      </c>
      <c r="B395" s="1029" t="s">
        <v>18539</v>
      </c>
      <c r="C395" s="1030" t="s">
        <v>14224</v>
      </c>
      <c r="D395" s="575">
        <f t="shared" si="16"/>
        <v>748.3</v>
      </c>
      <c r="E395" s="576">
        <f t="shared" si="17"/>
        <v>606.79</v>
      </c>
      <c r="I395" s="1032">
        <v>735.07</v>
      </c>
      <c r="L395" s="570" t="s">
        <v>5365</v>
      </c>
      <c r="M395" s="571">
        <f>IFERROR(VLOOKUP(L395,REAJUSTE!A:O,15,),"")</f>
        <v>1.018</v>
      </c>
    </row>
    <row r="396" spans="1:13" ht="18" x14ac:dyDescent="0.25">
      <c r="A396" s="659">
        <v>40452</v>
      </c>
      <c r="B396" s="141" t="s">
        <v>18540</v>
      </c>
      <c r="C396" s="1030" t="s">
        <v>14224</v>
      </c>
      <c r="D396" s="575">
        <f t="shared" si="16"/>
        <v>863.82</v>
      </c>
      <c r="E396" s="576">
        <f t="shared" si="17"/>
        <v>700.47</v>
      </c>
      <c r="I396" s="1032">
        <v>848.55</v>
      </c>
      <c r="L396" s="570" t="s">
        <v>5365</v>
      </c>
      <c r="M396" s="571">
        <f>IFERROR(VLOOKUP(L396,REAJUSTE!A:O,15,),"")</f>
        <v>1.018</v>
      </c>
    </row>
    <row r="397" spans="1:13" ht="18" x14ac:dyDescent="0.25">
      <c r="A397" s="659">
        <v>40453</v>
      </c>
      <c r="B397" s="141" t="s">
        <v>18541</v>
      </c>
      <c r="C397" s="1030" t="s">
        <v>14224</v>
      </c>
      <c r="D397" s="575">
        <f t="shared" si="16"/>
        <v>863.82</v>
      </c>
      <c r="E397" s="576">
        <f t="shared" si="17"/>
        <v>700.47</v>
      </c>
      <c r="I397" s="1032">
        <v>848.55</v>
      </c>
      <c r="L397" s="570" t="s">
        <v>5365</v>
      </c>
      <c r="M397" s="571">
        <f>IFERROR(VLOOKUP(L397,REAJUSTE!A:O,15,),"")</f>
        <v>1.018</v>
      </c>
    </row>
    <row r="398" spans="1:13" ht="18" x14ac:dyDescent="0.25">
      <c r="A398" s="659">
        <v>40454</v>
      </c>
      <c r="B398" s="141" t="s">
        <v>18542</v>
      </c>
      <c r="C398" s="1030" t="s">
        <v>14224</v>
      </c>
      <c r="D398" s="575">
        <f t="shared" si="16"/>
        <v>912.54</v>
      </c>
      <c r="E398" s="576">
        <f t="shared" si="17"/>
        <v>739.97</v>
      </c>
      <c r="I398" s="1032">
        <v>896.41</v>
      </c>
      <c r="L398" s="570" t="s">
        <v>5365</v>
      </c>
      <c r="M398" s="571">
        <f>IFERROR(VLOOKUP(L398,REAJUSTE!A:O,15,),"")</f>
        <v>1.018</v>
      </c>
    </row>
    <row r="399" spans="1:13" ht="18" x14ac:dyDescent="0.25">
      <c r="A399" s="659">
        <v>40455</v>
      </c>
      <c r="B399" s="141" t="s">
        <v>18543</v>
      </c>
      <c r="C399" s="1030" t="s">
        <v>14224</v>
      </c>
      <c r="D399" s="575">
        <f t="shared" si="16"/>
        <v>912.54</v>
      </c>
      <c r="E399" s="576">
        <f t="shared" si="17"/>
        <v>739.97</v>
      </c>
      <c r="I399" s="1032">
        <v>896.41</v>
      </c>
      <c r="L399" s="570" t="s">
        <v>5365</v>
      </c>
      <c r="M399" s="571">
        <f>IFERROR(VLOOKUP(L399,REAJUSTE!A:O,15,),"")</f>
        <v>1.018</v>
      </c>
    </row>
    <row r="400" spans="1:13" ht="18" x14ac:dyDescent="0.25">
      <c r="A400" s="659">
        <v>40456</v>
      </c>
      <c r="B400" s="141" t="s">
        <v>18544</v>
      </c>
      <c r="C400" s="1030" t="s">
        <v>14224</v>
      </c>
      <c r="D400" s="575">
        <f t="shared" si="16"/>
        <v>1060.81</v>
      </c>
      <c r="E400" s="576">
        <f t="shared" si="17"/>
        <v>860.2</v>
      </c>
      <c r="I400" s="1033">
        <v>1042.06</v>
      </c>
      <c r="L400" s="570" t="s">
        <v>5365</v>
      </c>
      <c r="M400" s="571">
        <f>IFERROR(VLOOKUP(L400,REAJUSTE!A:O,15,),"")</f>
        <v>1.018</v>
      </c>
    </row>
    <row r="401" spans="1:13" ht="18" x14ac:dyDescent="0.25">
      <c r="A401" s="659">
        <v>40457</v>
      </c>
      <c r="B401" s="141" t="s">
        <v>18545</v>
      </c>
      <c r="C401" s="1030" t="s">
        <v>14224</v>
      </c>
      <c r="D401" s="575">
        <f t="shared" si="16"/>
        <v>1183.73</v>
      </c>
      <c r="E401" s="576">
        <f t="shared" si="17"/>
        <v>959.88</v>
      </c>
      <c r="I401" s="1033">
        <v>1162.8</v>
      </c>
      <c r="L401" s="570" t="s">
        <v>5365</v>
      </c>
      <c r="M401" s="571">
        <f>IFERROR(VLOOKUP(L401,REAJUSTE!A:O,15,),"")</f>
        <v>1.018</v>
      </c>
    </row>
    <row r="402" spans="1:13" ht="18" x14ac:dyDescent="0.25">
      <c r="A402" s="659">
        <v>40458</v>
      </c>
      <c r="B402" s="141" t="s">
        <v>18546</v>
      </c>
      <c r="C402" s="1030" t="s">
        <v>14224</v>
      </c>
      <c r="D402" s="575">
        <f t="shared" si="16"/>
        <v>1183.73</v>
      </c>
      <c r="E402" s="576">
        <f t="shared" si="17"/>
        <v>959.88</v>
      </c>
      <c r="I402" s="1033">
        <v>1162.8</v>
      </c>
      <c r="L402" s="570" t="s">
        <v>5365</v>
      </c>
      <c r="M402" s="571">
        <f>IFERROR(VLOOKUP(L402,REAJUSTE!A:O,15,),"")</f>
        <v>1.018</v>
      </c>
    </row>
    <row r="403" spans="1:13" ht="18" x14ac:dyDescent="0.25">
      <c r="A403" s="659">
        <v>40459</v>
      </c>
      <c r="B403" s="141" t="s">
        <v>18547</v>
      </c>
      <c r="C403" s="1030" t="s">
        <v>14224</v>
      </c>
      <c r="D403" s="575">
        <f t="shared" si="16"/>
        <v>1241.98</v>
      </c>
      <c r="E403" s="576">
        <f t="shared" si="17"/>
        <v>1007.11</v>
      </c>
      <c r="I403" s="1033">
        <v>1220.02</v>
      </c>
      <c r="L403" s="570" t="s">
        <v>5365</v>
      </c>
      <c r="M403" s="571">
        <f>IFERROR(VLOOKUP(L403,REAJUSTE!A:O,15,),"")</f>
        <v>1.018</v>
      </c>
    </row>
    <row r="404" spans="1:13" ht="18" x14ac:dyDescent="0.25">
      <c r="A404" s="659">
        <v>40460</v>
      </c>
      <c r="B404" s="141" t="s">
        <v>18548</v>
      </c>
      <c r="C404" s="1030" t="s">
        <v>14224</v>
      </c>
      <c r="D404" s="575">
        <f t="shared" si="16"/>
        <v>1241.98</v>
      </c>
      <c r="E404" s="576">
        <f t="shared" si="17"/>
        <v>1007.11</v>
      </c>
      <c r="I404" s="1033">
        <v>1220.02</v>
      </c>
      <c r="L404" s="570" t="s">
        <v>5365</v>
      </c>
      <c r="M404" s="571">
        <f>IFERROR(VLOOKUP(L404,REAJUSTE!A:O,15,),"")</f>
        <v>1.018</v>
      </c>
    </row>
    <row r="405" spans="1:13" x14ac:dyDescent="0.25">
      <c r="A405" s="659">
        <v>40461</v>
      </c>
      <c r="B405" s="1029" t="s">
        <v>18549</v>
      </c>
      <c r="C405" s="1030" t="s">
        <v>14224</v>
      </c>
      <c r="D405" s="575">
        <f t="shared" si="16"/>
        <v>1510.22</v>
      </c>
      <c r="E405" s="576">
        <f t="shared" si="17"/>
        <v>1224.6300000000001</v>
      </c>
      <c r="I405" s="1033">
        <v>1483.52</v>
      </c>
      <c r="L405" s="570" t="s">
        <v>5365</v>
      </c>
      <c r="M405" s="571">
        <f>IFERROR(VLOOKUP(L405,REAJUSTE!A:O,15,),"")</f>
        <v>1.018</v>
      </c>
    </row>
    <row r="406" spans="1:13" ht="18" x14ac:dyDescent="0.25">
      <c r="A406" s="659">
        <v>40462</v>
      </c>
      <c r="B406" s="141" t="s">
        <v>18550</v>
      </c>
      <c r="C406" s="1030" t="s">
        <v>14224</v>
      </c>
      <c r="D406" s="575">
        <f t="shared" si="16"/>
        <v>1596.74</v>
      </c>
      <c r="E406" s="576">
        <f t="shared" si="17"/>
        <v>1294.79</v>
      </c>
      <c r="I406" s="1033">
        <v>1568.51</v>
      </c>
      <c r="L406" s="570" t="s">
        <v>5365</v>
      </c>
      <c r="M406" s="571">
        <f>IFERROR(VLOOKUP(L406,REAJUSTE!A:O,15,),"")</f>
        <v>1.018</v>
      </c>
    </row>
    <row r="407" spans="1:13" ht="18" x14ac:dyDescent="0.25">
      <c r="A407" s="659">
        <v>40463</v>
      </c>
      <c r="B407" s="141" t="s">
        <v>18551</v>
      </c>
      <c r="C407" s="1030" t="s">
        <v>14224</v>
      </c>
      <c r="D407" s="575">
        <f t="shared" si="16"/>
        <v>1596.74</v>
      </c>
      <c r="E407" s="576">
        <f t="shared" si="17"/>
        <v>1294.79</v>
      </c>
      <c r="I407" s="1033">
        <v>1568.51</v>
      </c>
      <c r="L407" s="570" t="s">
        <v>5365</v>
      </c>
      <c r="M407" s="571">
        <f>IFERROR(VLOOKUP(L407,REAJUSTE!A:O,15,),"")</f>
        <v>1.018</v>
      </c>
    </row>
    <row r="408" spans="1:13" ht="18" x14ac:dyDescent="0.25">
      <c r="A408" s="659">
        <v>40464</v>
      </c>
      <c r="B408" s="141" t="s">
        <v>18552</v>
      </c>
      <c r="C408" s="1030" t="s">
        <v>14224</v>
      </c>
      <c r="D408" s="575">
        <f t="shared" si="16"/>
        <v>1670.87</v>
      </c>
      <c r="E408" s="576">
        <f t="shared" si="17"/>
        <v>1354.9</v>
      </c>
      <c r="I408" s="1033">
        <v>1641.33</v>
      </c>
      <c r="L408" s="570" t="s">
        <v>5365</v>
      </c>
      <c r="M408" s="571">
        <f>IFERROR(VLOOKUP(L408,REAJUSTE!A:O,15,),"")</f>
        <v>1.018</v>
      </c>
    </row>
    <row r="409" spans="1:13" ht="18" x14ac:dyDescent="0.25">
      <c r="A409" s="659">
        <v>40465</v>
      </c>
      <c r="B409" s="141" t="s">
        <v>18553</v>
      </c>
      <c r="C409" s="1030" t="s">
        <v>14224</v>
      </c>
      <c r="D409" s="575">
        <f t="shared" si="16"/>
        <v>1670.87</v>
      </c>
      <c r="E409" s="576">
        <f t="shared" si="17"/>
        <v>1354.9</v>
      </c>
      <c r="I409" s="1033">
        <v>1641.33</v>
      </c>
      <c r="L409" s="570" t="s">
        <v>5365</v>
      </c>
      <c r="M409" s="571">
        <f>IFERROR(VLOOKUP(L409,REAJUSTE!A:O,15,),"")</f>
        <v>1.018</v>
      </c>
    </row>
    <row r="410" spans="1:13" ht="18" x14ac:dyDescent="0.25">
      <c r="A410" s="659">
        <v>40466</v>
      </c>
      <c r="B410" s="141" t="s">
        <v>18554</v>
      </c>
      <c r="C410" s="1030" t="s">
        <v>14224</v>
      </c>
      <c r="D410" s="575">
        <f t="shared" si="16"/>
        <v>2196.1999999999998</v>
      </c>
      <c r="E410" s="576">
        <f t="shared" si="17"/>
        <v>1780.89</v>
      </c>
      <c r="I410" s="1033">
        <v>2157.37</v>
      </c>
      <c r="L410" s="570" t="s">
        <v>5365</v>
      </c>
      <c r="M410" s="571">
        <f>IFERROR(VLOOKUP(L410,REAJUSTE!A:O,15,),"")</f>
        <v>1.018</v>
      </c>
    </row>
    <row r="411" spans="1:13" x14ac:dyDescent="0.25">
      <c r="A411" s="659">
        <v>40490</v>
      </c>
      <c r="B411" s="1029" t="s">
        <v>18555</v>
      </c>
      <c r="C411" s="1030" t="s">
        <v>14224</v>
      </c>
      <c r="D411" s="575">
        <f t="shared" si="16"/>
        <v>1053.31</v>
      </c>
      <c r="E411" s="576">
        <f t="shared" si="17"/>
        <v>854.12</v>
      </c>
      <c r="I411" s="1033">
        <v>1034.69</v>
      </c>
      <c r="L411" s="570" t="s">
        <v>5365</v>
      </c>
      <c r="M411" s="571">
        <f>IFERROR(VLOOKUP(L411,REAJUSTE!A:O,15,),"")</f>
        <v>1.018</v>
      </c>
    </row>
    <row r="412" spans="1:13" ht="18" x14ac:dyDescent="0.25">
      <c r="A412" s="659">
        <v>40491</v>
      </c>
      <c r="B412" s="141" t="s">
        <v>18556</v>
      </c>
      <c r="C412" s="1030" t="s">
        <v>14224</v>
      </c>
      <c r="D412" s="575">
        <f t="shared" si="16"/>
        <v>1053.31</v>
      </c>
      <c r="E412" s="576">
        <f t="shared" si="17"/>
        <v>854.12</v>
      </c>
      <c r="I412" s="1033">
        <v>1034.69</v>
      </c>
      <c r="L412" s="570" t="s">
        <v>5365</v>
      </c>
      <c r="M412" s="571">
        <f>IFERROR(VLOOKUP(L412,REAJUSTE!A:O,15,),"")</f>
        <v>1.018</v>
      </c>
    </row>
    <row r="413" spans="1:13" ht="18" x14ac:dyDescent="0.25">
      <c r="A413" s="659">
        <v>40492</v>
      </c>
      <c r="B413" s="141" t="s">
        <v>18557</v>
      </c>
      <c r="C413" s="1030" t="s">
        <v>14224</v>
      </c>
      <c r="D413" s="575">
        <f t="shared" si="16"/>
        <v>953.2</v>
      </c>
      <c r="E413" s="576">
        <f t="shared" si="17"/>
        <v>772.94</v>
      </c>
      <c r="I413" s="1032">
        <v>936.35</v>
      </c>
      <c r="L413" s="570" t="s">
        <v>5365</v>
      </c>
      <c r="M413" s="571">
        <f>IFERROR(VLOOKUP(L413,REAJUSTE!A:O,15,),"")</f>
        <v>1.018</v>
      </c>
    </row>
    <row r="414" spans="1:13" ht="18" x14ac:dyDescent="0.25">
      <c r="A414" s="659">
        <v>40493</v>
      </c>
      <c r="B414" s="141" t="s">
        <v>18558</v>
      </c>
      <c r="C414" s="1030" t="s">
        <v>14224</v>
      </c>
      <c r="D414" s="575">
        <f t="shared" si="16"/>
        <v>953.2</v>
      </c>
      <c r="E414" s="576">
        <f t="shared" si="17"/>
        <v>772.94</v>
      </c>
      <c r="I414" s="1032">
        <v>936.35</v>
      </c>
      <c r="L414" s="570" t="s">
        <v>5365</v>
      </c>
      <c r="M414" s="571">
        <f>IFERROR(VLOOKUP(L414,REAJUSTE!A:O,15,),"")</f>
        <v>1.018</v>
      </c>
    </row>
    <row r="415" spans="1:13" ht="18" x14ac:dyDescent="0.25">
      <c r="A415" s="659">
        <v>40494</v>
      </c>
      <c r="B415" s="141" t="s">
        <v>18559</v>
      </c>
      <c r="C415" s="1030" t="s">
        <v>14224</v>
      </c>
      <c r="D415" s="575">
        <f t="shared" si="16"/>
        <v>1932</v>
      </c>
      <c r="E415" s="576">
        <f t="shared" si="17"/>
        <v>1566.65</v>
      </c>
      <c r="I415" s="1033">
        <v>1897.84</v>
      </c>
      <c r="L415" s="570" t="s">
        <v>5365</v>
      </c>
      <c r="M415" s="571">
        <f>IFERROR(VLOOKUP(L415,REAJUSTE!A:O,15,),"")</f>
        <v>1.018</v>
      </c>
    </row>
    <row r="416" spans="1:13" ht="18" x14ac:dyDescent="0.25">
      <c r="A416" s="659">
        <v>40495</v>
      </c>
      <c r="B416" s="141" t="s">
        <v>18560</v>
      </c>
      <c r="C416" s="1030" t="s">
        <v>14224</v>
      </c>
      <c r="D416" s="575">
        <f t="shared" si="16"/>
        <v>1932</v>
      </c>
      <c r="E416" s="576">
        <f t="shared" si="17"/>
        <v>1566.65</v>
      </c>
      <c r="I416" s="1033">
        <v>1897.84</v>
      </c>
      <c r="L416" s="570" t="s">
        <v>5365</v>
      </c>
      <c r="M416" s="571">
        <f>IFERROR(VLOOKUP(L416,REAJUSTE!A:O,15,),"")</f>
        <v>1.018</v>
      </c>
    </row>
    <row r="417" spans="1:13" x14ac:dyDescent="0.25">
      <c r="A417" s="659">
        <v>40496</v>
      </c>
      <c r="B417" s="1029" t="s">
        <v>18561</v>
      </c>
      <c r="C417" s="1030" t="s">
        <v>14224</v>
      </c>
      <c r="D417" s="575">
        <f t="shared" si="16"/>
        <v>1934.22</v>
      </c>
      <c r="E417" s="576">
        <f t="shared" si="17"/>
        <v>1568.45</v>
      </c>
      <c r="I417" s="1033">
        <v>1900.02</v>
      </c>
      <c r="L417" s="570" t="s">
        <v>5365</v>
      </c>
      <c r="M417" s="571">
        <f>IFERROR(VLOOKUP(L417,REAJUSTE!A:O,15,),"")</f>
        <v>1.018</v>
      </c>
    </row>
    <row r="418" spans="1:13" ht="18" x14ac:dyDescent="0.25">
      <c r="A418" s="659">
        <v>40497</v>
      </c>
      <c r="B418" s="141" t="s">
        <v>18562</v>
      </c>
      <c r="C418" s="1030" t="s">
        <v>14224</v>
      </c>
      <c r="D418" s="575">
        <f t="shared" si="16"/>
        <v>1934.22</v>
      </c>
      <c r="E418" s="576">
        <f t="shared" si="17"/>
        <v>1568.45</v>
      </c>
      <c r="I418" s="1033">
        <v>1900.02</v>
      </c>
      <c r="L418" s="570" t="s">
        <v>5365</v>
      </c>
      <c r="M418" s="571">
        <f>IFERROR(VLOOKUP(L418,REAJUSTE!A:O,15,),"")</f>
        <v>1.018</v>
      </c>
    </row>
    <row r="419" spans="1:13" ht="18" x14ac:dyDescent="0.25">
      <c r="A419" s="659">
        <v>40498</v>
      </c>
      <c r="B419" s="141" t="s">
        <v>18563</v>
      </c>
      <c r="C419" s="1030" t="s">
        <v>14224</v>
      </c>
      <c r="D419" s="575">
        <f t="shared" si="16"/>
        <v>2280.7399999999998</v>
      </c>
      <c r="E419" s="576">
        <f t="shared" si="17"/>
        <v>1849.44</v>
      </c>
      <c r="I419" s="1033">
        <v>2240.42</v>
      </c>
      <c r="L419" s="570" t="s">
        <v>5365</v>
      </c>
      <c r="M419" s="571">
        <f>IFERROR(VLOOKUP(L419,REAJUSTE!A:O,15,),"")</f>
        <v>1.018</v>
      </c>
    </row>
    <row r="420" spans="1:13" ht="18" x14ac:dyDescent="0.25">
      <c r="A420" s="659">
        <v>40499</v>
      </c>
      <c r="B420" s="141" t="s">
        <v>18564</v>
      </c>
      <c r="C420" s="1030" t="s">
        <v>14224</v>
      </c>
      <c r="D420" s="575">
        <f t="shared" si="16"/>
        <v>2280.7399999999998</v>
      </c>
      <c r="E420" s="576">
        <f t="shared" si="17"/>
        <v>1849.44</v>
      </c>
      <c r="I420" s="1033">
        <v>2240.42</v>
      </c>
      <c r="L420" s="570" t="s">
        <v>5365</v>
      </c>
      <c r="M420" s="571">
        <f>IFERROR(VLOOKUP(L420,REAJUSTE!A:O,15,),"")</f>
        <v>1.018</v>
      </c>
    </row>
    <row r="421" spans="1:13" ht="18" x14ac:dyDescent="0.25">
      <c r="A421" s="659">
        <v>40500</v>
      </c>
      <c r="B421" s="141" t="s">
        <v>18565</v>
      </c>
      <c r="C421" s="1030" t="s">
        <v>14224</v>
      </c>
      <c r="D421" s="575">
        <f t="shared" si="16"/>
        <v>2426.91</v>
      </c>
      <c r="E421" s="576">
        <f t="shared" si="17"/>
        <v>1967.97</v>
      </c>
      <c r="I421" s="1033">
        <v>2384</v>
      </c>
      <c r="L421" s="570" t="s">
        <v>5365</v>
      </c>
      <c r="M421" s="571">
        <f>IFERROR(VLOOKUP(L421,REAJUSTE!A:O,15,),"")</f>
        <v>1.018</v>
      </c>
    </row>
    <row r="422" spans="1:13" ht="18" x14ac:dyDescent="0.25">
      <c r="A422" s="659">
        <v>40501</v>
      </c>
      <c r="B422" s="141" t="s">
        <v>18566</v>
      </c>
      <c r="C422" s="1030" t="s">
        <v>14224</v>
      </c>
      <c r="D422" s="575">
        <f t="shared" si="16"/>
        <v>2426.91</v>
      </c>
      <c r="E422" s="576">
        <f t="shared" si="17"/>
        <v>1967.97</v>
      </c>
      <c r="I422" s="1033">
        <v>2384</v>
      </c>
      <c r="L422" s="570" t="s">
        <v>5365</v>
      </c>
      <c r="M422" s="571">
        <f>IFERROR(VLOOKUP(L422,REAJUSTE!A:O,15,),"")</f>
        <v>1.018</v>
      </c>
    </row>
    <row r="423" spans="1:13" x14ac:dyDescent="0.25">
      <c r="A423" s="659">
        <v>40502</v>
      </c>
      <c r="B423" s="1029" t="s">
        <v>18567</v>
      </c>
      <c r="C423" s="1030" t="s">
        <v>14224</v>
      </c>
      <c r="D423" s="575">
        <f t="shared" si="16"/>
        <v>2871.73</v>
      </c>
      <c r="E423" s="576">
        <f t="shared" si="17"/>
        <v>2328.6799999999998</v>
      </c>
      <c r="I423" s="1033">
        <v>2820.96</v>
      </c>
      <c r="L423" s="570" t="s">
        <v>5365</v>
      </c>
      <c r="M423" s="571">
        <f>IFERROR(VLOOKUP(L423,REAJUSTE!A:O,15,),"")</f>
        <v>1.018</v>
      </c>
    </row>
    <row r="424" spans="1:13" x14ac:dyDescent="0.25">
      <c r="A424" s="659">
        <v>40503</v>
      </c>
      <c r="B424" s="1029" t="s">
        <v>18568</v>
      </c>
      <c r="C424" s="1030" t="s">
        <v>14224</v>
      </c>
      <c r="D424" s="575">
        <f t="shared" si="16"/>
        <v>3240.52</v>
      </c>
      <c r="E424" s="576">
        <f t="shared" si="17"/>
        <v>2627.73</v>
      </c>
      <c r="I424" s="1033">
        <v>3183.23</v>
      </c>
      <c r="L424" s="570" t="s">
        <v>5365</v>
      </c>
      <c r="M424" s="571">
        <f>IFERROR(VLOOKUP(L424,REAJUSTE!A:O,15,),"")</f>
        <v>1.018</v>
      </c>
    </row>
    <row r="425" spans="1:13" ht="18" x14ac:dyDescent="0.25">
      <c r="A425" s="659">
        <v>40504</v>
      </c>
      <c r="B425" s="141" t="s">
        <v>18569</v>
      </c>
      <c r="C425" s="1030" t="s">
        <v>14224</v>
      </c>
      <c r="D425" s="575">
        <f t="shared" si="16"/>
        <v>3240.52</v>
      </c>
      <c r="E425" s="576">
        <f t="shared" si="17"/>
        <v>2627.73</v>
      </c>
      <c r="I425" s="1033">
        <v>3183.23</v>
      </c>
      <c r="L425" s="570" t="s">
        <v>5365</v>
      </c>
      <c r="M425" s="571">
        <f>IFERROR(VLOOKUP(L425,REAJUSTE!A:O,15,),"")</f>
        <v>1.018</v>
      </c>
    </row>
    <row r="426" spans="1:13" ht="18" x14ac:dyDescent="0.25">
      <c r="A426" s="659">
        <v>40505</v>
      </c>
      <c r="B426" s="141" t="s">
        <v>18570</v>
      </c>
      <c r="C426" s="1030" t="s">
        <v>14224</v>
      </c>
      <c r="D426" s="575">
        <f t="shared" si="16"/>
        <v>3415.27</v>
      </c>
      <c r="E426" s="576">
        <f t="shared" si="17"/>
        <v>2769.43</v>
      </c>
      <c r="I426" s="1033">
        <v>3354.89</v>
      </c>
      <c r="L426" s="570" t="s">
        <v>5365</v>
      </c>
      <c r="M426" s="571">
        <f>IFERROR(VLOOKUP(L426,REAJUSTE!A:O,15,),"")</f>
        <v>1.018</v>
      </c>
    </row>
    <row r="427" spans="1:13" ht="18" x14ac:dyDescent="0.25">
      <c r="A427" s="659">
        <v>40506</v>
      </c>
      <c r="B427" s="141" t="s">
        <v>18571</v>
      </c>
      <c r="C427" s="1030" t="s">
        <v>14224</v>
      </c>
      <c r="D427" s="575">
        <f t="shared" si="16"/>
        <v>3415.27</v>
      </c>
      <c r="E427" s="576">
        <f t="shared" si="17"/>
        <v>2769.43</v>
      </c>
      <c r="I427" s="1033">
        <v>3354.89</v>
      </c>
      <c r="L427" s="570" t="s">
        <v>5365</v>
      </c>
      <c r="M427" s="571">
        <f>IFERROR(VLOOKUP(L427,REAJUSTE!A:O,15,),"")</f>
        <v>1.018</v>
      </c>
    </row>
    <row r="428" spans="1:13" ht="18" x14ac:dyDescent="0.25">
      <c r="A428" s="659">
        <v>40507</v>
      </c>
      <c r="B428" s="141" t="s">
        <v>18572</v>
      </c>
      <c r="C428" s="1030" t="s">
        <v>14224</v>
      </c>
      <c r="D428" s="575">
        <f t="shared" si="16"/>
        <v>4219.99</v>
      </c>
      <c r="E428" s="576">
        <f t="shared" si="17"/>
        <v>3421.98</v>
      </c>
      <c r="I428" s="1033">
        <v>4145.38</v>
      </c>
      <c r="L428" s="570" t="s">
        <v>5365</v>
      </c>
      <c r="M428" s="571">
        <f>IFERROR(VLOOKUP(L428,REAJUSTE!A:O,15,),"")</f>
        <v>1.018</v>
      </c>
    </row>
    <row r="429" spans="1:13" ht="18" x14ac:dyDescent="0.25">
      <c r="A429" s="659">
        <v>40508</v>
      </c>
      <c r="B429" s="141" t="s">
        <v>18573</v>
      </c>
      <c r="C429" s="1030" t="s">
        <v>14224</v>
      </c>
      <c r="D429" s="575">
        <f t="shared" si="16"/>
        <v>4479.59</v>
      </c>
      <c r="E429" s="576">
        <f t="shared" si="17"/>
        <v>3632.49</v>
      </c>
      <c r="I429" s="1033">
        <v>4400.3900000000003</v>
      </c>
      <c r="L429" s="570" t="s">
        <v>5365</v>
      </c>
      <c r="M429" s="571">
        <f>IFERROR(VLOOKUP(L429,REAJUSTE!A:O,15,),"")</f>
        <v>1.018</v>
      </c>
    </row>
    <row r="430" spans="1:13" x14ac:dyDescent="0.25">
      <c r="A430" s="659">
        <v>40509</v>
      </c>
      <c r="B430" s="1029" t="s">
        <v>18574</v>
      </c>
      <c r="C430" s="1030" t="s">
        <v>14224</v>
      </c>
      <c r="D430" s="575">
        <f t="shared" si="16"/>
        <v>4479.59</v>
      </c>
      <c r="E430" s="576">
        <f t="shared" si="17"/>
        <v>3632.49</v>
      </c>
      <c r="I430" s="1033">
        <v>4400.3900000000003</v>
      </c>
      <c r="L430" s="570" t="s">
        <v>5365</v>
      </c>
      <c r="M430" s="571">
        <f>IFERROR(VLOOKUP(L430,REAJUSTE!A:O,15,),"")</f>
        <v>1.018</v>
      </c>
    </row>
    <row r="431" spans="1:13" ht="18" x14ac:dyDescent="0.25">
      <c r="A431" s="659">
        <v>40510</v>
      </c>
      <c r="B431" s="141" t="s">
        <v>18575</v>
      </c>
      <c r="C431" s="1030" t="s">
        <v>14224</v>
      </c>
      <c r="D431" s="575">
        <f t="shared" si="16"/>
        <v>4701.9799999999996</v>
      </c>
      <c r="E431" s="576">
        <f t="shared" si="17"/>
        <v>3812.82</v>
      </c>
      <c r="I431" s="1033">
        <v>4618.8500000000004</v>
      </c>
      <c r="L431" s="570" t="s">
        <v>5365</v>
      </c>
      <c r="M431" s="571">
        <f>IFERROR(VLOOKUP(L431,REAJUSTE!A:O,15,),"")</f>
        <v>1.018</v>
      </c>
    </row>
    <row r="432" spans="1:13" ht="18" x14ac:dyDescent="0.25">
      <c r="A432" s="659">
        <v>40511</v>
      </c>
      <c r="B432" s="141" t="s">
        <v>18576</v>
      </c>
      <c r="C432" s="1030" t="s">
        <v>14224</v>
      </c>
      <c r="D432" s="575">
        <f t="shared" si="16"/>
        <v>4701.9799999999996</v>
      </c>
      <c r="E432" s="576">
        <f t="shared" si="17"/>
        <v>3812.82</v>
      </c>
      <c r="I432" s="1033">
        <v>4618.8500000000004</v>
      </c>
      <c r="L432" s="570" t="s">
        <v>5365</v>
      </c>
      <c r="M432" s="571">
        <f>IFERROR(VLOOKUP(L432,REAJUSTE!A:O,15,),"")</f>
        <v>1.018</v>
      </c>
    </row>
    <row r="433" spans="1:13" ht="18" x14ac:dyDescent="0.25">
      <c r="A433" s="659">
        <v>40512</v>
      </c>
      <c r="B433" s="141" t="s">
        <v>18577</v>
      </c>
      <c r="C433" s="1030" t="s">
        <v>14224</v>
      </c>
      <c r="D433" s="575">
        <f t="shared" si="16"/>
        <v>6277.94</v>
      </c>
      <c r="E433" s="576">
        <f t="shared" si="17"/>
        <v>5090.7700000000004</v>
      </c>
      <c r="I433" s="1033">
        <v>6166.94</v>
      </c>
      <c r="L433" s="570" t="s">
        <v>5365</v>
      </c>
      <c r="M433" s="571">
        <f>IFERROR(VLOOKUP(L433,REAJUSTE!A:O,15,),"")</f>
        <v>1.018</v>
      </c>
    </row>
    <row r="434" spans="1:13" x14ac:dyDescent="0.25">
      <c r="A434" s="659">
        <v>40586</v>
      </c>
      <c r="B434" s="1029" t="s">
        <v>18578</v>
      </c>
      <c r="C434" s="1030" t="s">
        <v>14224</v>
      </c>
      <c r="D434" s="575">
        <f t="shared" si="16"/>
        <v>5920.66</v>
      </c>
      <c r="E434" s="576">
        <f t="shared" si="17"/>
        <v>4801.05</v>
      </c>
      <c r="I434" s="1033">
        <v>5815.98</v>
      </c>
      <c r="L434" s="570" t="s">
        <v>5365</v>
      </c>
      <c r="M434" s="571">
        <f>IFERROR(VLOOKUP(L434,REAJUSTE!A:O,15,),"")</f>
        <v>1.018</v>
      </c>
    </row>
    <row r="435" spans="1:13" x14ac:dyDescent="0.25">
      <c r="A435" s="659">
        <v>40592</v>
      </c>
      <c r="B435" s="1029" t="s">
        <v>18579</v>
      </c>
      <c r="C435" s="1030" t="s">
        <v>14224</v>
      </c>
      <c r="D435" s="575">
        <f t="shared" si="16"/>
        <v>6192.82</v>
      </c>
      <c r="E435" s="576">
        <f t="shared" si="17"/>
        <v>5021.74</v>
      </c>
      <c r="I435" s="1033">
        <v>6083.33</v>
      </c>
      <c r="L435" s="570" t="s">
        <v>5365</v>
      </c>
      <c r="M435" s="571">
        <f>IFERROR(VLOOKUP(L435,REAJUSTE!A:O,15,),"")</f>
        <v>1.018</v>
      </c>
    </row>
    <row r="436" spans="1:13" x14ac:dyDescent="0.25">
      <c r="A436" s="659">
        <v>40598</v>
      </c>
      <c r="B436" s="1029" t="s">
        <v>18580</v>
      </c>
      <c r="C436" s="1030" t="s">
        <v>14224</v>
      </c>
      <c r="D436" s="575">
        <f t="shared" si="16"/>
        <v>8730.11</v>
      </c>
      <c r="E436" s="576">
        <f t="shared" si="17"/>
        <v>7079.23</v>
      </c>
      <c r="I436" s="1033">
        <v>8575.75</v>
      </c>
      <c r="L436" s="570" t="s">
        <v>5365</v>
      </c>
      <c r="M436" s="571">
        <f>IFERROR(VLOOKUP(L436,REAJUSTE!A:O,15,),"")</f>
        <v>1.018</v>
      </c>
    </row>
    <row r="437" spans="1:13" x14ac:dyDescent="0.25">
      <c r="A437" s="659">
        <v>40587</v>
      </c>
      <c r="B437" s="1029" t="s">
        <v>18581</v>
      </c>
      <c r="C437" s="1030" t="s">
        <v>14224</v>
      </c>
      <c r="D437" s="575">
        <f t="shared" si="16"/>
        <v>8507.66</v>
      </c>
      <c r="E437" s="576">
        <f t="shared" si="17"/>
        <v>6898.84</v>
      </c>
      <c r="I437" s="1033">
        <v>8357.23</v>
      </c>
      <c r="L437" s="570" t="s">
        <v>5365</v>
      </c>
      <c r="M437" s="571">
        <f>IFERROR(VLOOKUP(L437,REAJUSTE!A:O,15,),"")</f>
        <v>1.018</v>
      </c>
    </row>
    <row r="438" spans="1:13" x14ac:dyDescent="0.25">
      <c r="A438" s="659">
        <v>40593</v>
      </c>
      <c r="B438" s="1029" t="s">
        <v>18582</v>
      </c>
      <c r="C438" s="1030" t="s">
        <v>14224</v>
      </c>
      <c r="D438" s="575">
        <f t="shared" si="16"/>
        <v>9542.77</v>
      </c>
      <c r="E438" s="576">
        <f t="shared" si="17"/>
        <v>7738.21</v>
      </c>
      <c r="I438" s="1033">
        <v>9374.0400000000009</v>
      </c>
      <c r="L438" s="570" t="s">
        <v>5365</v>
      </c>
      <c r="M438" s="571">
        <f>IFERROR(VLOOKUP(L438,REAJUSTE!A:O,15,),"")</f>
        <v>1.018</v>
      </c>
    </row>
    <row r="439" spans="1:13" x14ac:dyDescent="0.25">
      <c r="A439" s="659">
        <v>40588</v>
      </c>
      <c r="B439" s="1029" t="s">
        <v>18583</v>
      </c>
      <c r="C439" s="1030" t="s">
        <v>14224</v>
      </c>
      <c r="D439" s="575">
        <f t="shared" si="16"/>
        <v>12172.36</v>
      </c>
      <c r="E439" s="576">
        <f t="shared" si="17"/>
        <v>9870.5400000000009</v>
      </c>
      <c r="I439" s="1033">
        <v>11957.14</v>
      </c>
      <c r="L439" s="570" t="s">
        <v>5365</v>
      </c>
      <c r="M439" s="571">
        <f>IFERROR(VLOOKUP(L439,REAJUSTE!A:O,15,),"")</f>
        <v>1.018</v>
      </c>
    </row>
    <row r="440" spans="1:13" x14ac:dyDescent="0.25">
      <c r="A440" s="659">
        <v>40594</v>
      </c>
      <c r="B440" s="1029" t="s">
        <v>18584</v>
      </c>
      <c r="C440" s="1030" t="s">
        <v>14224</v>
      </c>
      <c r="D440" s="575">
        <f t="shared" si="16"/>
        <v>14227.31</v>
      </c>
      <c r="E440" s="576">
        <f t="shared" si="17"/>
        <v>11536.9</v>
      </c>
      <c r="I440" s="1033">
        <v>13975.75</v>
      </c>
      <c r="L440" s="570" t="s">
        <v>5365</v>
      </c>
      <c r="M440" s="571">
        <f>IFERROR(VLOOKUP(L440,REAJUSTE!A:O,15,),"")</f>
        <v>1.018</v>
      </c>
    </row>
    <row r="441" spans="1:13" x14ac:dyDescent="0.25">
      <c r="A441" s="659">
        <v>40599</v>
      </c>
      <c r="B441" s="1029" t="s">
        <v>18585</v>
      </c>
      <c r="C441" s="1030" t="s">
        <v>14224</v>
      </c>
      <c r="D441" s="575">
        <f t="shared" si="16"/>
        <v>12577.08</v>
      </c>
      <c r="E441" s="576">
        <f t="shared" si="17"/>
        <v>10198.73</v>
      </c>
      <c r="I441" s="1033">
        <v>12354.7</v>
      </c>
      <c r="L441" s="570" t="s">
        <v>5365</v>
      </c>
      <c r="M441" s="571">
        <f>IFERROR(VLOOKUP(L441,REAJUSTE!A:O,15,),"")</f>
        <v>1.018</v>
      </c>
    </row>
    <row r="442" spans="1:13" x14ac:dyDescent="0.25">
      <c r="A442" s="659">
        <v>40589</v>
      </c>
      <c r="B442" s="1029" t="s">
        <v>18586</v>
      </c>
      <c r="C442" s="1030" t="s">
        <v>14224</v>
      </c>
      <c r="D442" s="575">
        <f t="shared" si="16"/>
        <v>11557.96</v>
      </c>
      <c r="E442" s="576">
        <f t="shared" si="17"/>
        <v>9372.33</v>
      </c>
      <c r="I442" s="1033">
        <v>11353.6</v>
      </c>
      <c r="L442" s="570" t="s">
        <v>5365</v>
      </c>
      <c r="M442" s="571">
        <f>IFERROR(VLOOKUP(L442,REAJUSTE!A:O,15,),"")</f>
        <v>1.018</v>
      </c>
    </row>
    <row r="443" spans="1:13" x14ac:dyDescent="0.25">
      <c r="A443" s="659">
        <v>40595</v>
      </c>
      <c r="B443" s="1029" t="s">
        <v>18587</v>
      </c>
      <c r="C443" s="1030" t="s">
        <v>14224</v>
      </c>
      <c r="D443" s="575">
        <f t="shared" si="16"/>
        <v>12911.99</v>
      </c>
      <c r="E443" s="576">
        <f t="shared" si="17"/>
        <v>10470.31</v>
      </c>
      <c r="I443" s="1033">
        <v>12683.69</v>
      </c>
      <c r="L443" s="570" t="s">
        <v>5365</v>
      </c>
      <c r="M443" s="571">
        <f>IFERROR(VLOOKUP(L443,REAJUSTE!A:O,15,),"")</f>
        <v>1.018</v>
      </c>
    </row>
    <row r="444" spans="1:13" x14ac:dyDescent="0.25">
      <c r="A444" s="659">
        <v>40590</v>
      </c>
      <c r="B444" s="1029" t="s">
        <v>18588</v>
      </c>
      <c r="C444" s="1030" t="s">
        <v>14224</v>
      </c>
      <c r="D444" s="575">
        <f t="shared" si="16"/>
        <v>13950.6</v>
      </c>
      <c r="E444" s="576">
        <f t="shared" si="17"/>
        <v>11312.52</v>
      </c>
      <c r="I444" s="1033">
        <v>13703.93</v>
      </c>
      <c r="L444" s="570" t="s">
        <v>5365</v>
      </c>
      <c r="M444" s="571">
        <f>IFERROR(VLOOKUP(L444,REAJUSTE!A:O,15,),"")</f>
        <v>1.018</v>
      </c>
    </row>
    <row r="445" spans="1:13" x14ac:dyDescent="0.25">
      <c r="A445" s="659">
        <v>40596</v>
      </c>
      <c r="B445" s="1029" t="s">
        <v>18589</v>
      </c>
      <c r="C445" s="1030" t="s">
        <v>14224</v>
      </c>
      <c r="D445" s="575">
        <f t="shared" si="16"/>
        <v>15449.5</v>
      </c>
      <c r="E445" s="576">
        <f t="shared" si="17"/>
        <v>12527.97</v>
      </c>
      <c r="I445" s="1033">
        <v>15176.33</v>
      </c>
      <c r="L445" s="570" t="s">
        <v>5365</v>
      </c>
      <c r="M445" s="571">
        <f>IFERROR(VLOOKUP(L445,REAJUSTE!A:O,15,),"")</f>
        <v>1.018</v>
      </c>
    </row>
    <row r="446" spans="1:13" x14ac:dyDescent="0.25">
      <c r="A446" s="659">
        <v>40591</v>
      </c>
      <c r="B446" s="1029" t="s">
        <v>18590</v>
      </c>
      <c r="C446" s="1030" t="s">
        <v>14224</v>
      </c>
      <c r="D446" s="575">
        <f t="shared" si="16"/>
        <v>15337.7</v>
      </c>
      <c r="E446" s="576">
        <f t="shared" si="17"/>
        <v>12437.31</v>
      </c>
      <c r="I446" s="1033">
        <v>15066.51</v>
      </c>
      <c r="L446" s="570" t="s">
        <v>5365</v>
      </c>
      <c r="M446" s="571">
        <f>IFERROR(VLOOKUP(L446,REAJUSTE!A:O,15,),"")</f>
        <v>1.018</v>
      </c>
    </row>
    <row r="447" spans="1:13" x14ac:dyDescent="0.25">
      <c r="A447" s="659">
        <v>40597</v>
      </c>
      <c r="B447" s="1029" t="s">
        <v>18591</v>
      </c>
      <c r="C447" s="1030" t="s">
        <v>14224</v>
      </c>
      <c r="D447" s="575">
        <f t="shared" si="16"/>
        <v>16539.150000000001</v>
      </c>
      <c r="E447" s="576">
        <f t="shared" si="17"/>
        <v>13411.57</v>
      </c>
      <c r="I447" s="1033">
        <v>16246.71</v>
      </c>
      <c r="L447" s="570" t="s">
        <v>5365</v>
      </c>
      <c r="M447" s="571">
        <f>IFERROR(VLOOKUP(L447,REAJUSTE!A:O,15,),"")</f>
        <v>1.018</v>
      </c>
    </row>
    <row r="448" spans="1:13" x14ac:dyDescent="0.25">
      <c r="A448" s="659">
        <v>40573</v>
      </c>
      <c r="B448" s="1029" t="s">
        <v>18592</v>
      </c>
      <c r="C448" s="1030" t="s">
        <v>14224</v>
      </c>
      <c r="D448" s="575">
        <f t="shared" si="16"/>
        <v>3586.93</v>
      </c>
      <c r="E448" s="576">
        <f t="shared" si="17"/>
        <v>2908.63</v>
      </c>
      <c r="I448" s="1033">
        <v>3523.51</v>
      </c>
      <c r="L448" s="570" t="s">
        <v>5365</v>
      </c>
      <c r="M448" s="571">
        <f>IFERROR(VLOOKUP(L448,REAJUSTE!A:O,15,),"")</f>
        <v>1.018</v>
      </c>
    </row>
    <row r="449" spans="1:13" x14ac:dyDescent="0.25">
      <c r="A449" s="659">
        <v>40579</v>
      </c>
      <c r="B449" s="1029" t="s">
        <v>18593</v>
      </c>
      <c r="C449" s="1030" t="s">
        <v>14224</v>
      </c>
      <c r="D449" s="575">
        <f t="shared" si="16"/>
        <v>3791.05</v>
      </c>
      <c r="E449" s="576">
        <f t="shared" si="17"/>
        <v>3074.15</v>
      </c>
      <c r="I449" s="1033">
        <v>3724.02</v>
      </c>
      <c r="L449" s="570" t="s">
        <v>5365</v>
      </c>
      <c r="M449" s="571">
        <f>IFERROR(VLOOKUP(L449,REAJUSTE!A:O,15,),"")</f>
        <v>1.018</v>
      </c>
    </row>
    <row r="450" spans="1:13" x14ac:dyDescent="0.25">
      <c r="A450" s="659">
        <v>41113</v>
      </c>
      <c r="B450" s="1029" t="s">
        <v>18594</v>
      </c>
      <c r="C450" s="1030" t="s">
        <v>14224</v>
      </c>
      <c r="D450" s="575">
        <f t="shared" si="16"/>
        <v>6225.37</v>
      </c>
      <c r="E450" s="576">
        <f t="shared" si="17"/>
        <v>5048.1400000000003</v>
      </c>
      <c r="I450" s="1033">
        <v>6115.3</v>
      </c>
      <c r="L450" s="570" t="s">
        <v>5365</v>
      </c>
      <c r="M450" s="571">
        <f>IFERROR(VLOOKUP(L450,REAJUSTE!A:O,15,),"")</f>
        <v>1.018</v>
      </c>
    </row>
    <row r="451" spans="1:13" x14ac:dyDescent="0.25">
      <c r="A451" s="659">
        <v>40574</v>
      </c>
      <c r="B451" s="1029" t="s">
        <v>18595</v>
      </c>
      <c r="C451" s="1030" t="s">
        <v>14224</v>
      </c>
      <c r="D451" s="575">
        <f t="shared" si="16"/>
        <v>5107.84</v>
      </c>
      <c r="E451" s="576">
        <f t="shared" si="17"/>
        <v>4141.93</v>
      </c>
      <c r="I451" s="1033">
        <v>5017.53</v>
      </c>
      <c r="L451" s="570" t="s">
        <v>5365</v>
      </c>
      <c r="M451" s="571">
        <f>IFERROR(VLOOKUP(L451,REAJUSTE!A:O,15,),"")</f>
        <v>1.018</v>
      </c>
    </row>
    <row r="452" spans="1:13" x14ac:dyDescent="0.25">
      <c r="A452" s="659">
        <v>40580</v>
      </c>
      <c r="B452" s="1029" t="s">
        <v>18596</v>
      </c>
      <c r="C452" s="1030" t="s">
        <v>14224</v>
      </c>
      <c r="D452" s="575">
        <f t="shared" si="16"/>
        <v>5749.07</v>
      </c>
      <c r="E452" s="576">
        <f t="shared" si="17"/>
        <v>4661.91</v>
      </c>
      <c r="I452" s="1033">
        <v>5647.42</v>
      </c>
      <c r="L452" s="570" t="s">
        <v>5365</v>
      </c>
      <c r="M452" s="571">
        <f>IFERROR(VLOOKUP(L452,REAJUSTE!A:O,15,),"")</f>
        <v>1.018</v>
      </c>
    </row>
    <row r="453" spans="1:13" x14ac:dyDescent="0.25">
      <c r="A453" s="659">
        <v>40575</v>
      </c>
      <c r="B453" s="1029" t="s">
        <v>18597</v>
      </c>
      <c r="C453" s="1030" t="s">
        <v>14224</v>
      </c>
      <c r="D453" s="575">
        <f t="shared" si="16"/>
        <v>7377.11</v>
      </c>
      <c r="E453" s="576">
        <f t="shared" si="17"/>
        <v>5982.08</v>
      </c>
      <c r="I453" s="1033">
        <v>7246.67</v>
      </c>
      <c r="L453" s="570" t="s">
        <v>5365</v>
      </c>
      <c r="M453" s="571">
        <f>IFERROR(VLOOKUP(L453,REAJUSTE!A:O,15,),"")</f>
        <v>1.018</v>
      </c>
    </row>
    <row r="454" spans="1:13" x14ac:dyDescent="0.25">
      <c r="A454" s="659">
        <v>40581</v>
      </c>
      <c r="B454" s="1029" t="s">
        <v>18598</v>
      </c>
      <c r="C454" s="1030" t="s">
        <v>14224</v>
      </c>
      <c r="D454" s="575">
        <f t="shared" si="16"/>
        <v>9318.4699999999993</v>
      </c>
      <c r="E454" s="576">
        <f t="shared" si="17"/>
        <v>7556.33</v>
      </c>
      <c r="I454" s="1033">
        <v>9153.7099999999991</v>
      </c>
      <c r="L454" s="570" t="s">
        <v>5365</v>
      </c>
      <c r="M454" s="571">
        <f>IFERROR(VLOOKUP(L454,REAJUSTE!A:O,15,),"")</f>
        <v>1.018</v>
      </c>
    </row>
    <row r="455" spans="1:13" x14ac:dyDescent="0.25">
      <c r="A455" s="659">
        <v>40576</v>
      </c>
      <c r="B455" s="1029" t="s">
        <v>18599</v>
      </c>
      <c r="C455" s="1030" t="s">
        <v>14224</v>
      </c>
      <c r="D455" s="575">
        <f t="shared" si="16"/>
        <v>7248.16</v>
      </c>
      <c r="E455" s="576">
        <f t="shared" si="17"/>
        <v>5877.52</v>
      </c>
      <c r="I455" s="1033">
        <v>7120</v>
      </c>
      <c r="L455" s="570" t="s">
        <v>5365</v>
      </c>
      <c r="M455" s="571">
        <f>IFERROR(VLOOKUP(L455,REAJUSTE!A:O,15,),"")</f>
        <v>1.018</v>
      </c>
    </row>
    <row r="456" spans="1:13" x14ac:dyDescent="0.25">
      <c r="A456" s="659">
        <v>40582</v>
      </c>
      <c r="B456" s="1029" t="s">
        <v>18600</v>
      </c>
      <c r="C456" s="1030" t="s">
        <v>14224</v>
      </c>
      <c r="D456" s="575">
        <f t="shared" si="16"/>
        <v>7969.41</v>
      </c>
      <c r="E456" s="576">
        <f t="shared" si="17"/>
        <v>6462.38</v>
      </c>
      <c r="I456" s="1033">
        <v>7828.5</v>
      </c>
      <c r="L456" s="570" t="s">
        <v>5365</v>
      </c>
      <c r="M456" s="571">
        <f>IFERROR(VLOOKUP(L456,REAJUSTE!A:O,15,),"")</f>
        <v>1.018</v>
      </c>
    </row>
    <row r="457" spans="1:13" x14ac:dyDescent="0.25">
      <c r="A457" s="659">
        <v>40577</v>
      </c>
      <c r="B457" s="1029" t="s">
        <v>18601</v>
      </c>
      <c r="C457" s="1030" t="s">
        <v>14224</v>
      </c>
      <c r="D457" s="575">
        <f t="shared" si="16"/>
        <v>9214.74</v>
      </c>
      <c r="E457" s="576">
        <f t="shared" si="17"/>
        <v>7472.21</v>
      </c>
      <c r="I457" s="1033">
        <v>9051.81</v>
      </c>
      <c r="L457" s="570" t="s">
        <v>5365</v>
      </c>
      <c r="M457" s="571">
        <f>IFERROR(VLOOKUP(L457,REAJUSTE!A:O,15,),"")</f>
        <v>1.018</v>
      </c>
    </row>
    <row r="458" spans="1:13" x14ac:dyDescent="0.25">
      <c r="A458" s="659">
        <v>40583</v>
      </c>
      <c r="B458" s="1029" t="s">
        <v>18602</v>
      </c>
      <c r="C458" s="1030" t="s">
        <v>14224</v>
      </c>
      <c r="D458" s="575">
        <f t="shared" ref="D458:D521" si="18">TRUNC(I458*M458,2)</f>
        <v>10995.42</v>
      </c>
      <c r="E458" s="576">
        <f t="shared" ref="E458:E521" si="19">TRUNC(D458/1.2332,2)</f>
        <v>8916.16</v>
      </c>
      <c r="I458" s="1033">
        <v>10801.01</v>
      </c>
      <c r="L458" s="570" t="s">
        <v>5365</v>
      </c>
      <c r="M458" s="571">
        <f>IFERROR(VLOOKUP(L458,REAJUSTE!A:O,15,),"")</f>
        <v>1.018</v>
      </c>
    </row>
    <row r="459" spans="1:13" x14ac:dyDescent="0.25">
      <c r="A459" s="659">
        <v>40578</v>
      </c>
      <c r="B459" s="1029" t="s">
        <v>18603</v>
      </c>
      <c r="C459" s="1030" t="s">
        <v>14224</v>
      </c>
      <c r="D459" s="575">
        <f t="shared" si="18"/>
        <v>10019.19</v>
      </c>
      <c r="E459" s="576">
        <f t="shared" si="19"/>
        <v>8124.54</v>
      </c>
      <c r="I459" s="1033">
        <v>9842.0400000000009</v>
      </c>
      <c r="L459" s="570" t="s">
        <v>5365</v>
      </c>
      <c r="M459" s="571">
        <f>IFERROR(VLOOKUP(L459,REAJUSTE!A:O,15,),"")</f>
        <v>1.018</v>
      </c>
    </row>
    <row r="460" spans="1:13" x14ac:dyDescent="0.25">
      <c r="A460" s="659">
        <v>40584</v>
      </c>
      <c r="B460" s="1029" t="s">
        <v>18604</v>
      </c>
      <c r="C460" s="1030" t="s">
        <v>14224</v>
      </c>
      <c r="D460" s="575">
        <f t="shared" si="18"/>
        <v>11458.84</v>
      </c>
      <c r="E460" s="576">
        <f t="shared" si="19"/>
        <v>9291.9500000000007</v>
      </c>
      <c r="I460" s="1033">
        <v>11256.23</v>
      </c>
      <c r="L460" s="570" t="s">
        <v>5365</v>
      </c>
      <c r="M460" s="571">
        <f>IFERROR(VLOOKUP(L460,REAJUSTE!A:O,15,),"")</f>
        <v>1.018</v>
      </c>
    </row>
    <row r="461" spans="1:13" x14ac:dyDescent="0.25">
      <c r="A461" s="659">
        <v>40601</v>
      </c>
      <c r="B461" s="1029" t="s">
        <v>18605</v>
      </c>
      <c r="C461" s="1030" t="s">
        <v>14224</v>
      </c>
      <c r="D461" s="575">
        <f t="shared" si="18"/>
        <v>8280.9599999999991</v>
      </c>
      <c r="E461" s="576">
        <f t="shared" si="19"/>
        <v>6715.01</v>
      </c>
      <c r="I461" s="1033">
        <v>8134.54</v>
      </c>
      <c r="L461" s="570" t="s">
        <v>5365</v>
      </c>
      <c r="M461" s="571">
        <f>IFERROR(VLOOKUP(L461,REAJUSTE!A:O,15,),"")</f>
        <v>1.018</v>
      </c>
    </row>
    <row r="462" spans="1:13" x14ac:dyDescent="0.25">
      <c r="A462" s="659">
        <v>40607</v>
      </c>
      <c r="B462" s="1029" t="s">
        <v>18606</v>
      </c>
      <c r="C462" s="1030" t="s">
        <v>14224</v>
      </c>
      <c r="D462" s="575">
        <f t="shared" si="18"/>
        <v>8784.4699999999993</v>
      </c>
      <c r="E462" s="576">
        <f t="shared" si="19"/>
        <v>7123.31</v>
      </c>
      <c r="I462" s="1033">
        <v>8629.15</v>
      </c>
      <c r="L462" s="570" t="s">
        <v>5365</v>
      </c>
      <c r="M462" s="571">
        <f>IFERROR(VLOOKUP(L462,REAJUSTE!A:O,15,),"")</f>
        <v>1.018</v>
      </c>
    </row>
    <row r="463" spans="1:13" x14ac:dyDescent="0.25">
      <c r="A463" s="659">
        <v>40602</v>
      </c>
      <c r="B463" s="1029" t="s">
        <v>18607</v>
      </c>
      <c r="C463" s="1030" t="s">
        <v>14224</v>
      </c>
      <c r="D463" s="575">
        <f t="shared" si="18"/>
        <v>12179.68</v>
      </c>
      <c r="E463" s="576">
        <f t="shared" si="19"/>
        <v>9876.48</v>
      </c>
      <c r="I463" s="1033">
        <v>11964.33</v>
      </c>
      <c r="L463" s="570" t="s">
        <v>5365</v>
      </c>
      <c r="M463" s="571">
        <f>IFERROR(VLOOKUP(L463,REAJUSTE!A:O,15,),"")</f>
        <v>1.018</v>
      </c>
    </row>
    <row r="464" spans="1:13" x14ac:dyDescent="0.25">
      <c r="A464" s="659">
        <v>40608</v>
      </c>
      <c r="B464" s="1029" t="s">
        <v>18608</v>
      </c>
      <c r="C464" s="1030" t="s">
        <v>14224</v>
      </c>
      <c r="D464" s="575">
        <f t="shared" si="18"/>
        <v>12940.89</v>
      </c>
      <c r="E464" s="576">
        <f t="shared" si="19"/>
        <v>10493.74</v>
      </c>
      <c r="I464" s="1033">
        <v>12712.08</v>
      </c>
      <c r="L464" s="570" t="s">
        <v>5365</v>
      </c>
      <c r="M464" s="571">
        <f>IFERROR(VLOOKUP(L464,REAJUSTE!A:O,15,),"")</f>
        <v>1.018</v>
      </c>
    </row>
    <row r="465" spans="1:13" x14ac:dyDescent="0.25">
      <c r="A465" s="659">
        <v>40603</v>
      </c>
      <c r="B465" s="1029" t="s">
        <v>18609</v>
      </c>
      <c r="C465" s="1030" t="s">
        <v>14224</v>
      </c>
      <c r="D465" s="575">
        <f t="shared" si="18"/>
        <v>17623.82</v>
      </c>
      <c r="E465" s="576">
        <f t="shared" si="19"/>
        <v>14291.12</v>
      </c>
      <c r="I465" s="1033">
        <v>17312.21</v>
      </c>
      <c r="L465" s="570" t="s">
        <v>5365</v>
      </c>
      <c r="M465" s="571">
        <f>IFERROR(VLOOKUP(L465,REAJUSTE!A:O,15,),"")</f>
        <v>1.018</v>
      </c>
    </row>
    <row r="466" spans="1:13" x14ac:dyDescent="0.25">
      <c r="A466" s="659">
        <v>40609</v>
      </c>
      <c r="B466" s="1029" t="s">
        <v>18610</v>
      </c>
      <c r="C466" s="1030" t="s">
        <v>14224</v>
      </c>
      <c r="D466" s="575">
        <f t="shared" si="18"/>
        <v>19982.47</v>
      </c>
      <c r="E466" s="576">
        <f t="shared" si="19"/>
        <v>16203.75</v>
      </c>
      <c r="I466" s="1033">
        <v>19629.150000000001</v>
      </c>
      <c r="L466" s="570" t="s">
        <v>5365</v>
      </c>
      <c r="M466" s="571">
        <f>IFERROR(VLOOKUP(L466,REAJUSTE!A:O,15,),"")</f>
        <v>1.018</v>
      </c>
    </row>
    <row r="467" spans="1:13" x14ac:dyDescent="0.25">
      <c r="A467" s="659">
        <v>40604</v>
      </c>
      <c r="B467" s="1029" t="s">
        <v>18611</v>
      </c>
      <c r="C467" s="1030" t="s">
        <v>14224</v>
      </c>
      <c r="D467" s="575">
        <f t="shared" si="18"/>
        <v>15943.96</v>
      </c>
      <c r="E467" s="576">
        <f t="shared" si="19"/>
        <v>12928.93</v>
      </c>
      <c r="I467" s="1033">
        <v>15662.05</v>
      </c>
      <c r="L467" s="570" t="s">
        <v>5365</v>
      </c>
      <c r="M467" s="571">
        <f>IFERROR(VLOOKUP(L467,REAJUSTE!A:O,15,),"")</f>
        <v>1.018</v>
      </c>
    </row>
    <row r="468" spans="1:13" x14ac:dyDescent="0.25">
      <c r="A468" s="659">
        <v>40610</v>
      </c>
      <c r="B468" s="1029" t="s">
        <v>18612</v>
      </c>
      <c r="C468" s="1030" t="s">
        <v>14224</v>
      </c>
      <c r="D468" s="575">
        <f t="shared" si="18"/>
        <v>17875.61</v>
      </c>
      <c r="E468" s="576">
        <f t="shared" si="19"/>
        <v>14495.3</v>
      </c>
      <c r="I468" s="1033">
        <v>17559.54</v>
      </c>
      <c r="L468" s="570" t="s">
        <v>5365</v>
      </c>
      <c r="M468" s="571">
        <f>IFERROR(VLOOKUP(L468,REAJUSTE!A:O,15,),"")</f>
        <v>1.018</v>
      </c>
    </row>
    <row r="469" spans="1:13" x14ac:dyDescent="0.25">
      <c r="A469" s="659">
        <v>40605</v>
      </c>
      <c r="B469" s="1029" t="s">
        <v>18613</v>
      </c>
      <c r="C469" s="1030" t="s">
        <v>14224</v>
      </c>
      <c r="D469" s="575">
        <f t="shared" si="18"/>
        <v>19753.64</v>
      </c>
      <c r="E469" s="576">
        <f t="shared" si="19"/>
        <v>16018.19</v>
      </c>
      <c r="I469" s="1033">
        <v>19404.37</v>
      </c>
      <c r="L469" s="570" t="s">
        <v>5365</v>
      </c>
      <c r="M469" s="571">
        <f>IFERROR(VLOOKUP(L469,REAJUSTE!A:O,15,),"")</f>
        <v>1.018</v>
      </c>
    </row>
    <row r="470" spans="1:13" x14ac:dyDescent="0.25">
      <c r="A470" s="659">
        <v>40611</v>
      </c>
      <c r="B470" s="1029" t="s">
        <v>18614</v>
      </c>
      <c r="C470" s="1030" t="s">
        <v>14224</v>
      </c>
      <c r="D470" s="575">
        <f t="shared" si="18"/>
        <v>22391.05</v>
      </c>
      <c r="E470" s="576">
        <f t="shared" si="19"/>
        <v>18156.86</v>
      </c>
      <c r="I470" s="1033">
        <v>21995.14</v>
      </c>
      <c r="L470" s="570" t="s">
        <v>5365</v>
      </c>
      <c r="M470" s="571">
        <f>IFERROR(VLOOKUP(L470,REAJUSTE!A:O,15,),"")</f>
        <v>1.018</v>
      </c>
    </row>
    <row r="471" spans="1:13" x14ac:dyDescent="0.25">
      <c r="A471" s="659">
        <v>40606</v>
      </c>
      <c r="B471" s="1029" t="s">
        <v>18615</v>
      </c>
      <c r="C471" s="1030" t="s">
        <v>14224</v>
      </c>
      <c r="D471" s="575">
        <f t="shared" si="18"/>
        <v>21274.560000000001</v>
      </c>
      <c r="E471" s="576">
        <f t="shared" si="19"/>
        <v>17251.5</v>
      </c>
      <c r="I471" s="1033">
        <v>20898.39</v>
      </c>
      <c r="L471" s="570" t="s">
        <v>5365</v>
      </c>
      <c r="M471" s="571">
        <f>IFERROR(VLOOKUP(L471,REAJUSTE!A:O,15,),"")</f>
        <v>1.018</v>
      </c>
    </row>
    <row r="472" spans="1:13" x14ac:dyDescent="0.25">
      <c r="A472" s="659">
        <v>40612</v>
      </c>
      <c r="B472" s="1029" t="s">
        <v>18616</v>
      </c>
      <c r="C472" s="1030" t="s">
        <v>14224</v>
      </c>
      <c r="D472" s="575">
        <f t="shared" si="18"/>
        <v>23837.02</v>
      </c>
      <c r="E472" s="576">
        <f t="shared" si="19"/>
        <v>19329.400000000001</v>
      </c>
      <c r="I472" s="1033">
        <v>23415.55</v>
      </c>
      <c r="L472" s="570" t="s">
        <v>5365</v>
      </c>
      <c r="M472" s="571">
        <f>IFERROR(VLOOKUP(L472,REAJUSTE!A:O,15,),"")</f>
        <v>1.018</v>
      </c>
    </row>
    <row r="473" spans="1:13" x14ac:dyDescent="0.25">
      <c r="A473" s="659">
        <v>40305</v>
      </c>
      <c r="B473" s="1029" t="s">
        <v>18617</v>
      </c>
      <c r="C473" s="1030" t="s">
        <v>18086</v>
      </c>
      <c r="D473" s="575">
        <f t="shared" si="18"/>
        <v>23.65</v>
      </c>
      <c r="E473" s="576">
        <f t="shared" si="19"/>
        <v>19.170000000000002</v>
      </c>
      <c r="I473" s="1032">
        <v>23.24</v>
      </c>
      <c r="L473" s="570" t="s">
        <v>5365</v>
      </c>
      <c r="M473" s="571">
        <f>IFERROR(VLOOKUP(L473,REAJUSTE!A:O,15,),"")</f>
        <v>1.018</v>
      </c>
    </row>
    <row r="474" spans="1:13" x14ac:dyDescent="0.25">
      <c r="A474" s="659">
        <v>40306</v>
      </c>
      <c r="B474" s="1029" t="s">
        <v>18618</v>
      </c>
      <c r="C474" s="1030" t="s">
        <v>18086</v>
      </c>
      <c r="D474" s="575">
        <f t="shared" si="18"/>
        <v>47.32</v>
      </c>
      <c r="E474" s="576">
        <f t="shared" si="19"/>
        <v>38.369999999999997</v>
      </c>
      <c r="I474" s="1032">
        <v>46.49</v>
      </c>
      <c r="L474" s="570" t="s">
        <v>5365</v>
      </c>
      <c r="M474" s="571">
        <f>IFERROR(VLOOKUP(L474,REAJUSTE!A:O,15,),"")</f>
        <v>1.018</v>
      </c>
    </row>
    <row r="475" spans="1:13" x14ac:dyDescent="0.25">
      <c r="A475" s="659">
        <v>41049</v>
      </c>
      <c r="B475" s="1029" t="s">
        <v>18619</v>
      </c>
      <c r="C475" s="1030" t="s">
        <v>14224</v>
      </c>
      <c r="D475" s="575">
        <f t="shared" si="18"/>
        <v>29.03</v>
      </c>
      <c r="E475" s="576">
        <f t="shared" si="19"/>
        <v>23.54</v>
      </c>
      <c r="I475" s="1032">
        <v>28.52</v>
      </c>
      <c r="L475" s="570" t="s">
        <v>5365</v>
      </c>
      <c r="M475" s="571">
        <f>IFERROR(VLOOKUP(L475,REAJUSTE!A:O,15,),"")</f>
        <v>1.018</v>
      </c>
    </row>
    <row r="476" spans="1:13" x14ac:dyDescent="0.25">
      <c r="A476" s="659">
        <v>40372</v>
      </c>
      <c r="B476" s="1029" t="s">
        <v>18620</v>
      </c>
      <c r="C476" s="1030" t="s">
        <v>18086</v>
      </c>
      <c r="D476" s="575">
        <f t="shared" si="18"/>
        <v>294.48</v>
      </c>
      <c r="E476" s="576">
        <f t="shared" si="19"/>
        <v>238.79</v>
      </c>
      <c r="I476" s="1032">
        <v>289.27999999999997</v>
      </c>
      <c r="L476" s="570" t="s">
        <v>5365</v>
      </c>
      <c r="M476" s="571">
        <f>IFERROR(VLOOKUP(L476,REAJUSTE!A:O,15,),"")</f>
        <v>1.018</v>
      </c>
    </row>
    <row r="477" spans="1:13" x14ac:dyDescent="0.25">
      <c r="A477" s="659">
        <v>40374</v>
      </c>
      <c r="B477" s="1029" t="s">
        <v>18621</v>
      </c>
      <c r="C477" s="1030" t="s">
        <v>18086</v>
      </c>
      <c r="D477" s="575">
        <f t="shared" si="18"/>
        <v>434.57</v>
      </c>
      <c r="E477" s="576">
        <f t="shared" si="19"/>
        <v>352.39</v>
      </c>
      <c r="I477" s="1032">
        <v>426.89</v>
      </c>
      <c r="L477" s="570" t="s">
        <v>5365</v>
      </c>
      <c r="M477" s="571">
        <f>IFERROR(VLOOKUP(L477,REAJUSTE!A:O,15,),"")</f>
        <v>1.018</v>
      </c>
    </row>
    <row r="478" spans="1:13" x14ac:dyDescent="0.25">
      <c r="A478" s="659">
        <v>40373</v>
      </c>
      <c r="B478" s="1029" t="s">
        <v>18622</v>
      </c>
      <c r="C478" s="1030" t="s">
        <v>18086</v>
      </c>
      <c r="D478" s="575">
        <f t="shared" si="18"/>
        <v>383.46</v>
      </c>
      <c r="E478" s="576">
        <f t="shared" si="19"/>
        <v>310.94</v>
      </c>
      <c r="I478" s="1032">
        <v>376.68</v>
      </c>
      <c r="L478" s="570" t="s">
        <v>5365</v>
      </c>
      <c r="M478" s="571">
        <f>IFERROR(VLOOKUP(L478,REAJUSTE!A:O,15,),"")</f>
        <v>1.018</v>
      </c>
    </row>
    <row r="479" spans="1:13" x14ac:dyDescent="0.25">
      <c r="A479" s="659">
        <v>40375</v>
      </c>
      <c r="B479" s="1029" t="s">
        <v>18623</v>
      </c>
      <c r="C479" s="1030" t="s">
        <v>18086</v>
      </c>
      <c r="D479" s="575">
        <f t="shared" si="18"/>
        <v>274.89999999999998</v>
      </c>
      <c r="E479" s="576">
        <f t="shared" si="19"/>
        <v>222.91</v>
      </c>
      <c r="I479" s="1032">
        <v>270.04000000000002</v>
      </c>
      <c r="L479" s="570" t="s">
        <v>5365</v>
      </c>
      <c r="M479" s="571">
        <f>IFERROR(VLOOKUP(L479,REAJUSTE!A:O,15,),"")</f>
        <v>1.018</v>
      </c>
    </row>
    <row r="480" spans="1:13" x14ac:dyDescent="0.25">
      <c r="A480" s="659">
        <v>40678</v>
      </c>
      <c r="B480" s="1029" t="s">
        <v>18624</v>
      </c>
      <c r="C480" s="1030" t="s">
        <v>14224</v>
      </c>
      <c r="D480" s="575">
        <f t="shared" si="18"/>
        <v>515.08000000000004</v>
      </c>
      <c r="E480" s="576">
        <f t="shared" si="19"/>
        <v>417.67</v>
      </c>
      <c r="I480" s="1032">
        <v>505.98</v>
      </c>
      <c r="L480" s="570" t="s">
        <v>5365</v>
      </c>
      <c r="M480" s="571">
        <f>IFERROR(VLOOKUP(L480,REAJUSTE!A:O,15,),"")</f>
        <v>1.018</v>
      </c>
    </row>
    <row r="481" spans="1:13" x14ac:dyDescent="0.25">
      <c r="A481" s="659">
        <v>40679</v>
      </c>
      <c r="B481" s="1029" t="s">
        <v>18625</v>
      </c>
      <c r="C481" s="1030" t="s">
        <v>14186</v>
      </c>
      <c r="D481" s="575">
        <f t="shared" si="18"/>
        <v>1029.6199999999999</v>
      </c>
      <c r="E481" s="576">
        <f t="shared" si="19"/>
        <v>834.91</v>
      </c>
      <c r="I481" s="1033">
        <v>1011.42</v>
      </c>
      <c r="L481" s="570" t="s">
        <v>5365</v>
      </c>
      <c r="M481" s="571">
        <f>IFERROR(VLOOKUP(L481,REAJUSTE!A:O,15,),"")</f>
        <v>1.018</v>
      </c>
    </row>
    <row r="482" spans="1:13" x14ac:dyDescent="0.25">
      <c r="A482" s="659">
        <v>40684</v>
      </c>
      <c r="B482" s="1029" t="s">
        <v>18626</v>
      </c>
      <c r="C482" s="1030" t="s">
        <v>14186</v>
      </c>
      <c r="D482" s="575">
        <f t="shared" si="18"/>
        <v>1136.43</v>
      </c>
      <c r="E482" s="576">
        <f t="shared" si="19"/>
        <v>921.52</v>
      </c>
      <c r="I482" s="1033">
        <v>1116.3399999999999</v>
      </c>
      <c r="L482" s="570" t="s">
        <v>5365</v>
      </c>
      <c r="M482" s="571">
        <f>IFERROR(VLOOKUP(L482,REAJUSTE!A:O,15,),"")</f>
        <v>1.018</v>
      </c>
    </row>
    <row r="483" spans="1:13" x14ac:dyDescent="0.25">
      <c r="A483" s="659">
        <v>40683</v>
      </c>
      <c r="B483" s="1029" t="s">
        <v>18627</v>
      </c>
      <c r="C483" s="1030" t="s">
        <v>14224</v>
      </c>
      <c r="D483" s="575">
        <f t="shared" si="18"/>
        <v>554.46</v>
      </c>
      <c r="E483" s="576">
        <f t="shared" si="19"/>
        <v>449.61</v>
      </c>
      <c r="I483" s="1032">
        <v>544.66</v>
      </c>
      <c r="L483" s="570" t="s">
        <v>5365</v>
      </c>
      <c r="M483" s="571">
        <f>IFERROR(VLOOKUP(L483,REAJUSTE!A:O,15,),"")</f>
        <v>1.018</v>
      </c>
    </row>
    <row r="484" spans="1:13" x14ac:dyDescent="0.25">
      <c r="A484" s="659">
        <v>40685</v>
      </c>
      <c r="B484" s="1029" t="s">
        <v>18628</v>
      </c>
      <c r="C484" s="1030" t="s">
        <v>14186</v>
      </c>
      <c r="D484" s="575">
        <f t="shared" si="18"/>
        <v>991.7</v>
      </c>
      <c r="E484" s="576">
        <f t="shared" si="19"/>
        <v>804.16</v>
      </c>
      <c r="I484" s="1032">
        <v>974.17</v>
      </c>
      <c r="L484" s="570" t="s">
        <v>5365</v>
      </c>
      <c r="M484" s="571">
        <f>IFERROR(VLOOKUP(L484,REAJUSTE!A:O,15,),"")</f>
        <v>1.018</v>
      </c>
    </row>
    <row r="485" spans="1:13" x14ac:dyDescent="0.25">
      <c r="A485" s="659">
        <v>40686</v>
      </c>
      <c r="B485" s="1029" t="s">
        <v>18629</v>
      </c>
      <c r="C485" s="1030" t="s">
        <v>14224</v>
      </c>
      <c r="D485" s="575">
        <f t="shared" si="18"/>
        <v>689.9</v>
      </c>
      <c r="E485" s="576">
        <f t="shared" si="19"/>
        <v>559.42999999999995</v>
      </c>
      <c r="I485" s="1032">
        <v>677.71</v>
      </c>
      <c r="L485" s="570" t="s">
        <v>5365</v>
      </c>
      <c r="M485" s="571">
        <f>IFERROR(VLOOKUP(L485,REAJUSTE!A:O,15,),"")</f>
        <v>1.018</v>
      </c>
    </row>
    <row r="486" spans="1:13" x14ac:dyDescent="0.25">
      <c r="A486" s="659">
        <v>40687</v>
      </c>
      <c r="B486" s="1029" t="s">
        <v>18630</v>
      </c>
      <c r="C486" s="1030" t="s">
        <v>14224</v>
      </c>
      <c r="D486" s="575">
        <f t="shared" si="18"/>
        <v>670.24</v>
      </c>
      <c r="E486" s="576">
        <f t="shared" si="19"/>
        <v>543.49</v>
      </c>
      <c r="I486" s="1032">
        <v>658.39</v>
      </c>
      <c r="L486" s="570" t="s">
        <v>5365</v>
      </c>
      <c r="M486" s="571">
        <f>IFERROR(VLOOKUP(L486,REAJUSTE!A:O,15,),"")</f>
        <v>1.018</v>
      </c>
    </row>
    <row r="487" spans="1:13" x14ac:dyDescent="0.25">
      <c r="A487" s="659">
        <v>40676</v>
      </c>
      <c r="B487" s="1029" t="s">
        <v>18631</v>
      </c>
      <c r="C487" s="1030" t="s">
        <v>14224</v>
      </c>
      <c r="D487" s="575">
        <f t="shared" si="18"/>
        <v>419.82</v>
      </c>
      <c r="E487" s="576">
        <f t="shared" si="19"/>
        <v>340.43</v>
      </c>
      <c r="I487" s="1032">
        <v>412.4</v>
      </c>
      <c r="L487" s="570" t="s">
        <v>5365</v>
      </c>
      <c r="M487" s="571">
        <f>IFERROR(VLOOKUP(L487,REAJUSTE!A:O,15,),"")</f>
        <v>1.018</v>
      </c>
    </row>
    <row r="488" spans="1:13" x14ac:dyDescent="0.25">
      <c r="A488" s="659">
        <v>40677</v>
      </c>
      <c r="B488" s="1029" t="s">
        <v>18632</v>
      </c>
      <c r="C488" s="1030" t="s">
        <v>14186</v>
      </c>
      <c r="D488" s="575">
        <f t="shared" si="18"/>
        <v>920.75</v>
      </c>
      <c r="E488" s="576">
        <f t="shared" si="19"/>
        <v>746.63</v>
      </c>
      <c r="I488" s="1032">
        <v>904.47</v>
      </c>
      <c r="L488" s="570" t="s">
        <v>5365</v>
      </c>
      <c r="M488" s="571">
        <f>IFERROR(VLOOKUP(L488,REAJUSTE!A:O,15,),"")</f>
        <v>1.018</v>
      </c>
    </row>
    <row r="489" spans="1:13" x14ac:dyDescent="0.25">
      <c r="A489" s="659">
        <v>40681</v>
      </c>
      <c r="B489" s="1029" t="s">
        <v>18633</v>
      </c>
      <c r="C489" s="1030" t="s">
        <v>14186</v>
      </c>
      <c r="D489" s="575">
        <f t="shared" si="18"/>
        <v>1056.82</v>
      </c>
      <c r="E489" s="576">
        <f t="shared" si="19"/>
        <v>856.97</v>
      </c>
      <c r="I489" s="1033">
        <v>1038.1400000000001</v>
      </c>
      <c r="L489" s="570" t="s">
        <v>5365</v>
      </c>
      <c r="M489" s="571">
        <f>IFERROR(VLOOKUP(L489,REAJUSTE!A:O,15,),"")</f>
        <v>1.018</v>
      </c>
    </row>
    <row r="490" spans="1:13" x14ac:dyDescent="0.25">
      <c r="A490" s="659">
        <v>40680</v>
      </c>
      <c r="B490" s="1029" t="s">
        <v>18634</v>
      </c>
      <c r="C490" s="1030" t="s">
        <v>14224</v>
      </c>
      <c r="D490" s="575">
        <f t="shared" si="18"/>
        <v>527.25</v>
      </c>
      <c r="E490" s="576">
        <f t="shared" si="19"/>
        <v>427.54</v>
      </c>
      <c r="I490" s="1032">
        <v>517.92999999999995</v>
      </c>
      <c r="L490" s="570" t="s">
        <v>5365</v>
      </c>
      <c r="M490" s="571">
        <f>IFERROR(VLOOKUP(L490,REAJUSTE!A:O,15,),"")</f>
        <v>1.018</v>
      </c>
    </row>
    <row r="491" spans="1:13" x14ac:dyDescent="0.25">
      <c r="A491" s="659">
        <v>40682</v>
      </c>
      <c r="B491" s="1029" t="s">
        <v>18635</v>
      </c>
      <c r="C491" s="1030" t="s">
        <v>14186</v>
      </c>
      <c r="D491" s="575">
        <f t="shared" si="18"/>
        <v>923.66</v>
      </c>
      <c r="E491" s="576">
        <f t="shared" si="19"/>
        <v>748.99</v>
      </c>
      <c r="I491" s="1032">
        <v>907.33</v>
      </c>
      <c r="L491" s="570" t="s">
        <v>5365</v>
      </c>
      <c r="M491" s="571">
        <f>IFERROR(VLOOKUP(L491,REAJUSTE!A:O,15,),"")</f>
        <v>1.018</v>
      </c>
    </row>
    <row r="492" spans="1:13" x14ac:dyDescent="0.25">
      <c r="A492" s="659">
        <v>41189</v>
      </c>
      <c r="B492" s="1029" t="s">
        <v>18636</v>
      </c>
      <c r="C492" s="1030" t="s">
        <v>14224</v>
      </c>
      <c r="D492" s="575">
        <f t="shared" si="18"/>
        <v>57.95</v>
      </c>
      <c r="E492" s="576">
        <f t="shared" si="19"/>
        <v>46.99</v>
      </c>
      <c r="I492" s="1032">
        <v>56.93</v>
      </c>
      <c r="L492" s="570" t="s">
        <v>5365</v>
      </c>
      <c r="M492" s="571">
        <f>IFERROR(VLOOKUP(L492,REAJUSTE!A:O,15,),"")</f>
        <v>1.018</v>
      </c>
    </row>
    <row r="493" spans="1:13" x14ac:dyDescent="0.25">
      <c r="A493" s="659">
        <v>40728</v>
      </c>
      <c r="B493" s="1029" t="s">
        <v>18637</v>
      </c>
      <c r="C493" s="1030" t="s">
        <v>14186</v>
      </c>
      <c r="D493" s="575">
        <f t="shared" si="18"/>
        <v>548</v>
      </c>
      <c r="E493" s="576">
        <f t="shared" si="19"/>
        <v>444.37</v>
      </c>
      <c r="I493" s="1032">
        <v>538.32000000000005</v>
      </c>
      <c r="L493" s="570" t="s">
        <v>5365</v>
      </c>
      <c r="M493" s="571">
        <f>IFERROR(VLOOKUP(L493,REAJUSTE!A:O,15,),"")</f>
        <v>1.018</v>
      </c>
    </row>
    <row r="494" spans="1:13" x14ac:dyDescent="0.25">
      <c r="A494" s="659">
        <v>40732</v>
      </c>
      <c r="B494" s="1029" t="s">
        <v>18638</v>
      </c>
      <c r="C494" s="1030" t="s">
        <v>14186</v>
      </c>
      <c r="D494" s="575">
        <f t="shared" si="18"/>
        <v>873.92</v>
      </c>
      <c r="E494" s="576">
        <f t="shared" si="19"/>
        <v>708.66</v>
      </c>
      <c r="I494" s="1032">
        <v>858.47</v>
      </c>
      <c r="L494" s="570" t="s">
        <v>5365</v>
      </c>
      <c r="M494" s="571">
        <f>IFERROR(VLOOKUP(L494,REAJUSTE!A:O,15,),"")</f>
        <v>1.018</v>
      </c>
    </row>
    <row r="495" spans="1:13" x14ac:dyDescent="0.25">
      <c r="A495" s="659">
        <v>40733</v>
      </c>
      <c r="B495" s="1029" t="s">
        <v>18639</v>
      </c>
      <c r="C495" s="1030" t="s">
        <v>14186</v>
      </c>
      <c r="D495" s="575">
        <f t="shared" si="18"/>
        <v>2239.11</v>
      </c>
      <c r="E495" s="576">
        <f t="shared" si="19"/>
        <v>1815.69</v>
      </c>
      <c r="I495" s="1033">
        <v>2199.52</v>
      </c>
      <c r="L495" s="570" t="s">
        <v>5365</v>
      </c>
      <c r="M495" s="571">
        <f>IFERROR(VLOOKUP(L495,REAJUSTE!A:O,15,),"")</f>
        <v>1.018</v>
      </c>
    </row>
    <row r="496" spans="1:13" x14ac:dyDescent="0.25">
      <c r="A496" s="659">
        <v>40734</v>
      </c>
      <c r="B496" s="1029" t="s">
        <v>18640</v>
      </c>
      <c r="C496" s="1030" t="s">
        <v>14186</v>
      </c>
      <c r="D496" s="575">
        <f t="shared" si="18"/>
        <v>3516.35</v>
      </c>
      <c r="E496" s="576">
        <f t="shared" si="19"/>
        <v>2851.4</v>
      </c>
      <c r="I496" s="1033">
        <v>3454.18</v>
      </c>
      <c r="L496" s="570" t="s">
        <v>5365</v>
      </c>
      <c r="M496" s="571">
        <f>IFERROR(VLOOKUP(L496,REAJUSTE!A:O,15,),"")</f>
        <v>1.018</v>
      </c>
    </row>
    <row r="497" spans="1:13" x14ac:dyDescent="0.25">
      <c r="A497" s="659">
        <v>40735</v>
      </c>
      <c r="B497" s="1029" t="s">
        <v>18641</v>
      </c>
      <c r="C497" s="1030" t="s">
        <v>14186</v>
      </c>
      <c r="D497" s="575">
        <f t="shared" si="18"/>
        <v>5091.21</v>
      </c>
      <c r="E497" s="576">
        <f t="shared" si="19"/>
        <v>4128.45</v>
      </c>
      <c r="I497" s="1033">
        <v>5001.1899999999996</v>
      </c>
      <c r="L497" s="570" t="s">
        <v>5365</v>
      </c>
      <c r="M497" s="571">
        <f>IFERROR(VLOOKUP(L497,REAJUSTE!A:O,15,),"")</f>
        <v>1.018</v>
      </c>
    </row>
    <row r="498" spans="1:13" x14ac:dyDescent="0.25">
      <c r="A498" s="659">
        <v>40736</v>
      </c>
      <c r="B498" s="1029" t="s">
        <v>18642</v>
      </c>
      <c r="C498" s="1030" t="s">
        <v>14186</v>
      </c>
      <c r="D498" s="575">
        <f t="shared" si="18"/>
        <v>6856.15</v>
      </c>
      <c r="E498" s="576">
        <f t="shared" si="19"/>
        <v>5559.64</v>
      </c>
      <c r="I498" s="1033">
        <v>6734.93</v>
      </c>
      <c r="L498" s="570" t="s">
        <v>5365</v>
      </c>
      <c r="M498" s="571">
        <f>IFERROR(VLOOKUP(L498,REAJUSTE!A:O,15,),"")</f>
        <v>1.018</v>
      </c>
    </row>
    <row r="499" spans="1:13" x14ac:dyDescent="0.25">
      <c r="A499" s="659">
        <v>40737</v>
      </c>
      <c r="B499" s="1029" t="s">
        <v>18643</v>
      </c>
      <c r="C499" s="1030" t="s">
        <v>14186</v>
      </c>
      <c r="D499" s="575">
        <f t="shared" si="18"/>
        <v>10945.66</v>
      </c>
      <c r="E499" s="576">
        <f t="shared" si="19"/>
        <v>8875.81</v>
      </c>
      <c r="I499" s="1033">
        <v>10752.13</v>
      </c>
      <c r="L499" s="570" t="s">
        <v>5365</v>
      </c>
      <c r="M499" s="571">
        <f>IFERROR(VLOOKUP(L499,REAJUSTE!A:O,15,),"")</f>
        <v>1.018</v>
      </c>
    </row>
    <row r="500" spans="1:13" x14ac:dyDescent="0.25">
      <c r="A500" s="659">
        <v>40738</v>
      </c>
      <c r="B500" s="1029" t="s">
        <v>18644</v>
      </c>
      <c r="C500" s="1030" t="s">
        <v>14186</v>
      </c>
      <c r="D500" s="575">
        <f t="shared" si="18"/>
        <v>7003.44</v>
      </c>
      <c r="E500" s="576">
        <f t="shared" si="19"/>
        <v>5679.07</v>
      </c>
      <c r="I500" s="1033">
        <v>6879.61</v>
      </c>
      <c r="L500" s="570" t="s">
        <v>5365</v>
      </c>
      <c r="M500" s="571">
        <f>IFERROR(VLOOKUP(L500,REAJUSTE!A:O,15,),"")</f>
        <v>1.018</v>
      </c>
    </row>
    <row r="501" spans="1:13" x14ac:dyDescent="0.25">
      <c r="A501" s="659">
        <v>40739</v>
      </c>
      <c r="B501" s="1029" t="s">
        <v>18645</v>
      </c>
      <c r="C501" s="1030" t="s">
        <v>14186</v>
      </c>
      <c r="D501" s="575">
        <f t="shared" si="18"/>
        <v>9440.48</v>
      </c>
      <c r="E501" s="576">
        <f t="shared" si="19"/>
        <v>7655.27</v>
      </c>
      <c r="I501" s="1033">
        <v>9273.56</v>
      </c>
      <c r="L501" s="570" t="s">
        <v>5365</v>
      </c>
      <c r="M501" s="571">
        <f>IFERROR(VLOOKUP(L501,REAJUSTE!A:O,15,),"")</f>
        <v>1.018</v>
      </c>
    </row>
    <row r="502" spans="1:13" x14ac:dyDescent="0.25">
      <c r="A502" s="659">
        <v>40740</v>
      </c>
      <c r="B502" s="1029" t="s">
        <v>18646</v>
      </c>
      <c r="C502" s="1030" t="s">
        <v>14186</v>
      </c>
      <c r="D502" s="575">
        <f t="shared" si="18"/>
        <v>14693.18</v>
      </c>
      <c r="E502" s="576">
        <f t="shared" si="19"/>
        <v>11914.67</v>
      </c>
      <c r="I502" s="1033">
        <v>14433.38</v>
      </c>
      <c r="L502" s="570" t="s">
        <v>5365</v>
      </c>
      <c r="M502" s="571">
        <f>IFERROR(VLOOKUP(L502,REAJUSTE!A:O,15,),"")</f>
        <v>1.018</v>
      </c>
    </row>
    <row r="503" spans="1:13" x14ac:dyDescent="0.25">
      <c r="A503" s="659">
        <v>40741</v>
      </c>
      <c r="B503" s="1029" t="s">
        <v>18647</v>
      </c>
      <c r="C503" s="1030" t="s">
        <v>14186</v>
      </c>
      <c r="D503" s="575">
        <f t="shared" si="18"/>
        <v>8926.33</v>
      </c>
      <c r="E503" s="576">
        <f t="shared" si="19"/>
        <v>7238.34</v>
      </c>
      <c r="I503" s="1033">
        <v>8768.5</v>
      </c>
      <c r="L503" s="570" t="s">
        <v>5365</v>
      </c>
      <c r="M503" s="571">
        <f>IFERROR(VLOOKUP(L503,REAJUSTE!A:O,15,),"")</f>
        <v>1.018</v>
      </c>
    </row>
    <row r="504" spans="1:13" x14ac:dyDescent="0.25">
      <c r="A504" s="659">
        <v>40742</v>
      </c>
      <c r="B504" s="1029" t="s">
        <v>18648</v>
      </c>
      <c r="C504" s="1030" t="s">
        <v>14186</v>
      </c>
      <c r="D504" s="575">
        <f t="shared" si="18"/>
        <v>18437.900000000001</v>
      </c>
      <c r="E504" s="576">
        <f t="shared" si="19"/>
        <v>14951.26</v>
      </c>
      <c r="I504" s="1033">
        <v>18111.89</v>
      </c>
      <c r="L504" s="570" t="s">
        <v>5365</v>
      </c>
      <c r="M504" s="571">
        <f>IFERROR(VLOOKUP(L504,REAJUSTE!A:O,15,),"")</f>
        <v>1.018</v>
      </c>
    </row>
    <row r="505" spans="1:13" x14ac:dyDescent="0.25">
      <c r="A505" s="659">
        <v>40729</v>
      </c>
      <c r="B505" s="1029" t="s">
        <v>18649</v>
      </c>
      <c r="C505" s="1030" t="s">
        <v>14186</v>
      </c>
      <c r="D505" s="575">
        <f t="shared" si="18"/>
        <v>460.77</v>
      </c>
      <c r="E505" s="576">
        <f t="shared" si="19"/>
        <v>373.63</v>
      </c>
      <c r="I505" s="1032">
        <v>452.63</v>
      </c>
      <c r="L505" s="570" t="s">
        <v>5365</v>
      </c>
      <c r="M505" s="571">
        <f>IFERROR(VLOOKUP(L505,REAJUSTE!A:O,15,),"")</f>
        <v>1.018</v>
      </c>
    </row>
    <row r="506" spans="1:13" x14ac:dyDescent="0.25">
      <c r="A506" s="659">
        <v>40730</v>
      </c>
      <c r="B506" s="1029" t="s">
        <v>18650</v>
      </c>
      <c r="C506" s="1030" t="s">
        <v>14186</v>
      </c>
      <c r="D506" s="575">
        <f t="shared" si="18"/>
        <v>548</v>
      </c>
      <c r="E506" s="576">
        <f t="shared" si="19"/>
        <v>444.37</v>
      </c>
      <c r="I506" s="1032">
        <v>538.32000000000005</v>
      </c>
      <c r="L506" s="570" t="s">
        <v>5365</v>
      </c>
      <c r="M506" s="571">
        <f>IFERROR(VLOOKUP(L506,REAJUSTE!A:O,15,),"")</f>
        <v>1.018</v>
      </c>
    </row>
    <row r="507" spans="1:13" x14ac:dyDescent="0.25">
      <c r="A507" s="659">
        <v>40731</v>
      </c>
      <c r="B507" s="1029" t="s">
        <v>18651</v>
      </c>
      <c r="C507" s="1030" t="s">
        <v>14186</v>
      </c>
      <c r="D507" s="575">
        <f t="shared" si="18"/>
        <v>653.46</v>
      </c>
      <c r="E507" s="576">
        <f t="shared" si="19"/>
        <v>529.88</v>
      </c>
      <c r="I507" s="1032">
        <v>641.91</v>
      </c>
      <c r="L507" s="570" t="s">
        <v>5365</v>
      </c>
      <c r="M507" s="571">
        <f>IFERROR(VLOOKUP(L507,REAJUSTE!A:O,15,),"")</f>
        <v>1.018</v>
      </c>
    </row>
    <row r="508" spans="1:13" ht="18" x14ac:dyDescent="0.25">
      <c r="A508" s="659">
        <v>40650</v>
      </c>
      <c r="B508" s="141" t="s">
        <v>18652</v>
      </c>
      <c r="C508" s="1030" t="s">
        <v>14224</v>
      </c>
      <c r="D508" s="575">
        <f t="shared" si="18"/>
        <v>85.78</v>
      </c>
      <c r="E508" s="576">
        <f t="shared" si="19"/>
        <v>69.55</v>
      </c>
      <c r="I508" s="1032">
        <v>84.27</v>
      </c>
      <c r="L508" s="570" t="s">
        <v>5365</v>
      </c>
      <c r="M508" s="571">
        <f>IFERROR(VLOOKUP(L508,REAJUSTE!A:O,15,),"")</f>
        <v>1.018</v>
      </c>
    </row>
    <row r="509" spans="1:13" x14ac:dyDescent="0.25">
      <c r="A509" s="659">
        <v>40637</v>
      </c>
      <c r="B509" s="1029" t="s">
        <v>18653</v>
      </c>
      <c r="C509" s="1030" t="s">
        <v>14224</v>
      </c>
      <c r="D509" s="575">
        <f t="shared" si="18"/>
        <v>69.36</v>
      </c>
      <c r="E509" s="576">
        <f t="shared" si="19"/>
        <v>56.24</v>
      </c>
      <c r="I509" s="1032">
        <v>68.14</v>
      </c>
      <c r="L509" s="570" t="s">
        <v>5365</v>
      </c>
      <c r="M509" s="571">
        <f>IFERROR(VLOOKUP(L509,REAJUSTE!A:O,15,),"")</f>
        <v>1.018</v>
      </c>
    </row>
    <row r="510" spans="1:13" x14ac:dyDescent="0.25">
      <c r="A510" s="659">
        <v>40636</v>
      </c>
      <c r="B510" s="1029" t="s">
        <v>18654</v>
      </c>
      <c r="C510" s="1030" t="s">
        <v>14224</v>
      </c>
      <c r="D510" s="575">
        <f t="shared" si="18"/>
        <v>35.18</v>
      </c>
      <c r="E510" s="576">
        <f t="shared" si="19"/>
        <v>28.52</v>
      </c>
      <c r="I510" s="1032">
        <v>34.56</v>
      </c>
      <c r="L510" s="570" t="s">
        <v>5365</v>
      </c>
      <c r="M510" s="571">
        <f>IFERROR(VLOOKUP(L510,REAJUSTE!A:O,15,),"")</f>
        <v>1.018</v>
      </c>
    </row>
    <row r="511" spans="1:13" ht="18" x14ac:dyDescent="0.25">
      <c r="A511" s="659">
        <v>40712</v>
      </c>
      <c r="B511" s="141" t="s">
        <v>18655</v>
      </c>
      <c r="C511" s="1030" t="s">
        <v>14224</v>
      </c>
      <c r="D511" s="575">
        <f t="shared" si="18"/>
        <v>141.65</v>
      </c>
      <c r="E511" s="576">
        <f t="shared" si="19"/>
        <v>114.86</v>
      </c>
      <c r="I511" s="1032">
        <v>139.15</v>
      </c>
      <c r="L511" s="570" t="s">
        <v>5365</v>
      </c>
      <c r="M511" s="571">
        <f>IFERROR(VLOOKUP(L511,REAJUSTE!A:O,15,),"")</f>
        <v>1.018</v>
      </c>
    </row>
    <row r="512" spans="1:13" ht="18" x14ac:dyDescent="0.25">
      <c r="A512" s="659">
        <v>40713</v>
      </c>
      <c r="B512" s="141" t="s">
        <v>18656</v>
      </c>
      <c r="C512" s="1030" t="s">
        <v>14224</v>
      </c>
      <c r="D512" s="575">
        <f t="shared" si="18"/>
        <v>188.86</v>
      </c>
      <c r="E512" s="576">
        <f t="shared" si="19"/>
        <v>153.13999999999999</v>
      </c>
      <c r="I512" s="1032">
        <v>185.53</v>
      </c>
      <c r="L512" s="570" t="s">
        <v>5365</v>
      </c>
      <c r="M512" s="571">
        <f>IFERROR(VLOOKUP(L512,REAJUSTE!A:O,15,),"")</f>
        <v>1.018</v>
      </c>
    </row>
    <row r="513" spans="1:13" ht="18" x14ac:dyDescent="0.25">
      <c r="A513" s="659">
        <v>41262</v>
      </c>
      <c r="B513" s="1029" t="s">
        <v>18657</v>
      </c>
      <c r="C513" s="1030" t="s">
        <v>14224</v>
      </c>
      <c r="D513" s="575">
        <f t="shared" si="18"/>
        <v>146.37</v>
      </c>
      <c r="E513" s="576">
        <f t="shared" si="19"/>
        <v>118.69</v>
      </c>
      <c r="I513" s="1032">
        <v>143.79</v>
      </c>
      <c r="L513" s="570" t="s">
        <v>5365</v>
      </c>
      <c r="M513" s="571">
        <f>IFERROR(VLOOKUP(L513,REAJUSTE!A:O,15,),"")</f>
        <v>1.018</v>
      </c>
    </row>
    <row r="514" spans="1:13" x14ac:dyDescent="0.25">
      <c r="A514" s="659">
        <v>41259</v>
      </c>
      <c r="B514" s="1029" t="s">
        <v>18658</v>
      </c>
      <c r="C514" s="1030" t="s">
        <v>14224</v>
      </c>
      <c r="D514" s="575">
        <f t="shared" si="18"/>
        <v>32.01</v>
      </c>
      <c r="E514" s="576">
        <f t="shared" si="19"/>
        <v>25.95</v>
      </c>
      <c r="I514" s="1032">
        <v>31.45</v>
      </c>
      <c r="L514" s="570" t="s">
        <v>5365</v>
      </c>
      <c r="M514" s="571">
        <f>IFERROR(VLOOKUP(L514,REAJUSTE!A:O,15,),"")</f>
        <v>1.018</v>
      </c>
    </row>
    <row r="515" spans="1:13" ht="18" x14ac:dyDescent="0.25">
      <c r="A515" s="659">
        <v>40640</v>
      </c>
      <c r="B515" s="141" t="s">
        <v>18659</v>
      </c>
      <c r="C515" s="1030" t="s">
        <v>14224</v>
      </c>
      <c r="D515" s="575">
        <f t="shared" si="18"/>
        <v>142.44999999999999</v>
      </c>
      <c r="E515" s="576">
        <f t="shared" si="19"/>
        <v>115.51</v>
      </c>
      <c r="I515" s="1032">
        <v>139.94</v>
      </c>
      <c r="L515" s="570" t="s">
        <v>5365</v>
      </c>
      <c r="M515" s="571">
        <f>IFERROR(VLOOKUP(L515,REAJUSTE!A:O,15,),"")</f>
        <v>1.018</v>
      </c>
    </row>
    <row r="516" spans="1:13" ht="18" x14ac:dyDescent="0.25">
      <c r="A516" s="659">
        <v>40642</v>
      </c>
      <c r="B516" s="141" t="s">
        <v>18660</v>
      </c>
      <c r="C516" s="1030" t="s">
        <v>14224</v>
      </c>
      <c r="D516" s="575">
        <f t="shared" si="18"/>
        <v>160.07</v>
      </c>
      <c r="E516" s="576">
        <f t="shared" si="19"/>
        <v>129.80000000000001</v>
      </c>
      <c r="I516" s="1032">
        <v>157.24</v>
      </c>
      <c r="L516" s="570" t="s">
        <v>5365</v>
      </c>
      <c r="M516" s="571">
        <f>IFERROR(VLOOKUP(L516,REAJUSTE!A:O,15,),"")</f>
        <v>1.018</v>
      </c>
    </row>
    <row r="517" spans="1:13" ht="18" x14ac:dyDescent="0.25">
      <c r="A517" s="659">
        <v>40643</v>
      </c>
      <c r="B517" s="141" t="s">
        <v>18661</v>
      </c>
      <c r="C517" s="1030" t="s">
        <v>14224</v>
      </c>
      <c r="D517" s="575">
        <f t="shared" si="18"/>
        <v>173.51</v>
      </c>
      <c r="E517" s="576">
        <f t="shared" si="19"/>
        <v>140.69</v>
      </c>
      <c r="I517" s="1032">
        <v>170.45</v>
      </c>
      <c r="L517" s="570" t="s">
        <v>5365</v>
      </c>
      <c r="M517" s="571">
        <f>IFERROR(VLOOKUP(L517,REAJUSTE!A:O,15,),"")</f>
        <v>1.018</v>
      </c>
    </row>
    <row r="518" spans="1:13" ht="18" x14ac:dyDescent="0.25">
      <c r="A518" s="659">
        <v>40641</v>
      </c>
      <c r="B518" s="141" t="s">
        <v>18662</v>
      </c>
      <c r="C518" s="1030" t="s">
        <v>14224</v>
      </c>
      <c r="D518" s="575">
        <f t="shared" si="18"/>
        <v>167.02</v>
      </c>
      <c r="E518" s="576">
        <f t="shared" si="19"/>
        <v>135.43</v>
      </c>
      <c r="I518" s="1032">
        <v>164.07</v>
      </c>
      <c r="L518" s="570" t="s">
        <v>5365</v>
      </c>
      <c r="M518" s="571">
        <f>IFERROR(VLOOKUP(L518,REAJUSTE!A:O,15,),"")</f>
        <v>1.018</v>
      </c>
    </row>
    <row r="519" spans="1:13" ht="18" x14ac:dyDescent="0.25">
      <c r="A519" s="659">
        <v>40648</v>
      </c>
      <c r="B519" s="1029" t="s">
        <v>18663</v>
      </c>
      <c r="C519" s="1030" t="s">
        <v>14224</v>
      </c>
      <c r="D519" s="575">
        <f t="shared" si="18"/>
        <v>203.34</v>
      </c>
      <c r="E519" s="576">
        <f t="shared" si="19"/>
        <v>164.88</v>
      </c>
      <c r="I519" s="1032">
        <v>199.75</v>
      </c>
      <c r="L519" s="570" t="s">
        <v>5365</v>
      </c>
      <c r="M519" s="571">
        <f>IFERROR(VLOOKUP(L519,REAJUSTE!A:O,15,),"")</f>
        <v>1.018</v>
      </c>
    </row>
    <row r="520" spans="1:13" ht="18" x14ac:dyDescent="0.25">
      <c r="A520" s="659">
        <v>40649</v>
      </c>
      <c r="B520" s="1029" t="s">
        <v>18664</v>
      </c>
      <c r="C520" s="1030" t="s">
        <v>14224</v>
      </c>
      <c r="D520" s="575">
        <f t="shared" si="18"/>
        <v>169.9</v>
      </c>
      <c r="E520" s="576">
        <f t="shared" si="19"/>
        <v>137.77000000000001</v>
      </c>
      <c r="I520" s="1032">
        <v>166.9</v>
      </c>
      <c r="L520" s="570" t="s">
        <v>5365</v>
      </c>
      <c r="M520" s="571">
        <f>IFERROR(VLOOKUP(L520,REAJUSTE!A:O,15,),"")</f>
        <v>1.018</v>
      </c>
    </row>
    <row r="521" spans="1:13" ht="18" x14ac:dyDescent="0.25">
      <c r="A521" s="659">
        <v>40645</v>
      </c>
      <c r="B521" s="141" t="s">
        <v>18665</v>
      </c>
      <c r="C521" s="1030" t="s">
        <v>14224</v>
      </c>
      <c r="D521" s="575">
        <f t="shared" si="18"/>
        <v>375.63</v>
      </c>
      <c r="E521" s="576">
        <f t="shared" si="19"/>
        <v>304.58999999999997</v>
      </c>
      <c r="I521" s="1032">
        <v>368.99</v>
      </c>
      <c r="L521" s="570" t="s">
        <v>5365</v>
      </c>
      <c r="M521" s="571">
        <f>IFERROR(VLOOKUP(L521,REAJUSTE!A:O,15,),"")</f>
        <v>1.018</v>
      </c>
    </row>
    <row r="522" spans="1:13" ht="18" x14ac:dyDescent="0.25">
      <c r="A522" s="659">
        <v>40644</v>
      </c>
      <c r="B522" s="141" t="s">
        <v>18666</v>
      </c>
      <c r="C522" s="1030" t="s">
        <v>14224</v>
      </c>
      <c r="D522" s="575">
        <f t="shared" ref="D522:D585" si="20">TRUNC(I522*M522,2)</f>
        <v>232.75</v>
      </c>
      <c r="E522" s="576">
        <f t="shared" ref="E522:E585" si="21">TRUNC(D522/1.2332,2)</f>
        <v>188.73</v>
      </c>
      <c r="I522" s="1032">
        <v>228.64</v>
      </c>
      <c r="L522" s="570" t="s">
        <v>5365</v>
      </c>
      <c r="M522" s="571">
        <f>IFERROR(VLOOKUP(L522,REAJUSTE!A:O,15,),"")</f>
        <v>1.018</v>
      </c>
    </row>
    <row r="523" spans="1:13" ht="18" x14ac:dyDescent="0.25">
      <c r="A523" s="659">
        <v>40646</v>
      </c>
      <c r="B523" s="141" t="s">
        <v>18667</v>
      </c>
      <c r="C523" s="1030" t="s">
        <v>14224</v>
      </c>
      <c r="D523" s="575">
        <f t="shared" si="20"/>
        <v>184.2</v>
      </c>
      <c r="E523" s="576">
        <f t="shared" si="21"/>
        <v>149.36000000000001</v>
      </c>
      <c r="I523" s="1032">
        <v>180.95</v>
      </c>
      <c r="L523" s="570" t="s">
        <v>5365</v>
      </c>
      <c r="M523" s="571">
        <f>IFERROR(VLOOKUP(L523,REAJUSTE!A:O,15,),"")</f>
        <v>1.018</v>
      </c>
    </row>
    <row r="524" spans="1:13" ht="18" x14ac:dyDescent="0.25">
      <c r="A524" s="659">
        <v>40647</v>
      </c>
      <c r="B524" s="141" t="s">
        <v>18668</v>
      </c>
      <c r="C524" s="1030" t="s">
        <v>14224</v>
      </c>
      <c r="D524" s="575">
        <f t="shared" si="20"/>
        <v>189.89</v>
      </c>
      <c r="E524" s="576">
        <f t="shared" si="21"/>
        <v>153.97999999999999</v>
      </c>
      <c r="I524" s="1032">
        <v>186.54</v>
      </c>
      <c r="L524" s="570" t="s">
        <v>5365</v>
      </c>
      <c r="M524" s="571">
        <f>IFERROR(VLOOKUP(L524,REAJUSTE!A:O,15,),"")</f>
        <v>1.018</v>
      </c>
    </row>
    <row r="525" spans="1:13" ht="18" x14ac:dyDescent="0.25">
      <c r="A525" s="659">
        <v>40704</v>
      </c>
      <c r="B525" s="141" t="s">
        <v>18669</v>
      </c>
      <c r="C525" s="1030" t="s">
        <v>14224</v>
      </c>
      <c r="D525" s="575">
        <f t="shared" si="20"/>
        <v>146.06</v>
      </c>
      <c r="E525" s="576">
        <f t="shared" si="21"/>
        <v>118.43</v>
      </c>
      <c r="I525" s="1032">
        <v>143.47999999999999</v>
      </c>
      <c r="L525" s="570" t="s">
        <v>5365</v>
      </c>
      <c r="M525" s="571">
        <f>IFERROR(VLOOKUP(L525,REAJUSTE!A:O,15,),"")</f>
        <v>1.018</v>
      </c>
    </row>
    <row r="526" spans="1:13" ht="18" x14ac:dyDescent="0.25">
      <c r="A526" s="659">
        <v>41107</v>
      </c>
      <c r="B526" s="1029" t="s">
        <v>18670</v>
      </c>
      <c r="C526" s="1030" t="s">
        <v>14224</v>
      </c>
      <c r="D526" s="575">
        <f t="shared" si="20"/>
        <v>199.56</v>
      </c>
      <c r="E526" s="576">
        <f t="shared" si="21"/>
        <v>161.82</v>
      </c>
      <c r="I526" s="1032">
        <v>196.04</v>
      </c>
      <c r="L526" s="570" t="s">
        <v>5365</v>
      </c>
      <c r="M526" s="571">
        <f>IFERROR(VLOOKUP(L526,REAJUSTE!A:O,15,),"")</f>
        <v>1.018</v>
      </c>
    </row>
    <row r="527" spans="1:13" ht="18" x14ac:dyDescent="0.25">
      <c r="A527" s="659">
        <v>40638</v>
      </c>
      <c r="B527" s="141" t="s">
        <v>18671</v>
      </c>
      <c r="C527" s="1030" t="s">
        <v>14224</v>
      </c>
      <c r="D527" s="575">
        <f t="shared" si="20"/>
        <v>833.76</v>
      </c>
      <c r="E527" s="576">
        <f t="shared" si="21"/>
        <v>676.09</v>
      </c>
      <c r="I527" s="1032">
        <v>819.02</v>
      </c>
      <c r="L527" s="570" t="s">
        <v>5365</v>
      </c>
      <c r="M527" s="571">
        <f>IFERROR(VLOOKUP(L527,REAJUSTE!A:O,15,),"")</f>
        <v>1.018</v>
      </c>
    </row>
    <row r="528" spans="1:13" ht="18" x14ac:dyDescent="0.25">
      <c r="A528" s="659">
        <v>41188</v>
      </c>
      <c r="B528" s="141" t="s">
        <v>18672</v>
      </c>
      <c r="C528" s="1030" t="s">
        <v>14224</v>
      </c>
      <c r="D528" s="575">
        <f t="shared" si="20"/>
        <v>1203.3699999999999</v>
      </c>
      <c r="E528" s="576">
        <f t="shared" si="21"/>
        <v>975.81</v>
      </c>
      <c r="I528" s="1033">
        <v>1182.0999999999999</v>
      </c>
      <c r="L528" s="570" t="s">
        <v>5365</v>
      </c>
      <c r="M528" s="571">
        <f>IFERROR(VLOOKUP(L528,REAJUSTE!A:O,15,),"")</f>
        <v>1.018</v>
      </c>
    </row>
    <row r="529" spans="1:13" ht="18" x14ac:dyDescent="0.25">
      <c r="A529" s="659">
        <v>41187</v>
      </c>
      <c r="B529" s="141" t="s">
        <v>18673</v>
      </c>
      <c r="C529" s="1030" t="s">
        <v>14224</v>
      </c>
      <c r="D529" s="575">
        <f t="shared" si="20"/>
        <v>1568.66</v>
      </c>
      <c r="E529" s="576">
        <f t="shared" si="21"/>
        <v>1272.02</v>
      </c>
      <c r="I529" s="1033">
        <v>1540.93</v>
      </c>
      <c r="L529" s="570" t="s">
        <v>5365</v>
      </c>
      <c r="M529" s="571">
        <f>IFERROR(VLOOKUP(L529,REAJUSTE!A:O,15,),"")</f>
        <v>1.018</v>
      </c>
    </row>
    <row r="530" spans="1:13" ht="18" x14ac:dyDescent="0.25">
      <c r="A530" s="659">
        <v>40705</v>
      </c>
      <c r="B530" s="141" t="s">
        <v>18674</v>
      </c>
      <c r="C530" s="1030" t="s">
        <v>14224</v>
      </c>
      <c r="D530" s="575">
        <f t="shared" si="20"/>
        <v>122.19</v>
      </c>
      <c r="E530" s="576">
        <f t="shared" si="21"/>
        <v>99.08</v>
      </c>
      <c r="I530" s="1032">
        <v>120.03</v>
      </c>
      <c r="L530" s="570" t="s">
        <v>5365</v>
      </c>
      <c r="M530" s="571">
        <f>IFERROR(VLOOKUP(L530,REAJUSTE!A:O,15,),"")</f>
        <v>1.018</v>
      </c>
    </row>
    <row r="531" spans="1:13" x14ac:dyDescent="0.25">
      <c r="A531" s="659">
        <v>40639</v>
      </c>
      <c r="B531" s="1029" t="s">
        <v>18675</v>
      </c>
      <c r="C531" s="1030" t="s">
        <v>14224</v>
      </c>
      <c r="D531" s="575">
        <f t="shared" si="20"/>
        <v>852.16</v>
      </c>
      <c r="E531" s="576">
        <f t="shared" si="21"/>
        <v>691.01</v>
      </c>
      <c r="I531" s="1032">
        <v>837.1</v>
      </c>
      <c r="L531" s="570" t="s">
        <v>5365</v>
      </c>
      <c r="M531" s="571">
        <f>IFERROR(VLOOKUP(L531,REAJUSTE!A:O,15,),"")</f>
        <v>1.018</v>
      </c>
    </row>
    <row r="532" spans="1:13" ht="18" x14ac:dyDescent="0.25">
      <c r="A532" s="659">
        <v>41227</v>
      </c>
      <c r="B532" s="1029" t="s">
        <v>18676</v>
      </c>
      <c r="C532" s="1030" t="s">
        <v>14224</v>
      </c>
      <c r="D532" s="575">
        <f t="shared" si="20"/>
        <v>190.68</v>
      </c>
      <c r="E532" s="576">
        <f t="shared" si="21"/>
        <v>154.62</v>
      </c>
      <c r="I532" s="1032">
        <v>187.31</v>
      </c>
      <c r="L532" s="570" t="s">
        <v>5365</v>
      </c>
      <c r="M532" s="571">
        <f>IFERROR(VLOOKUP(L532,REAJUSTE!A:O,15,),"")</f>
        <v>1.018</v>
      </c>
    </row>
    <row r="533" spans="1:13" x14ac:dyDescent="0.25">
      <c r="A533" s="659">
        <v>40951</v>
      </c>
      <c r="B533" s="1029" t="s">
        <v>18677</v>
      </c>
      <c r="C533" s="1030" t="s">
        <v>14224</v>
      </c>
      <c r="D533" s="575">
        <f t="shared" si="20"/>
        <v>36.619999999999997</v>
      </c>
      <c r="E533" s="576">
        <f t="shared" si="21"/>
        <v>29.69</v>
      </c>
      <c r="I533" s="1032">
        <v>35.979999999999997</v>
      </c>
      <c r="L533" s="570" t="s">
        <v>5365</v>
      </c>
      <c r="M533" s="571">
        <f>IFERROR(VLOOKUP(L533,REAJUSTE!A:O,15,),"")</f>
        <v>1.018</v>
      </c>
    </row>
    <row r="534" spans="1:13" x14ac:dyDescent="0.25">
      <c r="A534" s="659">
        <v>41121</v>
      </c>
      <c r="B534" s="1029" t="s">
        <v>18678</v>
      </c>
      <c r="C534" s="1030" t="s">
        <v>14224</v>
      </c>
      <c r="D534" s="575">
        <f t="shared" si="20"/>
        <v>40.299999999999997</v>
      </c>
      <c r="E534" s="576">
        <f t="shared" si="21"/>
        <v>32.67</v>
      </c>
      <c r="I534" s="1032">
        <v>39.590000000000003</v>
      </c>
      <c r="L534" s="570" t="s">
        <v>5365</v>
      </c>
      <c r="M534" s="571">
        <f>IFERROR(VLOOKUP(L534,REAJUSTE!A:O,15,),"")</f>
        <v>1.018</v>
      </c>
    </row>
    <row r="535" spans="1:13" x14ac:dyDescent="0.25">
      <c r="A535" s="659">
        <v>41120</v>
      </c>
      <c r="B535" s="1029" t="s">
        <v>18679</v>
      </c>
      <c r="C535" s="1030" t="s">
        <v>14224</v>
      </c>
      <c r="D535" s="575">
        <f t="shared" si="20"/>
        <v>24.27</v>
      </c>
      <c r="E535" s="576">
        <f t="shared" si="21"/>
        <v>19.68</v>
      </c>
      <c r="I535" s="1032">
        <v>23.85</v>
      </c>
      <c r="L535" s="570" t="s">
        <v>5365</v>
      </c>
      <c r="M535" s="571">
        <f>IFERROR(VLOOKUP(L535,REAJUSTE!A:O,15,),"")</f>
        <v>1.018</v>
      </c>
    </row>
    <row r="536" spans="1:13" x14ac:dyDescent="0.25">
      <c r="A536" s="659">
        <v>41128</v>
      </c>
      <c r="B536" s="1029" t="s">
        <v>18680</v>
      </c>
      <c r="C536" s="1030" t="s">
        <v>14224</v>
      </c>
      <c r="D536" s="575">
        <f t="shared" si="20"/>
        <v>9.19</v>
      </c>
      <c r="E536" s="576">
        <f t="shared" si="21"/>
        <v>7.45</v>
      </c>
      <c r="I536" s="1032">
        <v>9.0299999999999994</v>
      </c>
      <c r="L536" s="570" t="s">
        <v>5365</v>
      </c>
      <c r="M536" s="571">
        <f>IFERROR(VLOOKUP(L536,REAJUSTE!A:O,15,),"")</f>
        <v>1.018</v>
      </c>
    </row>
    <row r="537" spans="1:13" x14ac:dyDescent="0.25">
      <c r="A537" s="659">
        <v>41129</v>
      </c>
      <c r="B537" s="1029" t="s">
        <v>18681</v>
      </c>
      <c r="C537" s="1030" t="s">
        <v>14224</v>
      </c>
      <c r="D537" s="575">
        <f t="shared" si="20"/>
        <v>10.53</v>
      </c>
      <c r="E537" s="576">
        <f t="shared" si="21"/>
        <v>8.5299999999999994</v>
      </c>
      <c r="I537" s="1032">
        <v>10.35</v>
      </c>
      <c r="L537" s="570" t="s">
        <v>5365</v>
      </c>
      <c r="M537" s="571">
        <f>IFERROR(VLOOKUP(L537,REAJUSTE!A:O,15,),"")</f>
        <v>1.018</v>
      </c>
    </row>
    <row r="538" spans="1:13" x14ac:dyDescent="0.25">
      <c r="A538" s="659">
        <v>41131</v>
      </c>
      <c r="B538" s="1029" t="s">
        <v>18682</v>
      </c>
      <c r="C538" s="1030" t="s">
        <v>14224</v>
      </c>
      <c r="D538" s="575">
        <f t="shared" si="20"/>
        <v>11.64</v>
      </c>
      <c r="E538" s="576">
        <f t="shared" si="21"/>
        <v>9.43</v>
      </c>
      <c r="I538" s="1032">
        <v>11.44</v>
      </c>
      <c r="L538" s="570" t="s">
        <v>5365</v>
      </c>
      <c r="M538" s="571">
        <f>IFERROR(VLOOKUP(L538,REAJUSTE!A:O,15,),"")</f>
        <v>1.018</v>
      </c>
    </row>
    <row r="539" spans="1:13" x14ac:dyDescent="0.25">
      <c r="A539" s="659">
        <v>41130</v>
      </c>
      <c r="B539" s="1029" t="s">
        <v>18683</v>
      </c>
      <c r="C539" s="1030" t="s">
        <v>14224</v>
      </c>
      <c r="D539" s="575">
        <f t="shared" si="20"/>
        <v>19.440000000000001</v>
      </c>
      <c r="E539" s="576">
        <f t="shared" si="21"/>
        <v>15.76</v>
      </c>
      <c r="I539" s="1032">
        <v>19.100000000000001</v>
      </c>
      <c r="L539" s="570" t="s">
        <v>5365</v>
      </c>
      <c r="M539" s="571">
        <f>IFERROR(VLOOKUP(L539,REAJUSTE!A:O,15,),"")</f>
        <v>1.018</v>
      </c>
    </row>
    <row r="540" spans="1:13" ht="18" x14ac:dyDescent="0.25">
      <c r="A540" s="659">
        <v>40997</v>
      </c>
      <c r="B540" s="141" t="s">
        <v>18684</v>
      </c>
      <c r="C540" s="1030" t="s">
        <v>18086</v>
      </c>
      <c r="D540" s="575">
        <f t="shared" si="20"/>
        <v>193.19</v>
      </c>
      <c r="E540" s="576">
        <f t="shared" si="21"/>
        <v>156.65</v>
      </c>
      <c r="I540" s="1032">
        <v>189.78</v>
      </c>
      <c r="L540" s="570" t="s">
        <v>5365</v>
      </c>
      <c r="M540" s="571">
        <f>IFERROR(VLOOKUP(L540,REAJUSTE!A:O,15,),"")</f>
        <v>1.018</v>
      </c>
    </row>
    <row r="541" spans="1:13" x14ac:dyDescent="0.25">
      <c r="A541" s="659">
        <v>40724</v>
      </c>
      <c r="B541" s="1029" t="s">
        <v>18685</v>
      </c>
      <c r="C541" s="1030" t="s">
        <v>18086</v>
      </c>
      <c r="D541" s="575">
        <f t="shared" si="20"/>
        <v>261.69</v>
      </c>
      <c r="E541" s="576">
        <f t="shared" si="21"/>
        <v>212.2</v>
      </c>
      <c r="I541" s="1032">
        <v>257.07</v>
      </c>
      <c r="L541" s="570" t="s">
        <v>5365</v>
      </c>
      <c r="M541" s="571">
        <f>IFERROR(VLOOKUP(L541,REAJUSTE!A:O,15,),"")</f>
        <v>1.018</v>
      </c>
    </row>
    <row r="542" spans="1:13" ht="18" x14ac:dyDescent="0.25">
      <c r="A542" s="659">
        <v>40722</v>
      </c>
      <c r="B542" s="141" t="s">
        <v>18686</v>
      </c>
      <c r="C542" s="1030" t="s">
        <v>18086</v>
      </c>
      <c r="D542" s="575">
        <f t="shared" si="20"/>
        <v>18.77</v>
      </c>
      <c r="E542" s="576">
        <f t="shared" si="21"/>
        <v>15.22</v>
      </c>
      <c r="I542" s="1032">
        <v>18.440000000000001</v>
      </c>
      <c r="L542" s="570" t="s">
        <v>5365</v>
      </c>
      <c r="M542" s="571">
        <f>IFERROR(VLOOKUP(L542,REAJUSTE!A:O,15,),"")</f>
        <v>1.018</v>
      </c>
    </row>
    <row r="543" spans="1:13" x14ac:dyDescent="0.25">
      <c r="A543" s="659">
        <v>40998</v>
      </c>
      <c r="B543" s="1029" t="s">
        <v>18687</v>
      </c>
      <c r="C543" s="1030" t="s">
        <v>18086</v>
      </c>
      <c r="D543" s="575">
        <f t="shared" si="20"/>
        <v>17.62</v>
      </c>
      <c r="E543" s="576">
        <f t="shared" si="21"/>
        <v>14.28</v>
      </c>
      <c r="I543" s="1032">
        <v>17.309999999999999</v>
      </c>
      <c r="L543" s="570" t="s">
        <v>5365</v>
      </c>
      <c r="M543" s="571">
        <f>IFERROR(VLOOKUP(L543,REAJUSTE!A:O,15,),"")</f>
        <v>1.018</v>
      </c>
    </row>
    <row r="544" spans="1:13" x14ac:dyDescent="0.25">
      <c r="A544" s="659">
        <v>40723</v>
      </c>
      <c r="B544" s="1029" t="s">
        <v>18688</v>
      </c>
      <c r="C544" s="1030" t="s">
        <v>18086</v>
      </c>
      <c r="D544" s="575">
        <f t="shared" si="20"/>
        <v>147.08000000000001</v>
      </c>
      <c r="E544" s="576">
        <f t="shared" si="21"/>
        <v>119.26</v>
      </c>
      <c r="I544" s="1032">
        <v>144.47999999999999</v>
      </c>
      <c r="L544" s="570" t="s">
        <v>5365</v>
      </c>
      <c r="M544" s="571">
        <f>IFERROR(VLOOKUP(L544,REAJUSTE!A:O,15,),"")</f>
        <v>1.018</v>
      </c>
    </row>
    <row r="545" spans="1:13" x14ac:dyDescent="0.25">
      <c r="A545" s="659">
        <v>40335</v>
      </c>
      <c r="B545" s="1029" t="s">
        <v>18689</v>
      </c>
      <c r="C545" s="1030" t="s">
        <v>18088</v>
      </c>
      <c r="D545" s="575">
        <f t="shared" si="20"/>
        <v>821.12</v>
      </c>
      <c r="E545" s="576">
        <f t="shared" si="21"/>
        <v>665.84</v>
      </c>
      <c r="I545" s="1032">
        <v>806.61</v>
      </c>
      <c r="L545" s="570" t="s">
        <v>5365</v>
      </c>
      <c r="M545" s="571">
        <f>IFERROR(VLOOKUP(L545,REAJUSTE!A:O,15,),"")</f>
        <v>1.018</v>
      </c>
    </row>
    <row r="546" spans="1:13" x14ac:dyDescent="0.25">
      <c r="A546" s="659">
        <v>40334</v>
      </c>
      <c r="B546" s="1029" t="s">
        <v>18690</v>
      </c>
      <c r="C546" s="1030" t="s">
        <v>18088</v>
      </c>
      <c r="D546" s="575">
        <f t="shared" si="20"/>
        <v>1118.47</v>
      </c>
      <c r="E546" s="576">
        <f t="shared" si="21"/>
        <v>906.96</v>
      </c>
      <c r="I546" s="1033">
        <v>1098.7</v>
      </c>
      <c r="L546" s="570" t="s">
        <v>5365</v>
      </c>
      <c r="M546" s="571">
        <f>IFERROR(VLOOKUP(L546,REAJUSTE!A:O,15,),"")</f>
        <v>1.018</v>
      </c>
    </row>
    <row r="547" spans="1:13" ht="18" x14ac:dyDescent="0.25">
      <c r="A547" s="659">
        <v>40333</v>
      </c>
      <c r="B547" s="141" t="s">
        <v>18691</v>
      </c>
      <c r="C547" s="1030" t="s">
        <v>18088</v>
      </c>
      <c r="D547" s="575">
        <f t="shared" si="20"/>
        <v>410.55</v>
      </c>
      <c r="E547" s="576">
        <f t="shared" si="21"/>
        <v>332.91</v>
      </c>
      <c r="I547" s="1032">
        <v>403.3</v>
      </c>
      <c r="L547" s="570" t="s">
        <v>5365</v>
      </c>
      <c r="M547" s="571">
        <f>IFERROR(VLOOKUP(L547,REAJUSTE!A:O,15,),"")</f>
        <v>1.018</v>
      </c>
    </row>
    <row r="548" spans="1:13" ht="18" x14ac:dyDescent="0.25">
      <c r="A548" s="659">
        <v>40332</v>
      </c>
      <c r="B548" s="141" t="s">
        <v>18692</v>
      </c>
      <c r="C548" s="1030" t="s">
        <v>18088</v>
      </c>
      <c r="D548" s="575">
        <f t="shared" si="20"/>
        <v>559.23</v>
      </c>
      <c r="E548" s="576">
        <f t="shared" si="21"/>
        <v>453.47</v>
      </c>
      <c r="I548" s="1032">
        <v>549.35</v>
      </c>
      <c r="L548" s="570" t="s">
        <v>5365</v>
      </c>
      <c r="M548" s="571">
        <f>IFERROR(VLOOKUP(L548,REAJUSTE!A:O,15,),"")</f>
        <v>1.018</v>
      </c>
    </row>
    <row r="549" spans="1:13" x14ac:dyDescent="0.25">
      <c r="A549" s="659">
        <v>40675</v>
      </c>
      <c r="B549" s="1029" t="s">
        <v>18693</v>
      </c>
      <c r="C549" s="1030" t="s">
        <v>14186</v>
      </c>
      <c r="D549" s="575">
        <f t="shared" si="20"/>
        <v>300.14</v>
      </c>
      <c r="E549" s="576">
        <f t="shared" si="21"/>
        <v>243.38</v>
      </c>
      <c r="I549" s="1032">
        <v>294.83999999999997</v>
      </c>
      <c r="L549" s="570" t="s">
        <v>5365</v>
      </c>
      <c r="M549" s="571">
        <f>IFERROR(VLOOKUP(L549,REAJUSTE!A:O,15,),"")</f>
        <v>1.018</v>
      </c>
    </row>
    <row r="550" spans="1:13" x14ac:dyDescent="0.25">
      <c r="A550" s="659">
        <v>40673</v>
      </c>
      <c r="B550" s="1029" t="s">
        <v>18694</v>
      </c>
      <c r="C550" s="1030" t="s">
        <v>14186</v>
      </c>
      <c r="D550" s="575">
        <f t="shared" si="20"/>
        <v>110.86</v>
      </c>
      <c r="E550" s="576">
        <f t="shared" si="21"/>
        <v>89.89</v>
      </c>
      <c r="I550" s="1032">
        <v>108.9</v>
      </c>
      <c r="L550" s="570" t="s">
        <v>5365</v>
      </c>
      <c r="M550" s="571">
        <f>IFERROR(VLOOKUP(L550,REAJUSTE!A:O,15,),"")</f>
        <v>1.018</v>
      </c>
    </row>
    <row r="551" spans="1:13" x14ac:dyDescent="0.25">
      <c r="A551" s="659">
        <v>40674</v>
      </c>
      <c r="B551" s="1029" t="s">
        <v>18695</v>
      </c>
      <c r="C551" s="1030" t="s">
        <v>14186</v>
      </c>
      <c r="D551" s="575">
        <f t="shared" si="20"/>
        <v>118.77</v>
      </c>
      <c r="E551" s="576">
        <f t="shared" si="21"/>
        <v>96.31</v>
      </c>
      <c r="I551" s="1032">
        <v>116.67</v>
      </c>
      <c r="L551" s="570" t="s">
        <v>5365</v>
      </c>
      <c r="M551" s="571">
        <f>IFERROR(VLOOKUP(L551,REAJUSTE!A:O,15,),"")</f>
        <v>1.018</v>
      </c>
    </row>
    <row r="552" spans="1:13" x14ac:dyDescent="0.25">
      <c r="A552" s="659">
        <v>41037</v>
      </c>
      <c r="B552" s="1029" t="s">
        <v>18696</v>
      </c>
      <c r="C552" s="1030" t="s">
        <v>14224</v>
      </c>
      <c r="D552" s="575">
        <f t="shared" si="20"/>
        <v>110.73</v>
      </c>
      <c r="E552" s="576">
        <f t="shared" si="21"/>
        <v>89.79</v>
      </c>
      <c r="I552" s="1032">
        <v>108.78</v>
      </c>
      <c r="L552" s="570" t="s">
        <v>5365</v>
      </c>
      <c r="M552" s="571">
        <f>IFERROR(VLOOKUP(L552,REAJUSTE!A:O,15,),"")</f>
        <v>1.018</v>
      </c>
    </row>
    <row r="553" spans="1:13" x14ac:dyDescent="0.25">
      <c r="A553" s="659">
        <v>40258</v>
      </c>
      <c r="B553" s="1029" t="s">
        <v>18697</v>
      </c>
      <c r="C553" s="1030" t="s">
        <v>18086</v>
      </c>
      <c r="D553" s="575">
        <f t="shared" si="20"/>
        <v>93.69</v>
      </c>
      <c r="E553" s="576">
        <f t="shared" si="21"/>
        <v>75.97</v>
      </c>
      <c r="I553" s="1032">
        <v>92.04</v>
      </c>
      <c r="L553" s="570" t="s">
        <v>5365</v>
      </c>
      <c r="M553" s="571">
        <f>IFERROR(VLOOKUP(L553,REAJUSTE!A:O,15,),"")</f>
        <v>1.018</v>
      </c>
    </row>
    <row r="554" spans="1:13" x14ac:dyDescent="0.25">
      <c r="A554" s="659">
        <v>40261</v>
      </c>
      <c r="B554" s="1029" t="s">
        <v>18698</v>
      </c>
      <c r="C554" s="1030" t="s">
        <v>18086</v>
      </c>
      <c r="D554" s="575">
        <f t="shared" si="20"/>
        <v>107.2</v>
      </c>
      <c r="E554" s="576">
        <f t="shared" si="21"/>
        <v>86.92</v>
      </c>
      <c r="I554" s="1032">
        <v>105.31</v>
      </c>
      <c r="L554" s="570" t="s">
        <v>5365</v>
      </c>
      <c r="M554" s="571">
        <f>IFERROR(VLOOKUP(L554,REAJUSTE!A:O,15,),"")</f>
        <v>1.018</v>
      </c>
    </row>
    <row r="555" spans="1:13" x14ac:dyDescent="0.25">
      <c r="A555" s="659">
        <v>40259</v>
      </c>
      <c r="B555" s="1029" t="s">
        <v>18699</v>
      </c>
      <c r="C555" s="1030" t="s">
        <v>18086</v>
      </c>
      <c r="D555" s="575">
        <f t="shared" si="20"/>
        <v>138.09</v>
      </c>
      <c r="E555" s="576">
        <f t="shared" si="21"/>
        <v>111.97</v>
      </c>
      <c r="I555" s="1032">
        <v>135.65</v>
      </c>
      <c r="L555" s="570" t="s">
        <v>5365</v>
      </c>
      <c r="M555" s="571">
        <f>IFERROR(VLOOKUP(L555,REAJUSTE!A:O,15,),"")</f>
        <v>1.018</v>
      </c>
    </row>
    <row r="556" spans="1:13" x14ac:dyDescent="0.25">
      <c r="A556" s="659">
        <v>40262</v>
      </c>
      <c r="B556" s="1029" t="s">
        <v>18700</v>
      </c>
      <c r="C556" s="1030" t="s">
        <v>18086</v>
      </c>
      <c r="D556" s="575">
        <f t="shared" si="20"/>
        <v>151.6</v>
      </c>
      <c r="E556" s="576">
        <f t="shared" si="21"/>
        <v>122.93</v>
      </c>
      <c r="I556" s="1032">
        <v>148.91999999999999</v>
      </c>
      <c r="L556" s="570" t="s">
        <v>5365</v>
      </c>
      <c r="M556" s="571">
        <f>IFERROR(VLOOKUP(L556,REAJUSTE!A:O,15,),"")</f>
        <v>1.018</v>
      </c>
    </row>
    <row r="557" spans="1:13" x14ac:dyDescent="0.25">
      <c r="A557" s="659">
        <v>40260</v>
      </c>
      <c r="B557" s="1029" t="s">
        <v>18701</v>
      </c>
      <c r="C557" s="1030" t="s">
        <v>18086</v>
      </c>
      <c r="D557" s="575">
        <f t="shared" si="20"/>
        <v>204.68</v>
      </c>
      <c r="E557" s="576">
        <f t="shared" si="21"/>
        <v>165.97</v>
      </c>
      <c r="I557" s="1032">
        <v>201.07</v>
      </c>
      <c r="L557" s="570" t="s">
        <v>5365</v>
      </c>
      <c r="M557" s="571">
        <f>IFERROR(VLOOKUP(L557,REAJUSTE!A:O,15,),"")</f>
        <v>1.018</v>
      </c>
    </row>
    <row r="558" spans="1:13" x14ac:dyDescent="0.25">
      <c r="A558" s="659">
        <v>40263</v>
      </c>
      <c r="B558" s="1029" t="s">
        <v>18702</v>
      </c>
      <c r="C558" s="1030" t="s">
        <v>18086</v>
      </c>
      <c r="D558" s="575">
        <f t="shared" si="20"/>
        <v>218.19</v>
      </c>
      <c r="E558" s="576">
        <f t="shared" si="21"/>
        <v>176.92</v>
      </c>
      <c r="I558" s="1032">
        <v>214.34</v>
      </c>
      <c r="L558" s="570" t="s">
        <v>5365</v>
      </c>
      <c r="M558" s="571">
        <f>IFERROR(VLOOKUP(L558,REAJUSTE!A:O,15,),"")</f>
        <v>1.018</v>
      </c>
    </row>
    <row r="559" spans="1:13" x14ac:dyDescent="0.25">
      <c r="A559" s="659">
        <v>40267</v>
      </c>
      <c r="B559" s="1029" t="s">
        <v>18703</v>
      </c>
      <c r="C559" s="1030" t="s">
        <v>18086</v>
      </c>
      <c r="D559" s="575">
        <f t="shared" si="20"/>
        <v>224.71</v>
      </c>
      <c r="E559" s="576">
        <f t="shared" si="21"/>
        <v>182.21</v>
      </c>
      <c r="I559" s="1032">
        <v>220.74</v>
      </c>
      <c r="L559" s="570" t="s">
        <v>5365</v>
      </c>
      <c r="M559" s="571">
        <f>IFERROR(VLOOKUP(L559,REAJUSTE!A:O,15,),"")</f>
        <v>1.018</v>
      </c>
    </row>
    <row r="560" spans="1:13" x14ac:dyDescent="0.25">
      <c r="A560" s="659">
        <v>40264</v>
      </c>
      <c r="B560" s="1029" t="s">
        <v>18704</v>
      </c>
      <c r="C560" s="1030" t="s">
        <v>18086</v>
      </c>
      <c r="D560" s="575">
        <f t="shared" si="20"/>
        <v>211.2</v>
      </c>
      <c r="E560" s="576">
        <f t="shared" si="21"/>
        <v>171.26</v>
      </c>
      <c r="I560" s="1032">
        <v>207.47</v>
      </c>
      <c r="L560" s="570" t="s">
        <v>5365</v>
      </c>
      <c r="M560" s="571">
        <f>IFERROR(VLOOKUP(L560,REAJUSTE!A:O,15,),"")</f>
        <v>1.018</v>
      </c>
    </row>
    <row r="561" spans="1:13" x14ac:dyDescent="0.25">
      <c r="A561" s="659">
        <v>40268</v>
      </c>
      <c r="B561" s="1029" t="s">
        <v>18705</v>
      </c>
      <c r="C561" s="1030" t="s">
        <v>18086</v>
      </c>
      <c r="D561" s="575">
        <f t="shared" si="20"/>
        <v>276.33999999999997</v>
      </c>
      <c r="E561" s="576">
        <f t="shared" si="21"/>
        <v>224.08</v>
      </c>
      <c r="I561" s="1032">
        <v>271.45999999999998</v>
      </c>
      <c r="L561" s="570" t="s">
        <v>5365</v>
      </c>
      <c r="M561" s="571">
        <f>IFERROR(VLOOKUP(L561,REAJUSTE!A:O,15,),"")</f>
        <v>1.018</v>
      </c>
    </row>
    <row r="562" spans="1:13" x14ac:dyDescent="0.25">
      <c r="A562" s="659">
        <v>40265</v>
      </c>
      <c r="B562" s="1029" t="s">
        <v>18706</v>
      </c>
      <c r="C562" s="1030" t="s">
        <v>18086</v>
      </c>
      <c r="D562" s="575">
        <f t="shared" si="20"/>
        <v>262.83</v>
      </c>
      <c r="E562" s="576">
        <f t="shared" si="21"/>
        <v>213.12</v>
      </c>
      <c r="I562" s="1032">
        <v>258.19</v>
      </c>
      <c r="L562" s="570" t="s">
        <v>5365</v>
      </c>
      <c r="M562" s="571">
        <f>IFERROR(VLOOKUP(L562,REAJUSTE!A:O,15,),"")</f>
        <v>1.018</v>
      </c>
    </row>
    <row r="563" spans="1:13" x14ac:dyDescent="0.25">
      <c r="A563" s="659">
        <v>40269</v>
      </c>
      <c r="B563" s="1029" t="s">
        <v>18707</v>
      </c>
      <c r="C563" s="1030" t="s">
        <v>18086</v>
      </c>
      <c r="D563" s="575">
        <f t="shared" si="20"/>
        <v>480.31</v>
      </c>
      <c r="E563" s="576">
        <f t="shared" si="21"/>
        <v>389.48</v>
      </c>
      <c r="I563" s="1032">
        <v>471.82</v>
      </c>
      <c r="L563" s="570" t="s">
        <v>5365</v>
      </c>
      <c r="M563" s="571">
        <f>IFERROR(VLOOKUP(L563,REAJUSTE!A:O,15,),"")</f>
        <v>1.018</v>
      </c>
    </row>
    <row r="564" spans="1:13" x14ac:dyDescent="0.25">
      <c r="A564" s="659">
        <v>40266</v>
      </c>
      <c r="B564" s="1029" t="s">
        <v>18708</v>
      </c>
      <c r="C564" s="1030" t="s">
        <v>18086</v>
      </c>
      <c r="D564" s="575">
        <f t="shared" si="20"/>
        <v>466.8</v>
      </c>
      <c r="E564" s="576">
        <f t="shared" si="21"/>
        <v>378.52</v>
      </c>
      <c r="I564" s="1032">
        <v>458.55</v>
      </c>
      <c r="L564" s="570" t="s">
        <v>5365</v>
      </c>
      <c r="M564" s="571">
        <f>IFERROR(VLOOKUP(L564,REAJUSTE!A:O,15,),"")</f>
        <v>1.018</v>
      </c>
    </row>
    <row r="565" spans="1:13" x14ac:dyDescent="0.25">
      <c r="A565" s="659">
        <v>40276</v>
      </c>
      <c r="B565" s="1029" t="s">
        <v>18709</v>
      </c>
      <c r="C565" s="1030" t="s">
        <v>18086</v>
      </c>
      <c r="D565" s="575">
        <f t="shared" si="20"/>
        <v>367.98</v>
      </c>
      <c r="E565" s="576">
        <f t="shared" si="21"/>
        <v>298.39</v>
      </c>
      <c r="I565" s="1032">
        <v>361.48</v>
      </c>
      <c r="L565" s="570" t="s">
        <v>5365</v>
      </c>
      <c r="M565" s="571">
        <f>IFERROR(VLOOKUP(L565,REAJUSTE!A:O,15,),"")</f>
        <v>1.018</v>
      </c>
    </row>
    <row r="566" spans="1:13" x14ac:dyDescent="0.25">
      <c r="A566" s="659">
        <v>40256</v>
      </c>
      <c r="B566" s="1029" t="s">
        <v>18710</v>
      </c>
      <c r="C566" s="1030" t="s">
        <v>18086</v>
      </c>
      <c r="D566" s="575">
        <f t="shared" si="20"/>
        <v>138.09</v>
      </c>
      <c r="E566" s="576">
        <f t="shared" si="21"/>
        <v>111.97</v>
      </c>
      <c r="I566" s="1032">
        <v>135.65</v>
      </c>
      <c r="L566" s="570" t="s">
        <v>5365</v>
      </c>
      <c r="M566" s="571">
        <f>IFERROR(VLOOKUP(L566,REAJUSTE!A:O,15,),"")</f>
        <v>1.018</v>
      </c>
    </row>
    <row r="567" spans="1:13" x14ac:dyDescent="0.25">
      <c r="A567" s="659">
        <v>40257</v>
      </c>
      <c r="B567" s="1029" t="s">
        <v>18711</v>
      </c>
      <c r="C567" s="1030" t="s">
        <v>18086</v>
      </c>
      <c r="D567" s="575">
        <f t="shared" si="20"/>
        <v>314.33999999999997</v>
      </c>
      <c r="E567" s="576">
        <f t="shared" si="21"/>
        <v>254.89</v>
      </c>
      <c r="I567" s="1032">
        <v>308.79000000000002</v>
      </c>
      <c r="L567" s="570" t="s">
        <v>5365</v>
      </c>
      <c r="M567" s="571">
        <f>IFERROR(VLOOKUP(L567,REAJUSTE!A:O,15,),"")</f>
        <v>1.018</v>
      </c>
    </row>
    <row r="568" spans="1:13" x14ac:dyDescent="0.25">
      <c r="A568" s="659">
        <v>40282</v>
      </c>
      <c r="B568" s="1029" t="s">
        <v>18712</v>
      </c>
      <c r="C568" s="1030" t="s">
        <v>18086</v>
      </c>
      <c r="D568" s="575">
        <f t="shared" si="20"/>
        <v>21.5</v>
      </c>
      <c r="E568" s="576">
        <f t="shared" si="21"/>
        <v>17.43</v>
      </c>
      <c r="I568" s="1032">
        <v>21.12</v>
      </c>
      <c r="L568" s="570" t="s">
        <v>5365</v>
      </c>
      <c r="M568" s="571">
        <f>IFERROR(VLOOKUP(L568,REAJUSTE!A:O,15,),"")</f>
        <v>1.018</v>
      </c>
    </row>
    <row r="569" spans="1:13" x14ac:dyDescent="0.25">
      <c r="A569" s="659">
        <v>40285</v>
      </c>
      <c r="B569" s="1029" t="s">
        <v>18713</v>
      </c>
      <c r="C569" s="1030" t="s">
        <v>18086</v>
      </c>
      <c r="D569" s="575">
        <f t="shared" si="20"/>
        <v>35</v>
      </c>
      <c r="E569" s="576">
        <f t="shared" si="21"/>
        <v>28.38</v>
      </c>
      <c r="I569" s="1032">
        <v>34.39</v>
      </c>
      <c r="L569" s="570" t="s">
        <v>5365</v>
      </c>
      <c r="M569" s="571">
        <f>IFERROR(VLOOKUP(L569,REAJUSTE!A:O,15,),"")</f>
        <v>1.018</v>
      </c>
    </row>
    <row r="570" spans="1:13" x14ac:dyDescent="0.25">
      <c r="A570" s="659">
        <v>40283</v>
      </c>
      <c r="B570" s="1029" t="s">
        <v>18714</v>
      </c>
      <c r="C570" s="1030" t="s">
        <v>18086</v>
      </c>
      <c r="D570" s="575">
        <f t="shared" si="20"/>
        <v>23.65</v>
      </c>
      <c r="E570" s="576">
        <f t="shared" si="21"/>
        <v>19.170000000000002</v>
      </c>
      <c r="I570" s="1032">
        <v>23.24</v>
      </c>
      <c r="L570" s="570" t="s">
        <v>5365</v>
      </c>
      <c r="M570" s="571">
        <f>IFERROR(VLOOKUP(L570,REAJUSTE!A:O,15,),"")</f>
        <v>1.018</v>
      </c>
    </row>
    <row r="571" spans="1:13" x14ac:dyDescent="0.25">
      <c r="A571" s="659">
        <v>40286</v>
      </c>
      <c r="B571" s="1029" t="s">
        <v>18715</v>
      </c>
      <c r="C571" s="1030" t="s">
        <v>18086</v>
      </c>
      <c r="D571" s="575">
        <f t="shared" si="20"/>
        <v>37.159999999999997</v>
      </c>
      <c r="E571" s="576">
        <f t="shared" si="21"/>
        <v>30.13</v>
      </c>
      <c r="I571" s="1032">
        <v>36.51</v>
      </c>
      <c r="L571" s="570" t="s">
        <v>5365</v>
      </c>
      <c r="M571" s="571">
        <f>IFERROR(VLOOKUP(L571,REAJUSTE!A:O,15,),"")</f>
        <v>1.018</v>
      </c>
    </row>
    <row r="572" spans="1:13" x14ac:dyDescent="0.25">
      <c r="A572" s="659">
        <v>40284</v>
      </c>
      <c r="B572" s="1029" t="s">
        <v>18716</v>
      </c>
      <c r="C572" s="1030" t="s">
        <v>18086</v>
      </c>
      <c r="D572" s="575">
        <f t="shared" si="20"/>
        <v>27.83</v>
      </c>
      <c r="E572" s="576">
        <f t="shared" si="21"/>
        <v>22.56</v>
      </c>
      <c r="I572" s="1032">
        <v>27.34</v>
      </c>
      <c r="L572" s="570" t="s">
        <v>5365</v>
      </c>
      <c r="M572" s="571">
        <f>IFERROR(VLOOKUP(L572,REAJUSTE!A:O,15,),"")</f>
        <v>1.018</v>
      </c>
    </row>
    <row r="573" spans="1:13" x14ac:dyDescent="0.25">
      <c r="A573" s="659">
        <v>40287</v>
      </c>
      <c r="B573" s="1029" t="s">
        <v>18717</v>
      </c>
      <c r="C573" s="1030" t="s">
        <v>18086</v>
      </c>
      <c r="D573" s="575">
        <f t="shared" si="20"/>
        <v>41.33</v>
      </c>
      <c r="E573" s="576">
        <f t="shared" si="21"/>
        <v>33.51</v>
      </c>
      <c r="I573" s="1032">
        <v>40.6</v>
      </c>
      <c r="L573" s="570" t="s">
        <v>5365</v>
      </c>
      <c r="M573" s="571">
        <f>IFERROR(VLOOKUP(L573,REAJUSTE!A:O,15,),"")</f>
        <v>1.018</v>
      </c>
    </row>
    <row r="574" spans="1:13" x14ac:dyDescent="0.25">
      <c r="A574" s="659">
        <v>40288</v>
      </c>
      <c r="B574" s="1029" t="s">
        <v>18718</v>
      </c>
      <c r="C574" s="1030" t="s">
        <v>18086</v>
      </c>
      <c r="D574" s="575">
        <f t="shared" si="20"/>
        <v>39.42</v>
      </c>
      <c r="E574" s="576">
        <f t="shared" si="21"/>
        <v>31.96</v>
      </c>
      <c r="I574" s="1032">
        <v>38.729999999999997</v>
      </c>
      <c r="L574" s="570" t="s">
        <v>5365</v>
      </c>
      <c r="M574" s="571">
        <f>IFERROR(VLOOKUP(L574,REAJUSTE!A:O,15,),"")</f>
        <v>1.018</v>
      </c>
    </row>
    <row r="575" spans="1:13" x14ac:dyDescent="0.25">
      <c r="A575" s="659">
        <v>40291</v>
      </c>
      <c r="B575" s="1029" t="s">
        <v>18719</v>
      </c>
      <c r="C575" s="1030" t="s">
        <v>18086</v>
      </c>
      <c r="D575" s="575">
        <f t="shared" si="20"/>
        <v>52.93</v>
      </c>
      <c r="E575" s="576">
        <f t="shared" si="21"/>
        <v>42.92</v>
      </c>
      <c r="I575" s="1032">
        <v>52</v>
      </c>
      <c r="L575" s="570" t="s">
        <v>5365</v>
      </c>
      <c r="M575" s="571">
        <f>IFERROR(VLOOKUP(L575,REAJUSTE!A:O,15,),"")</f>
        <v>1.018</v>
      </c>
    </row>
    <row r="576" spans="1:13" x14ac:dyDescent="0.25">
      <c r="A576" s="659">
        <v>40289</v>
      </c>
      <c r="B576" s="1029" t="s">
        <v>18720</v>
      </c>
      <c r="C576" s="1030" t="s">
        <v>18086</v>
      </c>
      <c r="D576" s="575">
        <f t="shared" si="20"/>
        <v>47.32</v>
      </c>
      <c r="E576" s="576">
        <f t="shared" si="21"/>
        <v>38.369999999999997</v>
      </c>
      <c r="I576" s="1032">
        <v>46.49</v>
      </c>
      <c r="L576" s="570" t="s">
        <v>5365</v>
      </c>
      <c r="M576" s="571">
        <f>IFERROR(VLOOKUP(L576,REAJUSTE!A:O,15,),"")</f>
        <v>1.018</v>
      </c>
    </row>
    <row r="577" spans="1:13" x14ac:dyDescent="0.25">
      <c r="A577" s="659">
        <v>40292</v>
      </c>
      <c r="B577" s="1029" t="s">
        <v>18721</v>
      </c>
      <c r="C577" s="1030" t="s">
        <v>18086</v>
      </c>
      <c r="D577" s="575">
        <f t="shared" si="20"/>
        <v>60.83</v>
      </c>
      <c r="E577" s="576">
        <f t="shared" si="21"/>
        <v>49.32</v>
      </c>
      <c r="I577" s="1032">
        <v>59.76</v>
      </c>
      <c r="L577" s="570" t="s">
        <v>5365</v>
      </c>
      <c r="M577" s="571">
        <f>IFERROR(VLOOKUP(L577,REAJUSTE!A:O,15,),"")</f>
        <v>1.018</v>
      </c>
    </row>
    <row r="578" spans="1:13" x14ac:dyDescent="0.25">
      <c r="A578" s="659">
        <v>40290</v>
      </c>
      <c r="B578" s="1029" t="s">
        <v>18722</v>
      </c>
      <c r="C578" s="1030" t="s">
        <v>18086</v>
      </c>
      <c r="D578" s="575">
        <f t="shared" si="20"/>
        <v>59.14</v>
      </c>
      <c r="E578" s="576">
        <f t="shared" si="21"/>
        <v>47.95</v>
      </c>
      <c r="I578" s="1032">
        <v>58.1</v>
      </c>
      <c r="L578" s="570" t="s">
        <v>5365</v>
      </c>
      <c r="M578" s="571">
        <f>IFERROR(VLOOKUP(L578,REAJUSTE!A:O,15,),"")</f>
        <v>1.018</v>
      </c>
    </row>
    <row r="579" spans="1:13" x14ac:dyDescent="0.25">
      <c r="A579" s="659">
        <v>40293</v>
      </c>
      <c r="B579" s="1029" t="s">
        <v>18723</v>
      </c>
      <c r="C579" s="1030" t="s">
        <v>18086</v>
      </c>
      <c r="D579" s="575">
        <f t="shared" si="20"/>
        <v>72.650000000000006</v>
      </c>
      <c r="E579" s="576">
        <f t="shared" si="21"/>
        <v>58.91</v>
      </c>
      <c r="I579" s="1032">
        <v>71.37</v>
      </c>
      <c r="L579" s="570" t="s">
        <v>5365</v>
      </c>
      <c r="M579" s="571">
        <f>IFERROR(VLOOKUP(L579,REAJUSTE!A:O,15,),"")</f>
        <v>1.018</v>
      </c>
    </row>
    <row r="580" spans="1:13" x14ac:dyDescent="0.25">
      <c r="A580" s="659">
        <v>40294</v>
      </c>
      <c r="B580" s="1029" t="s">
        <v>18724</v>
      </c>
      <c r="C580" s="1030" t="s">
        <v>18086</v>
      </c>
      <c r="D580" s="575">
        <f t="shared" si="20"/>
        <v>211.99</v>
      </c>
      <c r="E580" s="576">
        <f t="shared" si="21"/>
        <v>171.9</v>
      </c>
      <c r="I580" s="1032">
        <v>208.25</v>
      </c>
      <c r="L580" s="570" t="s">
        <v>5365</v>
      </c>
      <c r="M580" s="571">
        <f>IFERROR(VLOOKUP(L580,REAJUSTE!A:O,15,),"")</f>
        <v>1.018</v>
      </c>
    </row>
    <row r="581" spans="1:13" x14ac:dyDescent="0.25">
      <c r="A581" s="659">
        <v>40297</v>
      </c>
      <c r="B581" s="1029" t="s">
        <v>18725</v>
      </c>
      <c r="C581" s="1030" t="s">
        <v>18086</v>
      </c>
      <c r="D581" s="575">
        <f t="shared" si="20"/>
        <v>225.49</v>
      </c>
      <c r="E581" s="576">
        <f t="shared" si="21"/>
        <v>182.84</v>
      </c>
      <c r="I581" s="1032">
        <v>221.51</v>
      </c>
      <c r="L581" s="570" t="s">
        <v>5365</v>
      </c>
      <c r="M581" s="571">
        <f>IFERROR(VLOOKUP(L581,REAJUSTE!A:O,15,),"")</f>
        <v>1.018</v>
      </c>
    </row>
    <row r="582" spans="1:13" x14ac:dyDescent="0.25">
      <c r="A582" s="659">
        <v>40295</v>
      </c>
      <c r="B582" s="1029" t="s">
        <v>18726</v>
      </c>
      <c r="C582" s="1030" t="s">
        <v>18086</v>
      </c>
      <c r="D582" s="575">
        <f t="shared" si="20"/>
        <v>236.99</v>
      </c>
      <c r="E582" s="576">
        <f t="shared" si="21"/>
        <v>192.17</v>
      </c>
      <c r="I582" s="1032">
        <v>232.8</v>
      </c>
      <c r="L582" s="570" t="s">
        <v>5365</v>
      </c>
      <c r="M582" s="571">
        <f>IFERROR(VLOOKUP(L582,REAJUSTE!A:O,15,),"")</f>
        <v>1.018</v>
      </c>
    </row>
    <row r="583" spans="1:13" x14ac:dyDescent="0.25">
      <c r="A583" s="659">
        <v>40298</v>
      </c>
      <c r="B583" s="1029" t="s">
        <v>18727</v>
      </c>
      <c r="C583" s="1030" t="s">
        <v>18086</v>
      </c>
      <c r="D583" s="575">
        <f t="shared" si="20"/>
        <v>250.49</v>
      </c>
      <c r="E583" s="576">
        <f t="shared" si="21"/>
        <v>203.12</v>
      </c>
      <c r="I583" s="1032">
        <v>246.07</v>
      </c>
      <c r="L583" s="570" t="s">
        <v>5365</v>
      </c>
      <c r="M583" s="571">
        <f>IFERROR(VLOOKUP(L583,REAJUSTE!A:O,15,),"")</f>
        <v>1.018</v>
      </c>
    </row>
    <row r="584" spans="1:13" x14ac:dyDescent="0.25">
      <c r="A584" s="659">
        <v>40296</v>
      </c>
      <c r="B584" s="1029" t="s">
        <v>18728</v>
      </c>
      <c r="C584" s="1030" t="s">
        <v>18086</v>
      </c>
      <c r="D584" s="575">
        <f t="shared" si="20"/>
        <v>282.44</v>
      </c>
      <c r="E584" s="576">
        <f t="shared" si="21"/>
        <v>229.03</v>
      </c>
      <c r="I584" s="1032">
        <v>277.45</v>
      </c>
      <c r="L584" s="570" t="s">
        <v>5365</v>
      </c>
      <c r="M584" s="571">
        <f>IFERROR(VLOOKUP(L584,REAJUSTE!A:O,15,),"")</f>
        <v>1.018</v>
      </c>
    </row>
    <row r="585" spans="1:13" x14ac:dyDescent="0.25">
      <c r="A585" s="659">
        <v>40299</v>
      </c>
      <c r="B585" s="1029" t="s">
        <v>18729</v>
      </c>
      <c r="C585" s="1030" t="s">
        <v>18086</v>
      </c>
      <c r="D585" s="575">
        <f t="shared" si="20"/>
        <v>295.95</v>
      </c>
      <c r="E585" s="576">
        <f t="shared" si="21"/>
        <v>239.98</v>
      </c>
      <c r="I585" s="1032">
        <v>290.72000000000003</v>
      </c>
      <c r="L585" s="570" t="s">
        <v>5365</v>
      </c>
      <c r="M585" s="571">
        <f>IFERROR(VLOOKUP(L585,REAJUSTE!A:O,15,),"")</f>
        <v>1.018</v>
      </c>
    </row>
    <row r="586" spans="1:13" x14ac:dyDescent="0.25">
      <c r="A586" s="659">
        <v>40327</v>
      </c>
      <c r="B586" s="1029" t="s">
        <v>18730</v>
      </c>
      <c r="C586" s="1030" t="s">
        <v>18088</v>
      </c>
      <c r="D586" s="575">
        <f t="shared" ref="D586:D649" si="22">TRUNC(I586*M586,2)</f>
        <v>312.14999999999998</v>
      </c>
      <c r="E586" s="576">
        <f t="shared" ref="E586:E649" si="23">TRUNC(D586/1.2332,2)</f>
        <v>253.12</v>
      </c>
      <c r="I586" s="1032">
        <v>306.64</v>
      </c>
      <c r="L586" s="570" t="s">
        <v>5365</v>
      </c>
      <c r="M586" s="571">
        <f>IFERROR(VLOOKUP(L586,REAJUSTE!A:O,15,),"")</f>
        <v>1.018</v>
      </c>
    </row>
    <row r="587" spans="1:13" ht="18" x14ac:dyDescent="0.25">
      <c r="A587" s="659">
        <v>40328</v>
      </c>
      <c r="B587" s="141" t="s">
        <v>18731</v>
      </c>
      <c r="C587" s="1030" t="s">
        <v>18086</v>
      </c>
      <c r="D587" s="575">
        <f t="shared" si="22"/>
        <v>179.23</v>
      </c>
      <c r="E587" s="576">
        <f t="shared" si="23"/>
        <v>145.33000000000001</v>
      </c>
      <c r="I587" s="1032">
        <v>176.07</v>
      </c>
      <c r="L587" s="570" t="s">
        <v>5365</v>
      </c>
      <c r="M587" s="571">
        <f>IFERROR(VLOOKUP(L587,REAJUSTE!A:O,15,),"")</f>
        <v>1.018</v>
      </c>
    </row>
    <row r="588" spans="1:13" ht="18" x14ac:dyDescent="0.25">
      <c r="A588" s="659">
        <v>43332</v>
      </c>
      <c r="B588" s="141" t="s">
        <v>18732</v>
      </c>
      <c r="C588" s="1030" t="s">
        <v>14169</v>
      </c>
      <c r="D588" s="575">
        <f t="shared" si="22"/>
        <v>9811.61</v>
      </c>
      <c r="E588" s="576">
        <f t="shared" si="23"/>
        <v>7956.21</v>
      </c>
      <c r="I588" s="1033">
        <v>9638.1299999999992</v>
      </c>
      <c r="L588" s="570" t="s">
        <v>5365</v>
      </c>
      <c r="M588" s="571">
        <f>IFERROR(VLOOKUP(L588,REAJUSTE!A:O,15,),"")</f>
        <v>1.018</v>
      </c>
    </row>
    <row r="589" spans="1:13" x14ac:dyDescent="0.25">
      <c r="A589" s="659">
        <v>40316</v>
      </c>
      <c r="B589" s="1029" t="s">
        <v>18733</v>
      </c>
      <c r="C589" s="1030" t="s">
        <v>18088</v>
      </c>
      <c r="D589" s="575">
        <f t="shared" si="22"/>
        <v>100.63</v>
      </c>
      <c r="E589" s="576">
        <f t="shared" si="23"/>
        <v>81.599999999999994</v>
      </c>
      <c r="I589" s="1032">
        <v>98.86</v>
      </c>
      <c r="L589" s="570" t="s">
        <v>5365</v>
      </c>
      <c r="M589" s="571">
        <f>IFERROR(VLOOKUP(L589,REAJUSTE!A:O,15,),"")</f>
        <v>1.018</v>
      </c>
    </row>
    <row r="590" spans="1:13" ht="18" x14ac:dyDescent="0.25">
      <c r="A590" s="659">
        <v>40317</v>
      </c>
      <c r="B590" s="141" t="s">
        <v>18734</v>
      </c>
      <c r="C590" s="1030" t="s">
        <v>18088</v>
      </c>
      <c r="D590" s="575">
        <f t="shared" si="22"/>
        <v>86.45</v>
      </c>
      <c r="E590" s="576">
        <f t="shared" si="23"/>
        <v>70.099999999999994</v>
      </c>
      <c r="I590" s="1032">
        <v>84.93</v>
      </c>
      <c r="L590" s="570" t="s">
        <v>5365</v>
      </c>
      <c r="M590" s="571">
        <f>IFERROR(VLOOKUP(L590,REAJUSTE!A:O,15,),"")</f>
        <v>1.018</v>
      </c>
    </row>
    <row r="591" spans="1:13" x14ac:dyDescent="0.25">
      <c r="A591" s="659">
        <v>40318</v>
      </c>
      <c r="B591" s="1029" t="s">
        <v>18735</v>
      </c>
      <c r="C591" s="1030" t="s">
        <v>18088</v>
      </c>
      <c r="D591" s="575">
        <f t="shared" si="22"/>
        <v>11.54</v>
      </c>
      <c r="E591" s="576">
        <f t="shared" si="23"/>
        <v>9.35</v>
      </c>
      <c r="I591" s="1032">
        <v>11.34</v>
      </c>
      <c r="L591" s="570" t="s">
        <v>5365</v>
      </c>
      <c r="M591" s="571">
        <f>IFERROR(VLOOKUP(L591,REAJUSTE!A:O,15,),"")</f>
        <v>1.018</v>
      </c>
    </row>
    <row r="592" spans="1:13" ht="18" x14ac:dyDescent="0.25">
      <c r="A592" s="659">
        <v>40311</v>
      </c>
      <c r="B592" s="141" t="s">
        <v>18736</v>
      </c>
      <c r="C592" s="1030" t="s">
        <v>18088</v>
      </c>
      <c r="D592" s="575">
        <f t="shared" si="22"/>
        <v>134.54</v>
      </c>
      <c r="E592" s="576">
        <f t="shared" si="23"/>
        <v>109.09</v>
      </c>
      <c r="I592" s="1032">
        <v>132.16999999999999</v>
      </c>
      <c r="L592" s="570" t="s">
        <v>5365</v>
      </c>
      <c r="M592" s="571">
        <f>IFERROR(VLOOKUP(L592,REAJUSTE!A:O,15,),"")</f>
        <v>1.018</v>
      </c>
    </row>
    <row r="593" spans="1:13" x14ac:dyDescent="0.25">
      <c r="A593" s="659">
        <v>40312</v>
      </c>
      <c r="B593" s="1029" t="s">
        <v>18737</v>
      </c>
      <c r="C593" s="1030" t="s">
        <v>18088</v>
      </c>
      <c r="D593" s="575">
        <f t="shared" si="22"/>
        <v>114.69</v>
      </c>
      <c r="E593" s="576">
        <f t="shared" si="23"/>
        <v>93</v>
      </c>
      <c r="I593" s="1032">
        <v>112.67</v>
      </c>
      <c r="L593" s="570" t="s">
        <v>5365</v>
      </c>
      <c r="M593" s="571">
        <f>IFERROR(VLOOKUP(L593,REAJUSTE!A:O,15,),"")</f>
        <v>1.018</v>
      </c>
    </row>
    <row r="594" spans="1:13" x14ac:dyDescent="0.25">
      <c r="A594" s="659">
        <v>40313</v>
      </c>
      <c r="B594" s="1029" t="s">
        <v>18738</v>
      </c>
      <c r="C594" s="1030" t="s">
        <v>18088</v>
      </c>
      <c r="D594" s="575">
        <f t="shared" si="22"/>
        <v>99.19</v>
      </c>
      <c r="E594" s="576">
        <f t="shared" si="23"/>
        <v>80.430000000000007</v>
      </c>
      <c r="I594" s="1032">
        <v>97.44</v>
      </c>
      <c r="L594" s="570" t="s">
        <v>5365</v>
      </c>
      <c r="M594" s="571">
        <f>IFERROR(VLOOKUP(L594,REAJUSTE!A:O,15,),"")</f>
        <v>1.018</v>
      </c>
    </row>
    <row r="595" spans="1:13" ht="18" x14ac:dyDescent="0.25">
      <c r="A595" s="659">
        <v>40310</v>
      </c>
      <c r="B595" s="141" t="s">
        <v>18739</v>
      </c>
      <c r="C595" s="1030" t="s">
        <v>18088</v>
      </c>
      <c r="D595" s="575">
        <f t="shared" si="22"/>
        <v>191.9</v>
      </c>
      <c r="E595" s="576">
        <f t="shared" si="23"/>
        <v>155.61000000000001</v>
      </c>
      <c r="I595" s="1032">
        <v>188.51</v>
      </c>
      <c r="L595" s="570" t="s">
        <v>5365</v>
      </c>
      <c r="M595" s="571">
        <f>IFERROR(VLOOKUP(L595,REAJUSTE!A:O,15,),"")</f>
        <v>1.018</v>
      </c>
    </row>
    <row r="596" spans="1:13" ht="18" x14ac:dyDescent="0.25">
      <c r="A596" s="659">
        <v>40748</v>
      </c>
      <c r="B596" s="141" t="s">
        <v>18740</v>
      </c>
      <c r="C596" s="1030" t="s">
        <v>18088</v>
      </c>
      <c r="D596" s="575">
        <f t="shared" si="22"/>
        <v>348.32</v>
      </c>
      <c r="E596" s="576">
        <f t="shared" si="23"/>
        <v>282.45</v>
      </c>
      <c r="I596" s="1032">
        <v>342.17</v>
      </c>
      <c r="L596" s="570" t="s">
        <v>5365</v>
      </c>
      <c r="M596" s="571">
        <f>IFERROR(VLOOKUP(L596,REAJUSTE!A:O,15,),"")</f>
        <v>1.018</v>
      </c>
    </row>
    <row r="597" spans="1:13" ht="18" x14ac:dyDescent="0.25">
      <c r="A597" s="659">
        <v>40726</v>
      </c>
      <c r="B597" s="141" t="s">
        <v>18741</v>
      </c>
      <c r="C597" s="1030" t="s">
        <v>18086</v>
      </c>
      <c r="D597" s="575">
        <f t="shared" si="22"/>
        <v>662.59</v>
      </c>
      <c r="E597" s="576">
        <f t="shared" si="23"/>
        <v>537.29</v>
      </c>
      <c r="I597" s="1032">
        <v>650.88</v>
      </c>
      <c r="L597" s="570" t="s">
        <v>5365</v>
      </c>
      <c r="M597" s="571">
        <f>IFERROR(VLOOKUP(L597,REAJUSTE!A:O,15,),"")</f>
        <v>1.018</v>
      </c>
    </row>
    <row r="598" spans="1:13" x14ac:dyDescent="0.25">
      <c r="A598" s="659">
        <v>40725</v>
      </c>
      <c r="B598" s="1029" t="s">
        <v>18742</v>
      </c>
      <c r="C598" s="1030" t="s">
        <v>18086</v>
      </c>
      <c r="D598" s="575">
        <f t="shared" si="22"/>
        <v>658.37</v>
      </c>
      <c r="E598" s="576">
        <f t="shared" si="23"/>
        <v>533.87</v>
      </c>
      <c r="I598" s="1032">
        <v>646.73</v>
      </c>
      <c r="L598" s="570" t="s">
        <v>5365</v>
      </c>
      <c r="M598" s="571">
        <f>IFERROR(VLOOKUP(L598,REAJUSTE!A:O,15,),"")</f>
        <v>1.018</v>
      </c>
    </row>
    <row r="599" spans="1:13" ht="18" x14ac:dyDescent="0.25">
      <c r="A599" s="659">
        <v>41394</v>
      </c>
      <c r="B599" s="141" t="s">
        <v>18743</v>
      </c>
      <c r="C599" s="1030" t="s">
        <v>18088</v>
      </c>
      <c r="D599" s="575">
        <f t="shared" si="22"/>
        <v>23.1</v>
      </c>
      <c r="E599" s="576">
        <f t="shared" si="23"/>
        <v>18.73</v>
      </c>
      <c r="I599" s="1032">
        <v>22.7</v>
      </c>
      <c r="L599" s="570" t="s">
        <v>5365</v>
      </c>
      <c r="M599" s="571">
        <f>IFERROR(VLOOKUP(L599,REAJUSTE!A:O,15,),"")</f>
        <v>1.018</v>
      </c>
    </row>
    <row r="600" spans="1:13" ht="18" x14ac:dyDescent="0.25">
      <c r="A600" s="659">
        <v>41393</v>
      </c>
      <c r="B600" s="1029" t="s">
        <v>18744</v>
      </c>
      <c r="C600" s="1030" t="s">
        <v>18088</v>
      </c>
      <c r="D600" s="575">
        <f t="shared" si="22"/>
        <v>27.96</v>
      </c>
      <c r="E600" s="576">
        <f t="shared" si="23"/>
        <v>22.67</v>
      </c>
      <c r="I600" s="1032">
        <v>27.47</v>
      </c>
      <c r="L600" s="570" t="s">
        <v>5365</v>
      </c>
      <c r="M600" s="571">
        <f>IFERROR(VLOOKUP(L600,REAJUSTE!A:O,15,),"")</f>
        <v>1.018</v>
      </c>
    </row>
    <row r="601" spans="1:13" ht="18" x14ac:dyDescent="0.25">
      <c r="A601" s="659">
        <v>41391</v>
      </c>
      <c r="B601" s="141" t="s">
        <v>18745</v>
      </c>
      <c r="C601" s="1030" t="s">
        <v>18088</v>
      </c>
      <c r="D601" s="575">
        <f t="shared" si="22"/>
        <v>68.53</v>
      </c>
      <c r="E601" s="576">
        <f t="shared" si="23"/>
        <v>55.57</v>
      </c>
      <c r="I601" s="1032">
        <v>67.319999999999993</v>
      </c>
      <c r="L601" s="570" t="s">
        <v>5365</v>
      </c>
      <c r="M601" s="571">
        <f>IFERROR(VLOOKUP(L601,REAJUSTE!A:O,15,),"")</f>
        <v>1.018</v>
      </c>
    </row>
    <row r="602" spans="1:13" ht="18" x14ac:dyDescent="0.25">
      <c r="A602" s="659">
        <v>102596</v>
      </c>
      <c r="B602" s="141" t="s">
        <v>18746</v>
      </c>
      <c r="C602" s="1030" t="s">
        <v>18747</v>
      </c>
      <c r="D602" s="575">
        <f t="shared" si="22"/>
        <v>23.1</v>
      </c>
      <c r="E602" s="576">
        <f t="shared" si="23"/>
        <v>18.73</v>
      </c>
      <c r="I602" s="1032">
        <v>22.7</v>
      </c>
      <c r="L602" s="570" t="s">
        <v>5365</v>
      </c>
      <c r="M602" s="571">
        <f>IFERROR(VLOOKUP(L602,REAJUSTE!A:O,15,),"")</f>
        <v>1.018</v>
      </c>
    </row>
    <row r="603" spans="1:13" ht="18" x14ac:dyDescent="0.25">
      <c r="A603" s="659">
        <v>102595</v>
      </c>
      <c r="B603" s="141" t="s">
        <v>18748</v>
      </c>
      <c r="C603" s="1030" t="s">
        <v>18747</v>
      </c>
      <c r="D603" s="575">
        <f t="shared" si="22"/>
        <v>27.96</v>
      </c>
      <c r="E603" s="576">
        <f t="shared" si="23"/>
        <v>22.67</v>
      </c>
      <c r="I603" s="1032">
        <v>27.47</v>
      </c>
      <c r="L603" s="570" t="s">
        <v>5365</v>
      </c>
      <c r="M603" s="571">
        <f>IFERROR(VLOOKUP(L603,REAJUSTE!A:O,15,),"")</f>
        <v>1.018</v>
      </c>
    </row>
    <row r="604" spans="1:13" ht="18" x14ac:dyDescent="0.25">
      <c r="A604" s="659">
        <v>41392</v>
      </c>
      <c r="B604" s="141" t="s">
        <v>18749</v>
      </c>
      <c r="C604" s="1030" t="s">
        <v>18088</v>
      </c>
      <c r="D604" s="575">
        <f t="shared" si="22"/>
        <v>30.16</v>
      </c>
      <c r="E604" s="576">
        <f t="shared" si="23"/>
        <v>24.45</v>
      </c>
      <c r="I604" s="1032">
        <v>29.63</v>
      </c>
      <c r="L604" s="570" t="s">
        <v>5365</v>
      </c>
      <c r="M604" s="571">
        <f>IFERROR(VLOOKUP(L604,REAJUSTE!A:O,15,),"")</f>
        <v>1.018</v>
      </c>
    </row>
    <row r="605" spans="1:13" ht="18" x14ac:dyDescent="0.25">
      <c r="A605" s="659">
        <v>102594</v>
      </c>
      <c r="B605" s="141" t="s">
        <v>18750</v>
      </c>
      <c r="C605" s="1030" t="s">
        <v>18747</v>
      </c>
      <c r="D605" s="575">
        <f t="shared" si="22"/>
        <v>31.2</v>
      </c>
      <c r="E605" s="576">
        <f t="shared" si="23"/>
        <v>25.3</v>
      </c>
      <c r="I605" s="1032">
        <v>30.65</v>
      </c>
      <c r="L605" s="570" t="s">
        <v>5365</v>
      </c>
      <c r="M605" s="571">
        <f>IFERROR(VLOOKUP(L605,REAJUSTE!A:O,15,),"")</f>
        <v>1.018</v>
      </c>
    </row>
    <row r="606" spans="1:13" x14ac:dyDescent="0.25">
      <c r="A606" s="659">
        <v>41197</v>
      </c>
      <c r="B606" s="1029" t="s">
        <v>18751</v>
      </c>
      <c r="C606" s="1030" t="s">
        <v>18088</v>
      </c>
      <c r="D606" s="575">
        <f t="shared" si="22"/>
        <v>52.71</v>
      </c>
      <c r="E606" s="576">
        <f t="shared" si="23"/>
        <v>42.74</v>
      </c>
      <c r="I606" s="1032">
        <v>51.78</v>
      </c>
      <c r="L606" s="570" t="s">
        <v>5365</v>
      </c>
      <c r="M606" s="571">
        <f>IFERROR(VLOOKUP(L606,REAJUSTE!A:O,15,),"")</f>
        <v>1.018</v>
      </c>
    </row>
    <row r="607" spans="1:13" ht="18" x14ac:dyDescent="0.25">
      <c r="A607" s="659">
        <v>40709</v>
      </c>
      <c r="B607" s="141" t="s">
        <v>18752</v>
      </c>
      <c r="C607" s="1030" t="s">
        <v>18088</v>
      </c>
      <c r="D607" s="575">
        <f t="shared" si="22"/>
        <v>81.16</v>
      </c>
      <c r="E607" s="576">
        <f t="shared" si="23"/>
        <v>65.81</v>
      </c>
      <c r="I607" s="1032">
        <v>79.73</v>
      </c>
      <c r="L607" s="570" t="s">
        <v>5365</v>
      </c>
      <c r="M607" s="571">
        <f>IFERROR(VLOOKUP(L607,REAJUSTE!A:O,15,),"")</f>
        <v>1.018</v>
      </c>
    </row>
    <row r="608" spans="1:13" x14ac:dyDescent="0.25">
      <c r="A608" s="659">
        <v>40721</v>
      </c>
      <c r="B608" s="1029" t="s">
        <v>18753</v>
      </c>
      <c r="C608" s="1030" t="s">
        <v>18086</v>
      </c>
      <c r="D608" s="575">
        <f t="shared" si="22"/>
        <v>205.28</v>
      </c>
      <c r="E608" s="576">
        <f t="shared" si="23"/>
        <v>166.46</v>
      </c>
      <c r="I608" s="1032">
        <v>201.66</v>
      </c>
      <c r="L608" s="570" t="s">
        <v>5365</v>
      </c>
      <c r="M608" s="571">
        <f>IFERROR(VLOOKUP(L608,REAJUSTE!A:O,15,),"")</f>
        <v>1.018</v>
      </c>
    </row>
    <row r="609" spans="1:13" x14ac:dyDescent="0.25">
      <c r="A609" s="659">
        <v>40396</v>
      </c>
      <c r="B609" s="1029" t="s">
        <v>18754</v>
      </c>
      <c r="C609" s="1030" t="s">
        <v>18088</v>
      </c>
      <c r="D609" s="575">
        <f t="shared" si="22"/>
        <v>51.28</v>
      </c>
      <c r="E609" s="576">
        <f t="shared" si="23"/>
        <v>41.58</v>
      </c>
      <c r="I609" s="1032">
        <v>50.38</v>
      </c>
      <c r="L609" s="570" t="s">
        <v>5365</v>
      </c>
      <c r="M609" s="571">
        <f>IFERROR(VLOOKUP(L609,REAJUSTE!A:O,15,),"")</f>
        <v>1.018</v>
      </c>
    </row>
    <row r="610" spans="1:13" x14ac:dyDescent="0.25">
      <c r="A610" s="659">
        <v>40744</v>
      </c>
      <c r="B610" s="1029" t="s">
        <v>18755</v>
      </c>
      <c r="C610" s="1030" t="s">
        <v>14224</v>
      </c>
      <c r="D610" s="575">
        <f t="shared" si="22"/>
        <v>45.96</v>
      </c>
      <c r="E610" s="576">
        <f t="shared" si="23"/>
        <v>37.26</v>
      </c>
      <c r="I610" s="1032">
        <v>45.15</v>
      </c>
      <c r="L610" s="570" t="s">
        <v>5365</v>
      </c>
      <c r="M610" s="571">
        <f>IFERROR(VLOOKUP(L610,REAJUSTE!A:O,15,),"")</f>
        <v>1.018</v>
      </c>
    </row>
    <row r="611" spans="1:13" x14ac:dyDescent="0.25">
      <c r="A611" s="659">
        <v>40746</v>
      </c>
      <c r="B611" s="1029" t="s">
        <v>18756</v>
      </c>
      <c r="C611" s="1030" t="s">
        <v>14224</v>
      </c>
      <c r="D611" s="575">
        <f t="shared" si="22"/>
        <v>89.49</v>
      </c>
      <c r="E611" s="576">
        <f t="shared" si="23"/>
        <v>72.56</v>
      </c>
      <c r="I611" s="1032">
        <v>87.91</v>
      </c>
      <c r="L611" s="570" t="s">
        <v>5365</v>
      </c>
      <c r="M611" s="571">
        <f>IFERROR(VLOOKUP(L611,REAJUSTE!A:O,15,),"")</f>
        <v>1.018</v>
      </c>
    </row>
    <row r="612" spans="1:13" x14ac:dyDescent="0.25">
      <c r="A612" s="659">
        <v>40743</v>
      </c>
      <c r="B612" s="1029" t="s">
        <v>18757</v>
      </c>
      <c r="C612" s="1030" t="s">
        <v>14224</v>
      </c>
      <c r="D612" s="575">
        <f t="shared" si="22"/>
        <v>24.19</v>
      </c>
      <c r="E612" s="576">
        <f t="shared" si="23"/>
        <v>19.61</v>
      </c>
      <c r="I612" s="1032">
        <v>23.77</v>
      </c>
      <c r="L612" s="570" t="s">
        <v>5365</v>
      </c>
      <c r="M612" s="571">
        <f>IFERROR(VLOOKUP(L612,REAJUSTE!A:O,15,),"")</f>
        <v>1.018</v>
      </c>
    </row>
    <row r="613" spans="1:13" x14ac:dyDescent="0.25">
      <c r="A613" s="659">
        <v>40745</v>
      </c>
      <c r="B613" s="1029" t="s">
        <v>18758</v>
      </c>
      <c r="C613" s="1030" t="s">
        <v>14224</v>
      </c>
      <c r="D613" s="575">
        <f t="shared" si="22"/>
        <v>67.72</v>
      </c>
      <c r="E613" s="576">
        <f t="shared" si="23"/>
        <v>54.91</v>
      </c>
      <c r="I613" s="1032">
        <v>66.53</v>
      </c>
      <c r="L613" s="570" t="s">
        <v>5365</v>
      </c>
      <c r="M613" s="571">
        <f>IFERROR(VLOOKUP(L613,REAJUSTE!A:O,15,),"")</f>
        <v>1.018</v>
      </c>
    </row>
    <row r="614" spans="1:13" x14ac:dyDescent="0.25">
      <c r="A614" s="659">
        <v>40397</v>
      </c>
      <c r="B614" s="1029" t="s">
        <v>18759</v>
      </c>
      <c r="C614" s="1030" t="s">
        <v>18088</v>
      </c>
      <c r="D614" s="575">
        <f t="shared" si="22"/>
        <v>139.16</v>
      </c>
      <c r="E614" s="576">
        <f t="shared" si="23"/>
        <v>112.84</v>
      </c>
      <c r="I614" s="1032">
        <v>136.69999999999999</v>
      </c>
      <c r="L614" s="570" t="s">
        <v>5365</v>
      </c>
      <c r="M614" s="571">
        <f>IFERROR(VLOOKUP(L614,REAJUSTE!A:O,15,),"")</f>
        <v>1.018</v>
      </c>
    </row>
    <row r="615" spans="1:13" x14ac:dyDescent="0.25">
      <c r="A615" s="659">
        <v>41221</v>
      </c>
      <c r="B615" s="1029" t="s">
        <v>18760</v>
      </c>
      <c r="C615" s="1030" t="s">
        <v>18088</v>
      </c>
      <c r="D615" s="575">
        <f t="shared" si="22"/>
        <v>5.93</v>
      </c>
      <c r="E615" s="576">
        <f t="shared" si="23"/>
        <v>4.8</v>
      </c>
      <c r="I615" s="1032">
        <v>5.83</v>
      </c>
      <c r="L615" s="570" t="s">
        <v>5365</v>
      </c>
      <c r="M615" s="571">
        <f>IFERROR(VLOOKUP(L615,REAJUSTE!A:O,15,),"")</f>
        <v>1.018</v>
      </c>
    </row>
    <row r="616" spans="1:13" ht="18" x14ac:dyDescent="0.25">
      <c r="A616" s="659">
        <v>41401</v>
      </c>
      <c r="B616" s="141" t="s">
        <v>18761</v>
      </c>
      <c r="C616" s="1030" t="s">
        <v>18088</v>
      </c>
      <c r="D616" s="575">
        <f t="shared" si="22"/>
        <v>8.0399999999999991</v>
      </c>
      <c r="E616" s="576">
        <f t="shared" si="23"/>
        <v>6.51</v>
      </c>
      <c r="I616" s="1032">
        <v>7.9</v>
      </c>
      <c r="L616" s="570" t="s">
        <v>5365</v>
      </c>
      <c r="M616" s="571">
        <f>IFERROR(VLOOKUP(L616,REAJUSTE!A:O,15,),"")</f>
        <v>1.018</v>
      </c>
    </row>
    <row r="617" spans="1:13" x14ac:dyDescent="0.25">
      <c r="A617" s="659">
        <v>40714</v>
      </c>
      <c r="B617" s="1029" t="s">
        <v>18762</v>
      </c>
      <c r="C617" s="1030" t="s">
        <v>18088</v>
      </c>
      <c r="D617" s="575">
        <f t="shared" si="22"/>
        <v>12.56</v>
      </c>
      <c r="E617" s="576">
        <f t="shared" si="23"/>
        <v>10.18</v>
      </c>
      <c r="I617" s="1032">
        <v>12.34</v>
      </c>
      <c r="L617" s="570" t="s">
        <v>5365</v>
      </c>
      <c r="M617" s="571">
        <f>IFERROR(VLOOKUP(L617,REAJUSTE!A:O,15,),"")</f>
        <v>1.018</v>
      </c>
    </row>
    <row r="618" spans="1:13" x14ac:dyDescent="0.25">
      <c r="A618" s="659">
        <v>40660</v>
      </c>
      <c r="B618" s="1029" t="s">
        <v>18763</v>
      </c>
      <c r="C618" s="1030" t="s">
        <v>14224</v>
      </c>
      <c r="D618" s="575">
        <f t="shared" si="22"/>
        <v>79.53</v>
      </c>
      <c r="E618" s="576">
        <f t="shared" si="23"/>
        <v>64.489999999999995</v>
      </c>
      <c r="I618" s="1032">
        <v>78.13</v>
      </c>
      <c r="L618" s="570" t="s">
        <v>5365</v>
      </c>
      <c r="M618" s="571">
        <f>IFERROR(VLOOKUP(L618,REAJUSTE!A:O,15,),"")</f>
        <v>1.018</v>
      </c>
    </row>
    <row r="619" spans="1:13" x14ac:dyDescent="0.25">
      <c r="A619" s="659">
        <v>40661</v>
      </c>
      <c r="B619" s="1029" t="s">
        <v>18764</v>
      </c>
      <c r="C619" s="1030" t="s">
        <v>14224</v>
      </c>
      <c r="D619" s="575">
        <f t="shared" si="22"/>
        <v>161.1</v>
      </c>
      <c r="E619" s="576">
        <f t="shared" si="23"/>
        <v>130.63</v>
      </c>
      <c r="I619" s="1032">
        <v>158.26</v>
      </c>
      <c r="L619" s="570" t="s">
        <v>5365</v>
      </c>
      <c r="M619" s="571">
        <f>IFERROR(VLOOKUP(L619,REAJUSTE!A:O,15,),"")</f>
        <v>1.018</v>
      </c>
    </row>
    <row r="620" spans="1:13" x14ac:dyDescent="0.25">
      <c r="A620" s="659">
        <v>40662</v>
      </c>
      <c r="B620" s="1029" t="s">
        <v>18765</v>
      </c>
      <c r="C620" s="1030" t="s">
        <v>14224</v>
      </c>
      <c r="D620" s="575">
        <f t="shared" si="22"/>
        <v>84.09</v>
      </c>
      <c r="E620" s="576">
        <f t="shared" si="23"/>
        <v>68.180000000000007</v>
      </c>
      <c r="I620" s="1032">
        <v>82.61</v>
      </c>
      <c r="L620" s="570" t="s">
        <v>5365</v>
      </c>
      <c r="M620" s="571">
        <f>IFERROR(VLOOKUP(L620,REAJUSTE!A:O,15,),"")</f>
        <v>1.018</v>
      </c>
    </row>
    <row r="621" spans="1:13" x14ac:dyDescent="0.25">
      <c r="A621" s="659">
        <v>40663</v>
      </c>
      <c r="B621" s="1029" t="s">
        <v>18766</v>
      </c>
      <c r="C621" s="1030" t="s">
        <v>14224</v>
      </c>
      <c r="D621" s="575">
        <f t="shared" si="22"/>
        <v>88.38</v>
      </c>
      <c r="E621" s="576">
        <f t="shared" si="23"/>
        <v>71.66</v>
      </c>
      <c r="I621" s="1032">
        <v>86.82</v>
      </c>
      <c r="L621" s="570" t="s">
        <v>5365</v>
      </c>
      <c r="M621" s="571">
        <f>IFERROR(VLOOKUP(L621,REAJUSTE!A:O,15,),"")</f>
        <v>1.018</v>
      </c>
    </row>
    <row r="622" spans="1:13" x14ac:dyDescent="0.25">
      <c r="A622" s="659">
        <v>40659</v>
      </c>
      <c r="B622" s="1029" t="s">
        <v>18767</v>
      </c>
      <c r="C622" s="1030" t="s">
        <v>14224</v>
      </c>
      <c r="D622" s="575">
        <f t="shared" si="22"/>
        <v>73.33</v>
      </c>
      <c r="E622" s="576">
        <f t="shared" si="23"/>
        <v>59.46</v>
      </c>
      <c r="I622" s="1032">
        <v>72.040000000000006</v>
      </c>
      <c r="L622" s="570" t="s">
        <v>5365</v>
      </c>
      <c r="M622" s="571">
        <f>IFERROR(VLOOKUP(L622,REAJUSTE!A:O,15,),"")</f>
        <v>1.018</v>
      </c>
    </row>
    <row r="623" spans="1:13" ht="18" x14ac:dyDescent="0.25">
      <c r="A623" s="659">
        <v>41024</v>
      </c>
      <c r="B623" s="141" t="s">
        <v>18768</v>
      </c>
      <c r="C623" s="1030" t="s">
        <v>14224</v>
      </c>
      <c r="D623" s="575">
        <f t="shared" si="22"/>
        <v>32.11</v>
      </c>
      <c r="E623" s="576">
        <f t="shared" si="23"/>
        <v>26.03</v>
      </c>
      <c r="I623" s="1032">
        <v>31.55</v>
      </c>
      <c r="L623" s="570" t="s">
        <v>5365</v>
      </c>
      <c r="M623" s="571">
        <f>IFERROR(VLOOKUP(L623,REAJUSTE!A:O,15,),"")</f>
        <v>1.018</v>
      </c>
    </row>
    <row r="624" spans="1:13" x14ac:dyDescent="0.25">
      <c r="A624" s="659">
        <v>40657</v>
      </c>
      <c r="B624" s="1029" t="s">
        <v>18769</v>
      </c>
      <c r="C624" s="1030" t="s">
        <v>14224</v>
      </c>
      <c r="D624" s="575">
        <f t="shared" si="22"/>
        <v>273.64999999999998</v>
      </c>
      <c r="E624" s="576">
        <f t="shared" si="23"/>
        <v>221.9</v>
      </c>
      <c r="I624" s="1032">
        <v>268.82</v>
      </c>
      <c r="L624" s="570" t="s">
        <v>5365</v>
      </c>
      <c r="M624" s="571">
        <f>IFERROR(VLOOKUP(L624,REAJUSTE!A:O,15,),"")</f>
        <v>1.018</v>
      </c>
    </row>
    <row r="625" spans="1:13" x14ac:dyDescent="0.25">
      <c r="A625" s="659">
        <v>41395</v>
      </c>
      <c r="B625" s="1029" t="s">
        <v>18770</v>
      </c>
      <c r="C625" s="1030" t="s">
        <v>18088</v>
      </c>
      <c r="D625" s="575">
        <f t="shared" si="22"/>
        <v>1087.43</v>
      </c>
      <c r="E625" s="576">
        <f t="shared" si="23"/>
        <v>881.79</v>
      </c>
      <c r="I625" s="1033">
        <v>1068.21</v>
      </c>
      <c r="L625" s="570" t="s">
        <v>5365</v>
      </c>
      <c r="M625" s="571">
        <f>IFERROR(VLOOKUP(L625,REAJUSTE!A:O,15,),"")</f>
        <v>1.018</v>
      </c>
    </row>
    <row r="626" spans="1:13" ht="18" x14ac:dyDescent="0.25">
      <c r="A626" s="659">
        <v>41396</v>
      </c>
      <c r="B626" s="1029" t="s">
        <v>18771</v>
      </c>
      <c r="C626" s="1030" t="s">
        <v>18088</v>
      </c>
      <c r="D626" s="575">
        <f t="shared" si="22"/>
        <v>1242.1400000000001</v>
      </c>
      <c r="E626" s="576">
        <f t="shared" si="23"/>
        <v>1007.24</v>
      </c>
      <c r="I626" s="1033">
        <v>1220.18</v>
      </c>
      <c r="L626" s="570" t="s">
        <v>5365</v>
      </c>
      <c r="M626" s="571">
        <f>IFERROR(VLOOKUP(L626,REAJUSTE!A:O,15,),"")</f>
        <v>1.018</v>
      </c>
    </row>
    <row r="627" spans="1:13" ht="18" x14ac:dyDescent="0.25">
      <c r="A627" s="659">
        <v>41397</v>
      </c>
      <c r="B627" s="141" t="s">
        <v>18772</v>
      </c>
      <c r="C627" s="1030" t="s">
        <v>18088</v>
      </c>
      <c r="D627" s="575">
        <f t="shared" si="22"/>
        <v>1217.04</v>
      </c>
      <c r="E627" s="576">
        <f t="shared" si="23"/>
        <v>986.89</v>
      </c>
      <c r="I627" s="1033">
        <v>1195.53</v>
      </c>
      <c r="L627" s="570" t="s">
        <v>5365</v>
      </c>
      <c r="M627" s="571">
        <f>IFERROR(VLOOKUP(L627,REAJUSTE!A:O,15,),"")</f>
        <v>1.018</v>
      </c>
    </row>
    <row r="628" spans="1:13" ht="18" x14ac:dyDescent="0.25">
      <c r="A628" s="659">
        <v>41398</v>
      </c>
      <c r="B628" s="141" t="s">
        <v>18773</v>
      </c>
      <c r="C628" s="1030" t="s">
        <v>18088</v>
      </c>
      <c r="D628" s="575">
        <f t="shared" si="22"/>
        <v>1270.18</v>
      </c>
      <c r="E628" s="576">
        <f t="shared" si="23"/>
        <v>1029.98</v>
      </c>
      <c r="I628" s="1033">
        <v>1247.73</v>
      </c>
      <c r="L628" s="570" t="s">
        <v>5365</v>
      </c>
      <c r="M628" s="571">
        <f>IFERROR(VLOOKUP(L628,REAJUSTE!A:O,15,),"")</f>
        <v>1.018</v>
      </c>
    </row>
    <row r="629" spans="1:13" ht="18" x14ac:dyDescent="0.25">
      <c r="A629" s="659">
        <v>41399</v>
      </c>
      <c r="B629" s="141" t="s">
        <v>18774</v>
      </c>
      <c r="C629" s="1030" t="s">
        <v>18088</v>
      </c>
      <c r="D629" s="575">
        <f t="shared" si="22"/>
        <v>1272.68</v>
      </c>
      <c r="E629" s="576">
        <f t="shared" si="23"/>
        <v>1032.01</v>
      </c>
      <c r="I629" s="1033">
        <v>1250.18</v>
      </c>
      <c r="L629" s="570" t="s">
        <v>5365</v>
      </c>
      <c r="M629" s="571">
        <f>IFERROR(VLOOKUP(L629,REAJUSTE!A:O,15,),"")</f>
        <v>1.018</v>
      </c>
    </row>
    <row r="630" spans="1:13" ht="18" x14ac:dyDescent="0.25">
      <c r="A630" s="659">
        <v>40654</v>
      </c>
      <c r="B630" s="141" t="s">
        <v>18775</v>
      </c>
      <c r="C630" s="1030" t="s">
        <v>14186</v>
      </c>
      <c r="D630" s="575">
        <f t="shared" si="22"/>
        <v>924.62</v>
      </c>
      <c r="E630" s="576">
        <f t="shared" si="23"/>
        <v>749.77</v>
      </c>
      <c r="I630" s="1032">
        <v>908.28</v>
      </c>
      <c r="L630" s="570" t="s">
        <v>5365</v>
      </c>
      <c r="M630" s="571">
        <f>IFERROR(VLOOKUP(L630,REAJUSTE!A:O,15,),"")</f>
        <v>1.018</v>
      </c>
    </row>
    <row r="631" spans="1:13" x14ac:dyDescent="0.25">
      <c r="A631" s="659">
        <v>40653</v>
      </c>
      <c r="B631" s="1029" t="s">
        <v>18776</v>
      </c>
      <c r="C631" s="1030" t="s">
        <v>14186</v>
      </c>
      <c r="D631" s="575">
        <f t="shared" si="22"/>
        <v>1010.83</v>
      </c>
      <c r="E631" s="576">
        <f t="shared" si="23"/>
        <v>819.68</v>
      </c>
      <c r="I631" s="1032">
        <v>992.96</v>
      </c>
      <c r="L631" s="570" t="s">
        <v>5365</v>
      </c>
      <c r="M631" s="571">
        <f>IFERROR(VLOOKUP(L631,REAJUSTE!A:O,15,),"")</f>
        <v>1.018</v>
      </c>
    </row>
    <row r="632" spans="1:13" x14ac:dyDescent="0.25">
      <c r="A632" s="659">
        <v>41337</v>
      </c>
      <c r="B632" s="1029" t="s">
        <v>18777</v>
      </c>
      <c r="C632" s="1030" t="s">
        <v>14186</v>
      </c>
      <c r="D632" s="575">
        <f t="shared" si="22"/>
        <v>422.17</v>
      </c>
      <c r="E632" s="576">
        <f t="shared" si="23"/>
        <v>342.33</v>
      </c>
      <c r="I632" s="1032">
        <v>414.71</v>
      </c>
      <c r="L632" s="570" t="s">
        <v>5365</v>
      </c>
      <c r="M632" s="571">
        <f>IFERROR(VLOOKUP(L632,REAJUSTE!A:O,15,),"")</f>
        <v>1.018</v>
      </c>
    </row>
    <row r="633" spans="1:13" x14ac:dyDescent="0.25">
      <c r="A633" s="659">
        <v>40719</v>
      </c>
      <c r="B633" s="1029" t="s">
        <v>18778</v>
      </c>
      <c r="C633" s="1030" t="s">
        <v>18086</v>
      </c>
      <c r="D633" s="575">
        <f t="shared" si="22"/>
        <v>108.75</v>
      </c>
      <c r="E633" s="576">
        <f t="shared" si="23"/>
        <v>88.18</v>
      </c>
      <c r="I633" s="1032">
        <v>106.83</v>
      </c>
      <c r="L633" s="570" t="s">
        <v>5365</v>
      </c>
      <c r="M633" s="571">
        <f>IFERROR(VLOOKUP(L633,REAJUSTE!A:O,15,),"")</f>
        <v>1.018</v>
      </c>
    </row>
    <row r="634" spans="1:13" ht="18" x14ac:dyDescent="0.25">
      <c r="A634" s="659">
        <v>41019</v>
      </c>
      <c r="B634" s="141" t="s">
        <v>18779</v>
      </c>
      <c r="C634" s="1030" t="s">
        <v>14224</v>
      </c>
      <c r="D634" s="575">
        <f t="shared" si="22"/>
        <v>1105.81</v>
      </c>
      <c r="E634" s="576">
        <f t="shared" si="23"/>
        <v>896.69</v>
      </c>
      <c r="I634" s="1033">
        <v>1086.26</v>
      </c>
      <c r="L634" s="570" t="s">
        <v>5365</v>
      </c>
      <c r="M634" s="571">
        <f>IFERROR(VLOOKUP(L634,REAJUSTE!A:O,15,),"")</f>
        <v>1.018</v>
      </c>
    </row>
    <row r="635" spans="1:13" ht="18" x14ac:dyDescent="0.25">
      <c r="A635" s="659">
        <v>40557</v>
      </c>
      <c r="B635" s="141" t="s">
        <v>18780</v>
      </c>
      <c r="C635" s="1030" t="s">
        <v>14186</v>
      </c>
      <c r="D635" s="575">
        <f t="shared" si="22"/>
        <v>170.45</v>
      </c>
      <c r="E635" s="576">
        <f t="shared" si="23"/>
        <v>138.21</v>
      </c>
      <c r="I635" s="1032">
        <v>167.44</v>
      </c>
      <c r="L635" s="570" t="s">
        <v>5365</v>
      </c>
      <c r="M635" s="571">
        <f>IFERROR(VLOOKUP(L635,REAJUSTE!A:O,15,),"")</f>
        <v>1.018</v>
      </c>
    </row>
    <row r="636" spans="1:13" x14ac:dyDescent="0.25">
      <c r="A636" s="659">
        <v>40391</v>
      </c>
      <c r="B636" s="1029" t="s">
        <v>18781</v>
      </c>
      <c r="C636" s="1030" t="s">
        <v>18088</v>
      </c>
      <c r="D636" s="575">
        <f t="shared" si="22"/>
        <v>6.86</v>
      </c>
      <c r="E636" s="576">
        <f t="shared" si="23"/>
        <v>5.56</v>
      </c>
      <c r="I636" s="1032">
        <v>6.74</v>
      </c>
      <c r="L636" s="570" t="s">
        <v>5365</v>
      </c>
      <c r="M636" s="571">
        <f>IFERROR(VLOOKUP(L636,REAJUSTE!A:O,15,),"")</f>
        <v>1.018</v>
      </c>
    </row>
    <row r="637" spans="1:13" x14ac:dyDescent="0.25">
      <c r="A637" s="659">
        <v>40380</v>
      </c>
      <c r="B637" s="1029" t="s">
        <v>18782</v>
      </c>
      <c r="C637" s="1030" t="s">
        <v>18088</v>
      </c>
      <c r="D637" s="575">
        <f t="shared" si="22"/>
        <v>57.13</v>
      </c>
      <c r="E637" s="576">
        <f t="shared" si="23"/>
        <v>46.32</v>
      </c>
      <c r="I637" s="1032">
        <v>56.12</v>
      </c>
      <c r="L637" s="570" t="s">
        <v>5365</v>
      </c>
      <c r="M637" s="571">
        <f>IFERROR(VLOOKUP(L637,REAJUSTE!A:O,15,),"")</f>
        <v>1.018</v>
      </c>
    </row>
    <row r="638" spans="1:13" x14ac:dyDescent="0.25">
      <c r="A638" s="659">
        <v>40399</v>
      </c>
      <c r="B638" s="1029" t="s">
        <v>18783</v>
      </c>
      <c r="C638" s="1030" t="s">
        <v>18088</v>
      </c>
      <c r="D638" s="575">
        <f t="shared" si="22"/>
        <v>280.95999999999998</v>
      </c>
      <c r="E638" s="576">
        <f t="shared" si="23"/>
        <v>227.83</v>
      </c>
      <c r="I638" s="1032">
        <v>276</v>
      </c>
      <c r="L638" s="570" t="s">
        <v>5365</v>
      </c>
      <c r="M638" s="571">
        <f>IFERROR(VLOOKUP(L638,REAJUSTE!A:O,15,),"")</f>
        <v>1.018</v>
      </c>
    </row>
    <row r="639" spans="1:13" x14ac:dyDescent="0.25">
      <c r="A639" s="659">
        <v>41028</v>
      </c>
      <c r="B639" s="1029" t="s">
        <v>18784</v>
      </c>
      <c r="C639" s="1030" t="s">
        <v>18088</v>
      </c>
      <c r="D639" s="575">
        <f t="shared" si="22"/>
        <v>4.87</v>
      </c>
      <c r="E639" s="576">
        <f t="shared" si="23"/>
        <v>3.94</v>
      </c>
      <c r="I639" s="1032">
        <v>4.79</v>
      </c>
      <c r="L639" s="570" t="s">
        <v>5365</v>
      </c>
      <c r="M639" s="571">
        <f>IFERROR(VLOOKUP(L639,REAJUSTE!A:O,15,),"")</f>
        <v>1.018</v>
      </c>
    </row>
    <row r="640" spans="1:13" x14ac:dyDescent="0.25">
      <c r="A640" s="659">
        <v>41167</v>
      </c>
      <c r="B640" s="1029" t="s">
        <v>18785</v>
      </c>
      <c r="C640" s="1030" t="s">
        <v>14186</v>
      </c>
      <c r="D640" s="575">
        <f t="shared" si="22"/>
        <v>3813.78</v>
      </c>
      <c r="E640" s="576">
        <f t="shared" si="23"/>
        <v>3092.58</v>
      </c>
      <c r="I640" s="1033">
        <v>3746.35</v>
      </c>
      <c r="L640" s="570" t="s">
        <v>5365</v>
      </c>
      <c r="M640" s="571">
        <f>IFERROR(VLOOKUP(L640,REAJUSTE!A:O,15,),"")</f>
        <v>1.018</v>
      </c>
    </row>
    <row r="641" spans="1:13" x14ac:dyDescent="0.25">
      <c r="A641" s="659">
        <v>41168</v>
      </c>
      <c r="B641" s="1029" t="s">
        <v>18786</v>
      </c>
      <c r="C641" s="1030" t="s">
        <v>14186</v>
      </c>
      <c r="D641" s="575">
        <f t="shared" si="22"/>
        <v>4438.5200000000004</v>
      </c>
      <c r="E641" s="576">
        <f t="shared" si="23"/>
        <v>3599.18</v>
      </c>
      <c r="I641" s="1033">
        <v>4360.04</v>
      </c>
      <c r="L641" s="570" t="s">
        <v>5365</v>
      </c>
      <c r="M641" s="571">
        <f>IFERROR(VLOOKUP(L641,REAJUSTE!A:O,15,),"")</f>
        <v>1.018</v>
      </c>
    </row>
    <row r="642" spans="1:13" x14ac:dyDescent="0.25">
      <c r="A642" s="659">
        <v>40570</v>
      </c>
      <c r="B642" s="1029" t="s">
        <v>18787</v>
      </c>
      <c r="C642" s="1030" t="s">
        <v>14186</v>
      </c>
      <c r="D642" s="575">
        <f t="shared" si="22"/>
        <v>14965.91</v>
      </c>
      <c r="E642" s="576">
        <f t="shared" si="23"/>
        <v>12135.83</v>
      </c>
      <c r="I642" s="1033">
        <v>14701.29</v>
      </c>
      <c r="L642" s="570" t="s">
        <v>5365</v>
      </c>
      <c r="M642" s="571">
        <f>IFERROR(VLOOKUP(L642,REAJUSTE!A:O,15,),"")</f>
        <v>1.018</v>
      </c>
    </row>
    <row r="643" spans="1:13" x14ac:dyDescent="0.25">
      <c r="A643" s="659">
        <v>41115</v>
      </c>
      <c r="B643" s="1029" t="s">
        <v>18788</v>
      </c>
      <c r="C643" s="1030" t="s">
        <v>14186</v>
      </c>
      <c r="D643" s="575">
        <f t="shared" si="22"/>
        <v>2116.64</v>
      </c>
      <c r="E643" s="576">
        <f t="shared" si="23"/>
        <v>1716.38</v>
      </c>
      <c r="I643" s="1033">
        <v>2079.2199999999998</v>
      </c>
      <c r="L643" s="570" t="s">
        <v>5365</v>
      </c>
      <c r="M643" s="571">
        <f>IFERROR(VLOOKUP(L643,REAJUSTE!A:O,15,),"")</f>
        <v>1.018</v>
      </c>
    </row>
    <row r="644" spans="1:13" x14ac:dyDescent="0.25">
      <c r="A644" s="659">
        <v>41116</v>
      </c>
      <c r="B644" s="1029" t="s">
        <v>18789</v>
      </c>
      <c r="C644" s="1030" t="s">
        <v>14186</v>
      </c>
      <c r="D644" s="575">
        <f t="shared" si="22"/>
        <v>2747.83</v>
      </c>
      <c r="E644" s="576">
        <f t="shared" si="23"/>
        <v>2228.21</v>
      </c>
      <c r="I644" s="1033">
        <v>2699.25</v>
      </c>
      <c r="L644" s="570" t="s">
        <v>5365</v>
      </c>
      <c r="M644" s="571">
        <f>IFERROR(VLOOKUP(L644,REAJUSTE!A:O,15,),"")</f>
        <v>1.018</v>
      </c>
    </row>
    <row r="645" spans="1:13" x14ac:dyDescent="0.25">
      <c r="A645" s="659">
        <v>41117</v>
      </c>
      <c r="B645" s="1029" t="s">
        <v>18790</v>
      </c>
      <c r="C645" s="1030" t="s">
        <v>14186</v>
      </c>
      <c r="D645" s="575">
        <f t="shared" si="22"/>
        <v>3364.22</v>
      </c>
      <c r="E645" s="576">
        <f t="shared" si="23"/>
        <v>2728.04</v>
      </c>
      <c r="I645" s="1033">
        <v>3304.74</v>
      </c>
      <c r="L645" s="570" t="s">
        <v>5365</v>
      </c>
      <c r="M645" s="571">
        <f>IFERROR(VLOOKUP(L645,REAJUSTE!A:O,15,),"")</f>
        <v>1.018</v>
      </c>
    </row>
    <row r="646" spans="1:13" x14ac:dyDescent="0.25">
      <c r="A646" s="659">
        <v>40572</v>
      </c>
      <c r="B646" s="1029" t="s">
        <v>18791</v>
      </c>
      <c r="C646" s="1030" t="s">
        <v>14186</v>
      </c>
      <c r="D646" s="575">
        <f t="shared" si="22"/>
        <v>24632.34</v>
      </c>
      <c r="E646" s="576">
        <f t="shared" si="23"/>
        <v>19974.32</v>
      </c>
      <c r="I646" s="1033">
        <v>24196.799999999999</v>
      </c>
      <c r="L646" s="570" t="s">
        <v>5365</v>
      </c>
      <c r="M646" s="571">
        <f>IFERROR(VLOOKUP(L646,REAJUSTE!A:O,15,),"")</f>
        <v>1.018</v>
      </c>
    </row>
    <row r="647" spans="1:13" ht="18" x14ac:dyDescent="0.25">
      <c r="A647" s="659">
        <v>40553</v>
      </c>
      <c r="B647" s="141" t="s">
        <v>18792</v>
      </c>
      <c r="C647" s="1030" t="s">
        <v>14186</v>
      </c>
      <c r="D647" s="575">
        <f t="shared" si="22"/>
        <v>5430.35</v>
      </c>
      <c r="E647" s="576">
        <f t="shared" si="23"/>
        <v>4403.46</v>
      </c>
      <c r="I647" s="1033">
        <v>5334.34</v>
      </c>
      <c r="L647" s="570" t="s">
        <v>5365</v>
      </c>
      <c r="M647" s="571">
        <f>IFERROR(VLOOKUP(L647,REAJUSTE!A:O,15,),"")</f>
        <v>1.018</v>
      </c>
    </row>
    <row r="648" spans="1:13" ht="18" x14ac:dyDescent="0.25">
      <c r="A648" s="659">
        <v>40554</v>
      </c>
      <c r="B648" s="141" t="s">
        <v>18793</v>
      </c>
      <c r="C648" s="1030" t="s">
        <v>14186</v>
      </c>
      <c r="D648" s="575">
        <f t="shared" si="22"/>
        <v>6015.87</v>
      </c>
      <c r="E648" s="576">
        <f t="shared" si="23"/>
        <v>4878.25</v>
      </c>
      <c r="I648" s="1033">
        <v>5909.5</v>
      </c>
      <c r="L648" s="570" t="s">
        <v>5365</v>
      </c>
      <c r="M648" s="571">
        <f>IFERROR(VLOOKUP(L648,REAJUSTE!A:O,15,),"")</f>
        <v>1.018</v>
      </c>
    </row>
    <row r="649" spans="1:13" ht="18" x14ac:dyDescent="0.25">
      <c r="A649" s="659">
        <v>40555</v>
      </c>
      <c r="B649" s="141" t="s">
        <v>18794</v>
      </c>
      <c r="C649" s="1030" t="s">
        <v>14186</v>
      </c>
      <c r="D649" s="575">
        <f t="shared" si="22"/>
        <v>6601.41</v>
      </c>
      <c r="E649" s="576">
        <f t="shared" si="23"/>
        <v>5353.07</v>
      </c>
      <c r="I649" s="1033">
        <v>6484.69</v>
      </c>
      <c r="L649" s="570" t="s">
        <v>5365</v>
      </c>
      <c r="M649" s="571">
        <f>IFERROR(VLOOKUP(L649,REAJUSTE!A:O,15,),"")</f>
        <v>1.018</v>
      </c>
    </row>
    <row r="650" spans="1:13" ht="18" x14ac:dyDescent="0.25">
      <c r="A650" s="659">
        <v>40556</v>
      </c>
      <c r="B650" s="141" t="s">
        <v>18795</v>
      </c>
      <c r="C650" s="1030" t="s">
        <v>14186</v>
      </c>
      <c r="D650" s="575">
        <f t="shared" ref="D650:D713" si="24">TRUNC(I650*M650,2)</f>
        <v>7186.95</v>
      </c>
      <c r="E650" s="576">
        <f t="shared" ref="E650:E713" si="25">TRUNC(D650/1.2332,2)</f>
        <v>5827.88</v>
      </c>
      <c r="I650" s="1033">
        <v>7059.88</v>
      </c>
      <c r="L650" s="570" t="s">
        <v>5365</v>
      </c>
      <c r="M650" s="571">
        <f>IFERROR(VLOOKUP(L650,REAJUSTE!A:O,15,),"")</f>
        <v>1.018</v>
      </c>
    </row>
    <row r="651" spans="1:13" x14ac:dyDescent="0.25">
      <c r="A651" s="659">
        <v>41086</v>
      </c>
      <c r="B651" s="1029" t="s">
        <v>18796</v>
      </c>
      <c r="C651" s="1030" t="s">
        <v>18088</v>
      </c>
      <c r="D651" s="575">
        <f t="shared" si="24"/>
        <v>15.48</v>
      </c>
      <c r="E651" s="576">
        <f t="shared" si="25"/>
        <v>12.55</v>
      </c>
      <c r="I651" s="1032">
        <v>15.21</v>
      </c>
      <c r="L651" s="570" t="s">
        <v>5365</v>
      </c>
      <c r="M651" s="571">
        <f>IFERROR(VLOOKUP(L651,REAJUSTE!A:O,15,),"")</f>
        <v>1.018</v>
      </c>
    </row>
    <row r="652" spans="1:13" ht="18" x14ac:dyDescent="0.25">
      <c r="A652" s="659">
        <v>41021</v>
      </c>
      <c r="B652" s="141" t="s">
        <v>18797</v>
      </c>
      <c r="C652" s="1030" t="s">
        <v>18088</v>
      </c>
      <c r="D652" s="575">
        <f t="shared" si="24"/>
        <v>12.41</v>
      </c>
      <c r="E652" s="576">
        <f t="shared" si="25"/>
        <v>10.06</v>
      </c>
      <c r="I652" s="1032">
        <v>12.2</v>
      </c>
      <c r="L652" s="570" t="s">
        <v>5365</v>
      </c>
      <c r="M652" s="571">
        <f>IFERROR(VLOOKUP(L652,REAJUSTE!A:O,15,),"")</f>
        <v>1.018</v>
      </c>
    </row>
    <row r="653" spans="1:13" x14ac:dyDescent="0.25">
      <c r="A653" s="659">
        <v>40304</v>
      </c>
      <c r="B653" s="1029" t="s">
        <v>18798</v>
      </c>
      <c r="C653" s="1030" t="s">
        <v>18086</v>
      </c>
      <c r="D653" s="575">
        <f t="shared" si="24"/>
        <v>61.97</v>
      </c>
      <c r="E653" s="576">
        <f t="shared" si="25"/>
        <v>50.25</v>
      </c>
      <c r="I653" s="1032">
        <v>60.88</v>
      </c>
      <c r="L653" s="570" t="s">
        <v>5365</v>
      </c>
      <c r="M653" s="571">
        <f>IFERROR(VLOOKUP(L653,REAJUSTE!A:O,15,),"")</f>
        <v>1.018</v>
      </c>
    </row>
    <row r="654" spans="1:13" x14ac:dyDescent="0.25">
      <c r="A654" s="659">
        <v>40302</v>
      </c>
      <c r="B654" s="1029" t="s">
        <v>18799</v>
      </c>
      <c r="C654" s="1030" t="s">
        <v>18086</v>
      </c>
      <c r="D654" s="575">
        <f t="shared" si="24"/>
        <v>98.62</v>
      </c>
      <c r="E654" s="576">
        <f t="shared" si="25"/>
        <v>79.97</v>
      </c>
      <c r="I654" s="1032">
        <v>96.88</v>
      </c>
      <c r="L654" s="570" t="s">
        <v>5365</v>
      </c>
      <c r="M654" s="571">
        <f>IFERROR(VLOOKUP(L654,REAJUSTE!A:O,15,),"")</f>
        <v>1.018</v>
      </c>
    </row>
    <row r="655" spans="1:13" x14ac:dyDescent="0.25">
      <c r="A655" s="659">
        <v>40301</v>
      </c>
      <c r="B655" s="1029" t="s">
        <v>18800</v>
      </c>
      <c r="C655" s="1030" t="s">
        <v>18086</v>
      </c>
      <c r="D655" s="575">
        <f t="shared" si="24"/>
        <v>143</v>
      </c>
      <c r="E655" s="576">
        <f t="shared" si="25"/>
        <v>115.95</v>
      </c>
      <c r="I655" s="1032">
        <v>140.47999999999999</v>
      </c>
      <c r="L655" s="570" t="s">
        <v>5365</v>
      </c>
      <c r="M655" s="571">
        <f>IFERROR(VLOOKUP(L655,REAJUSTE!A:O,15,),"")</f>
        <v>1.018</v>
      </c>
    </row>
    <row r="656" spans="1:13" x14ac:dyDescent="0.25">
      <c r="A656" s="659">
        <v>40303</v>
      </c>
      <c r="B656" s="1029" t="s">
        <v>18801</v>
      </c>
      <c r="C656" s="1030" t="s">
        <v>18086</v>
      </c>
      <c r="D656" s="575">
        <f t="shared" si="24"/>
        <v>61.82</v>
      </c>
      <c r="E656" s="576">
        <f t="shared" si="25"/>
        <v>50.12</v>
      </c>
      <c r="I656" s="1032">
        <v>60.73</v>
      </c>
      <c r="L656" s="570" t="s">
        <v>5365</v>
      </c>
      <c r="M656" s="571">
        <f>IFERROR(VLOOKUP(L656,REAJUSTE!A:O,15,),"")</f>
        <v>1.018</v>
      </c>
    </row>
    <row r="657" spans="1:13" x14ac:dyDescent="0.25">
      <c r="A657" s="659">
        <v>40559</v>
      </c>
      <c r="B657" s="1029" t="s">
        <v>18802</v>
      </c>
      <c r="C657" s="1030" t="s">
        <v>14186</v>
      </c>
      <c r="D657" s="575">
        <f t="shared" si="24"/>
        <v>1022.6</v>
      </c>
      <c r="E657" s="576">
        <f t="shared" si="25"/>
        <v>829.22</v>
      </c>
      <c r="I657" s="1033">
        <v>1004.52</v>
      </c>
      <c r="L657" s="570" t="s">
        <v>5365</v>
      </c>
      <c r="M657" s="571">
        <f>IFERROR(VLOOKUP(L657,REAJUSTE!A:O,15,),"")</f>
        <v>1.018</v>
      </c>
    </row>
    <row r="658" spans="1:13" x14ac:dyDescent="0.25">
      <c r="A658" s="659">
        <v>41224</v>
      </c>
      <c r="B658" s="1029" t="s">
        <v>18803</v>
      </c>
      <c r="C658" s="1030" t="s">
        <v>14224</v>
      </c>
      <c r="D658" s="575">
        <f t="shared" si="24"/>
        <v>28.37</v>
      </c>
      <c r="E658" s="576">
        <f t="shared" si="25"/>
        <v>23</v>
      </c>
      <c r="I658" s="1032">
        <v>27.87</v>
      </c>
      <c r="L658" s="570" t="s">
        <v>5365</v>
      </c>
      <c r="M658" s="571">
        <f>IFERROR(VLOOKUP(L658,REAJUSTE!A:O,15,),"")</f>
        <v>1.018</v>
      </c>
    </row>
    <row r="659" spans="1:13" x14ac:dyDescent="0.25">
      <c r="A659" s="659">
        <v>41225</v>
      </c>
      <c r="B659" s="1029" t="s">
        <v>18804</v>
      </c>
      <c r="C659" s="1030" t="s">
        <v>14224</v>
      </c>
      <c r="D659" s="575">
        <f t="shared" si="24"/>
        <v>32.32</v>
      </c>
      <c r="E659" s="576">
        <f t="shared" si="25"/>
        <v>26.2</v>
      </c>
      <c r="I659" s="1032">
        <v>31.75</v>
      </c>
      <c r="L659" s="570" t="s">
        <v>5365</v>
      </c>
      <c r="M659" s="571">
        <f>IFERROR(VLOOKUP(L659,REAJUSTE!A:O,15,),"")</f>
        <v>1.018</v>
      </c>
    </row>
    <row r="660" spans="1:13" x14ac:dyDescent="0.25">
      <c r="A660" s="659">
        <v>41226</v>
      </c>
      <c r="B660" s="1029" t="s">
        <v>18805</v>
      </c>
      <c r="C660" s="1030" t="s">
        <v>14224</v>
      </c>
      <c r="D660" s="575">
        <f t="shared" si="24"/>
        <v>38.53</v>
      </c>
      <c r="E660" s="576">
        <f t="shared" si="25"/>
        <v>31.24</v>
      </c>
      <c r="I660" s="1032">
        <v>37.85</v>
      </c>
      <c r="L660" s="570" t="s">
        <v>5365</v>
      </c>
      <c r="M660" s="571">
        <f>IFERROR(VLOOKUP(L660,REAJUSTE!A:O,15,),"")</f>
        <v>1.018</v>
      </c>
    </row>
    <row r="661" spans="1:13" x14ac:dyDescent="0.25">
      <c r="A661" s="659">
        <v>41060</v>
      </c>
      <c r="B661" s="1029" t="s">
        <v>18806</v>
      </c>
      <c r="C661" s="1030" t="s">
        <v>14224</v>
      </c>
      <c r="D661" s="575">
        <f t="shared" si="24"/>
        <v>88.99</v>
      </c>
      <c r="E661" s="576">
        <f t="shared" si="25"/>
        <v>72.16</v>
      </c>
      <c r="I661" s="1032">
        <v>87.42</v>
      </c>
      <c r="L661" s="570" t="s">
        <v>5365</v>
      </c>
      <c r="M661" s="571">
        <f>IFERROR(VLOOKUP(L661,REAJUSTE!A:O,15,),"")</f>
        <v>1.018</v>
      </c>
    </row>
    <row r="662" spans="1:13" x14ac:dyDescent="0.25">
      <c r="A662" s="659">
        <v>41059</v>
      </c>
      <c r="B662" s="1029" t="s">
        <v>18807</v>
      </c>
      <c r="C662" s="1030" t="s">
        <v>14224</v>
      </c>
      <c r="D662" s="575">
        <f t="shared" si="24"/>
        <v>123.74</v>
      </c>
      <c r="E662" s="576">
        <f t="shared" si="25"/>
        <v>100.34</v>
      </c>
      <c r="I662" s="1032">
        <v>121.56</v>
      </c>
      <c r="L662" s="570" t="s">
        <v>5365</v>
      </c>
      <c r="M662" s="571">
        <f>IFERROR(VLOOKUP(L662,REAJUSTE!A:O,15,),"")</f>
        <v>1.018</v>
      </c>
    </row>
    <row r="663" spans="1:13" x14ac:dyDescent="0.25">
      <c r="A663" s="659">
        <v>40567</v>
      </c>
      <c r="B663" s="1029" t="s">
        <v>18808</v>
      </c>
      <c r="C663" s="1030" t="s">
        <v>14224</v>
      </c>
      <c r="D663" s="575">
        <f t="shared" si="24"/>
        <v>118.51</v>
      </c>
      <c r="E663" s="576">
        <f t="shared" si="25"/>
        <v>96.09</v>
      </c>
      <c r="I663" s="1032">
        <v>116.42</v>
      </c>
      <c r="L663" s="570" t="s">
        <v>5365</v>
      </c>
      <c r="M663" s="571">
        <f>IFERROR(VLOOKUP(L663,REAJUSTE!A:O,15,),"")</f>
        <v>1.018</v>
      </c>
    </row>
    <row r="664" spans="1:13" x14ac:dyDescent="0.25">
      <c r="A664" s="659">
        <v>40747</v>
      </c>
      <c r="B664" s="1029" t="s">
        <v>18809</v>
      </c>
      <c r="C664" s="1030" t="s">
        <v>14224</v>
      </c>
      <c r="D664" s="575">
        <f t="shared" si="24"/>
        <v>205.26</v>
      </c>
      <c r="E664" s="576">
        <f t="shared" si="25"/>
        <v>166.44</v>
      </c>
      <c r="I664" s="1032">
        <v>201.64</v>
      </c>
      <c r="L664" s="570" t="s">
        <v>5365</v>
      </c>
      <c r="M664" s="571">
        <f>IFERROR(VLOOKUP(L664,REAJUSTE!A:O,15,),"")</f>
        <v>1.018</v>
      </c>
    </row>
    <row r="665" spans="1:13" x14ac:dyDescent="0.25">
      <c r="A665" s="659">
        <v>40727</v>
      </c>
      <c r="B665" s="1029" t="s">
        <v>18810</v>
      </c>
      <c r="C665" s="1030" t="s">
        <v>18086</v>
      </c>
      <c r="D665" s="575">
        <f t="shared" si="24"/>
        <v>482.46</v>
      </c>
      <c r="E665" s="576">
        <f t="shared" si="25"/>
        <v>391.22</v>
      </c>
      <c r="I665" s="1032">
        <v>473.93</v>
      </c>
      <c r="L665" s="570" t="s">
        <v>5365</v>
      </c>
      <c r="M665" s="571">
        <f>IFERROR(VLOOKUP(L665,REAJUSTE!A:O,15,),"")</f>
        <v>1.018</v>
      </c>
    </row>
    <row r="666" spans="1:13" x14ac:dyDescent="0.25">
      <c r="A666" s="659">
        <v>41264</v>
      </c>
      <c r="B666" s="1029" t="s">
        <v>18811</v>
      </c>
      <c r="C666" s="1030" t="s">
        <v>18086</v>
      </c>
      <c r="D666" s="575">
        <f t="shared" si="24"/>
        <v>644.23</v>
      </c>
      <c r="E666" s="576">
        <f t="shared" si="25"/>
        <v>522.4</v>
      </c>
      <c r="I666" s="1032">
        <v>632.84</v>
      </c>
      <c r="L666" s="570" t="s">
        <v>5365</v>
      </c>
      <c r="M666" s="571">
        <f>IFERROR(VLOOKUP(L666,REAJUSTE!A:O,15,),"")</f>
        <v>1.018</v>
      </c>
    </row>
    <row r="667" spans="1:13" x14ac:dyDescent="0.25">
      <c r="A667" s="659">
        <v>41239</v>
      </c>
      <c r="B667" s="1029" t="s">
        <v>18812</v>
      </c>
      <c r="C667" s="1030" t="s">
        <v>18086</v>
      </c>
      <c r="D667" s="575">
        <f t="shared" si="24"/>
        <v>155.07</v>
      </c>
      <c r="E667" s="576">
        <f t="shared" si="25"/>
        <v>125.74</v>
      </c>
      <c r="I667" s="1032">
        <v>152.33000000000001</v>
      </c>
      <c r="L667" s="570" t="s">
        <v>5365</v>
      </c>
      <c r="M667" s="571">
        <f>IFERROR(VLOOKUP(L667,REAJUSTE!A:O,15,),"")</f>
        <v>1.018</v>
      </c>
    </row>
    <row r="668" spans="1:13" x14ac:dyDescent="0.25">
      <c r="A668" s="659">
        <v>40688</v>
      </c>
      <c r="B668" s="1029" t="s">
        <v>18813</v>
      </c>
      <c r="C668" s="1030" t="s">
        <v>14186</v>
      </c>
      <c r="D668" s="575">
        <f t="shared" si="24"/>
        <v>413.97</v>
      </c>
      <c r="E668" s="576">
        <f t="shared" si="25"/>
        <v>335.68</v>
      </c>
      <c r="I668" s="1032">
        <v>406.66</v>
      </c>
      <c r="L668" s="570" t="s">
        <v>5365</v>
      </c>
      <c r="M668" s="571">
        <f>IFERROR(VLOOKUP(L668,REAJUSTE!A:O,15,),"")</f>
        <v>1.018</v>
      </c>
    </row>
    <row r="669" spans="1:13" x14ac:dyDescent="0.25">
      <c r="A669" s="659">
        <v>40690</v>
      </c>
      <c r="B669" s="1029" t="s">
        <v>18814</v>
      </c>
      <c r="C669" s="1030" t="s">
        <v>14186</v>
      </c>
      <c r="D669" s="575">
        <f t="shared" si="24"/>
        <v>2046.18</v>
      </c>
      <c r="E669" s="576">
        <f t="shared" si="25"/>
        <v>1659.24</v>
      </c>
      <c r="I669" s="1033">
        <v>2010</v>
      </c>
      <c r="L669" s="570" t="s">
        <v>5365</v>
      </c>
      <c r="M669" s="571">
        <f>IFERROR(VLOOKUP(L669,REAJUSTE!A:O,15,),"")</f>
        <v>1.018</v>
      </c>
    </row>
    <row r="670" spans="1:13" x14ac:dyDescent="0.25">
      <c r="A670" s="659">
        <v>40691</v>
      </c>
      <c r="B670" s="1029" t="s">
        <v>18815</v>
      </c>
      <c r="C670" s="1030" t="s">
        <v>14186</v>
      </c>
      <c r="D670" s="575">
        <f t="shared" si="24"/>
        <v>2448.5100000000002</v>
      </c>
      <c r="E670" s="576">
        <f t="shared" si="25"/>
        <v>1985.49</v>
      </c>
      <c r="I670" s="1033">
        <v>2405.2199999999998</v>
      </c>
      <c r="L670" s="570" t="s">
        <v>5365</v>
      </c>
      <c r="M670" s="571">
        <f>IFERROR(VLOOKUP(L670,REAJUSTE!A:O,15,),"")</f>
        <v>1.018</v>
      </c>
    </row>
    <row r="671" spans="1:13" x14ac:dyDescent="0.25">
      <c r="A671" s="659">
        <v>40689</v>
      </c>
      <c r="B671" s="1029" t="s">
        <v>18816</v>
      </c>
      <c r="C671" s="1030" t="s">
        <v>14186</v>
      </c>
      <c r="D671" s="575">
        <f t="shared" si="24"/>
        <v>1030.1199999999999</v>
      </c>
      <c r="E671" s="576">
        <f t="shared" si="25"/>
        <v>835.32</v>
      </c>
      <c r="I671" s="1033">
        <v>1011.91</v>
      </c>
      <c r="L671" s="570" t="s">
        <v>5365</v>
      </c>
      <c r="M671" s="571">
        <f>IFERROR(VLOOKUP(L671,REAJUSTE!A:O,15,),"")</f>
        <v>1.018</v>
      </c>
    </row>
    <row r="672" spans="1:13" x14ac:dyDescent="0.25">
      <c r="A672" s="659">
        <v>40666</v>
      </c>
      <c r="B672" s="1029" t="s">
        <v>18817</v>
      </c>
      <c r="C672" s="1030" t="s">
        <v>14224</v>
      </c>
      <c r="D672" s="575">
        <f t="shared" si="24"/>
        <v>127.54</v>
      </c>
      <c r="E672" s="576">
        <f t="shared" si="25"/>
        <v>103.42</v>
      </c>
      <c r="I672" s="1032">
        <v>125.29</v>
      </c>
      <c r="L672" s="570" t="s">
        <v>5365</v>
      </c>
      <c r="M672" s="571">
        <f>IFERROR(VLOOKUP(L672,REAJUSTE!A:O,15,),"")</f>
        <v>1.018</v>
      </c>
    </row>
    <row r="673" spans="1:13" x14ac:dyDescent="0.25">
      <c r="A673" s="659">
        <v>40667</v>
      </c>
      <c r="B673" s="1029" t="s">
        <v>18818</v>
      </c>
      <c r="C673" s="1030" t="s">
        <v>14224</v>
      </c>
      <c r="D673" s="575">
        <f t="shared" si="24"/>
        <v>133.38</v>
      </c>
      <c r="E673" s="576">
        <f t="shared" si="25"/>
        <v>108.15</v>
      </c>
      <c r="I673" s="1032">
        <v>131.03</v>
      </c>
      <c r="L673" s="570" t="s">
        <v>5365</v>
      </c>
      <c r="M673" s="571">
        <f>IFERROR(VLOOKUP(L673,REAJUSTE!A:O,15,),"")</f>
        <v>1.018</v>
      </c>
    </row>
    <row r="674" spans="1:13" x14ac:dyDescent="0.25">
      <c r="A674" s="659">
        <v>41180</v>
      </c>
      <c r="B674" s="1029" t="s">
        <v>18819</v>
      </c>
      <c r="C674" s="1030" t="s">
        <v>14224</v>
      </c>
      <c r="D674" s="575">
        <f t="shared" si="24"/>
        <v>112.19</v>
      </c>
      <c r="E674" s="576">
        <f t="shared" si="25"/>
        <v>90.97</v>
      </c>
      <c r="I674" s="1032">
        <v>110.21</v>
      </c>
      <c r="L674" s="570" t="s">
        <v>5365</v>
      </c>
      <c r="M674" s="571">
        <f>IFERROR(VLOOKUP(L674,REAJUSTE!A:O,15,),"")</f>
        <v>1.018</v>
      </c>
    </row>
    <row r="675" spans="1:13" x14ac:dyDescent="0.25">
      <c r="A675" s="659">
        <v>40668</v>
      </c>
      <c r="B675" s="1029" t="s">
        <v>18820</v>
      </c>
      <c r="C675" s="1030" t="s">
        <v>14224</v>
      </c>
      <c r="D675" s="575">
        <f t="shared" si="24"/>
        <v>146.03</v>
      </c>
      <c r="E675" s="576">
        <f t="shared" si="25"/>
        <v>118.41</v>
      </c>
      <c r="I675" s="1032">
        <v>143.44999999999999</v>
      </c>
      <c r="L675" s="570" t="s">
        <v>5365</v>
      </c>
      <c r="M675" s="571">
        <f>IFERROR(VLOOKUP(L675,REAJUSTE!A:O,15,),"")</f>
        <v>1.018</v>
      </c>
    </row>
    <row r="676" spans="1:13" x14ac:dyDescent="0.25">
      <c r="A676" s="659">
        <v>40982</v>
      </c>
      <c r="B676" s="1029" t="s">
        <v>18821</v>
      </c>
      <c r="C676" s="1030" t="s">
        <v>14224</v>
      </c>
      <c r="D676" s="575">
        <f t="shared" si="24"/>
        <v>254.33</v>
      </c>
      <c r="E676" s="576">
        <f t="shared" si="25"/>
        <v>206.23</v>
      </c>
      <c r="I676" s="1032">
        <v>249.84</v>
      </c>
      <c r="L676" s="570" t="s">
        <v>5365</v>
      </c>
      <c r="M676" s="571">
        <f>IFERROR(VLOOKUP(L676,REAJUSTE!A:O,15,),"")</f>
        <v>1.018</v>
      </c>
    </row>
    <row r="677" spans="1:13" x14ac:dyDescent="0.25">
      <c r="A677" s="659">
        <v>41336</v>
      </c>
      <c r="B677" s="1029" t="s">
        <v>18822</v>
      </c>
      <c r="C677" s="1030" t="s">
        <v>14224</v>
      </c>
      <c r="D677" s="575">
        <f t="shared" si="24"/>
        <v>133.54</v>
      </c>
      <c r="E677" s="576">
        <f t="shared" si="25"/>
        <v>108.28</v>
      </c>
      <c r="I677" s="1032">
        <v>131.18</v>
      </c>
      <c r="L677" s="570" t="s">
        <v>5365</v>
      </c>
      <c r="M677" s="571">
        <f>IFERROR(VLOOKUP(L677,REAJUSTE!A:O,15,),"")</f>
        <v>1.018</v>
      </c>
    </row>
    <row r="678" spans="1:13" x14ac:dyDescent="0.25">
      <c r="A678" s="659">
        <v>40669</v>
      </c>
      <c r="B678" s="1029" t="s">
        <v>18823</v>
      </c>
      <c r="C678" s="1030" t="s">
        <v>14224</v>
      </c>
      <c r="D678" s="575">
        <f t="shared" si="24"/>
        <v>124.89</v>
      </c>
      <c r="E678" s="576">
        <f t="shared" si="25"/>
        <v>101.27</v>
      </c>
      <c r="I678" s="1032">
        <v>122.69</v>
      </c>
      <c r="L678" s="570" t="s">
        <v>5365</v>
      </c>
      <c r="M678" s="571">
        <f>IFERROR(VLOOKUP(L678,REAJUSTE!A:O,15,),"")</f>
        <v>1.018</v>
      </c>
    </row>
    <row r="679" spans="1:13" x14ac:dyDescent="0.25">
      <c r="A679" s="659">
        <v>40670</v>
      </c>
      <c r="B679" s="1029" t="s">
        <v>18824</v>
      </c>
      <c r="C679" s="1030" t="s">
        <v>14224</v>
      </c>
      <c r="D679" s="575">
        <f t="shared" si="24"/>
        <v>93.21</v>
      </c>
      <c r="E679" s="576">
        <f t="shared" si="25"/>
        <v>75.58</v>
      </c>
      <c r="I679" s="1032">
        <v>91.57</v>
      </c>
      <c r="L679" s="570" t="s">
        <v>5365</v>
      </c>
      <c r="M679" s="571">
        <f>IFERROR(VLOOKUP(L679,REAJUSTE!A:O,15,),"")</f>
        <v>1.018</v>
      </c>
    </row>
    <row r="680" spans="1:13" x14ac:dyDescent="0.25">
      <c r="A680" s="659">
        <v>40560</v>
      </c>
      <c r="B680" s="1029" t="s">
        <v>18825</v>
      </c>
      <c r="C680" s="1030" t="s">
        <v>14186</v>
      </c>
      <c r="D680" s="575">
        <f t="shared" si="24"/>
        <v>209.14</v>
      </c>
      <c r="E680" s="576">
        <f t="shared" si="25"/>
        <v>169.59</v>
      </c>
      <c r="I680" s="1032">
        <v>205.45</v>
      </c>
      <c r="L680" s="570" t="s">
        <v>5365</v>
      </c>
      <c r="M680" s="571">
        <f>IFERROR(VLOOKUP(L680,REAJUSTE!A:O,15,),"")</f>
        <v>1.018</v>
      </c>
    </row>
    <row r="681" spans="1:13" x14ac:dyDescent="0.25">
      <c r="A681" s="659">
        <v>40558</v>
      </c>
      <c r="B681" s="1029" t="s">
        <v>18826</v>
      </c>
      <c r="C681" s="1030" t="s">
        <v>14186</v>
      </c>
      <c r="D681" s="575">
        <f t="shared" si="24"/>
        <v>643.62</v>
      </c>
      <c r="E681" s="576">
        <f t="shared" si="25"/>
        <v>521.91</v>
      </c>
      <c r="I681" s="1032">
        <v>632.24</v>
      </c>
      <c r="L681" s="570" t="s">
        <v>5365</v>
      </c>
      <c r="M681" s="571">
        <f>IFERROR(VLOOKUP(L681,REAJUSTE!A:O,15,),"")</f>
        <v>1.018</v>
      </c>
    </row>
    <row r="682" spans="1:13" ht="18" x14ac:dyDescent="0.25">
      <c r="A682" s="659">
        <v>41029</v>
      </c>
      <c r="B682" s="1029" t="s">
        <v>18827</v>
      </c>
      <c r="C682" s="1030" t="s">
        <v>18088</v>
      </c>
      <c r="D682" s="575">
        <f t="shared" si="24"/>
        <v>66.25</v>
      </c>
      <c r="E682" s="576">
        <f t="shared" si="25"/>
        <v>53.72</v>
      </c>
      <c r="I682" s="1032">
        <v>65.08</v>
      </c>
      <c r="L682" s="570" t="s">
        <v>5365</v>
      </c>
      <c r="M682" s="571">
        <f>IFERROR(VLOOKUP(L682,REAJUSTE!A:O,15,),"")</f>
        <v>1.018</v>
      </c>
    </row>
    <row r="683" spans="1:13" x14ac:dyDescent="0.25">
      <c r="A683" s="659">
        <v>41040</v>
      </c>
      <c r="B683" s="1029" t="s">
        <v>18828</v>
      </c>
      <c r="C683" s="1030" t="s">
        <v>18088</v>
      </c>
      <c r="D683" s="575">
        <f t="shared" si="24"/>
        <v>46.71</v>
      </c>
      <c r="E683" s="576">
        <f t="shared" si="25"/>
        <v>37.869999999999997</v>
      </c>
      <c r="I683" s="1032">
        <v>45.89</v>
      </c>
      <c r="L683" s="570" t="s">
        <v>5365</v>
      </c>
      <c r="M683" s="571">
        <f>IFERROR(VLOOKUP(L683,REAJUSTE!A:O,15,),"")</f>
        <v>1.018</v>
      </c>
    </row>
    <row r="684" spans="1:13" x14ac:dyDescent="0.25">
      <c r="A684" s="659">
        <v>42658</v>
      </c>
      <c r="B684" s="1029" t="s">
        <v>18829</v>
      </c>
      <c r="C684" s="1030" t="s">
        <v>18088</v>
      </c>
      <c r="D684" s="575">
        <f t="shared" si="24"/>
        <v>57.46</v>
      </c>
      <c r="E684" s="576">
        <f t="shared" si="25"/>
        <v>46.59</v>
      </c>
      <c r="I684" s="1032">
        <v>56.45</v>
      </c>
      <c r="L684" s="570" t="s">
        <v>5365</v>
      </c>
      <c r="M684" s="571">
        <f>IFERROR(VLOOKUP(L684,REAJUSTE!A:O,15,),"")</f>
        <v>1.018</v>
      </c>
    </row>
    <row r="685" spans="1:13" x14ac:dyDescent="0.25">
      <c r="A685" s="659">
        <v>40655</v>
      </c>
      <c r="B685" s="1029" t="s">
        <v>18830</v>
      </c>
      <c r="C685" s="1030" t="s">
        <v>14186</v>
      </c>
      <c r="D685" s="575">
        <f t="shared" si="24"/>
        <v>507.22</v>
      </c>
      <c r="E685" s="576">
        <f t="shared" si="25"/>
        <v>411.3</v>
      </c>
      <c r="I685" s="1032">
        <v>498.26</v>
      </c>
      <c r="L685" s="570" t="s">
        <v>5365</v>
      </c>
      <c r="M685" s="571">
        <f>IFERROR(VLOOKUP(L685,REAJUSTE!A:O,15,),"")</f>
        <v>1.018</v>
      </c>
    </row>
    <row r="686" spans="1:13" x14ac:dyDescent="0.25">
      <c r="A686" s="659">
        <v>41092</v>
      </c>
      <c r="B686" s="1029" t="s">
        <v>18831</v>
      </c>
      <c r="C686" s="1030" t="s">
        <v>18832</v>
      </c>
      <c r="D686" s="575">
        <f t="shared" si="24"/>
        <v>35.22</v>
      </c>
      <c r="E686" s="576">
        <f t="shared" si="25"/>
        <v>28.55</v>
      </c>
      <c r="I686" s="1032">
        <v>34.6</v>
      </c>
      <c r="L686" s="570" t="s">
        <v>5365</v>
      </c>
      <c r="M686" s="571">
        <f>IFERROR(VLOOKUP(L686,REAJUSTE!A:O,15,),"")</f>
        <v>1.018</v>
      </c>
    </row>
    <row r="687" spans="1:13" x14ac:dyDescent="0.25">
      <c r="A687" s="659">
        <v>41091</v>
      </c>
      <c r="B687" s="1029" t="s">
        <v>18833</v>
      </c>
      <c r="C687" s="1030" t="s">
        <v>18832</v>
      </c>
      <c r="D687" s="575">
        <f t="shared" si="24"/>
        <v>47.66</v>
      </c>
      <c r="E687" s="576">
        <f t="shared" si="25"/>
        <v>38.64</v>
      </c>
      <c r="I687" s="1032">
        <v>46.82</v>
      </c>
      <c r="L687" s="570" t="s">
        <v>5365</v>
      </c>
      <c r="M687" s="571">
        <f>IFERROR(VLOOKUP(L687,REAJUSTE!A:O,15,),"")</f>
        <v>1.018</v>
      </c>
    </row>
    <row r="688" spans="1:13" x14ac:dyDescent="0.25">
      <c r="A688" s="659">
        <v>40706</v>
      </c>
      <c r="B688" s="1029" t="s">
        <v>18834</v>
      </c>
      <c r="C688" s="1030" t="s">
        <v>14224</v>
      </c>
      <c r="D688" s="575">
        <f t="shared" si="24"/>
        <v>489.53</v>
      </c>
      <c r="E688" s="576">
        <f t="shared" si="25"/>
        <v>396.95</v>
      </c>
      <c r="I688" s="1032">
        <v>480.88</v>
      </c>
      <c r="L688" s="570" t="s">
        <v>5365</v>
      </c>
      <c r="M688" s="571">
        <f>IFERROR(VLOOKUP(L688,REAJUSTE!A:O,15,),"")</f>
        <v>1.018</v>
      </c>
    </row>
    <row r="689" spans="1:13" ht="18" x14ac:dyDescent="0.25">
      <c r="A689" s="659">
        <v>40651</v>
      </c>
      <c r="B689" s="141" t="s">
        <v>18835</v>
      </c>
      <c r="C689" s="1030" t="s">
        <v>14224</v>
      </c>
      <c r="D689" s="575">
        <f t="shared" si="24"/>
        <v>700.22</v>
      </c>
      <c r="E689" s="576">
        <f t="shared" si="25"/>
        <v>567.79999999999995</v>
      </c>
      <c r="I689" s="1032">
        <v>687.84</v>
      </c>
      <c r="L689" s="570" t="s">
        <v>5365</v>
      </c>
      <c r="M689" s="571">
        <f>IFERROR(VLOOKUP(L689,REAJUSTE!A:O,15,),"")</f>
        <v>1.018</v>
      </c>
    </row>
    <row r="690" spans="1:13" x14ac:dyDescent="0.25">
      <c r="A690" s="659">
        <v>41122</v>
      </c>
      <c r="B690" s="1029" t="s">
        <v>18836</v>
      </c>
      <c r="C690" s="1030" t="s">
        <v>14224</v>
      </c>
      <c r="D690" s="575">
        <f t="shared" si="24"/>
        <v>30.17</v>
      </c>
      <c r="E690" s="576">
        <f t="shared" si="25"/>
        <v>24.46</v>
      </c>
      <c r="I690" s="1032">
        <v>29.64</v>
      </c>
      <c r="L690" s="570" t="s">
        <v>5365</v>
      </c>
      <c r="M690" s="571">
        <f>IFERROR(VLOOKUP(L690,REAJUSTE!A:O,15,),"")</f>
        <v>1.018</v>
      </c>
    </row>
    <row r="691" spans="1:13" x14ac:dyDescent="0.25">
      <c r="A691" s="659">
        <v>41123</v>
      </c>
      <c r="B691" s="1029" t="s">
        <v>18837</v>
      </c>
      <c r="C691" s="1030" t="s">
        <v>14224</v>
      </c>
      <c r="D691" s="575">
        <f t="shared" si="24"/>
        <v>67.13</v>
      </c>
      <c r="E691" s="576">
        <f t="shared" si="25"/>
        <v>54.43</v>
      </c>
      <c r="I691" s="1032">
        <v>65.95</v>
      </c>
      <c r="L691" s="570" t="s">
        <v>5365</v>
      </c>
      <c r="M691" s="571">
        <f>IFERROR(VLOOKUP(L691,REAJUSTE!A:O,15,),"")</f>
        <v>1.018</v>
      </c>
    </row>
    <row r="692" spans="1:13" x14ac:dyDescent="0.25">
      <c r="A692" s="659">
        <v>41125</v>
      </c>
      <c r="B692" s="1029" t="s">
        <v>18838</v>
      </c>
      <c r="C692" s="1030" t="s">
        <v>14224</v>
      </c>
      <c r="D692" s="575">
        <f t="shared" si="24"/>
        <v>50.6</v>
      </c>
      <c r="E692" s="576">
        <f t="shared" si="25"/>
        <v>41.03</v>
      </c>
      <c r="I692" s="1032">
        <v>49.71</v>
      </c>
      <c r="L692" s="570" t="s">
        <v>5365</v>
      </c>
      <c r="M692" s="571">
        <f>IFERROR(VLOOKUP(L692,REAJUSTE!A:O,15,),"")</f>
        <v>1.018</v>
      </c>
    </row>
    <row r="693" spans="1:13" x14ac:dyDescent="0.25">
      <c r="A693" s="659">
        <v>41119</v>
      </c>
      <c r="B693" s="1029" t="s">
        <v>18839</v>
      </c>
      <c r="C693" s="1030" t="s">
        <v>14224</v>
      </c>
      <c r="D693" s="575">
        <f t="shared" si="24"/>
        <v>13.69</v>
      </c>
      <c r="E693" s="576">
        <f t="shared" si="25"/>
        <v>11.1</v>
      </c>
      <c r="I693" s="1032">
        <v>13.45</v>
      </c>
      <c r="L693" s="570" t="s">
        <v>5365</v>
      </c>
      <c r="M693" s="571">
        <f>IFERROR(VLOOKUP(L693,REAJUSTE!A:O,15,),"")</f>
        <v>1.018</v>
      </c>
    </row>
    <row r="694" spans="1:13" x14ac:dyDescent="0.25">
      <c r="A694" s="659">
        <v>41114</v>
      </c>
      <c r="B694" s="1029" t="s">
        <v>18840</v>
      </c>
      <c r="C694" s="1030" t="s">
        <v>14224</v>
      </c>
      <c r="D694" s="575">
        <f t="shared" si="24"/>
        <v>13.92</v>
      </c>
      <c r="E694" s="576">
        <f t="shared" si="25"/>
        <v>11.28</v>
      </c>
      <c r="I694" s="1032">
        <v>13.68</v>
      </c>
      <c r="L694" s="570" t="s">
        <v>5365</v>
      </c>
      <c r="M694" s="571">
        <f>IFERROR(VLOOKUP(L694,REAJUSTE!A:O,15,),"")</f>
        <v>1.018</v>
      </c>
    </row>
    <row r="695" spans="1:13" x14ac:dyDescent="0.25">
      <c r="A695" s="659">
        <v>40707</v>
      </c>
      <c r="B695" s="1029" t="s">
        <v>18841</v>
      </c>
      <c r="C695" s="1030" t="s">
        <v>14224</v>
      </c>
      <c r="D695" s="575">
        <f t="shared" si="24"/>
        <v>264.41000000000003</v>
      </c>
      <c r="E695" s="576">
        <f t="shared" si="25"/>
        <v>214.4</v>
      </c>
      <c r="I695" s="1032">
        <v>259.74</v>
      </c>
      <c r="L695" s="570" t="s">
        <v>5365</v>
      </c>
      <c r="M695" s="571">
        <f>IFERROR(VLOOKUP(L695,REAJUSTE!A:O,15,),"")</f>
        <v>1.018</v>
      </c>
    </row>
    <row r="696" spans="1:13" x14ac:dyDescent="0.25">
      <c r="A696" s="659">
        <v>41118</v>
      </c>
      <c r="B696" s="1029" t="s">
        <v>18842</v>
      </c>
      <c r="C696" s="1030" t="s">
        <v>14224</v>
      </c>
      <c r="D696" s="575">
        <f t="shared" si="24"/>
        <v>21.06</v>
      </c>
      <c r="E696" s="576">
        <f t="shared" si="25"/>
        <v>17.07</v>
      </c>
      <c r="I696" s="1032">
        <v>20.69</v>
      </c>
      <c r="L696" s="570" t="s">
        <v>5365</v>
      </c>
      <c r="M696" s="571">
        <f>IFERROR(VLOOKUP(L696,REAJUSTE!A:O,15,),"")</f>
        <v>1.018</v>
      </c>
    </row>
    <row r="697" spans="1:13" x14ac:dyDescent="0.25">
      <c r="A697" s="659">
        <v>40702</v>
      </c>
      <c r="B697" s="1029" t="s">
        <v>18843</v>
      </c>
      <c r="C697" s="1030" t="s">
        <v>18086</v>
      </c>
      <c r="D697" s="575">
        <f t="shared" si="24"/>
        <v>544.13</v>
      </c>
      <c r="E697" s="576">
        <f t="shared" si="25"/>
        <v>441.23</v>
      </c>
      <c r="I697" s="1032">
        <v>534.51</v>
      </c>
      <c r="L697" s="570" t="s">
        <v>5365</v>
      </c>
      <c r="M697" s="571">
        <f>IFERROR(VLOOKUP(L697,REAJUSTE!A:O,15,),"")</f>
        <v>1.018</v>
      </c>
    </row>
    <row r="698" spans="1:13" x14ac:dyDescent="0.25">
      <c r="A698" s="659">
        <v>40701</v>
      </c>
      <c r="B698" s="1029" t="s">
        <v>18844</v>
      </c>
      <c r="C698" s="1030" t="s">
        <v>18086</v>
      </c>
      <c r="D698" s="575">
        <f t="shared" si="24"/>
        <v>261.69</v>
      </c>
      <c r="E698" s="576">
        <f t="shared" si="25"/>
        <v>212.2</v>
      </c>
      <c r="I698" s="1032">
        <v>257.07</v>
      </c>
      <c r="L698" s="570" t="s">
        <v>5365</v>
      </c>
      <c r="M698" s="571">
        <f>IFERROR(VLOOKUP(L698,REAJUSTE!A:O,15,),"")</f>
        <v>1.018</v>
      </c>
    </row>
    <row r="699" spans="1:13" x14ac:dyDescent="0.25">
      <c r="A699" s="659">
        <v>40698</v>
      </c>
      <c r="B699" s="1029" t="s">
        <v>18845</v>
      </c>
      <c r="C699" s="1030" t="s">
        <v>14224</v>
      </c>
      <c r="D699" s="575">
        <f t="shared" si="24"/>
        <v>126.95</v>
      </c>
      <c r="E699" s="576">
        <f t="shared" si="25"/>
        <v>102.94</v>
      </c>
      <c r="I699" s="1032">
        <v>124.71</v>
      </c>
      <c r="L699" s="570" t="s">
        <v>5365</v>
      </c>
      <c r="M699" s="571">
        <f>IFERROR(VLOOKUP(L699,REAJUSTE!A:O,15,),"")</f>
        <v>1.018</v>
      </c>
    </row>
    <row r="700" spans="1:13" x14ac:dyDescent="0.25">
      <c r="A700" s="659">
        <v>40700</v>
      </c>
      <c r="B700" s="1029" t="s">
        <v>18846</v>
      </c>
      <c r="C700" s="1030" t="s">
        <v>14224</v>
      </c>
      <c r="D700" s="575">
        <f t="shared" si="24"/>
        <v>134.80000000000001</v>
      </c>
      <c r="E700" s="576">
        <f t="shared" si="25"/>
        <v>109.3</v>
      </c>
      <c r="I700" s="1032">
        <v>132.41999999999999</v>
      </c>
      <c r="L700" s="570" t="s">
        <v>5365</v>
      </c>
      <c r="M700" s="571">
        <f>IFERROR(VLOOKUP(L700,REAJUSTE!A:O,15,),"")</f>
        <v>1.018</v>
      </c>
    </row>
    <row r="701" spans="1:13" x14ac:dyDescent="0.25">
      <c r="A701" s="659">
        <v>40696</v>
      </c>
      <c r="B701" s="1029" t="s">
        <v>18847</v>
      </c>
      <c r="C701" s="1030" t="s">
        <v>14224</v>
      </c>
      <c r="D701" s="575">
        <f t="shared" si="24"/>
        <v>265.35000000000002</v>
      </c>
      <c r="E701" s="576">
        <f t="shared" si="25"/>
        <v>215.17</v>
      </c>
      <c r="I701" s="1032">
        <v>260.66000000000003</v>
      </c>
      <c r="L701" s="570" t="s">
        <v>5365</v>
      </c>
      <c r="M701" s="571">
        <f>IFERROR(VLOOKUP(L701,REAJUSTE!A:O,15,),"")</f>
        <v>1.018</v>
      </c>
    </row>
    <row r="702" spans="1:13" x14ac:dyDescent="0.25">
      <c r="A702" s="659">
        <v>40695</v>
      </c>
      <c r="B702" s="1029" t="s">
        <v>18848</v>
      </c>
      <c r="C702" s="1030" t="s">
        <v>14224</v>
      </c>
      <c r="D702" s="575">
        <f t="shared" si="24"/>
        <v>97.24</v>
      </c>
      <c r="E702" s="576">
        <f t="shared" si="25"/>
        <v>78.849999999999994</v>
      </c>
      <c r="I702" s="1032">
        <v>95.53</v>
      </c>
      <c r="L702" s="570" t="s">
        <v>5365</v>
      </c>
      <c r="M702" s="571">
        <f>IFERROR(VLOOKUP(L702,REAJUSTE!A:O,15,),"")</f>
        <v>1.018</v>
      </c>
    </row>
    <row r="703" spans="1:13" x14ac:dyDescent="0.25">
      <c r="A703" s="659">
        <v>40692</v>
      </c>
      <c r="B703" s="1029" t="s">
        <v>18849</v>
      </c>
      <c r="C703" s="1030" t="s">
        <v>14224</v>
      </c>
      <c r="D703" s="575">
        <f t="shared" si="24"/>
        <v>5.4</v>
      </c>
      <c r="E703" s="576">
        <f t="shared" si="25"/>
        <v>4.37</v>
      </c>
      <c r="I703" s="1032">
        <v>5.31</v>
      </c>
      <c r="L703" s="570" t="s">
        <v>5365</v>
      </c>
      <c r="M703" s="571">
        <f>IFERROR(VLOOKUP(L703,REAJUSTE!A:O,15,),"")</f>
        <v>1.018</v>
      </c>
    </row>
    <row r="704" spans="1:13" x14ac:dyDescent="0.25">
      <c r="A704" s="659">
        <v>40697</v>
      </c>
      <c r="B704" s="1029" t="s">
        <v>18850</v>
      </c>
      <c r="C704" s="1030" t="s">
        <v>14224</v>
      </c>
      <c r="D704" s="575">
        <f t="shared" si="24"/>
        <v>124.36</v>
      </c>
      <c r="E704" s="576">
        <f t="shared" si="25"/>
        <v>100.84</v>
      </c>
      <c r="I704" s="1032">
        <v>122.17</v>
      </c>
      <c r="L704" s="570" t="s">
        <v>5365</v>
      </c>
      <c r="M704" s="571">
        <f>IFERROR(VLOOKUP(L704,REAJUSTE!A:O,15,),"")</f>
        <v>1.018</v>
      </c>
    </row>
    <row r="705" spans="1:13" x14ac:dyDescent="0.25">
      <c r="A705" s="659">
        <v>40699</v>
      </c>
      <c r="B705" s="1029" t="s">
        <v>18851</v>
      </c>
      <c r="C705" s="1030" t="s">
        <v>14224</v>
      </c>
      <c r="D705" s="575">
        <f t="shared" si="24"/>
        <v>299.20999999999998</v>
      </c>
      <c r="E705" s="576">
        <f t="shared" si="25"/>
        <v>242.62</v>
      </c>
      <c r="I705" s="1032">
        <v>293.92</v>
      </c>
      <c r="L705" s="570" t="s">
        <v>5365</v>
      </c>
      <c r="M705" s="571">
        <f>IFERROR(VLOOKUP(L705,REAJUSTE!A:O,15,),"")</f>
        <v>1.018</v>
      </c>
    </row>
    <row r="706" spans="1:13" x14ac:dyDescent="0.25">
      <c r="A706" s="659">
        <v>40693</v>
      </c>
      <c r="B706" s="1029" t="s">
        <v>18852</v>
      </c>
      <c r="C706" s="1030" t="s">
        <v>14224</v>
      </c>
      <c r="D706" s="575">
        <f t="shared" si="24"/>
        <v>52.65</v>
      </c>
      <c r="E706" s="576">
        <f t="shared" si="25"/>
        <v>42.69</v>
      </c>
      <c r="I706" s="1032">
        <v>51.72</v>
      </c>
      <c r="L706" s="570" t="s">
        <v>5365</v>
      </c>
      <c r="M706" s="571">
        <f>IFERROR(VLOOKUP(L706,REAJUSTE!A:O,15,),"")</f>
        <v>1.018</v>
      </c>
    </row>
    <row r="707" spans="1:13" x14ac:dyDescent="0.25">
      <c r="A707" s="659">
        <v>40694</v>
      </c>
      <c r="B707" s="1029" t="s">
        <v>18853</v>
      </c>
      <c r="C707" s="1030" t="s">
        <v>14224</v>
      </c>
      <c r="D707" s="575">
        <f t="shared" si="24"/>
        <v>105.1</v>
      </c>
      <c r="E707" s="576">
        <f t="shared" si="25"/>
        <v>85.22</v>
      </c>
      <c r="I707" s="1032">
        <v>103.25</v>
      </c>
      <c r="L707" s="570" t="s">
        <v>5365</v>
      </c>
      <c r="M707" s="571">
        <f>IFERROR(VLOOKUP(L707,REAJUSTE!A:O,15,),"")</f>
        <v>1.018</v>
      </c>
    </row>
    <row r="708" spans="1:13" x14ac:dyDescent="0.25">
      <c r="A708" s="565" t="s">
        <v>5302</v>
      </c>
      <c r="B708" s="566"/>
      <c r="C708" s="566"/>
      <c r="D708" s="578"/>
      <c r="E708" s="576">
        <f t="shared" si="25"/>
        <v>0</v>
      </c>
      <c r="F708" s="566"/>
      <c r="G708" s="566"/>
      <c r="H708" s="566"/>
      <c r="I708" s="566"/>
      <c r="J708" s="566"/>
      <c r="K708" s="566"/>
      <c r="L708" s="566"/>
      <c r="M708" s="571" t="str">
        <f>IFERROR(VLOOKUP(L708,REAJUSTE!A:O,15,),"")</f>
        <v/>
      </c>
    </row>
    <row r="709" spans="1:13" x14ac:dyDescent="0.25">
      <c r="A709" s="659">
        <v>40972</v>
      </c>
      <c r="B709" s="1029" t="s">
        <v>18868</v>
      </c>
      <c r="C709" s="1030" t="s">
        <v>18869</v>
      </c>
      <c r="D709" s="575" t="e">
        <f t="shared" si="24"/>
        <v>#VALUE!</v>
      </c>
      <c r="E709" s="576" t="e">
        <f t="shared" si="25"/>
        <v>#VALUE!</v>
      </c>
      <c r="I709" s="1032" t="s">
        <v>18881</v>
      </c>
      <c r="L709" s="570" t="s">
        <v>5370</v>
      </c>
      <c r="M709" s="571" t="str">
        <f>IFERROR(VLOOKUP(L709,REAJUSTE!A:O,15,),"")</f>
        <v/>
      </c>
    </row>
    <row r="710" spans="1:13" x14ac:dyDescent="0.25">
      <c r="A710" s="659">
        <v>41405</v>
      </c>
      <c r="B710" s="1029" t="s">
        <v>18870</v>
      </c>
      <c r="C710" s="1030" t="s">
        <v>18226</v>
      </c>
      <c r="D710" s="575" t="e">
        <f t="shared" si="24"/>
        <v>#VALUE!</v>
      </c>
      <c r="E710" s="576" t="e">
        <f t="shared" si="25"/>
        <v>#VALUE!</v>
      </c>
      <c r="I710" s="1032" t="s">
        <v>18882</v>
      </c>
      <c r="L710" s="570" t="s">
        <v>5370</v>
      </c>
      <c r="M710" s="571" t="str">
        <f>IFERROR(VLOOKUP(L710,REAJUSTE!A:O,15,),"")</f>
        <v/>
      </c>
    </row>
    <row r="711" spans="1:13" x14ac:dyDescent="0.25">
      <c r="A711" s="659">
        <v>41360</v>
      </c>
      <c r="B711" s="1029" t="s">
        <v>18871</v>
      </c>
      <c r="C711" s="1030" t="s">
        <v>18226</v>
      </c>
      <c r="D711" s="575" t="e">
        <f t="shared" si="24"/>
        <v>#VALUE!</v>
      </c>
      <c r="E711" s="576" t="e">
        <f t="shared" si="25"/>
        <v>#VALUE!</v>
      </c>
      <c r="I711" s="1032" t="s">
        <v>18883</v>
      </c>
      <c r="L711" s="570" t="s">
        <v>5367</v>
      </c>
      <c r="M711" s="571" t="str">
        <f>IFERROR(VLOOKUP(L711,REAJUSTE!A:O,15,),"")</f>
        <v/>
      </c>
    </row>
    <row r="712" spans="1:13" x14ac:dyDescent="0.25">
      <c r="A712" s="659">
        <v>40968</v>
      </c>
      <c r="B712" s="1029" t="s">
        <v>18872</v>
      </c>
      <c r="C712" s="1030" t="s">
        <v>18226</v>
      </c>
      <c r="D712" s="575" t="e">
        <f t="shared" si="24"/>
        <v>#VALUE!</v>
      </c>
      <c r="E712" s="576" t="e">
        <f t="shared" si="25"/>
        <v>#VALUE!</v>
      </c>
      <c r="I712" s="1032" t="s">
        <v>18884</v>
      </c>
      <c r="L712" s="570" t="s">
        <v>5367</v>
      </c>
      <c r="M712" s="571" t="str">
        <f>IFERROR(VLOOKUP(L712,REAJUSTE!A:O,15,),"")</f>
        <v/>
      </c>
    </row>
    <row r="713" spans="1:13" x14ac:dyDescent="0.25">
      <c r="A713" s="659">
        <v>40976</v>
      </c>
      <c r="B713" s="1029" t="s">
        <v>18873</v>
      </c>
      <c r="C713" s="1030" t="s">
        <v>18226</v>
      </c>
      <c r="D713" s="575" t="e">
        <f t="shared" si="24"/>
        <v>#VALUE!</v>
      </c>
      <c r="E713" s="576" t="e">
        <f t="shared" si="25"/>
        <v>#VALUE!</v>
      </c>
      <c r="I713" s="1032" t="s">
        <v>18885</v>
      </c>
      <c r="L713" s="570" t="s">
        <v>5371</v>
      </c>
      <c r="M713" s="571" t="str">
        <f>IFERROR(VLOOKUP(L713,REAJUSTE!A:O,15,),"")</f>
        <v/>
      </c>
    </row>
    <row r="714" spans="1:13" x14ac:dyDescent="0.25">
      <c r="A714" s="659">
        <v>101196</v>
      </c>
      <c r="B714" s="1029" t="s">
        <v>18874</v>
      </c>
      <c r="C714" s="1030" t="s">
        <v>18226</v>
      </c>
      <c r="D714" s="575" t="e">
        <f t="shared" ref="D714:D777" si="26">TRUNC(I714*M714,2)</f>
        <v>#VALUE!</v>
      </c>
      <c r="E714" s="576" t="e">
        <f t="shared" ref="E714:E777" si="27">TRUNC(D714/1.2332,2)</f>
        <v>#VALUE!</v>
      </c>
      <c r="I714" s="1032" t="s">
        <v>18886</v>
      </c>
      <c r="L714" s="570" t="s">
        <v>5375</v>
      </c>
      <c r="M714" s="571" t="str">
        <f>IFERROR(VLOOKUP(L714,REAJUSTE!A:O,15,),"")</f>
        <v/>
      </c>
    </row>
    <row r="715" spans="1:13" x14ac:dyDescent="0.25">
      <c r="A715" s="659">
        <v>42545</v>
      </c>
      <c r="B715" s="1029" t="s">
        <v>18875</v>
      </c>
      <c r="C715" s="1030" t="s">
        <v>18226</v>
      </c>
      <c r="D715" s="575" t="e">
        <f t="shared" si="26"/>
        <v>#VALUE!</v>
      </c>
      <c r="E715" s="576" t="e">
        <f t="shared" si="27"/>
        <v>#VALUE!</v>
      </c>
      <c r="I715" s="1032" t="s">
        <v>18887</v>
      </c>
      <c r="L715" s="570" t="s">
        <v>5371</v>
      </c>
      <c r="M715" s="571" t="str">
        <f>IFERROR(VLOOKUP(L715,REAJUSTE!A:O,15,),"")</f>
        <v/>
      </c>
    </row>
    <row r="716" spans="1:13" x14ac:dyDescent="0.25">
      <c r="A716" s="659">
        <v>40974</v>
      </c>
      <c r="B716" s="1029" t="s">
        <v>18876</v>
      </c>
      <c r="C716" s="1030" t="s">
        <v>18226</v>
      </c>
      <c r="D716" s="575" t="e">
        <f t="shared" si="26"/>
        <v>#VALUE!</v>
      </c>
      <c r="E716" s="576" t="e">
        <f t="shared" si="27"/>
        <v>#VALUE!</v>
      </c>
      <c r="I716" s="1032" t="s">
        <v>18888</v>
      </c>
      <c r="L716" s="570" t="s">
        <v>5371</v>
      </c>
      <c r="M716" s="571" t="str">
        <f>IFERROR(VLOOKUP(L716,REAJUSTE!A:O,15,),"")</f>
        <v/>
      </c>
    </row>
    <row r="717" spans="1:13" x14ac:dyDescent="0.25">
      <c r="A717" s="659">
        <v>40978</v>
      </c>
      <c r="B717" s="1029" t="s">
        <v>18877</v>
      </c>
      <c r="C717" s="1030" t="s">
        <v>18226</v>
      </c>
      <c r="D717" s="575" t="e">
        <f t="shared" si="26"/>
        <v>#VALUE!</v>
      </c>
      <c r="E717" s="576" t="e">
        <f t="shared" si="27"/>
        <v>#VALUE!</v>
      </c>
      <c r="I717" s="1032" t="s">
        <v>18889</v>
      </c>
      <c r="L717" s="570" t="s">
        <v>5371</v>
      </c>
      <c r="M717" s="571" t="str">
        <f>IFERROR(VLOOKUP(L717,REAJUSTE!A:O,15,),"")</f>
        <v/>
      </c>
    </row>
    <row r="718" spans="1:13" x14ac:dyDescent="0.25">
      <c r="A718" s="659">
        <v>40975</v>
      </c>
      <c r="B718" s="1029" t="s">
        <v>18878</v>
      </c>
      <c r="C718" s="1030" t="s">
        <v>18226</v>
      </c>
      <c r="D718" s="575" t="e">
        <f t="shared" si="26"/>
        <v>#VALUE!</v>
      </c>
      <c r="E718" s="576" t="e">
        <f t="shared" si="27"/>
        <v>#VALUE!</v>
      </c>
      <c r="I718" s="1032" t="s">
        <v>18890</v>
      </c>
      <c r="L718" s="570" t="s">
        <v>5371</v>
      </c>
      <c r="M718" s="571" t="str">
        <f>IFERROR(VLOOKUP(L718,REAJUSTE!A:O,15,),"")</f>
        <v/>
      </c>
    </row>
    <row r="719" spans="1:13" x14ac:dyDescent="0.25">
      <c r="A719" s="659">
        <v>40969</v>
      </c>
      <c r="B719" s="1029" t="s">
        <v>18879</v>
      </c>
      <c r="C719" s="1030" t="s">
        <v>18226</v>
      </c>
      <c r="D719" s="575" t="e">
        <f t="shared" si="26"/>
        <v>#VALUE!</v>
      </c>
      <c r="E719" s="576" t="e">
        <f t="shared" si="27"/>
        <v>#VALUE!</v>
      </c>
      <c r="I719" s="1032" t="s">
        <v>18891</v>
      </c>
      <c r="L719" s="570" t="s">
        <v>5371</v>
      </c>
      <c r="M719" s="571" t="str">
        <f>IFERROR(VLOOKUP(L719,REAJUSTE!A:O,15,),"")</f>
        <v/>
      </c>
    </row>
    <row r="720" spans="1:13" x14ac:dyDescent="0.25">
      <c r="A720" s="659">
        <v>40971</v>
      </c>
      <c r="B720" s="1029" t="s">
        <v>18880</v>
      </c>
      <c r="C720" s="1030" t="s">
        <v>18226</v>
      </c>
      <c r="D720" s="575" t="e">
        <f t="shared" si="26"/>
        <v>#VALUE!</v>
      </c>
      <c r="E720" s="576" t="e">
        <f t="shared" si="27"/>
        <v>#VALUE!</v>
      </c>
      <c r="I720" s="1032" t="s">
        <v>18892</v>
      </c>
      <c r="L720" s="570" t="s">
        <v>5371</v>
      </c>
      <c r="M720" s="571" t="str">
        <f>IFERROR(VLOOKUP(L720,REAJUSTE!A:O,15,),"")</f>
        <v/>
      </c>
    </row>
    <row r="721" spans="1:13" x14ac:dyDescent="0.25">
      <c r="A721" s="565" t="s">
        <v>5303</v>
      </c>
      <c r="B721" s="566"/>
      <c r="C721" s="566"/>
      <c r="D721" s="578"/>
      <c r="E721" s="576">
        <f t="shared" si="27"/>
        <v>0</v>
      </c>
      <c r="F721" s="566"/>
      <c r="G721" s="566"/>
      <c r="H721" s="566"/>
      <c r="I721" s="566"/>
      <c r="L721" s="566"/>
      <c r="M721" s="571" t="str">
        <f>IFERROR(VLOOKUP(L721,REAJUSTE!A:O,15,),"")</f>
        <v/>
      </c>
    </row>
    <row r="722" spans="1:13" x14ac:dyDescent="0.25">
      <c r="A722" s="659">
        <v>40910</v>
      </c>
      <c r="B722" s="1029" t="s">
        <v>18893</v>
      </c>
      <c r="C722" s="1030" t="s">
        <v>14186</v>
      </c>
      <c r="D722" s="575">
        <f t="shared" si="26"/>
        <v>22112.41</v>
      </c>
      <c r="E722" s="576">
        <f t="shared" si="27"/>
        <v>17930.91</v>
      </c>
      <c r="I722" s="1033">
        <v>21785.63</v>
      </c>
      <c r="L722" s="570" t="s">
        <v>5374</v>
      </c>
      <c r="M722" s="571">
        <f>IFERROR(VLOOKUP(L722,REAJUSTE!A:O,15,),"")</f>
        <v>1.0149999999999999</v>
      </c>
    </row>
    <row r="723" spans="1:13" x14ac:dyDescent="0.25">
      <c r="A723" s="659">
        <v>41362</v>
      </c>
      <c r="B723" s="1029" t="s">
        <v>18894</v>
      </c>
      <c r="C723" s="1030" t="s">
        <v>14186</v>
      </c>
      <c r="D723" s="575">
        <f t="shared" si="26"/>
        <v>16881.509999999998</v>
      </c>
      <c r="E723" s="576">
        <f t="shared" si="27"/>
        <v>13689.19</v>
      </c>
      <c r="I723" s="1033">
        <v>16632.03</v>
      </c>
      <c r="L723" s="570" t="s">
        <v>5374</v>
      </c>
      <c r="M723" s="571">
        <f>IFERROR(VLOOKUP(L723,REAJUSTE!A:O,15,),"")</f>
        <v>1.0149999999999999</v>
      </c>
    </row>
    <row r="724" spans="1:13" ht="18" x14ac:dyDescent="0.25">
      <c r="A724" s="659">
        <v>43343</v>
      </c>
      <c r="B724" s="141" t="s">
        <v>18895</v>
      </c>
      <c r="C724" s="1030" t="s">
        <v>18088</v>
      </c>
      <c r="D724" s="575">
        <f t="shared" si="26"/>
        <v>137.16999999999999</v>
      </c>
      <c r="E724" s="576">
        <f t="shared" si="27"/>
        <v>111.23</v>
      </c>
      <c r="I724" s="1032">
        <v>135.15</v>
      </c>
      <c r="L724" s="570" t="s">
        <v>5374</v>
      </c>
      <c r="M724" s="571">
        <f>IFERROR(VLOOKUP(L724,REAJUSTE!A:O,15,),"")</f>
        <v>1.0149999999999999</v>
      </c>
    </row>
    <row r="725" spans="1:13" x14ac:dyDescent="0.25">
      <c r="A725" s="659">
        <v>41151</v>
      </c>
      <c r="B725" s="1029" t="s">
        <v>18896</v>
      </c>
      <c r="C725" s="1030" t="s">
        <v>14186</v>
      </c>
      <c r="D725" s="575">
        <f t="shared" si="26"/>
        <v>2982.34</v>
      </c>
      <c r="E725" s="576">
        <f t="shared" si="27"/>
        <v>2418.37</v>
      </c>
      <c r="I725" s="1033">
        <v>2938.27</v>
      </c>
      <c r="L725" s="570" t="s">
        <v>5374</v>
      </c>
      <c r="M725" s="571">
        <f>IFERROR(VLOOKUP(L725,REAJUSTE!A:O,15,),"")</f>
        <v>1.0149999999999999</v>
      </c>
    </row>
    <row r="726" spans="1:13" x14ac:dyDescent="0.25">
      <c r="A726" s="659">
        <v>41346</v>
      </c>
      <c r="B726" s="1029" t="s">
        <v>18897</v>
      </c>
      <c r="C726" s="1030" t="s">
        <v>14224</v>
      </c>
      <c r="D726" s="575">
        <f t="shared" si="26"/>
        <v>57.04</v>
      </c>
      <c r="E726" s="576">
        <f t="shared" si="27"/>
        <v>46.25</v>
      </c>
      <c r="I726" s="1032">
        <v>56.2</v>
      </c>
      <c r="L726" s="570" t="s">
        <v>5374</v>
      </c>
      <c r="M726" s="571">
        <f>IFERROR(VLOOKUP(L726,REAJUSTE!A:O,15,),"")</f>
        <v>1.0149999999999999</v>
      </c>
    </row>
    <row r="727" spans="1:13" x14ac:dyDescent="0.25">
      <c r="A727" s="659">
        <v>41150</v>
      </c>
      <c r="B727" s="1029" t="s">
        <v>18898</v>
      </c>
      <c r="C727" s="1030" t="s">
        <v>14224</v>
      </c>
      <c r="D727" s="575">
        <f t="shared" si="26"/>
        <v>10.26</v>
      </c>
      <c r="E727" s="576">
        <f t="shared" si="27"/>
        <v>8.31</v>
      </c>
      <c r="I727" s="1032">
        <v>10.11</v>
      </c>
      <c r="L727" s="570" t="s">
        <v>5374</v>
      </c>
      <c r="M727" s="571">
        <f>IFERROR(VLOOKUP(L727,REAJUSTE!A:O,15,),"")</f>
        <v>1.0149999999999999</v>
      </c>
    </row>
    <row r="728" spans="1:13" x14ac:dyDescent="0.25">
      <c r="A728" s="659">
        <v>41149</v>
      </c>
      <c r="B728" s="1029" t="s">
        <v>18899</v>
      </c>
      <c r="C728" s="1030" t="s">
        <v>14224</v>
      </c>
      <c r="D728" s="575">
        <f t="shared" si="26"/>
        <v>14.17</v>
      </c>
      <c r="E728" s="576">
        <f t="shared" si="27"/>
        <v>11.49</v>
      </c>
      <c r="I728" s="1032">
        <v>13.97</v>
      </c>
      <c r="L728" s="570" t="s">
        <v>5374</v>
      </c>
      <c r="M728" s="571">
        <f>IFERROR(VLOOKUP(L728,REAJUSTE!A:O,15,),"")</f>
        <v>1.0149999999999999</v>
      </c>
    </row>
    <row r="729" spans="1:13" x14ac:dyDescent="0.25">
      <c r="A729" s="659">
        <v>41410</v>
      </c>
      <c r="B729" s="1029" t="s">
        <v>18900</v>
      </c>
      <c r="C729" s="1030" t="s">
        <v>14224</v>
      </c>
      <c r="D729" s="575">
        <f t="shared" si="26"/>
        <v>11.66</v>
      </c>
      <c r="E729" s="576">
        <f t="shared" si="27"/>
        <v>9.4499999999999993</v>
      </c>
      <c r="I729" s="1032">
        <v>11.49</v>
      </c>
      <c r="L729" s="570" t="s">
        <v>5374</v>
      </c>
      <c r="M729" s="571">
        <f>IFERROR(VLOOKUP(L729,REAJUSTE!A:O,15,),"")</f>
        <v>1.0149999999999999</v>
      </c>
    </row>
    <row r="730" spans="1:13" x14ac:dyDescent="0.25">
      <c r="A730" s="659">
        <v>41148</v>
      </c>
      <c r="B730" s="1029" t="s">
        <v>18901</v>
      </c>
      <c r="C730" s="1030" t="s">
        <v>14224</v>
      </c>
      <c r="D730" s="575">
        <f t="shared" si="26"/>
        <v>14.01</v>
      </c>
      <c r="E730" s="576">
        <f t="shared" si="27"/>
        <v>11.36</v>
      </c>
      <c r="I730" s="1032">
        <v>13.81</v>
      </c>
      <c r="L730" s="570" t="s">
        <v>5374</v>
      </c>
      <c r="M730" s="571">
        <f>IFERROR(VLOOKUP(L730,REAJUSTE!A:O,15,),"")</f>
        <v>1.0149999999999999</v>
      </c>
    </row>
    <row r="731" spans="1:13" x14ac:dyDescent="0.25">
      <c r="A731" s="659">
        <v>41152</v>
      </c>
      <c r="B731" s="1029" t="s">
        <v>18902</v>
      </c>
      <c r="C731" s="1030" t="s">
        <v>14186</v>
      </c>
      <c r="D731" s="575">
        <f t="shared" si="26"/>
        <v>627.76</v>
      </c>
      <c r="E731" s="576">
        <f t="shared" si="27"/>
        <v>509.04</v>
      </c>
      <c r="I731" s="1032">
        <v>618.49</v>
      </c>
      <c r="L731" s="570" t="s">
        <v>5374</v>
      </c>
      <c r="M731" s="571">
        <f>IFERROR(VLOOKUP(L731,REAJUSTE!A:O,15,),"")</f>
        <v>1.0149999999999999</v>
      </c>
    </row>
    <row r="732" spans="1:13" x14ac:dyDescent="0.25">
      <c r="A732" s="659">
        <v>41004</v>
      </c>
      <c r="B732" s="1029" t="s">
        <v>18903</v>
      </c>
      <c r="C732" s="1030" t="s">
        <v>14186</v>
      </c>
      <c r="D732" s="575">
        <f t="shared" si="26"/>
        <v>1472.07</v>
      </c>
      <c r="E732" s="576">
        <f t="shared" si="27"/>
        <v>1193.69</v>
      </c>
      <c r="I732" s="1033">
        <v>1450.32</v>
      </c>
      <c r="L732" s="570" t="s">
        <v>5374</v>
      </c>
      <c r="M732" s="571">
        <f>IFERROR(VLOOKUP(L732,REAJUSTE!A:O,15,),"")</f>
        <v>1.0149999999999999</v>
      </c>
    </row>
    <row r="733" spans="1:13" x14ac:dyDescent="0.25">
      <c r="A733" s="659">
        <v>40911</v>
      </c>
      <c r="B733" s="1029" t="s">
        <v>18904</v>
      </c>
      <c r="C733" s="1030" t="s">
        <v>18088</v>
      </c>
      <c r="D733" s="575">
        <f t="shared" si="26"/>
        <v>71.47</v>
      </c>
      <c r="E733" s="576">
        <f t="shared" si="27"/>
        <v>57.95</v>
      </c>
      <c r="I733" s="1032">
        <v>70.42</v>
      </c>
      <c r="L733" s="570" t="s">
        <v>5374</v>
      </c>
      <c r="M733" s="571">
        <f>IFERROR(VLOOKUP(L733,REAJUSTE!A:O,15,),"")</f>
        <v>1.0149999999999999</v>
      </c>
    </row>
    <row r="734" spans="1:13" ht="18" x14ac:dyDescent="0.25">
      <c r="A734" s="659">
        <v>40915</v>
      </c>
      <c r="B734" s="141" t="s">
        <v>18905</v>
      </c>
      <c r="C734" s="1030" t="s">
        <v>18088</v>
      </c>
      <c r="D734" s="575">
        <f t="shared" si="26"/>
        <v>145.71</v>
      </c>
      <c r="E734" s="576">
        <f t="shared" si="27"/>
        <v>118.15</v>
      </c>
      <c r="I734" s="1032">
        <v>143.56</v>
      </c>
      <c r="L734" s="570" t="s">
        <v>5374</v>
      </c>
      <c r="M734" s="571">
        <f>IFERROR(VLOOKUP(L734,REAJUSTE!A:O,15,),"")</f>
        <v>1.0149999999999999</v>
      </c>
    </row>
    <row r="735" spans="1:13" ht="18" x14ac:dyDescent="0.25">
      <c r="A735" s="659">
        <v>40899</v>
      </c>
      <c r="B735" s="141" t="s">
        <v>18906</v>
      </c>
      <c r="C735" s="1030" t="s">
        <v>14224</v>
      </c>
      <c r="D735" s="575">
        <f t="shared" si="26"/>
        <v>24.9</v>
      </c>
      <c r="E735" s="576">
        <f t="shared" si="27"/>
        <v>20.190000000000001</v>
      </c>
      <c r="I735" s="1032">
        <v>24.54</v>
      </c>
      <c r="L735" s="570" t="s">
        <v>5374</v>
      </c>
      <c r="M735" s="571">
        <f>IFERROR(VLOOKUP(L735,REAJUSTE!A:O,15,),"")</f>
        <v>1.0149999999999999</v>
      </c>
    </row>
    <row r="736" spans="1:13" ht="18" x14ac:dyDescent="0.25">
      <c r="A736" s="659">
        <v>40900</v>
      </c>
      <c r="B736" s="141" t="s">
        <v>18907</v>
      </c>
      <c r="C736" s="1030" t="s">
        <v>14224</v>
      </c>
      <c r="D736" s="575">
        <f t="shared" si="26"/>
        <v>37.03</v>
      </c>
      <c r="E736" s="576">
        <f t="shared" si="27"/>
        <v>30.02</v>
      </c>
      <c r="I736" s="1032">
        <v>36.49</v>
      </c>
      <c r="L736" s="570" t="s">
        <v>5374</v>
      </c>
      <c r="M736" s="571">
        <f>IFERROR(VLOOKUP(L736,REAJUSTE!A:O,15,),"")</f>
        <v>1.0149999999999999</v>
      </c>
    </row>
    <row r="737" spans="1:13" ht="18" x14ac:dyDescent="0.25">
      <c r="A737" s="659">
        <v>41365</v>
      </c>
      <c r="B737" s="141" t="s">
        <v>18908</v>
      </c>
      <c r="C737" s="1030" t="s">
        <v>14224</v>
      </c>
      <c r="D737" s="575">
        <f t="shared" si="26"/>
        <v>29.31</v>
      </c>
      <c r="E737" s="576">
        <f t="shared" si="27"/>
        <v>23.76</v>
      </c>
      <c r="I737" s="1032">
        <v>28.88</v>
      </c>
      <c r="L737" s="570" t="s">
        <v>5374</v>
      </c>
      <c r="M737" s="571">
        <f>IFERROR(VLOOKUP(L737,REAJUSTE!A:O,15,),"")</f>
        <v>1.0149999999999999</v>
      </c>
    </row>
    <row r="738" spans="1:13" ht="18" x14ac:dyDescent="0.25">
      <c r="A738" s="659">
        <v>41110</v>
      </c>
      <c r="B738" s="1029" t="s">
        <v>18909</v>
      </c>
      <c r="C738" s="1030" t="s">
        <v>14224</v>
      </c>
      <c r="D738" s="575">
        <f t="shared" si="26"/>
        <v>28.03</v>
      </c>
      <c r="E738" s="576">
        <f t="shared" si="27"/>
        <v>22.72</v>
      </c>
      <c r="I738" s="1032">
        <v>27.62</v>
      </c>
      <c r="L738" s="570" t="s">
        <v>5374</v>
      </c>
      <c r="M738" s="571">
        <f>IFERROR(VLOOKUP(L738,REAJUSTE!A:O,15,),"")</f>
        <v>1.0149999999999999</v>
      </c>
    </row>
    <row r="739" spans="1:13" x14ac:dyDescent="0.25">
      <c r="A739" s="659">
        <v>40903</v>
      </c>
      <c r="B739" s="1029" t="s">
        <v>18910</v>
      </c>
      <c r="C739" s="1030" t="s">
        <v>14224</v>
      </c>
      <c r="D739" s="575">
        <f t="shared" si="26"/>
        <v>38.770000000000003</v>
      </c>
      <c r="E739" s="576">
        <f t="shared" si="27"/>
        <v>31.43</v>
      </c>
      <c r="I739" s="1032">
        <v>38.200000000000003</v>
      </c>
      <c r="L739" s="570" t="s">
        <v>5374</v>
      </c>
      <c r="M739" s="571">
        <f>IFERROR(VLOOKUP(L739,REAJUSTE!A:O,15,),"")</f>
        <v>1.0149999999999999</v>
      </c>
    </row>
    <row r="740" spans="1:13" x14ac:dyDescent="0.25">
      <c r="A740" s="659">
        <v>40904</v>
      </c>
      <c r="B740" s="1029" t="s">
        <v>18911</v>
      </c>
      <c r="C740" s="1030" t="s">
        <v>14224</v>
      </c>
      <c r="D740" s="575">
        <f t="shared" si="26"/>
        <v>66.239999999999995</v>
      </c>
      <c r="E740" s="576">
        <f t="shared" si="27"/>
        <v>53.71</v>
      </c>
      <c r="I740" s="1032">
        <v>65.27</v>
      </c>
      <c r="L740" s="570" t="s">
        <v>5374</v>
      </c>
      <c r="M740" s="571">
        <f>IFERROR(VLOOKUP(L740,REAJUSTE!A:O,15,),"")</f>
        <v>1.0149999999999999</v>
      </c>
    </row>
    <row r="741" spans="1:13" ht="18" x14ac:dyDescent="0.25">
      <c r="A741" s="659">
        <v>40905</v>
      </c>
      <c r="B741" s="141" t="s">
        <v>18912</v>
      </c>
      <c r="C741" s="1030" t="s">
        <v>14224</v>
      </c>
      <c r="D741" s="575">
        <f t="shared" si="26"/>
        <v>42.12</v>
      </c>
      <c r="E741" s="576">
        <f t="shared" si="27"/>
        <v>34.15</v>
      </c>
      <c r="I741" s="1032">
        <v>41.5</v>
      </c>
      <c r="L741" s="570" t="s">
        <v>5374</v>
      </c>
      <c r="M741" s="571">
        <f>IFERROR(VLOOKUP(L741,REAJUSTE!A:O,15,),"")</f>
        <v>1.0149999999999999</v>
      </c>
    </row>
    <row r="742" spans="1:13" ht="18" x14ac:dyDescent="0.25">
      <c r="A742" s="659">
        <v>43330</v>
      </c>
      <c r="B742" s="141" t="s">
        <v>18913</v>
      </c>
      <c r="C742" s="1030" t="s">
        <v>14224</v>
      </c>
      <c r="D742" s="575">
        <f t="shared" si="26"/>
        <v>45.8</v>
      </c>
      <c r="E742" s="576">
        <f t="shared" si="27"/>
        <v>37.130000000000003</v>
      </c>
      <c r="I742" s="1032">
        <v>45.13</v>
      </c>
      <c r="L742" s="570" t="s">
        <v>5374</v>
      </c>
      <c r="M742" s="571">
        <f>IFERROR(VLOOKUP(L742,REAJUSTE!A:O,15,),"")</f>
        <v>1.0149999999999999</v>
      </c>
    </row>
    <row r="743" spans="1:13" ht="18" x14ac:dyDescent="0.25">
      <c r="A743" s="659">
        <v>40901</v>
      </c>
      <c r="B743" s="141" t="s">
        <v>18914</v>
      </c>
      <c r="C743" s="1030" t="s">
        <v>14224</v>
      </c>
      <c r="D743" s="575">
        <f t="shared" si="26"/>
        <v>25.83</v>
      </c>
      <c r="E743" s="576">
        <f t="shared" si="27"/>
        <v>20.94</v>
      </c>
      <c r="I743" s="1032">
        <v>25.45</v>
      </c>
      <c r="L743" s="570" t="s">
        <v>5374</v>
      </c>
      <c r="M743" s="571">
        <f>IFERROR(VLOOKUP(L743,REAJUSTE!A:O,15,),"")</f>
        <v>1.0149999999999999</v>
      </c>
    </row>
    <row r="744" spans="1:13" x14ac:dyDescent="0.25">
      <c r="A744" s="659">
        <v>42475</v>
      </c>
      <c r="B744" s="1029" t="s">
        <v>18915</v>
      </c>
      <c r="C744" s="1030" t="s">
        <v>18086</v>
      </c>
      <c r="D744" s="575">
        <f t="shared" si="26"/>
        <v>794.79</v>
      </c>
      <c r="E744" s="576">
        <f t="shared" si="27"/>
        <v>644.49</v>
      </c>
      <c r="I744" s="1032">
        <v>783.05</v>
      </c>
      <c r="L744" s="570" t="s">
        <v>5374</v>
      </c>
      <c r="M744" s="571">
        <f>IFERROR(VLOOKUP(L744,REAJUSTE!A:O,15,),"")</f>
        <v>1.0149999999999999</v>
      </c>
    </row>
    <row r="745" spans="1:13" x14ac:dyDescent="0.25">
      <c r="A745" s="659">
        <v>40945</v>
      </c>
      <c r="B745" s="1029" t="s">
        <v>18916</v>
      </c>
      <c r="C745" s="1030" t="s">
        <v>14224</v>
      </c>
      <c r="D745" s="575">
        <f t="shared" si="26"/>
        <v>113.76</v>
      </c>
      <c r="E745" s="576">
        <f t="shared" si="27"/>
        <v>92.24</v>
      </c>
      <c r="I745" s="1032">
        <v>112.08</v>
      </c>
      <c r="L745" s="570" t="s">
        <v>5374</v>
      </c>
      <c r="M745" s="571">
        <f>IFERROR(VLOOKUP(L745,REAJUSTE!A:O,15,),"")</f>
        <v>1.0149999999999999</v>
      </c>
    </row>
    <row r="746" spans="1:13" x14ac:dyDescent="0.25">
      <c r="A746" s="659">
        <v>41109</v>
      </c>
      <c r="B746" s="1029" t="s">
        <v>18917</v>
      </c>
      <c r="C746" s="1030" t="s">
        <v>14224</v>
      </c>
      <c r="D746" s="575">
        <f t="shared" si="26"/>
        <v>4.0599999999999996</v>
      </c>
      <c r="E746" s="576">
        <f t="shared" si="27"/>
        <v>3.29</v>
      </c>
      <c r="I746" s="1032">
        <v>4</v>
      </c>
      <c r="L746" s="570" t="s">
        <v>5374</v>
      </c>
      <c r="M746" s="571">
        <f>IFERROR(VLOOKUP(L746,REAJUSTE!A:O,15,),"")</f>
        <v>1.0149999999999999</v>
      </c>
    </row>
    <row r="747" spans="1:13" x14ac:dyDescent="0.25">
      <c r="A747" s="659">
        <v>40164</v>
      </c>
      <c r="B747" s="1029" t="s">
        <v>18918</v>
      </c>
      <c r="C747" s="1030" t="s">
        <v>18088</v>
      </c>
      <c r="D747" s="575">
        <f t="shared" si="26"/>
        <v>76.23</v>
      </c>
      <c r="E747" s="576">
        <f t="shared" si="27"/>
        <v>61.81</v>
      </c>
      <c r="I747" s="1032">
        <v>75.11</v>
      </c>
      <c r="L747" s="570" t="s">
        <v>5374</v>
      </c>
      <c r="M747" s="571">
        <f>IFERROR(VLOOKUP(L747,REAJUSTE!A:O,15,),"")</f>
        <v>1.0149999999999999</v>
      </c>
    </row>
    <row r="748" spans="1:13" x14ac:dyDescent="0.25">
      <c r="A748" s="659">
        <v>40944</v>
      </c>
      <c r="B748" s="1029" t="s">
        <v>18919</v>
      </c>
      <c r="C748" s="1030" t="s">
        <v>14224</v>
      </c>
      <c r="D748" s="575">
        <f t="shared" si="26"/>
        <v>1021.03</v>
      </c>
      <c r="E748" s="576">
        <f t="shared" si="27"/>
        <v>827.95</v>
      </c>
      <c r="I748" s="1033">
        <v>1005.95</v>
      </c>
      <c r="L748" s="570" t="s">
        <v>5374</v>
      </c>
      <c r="M748" s="571">
        <f>IFERROR(VLOOKUP(L748,REAJUSTE!A:O,15,),"")</f>
        <v>1.0149999999999999</v>
      </c>
    </row>
    <row r="749" spans="1:13" x14ac:dyDescent="0.25">
      <c r="A749" s="659">
        <v>40902</v>
      </c>
      <c r="B749" s="1029" t="s">
        <v>18920</v>
      </c>
      <c r="C749" s="1030" t="s">
        <v>14224</v>
      </c>
      <c r="D749" s="575">
        <f t="shared" si="26"/>
        <v>7.31</v>
      </c>
      <c r="E749" s="576">
        <f t="shared" si="27"/>
        <v>5.92</v>
      </c>
      <c r="I749" s="1032">
        <v>7.21</v>
      </c>
      <c r="L749" s="570" t="s">
        <v>5374</v>
      </c>
      <c r="M749" s="571">
        <f>IFERROR(VLOOKUP(L749,REAJUSTE!A:O,15,),"")</f>
        <v>1.0149999999999999</v>
      </c>
    </row>
    <row r="750" spans="1:13" x14ac:dyDescent="0.25">
      <c r="A750" s="659">
        <v>41344</v>
      </c>
      <c r="B750" s="1029" t="s">
        <v>18921</v>
      </c>
      <c r="C750" s="1030" t="s">
        <v>14224</v>
      </c>
      <c r="D750" s="575">
        <f t="shared" si="26"/>
        <v>90.23</v>
      </c>
      <c r="E750" s="576">
        <f t="shared" si="27"/>
        <v>73.16</v>
      </c>
      <c r="I750" s="1032">
        <v>88.9</v>
      </c>
      <c r="L750" s="570" t="s">
        <v>5374</v>
      </c>
      <c r="M750" s="571">
        <f>IFERROR(VLOOKUP(L750,REAJUSTE!A:O,15,),"")</f>
        <v>1.0149999999999999</v>
      </c>
    </row>
    <row r="751" spans="1:13" x14ac:dyDescent="0.25">
      <c r="A751" s="659">
        <v>41345</v>
      </c>
      <c r="B751" s="1029" t="s">
        <v>18922</v>
      </c>
      <c r="C751" s="1030" t="s">
        <v>14224</v>
      </c>
      <c r="D751" s="575">
        <f t="shared" si="26"/>
        <v>152.94</v>
      </c>
      <c r="E751" s="576">
        <f t="shared" si="27"/>
        <v>124.01</v>
      </c>
      <c r="I751" s="1032">
        <v>150.68</v>
      </c>
      <c r="L751" s="570" t="s">
        <v>5374</v>
      </c>
      <c r="M751" s="571">
        <f>IFERROR(VLOOKUP(L751,REAJUSTE!A:O,15,),"")</f>
        <v>1.0149999999999999</v>
      </c>
    </row>
    <row r="752" spans="1:13" x14ac:dyDescent="0.25">
      <c r="A752" s="659">
        <v>41242</v>
      </c>
      <c r="B752" s="1029" t="s">
        <v>18923</v>
      </c>
      <c r="C752" s="1030" t="s">
        <v>18088</v>
      </c>
      <c r="D752" s="575">
        <f t="shared" si="26"/>
        <v>75.17</v>
      </c>
      <c r="E752" s="576">
        <f t="shared" si="27"/>
        <v>60.95</v>
      </c>
      <c r="I752" s="1032">
        <v>74.06</v>
      </c>
      <c r="L752" s="570" t="s">
        <v>5374</v>
      </c>
      <c r="M752" s="571">
        <f>IFERROR(VLOOKUP(L752,REAJUSTE!A:O,15,),"")</f>
        <v>1.0149999999999999</v>
      </c>
    </row>
    <row r="753" spans="1:13" x14ac:dyDescent="0.25">
      <c r="A753" s="659">
        <v>42476</v>
      </c>
      <c r="B753" s="1029" t="s">
        <v>18924</v>
      </c>
      <c r="C753" s="1030" t="s">
        <v>14186</v>
      </c>
      <c r="D753" s="575">
        <f t="shared" si="26"/>
        <v>55.36</v>
      </c>
      <c r="E753" s="576">
        <f t="shared" si="27"/>
        <v>44.89</v>
      </c>
      <c r="I753" s="1032">
        <v>54.55</v>
      </c>
      <c r="L753" s="570" t="s">
        <v>5374</v>
      </c>
      <c r="M753" s="571">
        <f>IFERROR(VLOOKUP(L753,REAJUSTE!A:O,15,),"")</f>
        <v>1.0149999999999999</v>
      </c>
    </row>
    <row r="754" spans="1:13" x14ac:dyDescent="0.25">
      <c r="A754" s="659">
        <v>41136</v>
      </c>
      <c r="B754" s="1029" t="s">
        <v>18925</v>
      </c>
      <c r="C754" s="1030" t="s">
        <v>14186</v>
      </c>
      <c r="D754" s="575">
        <f t="shared" si="26"/>
        <v>184.95</v>
      </c>
      <c r="E754" s="576">
        <f t="shared" si="27"/>
        <v>149.97</v>
      </c>
      <c r="I754" s="1032">
        <v>182.22</v>
      </c>
      <c r="L754" s="570" t="s">
        <v>5374</v>
      </c>
      <c r="M754" s="571">
        <f>IFERROR(VLOOKUP(L754,REAJUSTE!A:O,15,),"")</f>
        <v>1.0149999999999999</v>
      </c>
    </row>
    <row r="755" spans="1:13" x14ac:dyDescent="0.25">
      <c r="A755" s="659">
        <v>41135</v>
      </c>
      <c r="B755" s="1029" t="s">
        <v>18926</v>
      </c>
      <c r="C755" s="1030" t="s">
        <v>14186</v>
      </c>
      <c r="D755" s="575">
        <f t="shared" si="26"/>
        <v>146.34</v>
      </c>
      <c r="E755" s="576">
        <f t="shared" si="27"/>
        <v>118.66</v>
      </c>
      <c r="I755" s="1032">
        <v>144.18</v>
      </c>
      <c r="L755" s="570" t="s">
        <v>5374</v>
      </c>
      <c r="M755" s="571">
        <f>IFERROR(VLOOKUP(L755,REAJUSTE!A:O,15,),"")</f>
        <v>1.0149999999999999</v>
      </c>
    </row>
    <row r="756" spans="1:13" x14ac:dyDescent="0.25">
      <c r="A756" s="659">
        <v>40912</v>
      </c>
      <c r="B756" s="1029" t="s">
        <v>18927</v>
      </c>
      <c r="C756" s="1030" t="s">
        <v>18088</v>
      </c>
      <c r="D756" s="575">
        <f t="shared" si="26"/>
        <v>135.81</v>
      </c>
      <c r="E756" s="576">
        <f t="shared" si="27"/>
        <v>110.12</v>
      </c>
      <c r="I756" s="1032">
        <v>133.81</v>
      </c>
      <c r="L756" s="570" t="s">
        <v>5374</v>
      </c>
      <c r="M756" s="571">
        <f>IFERROR(VLOOKUP(L756,REAJUSTE!A:O,15,),"")</f>
        <v>1.0149999999999999</v>
      </c>
    </row>
    <row r="757" spans="1:13" x14ac:dyDescent="0.25">
      <c r="A757" s="659">
        <v>40908</v>
      </c>
      <c r="B757" s="1029" t="s">
        <v>18928</v>
      </c>
      <c r="C757" s="1030" t="s">
        <v>14186</v>
      </c>
      <c r="D757" s="575">
        <f t="shared" si="26"/>
        <v>13563.83</v>
      </c>
      <c r="E757" s="576">
        <f t="shared" si="27"/>
        <v>10998.88</v>
      </c>
      <c r="I757" s="1033">
        <v>13363.38</v>
      </c>
      <c r="L757" s="570" t="s">
        <v>5374</v>
      </c>
      <c r="M757" s="571">
        <f>IFERROR(VLOOKUP(L757,REAJUSTE!A:O,15,),"")</f>
        <v>1.0149999999999999</v>
      </c>
    </row>
    <row r="758" spans="1:13" x14ac:dyDescent="0.25">
      <c r="A758" s="659">
        <v>40907</v>
      </c>
      <c r="B758" s="1029" t="s">
        <v>18929</v>
      </c>
      <c r="C758" s="1030" t="s">
        <v>14186</v>
      </c>
      <c r="D758" s="575">
        <f t="shared" si="26"/>
        <v>19201.28</v>
      </c>
      <c r="E758" s="576">
        <f t="shared" si="27"/>
        <v>15570.28</v>
      </c>
      <c r="I758" s="1033">
        <v>18917.52</v>
      </c>
      <c r="L758" s="570" t="s">
        <v>5374</v>
      </c>
      <c r="M758" s="571">
        <f>IFERROR(VLOOKUP(L758,REAJUSTE!A:O,15,),"")</f>
        <v>1.0149999999999999</v>
      </c>
    </row>
    <row r="759" spans="1:13" x14ac:dyDescent="0.25">
      <c r="A759" s="659">
        <v>40906</v>
      </c>
      <c r="B759" s="1029" t="s">
        <v>18930</v>
      </c>
      <c r="C759" s="1030" t="s">
        <v>14224</v>
      </c>
      <c r="D759" s="575">
        <f t="shared" si="26"/>
        <v>5647.73</v>
      </c>
      <c r="E759" s="576">
        <f t="shared" si="27"/>
        <v>4579.7299999999996</v>
      </c>
      <c r="I759" s="1033">
        <v>5564.27</v>
      </c>
      <c r="L759" s="570" t="s">
        <v>5374</v>
      </c>
      <c r="M759" s="571">
        <f>IFERROR(VLOOKUP(L759,REAJUSTE!A:O,15,),"")</f>
        <v>1.0149999999999999</v>
      </c>
    </row>
    <row r="760" spans="1:13" x14ac:dyDescent="0.25">
      <c r="A760" s="659">
        <v>41240</v>
      </c>
      <c r="B760" s="1029" t="s">
        <v>18931</v>
      </c>
      <c r="C760" s="1030" t="s">
        <v>18088</v>
      </c>
      <c r="D760" s="575">
        <f t="shared" si="26"/>
        <v>123.1</v>
      </c>
      <c r="E760" s="576">
        <f t="shared" si="27"/>
        <v>99.82</v>
      </c>
      <c r="I760" s="1032">
        <v>121.29</v>
      </c>
      <c r="L760" s="570" t="s">
        <v>5374</v>
      </c>
      <c r="M760" s="571">
        <f>IFERROR(VLOOKUP(L760,REAJUSTE!A:O,15,),"")</f>
        <v>1.0149999999999999</v>
      </c>
    </row>
    <row r="761" spans="1:13" ht="18" x14ac:dyDescent="0.25">
      <c r="A761" s="659">
        <v>40946</v>
      </c>
      <c r="B761" s="1029" t="s">
        <v>18932</v>
      </c>
      <c r="C761" s="1030" t="s">
        <v>18088</v>
      </c>
      <c r="D761" s="575">
        <f t="shared" si="26"/>
        <v>136.71</v>
      </c>
      <c r="E761" s="576">
        <f t="shared" si="27"/>
        <v>110.85</v>
      </c>
      <c r="I761" s="1032">
        <v>134.69</v>
      </c>
      <c r="L761" s="570" t="s">
        <v>5374</v>
      </c>
      <c r="M761" s="571">
        <f>IFERROR(VLOOKUP(L761,REAJUSTE!A:O,15,),"")</f>
        <v>1.0149999999999999</v>
      </c>
    </row>
    <row r="762" spans="1:13" x14ac:dyDescent="0.25">
      <c r="A762" s="659">
        <v>40942</v>
      </c>
      <c r="B762" s="1029" t="s">
        <v>18933</v>
      </c>
      <c r="C762" s="1030" t="s">
        <v>18088</v>
      </c>
      <c r="D762" s="575">
        <f t="shared" si="26"/>
        <v>57.87</v>
      </c>
      <c r="E762" s="576">
        <f t="shared" si="27"/>
        <v>46.92</v>
      </c>
      <c r="I762" s="1032">
        <v>57.02</v>
      </c>
      <c r="L762" s="570" t="s">
        <v>5374</v>
      </c>
      <c r="M762" s="571">
        <f>IFERROR(VLOOKUP(L762,REAJUSTE!A:O,15,),"")</f>
        <v>1.0149999999999999</v>
      </c>
    </row>
    <row r="763" spans="1:13" x14ac:dyDescent="0.25">
      <c r="A763" s="659">
        <v>41245</v>
      </c>
      <c r="B763" s="1029" t="s">
        <v>18934</v>
      </c>
      <c r="C763" s="1030" t="s">
        <v>18088</v>
      </c>
      <c r="D763" s="575">
        <f t="shared" si="26"/>
        <v>56.39</v>
      </c>
      <c r="E763" s="576">
        <f t="shared" si="27"/>
        <v>45.72</v>
      </c>
      <c r="I763" s="1032">
        <v>55.56</v>
      </c>
      <c r="L763" s="570" t="s">
        <v>5374</v>
      </c>
      <c r="M763" s="571">
        <f>IFERROR(VLOOKUP(L763,REAJUSTE!A:O,15,),"")</f>
        <v>1.0149999999999999</v>
      </c>
    </row>
    <row r="764" spans="1:13" x14ac:dyDescent="0.25">
      <c r="A764" s="659">
        <v>41404</v>
      </c>
      <c r="B764" s="1029" t="s">
        <v>18935</v>
      </c>
      <c r="C764" s="1030" t="s">
        <v>18088</v>
      </c>
      <c r="D764" s="575">
        <f t="shared" si="26"/>
        <v>46.84</v>
      </c>
      <c r="E764" s="576">
        <f t="shared" si="27"/>
        <v>37.979999999999997</v>
      </c>
      <c r="I764" s="1032">
        <v>46.15</v>
      </c>
      <c r="L764" s="570" t="s">
        <v>5374</v>
      </c>
      <c r="M764" s="571">
        <f>IFERROR(VLOOKUP(L764,REAJUSTE!A:O,15,),"")</f>
        <v>1.0149999999999999</v>
      </c>
    </row>
    <row r="765" spans="1:13" x14ac:dyDescent="0.25">
      <c r="A765" s="659">
        <v>41244</v>
      </c>
      <c r="B765" s="1029" t="s">
        <v>18936</v>
      </c>
      <c r="C765" s="1030" t="s">
        <v>18088</v>
      </c>
      <c r="D765" s="575">
        <f t="shared" si="26"/>
        <v>27.66</v>
      </c>
      <c r="E765" s="576">
        <f t="shared" si="27"/>
        <v>22.42</v>
      </c>
      <c r="I765" s="1032">
        <v>27.26</v>
      </c>
      <c r="L765" s="570" t="s">
        <v>5374</v>
      </c>
      <c r="M765" s="571">
        <f>IFERROR(VLOOKUP(L765,REAJUSTE!A:O,15,),"")</f>
        <v>1.0149999999999999</v>
      </c>
    </row>
    <row r="766" spans="1:13" x14ac:dyDescent="0.25">
      <c r="A766" s="659">
        <v>43328</v>
      </c>
      <c r="B766" s="1029" t="s">
        <v>18937</v>
      </c>
      <c r="C766" s="1030" t="s">
        <v>14186</v>
      </c>
      <c r="D766" s="575">
        <f t="shared" si="26"/>
        <v>16.809999999999999</v>
      </c>
      <c r="E766" s="576">
        <f t="shared" si="27"/>
        <v>13.63</v>
      </c>
      <c r="I766" s="1032">
        <v>16.57</v>
      </c>
      <c r="L766" s="570" t="s">
        <v>5374</v>
      </c>
      <c r="M766" s="571">
        <f>IFERROR(VLOOKUP(L766,REAJUSTE!A:O,15,),"")</f>
        <v>1.0149999999999999</v>
      </c>
    </row>
    <row r="767" spans="1:13" ht="18" x14ac:dyDescent="0.25">
      <c r="A767" s="659">
        <v>40909</v>
      </c>
      <c r="B767" s="141" t="s">
        <v>18938</v>
      </c>
      <c r="C767" s="1030" t="s">
        <v>14186</v>
      </c>
      <c r="D767" s="575">
        <f t="shared" si="26"/>
        <v>3822.84</v>
      </c>
      <c r="E767" s="576">
        <f t="shared" si="27"/>
        <v>3099.93</v>
      </c>
      <c r="I767" s="1033">
        <v>3766.35</v>
      </c>
      <c r="L767" s="570" t="s">
        <v>5374</v>
      </c>
      <c r="M767" s="571">
        <f>IFERROR(VLOOKUP(L767,REAJUSTE!A:O,15,),"")</f>
        <v>1.0149999999999999</v>
      </c>
    </row>
    <row r="768" spans="1:13" x14ac:dyDescent="0.25">
      <c r="A768" s="659">
        <v>41140</v>
      </c>
      <c r="B768" s="1029" t="s">
        <v>18939</v>
      </c>
      <c r="C768" s="1030" t="s">
        <v>14186</v>
      </c>
      <c r="D768" s="575">
        <f t="shared" si="26"/>
        <v>2965.12</v>
      </c>
      <c r="E768" s="576">
        <f t="shared" si="27"/>
        <v>2404.41</v>
      </c>
      <c r="I768" s="1033">
        <v>2921.31</v>
      </c>
      <c r="L768" s="570" t="s">
        <v>5374</v>
      </c>
      <c r="M768" s="571">
        <f>IFERROR(VLOOKUP(L768,REAJUSTE!A:O,15,),"")</f>
        <v>1.0149999999999999</v>
      </c>
    </row>
    <row r="769" spans="1:13" x14ac:dyDescent="0.25">
      <c r="A769" s="659">
        <v>41139</v>
      </c>
      <c r="B769" s="1029" t="s">
        <v>18940</v>
      </c>
      <c r="C769" s="1030" t="s">
        <v>14186</v>
      </c>
      <c r="D769" s="575">
        <f t="shared" si="26"/>
        <v>3380.88</v>
      </c>
      <c r="E769" s="576">
        <f t="shared" si="27"/>
        <v>2741.55</v>
      </c>
      <c r="I769" s="1033">
        <v>3330.92</v>
      </c>
      <c r="L769" s="570" t="s">
        <v>5374</v>
      </c>
      <c r="M769" s="571">
        <f>IFERROR(VLOOKUP(L769,REAJUSTE!A:O,15,),"")</f>
        <v>1.0149999999999999</v>
      </c>
    </row>
    <row r="770" spans="1:13" x14ac:dyDescent="0.25">
      <c r="A770" s="659">
        <v>41138</v>
      </c>
      <c r="B770" s="1029" t="s">
        <v>18941</v>
      </c>
      <c r="C770" s="1030" t="s">
        <v>14186</v>
      </c>
      <c r="D770" s="575">
        <f t="shared" si="26"/>
        <v>3353.61</v>
      </c>
      <c r="E770" s="576">
        <f t="shared" si="27"/>
        <v>2719.43</v>
      </c>
      <c r="I770" s="1033">
        <v>3304.05</v>
      </c>
      <c r="L770" s="570" t="s">
        <v>5374</v>
      </c>
      <c r="M770" s="571">
        <f>IFERROR(VLOOKUP(L770,REAJUSTE!A:O,15,),"")</f>
        <v>1.0149999999999999</v>
      </c>
    </row>
    <row r="771" spans="1:13" x14ac:dyDescent="0.25">
      <c r="A771" s="659">
        <v>41246</v>
      </c>
      <c r="B771" s="1029" t="s">
        <v>18942</v>
      </c>
      <c r="C771" s="1030" t="s">
        <v>14224</v>
      </c>
      <c r="D771" s="575">
        <f t="shared" si="26"/>
        <v>76.760000000000005</v>
      </c>
      <c r="E771" s="576">
        <f t="shared" si="27"/>
        <v>62.24</v>
      </c>
      <c r="I771" s="1032">
        <v>75.63</v>
      </c>
      <c r="L771" s="570" t="s">
        <v>5374</v>
      </c>
      <c r="M771" s="571">
        <f>IFERROR(VLOOKUP(L771,REAJUSTE!A:O,15,),"")</f>
        <v>1.0149999999999999</v>
      </c>
    </row>
    <row r="772" spans="1:13" x14ac:dyDescent="0.25">
      <c r="A772" s="659">
        <v>40943</v>
      </c>
      <c r="B772" s="1029" t="s">
        <v>18943</v>
      </c>
      <c r="C772" s="1030" t="s">
        <v>14224</v>
      </c>
      <c r="D772" s="575">
        <f t="shared" si="26"/>
        <v>69.790000000000006</v>
      </c>
      <c r="E772" s="576">
        <f t="shared" si="27"/>
        <v>56.59</v>
      </c>
      <c r="I772" s="1032">
        <v>68.760000000000005</v>
      </c>
      <c r="L772" s="570" t="s">
        <v>5374</v>
      </c>
      <c r="M772" s="571">
        <f>IFERROR(VLOOKUP(L772,REAJUSTE!A:O,15,),"")</f>
        <v>1.0149999999999999</v>
      </c>
    </row>
    <row r="773" spans="1:13" x14ac:dyDescent="0.25">
      <c r="A773" s="659">
        <v>40922</v>
      </c>
      <c r="B773" s="1029" t="s">
        <v>18944</v>
      </c>
      <c r="C773" s="1030" t="s">
        <v>18086</v>
      </c>
      <c r="D773" s="575">
        <f t="shared" si="26"/>
        <v>9.7899999999999991</v>
      </c>
      <c r="E773" s="576">
        <f t="shared" si="27"/>
        <v>7.93</v>
      </c>
      <c r="I773" s="1032">
        <v>9.65</v>
      </c>
      <c r="L773" s="570" t="s">
        <v>5374</v>
      </c>
      <c r="M773" s="571">
        <f>IFERROR(VLOOKUP(L773,REAJUSTE!A:O,15,),"")</f>
        <v>1.0149999999999999</v>
      </c>
    </row>
    <row r="774" spans="1:13" x14ac:dyDescent="0.25">
      <c r="A774" s="659">
        <v>40914</v>
      </c>
      <c r="B774" s="1029" t="s">
        <v>18945</v>
      </c>
      <c r="C774" s="1030" t="s">
        <v>14224</v>
      </c>
      <c r="D774" s="575">
        <f t="shared" si="26"/>
        <v>29.32</v>
      </c>
      <c r="E774" s="576">
        <f t="shared" si="27"/>
        <v>23.77</v>
      </c>
      <c r="I774" s="1032">
        <v>28.89</v>
      </c>
      <c r="L774" s="570" t="s">
        <v>5374</v>
      </c>
      <c r="M774" s="571">
        <f>IFERROR(VLOOKUP(L774,REAJUSTE!A:O,15,),"")</f>
        <v>1.0149999999999999</v>
      </c>
    </row>
    <row r="775" spans="1:13" x14ac:dyDescent="0.25">
      <c r="A775" s="659">
        <v>40913</v>
      </c>
      <c r="B775" s="1029" t="s">
        <v>18946</v>
      </c>
      <c r="C775" s="1030" t="s">
        <v>14224</v>
      </c>
      <c r="D775" s="575">
        <f t="shared" si="26"/>
        <v>169.63</v>
      </c>
      <c r="E775" s="576">
        <f t="shared" si="27"/>
        <v>137.55000000000001</v>
      </c>
      <c r="I775" s="1032">
        <v>167.13</v>
      </c>
      <c r="L775" s="570" t="s">
        <v>5374</v>
      </c>
      <c r="M775" s="571">
        <f>IFERROR(VLOOKUP(L775,REAJUSTE!A:O,15,),"")</f>
        <v>1.0149999999999999</v>
      </c>
    </row>
    <row r="776" spans="1:13" ht="18" x14ac:dyDescent="0.25">
      <c r="A776" s="659">
        <v>41191</v>
      </c>
      <c r="B776" s="141" t="s">
        <v>18947</v>
      </c>
      <c r="C776" s="1030" t="s">
        <v>14224</v>
      </c>
      <c r="D776" s="575">
        <f t="shared" si="26"/>
        <v>772.68</v>
      </c>
      <c r="E776" s="576">
        <f t="shared" si="27"/>
        <v>626.55999999999995</v>
      </c>
      <c r="I776" s="1032">
        <v>761.27</v>
      </c>
      <c r="L776" s="570" t="s">
        <v>5374</v>
      </c>
      <c r="M776" s="571">
        <f>IFERROR(VLOOKUP(L776,REAJUSTE!A:O,15,),"")</f>
        <v>1.0149999999999999</v>
      </c>
    </row>
    <row r="777" spans="1:13" x14ac:dyDescent="0.25">
      <c r="A777" s="659">
        <v>40947</v>
      </c>
      <c r="B777" s="1029" t="s">
        <v>18948</v>
      </c>
      <c r="C777" s="1030" t="s">
        <v>14186</v>
      </c>
      <c r="D777" s="575">
        <f t="shared" si="26"/>
        <v>5174.72</v>
      </c>
      <c r="E777" s="576">
        <f t="shared" si="27"/>
        <v>4196.17</v>
      </c>
      <c r="I777" s="1033">
        <v>5098.25</v>
      </c>
      <c r="L777" s="570" t="s">
        <v>5374</v>
      </c>
      <c r="M777" s="571">
        <f>IFERROR(VLOOKUP(L777,REAJUSTE!A:O,15,),"")</f>
        <v>1.0149999999999999</v>
      </c>
    </row>
    <row r="778" spans="1:13" x14ac:dyDescent="0.25">
      <c r="A778" s="659">
        <v>43329</v>
      </c>
      <c r="B778" s="1029" t="s">
        <v>18949</v>
      </c>
      <c r="C778" s="1030" t="s">
        <v>14186</v>
      </c>
      <c r="D778" s="575">
        <f t="shared" ref="D778:D842" si="28">TRUNC(I778*M778,2)</f>
        <v>304.54000000000002</v>
      </c>
      <c r="E778" s="576">
        <f t="shared" ref="E778:E842" si="29">TRUNC(D778/1.2332,2)</f>
        <v>246.95</v>
      </c>
      <c r="I778" s="1032">
        <v>300.04000000000002</v>
      </c>
      <c r="L778" s="570" t="s">
        <v>5374</v>
      </c>
      <c r="M778" s="571">
        <f>IFERROR(VLOOKUP(L778,REAJUSTE!A:O,15,),"")</f>
        <v>1.0149999999999999</v>
      </c>
    </row>
    <row r="779" spans="1:13" ht="18" x14ac:dyDescent="0.25">
      <c r="A779" s="659">
        <v>42050</v>
      </c>
      <c r="B779" s="141" t="s">
        <v>18950</v>
      </c>
      <c r="C779" s="1030" t="s">
        <v>18088</v>
      </c>
      <c r="D779" s="575">
        <f t="shared" si="28"/>
        <v>206.45</v>
      </c>
      <c r="E779" s="576">
        <f t="shared" si="29"/>
        <v>167.4</v>
      </c>
      <c r="I779" s="1032">
        <v>203.4</v>
      </c>
      <c r="L779" s="570" t="s">
        <v>5374</v>
      </c>
      <c r="M779" s="571">
        <f>IFERROR(VLOOKUP(L779,REAJUSTE!A:O,15,),"")</f>
        <v>1.0149999999999999</v>
      </c>
    </row>
    <row r="780" spans="1:13" x14ac:dyDescent="0.25">
      <c r="A780" s="565" t="s">
        <v>5304</v>
      </c>
      <c r="B780" s="566"/>
      <c r="C780" s="566"/>
      <c r="D780" s="578"/>
      <c r="E780" s="576">
        <f t="shared" si="29"/>
        <v>0</v>
      </c>
      <c r="F780" s="566"/>
      <c r="G780" s="566"/>
      <c r="H780" s="566"/>
      <c r="I780" s="566"/>
      <c r="L780" s="566"/>
      <c r="M780" s="571" t="str">
        <f>IFERROR(VLOOKUP(L780,REAJUSTE!A:O,15,),"")</f>
        <v/>
      </c>
    </row>
    <row r="781" spans="1:13" x14ac:dyDescent="0.25">
      <c r="A781" s="659">
        <v>42203</v>
      </c>
      <c r="B781" s="1029" t="s">
        <v>18951</v>
      </c>
      <c r="C781" s="1030" t="s">
        <v>14186</v>
      </c>
      <c r="D781" s="575">
        <f t="shared" si="28"/>
        <v>244.86</v>
      </c>
      <c r="E781" s="576">
        <f t="shared" si="29"/>
        <v>198.55</v>
      </c>
      <c r="I781" s="1032">
        <v>241.25</v>
      </c>
      <c r="L781" s="570" t="s">
        <v>5374</v>
      </c>
      <c r="M781" s="571">
        <f>IFERROR(VLOOKUP(L781,REAJUSTE!A:O,15,),"")</f>
        <v>1.0149999999999999</v>
      </c>
    </row>
    <row r="782" spans="1:13" x14ac:dyDescent="0.25">
      <c r="A782" s="659">
        <v>42202</v>
      </c>
      <c r="B782" s="1029" t="s">
        <v>18952</v>
      </c>
      <c r="C782" s="1030" t="s">
        <v>14186</v>
      </c>
      <c r="D782" s="575">
        <f t="shared" si="28"/>
        <v>154.49</v>
      </c>
      <c r="E782" s="576">
        <f t="shared" si="29"/>
        <v>125.27</v>
      </c>
      <c r="I782" s="1032">
        <v>152.21</v>
      </c>
      <c r="L782" s="570" t="s">
        <v>5374</v>
      </c>
      <c r="M782" s="571">
        <f>IFERROR(VLOOKUP(L782,REAJUSTE!A:O,15,),"")</f>
        <v>1.0149999999999999</v>
      </c>
    </row>
    <row r="783" spans="1:13" ht="18" x14ac:dyDescent="0.25">
      <c r="A783" s="659">
        <v>42041</v>
      </c>
      <c r="B783" s="141" t="s">
        <v>18953</v>
      </c>
      <c r="C783" s="1030" t="s">
        <v>14224</v>
      </c>
      <c r="D783" s="575">
        <f t="shared" si="28"/>
        <v>36.29</v>
      </c>
      <c r="E783" s="576">
        <f t="shared" si="29"/>
        <v>29.42</v>
      </c>
      <c r="I783" s="1032">
        <v>35.76</v>
      </c>
      <c r="L783" s="570" t="s">
        <v>5374</v>
      </c>
      <c r="M783" s="571">
        <f>IFERROR(VLOOKUP(L783,REAJUSTE!A:O,15,),"")</f>
        <v>1.0149999999999999</v>
      </c>
    </row>
    <row r="784" spans="1:13" x14ac:dyDescent="0.25">
      <c r="A784" s="659">
        <v>42199</v>
      </c>
      <c r="B784" s="1029" t="s">
        <v>18954</v>
      </c>
      <c r="C784" s="1030" t="s">
        <v>18088</v>
      </c>
      <c r="D784" s="575">
        <f t="shared" si="28"/>
        <v>2.23</v>
      </c>
      <c r="E784" s="576">
        <f t="shared" si="29"/>
        <v>1.8</v>
      </c>
      <c r="I784" s="1032">
        <v>2.2000000000000002</v>
      </c>
      <c r="L784" s="570" t="s">
        <v>5374</v>
      </c>
      <c r="M784" s="571">
        <f>IFERROR(VLOOKUP(L784,REAJUSTE!A:O,15,),"")</f>
        <v>1.0149999999999999</v>
      </c>
    </row>
    <row r="785" spans="1:13" x14ac:dyDescent="0.25">
      <c r="A785" s="659">
        <v>42210</v>
      </c>
      <c r="B785" s="1029" t="s">
        <v>18955</v>
      </c>
      <c r="C785" s="1030" t="s">
        <v>18088</v>
      </c>
      <c r="D785" s="575">
        <f t="shared" si="28"/>
        <v>30.04</v>
      </c>
      <c r="E785" s="576">
        <f t="shared" si="29"/>
        <v>24.35</v>
      </c>
      <c r="I785" s="1032">
        <v>29.6</v>
      </c>
      <c r="L785" s="570" t="s">
        <v>5374</v>
      </c>
      <c r="M785" s="571">
        <f>IFERROR(VLOOKUP(L785,REAJUSTE!A:O,15,),"")</f>
        <v>1.0149999999999999</v>
      </c>
    </row>
    <row r="786" spans="1:13" x14ac:dyDescent="0.25">
      <c r="A786" s="659">
        <v>42206</v>
      </c>
      <c r="B786" s="1029" t="s">
        <v>18956</v>
      </c>
      <c r="C786" s="1030" t="s">
        <v>18088</v>
      </c>
      <c r="D786" s="575">
        <f t="shared" si="28"/>
        <v>25.75</v>
      </c>
      <c r="E786" s="576">
        <f t="shared" si="29"/>
        <v>20.88</v>
      </c>
      <c r="I786" s="1032">
        <v>25.37</v>
      </c>
      <c r="L786" s="570" t="s">
        <v>5374</v>
      </c>
      <c r="M786" s="571">
        <f>IFERROR(VLOOKUP(L786,REAJUSTE!A:O,15,),"")</f>
        <v>1.0149999999999999</v>
      </c>
    </row>
    <row r="787" spans="1:13" x14ac:dyDescent="0.25">
      <c r="A787" s="659">
        <v>42208</v>
      </c>
      <c r="B787" s="1029" t="s">
        <v>18957</v>
      </c>
      <c r="C787" s="1030" t="s">
        <v>18088</v>
      </c>
      <c r="D787" s="575">
        <f t="shared" si="28"/>
        <v>2.69</v>
      </c>
      <c r="E787" s="576">
        <f t="shared" si="29"/>
        <v>2.1800000000000002</v>
      </c>
      <c r="I787" s="1032">
        <v>2.66</v>
      </c>
      <c r="L787" s="570" t="s">
        <v>5374</v>
      </c>
      <c r="M787" s="571">
        <f>IFERROR(VLOOKUP(L787,REAJUSTE!A:O,15,),"")</f>
        <v>1.0149999999999999</v>
      </c>
    </row>
    <row r="788" spans="1:13" x14ac:dyDescent="0.25">
      <c r="A788" s="659">
        <v>42209</v>
      </c>
      <c r="B788" s="1029" t="s">
        <v>18958</v>
      </c>
      <c r="C788" s="1030" t="s">
        <v>18088</v>
      </c>
      <c r="D788" s="575">
        <f t="shared" si="28"/>
        <v>12.8</v>
      </c>
      <c r="E788" s="576">
        <f t="shared" si="29"/>
        <v>10.37</v>
      </c>
      <c r="I788" s="1032">
        <v>12.62</v>
      </c>
      <c r="L788" s="570" t="s">
        <v>5374</v>
      </c>
      <c r="M788" s="571">
        <f>IFERROR(VLOOKUP(L788,REAJUSTE!A:O,15,),"")</f>
        <v>1.0149999999999999</v>
      </c>
    </row>
    <row r="789" spans="1:13" x14ac:dyDescent="0.25">
      <c r="A789" s="659">
        <v>42207</v>
      </c>
      <c r="B789" s="1029" t="s">
        <v>18959</v>
      </c>
      <c r="C789" s="1030" t="s">
        <v>18088</v>
      </c>
      <c r="D789" s="575">
        <f t="shared" si="28"/>
        <v>5.2</v>
      </c>
      <c r="E789" s="576">
        <f t="shared" si="29"/>
        <v>4.21</v>
      </c>
      <c r="I789" s="1032">
        <v>5.13</v>
      </c>
      <c r="L789" s="570" t="s">
        <v>5374</v>
      </c>
      <c r="M789" s="571">
        <f>IFERROR(VLOOKUP(L789,REAJUSTE!A:O,15,),"")</f>
        <v>1.0149999999999999</v>
      </c>
    </row>
    <row r="790" spans="1:13" x14ac:dyDescent="0.25">
      <c r="A790" s="659">
        <v>42237</v>
      </c>
      <c r="B790" s="1029" t="s">
        <v>18960</v>
      </c>
      <c r="C790" s="1030" t="s">
        <v>18088</v>
      </c>
      <c r="D790" s="575">
        <f t="shared" si="28"/>
        <v>7.91</v>
      </c>
      <c r="E790" s="576">
        <f t="shared" si="29"/>
        <v>6.41</v>
      </c>
      <c r="I790" s="1032">
        <v>7.8</v>
      </c>
      <c r="L790" s="570" t="s">
        <v>5374</v>
      </c>
      <c r="M790" s="571">
        <f>IFERROR(VLOOKUP(L790,REAJUSTE!A:O,15,),"")</f>
        <v>1.0149999999999999</v>
      </c>
    </row>
    <row r="791" spans="1:13" x14ac:dyDescent="0.25">
      <c r="A791" s="659">
        <v>42200</v>
      </c>
      <c r="B791" s="1029" t="s">
        <v>18961</v>
      </c>
      <c r="C791" s="1030" t="s">
        <v>18088</v>
      </c>
      <c r="D791" s="575">
        <f t="shared" si="28"/>
        <v>11.29</v>
      </c>
      <c r="E791" s="576">
        <f t="shared" si="29"/>
        <v>9.15</v>
      </c>
      <c r="I791" s="1032">
        <v>11.13</v>
      </c>
      <c r="L791" s="570" t="s">
        <v>5374</v>
      </c>
      <c r="M791" s="571">
        <f>IFERROR(VLOOKUP(L791,REAJUSTE!A:O,15,),"")</f>
        <v>1.0149999999999999</v>
      </c>
    </row>
    <row r="792" spans="1:13" x14ac:dyDescent="0.25">
      <c r="A792" s="659">
        <v>42201</v>
      </c>
      <c r="B792" s="1029" t="s">
        <v>18962</v>
      </c>
      <c r="C792" s="1030" t="s">
        <v>18088</v>
      </c>
      <c r="D792" s="575">
        <f t="shared" si="28"/>
        <v>8.91</v>
      </c>
      <c r="E792" s="576">
        <f t="shared" si="29"/>
        <v>7.22</v>
      </c>
      <c r="I792" s="1032">
        <v>8.7799999999999994</v>
      </c>
      <c r="L792" s="570" t="s">
        <v>5374</v>
      </c>
      <c r="M792" s="571">
        <f>IFERROR(VLOOKUP(L792,REAJUSTE!A:O,15,),"")</f>
        <v>1.0149999999999999</v>
      </c>
    </row>
    <row r="793" spans="1:13" ht="18" x14ac:dyDescent="0.25">
      <c r="A793" s="659">
        <v>41247</v>
      </c>
      <c r="B793" s="141" t="s">
        <v>18963</v>
      </c>
      <c r="C793" s="1030" t="s">
        <v>18086</v>
      </c>
      <c r="D793" s="575">
        <f t="shared" si="28"/>
        <v>93.15</v>
      </c>
      <c r="E793" s="576">
        <f t="shared" si="29"/>
        <v>75.53</v>
      </c>
      <c r="I793" s="1032">
        <v>91.78</v>
      </c>
      <c r="L793" s="570" t="s">
        <v>5374</v>
      </c>
      <c r="M793" s="571">
        <f>IFERROR(VLOOKUP(L793,REAJUSTE!A:O,15,),"")</f>
        <v>1.0149999999999999</v>
      </c>
    </row>
    <row r="794" spans="1:13" x14ac:dyDescent="0.25">
      <c r="A794" s="659">
        <v>42204</v>
      </c>
      <c r="B794" s="1029" t="s">
        <v>18964</v>
      </c>
      <c r="C794" s="1030" t="s">
        <v>14186</v>
      </c>
      <c r="D794" s="575">
        <f t="shared" si="28"/>
        <v>66.260000000000005</v>
      </c>
      <c r="E794" s="576">
        <f t="shared" si="29"/>
        <v>53.73</v>
      </c>
      <c r="I794" s="1032">
        <v>65.290000000000006</v>
      </c>
      <c r="L794" s="570" t="s">
        <v>5374</v>
      </c>
      <c r="M794" s="571">
        <f>IFERROR(VLOOKUP(L794,REAJUSTE!A:O,15,),"")</f>
        <v>1.0149999999999999</v>
      </c>
    </row>
    <row r="795" spans="1:13" x14ac:dyDescent="0.25">
      <c r="A795" s="659">
        <v>42044</v>
      </c>
      <c r="B795" s="1029" t="s">
        <v>18965</v>
      </c>
      <c r="C795" s="1030" t="s">
        <v>14186</v>
      </c>
      <c r="D795" s="575">
        <f t="shared" si="28"/>
        <v>5730.19</v>
      </c>
      <c r="E795" s="576">
        <f t="shared" si="29"/>
        <v>4646.6000000000004</v>
      </c>
      <c r="I795" s="1033">
        <v>5645.51</v>
      </c>
      <c r="L795" s="570" t="s">
        <v>5374</v>
      </c>
      <c r="M795" s="571">
        <f>IFERROR(VLOOKUP(L795,REAJUSTE!A:O,15,),"")</f>
        <v>1.0149999999999999</v>
      </c>
    </row>
    <row r="796" spans="1:13" x14ac:dyDescent="0.25">
      <c r="A796" s="659">
        <v>40102</v>
      </c>
      <c r="B796" s="1029" t="s">
        <v>18966</v>
      </c>
      <c r="C796" s="1030" t="s">
        <v>18088</v>
      </c>
      <c r="D796" s="575">
        <f t="shared" si="28"/>
        <v>25.19</v>
      </c>
      <c r="E796" s="576">
        <f t="shared" si="29"/>
        <v>20.420000000000002</v>
      </c>
      <c r="I796" s="1032">
        <v>24.82</v>
      </c>
      <c r="L796" s="570" t="s">
        <v>5374</v>
      </c>
      <c r="M796" s="571">
        <f>IFERROR(VLOOKUP(L796,REAJUSTE!A:O,15,),"")</f>
        <v>1.0149999999999999</v>
      </c>
    </row>
    <row r="797" spans="1:13" x14ac:dyDescent="0.25">
      <c r="A797" s="659">
        <v>42039</v>
      </c>
      <c r="B797" s="1029" t="s">
        <v>18967</v>
      </c>
      <c r="C797" s="1030" t="s">
        <v>18088</v>
      </c>
      <c r="D797" s="1031"/>
      <c r="E797" s="576"/>
      <c r="I797" s="1032">
        <v>31.42</v>
      </c>
      <c r="L797" s="570"/>
      <c r="M797" s="571"/>
    </row>
    <row r="798" spans="1:13" x14ac:dyDescent="0.25">
      <c r="A798" s="565" t="s">
        <v>5305</v>
      </c>
      <c r="B798" s="566"/>
      <c r="C798" s="566"/>
      <c r="D798" s="578"/>
      <c r="E798" s="576">
        <f t="shared" si="29"/>
        <v>0</v>
      </c>
      <c r="F798" s="566"/>
      <c r="G798" s="566"/>
      <c r="H798" s="566"/>
      <c r="I798" s="566"/>
      <c r="L798" s="566"/>
      <c r="M798" s="571" t="str">
        <f>IFERROR(VLOOKUP(L798,REAJUSTE!A:O,15,),"")</f>
        <v/>
      </c>
    </row>
    <row r="799" spans="1:13" x14ac:dyDescent="0.25">
      <c r="A799" s="659">
        <v>41153</v>
      </c>
      <c r="B799" s="1029" t="s">
        <v>18969</v>
      </c>
      <c r="C799" s="1030" t="s">
        <v>14186</v>
      </c>
      <c r="D799" s="575">
        <f t="shared" si="28"/>
        <v>168.12</v>
      </c>
      <c r="E799" s="576">
        <f t="shared" si="29"/>
        <v>136.32</v>
      </c>
      <c r="I799" s="1032">
        <v>166.13</v>
      </c>
      <c r="L799" s="570" t="s">
        <v>5369</v>
      </c>
      <c r="M799" s="571">
        <f>IFERROR(VLOOKUP(L799,REAJUSTE!A:O,15,),"")</f>
        <v>1.012</v>
      </c>
    </row>
    <row r="800" spans="1:13" x14ac:dyDescent="0.25">
      <c r="A800" s="659">
        <v>41409</v>
      </c>
      <c r="B800" s="1029" t="s">
        <v>18970</v>
      </c>
      <c r="C800" s="1030" t="s">
        <v>14186</v>
      </c>
      <c r="D800" s="575">
        <f t="shared" si="28"/>
        <v>802.29</v>
      </c>
      <c r="E800" s="576">
        <f t="shared" si="29"/>
        <v>650.57000000000005</v>
      </c>
      <c r="I800" s="1032">
        <v>792.78</v>
      </c>
      <c r="L800" s="570" t="s">
        <v>5369</v>
      </c>
      <c r="M800" s="571">
        <f>IFERROR(VLOOKUP(L800,REAJUSTE!A:O,15,),"")</f>
        <v>1.012</v>
      </c>
    </row>
    <row r="801" spans="1:13" x14ac:dyDescent="0.25">
      <c r="A801" s="659">
        <v>40928</v>
      </c>
      <c r="B801" s="1029" t="s">
        <v>18971</v>
      </c>
      <c r="C801" s="1030" t="s">
        <v>14186</v>
      </c>
      <c r="D801" s="575">
        <f t="shared" si="28"/>
        <v>93.56</v>
      </c>
      <c r="E801" s="576">
        <f t="shared" si="29"/>
        <v>75.86</v>
      </c>
      <c r="I801" s="1032">
        <v>92.46</v>
      </c>
      <c r="L801" s="570" t="s">
        <v>5369</v>
      </c>
      <c r="M801" s="571">
        <f>IFERROR(VLOOKUP(L801,REAJUSTE!A:O,15,),"")</f>
        <v>1.012</v>
      </c>
    </row>
    <row r="802" spans="1:13" x14ac:dyDescent="0.25">
      <c r="A802" s="659">
        <v>41408</v>
      </c>
      <c r="B802" s="1029" t="s">
        <v>18972</v>
      </c>
      <c r="C802" s="1030" t="s">
        <v>14186</v>
      </c>
      <c r="D802" s="575">
        <f t="shared" si="28"/>
        <v>4680.6400000000003</v>
      </c>
      <c r="E802" s="576">
        <f t="shared" si="29"/>
        <v>3795.52</v>
      </c>
      <c r="I802" s="1033">
        <v>4625.1400000000003</v>
      </c>
      <c r="L802" s="570" t="s">
        <v>5369</v>
      </c>
      <c r="M802" s="571">
        <f>IFERROR(VLOOKUP(L802,REAJUSTE!A:O,15,),"")</f>
        <v>1.012</v>
      </c>
    </row>
    <row r="803" spans="1:13" x14ac:dyDescent="0.25">
      <c r="A803" s="659">
        <v>41147</v>
      </c>
      <c r="B803" s="1029" t="s">
        <v>18973</v>
      </c>
      <c r="C803" s="1030" t="s">
        <v>14224</v>
      </c>
      <c r="D803" s="575">
        <f t="shared" si="28"/>
        <v>11.56</v>
      </c>
      <c r="E803" s="576">
        <f t="shared" si="29"/>
        <v>9.3699999999999992</v>
      </c>
      <c r="I803" s="1032">
        <v>11.43</v>
      </c>
      <c r="L803" s="570" t="s">
        <v>5369</v>
      </c>
      <c r="M803" s="571">
        <f>IFERROR(VLOOKUP(L803,REAJUSTE!A:O,15,),"")</f>
        <v>1.012</v>
      </c>
    </row>
    <row r="804" spans="1:13" x14ac:dyDescent="0.25">
      <c r="A804" s="659">
        <v>42046</v>
      </c>
      <c r="B804" s="1029" t="s">
        <v>18974</v>
      </c>
      <c r="C804" s="1030" t="s">
        <v>14186</v>
      </c>
      <c r="D804" s="575">
        <f t="shared" si="28"/>
        <v>130.44</v>
      </c>
      <c r="E804" s="576">
        <f t="shared" si="29"/>
        <v>105.77</v>
      </c>
      <c r="I804" s="1032">
        <v>128.9</v>
      </c>
      <c r="L804" s="570" t="s">
        <v>5369</v>
      </c>
      <c r="M804" s="571">
        <f>IFERROR(VLOOKUP(L804,REAJUSTE!A:O,15,),"")</f>
        <v>1.012</v>
      </c>
    </row>
    <row r="805" spans="1:13" x14ac:dyDescent="0.25">
      <c r="A805" s="659">
        <v>41407</v>
      </c>
      <c r="B805" s="1029" t="s">
        <v>18975</v>
      </c>
      <c r="C805" s="1030" t="s">
        <v>14186</v>
      </c>
      <c r="D805" s="575">
        <f t="shared" si="28"/>
        <v>18242.77</v>
      </c>
      <c r="E805" s="576">
        <f t="shared" si="29"/>
        <v>14793.03</v>
      </c>
      <c r="I805" s="1033">
        <v>18026.46</v>
      </c>
      <c r="L805" s="570" t="s">
        <v>5369</v>
      </c>
      <c r="M805" s="571">
        <f>IFERROR(VLOOKUP(L805,REAJUSTE!A:O,15,),"")</f>
        <v>1.012</v>
      </c>
    </row>
    <row r="806" spans="1:13" x14ac:dyDescent="0.25">
      <c r="A806" s="659">
        <v>41146</v>
      </c>
      <c r="B806" s="1029" t="s">
        <v>18976</v>
      </c>
      <c r="C806" s="1030" t="s">
        <v>14186</v>
      </c>
      <c r="D806" s="575">
        <f t="shared" si="28"/>
        <v>33315.21</v>
      </c>
      <c r="E806" s="576">
        <f t="shared" si="29"/>
        <v>27015.25</v>
      </c>
      <c r="I806" s="1033">
        <v>32920.17</v>
      </c>
      <c r="L806" s="570" t="s">
        <v>5369</v>
      </c>
      <c r="M806" s="571">
        <f>IFERROR(VLOOKUP(L806,REAJUSTE!A:O,15,),"")</f>
        <v>1.012</v>
      </c>
    </row>
    <row r="807" spans="1:13" x14ac:dyDescent="0.25">
      <c r="A807" s="659">
        <v>41017</v>
      </c>
      <c r="B807" s="1029" t="s">
        <v>18977</v>
      </c>
      <c r="C807" s="1030" t="s">
        <v>14224</v>
      </c>
      <c r="D807" s="575">
        <f t="shared" si="28"/>
        <v>660.63</v>
      </c>
      <c r="E807" s="576">
        <f t="shared" si="29"/>
        <v>535.70000000000005</v>
      </c>
      <c r="I807" s="1032">
        <v>652.79999999999995</v>
      </c>
      <c r="L807" s="570" t="s">
        <v>5369</v>
      </c>
      <c r="M807" s="571">
        <f>IFERROR(VLOOKUP(L807,REAJUSTE!A:O,15,),"")</f>
        <v>1.012</v>
      </c>
    </row>
    <row r="808" spans="1:13" x14ac:dyDescent="0.25">
      <c r="A808" s="659">
        <v>40929</v>
      </c>
      <c r="B808" s="1029" t="s">
        <v>18978</v>
      </c>
      <c r="C808" s="1030" t="s">
        <v>14224</v>
      </c>
      <c r="D808" s="575">
        <f t="shared" si="28"/>
        <v>414.4</v>
      </c>
      <c r="E808" s="576">
        <f t="shared" si="29"/>
        <v>336.03</v>
      </c>
      <c r="I808" s="1032">
        <v>409.49</v>
      </c>
      <c r="L808" s="570" t="s">
        <v>5369</v>
      </c>
      <c r="M808" s="571">
        <f>IFERROR(VLOOKUP(L808,REAJUSTE!A:O,15,),"")</f>
        <v>1.012</v>
      </c>
    </row>
    <row r="809" spans="1:13" ht="18" x14ac:dyDescent="0.25">
      <c r="A809" s="659">
        <v>41203</v>
      </c>
      <c r="B809" s="141" t="s">
        <v>18979</v>
      </c>
      <c r="C809" s="1030" t="s">
        <v>14224</v>
      </c>
      <c r="D809" s="575">
        <f t="shared" si="28"/>
        <v>818.17</v>
      </c>
      <c r="E809" s="576">
        <f t="shared" si="29"/>
        <v>663.45</v>
      </c>
      <c r="I809" s="1032">
        <v>808.47</v>
      </c>
      <c r="L809" s="570" t="s">
        <v>5369</v>
      </c>
      <c r="M809" s="571">
        <f>IFERROR(VLOOKUP(L809,REAJUSTE!A:O,15,),"")</f>
        <v>1.012</v>
      </c>
    </row>
    <row r="810" spans="1:13" x14ac:dyDescent="0.25">
      <c r="A810" s="659">
        <v>42047</v>
      </c>
      <c r="B810" s="1029" t="s">
        <v>18980</v>
      </c>
      <c r="C810" s="1030" t="s">
        <v>14186</v>
      </c>
      <c r="D810" s="575">
        <f t="shared" si="28"/>
        <v>47.87</v>
      </c>
      <c r="E810" s="576">
        <f t="shared" si="29"/>
        <v>38.81</v>
      </c>
      <c r="I810" s="1032">
        <v>47.31</v>
      </c>
      <c r="L810" s="570" t="s">
        <v>5369</v>
      </c>
      <c r="M810" s="571">
        <f>IFERROR(VLOOKUP(L810,REAJUSTE!A:O,15,),"")</f>
        <v>1.012</v>
      </c>
    </row>
    <row r="811" spans="1:13" ht="18" x14ac:dyDescent="0.25">
      <c r="A811" s="659">
        <v>41145</v>
      </c>
      <c r="B811" s="141" t="s">
        <v>18981</v>
      </c>
      <c r="C811" s="1030" t="s">
        <v>14186</v>
      </c>
      <c r="D811" s="575">
        <f t="shared" si="28"/>
        <v>6251.85</v>
      </c>
      <c r="E811" s="576">
        <f t="shared" si="29"/>
        <v>5069.6099999999997</v>
      </c>
      <c r="I811" s="1033">
        <v>6177.72</v>
      </c>
      <c r="L811" s="570" t="s">
        <v>5369</v>
      </c>
      <c r="M811" s="571">
        <f>IFERROR(VLOOKUP(L811,REAJUSTE!A:O,15,),"")</f>
        <v>1.012</v>
      </c>
    </row>
    <row r="812" spans="1:13" x14ac:dyDescent="0.25">
      <c r="A812" s="659">
        <v>41141</v>
      </c>
      <c r="B812" s="1029" t="s">
        <v>18982</v>
      </c>
      <c r="C812" s="1030" t="s">
        <v>14186</v>
      </c>
      <c r="D812" s="575">
        <f t="shared" si="28"/>
        <v>2644.46</v>
      </c>
      <c r="E812" s="576">
        <f t="shared" si="29"/>
        <v>2144.38</v>
      </c>
      <c r="I812" s="1033">
        <v>2613.11</v>
      </c>
      <c r="L812" s="570" t="s">
        <v>5369</v>
      </c>
      <c r="M812" s="571">
        <f>IFERROR(VLOOKUP(L812,REAJUSTE!A:O,15,),"")</f>
        <v>1.012</v>
      </c>
    </row>
    <row r="813" spans="1:13" x14ac:dyDescent="0.25">
      <c r="A813" s="659">
        <v>41142</v>
      </c>
      <c r="B813" s="1029" t="s">
        <v>18983</v>
      </c>
      <c r="C813" s="1030" t="s">
        <v>14186</v>
      </c>
      <c r="D813" s="575">
        <f t="shared" si="28"/>
        <v>3237.63</v>
      </c>
      <c r="E813" s="576">
        <f t="shared" si="29"/>
        <v>2625.38</v>
      </c>
      <c r="I813" s="1033">
        <v>3199.24</v>
      </c>
      <c r="L813" s="570" t="s">
        <v>5369</v>
      </c>
      <c r="M813" s="571">
        <f>IFERROR(VLOOKUP(L813,REAJUSTE!A:O,15,),"")</f>
        <v>1.012</v>
      </c>
    </row>
    <row r="814" spans="1:13" x14ac:dyDescent="0.25">
      <c r="A814" s="659">
        <v>41143</v>
      </c>
      <c r="B814" s="1029" t="s">
        <v>18984</v>
      </c>
      <c r="C814" s="1030" t="s">
        <v>14186</v>
      </c>
      <c r="D814" s="575">
        <f t="shared" si="28"/>
        <v>3915.48</v>
      </c>
      <c r="E814" s="576">
        <f t="shared" si="29"/>
        <v>3175.05</v>
      </c>
      <c r="I814" s="1033">
        <v>3869.06</v>
      </c>
      <c r="L814" s="570" t="s">
        <v>5369</v>
      </c>
      <c r="M814" s="571">
        <f>IFERROR(VLOOKUP(L814,REAJUSTE!A:O,15,),"")</f>
        <v>1.012</v>
      </c>
    </row>
    <row r="815" spans="1:13" x14ac:dyDescent="0.25">
      <c r="A815" s="659">
        <v>43162</v>
      </c>
      <c r="B815" s="1029" t="s">
        <v>18985</v>
      </c>
      <c r="C815" s="1030" t="s">
        <v>14224</v>
      </c>
      <c r="D815" s="575">
        <f t="shared" si="28"/>
        <v>540.73</v>
      </c>
      <c r="E815" s="576">
        <f t="shared" si="29"/>
        <v>438.47</v>
      </c>
      <c r="I815" s="1032">
        <v>538.04</v>
      </c>
      <c r="L815" s="570" t="s">
        <v>17250</v>
      </c>
      <c r="M815" s="571">
        <f>IFERROR(VLOOKUP(L815,REAJUSTE!A:O,15,),"")</f>
        <v>1.0049999999999999</v>
      </c>
    </row>
    <row r="816" spans="1:13" x14ac:dyDescent="0.25">
      <c r="A816" s="659">
        <v>40931</v>
      </c>
      <c r="B816" s="1029" t="s">
        <v>18986</v>
      </c>
      <c r="C816" s="1030" t="s">
        <v>18088</v>
      </c>
      <c r="D816" s="575">
        <f t="shared" si="28"/>
        <v>322.61</v>
      </c>
      <c r="E816" s="576">
        <f t="shared" si="29"/>
        <v>261.60000000000002</v>
      </c>
      <c r="I816" s="1032">
        <v>321.01</v>
      </c>
      <c r="L816" s="570" t="s">
        <v>17250</v>
      </c>
      <c r="M816" s="571">
        <f>IFERROR(VLOOKUP(L816,REAJUSTE!A:O,15,),"")</f>
        <v>1.0049999999999999</v>
      </c>
    </row>
    <row r="817" spans="1:13" x14ac:dyDescent="0.25">
      <c r="A817" s="659">
        <v>41526</v>
      </c>
      <c r="B817" s="1029" t="s">
        <v>18987</v>
      </c>
      <c r="C817" s="1030" t="s">
        <v>18088</v>
      </c>
      <c r="D817" s="575">
        <f t="shared" si="28"/>
        <v>12.79</v>
      </c>
      <c r="E817" s="576">
        <f t="shared" si="29"/>
        <v>10.37</v>
      </c>
      <c r="I817" s="1032">
        <v>12.73</v>
      </c>
      <c r="L817" s="570" t="s">
        <v>17250</v>
      </c>
      <c r="M817" s="571">
        <f>IFERROR(VLOOKUP(L817,REAJUSTE!A:O,15,),"")</f>
        <v>1.0049999999999999</v>
      </c>
    </row>
    <row r="818" spans="1:13" x14ac:dyDescent="0.25">
      <c r="A818" s="659">
        <v>42524</v>
      </c>
      <c r="B818" s="1029" t="s">
        <v>18988</v>
      </c>
      <c r="C818" s="1030" t="s">
        <v>18088</v>
      </c>
      <c r="D818" s="575">
        <f t="shared" si="28"/>
        <v>116.68</v>
      </c>
      <c r="E818" s="576">
        <f t="shared" si="29"/>
        <v>94.61</v>
      </c>
      <c r="I818" s="1032">
        <v>116.1</v>
      </c>
      <c r="L818" s="570" t="s">
        <v>17250</v>
      </c>
      <c r="M818" s="571">
        <f>IFERROR(VLOOKUP(L818,REAJUSTE!A:O,15,),"")</f>
        <v>1.0049999999999999</v>
      </c>
    </row>
    <row r="819" spans="1:13" x14ac:dyDescent="0.25">
      <c r="A819" s="659">
        <v>40938</v>
      </c>
      <c r="B819" s="1029" t="s">
        <v>18989</v>
      </c>
      <c r="C819" s="1030" t="s">
        <v>18088</v>
      </c>
      <c r="D819" s="575">
        <f t="shared" si="28"/>
        <v>846.75</v>
      </c>
      <c r="E819" s="576">
        <f t="shared" si="29"/>
        <v>686.62</v>
      </c>
      <c r="I819" s="1032">
        <v>842.54</v>
      </c>
      <c r="L819" s="570" t="s">
        <v>17250</v>
      </c>
      <c r="M819" s="571">
        <f>IFERROR(VLOOKUP(L819,REAJUSTE!A:O,15,),"")</f>
        <v>1.0049999999999999</v>
      </c>
    </row>
    <row r="820" spans="1:13" x14ac:dyDescent="0.25">
      <c r="A820" s="659">
        <v>40924</v>
      </c>
      <c r="B820" s="1029" t="s">
        <v>18990</v>
      </c>
      <c r="C820" s="1030" t="s">
        <v>18088</v>
      </c>
      <c r="D820" s="575">
        <f t="shared" si="28"/>
        <v>18.63</v>
      </c>
      <c r="E820" s="576">
        <f t="shared" si="29"/>
        <v>15.1</v>
      </c>
      <c r="I820" s="1032">
        <v>18.54</v>
      </c>
      <c r="L820" s="570" t="s">
        <v>17250</v>
      </c>
      <c r="M820" s="571">
        <f>IFERROR(VLOOKUP(L820,REAJUSTE!A:O,15,),"")</f>
        <v>1.0049999999999999</v>
      </c>
    </row>
    <row r="821" spans="1:13" x14ac:dyDescent="0.25">
      <c r="A821" s="659">
        <v>40925</v>
      </c>
      <c r="B821" s="1029" t="s">
        <v>18991</v>
      </c>
      <c r="C821" s="1030" t="s">
        <v>18088</v>
      </c>
      <c r="D821" s="575">
        <f t="shared" si="28"/>
        <v>23.68</v>
      </c>
      <c r="E821" s="576">
        <f t="shared" si="29"/>
        <v>19.2</v>
      </c>
      <c r="I821" s="1032">
        <v>23.57</v>
      </c>
      <c r="L821" s="570" t="s">
        <v>17250</v>
      </c>
      <c r="M821" s="571">
        <f>IFERROR(VLOOKUP(L821,REAJUSTE!A:O,15,),"")</f>
        <v>1.0049999999999999</v>
      </c>
    </row>
    <row r="822" spans="1:13" x14ac:dyDescent="0.25">
      <c r="A822" s="659">
        <v>40926</v>
      </c>
      <c r="B822" s="1029" t="s">
        <v>18992</v>
      </c>
      <c r="C822" s="1030" t="s">
        <v>18088</v>
      </c>
      <c r="D822" s="575">
        <f t="shared" si="28"/>
        <v>28.75</v>
      </c>
      <c r="E822" s="576">
        <f t="shared" si="29"/>
        <v>23.31</v>
      </c>
      <c r="I822" s="1032">
        <v>28.61</v>
      </c>
      <c r="L822" s="570" t="s">
        <v>17250</v>
      </c>
      <c r="M822" s="571">
        <f>IFERROR(VLOOKUP(L822,REAJUSTE!A:O,15,),"")</f>
        <v>1.0049999999999999</v>
      </c>
    </row>
    <row r="823" spans="1:13" x14ac:dyDescent="0.25">
      <c r="A823" s="659">
        <v>40927</v>
      </c>
      <c r="B823" s="1029" t="s">
        <v>18993</v>
      </c>
      <c r="C823" s="1030" t="s">
        <v>18088</v>
      </c>
      <c r="D823" s="575">
        <f t="shared" si="28"/>
        <v>55.57</v>
      </c>
      <c r="E823" s="576">
        <f t="shared" si="29"/>
        <v>45.06</v>
      </c>
      <c r="I823" s="1032">
        <v>55.3</v>
      </c>
      <c r="L823" s="570" t="s">
        <v>17250</v>
      </c>
      <c r="M823" s="571">
        <f>IFERROR(VLOOKUP(L823,REAJUSTE!A:O,15,),"")</f>
        <v>1.0049999999999999</v>
      </c>
    </row>
    <row r="824" spans="1:13" x14ac:dyDescent="0.25">
      <c r="A824" s="659">
        <v>41202</v>
      </c>
      <c r="B824" s="1029" t="s">
        <v>18994</v>
      </c>
      <c r="C824" s="1030" t="s">
        <v>14224</v>
      </c>
      <c r="D824" s="575">
        <f t="shared" si="28"/>
        <v>38.770000000000003</v>
      </c>
      <c r="E824" s="576">
        <f t="shared" si="29"/>
        <v>31.43</v>
      </c>
      <c r="I824" s="1032">
        <v>38.32</v>
      </c>
      <c r="L824" s="570" t="s">
        <v>5369</v>
      </c>
      <c r="M824" s="571">
        <f>IFERROR(VLOOKUP(L824,REAJUSTE!A:O,15,),"")</f>
        <v>1.012</v>
      </c>
    </row>
    <row r="825" spans="1:13" x14ac:dyDescent="0.25">
      <c r="A825" s="659">
        <v>40937</v>
      </c>
      <c r="B825" s="1029" t="s">
        <v>18995</v>
      </c>
      <c r="C825" s="1030" t="s">
        <v>18088</v>
      </c>
      <c r="D825" s="575">
        <f t="shared" si="28"/>
        <v>710.65</v>
      </c>
      <c r="E825" s="576">
        <f t="shared" si="29"/>
        <v>576.26</v>
      </c>
      <c r="I825" s="1032">
        <v>702.23</v>
      </c>
      <c r="L825" s="570" t="s">
        <v>5369</v>
      </c>
      <c r="M825" s="571">
        <f>IFERROR(VLOOKUP(L825,REAJUSTE!A:O,15,),"")</f>
        <v>1.012</v>
      </c>
    </row>
    <row r="826" spans="1:13" x14ac:dyDescent="0.25">
      <c r="A826" s="659">
        <v>40939</v>
      </c>
      <c r="B826" s="1029" t="s">
        <v>18996</v>
      </c>
      <c r="C826" s="1030" t="s">
        <v>18088</v>
      </c>
      <c r="D826" s="575">
        <f t="shared" si="28"/>
        <v>808.12</v>
      </c>
      <c r="E826" s="576">
        <f t="shared" si="29"/>
        <v>655.29999999999995</v>
      </c>
      <c r="I826" s="1032">
        <v>798.54</v>
      </c>
      <c r="L826" s="570" t="s">
        <v>5369</v>
      </c>
      <c r="M826" s="571">
        <f>IFERROR(VLOOKUP(L826,REAJUSTE!A:O,15,),"")</f>
        <v>1.012</v>
      </c>
    </row>
    <row r="827" spans="1:13" x14ac:dyDescent="0.25">
      <c r="A827" s="659">
        <v>40936</v>
      </c>
      <c r="B827" s="1029" t="s">
        <v>18997</v>
      </c>
      <c r="C827" s="1030" t="s">
        <v>18088</v>
      </c>
      <c r="D827" s="575">
        <f t="shared" si="28"/>
        <v>838.87</v>
      </c>
      <c r="E827" s="576">
        <f t="shared" si="29"/>
        <v>680.23</v>
      </c>
      <c r="I827" s="1032">
        <v>828.93</v>
      </c>
      <c r="L827" s="570" t="s">
        <v>5369</v>
      </c>
      <c r="M827" s="571">
        <f>IFERROR(VLOOKUP(L827,REAJUSTE!A:O,15,),"")</f>
        <v>1.012</v>
      </c>
    </row>
    <row r="828" spans="1:13" x14ac:dyDescent="0.25">
      <c r="A828" s="659">
        <v>40930</v>
      </c>
      <c r="B828" s="1029" t="s">
        <v>18998</v>
      </c>
      <c r="C828" s="1030" t="s">
        <v>18088</v>
      </c>
      <c r="D828" s="575">
        <f t="shared" si="28"/>
        <v>315.45</v>
      </c>
      <c r="E828" s="576">
        <f t="shared" si="29"/>
        <v>255.79</v>
      </c>
      <c r="I828" s="1032">
        <v>313.89</v>
      </c>
      <c r="L828" s="570" t="s">
        <v>17250</v>
      </c>
      <c r="M828" s="571">
        <f>IFERROR(VLOOKUP(L828,REAJUSTE!A:O,15,),"")</f>
        <v>1.0049999999999999</v>
      </c>
    </row>
    <row r="829" spans="1:13" ht="18" x14ac:dyDescent="0.25">
      <c r="A829" s="659">
        <v>41222</v>
      </c>
      <c r="B829" s="141" t="s">
        <v>18999</v>
      </c>
      <c r="C829" s="1030" t="s">
        <v>14186</v>
      </c>
      <c r="D829" s="575">
        <f t="shared" si="28"/>
        <v>102.65</v>
      </c>
      <c r="E829" s="576">
        <f t="shared" si="29"/>
        <v>83.23</v>
      </c>
      <c r="I829" s="1032">
        <v>101.44</v>
      </c>
      <c r="L829" s="570" t="s">
        <v>5369</v>
      </c>
      <c r="M829" s="571">
        <f>IFERROR(VLOOKUP(L829,REAJUSTE!A:O,15,),"")</f>
        <v>1.012</v>
      </c>
    </row>
    <row r="830" spans="1:13" x14ac:dyDescent="0.25">
      <c r="A830" s="659">
        <v>40932</v>
      </c>
      <c r="B830" s="1029" t="s">
        <v>19000</v>
      </c>
      <c r="C830" s="1030" t="s">
        <v>14186</v>
      </c>
      <c r="D830" s="575">
        <f>TRUNC(I830*M830,2)</f>
        <v>24.34</v>
      </c>
      <c r="E830" s="576">
        <f>TRUNC(D830/1.2332,2)</f>
        <v>19.73</v>
      </c>
      <c r="I830" s="1032">
        <v>24.22</v>
      </c>
      <c r="L830" s="570" t="s">
        <v>17250</v>
      </c>
      <c r="M830" s="571">
        <f>IFERROR(VLOOKUP(L830,REAJUSTE!A:O,15,),"")</f>
        <v>1.0049999999999999</v>
      </c>
    </row>
    <row r="831" spans="1:13" x14ac:dyDescent="0.25">
      <c r="A831" s="659">
        <v>40934</v>
      </c>
      <c r="B831" s="1029" t="s">
        <v>19001</v>
      </c>
      <c r="C831" s="1030" t="s">
        <v>14186</v>
      </c>
      <c r="D831" s="575">
        <f t="shared" si="28"/>
        <v>26.18</v>
      </c>
      <c r="E831" s="576">
        <f t="shared" si="29"/>
        <v>21.22</v>
      </c>
      <c r="I831" s="1032">
        <v>26.05</v>
      </c>
      <c r="L831" s="570" t="s">
        <v>17250</v>
      </c>
      <c r="M831" s="571">
        <f>IFERROR(VLOOKUP(L831,REAJUSTE!A:O,15,),"")</f>
        <v>1.0049999999999999</v>
      </c>
    </row>
    <row r="832" spans="1:13" x14ac:dyDescent="0.25">
      <c r="A832" s="659">
        <v>40933</v>
      </c>
      <c r="B832" s="1029" t="s">
        <v>19002</v>
      </c>
      <c r="C832" s="1030" t="s">
        <v>14186</v>
      </c>
      <c r="D832" s="575">
        <f t="shared" si="28"/>
        <v>75.08</v>
      </c>
      <c r="E832" s="576">
        <f t="shared" si="29"/>
        <v>60.88</v>
      </c>
      <c r="I832" s="1032">
        <v>74.709999999999994</v>
      </c>
      <c r="L832" s="570" t="s">
        <v>17250</v>
      </c>
      <c r="M832" s="571">
        <f>IFERROR(VLOOKUP(L832,REAJUSTE!A:O,15,),"")</f>
        <v>1.0049999999999999</v>
      </c>
    </row>
    <row r="833" spans="1:13" x14ac:dyDescent="0.25">
      <c r="A833" s="659">
        <v>40935</v>
      </c>
      <c r="B833" s="1029" t="s">
        <v>19003</v>
      </c>
      <c r="C833" s="1030" t="s">
        <v>14186</v>
      </c>
      <c r="D833" s="575">
        <f t="shared" si="28"/>
        <v>73.45</v>
      </c>
      <c r="E833" s="576">
        <f t="shared" si="29"/>
        <v>59.56</v>
      </c>
      <c r="I833" s="1032">
        <v>73.09</v>
      </c>
      <c r="L833" s="570" t="s">
        <v>17250</v>
      </c>
      <c r="M833" s="571">
        <f>IFERROR(VLOOKUP(L833,REAJUSTE!A:O,15,),"")</f>
        <v>1.0049999999999999</v>
      </c>
    </row>
    <row r="834" spans="1:13" x14ac:dyDescent="0.25">
      <c r="A834" s="659">
        <v>41359</v>
      </c>
      <c r="B834" s="1029" t="s">
        <v>19004</v>
      </c>
      <c r="C834" s="1030" t="s">
        <v>14224</v>
      </c>
      <c r="D834" s="575">
        <f t="shared" si="28"/>
        <v>22.96</v>
      </c>
      <c r="E834" s="576">
        <f t="shared" si="29"/>
        <v>18.61</v>
      </c>
      <c r="I834" s="1032">
        <v>22.85</v>
      </c>
      <c r="L834" s="570" t="s">
        <v>17250</v>
      </c>
      <c r="M834" s="571">
        <f>IFERROR(VLOOKUP(L834,REAJUSTE!A:O,15,),"")</f>
        <v>1.0049999999999999</v>
      </c>
    </row>
    <row r="835" spans="1:13" x14ac:dyDescent="0.25">
      <c r="A835" s="565" t="s">
        <v>5306</v>
      </c>
      <c r="B835" s="566"/>
      <c r="C835" s="566"/>
      <c r="D835" s="578"/>
      <c r="E835" s="579"/>
      <c r="F835" s="566"/>
      <c r="G835" s="566"/>
      <c r="H835" s="566"/>
      <c r="I835" s="566"/>
      <c r="L835" s="566"/>
      <c r="M835" s="571" t="str">
        <f>IFERROR(VLOOKUP(L835,REAJUSTE!A:O,15,),"")</f>
        <v/>
      </c>
    </row>
    <row r="836" spans="1:13" ht="18" x14ac:dyDescent="0.25">
      <c r="A836" s="659">
        <v>42878</v>
      </c>
      <c r="B836" s="141" t="s">
        <v>19006</v>
      </c>
      <c r="C836" s="1030" t="s">
        <v>14169</v>
      </c>
      <c r="D836" s="575">
        <f t="shared" si="28"/>
        <v>3813.87</v>
      </c>
      <c r="E836" s="576">
        <f t="shared" si="29"/>
        <v>3092.66</v>
      </c>
      <c r="I836" s="1033">
        <v>3649.64</v>
      </c>
      <c r="L836" s="570" t="s">
        <v>5368</v>
      </c>
      <c r="M836" s="571">
        <f>IFERROR(VLOOKUP(L836,REAJUSTE!A:O,15,),"")</f>
        <v>1.0449999999999999</v>
      </c>
    </row>
    <row r="837" spans="1:13" x14ac:dyDescent="0.25">
      <c r="A837" s="659">
        <v>42888</v>
      </c>
      <c r="B837" s="1029" t="s">
        <v>19007</v>
      </c>
      <c r="C837" s="1030" t="s">
        <v>14169</v>
      </c>
      <c r="D837" s="575">
        <f t="shared" si="28"/>
        <v>10663.86</v>
      </c>
      <c r="E837" s="576">
        <f t="shared" si="29"/>
        <v>8647.2999999999993</v>
      </c>
      <c r="I837" s="1033">
        <v>10204.66</v>
      </c>
      <c r="L837" s="570" t="s">
        <v>5368</v>
      </c>
      <c r="M837" s="571">
        <f>IFERROR(VLOOKUP(L837,REAJUSTE!A:O,15,),"")</f>
        <v>1.0449999999999999</v>
      </c>
    </row>
    <row r="838" spans="1:13" x14ac:dyDescent="0.25">
      <c r="A838" s="565" t="s">
        <v>5307</v>
      </c>
      <c r="B838" s="566"/>
      <c r="C838" s="566"/>
      <c r="D838" s="578"/>
      <c r="E838" s="579"/>
      <c r="F838" s="566"/>
      <c r="G838" s="566"/>
      <c r="H838" s="566"/>
      <c r="I838" s="566"/>
      <c r="L838" s="566"/>
      <c r="M838" s="571" t="str">
        <f>IFERROR(VLOOKUP(L838,REAJUSTE!A:O,15,),"")</f>
        <v/>
      </c>
    </row>
    <row r="839" spans="1:13" x14ac:dyDescent="0.25">
      <c r="A839" s="659">
        <v>40981</v>
      </c>
      <c r="B839" s="1029" t="s">
        <v>19008</v>
      </c>
      <c r="C839" s="1030" t="s">
        <v>18088</v>
      </c>
      <c r="D839" s="575">
        <f t="shared" si="28"/>
        <v>3</v>
      </c>
      <c r="E839" s="576">
        <f t="shared" si="29"/>
        <v>2.4300000000000002</v>
      </c>
      <c r="I839" s="1032">
        <v>2.91</v>
      </c>
      <c r="L839" s="570" t="s">
        <v>5366</v>
      </c>
      <c r="M839" s="571">
        <f>IFERROR(VLOOKUP(L839,REAJUSTE!A:O,15,),"")</f>
        <v>1.0309999999999999</v>
      </c>
    </row>
    <row r="840" spans="1:13" x14ac:dyDescent="0.25">
      <c r="A840" s="659">
        <v>40101</v>
      </c>
      <c r="B840" s="1029" t="s">
        <v>19009</v>
      </c>
      <c r="C840" s="1030" t="s">
        <v>14186</v>
      </c>
      <c r="D840" s="575">
        <f t="shared" si="28"/>
        <v>293.11</v>
      </c>
      <c r="E840" s="576">
        <f t="shared" si="29"/>
        <v>237.68</v>
      </c>
      <c r="I840" s="1032">
        <v>284.3</v>
      </c>
      <c r="L840" s="570" t="s">
        <v>5366</v>
      </c>
      <c r="M840" s="571">
        <f>IFERROR(VLOOKUP(L840,REAJUSTE!A:O,15,),"")</f>
        <v>1.0309999999999999</v>
      </c>
    </row>
    <row r="841" spans="1:13" x14ac:dyDescent="0.25">
      <c r="A841" s="659">
        <v>40110</v>
      </c>
      <c r="B841" s="1029" t="s">
        <v>19010</v>
      </c>
      <c r="C841" s="1030" t="s">
        <v>18086</v>
      </c>
      <c r="D841" s="575">
        <f t="shared" si="28"/>
        <v>65</v>
      </c>
      <c r="E841" s="576">
        <f t="shared" si="29"/>
        <v>52.7</v>
      </c>
      <c r="I841" s="1032">
        <v>63.05</v>
      </c>
      <c r="L841" s="570" t="s">
        <v>5366</v>
      </c>
      <c r="M841" s="571">
        <f>IFERROR(VLOOKUP(L841,REAJUSTE!A:O,15,),"")</f>
        <v>1.0309999999999999</v>
      </c>
    </row>
    <row r="842" spans="1:13" x14ac:dyDescent="0.25">
      <c r="A842" s="659">
        <v>40137</v>
      </c>
      <c r="B842" s="1029" t="s">
        <v>19011</v>
      </c>
      <c r="C842" s="1030" t="s">
        <v>14186</v>
      </c>
      <c r="D842" s="575">
        <f t="shared" si="28"/>
        <v>2332.27</v>
      </c>
      <c r="E842" s="576">
        <f t="shared" si="29"/>
        <v>1891.23</v>
      </c>
      <c r="I842" s="1033">
        <v>2262.15</v>
      </c>
      <c r="L842" s="570" t="s">
        <v>5366</v>
      </c>
      <c r="M842" s="571">
        <f>IFERROR(VLOOKUP(L842,REAJUSTE!A:O,15,),"")</f>
        <v>1.0309999999999999</v>
      </c>
    </row>
    <row r="843" spans="1:13" x14ac:dyDescent="0.25">
      <c r="A843" s="659">
        <v>40138</v>
      </c>
      <c r="B843" s="1029" t="s">
        <v>19012</v>
      </c>
      <c r="C843" s="1030" t="s">
        <v>14186</v>
      </c>
      <c r="D843" s="575">
        <f t="shared" ref="D843:D906" si="30">TRUNC(I843*M843,2)</f>
        <v>3844.19</v>
      </c>
      <c r="E843" s="576">
        <f t="shared" ref="E843:E906" si="31">TRUNC(D843/1.2332,2)</f>
        <v>3117.24</v>
      </c>
      <c r="I843" s="1033">
        <v>3728.61</v>
      </c>
      <c r="L843" s="570" t="s">
        <v>5366</v>
      </c>
      <c r="M843" s="571">
        <f>IFERROR(VLOOKUP(L843,REAJUSTE!A:O,15,),"")</f>
        <v>1.0309999999999999</v>
      </c>
    </row>
    <row r="844" spans="1:13" x14ac:dyDescent="0.25">
      <c r="A844" s="659">
        <v>43336</v>
      </c>
      <c r="B844" s="1029" t="s">
        <v>18087</v>
      </c>
      <c r="C844" s="1030" t="s">
        <v>18088</v>
      </c>
      <c r="D844" s="575">
        <f t="shared" si="30"/>
        <v>2.31</v>
      </c>
      <c r="E844" s="576">
        <f t="shared" si="31"/>
        <v>1.87</v>
      </c>
      <c r="I844" s="1032">
        <v>2.25</v>
      </c>
      <c r="L844" s="570" t="s">
        <v>5366</v>
      </c>
      <c r="M844" s="571">
        <f>IFERROR(VLOOKUP(L844,REAJUSTE!A:O,15,),"")</f>
        <v>1.0309999999999999</v>
      </c>
    </row>
    <row r="845" spans="1:13" x14ac:dyDescent="0.25">
      <c r="A845" s="659">
        <v>40980</v>
      </c>
      <c r="B845" s="1029" t="s">
        <v>19013</v>
      </c>
      <c r="C845" s="1030" t="s">
        <v>18086</v>
      </c>
      <c r="D845" s="575">
        <f t="shared" si="30"/>
        <v>22.03</v>
      </c>
      <c r="E845" s="576">
        <f t="shared" si="31"/>
        <v>17.86</v>
      </c>
      <c r="I845" s="1032">
        <v>21.37</v>
      </c>
      <c r="L845" s="570" t="s">
        <v>5366</v>
      </c>
      <c r="M845" s="571">
        <f>IFERROR(VLOOKUP(L845,REAJUSTE!A:O,15,),"")</f>
        <v>1.0309999999999999</v>
      </c>
    </row>
    <row r="846" spans="1:13" x14ac:dyDescent="0.25">
      <c r="A846" s="659">
        <v>40115</v>
      </c>
      <c r="B846" s="1029" t="s">
        <v>19014</v>
      </c>
      <c r="C846" s="1030" t="s">
        <v>18226</v>
      </c>
      <c r="D846" s="575">
        <f t="shared" si="30"/>
        <v>502.06</v>
      </c>
      <c r="E846" s="576">
        <f t="shared" si="31"/>
        <v>407.11</v>
      </c>
      <c r="I846" s="1032">
        <v>486.97</v>
      </c>
      <c r="L846" s="570" t="s">
        <v>5366</v>
      </c>
      <c r="M846" s="571">
        <f>IFERROR(VLOOKUP(L846,REAJUSTE!A:O,15,),"")</f>
        <v>1.0309999999999999</v>
      </c>
    </row>
    <row r="847" spans="1:13" x14ac:dyDescent="0.25">
      <c r="A847" s="659">
        <v>40104</v>
      </c>
      <c r="B847" s="1029" t="s">
        <v>19015</v>
      </c>
      <c r="C847" s="1030" t="s">
        <v>14224</v>
      </c>
      <c r="D847" s="575">
        <f t="shared" si="30"/>
        <v>24.71</v>
      </c>
      <c r="E847" s="576">
        <f t="shared" si="31"/>
        <v>20.03</v>
      </c>
      <c r="I847" s="1032">
        <v>23.97</v>
      </c>
      <c r="L847" s="570" t="s">
        <v>5366</v>
      </c>
      <c r="M847" s="571">
        <f>IFERROR(VLOOKUP(L847,REAJUSTE!A:O,15,),"")</f>
        <v>1.0309999999999999</v>
      </c>
    </row>
    <row r="848" spans="1:13" ht="18" x14ac:dyDescent="0.25">
      <c r="A848" s="659">
        <v>40143</v>
      </c>
      <c r="B848" s="141" t="s">
        <v>19016</v>
      </c>
      <c r="C848" s="1030" t="s">
        <v>18086</v>
      </c>
      <c r="D848" s="575">
        <f t="shared" si="30"/>
        <v>175.75</v>
      </c>
      <c r="E848" s="576">
        <f t="shared" si="31"/>
        <v>142.51</v>
      </c>
      <c r="I848" s="1032">
        <v>170.47</v>
      </c>
      <c r="L848" s="570" t="s">
        <v>5366</v>
      </c>
      <c r="M848" s="571">
        <f>IFERROR(VLOOKUP(L848,REAJUSTE!A:O,15,),"")</f>
        <v>1.0309999999999999</v>
      </c>
    </row>
    <row r="849" spans="1:13" x14ac:dyDescent="0.25">
      <c r="A849" s="659">
        <v>40107</v>
      </c>
      <c r="B849" s="1029" t="s">
        <v>18095</v>
      </c>
      <c r="C849" s="1030" t="s">
        <v>18086</v>
      </c>
      <c r="D849" s="575">
        <f t="shared" si="30"/>
        <v>10.63</v>
      </c>
      <c r="E849" s="576">
        <f t="shared" si="31"/>
        <v>8.61</v>
      </c>
      <c r="I849" s="1032">
        <v>10.32</v>
      </c>
      <c r="L849" s="570" t="s">
        <v>5366</v>
      </c>
      <c r="M849" s="571">
        <f>IFERROR(VLOOKUP(L849,REAJUSTE!A:O,15,),"")</f>
        <v>1.0309999999999999</v>
      </c>
    </row>
    <row r="850" spans="1:13" x14ac:dyDescent="0.25">
      <c r="A850" s="659">
        <v>40108</v>
      </c>
      <c r="B850" s="1029" t="s">
        <v>19017</v>
      </c>
      <c r="C850" s="1030" t="s">
        <v>18088</v>
      </c>
      <c r="D850" s="575">
        <f t="shared" si="30"/>
        <v>5.0999999999999996</v>
      </c>
      <c r="E850" s="576">
        <f t="shared" si="31"/>
        <v>4.13</v>
      </c>
      <c r="I850" s="1032">
        <v>4.95</v>
      </c>
      <c r="L850" s="570" t="s">
        <v>5366</v>
      </c>
      <c r="M850" s="571">
        <f>IFERROR(VLOOKUP(L850,REAJUSTE!A:O,15,),"")</f>
        <v>1.0309999999999999</v>
      </c>
    </row>
    <row r="851" spans="1:13" x14ac:dyDescent="0.25">
      <c r="A851" s="659">
        <v>40081</v>
      </c>
      <c r="B851" s="1029" t="s">
        <v>19018</v>
      </c>
      <c r="C851" s="1030" t="s">
        <v>18086</v>
      </c>
      <c r="D851" s="575">
        <f t="shared" si="30"/>
        <v>14.14</v>
      </c>
      <c r="E851" s="576">
        <f t="shared" si="31"/>
        <v>11.46</v>
      </c>
      <c r="I851" s="1032">
        <v>13.72</v>
      </c>
      <c r="L851" s="570" t="s">
        <v>5366</v>
      </c>
      <c r="M851" s="571">
        <f>IFERROR(VLOOKUP(L851,REAJUSTE!A:O,15,),"")</f>
        <v>1.0309999999999999</v>
      </c>
    </row>
    <row r="852" spans="1:13" x14ac:dyDescent="0.25">
      <c r="A852" s="659">
        <v>40136</v>
      </c>
      <c r="B852" s="1029" t="s">
        <v>19019</v>
      </c>
      <c r="C852" s="1030" t="s">
        <v>14224</v>
      </c>
      <c r="D852" s="575">
        <f t="shared" si="30"/>
        <v>963.64</v>
      </c>
      <c r="E852" s="576">
        <f t="shared" si="31"/>
        <v>781.41</v>
      </c>
      <c r="I852" s="1032">
        <v>934.67</v>
      </c>
      <c r="L852" s="570" t="s">
        <v>5366</v>
      </c>
      <c r="M852" s="571">
        <f>IFERROR(VLOOKUP(L852,REAJUSTE!A:O,15,),"")</f>
        <v>1.0309999999999999</v>
      </c>
    </row>
    <row r="853" spans="1:13" ht="18" x14ac:dyDescent="0.25">
      <c r="A853" s="659">
        <v>40096</v>
      </c>
      <c r="B853" s="141" t="s">
        <v>19020</v>
      </c>
      <c r="C853" s="1030" t="s">
        <v>14224</v>
      </c>
      <c r="D853" s="575">
        <f t="shared" si="30"/>
        <v>584.49</v>
      </c>
      <c r="E853" s="576">
        <f t="shared" si="31"/>
        <v>473.96</v>
      </c>
      <c r="I853" s="1032">
        <v>566.91999999999996</v>
      </c>
      <c r="L853" s="570" t="s">
        <v>5366</v>
      </c>
      <c r="M853" s="571">
        <f>IFERROR(VLOOKUP(L853,REAJUSTE!A:O,15,),"")</f>
        <v>1.0309999999999999</v>
      </c>
    </row>
    <row r="854" spans="1:13" x14ac:dyDescent="0.25">
      <c r="A854" s="659">
        <v>40134</v>
      </c>
      <c r="B854" s="1029" t="s">
        <v>19021</v>
      </c>
      <c r="C854" s="1030" t="s">
        <v>18088</v>
      </c>
      <c r="D854" s="575">
        <f t="shared" si="30"/>
        <v>9.74</v>
      </c>
      <c r="E854" s="576">
        <f t="shared" si="31"/>
        <v>7.89</v>
      </c>
      <c r="I854" s="1032">
        <v>9.4499999999999993</v>
      </c>
      <c r="L854" s="570" t="s">
        <v>5366</v>
      </c>
      <c r="M854" s="571">
        <f>IFERROR(VLOOKUP(L854,REAJUSTE!A:O,15,),"")</f>
        <v>1.0309999999999999</v>
      </c>
    </row>
    <row r="855" spans="1:13" x14ac:dyDescent="0.25">
      <c r="A855" s="659">
        <v>40105</v>
      </c>
      <c r="B855" s="1029" t="s">
        <v>19022</v>
      </c>
      <c r="C855" s="1030" t="s">
        <v>18088</v>
      </c>
      <c r="D855" s="575">
        <f t="shared" si="30"/>
        <v>1.1000000000000001</v>
      </c>
      <c r="E855" s="576">
        <f t="shared" si="31"/>
        <v>0.89</v>
      </c>
      <c r="I855" s="1032">
        <v>1.07</v>
      </c>
      <c r="L855" s="570" t="s">
        <v>5366</v>
      </c>
      <c r="M855" s="571">
        <f>IFERROR(VLOOKUP(L855,REAJUSTE!A:O,15,),"")</f>
        <v>1.0309999999999999</v>
      </c>
    </row>
    <row r="856" spans="1:13" x14ac:dyDescent="0.25">
      <c r="A856" s="659">
        <v>40084</v>
      </c>
      <c r="B856" s="1029" t="s">
        <v>19023</v>
      </c>
      <c r="C856" s="1030" t="s">
        <v>14224</v>
      </c>
      <c r="D856" s="575">
        <f t="shared" si="30"/>
        <v>2.78</v>
      </c>
      <c r="E856" s="576">
        <f t="shared" si="31"/>
        <v>2.25</v>
      </c>
      <c r="I856" s="1032">
        <v>2.7</v>
      </c>
      <c r="L856" s="570" t="s">
        <v>5366</v>
      </c>
      <c r="M856" s="571">
        <f>IFERROR(VLOOKUP(L856,REAJUSTE!A:O,15,),"")</f>
        <v>1.0309999999999999</v>
      </c>
    </row>
    <row r="857" spans="1:13" x14ac:dyDescent="0.25">
      <c r="A857" s="659">
        <v>40144</v>
      </c>
      <c r="B857" s="1029" t="s">
        <v>19024</v>
      </c>
      <c r="C857" s="1030" t="s">
        <v>14224</v>
      </c>
      <c r="D857" s="575">
        <f t="shared" si="30"/>
        <v>224.98</v>
      </c>
      <c r="E857" s="576">
        <f t="shared" si="31"/>
        <v>182.43</v>
      </c>
      <c r="I857" s="1032">
        <v>218.22</v>
      </c>
      <c r="L857" s="570" t="s">
        <v>5366</v>
      </c>
      <c r="M857" s="571">
        <f>IFERROR(VLOOKUP(L857,REAJUSTE!A:O,15,),"")</f>
        <v>1.0309999999999999</v>
      </c>
    </row>
    <row r="858" spans="1:13" x14ac:dyDescent="0.25">
      <c r="A858" s="659">
        <v>40106</v>
      </c>
      <c r="B858" s="1029" t="s">
        <v>19025</v>
      </c>
      <c r="C858" s="1030" t="s">
        <v>18086</v>
      </c>
      <c r="D858" s="575">
        <f t="shared" si="30"/>
        <v>19.21</v>
      </c>
      <c r="E858" s="576">
        <f t="shared" si="31"/>
        <v>15.57</v>
      </c>
      <c r="I858" s="1032">
        <v>18.64</v>
      </c>
      <c r="L858" s="570" t="s">
        <v>5366</v>
      </c>
      <c r="M858" s="571">
        <f>IFERROR(VLOOKUP(L858,REAJUSTE!A:O,15,),"")</f>
        <v>1.0309999999999999</v>
      </c>
    </row>
    <row r="859" spans="1:13" x14ac:dyDescent="0.25">
      <c r="A859" s="659">
        <v>40135</v>
      </c>
      <c r="B859" s="1029" t="s">
        <v>19026</v>
      </c>
      <c r="C859" s="1030" t="s">
        <v>18088</v>
      </c>
      <c r="D859" s="575">
        <f t="shared" si="30"/>
        <v>22.96</v>
      </c>
      <c r="E859" s="576">
        <f t="shared" si="31"/>
        <v>18.61</v>
      </c>
      <c r="I859" s="1032">
        <v>22.27</v>
      </c>
      <c r="L859" s="570" t="s">
        <v>5366</v>
      </c>
      <c r="M859" s="571">
        <f>IFERROR(VLOOKUP(L859,REAJUSTE!A:O,15,),"")</f>
        <v>1.0309999999999999</v>
      </c>
    </row>
    <row r="860" spans="1:13" x14ac:dyDescent="0.25">
      <c r="A860" s="659">
        <v>40111</v>
      </c>
      <c r="B860" s="1029" t="s">
        <v>19027</v>
      </c>
      <c r="C860" s="1030" t="s">
        <v>18088</v>
      </c>
      <c r="D860" s="575">
        <f t="shared" si="30"/>
        <v>9.73</v>
      </c>
      <c r="E860" s="576">
        <f t="shared" si="31"/>
        <v>7.89</v>
      </c>
      <c r="I860" s="1032">
        <v>9.44</v>
      </c>
      <c r="L860" s="570" t="s">
        <v>5366</v>
      </c>
      <c r="M860" s="571">
        <f>IFERROR(VLOOKUP(L860,REAJUSTE!A:O,15,),"")</f>
        <v>1.0309999999999999</v>
      </c>
    </row>
    <row r="861" spans="1:13" x14ac:dyDescent="0.25">
      <c r="A861" s="659">
        <v>40126</v>
      </c>
      <c r="B861" s="1029" t="s">
        <v>19028</v>
      </c>
      <c r="C861" s="1030" t="s">
        <v>18088</v>
      </c>
      <c r="D861" s="575">
        <f t="shared" si="30"/>
        <v>7.02</v>
      </c>
      <c r="E861" s="576">
        <f t="shared" si="31"/>
        <v>5.69</v>
      </c>
      <c r="I861" s="1032">
        <v>6.81</v>
      </c>
      <c r="L861" s="570" t="s">
        <v>5366</v>
      </c>
      <c r="M861" s="571">
        <f>IFERROR(VLOOKUP(L861,REAJUSTE!A:O,15,),"")</f>
        <v>1.0309999999999999</v>
      </c>
    </row>
    <row r="862" spans="1:13" x14ac:dyDescent="0.25">
      <c r="A862" s="659">
        <v>40127</v>
      </c>
      <c r="B862" s="1029" t="s">
        <v>19029</v>
      </c>
      <c r="C862" s="1030" t="s">
        <v>18088</v>
      </c>
      <c r="D862" s="575">
        <f t="shared" si="30"/>
        <v>9.66</v>
      </c>
      <c r="E862" s="576">
        <f t="shared" si="31"/>
        <v>7.83</v>
      </c>
      <c r="I862" s="1032">
        <v>9.3699999999999992</v>
      </c>
      <c r="L862" s="570" t="s">
        <v>5366</v>
      </c>
      <c r="M862" s="571">
        <f>IFERROR(VLOOKUP(L862,REAJUSTE!A:O,15,),"")</f>
        <v>1.0309999999999999</v>
      </c>
    </row>
    <row r="863" spans="1:13" x14ac:dyDescent="0.25">
      <c r="A863" s="659">
        <v>40128</v>
      </c>
      <c r="B863" s="1029" t="s">
        <v>19030</v>
      </c>
      <c r="C863" s="1030" t="s">
        <v>18088</v>
      </c>
      <c r="D863" s="575">
        <f t="shared" si="30"/>
        <v>12.83</v>
      </c>
      <c r="E863" s="576">
        <f t="shared" si="31"/>
        <v>10.4</v>
      </c>
      <c r="I863" s="1032">
        <v>12.45</v>
      </c>
      <c r="L863" s="570" t="s">
        <v>5366</v>
      </c>
      <c r="M863" s="571">
        <f>IFERROR(VLOOKUP(L863,REAJUSTE!A:O,15,),"")</f>
        <v>1.0309999999999999</v>
      </c>
    </row>
    <row r="864" spans="1:13" x14ac:dyDescent="0.25">
      <c r="A864" s="659">
        <v>40129</v>
      </c>
      <c r="B864" s="1029" t="s">
        <v>19031</v>
      </c>
      <c r="C864" s="1030" t="s">
        <v>18088</v>
      </c>
      <c r="D864" s="575">
        <f t="shared" si="30"/>
        <v>16.95</v>
      </c>
      <c r="E864" s="576">
        <f t="shared" si="31"/>
        <v>13.74</v>
      </c>
      <c r="I864" s="1032">
        <v>16.45</v>
      </c>
      <c r="L864" s="570" t="s">
        <v>5366</v>
      </c>
      <c r="M864" s="571">
        <f>IFERROR(VLOOKUP(L864,REAJUSTE!A:O,15,),"")</f>
        <v>1.0309999999999999</v>
      </c>
    </row>
    <row r="865" spans="1:13" x14ac:dyDescent="0.25">
      <c r="A865" s="659">
        <v>40085</v>
      </c>
      <c r="B865" s="1029" t="s">
        <v>19032</v>
      </c>
      <c r="C865" s="1030" t="s">
        <v>14224</v>
      </c>
      <c r="D865" s="575">
        <f t="shared" si="30"/>
        <v>2.08</v>
      </c>
      <c r="E865" s="576">
        <f t="shared" si="31"/>
        <v>1.68</v>
      </c>
      <c r="I865" s="1032">
        <v>2.02</v>
      </c>
      <c r="L865" s="570" t="s">
        <v>5366</v>
      </c>
      <c r="M865" s="571">
        <f>IFERROR(VLOOKUP(L865,REAJUSTE!A:O,15,),"")</f>
        <v>1.0309999999999999</v>
      </c>
    </row>
    <row r="866" spans="1:13" x14ac:dyDescent="0.25">
      <c r="A866" s="659">
        <v>40086</v>
      </c>
      <c r="B866" s="1029" t="s">
        <v>19033</v>
      </c>
      <c r="C866" s="1030" t="s">
        <v>14224</v>
      </c>
      <c r="D866" s="575">
        <f t="shared" si="30"/>
        <v>50.67</v>
      </c>
      <c r="E866" s="576">
        <f t="shared" si="31"/>
        <v>41.08</v>
      </c>
      <c r="I866" s="1032">
        <v>49.15</v>
      </c>
      <c r="L866" s="570" t="s">
        <v>5366</v>
      </c>
      <c r="M866" s="571">
        <f>IFERROR(VLOOKUP(L866,REAJUSTE!A:O,15,),"")</f>
        <v>1.0309999999999999</v>
      </c>
    </row>
    <row r="867" spans="1:13" x14ac:dyDescent="0.25">
      <c r="A867" s="659">
        <v>40087</v>
      </c>
      <c r="B867" s="1029" t="s">
        <v>19034</v>
      </c>
      <c r="C867" s="1030" t="s">
        <v>14186</v>
      </c>
      <c r="D867" s="575">
        <f t="shared" si="30"/>
        <v>198.47</v>
      </c>
      <c r="E867" s="576">
        <f t="shared" si="31"/>
        <v>160.93</v>
      </c>
      <c r="I867" s="1032">
        <v>192.51</v>
      </c>
      <c r="L867" s="570" t="s">
        <v>5366</v>
      </c>
      <c r="M867" s="571">
        <f>IFERROR(VLOOKUP(L867,REAJUSTE!A:O,15,),"")</f>
        <v>1.0309999999999999</v>
      </c>
    </row>
    <row r="868" spans="1:13" ht="18" x14ac:dyDescent="0.25">
      <c r="A868" s="659">
        <v>40983</v>
      </c>
      <c r="B868" s="141" t="s">
        <v>19035</v>
      </c>
      <c r="C868" s="1030" t="s">
        <v>14224</v>
      </c>
      <c r="D868" s="575">
        <f t="shared" si="30"/>
        <v>16.489999999999998</v>
      </c>
      <c r="E868" s="576">
        <f t="shared" si="31"/>
        <v>13.37</v>
      </c>
      <c r="I868" s="1032">
        <v>16</v>
      </c>
      <c r="L868" s="570" t="s">
        <v>5366</v>
      </c>
      <c r="M868" s="571">
        <f>IFERROR(VLOOKUP(L868,REAJUSTE!A:O,15,),"")</f>
        <v>1.0309999999999999</v>
      </c>
    </row>
    <row r="869" spans="1:13" x14ac:dyDescent="0.25">
      <c r="A869" s="659">
        <v>40100</v>
      </c>
      <c r="B869" s="1029" t="s">
        <v>19036</v>
      </c>
      <c r="C869" s="1030" t="s">
        <v>14224</v>
      </c>
      <c r="D869" s="575">
        <f t="shared" si="30"/>
        <v>168.8</v>
      </c>
      <c r="E869" s="576">
        <f t="shared" si="31"/>
        <v>136.87</v>
      </c>
      <c r="I869" s="1032">
        <v>163.72999999999999</v>
      </c>
      <c r="L869" s="570" t="s">
        <v>5366</v>
      </c>
      <c r="M869" s="571">
        <f>IFERROR(VLOOKUP(L869,REAJUSTE!A:O,15,),"")</f>
        <v>1.0309999999999999</v>
      </c>
    </row>
    <row r="870" spans="1:13" x14ac:dyDescent="0.25">
      <c r="A870" s="659">
        <v>40141</v>
      </c>
      <c r="B870" s="1029" t="s">
        <v>19037</v>
      </c>
      <c r="C870" s="1030" t="s">
        <v>14224</v>
      </c>
      <c r="D870" s="575">
        <f t="shared" si="30"/>
        <v>89.51</v>
      </c>
      <c r="E870" s="576">
        <f t="shared" si="31"/>
        <v>72.58</v>
      </c>
      <c r="I870" s="1032">
        <v>86.82</v>
      </c>
      <c r="L870" s="570" t="s">
        <v>5366</v>
      </c>
      <c r="M870" s="571">
        <f>IFERROR(VLOOKUP(L870,REAJUSTE!A:O,15,),"")</f>
        <v>1.0309999999999999</v>
      </c>
    </row>
    <row r="871" spans="1:13" x14ac:dyDescent="0.25">
      <c r="A871" s="659">
        <v>40118</v>
      </c>
      <c r="B871" s="1029" t="s">
        <v>19038</v>
      </c>
      <c r="C871" s="1030" t="s">
        <v>18088</v>
      </c>
      <c r="D871" s="575">
        <f t="shared" si="30"/>
        <v>119.48</v>
      </c>
      <c r="E871" s="576">
        <f t="shared" si="31"/>
        <v>96.88</v>
      </c>
      <c r="I871" s="1032">
        <v>115.89</v>
      </c>
      <c r="L871" s="570" t="s">
        <v>5366</v>
      </c>
      <c r="M871" s="571">
        <f>IFERROR(VLOOKUP(L871,REAJUSTE!A:O,15,),"")</f>
        <v>1.0309999999999999</v>
      </c>
    </row>
    <row r="872" spans="1:13" x14ac:dyDescent="0.25">
      <c r="A872" s="659">
        <v>40116</v>
      </c>
      <c r="B872" s="1029" t="s">
        <v>19039</v>
      </c>
      <c r="C872" s="1030" t="s">
        <v>18088</v>
      </c>
      <c r="D872" s="575">
        <f t="shared" si="30"/>
        <v>109.69</v>
      </c>
      <c r="E872" s="576">
        <f t="shared" si="31"/>
        <v>88.94</v>
      </c>
      <c r="I872" s="1032">
        <v>106.4</v>
      </c>
      <c r="L872" s="570" t="s">
        <v>5366</v>
      </c>
      <c r="M872" s="571">
        <f>IFERROR(VLOOKUP(L872,REAJUSTE!A:O,15,),"")</f>
        <v>1.0309999999999999</v>
      </c>
    </row>
    <row r="873" spans="1:13" x14ac:dyDescent="0.25">
      <c r="A873" s="659">
        <v>40117</v>
      </c>
      <c r="B873" s="1029" t="s">
        <v>19040</v>
      </c>
      <c r="C873" s="1030" t="s">
        <v>18088</v>
      </c>
      <c r="D873" s="575">
        <f t="shared" si="30"/>
        <v>71.75</v>
      </c>
      <c r="E873" s="576">
        <f t="shared" si="31"/>
        <v>58.18</v>
      </c>
      <c r="I873" s="1032">
        <v>69.599999999999994</v>
      </c>
      <c r="L873" s="570" t="s">
        <v>5366</v>
      </c>
      <c r="M873" s="571">
        <f>IFERROR(VLOOKUP(L873,REAJUSTE!A:O,15,),"")</f>
        <v>1.0309999999999999</v>
      </c>
    </row>
    <row r="874" spans="1:13" x14ac:dyDescent="0.25">
      <c r="A874" s="659">
        <v>40148</v>
      </c>
      <c r="B874" s="1029" t="s">
        <v>19041</v>
      </c>
      <c r="C874" s="1030" t="s">
        <v>14224</v>
      </c>
      <c r="D874" s="575">
        <f t="shared" si="30"/>
        <v>4.82</v>
      </c>
      <c r="E874" s="576">
        <f t="shared" si="31"/>
        <v>3.9</v>
      </c>
      <c r="I874" s="1032">
        <v>4.68</v>
      </c>
      <c r="L874" s="570" t="s">
        <v>5366</v>
      </c>
      <c r="M874" s="571">
        <f>IFERROR(VLOOKUP(L874,REAJUSTE!A:O,15,),"")</f>
        <v>1.0309999999999999</v>
      </c>
    </row>
    <row r="875" spans="1:13" x14ac:dyDescent="0.25">
      <c r="A875" s="659">
        <v>40112</v>
      </c>
      <c r="B875" s="1029" t="s">
        <v>19042</v>
      </c>
      <c r="C875" s="1030" t="s">
        <v>18088</v>
      </c>
      <c r="D875" s="575">
        <f t="shared" si="30"/>
        <v>3.52</v>
      </c>
      <c r="E875" s="576">
        <f t="shared" si="31"/>
        <v>2.85</v>
      </c>
      <c r="I875" s="1032">
        <v>3.42</v>
      </c>
      <c r="L875" s="570" t="s">
        <v>5366</v>
      </c>
      <c r="M875" s="571">
        <f>IFERROR(VLOOKUP(L875,REAJUSTE!A:O,15,),"")</f>
        <v>1.0309999999999999</v>
      </c>
    </row>
    <row r="876" spans="1:13" x14ac:dyDescent="0.25">
      <c r="A876" s="659">
        <v>40149</v>
      </c>
      <c r="B876" s="1029" t="s">
        <v>19043</v>
      </c>
      <c r="C876" s="1030" t="s">
        <v>18088</v>
      </c>
      <c r="D876" s="575">
        <f t="shared" si="30"/>
        <v>9.89</v>
      </c>
      <c r="E876" s="576">
        <f t="shared" si="31"/>
        <v>8.01</v>
      </c>
      <c r="I876" s="1032">
        <v>9.6</v>
      </c>
      <c r="L876" s="570" t="s">
        <v>5366</v>
      </c>
      <c r="M876" s="571">
        <f>IFERROR(VLOOKUP(L876,REAJUSTE!A:O,15,),"")</f>
        <v>1.0309999999999999</v>
      </c>
    </row>
    <row r="877" spans="1:13" x14ac:dyDescent="0.25">
      <c r="A877" s="659">
        <v>40094</v>
      </c>
      <c r="B877" s="1029" t="s">
        <v>19044</v>
      </c>
      <c r="C877" s="1030" t="s">
        <v>18088</v>
      </c>
      <c r="D877" s="575">
        <f t="shared" si="30"/>
        <v>166.09</v>
      </c>
      <c r="E877" s="576">
        <f t="shared" si="31"/>
        <v>134.68</v>
      </c>
      <c r="I877" s="1032">
        <v>161.1</v>
      </c>
      <c r="L877" s="570" t="s">
        <v>5366</v>
      </c>
      <c r="M877" s="571">
        <f>IFERROR(VLOOKUP(L877,REAJUSTE!A:O,15,),"")</f>
        <v>1.0309999999999999</v>
      </c>
    </row>
    <row r="878" spans="1:13" x14ac:dyDescent="0.25">
      <c r="A878" s="659">
        <v>40095</v>
      </c>
      <c r="B878" s="1029" t="s">
        <v>19045</v>
      </c>
      <c r="C878" s="1030" t="s">
        <v>18088</v>
      </c>
      <c r="D878" s="575">
        <f t="shared" si="30"/>
        <v>512.23</v>
      </c>
      <c r="E878" s="576">
        <f t="shared" si="31"/>
        <v>415.36</v>
      </c>
      <c r="I878" s="1032">
        <v>496.83</v>
      </c>
      <c r="L878" s="570" t="s">
        <v>5366</v>
      </c>
      <c r="M878" s="571">
        <f>IFERROR(VLOOKUP(L878,REAJUSTE!A:O,15,),"")</f>
        <v>1.0309999999999999</v>
      </c>
    </row>
    <row r="879" spans="1:13" x14ac:dyDescent="0.25">
      <c r="A879" s="659">
        <v>40114</v>
      </c>
      <c r="B879" s="1029" t="s">
        <v>19046</v>
      </c>
      <c r="C879" s="1030" t="s">
        <v>18226</v>
      </c>
      <c r="D879" s="575">
        <f t="shared" si="30"/>
        <v>431.19</v>
      </c>
      <c r="E879" s="576">
        <f t="shared" si="31"/>
        <v>349.65</v>
      </c>
      <c r="I879" s="1032">
        <v>418.23</v>
      </c>
      <c r="L879" s="570" t="s">
        <v>5366</v>
      </c>
      <c r="M879" s="571">
        <f>IFERROR(VLOOKUP(L879,REAJUSTE!A:O,15,),"")</f>
        <v>1.0309999999999999</v>
      </c>
    </row>
    <row r="880" spans="1:13" ht="18" x14ac:dyDescent="0.25">
      <c r="A880" s="659">
        <v>41134</v>
      </c>
      <c r="B880" s="141" t="s">
        <v>19047</v>
      </c>
      <c r="C880" s="1030" t="s">
        <v>18086</v>
      </c>
      <c r="D880" s="575">
        <f t="shared" si="30"/>
        <v>180.5</v>
      </c>
      <c r="E880" s="576">
        <f t="shared" si="31"/>
        <v>146.36000000000001</v>
      </c>
      <c r="I880" s="1032">
        <v>175.08</v>
      </c>
      <c r="L880" s="570" t="s">
        <v>5366</v>
      </c>
      <c r="M880" s="571">
        <f>IFERROR(VLOOKUP(L880,REAJUSTE!A:O,15,),"")</f>
        <v>1.0309999999999999</v>
      </c>
    </row>
    <row r="881" spans="1:13" x14ac:dyDescent="0.25">
      <c r="A881" s="659">
        <v>40130</v>
      </c>
      <c r="B881" s="1029" t="s">
        <v>19048</v>
      </c>
      <c r="C881" s="1030" t="s">
        <v>18226</v>
      </c>
      <c r="D881" s="575">
        <f t="shared" si="30"/>
        <v>542.97</v>
      </c>
      <c r="E881" s="576">
        <f t="shared" si="31"/>
        <v>440.29</v>
      </c>
      <c r="I881" s="1032">
        <v>526.65</v>
      </c>
      <c r="L881" s="570" t="s">
        <v>5366</v>
      </c>
      <c r="M881" s="571">
        <f>IFERROR(VLOOKUP(L881,REAJUSTE!A:O,15,),"")</f>
        <v>1.0309999999999999</v>
      </c>
    </row>
    <row r="882" spans="1:13" x14ac:dyDescent="0.25">
      <c r="A882" s="659">
        <v>40131</v>
      </c>
      <c r="B882" s="1029" t="s">
        <v>19049</v>
      </c>
      <c r="C882" s="1030" t="s">
        <v>18226</v>
      </c>
      <c r="D882" s="575">
        <f t="shared" si="30"/>
        <v>468.02</v>
      </c>
      <c r="E882" s="576">
        <f t="shared" si="31"/>
        <v>379.51</v>
      </c>
      <c r="I882" s="1032">
        <v>453.95</v>
      </c>
      <c r="L882" s="570" t="s">
        <v>5366</v>
      </c>
      <c r="M882" s="571">
        <f>IFERROR(VLOOKUP(L882,REAJUSTE!A:O,15,),"")</f>
        <v>1.0309999999999999</v>
      </c>
    </row>
    <row r="883" spans="1:13" x14ac:dyDescent="0.25">
      <c r="A883" s="659">
        <v>40083</v>
      </c>
      <c r="B883" s="1029" t="s">
        <v>19050</v>
      </c>
      <c r="C883" s="1030" t="s">
        <v>18088</v>
      </c>
      <c r="D883" s="575">
        <f t="shared" si="30"/>
        <v>5.16</v>
      </c>
      <c r="E883" s="576">
        <f t="shared" si="31"/>
        <v>4.18</v>
      </c>
      <c r="I883" s="1032">
        <v>5.01</v>
      </c>
      <c r="L883" s="570" t="s">
        <v>5366</v>
      </c>
      <c r="M883" s="571">
        <f>IFERROR(VLOOKUP(L883,REAJUSTE!A:O,15,),"")</f>
        <v>1.0309999999999999</v>
      </c>
    </row>
    <row r="884" spans="1:13" x14ac:dyDescent="0.25">
      <c r="A884" s="659">
        <v>40079</v>
      </c>
      <c r="B884" s="1029" t="s">
        <v>19051</v>
      </c>
      <c r="C884" s="1030" t="s">
        <v>18086</v>
      </c>
      <c r="D884" s="575">
        <f t="shared" si="30"/>
        <v>42.66</v>
      </c>
      <c r="E884" s="576">
        <f t="shared" si="31"/>
        <v>34.590000000000003</v>
      </c>
      <c r="I884" s="1032">
        <v>41.38</v>
      </c>
      <c r="L884" s="570" t="s">
        <v>5366</v>
      </c>
      <c r="M884" s="571">
        <f>IFERROR(VLOOKUP(L884,REAJUSTE!A:O,15,),"")</f>
        <v>1.0309999999999999</v>
      </c>
    </row>
    <row r="885" spans="1:13" x14ac:dyDescent="0.25">
      <c r="A885" s="659">
        <v>40082</v>
      </c>
      <c r="B885" s="1029" t="s">
        <v>19052</v>
      </c>
      <c r="C885" s="1030" t="s">
        <v>18088</v>
      </c>
      <c r="D885" s="575">
        <f t="shared" si="30"/>
        <v>0.19</v>
      </c>
      <c r="E885" s="576">
        <f t="shared" si="31"/>
        <v>0.15</v>
      </c>
      <c r="I885" s="1032">
        <v>0.19</v>
      </c>
      <c r="L885" s="570" t="s">
        <v>5366</v>
      </c>
      <c r="M885" s="571">
        <f>IFERROR(VLOOKUP(L885,REAJUSTE!A:O,15,),"")</f>
        <v>1.0309999999999999</v>
      </c>
    </row>
    <row r="886" spans="1:13" x14ac:dyDescent="0.25">
      <c r="A886" s="659">
        <v>40119</v>
      </c>
      <c r="B886" s="1029" t="s">
        <v>19053</v>
      </c>
      <c r="C886" s="1030" t="s">
        <v>18088</v>
      </c>
      <c r="D886" s="575">
        <f t="shared" si="30"/>
        <v>57.93</v>
      </c>
      <c r="E886" s="576">
        <f t="shared" si="31"/>
        <v>46.97</v>
      </c>
      <c r="I886" s="1032">
        <v>56.19</v>
      </c>
      <c r="L886" s="570" t="s">
        <v>5366</v>
      </c>
      <c r="M886" s="571">
        <f>IFERROR(VLOOKUP(L886,REAJUSTE!A:O,15,),"")</f>
        <v>1.0309999999999999</v>
      </c>
    </row>
    <row r="887" spans="1:13" x14ac:dyDescent="0.25">
      <c r="A887" s="659">
        <v>40122</v>
      </c>
      <c r="B887" s="1029" t="s">
        <v>19053</v>
      </c>
      <c r="C887" s="1030" t="s">
        <v>18226</v>
      </c>
      <c r="D887" s="575">
        <f t="shared" si="30"/>
        <v>654.98</v>
      </c>
      <c r="E887" s="576">
        <f t="shared" si="31"/>
        <v>531.12</v>
      </c>
      <c r="I887" s="1032">
        <v>635.29</v>
      </c>
      <c r="L887" s="570" t="s">
        <v>5366</v>
      </c>
      <c r="M887" s="571">
        <f>IFERROR(VLOOKUP(L887,REAJUSTE!A:O,15,),"")</f>
        <v>1.0309999999999999</v>
      </c>
    </row>
    <row r="888" spans="1:13" x14ac:dyDescent="0.25">
      <c r="A888" s="659">
        <v>40120</v>
      </c>
      <c r="B888" s="1029" t="s">
        <v>19054</v>
      </c>
      <c r="C888" s="1030" t="s">
        <v>18088</v>
      </c>
      <c r="D888" s="575">
        <f t="shared" si="30"/>
        <v>19.989999999999998</v>
      </c>
      <c r="E888" s="576">
        <f t="shared" si="31"/>
        <v>16.2</v>
      </c>
      <c r="I888" s="1032">
        <v>19.39</v>
      </c>
      <c r="L888" s="570" t="s">
        <v>5366</v>
      </c>
      <c r="M888" s="571">
        <f>IFERROR(VLOOKUP(L888,REAJUSTE!A:O,15,),"")</f>
        <v>1.0309999999999999</v>
      </c>
    </row>
    <row r="889" spans="1:13" x14ac:dyDescent="0.25">
      <c r="A889" s="659">
        <v>40121</v>
      </c>
      <c r="B889" s="1029" t="s">
        <v>19055</v>
      </c>
      <c r="C889" s="1030" t="s">
        <v>18088</v>
      </c>
      <c r="D889" s="575">
        <f t="shared" si="30"/>
        <v>67.72</v>
      </c>
      <c r="E889" s="576">
        <f t="shared" si="31"/>
        <v>54.91</v>
      </c>
      <c r="I889" s="1032">
        <v>65.69</v>
      </c>
      <c r="L889" s="570" t="s">
        <v>5366</v>
      </c>
      <c r="M889" s="571">
        <f>IFERROR(VLOOKUP(L889,REAJUSTE!A:O,15,),"")</f>
        <v>1.0309999999999999</v>
      </c>
    </row>
    <row r="890" spans="1:13" x14ac:dyDescent="0.25">
      <c r="A890" s="659">
        <v>40123</v>
      </c>
      <c r="B890" s="1029" t="s">
        <v>19055</v>
      </c>
      <c r="C890" s="1030" t="s">
        <v>18226</v>
      </c>
      <c r="D890" s="575">
        <f t="shared" si="30"/>
        <v>717.69</v>
      </c>
      <c r="E890" s="576">
        <f t="shared" si="31"/>
        <v>581.97</v>
      </c>
      <c r="I890" s="1032">
        <v>696.12</v>
      </c>
      <c r="L890" s="570" t="s">
        <v>5366</v>
      </c>
      <c r="M890" s="571">
        <f>IFERROR(VLOOKUP(L890,REAJUSTE!A:O,15,),"")</f>
        <v>1.0309999999999999</v>
      </c>
    </row>
    <row r="891" spans="1:13" x14ac:dyDescent="0.25">
      <c r="A891" s="659">
        <v>40080</v>
      </c>
      <c r="B891" s="1029" t="s">
        <v>19056</v>
      </c>
      <c r="C891" s="1030" t="s">
        <v>18086</v>
      </c>
      <c r="D891" s="575">
        <f t="shared" si="30"/>
        <v>3.3</v>
      </c>
      <c r="E891" s="576">
        <f t="shared" si="31"/>
        <v>2.67</v>
      </c>
      <c r="I891" s="1032">
        <v>3.21</v>
      </c>
      <c r="L891" s="570" t="s">
        <v>5366</v>
      </c>
      <c r="M891" s="571">
        <f>IFERROR(VLOOKUP(L891,REAJUSTE!A:O,15,),"")</f>
        <v>1.0309999999999999</v>
      </c>
    </row>
    <row r="892" spans="1:13" x14ac:dyDescent="0.25">
      <c r="A892" s="659">
        <v>40089</v>
      </c>
      <c r="B892" s="1029" t="s">
        <v>19057</v>
      </c>
      <c r="C892" s="1030" t="s">
        <v>14186</v>
      </c>
      <c r="D892" s="575">
        <f t="shared" si="30"/>
        <v>2612.19</v>
      </c>
      <c r="E892" s="576">
        <f t="shared" si="31"/>
        <v>2118.2199999999998</v>
      </c>
      <c r="I892" s="1033">
        <v>2533.65</v>
      </c>
      <c r="L892" s="570" t="s">
        <v>5366</v>
      </c>
      <c r="M892" s="571">
        <f>IFERROR(VLOOKUP(L892,REAJUSTE!A:O,15,),"")</f>
        <v>1.0309999999999999</v>
      </c>
    </row>
    <row r="893" spans="1:13" x14ac:dyDescent="0.25">
      <c r="A893" s="659">
        <v>40088</v>
      </c>
      <c r="B893" s="1029" t="s">
        <v>19058</v>
      </c>
      <c r="C893" s="1030" t="s">
        <v>14186</v>
      </c>
      <c r="D893" s="575">
        <f t="shared" si="30"/>
        <v>1261.53</v>
      </c>
      <c r="E893" s="576">
        <f t="shared" si="31"/>
        <v>1022.97</v>
      </c>
      <c r="I893" s="1033">
        <v>1223.5999999999999</v>
      </c>
      <c r="L893" s="570" t="s">
        <v>5366</v>
      </c>
      <c r="M893" s="571">
        <f>IFERROR(VLOOKUP(L893,REAJUSTE!A:O,15,),"")</f>
        <v>1.0309999999999999</v>
      </c>
    </row>
    <row r="894" spans="1:13" x14ac:dyDescent="0.25">
      <c r="A894" s="659">
        <v>40092</v>
      </c>
      <c r="B894" s="1029" t="s">
        <v>19059</v>
      </c>
      <c r="C894" s="1030" t="s">
        <v>14186</v>
      </c>
      <c r="D894" s="575">
        <f t="shared" si="30"/>
        <v>467.26</v>
      </c>
      <c r="E894" s="576">
        <f t="shared" si="31"/>
        <v>378.9</v>
      </c>
      <c r="I894" s="1032">
        <v>453.22</v>
      </c>
      <c r="L894" s="570" t="s">
        <v>5366</v>
      </c>
      <c r="M894" s="571">
        <f>IFERROR(VLOOKUP(L894,REAJUSTE!A:O,15,),"")</f>
        <v>1.0309999999999999</v>
      </c>
    </row>
    <row r="895" spans="1:13" x14ac:dyDescent="0.25">
      <c r="A895" s="659">
        <v>40078</v>
      </c>
      <c r="B895" s="1029" t="s">
        <v>19060</v>
      </c>
      <c r="C895" s="1030" t="s">
        <v>14224</v>
      </c>
      <c r="D895" s="575">
        <f t="shared" si="30"/>
        <v>12.19</v>
      </c>
      <c r="E895" s="576">
        <f t="shared" si="31"/>
        <v>9.8800000000000008</v>
      </c>
      <c r="I895" s="1032">
        <v>11.83</v>
      </c>
      <c r="L895" s="570" t="s">
        <v>5366</v>
      </c>
      <c r="M895" s="571">
        <f>IFERROR(VLOOKUP(L895,REAJUSTE!A:O,15,),"")</f>
        <v>1.0309999999999999</v>
      </c>
    </row>
    <row r="896" spans="1:13" x14ac:dyDescent="0.25">
      <c r="A896" s="659">
        <v>40097</v>
      </c>
      <c r="B896" s="1029" t="s">
        <v>19061</v>
      </c>
      <c r="C896" s="1030" t="s">
        <v>14224</v>
      </c>
      <c r="D896" s="575">
        <f t="shared" si="30"/>
        <v>203.37</v>
      </c>
      <c r="E896" s="576">
        <f t="shared" si="31"/>
        <v>164.91</v>
      </c>
      <c r="I896" s="1032">
        <v>197.26</v>
      </c>
      <c r="L896" s="570" t="s">
        <v>5366</v>
      </c>
      <c r="M896" s="571">
        <f>IFERROR(VLOOKUP(L896,REAJUSTE!A:O,15,),"")</f>
        <v>1.0309999999999999</v>
      </c>
    </row>
    <row r="897" spans="1:13" x14ac:dyDescent="0.25">
      <c r="A897" s="659">
        <v>40090</v>
      </c>
      <c r="B897" s="1029" t="s">
        <v>19062</v>
      </c>
      <c r="C897" s="1030" t="s">
        <v>14224</v>
      </c>
      <c r="D897" s="575">
        <f t="shared" si="30"/>
        <v>54.34</v>
      </c>
      <c r="E897" s="576">
        <f t="shared" si="31"/>
        <v>44.06</v>
      </c>
      <c r="I897" s="1032">
        <v>52.71</v>
      </c>
      <c r="L897" s="570" t="s">
        <v>5366</v>
      </c>
      <c r="M897" s="571">
        <f>IFERROR(VLOOKUP(L897,REAJUSTE!A:O,15,),"")</f>
        <v>1.0309999999999999</v>
      </c>
    </row>
    <row r="898" spans="1:13" x14ac:dyDescent="0.25">
      <c r="A898" s="659">
        <v>40099</v>
      </c>
      <c r="B898" s="1029" t="s">
        <v>19063</v>
      </c>
      <c r="C898" s="1030" t="s">
        <v>18086</v>
      </c>
      <c r="D898" s="575">
        <f t="shared" si="30"/>
        <v>1099.97</v>
      </c>
      <c r="E898" s="576">
        <f t="shared" si="31"/>
        <v>891.96</v>
      </c>
      <c r="I898" s="1033">
        <v>1066.9000000000001</v>
      </c>
      <c r="L898" s="570" t="s">
        <v>5366</v>
      </c>
      <c r="M898" s="571">
        <f>IFERROR(VLOOKUP(L898,REAJUSTE!A:O,15,),"")</f>
        <v>1.0309999999999999</v>
      </c>
    </row>
    <row r="899" spans="1:13" x14ac:dyDescent="0.25">
      <c r="A899" s="659">
        <v>40091</v>
      </c>
      <c r="B899" s="1029" t="s">
        <v>19064</v>
      </c>
      <c r="C899" s="1030" t="s">
        <v>14224</v>
      </c>
      <c r="D899" s="575">
        <f t="shared" si="30"/>
        <v>70.3</v>
      </c>
      <c r="E899" s="576">
        <f t="shared" si="31"/>
        <v>57</v>
      </c>
      <c r="I899" s="1032">
        <v>68.19</v>
      </c>
      <c r="L899" s="570" t="s">
        <v>5366</v>
      </c>
      <c r="M899" s="571">
        <f>IFERROR(VLOOKUP(L899,REAJUSTE!A:O,15,),"")</f>
        <v>1.0309999999999999</v>
      </c>
    </row>
    <row r="900" spans="1:13" x14ac:dyDescent="0.25">
      <c r="A900" s="659">
        <v>40093</v>
      </c>
      <c r="B900" s="1029" t="s">
        <v>19065</v>
      </c>
      <c r="C900" s="1030" t="s">
        <v>18088</v>
      </c>
      <c r="D900" s="575">
        <f t="shared" si="30"/>
        <v>154.57</v>
      </c>
      <c r="E900" s="576">
        <f t="shared" si="31"/>
        <v>125.34</v>
      </c>
      <c r="I900" s="1032">
        <v>149.93</v>
      </c>
      <c r="L900" s="570" t="s">
        <v>5366</v>
      </c>
      <c r="M900" s="571">
        <f>IFERROR(VLOOKUP(L900,REAJUSTE!A:O,15,),"")</f>
        <v>1.0309999999999999</v>
      </c>
    </row>
    <row r="901" spans="1:13" ht="18" x14ac:dyDescent="0.25">
      <c r="A901" s="659">
        <v>43353</v>
      </c>
      <c r="B901" s="141" t="s">
        <v>19066</v>
      </c>
      <c r="C901" s="1030" t="s">
        <v>18088</v>
      </c>
      <c r="D901" s="575">
        <f t="shared" si="30"/>
        <v>1.1499999999999999</v>
      </c>
      <c r="E901" s="576">
        <f t="shared" si="31"/>
        <v>0.93</v>
      </c>
      <c r="I901" s="1032">
        <v>1.1200000000000001</v>
      </c>
      <c r="L901" s="570" t="s">
        <v>5366</v>
      </c>
      <c r="M901" s="571">
        <f>IFERROR(VLOOKUP(L901,REAJUSTE!A:O,15,),"")</f>
        <v>1.0309999999999999</v>
      </c>
    </row>
    <row r="902" spans="1:13" ht="18" x14ac:dyDescent="0.25">
      <c r="A902" s="659">
        <v>43337</v>
      </c>
      <c r="B902" s="141" t="s">
        <v>19067</v>
      </c>
      <c r="C902" s="1030" t="s">
        <v>18088</v>
      </c>
      <c r="D902" s="575">
        <f t="shared" si="30"/>
        <v>0.96</v>
      </c>
      <c r="E902" s="576">
        <f t="shared" si="31"/>
        <v>0.77</v>
      </c>
      <c r="I902" s="1032">
        <v>0.94</v>
      </c>
      <c r="L902" s="570" t="s">
        <v>5366</v>
      </c>
      <c r="M902" s="571">
        <f>IFERROR(VLOOKUP(L902,REAJUSTE!A:O,15,),"")</f>
        <v>1.0309999999999999</v>
      </c>
    </row>
    <row r="903" spans="1:13" x14ac:dyDescent="0.25">
      <c r="A903" s="659">
        <v>40077</v>
      </c>
      <c r="B903" s="1029" t="s">
        <v>19068</v>
      </c>
      <c r="C903" s="1030" t="s">
        <v>18088</v>
      </c>
      <c r="D903" s="575">
        <f t="shared" si="30"/>
        <v>0.34</v>
      </c>
      <c r="E903" s="576">
        <f t="shared" si="31"/>
        <v>0.27</v>
      </c>
      <c r="I903" s="1032">
        <v>0.33</v>
      </c>
      <c r="L903" s="570" t="s">
        <v>5366</v>
      </c>
      <c r="M903" s="571">
        <f>IFERROR(VLOOKUP(L903,REAJUSTE!A:O,15,),"")</f>
        <v>1.0309999999999999</v>
      </c>
    </row>
    <row r="904" spans="1:13" x14ac:dyDescent="0.25">
      <c r="A904" s="659">
        <v>40142</v>
      </c>
      <c r="B904" s="1029" t="s">
        <v>19069</v>
      </c>
      <c r="C904" s="1030" t="s">
        <v>14224</v>
      </c>
      <c r="D904" s="575">
        <f t="shared" si="30"/>
        <v>143.05000000000001</v>
      </c>
      <c r="E904" s="576">
        <f t="shared" si="31"/>
        <v>115.99</v>
      </c>
      <c r="I904" s="1032">
        <v>138.75</v>
      </c>
      <c r="L904" s="570" t="s">
        <v>5366</v>
      </c>
      <c r="M904" s="571">
        <f>IFERROR(VLOOKUP(L904,REAJUSTE!A:O,15,),"")</f>
        <v>1.0309999999999999</v>
      </c>
    </row>
    <row r="905" spans="1:13" x14ac:dyDescent="0.25">
      <c r="A905" s="659">
        <v>40124</v>
      </c>
      <c r="B905" s="1029" t="s">
        <v>19070</v>
      </c>
      <c r="C905" s="1030" t="s">
        <v>18088</v>
      </c>
      <c r="D905" s="575">
        <f t="shared" si="30"/>
        <v>17.23</v>
      </c>
      <c r="E905" s="576">
        <f t="shared" si="31"/>
        <v>13.97</v>
      </c>
      <c r="I905" s="1032">
        <v>16.72</v>
      </c>
      <c r="L905" s="570" t="s">
        <v>5366</v>
      </c>
      <c r="M905" s="571">
        <f>IFERROR(VLOOKUP(L905,REAJUSTE!A:O,15,),"")</f>
        <v>1.0309999999999999</v>
      </c>
    </row>
    <row r="906" spans="1:13" x14ac:dyDescent="0.25">
      <c r="A906" s="659">
        <v>40146</v>
      </c>
      <c r="B906" s="1029" t="s">
        <v>19071</v>
      </c>
      <c r="C906" s="1030" t="s">
        <v>18088</v>
      </c>
      <c r="D906" s="575">
        <f t="shared" si="30"/>
        <v>23.15</v>
      </c>
      <c r="E906" s="576">
        <f t="shared" si="31"/>
        <v>18.77</v>
      </c>
      <c r="I906" s="1032">
        <v>22.46</v>
      </c>
      <c r="L906" s="570" t="s">
        <v>5366</v>
      </c>
      <c r="M906" s="571">
        <f>IFERROR(VLOOKUP(L906,REAJUSTE!A:O,15,),"")</f>
        <v>1.0309999999999999</v>
      </c>
    </row>
    <row r="907" spans="1:13" x14ac:dyDescent="0.25">
      <c r="A907" s="659">
        <v>40145</v>
      </c>
      <c r="B907" s="1029" t="s">
        <v>19072</v>
      </c>
      <c r="C907" s="1030" t="s">
        <v>18088</v>
      </c>
      <c r="D907" s="575">
        <f t="shared" ref="D907:D968" si="32">TRUNC(I907*M907,2)</f>
        <v>339.77</v>
      </c>
      <c r="E907" s="576">
        <f t="shared" ref="E907:E968" si="33">TRUNC(D907/1.2332,2)</f>
        <v>275.51</v>
      </c>
      <c r="I907" s="1032">
        <v>329.56</v>
      </c>
      <c r="L907" s="570" t="s">
        <v>5366</v>
      </c>
      <c r="M907" s="571">
        <f>IFERROR(VLOOKUP(L907,REAJUSTE!A:O,15,),"")</f>
        <v>1.0309999999999999</v>
      </c>
    </row>
    <row r="908" spans="1:13" x14ac:dyDescent="0.25">
      <c r="A908" s="659">
        <v>40109</v>
      </c>
      <c r="B908" s="1029" t="s">
        <v>19073</v>
      </c>
      <c r="C908" s="1030" t="s">
        <v>18086</v>
      </c>
      <c r="D908" s="575">
        <f t="shared" si="32"/>
        <v>57.28</v>
      </c>
      <c r="E908" s="576">
        <f t="shared" si="33"/>
        <v>46.44</v>
      </c>
      <c r="I908" s="1032">
        <v>55.56</v>
      </c>
      <c r="L908" s="570" t="s">
        <v>5366</v>
      </c>
      <c r="M908" s="571">
        <f>IFERROR(VLOOKUP(L908,REAJUSTE!A:O,15,),"")</f>
        <v>1.0309999999999999</v>
      </c>
    </row>
    <row r="909" spans="1:13" x14ac:dyDescent="0.25">
      <c r="A909" s="659">
        <v>40125</v>
      </c>
      <c r="B909" s="1029" t="s">
        <v>19074</v>
      </c>
      <c r="C909" s="1030" t="s">
        <v>18088</v>
      </c>
      <c r="D909" s="575">
        <f t="shared" si="32"/>
        <v>22.31</v>
      </c>
      <c r="E909" s="576">
        <f t="shared" si="33"/>
        <v>18.09</v>
      </c>
      <c r="I909" s="1032">
        <v>21.64</v>
      </c>
      <c r="L909" s="570" t="s">
        <v>5366</v>
      </c>
      <c r="M909" s="571">
        <f>IFERROR(VLOOKUP(L909,REAJUSTE!A:O,15,),"")</f>
        <v>1.0309999999999999</v>
      </c>
    </row>
    <row r="910" spans="1:13" x14ac:dyDescent="0.25">
      <c r="A910" s="659">
        <v>40113</v>
      </c>
      <c r="B910" s="1029" t="s">
        <v>19075</v>
      </c>
      <c r="C910" s="1030" t="s">
        <v>18088</v>
      </c>
      <c r="D910" s="575">
        <f t="shared" si="32"/>
        <v>26.52</v>
      </c>
      <c r="E910" s="576">
        <f t="shared" si="33"/>
        <v>21.5</v>
      </c>
      <c r="I910" s="1032">
        <v>25.73</v>
      </c>
      <c r="L910" s="570" t="s">
        <v>5366</v>
      </c>
      <c r="M910" s="571">
        <f>IFERROR(VLOOKUP(L910,REAJUSTE!A:O,15,),"")</f>
        <v>1.0309999999999999</v>
      </c>
    </row>
    <row r="911" spans="1:13" x14ac:dyDescent="0.25">
      <c r="A911" s="659">
        <v>40140</v>
      </c>
      <c r="B911" s="1029" t="s">
        <v>19076</v>
      </c>
      <c r="C911" s="1030" t="s">
        <v>14224</v>
      </c>
      <c r="D911" s="575">
        <f t="shared" si="32"/>
        <v>140.13999999999999</v>
      </c>
      <c r="E911" s="576">
        <f t="shared" si="33"/>
        <v>113.63</v>
      </c>
      <c r="I911" s="1032">
        <v>135.93</v>
      </c>
      <c r="L911" s="570" t="s">
        <v>5366</v>
      </c>
      <c r="M911" s="571">
        <f>IFERROR(VLOOKUP(L911,REAJUSTE!A:O,15,),"")</f>
        <v>1.0309999999999999</v>
      </c>
    </row>
    <row r="912" spans="1:13" x14ac:dyDescent="0.25">
      <c r="A912" s="659">
        <v>40139</v>
      </c>
      <c r="B912" s="1029" t="s">
        <v>19077</v>
      </c>
      <c r="C912" s="1030" t="s">
        <v>14224</v>
      </c>
      <c r="D912" s="575">
        <f t="shared" si="32"/>
        <v>15.82</v>
      </c>
      <c r="E912" s="576">
        <f t="shared" si="33"/>
        <v>12.82</v>
      </c>
      <c r="I912" s="1032">
        <v>15.35</v>
      </c>
      <c r="L912" s="570" t="s">
        <v>5366</v>
      </c>
      <c r="M912" s="571">
        <f>IFERROR(VLOOKUP(L912,REAJUSTE!A:O,15,),"")</f>
        <v>1.0309999999999999</v>
      </c>
    </row>
    <row r="913" spans="1:13" x14ac:dyDescent="0.25">
      <c r="A913" s="565" t="s">
        <v>5308</v>
      </c>
      <c r="B913" s="566"/>
      <c r="C913" s="566"/>
      <c r="D913" s="578"/>
      <c r="E913" s="579"/>
      <c r="F913" s="566"/>
      <c r="G913" s="566"/>
      <c r="H913" s="566"/>
      <c r="I913" s="566"/>
      <c r="L913" s="566"/>
      <c r="M913" s="571" t="str">
        <f>IFERROR(VLOOKUP(L913,REAJUSTE!A:O,15,),"")</f>
        <v/>
      </c>
    </row>
    <row r="914" spans="1:13" x14ac:dyDescent="0.25">
      <c r="A914" s="659">
        <v>42186</v>
      </c>
      <c r="B914" s="1029" t="s">
        <v>19081</v>
      </c>
      <c r="C914" s="1030" t="s">
        <v>14169</v>
      </c>
      <c r="D914" s="575">
        <f t="shared" si="32"/>
        <v>10989.97</v>
      </c>
      <c r="E914" s="576">
        <f t="shared" si="33"/>
        <v>8911.74</v>
      </c>
      <c r="I914" s="1033">
        <v>10516.72</v>
      </c>
      <c r="L914" s="570" t="s">
        <v>5368</v>
      </c>
      <c r="M914" s="571">
        <f>IFERROR(VLOOKUP(L914,REAJUSTE!A:O,15,),"")</f>
        <v>1.0449999999999999</v>
      </c>
    </row>
    <row r="915" spans="1:13" x14ac:dyDescent="0.25">
      <c r="A915" s="565" t="s">
        <v>5309</v>
      </c>
      <c r="B915" s="566"/>
      <c r="C915" s="566"/>
      <c r="D915" s="578"/>
      <c r="E915" s="579"/>
      <c r="F915" s="566"/>
      <c r="G915" s="566"/>
      <c r="H915" s="566"/>
      <c r="I915" s="566"/>
      <c r="L915" s="566"/>
      <c r="M915" s="571" t="str">
        <f>IFERROR(VLOOKUP(L915,REAJUSTE!A:O,15,),"")</f>
        <v/>
      </c>
    </row>
    <row r="916" spans="1:13" x14ac:dyDescent="0.25">
      <c r="A916" s="659">
        <v>41352</v>
      </c>
      <c r="B916" s="1029" t="s">
        <v>19082</v>
      </c>
      <c r="C916" s="1030" t="s">
        <v>14186</v>
      </c>
      <c r="D916" s="575">
        <f t="shared" si="32"/>
        <v>246.15</v>
      </c>
      <c r="E916" s="576">
        <f t="shared" si="33"/>
        <v>199.6</v>
      </c>
      <c r="I916" s="1032">
        <v>242.04</v>
      </c>
      <c r="L916" s="570" t="s">
        <v>17255</v>
      </c>
      <c r="M916" s="571">
        <f>IFERROR(VLOOKUP(L916,REAJUSTE!A:O,15,),"")</f>
        <v>1.0169999999999999</v>
      </c>
    </row>
    <row r="917" spans="1:13" ht="18" x14ac:dyDescent="0.25">
      <c r="A917" s="659">
        <v>41340</v>
      </c>
      <c r="B917" s="1029" t="s">
        <v>19083</v>
      </c>
      <c r="C917" s="1030" t="s">
        <v>14224</v>
      </c>
      <c r="D917" s="575">
        <f t="shared" si="32"/>
        <v>789.18</v>
      </c>
      <c r="E917" s="576">
        <f t="shared" si="33"/>
        <v>639.94000000000005</v>
      </c>
      <c r="I917" s="1032">
        <v>775.99</v>
      </c>
      <c r="L917" s="570" t="s">
        <v>17255</v>
      </c>
      <c r="M917" s="571">
        <f>IFERROR(VLOOKUP(L917,REAJUSTE!A:O,15,),"")</f>
        <v>1.0169999999999999</v>
      </c>
    </row>
    <row r="918" spans="1:13" x14ac:dyDescent="0.25">
      <c r="A918" s="659">
        <v>40331</v>
      </c>
      <c r="B918" s="1029" t="s">
        <v>19084</v>
      </c>
      <c r="C918" s="1030" t="s">
        <v>18088</v>
      </c>
      <c r="D918" s="575">
        <f t="shared" si="32"/>
        <v>132.32</v>
      </c>
      <c r="E918" s="576">
        <f t="shared" si="33"/>
        <v>107.29</v>
      </c>
      <c r="I918" s="1032">
        <v>130.11000000000001</v>
      </c>
      <c r="L918" s="570" t="s">
        <v>17255</v>
      </c>
      <c r="M918" s="571">
        <f>IFERROR(VLOOKUP(L918,REAJUSTE!A:O,15,),"")</f>
        <v>1.0169999999999999</v>
      </c>
    </row>
    <row r="919" spans="1:13" x14ac:dyDescent="0.25">
      <c r="A919" s="659">
        <v>40403</v>
      </c>
      <c r="B919" s="1029" t="s">
        <v>19085</v>
      </c>
      <c r="C919" s="1030" t="s">
        <v>14224</v>
      </c>
      <c r="D919" s="575">
        <f t="shared" si="32"/>
        <v>306.58</v>
      </c>
      <c r="E919" s="576">
        <f t="shared" si="33"/>
        <v>248.6</v>
      </c>
      <c r="I919" s="1032">
        <v>301.45999999999998</v>
      </c>
      <c r="L919" s="570" t="s">
        <v>17255</v>
      </c>
      <c r="M919" s="571">
        <f>IFERROR(VLOOKUP(L919,REAJUSTE!A:O,15,),"")</f>
        <v>1.0169999999999999</v>
      </c>
    </row>
    <row r="920" spans="1:13" x14ac:dyDescent="0.25">
      <c r="A920" s="659">
        <v>40405</v>
      </c>
      <c r="B920" s="1029" t="s">
        <v>19086</v>
      </c>
      <c r="C920" s="1030" t="s">
        <v>14224</v>
      </c>
      <c r="D920" s="575">
        <f t="shared" si="32"/>
        <v>440.73</v>
      </c>
      <c r="E920" s="576">
        <f t="shared" si="33"/>
        <v>357.38</v>
      </c>
      <c r="I920" s="1032">
        <v>433.37</v>
      </c>
      <c r="L920" s="570" t="s">
        <v>17255</v>
      </c>
      <c r="M920" s="571">
        <f>IFERROR(VLOOKUP(L920,REAJUSTE!A:O,15,),"")</f>
        <v>1.0169999999999999</v>
      </c>
    </row>
    <row r="921" spans="1:13" x14ac:dyDescent="0.25">
      <c r="A921" s="659">
        <v>40408</v>
      </c>
      <c r="B921" s="1029" t="s">
        <v>19087</v>
      </c>
      <c r="C921" s="1030" t="s">
        <v>14224</v>
      </c>
      <c r="D921" s="575">
        <f t="shared" si="32"/>
        <v>838.04</v>
      </c>
      <c r="E921" s="576">
        <f t="shared" si="33"/>
        <v>679.56</v>
      </c>
      <c r="I921" s="1032">
        <v>824.04</v>
      </c>
      <c r="L921" s="570" t="s">
        <v>17255</v>
      </c>
      <c r="M921" s="571">
        <f>IFERROR(VLOOKUP(L921,REAJUSTE!A:O,15,),"")</f>
        <v>1.0169999999999999</v>
      </c>
    </row>
    <row r="922" spans="1:13" ht="18" x14ac:dyDescent="0.25">
      <c r="A922" s="659">
        <v>40406</v>
      </c>
      <c r="B922" s="141" t="s">
        <v>19088</v>
      </c>
      <c r="C922" s="1030" t="s">
        <v>14224</v>
      </c>
      <c r="D922" s="575">
        <f t="shared" si="32"/>
        <v>763.16</v>
      </c>
      <c r="E922" s="576">
        <f t="shared" si="33"/>
        <v>618.84</v>
      </c>
      <c r="I922" s="1032">
        <v>750.41</v>
      </c>
      <c r="L922" s="570" t="s">
        <v>17255</v>
      </c>
      <c r="M922" s="571">
        <f>IFERROR(VLOOKUP(L922,REAJUSTE!A:O,15,),"")</f>
        <v>1.0169999999999999</v>
      </c>
    </row>
    <row r="923" spans="1:13" ht="18" x14ac:dyDescent="0.25">
      <c r="A923" s="659">
        <v>40407</v>
      </c>
      <c r="B923" s="141" t="s">
        <v>19089</v>
      </c>
      <c r="C923" s="1030" t="s">
        <v>14224</v>
      </c>
      <c r="D923" s="575">
        <f t="shared" si="32"/>
        <v>1309.56</v>
      </c>
      <c r="E923" s="576">
        <f t="shared" si="33"/>
        <v>1061.92</v>
      </c>
      <c r="I923" s="1033">
        <v>1287.67</v>
      </c>
      <c r="L923" s="570" t="s">
        <v>17255</v>
      </c>
      <c r="M923" s="571">
        <f>IFERROR(VLOOKUP(L923,REAJUSTE!A:O,15,),"")</f>
        <v>1.0169999999999999</v>
      </c>
    </row>
    <row r="924" spans="1:13" ht="18" x14ac:dyDescent="0.25">
      <c r="A924" s="659">
        <v>40409</v>
      </c>
      <c r="B924" s="141" t="s">
        <v>19090</v>
      </c>
      <c r="C924" s="1030" t="s">
        <v>14224</v>
      </c>
      <c r="D924" s="575">
        <f t="shared" si="32"/>
        <v>1459.34</v>
      </c>
      <c r="E924" s="576">
        <f t="shared" si="33"/>
        <v>1183.3699999999999</v>
      </c>
      <c r="I924" s="1033">
        <v>1434.95</v>
      </c>
      <c r="L924" s="570" t="s">
        <v>17255</v>
      </c>
      <c r="M924" s="571">
        <f>IFERROR(VLOOKUP(L924,REAJUSTE!A:O,15,),"")</f>
        <v>1.0169999999999999</v>
      </c>
    </row>
    <row r="925" spans="1:13" x14ac:dyDescent="0.25">
      <c r="A925" s="659">
        <v>40404</v>
      </c>
      <c r="B925" s="1029" t="s">
        <v>19091</v>
      </c>
      <c r="C925" s="1030" t="s">
        <v>14224</v>
      </c>
      <c r="D925" s="575">
        <f t="shared" si="32"/>
        <v>301.56</v>
      </c>
      <c r="E925" s="576">
        <f t="shared" si="33"/>
        <v>244.53</v>
      </c>
      <c r="I925" s="1032">
        <v>296.52</v>
      </c>
      <c r="L925" s="570" t="s">
        <v>17255</v>
      </c>
      <c r="M925" s="571">
        <f>IFERROR(VLOOKUP(L925,REAJUSTE!A:O,15,),"")</f>
        <v>1.0169999999999999</v>
      </c>
    </row>
    <row r="926" spans="1:13" x14ac:dyDescent="0.25">
      <c r="A926" s="659">
        <v>40410</v>
      </c>
      <c r="B926" s="1029" t="s">
        <v>19092</v>
      </c>
      <c r="C926" s="1030" t="s">
        <v>14224</v>
      </c>
      <c r="D926" s="575">
        <f t="shared" si="32"/>
        <v>627.1</v>
      </c>
      <c r="E926" s="576">
        <f t="shared" si="33"/>
        <v>508.51</v>
      </c>
      <c r="I926" s="1032">
        <v>616.62</v>
      </c>
      <c r="L926" s="570" t="s">
        <v>17255</v>
      </c>
      <c r="M926" s="571">
        <f>IFERROR(VLOOKUP(L926,REAJUSTE!A:O,15,),"")</f>
        <v>1.0169999999999999</v>
      </c>
    </row>
    <row r="927" spans="1:13" ht="18" x14ac:dyDescent="0.25">
      <c r="A927" s="659">
        <v>40309</v>
      </c>
      <c r="B927" s="141" t="s">
        <v>19093</v>
      </c>
      <c r="C927" s="1030" t="s">
        <v>18088</v>
      </c>
      <c r="D927" s="575">
        <f t="shared" si="32"/>
        <v>208.41</v>
      </c>
      <c r="E927" s="576">
        <f t="shared" si="33"/>
        <v>168.99</v>
      </c>
      <c r="I927" s="1032">
        <v>204.93</v>
      </c>
      <c r="L927" s="570" t="s">
        <v>17255</v>
      </c>
      <c r="M927" s="571">
        <f>IFERROR(VLOOKUP(L927,REAJUSTE!A:O,15,),"")</f>
        <v>1.0169999999999999</v>
      </c>
    </row>
    <row r="928" spans="1:13" x14ac:dyDescent="0.25">
      <c r="A928" s="659">
        <v>41258</v>
      </c>
      <c r="B928" s="1029" t="s">
        <v>19094</v>
      </c>
      <c r="C928" s="1030" t="s">
        <v>14224</v>
      </c>
      <c r="D928" s="575">
        <f t="shared" si="32"/>
        <v>415.87</v>
      </c>
      <c r="E928" s="576">
        <f t="shared" si="33"/>
        <v>337.22</v>
      </c>
      <c r="I928" s="1032">
        <v>408.92</v>
      </c>
      <c r="L928" s="570" t="s">
        <v>17255</v>
      </c>
      <c r="M928" s="571">
        <f>IFERROR(VLOOKUP(L928,REAJUSTE!A:O,15,),"")</f>
        <v>1.0169999999999999</v>
      </c>
    </row>
    <row r="929" spans="1:13" x14ac:dyDescent="0.25">
      <c r="A929" s="659">
        <v>41034</v>
      </c>
      <c r="B929" s="1029" t="s">
        <v>19095</v>
      </c>
      <c r="C929" s="1030" t="s">
        <v>14224</v>
      </c>
      <c r="D929" s="575">
        <f t="shared" si="32"/>
        <v>319.89</v>
      </c>
      <c r="E929" s="576">
        <f t="shared" si="33"/>
        <v>259.39</v>
      </c>
      <c r="I929" s="1032">
        <v>314.55</v>
      </c>
      <c r="L929" s="570" t="s">
        <v>17255</v>
      </c>
      <c r="M929" s="571">
        <f>IFERROR(VLOOKUP(L929,REAJUSTE!A:O,15,),"")</f>
        <v>1.0169999999999999</v>
      </c>
    </row>
    <row r="930" spans="1:13" ht="18" x14ac:dyDescent="0.25">
      <c r="A930" s="659">
        <v>41026</v>
      </c>
      <c r="B930" s="141" t="s">
        <v>19096</v>
      </c>
      <c r="C930" s="1030" t="s">
        <v>14224</v>
      </c>
      <c r="D930" s="575">
        <f t="shared" si="32"/>
        <v>261.08</v>
      </c>
      <c r="E930" s="576">
        <f t="shared" si="33"/>
        <v>211.7</v>
      </c>
      <c r="I930" s="1032">
        <v>256.72000000000003</v>
      </c>
      <c r="L930" s="570" t="s">
        <v>17255</v>
      </c>
      <c r="M930" s="571">
        <f>IFERROR(VLOOKUP(L930,REAJUSTE!A:O,15,),"")</f>
        <v>1.0169999999999999</v>
      </c>
    </row>
    <row r="931" spans="1:13" ht="18" x14ac:dyDescent="0.25">
      <c r="A931" s="659">
        <v>41022</v>
      </c>
      <c r="B931" s="1029" t="s">
        <v>19097</v>
      </c>
      <c r="C931" s="1030" t="s">
        <v>14224</v>
      </c>
      <c r="D931" s="575">
        <f t="shared" si="32"/>
        <v>243.68</v>
      </c>
      <c r="E931" s="576">
        <f t="shared" si="33"/>
        <v>197.59</v>
      </c>
      <c r="I931" s="1032">
        <v>239.61</v>
      </c>
      <c r="L931" s="570" t="s">
        <v>17255</v>
      </c>
      <c r="M931" s="571">
        <f>IFERROR(VLOOKUP(L931,REAJUSTE!A:O,15,),"")</f>
        <v>1.0169999999999999</v>
      </c>
    </row>
    <row r="932" spans="1:13" x14ac:dyDescent="0.25">
      <c r="A932" s="565" t="s">
        <v>5310</v>
      </c>
      <c r="B932" s="566"/>
      <c r="C932" s="566"/>
      <c r="D932" s="578"/>
      <c r="E932" s="579"/>
      <c r="F932" s="566"/>
      <c r="G932" s="566"/>
      <c r="H932" s="566"/>
      <c r="I932" s="566"/>
      <c r="L932" s="566"/>
      <c r="M932" s="571" t="str">
        <f>IFERROR(VLOOKUP(L932,REAJUSTE!A:O,15,),"")</f>
        <v/>
      </c>
    </row>
    <row r="933" spans="1:13" ht="18" x14ac:dyDescent="0.25">
      <c r="A933" s="659">
        <v>41403</v>
      </c>
      <c r="B933" s="141" t="s">
        <v>19098</v>
      </c>
      <c r="C933" s="1030" t="s">
        <v>14224</v>
      </c>
      <c r="D933" s="575">
        <f t="shared" si="32"/>
        <v>1440.23</v>
      </c>
      <c r="E933" s="576">
        <f t="shared" si="33"/>
        <v>1167.8800000000001</v>
      </c>
      <c r="I933" s="1033">
        <v>1407.85</v>
      </c>
      <c r="L933" s="570" t="s">
        <v>17253</v>
      </c>
      <c r="M933" s="571">
        <f>IFERROR(VLOOKUP(L933,REAJUSTE!A:O,15,),"")</f>
        <v>1.0229999999999999</v>
      </c>
    </row>
    <row r="934" spans="1:13" x14ac:dyDescent="0.25">
      <c r="A934" s="659">
        <v>40398</v>
      </c>
      <c r="B934" s="1029" t="s">
        <v>19099</v>
      </c>
      <c r="C934" s="1030" t="s">
        <v>18088</v>
      </c>
      <c r="D934" s="575">
        <f t="shared" si="32"/>
        <v>282.33999999999997</v>
      </c>
      <c r="E934" s="576">
        <f t="shared" si="33"/>
        <v>228.94</v>
      </c>
      <c r="I934" s="1032">
        <v>276</v>
      </c>
      <c r="L934" s="570" t="s">
        <v>17253</v>
      </c>
      <c r="M934" s="571">
        <f>IFERROR(VLOOKUP(L934,REAJUSTE!A:O,15,),"")</f>
        <v>1.0229999999999999</v>
      </c>
    </row>
    <row r="935" spans="1:13" x14ac:dyDescent="0.25">
      <c r="A935" s="659">
        <v>41036</v>
      </c>
      <c r="B935" s="1029" t="s">
        <v>19100</v>
      </c>
      <c r="C935" s="1030" t="s">
        <v>19101</v>
      </c>
      <c r="D935" s="575">
        <f t="shared" si="32"/>
        <v>204.09</v>
      </c>
      <c r="E935" s="576">
        <f t="shared" si="33"/>
        <v>165.49</v>
      </c>
      <c r="I935" s="1032">
        <v>199.51</v>
      </c>
      <c r="L935" s="570" t="s">
        <v>17253</v>
      </c>
      <c r="M935" s="571">
        <f>IFERROR(VLOOKUP(L935,REAJUSTE!A:O,15,),"")</f>
        <v>1.0229999999999999</v>
      </c>
    </row>
    <row r="936" spans="1:13" x14ac:dyDescent="0.25">
      <c r="A936" s="565" t="s">
        <v>5311</v>
      </c>
      <c r="B936" s="566"/>
      <c r="C936" s="566"/>
      <c r="D936" s="578"/>
      <c r="E936" s="579"/>
      <c r="F936" s="566"/>
      <c r="G936" s="566"/>
      <c r="H936" s="566"/>
      <c r="I936" s="566"/>
      <c r="L936" s="566"/>
      <c r="M936" s="571" t="str">
        <f>IFERROR(VLOOKUP(L936,REAJUSTE!A:O,15,),"")</f>
        <v/>
      </c>
    </row>
    <row r="937" spans="1:13" ht="18" x14ac:dyDescent="0.25">
      <c r="A937" s="659">
        <v>40381</v>
      </c>
      <c r="B937" s="141" t="s">
        <v>19102</v>
      </c>
      <c r="C937" s="1030" t="s">
        <v>18088</v>
      </c>
      <c r="D937" s="575">
        <f t="shared" si="32"/>
        <v>35.79</v>
      </c>
      <c r="E937" s="576">
        <f t="shared" si="33"/>
        <v>29.02</v>
      </c>
      <c r="I937" s="1032">
        <v>34.99</v>
      </c>
      <c r="L937" s="570" t="s">
        <v>17253</v>
      </c>
      <c r="M937" s="571">
        <f>IFERROR(VLOOKUP(L937,REAJUSTE!A:O,15,),"")</f>
        <v>1.0229999999999999</v>
      </c>
    </row>
    <row r="938" spans="1:13" x14ac:dyDescent="0.25">
      <c r="A938" s="659">
        <v>41260</v>
      </c>
      <c r="B938" s="1029" t="s">
        <v>19103</v>
      </c>
      <c r="C938" s="1030" t="s">
        <v>14186</v>
      </c>
      <c r="D938" s="575">
        <f t="shared" si="32"/>
        <v>1344.11</v>
      </c>
      <c r="E938" s="576">
        <f t="shared" si="33"/>
        <v>1089.93</v>
      </c>
      <c r="I938" s="1033">
        <v>1313.9</v>
      </c>
      <c r="L938" s="570" t="s">
        <v>17253</v>
      </c>
      <c r="M938" s="571">
        <f>IFERROR(VLOOKUP(L938,REAJUSTE!A:O,15,),"")</f>
        <v>1.0229999999999999</v>
      </c>
    </row>
    <row r="939" spans="1:13" x14ac:dyDescent="0.25">
      <c r="A939" s="659">
        <v>41045</v>
      </c>
      <c r="B939" s="1029" t="s">
        <v>19104</v>
      </c>
      <c r="C939" s="1030" t="s">
        <v>14186</v>
      </c>
      <c r="D939" s="575">
        <f t="shared" si="32"/>
        <v>1245.47</v>
      </c>
      <c r="E939" s="576">
        <f t="shared" si="33"/>
        <v>1009.94</v>
      </c>
      <c r="I939" s="1033">
        <v>1217.47</v>
      </c>
      <c r="L939" s="570" t="s">
        <v>17253</v>
      </c>
      <c r="M939" s="571">
        <f>IFERROR(VLOOKUP(L939,REAJUSTE!A:O,15,),"")</f>
        <v>1.0229999999999999</v>
      </c>
    </row>
    <row r="940" spans="1:13" ht="18" x14ac:dyDescent="0.25">
      <c r="A940" s="659">
        <v>40387</v>
      </c>
      <c r="B940" s="1029" t="s">
        <v>19105</v>
      </c>
      <c r="C940" s="1030" t="s">
        <v>19106</v>
      </c>
      <c r="D940" s="575">
        <f t="shared" si="32"/>
        <v>116.26</v>
      </c>
      <c r="E940" s="576">
        <f t="shared" si="33"/>
        <v>94.27</v>
      </c>
      <c r="I940" s="1032">
        <v>113.65</v>
      </c>
      <c r="L940" s="570" t="s">
        <v>17253</v>
      </c>
      <c r="M940" s="571">
        <f>IFERROR(VLOOKUP(L940,REAJUSTE!A:O,15,),"")</f>
        <v>1.0229999999999999</v>
      </c>
    </row>
    <row r="941" spans="1:13" ht="18" x14ac:dyDescent="0.25">
      <c r="A941" s="659">
        <v>40339</v>
      </c>
      <c r="B941" s="141" t="s">
        <v>19107</v>
      </c>
      <c r="C941" s="1030" t="s">
        <v>14224</v>
      </c>
      <c r="D941" s="575">
        <f t="shared" si="32"/>
        <v>124.33</v>
      </c>
      <c r="E941" s="576">
        <f t="shared" si="33"/>
        <v>100.81</v>
      </c>
      <c r="I941" s="1032">
        <v>121.54</v>
      </c>
      <c r="L941" s="570" t="s">
        <v>17253</v>
      </c>
      <c r="M941" s="571">
        <f>IFERROR(VLOOKUP(L941,REAJUSTE!A:O,15,),"")</f>
        <v>1.0229999999999999</v>
      </c>
    </row>
    <row r="942" spans="1:13" x14ac:dyDescent="0.25">
      <c r="A942" s="659">
        <v>40379</v>
      </c>
      <c r="B942" s="1029" t="s">
        <v>19108</v>
      </c>
      <c r="C942" s="1030" t="s">
        <v>18353</v>
      </c>
      <c r="D942" s="575">
        <f t="shared" si="32"/>
        <v>18.59</v>
      </c>
      <c r="E942" s="576">
        <f t="shared" si="33"/>
        <v>15.07</v>
      </c>
      <c r="I942" s="1032">
        <v>18.18</v>
      </c>
      <c r="L942" s="570" t="s">
        <v>17253</v>
      </c>
      <c r="M942" s="571">
        <f>IFERROR(VLOOKUP(L942,REAJUSTE!A:O,15,),"")</f>
        <v>1.0229999999999999</v>
      </c>
    </row>
    <row r="943" spans="1:13" ht="18" x14ac:dyDescent="0.25">
      <c r="A943" s="659">
        <v>42875</v>
      </c>
      <c r="B943" s="141" t="s">
        <v>19109</v>
      </c>
      <c r="C943" s="1030" t="s">
        <v>14224</v>
      </c>
      <c r="D943" s="575">
        <f t="shared" si="32"/>
        <v>62.66</v>
      </c>
      <c r="E943" s="576">
        <f t="shared" si="33"/>
        <v>50.81</v>
      </c>
      <c r="I943" s="1032">
        <v>61.26</v>
      </c>
      <c r="L943" s="570" t="s">
        <v>17253</v>
      </c>
      <c r="M943" s="571">
        <f>IFERROR(VLOOKUP(L943,REAJUSTE!A:O,15,),"")</f>
        <v>1.0229999999999999</v>
      </c>
    </row>
    <row r="944" spans="1:13" ht="18" x14ac:dyDescent="0.25">
      <c r="A944" s="659">
        <v>40991</v>
      </c>
      <c r="B944" s="141" t="s">
        <v>19110</v>
      </c>
      <c r="C944" s="1030" t="s">
        <v>18353</v>
      </c>
      <c r="D944" s="575">
        <f t="shared" si="32"/>
        <v>65.59</v>
      </c>
      <c r="E944" s="576">
        <f t="shared" si="33"/>
        <v>53.18</v>
      </c>
      <c r="I944" s="1032">
        <v>64.12</v>
      </c>
      <c r="L944" s="570" t="s">
        <v>17253</v>
      </c>
      <c r="M944" s="571">
        <f>IFERROR(VLOOKUP(L944,REAJUSTE!A:O,15,),"")</f>
        <v>1.0229999999999999</v>
      </c>
    </row>
    <row r="945" spans="1:13" x14ac:dyDescent="0.25">
      <c r="A945" s="659">
        <v>108478</v>
      </c>
      <c r="B945" s="1029" t="s">
        <v>19111</v>
      </c>
      <c r="C945" s="1030" t="s">
        <v>18099</v>
      </c>
      <c r="D945" s="575">
        <f t="shared" si="32"/>
        <v>688.86</v>
      </c>
      <c r="E945" s="576">
        <f t="shared" si="33"/>
        <v>558.59</v>
      </c>
      <c r="I945" s="1032">
        <v>673.38</v>
      </c>
      <c r="L945" s="570" t="s">
        <v>17253</v>
      </c>
      <c r="M945" s="571">
        <f>IFERROR(VLOOKUP(L945,REAJUSTE!A:O,15,),"")</f>
        <v>1.0229999999999999</v>
      </c>
    </row>
    <row r="946" spans="1:13" x14ac:dyDescent="0.25">
      <c r="A946" s="659">
        <v>108479</v>
      </c>
      <c r="B946" s="1029" t="s">
        <v>19112</v>
      </c>
      <c r="C946" s="1030" t="s">
        <v>18099</v>
      </c>
      <c r="D946" s="575">
        <f t="shared" si="32"/>
        <v>727.48</v>
      </c>
      <c r="E946" s="576">
        <f t="shared" si="33"/>
        <v>589.91</v>
      </c>
      <c r="I946" s="1032">
        <v>711.13</v>
      </c>
      <c r="L946" s="570" t="s">
        <v>17253</v>
      </c>
      <c r="M946" s="571">
        <f>IFERROR(VLOOKUP(L946,REAJUSTE!A:O,15,),"")</f>
        <v>1.0229999999999999</v>
      </c>
    </row>
    <row r="947" spans="1:13" x14ac:dyDescent="0.25">
      <c r="A947" s="659">
        <v>108480</v>
      </c>
      <c r="B947" s="1029" t="s">
        <v>19113</v>
      </c>
      <c r="C947" s="1030" t="s">
        <v>18099</v>
      </c>
      <c r="D947" s="575">
        <f t="shared" si="32"/>
        <v>744.18</v>
      </c>
      <c r="E947" s="576">
        <f t="shared" si="33"/>
        <v>603.45000000000005</v>
      </c>
      <c r="I947" s="1032">
        <v>727.45</v>
      </c>
      <c r="L947" s="570" t="s">
        <v>17253</v>
      </c>
      <c r="M947" s="571">
        <f>IFERROR(VLOOKUP(L947,REAJUSTE!A:O,15,),"")</f>
        <v>1.0229999999999999</v>
      </c>
    </row>
    <row r="948" spans="1:13" x14ac:dyDescent="0.25">
      <c r="A948" s="659">
        <v>108481</v>
      </c>
      <c r="B948" s="1029" t="s">
        <v>19114</v>
      </c>
      <c r="C948" s="1030" t="s">
        <v>18099</v>
      </c>
      <c r="D948" s="575">
        <f t="shared" si="32"/>
        <v>822.97</v>
      </c>
      <c r="E948" s="576">
        <f t="shared" si="33"/>
        <v>667.34</v>
      </c>
      <c r="I948" s="1032">
        <v>804.47</v>
      </c>
      <c r="L948" s="570" t="s">
        <v>17253</v>
      </c>
      <c r="M948" s="571">
        <f>IFERROR(VLOOKUP(L948,REAJUSTE!A:O,15,),"")</f>
        <v>1.0229999999999999</v>
      </c>
    </row>
    <row r="949" spans="1:13" x14ac:dyDescent="0.25">
      <c r="A949" s="659">
        <v>108477</v>
      </c>
      <c r="B949" s="1029" t="s">
        <v>19115</v>
      </c>
      <c r="C949" s="1030" t="s">
        <v>18099</v>
      </c>
      <c r="D949" s="575">
        <f t="shared" si="32"/>
        <v>855.72</v>
      </c>
      <c r="E949" s="576">
        <f t="shared" si="33"/>
        <v>693.9</v>
      </c>
      <c r="I949" s="1032">
        <v>836.49</v>
      </c>
      <c r="L949" s="570" t="s">
        <v>17253</v>
      </c>
      <c r="M949" s="571">
        <f>IFERROR(VLOOKUP(L949,REAJUSTE!A:O,15,),"")</f>
        <v>1.0229999999999999</v>
      </c>
    </row>
    <row r="950" spans="1:13" x14ac:dyDescent="0.25">
      <c r="A950" s="659">
        <v>40382</v>
      </c>
      <c r="B950" s="1029" t="s">
        <v>19116</v>
      </c>
      <c r="C950" s="1030" t="s">
        <v>18086</v>
      </c>
      <c r="D950" s="575">
        <f t="shared" si="32"/>
        <v>1134.77</v>
      </c>
      <c r="E950" s="576">
        <f t="shared" si="33"/>
        <v>920.18</v>
      </c>
      <c r="I950" s="1033">
        <v>1109.26</v>
      </c>
      <c r="L950" s="570" t="s">
        <v>17253</v>
      </c>
      <c r="M950" s="571">
        <f>IFERROR(VLOOKUP(L950,REAJUSTE!A:O,15,),"")</f>
        <v>1.0229999999999999</v>
      </c>
    </row>
    <row r="951" spans="1:13" x14ac:dyDescent="0.25">
      <c r="A951" s="659">
        <v>42660</v>
      </c>
      <c r="B951" s="1029" t="s">
        <v>19117</v>
      </c>
      <c r="C951" s="1030" t="s">
        <v>18086</v>
      </c>
      <c r="D951" s="575">
        <f t="shared" si="32"/>
        <v>1460.25</v>
      </c>
      <c r="E951" s="576">
        <f t="shared" si="33"/>
        <v>1184.1099999999999</v>
      </c>
      <c r="I951" s="1033">
        <v>1427.42</v>
      </c>
      <c r="L951" s="570" t="s">
        <v>17253</v>
      </c>
      <c r="M951" s="571">
        <f>IFERROR(VLOOKUP(L951,REAJUSTE!A:O,15,),"")</f>
        <v>1.0229999999999999</v>
      </c>
    </row>
    <row r="952" spans="1:13" ht="18" x14ac:dyDescent="0.25">
      <c r="A952" s="659">
        <v>40401</v>
      </c>
      <c r="B952" s="141" t="s">
        <v>19118</v>
      </c>
      <c r="C952" s="1030" t="s">
        <v>14186</v>
      </c>
      <c r="D952" s="575">
        <f t="shared" si="32"/>
        <v>1767.29</v>
      </c>
      <c r="E952" s="576">
        <f t="shared" si="33"/>
        <v>1433.09</v>
      </c>
      <c r="I952" s="1033">
        <v>1727.56</v>
      </c>
      <c r="L952" s="570" t="s">
        <v>17253</v>
      </c>
      <c r="M952" s="571">
        <f>IFERROR(VLOOKUP(L952,REAJUSTE!A:O,15,),"")</f>
        <v>1.0229999999999999</v>
      </c>
    </row>
    <row r="953" spans="1:13" x14ac:dyDescent="0.25">
      <c r="A953" s="659">
        <v>41200</v>
      </c>
      <c r="B953" s="1029" t="s">
        <v>19119</v>
      </c>
      <c r="C953" s="1030" t="s">
        <v>14186</v>
      </c>
      <c r="D953" s="575">
        <f t="shared" si="32"/>
        <v>35.5</v>
      </c>
      <c r="E953" s="576">
        <f t="shared" si="33"/>
        <v>28.78</v>
      </c>
      <c r="I953" s="1032">
        <v>34.71</v>
      </c>
      <c r="L953" s="570" t="s">
        <v>17253</v>
      </c>
      <c r="M953" s="571">
        <f>IFERROR(VLOOKUP(L953,REAJUSTE!A:O,15,),"")</f>
        <v>1.0229999999999999</v>
      </c>
    </row>
    <row r="954" spans="1:13" x14ac:dyDescent="0.25">
      <c r="A954" s="659">
        <v>42876</v>
      </c>
      <c r="B954" s="1029" t="s">
        <v>19120</v>
      </c>
      <c r="C954" s="1030" t="s">
        <v>18088</v>
      </c>
      <c r="D954" s="575">
        <f t="shared" si="32"/>
        <v>184.98</v>
      </c>
      <c r="E954" s="576">
        <f t="shared" si="33"/>
        <v>150</v>
      </c>
      <c r="I954" s="1032">
        <v>180.83</v>
      </c>
      <c r="L954" s="570" t="s">
        <v>17253</v>
      </c>
      <c r="M954" s="571">
        <f>IFERROR(VLOOKUP(L954,REAJUSTE!A:O,15,),"")</f>
        <v>1.0229999999999999</v>
      </c>
    </row>
    <row r="955" spans="1:13" ht="18" x14ac:dyDescent="0.25">
      <c r="A955" s="659">
        <v>42239</v>
      </c>
      <c r="B955" s="141" t="s">
        <v>19121</v>
      </c>
      <c r="C955" s="1030" t="s">
        <v>18086</v>
      </c>
      <c r="D955" s="575">
        <f t="shared" si="32"/>
        <v>243.6</v>
      </c>
      <c r="E955" s="576">
        <f t="shared" si="33"/>
        <v>197.53</v>
      </c>
      <c r="I955" s="1032">
        <v>238.13</v>
      </c>
      <c r="L955" s="570" t="s">
        <v>17253</v>
      </c>
      <c r="M955" s="571">
        <f>IFERROR(VLOOKUP(L955,REAJUSTE!A:O,15,),"")</f>
        <v>1.0229999999999999</v>
      </c>
    </row>
    <row r="956" spans="1:13" ht="18" x14ac:dyDescent="0.25">
      <c r="A956" s="659">
        <v>40329</v>
      </c>
      <c r="B956" s="141" t="s">
        <v>19122</v>
      </c>
      <c r="C956" s="1030" t="s">
        <v>18086</v>
      </c>
      <c r="D956" s="575">
        <f t="shared" si="32"/>
        <v>261.64</v>
      </c>
      <c r="E956" s="576">
        <f t="shared" si="33"/>
        <v>212.16</v>
      </c>
      <c r="I956" s="1032">
        <v>255.76</v>
      </c>
      <c r="L956" s="570" t="s">
        <v>17253</v>
      </c>
      <c r="M956" s="571">
        <f>IFERROR(VLOOKUP(L956,REAJUSTE!A:O,15,),"")</f>
        <v>1.0229999999999999</v>
      </c>
    </row>
    <row r="957" spans="1:13" x14ac:dyDescent="0.25">
      <c r="A957" s="659">
        <v>41195</v>
      </c>
      <c r="B957" s="1029" t="s">
        <v>19123</v>
      </c>
      <c r="C957" s="1030" t="s">
        <v>18353</v>
      </c>
      <c r="D957" s="575">
        <f t="shared" si="32"/>
        <v>16.21</v>
      </c>
      <c r="E957" s="576">
        <f t="shared" si="33"/>
        <v>13.14</v>
      </c>
      <c r="I957" s="1032">
        <v>15.85</v>
      </c>
      <c r="L957" s="570" t="s">
        <v>17253</v>
      </c>
      <c r="M957" s="571">
        <f>IFERROR(VLOOKUP(L957,REAJUSTE!A:O,15,),"")</f>
        <v>1.0229999999999999</v>
      </c>
    </row>
    <row r="958" spans="1:13" x14ac:dyDescent="0.25">
      <c r="A958" s="659">
        <v>40315</v>
      </c>
      <c r="B958" s="1029" t="s">
        <v>19124</v>
      </c>
      <c r="C958" s="1030" t="s">
        <v>18088</v>
      </c>
      <c r="D958" s="575">
        <f t="shared" si="32"/>
        <v>398.05</v>
      </c>
      <c r="E958" s="576">
        <f t="shared" si="33"/>
        <v>322.77</v>
      </c>
      <c r="I958" s="1032">
        <v>389.11</v>
      </c>
      <c r="L958" s="570" t="s">
        <v>17253</v>
      </c>
      <c r="M958" s="571">
        <f>IFERROR(VLOOKUP(L958,REAJUSTE!A:O,15,),"")</f>
        <v>1.0229999999999999</v>
      </c>
    </row>
    <row r="959" spans="1:13" ht="18" x14ac:dyDescent="0.25">
      <c r="A959" s="659">
        <v>40314</v>
      </c>
      <c r="B959" s="141" t="s">
        <v>19125</v>
      </c>
      <c r="C959" s="1030" t="s">
        <v>18088</v>
      </c>
      <c r="D959" s="575">
        <f t="shared" si="32"/>
        <v>162.85</v>
      </c>
      <c r="E959" s="576">
        <f t="shared" si="33"/>
        <v>132.05000000000001</v>
      </c>
      <c r="I959" s="1032">
        <v>159.19</v>
      </c>
      <c r="L959" s="570" t="s">
        <v>17253</v>
      </c>
      <c r="M959" s="571">
        <f>IFERROR(VLOOKUP(L959,REAJUSTE!A:O,15,),"")</f>
        <v>1.0229999999999999</v>
      </c>
    </row>
    <row r="960" spans="1:13" ht="18" x14ac:dyDescent="0.25">
      <c r="A960" s="659">
        <v>40321</v>
      </c>
      <c r="B960" s="141" t="s">
        <v>19126</v>
      </c>
      <c r="C960" s="1030" t="s">
        <v>18088</v>
      </c>
      <c r="D960" s="575">
        <f t="shared" si="32"/>
        <v>129.01</v>
      </c>
      <c r="E960" s="576">
        <f t="shared" si="33"/>
        <v>104.61</v>
      </c>
      <c r="I960" s="1032">
        <v>126.11</v>
      </c>
      <c r="L960" s="570" t="s">
        <v>17253</v>
      </c>
      <c r="M960" s="571">
        <f>IFERROR(VLOOKUP(L960,REAJUSTE!A:O,15,),"")</f>
        <v>1.0229999999999999</v>
      </c>
    </row>
    <row r="961" spans="1:13" ht="18" x14ac:dyDescent="0.25">
      <c r="A961" s="659">
        <v>40323</v>
      </c>
      <c r="B961" s="141" t="s">
        <v>19127</v>
      </c>
      <c r="C961" s="1030" t="s">
        <v>18088</v>
      </c>
      <c r="D961" s="575">
        <f t="shared" si="32"/>
        <v>143.53</v>
      </c>
      <c r="E961" s="576">
        <f t="shared" si="33"/>
        <v>116.38</v>
      </c>
      <c r="I961" s="1032">
        <v>140.31</v>
      </c>
      <c r="L961" s="570" t="s">
        <v>17253</v>
      </c>
      <c r="M961" s="571">
        <f>IFERROR(VLOOKUP(L961,REAJUSTE!A:O,15,),"")</f>
        <v>1.0229999999999999</v>
      </c>
    </row>
    <row r="962" spans="1:13" ht="18" x14ac:dyDescent="0.25">
      <c r="A962" s="659">
        <v>40324</v>
      </c>
      <c r="B962" s="141" t="s">
        <v>19128</v>
      </c>
      <c r="C962" s="1030" t="s">
        <v>18088</v>
      </c>
      <c r="D962" s="575">
        <f t="shared" si="32"/>
        <v>123.26</v>
      </c>
      <c r="E962" s="576">
        <f t="shared" si="33"/>
        <v>99.95</v>
      </c>
      <c r="I962" s="1032">
        <v>120.49</v>
      </c>
      <c r="L962" s="570" t="s">
        <v>17253</v>
      </c>
      <c r="M962" s="571">
        <f>IFERROR(VLOOKUP(L962,REAJUSTE!A:O,15,),"")</f>
        <v>1.0229999999999999</v>
      </c>
    </row>
    <row r="963" spans="1:13" ht="18" x14ac:dyDescent="0.25">
      <c r="A963" s="659">
        <v>40325</v>
      </c>
      <c r="B963" s="141" t="s">
        <v>19129</v>
      </c>
      <c r="C963" s="1030" t="s">
        <v>18088</v>
      </c>
      <c r="D963" s="575">
        <f t="shared" si="32"/>
        <v>105.99</v>
      </c>
      <c r="E963" s="576">
        <f t="shared" si="33"/>
        <v>85.94</v>
      </c>
      <c r="I963" s="1032">
        <v>103.61</v>
      </c>
      <c r="L963" s="570" t="s">
        <v>17253</v>
      </c>
      <c r="M963" s="571">
        <f>IFERROR(VLOOKUP(L963,REAJUSTE!A:O,15,),"")</f>
        <v>1.0229999999999999</v>
      </c>
    </row>
    <row r="964" spans="1:13" ht="18" x14ac:dyDescent="0.25">
      <c r="A964" s="659">
        <v>40319</v>
      </c>
      <c r="B964" s="1029" t="s">
        <v>19130</v>
      </c>
      <c r="C964" s="1030" t="s">
        <v>18088</v>
      </c>
      <c r="D964" s="575">
        <f t="shared" si="32"/>
        <v>166.38</v>
      </c>
      <c r="E964" s="576">
        <f t="shared" si="33"/>
        <v>134.91</v>
      </c>
      <c r="I964" s="1032">
        <v>162.63999999999999</v>
      </c>
      <c r="L964" s="570" t="s">
        <v>17253</v>
      </c>
      <c r="M964" s="571">
        <f>IFERROR(VLOOKUP(L964,REAJUSTE!A:O,15,),"")</f>
        <v>1.0229999999999999</v>
      </c>
    </row>
    <row r="965" spans="1:13" ht="18" x14ac:dyDescent="0.25">
      <c r="A965" s="659">
        <v>40320</v>
      </c>
      <c r="B965" s="141" t="s">
        <v>19131</v>
      </c>
      <c r="C965" s="1030" t="s">
        <v>18088</v>
      </c>
      <c r="D965" s="575">
        <f t="shared" si="32"/>
        <v>182.53</v>
      </c>
      <c r="E965" s="576">
        <f t="shared" si="33"/>
        <v>148.01</v>
      </c>
      <c r="I965" s="1032">
        <v>178.43</v>
      </c>
      <c r="L965" s="570" t="s">
        <v>17253</v>
      </c>
      <c r="M965" s="571">
        <f>IFERROR(VLOOKUP(L965,REAJUSTE!A:O,15,),"")</f>
        <v>1.0229999999999999</v>
      </c>
    </row>
    <row r="966" spans="1:13" ht="18" x14ac:dyDescent="0.25">
      <c r="A966" s="659">
        <v>40322</v>
      </c>
      <c r="B966" s="141" t="s">
        <v>19132</v>
      </c>
      <c r="C966" s="1030" t="s">
        <v>18088</v>
      </c>
      <c r="D966" s="575">
        <f t="shared" si="32"/>
        <v>207.06</v>
      </c>
      <c r="E966" s="576">
        <f t="shared" si="33"/>
        <v>167.9</v>
      </c>
      <c r="I966" s="1032">
        <v>202.41</v>
      </c>
      <c r="L966" s="570" t="s">
        <v>17253</v>
      </c>
      <c r="M966" s="571">
        <f>IFERROR(VLOOKUP(L966,REAJUSTE!A:O,15,),"")</f>
        <v>1.0229999999999999</v>
      </c>
    </row>
    <row r="967" spans="1:13" x14ac:dyDescent="0.25">
      <c r="A967" s="659">
        <v>40342</v>
      </c>
      <c r="B967" s="1029" t="s">
        <v>19133</v>
      </c>
      <c r="C967" s="1030" t="s">
        <v>14186</v>
      </c>
      <c r="D967" s="575">
        <f t="shared" si="32"/>
        <v>47.88</v>
      </c>
      <c r="E967" s="576">
        <f t="shared" si="33"/>
        <v>38.82</v>
      </c>
      <c r="I967" s="1032">
        <v>46.81</v>
      </c>
      <c r="L967" s="570" t="s">
        <v>17253</v>
      </c>
      <c r="M967" s="571">
        <f>IFERROR(VLOOKUP(L967,REAJUSTE!A:O,15,),"")</f>
        <v>1.0229999999999999</v>
      </c>
    </row>
    <row r="968" spans="1:13" x14ac:dyDescent="0.25">
      <c r="A968" s="659">
        <v>40338</v>
      </c>
      <c r="B968" s="1029" t="s">
        <v>19134</v>
      </c>
      <c r="C968" s="1030" t="s">
        <v>14186</v>
      </c>
      <c r="D968" s="575">
        <f t="shared" si="32"/>
        <v>42.97</v>
      </c>
      <c r="E968" s="576">
        <f t="shared" si="33"/>
        <v>34.840000000000003</v>
      </c>
      <c r="I968" s="1032">
        <v>42.01</v>
      </c>
      <c r="L968" s="570" t="s">
        <v>17253</v>
      </c>
      <c r="M968" s="571">
        <f>IFERROR(VLOOKUP(L968,REAJUSTE!A:O,15,),"")</f>
        <v>1.0229999999999999</v>
      </c>
    </row>
    <row r="969" spans="1:13" ht="18" x14ac:dyDescent="0.25">
      <c r="A969" s="659">
        <v>40341</v>
      </c>
      <c r="B969" s="141" t="s">
        <v>19135</v>
      </c>
      <c r="C969" s="1030" t="s">
        <v>14186</v>
      </c>
      <c r="D969" s="575">
        <f t="shared" ref="D969:D1037" si="34">TRUNC(I969*M969,2)</f>
        <v>11.23</v>
      </c>
      <c r="E969" s="576">
        <f t="shared" ref="E969:E1037" si="35">TRUNC(D969/1.2332,2)</f>
        <v>9.1</v>
      </c>
      <c r="I969" s="1032">
        <v>10.98</v>
      </c>
      <c r="L969" s="570" t="s">
        <v>17253</v>
      </c>
      <c r="M969" s="571">
        <f>IFERROR(VLOOKUP(L969,REAJUSTE!A:O,15,),"")</f>
        <v>1.0229999999999999</v>
      </c>
    </row>
    <row r="970" spans="1:13" x14ac:dyDescent="0.25">
      <c r="A970" s="659">
        <v>40416</v>
      </c>
      <c r="B970" s="1029" t="s">
        <v>19136</v>
      </c>
      <c r="C970" s="1030" t="s">
        <v>14224</v>
      </c>
      <c r="D970" s="575">
        <f t="shared" si="34"/>
        <v>435.96</v>
      </c>
      <c r="E970" s="576">
        <f t="shared" si="35"/>
        <v>353.51</v>
      </c>
      <c r="I970" s="1032">
        <v>426.16</v>
      </c>
      <c r="L970" s="570" t="s">
        <v>17253</v>
      </c>
      <c r="M970" s="571">
        <f>IFERROR(VLOOKUP(L970,REAJUSTE!A:O,15,),"")</f>
        <v>1.0229999999999999</v>
      </c>
    </row>
    <row r="971" spans="1:13" x14ac:dyDescent="0.25">
      <c r="A971" s="659">
        <v>40388</v>
      </c>
      <c r="B971" s="1029" t="s">
        <v>19137</v>
      </c>
      <c r="C971" s="1030" t="s">
        <v>14224</v>
      </c>
      <c r="D971" s="575">
        <f t="shared" si="34"/>
        <v>398.77</v>
      </c>
      <c r="E971" s="576">
        <f t="shared" si="35"/>
        <v>323.36</v>
      </c>
      <c r="I971" s="1032">
        <v>389.81</v>
      </c>
      <c r="L971" s="570" t="s">
        <v>17253</v>
      </c>
      <c r="M971" s="571">
        <f>IFERROR(VLOOKUP(L971,REAJUSTE!A:O,15,),"")</f>
        <v>1.0229999999999999</v>
      </c>
    </row>
    <row r="972" spans="1:13" x14ac:dyDescent="0.25">
      <c r="A972" s="659">
        <v>40402</v>
      </c>
      <c r="B972" s="1029" t="s">
        <v>19138</v>
      </c>
      <c r="C972" s="1030" t="s">
        <v>18088</v>
      </c>
      <c r="D972" s="575">
        <f t="shared" si="34"/>
        <v>20.96</v>
      </c>
      <c r="E972" s="576">
        <f t="shared" si="35"/>
        <v>16.989999999999998</v>
      </c>
      <c r="I972" s="1032">
        <v>20.49</v>
      </c>
      <c r="L972" s="570" t="s">
        <v>17253</v>
      </c>
      <c r="M972" s="571">
        <f>IFERROR(VLOOKUP(L972,REAJUSTE!A:O,15,),"")</f>
        <v>1.0229999999999999</v>
      </c>
    </row>
    <row r="973" spans="1:13" x14ac:dyDescent="0.25">
      <c r="A973" s="659">
        <v>41033</v>
      </c>
      <c r="B973" s="1029" t="s">
        <v>19139</v>
      </c>
      <c r="C973" s="1030" t="s">
        <v>19140</v>
      </c>
      <c r="D973" s="575">
        <f t="shared" si="34"/>
        <v>61.51</v>
      </c>
      <c r="E973" s="576">
        <f t="shared" si="35"/>
        <v>49.87</v>
      </c>
      <c r="I973" s="1032">
        <v>60.13</v>
      </c>
      <c r="L973" s="570" t="s">
        <v>17253</v>
      </c>
      <c r="M973" s="571">
        <f>IFERROR(VLOOKUP(L973,REAJUSTE!A:O,15,),"")</f>
        <v>1.0229999999999999</v>
      </c>
    </row>
    <row r="974" spans="1:13" x14ac:dyDescent="0.25">
      <c r="A974" s="659">
        <v>41233</v>
      </c>
      <c r="B974" s="1029" t="s">
        <v>19141</v>
      </c>
      <c r="C974" s="1030" t="s">
        <v>18353</v>
      </c>
      <c r="D974" s="575">
        <f t="shared" si="34"/>
        <v>885.94</v>
      </c>
      <c r="E974" s="576">
        <f t="shared" si="35"/>
        <v>718.4</v>
      </c>
      <c r="I974" s="1032">
        <v>866.03</v>
      </c>
      <c r="L974" s="570" t="s">
        <v>17253</v>
      </c>
      <c r="M974" s="571">
        <f>IFERROR(VLOOKUP(L974,REAJUSTE!A:O,15,),"")</f>
        <v>1.0229999999999999</v>
      </c>
    </row>
    <row r="975" spans="1:13" x14ac:dyDescent="0.25">
      <c r="A975" s="659">
        <v>40386</v>
      </c>
      <c r="B975" s="1029" t="s">
        <v>19142</v>
      </c>
      <c r="C975" s="1030" t="s">
        <v>14224</v>
      </c>
      <c r="D975" s="575">
        <f t="shared" si="34"/>
        <v>284.04000000000002</v>
      </c>
      <c r="E975" s="576">
        <f t="shared" si="35"/>
        <v>230.32</v>
      </c>
      <c r="I975" s="1032">
        <v>277.66000000000003</v>
      </c>
      <c r="L975" s="570" t="s">
        <v>17253</v>
      </c>
      <c r="M975" s="571">
        <f>IFERROR(VLOOKUP(L975,REAJUSTE!A:O,15,),"")</f>
        <v>1.0229999999999999</v>
      </c>
    </row>
    <row r="976" spans="1:13" ht="18" x14ac:dyDescent="0.25">
      <c r="A976" s="659">
        <v>41199</v>
      </c>
      <c r="B976" s="1029" t="s">
        <v>19143</v>
      </c>
      <c r="C976" s="1030" t="s">
        <v>14224</v>
      </c>
      <c r="D976" s="575">
        <f t="shared" si="34"/>
        <v>54.73</v>
      </c>
      <c r="E976" s="576">
        <f t="shared" si="35"/>
        <v>44.38</v>
      </c>
      <c r="I976" s="1032">
        <v>53.5</v>
      </c>
      <c r="L976" s="570" t="s">
        <v>17253</v>
      </c>
      <c r="M976" s="571">
        <f>IFERROR(VLOOKUP(L976,REAJUSTE!A:O,15,),"")</f>
        <v>1.0229999999999999</v>
      </c>
    </row>
    <row r="977" spans="1:13" ht="18" x14ac:dyDescent="0.25">
      <c r="A977" s="659">
        <v>42529</v>
      </c>
      <c r="B977" s="141" t="s">
        <v>19144</v>
      </c>
      <c r="C977" s="1030" t="s">
        <v>14224</v>
      </c>
      <c r="D977" s="575">
        <f t="shared" si="34"/>
        <v>642.6</v>
      </c>
      <c r="E977" s="576">
        <f t="shared" si="35"/>
        <v>521.08000000000004</v>
      </c>
      <c r="I977" s="1032">
        <v>628.16</v>
      </c>
      <c r="L977" s="570" t="s">
        <v>17253</v>
      </c>
      <c r="M977" s="571">
        <f>IFERROR(VLOOKUP(L977,REAJUSTE!A:O,15,),"")</f>
        <v>1.0229999999999999</v>
      </c>
    </row>
    <row r="978" spans="1:13" ht="18" x14ac:dyDescent="0.25">
      <c r="A978" s="659">
        <v>40384</v>
      </c>
      <c r="B978" s="141" t="s">
        <v>19145</v>
      </c>
      <c r="C978" s="1030" t="s">
        <v>14224</v>
      </c>
      <c r="D978" s="575">
        <f t="shared" si="34"/>
        <v>1586.92</v>
      </c>
      <c r="E978" s="576">
        <f t="shared" si="35"/>
        <v>1286.83</v>
      </c>
      <c r="I978" s="1033">
        <v>1551.25</v>
      </c>
      <c r="L978" s="570" t="s">
        <v>17253</v>
      </c>
      <c r="M978" s="571">
        <f>IFERROR(VLOOKUP(L978,REAJUSTE!A:O,15,),"")</f>
        <v>1.0229999999999999</v>
      </c>
    </row>
    <row r="979" spans="1:13" ht="18" x14ac:dyDescent="0.25">
      <c r="A979" s="659">
        <v>40385</v>
      </c>
      <c r="B979" s="141" t="s">
        <v>19146</v>
      </c>
      <c r="C979" s="1030" t="s">
        <v>14224</v>
      </c>
      <c r="D979" s="575">
        <f t="shared" si="34"/>
        <v>1655.02</v>
      </c>
      <c r="E979" s="576">
        <f t="shared" si="35"/>
        <v>1342.05</v>
      </c>
      <c r="I979" s="1033">
        <v>1617.82</v>
      </c>
      <c r="L979" s="570" t="s">
        <v>17253</v>
      </c>
      <c r="M979" s="571">
        <f>IFERROR(VLOOKUP(L979,REAJUSTE!A:O,15,),"")</f>
        <v>1.0229999999999999</v>
      </c>
    </row>
    <row r="980" spans="1:13" x14ac:dyDescent="0.25">
      <c r="A980" s="659">
        <v>40393</v>
      </c>
      <c r="B980" s="1029" t="s">
        <v>19147</v>
      </c>
      <c r="C980" s="1030" t="s">
        <v>14224</v>
      </c>
      <c r="D980" s="575">
        <f t="shared" si="34"/>
        <v>34.36</v>
      </c>
      <c r="E980" s="576">
        <f t="shared" si="35"/>
        <v>27.86</v>
      </c>
      <c r="I980" s="1032">
        <v>33.590000000000003</v>
      </c>
      <c r="L980" s="570" t="s">
        <v>17253</v>
      </c>
      <c r="M980" s="571">
        <f>IFERROR(VLOOKUP(L980,REAJUSTE!A:O,15,),"")</f>
        <v>1.0229999999999999</v>
      </c>
    </row>
    <row r="981" spans="1:13" x14ac:dyDescent="0.25">
      <c r="A981" s="659">
        <v>40394</v>
      </c>
      <c r="B981" s="1029" t="s">
        <v>19148</v>
      </c>
      <c r="C981" s="1030" t="s">
        <v>14224</v>
      </c>
      <c r="D981" s="575">
        <f t="shared" si="34"/>
        <v>39.47</v>
      </c>
      <c r="E981" s="576">
        <f t="shared" si="35"/>
        <v>32</v>
      </c>
      <c r="I981" s="1032">
        <v>38.590000000000003</v>
      </c>
      <c r="L981" s="570" t="s">
        <v>17253</v>
      </c>
      <c r="M981" s="571">
        <f>IFERROR(VLOOKUP(L981,REAJUSTE!A:O,15,),"")</f>
        <v>1.0229999999999999</v>
      </c>
    </row>
    <row r="982" spans="1:13" x14ac:dyDescent="0.25">
      <c r="A982" s="659">
        <v>40390</v>
      </c>
      <c r="B982" s="1029" t="s">
        <v>19149</v>
      </c>
      <c r="C982" s="1030" t="s">
        <v>18088</v>
      </c>
      <c r="D982" s="575">
        <f t="shared" si="34"/>
        <v>6.37</v>
      </c>
      <c r="E982" s="576">
        <f t="shared" si="35"/>
        <v>5.16</v>
      </c>
      <c r="I982" s="1032">
        <v>6.23</v>
      </c>
      <c r="L982" s="570" t="s">
        <v>17253</v>
      </c>
      <c r="M982" s="571">
        <f>IFERROR(VLOOKUP(L982,REAJUSTE!A:O,15,),"")</f>
        <v>1.0229999999999999</v>
      </c>
    </row>
    <row r="983" spans="1:13" ht="18" x14ac:dyDescent="0.25">
      <c r="A983" s="659">
        <v>42256</v>
      </c>
      <c r="B983" s="1029" t="s">
        <v>19150</v>
      </c>
      <c r="C983" s="1030" t="s">
        <v>18088</v>
      </c>
      <c r="D983" s="575">
        <f t="shared" si="34"/>
        <v>6170.79</v>
      </c>
      <c r="E983" s="576">
        <f t="shared" si="35"/>
        <v>5003.88</v>
      </c>
      <c r="I983" s="1033">
        <v>6032.06</v>
      </c>
      <c r="L983" s="570" t="s">
        <v>17253</v>
      </c>
      <c r="M983" s="571">
        <f>IFERROR(VLOOKUP(L983,REAJUSTE!A:O,15,),"")</f>
        <v>1.0229999999999999</v>
      </c>
    </row>
    <row r="984" spans="1:13" x14ac:dyDescent="0.25">
      <c r="A984" s="659">
        <v>40400</v>
      </c>
      <c r="B984" s="1029" t="s">
        <v>19151</v>
      </c>
      <c r="C984" s="1030" t="s">
        <v>18353</v>
      </c>
      <c r="D984" s="575">
        <f t="shared" si="34"/>
        <v>21.58</v>
      </c>
      <c r="E984" s="576">
        <f t="shared" si="35"/>
        <v>17.489999999999998</v>
      </c>
      <c r="I984" s="1032">
        <v>21.1</v>
      </c>
      <c r="L984" s="570" t="s">
        <v>17253</v>
      </c>
      <c r="M984" s="571">
        <f>IFERROR(VLOOKUP(L984,REAJUSTE!A:O,15,),"")</f>
        <v>1.0229999999999999</v>
      </c>
    </row>
    <row r="985" spans="1:13" x14ac:dyDescent="0.25">
      <c r="A985" s="659">
        <v>41201</v>
      </c>
      <c r="B985" s="1029" t="s">
        <v>19152</v>
      </c>
      <c r="C985" s="1030" t="s">
        <v>18088</v>
      </c>
      <c r="D985" s="575">
        <f t="shared" si="34"/>
        <v>466.99</v>
      </c>
      <c r="E985" s="576">
        <f t="shared" si="35"/>
        <v>378.68</v>
      </c>
      <c r="I985" s="1032">
        <v>456.5</v>
      </c>
      <c r="L985" s="570" t="s">
        <v>17253</v>
      </c>
      <c r="M985" s="571">
        <f>IFERROR(VLOOKUP(L985,REAJUSTE!A:O,15,),"")</f>
        <v>1.0229999999999999</v>
      </c>
    </row>
    <row r="986" spans="1:13" x14ac:dyDescent="0.25">
      <c r="A986" s="659">
        <v>41035</v>
      </c>
      <c r="B986" s="1029" t="s">
        <v>19153</v>
      </c>
      <c r="C986" s="1030" t="s">
        <v>14224</v>
      </c>
      <c r="D986" s="575">
        <f t="shared" ref="D986:D990" si="36">TRUNC(I986*M986,2)</f>
        <v>149.97</v>
      </c>
      <c r="E986" s="576">
        <f t="shared" ref="E986:E990" si="37">TRUNC(D986/1.2332,2)</f>
        <v>121.61</v>
      </c>
      <c r="I986" s="1032">
        <v>146.6</v>
      </c>
      <c r="L986" s="570" t="s">
        <v>17253</v>
      </c>
      <c r="M986" s="571">
        <f>IFERROR(VLOOKUP(L986,REAJUSTE!A:O,15,),"")</f>
        <v>1.0229999999999999</v>
      </c>
    </row>
    <row r="987" spans="1:13" ht="18" x14ac:dyDescent="0.25">
      <c r="A987" s="659">
        <v>41263</v>
      </c>
      <c r="B987" s="141" t="s">
        <v>19154</v>
      </c>
      <c r="C987" s="1030" t="s">
        <v>14224</v>
      </c>
      <c r="D987" s="575">
        <f t="shared" si="36"/>
        <v>283.58999999999997</v>
      </c>
      <c r="E987" s="576">
        <f t="shared" si="37"/>
        <v>229.96</v>
      </c>
      <c r="I987" s="1032">
        <v>277.22000000000003</v>
      </c>
      <c r="L987" s="570" t="s">
        <v>17253</v>
      </c>
      <c r="M987" s="571">
        <f>IFERROR(VLOOKUP(L987,REAJUSTE!A:O,15,),"")</f>
        <v>1.0229999999999999</v>
      </c>
    </row>
    <row r="988" spans="1:13" ht="18" x14ac:dyDescent="0.25">
      <c r="A988" s="659">
        <v>41089</v>
      </c>
      <c r="B988" s="141" t="s">
        <v>19155</v>
      </c>
      <c r="C988" s="1030" t="s">
        <v>14224</v>
      </c>
      <c r="D988" s="575">
        <f t="shared" si="36"/>
        <v>299.88</v>
      </c>
      <c r="E988" s="576">
        <f t="shared" si="37"/>
        <v>243.17</v>
      </c>
      <c r="I988" s="1032">
        <v>293.14</v>
      </c>
      <c r="L988" s="570" t="s">
        <v>17253</v>
      </c>
      <c r="M988" s="571">
        <f>IFERROR(VLOOKUP(L988,REAJUSTE!A:O,15,),"")</f>
        <v>1.0229999999999999</v>
      </c>
    </row>
    <row r="989" spans="1:13" ht="18" x14ac:dyDescent="0.25">
      <c r="A989" s="659">
        <v>41039</v>
      </c>
      <c r="B989" s="141" t="s">
        <v>19156</v>
      </c>
      <c r="C989" s="1030" t="s">
        <v>14224</v>
      </c>
      <c r="D989" s="575">
        <f t="shared" si="36"/>
        <v>485.82</v>
      </c>
      <c r="E989" s="576">
        <f t="shared" si="37"/>
        <v>393.95</v>
      </c>
      <c r="I989" s="1032">
        <v>474.9</v>
      </c>
      <c r="L989" s="570" t="s">
        <v>17253</v>
      </c>
      <c r="M989" s="571">
        <f>IFERROR(VLOOKUP(L989,REAJUSTE!A:O,15,),"")</f>
        <v>1.0229999999999999</v>
      </c>
    </row>
    <row r="990" spans="1:13" x14ac:dyDescent="0.25">
      <c r="A990" s="659">
        <v>41030</v>
      </c>
      <c r="B990" s="1029" t="s">
        <v>19157</v>
      </c>
      <c r="C990" s="1030" t="s">
        <v>14224</v>
      </c>
      <c r="D990" s="575">
        <f t="shared" si="36"/>
        <v>278.23</v>
      </c>
      <c r="E990" s="576">
        <f t="shared" si="37"/>
        <v>225.61</v>
      </c>
      <c r="I990" s="1032">
        <v>271.98</v>
      </c>
      <c r="L990" s="570" t="s">
        <v>17253</v>
      </c>
      <c r="M990" s="571">
        <f>IFERROR(VLOOKUP(L990,REAJUSTE!A:O,15,),"")</f>
        <v>1.0229999999999999</v>
      </c>
    </row>
    <row r="991" spans="1:13" x14ac:dyDescent="0.25">
      <c r="A991" s="565" t="s">
        <v>5312</v>
      </c>
      <c r="B991" s="566"/>
      <c r="C991" s="566"/>
      <c r="D991" s="578"/>
      <c r="E991" s="579"/>
      <c r="F991" s="566"/>
      <c r="G991" s="566"/>
      <c r="H991" s="566"/>
      <c r="I991" s="566"/>
      <c r="L991" s="566"/>
      <c r="M991" s="571" t="str">
        <f>IFERROR(VLOOKUP(L991,REAJUSTE!A:O,15,),"")</f>
        <v/>
      </c>
    </row>
    <row r="992" spans="1:13" x14ac:dyDescent="0.25">
      <c r="A992" s="659">
        <v>42045</v>
      </c>
      <c r="B992" s="1029" t="s">
        <v>19160</v>
      </c>
      <c r="C992" s="1030" t="s">
        <v>18086</v>
      </c>
      <c r="D992" s="575">
        <f t="shared" si="34"/>
        <v>38.15</v>
      </c>
      <c r="E992" s="576">
        <f t="shared" si="35"/>
        <v>30.93</v>
      </c>
      <c r="I992" s="1032" t="s">
        <v>18865</v>
      </c>
      <c r="L992" s="570" t="s">
        <v>5368</v>
      </c>
      <c r="M992" s="571">
        <f>IFERROR(VLOOKUP(L992,REAJUSTE!A:O,15,),"")</f>
        <v>1.0449999999999999</v>
      </c>
    </row>
    <row r="993" spans="1:13" x14ac:dyDescent="0.25">
      <c r="A993" s="659">
        <v>42043</v>
      </c>
      <c r="B993" s="1029" t="s">
        <v>19161</v>
      </c>
      <c r="C993" s="1030" t="s">
        <v>18869</v>
      </c>
      <c r="D993" s="575">
        <f t="shared" si="34"/>
        <v>0</v>
      </c>
      <c r="E993" s="576">
        <f t="shared" si="35"/>
        <v>0</v>
      </c>
      <c r="I993" s="1032" t="s">
        <v>18881</v>
      </c>
      <c r="L993" s="570" t="s">
        <v>5368</v>
      </c>
      <c r="M993" s="571">
        <f>IFERROR(VLOOKUP(L993,REAJUSTE!A:O,15,),"")</f>
        <v>1.0449999999999999</v>
      </c>
    </row>
    <row r="994" spans="1:13" x14ac:dyDescent="0.25">
      <c r="A994" s="565" t="s">
        <v>5313</v>
      </c>
      <c r="B994" s="566"/>
      <c r="C994" s="566"/>
      <c r="D994" s="578"/>
      <c r="E994" s="579"/>
      <c r="F994" s="566"/>
      <c r="G994" s="566"/>
      <c r="H994" s="566"/>
      <c r="I994" s="566"/>
      <c r="L994" s="566"/>
      <c r="M994" s="571" t="str">
        <f>IFERROR(VLOOKUP(L994,REAJUSTE!A:O,15,),"")</f>
        <v/>
      </c>
    </row>
    <row r="995" spans="1:13" x14ac:dyDescent="0.25">
      <c r="A995" s="659">
        <v>42512</v>
      </c>
      <c r="B995" s="1029" t="s">
        <v>19162</v>
      </c>
      <c r="C995" s="1030" t="s">
        <v>18086</v>
      </c>
      <c r="D995" s="575">
        <f t="shared" si="34"/>
        <v>6.65</v>
      </c>
      <c r="E995" s="576">
        <f t="shared" si="35"/>
        <v>5.39</v>
      </c>
      <c r="I995" s="1032" t="s">
        <v>19211</v>
      </c>
      <c r="L995" s="570" t="s">
        <v>162</v>
      </c>
      <c r="M995" s="571">
        <f>IFERROR(VLOOKUP(L995,REAJUSTE!A:O,15,),"")</f>
        <v>1.022</v>
      </c>
    </row>
    <row r="996" spans="1:13" x14ac:dyDescent="0.25">
      <c r="A996" s="659">
        <v>42513</v>
      </c>
      <c r="B996" s="1029" t="s">
        <v>19163</v>
      </c>
      <c r="C996" s="1030" t="s">
        <v>18086</v>
      </c>
      <c r="D996" s="575">
        <f t="shared" si="34"/>
        <v>8.6300000000000008</v>
      </c>
      <c r="E996" s="576">
        <f t="shared" si="35"/>
        <v>6.99</v>
      </c>
      <c r="I996" s="1032" t="s">
        <v>19212</v>
      </c>
      <c r="L996" s="570" t="s">
        <v>162</v>
      </c>
      <c r="M996" s="571">
        <f>IFERROR(VLOOKUP(L996,REAJUSTE!A:O,15,),"")</f>
        <v>1.022</v>
      </c>
    </row>
    <row r="997" spans="1:13" x14ac:dyDescent="0.25">
      <c r="A997" s="659">
        <v>42514</v>
      </c>
      <c r="B997" s="1029" t="s">
        <v>19164</v>
      </c>
      <c r="C997" s="1030" t="s">
        <v>18086</v>
      </c>
      <c r="D997" s="575">
        <f t="shared" si="34"/>
        <v>13.45</v>
      </c>
      <c r="E997" s="576">
        <f t="shared" si="35"/>
        <v>10.9</v>
      </c>
      <c r="I997" s="1032" t="s">
        <v>19213</v>
      </c>
      <c r="L997" s="570" t="s">
        <v>162</v>
      </c>
      <c r="M997" s="571">
        <f>IFERROR(VLOOKUP(L997,REAJUSTE!A:O,15,),"")</f>
        <v>1.022</v>
      </c>
    </row>
    <row r="998" spans="1:13" x14ac:dyDescent="0.25">
      <c r="A998" s="659">
        <v>43349</v>
      </c>
      <c r="B998" s="1029" t="s">
        <v>19165</v>
      </c>
      <c r="C998" s="1030" t="s">
        <v>18086</v>
      </c>
      <c r="D998" s="575">
        <f t="shared" si="34"/>
        <v>13.31</v>
      </c>
      <c r="E998" s="576">
        <f t="shared" si="35"/>
        <v>10.79</v>
      </c>
      <c r="I998" s="1032" t="s">
        <v>19214</v>
      </c>
      <c r="L998" s="570" t="s">
        <v>162</v>
      </c>
      <c r="M998" s="571">
        <f>IFERROR(VLOOKUP(L998,REAJUSTE!A:O,15,),"")</f>
        <v>1.022</v>
      </c>
    </row>
    <row r="999" spans="1:13" x14ac:dyDescent="0.25">
      <c r="A999" s="659">
        <v>42515</v>
      </c>
      <c r="B999" s="1029" t="s">
        <v>19166</v>
      </c>
      <c r="C999" s="1030" t="s">
        <v>18086</v>
      </c>
      <c r="D999" s="575">
        <f t="shared" si="34"/>
        <v>10.27</v>
      </c>
      <c r="E999" s="576">
        <f t="shared" si="35"/>
        <v>8.32</v>
      </c>
      <c r="I999" s="1032" t="s">
        <v>19215</v>
      </c>
      <c r="L999" s="570" t="s">
        <v>162</v>
      </c>
      <c r="M999" s="571">
        <f>IFERROR(VLOOKUP(L999,REAJUSTE!A:O,15,),"")</f>
        <v>1.022</v>
      </c>
    </row>
    <row r="1000" spans="1:13" x14ac:dyDescent="0.25">
      <c r="A1000" s="659">
        <v>42523</v>
      </c>
      <c r="B1000" s="1029" t="s">
        <v>19167</v>
      </c>
      <c r="C1000" s="1030" t="s">
        <v>18086</v>
      </c>
      <c r="D1000" s="575">
        <f t="shared" si="34"/>
        <v>14.99</v>
      </c>
      <c r="E1000" s="576">
        <f t="shared" si="35"/>
        <v>12.15</v>
      </c>
      <c r="I1000" s="1032" t="s">
        <v>19216</v>
      </c>
      <c r="L1000" s="570" t="s">
        <v>162</v>
      </c>
      <c r="M1000" s="571">
        <f>IFERROR(VLOOKUP(L1000,REAJUSTE!A:O,15,),"")</f>
        <v>1.022</v>
      </c>
    </row>
    <row r="1001" spans="1:13" x14ac:dyDescent="0.25">
      <c r="A1001" s="659">
        <v>42576</v>
      </c>
      <c r="B1001" s="1029" t="s">
        <v>19168</v>
      </c>
      <c r="C1001" s="1030" t="s">
        <v>18086</v>
      </c>
      <c r="D1001" s="575">
        <f t="shared" si="34"/>
        <v>202.1</v>
      </c>
      <c r="E1001" s="576">
        <f t="shared" si="35"/>
        <v>163.88</v>
      </c>
      <c r="I1001" s="1032" t="s">
        <v>19217</v>
      </c>
      <c r="L1001" s="570" t="s">
        <v>162</v>
      </c>
      <c r="M1001" s="571">
        <f>IFERROR(VLOOKUP(L1001,REAJUSTE!A:O,15,),"")</f>
        <v>1.022</v>
      </c>
    </row>
    <row r="1002" spans="1:13" x14ac:dyDescent="0.25">
      <c r="A1002" s="659">
        <v>42577</v>
      </c>
      <c r="B1002" s="1029" t="s">
        <v>19169</v>
      </c>
      <c r="C1002" s="1030" t="s">
        <v>18086</v>
      </c>
      <c r="D1002" s="575">
        <f t="shared" si="34"/>
        <v>17.16</v>
      </c>
      <c r="E1002" s="576">
        <f t="shared" si="35"/>
        <v>13.91</v>
      </c>
      <c r="I1002" s="1032" t="s">
        <v>19218</v>
      </c>
      <c r="L1002" s="570" t="s">
        <v>162</v>
      </c>
      <c r="M1002" s="571">
        <f>IFERROR(VLOOKUP(L1002,REAJUSTE!A:O,15,),"")</f>
        <v>1.022</v>
      </c>
    </row>
    <row r="1003" spans="1:13" x14ac:dyDescent="0.25">
      <c r="A1003" s="659">
        <v>42578</v>
      </c>
      <c r="B1003" s="1029" t="s">
        <v>19170</v>
      </c>
      <c r="C1003" s="1030" t="s">
        <v>18086</v>
      </c>
      <c r="D1003" s="575">
        <f t="shared" si="34"/>
        <v>6.28</v>
      </c>
      <c r="E1003" s="576">
        <f t="shared" si="35"/>
        <v>5.09</v>
      </c>
      <c r="I1003" s="1032" t="s">
        <v>19219</v>
      </c>
      <c r="L1003" s="570" t="s">
        <v>162</v>
      </c>
      <c r="M1003" s="571">
        <f>IFERROR(VLOOKUP(L1003,REAJUSTE!A:O,15,),"")</f>
        <v>1.022</v>
      </c>
    </row>
    <row r="1004" spans="1:13" x14ac:dyDescent="0.25">
      <c r="A1004" s="659">
        <v>42580</v>
      </c>
      <c r="B1004" s="1029" t="s">
        <v>19171</v>
      </c>
      <c r="C1004" s="1030" t="s">
        <v>18086</v>
      </c>
      <c r="D1004" s="575">
        <f t="shared" si="34"/>
        <v>9.27</v>
      </c>
      <c r="E1004" s="576">
        <f t="shared" si="35"/>
        <v>7.51</v>
      </c>
      <c r="I1004" s="1032" t="s">
        <v>19220</v>
      </c>
      <c r="L1004" s="570" t="s">
        <v>162</v>
      </c>
      <c r="M1004" s="571">
        <f>IFERROR(VLOOKUP(L1004,REAJUSTE!A:O,15,),"")</f>
        <v>1.022</v>
      </c>
    </row>
    <row r="1005" spans="1:13" x14ac:dyDescent="0.25">
      <c r="A1005" s="659">
        <v>42582</v>
      </c>
      <c r="B1005" s="1029" t="s">
        <v>19172</v>
      </c>
      <c r="C1005" s="1030" t="s">
        <v>18086</v>
      </c>
      <c r="D1005" s="575">
        <f t="shared" si="34"/>
        <v>92.99</v>
      </c>
      <c r="E1005" s="576">
        <f t="shared" si="35"/>
        <v>75.400000000000006</v>
      </c>
      <c r="I1005" s="1032" t="s">
        <v>19221</v>
      </c>
      <c r="L1005" s="570" t="s">
        <v>162</v>
      </c>
      <c r="M1005" s="571">
        <f>IFERROR(VLOOKUP(L1005,REAJUSTE!A:O,15,),"")</f>
        <v>1.022</v>
      </c>
    </row>
    <row r="1006" spans="1:13" x14ac:dyDescent="0.25">
      <c r="A1006" s="659">
        <v>42586</v>
      </c>
      <c r="B1006" s="1029" t="s">
        <v>19173</v>
      </c>
      <c r="C1006" s="1030" t="s">
        <v>18086</v>
      </c>
      <c r="D1006" s="575">
        <f t="shared" si="34"/>
        <v>90.36</v>
      </c>
      <c r="E1006" s="576">
        <f t="shared" si="35"/>
        <v>73.27</v>
      </c>
      <c r="I1006" s="1032" t="s">
        <v>19222</v>
      </c>
      <c r="L1006" s="570" t="s">
        <v>162</v>
      </c>
      <c r="M1006" s="571">
        <f>IFERROR(VLOOKUP(L1006,REAJUSTE!A:O,15,),"")</f>
        <v>1.022</v>
      </c>
    </row>
    <row r="1007" spans="1:13" x14ac:dyDescent="0.25">
      <c r="A1007" s="659">
        <v>42587</v>
      </c>
      <c r="B1007" s="1029" t="s">
        <v>19174</v>
      </c>
      <c r="C1007" s="1030" t="s">
        <v>18088</v>
      </c>
      <c r="D1007" s="575">
        <f t="shared" si="34"/>
        <v>1.57</v>
      </c>
      <c r="E1007" s="576">
        <f t="shared" si="35"/>
        <v>1.27</v>
      </c>
      <c r="I1007" s="1032" t="s">
        <v>19223</v>
      </c>
      <c r="L1007" s="570" t="s">
        <v>162</v>
      </c>
      <c r="M1007" s="571">
        <f>IFERROR(VLOOKUP(L1007,REAJUSTE!A:O,15,),"")</f>
        <v>1.022</v>
      </c>
    </row>
    <row r="1008" spans="1:13" ht="18" x14ac:dyDescent="0.25">
      <c r="A1008" s="659">
        <v>42590</v>
      </c>
      <c r="B1008" s="141" t="s">
        <v>19175</v>
      </c>
      <c r="C1008" s="1030" t="s">
        <v>18088</v>
      </c>
      <c r="D1008" s="575">
        <f t="shared" si="34"/>
        <v>15.33</v>
      </c>
      <c r="E1008" s="576">
        <f t="shared" si="35"/>
        <v>12.43</v>
      </c>
      <c r="I1008" s="1032" t="s">
        <v>19224</v>
      </c>
      <c r="L1008" s="570" t="s">
        <v>162</v>
      </c>
      <c r="M1008" s="571">
        <f>IFERROR(VLOOKUP(L1008,REAJUSTE!A:O,15,),"")</f>
        <v>1.022</v>
      </c>
    </row>
    <row r="1009" spans="1:13" x14ac:dyDescent="0.25">
      <c r="A1009" s="659">
        <v>42591</v>
      </c>
      <c r="B1009" s="1029" t="s">
        <v>19176</v>
      </c>
      <c r="C1009" s="1030" t="s">
        <v>18088</v>
      </c>
      <c r="D1009" s="575">
        <f t="shared" si="34"/>
        <v>67.430000000000007</v>
      </c>
      <c r="E1009" s="576">
        <f t="shared" si="35"/>
        <v>54.67</v>
      </c>
      <c r="I1009" s="1032" t="s">
        <v>19225</v>
      </c>
      <c r="L1009" s="570" t="s">
        <v>162</v>
      </c>
      <c r="M1009" s="571">
        <f>IFERROR(VLOOKUP(L1009,REAJUSTE!A:O,15,),"")</f>
        <v>1.022</v>
      </c>
    </row>
    <row r="1010" spans="1:13" x14ac:dyDescent="0.25">
      <c r="A1010" s="659">
        <v>42592</v>
      </c>
      <c r="B1010" s="1029" t="s">
        <v>19177</v>
      </c>
      <c r="C1010" s="1030" t="s">
        <v>18088</v>
      </c>
      <c r="D1010" s="575">
        <f t="shared" si="34"/>
        <v>26.19</v>
      </c>
      <c r="E1010" s="576">
        <f t="shared" si="35"/>
        <v>21.23</v>
      </c>
      <c r="I1010" s="1032" t="s">
        <v>19226</v>
      </c>
      <c r="L1010" s="570" t="s">
        <v>162</v>
      </c>
      <c r="M1010" s="571">
        <f>IFERROR(VLOOKUP(L1010,REAJUSTE!A:O,15,),"")</f>
        <v>1.022</v>
      </c>
    </row>
    <row r="1011" spans="1:13" ht="18" x14ac:dyDescent="0.25">
      <c r="A1011" s="659">
        <v>42593</v>
      </c>
      <c r="B1011" s="141" t="s">
        <v>19178</v>
      </c>
      <c r="C1011" s="1030" t="s">
        <v>18086</v>
      </c>
      <c r="D1011" s="575">
        <f t="shared" si="34"/>
        <v>55.03</v>
      </c>
      <c r="E1011" s="576">
        <f t="shared" si="35"/>
        <v>44.62</v>
      </c>
      <c r="I1011" s="1032" t="s">
        <v>19227</v>
      </c>
      <c r="L1011" s="570" t="s">
        <v>162</v>
      </c>
      <c r="M1011" s="571">
        <f>IFERROR(VLOOKUP(L1011,REAJUSTE!A:O,15,),"")</f>
        <v>1.022</v>
      </c>
    </row>
    <row r="1012" spans="1:13" ht="18" x14ac:dyDescent="0.25">
      <c r="A1012" s="659">
        <v>42596</v>
      </c>
      <c r="B1012" s="141" t="s">
        <v>19179</v>
      </c>
      <c r="C1012" s="1030" t="s">
        <v>18086</v>
      </c>
      <c r="D1012" s="575">
        <f t="shared" si="34"/>
        <v>10.14</v>
      </c>
      <c r="E1012" s="576">
        <f t="shared" si="35"/>
        <v>8.2200000000000006</v>
      </c>
      <c r="I1012" s="1032" t="s">
        <v>19228</v>
      </c>
      <c r="L1012" s="570" t="s">
        <v>162</v>
      </c>
      <c r="M1012" s="571">
        <f>IFERROR(VLOOKUP(L1012,REAJUSTE!A:O,15,),"")</f>
        <v>1.022</v>
      </c>
    </row>
    <row r="1013" spans="1:13" x14ac:dyDescent="0.25">
      <c r="A1013" s="565" t="s">
        <v>5314</v>
      </c>
      <c r="B1013" s="566"/>
      <c r="C1013" s="566"/>
      <c r="D1013" s="578"/>
      <c r="E1013" s="579"/>
      <c r="F1013" s="566"/>
      <c r="G1013" s="566"/>
      <c r="H1013" s="566"/>
      <c r="I1013" s="566"/>
      <c r="L1013" s="566"/>
      <c r="M1013" s="571" t="str">
        <f>IFERROR(VLOOKUP(L1013,REAJUSTE!A:O,15,),"")</f>
        <v/>
      </c>
    </row>
    <row r="1014" spans="1:13" x14ac:dyDescent="0.25">
      <c r="A1014" s="659">
        <v>42483</v>
      </c>
      <c r="B1014" s="1029" t="s">
        <v>19180</v>
      </c>
      <c r="C1014" s="1030" t="s">
        <v>18086</v>
      </c>
      <c r="D1014" s="575">
        <f t="shared" si="34"/>
        <v>209.96</v>
      </c>
      <c r="E1014" s="576">
        <f t="shared" si="35"/>
        <v>170.25</v>
      </c>
      <c r="I1014" s="1032" t="s">
        <v>19229</v>
      </c>
      <c r="L1014" s="570" t="s">
        <v>172</v>
      </c>
      <c r="M1014" s="571">
        <f>IFERROR(VLOOKUP(L1014,REAJUSTE!A:O,15,),"")</f>
        <v>1.0289999999999999</v>
      </c>
    </row>
    <row r="1015" spans="1:13" x14ac:dyDescent="0.25">
      <c r="A1015" s="659">
        <v>42695</v>
      </c>
      <c r="B1015" s="1029" t="s">
        <v>19181</v>
      </c>
      <c r="C1015" s="1030" t="s">
        <v>18086</v>
      </c>
      <c r="D1015" s="575">
        <f t="shared" si="34"/>
        <v>232.82</v>
      </c>
      <c r="E1015" s="576">
        <f t="shared" si="35"/>
        <v>188.79</v>
      </c>
      <c r="I1015" s="1032" t="s">
        <v>19230</v>
      </c>
      <c r="L1015" s="570" t="s">
        <v>172</v>
      </c>
      <c r="M1015" s="571">
        <f>IFERROR(VLOOKUP(L1015,REAJUSTE!A:O,15,),"")</f>
        <v>1.0289999999999999</v>
      </c>
    </row>
    <row r="1016" spans="1:13" ht="18" x14ac:dyDescent="0.25">
      <c r="A1016" s="659">
        <v>42481</v>
      </c>
      <c r="B1016" s="141" t="s">
        <v>19182</v>
      </c>
      <c r="C1016" s="1030" t="s">
        <v>18086</v>
      </c>
      <c r="D1016" s="575">
        <f t="shared" si="34"/>
        <v>145.38999999999999</v>
      </c>
      <c r="E1016" s="576">
        <f t="shared" si="35"/>
        <v>117.89</v>
      </c>
      <c r="I1016" s="1032" t="s">
        <v>19231</v>
      </c>
      <c r="L1016" s="570" t="s">
        <v>172</v>
      </c>
      <c r="M1016" s="571">
        <f>IFERROR(VLOOKUP(L1016,REAJUSTE!A:O,15,),"")</f>
        <v>1.0289999999999999</v>
      </c>
    </row>
    <row r="1017" spans="1:13" x14ac:dyDescent="0.25">
      <c r="A1017" s="659">
        <v>42496</v>
      </c>
      <c r="B1017" s="1029" t="s">
        <v>19183</v>
      </c>
      <c r="C1017" s="1030" t="s">
        <v>18088</v>
      </c>
      <c r="D1017" s="575">
        <f t="shared" si="34"/>
        <v>6.97</v>
      </c>
      <c r="E1017" s="576">
        <f t="shared" si="35"/>
        <v>5.65</v>
      </c>
      <c r="I1017" s="1032" t="s">
        <v>19232</v>
      </c>
      <c r="L1017" s="570" t="s">
        <v>172</v>
      </c>
      <c r="M1017" s="571">
        <f>IFERROR(VLOOKUP(L1017,REAJUSTE!A:O,15,),"")</f>
        <v>1.0289999999999999</v>
      </c>
    </row>
    <row r="1018" spans="1:13" ht="18" x14ac:dyDescent="0.25">
      <c r="A1018" s="659">
        <v>41133</v>
      </c>
      <c r="B1018" s="141" t="s">
        <v>19184</v>
      </c>
      <c r="C1018" s="1030" t="s">
        <v>18088</v>
      </c>
      <c r="D1018" s="575">
        <f t="shared" si="34"/>
        <v>21.71</v>
      </c>
      <c r="E1018" s="576">
        <f t="shared" si="35"/>
        <v>17.600000000000001</v>
      </c>
      <c r="I1018" s="1032" t="s">
        <v>19159</v>
      </c>
      <c r="L1018" s="570" t="s">
        <v>172</v>
      </c>
      <c r="M1018" s="571">
        <f>IFERROR(VLOOKUP(L1018,REAJUSTE!A:O,15,),"")</f>
        <v>1.0289999999999999</v>
      </c>
    </row>
    <row r="1019" spans="1:13" ht="18" x14ac:dyDescent="0.25">
      <c r="A1019" s="659">
        <v>42479</v>
      </c>
      <c r="B1019" s="141" t="s">
        <v>19185</v>
      </c>
      <c r="C1019" s="1030" t="s">
        <v>18088</v>
      </c>
      <c r="D1019" s="575">
        <f t="shared" si="34"/>
        <v>15.14</v>
      </c>
      <c r="E1019" s="576">
        <f t="shared" si="35"/>
        <v>12.27</v>
      </c>
      <c r="I1019" s="1032" t="s">
        <v>19233</v>
      </c>
      <c r="L1019" s="570" t="s">
        <v>172</v>
      </c>
      <c r="M1019" s="571">
        <f>IFERROR(VLOOKUP(L1019,REAJUSTE!A:O,15,),"")</f>
        <v>1.0289999999999999</v>
      </c>
    </row>
    <row r="1020" spans="1:13" x14ac:dyDescent="0.25">
      <c r="A1020" s="659">
        <v>43333</v>
      </c>
      <c r="B1020" s="1029" t="s">
        <v>19186</v>
      </c>
      <c r="C1020" s="1030" t="s">
        <v>18088</v>
      </c>
      <c r="D1020" s="575">
        <f t="shared" si="34"/>
        <v>1.96</v>
      </c>
      <c r="E1020" s="576">
        <f t="shared" si="35"/>
        <v>1.58</v>
      </c>
      <c r="I1020" s="1032" t="s">
        <v>19234</v>
      </c>
      <c r="L1020" s="570" t="s">
        <v>172</v>
      </c>
      <c r="M1020" s="571">
        <f>IFERROR(VLOOKUP(L1020,REAJUSTE!A:O,15,),"")</f>
        <v>1.0289999999999999</v>
      </c>
    </row>
    <row r="1021" spans="1:13" ht="18" x14ac:dyDescent="0.25">
      <c r="A1021" s="659">
        <v>42484</v>
      </c>
      <c r="B1021" s="141" t="s">
        <v>19187</v>
      </c>
      <c r="C1021" s="1030" t="s">
        <v>18088</v>
      </c>
      <c r="D1021" s="575">
        <f t="shared" si="34"/>
        <v>9.9600000000000009</v>
      </c>
      <c r="E1021" s="576">
        <f t="shared" si="35"/>
        <v>8.07</v>
      </c>
      <c r="I1021" s="1032" t="s">
        <v>19235</v>
      </c>
      <c r="L1021" s="570" t="s">
        <v>172</v>
      </c>
      <c r="M1021" s="571">
        <f>IFERROR(VLOOKUP(L1021,REAJUSTE!A:O,15,),"")</f>
        <v>1.0289999999999999</v>
      </c>
    </row>
    <row r="1022" spans="1:13" ht="18" x14ac:dyDescent="0.25">
      <c r="A1022" s="659">
        <v>42497</v>
      </c>
      <c r="B1022" s="141" t="s">
        <v>19188</v>
      </c>
      <c r="C1022" s="1030" t="s">
        <v>18088</v>
      </c>
      <c r="D1022" s="575">
        <f t="shared" si="34"/>
        <v>26.1</v>
      </c>
      <c r="E1022" s="576">
        <f t="shared" si="35"/>
        <v>21.16</v>
      </c>
      <c r="I1022" s="1032" t="s">
        <v>18968</v>
      </c>
      <c r="L1022" s="570" t="s">
        <v>172</v>
      </c>
      <c r="M1022" s="571">
        <f>IFERROR(VLOOKUP(L1022,REAJUSTE!A:O,15,),"")</f>
        <v>1.0289999999999999</v>
      </c>
    </row>
    <row r="1023" spans="1:13" ht="18" x14ac:dyDescent="0.25">
      <c r="A1023" s="659">
        <v>42493</v>
      </c>
      <c r="B1023" s="141" t="s">
        <v>19189</v>
      </c>
      <c r="C1023" s="1030" t="s">
        <v>18088</v>
      </c>
      <c r="D1023" s="575">
        <f t="shared" si="34"/>
        <v>139.53</v>
      </c>
      <c r="E1023" s="576">
        <f t="shared" si="35"/>
        <v>113.14</v>
      </c>
      <c r="I1023" s="1032" t="s">
        <v>19236</v>
      </c>
      <c r="L1023" s="570" t="s">
        <v>172</v>
      </c>
      <c r="M1023" s="571">
        <f>IFERROR(VLOOKUP(L1023,REAJUSTE!A:O,15,),"")</f>
        <v>1.0289999999999999</v>
      </c>
    </row>
    <row r="1024" spans="1:13" ht="18" x14ac:dyDescent="0.25">
      <c r="A1024" s="659">
        <v>42494</v>
      </c>
      <c r="B1024" s="141" t="s">
        <v>19190</v>
      </c>
      <c r="C1024" s="1030" t="s">
        <v>18226</v>
      </c>
      <c r="D1024" s="575">
        <f t="shared" si="34"/>
        <v>768.95</v>
      </c>
      <c r="E1024" s="576">
        <f t="shared" si="35"/>
        <v>623.54</v>
      </c>
      <c r="I1024" s="1032" t="s">
        <v>19237</v>
      </c>
      <c r="L1024" s="570" t="s">
        <v>172</v>
      </c>
      <c r="M1024" s="571">
        <f>IFERROR(VLOOKUP(L1024,REAJUSTE!A:O,15,),"")</f>
        <v>1.0289999999999999</v>
      </c>
    </row>
    <row r="1025" spans="1:13" ht="18" x14ac:dyDescent="0.25">
      <c r="A1025" s="659">
        <v>42498</v>
      </c>
      <c r="B1025" s="141" t="s">
        <v>19191</v>
      </c>
      <c r="C1025" s="1030" t="s">
        <v>18088</v>
      </c>
      <c r="D1025" s="575">
        <f t="shared" si="34"/>
        <v>144</v>
      </c>
      <c r="E1025" s="576">
        <f t="shared" si="35"/>
        <v>116.76</v>
      </c>
      <c r="I1025" s="1032" t="s">
        <v>19238</v>
      </c>
      <c r="L1025" s="570" t="s">
        <v>172</v>
      </c>
      <c r="M1025" s="571">
        <f>IFERROR(VLOOKUP(L1025,REAJUSTE!A:O,15,),"")</f>
        <v>1.0289999999999999</v>
      </c>
    </row>
    <row r="1026" spans="1:13" ht="18" x14ac:dyDescent="0.25">
      <c r="A1026" s="659">
        <v>42499</v>
      </c>
      <c r="B1026" s="1029" t="s">
        <v>19192</v>
      </c>
      <c r="C1026" s="1030" t="s">
        <v>18088</v>
      </c>
      <c r="D1026" s="575">
        <f t="shared" si="34"/>
        <v>161.81</v>
      </c>
      <c r="E1026" s="576">
        <f t="shared" si="35"/>
        <v>131.21</v>
      </c>
      <c r="I1026" s="1032" t="s">
        <v>19239</v>
      </c>
      <c r="L1026" s="570" t="s">
        <v>172</v>
      </c>
      <c r="M1026" s="571">
        <f>IFERROR(VLOOKUP(L1026,REAJUSTE!A:O,15,),"")</f>
        <v>1.0289999999999999</v>
      </c>
    </row>
    <row r="1027" spans="1:13" ht="18" x14ac:dyDescent="0.25">
      <c r="A1027" s="659">
        <v>42500</v>
      </c>
      <c r="B1027" s="1029" t="s">
        <v>19193</v>
      </c>
      <c r="C1027" s="1030" t="s">
        <v>18088</v>
      </c>
      <c r="D1027" s="575">
        <f t="shared" si="34"/>
        <v>180.42</v>
      </c>
      <c r="E1027" s="576">
        <f t="shared" si="35"/>
        <v>146.30000000000001</v>
      </c>
      <c r="I1027" s="1032" t="s">
        <v>19240</v>
      </c>
      <c r="L1027" s="570" t="s">
        <v>172</v>
      </c>
      <c r="M1027" s="571">
        <f>IFERROR(VLOOKUP(L1027,REAJUSTE!A:O,15,),"")</f>
        <v>1.0289999999999999</v>
      </c>
    </row>
    <row r="1028" spans="1:13" ht="18" x14ac:dyDescent="0.25">
      <c r="A1028" s="659">
        <v>42501</v>
      </c>
      <c r="B1028" s="141" t="s">
        <v>19194</v>
      </c>
      <c r="C1028" s="1030" t="s">
        <v>18088</v>
      </c>
      <c r="D1028" s="575">
        <f t="shared" si="34"/>
        <v>367.87</v>
      </c>
      <c r="E1028" s="576">
        <f t="shared" si="35"/>
        <v>298.3</v>
      </c>
      <c r="I1028" s="1032" t="s">
        <v>19241</v>
      </c>
      <c r="L1028" s="570" t="s">
        <v>172</v>
      </c>
      <c r="M1028" s="571">
        <f>IFERROR(VLOOKUP(L1028,REAJUSTE!A:O,15,),"")</f>
        <v>1.0289999999999999</v>
      </c>
    </row>
    <row r="1029" spans="1:13" ht="18" x14ac:dyDescent="0.25">
      <c r="A1029" s="659">
        <v>42502</v>
      </c>
      <c r="B1029" s="141" t="s">
        <v>19195</v>
      </c>
      <c r="C1029" s="1030" t="s">
        <v>18088</v>
      </c>
      <c r="D1029" s="575">
        <f t="shared" si="34"/>
        <v>367</v>
      </c>
      <c r="E1029" s="576">
        <f t="shared" si="35"/>
        <v>297.58999999999997</v>
      </c>
      <c r="I1029" s="1032" t="s">
        <v>19242</v>
      </c>
      <c r="L1029" s="570" t="s">
        <v>172</v>
      </c>
      <c r="M1029" s="571">
        <f>IFERROR(VLOOKUP(L1029,REAJUSTE!A:O,15,),"")</f>
        <v>1.0289999999999999</v>
      </c>
    </row>
    <row r="1030" spans="1:13" ht="18" x14ac:dyDescent="0.25">
      <c r="A1030" s="659">
        <v>42503</v>
      </c>
      <c r="B1030" s="141" t="s">
        <v>19196</v>
      </c>
      <c r="C1030" s="1030" t="s">
        <v>18088</v>
      </c>
      <c r="D1030" s="575">
        <f t="shared" si="34"/>
        <v>213</v>
      </c>
      <c r="E1030" s="576">
        <f t="shared" si="35"/>
        <v>172.72</v>
      </c>
      <c r="I1030" s="1032" t="s">
        <v>19243</v>
      </c>
      <c r="L1030" s="570" t="s">
        <v>172</v>
      </c>
      <c r="M1030" s="571">
        <f>IFERROR(VLOOKUP(L1030,REAJUSTE!A:O,15,),"")</f>
        <v>1.0289999999999999</v>
      </c>
    </row>
    <row r="1031" spans="1:13" ht="18" x14ac:dyDescent="0.25">
      <c r="A1031" s="659">
        <v>43334</v>
      </c>
      <c r="B1031" s="141" t="s">
        <v>19197</v>
      </c>
      <c r="C1031" s="1030" t="s">
        <v>18088</v>
      </c>
      <c r="D1031" s="575">
        <f t="shared" si="34"/>
        <v>1.63</v>
      </c>
      <c r="E1031" s="576">
        <f t="shared" si="35"/>
        <v>1.32</v>
      </c>
      <c r="I1031" s="1032" t="s">
        <v>19244</v>
      </c>
      <c r="L1031" s="570" t="s">
        <v>172</v>
      </c>
      <c r="M1031" s="571">
        <f>IFERROR(VLOOKUP(L1031,REAJUSTE!A:O,15,),"")</f>
        <v>1.0289999999999999</v>
      </c>
    </row>
    <row r="1032" spans="1:13" ht="18" x14ac:dyDescent="0.25">
      <c r="A1032" s="659">
        <v>42485</v>
      </c>
      <c r="B1032" s="141" t="s">
        <v>19198</v>
      </c>
      <c r="C1032" s="1030" t="s">
        <v>18088</v>
      </c>
      <c r="D1032" s="575">
        <f t="shared" si="34"/>
        <v>3.78</v>
      </c>
      <c r="E1032" s="576">
        <f t="shared" si="35"/>
        <v>3.06</v>
      </c>
      <c r="I1032" s="1032" t="s">
        <v>19245</v>
      </c>
      <c r="L1032" s="570" t="s">
        <v>172</v>
      </c>
      <c r="M1032" s="571">
        <f>IFERROR(VLOOKUP(L1032,REAJUSTE!A:O,15,),"")</f>
        <v>1.0289999999999999</v>
      </c>
    </row>
    <row r="1033" spans="1:13" x14ac:dyDescent="0.25">
      <c r="A1033" s="659">
        <v>42495</v>
      </c>
      <c r="B1033" s="1029" t="s">
        <v>19199</v>
      </c>
      <c r="C1033" s="1030" t="s">
        <v>18088</v>
      </c>
      <c r="D1033" s="575">
        <f t="shared" si="34"/>
        <v>2.0299999999999998</v>
      </c>
      <c r="E1033" s="576">
        <f t="shared" si="35"/>
        <v>1.64</v>
      </c>
      <c r="I1033" s="1032" t="s">
        <v>19246</v>
      </c>
      <c r="L1033" s="570" t="s">
        <v>172</v>
      </c>
      <c r="M1033" s="571">
        <f>IFERROR(VLOOKUP(L1033,REAJUSTE!A:O,15,),"")</f>
        <v>1.0289999999999999</v>
      </c>
    </row>
    <row r="1034" spans="1:13" x14ac:dyDescent="0.25">
      <c r="A1034" s="659">
        <v>42507</v>
      </c>
      <c r="B1034" s="1029" t="s">
        <v>19200</v>
      </c>
      <c r="C1034" s="1030" t="s">
        <v>14224</v>
      </c>
      <c r="D1034" s="575">
        <f t="shared" si="34"/>
        <v>38.71</v>
      </c>
      <c r="E1034" s="576">
        <f t="shared" si="35"/>
        <v>31.38</v>
      </c>
      <c r="I1034" s="1032" t="s">
        <v>19247</v>
      </c>
      <c r="L1034" s="570" t="s">
        <v>172</v>
      </c>
      <c r="M1034" s="571">
        <f>IFERROR(VLOOKUP(L1034,REAJUSTE!A:O,15,),"")</f>
        <v>1.0289999999999999</v>
      </c>
    </row>
    <row r="1035" spans="1:13" x14ac:dyDescent="0.25">
      <c r="A1035" s="659">
        <v>42505</v>
      </c>
      <c r="B1035" s="1029" t="s">
        <v>19201</v>
      </c>
      <c r="C1035" s="1030" t="s">
        <v>18088</v>
      </c>
      <c r="D1035" s="575">
        <f t="shared" si="34"/>
        <v>31.3</v>
      </c>
      <c r="E1035" s="576">
        <f t="shared" si="35"/>
        <v>25.38</v>
      </c>
      <c r="I1035" s="1032" t="s">
        <v>19248</v>
      </c>
      <c r="L1035" s="570" t="s">
        <v>172</v>
      </c>
      <c r="M1035" s="571">
        <f>IFERROR(VLOOKUP(L1035,REAJUSTE!A:O,15,),"")</f>
        <v>1.0289999999999999</v>
      </c>
    </row>
    <row r="1036" spans="1:13" x14ac:dyDescent="0.25">
      <c r="A1036" s="659">
        <v>42504</v>
      </c>
      <c r="B1036" s="1029" t="s">
        <v>19202</v>
      </c>
      <c r="C1036" s="1030" t="s">
        <v>18088</v>
      </c>
      <c r="D1036" s="575">
        <f t="shared" si="34"/>
        <v>86.19</v>
      </c>
      <c r="E1036" s="576">
        <f t="shared" si="35"/>
        <v>69.89</v>
      </c>
      <c r="I1036" s="1032" t="s">
        <v>19249</v>
      </c>
      <c r="L1036" s="570" t="s">
        <v>172</v>
      </c>
      <c r="M1036" s="571">
        <f>IFERROR(VLOOKUP(L1036,REAJUSTE!A:O,15,),"")</f>
        <v>1.0289999999999999</v>
      </c>
    </row>
    <row r="1037" spans="1:13" x14ac:dyDescent="0.25">
      <c r="A1037" s="659">
        <v>42506</v>
      </c>
      <c r="B1037" s="1029" t="s">
        <v>19203</v>
      </c>
      <c r="C1037" s="1030" t="s">
        <v>18088</v>
      </c>
      <c r="D1037" s="575">
        <f t="shared" si="34"/>
        <v>104.93</v>
      </c>
      <c r="E1037" s="576">
        <f t="shared" si="35"/>
        <v>85.08</v>
      </c>
      <c r="I1037" s="1032" t="s">
        <v>19250</v>
      </c>
      <c r="L1037" s="570" t="s">
        <v>172</v>
      </c>
      <c r="M1037" s="571">
        <f>IFERROR(VLOOKUP(L1037,REAJUSTE!A:O,15,),"")</f>
        <v>1.0289999999999999</v>
      </c>
    </row>
    <row r="1038" spans="1:13" x14ac:dyDescent="0.25">
      <c r="A1038" s="659">
        <v>42482</v>
      </c>
      <c r="B1038" s="1029" t="s">
        <v>19204</v>
      </c>
      <c r="C1038" s="1030" t="s">
        <v>18086</v>
      </c>
      <c r="D1038" s="575">
        <f t="shared" ref="D1038:D1101" si="38">TRUNC(I1038*M1038,2)</f>
        <v>199.55</v>
      </c>
      <c r="E1038" s="576">
        <f t="shared" ref="E1038:E1101" si="39">TRUNC(D1038/1.2332,2)</f>
        <v>161.81</v>
      </c>
      <c r="I1038" s="1032" t="s">
        <v>18347</v>
      </c>
      <c r="L1038" s="570" t="s">
        <v>172</v>
      </c>
      <c r="M1038" s="571">
        <f>IFERROR(VLOOKUP(L1038,REAJUSTE!A:O,15,),"")</f>
        <v>1.0289999999999999</v>
      </c>
    </row>
    <row r="1039" spans="1:13" x14ac:dyDescent="0.25">
      <c r="A1039" s="659">
        <v>42702</v>
      </c>
      <c r="B1039" s="1029" t="s">
        <v>19205</v>
      </c>
      <c r="C1039" s="1030" t="s">
        <v>18086</v>
      </c>
      <c r="D1039" s="575">
        <f t="shared" si="38"/>
        <v>232.82</v>
      </c>
      <c r="E1039" s="576">
        <f t="shared" si="39"/>
        <v>188.79</v>
      </c>
      <c r="I1039" s="1032" t="s">
        <v>19230</v>
      </c>
      <c r="L1039" s="570" t="s">
        <v>172</v>
      </c>
      <c r="M1039" s="571">
        <f>IFERROR(VLOOKUP(L1039,REAJUSTE!A:O,15,),"")</f>
        <v>1.0289999999999999</v>
      </c>
    </row>
    <row r="1040" spans="1:13" ht="18" x14ac:dyDescent="0.25">
      <c r="A1040" s="659">
        <v>42480</v>
      </c>
      <c r="B1040" s="141" t="s">
        <v>19206</v>
      </c>
      <c r="C1040" s="1030" t="s">
        <v>18086</v>
      </c>
      <c r="D1040" s="575">
        <f t="shared" si="38"/>
        <v>145.38999999999999</v>
      </c>
      <c r="E1040" s="576">
        <f t="shared" si="39"/>
        <v>117.89</v>
      </c>
      <c r="I1040" s="1032" t="s">
        <v>19231</v>
      </c>
      <c r="L1040" s="570" t="s">
        <v>172</v>
      </c>
      <c r="M1040" s="571">
        <f>IFERROR(VLOOKUP(L1040,REAJUSTE!A:O,15,),"")</f>
        <v>1.0289999999999999</v>
      </c>
    </row>
    <row r="1041" spans="1:13" ht="18" x14ac:dyDescent="0.25">
      <c r="A1041" s="659">
        <v>42489</v>
      </c>
      <c r="B1041" s="141" t="s">
        <v>19207</v>
      </c>
      <c r="C1041" s="1030" t="s">
        <v>18088</v>
      </c>
      <c r="D1041" s="575">
        <f t="shared" si="38"/>
        <v>21.56</v>
      </c>
      <c r="E1041" s="576">
        <f t="shared" si="39"/>
        <v>17.48</v>
      </c>
      <c r="I1041" s="1032" t="s">
        <v>19251</v>
      </c>
      <c r="L1041" s="570" t="s">
        <v>172</v>
      </c>
      <c r="M1041" s="571">
        <f>IFERROR(VLOOKUP(L1041,REAJUSTE!A:O,15,),"")</f>
        <v>1.0289999999999999</v>
      </c>
    </row>
    <row r="1042" spans="1:13" ht="18" x14ac:dyDescent="0.25">
      <c r="A1042" s="659">
        <v>42487</v>
      </c>
      <c r="B1042" s="1029" t="s">
        <v>19208</v>
      </c>
      <c r="C1042" s="1030" t="s">
        <v>18088</v>
      </c>
      <c r="D1042" s="575">
        <f t="shared" si="38"/>
        <v>36.24</v>
      </c>
      <c r="E1042" s="576">
        <f t="shared" si="39"/>
        <v>29.38</v>
      </c>
      <c r="I1042" s="1032" t="s">
        <v>19252</v>
      </c>
      <c r="L1042" s="570" t="s">
        <v>172</v>
      </c>
      <c r="M1042" s="571">
        <f>IFERROR(VLOOKUP(L1042,REAJUSTE!A:O,15,),"")</f>
        <v>1.0289999999999999</v>
      </c>
    </row>
    <row r="1043" spans="1:13" ht="18" x14ac:dyDescent="0.25">
      <c r="A1043" s="659">
        <v>42486</v>
      </c>
      <c r="B1043" s="1029" t="s">
        <v>19209</v>
      </c>
      <c r="C1043" s="1030" t="s">
        <v>18088</v>
      </c>
      <c r="D1043" s="575">
        <f t="shared" si="38"/>
        <v>22.44</v>
      </c>
      <c r="E1043" s="576">
        <f t="shared" si="39"/>
        <v>18.190000000000001</v>
      </c>
      <c r="I1043" s="1032" t="s">
        <v>19253</v>
      </c>
      <c r="L1043" s="570" t="s">
        <v>172</v>
      </c>
      <c r="M1043" s="571">
        <f>IFERROR(VLOOKUP(L1043,REAJUSTE!A:O,15,),"")</f>
        <v>1.0289999999999999</v>
      </c>
    </row>
    <row r="1044" spans="1:13" ht="18" x14ac:dyDescent="0.25">
      <c r="A1044" s="659">
        <v>42488</v>
      </c>
      <c r="B1044" s="141" t="s">
        <v>19210</v>
      </c>
      <c r="C1044" s="1030" t="s">
        <v>18088</v>
      </c>
      <c r="D1044" s="575">
        <f t="shared" si="38"/>
        <v>15.4</v>
      </c>
      <c r="E1044" s="576">
        <f t="shared" si="39"/>
        <v>12.48</v>
      </c>
      <c r="I1044" s="1032" t="s">
        <v>19254</v>
      </c>
      <c r="L1044" s="570" t="s">
        <v>172</v>
      </c>
      <c r="M1044" s="571">
        <f>IFERROR(VLOOKUP(L1044,REAJUSTE!A:O,15,),"")</f>
        <v>1.0289999999999999</v>
      </c>
    </row>
    <row r="1045" spans="1:13" x14ac:dyDescent="0.25">
      <c r="A1045" s="565" t="s">
        <v>5315</v>
      </c>
      <c r="B1045" s="566"/>
      <c r="C1045" s="566"/>
      <c r="D1045" s="578"/>
      <c r="E1045" s="579"/>
      <c r="F1045" s="566"/>
      <c r="G1045" s="566"/>
      <c r="H1045" s="566"/>
      <c r="I1045" s="566"/>
      <c r="L1045" s="566"/>
      <c r="M1045" s="571" t="str">
        <f>IFERROR(VLOOKUP(L1045,REAJUSTE!A:O,15,),"")</f>
        <v/>
      </c>
    </row>
    <row r="1046" spans="1:13" x14ac:dyDescent="0.25">
      <c r="A1046" s="659">
        <v>42601</v>
      </c>
      <c r="B1046" s="1029" t="s">
        <v>19255</v>
      </c>
      <c r="C1046" s="1030" t="s">
        <v>18088</v>
      </c>
      <c r="D1046" s="575">
        <f t="shared" si="38"/>
        <v>95.7</v>
      </c>
      <c r="E1046" s="576">
        <f t="shared" si="39"/>
        <v>77.599999999999994</v>
      </c>
      <c r="I1046" s="1032" t="s">
        <v>19630</v>
      </c>
      <c r="L1046" s="570" t="s">
        <v>5365</v>
      </c>
      <c r="M1046" s="571">
        <f>IFERROR(VLOOKUP(L1046,REAJUSTE!A:O,15,),"")</f>
        <v>1.018</v>
      </c>
    </row>
    <row r="1047" spans="1:13" x14ac:dyDescent="0.25">
      <c r="A1047" s="659">
        <v>43602</v>
      </c>
      <c r="B1047" s="1029" t="s">
        <v>19256</v>
      </c>
      <c r="C1047" s="1030" t="s">
        <v>18088</v>
      </c>
      <c r="D1047" s="575">
        <f t="shared" si="38"/>
        <v>138.82</v>
      </c>
      <c r="E1047" s="576">
        <f t="shared" si="39"/>
        <v>112.56</v>
      </c>
      <c r="I1047" s="1032" t="s">
        <v>18854</v>
      </c>
      <c r="L1047" s="570" t="s">
        <v>5365</v>
      </c>
      <c r="M1047" s="571">
        <f>IFERROR(VLOOKUP(L1047,REAJUSTE!A:O,15,),"")</f>
        <v>1.018</v>
      </c>
    </row>
    <row r="1048" spans="1:13" ht="18" x14ac:dyDescent="0.25">
      <c r="A1048" s="659">
        <v>42602</v>
      </c>
      <c r="B1048" s="141" t="s">
        <v>19257</v>
      </c>
      <c r="C1048" s="1030" t="s">
        <v>18088</v>
      </c>
      <c r="D1048" s="575">
        <f t="shared" si="38"/>
        <v>150.81</v>
      </c>
      <c r="E1048" s="576">
        <f t="shared" si="39"/>
        <v>122.29</v>
      </c>
      <c r="I1048" s="1032" t="s">
        <v>19631</v>
      </c>
      <c r="L1048" s="570" t="s">
        <v>5365</v>
      </c>
      <c r="M1048" s="571">
        <f>IFERROR(VLOOKUP(L1048,REAJUSTE!A:O,15,),"")</f>
        <v>1.018</v>
      </c>
    </row>
    <row r="1049" spans="1:13" ht="18" x14ac:dyDescent="0.25">
      <c r="A1049" s="659">
        <v>42603</v>
      </c>
      <c r="B1049" s="141" t="s">
        <v>19258</v>
      </c>
      <c r="C1049" s="1030" t="s">
        <v>18088</v>
      </c>
      <c r="D1049" s="575">
        <f t="shared" si="38"/>
        <v>92.19</v>
      </c>
      <c r="E1049" s="576">
        <f t="shared" si="39"/>
        <v>74.75</v>
      </c>
      <c r="I1049" s="1032" t="s">
        <v>19632</v>
      </c>
      <c r="L1049" s="570" t="s">
        <v>5365</v>
      </c>
      <c r="M1049" s="571">
        <f>IFERROR(VLOOKUP(L1049,REAJUSTE!A:O,15,),"")</f>
        <v>1.018</v>
      </c>
    </row>
    <row r="1050" spans="1:13" x14ac:dyDescent="0.25">
      <c r="A1050" s="659">
        <v>42604</v>
      </c>
      <c r="B1050" s="1029" t="s">
        <v>19259</v>
      </c>
      <c r="C1050" s="1030" t="s">
        <v>18086</v>
      </c>
      <c r="D1050" s="575">
        <f t="shared" si="38"/>
        <v>435.52</v>
      </c>
      <c r="E1050" s="576">
        <f t="shared" si="39"/>
        <v>353.16</v>
      </c>
      <c r="I1050" s="1032" t="s">
        <v>19633</v>
      </c>
      <c r="L1050" s="570" t="s">
        <v>5365</v>
      </c>
      <c r="M1050" s="571">
        <f>IFERROR(VLOOKUP(L1050,REAJUSTE!A:O,15,),"")</f>
        <v>1.018</v>
      </c>
    </row>
    <row r="1051" spans="1:13" ht="18" x14ac:dyDescent="0.25">
      <c r="A1051" s="659">
        <v>42605</v>
      </c>
      <c r="B1051" s="141" t="s">
        <v>19260</v>
      </c>
      <c r="C1051" s="1030" t="s">
        <v>18086</v>
      </c>
      <c r="D1051" s="575">
        <f t="shared" si="38"/>
        <v>586.09</v>
      </c>
      <c r="E1051" s="576">
        <f t="shared" si="39"/>
        <v>475.25</v>
      </c>
      <c r="I1051" s="1032" t="s">
        <v>19634</v>
      </c>
      <c r="L1051" s="570" t="s">
        <v>5365</v>
      </c>
      <c r="M1051" s="571">
        <f>IFERROR(VLOOKUP(L1051,REAJUSTE!A:O,15,),"")</f>
        <v>1.018</v>
      </c>
    </row>
    <row r="1052" spans="1:13" ht="18" x14ac:dyDescent="0.25">
      <c r="A1052" s="659">
        <v>42606</v>
      </c>
      <c r="B1052" s="141" t="s">
        <v>19261</v>
      </c>
      <c r="C1052" s="1030" t="s">
        <v>18086</v>
      </c>
      <c r="D1052" s="575">
        <f t="shared" si="38"/>
        <v>39.979999999999997</v>
      </c>
      <c r="E1052" s="576">
        <f t="shared" si="39"/>
        <v>32.409999999999997</v>
      </c>
      <c r="I1052" s="1032" t="s">
        <v>19635</v>
      </c>
      <c r="L1052" s="570" t="s">
        <v>5365</v>
      </c>
      <c r="M1052" s="571">
        <f>IFERROR(VLOOKUP(L1052,REAJUSTE!A:O,15,),"")</f>
        <v>1.018</v>
      </c>
    </row>
    <row r="1053" spans="1:13" x14ac:dyDescent="0.25">
      <c r="A1053" s="659">
        <v>42607</v>
      </c>
      <c r="B1053" s="1029" t="s">
        <v>19262</v>
      </c>
      <c r="C1053" s="1030" t="s">
        <v>18088</v>
      </c>
      <c r="D1053" s="575">
        <f t="shared" si="38"/>
        <v>147.94</v>
      </c>
      <c r="E1053" s="576">
        <f t="shared" si="39"/>
        <v>119.96</v>
      </c>
      <c r="I1053" s="1032" t="s">
        <v>19636</v>
      </c>
      <c r="L1053" s="570" t="s">
        <v>5365</v>
      </c>
      <c r="M1053" s="571">
        <f>IFERROR(VLOOKUP(L1053,REAJUSTE!A:O,15,),"")</f>
        <v>1.018</v>
      </c>
    </row>
    <row r="1054" spans="1:13" x14ac:dyDescent="0.25">
      <c r="A1054" s="659">
        <v>42608</v>
      </c>
      <c r="B1054" s="1029" t="s">
        <v>19263</v>
      </c>
      <c r="C1054" s="1030" t="s">
        <v>18088</v>
      </c>
      <c r="D1054" s="575">
        <f t="shared" si="38"/>
        <v>38.85</v>
      </c>
      <c r="E1054" s="576">
        <f t="shared" si="39"/>
        <v>31.5</v>
      </c>
      <c r="I1054" s="1032" t="s">
        <v>19637</v>
      </c>
      <c r="L1054" s="570" t="s">
        <v>5365</v>
      </c>
      <c r="M1054" s="571">
        <f>IFERROR(VLOOKUP(L1054,REAJUSTE!A:O,15,),"")</f>
        <v>1.018</v>
      </c>
    </row>
    <row r="1055" spans="1:13" x14ac:dyDescent="0.25">
      <c r="A1055" s="659">
        <v>42609</v>
      </c>
      <c r="B1055" s="1029" t="s">
        <v>19264</v>
      </c>
      <c r="C1055" s="1030" t="s">
        <v>18086</v>
      </c>
      <c r="D1055" s="575">
        <f t="shared" si="38"/>
        <v>83.04</v>
      </c>
      <c r="E1055" s="576">
        <f t="shared" si="39"/>
        <v>67.33</v>
      </c>
      <c r="I1055" s="1032" t="s">
        <v>19638</v>
      </c>
      <c r="L1055" s="570" t="s">
        <v>5365</v>
      </c>
      <c r="M1055" s="571">
        <f>IFERROR(VLOOKUP(L1055,REAJUSTE!A:O,15,),"")</f>
        <v>1.018</v>
      </c>
    </row>
    <row r="1056" spans="1:13" x14ac:dyDescent="0.25">
      <c r="A1056" s="659">
        <v>42611</v>
      </c>
      <c r="B1056" s="1029" t="s">
        <v>19265</v>
      </c>
      <c r="C1056" s="1030" t="s">
        <v>18086</v>
      </c>
      <c r="D1056" s="575">
        <f t="shared" si="38"/>
        <v>723.93</v>
      </c>
      <c r="E1056" s="576">
        <f t="shared" si="39"/>
        <v>587.03</v>
      </c>
      <c r="I1056" s="1032" t="s">
        <v>19158</v>
      </c>
      <c r="L1056" s="570" t="s">
        <v>5365</v>
      </c>
      <c r="M1056" s="571">
        <f>IFERROR(VLOOKUP(L1056,REAJUSTE!A:O,15,),"")</f>
        <v>1.018</v>
      </c>
    </row>
    <row r="1057" spans="1:13" x14ac:dyDescent="0.25">
      <c r="A1057" s="659">
        <v>42612</v>
      </c>
      <c r="B1057" s="1029" t="s">
        <v>19266</v>
      </c>
      <c r="C1057" s="1030" t="s">
        <v>18086</v>
      </c>
      <c r="D1057" s="575">
        <f t="shared" si="38"/>
        <v>1290.53</v>
      </c>
      <c r="E1057" s="576">
        <f t="shared" si="39"/>
        <v>1046.48</v>
      </c>
      <c r="I1057" s="1032" t="s">
        <v>19639</v>
      </c>
      <c r="L1057" s="570" t="s">
        <v>5365</v>
      </c>
      <c r="M1057" s="571">
        <f>IFERROR(VLOOKUP(L1057,REAJUSTE!A:O,15,),"")</f>
        <v>1.018</v>
      </c>
    </row>
    <row r="1058" spans="1:13" x14ac:dyDescent="0.25">
      <c r="A1058" s="659">
        <v>42613</v>
      </c>
      <c r="B1058" s="1029" t="s">
        <v>19267</v>
      </c>
      <c r="C1058" s="1030" t="s">
        <v>18086</v>
      </c>
      <c r="D1058" s="575">
        <f t="shared" si="38"/>
        <v>742.77</v>
      </c>
      <c r="E1058" s="576">
        <f t="shared" si="39"/>
        <v>602.30999999999995</v>
      </c>
      <c r="I1058" s="1032" t="s">
        <v>19640</v>
      </c>
      <c r="L1058" s="570" t="s">
        <v>5365</v>
      </c>
      <c r="M1058" s="571">
        <f>IFERROR(VLOOKUP(L1058,REAJUSTE!A:O,15,),"")</f>
        <v>1.018</v>
      </c>
    </row>
    <row r="1059" spans="1:13" x14ac:dyDescent="0.25">
      <c r="A1059" s="659">
        <v>42615</v>
      </c>
      <c r="B1059" s="1029" t="s">
        <v>19268</v>
      </c>
      <c r="C1059" s="1030" t="s">
        <v>14224</v>
      </c>
      <c r="D1059" s="575">
        <f t="shared" si="38"/>
        <v>382.87</v>
      </c>
      <c r="E1059" s="576">
        <f t="shared" si="39"/>
        <v>310.45999999999998</v>
      </c>
      <c r="I1059" s="1032" t="s">
        <v>18856</v>
      </c>
      <c r="L1059" s="570" t="s">
        <v>5365</v>
      </c>
      <c r="M1059" s="571">
        <f>IFERROR(VLOOKUP(L1059,REAJUSTE!A:O,15,),"")</f>
        <v>1.018</v>
      </c>
    </row>
    <row r="1060" spans="1:13" x14ac:dyDescent="0.25">
      <c r="A1060" s="659">
        <v>41173</v>
      </c>
      <c r="B1060" s="1029" t="s">
        <v>19269</v>
      </c>
      <c r="C1060" s="1030" t="s">
        <v>14224</v>
      </c>
      <c r="D1060" s="575">
        <f t="shared" si="38"/>
        <v>30.39</v>
      </c>
      <c r="E1060" s="576">
        <f t="shared" si="39"/>
        <v>24.64</v>
      </c>
      <c r="I1060" s="1032" t="s">
        <v>19641</v>
      </c>
      <c r="L1060" s="570" t="s">
        <v>5365</v>
      </c>
      <c r="M1060" s="571">
        <f>IFERROR(VLOOKUP(L1060,REAJUSTE!A:O,15,),"")</f>
        <v>1.018</v>
      </c>
    </row>
    <row r="1061" spans="1:13" x14ac:dyDescent="0.25">
      <c r="A1061" s="659">
        <v>41174</v>
      </c>
      <c r="B1061" s="1029" t="s">
        <v>19270</v>
      </c>
      <c r="C1061" s="1030" t="s">
        <v>14224</v>
      </c>
      <c r="D1061" s="575">
        <f t="shared" si="38"/>
        <v>32.46</v>
      </c>
      <c r="E1061" s="576">
        <f t="shared" si="39"/>
        <v>26.32</v>
      </c>
      <c r="I1061" s="1032" t="s">
        <v>19642</v>
      </c>
      <c r="L1061" s="570" t="s">
        <v>5365</v>
      </c>
      <c r="M1061" s="571">
        <f>IFERROR(VLOOKUP(L1061,REAJUSTE!A:O,15,),"")</f>
        <v>1.018</v>
      </c>
    </row>
    <row r="1062" spans="1:13" x14ac:dyDescent="0.25">
      <c r="A1062" s="659">
        <v>41175</v>
      </c>
      <c r="B1062" s="1029" t="s">
        <v>19271</v>
      </c>
      <c r="C1062" s="1030" t="s">
        <v>14224</v>
      </c>
      <c r="D1062" s="575">
        <f t="shared" si="38"/>
        <v>40.659999999999997</v>
      </c>
      <c r="E1062" s="576">
        <f t="shared" si="39"/>
        <v>32.97</v>
      </c>
      <c r="I1062" s="1032" t="s">
        <v>19643</v>
      </c>
      <c r="L1062" s="570" t="s">
        <v>5365</v>
      </c>
      <c r="M1062" s="571">
        <f>IFERROR(VLOOKUP(L1062,REAJUSTE!A:O,15,),"")</f>
        <v>1.018</v>
      </c>
    </row>
    <row r="1063" spans="1:13" x14ac:dyDescent="0.25">
      <c r="A1063" s="659">
        <v>41176</v>
      </c>
      <c r="B1063" s="1029" t="s">
        <v>19272</v>
      </c>
      <c r="C1063" s="1030" t="s">
        <v>14224</v>
      </c>
      <c r="D1063" s="575">
        <f t="shared" si="38"/>
        <v>61.19</v>
      </c>
      <c r="E1063" s="576">
        <f t="shared" si="39"/>
        <v>49.61</v>
      </c>
      <c r="I1063" s="1032" t="s">
        <v>19644</v>
      </c>
      <c r="L1063" s="570" t="s">
        <v>5365</v>
      </c>
      <c r="M1063" s="571">
        <f>IFERROR(VLOOKUP(L1063,REAJUSTE!A:O,15,),"")</f>
        <v>1.018</v>
      </c>
    </row>
    <row r="1064" spans="1:13" x14ac:dyDescent="0.25">
      <c r="A1064" s="659">
        <v>42635</v>
      </c>
      <c r="B1064" s="1029" t="s">
        <v>19273</v>
      </c>
      <c r="C1064" s="1030" t="s">
        <v>14186</v>
      </c>
      <c r="D1064" s="575">
        <f t="shared" si="38"/>
        <v>19741.53</v>
      </c>
      <c r="E1064" s="576">
        <f t="shared" si="39"/>
        <v>16008.37</v>
      </c>
      <c r="I1064" s="1032" t="s">
        <v>19645</v>
      </c>
      <c r="L1064" s="570" t="s">
        <v>5365</v>
      </c>
      <c r="M1064" s="571">
        <f>IFERROR(VLOOKUP(L1064,REAJUSTE!A:O,15,),"")</f>
        <v>1.018</v>
      </c>
    </row>
    <row r="1065" spans="1:13" x14ac:dyDescent="0.25">
      <c r="A1065" s="659">
        <v>40628</v>
      </c>
      <c r="B1065" s="1029" t="s">
        <v>19274</v>
      </c>
      <c r="C1065" s="1030" t="s">
        <v>14186</v>
      </c>
      <c r="D1065" s="575">
        <f t="shared" si="38"/>
        <v>39686.25</v>
      </c>
      <c r="E1065" s="576">
        <f t="shared" si="39"/>
        <v>32181.51</v>
      </c>
      <c r="I1065" s="1032" t="s">
        <v>19646</v>
      </c>
      <c r="L1065" s="570" t="s">
        <v>5365</v>
      </c>
      <c r="M1065" s="571">
        <f>IFERROR(VLOOKUP(L1065,REAJUSTE!A:O,15,),"")</f>
        <v>1.018</v>
      </c>
    </row>
    <row r="1066" spans="1:13" x14ac:dyDescent="0.25">
      <c r="A1066" s="659">
        <v>40619</v>
      </c>
      <c r="B1066" s="1029" t="s">
        <v>19275</v>
      </c>
      <c r="C1066" s="1030" t="s">
        <v>14186</v>
      </c>
      <c r="D1066" s="575">
        <f t="shared" si="38"/>
        <v>36259.79</v>
      </c>
      <c r="E1066" s="576">
        <f t="shared" si="39"/>
        <v>29403</v>
      </c>
      <c r="I1066" s="1032" t="s">
        <v>19647</v>
      </c>
      <c r="L1066" s="570" t="s">
        <v>5365</v>
      </c>
      <c r="M1066" s="571">
        <f>IFERROR(VLOOKUP(L1066,REAJUSTE!A:O,15,),"")</f>
        <v>1.018</v>
      </c>
    </row>
    <row r="1067" spans="1:13" x14ac:dyDescent="0.25">
      <c r="A1067" s="659">
        <v>41087</v>
      </c>
      <c r="B1067" s="1029" t="s">
        <v>19276</v>
      </c>
      <c r="C1067" s="1030" t="s">
        <v>14186</v>
      </c>
      <c r="D1067" s="575">
        <f t="shared" si="38"/>
        <v>2084.31</v>
      </c>
      <c r="E1067" s="576">
        <f t="shared" si="39"/>
        <v>1690.16</v>
      </c>
      <c r="I1067" s="1032" t="s">
        <v>19648</v>
      </c>
      <c r="L1067" s="570" t="s">
        <v>5365</v>
      </c>
      <c r="M1067" s="571">
        <f>IFERROR(VLOOKUP(L1067,REAJUSTE!A:O,15,),"")</f>
        <v>1.018</v>
      </c>
    </row>
    <row r="1068" spans="1:13" ht="18" x14ac:dyDescent="0.25">
      <c r="A1068" s="659">
        <v>42676</v>
      </c>
      <c r="B1068" s="141" t="s">
        <v>19277</v>
      </c>
      <c r="C1068" s="1030" t="s">
        <v>14224</v>
      </c>
      <c r="D1068" s="575">
        <f t="shared" si="38"/>
        <v>25948.38</v>
      </c>
      <c r="E1068" s="576">
        <f t="shared" si="39"/>
        <v>21041.5</v>
      </c>
      <c r="I1068" s="1032" t="s">
        <v>19649</v>
      </c>
      <c r="L1068" s="570" t="s">
        <v>5365</v>
      </c>
      <c r="M1068" s="571">
        <f>IFERROR(VLOOKUP(L1068,REAJUSTE!A:O,15,),"")</f>
        <v>1.018</v>
      </c>
    </row>
    <row r="1069" spans="1:13" ht="18" x14ac:dyDescent="0.25">
      <c r="A1069" s="659">
        <v>42677</v>
      </c>
      <c r="B1069" s="141" t="s">
        <v>19278</v>
      </c>
      <c r="C1069" s="1030" t="s">
        <v>14224</v>
      </c>
      <c r="D1069" s="575">
        <f t="shared" si="38"/>
        <v>20812.95</v>
      </c>
      <c r="E1069" s="576">
        <f t="shared" si="39"/>
        <v>16877.18</v>
      </c>
      <c r="I1069" s="1032" t="s">
        <v>19650</v>
      </c>
      <c r="L1069" s="570" t="s">
        <v>5365</v>
      </c>
      <c r="M1069" s="571">
        <f>IFERROR(VLOOKUP(L1069,REAJUSTE!A:O,15,),"")</f>
        <v>1.018</v>
      </c>
    </row>
    <row r="1070" spans="1:13" x14ac:dyDescent="0.25">
      <c r="A1070" s="659">
        <v>42678</v>
      </c>
      <c r="B1070" s="1029" t="s">
        <v>19279</v>
      </c>
      <c r="C1070" s="1030" t="s">
        <v>18088</v>
      </c>
      <c r="D1070" s="575">
        <f t="shared" si="38"/>
        <v>10.3</v>
      </c>
      <c r="E1070" s="576">
        <f t="shared" si="39"/>
        <v>8.35</v>
      </c>
      <c r="I1070" s="1032" t="s">
        <v>19651</v>
      </c>
      <c r="L1070" s="570" t="s">
        <v>5365</v>
      </c>
      <c r="M1070" s="571">
        <f>IFERROR(VLOOKUP(L1070,REAJUSTE!A:O,15,),"")</f>
        <v>1.018</v>
      </c>
    </row>
    <row r="1071" spans="1:13" ht="18" x14ac:dyDescent="0.25">
      <c r="A1071" s="659">
        <v>41159</v>
      </c>
      <c r="B1071" s="141" t="s">
        <v>19280</v>
      </c>
      <c r="C1071" s="1030" t="s">
        <v>14186</v>
      </c>
      <c r="D1071" s="575">
        <f t="shared" si="38"/>
        <v>4864.04</v>
      </c>
      <c r="E1071" s="576">
        <f t="shared" si="39"/>
        <v>3944.24</v>
      </c>
      <c r="I1071" s="1032" t="s">
        <v>19652</v>
      </c>
      <c r="L1071" s="570" t="s">
        <v>5365</v>
      </c>
      <c r="M1071" s="571">
        <f>IFERROR(VLOOKUP(L1071,REAJUSTE!A:O,15,),"")</f>
        <v>1.018</v>
      </c>
    </row>
    <row r="1072" spans="1:13" x14ac:dyDescent="0.25">
      <c r="A1072" s="659">
        <v>41144</v>
      </c>
      <c r="B1072" s="1029" t="s">
        <v>19281</v>
      </c>
      <c r="C1072" s="1030" t="s">
        <v>14186</v>
      </c>
      <c r="D1072" s="575">
        <f t="shared" si="38"/>
        <v>3568.11</v>
      </c>
      <c r="E1072" s="576">
        <f t="shared" si="39"/>
        <v>2893.37</v>
      </c>
      <c r="I1072" s="1032" t="s">
        <v>19653</v>
      </c>
      <c r="L1072" s="570" t="s">
        <v>5365</v>
      </c>
      <c r="M1072" s="571">
        <f>IFERROR(VLOOKUP(L1072,REAJUSTE!A:O,15,),"")</f>
        <v>1.018</v>
      </c>
    </row>
    <row r="1073" spans="1:13" x14ac:dyDescent="0.25">
      <c r="A1073" s="659">
        <v>41158</v>
      </c>
      <c r="B1073" s="1029" t="s">
        <v>19282</v>
      </c>
      <c r="C1073" s="1030" t="s">
        <v>14186</v>
      </c>
      <c r="D1073" s="575">
        <f t="shared" si="38"/>
        <v>4164.3100000000004</v>
      </c>
      <c r="E1073" s="576">
        <f t="shared" si="39"/>
        <v>3376.83</v>
      </c>
      <c r="I1073" s="1032" t="s">
        <v>19654</v>
      </c>
      <c r="L1073" s="570" t="s">
        <v>5365</v>
      </c>
      <c r="M1073" s="571">
        <f>IFERROR(VLOOKUP(L1073,REAJUSTE!A:O,15,),"")</f>
        <v>1.018</v>
      </c>
    </row>
    <row r="1074" spans="1:13" x14ac:dyDescent="0.25">
      <c r="A1074" s="659">
        <v>41160</v>
      </c>
      <c r="B1074" s="1029" t="s">
        <v>19283</v>
      </c>
      <c r="C1074" s="1030" t="s">
        <v>14186</v>
      </c>
      <c r="D1074" s="575">
        <f t="shared" si="38"/>
        <v>6204.86</v>
      </c>
      <c r="E1074" s="576">
        <f t="shared" si="39"/>
        <v>5031.51</v>
      </c>
      <c r="I1074" s="1032" t="s">
        <v>19655</v>
      </c>
      <c r="L1074" s="570" t="s">
        <v>5365</v>
      </c>
      <c r="M1074" s="571">
        <f>IFERROR(VLOOKUP(L1074,REAJUSTE!A:O,15,),"")</f>
        <v>1.018</v>
      </c>
    </row>
    <row r="1075" spans="1:13" ht="18" x14ac:dyDescent="0.25">
      <c r="A1075" s="659">
        <v>41101</v>
      </c>
      <c r="B1075" s="141" t="s">
        <v>19284</v>
      </c>
      <c r="C1075" s="1030" t="s">
        <v>14186</v>
      </c>
      <c r="D1075" s="575">
        <f t="shared" si="38"/>
        <v>2991.83</v>
      </c>
      <c r="E1075" s="576">
        <f t="shared" si="39"/>
        <v>2426.0700000000002</v>
      </c>
      <c r="I1075" s="1032" t="s">
        <v>19656</v>
      </c>
      <c r="L1075" s="570" t="s">
        <v>5365</v>
      </c>
      <c r="M1075" s="571">
        <f>IFERROR(VLOOKUP(L1075,REAJUSTE!A:O,15,),"")</f>
        <v>1.018</v>
      </c>
    </row>
    <row r="1076" spans="1:13" x14ac:dyDescent="0.25">
      <c r="A1076" s="659">
        <v>42679</v>
      </c>
      <c r="B1076" s="1029" t="s">
        <v>19285</v>
      </c>
      <c r="C1076" s="1030" t="s">
        <v>14186</v>
      </c>
      <c r="D1076" s="575">
        <f t="shared" si="38"/>
        <v>6712.23</v>
      </c>
      <c r="E1076" s="576">
        <f t="shared" si="39"/>
        <v>5442.93</v>
      </c>
      <c r="I1076" s="1032" t="s">
        <v>19657</v>
      </c>
      <c r="L1076" s="570" t="s">
        <v>5365</v>
      </c>
      <c r="M1076" s="571">
        <f>IFERROR(VLOOKUP(L1076,REAJUSTE!A:O,15,),"")</f>
        <v>1.018</v>
      </c>
    </row>
    <row r="1077" spans="1:13" x14ac:dyDescent="0.25">
      <c r="A1077" s="659">
        <v>42680</v>
      </c>
      <c r="B1077" s="1029" t="s">
        <v>19286</v>
      </c>
      <c r="C1077" s="1030" t="s">
        <v>14186</v>
      </c>
      <c r="D1077" s="575">
        <f t="shared" si="38"/>
        <v>6487.42</v>
      </c>
      <c r="E1077" s="576">
        <f t="shared" si="39"/>
        <v>5260.63</v>
      </c>
      <c r="I1077" s="1032" t="s">
        <v>19658</v>
      </c>
      <c r="L1077" s="570" t="s">
        <v>5365</v>
      </c>
      <c r="M1077" s="571">
        <f>IFERROR(VLOOKUP(L1077,REAJUSTE!A:O,15,),"")</f>
        <v>1.018</v>
      </c>
    </row>
    <row r="1078" spans="1:13" x14ac:dyDescent="0.25">
      <c r="A1078" s="659">
        <v>42681</v>
      </c>
      <c r="B1078" s="1029" t="s">
        <v>19287</v>
      </c>
      <c r="C1078" s="1030" t="s">
        <v>14186</v>
      </c>
      <c r="D1078" s="575">
        <f t="shared" si="38"/>
        <v>7952.07</v>
      </c>
      <c r="E1078" s="576">
        <f t="shared" si="39"/>
        <v>6448.32</v>
      </c>
      <c r="I1078" s="1032" t="s">
        <v>19659</v>
      </c>
      <c r="L1078" s="570" t="s">
        <v>5365</v>
      </c>
      <c r="M1078" s="571">
        <f>IFERROR(VLOOKUP(L1078,REAJUSTE!A:O,15,),"")</f>
        <v>1.018</v>
      </c>
    </row>
    <row r="1079" spans="1:13" x14ac:dyDescent="0.25">
      <c r="A1079" s="659">
        <v>42682</v>
      </c>
      <c r="B1079" s="1029" t="s">
        <v>19288</v>
      </c>
      <c r="C1079" s="1030" t="s">
        <v>14186</v>
      </c>
      <c r="D1079" s="575">
        <f t="shared" si="38"/>
        <v>3442.82</v>
      </c>
      <c r="E1079" s="576">
        <f t="shared" si="39"/>
        <v>2791.77</v>
      </c>
      <c r="I1079" s="1032" t="s">
        <v>19660</v>
      </c>
      <c r="L1079" s="570" t="s">
        <v>5365</v>
      </c>
      <c r="M1079" s="571">
        <f>IFERROR(VLOOKUP(L1079,REAJUSTE!A:O,15,),"")</f>
        <v>1.018</v>
      </c>
    </row>
    <row r="1080" spans="1:13" x14ac:dyDescent="0.25">
      <c r="A1080" s="659">
        <v>41334</v>
      </c>
      <c r="B1080" s="1029" t="s">
        <v>19289</v>
      </c>
      <c r="C1080" s="1030" t="s">
        <v>14186</v>
      </c>
      <c r="D1080" s="575">
        <f t="shared" si="38"/>
        <v>4341.74</v>
      </c>
      <c r="E1080" s="576">
        <f t="shared" si="39"/>
        <v>3520.71</v>
      </c>
      <c r="I1080" s="1032" t="s">
        <v>19661</v>
      </c>
      <c r="L1080" s="570" t="s">
        <v>5365</v>
      </c>
      <c r="M1080" s="571">
        <f>IFERROR(VLOOKUP(L1080,REAJUSTE!A:O,15,),"")</f>
        <v>1.018</v>
      </c>
    </row>
    <row r="1081" spans="1:13" x14ac:dyDescent="0.25">
      <c r="A1081" s="659">
        <v>42683</v>
      </c>
      <c r="B1081" s="1029" t="s">
        <v>19290</v>
      </c>
      <c r="C1081" s="1030" t="s">
        <v>14186</v>
      </c>
      <c r="D1081" s="575">
        <f t="shared" si="38"/>
        <v>3012.47</v>
      </c>
      <c r="E1081" s="576">
        <f t="shared" si="39"/>
        <v>2442.8000000000002</v>
      </c>
      <c r="I1081" s="1032" t="s">
        <v>19662</v>
      </c>
      <c r="L1081" s="570" t="s">
        <v>5365</v>
      </c>
      <c r="M1081" s="571">
        <f>IFERROR(VLOOKUP(L1081,REAJUSTE!A:O,15,),"")</f>
        <v>1.018</v>
      </c>
    </row>
    <row r="1082" spans="1:13" x14ac:dyDescent="0.25">
      <c r="A1082" s="659">
        <v>42684</v>
      </c>
      <c r="B1082" s="1029" t="s">
        <v>19291</v>
      </c>
      <c r="C1082" s="1030" t="s">
        <v>14186</v>
      </c>
      <c r="D1082" s="575">
        <f t="shared" si="38"/>
        <v>4624.8599999999997</v>
      </c>
      <c r="E1082" s="576">
        <f t="shared" si="39"/>
        <v>3750.29</v>
      </c>
      <c r="I1082" s="1032" t="s">
        <v>19663</v>
      </c>
      <c r="L1082" s="570" t="s">
        <v>5365</v>
      </c>
      <c r="M1082" s="571">
        <f>IFERROR(VLOOKUP(L1082,REAJUSTE!A:O,15,),"")</f>
        <v>1.018</v>
      </c>
    </row>
    <row r="1083" spans="1:13" x14ac:dyDescent="0.25">
      <c r="A1083" s="659">
        <v>42685</v>
      </c>
      <c r="B1083" s="1029" t="s">
        <v>19292</v>
      </c>
      <c r="C1083" s="1030" t="s">
        <v>14186</v>
      </c>
      <c r="D1083" s="575">
        <f t="shared" si="38"/>
        <v>5739.47</v>
      </c>
      <c r="E1083" s="576">
        <f t="shared" si="39"/>
        <v>4654.12</v>
      </c>
      <c r="I1083" s="1032" t="s">
        <v>19664</v>
      </c>
      <c r="L1083" s="570" t="s">
        <v>5365</v>
      </c>
      <c r="M1083" s="571">
        <f>IFERROR(VLOOKUP(L1083,REAJUSTE!A:O,15,),"")</f>
        <v>1.018</v>
      </c>
    </row>
    <row r="1084" spans="1:13" x14ac:dyDescent="0.25">
      <c r="A1084" s="659">
        <v>42686</v>
      </c>
      <c r="B1084" s="1029" t="s">
        <v>19293</v>
      </c>
      <c r="C1084" s="1030" t="s">
        <v>14186</v>
      </c>
      <c r="D1084" s="575">
        <f t="shared" si="38"/>
        <v>6802.01</v>
      </c>
      <c r="E1084" s="576">
        <f t="shared" si="39"/>
        <v>5515.73</v>
      </c>
      <c r="I1084" s="1032" t="s">
        <v>19665</v>
      </c>
      <c r="L1084" s="570" t="s">
        <v>5365</v>
      </c>
      <c r="M1084" s="571">
        <f>IFERROR(VLOOKUP(L1084,REAJUSTE!A:O,15,),"")</f>
        <v>1.018</v>
      </c>
    </row>
    <row r="1085" spans="1:13" ht="18" x14ac:dyDescent="0.25">
      <c r="A1085" s="659">
        <v>41162</v>
      </c>
      <c r="B1085" s="141" t="s">
        <v>19294</v>
      </c>
      <c r="C1085" s="1030" t="s">
        <v>14186</v>
      </c>
      <c r="D1085" s="575">
        <f t="shared" si="38"/>
        <v>3176.78</v>
      </c>
      <c r="E1085" s="576">
        <f t="shared" si="39"/>
        <v>2576.04</v>
      </c>
      <c r="I1085" s="1032" t="s">
        <v>19666</v>
      </c>
      <c r="L1085" s="570" t="s">
        <v>5365</v>
      </c>
      <c r="M1085" s="571">
        <f>IFERROR(VLOOKUP(L1085,REAJUSTE!A:O,15,),"")</f>
        <v>1.018</v>
      </c>
    </row>
    <row r="1086" spans="1:13" x14ac:dyDescent="0.25">
      <c r="A1086" s="659">
        <v>41163</v>
      </c>
      <c r="B1086" s="1029" t="s">
        <v>19295</v>
      </c>
      <c r="C1086" s="1030" t="s">
        <v>14186</v>
      </c>
      <c r="D1086" s="575">
        <f t="shared" si="38"/>
        <v>3801.51</v>
      </c>
      <c r="E1086" s="576">
        <f t="shared" si="39"/>
        <v>3082.63</v>
      </c>
      <c r="I1086" s="1032" t="s">
        <v>19667</v>
      </c>
      <c r="L1086" s="570" t="s">
        <v>5365</v>
      </c>
      <c r="M1086" s="571">
        <f>IFERROR(VLOOKUP(L1086,REAJUSTE!A:O,15,),"")</f>
        <v>1.018</v>
      </c>
    </row>
    <row r="1087" spans="1:13" x14ac:dyDescent="0.25">
      <c r="A1087" s="659">
        <v>41164</v>
      </c>
      <c r="B1087" s="1029" t="s">
        <v>19296</v>
      </c>
      <c r="C1087" s="1030" t="s">
        <v>14186</v>
      </c>
      <c r="D1087" s="575">
        <f t="shared" si="38"/>
        <v>4631.34</v>
      </c>
      <c r="E1087" s="576">
        <f t="shared" si="39"/>
        <v>3755.54</v>
      </c>
      <c r="I1087" s="1032" t="s">
        <v>19668</v>
      </c>
      <c r="L1087" s="570" t="s">
        <v>5365</v>
      </c>
      <c r="M1087" s="571">
        <f>IFERROR(VLOOKUP(L1087,REAJUSTE!A:O,15,),"")</f>
        <v>1.018</v>
      </c>
    </row>
    <row r="1088" spans="1:13" x14ac:dyDescent="0.25">
      <c r="A1088" s="659">
        <v>41165</v>
      </c>
      <c r="B1088" s="1029" t="s">
        <v>19297</v>
      </c>
      <c r="C1088" s="1030" t="s">
        <v>14186</v>
      </c>
      <c r="D1088" s="575">
        <f t="shared" si="38"/>
        <v>5170.82</v>
      </c>
      <c r="E1088" s="576">
        <f t="shared" si="39"/>
        <v>4193.01</v>
      </c>
      <c r="I1088" s="1032" t="s">
        <v>19669</v>
      </c>
      <c r="L1088" s="570" t="s">
        <v>5365</v>
      </c>
      <c r="M1088" s="571">
        <f>IFERROR(VLOOKUP(L1088,REAJUSTE!A:O,15,),"")</f>
        <v>1.018</v>
      </c>
    </row>
    <row r="1089" spans="1:13" x14ac:dyDescent="0.25">
      <c r="A1089" s="659">
        <v>41166</v>
      </c>
      <c r="B1089" s="1029" t="s">
        <v>19298</v>
      </c>
      <c r="C1089" s="1030" t="s">
        <v>14186</v>
      </c>
      <c r="D1089" s="575">
        <f t="shared" si="38"/>
        <v>6339.24</v>
      </c>
      <c r="E1089" s="576">
        <f t="shared" si="39"/>
        <v>5140.4799999999996</v>
      </c>
      <c r="I1089" s="1032" t="s">
        <v>19670</v>
      </c>
      <c r="L1089" s="570" t="s">
        <v>5365</v>
      </c>
      <c r="M1089" s="571">
        <f>IFERROR(VLOOKUP(L1089,REAJUSTE!A:O,15,),"")</f>
        <v>1.018</v>
      </c>
    </row>
    <row r="1090" spans="1:13" x14ac:dyDescent="0.25">
      <c r="A1090" s="659">
        <v>42687</v>
      </c>
      <c r="B1090" s="1029" t="s">
        <v>19299</v>
      </c>
      <c r="C1090" s="1030" t="s">
        <v>14186</v>
      </c>
      <c r="D1090" s="575">
        <f t="shared" si="38"/>
        <v>1987.89</v>
      </c>
      <c r="E1090" s="576">
        <f t="shared" si="39"/>
        <v>1611.97</v>
      </c>
      <c r="I1090" s="1032" t="s">
        <v>19671</v>
      </c>
      <c r="L1090" s="570" t="s">
        <v>5365</v>
      </c>
      <c r="M1090" s="571">
        <f>IFERROR(VLOOKUP(L1090,REAJUSTE!A:O,15,),"")</f>
        <v>1.018</v>
      </c>
    </row>
    <row r="1091" spans="1:13" x14ac:dyDescent="0.25">
      <c r="A1091" s="659">
        <v>42688</v>
      </c>
      <c r="B1091" s="1029" t="s">
        <v>19300</v>
      </c>
      <c r="C1091" s="1030" t="s">
        <v>14186</v>
      </c>
      <c r="D1091" s="575">
        <f t="shared" si="38"/>
        <v>2512.54</v>
      </c>
      <c r="E1091" s="576">
        <f t="shared" si="39"/>
        <v>2037.41</v>
      </c>
      <c r="I1091" s="1032" t="s">
        <v>19672</v>
      </c>
      <c r="L1091" s="570" t="s">
        <v>5365</v>
      </c>
      <c r="M1091" s="571">
        <f>IFERROR(VLOOKUP(L1091,REAJUSTE!A:O,15,),"")</f>
        <v>1.018</v>
      </c>
    </row>
    <row r="1092" spans="1:13" x14ac:dyDescent="0.25">
      <c r="A1092" s="659">
        <v>42689</v>
      </c>
      <c r="B1092" s="1029" t="s">
        <v>19301</v>
      </c>
      <c r="C1092" s="1030" t="s">
        <v>14186</v>
      </c>
      <c r="D1092" s="575">
        <f t="shared" si="38"/>
        <v>3167.92</v>
      </c>
      <c r="E1092" s="576">
        <f t="shared" si="39"/>
        <v>2568.86</v>
      </c>
      <c r="I1092" s="1032" t="s">
        <v>19673</v>
      </c>
      <c r="L1092" s="570" t="s">
        <v>5365</v>
      </c>
      <c r="M1092" s="571">
        <f>IFERROR(VLOOKUP(L1092,REAJUSTE!A:O,15,),"")</f>
        <v>1.018</v>
      </c>
    </row>
    <row r="1093" spans="1:13" x14ac:dyDescent="0.25">
      <c r="A1093" s="659">
        <v>42690</v>
      </c>
      <c r="B1093" s="1029" t="s">
        <v>19302</v>
      </c>
      <c r="C1093" s="1030" t="s">
        <v>14186</v>
      </c>
      <c r="D1093" s="575">
        <f t="shared" si="38"/>
        <v>5056.71</v>
      </c>
      <c r="E1093" s="576">
        <f t="shared" si="39"/>
        <v>4100.47</v>
      </c>
      <c r="I1093" s="1032" t="s">
        <v>19674</v>
      </c>
      <c r="L1093" s="570" t="s">
        <v>5365</v>
      </c>
      <c r="M1093" s="571">
        <f>IFERROR(VLOOKUP(L1093,REAJUSTE!A:O,15,),"")</f>
        <v>1.018</v>
      </c>
    </row>
    <row r="1094" spans="1:13" x14ac:dyDescent="0.25">
      <c r="A1094" s="659">
        <v>42691</v>
      </c>
      <c r="B1094" s="1029" t="s">
        <v>19303</v>
      </c>
      <c r="C1094" s="1030" t="s">
        <v>14186</v>
      </c>
      <c r="D1094" s="575">
        <f t="shared" si="38"/>
        <v>12206.68</v>
      </c>
      <c r="E1094" s="576">
        <f t="shared" si="39"/>
        <v>9898.3700000000008</v>
      </c>
      <c r="I1094" s="1032" t="s">
        <v>19675</v>
      </c>
      <c r="L1094" s="570" t="s">
        <v>5365</v>
      </c>
      <c r="M1094" s="571">
        <f>IFERROR(VLOOKUP(L1094,REAJUSTE!A:O,15,),"")</f>
        <v>1.018</v>
      </c>
    </row>
    <row r="1095" spans="1:13" x14ac:dyDescent="0.25">
      <c r="A1095" s="659">
        <v>42693</v>
      </c>
      <c r="B1095" s="1029" t="s">
        <v>19304</v>
      </c>
      <c r="C1095" s="1030" t="s">
        <v>14224</v>
      </c>
      <c r="D1095" s="575">
        <f t="shared" si="38"/>
        <v>5704.49</v>
      </c>
      <c r="E1095" s="576">
        <f t="shared" si="39"/>
        <v>4625.76</v>
      </c>
      <c r="I1095" s="1032" t="s">
        <v>19676</v>
      </c>
      <c r="L1095" s="570" t="s">
        <v>5365</v>
      </c>
      <c r="M1095" s="571">
        <f>IFERROR(VLOOKUP(L1095,REAJUSTE!A:O,15,),"")</f>
        <v>1.018</v>
      </c>
    </row>
    <row r="1096" spans="1:13" x14ac:dyDescent="0.25">
      <c r="A1096" s="659">
        <v>42692</v>
      </c>
      <c r="B1096" s="1029" t="s">
        <v>19305</v>
      </c>
      <c r="C1096" s="1030" t="s">
        <v>14186</v>
      </c>
      <c r="D1096" s="575">
        <f t="shared" si="38"/>
        <v>975.16</v>
      </c>
      <c r="E1096" s="576">
        <f t="shared" si="39"/>
        <v>790.75</v>
      </c>
      <c r="I1096" s="1032" t="s">
        <v>19677</v>
      </c>
      <c r="L1096" s="570" t="s">
        <v>5365</v>
      </c>
      <c r="M1096" s="571">
        <f>IFERROR(VLOOKUP(L1096,REAJUSTE!A:O,15,),"")</f>
        <v>1.018</v>
      </c>
    </row>
    <row r="1097" spans="1:13" x14ac:dyDescent="0.25">
      <c r="A1097" s="659">
        <v>41085</v>
      </c>
      <c r="B1097" s="1029" t="s">
        <v>19306</v>
      </c>
      <c r="C1097" s="1030" t="s">
        <v>14186</v>
      </c>
      <c r="D1097" s="575">
        <f t="shared" si="38"/>
        <v>2094.9299999999998</v>
      </c>
      <c r="E1097" s="576">
        <f t="shared" si="39"/>
        <v>1698.77</v>
      </c>
      <c r="I1097" s="1032" t="s">
        <v>19678</v>
      </c>
      <c r="L1097" s="570" t="s">
        <v>5365</v>
      </c>
      <c r="M1097" s="571">
        <f>IFERROR(VLOOKUP(L1097,REAJUSTE!A:O,15,),"")</f>
        <v>1.018</v>
      </c>
    </row>
    <row r="1098" spans="1:13" x14ac:dyDescent="0.25">
      <c r="A1098" s="659">
        <v>42694</v>
      </c>
      <c r="B1098" s="1029" t="s">
        <v>19307</v>
      </c>
      <c r="C1098" s="1030" t="s">
        <v>14186</v>
      </c>
      <c r="D1098" s="575">
        <f t="shared" si="38"/>
        <v>654.53</v>
      </c>
      <c r="E1098" s="576">
        <f t="shared" si="39"/>
        <v>530.75</v>
      </c>
      <c r="I1098" s="1032" t="s">
        <v>19679</v>
      </c>
      <c r="L1098" s="570" t="s">
        <v>5365</v>
      </c>
      <c r="M1098" s="571">
        <f>IFERROR(VLOOKUP(L1098,REAJUSTE!A:O,15,),"")</f>
        <v>1.018</v>
      </c>
    </row>
    <row r="1099" spans="1:13" x14ac:dyDescent="0.25">
      <c r="A1099" s="659">
        <v>41241</v>
      </c>
      <c r="B1099" s="1029" t="s">
        <v>19308</v>
      </c>
      <c r="C1099" s="1030" t="s">
        <v>14186</v>
      </c>
      <c r="D1099" s="575">
        <f t="shared" si="38"/>
        <v>2182.91</v>
      </c>
      <c r="E1099" s="576">
        <f t="shared" si="39"/>
        <v>1770.11</v>
      </c>
      <c r="I1099" s="1032" t="s">
        <v>19680</v>
      </c>
      <c r="L1099" s="570" t="s">
        <v>5365</v>
      </c>
      <c r="M1099" s="571">
        <f>IFERROR(VLOOKUP(L1099,REAJUSTE!A:O,15,),"")</f>
        <v>1.018</v>
      </c>
    </row>
    <row r="1100" spans="1:13" x14ac:dyDescent="0.25">
      <c r="A1100" s="659">
        <v>42697</v>
      </c>
      <c r="B1100" s="1029" t="s">
        <v>19309</v>
      </c>
      <c r="C1100" s="1030" t="s">
        <v>14224</v>
      </c>
      <c r="D1100" s="575">
        <f t="shared" si="38"/>
        <v>822.68</v>
      </c>
      <c r="E1100" s="576">
        <f t="shared" si="39"/>
        <v>667.1</v>
      </c>
      <c r="I1100" s="1032" t="s">
        <v>19681</v>
      </c>
      <c r="L1100" s="570" t="s">
        <v>5365</v>
      </c>
      <c r="M1100" s="571">
        <f>IFERROR(VLOOKUP(L1100,REAJUSTE!A:O,15,),"")</f>
        <v>1.018</v>
      </c>
    </row>
    <row r="1101" spans="1:13" ht="18" x14ac:dyDescent="0.25">
      <c r="A1101" s="659">
        <v>42698</v>
      </c>
      <c r="B1101" s="141" t="s">
        <v>19310</v>
      </c>
      <c r="C1101" s="1030" t="s">
        <v>14224</v>
      </c>
      <c r="D1101" s="575">
        <f t="shared" si="38"/>
        <v>288.12</v>
      </c>
      <c r="E1101" s="576">
        <f t="shared" si="39"/>
        <v>233.63</v>
      </c>
      <c r="I1101" s="1032" t="s">
        <v>19682</v>
      </c>
      <c r="L1101" s="570" t="s">
        <v>5365</v>
      </c>
      <c r="M1101" s="571">
        <f>IFERROR(VLOOKUP(L1101,REAJUSTE!A:O,15,),"")</f>
        <v>1.018</v>
      </c>
    </row>
    <row r="1102" spans="1:13" x14ac:dyDescent="0.25">
      <c r="A1102" s="659">
        <v>42699</v>
      </c>
      <c r="B1102" s="1029" t="s">
        <v>19311</v>
      </c>
      <c r="C1102" s="1030" t="s">
        <v>14224</v>
      </c>
      <c r="D1102" s="575">
        <f t="shared" ref="D1102:D1165" si="40">TRUNC(I1102*M1102,2)</f>
        <v>354.58</v>
      </c>
      <c r="E1102" s="576">
        <f t="shared" ref="E1102:E1165" si="41">TRUNC(D1102/1.2332,2)</f>
        <v>287.52</v>
      </c>
      <c r="I1102" s="1032" t="s">
        <v>18857</v>
      </c>
      <c r="L1102" s="570" t="s">
        <v>5365</v>
      </c>
      <c r="M1102" s="571">
        <f>IFERROR(VLOOKUP(L1102,REAJUSTE!A:O,15,),"")</f>
        <v>1.018</v>
      </c>
    </row>
    <row r="1103" spans="1:13" x14ac:dyDescent="0.25">
      <c r="A1103" s="659">
        <v>42700</v>
      </c>
      <c r="B1103" s="1029" t="s">
        <v>19312</v>
      </c>
      <c r="C1103" s="1030" t="s">
        <v>14224</v>
      </c>
      <c r="D1103" s="575">
        <f t="shared" si="40"/>
        <v>252.24</v>
      </c>
      <c r="E1103" s="576">
        <f t="shared" si="41"/>
        <v>204.54</v>
      </c>
      <c r="I1103" s="1032" t="s">
        <v>19683</v>
      </c>
      <c r="L1103" s="570" t="s">
        <v>5365</v>
      </c>
      <c r="M1103" s="571">
        <f>IFERROR(VLOOKUP(L1103,REAJUSTE!A:O,15,),"")</f>
        <v>1.018</v>
      </c>
    </row>
    <row r="1104" spans="1:13" x14ac:dyDescent="0.25">
      <c r="A1104" s="659">
        <v>42701</v>
      </c>
      <c r="B1104" s="1029" t="s">
        <v>19313</v>
      </c>
      <c r="C1104" s="1030" t="s">
        <v>18088</v>
      </c>
      <c r="D1104" s="575">
        <f t="shared" si="40"/>
        <v>61.3</v>
      </c>
      <c r="E1104" s="576">
        <f t="shared" si="41"/>
        <v>49.7</v>
      </c>
      <c r="I1104" s="1032" t="s">
        <v>19684</v>
      </c>
      <c r="L1104" s="570" t="s">
        <v>5365</v>
      </c>
      <c r="M1104" s="571">
        <f>IFERROR(VLOOKUP(L1104,REAJUSTE!A:O,15,),"")</f>
        <v>1.018</v>
      </c>
    </row>
    <row r="1105" spans="1:13" ht="18" x14ac:dyDescent="0.25">
      <c r="A1105" s="659">
        <v>42703</v>
      </c>
      <c r="B1105" s="141" t="s">
        <v>19314</v>
      </c>
      <c r="C1105" s="1030" t="s">
        <v>18088</v>
      </c>
      <c r="D1105" s="575">
        <f t="shared" si="40"/>
        <v>137.4</v>
      </c>
      <c r="E1105" s="576">
        <f t="shared" si="41"/>
        <v>111.41</v>
      </c>
      <c r="I1105" s="1032" t="s">
        <v>19685</v>
      </c>
      <c r="L1105" s="570" t="s">
        <v>5365</v>
      </c>
      <c r="M1105" s="571">
        <f>IFERROR(VLOOKUP(L1105,REAJUSTE!A:O,15,),"")</f>
        <v>1.018</v>
      </c>
    </row>
    <row r="1106" spans="1:13" x14ac:dyDescent="0.25">
      <c r="A1106" s="659">
        <v>42704</v>
      </c>
      <c r="B1106" s="1029" t="s">
        <v>19315</v>
      </c>
      <c r="C1106" s="1030" t="s">
        <v>18088</v>
      </c>
      <c r="D1106" s="575">
        <f t="shared" si="40"/>
        <v>9.5399999999999991</v>
      </c>
      <c r="E1106" s="576">
        <f t="shared" si="41"/>
        <v>7.73</v>
      </c>
      <c r="I1106" s="1032" t="s">
        <v>19686</v>
      </c>
      <c r="L1106" s="570" t="s">
        <v>5365</v>
      </c>
      <c r="M1106" s="571">
        <f>IFERROR(VLOOKUP(L1106,REAJUSTE!A:O,15,),"")</f>
        <v>1.018</v>
      </c>
    </row>
    <row r="1107" spans="1:13" x14ac:dyDescent="0.25">
      <c r="A1107" s="659">
        <v>42705</v>
      </c>
      <c r="B1107" s="1029" t="s">
        <v>19316</v>
      </c>
      <c r="C1107" s="1030" t="s">
        <v>18088</v>
      </c>
      <c r="D1107" s="575">
        <f t="shared" si="40"/>
        <v>16.36</v>
      </c>
      <c r="E1107" s="576">
        <f t="shared" si="41"/>
        <v>13.26</v>
      </c>
      <c r="I1107" s="1032" t="s">
        <v>19687</v>
      </c>
      <c r="L1107" s="570" t="s">
        <v>5365</v>
      </c>
      <c r="M1107" s="571">
        <f>IFERROR(VLOOKUP(L1107,REAJUSTE!A:O,15,),"")</f>
        <v>1.018</v>
      </c>
    </row>
    <row r="1108" spans="1:13" ht="18" x14ac:dyDescent="0.25">
      <c r="A1108" s="659">
        <v>42706</v>
      </c>
      <c r="B1108" s="141" t="s">
        <v>19317</v>
      </c>
      <c r="C1108" s="1030" t="s">
        <v>18086</v>
      </c>
      <c r="D1108" s="575">
        <f t="shared" si="40"/>
        <v>9.4499999999999993</v>
      </c>
      <c r="E1108" s="576">
        <f t="shared" si="41"/>
        <v>7.66</v>
      </c>
      <c r="I1108" s="1032" t="s">
        <v>19688</v>
      </c>
      <c r="L1108" s="570" t="s">
        <v>5365</v>
      </c>
      <c r="M1108" s="571">
        <f>IFERROR(VLOOKUP(L1108,REAJUSTE!A:O,15,),"")</f>
        <v>1.018</v>
      </c>
    </row>
    <row r="1109" spans="1:13" ht="18" x14ac:dyDescent="0.25">
      <c r="A1109" s="659">
        <v>42707</v>
      </c>
      <c r="B1109" s="141" t="s">
        <v>19318</v>
      </c>
      <c r="C1109" s="1030" t="s">
        <v>18086</v>
      </c>
      <c r="D1109" s="575">
        <f t="shared" si="40"/>
        <v>112.26</v>
      </c>
      <c r="E1109" s="576">
        <f t="shared" si="41"/>
        <v>91.03</v>
      </c>
      <c r="I1109" s="1032" t="s">
        <v>19689</v>
      </c>
      <c r="L1109" s="570" t="s">
        <v>5365</v>
      </c>
      <c r="M1109" s="571">
        <f>IFERROR(VLOOKUP(L1109,REAJUSTE!A:O,15,),"")</f>
        <v>1.018</v>
      </c>
    </row>
    <row r="1110" spans="1:13" ht="18" x14ac:dyDescent="0.25">
      <c r="A1110" s="659">
        <v>42708</v>
      </c>
      <c r="B1110" s="141" t="s">
        <v>19319</v>
      </c>
      <c r="C1110" s="1030" t="s">
        <v>18086</v>
      </c>
      <c r="D1110" s="575">
        <f t="shared" si="40"/>
        <v>172.71</v>
      </c>
      <c r="E1110" s="576">
        <f t="shared" si="41"/>
        <v>140.05000000000001</v>
      </c>
      <c r="I1110" s="1032" t="s">
        <v>19690</v>
      </c>
      <c r="L1110" s="570" t="s">
        <v>5365</v>
      </c>
      <c r="M1110" s="571">
        <f>IFERROR(VLOOKUP(L1110,REAJUSTE!A:O,15,),"")</f>
        <v>1.018</v>
      </c>
    </row>
    <row r="1111" spans="1:13" ht="18" x14ac:dyDescent="0.25">
      <c r="A1111" s="659">
        <v>42709</v>
      </c>
      <c r="B1111" s="141" t="s">
        <v>19320</v>
      </c>
      <c r="C1111" s="1030" t="s">
        <v>18086</v>
      </c>
      <c r="D1111" s="575">
        <f t="shared" si="40"/>
        <v>172.71</v>
      </c>
      <c r="E1111" s="576">
        <f t="shared" si="41"/>
        <v>140.05000000000001</v>
      </c>
      <c r="I1111" s="1032" t="s">
        <v>19690</v>
      </c>
      <c r="L1111" s="570" t="s">
        <v>5365</v>
      </c>
      <c r="M1111" s="571">
        <f>IFERROR(VLOOKUP(L1111,REAJUSTE!A:O,15,),"")</f>
        <v>1.018</v>
      </c>
    </row>
    <row r="1112" spans="1:13" ht="18" x14ac:dyDescent="0.25">
      <c r="A1112" s="659">
        <v>42710</v>
      </c>
      <c r="B1112" s="141" t="s">
        <v>19321</v>
      </c>
      <c r="C1112" s="1030" t="s">
        <v>18086</v>
      </c>
      <c r="D1112" s="575">
        <f t="shared" si="40"/>
        <v>172.71</v>
      </c>
      <c r="E1112" s="576">
        <f t="shared" si="41"/>
        <v>140.05000000000001</v>
      </c>
      <c r="I1112" s="1032" t="s">
        <v>19690</v>
      </c>
      <c r="L1112" s="570" t="s">
        <v>5365</v>
      </c>
      <c r="M1112" s="571">
        <f>IFERROR(VLOOKUP(L1112,REAJUSTE!A:O,15,),"")</f>
        <v>1.018</v>
      </c>
    </row>
    <row r="1113" spans="1:13" ht="18" x14ac:dyDescent="0.25">
      <c r="A1113" s="659">
        <v>42711</v>
      </c>
      <c r="B1113" s="141" t="s">
        <v>19322</v>
      </c>
      <c r="C1113" s="1030" t="s">
        <v>14224</v>
      </c>
      <c r="D1113" s="575">
        <f t="shared" si="40"/>
        <v>760.2</v>
      </c>
      <c r="E1113" s="576">
        <f t="shared" si="41"/>
        <v>616.44000000000005</v>
      </c>
      <c r="I1113" s="1032" t="s">
        <v>19691</v>
      </c>
      <c r="L1113" s="570" t="s">
        <v>5365</v>
      </c>
      <c r="M1113" s="571">
        <f>IFERROR(VLOOKUP(L1113,REAJUSTE!A:O,15,),"")</f>
        <v>1.018</v>
      </c>
    </row>
    <row r="1114" spans="1:13" ht="18" x14ac:dyDescent="0.25">
      <c r="A1114" s="659">
        <v>42712</v>
      </c>
      <c r="B1114" s="141" t="s">
        <v>19323</v>
      </c>
      <c r="C1114" s="1030" t="s">
        <v>18086</v>
      </c>
      <c r="D1114" s="575">
        <f t="shared" si="40"/>
        <v>1451.47</v>
      </c>
      <c r="E1114" s="576">
        <f t="shared" si="41"/>
        <v>1176.99</v>
      </c>
      <c r="I1114" s="1032" t="s">
        <v>19692</v>
      </c>
      <c r="L1114" s="570" t="s">
        <v>5365</v>
      </c>
      <c r="M1114" s="571">
        <f>IFERROR(VLOOKUP(L1114,REAJUSTE!A:O,15,),"")</f>
        <v>1.018</v>
      </c>
    </row>
    <row r="1115" spans="1:13" x14ac:dyDescent="0.25">
      <c r="A1115" s="659">
        <v>42714</v>
      </c>
      <c r="B1115" s="1029" t="s">
        <v>19324</v>
      </c>
      <c r="C1115" s="1030" t="s">
        <v>18086</v>
      </c>
      <c r="D1115" s="575">
        <f t="shared" si="40"/>
        <v>744.14</v>
      </c>
      <c r="E1115" s="576">
        <f t="shared" si="41"/>
        <v>603.41999999999996</v>
      </c>
      <c r="I1115" s="1032" t="s">
        <v>19693</v>
      </c>
      <c r="L1115" s="570" t="s">
        <v>5365</v>
      </c>
      <c r="M1115" s="571">
        <f>IFERROR(VLOOKUP(L1115,REAJUSTE!A:O,15,),"")</f>
        <v>1.018</v>
      </c>
    </row>
    <row r="1116" spans="1:13" x14ac:dyDescent="0.25">
      <c r="A1116" s="659">
        <v>42717</v>
      </c>
      <c r="B1116" s="1029" t="s">
        <v>19325</v>
      </c>
      <c r="C1116" s="1030" t="s">
        <v>18086</v>
      </c>
      <c r="D1116" s="575">
        <f t="shared" si="40"/>
        <v>986.82</v>
      </c>
      <c r="E1116" s="576">
        <f t="shared" si="41"/>
        <v>800.21</v>
      </c>
      <c r="I1116" s="1032" t="s">
        <v>19694</v>
      </c>
      <c r="L1116" s="570" t="s">
        <v>5365</v>
      </c>
      <c r="M1116" s="571">
        <f>IFERROR(VLOOKUP(L1116,REAJUSTE!A:O,15,),"")</f>
        <v>1.018</v>
      </c>
    </row>
    <row r="1117" spans="1:13" x14ac:dyDescent="0.25">
      <c r="A1117" s="659">
        <v>42716</v>
      </c>
      <c r="B1117" s="1029" t="s">
        <v>19326</v>
      </c>
      <c r="C1117" s="1030" t="s">
        <v>18086</v>
      </c>
      <c r="D1117" s="575">
        <f t="shared" si="40"/>
        <v>980.01</v>
      </c>
      <c r="E1117" s="576">
        <f t="shared" si="41"/>
        <v>794.68</v>
      </c>
      <c r="I1117" s="1032" t="s">
        <v>19695</v>
      </c>
      <c r="L1117" s="570" t="s">
        <v>5365</v>
      </c>
      <c r="M1117" s="571">
        <f>IFERROR(VLOOKUP(L1117,REAJUSTE!A:O,15,),"")</f>
        <v>1.018</v>
      </c>
    </row>
    <row r="1118" spans="1:13" x14ac:dyDescent="0.25">
      <c r="A1118" s="659">
        <v>42719</v>
      </c>
      <c r="B1118" s="1029" t="s">
        <v>19327</v>
      </c>
      <c r="C1118" s="1030" t="s">
        <v>18086</v>
      </c>
      <c r="D1118" s="575">
        <f t="shared" si="40"/>
        <v>1021.98</v>
      </c>
      <c r="E1118" s="576">
        <f t="shared" si="41"/>
        <v>828.72</v>
      </c>
      <c r="I1118" s="1032" t="s">
        <v>19696</v>
      </c>
      <c r="L1118" s="570" t="s">
        <v>5365</v>
      </c>
      <c r="M1118" s="571">
        <f>IFERROR(VLOOKUP(L1118,REAJUSTE!A:O,15,),"")</f>
        <v>1.018</v>
      </c>
    </row>
    <row r="1119" spans="1:13" x14ac:dyDescent="0.25">
      <c r="A1119" s="659">
        <v>42718</v>
      </c>
      <c r="B1119" s="1029" t="s">
        <v>19328</v>
      </c>
      <c r="C1119" s="1030" t="s">
        <v>18086</v>
      </c>
      <c r="D1119" s="575">
        <f t="shared" si="40"/>
        <v>1014.35</v>
      </c>
      <c r="E1119" s="576">
        <f t="shared" si="41"/>
        <v>822.53</v>
      </c>
      <c r="I1119" s="1032" t="s">
        <v>19697</v>
      </c>
      <c r="L1119" s="570" t="s">
        <v>5365</v>
      </c>
      <c r="M1119" s="571">
        <f>IFERROR(VLOOKUP(L1119,REAJUSTE!A:O,15,),"")</f>
        <v>1.018</v>
      </c>
    </row>
    <row r="1120" spans="1:13" ht="18" x14ac:dyDescent="0.25">
      <c r="A1120" s="659">
        <v>42722</v>
      </c>
      <c r="B1120" s="141" t="s">
        <v>19329</v>
      </c>
      <c r="C1120" s="1030" t="s">
        <v>18086</v>
      </c>
      <c r="D1120" s="575">
        <f t="shared" si="40"/>
        <v>1232.93</v>
      </c>
      <c r="E1120" s="576">
        <f t="shared" si="41"/>
        <v>999.78</v>
      </c>
      <c r="I1120" s="1032" t="s">
        <v>19698</v>
      </c>
      <c r="L1120" s="570" t="s">
        <v>5365</v>
      </c>
      <c r="M1120" s="571">
        <f>IFERROR(VLOOKUP(L1120,REAJUSTE!A:O,15,),"")</f>
        <v>1.018</v>
      </c>
    </row>
    <row r="1121" spans="1:13" x14ac:dyDescent="0.25">
      <c r="A1121" s="659">
        <v>42721</v>
      </c>
      <c r="B1121" s="1029" t="s">
        <v>19330</v>
      </c>
      <c r="C1121" s="1030" t="s">
        <v>18086</v>
      </c>
      <c r="D1121" s="575">
        <f t="shared" si="40"/>
        <v>1054.3900000000001</v>
      </c>
      <c r="E1121" s="576">
        <f t="shared" si="41"/>
        <v>855</v>
      </c>
      <c r="I1121" s="1032" t="s">
        <v>19699</v>
      </c>
      <c r="L1121" s="570" t="s">
        <v>5365</v>
      </c>
      <c r="M1121" s="571">
        <f>IFERROR(VLOOKUP(L1121,REAJUSTE!A:O,15,),"")</f>
        <v>1.018</v>
      </c>
    </row>
    <row r="1122" spans="1:13" x14ac:dyDescent="0.25">
      <c r="A1122" s="659">
        <v>42720</v>
      </c>
      <c r="B1122" s="1029" t="s">
        <v>19331</v>
      </c>
      <c r="C1122" s="1030" t="s">
        <v>18086</v>
      </c>
      <c r="D1122" s="575">
        <f t="shared" si="40"/>
        <v>1046</v>
      </c>
      <c r="E1122" s="576">
        <f t="shared" si="41"/>
        <v>848.19</v>
      </c>
      <c r="I1122" s="1032" t="s">
        <v>19700</v>
      </c>
      <c r="L1122" s="570" t="s">
        <v>5365</v>
      </c>
      <c r="M1122" s="571">
        <f>IFERROR(VLOOKUP(L1122,REAJUSTE!A:O,15,),"")</f>
        <v>1.018</v>
      </c>
    </row>
    <row r="1123" spans="1:13" ht="18" x14ac:dyDescent="0.25">
      <c r="A1123" s="659">
        <v>42723</v>
      </c>
      <c r="B1123" s="141" t="s">
        <v>19332</v>
      </c>
      <c r="C1123" s="1030" t="s">
        <v>18086</v>
      </c>
      <c r="D1123" s="575">
        <f t="shared" si="40"/>
        <v>1155.98</v>
      </c>
      <c r="E1123" s="576">
        <f t="shared" si="41"/>
        <v>937.38</v>
      </c>
      <c r="I1123" s="1032" t="s">
        <v>19701</v>
      </c>
      <c r="L1123" s="570" t="s">
        <v>5365</v>
      </c>
      <c r="M1123" s="571">
        <f>IFERROR(VLOOKUP(L1123,REAJUSTE!A:O,15,),"")</f>
        <v>1.018</v>
      </c>
    </row>
    <row r="1124" spans="1:13" x14ac:dyDescent="0.25">
      <c r="A1124" s="659">
        <v>42724</v>
      </c>
      <c r="B1124" s="1029" t="s">
        <v>19333</v>
      </c>
      <c r="C1124" s="1030" t="s">
        <v>18086</v>
      </c>
      <c r="D1124" s="575">
        <f t="shared" si="40"/>
        <v>2311.1</v>
      </c>
      <c r="E1124" s="576">
        <f t="shared" si="41"/>
        <v>1874.06</v>
      </c>
      <c r="I1124" s="1032" t="s">
        <v>19702</v>
      </c>
      <c r="L1124" s="570" t="s">
        <v>5365</v>
      </c>
      <c r="M1124" s="571">
        <f>IFERROR(VLOOKUP(L1124,REAJUSTE!A:O,15,),"")</f>
        <v>1.018</v>
      </c>
    </row>
    <row r="1125" spans="1:13" ht="18" x14ac:dyDescent="0.25">
      <c r="A1125" s="659">
        <v>42726</v>
      </c>
      <c r="B1125" s="141" t="s">
        <v>19334</v>
      </c>
      <c r="C1125" s="1030" t="s">
        <v>14224</v>
      </c>
      <c r="D1125" s="575">
        <f t="shared" si="40"/>
        <v>736.67</v>
      </c>
      <c r="E1125" s="576">
        <f t="shared" si="41"/>
        <v>597.36</v>
      </c>
      <c r="I1125" s="1032" t="s">
        <v>19703</v>
      </c>
      <c r="L1125" s="570" t="s">
        <v>5365</v>
      </c>
      <c r="M1125" s="571">
        <f>IFERROR(VLOOKUP(L1125,REAJUSTE!A:O,15,),"")</f>
        <v>1.018</v>
      </c>
    </row>
    <row r="1126" spans="1:13" ht="18" x14ac:dyDescent="0.25">
      <c r="A1126" s="659">
        <v>42727</v>
      </c>
      <c r="B1126" s="141" t="s">
        <v>19335</v>
      </c>
      <c r="C1126" s="1030" t="s">
        <v>14224</v>
      </c>
      <c r="D1126" s="575">
        <f t="shared" si="40"/>
        <v>736.67</v>
      </c>
      <c r="E1126" s="576">
        <f t="shared" si="41"/>
        <v>597.36</v>
      </c>
      <c r="I1126" s="1032" t="s">
        <v>19703</v>
      </c>
      <c r="L1126" s="570" t="s">
        <v>5365</v>
      </c>
      <c r="M1126" s="571">
        <f>IFERROR(VLOOKUP(L1126,REAJUSTE!A:O,15,),"")</f>
        <v>1.018</v>
      </c>
    </row>
    <row r="1127" spans="1:13" ht="18" x14ac:dyDescent="0.25">
      <c r="A1127" s="659">
        <v>42728</v>
      </c>
      <c r="B1127" s="1029" t="s">
        <v>19336</v>
      </c>
      <c r="C1127" s="1030" t="s">
        <v>14224</v>
      </c>
      <c r="D1127" s="575">
        <f t="shared" si="40"/>
        <v>669.93</v>
      </c>
      <c r="E1127" s="576">
        <f t="shared" si="41"/>
        <v>543.24</v>
      </c>
      <c r="I1127" s="1032" t="s">
        <v>19704</v>
      </c>
      <c r="L1127" s="570" t="s">
        <v>5365</v>
      </c>
      <c r="M1127" s="571">
        <f>IFERROR(VLOOKUP(L1127,REAJUSTE!A:O,15,),"")</f>
        <v>1.018</v>
      </c>
    </row>
    <row r="1128" spans="1:13" ht="18" x14ac:dyDescent="0.25">
      <c r="A1128" s="659">
        <v>42729</v>
      </c>
      <c r="B1128" s="141" t="s">
        <v>19337</v>
      </c>
      <c r="C1128" s="1030" t="s">
        <v>14224</v>
      </c>
      <c r="D1128" s="575">
        <f t="shared" si="40"/>
        <v>669.93</v>
      </c>
      <c r="E1128" s="576">
        <f t="shared" si="41"/>
        <v>543.24</v>
      </c>
      <c r="I1128" s="1032" t="s">
        <v>19704</v>
      </c>
      <c r="L1128" s="570" t="s">
        <v>5365</v>
      </c>
      <c r="M1128" s="571">
        <f>IFERROR(VLOOKUP(L1128,REAJUSTE!A:O,15,),"")</f>
        <v>1.018</v>
      </c>
    </row>
    <row r="1129" spans="1:13" ht="18" x14ac:dyDescent="0.25">
      <c r="A1129" s="659">
        <v>42730</v>
      </c>
      <c r="B1129" s="141" t="s">
        <v>19338</v>
      </c>
      <c r="C1129" s="1030" t="s">
        <v>14224</v>
      </c>
      <c r="D1129" s="575">
        <f t="shared" si="40"/>
        <v>1437.37</v>
      </c>
      <c r="E1129" s="576">
        <f t="shared" si="41"/>
        <v>1165.56</v>
      </c>
      <c r="I1129" s="1032" t="s">
        <v>19705</v>
      </c>
      <c r="L1129" s="570" t="s">
        <v>5365</v>
      </c>
      <c r="M1129" s="571">
        <f>IFERROR(VLOOKUP(L1129,REAJUSTE!A:O,15,),"")</f>
        <v>1.018</v>
      </c>
    </row>
    <row r="1130" spans="1:13" ht="18" x14ac:dyDescent="0.25">
      <c r="A1130" s="659">
        <v>42731</v>
      </c>
      <c r="B1130" s="141" t="s">
        <v>19339</v>
      </c>
      <c r="C1130" s="1030" t="s">
        <v>14224</v>
      </c>
      <c r="D1130" s="575">
        <f t="shared" si="40"/>
        <v>1437.37</v>
      </c>
      <c r="E1130" s="576">
        <f t="shared" si="41"/>
        <v>1165.56</v>
      </c>
      <c r="I1130" s="1032" t="s">
        <v>19705</v>
      </c>
      <c r="L1130" s="570" t="s">
        <v>5365</v>
      </c>
      <c r="M1130" s="571">
        <f>IFERROR(VLOOKUP(L1130,REAJUSTE!A:O,15,),"")</f>
        <v>1.018</v>
      </c>
    </row>
    <row r="1131" spans="1:13" ht="18" x14ac:dyDescent="0.25">
      <c r="A1131" s="659">
        <v>42732</v>
      </c>
      <c r="B1131" s="141" t="s">
        <v>19340</v>
      </c>
      <c r="C1131" s="1030" t="s">
        <v>14224</v>
      </c>
      <c r="D1131" s="575">
        <f t="shared" si="40"/>
        <v>1438.85</v>
      </c>
      <c r="E1131" s="576">
        <f t="shared" si="41"/>
        <v>1166.76</v>
      </c>
      <c r="I1131" s="1032" t="s">
        <v>19706</v>
      </c>
      <c r="L1131" s="570" t="s">
        <v>5365</v>
      </c>
      <c r="M1131" s="571">
        <f>IFERROR(VLOOKUP(L1131,REAJUSTE!A:O,15,),"")</f>
        <v>1.018</v>
      </c>
    </row>
    <row r="1132" spans="1:13" ht="18" x14ac:dyDescent="0.25">
      <c r="A1132" s="659">
        <v>42733</v>
      </c>
      <c r="B1132" s="141" t="s">
        <v>19341</v>
      </c>
      <c r="C1132" s="1030" t="s">
        <v>14224</v>
      </c>
      <c r="D1132" s="575">
        <f t="shared" si="40"/>
        <v>1438.85</v>
      </c>
      <c r="E1132" s="576">
        <f t="shared" si="41"/>
        <v>1166.76</v>
      </c>
      <c r="I1132" s="1032" t="s">
        <v>19706</v>
      </c>
      <c r="L1132" s="570" t="s">
        <v>5365</v>
      </c>
      <c r="M1132" s="571">
        <f>IFERROR(VLOOKUP(L1132,REAJUSTE!A:O,15,),"")</f>
        <v>1.018</v>
      </c>
    </row>
    <row r="1133" spans="1:13" ht="18" x14ac:dyDescent="0.25">
      <c r="A1133" s="659">
        <v>42734</v>
      </c>
      <c r="B1133" s="1029" t="s">
        <v>19342</v>
      </c>
      <c r="C1133" s="1030" t="s">
        <v>14224</v>
      </c>
      <c r="D1133" s="575">
        <f t="shared" si="40"/>
        <v>1684.26</v>
      </c>
      <c r="E1133" s="576">
        <f t="shared" si="41"/>
        <v>1365.76</v>
      </c>
      <c r="I1133" s="1032" t="s">
        <v>19707</v>
      </c>
      <c r="L1133" s="570" t="s">
        <v>5365</v>
      </c>
      <c r="M1133" s="571">
        <f>IFERROR(VLOOKUP(L1133,REAJUSTE!A:O,15,),"")</f>
        <v>1.018</v>
      </c>
    </row>
    <row r="1134" spans="1:13" ht="18" x14ac:dyDescent="0.25">
      <c r="A1134" s="659">
        <v>42735</v>
      </c>
      <c r="B1134" s="141" t="s">
        <v>19343</v>
      </c>
      <c r="C1134" s="1030" t="s">
        <v>14224</v>
      </c>
      <c r="D1134" s="575">
        <f t="shared" si="40"/>
        <v>1572.29</v>
      </c>
      <c r="E1134" s="576">
        <f t="shared" si="41"/>
        <v>1274.96</v>
      </c>
      <c r="I1134" s="1032" t="s">
        <v>18859</v>
      </c>
      <c r="L1134" s="570" t="s">
        <v>5365</v>
      </c>
      <c r="M1134" s="571">
        <f>IFERROR(VLOOKUP(L1134,REAJUSTE!A:O,15,),"")</f>
        <v>1.018</v>
      </c>
    </row>
    <row r="1135" spans="1:13" ht="18" x14ac:dyDescent="0.25">
      <c r="A1135" s="659">
        <v>42736</v>
      </c>
      <c r="B1135" s="141" t="s">
        <v>19344</v>
      </c>
      <c r="C1135" s="1030" t="s">
        <v>14224</v>
      </c>
      <c r="D1135" s="575">
        <f t="shared" si="40"/>
        <v>1781.7</v>
      </c>
      <c r="E1135" s="576">
        <f t="shared" si="41"/>
        <v>1444.77</v>
      </c>
      <c r="I1135" s="1032" t="s">
        <v>19708</v>
      </c>
      <c r="L1135" s="570" t="s">
        <v>5365</v>
      </c>
      <c r="M1135" s="571">
        <f>IFERROR(VLOOKUP(L1135,REAJUSTE!A:O,15,),"")</f>
        <v>1.018</v>
      </c>
    </row>
    <row r="1136" spans="1:13" ht="18" x14ac:dyDescent="0.25">
      <c r="A1136" s="659">
        <v>42737</v>
      </c>
      <c r="B1136" s="141" t="s">
        <v>19345</v>
      </c>
      <c r="C1136" s="1030" t="s">
        <v>14224</v>
      </c>
      <c r="D1136" s="575">
        <f t="shared" si="40"/>
        <v>1781.7</v>
      </c>
      <c r="E1136" s="576">
        <f t="shared" si="41"/>
        <v>1444.77</v>
      </c>
      <c r="I1136" s="1032" t="s">
        <v>19708</v>
      </c>
      <c r="L1136" s="570" t="s">
        <v>5365</v>
      </c>
      <c r="M1136" s="571">
        <f>IFERROR(VLOOKUP(L1136,REAJUSTE!A:O,15,),"")</f>
        <v>1.018</v>
      </c>
    </row>
    <row r="1137" spans="1:13" ht="18" x14ac:dyDescent="0.25">
      <c r="A1137" s="659">
        <v>42738</v>
      </c>
      <c r="B1137" s="141" t="s">
        <v>19346</v>
      </c>
      <c r="C1137" s="1030" t="s">
        <v>14224</v>
      </c>
      <c r="D1137" s="575">
        <f t="shared" si="40"/>
        <v>2078.25</v>
      </c>
      <c r="E1137" s="576">
        <f t="shared" si="41"/>
        <v>1685.24</v>
      </c>
      <c r="I1137" s="1032" t="s">
        <v>19709</v>
      </c>
      <c r="L1137" s="570" t="s">
        <v>5365</v>
      </c>
      <c r="M1137" s="571">
        <f>IFERROR(VLOOKUP(L1137,REAJUSTE!A:O,15,),"")</f>
        <v>1.018</v>
      </c>
    </row>
    <row r="1138" spans="1:13" ht="18" x14ac:dyDescent="0.25">
      <c r="A1138" s="659">
        <v>42739</v>
      </c>
      <c r="B1138" s="141" t="s">
        <v>19347</v>
      </c>
      <c r="C1138" s="1030" t="s">
        <v>14224</v>
      </c>
      <c r="D1138" s="575">
        <f t="shared" si="40"/>
        <v>2340.39</v>
      </c>
      <c r="E1138" s="576">
        <f t="shared" si="41"/>
        <v>1897.81</v>
      </c>
      <c r="I1138" s="1032" t="s">
        <v>19710</v>
      </c>
      <c r="L1138" s="570" t="s">
        <v>5365</v>
      </c>
      <c r="M1138" s="571">
        <f>IFERROR(VLOOKUP(L1138,REAJUSTE!A:O,15,),"")</f>
        <v>1.018</v>
      </c>
    </row>
    <row r="1139" spans="1:13" ht="18" x14ac:dyDescent="0.25">
      <c r="A1139" s="659">
        <v>42740</v>
      </c>
      <c r="B1139" s="1029" t="s">
        <v>19348</v>
      </c>
      <c r="C1139" s="1030" t="s">
        <v>14224</v>
      </c>
      <c r="D1139" s="575">
        <f t="shared" si="40"/>
        <v>2456.89</v>
      </c>
      <c r="E1139" s="576">
        <f t="shared" si="41"/>
        <v>1992.28</v>
      </c>
      <c r="I1139" s="1032" t="s">
        <v>19711</v>
      </c>
      <c r="L1139" s="570" t="s">
        <v>5365</v>
      </c>
      <c r="M1139" s="571">
        <f>IFERROR(VLOOKUP(L1139,REAJUSTE!A:O,15,),"")</f>
        <v>1.018</v>
      </c>
    </row>
    <row r="1140" spans="1:13" ht="18" x14ac:dyDescent="0.25">
      <c r="A1140" s="659">
        <v>42741</v>
      </c>
      <c r="B1140" s="1029" t="s">
        <v>19349</v>
      </c>
      <c r="C1140" s="1030" t="s">
        <v>14224</v>
      </c>
      <c r="D1140" s="575">
        <f t="shared" si="40"/>
        <v>2456.89</v>
      </c>
      <c r="E1140" s="576">
        <f t="shared" si="41"/>
        <v>1992.28</v>
      </c>
      <c r="I1140" s="1032" t="s">
        <v>19711</v>
      </c>
      <c r="L1140" s="570" t="s">
        <v>5365</v>
      </c>
      <c r="M1140" s="571">
        <f>IFERROR(VLOOKUP(L1140,REAJUSTE!A:O,15,),"")</f>
        <v>1.018</v>
      </c>
    </row>
    <row r="1141" spans="1:13" ht="18" x14ac:dyDescent="0.25">
      <c r="A1141" s="659">
        <v>42742</v>
      </c>
      <c r="B1141" s="141" t="s">
        <v>19350</v>
      </c>
      <c r="C1141" s="1030" t="s">
        <v>14224</v>
      </c>
      <c r="D1141" s="575">
        <f t="shared" si="40"/>
        <v>2993.37</v>
      </c>
      <c r="E1141" s="576">
        <f t="shared" si="41"/>
        <v>2427.31</v>
      </c>
      <c r="I1141" s="1032" t="s">
        <v>19712</v>
      </c>
      <c r="L1141" s="570" t="s">
        <v>5365</v>
      </c>
      <c r="M1141" s="571">
        <f>IFERROR(VLOOKUP(L1141,REAJUSTE!A:O,15,),"")</f>
        <v>1.018</v>
      </c>
    </row>
    <row r="1142" spans="1:13" ht="18" x14ac:dyDescent="0.25">
      <c r="A1142" s="659">
        <v>42743</v>
      </c>
      <c r="B1142" s="141" t="s">
        <v>19351</v>
      </c>
      <c r="C1142" s="1030" t="s">
        <v>14224</v>
      </c>
      <c r="D1142" s="575">
        <f t="shared" si="40"/>
        <v>3208.44</v>
      </c>
      <c r="E1142" s="576">
        <f t="shared" si="41"/>
        <v>2601.71</v>
      </c>
      <c r="I1142" s="1032" t="s">
        <v>19713</v>
      </c>
      <c r="L1142" s="570" t="s">
        <v>5365</v>
      </c>
      <c r="M1142" s="571">
        <f>IFERROR(VLOOKUP(L1142,REAJUSTE!A:O,15,),"")</f>
        <v>1.018</v>
      </c>
    </row>
    <row r="1143" spans="1:13" ht="18" x14ac:dyDescent="0.25">
      <c r="A1143" s="659">
        <v>42744</v>
      </c>
      <c r="B1143" s="141" t="s">
        <v>19352</v>
      </c>
      <c r="C1143" s="1030" t="s">
        <v>14224</v>
      </c>
      <c r="D1143" s="575">
        <f t="shared" si="40"/>
        <v>3208.44</v>
      </c>
      <c r="E1143" s="576">
        <f t="shared" si="41"/>
        <v>2601.71</v>
      </c>
      <c r="I1143" s="1032" t="s">
        <v>19713</v>
      </c>
      <c r="L1143" s="570" t="s">
        <v>5365</v>
      </c>
      <c r="M1143" s="571">
        <f>IFERROR(VLOOKUP(L1143,REAJUSTE!A:O,15,),"")</f>
        <v>1.018</v>
      </c>
    </row>
    <row r="1144" spans="1:13" ht="18" x14ac:dyDescent="0.25">
      <c r="A1144" s="659">
        <v>42745</v>
      </c>
      <c r="B1144" s="141" t="s">
        <v>19353</v>
      </c>
      <c r="C1144" s="1030" t="s">
        <v>14224</v>
      </c>
      <c r="D1144" s="575">
        <f t="shared" si="40"/>
        <v>3356.7</v>
      </c>
      <c r="E1144" s="576">
        <f t="shared" si="41"/>
        <v>2721.94</v>
      </c>
      <c r="I1144" s="1032" t="s">
        <v>19714</v>
      </c>
      <c r="L1144" s="570" t="s">
        <v>5365</v>
      </c>
      <c r="M1144" s="571">
        <f>IFERROR(VLOOKUP(L1144,REAJUSTE!A:O,15,),"")</f>
        <v>1.018</v>
      </c>
    </row>
    <row r="1145" spans="1:13" ht="18" x14ac:dyDescent="0.25">
      <c r="A1145" s="659">
        <v>42746</v>
      </c>
      <c r="B1145" s="141" t="s">
        <v>19354</v>
      </c>
      <c r="C1145" s="1030" t="s">
        <v>14224</v>
      </c>
      <c r="D1145" s="575">
        <f t="shared" si="40"/>
        <v>3356.7</v>
      </c>
      <c r="E1145" s="576">
        <f t="shared" si="41"/>
        <v>2721.94</v>
      </c>
      <c r="I1145" s="1032" t="s">
        <v>19714</v>
      </c>
      <c r="L1145" s="570" t="s">
        <v>5365</v>
      </c>
      <c r="M1145" s="571">
        <f>IFERROR(VLOOKUP(L1145,REAJUSTE!A:O,15,),"")</f>
        <v>1.018</v>
      </c>
    </row>
    <row r="1146" spans="1:13" ht="18" x14ac:dyDescent="0.25">
      <c r="A1146" s="659">
        <v>42747</v>
      </c>
      <c r="B1146" s="1029" t="s">
        <v>19355</v>
      </c>
      <c r="C1146" s="1030" t="s">
        <v>14224</v>
      </c>
      <c r="D1146" s="575">
        <f t="shared" si="40"/>
        <v>4407.33</v>
      </c>
      <c r="E1146" s="576">
        <f t="shared" si="41"/>
        <v>3573.89</v>
      </c>
      <c r="I1146" s="1032" t="s">
        <v>19715</v>
      </c>
      <c r="L1146" s="570" t="s">
        <v>5365</v>
      </c>
      <c r="M1146" s="571">
        <f>IFERROR(VLOOKUP(L1146,REAJUSTE!A:O,15,),"")</f>
        <v>1.018</v>
      </c>
    </row>
    <row r="1147" spans="1:13" ht="18" x14ac:dyDescent="0.25">
      <c r="A1147" s="659">
        <v>42748</v>
      </c>
      <c r="B1147" s="141" t="s">
        <v>19356</v>
      </c>
      <c r="C1147" s="1030" t="s">
        <v>14224</v>
      </c>
      <c r="D1147" s="575">
        <f t="shared" si="40"/>
        <v>151.4</v>
      </c>
      <c r="E1147" s="576">
        <f t="shared" si="41"/>
        <v>122.77</v>
      </c>
      <c r="I1147" s="1032" t="s">
        <v>19716</v>
      </c>
      <c r="L1147" s="570" t="s">
        <v>5365</v>
      </c>
      <c r="M1147" s="571">
        <f>IFERROR(VLOOKUP(L1147,REAJUSTE!A:O,15,),"")</f>
        <v>1.018</v>
      </c>
    </row>
    <row r="1148" spans="1:13" ht="18" x14ac:dyDescent="0.25">
      <c r="A1148" s="659">
        <v>42749</v>
      </c>
      <c r="B1148" s="141" t="s">
        <v>19357</v>
      </c>
      <c r="C1148" s="1030" t="s">
        <v>14224</v>
      </c>
      <c r="D1148" s="575">
        <f t="shared" si="40"/>
        <v>161.93</v>
      </c>
      <c r="E1148" s="576">
        <f t="shared" si="41"/>
        <v>131.30000000000001</v>
      </c>
      <c r="I1148" s="1032" t="s">
        <v>18350</v>
      </c>
      <c r="L1148" s="570" t="s">
        <v>5365</v>
      </c>
      <c r="M1148" s="571">
        <f>IFERROR(VLOOKUP(L1148,REAJUSTE!A:O,15,),"")</f>
        <v>1.018</v>
      </c>
    </row>
    <row r="1149" spans="1:13" ht="18" x14ac:dyDescent="0.25">
      <c r="A1149" s="659">
        <v>42750</v>
      </c>
      <c r="B1149" s="141" t="s">
        <v>19358</v>
      </c>
      <c r="C1149" s="1030" t="s">
        <v>14224</v>
      </c>
      <c r="D1149" s="575">
        <f t="shared" si="40"/>
        <v>195.98</v>
      </c>
      <c r="E1149" s="576">
        <f t="shared" si="41"/>
        <v>158.91</v>
      </c>
      <c r="I1149" s="1032" t="s">
        <v>19717</v>
      </c>
      <c r="L1149" s="570" t="s">
        <v>5365</v>
      </c>
      <c r="M1149" s="571">
        <f>IFERROR(VLOOKUP(L1149,REAJUSTE!A:O,15,),"")</f>
        <v>1.018</v>
      </c>
    </row>
    <row r="1150" spans="1:13" ht="18" x14ac:dyDescent="0.25">
      <c r="A1150" s="659">
        <v>42751</v>
      </c>
      <c r="B1150" s="141" t="s">
        <v>19359</v>
      </c>
      <c r="C1150" s="1030" t="s">
        <v>14224</v>
      </c>
      <c r="D1150" s="575">
        <f t="shared" si="40"/>
        <v>209.03</v>
      </c>
      <c r="E1150" s="576">
        <f t="shared" si="41"/>
        <v>169.5</v>
      </c>
      <c r="I1150" s="1032" t="s">
        <v>19718</v>
      </c>
      <c r="L1150" s="570" t="s">
        <v>5365</v>
      </c>
      <c r="M1150" s="571">
        <f>IFERROR(VLOOKUP(L1150,REAJUSTE!A:O,15,),"")</f>
        <v>1.018</v>
      </c>
    </row>
    <row r="1151" spans="1:13" ht="18" x14ac:dyDescent="0.25">
      <c r="A1151" s="659">
        <v>42752</v>
      </c>
      <c r="B1151" s="141" t="s">
        <v>19360</v>
      </c>
      <c r="C1151" s="1030" t="s">
        <v>14224</v>
      </c>
      <c r="D1151" s="575">
        <f t="shared" si="40"/>
        <v>275.45</v>
      </c>
      <c r="E1151" s="576">
        <f t="shared" si="41"/>
        <v>223.36</v>
      </c>
      <c r="I1151" s="1032" t="s">
        <v>19719</v>
      </c>
      <c r="L1151" s="570" t="s">
        <v>5365</v>
      </c>
      <c r="M1151" s="571">
        <f>IFERROR(VLOOKUP(L1151,REAJUSTE!A:O,15,),"")</f>
        <v>1.018</v>
      </c>
    </row>
    <row r="1152" spans="1:13" ht="18" x14ac:dyDescent="0.25">
      <c r="A1152" s="659">
        <v>42753</v>
      </c>
      <c r="B1152" s="141" t="s">
        <v>19361</v>
      </c>
      <c r="C1152" s="1030" t="s">
        <v>14224</v>
      </c>
      <c r="D1152" s="575">
        <f t="shared" si="40"/>
        <v>276.97000000000003</v>
      </c>
      <c r="E1152" s="576">
        <f t="shared" si="41"/>
        <v>224.59</v>
      </c>
      <c r="I1152" s="1032" t="s">
        <v>19720</v>
      </c>
      <c r="L1152" s="570" t="s">
        <v>5365</v>
      </c>
      <c r="M1152" s="571">
        <f>IFERROR(VLOOKUP(L1152,REAJUSTE!A:O,15,),"")</f>
        <v>1.018</v>
      </c>
    </row>
    <row r="1153" spans="1:13" ht="18" x14ac:dyDescent="0.25">
      <c r="A1153" s="659">
        <v>42754</v>
      </c>
      <c r="B1153" s="141" t="s">
        <v>19362</v>
      </c>
      <c r="C1153" s="1030" t="s">
        <v>14224</v>
      </c>
      <c r="D1153" s="575">
        <f t="shared" si="40"/>
        <v>436.14</v>
      </c>
      <c r="E1153" s="576">
        <f t="shared" si="41"/>
        <v>353.66</v>
      </c>
      <c r="I1153" s="1032" t="s">
        <v>19721</v>
      </c>
      <c r="L1153" s="570" t="s">
        <v>5365</v>
      </c>
      <c r="M1153" s="571">
        <f>IFERROR(VLOOKUP(L1153,REAJUSTE!A:O,15,),"")</f>
        <v>1.018</v>
      </c>
    </row>
    <row r="1154" spans="1:13" ht="18" x14ac:dyDescent="0.25">
      <c r="A1154" s="659">
        <v>42755</v>
      </c>
      <c r="B1154" s="141" t="s">
        <v>19363</v>
      </c>
      <c r="C1154" s="1030" t="s">
        <v>14224</v>
      </c>
      <c r="D1154" s="575">
        <f t="shared" si="40"/>
        <v>448.61</v>
      </c>
      <c r="E1154" s="576">
        <f t="shared" si="41"/>
        <v>363.77</v>
      </c>
      <c r="I1154" s="1032" t="s">
        <v>19722</v>
      </c>
      <c r="L1154" s="570" t="s">
        <v>5365</v>
      </c>
      <c r="M1154" s="571">
        <f>IFERROR(VLOOKUP(L1154,REAJUSTE!A:O,15,),"")</f>
        <v>1.018</v>
      </c>
    </row>
    <row r="1155" spans="1:13" ht="18" x14ac:dyDescent="0.25">
      <c r="A1155" s="659">
        <v>42756</v>
      </c>
      <c r="B1155" s="141" t="s">
        <v>19364</v>
      </c>
      <c r="C1155" s="1030" t="s">
        <v>14224</v>
      </c>
      <c r="D1155" s="575">
        <f t="shared" si="40"/>
        <v>246.63</v>
      </c>
      <c r="E1155" s="576">
        <f t="shared" si="41"/>
        <v>199.99</v>
      </c>
      <c r="I1155" s="1032" t="s">
        <v>19723</v>
      </c>
      <c r="L1155" s="570" t="s">
        <v>5365</v>
      </c>
      <c r="M1155" s="571">
        <f>IFERROR(VLOOKUP(L1155,REAJUSTE!A:O,15,),"")</f>
        <v>1.018</v>
      </c>
    </row>
    <row r="1156" spans="1:13" ht="18" x14ac:dyDescent="0.25">
      <c r="A1156" s="659">
        <v>42757</v>
      </c>
      <c r="B1156" s="1029" t="s">
        <v>19365</v>
      </c>
      <c r="C1156" s="1030" t="s">
        <v>14224</v>
      </c>
      <c r="D1156" s="575">
        <f t="shared" si="40"/>
        <v>315.26</v>
      </c>
      <c r="E1156" s="576">
        <f t="shared" si="41"/>
        <v>255.64</v>
      </c>
      <c r="I1156" s="1032" t="s">
        <v>19724</v>
      </c>
      <c r="L1156" s="570" t="s">
        <v>5365</v>
      </c>
      <c r="M1156" s="571">
        <f>IFERROR(VLOOKUP(L1156,REAJUSTE!A:O,15,),"")</f>
        <v>1.018</v>
      </c>
    </row>
    <row r="1157" spans="1:13" ht="18" x14ac:dyDescent="0.25">
      <c r="A1157" s="659">
        <v>42759</v>
      </c>
      <c r="B1157" s="141" t="s">
        <v>19366</v>
      </c>
      <c r="C1157" s="1030" t="s">
        <v>14224</v>
      </c>
      <c r="D1157" s="575">
        <f t="shared" si="40"/>
        <v>322.68</v>
      </c>
      <c r="E1157" s="576">
        <f t="shared" si="41"/>
        <v>261.66000000000003</v>
      </c>
      <c r="I1157" s="1032" t="s">
        <v>19725</v>
      </c>
      <c r="L1157" s="570" t="s">
        <v>5365</v>
      </c>
      <c r="M1157" s="571">
        <f>IFERROR(VLOOKUP(L1157,REAJUSTE!A:O,15,),"")</f>
        <v>1.018</v>
      </c>
    </row>
    <row r="1158" spans="1:13" ht="18" x14ac:dyDescent="0.25">
      <c r="A1158" s="659">
        <v>42760</v>
      </c>
      <c r="B1158" s="141" t="s">
        <v>19367</v>
      </c>
      <c r="C1158" s="1030" t="s">
        <v>14224</v>
      </c>
      <c r="D1158" s="575">
        <f t="shared" si="40"/>
        <v>536.80999999999995</v>
      </c>
      <c r="E1158" s="576">
        <f t="shared" si="41"/>
        <v>435.29</v>
      </c>
      <c r="I1158" s="1032" t="s">
        <v>19726</v>
      </c>
      <c r="L1158" s="570" t="s">
        <v>5365</v>
      </c>
      <c r="M1158" s="571">
        <f>IFERROR(VLOOKUP(L1158,REAJUSTE!A:O,15,),"")</f>
        <v>1.018</v>
      </c>
    </row>
    <row r="1159" spans="1:13" ht="18" x14ac:dyDescent="0.25">
      <c r="A1159" s="659">
        <v>42761</v>
      </c>
      <c r="B1159" s="141" t="s">
        <v>19368</v>
      </c>
      <c r="C1159" s="1030" t="s">
        <v>14224</v>
      </c>
      <c r="D1159" s="575">
        <f t="shared" si="40"/>
        <v>536.80999999999995</v>
      </c>
      <c r="E1159" s="576">
        <f t="shared" si="41"/>
        <v>435.29</v>
      </c>
      <c r="I1159" s="1032" t="s">
        <v>19726</v>
      </c>
      <c r="L1159" s="570" t="s">
        <v>5365</v>
      </c>
      <c r="M1159" s="571">
        <f>IFERROR(VLOOKUP(L1159,REAJUSTE!A:O,15,),"")</f>
        <v>1.018</v>
      </c>
    </row>
    <row r="1160" spans="1:13" ht="18" x14ac:dyDescent="0.25">
      <c r="A1160" s="659">
        <v>42762</v>
      </c>
      <c r="B1160" s="141" t="s">
        <v>19369</v>
      </c>
      <c r="C1160" s="1030" t="s">
        <v>14224</v>
      </c>
      <c r="D1160" s="575">
        <f t="shared" si="40"/>
        <v>503.45</v>
      </c>
      <c r="E1160" s="576">
        <f t="shared" si="41"/>
        <v>408.24</v>
      </c>
      <c r="I1160" s="1032" t="s">
        <v>19727</v>
      </c>
      <c r="L1160" s="570" t="s">
        <v>5365</v>
      </c>
      <c r="M1160" s="571">
        <f>IFERROR(VLOOKUP(L1160,REAJUSTE!A:O,15,),"")</f>
        <v>1.018</v>
      </c>
    </row>
    <row r="1161" spans="1:13" ht="18" x14ac:dyDescent="0.25">
      <c r="A1161" s="659">
        <v>42763</v>
      </c>
      <c r="B1161" s="141" t="s">
        <v>19370</v>
      </c>
      <c r="C1161" s="1030" t="s">
        <v>14224</v>
      </c>
      <c r="D1161" s="575">
        <f t="shared" si="40"/>
        <v>503.45</v>
      </c>
      <c r="E1161" s="576">
        <f t="shared" si="41"/>
        <v>408.24</v>
      </c>
      <c r="I1161" s="1032" t="s">
        <v>19727</v>
      </c>
      <c r="L1161" s="570" t="s">
        <v>5365</v>
      </c>
      <c r="M1161" s="571">
        <f>IFERROR(VLOOKUP(L1161,REAJUSTE!A:O,15,),"")</f>
        <v>1.018</v>
      </c>
    </row>
    <row r="1162" spans="1:13" ht="18" x14ac:dyDescent="0.25">
      <c r="A1162" s="659">
        <v>42764</v>
      </c>
      <c r="B1162" s="1029" t="s">
        <v>19371</v>
      </c>
      <c r="C1162" s="1030" t="s">
        <v>14224</v>
      </c>
      <c r="D1162" s="575">
        <f t="shared" si="40"/>
        <v>1047.94</v>
      </c>
      <c r="E1162" s="576">
        <f t="shared" si="41"/>
        <v>849.77</v>
      </c>
      <c r="I1162" s="1032" t="s">
        <v>19728</v>
      </c>
      <c r="L1162" s="570" t="s">
        <v>5365</v>
      </c>
      <c r="M1162" s="571">
        <f>IFERROR(VLOOKUP(L1162,REAJUSTE!A:O,15,),"")</f>
        <v>1.018</v>
      </c>
    </row>
    <row r="1163" spans="1:13" ht="18" x14ac:dyDescent="0.25">
      <c r="A1163" s="659">
        <v>42765</v>
      </c>
      <c r="B1163" s="141" t="s">
        <v>19372</v>
      </c>
      <c r="C1163" s="1030" t="s">
        <v>14224</v>
      </c>
      <c r="D1163" s="575">
        <f t="shared" si="40"/>
        <v>1047.94</v>
      </c>
      <c r="E1163" s="576">
        <f t="shared" si="41"/>
        <v>849.77</v>
      </c>
      <c r="I1163" s="1032" t="s">
        <v>19728</v>
      </c>
      <c r="L1163" s="570" t="s">
        <v>5365</v>
      </c>
      <c r="M1163" s="571">
        <f>IFERROR(VLOOKUP(L1163,REAJUSTE!A:O,15,),"")</f>
        <v>1.018</v>
      </c>
    </row>
    <row r="1164" spans="1:13" ht="18" x14ac:dyDescent="0.25">
      <c r="A1164" s="659">
        <v>42766</v>
      </c>
      <c r="B1164" s="141" t="s">
        <v>19373</v>
      </c>
      <c r="C1164" s="1030" t="s">
        <v>14224</v>
      </c>
      <c r="D1164" s="575">
        <f t="shared" si="40"/>
        <v>1048.69</v>
      </c>
      <c r="E1164" s="576">
        <f t="shared" si="41"/>
        <v>850.38</v>
      </c>
      <c r="I1164" s="1032" t="s">
        <v>19729</v>
      </c>
      <c r="L1164" s="570" t="s">
        <v>5365</v>
      </c>
      <c r="M1164" s="571">
        <f>IFERROR(VLOOKUP(L1164,REAJUSTE!A:O,15,),"")</f>
        <v>1.018</v>
      </c>
    </row>
    <row r="1165" spans="1:13" ht="18" x14ac:dyDescent="0.25">
      <c r="A1165" s="659">
        <v>42767</v>
      </c>
      <c r="B1165" s="141" t="s">
        <v>19374</v>
      </c>
      <c r="C1165" s="1030" t="s">
        <v>14224</v>
      </c>
      <c r="D1165" s="575">
        <f t="shared" si="40"/>
        <v>1048.69</v>
      </c>
      <c r="E1165" s="576">
        <f t="shared" si="41"/>
        <v>850.38</v>
      </c>
      <c r="I1165" s="1032" t="s">
        <v>19729</v>
      </c>
      <c r="L1165" s="570" t="s">
        <v>5365</v>
      </c>
      <c r="M1165" s="571">
        <f>IFERROR(VLOOKUP(L1165,REAJUSTE!A:O,15,),"")</f>
        <v>1.018</v>
      </c>
    </row>
    <row r="1166" spans="1:13" ht="18" x14ac:dyDescent="0.25">
      <c r="A1166" s="659">
        <v>42768</v>
      </c>
      <c r="B1166" s="141" t="s">
        <v>19375</v>
      </c>
      <c r="C1166" s="1030" t="s">
        <v>14224</v>
      </c>
      <c r="D1166" s="575">
        <f t="shared" ref="D1166:D1229" si="42">TRUNC(I1166*M1166,2)</f>
        <v>1313.99</v>
      </c>
      <c r="E1166" s="576">
        <f t="shared" ref="E1166:E1229" si="43">TRUNC(D1166/1.2332,2)</f>
        <v>1065.51</v>
      </c>
      <c r="I1166" s="1032" t="s">
        <v>19730</v>
      </c>
      <c r="L1166" s="570" t="s">
        <v>5365</v>
      </c>
      <c r="M1166" s="571">
        <f>IFERROR(VLOOKUP(L1166,REAJUSTE!A:O,15,),"")</f>
        <v>1.018</v>
      </c>
    </row>
    <row r="1167" spans="1:13" ht="18" x14ac:dyDescent="0.25">
      <c r="A1167" s="659">
        <v>42769</v>
      </c>
      <c r="B1167" s="141" t="s">
        <v>19376</v>
      </c>
      <c r="C1167" s="1030" t="s">
        <v>14224</v>
      </c>
      <c r="D1167" s="575">
        <f t="shared" si="42"/>
        <v>1313.99</v>
      </c>
      <c r="E1167" s="576">
        <f t="shared" si="43"/>
        <v>1065.51</v>
      </c>
      <c r="I1167" s="1032" t="s">
        <v>19730</v>
      </c>
      <c r="L1167" s="570" t="s">
        <v>5365</v>
      </c>
      <c r="M1167" s="571">
        <f>IFERROR(VLOOKUP(L1167,REAJUSTE!A:O,15,),"")</f>
        <v>1.018</v>
      </c>
    </row>
    <row r="1168" spans="1:13" ht="18" x14ac:dyDescent="0.25">
      <c r="A1168" s="659">
        <v>42770</v>
      </c>
      <c r="B1168" s="1029" t="s">
        <v>19377</v>
      </c>
      <c r="C1168" s="1030" t="s">
        <v>14224</v>
      </c>
      <c r="D1168" s="575">
        <f t="shared" si="42"/>
        <v>1362.71</v>
      </c>
      <c r="E1168" s="576">
        <f t="shared" si="43"/>
        <v>1105.01</v>
      </c>
      <c r="I1168" s="1032" t="s">
        <v>19731</v>
      </c>
      <c r="L1168" s="570" t="s">
        <v>5365</v>
      </c>
      <c r="M1168" s="571">
        <f>IFERROR(VLOOKUP(L1168,REAJUSTE!A:O,15,),"")</f>
        <v>1.018</v>
      </c>
    </row>
    <row r="1169" spans="1:13" ht="18" x14ac:dyDescent="0.25">
      <c r="A1169" s="659">
        <v>42771</v>
      </c>
      <c r="B1169" s="141" t="s">
        <v>19378</v>
      </c>
      <c r="C1169" s="1030" t="s">
        <v>14224</v>
      </c>
      <c r="D1169" s="575">
        <f t="shared" si="42"/>
        <v>1362.71</v>
      </c>
      <c r="E1169" s="576">
        <f t="shared" si="43"/>
        <v>1105.01</v>
      </c>
      <c r="I1169" s="1032" t="s">
        <v>19731</v>
      </c>
      <c r="L1169" s="570" t="s">
        <v>5365</v>
      </c>
      <c r="M1169" s="571">
        <f>IFERROR(VLOOKUP(L1169,REAJUSTE!A:O,15,),"")</f>
        <v>1.018</v>
      </c>
    </row>
    <row r="1170" spans="1:13" ht="18" x14ac:dyDescent="0.25">
      <c r="A1170" s="659">
        <v>42772</v>
      </c>
      <c r="B1170" s="141" t="s">
        <v>19379</v>
      </c>
      <c r="C1170" s="1030" t="s">
        <v>14224</v>
      </c>
      <c r="D1170" s="575">
        <f t="shared" si="42"/>
        <v>1782.17</v>
      </c>
      <c r="E1170" s="576">
        <f t="shared" si="43"/>
        <v>1445.15</v>
      </c>
      <c r="I1170" s="1032" t="s">
        <v>19732</v>
      </c>
      <c r="L1170" s="570" t="s">
        <v>5365</v>
      </c>
      <c r="M1170" s="571">
        <f>IFERROR(VLOOKUP(L1170,REAJUSTE!A:O,15,),"")</f>
        <v>1.018</v>
      </c>
    </row>
    <row r="1171" spans="1:13" ht="18" x14ac:dyDescent="0.25">
      <c r="A1171" s="659">
        <v>42773</v>
      </c>
      <c r="B1171" s="141" t="s">
        <v>19380</v>
      </c>
      <c r="C1171" s="1030" t="s">
        <v>14224</v>
      </c>
      <c r="D1171" s="575">
        <f t="shared" si="42"/>
        <v>1782.17</v>
      </c>
      <c r="E1171" s="576">
        <f t="shared" si="43"/>
        <v>1445.15</v>
      </c>
      <c r="I1171" s="1032" t="s">
        <v>19732</v>
      </c>
      <c r="L1171" s="570" t="s">
        <v>5365</v>
      </c>
      <c r="M1171" s="571">
        <f>IFERROR(VLOOKUP(L1171,REAJUSTE!A:O,15,),"")</f>
        <v>1.018</v>
      </c>
    </row>
    <row r="1172" spans="1:13" ht="18" x14ac:dyDescent="0.25">
      <c r="A1172" s="659">
        <v>42774</v>
      </c>
      <c r="B1172" s="141" t="s">
        <v>19381</v>
      </c>
      <c r="C1172" s="1030" t="s">
        <v>14224</v>
      </c>
      <c r="D1172" s="575">
        <f t="shared" si="42"/>
        <v>1840.42</v>
      </c>
      <c r="E1172" s="576">
        <f t="shared" si="43"/>
        <v>1492.39</v>
      </c>
      <c r="I1172" s="1032" t="s">
        <v>19733</v>
      </c>
      <c r="L1172" s="570" t="s">
        <v>5365</v>
      </c>
      <c r="M1172" s="571">
        <f>IFERROR(VLOOKUP(L1172,REAJUSTE!A:O,15,),"")</f>
        <v>1.018</v>
      </c>
    </row>
    <row r="1173" spans="1:13" ht="18" x14ac:dyDescent="0.25">
      <c r="A1173" s="659">
        <v>42775</v>
      </c>
      <c r="B1173" s="141" t="s">
        <v>19382</v>
      </c>
      <c r="C1173" s="1030" t="s">
        <v>14224</v>
      </c>
      <c r="D1173" s="575">
        <f t="shared" si="42"/>
        <v>1840.42</v>
      </c>
      <c r="E1173" s="576">
        <f t="shared" si="43"/>
        <v>1492.39</v>
      </c>
      <c r="I1173" s="1032" t="s">
        <v>19733</v>
      </c>
      <c r="L1173" s="570" t="s">
        <v>5365</v>
      </c>
      <c r="M1173" s="571">
        <f>IFERROR(VLOOKUP(L1173,REAJUSTE!A:O,15,),"")</f>
        <v>1.018</v>
      </c>
    </row>
    <row r="1174" spans="1:13" ht="18" x14ac:dyDescent="0.25">
      <c r="A1174" s="659">
        <v>42776</v>
      </c>
      <c r="B1174" s="1029" t="s">
        <v>19383</v>
      </c>
      <c r="C1174" s="1030" t="s">
        <v>14224</v>
      </c>
      <c r="D1174" s="575">
        <f t="shared" si="42"/>
        <v>371.27</v>
      </c>
      <c r="E1174" s="576">
        <f t="shared" si="43"/>
        <v>301.06</v>
      </c>
      <c r="I1174" s="1032" t="s">
        <v>19734</v>
      </c>
      <c r="L1174" s="570" t="s">
        <v>5365</v>
      </c>
      <c r="M1174" s="571">
        <f>IFERROR(VLOOKUP(L1174,REAJUSTE!A:O,15,),"")</f>
        <v>1.018</v>
      </c>
    </row>
    <row r="1175" spans="1:13" ht="18" x14ac:dyDescent="0.25">
      <c r="A1175" s="659">
        <v>42777</v>
      </c>
      <c r="B1175" s="1029" t="s">
        <v>19384</v>
      </c>
      <c r="C1175" s="1030" t="s">
        <v>14224</v>
      </c>
      <c r="D1175" s="575">
        <f t="shared" si="42"/>
        <v>371.27</v>
      </c>
      <c r="E1175" s="576">
        <f t="shared" si="43"/>
        <v>301.06</v>
      </c>
      <c r="I1175" s="1032" t="s">
        <v>19734</v>
      </c>
      <c r="L1175" s="570" t="s">
        <v>5365</v>
      </c>
      <c r="M1175" s="571">
        <f>IFERROR(VLOOKUP(L1175,REAJUSTE!A:O,15,),"")</f>
        <v>1.018</v>
      </c>
    </row>
    <row r="1176" spans="1:13" ht="18" x14ac:dyDescent="0.25">
      <c r="A1176" s="659">
        <v>42778</v>
      </c>
      <c r="B1176" s="141" t="s">
        <v>19385</v>
      </c>
      <c r="C1176" s="1030" t="s">
        <v>14224</v>
      </c>
      <c r="D1176" s="575">
        <f t="shared" si="42"/>
        <v>337.91</v>
      </c>
      <c r="E1176" s="576">
        <f t="shared" si="43"/>
        <v>274.01</v>
      </c>
      <c r="I1176" s="1032" t="s">
        <v>19735</v>
      </c>
      <c r="L1176" s="570" t="s">
        <v>5365</v>
      </c>
      <c r="M1176" s="571">
        <f>IFERROR(VLOOKUP(L1176,REAJUSTE!A:O,15,),"")</f>
        <v>1.018</v>
      </c>
    </row>
    <row r="1177" spans="1:13" ht="18" x14ac:dyDescent="0.25">
      <c r="A1177" s="659">
        <v>42779</v>
      </c>
      <c r="B1177" s="141" t="s">
        <v>19386</v>
      </c>
      <c r="C1177" s="1030" t="s">
        <v>14224</v>
      </c>
      <c r="D1177" s="575">
        <f t="shared" si="42"/>
        <v>337.91</v>
      </c>
      <c r="E1177" s="576">
        <f t="shared" si="43"/>
        <v>274.01</v>
      </c>
      <c r="I1177" s="1032" t="s">
        <v>19735</v>
      </c>
      <c r="L1177" s="570" t="s">
        <v>5365</v>
      </c>
      <c r="M1177" s="571">
        <f>IFERROR(VLOOKUP(L1177,REAJUSTE!A:O,15,),"")</f>
        <v>1.018</v>
      </c>
    </row>
    <row r="1178" spans="1:13" ht="18" x14ac:dyDescent="0.25">
      <c r="A1178" s="659">
        <v>42780</v>
      </c>
      <c r="B1178" s="141" t="s">
        <v>19387</v>
      </c>
      <c r="C1178" s="1030" t="s">
        <v>14224</v>
      </c>
      <c r="D1178" s="575">
        <f t="shared" si="42"/>
        <v>813.88</v>
      </c>
      <c r="E1178" s="576">
        <f t="shared" si="43"/>
        <v>659.97</v>
      </c>
      <c r="I1178" s="1032" t="s">
        <v>19736</v>
      </c>
      <c r="L1178" s="570" t="s">
        <v>5365</v>
      </c>
      <c r="M1178" s="571">
        <f>IFERROR(VLOOKUP(L1178,REAJUSTE!A:O,15,),"")</f>
        <v>1.018</v>
      </c>
    </row>
    <row r="1179" spans="1:13" ht="18" x14ac:dyDescent="0.25">
      <c r="A1179" s="659">
        <v>42781</v>
      </c>
      <c r="B1179" s="141" t="s">
        <v>19388</v>
      </c>
      <c r="C1179" s="1030" t="s">
        <v>14224</v>
      </c>
      <c r="D1179" s="575">
        <f t="shared" si="42"/>
        <v>813.88</v>
      </c>
      <c r="E1179" s="576">
        <f t="shared" si="43"/>
        <v>659.97</v>
      </c>
      <c r="I1179" s="1032" t="s">
        <v>19736</v>
      </c>
      <c r="L1179" s="570" t="s">
        <v>5365</v>
      </c>
      <c r="M1179" s="571">
        <f>IFERROR(VLOOKUP(L1179,REAJUSTE!A:O,15,),"")</f>
        <v>1.018</v>
      </c>
    </row>
    <row r="1180" spans="1:13" ht="18" x14ac:dyDescent="0.25">
      <c r="A1180" s="659">
        <v>42782</v>
      </c>
      <c r="B1180" s="141" t="s">
        <v>19389</v>
      </c>
      <c r="C1180" s="1030" t="s">
        <v>14224</v>
      </c>
      <c r="D1180" s="575">
        <f t="shared" si="42"/>
        <v>814.62</v>
      </c>
      <c r="E1180" s="576">
        <f t="shared" si="43"/>
        <v>660.57</v>
      </c>
      <c r="I1180" s="1032" t="s">
        <v>19737</v>
      </c>
      <c r="L1180" s="570" t="s">
        <v>5365</v>
      </c>
      <c r="M1180" s="571">
        <f>IFERROR(VLOOKUP(L1180,REAJUSTE!A:O,15,),"")</f>
        <v>1.018</v>
      </c>
    </row>
    <row r="1181" spans="1:13" ht="18" x14ac:dyDescent="0.25">
      <c r="A1181" s="659">
        <v>42783</v>
      </c>
      <c r="B1181" s="1029" t="s">
        <v>19390</v>
      </c>
      <c r="C1181" s="1030" t="s">
        <v>14224</v>
      </c>
      <c r="D1181" s="575">
        <f t="shared" si="42"/>
        <v>814.62</v>
      </c>
      <c r="E1181" s="576">
        <f t="shared" si="43"/>
        <v>660.57</v>
      </c>
      <c r="I1181" s="1032" t="s">
        <v>19737</v>
      </c>
      <c r="L1181" s="570" t="s">
        <v>5365</v>
      </c>
      <c r="M1181" s="571">
        <f>IFERROR(VLOOKUP(L1181,REAJUSTE!A:O,15,),"")</f>
        <v>1.018</v>
      </c>
    </row>
    <row r="1182" spans="1:13" ht="18" x14ac:dyDescent="0.25">
      <c r="A1182" s="659">
        <v>42784</v>
      </c>
      <c r="B1182" s="141" t="s">
        <v>19391</v>
      </c>
      <c r="C1182" s="1030" t="s">
        <v>14224</v>
      </c>
      <c r="D1182" s="575">
        <f t="shared" si="42"/>
        <v>935.7</v>
      </c>
      <c r="E1182" s="576">
        <f t="shared" si="43"/>
        <v>758.75</v>
      </c>
      <c r="I1182" s="1032" t="s">
        <v>19738</v>
      </c>
      <c r="L1182" s="570" t="s">
        <v>5365</v>
      </c>
      <c r="M1182" s="571">
        <f>IFERROR(VLOOKUP(L1182,REAJUSTE!A:O,15,),"")</f>
        <v>1.018</v>
      </c>
    </row>
    <row r="1183" spans="1:13" ht="18" x14ac:dyDescent="0.25">
      <c r="A1183" s="659">
        <v>42785</v>
      </c>
      <c r="B1183" s="141" t="s">
        <v>19392</v>
      </c>
      <c r="C1183" s="1030" t="s">
        <v>14224</v>
      </c>
      <c r="D1183" s="575">
        <f t="shared" si="42"/>
        <v>935.7</v>
      </c>
      <c r="E1183" s="576">
        <f t="shared" si="43"/>
        <v>758.75</v>
      </c>
      <c r="I1183" s="1032" t="s">
        <v>19738</v>
      </c>
      <c r="L1183" s="570" t="s">
        <v>5365</v>
      </c>
      <c r="M1183" s="571">
        <f>IFERROR(VLOOKUP(L1183,REAJUSTE!A:O,15,),"")</f>
        <v>1.018</v>
      </c>
    </row>
    <row r="1184" spans="1:13" ht="18" x14ac:dyDescent="0.25">
      <c r="A1184" s="659">
        <v>42786</v>
      </c>
      <c r="B1184" s="141" t="s">
        <v>19393</v>
      </c>
      <c r="C1184" s="1030" t="s">
        <v>14224</v>
      </c>
      <c r="D1184" s="575">
        <f t="shared" si="42"/>
        <v>984.42</v>
      </c>
      <c r="E1184" s="576">
        <f t="shared" si="43"/>
        <v>798.26</v>
      </c>
      <c r="I1184" s="1032" t="s">
        <v>19739</v>
      </c>
      <c r="L1184" s="570" t="s">
        <v>5365</v>
      </c>
      <c r="M1184" s="571">
        <f>IFERROR(VLOOKUP(L1184,REAJUSTE!A:O,15,),"")</f>
        <v>1.018</v>
      </c>
    </row>
    <row r="1185" spans="1:13" ht="18" x14ac:dyDescent="0.25">
      <c r="A1185" s="659">
        <v>42787</v>
      </c>
      <c r="B1185" s="141" t="s">
        <v>19394</v>
      </c>
      <c r="C1185" s="1030" t="s">
        <v>14224</v>
      </c>
      <c r="D1185" s="575">
        <f t="shared" si="42"/>
        <v>984.42</v>
      </c>
      <c r="E1185" s="576">
        <f t="shared" si="43"/>
        <v>798.26</v>
      </c>
      <c r="I1185" s="1032" t="s">
        <v>19739</v>
      </c>
      <c r="L1185" s="570" t="s">
        <v>5365</v>
      </c>
      <c r="M1185" s="571">
        <f>IFERROR(VLOOKUP(L1185,REAJUSTE!A:O,15,),"")</f>
        <v>1.018</v>
      </c>
    </row>
    <row r="1186" spans="1:13" ht="18" x14ac:dyDescent="0.25">
      <c r="A1186" s="659">
        <v>42788</v>
      </c>
      <c r="B1186" s="141" t="s">
        <v>19395</v>
      </c>
      <c r="C1186" s="1030" t="s">
        <v>14224</v>
      </c>
      <c r="D1186" s="575">
        <f t="shared" si="42"/>
        <v>1132.69</v>
      </c>
      <c r="E1186" s="576">
        <f t="shared" si="43"/>
        <v>918.49</v>
      </c>
      <c r="I1186" s="1032" t="s">
        <v>19740</v>
      </c>
      <c r="L1186" s="570" t="s">
        <v>5365</v>
      </c>
      <c r="M1186" s="571">
        <f>IFERROR(VLOOKUP(L1186,REAJUSTE!A:O,15,),"")</f>
        <v>1.018</v>
      </c>
    </row>
    <row r="1187" spans="1:13" ht="18" x14ac:dyDescent="0.25">
      <c r="A1187" s="659">
        <v>42789</v>
      </c>
      <c r="B1187" s="141" t="s">
        <v>19396</v>
      </c>
      <c r="C1187" s="1030" t="s">
        <v>14224</v>
      </c>
      <c r="D1187" s="575">
        <f t="shared" si="42"/>
        <v>1269.69</v>
      </c>
      <c r="E1187" s="576">
        <f t="shared" si="43"/>
        <v>1029.58</v>
      </c>
      <c r="I1187" s="1032" t="s">
        <v>19741</v>
      </c>
      <c r="L1187" s="570" t="s">
        <v>5365</v>
      </c>
      <c r="M1187" s="571">
        <f>IFERROR(VLOOKUP(L1187,REAJUSTE!A:O,15,),"")</f>
        <v>1.018</v>
      </c>
    </row>
    <row r="1188" spans="1:13" ht="18" x14ac:dyDescent="0.25">
      <c r="A1188" s="659">
        <v>42790</v>
      </c>
      <c r="B1188" s="141" t="s">
        <v>19397</v>
      </c>
      <c r="C1188" s="1030" t="s">
        <v>14224</v>
      </c>
      <c r="D1188" s="575">
        <f t="shared" si="42"/>
        <v>1269.69</v>
      </c>
      <c r="E1188" s="576">
        <f t="shared" si="43"/>
        <v>1029.58</v>
      </c>
      <c r="I1188" s="1032" t="s">
        <v>19741</v>
      </c>
      <c r="L1188" s="570" t="s">
        <v>5365</v>
      </c>
      <c r="M1188" s="571">
        <f>IFERROR(VLOOKUP(L1188,REAJUSTE!A:O,15,),"")</f>
        <v>1.018</v>
      </c>
    </row>
    <row r="1189" spans="1:13" ht="18" x14ac:dyDescent="0.25">
      <c r="A1189" s="659">
        <v>42791</v>
      </c>
      <c r="B1189" s="141" t="s">
        <v>19398</v>
      </c>
      <c r="C1189" s="1030" t="s">
        <v>14224</v>
      </c>
      <c r="D1189" s="575">
        <f t="shared" si="42"/>
        <v>1327.94</v>
      </c>
      <c r="E1189" s="576">
        <f t="shared" si="43"/>
        <v>1076.82</v>
      </c>
      <c r="I1189" s="1032" t="s">
        <v>19742</v>
      </c>
      <c r="L1189" s="570" t="s">
        <v>5365</v>
      </c>
      <c r="M1189" s="571">
        <f>IFERROR(VLOOKUP(L1189,REAJUSTE!A:O,15,),"")</f>
        <v>1.018</v>
      </c>
    </row>
    <row r="1190" spans="1:13" ht="18" x14ac:dyDescent="0.25">
      <c r="A1190" s="659">
        <v>42792</v>
      </c>
      <c r="B1190" s="141" t="s">
        <v>19399</v>
      </c>
      <c r="C1190" s="1030" t="s">
        <v>14224</v>
      </c>
      <c r="D1190" s="575">
        <f t="shared" si="42"/>
        <v>1327.94</v>
      </c>
      <c r="E1190" s="576">
        <f t="shared" si="43"/>
        <v>1076.82</v>
      </c>
      <c r="I1190" s="1032" t="s">
        <v>19742</v>
      </c>
      <c r="L1190" s="570" t="s">
        <v>5365</v>
      </c>
      <c r="M1190" s="571">
        <f>IFERROR(VLOOKUP(L1190,REAJUSTE!A:O,15,),"")</f>
        <v>1.018</v>
      </c>
    </row>
    <row r="1191" spans="1:13" ht="18" x14ac:dyDescent="0.25">
      <c r="A1191" s="659">
        <v>42793</v>
      </c>
      <c r="B1191" s="1029" t="s">
        <v>19400</v>
      </c>
      <c r="C1191" s="1030" t="s">
        <v>14224</v>
      </c>
      <c r="D1191" s="575">
        <f t="shared" si="42"/>
        <v>1596.18</v>
      </c>
      <c r="E1191" s="576">
        <f t="shared" si="43"/>
        <v>1294.33</v>
      </c>
      <c r="I1191" s="1032" t="s">
        <v>19743</v>
      </c>
      <c r="L1191" s="570" t="s">
        <v>5365</v>
      </c>
      <c r="M1191" s="571">
        <f>IFERROR(VLOOKUP(L1191,REAJUSTE!A:O,15,),"")</f>
        <v>1.018</v>
      </c>
    </row>
    <row r="1192" spans="1:13" ht="18" x14ac:dyDescent="0.25">
      <c r="A1192" s="659">
        <v>42794</v>
      </c>
      <c r="B1192" s="141" t="s">
        <v>19401</v>
      </c>
      <c r="C1192" s="1030" t="s">
        <v>14224</v>
      </c>
      <c r="D1192" s="575">
        <f t="shared" si="42"/>
        <v>1697.77</v>
      </c>
      <c r="E1192" s="576">
        <f t="shared" si="43"/>
        <v>1376.71</v>
      </c>
      <c r="I1192" s="1032" t="s">
        <v>19744</v>
      </c>
      <c r="L1192" s="570" t="s">
        <v>5365</v>
      </c>
      <c r="M1192" s="571">
        <f>IFERROR(VLOOKUP(L1192,REAJUSTE!A:O,15,),"")</f>
        <v>1.018</v>
      </c>
    </row>
    <row r="1193" spans="1:13" ht="18" x14ac:dyDescent="0.25">
      <c r="A1193" s="659">
        <v>42758</v>
      </c>
      <c r="B1193" s="141" t="s">
        <v>19402</v>
      </c>
      <c r="C1193" s="1030" t="s">
        <v>14224</v>
      </c>
      <c r="D1193" s="575">
        <f t="shared" si="42"/>
        <v>1697.77</v>
      </c>
      <c r="E1193" s="576">
        <f t="shared" si="43"/>
        <v>1376.71</v>
      </c>
      <c r="I1193" s="1032" t="s">
        <v>19744</v>
      </c>
      <c r="L1193" s="570" t="s">
        <v>5365</v>
      </c>
      <c r="M1193" s="571">
        <f>IFERROR(VLOOKUP(L1193,REAJUSTE!A:O,15,),"")</f>
        <v>1.018</v>
      </c>
    </row>
    <row r="1194" spans="1:13" ht="18" x14ac:dyDescent="0.25">
      <c r="A1194" s="659">
        <v>42795</v>
      </c>
      <c r="B1194" s="141" t="s">
        <v>19403</v>
      </c>
      <c r="C1194" s="1030" t="s">
        <v>14224</v>
      </c>
      <c r="D1194" s="575">
        <f t="shared" si="42"/>
        <v>1771.91</v>
      </c>
      <c r="E1194" s="576">
        <f t="shared" si="43"/>
        <v>1436.83</v>
      </c>
      <c r="I1194" s="1032" t="s">
        <v>19745</v>
      </c>
      <c r="L1194" s="570" t="s">
        <v>5365</v>
      </c>
      <c r="M1194" s="571">
        <f>IFERROR(VLOOKUP(L1194,REAJUSTE!A:O,15,),"")</f>
        <v>1.018</v>
      </c>
    </row>
    <row r="1195" spans="1:13" ht="18" x14ac:dyDescent="0.25">
      <c r="A1195" s="659">
        <v>42796</v>
      </c>
      <c r="B1195" s="141" t="s">
        <v>19404</v>
      </c>
      <c r="C1195" s="1030" t="s">
        <v>14224</v>
      </c>
      <c r="D1195" s="575">
        <f t="shared" si="42"/>
        <v>1771.91</v>
      </c>
      <c r="E1195" s="576">
        <f t="shared" si="43"/>
        <v>1436.83</v>
      </c>
      <c r="I1195" s="1032" t="s">
        <v>19745</v>
      </c>
      <c r="L1195" s="570" t="s">
        <v>5365</v>
      </c>
      <c r="M1195" s="571">
        <f>IFERROR(VLOOKUP(L1195,REAJUSTE!A:O,15,),"")</f>
        <v>1.018</v>
      </c>
    </row>
    <row r="1196" spans="1:13" ht="18" x14ac:dyDescent="0.25">
      <c r="A1196" s="659">
        <v>42797</v>
      </c>
      <c r="B1196" s="141" t="s">
        <v>19405</v>
      </c>
      <c r="C1196" s="1030" t="s">
        <v>14224</v>
      </c>
      <c r="D1196" s="575">
        <f t="shared" si="42"/>
        <v>2297.23</v>
      </c>
      <c r="E1196" s="576">
        <f t="shared" si="43"/>
        <v>1862.82</v>
      </c>
      <c r="I1196" s="1032" t="s">
        <v>19746</v>
      </c>
      <c r="L1196" s="570" t="s">
        <v>5365</v>
      </c>
      <c r="M1196" s="571">
        <f>IFERROR(VLOOKUP(L1196,REAJUSTE!A:O,15,),"")</f>
        <v>1.018</v>
      </c>
    </row>
    <row r="1197" spans="1:13" ht="18" x14ac:dyDescent="0.25">
      <c r="A1197" s="659">
        <v>42798</v>
      </c>
      <c r="B1197" s="1029" t="s">
        <v>19406</v>
      </c>
      <c r="C1197" s="1030" t="s">
        <v>14224</v>
      </c>
      <c r="D1197" s="575">
        <f t="shared" si="42"/>
        <v>1107.99</v>
      </c>
      <c r="E1197" s="576">
        <f t="shared" si="43"/>
        <v>898.46</v>
      </c>
      <c r="I1197" s="1032" t="s">
        <v>19747</v>
      </c>
      <c r="L1197" s="570" t="s">
        <v>5365</v>
      </c>
      <c r="M1197" s="571">
        <f>IFERROR(VLOOKUP(L1197,REAJUSTE!A:O,15,),"")</f>
        <v>1.018</v>
      </c>
    </row>
    <row r="1198" spans="1:13" ht="18" x14ac:dyDescent="0.25">
      <c r="A1198" s="659">
        <v>42799</v>
      </c>
      <c r="B1198" s="141" t="s">
        <v>19407</v>
      </c>
      <c r="C1198" s="1030" t="s">
        <v>14224</v>
      </c>
      <c r="D1198" s="575">
        <f t="shared" si="42"/>
        <v>1107.99</v>
      </c>
      <c r="E1198" s="576">
        <f t="shared" si="43"/>
        <v>898.46</v>
      </c>
      <c r="I1198" s="1032" t="s">
        <v>19747</v>
      </c>
      <c r="L1198" s="570" t="s">
        <v>5365</v>
      </c>
      <c r="M1198" s="571">
        <f>IFERROR(VLOOKUP(L1198,REAJUSTE!A:O,15,),"")</f>
        <v>1.018</v>
      </c>
    </row>
    <row r="1199" spans="1:13" ht="18" x14ac:dyDescent="0.25">
      <c r="A1199" s="659">
        <v>42800</v>
      </c>
      <c r="B1199" s="141" t="s">
        <v>19408</v>
      </c>
      <c r="C1199" s="1030" t="s">
        <v>14224</v>
      </c>
      <c r="D1199" s="575">
        <f t="shared" si="42"/>
        <v>1007.89</v>
      </c>
      <c r="E1199" s="576">
        <f t="shared" si="43"/>
        <v>817.29</v>
      </c>
      <c r="I1199" s="1032" t="s">
        <v>19748</v>
      </c>
      <c r="L1199" s="570" t="s">
        <v>5365</v>
      </c>
      <c r="M1199" s="571">
        <f>IFERROR(VLOOKUP(L1199,REAJUSTE!A:O,15,),"")</f>
        <v>1.018</v>
      </c>
    </row>
    <row r="1200" spans="1:13" ht="18" x14ac:dyDescent="0.25">
      <c r="A1200" s="659">
        <v>42801</v>
      </c>
      <c r="B1200" s="141" t="s">
        <v>19409</v>
      </c>
      <c r="C1200" s="1030" t="s">
        <v>14224</v>
      </c>
      <c r="D1200" s="575">
        <f t="shared" si="42"/>
        <v>1007.89</v>
      </c>
      <c r="E1200" s="576">
        <f t="shared" si="43"/>
        <v>817.29</v>
      </c>
      <c r="I1200" s="1032" t="s">
        <v>19748</v>
      </c>
      <c r="L1200" s="570" t="s">
        <v>5365</v>
      </c>
      <c r="M1200" s="571">
        <f>IFERROR(VLOOKUP(L1200,REAJUSTE!A:O,15,),"")</f>
        <v>1.018</v>
      </c>
    </row>
    <row r="1201" spans="1:13" ht="18" x14ac:dyDescent="0.25">
      <c r="A1201" s="659">
        <v>42802</v>
      </c>
      <c r="B1201" s="141" t="s">
        <v>19410</v>
      </c>
      <c r="C1201" s="1030" t="s">
        <v>14224</v>
      </c>
      <c r="D1201" s="575">
        <f t="shared" si="42"/>
        <v>2067.34</v>
      </c>
      <c r="E1201" s="576">
        <f t="shared" si="43"/>
        <v>1676.4</v>
      </c>
      <c r="I1201" s="1032" t="s">
        <v>19749</v>
      </c>
      <c r="L1201" s="570" t="s">
        <v>5365</v>
      </c>
      <c r="M1201" s="571">
        <f>IFERROR(VLOOKUP(L1201,REAJUSTE!A:O,15,),"")</f>
        <v>1.018</v>
      </c>
    </row>
    <row r="1202" spans="1:13" ht="18" x14ac:dyDescent="0.25">
      <c r="A1202" s="659">
        <v>42803</v>
      </c>
      <c r="B1202" s="141" t="s">
        <v>19411</v>
      </c>
      <c r="C1202" s="1030" t="s">
        <v>14224</v>
      </c>
      <c r="D1202" s="575">
        <f t="shared" si="42"/>
        <v>2067.34</v>
      </c>
      <c r="E1202" s="576">
        <f t="shared" si="43"/>
        <v>1676.4</v>
      </c>
      <c r="I1202" s="1032" t="s">
        <v>19749</v>
      </c>
      <c r="L1202" s="570" t="s">
        <v>5365</v>
      </c>
      <c r="M1202" s="571">
        <f>IFERROR(VLOOKUP(L1202,REAJUSTE!A:O,15,),"")</f>
        <v>1.018</v>
      </c>
    </row>
    <row r="1203" spans="1:13" ht="18" x14ac:dyDescent="0.25">
      <c r="A1203" s="659">
        <v>42804</v>
      </c>
      <c r="B1203" s="1029" t="s">
        <v>19412</v>
      </c>
      <c r="C1203" s="1030" t="s">
        <v>14224</v>
      </c>
      <c r="D1203" s="575">
        <f t="shared" si="42"/>
        <v>2069.56</v>
      </c>
      <c r="E1203" s="576">
        <f t="shared" si="43"/>
        <v>1678.2</v>
      </c>
      <c r="I1203" s="1032" t="s">
        <v>19750</v>
      </c>
      <c r="L1203" s="570" t="s">
        <v>5365</v>
      </c>
      <c r="M1203" s="571">
        <f>IFERROR(VLOOKUP(L1203,REAJUSTE!A:O,15,),"")</f>
        <v>1.018</v>
      </c>
    </row>
    <row r="1204" spans="1:13" ht="18" x14ac:dyDescent="0.25">
      <c r="A1204" s="659">
        <v>42805</v>
      </c>
      <c r="B1204" s="141" t="s">
        <v>19413</v>
      </c>
      <c r="C1204" s="1030" t="s">
        <v>14224</v>
      </c>
      <c r="D1204" s="575">
        <f t="shared" si="42"/>
        <v>2069.56</v>
      </c>
      <c r="E1204" s="576">
        <f t="shared" si="43"/>
        <v>1678.2</v>
      </c>
      <c r="I1204" s="1032" t="s">
        <v>19750</v>
      </c>
      <c r="L1204" s="570" t="s">
        <v>5365</v>
      </c>
      <c r="M1204" s="571">
        <f>IFERROR(VLOOKUP(L1204,REAJUSTE!A:O,15,),"")</f>
        <v>1.018</v>
      </c>
    </row>
    <row r="1205" spans="1:13" ht="18" x14ac:dyDescent="0.25">
      <c r="A1205" s="659">
        <v>42806</v>
      </c>
      <c r="B1205" s="141" t="s">
        <v>19414</v>
      </c>
      <c r="C1205" s="1030" t="s">
        <v>14224</v>
      </c>
      <c r="D1205" s="575">
        <f t="shared" si="42"/>
        <v>2432.79</v>
      </c>
      <c r="E1205" s="576">
        <f t="shared" si="43"/>
        <v>1972.74</v>
      </c>
      <c r="I1205" s="1032" t="s">
        <v>19751</v>
      </c>
      <c r="L1205" s="570" t="s">
        <v>5365</v>
      </c>
      <c r="M1205" s="571">
        <f>IFERROR(VLOOKUP(L1205,REAJUSTE!A:O,15,),"")</f>
        <v>1.018</v>
      </c>
    </row>
    <row r="1206" spans="1:13" ht="18" x14ac:dyDescent="0.25">
      <c r="A1206" s="659">
        <v>42807</v>
      </c>
      <c r="B1206" s="141" t="s">
        <v>19415</v>
      </c>
      <c r="C1206" s="1030" t="s">
        <v>14224</v>
      </c>
      <c r="D1206" s="575">
        <f t="shared" si="42"/>
        <v>2432.79</v>
      </c>
      <c r="E1206" s="576">
        <f t="shared" si="43"/>
        <v>1972.74</v>
      </c>
      <c r="I1206" s="1032" t="s">
        <v>19751</v>
      </c>
      <c r="L1206" s="570" t="s">
        <v>5365</v>
      </c>
      <c r="M1206" s="571">
        <f>IFERROR(VLOOKUP(L1206,REAJUSTE!A:O,15,),"")</f>
        <v>1.018</v>
      </c>
    </row>
    <row r="1207" spans="1:13" ht="18" x14ac:dyDescent="0.25">
      <c r="A1207" s="659">
        <v>42808</v>
      </c>
      <c r="B1207" s="141" t="s">
        <v>19416</v>
      </c>
      <c r="C1207" s="1030" t="s">
        <v>14224</v>
      </c>
      <c r="D1207" s="575">
        <f t="shared" si="42"/>
        <v>2578.96</v>
      </c>
      <c r="E1207" s="576">
        <f t="shared" si="43"/>
        <v>2091.27</v>
      </c>
      <c r="I1207" s="1032" t="s">
        <v>19752</v>
      </c>
      <c r="L1207" s="570" t="s">
        <v>5365</v>
      </c>
      <c r="M1207" s="571">
        <f>IFERROR(VLOOKUP(L1207,REAJUSTE!A:O,15,),"")</f>
        <v>1.018</v>
      </c>
    </row>
    <row r="1208" spans="1:13" ht="18" x14ac:dyDescent="0.25">
      <c r="A1208" s="659">
        <v>42809</v>
      </c>
      <c r="B1208" s="141" t="s">
        <v>19417</v>
      </c>
      <c r="C1208" s="1030" t="s">
        <v>14224</v>
      </c>
      <c r="D1208" s="575">
        <f t="shared" si="42"/>
        <v>2578.96</v>
      </c>
      <c r="E1208" s="576">
        <f t="shared" si="43"/>
        <v>2091.27</v>
      </c>
      <c r="I1208" s="1032" t="s">
        <v>19752</v>
      </c>
      <c r="L1208" s="570" t="s">
        <v>5365</v>
      </c>
      <c r="M1208" s="571">
        <f>IFERROR(VLOOKUP(L1208,REAJUSTE!A:O,15,),"")</f>
        <v>1.018</v>
      </c>
    </row>
    <row r="1209" spans="1:13" ht="18" x14ac:dyDescent="0.25">
      <c r="A1209" s="659">
        <v>42810</v>
      </c>
      <c r="B1209" s="1029" t="s">
        <v>19418</v>
      </c>
      <c r="C1209" s="1030" t="s">
        <v>14224</v>
      </c>
      <c r="D1209" s="575">
        <f t="shared" si="42"/>
        <v>3023.78</v>
      </c>
      <c r="E1209" s="576">
        <f t="shared" si="43"/>
        <v>2451.9699999999998</v>
      </c>
      <c r="I1209" s="1032" t="s">
        <v>19753</v>
      </c>
      <c r="L1209" s="570" t="s">
        <v>5365</v>
      </c>
      <c r="M1209" s="571">
        <f>IFERROR(VLOOKUP(L1209,REAJUSTE!A:O,15,),"")</f>
        <v>1.018</v>
      </c>
    </row>
    <row r="1210" spans="1:13" ht="18" x14ac:dyDescent="0.25">
      <c r="A1210" s="659">
        <v>42811</v>
      </c>
      <c r="B1210" s="1029" t="s">
        <v>19419</v>
      </c>
      <c r="C1210" s="1030" t="s">
        <v>14224</v>
      </c>
      <c r="D1210" s="575">
        <f t="shared" si="42"/>
        <v>3434.77</v>
      </c>
      <c r="E1210" s="576">
        <f t="shared" si="43"/>
        <v>2785.24</v>
      </c>
      <c r="I1210" s="1032" t="s">
        <v>19754</v>
      </c>
      <c r="L1210" s="570" t="s">
        <v>5365</v>
      </c>
      <c r="M1210" s="571">
        <f>IFERROR(VLOOKUP(L1210,REAJUSTE!A:O,15,),"")</f>
        <v>1.018</v>
      </c>
    </row>
    <row r="1211" spans="1:13" ht="18" x14ac:dyDescent="0.25">
      <c r="A1211" s="659">
        <v>42812</v>
      </c>
      <c r="B1211" s="141" t="s">
        <v>19420</v>
      </c>
      <c r="C1211" s="1030" t="s">
        <v>14224</v>
      </c>
      <c r="D1211" s="575">
        <f t="shared" si="42"/>
        <v>3434.77</v>
      </c>
      <c r="E1211" s="576">
        <f t="shared" si="43"/>
        <v>2785.24</v>
      </c>
      <c r="I1211" s="1032" t="s">
        <v>19754</v>
      </c>
      <c r="L1211" s="570" t="s">
        <v>5365</v>
      </c>
      <c r="M1211" s="571">
        <f>IFERROR(VLOOKUP(L1211,REAJUSTE!A:O,15,),"")</f>
        <v>1.018</v>
      </c>
    </row>
    <row r="1212" spans="1:13" ht="18" x14ac:dyDescent="0.25">
      <c r="A1212" s="659">
        <v>42813</v>
      </c>
      <c r="B1212" s="141" t="s">
        <v>19421</v>
      </c>
      <c r="C1212" s="1030" t="s">
        <v>14224</v>
      </c>
      <c r="D1212" s="575">
        <f t="shared" si="42"/>
        <v>3609.52</v>
      </c>
      <c r="E1212" s="576">
        <f t="shared" si="43"/>
        <v>2926.95</v>
      </c>
      <c r="I1212" s="1032" t="s">
        <v>19755</v>
      </c>
      <c r="L1212" s="570" t="s">
        <v>5365</v>
      </c>
      <c r="M1212" s="571">
        <f>IFERROR(VLOOKUP(L1212,REAJUSTE!A:O,15,),"")</f>
        <v>1.018</v>
      </c>
    </row>
    <row r="1213" spans="1:13" ht="18" x14ac:dyDescent="0.25">
      <c r="A1213" s="659">
        <v>42814</v>
      </c>
      <c r="B1213" s="141" t="s">
        <v>19422</v>
      </c>
      <c r="C1213" s="1030" t="s">
        <v>14224</v>
      </c>
      <c r="D1213" s="575">
        <f t="shared" si="42"/>
        <v>3609.52</v>
      </c>
      <c r="E1213" s="576">
        <f t="shared" si="43"/>
        <v>2926.95</v>
      </c>
      <c r="I1213" s="1032" t="s">
        <v>19755</v>
      </c>
      <c r="L1213" s="570" t="s">
        <v>5365</v>
      </c>
      <c r="M1213" s="571">
        <f>IFERROR(VLOOKUP(L1213,REAJUSTE!A:O,15,),"")</f>
        <v>1.018</v>
      </c>
    </row>
    <row r="1214" spans="1:13" ht="18" x14ac:dyDescent="0.25">
      <c r="A1214" s="659">
        <v>42815</v>
      </c>
      <c r="B1214" s="141" t="s">
        <v>19423</v>
      </c>
      <c r="C1214" s="1030" t="s">
        <v>14224</v>
      </c>
      <c r="D1214" s="575">
        <f t="shared" si="42"/>
        <v>4414.25</v>
      </c>
      <c r="E1214" s="576">
        <f t="shared" si="43"/>
        <v>3579.5</v>
      </c>
      <c r="I1214" s="1032" t="s">
        <v>19756</v>
      </c>
      <c r="L1214" s="570" t="s">
        <v>5365</v>
      </c>
      <c r="M1214" s="571">
        <f>IFERROR(VLOOKUP(L1214,REAJUSTE!A:O,15,),"")</f>
        <v>1.018</v>
      </c>
    </row>
    <row r="1215" spans="1:13" ht="18" x14ac:dyDescent="0.25">
      <c r="A1215" s="659">
        <v>42816</v>
      </c>
      <c r="B1215" s="141" t="s">
        <v>19424</v>
      </c>
      <c r="C1215" s="1030" t="s">
        <v>14224</v>
      </c>
      <c r="D1215" s="575">
        <f t="shared" si="42"/>
        <v>4719.07</v>
      </c>
      <c r="E1215" s="576">
        <f t="shared" si="43"/>
        <v>3826.68</v>
      </c>
      <c r="I1215" s="1032" t="s">
        <v>19757</v>
      </c>
      <c r="L1215" s="570" t="s">
        <v>5365</v>
      </c>
      <c r="M1215" s="571">
        <f>IFERROR(VLOOKUP(L1215,REAJUSTE!A:O,15,),"")</f>
        <v>1.018</v>
      </c>
    </row>
    <row r="1216" spans="1:13" ht="18" x14ac:dyDescent="0.25">
      <c r="A1216" s="659">
        <v>42817</v>
      </c>
      <c r="B1216" s="1029" t="s">
        <v>19425</v>
      </c>
      <c r="C1216" s="1030" t="s">
        <v>14224</v>
      </c>
      <c r="D1216" s="575">
        <f t="shared" si="42"/>
        <v>4719.07</v>
      </c>
      <c r="E1216" s="576">
        <f t="shared" si="43"/>
        <v>3826.68</v>
      </c>
      <c r="I1216" s="1032" t="s">
        <v>19757</v>
      </c>
      <c r="L1216" s="570" t="s">
        <v>5365</v>
      </c>
      <c r="M1216" s="571">
        <f>IFERROR(VLOOKUP(L1216,REAJUSTE!A:O,15,),"")</f>
        <v>1.018</v>
      </c>
    </row>
    <row r="1217" spans="1:13" ht="18" x14ac:dyDescent="0.25">
      <c r="A1217" s="659">
        <v>42818</v>
      </c>
      <c r="B1217" s="141" t="s">
        <v>19426</v>
      </c>
      <c r="C1217" s="1030" t="s">
        <v>14224</v>
      </c>
      <c r="D1217" s="575">
        <f t="shared" si="42"/>
        <v>4941.46</v>
      </c>
      <c r="E1217" s="576">
        <f t="shared" si="43"/>
        <v>4007.02</v>
      </c>
      <c r="I1217" s="1032" t="s">
        <v>19758</v>
      </c>
      <c r="L1217" s="570" t="s">
        <v>5365</v>
      </c>
      <c r="M1217" s="571">
        <f>IFERROR(VLOOKUP(L1217,REAJUSTE!A:O,15,),"")</f>
        <v>1.018</v>
      </c>
    </row>
    <row r="1218" spans="1:13" ht="18" x14ac:dyDescent="0.25">
      <c r="A1218" s="659">
        <v>42819</v>
      </c>
      <c r="B1218" s="141" t="s">
        <v>19427</v>
      </c>
      <c r="C1218" s="1030" t="s">
        <v>14224</v>
      </c>
      <c r="D1218" s="575">
        <f t="shared" si="42"/>
        <v>4941.46</v>
      </c>
      <c r="E1218" s="576">
        <f t="shared" si="43"/>
        <v>4007.02</v>
      </c>
      <c r="I1218" s="1032" t="s">
        <v>19758</v>
      </c>
      <c r="L1218" s="570" t="s">
        <v>5365</v>
      </c>
      <c r="M1218" s="571">
        <f>IFERROR(VLOOKUP(L1218,REAJUSTE!A:O,15,),"")</f>
        <v>1.018</v>
      </c>
    </row>
    <row r="1219" spans="1:13" ht="18" x14ac:dyDescent="0.25">
      <c r="A1219" s="659">
        <v>42820</v>
      </c>
      <c r="B1219" s="141" t="s">
        <v>19428</v>
      </c>
      <c r="C1219" s="1030" t="s">
        <v>14224</v>
      </c>
      <c r="D1219" s="575">
        <f t="shared" si="42"/>
        <v>6517.42</v>
      </c>
      <c r="E1219" s="576">
        <f t="shared" si="43"/>
        <v>5284.96</v>
      </c>
      <c r="I1219" s="1032" t="s">
        <v>19759</v>
      </c>
      <c r="L1219" s="570" t="s">
        <v>5365</v>
      </c>
      <c r="M1219" s="571">
        <f>IFERROR(VLOOKUP(L1219,REAJUSTE!A:O,15,),"")</f>
        <v>1.018</v>
      </c>
    </row>
    <row r="1220" spans="1:13" x14ac:dyDescent="0.25">
      <c r="A1220" s="659">
        <v>41321</v>
      </c>
      <c r="B1220" s="1029" t="s">
        <v>19429</v>
      </c>
      <c r="C1220" s="1030" t="s">
        <v>14224</v>
      </c>
      <c r="D1220" s="575">
        <f t="shared" si="42"/>
        <v>8313.19</v>
      </c>
      <c r="E1220" s="576">
        <f t="shared" si="43"/>
        <v>6741.15</v>
      </c>
      <c r="I1220" s="1032" t="s">
        <v>19760</v>
      </c>
      <c r="L1220" s="570" t="s">
        <v>5365</v>
      </c>
      <c r="M1220" s="571">
        <f>IFERROR(VLOOKUP(L1220,REAJUSTE!A:O,15,),"")</f>
        <v>1.018</v>
      </c>
    </row>
    <row r="1221" spans="1:13" x14ac:dyDescent="0.25">
      <c r="A1221" s="659">
        <v>42821</v>
      </c>
      <c r="B1221" s="1029" t="s">
        <v>19430</v>
      </c>
      <c r="C1221" s="1030" t="s">
        <v>14224</v>
      </c>
      <c r="D1221" s="575">
        <f t="shared" si="42"/>
        <v>5987.72</v>
      </c>
      <c r="E1221" s="576">
        <f t="shared" si="43"/>
        <v>4855.43</v>
      </c>
      <c r="I1221" s="1032" t="s">
        <v>19761</v>
      </c>
      <c r="L1221" s="570" t="s">
        <v>5365</v>
      </c>
      <c r="M1221" s="571">
        <f>IFERROR(VLOOKUP(L1221,REAJUSTE!A:O,15,),"")</f>
        <v>1.018</v>
      </c>
    </row>
    <row r="1222" spans="1:13" x14ac:dyDescent="0.25">
      <c r="A1222" s="659">
        <v>42822</v>
      </c>
      <c r="B1222" s="1029" t="s">
        <v>19431</v>
      </c>
      <c r="C1222" s="1030" t="s">
        <v>14224</v>
      </c>
      <c r="D1222" s="575">
        <f t="shared" si="42"/>
        <v>6259.89</v>
      </c>
      <c r="E1222" s="576">
        <f t="shared" si="43"/>
        <v>5076.13</v>
      </c>
      <c r="I1222" s="1032" t="s">
        <v>19762</v>
      </c>
      <c r="L1222" s="570" t="s">
        <v>5365</v>
      </c>
      <c r="M1222" s="571">
        <f>IFERROR(VLOOKUP(L1222,REAJUSTE!A:O,15,),"")</f>
        <v>1.018</v>
      </c>
    </row>
    <row r="1223" spans="1:13" x14ac:dyDescent="0.25">
      <c r="A1223" s="659">
        <v>42823</v>
      </c>
      <c r="B1223" s="1029" t="s">
        <v>19432</v>
      </c>
      <c r="C1223" s="1030" t="s">
        <v>14224</v>
      </c>
      <c r="D1223" s="575">
        <f t="shared" si="42"/>
        <v>8797.17</v>
      </c>
      <c r="E1223" s="576">
        <f t="shared" si="43"/>
        <v>7133.61</v>
      </c>
      <c r="I1223" s="1032" t="s">
        <v>19763</v>
      </c>
      <c r="L1223" s="570" t="s">
        <v>5365</v>
      </c>
      <c r="M1223" s="571">
        <f>IFERROR(VLOOKUP(L1223,REAJUSTE!A:O,15,),"")</f>
        <v>1.018</v>
      </c>
    </row>
    <row r="1224" spans="1:13" x14ac:dyDescent="0.25">
      <c r="A1224" s="659">
        <v>42824</v>
      </c>
      <c r="B1224" s="1029" t="s">
        <v>19433</v>
      </c>
      <c r="C1224" s="1030" t="s">
        <v>14224</v>
      </c>
      <c r="D1224" s="575">
        <f t="shared" si="42"/>
        <v>8574.7199999999993</v>
      </c>
      <c r="E1224" s="576">
        <f t="shared" si="43"/>
        <v>6953.22</v>
      </c>
      <c r="I1224" s="1032" t="s">
        <v>19764</v>
      </c>
      <c r="L1224" s="570" t="s">
        <v>5365</v>
      </c>
      <c r="M1224" s="571">
        <f>IFERROR(VLOOKUP(L1224,REAJUSTE!A:O,15,),"")</f>
        <v>1.018</v>
      </c>
    </row>
    <row r="1225" spans="1:13" x14ac:dyDescent="0.25">
      <c r="A1225" s="659">
        <v>42825</v>
      </c>
      <c r="B1225" s="1029" t="s">
        <v>19434</v>
      </c>
      <c r="C1225" s="1030" t="s">
        <v>14224</v>
      </c>
      <c r="D1225" s="575">
        <f t="shared" si="42"/>
        <v>9676.91</v>
      </c>
      <c r="E1225" s="576">
        <f t="shared" si="43"/>
        <v>7846.99</v>
      </c>
      <c r="I1225" s="1032" t="s">
        <v>19765</v>
      </c>
      <c r="L1225" s="570" t="s">
        <v>5365</v>
      </c>
      <c r="M1225" s="571">
        <f>IFERROR(VLOOKUP(L1225,REAJUSTE!A:O,15,),"")</f>
        <v>1.018</v>
      </c>
    </row>
    <row r="1226" spans="1:13" x14ac:dyDescent="0.25">
      <c r="A1226" s="659">
        <v>40600</v>
      </c>
      <c r="B1226" s="1029" t="s">
        <v>19435</v>
      </c>
      <c r="C1226" s="1030" t="s">
        <v>14224</v>
      </c>
      <c r="D1226" s="575">
        <f t="shared" si="42"/>
        <v>12868.69</v>
      </c>
      <c r="E1226" s="576">
        <f t="shared" si="43"/>
        <v>10435.200000000001</v>
      </c>
      <c r="I1226" s="1032" t="s">
        <v>19766</v>
      </c>
      <c r="L1226" s="570" t="s">
        <v>5365</v>
      </c>
      <c r="M1226" s="571">
        <f>IFERROR(VLOOKUP(L1226,REAJUSTE!A:O,15,),"")</f>
        <v>1.018</v>
      </c>
    </row>
    <row r="1227" spans="1:13" x14ac:dyDescent="0.25">
      <c r="A1227" s="659">
        <v>42827</v>
      </c>
      <c r="B1227" s="1029" t="s">
        <v>19436</v>
      </c>
      <c r="C1227" s="1030" t="s">
        <v>14224</v>
      </c>
      <c r="D1227" s="575">
        <f t="shared" si="42"/>
        <v>14361.45</v>
      </c>
      <c r="E1227" s="576">
        <f t="shared" si="43"/>
        <v>11645.67</v>
      </c>
      <c r="I1227" s="1032" t="s">
        <v>19767</v>
      </c>
      <c r="L1227" s="570" t="s">
        <v>5365</v>
      </c>
      <c r="M1227" s="571">
        <f>IFERROR(VLOOKUP(L1227,REAJUSTE!A:O,15,),"")</f>
        <v>1.018</v>
      </c>
    </row>
    <row r="1228" spans="1:13" x14ac:dyDescent="0.25">
      <c r="A1228" s="659">
        <v>42826</v>
      </c>
      <c r="B1228" s="1029" t="s">
        <v>19437</v>
      </c>
      <c r="C1228" s="1030" t="s">
        <v>14224</v>
      </c>
      <c r="D1228" s="575">
        <f t="shared" si="42"/>
        <v>12306.51</v>
      </c>
      <c r="E1228" s="576">
        <f t="shared" si="43"/>
        <v>9979.33</v>
      </c>
      <c r="I1228" s="1032" t="s">
        <v>19768</v>
      </c>
      <c r="L1228" s="570" t="s">
        <v>5365</v>
      </c>
      <c r="M1228" s="571">
        <f>IFERROR(VLOOKUP(L1228,REAJUSTE!A:O,15,),"")</f>
        <v>1.018</v>
      </c>
    </row>
    <row r="1229" spans="1:13" x14ac:dyDescent="0.25">
      <c r="A1229" s="659">
        <v>42828</v>
      </c>
      <c r="B1229" s="1029" t="s">
        <v>19438</v>
      </c>
      <c r="C1229" s="1030" t="s">
        <v>14224</v>
      </c>
      <c r="D1229" s="575">
        <f t="shared" si="42"/>
        <v>12644.15</v>
      </c>
      <c r="E1229" s="576">
        <f t="shared" si="43"/>
        <v>10253.120000000001</v>
      </c>
      <c r="I1229" s="1032" t="s">
        <v>19769</v>
      </c>
      <c r="L1229" s="570" t="s">
        <v>5365</v>
      </c>
      <c r="M1229" s="571">
        <f>IFERROR(VLOOKUP(L1229,REAJUSTE!A:O,15,),"")</f>
        <v>1.018</v>
      </c>
    </row>
    <row r="1230" spans="1:13" x14ac:dyDescent="0.25">
      <c r="A1230" s="659">
        <v>42830</v>
      </c>
      <c r="B1230" s="1029" t="s">
        <v>19439</v>
      </c>
      <c r="C1230" s="1030" t="s">
        <v>14224</v>
      </c>
      <c r="D1230" s="575">
        <f t="shared" ref="D1230:D1293" si="44">TRUNC(I1230*M1230,2)</f>
        <v>13046.13</v>
      </c>
      <c r="E1230" s="576">
        <f t="shared" ref="E1230:E1293" si="45">TRUNC(D1230/1.2332,2)</f>
        <v>10579.08</v>
      </c>
      <c r="I1230" s="1032" t="s">
        <v>19770</v>
      </c>
      <c r="L1230" s="570" t="s">
        <v>5365</v>
      </c>
      <c r="M1230" s="571">
        <f>IFERROR(VLOOKUP(L1230,REAJUSTE!A:O,15,),"")</f>
        <v>1.018</v>
      </c>
    </row>
    <row r="1231" spans="1:13" x14ac:dyDescent="0.25">
      <c r="A1231" s="659">
        <v>42829</v>
      </c>
      <c r="B1231" s="1029" t="s">
        <v>19440</v>
      </c>
      <c r="C1231" s="1030" t="s">
        <v>14224</v>
      </c>
      <c r="D1231" s="575">
        <f t="shared" si="44"/>
        <v>11692.1</v>
      </c>
      <c r="E1231" s="576">
        <f t="shared" si="45"/>
        <v>9481.1</v>
      </c>
      <c r="I1231" s="1032" t="s">
        <v>19771</v>
      </c>
      <c r="L1231" s="570" t="s">
        <v>5365</v>
      </c>
      <c r="M1231" s="571">
        <f>IFERROR(VLOOKUP(L1231,REAJUSTE!A:O,15,),"")</f>
        <v>1.018</v>
      </c>
    </row>
    <row r="1232" spans="1:13" x14ac:dyDescent="0.25">
      <c r="A1232" s="659">
        <v>42831</v>
      </c>
      <c r="B1232" s="1029" t="s">
        <v>19441</v>
      </c>
      <c r="C1232" s="1030" t="s">
        <v>14224</v>
      </c>
      <c r="D1232" s="575">
        <f t="shared" si="44"/>
        <v>14084.74</v>
      </c>
      <c r="E1232" s="576">
        <f t="shared" si="45"/>
        <v>11421.29</v>
      </c>
      <c r="I1232" s="1032" t="s">
        <v>19772</v>
      </c>
      <c r="L1232" s="570" t="s">
        <v>5365</v>
      </c>
      <c r="M1232" s="571">
        <f>IFERROR(VLOOKUP(L1232,REAJUSTE!A:O,15,),"")</f>
        <v>1.018</v>
      </c>
    </row>
    <row r="1233" spans="1:13" x14ac:dyDescent="0.25">
      <c r="A1233" s="659">
        <v>42832</v>
      </c>
      <c r="B1233" s="1029" t="s">
        <v>19442</v>
      </c>
      <c r="C1233" s="1030" t="s">
        <v>14224</v>
      </c>
      <c r="D1233" s="575">
        <f t="shared" si="44"/>
        <v>15583.64</v>
      </c>
      <c r="E1233" s="576">
        <f t="shared" si="45"/>
        <v>12636.74</v>
      </c>
      <c r="I1233" s="1032" t="s">
        <v>19773</v>
      </c>
      <c r="L1233" s="570" t="s">
        <v>5365</v>
      </c>
      <c r="M1233" s="571">
        <f>IFERROR(VLOOKUP(L1233,REAJUSTE!A:O,15,),"")</f>
        <v>1.018</v>
      </c>
    </row>
    <row r="1234" spans="1:13" x14ac:dyDescent="0.25">
      <c r="A1234" s="659">
        <v>42834</v>
      </c>
      <c r="B1234" s="1029" t="s">
        <v>19443</v>
      </c>
      <c r="C1234" s="1030" t="s">
        <v>14224</v>
      </c>
      <c r="D1234" s="575">
        <f t="shared" si="44"/>
        <v>16673.29</v>
      </c>
      <c r="E1234" s="576">
        <f t="shared" si="45"/>
        <v>13520.34</v>
      </c>
      <c r="I1234" s="1032" t="s">
        <v>19774</v>
      </c>
      <c r="L1234" s="570" t="s">
        <v>5365</v>
      </c>
      <c r="M1234" s="571">
        <f>IFERROR(VLOOKUP(L1234,REAJUSTE!A:O,15,),"")</f>
        <v>1.018</v>
      </c>
    </row>
    <row r="1235" spans="1:13" x14ac:dyDescent="0.25">
      <c r="A1235" s="659">
        <v>42833</v>
      </c>
      <c r="B1235" s="1029" t="s">
        <v>19444</v>
      </c>
      <c r="C1235" s="1030" t="s">
        <v>14224</v>
      </c>
      <c r="D1235" s="575">
        <f t="shared" si="44"/>
        <v>15471.83</v>
      </c>
      <c r="E1235" s="576">
        <f t="shared" si="45"/>
        <v>12546.08</v>
      </c>
      <c r="I1235" s="1032" t="s">
        <v>19775</v>
      </c>
      <c r="L1235" s="570" t="s">
        <v>5365</v>
      </c>
      <c r="M1235" s="571">
        <f>IFERROR(VLOOKUP(L1235,REAJUSTE!A:O,15,),"")</f>
        <v>1.018</v>
      </c>
    </row>
    <row r="1236" spans="1:13" x14ac:dyDescent="0.25">
      <c r="A1236" s="659">
        <v>42835</v>
      </c>
      <c r="B1236" s="1029" t="s">
        <v>19445</v>
      </c>
      <c r="C1236" s="1030" t="s">
        <v>14224</v>
      </c>
      <c r="D1236" s="575">
        <f t="shared" si="44"/>
        <v>3630.21</v>
      </c>
      <c r="E1236" s="576">
        <f t="shared" si="45"/>
        <v>2943.73</v>
      </c>
      <c r="I1236" s="1032" t="s">
        <v>19776</v>
      </c>
      <c r="L1236" s="570" t="s">
        <v>5365</v>
      </c>
      <c r="M1236" s="571">
        <f>IFERROR(VLOOKUP(L1236,REAJUSTE!A:O,15,),"")</f>
        <v>1.018</v>
      </c>
    </row>
    <row r="1237" spans="1:13" x14ac:dyDescent="0.25">
      <c r="A1237" s="659">
        <v>42836</v>
      </c>
      <c r="B1237" s="1029" t="s">
        <v>19446</v>
      </c>
      <c r="C1237" s="1030" t="s">
        <v>14224</v>
      </c>
      <c r="D1237" s="575">
        <f t="shared" si="44"/>
        <v>3834.34</v>
      </c>
      <c r="E1237" s="576">
        <f t="shared" si="45"/>
        <v>3109.26</v>
      </c>
      <c r="I1237" s="1032" t="s">
        <v>19777</v>
      </c>
      <c r="L1237" s="570" t="s">
        <v>5365</v>
      </c>
      <c r="M1237" s="571">
        <f>IFERROR(VLOOKUP(L1237,REAJUSTE!A:O,15,),"")</f>
        <v>1.018</v>
      </c>
    </row>
    <row r="1238" spans="1:13" x14ac:dyDescent="0.25">
      <c r="A1238" s="659">
        <v>42837</v>
      </c>
      <c r="B1238" s="1029" t="s">
        <v>19447</v>
      </c>
      <c r="C1238" s="1030" t="s">
        <v>14224</v>
      </c>
      <c r="D1238" s="575">
        <f t="shared" si="44"/>
        <v>6292.44</v>
      </c>
      <c r="E1238" s="576">
        <f t="shared" si="45"/>
        <v>5102.53</v>
      </c>
      <c r="I1238" s="1032" t="s">
        <v>19778</v>
      </c>
      <c r="L1238" s="570" t="s">
        <v>5365</v>
      </c>
      <c r="M1238" s="571">
        <f>IFERROR(VLOOKUP(L1238,REAJUSTE!A:O,15,),"")</f>
        <v>1.018</v>
      </c>
    </row>
    <row r="1239" spans="1:13" x14ac:dyDescent="0.25">
      <c r="A1239" s="659">
        <v>42838</v>
      </c>
      <c r="B1239" s="1029" t="s">
        <v>19448</v>
      </c>
      <c r="C1239" s="1030" t="s">
        <v>14224</v>
      </c>
      <c r="D1239" s="575">
        <f t="shared" si="44"/>
        <v>5174.91</v>
      </c>
      <c r="E1239" s="576">
        <f t="shared" si="45"/>
        <v>4196.32</v>
      </c>
      <c r="I1239" s="1032" t="s">
        <v>19779</v>
      </c>
      <c r="L1239" s="570" t="s">
        <v>5365</v>
      </c>
      <c r="M1239" s="571">
        <f>IFERROR(VLOOKUP(L1239,REAJUSTE!A:O,15,),"")</f>
        <v>1.018</v>
      </c>
    </row>
    <row r="1240" spans="1:13" x14ac:dyDescent="0.25">
      <c r="A1240" s="659">
        <v>42839</v>
      </c>
      <c r="B1240" s="1029" t="s">
        <v>19449</v>
      </c>
      <c r="C1240" s="1030" t="s">
        <v>14224</v>
      </c>
      <c r="D1240" s="575">
        <f t="shared" si="44"/>
        <v>5816.13</v>
      </c>
      <c r="E1240" s="576">
        <f t="shared" si="45"/>
        <v>4716.29</v>
      </c>
      <c r="I1240" s="1032" t="s">
        <v>19780</v>
      </c>
      <c r="L1240" s="570" t="s">
        <v>5365</v>
      </c>
      <c r="M1240" s="571">
        <f>IFERROR(VLOOKUP(L1240,REAJUSTE!A:O,15,),"")</f>
        <v>1.018</v>
      </c>
    </row>
    <row r="1241" spans="1:13" x14ac:dyDescent="0.25">
      <c r="A1241" s="659">
        <v>42840</v>
      </c>
      <c r="B1241" s="1029" t="s">
        <v>19450</v>
      </c>
      <c r="C1241" s="1030" t="s">
        <v>14224</v>
      </c>
      <c r="D1241" s="575">
        <f t="shared" si="44"/>
        <v>7444.17</v>
      </c>
      <c r="E1241" s="576">
        <f t="shared" si="45"/>
        <v>6036.46</v>
      </c>
      <c r="I1241" s="1032" t="s">
        <v>19781</v>
      </c>
      <c r="L1241" s="570" t="s">
        <v>5365</v>
      </c>
      <c r="M1241" s="571">
        <f>IFERROR(VLOOKUP(L1241,REAJUSTE!A:O,15,),"")</f>
        <v>1.018</v>
      </c>
    </row>
    <row r="1242" spans="1:13" x14ac:dyDescent="0.25">
      <c r="A1242" s="659">
        <v>42841</v>
      </c>
      <c r="B1242" s="1029" t="s">
        <v>19451</v>
      </c>
      <c r="C1242" s="1030" t="s">
        <v>14224</v>
      </c>
      <c r="D1242" s="575">
        <f t="shared" si="44"/>
        <v>9385.5300000000007</v>
      </c>
      <c r="E1242" s="576">
        <f t="shared" si="45"/>
        <v>7610.71</v>
      </c>
      <c r="I1242" s="1032" t="s">
        <v>19782</v>
      </c>
      <c r="L1242" s="570" t="s">
        <v>5365</v>
      </c>
      <c r="M1242" s="571">
        <f>IFERROR(VLOOKUP(L1242,REAJUSTE!A:O,15,),"")</f>
        <v>1.018</v>
      </c>
    </row>
    <row r="1243" spans="1:13" x14ac:dyDescent="0.25">
      <c r="A1243" s="659">
        <v>40585</v>
      </c>
      <c r="B1243" s="1029" t="s">
        <v>19452</v>
      </c>
      <c r="C1243" s="1030" t="s">
        <v>14224</v>
      </c>
      <c r="D1243" s="575">
        <f t="shared" si="44"/>
        <v>8078.12</v>
      </c>
      <c r="E1243" s="576">
        <f t="shared" si="45"/>
        <v>6550.53</v>
      </c>
      <c r="I1243" s="1032" t="s">
        <v>19783</v>
      </c>
      <c r="L1243" s="570" t="s">
        <v>5365</v>
      </c>
      <c r="M1243" s="571">
        <f>IFERROR(VLOOKUP(L1243,REAJUSTE!A:O,15,),"")</f>
        <v>1.018</v>
      </c>
    </row>
    <row r="1244" spans="1:13" x14ac:dyDescent="0.25">
      <c r="A1244" s="659">
        <v>42843</v>
      </c>
      <c r="B1244" s="1029" t="s">
        <v>19453</v>
      </c>
      <c r="C1244" s="1030" t="s">
        <v>14224</v>
      </c>
      <c r="D1244" s="575">
        <f t="shared" si="44"/>
        <v>8036.46</v>
      </c>
      <c r="E1244" s="576">
        <f t="shared" si="45"/>
        <v>6516.75</v>
      </c>
      <c r="I1244" s="1032" t="s">
        <v>19784</v>
      </c>
      <c r="L1244" s="570" t="s">
        <v>5365</v>
      </c>
      <c r="M1244" s="571">
        <f>IFERROR(VLOOKUP(L1244,REAJUSTE!A:O,15,),"")</f>
        <v>1.018</v>
      </c>
    </row>
    <row r="1245" spans="1:13" x14ac:dyDescent="0.25">
      <c r="A1245" s="659">
        <v>42844</v>
      </c>
      <c r="B1245" s="1029" t="s">
        <v>19454</v>
      </c>
      <c r="C1245" s="1030" t="s">
        <v>14224</v>
      </c>
      <c r="D1245" s="575">
        <f t="shared" si="44"/>
        <v>9348.8700000000008</v>
      </c>
      <c r="E1245" s="576">
        <f t="shared" si="45"/>
        <v>7580.98</v>
      </c>
      <c r="I1245" s="1032" t="s">
        <v>19785</v>
      </c>
      <c r="L1245" s="570" t="s">
        <v>5365</v>
      </c>
      <c r="M1245" s="571">
        <f>IFERROR(VLOOKUP(L1245,REAJUSTE!A:O,15,),"")</f>
        <v>1.018</v>
      </c>
    </row>
    <row r="1246" spans="1:13" x14ac:dyDescent="0.25">
      <c r="A1246" s="659">
        <v>42845</v>
      </c>
      <c r="B1246" s="1029" t="s">
        <v>19455</v>
      </c>
      <c r="C1246" s="1030" t="s">
        <v>14224</v>
      </c>
      <c r="D1246" s="575">
        <f t="shared" si="44"/>
        <v>11129.57</v>
      </c>
      <c r="E1246" s="576">
        <f t="shared" si="45"/>
        <v>9024.9500000000007</v>
      </c>
      <c r="I1246" s="1032" t="s">
        <v>19786</v>
      </c>
      <c r="L1246" s="570" t="s">
        <v>5365</v>
      </c>
      <c r="M1246" s="571">
        <f>IFERROR(VLOOKUP(L1246,REAJUSTE!A:O,15,),"")</f>
        <v>1.018</v>
      </c>
    </row>
    <row r="1247" spans="1:13" x14ac:dyDescent="0.25">
      <c r="A1247" s="659">
        <v>41179</v>
      </c>
      <c r="B1247" s="1029" t="s">
        <v>19456</v>
      </c>
      <c r="C1247" s="1030" t="s">
        <v>14224</v>
      </c>
      <c r="D1247" s="575">
        <f t="shared" si="44"/>
        <v>9818.4500000000007</v>
      </c>
      <c r="E1247" s="576">
        <f t="shared" si="45"/>
        <v>7961.76</v>
      </c>
      <c r="I1247" s="1032" t="s">
        <v>19787</v>
      </c>
      <c r="L1247" s="570" t="s">
        <v>5365</v>
      </c>
      <c r="M1247" s="571">
        <f>IFERROR(VLOOKUP(L1247,REAJUSTE!A:O,15,),"")</f>
        <v>1.018</v>
      </c>
    </row>
    <row r="1248" spans="1:13" x14ac:dyDescent="0.25">
      <c r="A1248" s="659">
        <v>42842</v>
      </c>
      <c r="B1248" s="1029" t="s">
        <v>19457</v>
      </c>
      <c r="C1248" s="1030" t="s">
        <v>14224</v>
      </c>
      <c r="D1248" s="575">
        <f t="shared" si="44"/>
        <v>10153.33</v>
      </c>
      <c r="E1248" s="576">
        <f t="shared" si="45"/>
        <v>8233.31</v>
      </c>
      <c r="I1248" s="1032" t="s">
        <v>19788</v>
      </c>
      <c r="L1248" s="570" t="s">
        <v>5365</v>
      </c>
      <c r="M1248" s="571">
        <f>IFERROR(VLOOKUP(L1248,REAJUSTE!A:O,15,),"")</f>
        <v>1.018</v>
      </c>
    </row>
    <row r="1249" spans="1:13" x14ac:dyDescent="0.25">
      <c r="A1249" s="659">
        <v>42848</v>
      </c>
      <c r="B1249" s="1029" t="s">
        <v>19458</v>
      </c>
      <c r="C1249" s="1030" t="s">
        <v>14224</v>
      </c>
      <c r="D1249" s="575">
        <f t="shared" si="44"/>
        <v>11592.97</v>
      </c>
      <c r="E1249" s="576">
        <f t="shared" si="45"/>
        <v>9400.7199999999993</v>
      </c>
      <c r="I1249" s="1032" t="s">
        <v>19789</v>
      </c>
      <c r="L1249" s="570" t="s">
        <v>5365</v>
      </c>
      <c r="M1249" s="571">
        <f>IFERROR(VLOOKUP(L1249,REAJUSTE!A:O,15,),"")</f>
        <v>1.018</v>
      </c>
    </row>
    <row r="1250" spans="1:13" x14ac:dyDescent="0.25">
      <c r="A1250" s="659">
        <v>42849</v>
      </c>
      <c r="B1250" s="1029" t="s">
        <v>19459</v>
      </c>
      <c r="C1250" s="1030" t="s">
        <v>14224</v>
      </c>
      <c r="D1250" s="575">
        <f t="shared" si="44"/>
        <v>8348.02</v>
      </c>
      <c r="E1250" s="576">
        <f t="shared" si="45"/>
        <v>6769.39</v>
      </c>
      <c r="I1250" s="1032" t="s">
        <v>19790</v>
      </c>
      <c r="L1250" s="570" t="s">
        <v>5365</v>
      </c>
      <c r="M1250" s="571">
        <f>IFERROR(VLOOKUP(L1250,REAJUSTE!A:O,15,),"")</f>
        <v>1.018</v>
      </c>
    </row>
    <row r="1251" spans="1:13" x14ac:dyDescent="0.25">
      <c r="A1251" s="659">
        <v>42850</v>
      </c>
      <c r="B1251" s="1029" t="s">
        <v>19460</v>
      </c>
      <c r="C1251" s="1030" t="s">
        <v>14224</v>
      </c>
      <c r="D1251" s="575">
        <f t="shared" si="44"/>
        <v>8851.5400000000009</v>
      </c>
      <c r="E1251" s="576">
        <f t="shared" si="45"/>
        <v>7177.7</v>
      </c>
      <c r="I1251" s="1032" t="s">
        <v>19791</v>
      </c>
      <c r="L1251" s="570" t="s">
        <v>5365</v>
      </c>
      <c r="M1251" s="571">
        <f>IFERROR(VLOOKUP(L1251,REAJUSTE!A:O,15,),"")</f>
        <v>1.018</v>
      </c>
    </row>
    <row r="1252" spans="1:13" x14ac:dyDescent="0.25">
      <c r="A1252" s="659">
        <v>42851</v>
      </c>
      <c r="B1252" s="1029" t="s">
        <v>19461</v>
      </c>
      <c r="C1252" s="1030" t="s">
        <v>14224</v>
      </c>
      <c r="D1252" s="575">
        <f t="shared" si="44"/>
        <v>12313.82</v>
      </c>
      <c r="E1252" s="576">
        <f t="shared" si="45"/>
        <v>9985.25</v>
      </c>
      <c r="I1252" s="1032" t="s">
        <v>19792</v>
      </c>
      <c r="L1252" s="570" t="s">
        <v>5365</v>
      </c>
      <c r="M1252" s="571">
        <f>IFERROR(VLOOKUP(L1252,REAJUSTE!A:O,15,),"")</f>
        <v>1.018</v>
      </c>
    </row>
    <row r="1253" spans="1:13" x14ac:dyDescent="0.25">
      <c r="A1253" s="659">
        <v>42852</v>
      </c>
      <c r="B1253" s="1029" t="s">
        <v>19462</v>
      </c>
      <c r="C1253" s="1030" t="s">
        <v>14224</v>
      </c>
      <c r="D1253" s="575">
        <f t="shared" si="44"/>
        <v>13007.96</v>
      </c>
      <c r="E1253" s="576">
        <f t="shared" si="45"/>
        <v>10548.13</v>
      </c>
      <c r="I1253" s="1032" t="s">
        <v>19793</v>
      </c>
      <c r="L1253" s="570" t="s">
        <v>5365</v>
      </c>
      <c r="M1253" s="571">
        <f>IFERROR(VLOOKUP(L1253,REAJUSTE!A:O,15,),"")</f>
        <v>1.018</v>
      </c>
    </row>
    <row r="1254" spans="1:13" x14ac:dyDescent="0.25">
      <c r="A1254" s="659">
        <v>42853</v>
      </c>
      <c r="B1254" s="1029" t="s">
        <v>19463</v>
      </c>
      <c r="C1254" s="1030" t="s">
        <v>14224</v>
      </c>
      <c r="D1254" s="575">
        <f t="shared" si="44"/>
        <v>17757.97</v>
      </c>
      <c r="E1254" s="576">
        <f t="shared" si="45"/>
        <v>14399.91</v>
      </c>
      <c r="I1254" s="1032" t="s">
        <v>19794</v>
      </c>
      <c r="L1254" s="570" t="s">
        <v>5365</v>
      </c>
      <c r="M1254" s="571">
        <f>IFERROR(VLOOKUP(L1254,REAJUSTE!A:O,15,),"")</f>
        <v>1.018</v>
      </c>
    </row>
    <row r="1255" spans="1:13" x14ac:dyDescent="0.25">
      <c r="A1255" s="659">
        <v>42854</v>
      </c>
      <c r="B1255" s="1029" t="s">
        <v>19464</v>
      </c>
      <c r="C1255" s="1030" t="s">
        <v>14224</v>
      </c>
      <c r="D1255" s="575">
        <f t="shared" si="44"/>
        <v>20116.61</v>
      </c>
      <c r="E1255" s="576">
        <f t="shared" si="45"/>
        <v>16312.52</v>
      </c>
      <c r="I1255" s="1032" t="s">
        <v>19795</v>
      </c>
      <c r="L1255" s="570" t="s">
        <v>5365</v>
      </c>
      <c r="M1255" s="571">
        <f>IFERROR(VLOOKUP(L1255,REAJUSTE!A:O,15,),"")</f>
        <v>1.018</v>
      </c>
    </row>
    <row r="1256" spans="1:13" x14ac:dyDescent="0.25">
      <c r="A1256" s="659">
        <v>42855</v>
      </c>
      <c r="B1256" s="1029" t="s">
        <v>19465</v>
      </c>
      <c r="C1256" s="1030" t="s">
        <v>14224</v>
      </c>
      <c r="D1256" s="575">
        <f t="shared" si="44"/>
        <v>16078.1</v>
      </c>
      <c r="E1256" s="576">
        <f t="shared" si="45"/>
        <v>13037.7</v>
      </c>
      <c r="I1256" s="1032" t="s">
        <v>19796</v>
      </c>
      <c r="L1256" s="570" t="s">
        <v>5365</v>
      </c>
      <c r="M1256" s="571">
        <f>IFERROR(VLOOKUP(L1256,REAJUSTE!A:O,15,),"")</f>
        <v>1.018</v>
      </c>
    </row>
    <row r="1257" spans="1:13" x14ac:dyDescent="0.25">
      <c r="A1257" s="659">
        <v>42856</v>
      </c>
      <c r="B1257" s="1029" t="s">
        <v>19466</v>
      </c>
      <c r="C1257" s="1030" t="s">
        <v>14224</v>
      </c>
      <c r="D1257" s="575">
        <f t="shared" si="44"/>
        <v>18009.75</v>
      </c>
      <c r="E1257" s="576">
        <f t="shared" si="45"/>
        <v>14604.07</v>
      </c>
      <c r="I1257" s="1032" t="s">
        <v>19797</v>
      </c>
      <c r="L1257" s="570" t="s">
        <v>5365</v>
      </c>
      <c r="M1257" s="571">
        <f>IFERROR(VLOOKUP(L1257,REAJUSTE!A:O,15,),"")</f>
        <v>1.018</v>
      </c>
    </row>
    <row r="1258" spans="1:13" x14ac:dyDescent="0.25">
      <c r="A1258" s="659">
        <v>42858</v>
      </c>
      <c r="B1258" s="1029" t="s">
        <v>19467</v>
      </c>
      <c r="C1258" s="1030" t="s">
        <v>14224</v>
      </c>
      <c r="D1258" s="575">
        <f t="shared" si="44"/>
        <v>19887.79</v>
      </c>
      <c r="E1258" s="576">
        <f t="shared" si="45"/>
        <v>16126.97</v>
      </c>
      <c r="I1258" s="1032" t="s">
        <v>19798</v>
      </c>
      <c r="L1258" s="570" t="s">
        <v>5365</v>
      </c>
      <c r="M1258" s="571">
        <f>IFERROR(VLOOKUP(L1258,REAJUSTE!A:O,15,),"")</f>
        <v>1.018</v>
      </c>
    </row>
    <row r="1259" spans="1:13" x14ac:dyDescent="0.25">
      <c r="A1259" s="659">
        <v>42857</v>
      </c>
      <c r="B1259" s="1029" t="s">
        <v>19468</v>
      </c>
      <c r="C1259" s="1030" t="s">
        <v>14224</v>
      </c>
      <c r="D1259" s="575">
        <f t="shared" si="44"/>
        <v>19887.79</v>
      </c>
      <c r="E1259" s="576">
        <f t="shared" si="45"/>
        <v>16126.97</v>
      </c>
      <c r="I1259" s="1032" t="s">
        <v>19798</v>
      </c>
      <c r="L1259" s="570" t="s">
        <v>5365</v>
      </c>
      <c r="M1259" s="571">
        <f>IFERROR(VLOOKUP(L1259,REAJUSTE!A:O,15,),"")</f>
        <v>1.018</v>
      </c>
    </row>
    <row r="1260" spans="1:13" x14ac:dyDescent="0.25">
      <c r="A1260" s="659">
        <v>42859</v>
      </c>
      <c r="B1260" s="1029" t="s">
        <v>19469</v>
      </c>
      <c r="C1260" s="1030" t="s">
        <v>14224</v>
      </c>
      <c r="D1260" s="575">
        <f t="shared" si="44"/>
        <v>22525.19</v>
      </c>
      <c r="E1260" s="576">
        <f t="shared" si="45"/>
        <v>18265.64</v>
      </c>
      <c r="I1260" s="1032" t="s">
        <v>19799</v>
      </c>
      <c r="L1260" s="570" t="s">
        <v>5365</v>
      </c>
      <c r="M1260" s="571">
        <f>IFERROR(VLOOKUP(L1260,REAJUSTE!A:O,15,),"")</f>
        <v>1.018</v>
      </c>
    </row>
    <row r="1261" spans="1:13" x14ac:dyDescent="0.25">
      <c r="A1261" s="659">
        <v>42860</v>
      </c>
      <c r="B1261" s="1029" t="s">
        <v>19470</v>
      </c>
      <c r="C1261" s="1030" t="s">
        <v>14224</v>
      </c>
      <c r="D1261" s="575">
        <f t="shared" si="44"/>
        <v>21408.7</v>
      </c>
      <c r="E1261" s="576">
        <f t="shared" si="45"/>
        <v>17360.28</v>
      </c>
      <c r="I1261" s="1032" t="s">
        <v>19800</v>
      </c>
      <c r="L1261" s="570" t="s">
        <v>5365</v>
      </c>
      <c r="M1261" s="571">
        <f>IFERROR(VLOOKUP(L1261,REAJUSTE!A:O,15,),"")</f>
        <v>1.018</v>
      </c>
    </row>
    <row r="1262" spans="1:13" x14ac:dyDescent="0.25">
      <c r="A1262" s="659">
        <v>42861</v>
      </c>
      <c r="B1262" s="1029" t="s">
        <v>19471</v>
      </c>
      <c r="C1262" s="1030" t="s">
        <v>14224</v>
      </c>
      <c r="D1262" s="575">
        <f t="shared" si="44"/>
        <v>23971.17</v>
      </c>
      <c r="E1262" s="576">
        <f t="shared" si="45"/>
        <v>19438.18</v>
      </c>
      <c r="I1262" s="1032" t="s">
        <v>19801</v>
      </c>
      <c r="L1262" s="570" t="s">
        <v>5365</v>
      </c>
      <c r="M1262" s="571">
        <f>IFERROR(VLOOKUP(L1262,REAJUSTE!A:O,15,),"")</f>
        <v>1.018</v>
      </c>
    </row>
    <row r="1263" spans="1:13" x14ac:dyDescent="0.25">
      <c r="A1263" s="659">
        <v>42862</v>
      </c>
      <c r="B1263" s="1029" t="s">
        <v>19472</v>
      </c>
      <c r="C1263" s="1030" t="s">
        <v>18086</v>
      </c>
      <c r="D1263" s="575">
        <f t="shared" si="44"/>
        <v>28.5</v>
      </c>
      <c r="E1263" s="576">
        <f t="shared" si="45"/>
        <v>23.11</v>
      </c>
      <c r="I1263" s="1032" t="s">
        <v>19802</v>
      </c>
      <c r="L1263" s="570" t="s">
        <v>5365</v>
      </c>
      <c r="M1263" s="571">
        <f>IFERROR(VLOOKUP(L1263,REAJUSTE!A:O,15,),"")</f>
        <v>1.018</v>
      </c>
    </row>
    <row r="1264" spans="1:13" x14ac:dyDescent="0.25">
      <c r="A1264" s="659">
        <v>42863</v>
      </c>
      <c r="B1264" s="1029" t="s">
        <v>19473</v>
      </c>
      <c r="C1264" s="1030" t="s">
        <v>18086</v>
      </c>
      <c r="D1264" s="575">
        <f t="shared" si="44"/>
        <v>57.01</v>
      </c>
      <c r="E1264" s="576">
        <f t="shared" si="45"/>
        <v>46.22</v>
      </c>
      <c r="I1264" s="1032" t="s">
        <v>19803</v>
      </c>
      <c r="L1264" s="570" t="s">
        <v>5365</v>
      </c>
      <c r="M1264" s="571">
        <f>IFERROR(VLOOKUP(L1264,REAJUSTE!A:O,15,),"")</f>
        <v>1.018</v>
      </c>
    </row>
    <row r="1265" spans="1:13" x14ac:dyDescent="0.25">
      <c r="A1265" s="659">
        <v>42864</v>
      </c>
      <c r="B1265" s="1029" t="s">
        <v>19474</v>
      </c>
      <c r="C1265" s="1030" t="s">
        <v>18086</v>
      </c>
      <c r="D1265" s="575">
        <f t="shared" si="44"/>
        <v>248.18</v>
      </c>
      <c r="E1265" s="576">
        <f t="shared" si="45"/>
        <v>201.24</v>
      </c>
      <c r="I1265" s="1032" t="s">
        <v>19804</v>
      </c>
      <c r="L1265" s="570" t="s">
        <v>5365</v>
      </c>
      <c r="M1265" s="571">
        <f>IFERROR(VLOOKUP(L1265,REAJUSTE!A:O,15,),"")</f>
        <v>1.018</v>
      </c>
    </row>
    <row r="1266" spans="1:13" ht="18" x14ac:dyDescent="0.25">
      <c r="A1266" s="659">
        <v>42865</v>
      </c>
      <c r="B1266" s="141" t="s">
        <v>19475</v>
      </c>
      <c r="C1266" s="1030" t="s">
        <v>14224</v>
      </c>
      <c r="D1266" s="575">
        <f t="shared" si="44"/>
        <v>34.97</v>
      </c>
      <c r="E1266" s="576">
        <f t="shared" si="45"/>
        <v>28.35</v>
      </c>
      <c r="I1266" s="1032" t="s">
        <v>19805</v>
      </c>
      <c r="L1266" s="570" t="s">
        <v>5365</v>
      </c>
      <c r="M1266" s="571">
        <f>IFERROR(VLOOKUP(L1266,REAJUSTE!A:O,15,),"")</f>
        <v>1.018</v>
      </c>
    </row>
    <row r="1267" spans="1:13" x14ac:dyDescent="0.25">
      <c r="A1267" s="659">
        <v>42867</v>
      </c>
      <c r="B1267" s="1029" t="s">
        <v>19476</v>
      </c>
      <c r="C1267" s="1030" t="s">
        <v>18086</v>
      </c>
      <c r="D1267" s="575">
        <f t="shared" si="44"/>
        <v>320.07</v>
      </c>
      <c r="E1267" s="576">
        <f t="shared" si="45"/>
        <v>259.54000000000002</v>
      </c>
      <c r="I1267" s="1032" t="s">
        <v>19806</v>
      </c>
      <c r="L1267" s="570" t="s">
        <v>5365</v>
      </c>
      <c r="M1267" s="571">
        <f>IFERROR(VLOOKUP(L1267,REAJUSTE!A:O,15,),"")</f>
        <v>1.018</v>
      </c>
    </row>
    <row r="1268" spans="1:13" x14ac:dyDescent="0.25">
      <c r="A1268" s="659">
        <v>42868</v>
      </c>
      <c r="B1268" s="1029" t="s">
        <v>19477</v>
      </c>
      <c r="C1268" s="1030" t="s">
        <v>18086</v>
      </c>
      <c r="D1268" s="575">
        <f t="shared" si="44"/>
        <v>472.36</v>
      </c>
      <c r="E1268" s="576">
        <f t="shared" si="45"/>
        <v>383.03</v>
      </c>
      <c r="I1268" s="1032" t="s">
        <v>19807</v>
      </c>
      <c r="L1268" s="570" t="s">
        <v>5365</v>
      </c>
      <c r="M1268" s="571">
        <f>IFERROR(VLOOKUP(L1268,REAJUSTE!A:O,15,),"")</f>
        <v>1.018</v>
      </c>
    </row>
    <row r="1269" spans="1:13" x14ac:dyDescent="0.25">
      <c r="A1269" s="659">
        <v>42869</v>
      </c>
      <c r="B1269" s="1029" t="s">
        <v>19478</v>
      </c>
      <c r="C1269" s="1030" t="s">
        <v>18086</v>
      </c>
      <c r="D1269" s="575">
        <f t="shared" si="44"/>
        <v>416.79</v>
      </c>
      <c r="E1269" s="576">
        <f t="shared" si="45"/>
        <v>337.97</v>
      </c>
      <c r="I1269" s="1032" t="s">
        <v>19808</v>
      </c>
      <c r="L1269" s="570" t="s">
        <v>5365</v>
      </c>
      <c r="M1269" s="571">
        <f>IFERROR(VLOOKUP(L1269,REAJUSTE!A:O,15,),"")</f>
        <v>1.018</v>
      </c>
    </row>
    <row r="1270" spans="1:13" x14ac:dyDescent="0.25">
      <c r="A1270" s="659">
        <v>42870</v>
      </c>
      <c r="B1270" s="1029" t="s">
        <v>19479</v>
      </c>
      <c r="C1270" s="1030" t="s">
        <v>18086</v>
      </c>
      <c r="D1270" s="575">
        <f t="shared" si="44"/>
        <v>331.2</v>
      </c>
      <c r="E1270" s="576">
        <f t="shared" si="45"/>
        <v>268.56</v>
      </c>
      <c r="I1270" s="1032" t="s">
        <v>19809</v>
      </c>
      <c r="L1270" s="570" t="s">
        <v>5365</v>
      </c>
      <c r="M1270" s="571">
        <f>IFERROR(VLOOKUP(L1270,REAJUSTE!A:O,15,),"")</f>
        <v>1.018</v>
      </c>
    </row>
    <row r="1271" spans="1:13" x14ac:dyDescent="0.25">
      <c r="A1271" s="659">
        <v>42880</v>
      </c>
      <c r="B1271" s="1029" t="s">
        <v>19480</v>
      </c>
      <c r="C1271" s="1030" t="s">
        <v>14186</v>
      </c>
      <c r="D1271" s="575">
        <f t="shared" si="44"/>
        <v>1056.82</v>
      </c>
      <c r="E1271" s="576">
        <f t="shared" si="45"/>
        <v>856.97</v>
      </c>
      <c r="I1271" s="1032" t="s">
        <v>18861</v>
      </c>
      <c r="L1271" s="570" t="s">
        <v>5365</v>
      </c>
      <c r="M1271" s="571">
        <f>IFERROR(VLOOKUP(L1271,REAJUSTE!A:O,15,),"")</f>
        <v>1.018</v>
      </c>
    </row>
    <row r="1272" spans="1:13" x14ac:dyDescent="0.25">
      <c r="A1272" s="659">
        <v>42883</v>
      </c>
      <c r="B1272" s="1029" t="s">
        <v>19481</v>
      </c>
      <c r="C1272" s="1030" t="s">
        <v>14224</v>
      </c>
      <c r="D1272" s="575">
        <f t="shared" si="44"/>
        <v>62.27</v>
      </c>
      <c r="E1272" s="576">
        <f t="shared" si="45"/>
        <v>50.49</v>
      </c>
      <c r="I1272" s="1032" t="s">
        <v>19810</v>
      </c>
      <c r="L1272" s="570" t="s">
        <v>5365</v>
      </c>
      <c r="M1272" s="571">
        <f>IFERROR(VLOOKUP(L1272,REAJUSTE!A:O,15,),"")</f>
        <v>1.018</v>
      </c>
    </row>
    <row r="1273" spans="1:13" ht="18" x14ac:dyDescent="0.25">
      <c r="A1273" s="659">
        <v>42899</v>
      </c>
      <c r="B1273" s="141" t="s">
        <v>19482</v>
      </c>
      <c r="C1273" s="1030" t="s">
        <v>14224</v>
      </c>
      <c r="D1273" s="575">
        <f t="shared" si="44"/>
        <v>92.25</v>
      </c>
      <c r="E1273" s="576">
        <f t="shared" si="45"/>
        <v>74.8</v>
      </c>
      <c r="I1273" s="1032" t="s">
        <v>19811</v>
      </c>
      <c r="L1273" s="570" t="s">
        <v>5365</v>
      </c>
      <c r="M1273" s="571">
        <f>IFERROR(VLOOKUP(L1273,REAJUSTE!A:O,15,),"")</f>
        <v>1.018</v>
      </c>
    </row>
    <row r="1274" spans="1:13" x14ac:dyDescent="0.25">
      <c r="A1274" s="659">
        <v>42901</v>
      </c>
      <c r="B1274" s="1029" t="s">
        <v>19483</v>
      </c>
      <c r="C1274" s="1030" t="s">
        <v>14224</v>
      </c>
      <c r="D1274" s="575">
        <f t="shared" si="44"/>
        <v>74.36</v>
      </c>
      <c r="E1274" s="576">
        <f t="shared" si="45"/>
        <v>60.29</v>
      </c>
      <c r="I1274" s="1032" t="s">
        <v>19812</v>
      </c>
      <c r="L1274" s="570" t="s">
        <v>5365</v>
      </c>
      <c r="M1274" s="571">
        <f>IFERROR(VLOOKUP(L1274,REAJUSTE!A:O,15,),"")</f>
        <v>1.018</v>
      </c>
    </row>
    <row r="1275" spans="1:13" x14ac:dyDescent="0.25">
      <c r="A1275" s="659">
        <v>42900</v>
      </c>
      <c r="B1275" s="1029" t="s">
        <v>19484</v>
      </c>
      <c r="C1275" s="1030" t="s">
        <v>14224</v>
      </c>
      <c r="D1275" s="575">
        <f t="shared" si="44"/>
        <v>38.18</v>
      </c>
      <c r="E1275" s="576">
        <f t="shared" si="45"/>
        <v>30.96</v>
      </c>
      <c r="I1275" s="1032" t="s">
        <v>19813</v>
      </c>
      <c r="L1275" s="570" t="s">
        <v>5365</v>
      </c>
      <c r="M1275" s="571">
        <f>IFERROR(VLOOKUP(L1275,REAJUSTE!A:O,15,),"")</f>
        <v>1.018</v>
      </c>
    </row>
    <row r="1276" spans="1:13" x14ac:dyDescent="0.25">
      <c r="A1276" s="659">
        <v>41185</v>
      </c>
      <c r="B1276" s="1029" t="s">
        <v>19485</v>
      </c>
      <c r="C1276" s="1030" t="s">
        <v>14224</v>
      </c>
      <c r="D1276" s="575">
        <f t="shared" si="44"/>
        <v>16.28</v>
      </c>
      <c r="E1276" s="576">
        <f t="shared" si="45"/>
        <v>13.2</v>
      </c>
      <c r="I1276" s="1032" t="s">
        <v>19080</v>
      </c>
      <c r="L1276" s="570" t="s">
        <v>5365</v>
      </c>
      <c r="M1276" s="571">
        <f>IFERROR(VLOOKUP(L1276,REAJUSTE!A:O,15,),"")</f>
        <v>1.018</v>
      </c>
    </row>
    <row r="1277" spans="1:13" ht="18" x14ac:dyDescent="0.25">
      <c r="A1277" s="659">
        <v>42903</v>
      </c>
      <c r="B1277" s="141" t="s">
        <v>19486</v>
      </c>
      <c r="C1277" s="1030" t="s">
        <v>14224</v>
      </c>
      <c r="D1277" s="575">
        <f t="shared" si="44"/>
        <v>193.65</v>
      </c>
      <c r="E1277" s="576">
        <f t="shared" si="45"/>
        <v>157.03</v>
      </c>
      <c r="I1277" s="1032" t="s">
        <v>19814</v>
      </c>
      <c r="L1277" s="570" t="s">
        <v>5365</v>
      </c>
      <c r="M1277" s="571">
        <f>IFERROR(VLOOKUP(L1277,REAJUSTE!A:O,15,),"")</f>
        <v>1.018</v>
      </c>
    </row>
    <row r="1278" spans="1:13" ht="18" x14ac:dyDescent="0.25">
      <c r="A1278" s="659">
        <v>42904</v>
      </c>
      <c r="B1278" s="1029" t="s">
        <v>19487</v>
      </c>
      <c r="C1278" s="1030" t="s">
        <v>14224</v>
      </c>
      <c r="D1278" s="575">
        <f t="shared" si="44"/>
        <v>147.5</v>
      </c>
      <c r="E1278" s="576">
        <f t="shared" si="45"/>
        <v>119.6</v>
      </c>
      <c r="I1278" s="1032" t="s">
        <v>19815</v>
      </c>
      <c r="L1278" s="570" t="s">
        <v>5365</v>
      </c>
      <c r="M1278" s="571">
        <f>IFERROR(VLOOKUP(L1278,REAJUSTE!A:O,15,),"")</f>
        <v>1.018</v>
      </c>
    </row>
    <row r="1279" spans="1:13" ht="18" x14ac:dyDescent="0.25">
      <c r="A1279" s="659">
        <v>42902</v>
      </c>
      <c r="B1279" s="141" t="s">
        <v>19488</v>
      </c>
      <c r="C1279" s="1030" t="s">
        <v>14224</v>
      </c>
      <c r="D1279" s="575">
        <f t="shared" si="44"/>
        <v>156.71</v>
      </c>
      <c r="E1279" s="576">
        <f t="shared" si="45"/>
        <v>127.07</v>
      </c>
      <c r="I1279" s="1032" t="s">
        <v>19816</v>
      </c>
      <c r="L1279" s="570" t="s">
        <v>5365</v>
      </c>
      <c r="M1279" s="571">
        <f>IFERROR(VLOOKUP(L1279,REAJUSTE!A:O,15,),"")</f>
        <v>1.018</v>
      </c>
    </row>
    <row r="1280" spans="1:13" x14ac:dyDescent="0.25">
      <c r="A1280" s="659">
        <v>42905</v>
      </c>
      <c r="B1280" s="1029" t="s">
        <v>19489</v>
      </c>
      <c r="C1280" s="1030" t="s">
        <v>14224</v>
      </c>
      <c r="D1280" s="575">
        <f t="shared" si="44"/>
        <v>34.130000000000003</v>
      </c>
      <c r="E1280" s="576">
        <f t="shared" si="45"/>
        <v>27.67</v>
      </c>
      <c r="I1280" s="1032" t="s">
        <v>19817</v>
      </c>
      <c r="L1280" s="570" t="s">
        <v>5365</v>
      </c>
      <c r="M1280" s="571">
        <f>IFERROR(VLOOKUP(L1280,REAJUSTE!A:O,15,),"")</f>
        <v>1.018</v>
      </c>
    </row>
    <row r="1281" spans="1:13" ht="18" x14ac:dyDescent="0.25">
      <c r="A1281" s="659">
        <v>43120</v>
      </c>
      <c r="B1281" s="141" t="s">
        <v>19490</v>
      </c>
      <c r="C1281" s="1030" t="s">
        <v>14224</v>
      </c>
      <c r="D1281" s="575">
        <f t="shared" si="44"/>
        <v>153.38</v>
      </c>
      <c r="E1281" s="576">
        <f t="shared" si="45"/>
        <v>124.37</v>
      </c>
      <c r="I1281" s="1032" t="s">
        <v>19818</v>
      </c>
      <c r="L1281" s="570" t="s">
        <v>5365</v>
      </c>
      <c r="M1281" s="571">
        <f>IFERROR(VLOOKUP(L1281,REAJUSTE!A:O,15,),"")</f>
        <v>1.018</v>
      </c>
    </row>
    <row r="1282" spans="1:13" ht="18" x14ac:dyDescent="0.25">
      <c r="A1282" s="659">
        <v>42906</v>
      </c>
      <c r="B1282" s="141" t="s">
        <v>19491</v>
      </c>
      <c r="C1282" s="1030" t="s">
        <v>14224</v>
      </c>
      <c r="D1282" s="575">
        <f t="shared" si="44"/>
        <v>173.21</v>
      </c>
      <c r="E1282" s="576">
        <f t="shared" si="45"/>
        <v>140.44999999999999</v>
      </c>
      <c r="I1282" s="1032" t="s">
        <v>19819</v>
      </c>
      <c r="L1282" s="570" t="s">
        <v>5365</v>
      </c>
      <c r="M1282" s="571">
        <f>IFERROR(VLOOKUP(L1282,REAJUSTE!A:O,15,),"")</f>
        <v>1.018</v>
      </c>
    </row>
    <row r="1283" spans="1:13" ht="18" x14ac:dyDescent="0.25">
      <c r="A1283" s="659">
        <v>42907</v>
      </c>
      <c r="B1283" s="141" t="s">
        <v>19492</v>
      </c>
      <c r="C1283" s="1030" t="s">
        <v>14224</v>
      </c>
      <c r="D1283" s="575">
        <f t="shared" si="44"/>
        <v>186.66</v>
      </c>
      <c r="E1283" s="576">
        <f t="shared" si="45"/>
        <v>151.36000000000001</v>
      </c>
      <c r="I1283" s="1032" t="s">
        <v>19820</v>
      </c>
      <c r="L1283" s="570" t="s">
        <v>5365</v>
      </c>
      <c r="M1283" s="571">
        <f>IFERROR(VLOOKUP(L1283,REAJUSTE!A:O,15,),"")</f>
        <v>1.018</v>
      </c>
    </row>
    <row r="1284" spans="1:13" ht="18" x14ac:dyDescent="0.25">
      <c r="A1284" s="659">
        <v>42908</v>
      </c>
      <c r="B1284" s="141" t="s">
        <v>19493</v>
      </c>
      <c r="C1284" s="1030" t="s">
        <v>14224</v>
      </c>
      <c r="D1284" s="575">
        <f t="shared" si="44"/>
        <v>180.16</v>
      </c>
      <c r="E1284" s="576">
        <f t="shared" si="45"/>
        <v>146.09</v>
      </c>
      <c r="I1284" s="1032" t="s">
        <v>19821</v>
      </c>
      <c r="L1284" s="570" t="s">
        <v>5365</v>
      </c>
      <c r="M1284" s="571">
        <f>IFERROR(VLOOKUP(L1284,REAJUSTE!A:O,15,),"")</f>
        <v>1.018</v>
      </c>
    </row>
    <row r="1285" spans="1:13" ht="18" x14ac:dyDescent="0.25">
      <c r="A1285" s="659">
        <v>43122</v>
      </c>
      <c r="B1285" s="141" t="s">
        <v>19494</v>
      </c>
      <c r="C1285" s="1030" t="s">
        <v>14224</v>
      </c>
      <c r="D1285" s="575">
        <f t="shared" si="44"/>
        <v>180.74</v>
      </c>
      <c r="E1285" s="576">
        <f t="shared" si="45"/>
        <v>146.56</v>
      </c>
      <c r="I1285" s="1032" t="s">
        <v>19822</v>
      </c>
      <c r="L1285" s="570" t="s">
        <v>5365</v>
      </c>
      <c r="M1285" s="571">
        <f>IFERROR(VLOOKUP(L1285,REAJUSTE!A:O,15,),"")</f>
        <v>1.018</v>
      </c>
    </row>
    <row r="1286" spans="1:13" ht="18" x14ac:dyDescent="0.25">
      <c r="A1286" s="659">
        <v>42913</v>
      </c>
      <c r="B1286" s="141" t="s">
        <v>19495</v>
      </c>
      <c r="C1286" s="1030" t="s">
        <v>14224</v>
      </c>
      <c r="D1286" s="575">
        <f t="shared" si="44"/>
        <v>214.18</v>
      </c>
      <c r="E1286" s="576">
        <f t="shared" si="45"/>
        <v>173.67</v>
      </c>
      <c r="I1286" s="1032" t="s">
        <v>19823</v>
      </c>
      <c r="L1286" s="570" t="s">
        <v>5365</v>
      </c>
      <c r="M1286" s="571">
        <f>IFERROR(VLOOKUP(L1286,REAJUSTE!A:O,15,),"")</f>
        <v>1.018</v>
      </c>
    </row>
    <row r="1287" spans="1:13" ht="18" x14ac:dyDescent="0.25">
      <c r="A1287" s="659">
        <v>42910</v>
      </c>
      <c r="B1287" s="141" t="s">
        <v>19496</v>
      </c>
      <c r="C1287" s="1030" t="s">
        <v>14224</v>
      </c>
      <c r="D1287" s="575">
        <f t="shared" si="44"/>
        <v>390.43</v>
      </c>
      <c r="E1287" s="576">
        <f t="shared" si="45"/>
        <v>316.58999999999997</v>
      </c>
      <c r="I1287" s="1032" t="s">
        <v>19824</v>
      </c>
      <c r="L1287" s="570" t="s">
        <v>5365</v>
      </c>
      <c r="M1287" s="571">
        <f>IFERROR(VLOOKUP(L1287,REAJUSTE!A:O,15,),"")</f>
        <v>1.018</v>
      </c>
    </row>
    <row r="1288" spans="1:13" ht="18" x14ac:dyDescent="0.25">
      <c r="A1288" s="659">
        <v>42909</v>
      </c>
      <c r="B1288" s="141" t="s">
        <v>19497</v>
      </c>
      <c r="C1288" s="1030" t="s">
        <v>14224</v>
      </c>
      <c r="D1288" s="575">
        <f t="shared" si="44"/>
        <v>247.55</v>
      </c>
      <c r="E1288" s="576">
        <f t="shared" si="45"/>
        <v>200.73</v>
      </c>
      <c r="I1288" s="1032" t="s">
        <v>19825</v>
      </c>
      <c r="L1288" s="570" t="s">
        <v>5365</v>
      </c>
      <c r="M1288" s="571">
        <f>IFERROR(VLOOKUP(L1288,REAJUSTE!A:O,15,),"")</f>
        <v>1.018</v>
      </c>
    </row>
    <row r="1289" spans="1:13" ht="18" x14ac:dyDescent="0.25">
      <c r="A1289" s="659">
        <v>42911</v>
      </c>
      <c r="B1289" s="141" t="s">
        <v>19498</v>
      </c>
      <c r="C1289" s="1030" t="s">
        <v>14224</v>
      </c>
      <c r="D1289" s="575">
        <f t="shared" si="44"/>
        <v>195.05</v>
      </c>
      <c r="E1289" s="576">
        <f t="shared" si="45"/>
        <v>158.16</v>
      </c>
      <c r="I1289" s="1032" t="s">
        <v>19826</v>
      </c>
      <c r="L1289" s="570" t="s">
        <v>5365</v>
      </c>
      <c r="M1289" s="571">
        <f>IFERROR(VLOOKUP(L1289,REAJUSTE!A:O,15,),"")</f>
        <v>1.018</v>
      </c>
    </row>
    <row r="1290" spans="1:13" ht="18" x14ac:dyDescent="0.25">
      <c r="A1290" s="659">
        <v>42912</v>
      </c>
      <c r="B1290" s="141" t="s">
        <v>19499</v>
      </c>
      <c r="C1290" s="1030" t="s">
        <v>14224</v>
      </c>
      <c r="D1290" s="575">
        <f t="shared" si="44"/>
        <v>200.74</v>
      </c>
      <c r="E1290" s="576">
        <f t="shared" si="45"/>
        <v>162.77000000000001</v>
      </c>
      <c r="I1290" s="1032" t="s">
        <v>19827</v>
      </c>
      <c r="L1290" s="570" t="s">
        <v>5365</v>
      </c>
      <c r="M1290" s="571">
        <f>IFERROR(VLOOKUP(L1290,REAJUSTE!A:O,15,),"")</f>
        <v>1.018</v>
      </c>
    </row>
    <row r="1291" spans="1:13" ht="18" x14ac:dyDescent="0.25">
      <c r="A1291" s="659">
        <v>42915</v>
      </c>
      <c r="B1291" s="141" t="s">
        <v>19500</v>
      </c>
      <c r="C1291" s="1030" t="s">
        <v>14224</v>
      </c>
      <c r="D1291" s="575">
        <f t="shared" si="44"/>
        <v>212.71</v>
      </c>
      <c r="E1291" s="576">
        <f t="shared" si="45"/>
        <v>172.48</v>
      </c>
      <c r="I1291" s="1032" t="s">
        <v>19828</v>
      </c>
      <c r="L1291" s="570" t="s">
        <v>5365</v>
      </c>
      <c r="M1291" s="571">
        <f>IFERROR(VLOOKUP(L1291,REAJUSTE!A:O,15,),"")</f>
        <v>1.018</v>
      </c>
    </row>
    <row r="1292" spans="1:13" ht="18" x14ac:dyDescent="0.25">
      <c r="A1292" s="659">
        <v>42914</v>
      </c>
      <c r="B1292" s="141" t="s">
        <v>19501</v>
      </c>
      <c r="C1292" s="1030" t="s">
        <v>14224</v>
      </c>
      <c r="D1292" s="575">
        <f t="shared" si="44"/>
        <v>149.85</v>
      </c>
      <c r="E1292" s="576">
        <f t="shared" si="45"/>
        <v>121.51</v>
      </c>
      <c r="I1292" s="1032" t="s">
        <v>19829</v>
      </c>
      <c r="L1292" s="570" t="s">
        <v>5365</v>
      </c>
      <c r="M1292" s="571">
        <f>IFERROR(VLOOKUP(L1292,REAJUSTE!A:O,15,),"")</f>
        <v>1.018</v>
      </c>
    </row>
    <row r="1293" spans="1:13" ht="18" x14ac:dyDescent="0.25">
      <c r="A1293" s="659">
        <v>42917</v>
      </c>
      <c r="B1293" s="141" t="s">
        <v>19502</v>
      </c>
      <c r="C1293" s="1030" t="s">
        <v>14224</v>
      </c>
      <c r="D1293" s="575">
        <f t="shared" si="44"/>
        <v>1296.05</v>
      </c>
      <c r="E1293" s="576">
        <f t="shared" si="45"/>
        <v>1050.96</v>
      </c>
      <c r="I1293" s="1032" t="s">
        <v>19830</v>
      </c>
      <c r="L1293" s="570" t="s">
        <v>5365</v>
      </c>
      <c r="M1293" s="571">
        <f>IFERROR(VLOOKUP(L1293,REAJUSTE!A:O,15,),"")</f>
        <v>1.018</v>
      </c>
    </row>
    <row r="1294" spans="1:13" ht="18" x14ac:dyDescent="0.25">
      <c r="A1294" s="659">
        <v>42918</v>
      </c>
      <c r="B1294" s="141" t="s">
        <v>19503</v>
      </c>
      <c r="C1294" s="1030" t="s">
        <v>14224</v>
      </c>
      <c r="D1294" s="575">
        <f t="shared" ref="D1294:D1357" si="46">TRUNC(I1294*M1294,2)</f>
        <v>1656.87</v>
      </c>
      <c r="E1294" s="576">
        <f t="shared" ref="E1294:E1357" si="47">TRUNC(D1294/1.2332,2)</f>
        <v>1343.55</v>
      </c>
      <c r="I1294" s="1032" t="s">
        <v>19831</v>
      </c>
      <c r="L1294" s="570" t="s">
        <v>5365</v>
      </c>
      <c r="M1294" s="571">
        <f>IFERROR(VLOOKUP(L1294,REAJUSTE!A:O,15,),"")</f>
        <v>1.018</v>
      </c>
    </row>
    <row r="1295" spans="1:13" ht="18" x14ac:dyDescent="0.25">
      <c r="A1295" s="659">
        <v>42916</v>
      </c>
      <c r="B1295" s="1029" t="s">
        <v>19504</v>
      </c>
      <c r="C1295" s="1030" t="s">
        <v>14224</v>
      </c>
      <c r="D1295" s="575">
        <f t="shared" si="46"/>
        <v>998.08</v>
      </c>
      <c r="E1295" s="576">
        <f t="shared" si="47"/>
        <v>809.34</v>
      </c>
      <c r="I1295" s="1032" t="s">
        <v>19832</v>
      </c>
      <c r="L1295" s="570" t="s">
        <v>5365</v>
      </c>
      <c r="M1295" s="571">
        <f>IFERROR(VLOOKUP(L1295,REAJUSTE!A:O,15,),"")</f>
        <v>1.018</v>
      </c>
    </row>
    <row r="1296" spans="1:13" ht="18" x14ac:dyDescent="0.25">
      <c r="A1296" s="659">
        <v>42919</v>
      </c>
      <c r="B1296" s="141" t="s">
        <v>19505</v>
      </c>
      <c r="C1296" s="1030" t="s">
        <v>14224</v>
      </c>
      <c r="D1296" s="575">
        <f t="shared" si="46"/>
        <v>125.99</v>
      </c>
      <c r="E1296" s="576">
        <f t="shared" si="47"/>
        <v>102.16</v>
      </c>
      <c r="I1296" s="1032" t="s">
        <v>19833</v>
      </c>
      <c r="L1296" s="570" t="s">
        <v>5365</v>
      </c>
      <c r="M1296" s="571">
        <f>IFERROR(VLOOKUP(L1296,REAJUSTE!A:O,15,),"")</f>
        <v>1.018</v>
      </c>
    </row>
    <row r="1297" spans="1:13" ht="18" x14ac:dyDescent="0.25">
      <c r="A1297" s="659">
        <v>42920</v>
      </c>
      <c r="B1297" s="141" t="s">
        <v>19506</v>
      </c>
      <c r="C1297" s="1030" t="s">
        <v>14224</v>
      </c>
      <c r="D1297" s="575">
        <f t="shared" si="46"/>
        <v>1016.49</v>
      </c>
      <c r="E1297" s="576">
        <f t="shared" si="47"/>
        <v>824.27</v>
      </c>
      <c r="I1297" s="1032" t="s">
        <v>19834</v>
      </c>
      <c r="L1297" s="570" t="s">
        <v>5365</v>
      </c>
      <c r="M1297" s="571">
        <f>IFERROR(VLOOKUP(L1297,REAJUSTE!A:O,15,),"")</f>
        <v>1.018</v>
      </c>
    </row>
    <row r="1298" spans="1:13" ht="18" x14ac:dyDescent="0.25">
      <c r="A1298" s="659">
        <v>42921</v>
      </c>
      <c r="B1298" s="141" t="s">
        <v>19507</v>
      </c>
      <c r="C1298" s="1030" t="s">
        <v>14224</v>
      </c>
      <c r="D1298" s="575">
        <f t="shared" si="46"/>
        <v>196.57</v>
      </c>
      <c r="E1298" s="576">
        <f t="shared" si="47"/>
        <v>159.38999999999999</v>
      </c>
      <c r="I1298" s="1032" t="s">
        <v>19835</v>
      </c>
      <c r="L1298" s="570" t="s">
        <v>5365</v>
      </c>
      <c r="M1298" s="571">
        <f>IFERROR(VLOOKUP(L1298,REAJUSTE!A:O,15,),"")</f>
        <v>1.018</v>
      </c>
    </row>
    <row r="1299" spans="1:13" x14ac:dyDescent="0.25">
      <c r="A1299" s="659">
        <v>42922</v>
      </c>
      <c r="B1299" s="1029" t="s">
        <v>19508</v>
      </c>
      <c r="C1299" s="1030" t="s">
        <v>14224</v>
      </c>
      <c r="D1299" s="575">
        <f t="shared" si="46"/>
        <v>39.94</v>
      </c>
      <c r="E1299" s="576">
        <f t="shared" si="47"/>
        <v>32.380000000000003</v>
      </c>
      <c r="I1299" s="1032" t="s">
        <v>19836</v>
      </c>
      <c r="L1299" s="570" t="s">
        <v>5365</v>
      </c>
      <c r="M1299" s="571">
        <f>IFERROR(VLOOKUP(L1299,REAJUSTE!A:O,15,),"")</f>
        <v>1.018</v>
      </c>
    </row>
    <row r="1300" spans="1:13" x14ac:dyDescent="0.25">
      <c r="A1300" s="659">
        <v>42923</v>
      </c>
      <c r="B1300" s="1029" t="s">
        <v>19509</v>
      </c>
      <c r="C1300" s="1030" t="s">
        <v>14224</v>
      </c>
      <c r="D1300" s="575">
        <f t="shared" si="46"/>
        <v>41.47</v>
      </c>
      <c r="E1300" s="576">
        <f t="shared" si="47"/>
        <v>33.619999999999997</v>
      </c>
      <c r="I1300" s="1032" t="s">
        <v>19837</v>
      </c>
      <c r="L1300" s="570" t="s">
        <v>5365</v>
      </c>
      <c r="M1300" s="571">
        <f>IFERROR(VLOOKUP(L1300,REAJUSTE!A:O,15,),"")</f>
        <v>1.018</v>
      </c>
    </row>
    <row r="1301" spans="1:13" x14ac:dyDescent="0.25">
      <c r="A1301" s="659">
        <v>42924</v>
      </c>
      <c r="B1301" s="1029" t="s">
        <v>19510</v>
      </c>
      <c r="C1301" s="1030" t="s">
        <v>14224</v>
      </c>
      <c r="D1301" s="575">
        <f t="shared" si="46"/>
        <v>25.43</v>
      </c>
      <c r="E1301" s="576">
        <f t="shared" si="47"/>
        <v>20.62</v>
      </c>
      <c r="I1301" s="1032" t="s">
        <v>19838</v>
      </c>
      <c r="L1301" s="570" t="s">
        <v>5365</v>
      </c>
      <c r="M1301" s="571">
        <f>IFERROR(VLOOKUP(L1301,REAJUSTE!A:O,15,),"")</f>
        <v>1.018</v>
      </c>
    </row>
    <row r="1302" spans="1:13" x14ac:dyDescent="0.25">
      <c r="A1302" s="659">
        <v>42925</v>
      </c>
      <c r="B1302" s="1029" t="s">
        <v>19511</v>
      </c>
      <c r="C1302" s="1030" t="s">
        <v>14224</v>
      </c>
      <c r="D1302" s="575">
        <f t="shared" si="46"/>
        <v>10.36</v>
      </c>
      <c r="E1302" s="576">
        <f t="shared" si="47"/>
        <v>8.4</v>
      </c>
      <c r="I1302" s="1032" t="s">
        <v>19839</v>
      </c>
      <c r="L1302" s="570" t="s">
        <v>5365</v>
      </c>
      <c r="M1302" s="571">
        <f>IFERROR(VLOOKUP(L1302,REAJUSTE!A:O,15,),"")</f>
        <v>1.018</v>
      </c>
    </row>
    <row r="1303" spans="1:13" x14ac:dyDescent="0.25">
      <c r="A1303" s="659">
        <v>42926</v>
      </c>
      <c r="B1303" s="1029" t="s">
        <v>19512</v>
      </c>
      <c r="C1303" s="1030" t="s">
        <v>14224</v>
      </c>
      <c r="D1303" s="575">
        <f t="shared" si="46"/>
        <v>11.7</v>
      </c>
      <c r="E1303" s="576">
        <f t="shared" si="47"/>
        <v>9.48</v>
      </c>
      <c r="I1303" s="1032" t="s">
        <v>19840</v>
      </c>
      <c r="L1303" s="570" t="s">
        <v>5365</v>
      </c>
      <c r="M1303" s="571">
        <f>IFERROR(VLOOKUP(L1303,REAJUSTE!A:O,15,),"")</f>
        <v>1.018</v>
      </c>
    </row>
    <row r="1304" spans="1:13" x14ac:dyDescent="0.25">
      <c r="A1304" s="659">
        <v>42927</v>
      </c>
      <c r="B1304" s="1029" t="s">
        <v>19513</v>
      </c>
      <c r="C1304" s="1030" t="s">
        <v>14224</v>
      </c>
      <c r="D1304" s="575">
        <f t="shared" si="46"/>
        <v>12.81</v>
      </c>
      <c r="E1304" s="576">
        <f t="shared" si="47"/>
        <v>10.38</v>
      </c>
      <c r="I1304" s="1032" t="s">
        <v>19841</v>
      </c>
      <c r="L1304" s="570" t="s">
        <v>5365</v>
      </c>
      <c r="M1304" s="571">
        <f>IFERROR(VLOOKUP(L1304,REAJUSTE!A:O,15,),"")</f>
        <v>1.018</v>
      </c>
    </row>
    <row r="1305" spans="1:13" x14ac:dyDescent="0.25">
      <c r="A1305" s="659">
        <v>42928</v>
      </c>
      <c r="B1305" s="1029" t="s">
        <v>19514</v>
      </c>
      <c r="C1305" s="1030" t="s">
        <v>14224</v>
      </c>
      <c r="D1305" s="575">
        <f t="shared" si="46"/>
        <v>20.6</v>
      </c>
      <c r="E1305" s="576">
        <f t="shared" si="47"/>
        <v>16.7</v>
      </c>
      <c r="I1305" s="1032" t="s">
        <v>19842</v>
      </c>
      <c r="L1305" s="570" t="s">
        <v>5365</v>
      </c>
      <c r="M1305" s="571">
        <f>IFERROR(VLOOKUP(L1305,REAJUSTE!A:O,15,),"")</f>
        <v>1.018</v>
      </c>
    </row>
    <row r="1306" spans="1:13" ht="18" x14ac:dyDescent="0.25">
      <c r="A1306" s="659">
        <v>42942</v>
      </c>
      <c r="B1306" s="141" t="s">
        <v>19515</v>
      </c>
      <c r="C1306" s="1030" t="s">
        <v>14224</v>
      </c>
      <c r="D1306" s="575">
        <f t="shared" si="46"/>
        <v>121.29</v>
      </c>
      <c r="E1306" s="576">
        <f t="shared" si="47"/>
        <v>98.35</v>
      </c>
      <c r="I1306" s="1032" t="s">
        <v>19843</v>
      </c>
      <c r="L1306" s="570" t="s">
        <v>5365</v>
      </c>
      <c r="M1306" s="571">
        <f>IFERROR(VLOOKUP(L1306,REAJUSTE!A:O,15,),"")</f>
        <v>1.018</v>
      </c>
    </row>
    <row r="1307" spans="1:13" x14ac:dyDescent="0.25">
      <c r="A1307" s="659">
        <v>42944</v>
      </c>
      <c r="B1307" s="1029" t="s">
        <v>19516</v>
      </c>
      <c r="C1307" s="1030" t="s">
        <v>18086</v>
      </c>
      <c r="D1307" s="575">
        <f t="shared" si="46"/>
        <v>108.38</v>
      </c>
      <c r="E1307" s="576">
        <f t="shared" si="47"/>
        <v>87.88</v>
      </c>
      <c r="I1307" s="1032" t="s">
        <v>19844</v>
      </c>
      <c r="L1307" s="570" t="s">
        <v>5365</v>
      </c>
      <c r="M1307" s="571">
        <f>IFERROR(VLOOKUP(L1307,REAJUSTE!A:O,15,),"")</f>
        <v>1.018</v>
      </c>
    </row>
    <row r="1308" spans="1:13" x14ac:dyDescent="0.25">
      <c r="A1308" s="659">
        <v>42943</v>
      </c>
      <c r="B1308" s="1029" t="s">
        <v>19517</v>
      </c>
      <c r="C1308" s="1030" t="s">
        <v>18086</v>
      </c>
      <c r="D1308" s="575">
        <f t="shared" si="46"/>
        <v>101.84</v>
      </c>
      <c r="E1308" s="576">
        <f t="shared" si="47"/>
        <v>82.58</v>
      </c>
      <c r="I1308" s="1032" t="s">
        <v>19845</v>
      </c>
      <c r="L1308" s="570" t="s">
        <v>5365</v>
      </c>
      <c r="M1308" s="571">
        <f>IFERROR(VLOOKUP(L1308,REAJUSTE!A:O,15,),"")</f>
        <v>1.018</v>
      </c>
    </row>
    <row r="1309" spans="1:13" x14ac:dyDescent="0.25">
      <c r="A1309" s="659">
        <v>42946</v>
      </c>
      <c r="B1309" s="1029" t="s">
        <v>19518</v>
      </c>
      <c r="C1309" s="1030" t="s">
        <v>18086</v>
      </c>
      <c r="D1309" s="575">
        <f t="shared" si="46"/>
        <v>152.78</v>
      </c>
      <c r="E1309" s="576">
        <f t="shared" si="47"/>
        <v>123.88</v>
      </c>
      <c r="I1309" s="1032" t="s">
        <v>19846</v>
      </c>
      <c r="L1309" s="570" t="s">
        <v>5365</v>
      </c>
      <c r="M1309" s="571">
        <f>IFERROR(VLOOKUP(L1309,REAJUSTE!A:O,15,),"")</f>
        <v>1.018</v>
      </c>
    </row>
    <row r="1310" spans="1:13" x14ac:dyDescent="0.25">
      <c r="A1310" s="659">
        <v>42945</v>
      </c>
      <c r="B1310" s="1029" t="s">
        <v>19519</v>
      </c>
      <c r="C1310" s="1030" t="s">
        <v>18086</v>
      </c>
      <c r="D1310" s="575">
        <f t="shared" si="46"/>
        <v>150.09</v>
      </c>
      <c r="E1310" s="576">
        <f t="shared" si="47"/>
        <v>121.7</v>
      </c>
      <c r="I1310" s="1032" t="s">
        <v>19847</v>
      </c>
      <c r="L1310" s="570" t="s">
        <v>5365</v>
      </c>
      <c r="M1310" s="571">
        <f>IFERROR(VLOOKUP(L1310,REAJUSTE!A:O,15,),"")</f>
        <v>1.018</v>
      </c>
    </row>
    <row r="1311" spans="1:13" x14ac:dyDescent="0.25">
      <c r="A1311" s="659">
        <v>42948</v>
      </c>
      <c r="B1311" s="1029" t="s">
        <v>19520</v>
      </c>
      <c r="C1311" s="1030" t="s">
        <v>18086</v>
      </c>
      <c r="D1311" s="575">
        <f t="shared" si="46"/>
        <v>219.37</v>
      </c>
      <c r="E1311" s="576">
        <f t="shared" si="47"/>
        <v>177.88</v>
      </c>
      <c r="I1311" s="1032" t="s">
        <v>19848</v>
      </c>
      <c r="L1311" s="570" t="s">
        <v>5365</v>
      </c>
      <c r="M1311" s="571">
        <f>IFERROR(VLOOKUP(L1311,REAJUSTE!A:O,15,),"")</f>
        <v>1.018</v>
      </c>
    </row>
    <row r="1312" spans="1:13" x14ac:dyDescent="0.25">
      <c r="A1312" s="659">
        <v>42947</v>
      </c>
      <c r="B1312" s="1029" t="s">
        <v>19521</v>
      </c>
      <c r="C1312" s="1030" t="s">
        <v>18086</v>
      </c>
      <c r="D1312" s="575">
        <f t="shared" si="46"/>
        <v>222.47</v>
      </c>
      <c r="E1312" s="576">
        <f t="shared" si="47"/>
        <v>180.4</v>
      </c>
      <c r="I1312" s="1032" t="s">
        <v>19849</v>
      </c>
      <c r="L1312" s="570" t="s">
        <v>5365</v>
      </c>
      <c r="M1312" s="571">
        <f>IFERROR(VLOOKUP(L1312,REAJUSTE!A:O,15,),"")</f>
        <v>1.018</v>
      </c>
    </row>
    <row r="1313" spans="1:13" x14ac:dyDescent="0.25">
      <c r="A1313" s="659">
        <v>42949</v>
      </c>
      <c r="B1313" s="1029" t="s">
        <v>19522</v>
      </c>
      <c r="C1313" s="1030" t="s">
        <v>18086</v>
      </c>
      <c r="D1313" s="575">
        <f t="shared" si="46"/>
        <v>225.89</v>
      </c>
      <c r="E1313" s="576">
        <f t="shared" si="47"/>
        <v>183.17</v>
      </c>
      <c r="I1313" s="1032" t="s">
        <v>19850</v>
      </c>
      <c r="L1313" s="570" t="s">
        <v>5365</v>
      </c>
      <c r="M1313" s="571">
        <f>IFERROR(VLOOKUP(L1313,REAJUSTE!A:O,15,),"")</f>
        <v>1.018</v>
      </c>
    </row>
    <row r="1314" spans="1:13" x14ac:dyDescent="0.25">
      <c r="A1314" s="659">
        <v>42950</v>
      </c>
      <c r="B1314" s="1029" t="s">
        <v>19523</v>
      </c>
      <c r="C1314" s="1030" t="s">
        <v>18086</v>
      </c>
      <c r="D1314" s="575">
        <f t="shared" si="46"/>
        <v>229.55</v>
      </c>
      <c r="E1314" s="576">
        <f t="shared" si="47"/>
        <v>186.14</v>
      </c>
      <c r="I1314" s="1032" t="s">
        <v>19851</v>
      </c>
      <c r="L1314" s="570" t="s">
        <v>5365</v>
      </c>
      <c r="M1314" s="571">
        <f>IFERROR(VLOOKUP(L1314,REAJUSTE!A:O,15,),"")</f>
        <v>1.018</v>
      </c>
    </row>
    <row r="1315" spans="1:13" x14ac:dyDescent="0.25">
      <c r="A1315" s="659">
        <v>42951</v>
      </c>
      <c r="B1315" s="1029" t="s">
        <v>19524</v>
      </c>
      <c r="C1315" s="1030" t="s">
        <v>18086</v>
      </c>
      <c r="D1315" s="575">
        <f t="shared" si="46"/>
        <v>277.52</v>
      </c>
      <c r="E1315" s="576">
        <f t="shared" si="47"/>
        <v>225.04</v>
      </c>
      <c r="I1315" s="1032" t="s">
        <v>19852</v>
      </c>
      <c r="L1315" s="570" t="s">
        <v>5365</v>
      </c>
      <c r="M1315" s="571">
        <f>IFERROR(VLOOKUP(L1315,REAJUSTE!A:O,15,),"")</f>
        <v>1.018</v>
      </c>
    </row>
    <row r="1316" spans="1:13" x14ac:dyDescent="0.25">
      <c r="A1316" s="659">
        <v>42952</v>
      </c>
      <c r="B1316" s="1029" t="s">
        <v>19525</v>
      </c>
      <c r="C1316" s="1030" t="s">
        <v>18086</v>
      </c>
      <c r="D1316" s="575">
        <f t="shared" si="46"/>
        <v>285.68</v>
      </c>
      <c r="E1316" s="576">
        <f t="shared" si="47"/>
        <v>231.65</v>
      </c>
      <c r="I1316" s="1032" t="s">
        <v>19853</v>
      </c>
      <c r="L1316" s="570" t="s">
        <v>5365</v>
      </c>
      <c r="M1316" s="571">
        <f>IFERROR(VLOOKUP(L1316,REAJUSTE!A:O,15,),"")</f>
        <v>1.018</v>
      </c>
    </row>
    <row r="1317" spans="1:13" x14ac:dyDescent="0.25">
      <c r="A1317" s="659">
        <v>42953</v>
      </c>
      <c r="B1317" s="1029" t="s">
        <v>19526</v>
      </c>
      <c r="C1317" s="1030" t="s">
        <v>18086</v>
      </c>
      <c r="D1317" s="575">
        <f t="shared" si="46"/>
        <v>481.49</v>
      </c>
      <c r="E1317" s="576">
        <f t="shared" si="47"/>
        <v>390.43</v>
      </c>
      <c r="I1317" s="1032" t="s">
        <v>19854</v>
      </c>
      <c r="L1317" s="570" t="s">
        <v>5365</v>
      </c>
      <c r="M1317" s="571">
        <f>IFERROR(VLOOKUP(L1317,REAJUSTE!A:O,15,),"")</f>
        <v>1.018</v>
      </c>
    </row>
    <row r="1318" spans="1:13" x14ac:dyDescent="0.25">
      <c r="A1318" s="659">
        <v>42954</v>
      </c>
      <c r="B1318" s="1029" t="s">
        <v>19527</v>
      </c>
      <c r="C1318" s="1030" t="s">
        <v>18086</v>
      </c>
      <c r="D1318" s="575">
        <f t="shared" si="46"/>
        <v>507.39</v>
      </c>
      <c r="E1318" s="576">
        <f t="shared" si="47"/>
        <v>411.44</v>
      </c>
      <c r="I1318" s="1032" t="s">
        <v>19855</v>
      </c>
      <c r="L1318" s="570" t="s">
        <v>5365</v>
      </c>
      <c r="M1318" s="571">
        <f>IFERROR(VLOOKUP(L1318,REAJUSTE!A:O,15,),"")</f>
        <v>1.018</v>
      </c>
    </row>
    <row r="1319" spans="1:13" x14ac:dyDescent="0.25">
      <c r="A1319" s="659">
        <v>42955</v>
      </c>
      <c r="B1319" s="1029" t="s">
        <v>19528</v>
      </c>
      <c r="C1319" s="1030" t="s">
        <v>18086</v>
      </c>
      <c r="D1319" s="575">
        <f t="shared" si="46"/>
        <v>399.67</v>
      </c>
      <c r="E1319" s="576">
        <f t="shared" si="47"/>
        <v>324.08999999999997</v>
      </c>
      <c r="I1319" s="1032" t="s">
        <v>19856</v>
      </c>
      <c r="L1319" s="570" t="s">
        <v>5365</v>
      </c>
      <c r="M1319" s="571">
        <f>IFERROR(VLOOKUP(L1319,REAJUSTE!A:O,15,),"")</f>
        <v>1.018</v>
      </c>
    </row>
    <row r="1320" spans="1:13" x14ac:dyDescent="0.25">
      <c r="A1320" s="659">
        <v>42956</v>
      </c>
      <c r="B1320" s="1029" t="s">
        <v>19529</v>
      </c>
      <c r="C1320" s="1030" t="s">
        <v>18086</v>
      </c>
      <c r="D1320" s="575">
        <f t="shared" si="46"/>
        <v>150.09</v>
      </c>
      <c r="E1320" s="576">
        <f t="shared" si="47"/>
        <v>121.7</v>
      </c>
      <c r="I1320" s="1032" t="s">
        <v>19847</v>
      </c>
      <c r="L1320" s="570" t="s">
        <v>5365</v>
      </c>
      <c r="M1320" s="571">
        <f>IFERROR(VLOOKUP(L1320,REAJUSTE!A:O,15,),"")</f>
        <v>1.018</v>
      </c>
    </row>
    <row r="1321" spans="1:13" ht="18" x14ac:dyDescent="0.25">
      <c r="A1321" s="659">
        <v>42957</v>
      </c>
      <c r="B1321" s="141" t="s">
        <v>19530</v>
      </c>
      <c r="C1321" s="1030" t="s">
        <v>18086</v>
      </c>
      <c r="D1321" s="575">
        <f t="shared" si="46"/>
        <v>341.68</v>
      </c>
      <c r="E1321" s="576">
        <f t="shared" si="47"/>
        <v>277.06</v>
      </c>
      <c r="I1321" s="1032" t="s">
        <v>19857</v>
      </c>
      <c r="L1321" s="570" t="s">
        <v>5365</v>
      </c>
      <c r="M1321" s="571">
        <f>IFERROR(VLOOKUP(L1321,REAJUSTE!A:O,15,),"")</f>
        <v>1.018</v>
      </c>
    </row>
    <row r="1322" spans="1:13" ht="18" x14ac:dyDescent="0.25">
      <c r="A1322" s="659">
        <v>42958</v>
      </c>
      <c r="B1322" s="141" t="s">
        <v>19531</v>
      </c>
      <c r="C1322" s="1030" t="s">
        <v>18086</v>
      </c>
      <c r="D1322" s="575">
        <f t="shared" si="46"/>
        <v>406.51</v>
      </c>
      <c r="E1322" s="576">
        <f t="shared" si="47"/>
        <v>329.63</v>
      </c>
      <c r="I1322" s="1032" t="s">
        <v>19858</v>
      </c>
      <c r="L1322" s="570" t="s">
        <v>5365</v>
      </c>
      <c r="M1322" s="571">
        <f>IFERROR(VLOOKUP(L1322,REAJUSTE!A:O,15,),"")</f>
        <v>1.018</v>
      </c>
    </row>
    <row r="1323" spans="1:13" ht="18" x14ac:dyDescent="0.25">
      <c r="A1323" s="659">
        <v>42959</v>
      </c>
      <c r="B1323" s="141" t="s">
        <v>19532</v>
      </c>
      <c r="C1323" s="1030" t="s">
        <v>18086</v>
      </c>
      <c r="D1323" s="575">
        <f t="shared" si="46"/>
        <v>410.19</v>
      </c>
      <c r="E1323" s="576">
        <f t="shared" si="47"/>
        <v>332.62</v>
      </c>
      <c r="I1323" s="1032" t="s">
        <v>19859</v>
      </c>
      <c r="L1323" s="570" t="s">
        <v>5365</v>
      </c>
      <c r="M1323" s="571">
        <f>IFERROR(VLOOKUP(L1323,REAJUSTE!A:O,15,),"")</f>
        <v>1.018</v>
      </c>
    </row>
    <row r="1324" spans="1:13" x14ac:dyDescent="0.25">
      <c r="A1324" s="659">
        <v>42961</v>
      </c>
      <c r="B1324" s="1029" t="s">
        <v>19533</v>
      </c>
      <c r="C1324" s="1030" t="s">
        <v>18086</v>
      </c>
      <c r="D1324" s="575">
        <f t="shared" si="46"/>
        <v>36.18</v>
      </c>
      <c r="E1324" s="576">
        <f t="shared" si="47"/>
        <v>29.33</v>
      </c>
      <c r="I1324" s="1032" t="s">
        <v>19860</v>
      </c>
      <c r="L1324" s="570" t="s">
        <v>5365</v>
      </c>
      <c r="M1324" s="571">
        <f>IFERROR(VLOOKUP(L1324,REAJUSTE!A:O,15,),"")</f>
        <v>1.018</v>
      </c>
    </row>
    <row r="1325" spans="1:13" ht="18" x14ac:dyDescent="0.25">
      <c r="A1325" s="659">
        <v>42962</v>
      </c>
      <c r="B1325" s="141" t="s">
        <v>19534</v>
      </c>
      <c r="C1325" s="1030" t="s">
        <v>18086</v>
      </c>
      <c r="D1325" s="575">
        <f t="shared" si="46"/>
        <v>36.18</v>
      </c>
      <c r="E1325" s="576">
        <f t="shared" si="47"/>
        <v>29.33</v>
      </c>
      <c r="I1325" s="1032" t="s">
        <v>19860</v>
      </c>
      <c r="L1325" s="570" t="s">
        <v>5365</v>
      </c>
      <c r="M1325" s="571">
        <f>IFERROR(VLOOKUP(L1325,REAJUSTE!A:O,15,),"")</f>
        <v>1.018</v>
      </c>
    </row>
    <row r="1326" spans="1:13" x14ac:dyDescent="0.25">
      <c r="A1326" s="659">
        <v>42960</v>
      </c>
      <c r="B1326" s="1029" t="s">
        <v>19535</v>
      </c>
      <c r="C1326" s="1030" t="s">
        <v>18086</v>
      </c>
      <c r="D1326" s="575">
        <f t="shared" si="46"/>
        <v>23.65</v>
      </c>
      <c r="E1326" s="576">
        <f t="shared" si="47"/>
        <v>19.170000000000002</v>
      </c>
      <c r="I1326" s="1032" t="s">
        <v>18860</v>
      </c>
      <c r="L1326" s="570" t="s">
        <v>5365</v>
      </c>
      <c r="M1326" s="571">
        <f>IFERROR(VLOOKUP(L1326,REAJUSTE!A:O,15,),"")</f>
        <v>1.018</v>
      </c>
    </row>
    <row r="1327" spans="1:13" ht="18" x14ac:dyDescent="0.25">
      <c r="A1327" s="659">
        <v>42964</v>
      </c>
      <c r="B1327" s="141" t="s">
        <v>19536</v>
      </c>
      <c r="C1327" s="1030" t="s">
        <v>18086</v>
      </c>
      <c r="D1327" s="575">
        <f t="shared" si="46"/>
        <v>38.340000000000003</v>
      </c>
      <c r="E1327" s="576">
        <f t="shared" si="47"/>
        <v>31.08</v>
      </c>
      <c r="I1327" s="1032" t="s">
        <v>19861</v>
      </c>
      <c r="L1327" s="570" t="s">
        <v>5365</v>
      </c>
      <c r="M1327" s="571">
        <f>IFERROR(VLOOKUP(L1327,REAJUSTE!A:O,15,),"")</f>
        <v>1.018</v>
      </c>
    </row>
    <row r="1328" spans="1:13" x14ac:dyDescent="0.25">
      <c r="A1328" s="659">
        <v>42963</v>
      </c>
      <c r="B1328" s="1029" t="s">
        <v>19537</v>
      </c>
      <c r="C1328" s="1030" t="s">
        <v>18086</v>
      </c>
      <c r="D1328" s="575">
        <f t="shared" si="46"/>
        <v>25.7</v>
      </c>
      <c r="E1328" s="576">
        <f t="shared" si="47"/>
        <v>20.84</v>
      </c>
      <c r="I1328" s="1032" t="s">
        <v>19862</v>
      </c>
      <c r="L1328" s="570" t="s">
        <v>5365</v>
      </c>
      <c r="M1328" s="571">
        <f>IFERROR(VLOOKUP(L1328,REAJUSTE!A:O,15,),"")</f>
        <v>1.018</v>
      </c>
    </row>
    <row r="1329" spans="1:13" ht="18" x14ac:dyDescent="0.25">
      <c r="A1329" s="659">
        <v>42966</v>
      </c>
      <c r="B1329" s="141" t="s">
        <v>19538</v>
      </c>
      <c r="C1329" s="1030" t="s">
        <v>18086</v>
      </c>
      <c r="D1329" s="575">
        <f t="shared" si="46"/>
        <v>42.51</v>
      </c>
      <c r="E1329" s="576">
        <f t="shared" si="47"/>
        <v>34.47</v>
      </c>
      <c r="I1329" s="1032" t="s">
        <v>19863</v>
      </c>
      <c r="L1329" s="570" t="s">
        <v>5365</v>
      </c>
      <c r="M1329" s="571">
        <f>IFERROR(VLOOKUP(L1329,REAJUSTE!A:O,15,),"")</f>
        <v>1.018</v>
      </c>
    </row>
    <row r="1330" spans="1:13" x14ac:dyDescent="0.25">
      <c r="A1330" s="659">
        <v>42965</v>
      </c>
      <c r="B1330" s="1029" t="s">
        <v>19539</v>
      </c>
      <c r="C1330" s="1030" t="s">
        <v>18086</v>
      </c>
      <c r="D1330" s="575">
        <f t="shared" si="46"/>
        <v>29.84</v>
      </c>
      <c r="E1330" s="576">
        <f t="shared" si="47"/>
        <v>24.19</v>
      </c>
      <c r="I1330" s="1032" t="s">
        <v>19864</v>
      </c>
      <c r="L1330" s="570" t="s">
        <v>5365</v>
      </c>
      <c r="M1330" s="571">
        <f>IFERROR(VLOOKUP(L1330,REAJUSTE!A:O,15,),"")</f>
        <v>1.018</v>
      </c>
    </row>
    <row r="1331" spans="1:13" ht="18" x14ac:dyDescent="0.25">
      <c r="A1331" s="659">
        <v>42968</v>
      </c>
      <c r="B1331" s="141" t="s">
        <v>19540</v>
      </c>
      <c r="C1331" s="1030" t="s">
        <v>18086</v>
      </c>
      <c r="D1331" s="575">
        <f t="shared" si="46"/>
        <v>54.11</v>
      </c>
      <c r="E1331" s="576">
        <f t="shared" si="47"/>
        <v>43.87</v>
      </c>
      <c r="I1331" s="1032" t="s">
        <v>19865</v>
      </c>
      <c r="L1331" s="570" t="s">
        <v>5365</v>
      </c>
      <c r="M1331" s="571">
        <f>IFERROR(VLOOKUP(L1331,REAJUSTE!A:O,15,),"")</f>
        <v>1.018</v>
      </c>
    </row>
    <row r="1332" spans="1:13" x14ac:dyDescent="0.25">
      <c r="A1332" s="659">
        <v>42967</v>
      </c>
      <c r="B1332" s="1029" t="s">
        <v>19541</v>
      </c>
      <c r="C1332" s="1030" t="s">
        <v>18086</v>
      </c>
      <c r="D1332" s="575">
        <f t="shared" si="46"/>
        <v>43.02</v>
      </c>
      <c r="E1332" s="576">
        <f t="shared" si="47"/>
        <v>34.880000000000003</v>
      </c>
      <c r="I1332" s="1032" t="s">
        <v>19866</v>
      </c>
      <c r="L1332" s="570" t="s">
        <v>5365</v>
      </c>
      <c r="M1332" s="571">
        <f>IFERROR(VLOOKUP(L1332,REAJUSTE!A:O,15,),"")</f>
        <v>1.018</v>
      </c>
    </row>
    <row r="1333" spans="1:13" ht="18" x14ac:dyDescent="0.25">
      <c r="A1333" s="659">
        <v>42970</v>
      </c>
      <c r="B1333" s="141" t="s">
        <v>19542</v>
      </c>
      <c r="C1333" s="1030" t="s">
        <v>18086</v>
      </c>
      <c r="D1333" s="575">
        <f t="shared" si="46"/>
        <v>62.01</v>
      </c>
      <c r="E1333" s="576">
        <f t="shared" si="47"/>
        <v>50.28</v>
      </c>
      <c r="I1333" s="1032" t="s">
        <v>19867</v>
      </c>
      <c r="L1333" s="570" t="s">
        <v>5365</v>
      </c>
      <c r="M1333" s="571">
        <f>IFERROR(VLOOKUP(L1333,REAJUSTE!A:O,15,),"")</f>
        <v>1.018</v>
      </c>
    </row>
    <row r="1334" spans="1:13" x14ac:dyDescent="0.25">
      <c r="A1334" s="659">
        <v>42969</v>
      </c>
      <c r="B1334" s="1029" t="s">
        <v>19543</v>
      </c>
      <c r="C1334" s="1030" t="s">
        <v>18086</v>
      </c>
      <c r="D1334" s="575">
        <f t="shared" si="46"/>
        <v>51.42</v>
      </c>
      <c r="E1334" s="576">
        <f t="shared" si="47"/>
        <v>41.69</v>
      </c>
      <c r="I1334" s="1032" t="s">
        <v>19868</v>
      </c>
      <c r="L1334" s="570" t="s">
        <v>5365</v>
      </c>
      <c r="M1334" s="571">
        <f>IFERROR(VLOOKUP(L1334,REAJUSTE!A:O,15,),"")</f>
        <v>1.018</v>
      </c>
    </row>
    <row r="1335" spans="1:13" ht="18" x14ac:dyDescent="0.25">
      <c r="A1335" s="659">
        <v>42973</v>
      </c>
      <c r="B1335" s="141" t="s">
        <v>19544</v>
      </c>
      <c r="C1335" s="1030" t="s">
        <v>18086</v>
      </c>
      <c r="D1335" s="575">
        <f t="shared" si="46"/>
        <v>73.83</v>
      </c>
      <c r="E1335" s="576">
        <f t="shared" si="47"/>
        <v>59.86</v>
      </c>
      <c r="I1335" s="1032" t="s">
        <v>19869</v>
      </c>
      <c r="L1335" s="570" t="s">
        <v>5365</v>
      </c>
      <c r="M1335" s="571">
        <f>IFERROR(VLOOKUP(L1335,REAJUSTE!A:O,15,),"")</f>
        <v>1.018</v>
      </c>
    </row>
    <row r="1336" spans="1:13" ht="18" x14ac:dyDescent="0.25">
      <c r="A1336" s="659">
        <v>42979</v>
      </c>
      <c r="B1336" s="141" t="s">
        <v>19545</v>
      </c>
      <c r="C1336" s="1030" t="s">
        <v>18086</v>
      </c>
      <c r="D1336" s="575">
        <f t="shared" si="46"/>
        <v>73.83</v>
      </c>
      <c r="E1336" s="576">
        <f t="shared" si="47"/>
        <v>59.86</v>
      </c>
      <c r="I1336" s="1032" t="s">
        <v>19869</v>
      </c>
      <c r="L1336" s="570" t="s">
        <v>5365</v>
      </c>
      <c r="M1336" s="571">
        <f>IFERROR(VLOOKUP(L1336,REAJUSTE!A:O,15,),"")</f>
        <v>1.018</v>
      </c>
    </row>
    <row r="1337" spans="1:13" x14ac:dyDescent="0.25">
      <c r="A1337" s="659">
        <v>42971</v>
      </c>
      <c r="B1337" s="1029" t="s">
        <v>19546</v>
      </c>
      <c r="C1337" s="1030" t="s">
        <v>18086</v>
      </c>
      <c r="D1337" s="575">
        <f t="shared" si="46"/>
        <v>64.38</v>
      </c>
      <c r="E1337" s="576">
        <f t="shared" si="47"/>
        <v>52.2</v>
      </c>
      <c r="I1337" s="1032" t="s">
        <v>19870</v>
      </c>
      <c r="L1337" s="570" t="s">
        <v>5365</v>
      </c>
      <c r="M1337" s="571">
        <f>IFERROR(VLOOKUP(L1337,REAJUSTE!A:O,15,),"")</f>
        <v>1.018</v>
      </c>
    </row>
    <row r="1338" spans="1:13" ht="18" x14ac:dyDescent="0.25">
      <c r="A1338" s="659">
        <v>42981</v>
      </c>
      <c r="B1338" s="141" t="s">
        <v>19547</v>
      </c>
      <c r="C1338" s="1030" t="s">
        <v>18088</v>
      </c>
      <c r="D1338" s="575">
        <f t="shared" si="46"/>
        <v>323.11</v>
      </c>
      <c r="E1338" s="576">
        <f t="shared" si="47"/>
        <v>262</v>
      </c>
      <c r="I1338" s="1032" t="s">
        <v>19871</v>
      </c>
      <c r="L1338" s="570" t="s">
        <v>5365</v>
      </c>
      <c r="M1338" s="571">
        <f>IFERROR(VLOOKUP(L1338,REAJUSTE!A:O,15,),"")</f>
        <v>1.018</v>
      </c>
    </row>
    <row r="1339" spans="1:13" ht="18" x14ac:dyDescent="0.25">
      <c r="A1339" s="659">
        <v>42982</v>
      </c>
      <c r="B1339" s="141" t="s">
        <v>19548</v>
      </c>
      <c r="C1339" s="1030" t="s">
        <v>18086</v>
      </c>
      <c r="D1339" s="575">
        <f t="shared" si="46"/>
        <v>241.83</v>
      </c>
      <c r="E1339" s="576">
        <f t="shared" si="47"/>
        <v>196.09</v>
      </c>
      <c r="I1339" s="1032" t="s">
        <v>19872</v>
      </c>
      <c r="L1339" s="570" t="s">
        <v>5365</v>
      </c>
      <c r="M1339" s="571">
        <f>IFERROR(VLOOKUP(L1339,REAJUSTE!A:O,15,),"")</f>
        <v>1.018</v>
      </c>
    </row>
    <row r="1340" spans="1:13" ht="18" x14ac:dyDescent="0.25">
      <c r="A1340" s="659">
        <v>42987</v>
      </c>
      <c r="B1340" s="141" t="s">
        <v>19549</v>
      </c>
      <c r="C1340" s="1030" t="s">
        <v>18088</v>
      </c>
      <c r="D1340" s="575">
        <f t="shared" si="46"/>
        <v>108.37</v>
      </c>
      <c r="E1340" s="576">
        <f t="shared" si="47"/>
        <v>87.87</v>
      </c>
      <c r="I1340" s="1032" t="s">
        <v>19873</v>
      </c>
      <c r="L1340" s="570" t="s">
        <v>5365</v>
      </c>
      <c r="M1340" s="571">
        <f>IFERROR(VLOOKUP(L1340,REAJUSTE!A:O,15,),"")</f>
        <v>1.018</v>
      </c>
    </row>
    <row r="1341" spans="1:13" ht="18" x14ac:dyDescent="0.25">
      <c r="A1341" s="659">
        <v>42988</v>
      </c>
      <c r="B1341" s="141" t="s">
        <v>19550</v>
      </c>
      <c r="C1341" s="1030" t="s">
        <v>18088</v>
      </c>
      <c r="D1341" s="575">
        <f t="shared" si="46"/>
        <v>91.6</v>
      </c>
      <c r="E1341" s="576">
        <f t="shared" si="47"/>
        <v>74.27</v>
      </c>
      <c r="I1341" s="1032" t="s">
        <v>19874</v>
      </c>
      <c r="L1341" s="570" t="s">
        <v>5365</v>
      </c>
      <c r="M1341" s="571">
        <f>IFERROR(VLOOKUP(L1341,REAJUSTE!A:O,15,),"")</f>
        <v>1.018</v>
      </c>
    </row>
    <row r="1342" spans="1:13" x14ac:dyDescent="0.25">
      <c r="A1342" s="659">
        <v>42989</v>
      </c>
      <c r="B1342" s="1029" t="s">
        <v>19551</v>
      </c>
      <c r="C1342" s="1030" t="s">
        <v>18088</v>
      </c>
      <c r="D1342" s="575">
        <f t="shared" si="46"/>
        <v>12.95</v>
      </c>
      <c r="E1342" s="576">
        <f t="shared" si="47"/>
        <v>10.5</v>
      </c>
      <c r="I1342" s="1032" t="s">
        <v>19005</v>
      </c>
      <c r="L1342" s="570" t="s">
        <v>5365</v>
      </c>
      <c r="M1342" s="571">
        <f>IFERROR(VLOOKUP(L1342,REAJUSTE!A:O,15,),"")</f>
        <v>1.018</v>
      </c>
    </row>
    <row r="1343" spans="1:13" ht="18" x14ac:dyDescent="0.25">
      <c r="A1343" s="659">
        <v>42991</v>
      </c>
      <c r="B1343" s="141" t="s">
        <v>19552</v>
      </c>
      <c r="C1343" s="1030" t="s">
        <v>18088</v>
      </c>
      <c r="D1343" s="575">
        <f t="shared" si="46"/>
        <v>151.44</v>
      </c>
      <c r="E1343" s="576">
        <f t="shared" si="47"/>
        <v>122.8</v>
      </c>
      <c r="I1343" s="1032" t="s">
        <v>19875</v>
      </c>
      <c r="L1343" s="570" t="s">
        <v>5365</v>
      </c>
      <c r="M1343" s="571">
        <f>IFERROR(VLOOKUP(L1343,REAJUSTE!A:O,15,),"")</f>
        <v>1.018</v>
      </c>
    </row>
    <row r="1344" spans="1:13" ht="18" x14ac:dyDescent="0.25">
      <c r="A1344" s="659">
        <v>42992</v>
      </c>
      <c r="B1344" s="1029" t="s">
        <v>19553</v>
      </c>
      <c r="C1344" s="1030" t="s">
        <v>18088</v>
      </c>
      <c r="D1344" s="575">
        <f t="shared" si="46"/>
        <v>129.94999999999999</v>
      </c>
      <c r="E1344" s="576">
        <f t="shared" si="47"/>
        <v>105.37</v>
      </c>
      <c r="I1344" s="1032" t="s">
        <v>19876</v>
      </c>
      <c r="L1344" s="570" t="s">
        <v>5365</v>
      </c>
      <c r="M1344" s="571">
        <f>IFERROR(VLOOKUP(L1344,REAJUSTE!A:O,15,),"")</f>
        <v>1.018</v>
      </c>
    </row>
    <row r="1345" spans="1:13" ht="18" x14ac:dyDescent="0.25">
      <c r="A1345" s="659">
        <v>42993</v>
      </c>
      <c r="B1345" s="141" t="s">
        <v>19554</v>
      </c>
      <c r="C1345" s="1030" t="s">
        <v>18088</v>
      </c>
      <c r="D1345" s="575">
        <f t="shared" si="46"/>
        <v>111.22</v>
      </c>
      <c r="E1345" s="576">
        <f t="shared" si="47"/>
        <v>90.18</v>
      </c>
      <c r="I1345" s="1032" t="s">
        <v>19877</v>
      </c>
      <c r="L1345" s="570" t="s">
        <v>5365</v>
      </c>
      <c r="M1345" s="571">
        <f>IFERROR(VLOOKUP(L1345,REAJUSTE!A:O,15,),"")</f>
        <v>1.018</v>
      </c>
    </row>
    <row r="1346" spans="1:13" ht="18" x14ac:dyDescent="0.25">
      <c r="A1346" s="659">
        <v>42994</v>
      </c>
      <c r="B1346" s="141" t="s">
        <v>19555</v>
      </c>
      <c r="C1346" s="1030" t="s">
        <v>18088</v>
      </c>
      <c r="D1346" s="575">
        <f t="shared" si="46"/>
        <v>213.73</v>
      </c>
      <c r="E1346" s="576">
        <f t="shared" si="47"/>
        <v>173.31</v>
      </c>
      <c r="I1346" s="1032" t="s">
        <v>19878</v>
      </c>
      <c r="L1346" s="570" t="s">
        <v>5365</v>
      </c>
      <c r="M1346" s="571">
        <f>IFERROR(VLOOKUP(L1346,REAJUSTE!A:O,15,),"")</f>
        <v>1.018</v>
      </c>
    </row>
    <row r="1347" spans="1:13" ht="18" x14ac:dyDescent="0.25">
      <c r="A1347" s="659">
        <v>43070</v>
      </c>
      <c r="B1347" s="141" t="s">
        <v>19556</v>
      </c>
      <c r="C1347" s="1030" t="s">
        <v>18088</v>
      </c>
      <c r="D1347" s="575">
        <f t="shared" si="46"/>
        <v>367.95</v>
      </c>
      <c r="E1347" s="576">
        <f t="shared" si="47"/>
        <v>298.37</v>
      </c>
      <c r="I1347" s="1032" t="s">
        <v>19879</v>
      </c>
      <c r="L1347" s="570" t="s">
        <v>5365</v>
      </c>
      <c r="M1347" s="571">
        <f>IFERROR(VLOOKUP(L1347,REAJUSTE!A:O,15,),"")</f>
        <v>1.018</v>
      </c>
    </row>
    <row r="1348" spans="1:13" x14ac:dyDescent="0.25">
      <c r="A1348" s="659">
        <v>42996</v>
      </c>
      <c r="B1348" s="1029" t="s">
        <v>19557</v>
      </c>
      <c r="C1348" s="1030" t="s">
        <v>18086</v>
      </c>
      <c r="D1348" s="575">
        <f t="shared" si="46"/>
        <v>673.17</v>
      </c>
      <c r="E1348" s="576">
        <f t="shared" si="47"/>
        <v>545.87</v>
      </c>
      <c r="I1348" s="1032" t="s">
        <v>19880</v>
      </c>
      <c r="L1348" s="570" t="s">
        <v>5365</v>
      </c>
      <c r="M1348" s="571">
        <f>IFERROR(VLOOKUP(L1348,REAJUSTE!A:O,15,),"")</f>
        <v>1.018</v>
      </c>
    </row>
    <row r="1349" spans="1:13" x14ac:dyDescent="0.25">
      <c r="A1349" s="659">
        <v>43012</v>
      </c>
      <c r="B1349" s="1029" t="s">
        <v>19558</v>
      </c>
      <c r="C1349" s="1030" t="s">
        <v>18088</v>
      </c>
      <c r="D1349" s="575">
        <f t="shared" si="46"/>
        <v>12.79</v>
      </c>
      <c r="E1349" s="576">
        <f t="shared" si="47"/>
        <v>10.37</v>
      </c>
      <c r="I1349" s="1032" t="s">
        <v>19881</v>
      </c>
      <c r="L1349" s="570" t="s">
        <v>5365</v>
      </c>
      <c r="M1349" s="571">
        <f>IFERROR(VLOOKUP(L1349,REAJUSTE!A:O,15,),"")</f>
        <v>1.018</v>
      </c>
    </row>
    <row r="1350" spans="1:13" ht="18" x14ac:dyDescent="0.25">
      <c r="A1350" s="659">
        <v>43011</v>
      </c>
      <c r="B1350" s="141" t="s">
        <v>19559</v>
      </c>
      <c r="C1350" s="1030" t="s">
        <v>18088</v>
      </c>
      <c r="D1350" s="575">
        <f t="shared" si="46"/>
        <v>8.3000000000000007</v>
      </c>
      <c r="E1350" s="576">
        <f t="shared" si="47"/>
        <v>6.73</v>
      </c>
      <c r="I1350" s="1032" t="s">
        <v>19882</v>
      </c>
      <c r="L1350" s="570" t="s">
        <v>5365</v>
      </c>
      <c r="M1350" s="571">
        <f>IFERROR(VLOOKUP(L1350,REAJUSTE!A:O,15,),"")</f>
        <v>1.018</v>
      </c>
    </row>
    <row r="1351" spans="1:13" x14ac:dyDescent="0.25">
      <c r="A1351" s="659">
        <v>43003</v>
      </c>
      <c r="B1351" s="1029" t="s">
        <v>19560</v>
      </c>
      <c r="C1351" s="1030" t="s">
        <v>18086</v>
      </c>
      <c r="D1351" s="575">
        <f t="shared" si="46"/>
        <v>218.65</v>
      </c>
      <c r="E1351" s="576">
        <f t="shared" si="47"/>
        <v>177.3</v>
      </c>
      <c r="I1351" s="1032" t="s">
        <v>19883</v>
      </c>
      <c r="L1351" s="570" t="s">
        <v>5365</v>
      </c>
      <c r="M1351" s="571">
        <f>IFERROR(VLOOKUP(L1351,REAJUSTE!A:O,15,),"")</f>
        <v>1.018</v>
      </c>
    </row>
    <row r="1352" spans="1:13" x14ac:dyDescent="0.25">
      <c r="A1352" s="659">
        <v>43004</v>
      </c>
      <c r="B1352" s="1029" t="s">
        <v>19561</v>
      </c>
      <c r="C1352" s="1030" t="s">
        <v>18088</v>
      </c>
      <c r="D1352" s="575">
        <f t="shared" si="46"/>
        <v>61.78</v>
      </c>
      <c r="E1352" s="576">
        <f t="shared" si="47"/>
        <v>50.09</v>
      </c>
      <c r="I1352" s="1032" t="s">
        <v>19884</v>
      </c>
      <c r="L1352" s="570" t="s">
        <v>5365</v>
      </c>
      <c r="M1352" s="571">
        <f>IFERROR(VLOOKUP(L1352,REAJUSTE!A:O,15,),"")</f>
        <v>1.018</v>
      </c>
    </row>
    <row r="1353" spans="1:13" x14ac:dyDescent="0.25">
      <c r="A1353" s="659">
        <v>43005</v>
      </c>
      <c r="B1353" s="1029" t="s">
        <v>19562</v>
      </c>
      <c r="C1353" s="1030" t="s">
        <v>14224</v>
      </c>
      <c r="D1353" s="575">
        <f t="shared" si="46"/>
        <v>55.37</v>
      </c>
      <c r="E1353" s="576">
        <f t="shared" si="47"/>
        <v>44.89</v>
      </c>
      <c r="I1353" s="1032" t="s">
        <v>19885</v>
      </c>
      <c r="L1353" s="570" t="s">
        <v>5365</v>
      </c>
      <c r="M1353" s="571">
        <f>IFERROR(VLOOKUP(L1353,REAJUSTE!A:O,15,),"")</f>
        <v>1.018</v>
      </c>
    </row>
    <row r="1354" spans="1:13" x14ac:dyDescent="0.25">
      <c r="A1354" s="659">
        <v>43006</v>
      </c>
      <c r="B1354" s="1029" t="s">
        <v>19563</v>
      </c>
      <c r="C1354" s="1030" t="s">
        <v>14224</v>
      </c>
      <c r="D1354" s="575">
        <f t="shared" si="46"/>
        <v>89.49</v>
      </c>
      <c r="E1354" s="576">
        <f t="shared" si="47"/>
        <v>72.56</v>
      </c>
      <c r="I1354" s="1032" t="s">
        <v>18866</v>
      </c>
      <c r="L1354" s="570" t="s">
        <v>5365</v>
      </c>
      <c r="M1354" s="571">
        <f>IFERROR(VLOOKUP(L1354,REAJUSTE!A:O,15,),"")</f>
        <v>1.018</v>
      </c>
    </row>
    <row r="1355" spans="1:13" x14ac:dyDescent="0.25">
      <c r="A1355" s="659">
        <v>43007</v>
      </c>
      <c r="B1355" s="1029" t="s">
        <v>19564</v>
      </c>
      <c r="C1355" s="1030" t="s">
        <v>14224</v>
      </c>
      <c r="D1355" s="575">
        <f t="shared" si="46"/>
        <v>29.14</v>
      </c>
      <c r="E1355" s="576">
        <f t="shared" si="47"/>
        <v>23.62</v>
      </c>
      <c r="I1355" s="1032" t="s">
        <v>19886</v>
      </c>
      <c r="L1355" s="570" t="s">
        <v>5365</v>
      </c>
      <c r="M1355" s="571">
        <f>IFERROR(VLOOKUP(L1355,REAJUSTE!A:O,15,),"")</f>
        <v>1.018</v>
      </c>
    </row>
    <row r="1356" spans="1:13" x14ac:dyDescent="0.25">
      <c r="A1356" s="659">
        <v>43008</v>
      </c>
      <c r="B1356" s="1029" t="s">
        <v>19565</v>
      </c>
      <c r="C1356" s="1030" t="s">
        <v>14224</v>
      </c>
      <c r="D1356" s="575">
        <f t="shared" si="46"/>
        <v>81.59</v>
      </c>
      <c r="E1356" s="576">
        <f t="shared" si="47"/>
        <v>66.16</v>
      </c>
      <c r="I1356" s="1032" t="s">
        <v>19887</v>
      </c>
      <c r="L1356" s="570" t="s">
        <v>5365</v>
      </c>
      <c r="M1356" s="571">
        <f>IFERROR(VLOOKUP(L1356,REAJUSTE!A:O,15,),"")</f>
        <v>1.018</v>
      </c>
    </row>
    <row r="1357" spans="1:13" x14ac:dyDescent="0.25">
      <c r="A1357" s="659">
        <v>43009</v>
      </c>
      <c r="B1357" s="1029" t="s">
        <v>19566</v>
      </c>
      <c r="C1357" s="1030" t="s">
        <v>18088</v>
      </c>
      <c r="D1357" s="575">
        <f t="shared" si="46"/>
        <v>167.65</v>
      </c>
      <c r="E1357" s="576">
        <f t="shared" si="47"/>
        <v>135.94</v>
      </c>
      <c r="I1357" s="1032" t="s">
        <v>19888</v>
      </c>
      <c r="L1357" s="570" t="s">
        <v>5365</v>
      </c>
      <c r="M1357" s="571">
        <f>IFERROR(VLOOKUP(L1357,REAJUSTE!A:O,15,),"")</f>
        <v>1.018</v>
      </c>
    </row>
    <row r="1358" spans="1:13" ht="18" x14ac:dyDescent="0.25">
      <c r="A1358" s="659">
        <v>43018</v>
      </c>
      <c r="B1358" s="141" t="s">
        <v>19567</v>
      </c>
      <c r="C1358" s="1030" t="s">
        <v>14224</v>
      </c>
      <c r="D1358" s="575">
        <f t="shared" ref="D1358:D1420" si="48">TRUNC(I1358*M1358,2)</f>
        <v>96.6</v>
      </c>
      <c r="E1358" s="576">
        <f t="shared" ref="E1358:E1420" si="49">TRUNC(D1358/1.2332,2)</f>
        <v>78.33</v>
      </c>
      <c r="I1358" s="1032" t="s">
        <v>19889</v>
      </c>
      <c r="L1358" s="570" t="s">
        <v>5365</v>
      </c>
      <c r="M1358" s="571">
        <f>IFERROR(VLOOKUP(L1358,REAJUSTE!A:O,15,),"")</f>
        <v>1.018</v>
      </c>
    </row>
    <row r="1359" spans="1:13" ht="18" x14ac:dyDescent="0.25">
      <c r="A1359" s="659">
        <v>43026</v>
      </c>
      <c r="B1359" s="141" t="s">
        <v>19568</v>
      </c>
      <c r="C1359" s="1030" t="s">
        <v>14224</v>
      </c>
      <c r="D1359" s="575">
        <f t="shared" si="48"/>
        <v>38.69</v>
      </c>
      <c r="E1359" s="576">
        <f t="shared" si="49"/>
        <v>31.37</v>
      </c>
      <c r="I1359" s="1032" t="s">
        <v>19890</v>
      </c>
      <c r="L1359" s="570" t="s">
        <v>5365</v>
      </c>
      <c r="M1359" s="571">
        <f>IFERROR(VLOOKUP(L1359,REAJUSTE!A:O,15,),"")</f>
        <v>1.018</v>
      </c>
    </row>
    <row r="1360" spans="1:13" ht="18" x14ac:dyDescent="0.25">
      <c r="A1360" s="659">
        <v>43033</v>
      </c>
      <c r="B1360" s="141" t="s">
        <v>19569</v>
      </c>
      <c r="C1360" s="1030" t="s">
        <v>14186</v>
      </c>
      <c r="D1360" s="575">
        <f t="shared" si="48"/>
        <v>1656.75</v>
      </c>
      <c r="E1360" s="576">
        <f t="shared" si="49"/>
        <v>1343.45</v>
      </c>
      <c r="I1360" s="1032" t="s">
        <v>19891</v>
      </c>
      <c r="L1360" s="570" t="s">
        <v>5365</v>
      </c>
      <c r="M1360" s="571">
        <f>IFERROR(VLOOKUP(L1360,REAJUSTE!A:O,15,),"")</f>
        <v>1.018</v>
      </c>
    </row>
    <row r="1361" spans="1:13" x14ac:dyDescent="0.25">
      <c r="A1361" s="659">
        <v>43037</v>
      </c>
      <c r="B1361" s="1029" t="s">
        <v>19570</v>
      </c>
      <c r="C1361" s="1030" t="s">
        <v>18086</v>
      </c>
      <c r="D1361" s="575">
        <f t="shared" si="48"/>
        <v>119.01</v>
      </c>
      <c r="E1361" s="576">
        <f t="shared" si="49"/>
        <v>96.5</v>
      </c>
      <c r="I1361" s="1032" t="s">
        <v>19892</v>
      </c>
      <c r="L1361" s="570" t="s">
        <v>5365</v>
      </c>
      <c r="M1361" s="571">
        <f>IFERROR(VLOOKUP(L1361,REAJUSTE!A:O,15,),"")</f>
        <v>1.018</v>
      </c>
    </row>
    <row r="1362" spans="1:13" x14ac:dyDescent="0.25">
      <c r="A1362" s="659">
        <v>43038</v>
      </c>
      <c r="B1362" s="1029" t="s">
        <v>19571</v>
      </c>
      <c r="C1362" s="1030" t="s">
        <v>14186</v>
      </c>
      <c r="D1362" s="575">
        <f t="shared" si="48"/>
        <v>182.44</v>
      </c>
      <c r="E1362" s="576">
        <f t="shared" si="49"/>
        <v>147.94</v>
      </c>
      <c r="I1362" s="1032" t="s">
        <v>19893</v>
      </c>
      <c r="L1362" s="570" t="s">
        <v>5365</v>
      </c>
      <c r="M1362" s="571">
        <f>IFERROR(VLOOKUP(L1362,REAJUSTE!A:O,15,),"")</f>
        <v>1.018</v>
      </c>
    </row>
    <row r="1363" spans="1:13" x14ac:dyDescent="0.25">
      <c r="A1363" s="659">
        <v>43039</v>
      </c>
      <c r="B1363" s="1029" t="s">
        <v>19572</v>
      </c>
      <c r="C1363" s="1030" t="s">
        <v>18088</v>
      </c>
      <c r="D1363" s="575">
        <f t="shared" si="48"/>
        <v>7.95</v>
      </c>
      <c r="E1363" s="576">
        <f t="shared" si="49"/>
        <v>6.44</v>
      </c>
      <c r="I1363" s="1032" t="s">
        <v>19894</v>
      </c>
      <c r="L1363" s="570" t="s">
        <v>5365</v>
      </c>
      <c r="M1363" s="571">
        <f>IFERROR(VLOOKUP(L1363,REAJUSTE!A:O,15,),"")</f>
        <v>1.018</v>
      </c>
    </row>
    <row r="1364" spans="1:13" ht="18" x14ac:dyDescent="0.25">
      <c r="A1364" s="659">
        <v>43040</v>
      </c>
      <c r="B1364" s="141" t="s">
        <v>19573</v>
      </c>
      <c r="C1364" s="1030" t="s">
        <v>18088</v>
      </c>
      <c r="D1364" s="575">
        <f t="shared" si="48"/>
        <v>61.06</v>
      </c>
      <c r="E1364" s="576">
        <f t="shared" si="49"/>
        <v>49.51</v>
      </c>
      <c r="I1364" s="1032" t="s">
        <v>19895</v>
      </c>
      <c r="L1364" s="570" t="s">
        <v>5365</v>
      </c>
      <c r="M1364" s="571">
        <f>IFERROR(VLOOKUP(L1364,REAJUSTE!A:O,15,),"")</f>
        <v>1.018</v>
      </c>
    </row>
    <row r="1365" spans="1:13" x14ac:dyDescent="0.25">
      <c r="A1365" s="659">
        <v>43042</v>
      </c>
      <c r="B1365" s="1029" t="s">
        <v>19574</v>
      </c>
      <c r="C1365" s="1030" t="s">
        <v>18088</v>
      </c>
      <c r="D1365" s="575">
        <f t="shared" si="48"/>
        <v>5.39</v>
      </c>
      <c r="E1365" s="576">
        <f t="shared" si="49"/>
        <v>4.37</v>
      </c>
      <c r="I1365" s="1032" t="s">
        <v>19896</v>
      </c>
      <c r="L1365" s="570" t="s">
        <v>5365</v>
      </c>
      <c r="M1365" s="571">
        <f>IFERROR(VLOOKUP(L1365,REAJUSTE!A:O,15,),"")</f>
        <v>1.018</v>
      </c>
    </row>
    <row r="1366" spans="1:13" x14ac:dyDescent="0.25">
      <c r="A1366" s="659">
        <v>43043</v>
      </c>
      <c r="B1366" s="1029" t="s">
        <v>19575</v>
      </c>
      <c r="C1366" s="1030" t="s">
        <v>14186</v>
      </c>
      <c r="D1366" s="575">
        <f t="shared" si="48"/>
        <v>3829.85</v>
      </c>
      <c r="E1366" s="576">
        <f t="shared" si="49"/>
        <v>3105.61</v>
      </c>
      <c r="I1366" s="1032" t="s">
        <v>19897</v>
      </c>
      <c r="L1366" s="570" t="s">
        <v>5365</v>
      </c>
      <c r="M1366" s="571">
        <f>IFERROR(VLOOKUP(L1366,REAJUSTE!A:O,15,),"")</f>
        <v>1.018</v>
      </c>
    </row>
    <row r="1367" spans="1:13" x14ac:dyDescent="0.25">
      <c r="A1367" s="659">
        <v>43044</v>
      </c>
      <c r="B1367" s="1029" t="s">
        <v>19576</v>
      </c>
      <c r="C1367" s="1030" t="s">
        <v>14186</v>
      </c>
      <c r="D1367" s="575">
        <f t="shared" si="48"/>
        <v>4454.59</v>
      </c>
      <c r="E1367" s="576">
        <f t="shared" si="49"/>
        <v>3612.22</v>
      </c>
      <c r="I1367" s="1032" t="s">
        <v>19898</v>
      </c>
      <c r="L1367" s="570" t="s">
        <v>5365</v>
      </c>
      <c r="M1367" s="571">
        <f>IFERROR(VLOOKUP(L1367,REAJUSTE!A:O,15,),"")</f>
        <v>1.018</v>
      </c>
    </row>
    <row r="1368" spans="1:13" x14ac:dyDescent="0.25">
      <c r="A1368" s="659">
        <v>41169</v>
      </c>
      <c r="B1368" s="1029" t="s">
        <v>19577</v>
      </c>
      <c r="C1368" s="1030" t="s">
        <v>14186</v>
      </c>
      <c r="D1368" s="575">
        <f t="shared" si="48"/>
        <v>5284.42</v>
      </c>
      <c r="E1368" s="576">
        <f t="shared" si="49"/>
        <v>4285.12</v>
      </c>
      <c r="I1368" s="1032" t="s">
        <v>19899</v>
      </c>
      <c r="L1368" s="570" t="s">
        <v>5365</v>
      </c>
      <c r="M1368" s="571">
        <f>IFERROR(VLOOKUP(L1368,REAJUSTE!A:O,15,),"")</f>
        <v>1.018</v>
      </c>
    </row>
    <row r="1369" spans="1:13" x14ac:dyDescent="0.25">
      <c r="A1369" s="659">
        <v>41170</v>
      </c>
      <c r="B1369" s="1029" t="s">
        <v>19578</v>
      </c>
      <c r="C1369" s="1030" t="s">
        <v>14186</v>
      </c>
      <c r="D1369" s="575">
        <f t="shared" si="48"/>
        <v>5823.9</v>
      </c>
      <c r="E1369" s="576">
        <f t="shared" si="49"/>
        <v>4722.59</v>
      </c>
      <c r="I1369" s="1032" t="s">
        <v>19900</v>
      </c>
      <c r="L1369" s="570" t="s">
        <v>5365</v>
      </c>
      <c r="M1369" s="571">
        <f>IFERROR(VLOOKUP(L1369,REAJUSTE!A:O,15,),"")</f>
        <v>1.018</v>
      </c>
    </row>
    <row r="1370" spans="1:13" x14ac:dyDescent="0.25">
      <c r="A1370" s="659">
        <v>41171</v>
      </c>
      <c r="B1370" s="1029" t="s">
        <v>19579</v>
      </c>
      <c r="C1370" s="1030" t="s">
        <v>14186</v>
      </c>
      <c r="D1370" s="575">
        <f t="shared" si="48"/>
        <v>6976.25</v>
      </c>
      <c r="E1370" s="576">
        <f t="shared" si="49"/>
        <v>5657.03</v>
      </c>
      <c r="I1370" s="1032" t="s">
        <v>19901</v>
      </c>
      <c r="L1370" s="570" t="s">
        <v>5365</v>
      </c>
      <c r="M1370" s="571">
        <f>IFERROR(VLOOKUP(L1370,REAJUSTE!A:O,15,),"")</f>
        <v>1.018</v>
      </c>
    </row>
    <row r="1371" spans="1:13" x14ac:dyDescent="0.25">
      <c r="A1371" s="659">
        <v>43046</v>
      </c>
      <c r="B1371" s="1029" t="s">
        <v>19580</v>
      </c>
      <c r="C1371" s="1030" t="s">
        <v>14186</v>
      </c>
      <c r="D1371" s="575">
        <f t="shared" si="48"/>
        <v>2175.13</v>
      </c>
      <c r="E1371" s="576">
        <f t="shared" si="49"/>
        <v>1763.8</v>
      </c>
      <c r="I1371" s="1032" t="s">
        <v>19902</v>
      </c>
      <c r="L1371" s="570" t="s">
        <v>5365</v>
      </c>
      <c r="M1371" s="571">
        <f>IFERROR(VLOOKUP(L1371,REAJUSTE!A:O,15,),"")</f>
        <v>1.018</v>
      </c>
    </row>
    <row r="1372" spans="1:13" x14ac:dyDescent="0.25">
      <c r="A1372" s="659">
        <v>43047</v>
      </c>
      <c r="B1372" s="1029" t="s">
        <v>19581</v>
      </c>
      <c r="C1372" s="1030" t="s">
        <v>14186</v>
      </c>
      <c r="D1372" s="575">
        <f t="shared" si="48"/>
        <v>2806.32</v>
      </c>
      <c r="E1372" s="576">
        <f t="shared" si="49"/>
        <v>2275.64</v>
      </c>
      <c r="I1372" s="1032" t="s">
        <v>19903</v>
      </c>
      <c r="L1372" s="570" t="s">
        <v>5365</v>
      </c>
      <c r="M1372" s="571">
        <f>IFERROR(VLOOKUP(L1372,REAJUSTE!A:O,15,),"")</f>
        <v>1.018</v>
      </c>
    </row>
    <row r="1373" spans="1:13" x14ac:dyDescent="0.25">
      <c r="A1373" s="659">
        <v>43048</v>
      </c>
      <c r="B1373" s="1029" t="s">
        <v>19582</v>
      </c>
      <c r="C1373" s="1030" t="s">
        <v>14186</v>
      </c>
      <c r="D1373" s="575">
        <f t="shared" si="48"/>
        <v>3422.7</v>
      </c>
      <c r="E1373" s="576">
        <f t="shared" si="49"/>
        <v>2775.46</v>
      </c>
      <c r="I1373" s="1032" t="s">
        <v>19904</v>
      </c>
      <c r="L1373" s="570" t="s">
        <v>5365</v>
      </c>
      <c r="M1373" s="571">
        <f>IFERROR(VLOOKUP(L1373,REAJUSTE!A:O,15,),"")</f>
        <v>1.018</v>
      </c>
    </row>
    <row r="1374" spans="1:13" ht="18" x14ac:dyDescent="0.25">
      <c r="A1374" s="659">
        <v>43050</v>
      </c>
      <c r="B1374" s="141" t="s">
        <v>19583</v>
      </c>
      <c r="C1374" s="1030" t="s">
        <v>14186</v>
      </c>
      <c r="D1374" s="575">
        <f>TRUNC(I1374*M1374,2)</f>
        <v>5444.3</v>
      </c>
      <c r="E1374" s="576">
        <f t="shared" si="49"/>
        <v>4414.7700000000004</v>
      </c>
      <c r="I1374" s="1032" t="s">
        <v>19905</v>
      </c>
      <c r="L1374" s="570" t="s">
        <v>5365</v>
      </c>
      <c r="M1374" s="571">
        <f>IFERROR(VLOOKUP(L1374,REAJUSTE!A:O,15,),"")</f>
        <v>1.018</v>
      </c>
    </row>
    <row r="1375" spans="1:13" ht="18" x14ac:dyDescent="0.25">
      <c r="A1375" s="659">
        <v>43051</v>
      </c>
      <c r="B1375" s="141" t="s">
        <v>19584</v>
      </c>
      <c r="C1375" s="1030" t="s">
        <v>14186</v>
      </c>
      <c r="D1375" s="575">
        <f t="shared" si="48"/>
        <v>6029.81</v>
      </c>
      <c r="E1375" s="576">
        <f t="shared" si="49"/>
        <v>4889.5600000000004</v>
      </c>
      <c r="I1375" s="1032" t="s">
        <v>19906</v>
      </c>
      <c r="L1375" s="570" t="s">
        <v>5365</v>
      </c>
      <c r="M1375" s="571">
        <f>IFERROR(VLOOKUP(L1375,REAJUSTE!A:O,15,),"")</f>
        <v>1.018</v>
      </c>
    </row>
    <row r="1376" spans="1:13" ht="18" x14ac:dyDescent="0.25">
      <c r="A1376" s="659">
        <v>43052</v>
      </c>
      <c r="B1376" s="141" t="s">
        <v>19585</v>
      </c>
      <c r="C1376" s="1030" t="s">
        <v>14186</v>
      </c>
      <c r="D1376" s="575">
        <f t="shared" si="48"/>
        <v>6615.36</v>
      </c>
      <c r="E1376" s="576">
        <f t="shared" si="49"/>
        <v>5364.38</v>
      </c>
      <c r="I1376" s="1032" t="s">
        <v>19907</v>
      </c>
      <c r="L1376" s="570" t="s">
        <v>5365</v>
      </c>
      <c r="M1376" s="571">
        <f>IFERROR(VLOOKUP(L1376,REAJUSTE!A:O,15,),"")</f>
        <v>1.018</v>
      </c>
    </row>
    <row r="1377" spans="1:13" ht="18" x14ac:dyDescent="0.25">
      <c r="A1377" s="659">
        <v>43053</v>
      </c>
      <c r="B1377" s="141" t="s">
        <v>19586</v>
      </c>
      <c r="C1377" s="1030" t="s">
        <v>14186</v>
      </c>
      <c r="D1377" s="575">
        <f t="shared" si="48"/>
        <v>7200.9</v>
      </c>
      <c r="E1377" s="576">
        <f t="shared" si="49"/>
        <v>5839.19</v>
      </c>
      <c r="I1377" s="1032" t="s">
        <v>19908</v>
      </c>
      <c r="L1377" s="570" t="s">
        <v>5365</v>
      </c>
      <c r="M1377" s="571">
        <f>IFERROR(VLOOKUP(L1377,REAJUSTE!A:O,15,),"")</f>
        <v>1.018</v>
      </c>
    </row>
    <row r="1378" spans="1:13" ht="18" x14ac:dyDescent="0.25">
      <c r="A1378" s="659">
        <v>43054</v>
      </c>
      <c r="B1378" s="141" t="s">
        <v>19587</v>
      </c>
      <c r="C1378" s="1030" t="s">
        <v>18088</v>
      </c>
      <c r="D1378" s="575">
        <f t="shared" si="48"/>
        <v>16.82</v>
      </c>
      <c r="E1378" s="576">
        <f t="shared" si="49"/>
        <v>13.63</v>
      </c>
      <c r="I1378" s="1032" t="s">
        <v>19909</v>
      </c>
      <c r="L1378" s="570" t="s">
        <v>5365</v>
      </c>
      <c r="M1378" s="571">
        <f>IFERROR(VLOOKUP(L1378,REAJUSTE!A:O,15,),"")</f>
        <v>1.018</v>
      </c>
    </row>
    <row r="1379" spans="1:13" ht="18" x14ac:dyDescent="0.25">
      <c r="A1379" s="659">
        <v>43055</v>
      </c>
      <c r="B1379" s="141" t="s">
        <v>19588</v>
      </c>
      <c r="C1379" s="1030" t="s">
        <v>18088</v>
      </c>
      <c r="D1379" s="575">
        <f t="shared" si="48"/>
        <v>13.49</v>
      </c>
      <c r="E1379" s="576">
        <f t="shared" si="49"/>
        <v>10.93</v>
      </c>
      <c r="I1379" s="1032" t="s">
        <v>19910</v>
      </c>
      <c r="L1379" s="570" t="s">
        <v>5365</v>
      </c>
      <c r="M1379" s="571">
        <f>IFERROR(VLOOKUP(L1379,REAJUSTE!A:O,15,),"")</f>
        <v>1.018</v>
      </c>
    </row>
    <row r="1380" spans="1:13" x14ac:dyDescent="0.25">
      <c r="A1380" s="659">
        <v>43056</v>
      </c>
      <c r="B1380" s="1029" t="s">
        <v>19589</v>
      </c>
      <c r="C1380" s="1030" t="s">
        <v>18086</v>
      </c>
      <c r="D1380" s="575">
        <f t="shared" si="48"/>
        <v>64.56</v>
      </c>
      <c r="E1380" s="576">
        <f t="shared" si="49"/>
        <v>52.35</v>
      </c>
      <c r="I1380" s="1032" t="s">
        <v>19911</v>
      </c>
      <c r="L1380" s="570" t="s">
        <v>5365</v>
      </c>
      <c r="M1380" s="571">
        <f>IFERROR(VLOOKUP(L1380,REAJUSTE!A:O,15,),"")</f>
        <v>1.018</v>
      </c>
    </row>
    <row r="1381" spans="1:13" x14ac:dyDescent="0.25">
      <c r="A1381" s="659">
        <v>43058</v>
      </c>
      <c r="B1381" s="1029" t="s">
        <v>19590</v>
      </c>
      <c r="C1381" s="1030" t="s">
        <v>18086</v>
      </c>
      <c r="D1381" s="575">
        <f t="shared" si="48"/>
        <v>155.43</v>
      </c>
      <c r="E1381" s="576">
        <f t="shared" si="49"/>
        <v>126.03</v>
      </c>
      <c r="I1381" s="1032" t="s">
        <v>19912</v>
      </c>
      <c r="L1381" s="570" t="s">
        <v>5365</v>
      </c>
      <c r="M1381" s="571">
        <f>IFERROR(VLOOKUP(L1381,REAJUSTE!A:O,15,),"")</f>
        <v>1.018</v>
      </c>
    </row>
    <row r="1382" spans="1:13" x14ac:dyDescent="0.25">
      <c r="A1382" s="659">
        <v>43057</v>
      </c>
      <c r="B1382" s="1029" t="s">
        <v>19591</v>
      </c>
      <c r="C1382" s="1030" t="s">
        <v>18086</v>
      </c>
      <c r="D1382" s="575">
        <f t="shared" si="48"/>
        <v>107.19</v>
      </c>
      <c r="E1382" s="576">
        <f t="shared" si="49"/>
        <v>86.92</v>
      </c>
      <c r="I1382" s="1032" t="s">
        <v>19913</v>
      </c>
      <c r="L1382" s="570" t="s">
        <v>5365</v>
      </c>
      <c r="M1382" s="571">
        <f>IFERROR(VLOOKUP(L1382,REAJUSTE!A:O,15,),"")</f>
        <v>1.018</v>
      </c>
    </row>
    <row r="1383" spans="1:13" x14ac:dyDescent="0.25">
      <c r="A1383" s="659">
        <v>43059</v>
      </c>
      <c r="B1383" s="1029" t="s">
        <v>19592</v>
      </c>
      <c r="C1383" s="1030" t="s">
        <v>18086</v>
      </c>
      <c r="D1383" s="575">
        <f t="shared" si="48"/>
        <v>67.19</v>
      </c>
      <c r="E1383" s="576">
        <f t="shared" si="49"/>
        <v>54.48</v>
      </c>
      <c r="I1383" s="1032" t="s">
        <v>19914</v>
      </c>
      <c r="L1383" s="570" t="s">
        <v>5365</v>
      </c>
      <c r="M1383" s="571">
        <f>IFERROR(VLOOKUP(L1383,REAJUSTE!A:O,15,),"")</f>
        <v>1.018</v>
      </c>
    </row>
    <row r="1384" spans="1:13" x14ac:dyDescent="0.25">
      <c r="A1384" s="659">
        <v>43060</v>
      </c>
      <c r="B1384" s="1029" t="s">
        <v>19593</v>
      </c>
      <c r="C1384" s="1030" t="s">
        <v>14186</v>
      </c>
      <c r="D1384" s="575">
        <f t="shared" si="48"/>
        <v>1025.82</v>
      </c>
      <c r="E1384" s="576">
        <f t="shared" si="49"/>
        <v>831.83</v>
      </c>
      <c r="I1384" s="1032" t="s">
        <v>19915</v>
      </c>
      <c r="L1384" s="570" t="s">
        <v>5365</v>
      </c>
      <c r="M1384" s="571">
        <f>IFERROR(VLOOKUP(L1384,REAJUSTE!A:O,15,),"")</f>
        <v>1.018</v>
      </c>
    </row>
    <row r="1385" spans="1:13" x14ac:dyDescent="0.25">
      <c r="A1385" s="659">
        <v>43064</v>
      </c>
      <c r="B1385" s="1029" t="s">
        <v>19594</v>
      </c>
      <c r="C1385" s="1030" t="s">
        <v>14224</v>
      </c>
      <c r="D1385" s="575">
        <f t="shared" si="48"/>
        <v>32.479999999999997</v>
      </c>
      <c r="E1385" s="576">
        <f t="shared" si="49"/>
        <v>26.33</v>
      </c>
      <c r="I1385" s="1032" t="s">
        <v>19916</v>
      </c>
      <c r="L1385" s="570" t="s">
        <v>5365</v>
      </c>
      <c r="M1385" s="571">
        <f>IFERROR(VLOOKUP(L1385,REAJUSTE!A:O,15,),"")</f>
        <v>1.018</v>
      </c>
    </row>
    <row r="1386" spans="1:13" x14ac:dyDescent="0.25">
      <c r="A1386" s="659">
        <v>43065</v>
      </c>
      <c r="B1386" s="1029" t="s">
        <v>19595</v>
      </c>
      <c r="C1386" s="1030" t="s">
        <v>14224</v>
      </c>
      <c r="D1386" s="575">
        <f t="shared" si="48"/>
        <v>37.04</v>
      </c>
      <c r="E1386" s="576">
        <f t="shared" si="49"/>
        <v>30.03</v>
      </c>
      <c r="I1386" s="1032" t="s">
        <v>19917</v>
      </c>
      <c r="L1386" s="570" t="s">
        <v>5365</v>
      </c>
      <c r="M1386" s="571">
        <f>IFERROR(VLOOKUP(L1386,REAJUSTE!A:O,15,),"")</f>
        <v>1.018</v>
      </c>
    </row>
    <row r="1387" spans="1:13" x14ac:dyDescent="0.25">
      <c r="A1387" s="659">
        <v>43066</v>
      </c>
      <c r="B1387" s="1029" t="s">
        <v>19596</v>
      </c>
      <c r="C1387" s="1030" t="s">
        <v>14224</v>
      </c>
      <c r="D1387" s="575">
        <f t="shared" si="48"/>
        <v>46.81</v>
      </c>
      <c r="E1387" s="576">
        <f t="shared" si="49"/>
        <v>37.950000000000003</v>
      </c>
      <c r="I1387" s="1032" t="s">
        <v>19918</v>
      </c>
      <c r="L1387" s="570" t="s">
        <v>5365</v>
      </c>
      <c r="M1387" s="571">
        <f>IFERROR(VLOOKUP(L1387,REAJUSTE!A:O,15,),"")</f>
        <v>1.018</v>
      </c>
    </row>
    <row r="1388" spans="1:13" x14ac:dyDescent="0.25">
      <c r="A1388" s="659">
        <v>43067</v>
      </c>
      <c r="B1388" s="1029" t="s">
        <v>19597</v>
      </c>
      <c r="C1388" s="1030" t="s">
        <v>14224</v>
      </c>
      <c r="D1388" s="575">
        <f t="shared" si="48"/>
        <v>94.88</v>
      </c>
      <c r="E1388" s="576">
        <f t="shared" si="49"/>
        <v>76.930000000000007</v>
      </c>
      <c r="I1388" s="1032" t="s">
        <v>19919</v>
      </c>
      <c r="L1388" s="570" t="s">
        <v>5365</v>
      </c>
      <c r="M1388" s="571">
        <f>IFERROR(VLOOKUP(L1388,REAJUSTE!A:O,15,),"")</f>
        <v>1.018</v>
      </c>
    </row>
    <row r="1389" spans="1:13" ht="18" x14ac:dyDescent="0.25">
      <c r="A1389" s="659">
        <v>43063</v>
      </c>
      <c r="B1389" s="141" t="s">
        <v>19598</v>
      </c>
      <c r="C1389" s="1030" t="s">
        <v>14224</v>
      </c>
      <c r="D1389" s="575">
        <f t="shared" si="48"/>
        <v>129.65</v>
      </c>
      <c r="E1389" s="576">
        <f t="shared" si="49"/>
        <v>105.13</v>
      </c>
      <c r="I1389" s="1032" t="s">
        <v>19920</v>
      </c>
      <c r="L1389" s="570" t="s">
        <v>5365</v>
      </c>
      <c r="M1389" s="571">
        <f>IFERROR(VLOOKUP(L1389,REAJUSTE!A:O,15,),"")</f>
        <v>1.018</v>
      </c>
    </row>
    <row r="1390" spans="1:13" x14ac:dyDescent="0.25">
      <c r="A1390" s="659">
        <v>43068</v>
      </c>
      <c r="B1390" s="1029" t="s">
        <v>19599</v>
      </c>
      <c r="C1390" s="1030" t="s">
        <v>14224</v>
      </c>
      <c r="D1390" s="575">
        <f t="shared" si="48"/>
        <v>123.5</v>
      </c>
      <c r="E1390" s="576">
        <f t="shared" si="49"/>
        <v>100.14</v>
      </c>
      <c r="I1390" s="1032" t="s">
        <v>19921</v>
      </c>
      <c r="L1390" s="570" t="s">
        <v>5365</v>
      </c>
      <c r="M1390" s="571">
        <f>IFERROR(VLOOKUP(L1390,REAJUSTE!A:O,15,),"")</f>
        <v>1.018</v>
      </c>
    </row>
    <row r="1391" spans="1:13" x14ac:dyDescent="0.25">
      <c r="A1391" s="659">
        <v>43069</v>
      </c>
      <c r="B1391" s="1029" t="s">
        <v>19600</v>
      </c>
      <c r="C1391" s="1030" t="s">
        <v>14224</v>
      </c>
      <c r="D1391" s="575">
        <f t="shared" si="48"/>
        <v>247.31</v>
      </c>
      <c r="E1391" s="576">
        <f t="shared" si="49"/>
        <v>200.54</v>
      </c>
      <c r="I1391" s="1032" t="s">
        <v>19922</v>
      </c>
      <c r="L1391" s="570" t="s">
        <v>5365</v>
      </c>
      <c r="M1391" s="571">
        <f>IFERROR(VLOOKUP(L1391,REAJUSTE!A:O,15,),"")</f>
        <v>1.018</v>
      </c>
    </row>
    <row r="1392" spans="1:13" ht="18" x14ac:dyDescent="0.25">
      <c r="A1392" s="659">
        <v>43071</v>
      </c>
      <c r="B1392" s="141" t="s">
        <v>19601</v>
      </c>
      <c r="C1392" s="1030" t="s">
        <v>18086</v>
      </c>
      <c r="D1392" s="575">
        <f t="shared" si="48"/>
        <v>505.31</v>
      </c>
      <c r="E1392" s="576">
        <f t="shared" si="49"/>
        <v>409.75</v>
      </c>
      <c r="I1392" s="1032" t="s">
        <v>19923</v>
      </c>
      <c r="L1392" s="570" t="s">
        <v>5365</v>
      </c>
      <c r="M1392" s="571">
        <f>IFERROR(VLOOKUP(L1392,REAJUSTE!A:O,15,),"")</f>
        <v>1.018</v>
      </c>
    </row>
    <row r="1393" spans="1:13" x14ac:dyDescent="0.25">
      <c r="A1393" s="659">
        <v>43078</v>
      </c>
      <c r="B1393" s="1029" t="s">
        <v>19602</v>
      </c>
      <c r="C1393" s="1030" t="s">
        <v>14224</v>
      </c>
      <c r="D1393" s="575">
        <f t="shared" si="48"/>
        <v>133.1</v>
      </c>
      <c r="E1393" s="576">
        <f t="shared" si="49"/>
        <v>107.93</v>
      </c>
      <c r="I1393" s="1032" t="s">
        <v>19924</v>
      </c>
      <c r="L1393" s="570" t="s">
        <v>5365</v>
      </c>
      <c r="M1393" s="571">
        <f>IFERROR(VLOOKUP(L1393,REAJUSTE!A:O,15,),"")</f>
        <v>1.018</v>
      </c>
    </row>
    <row r="1394" spans="1:13" x14ac:dyDescent="0.25">
      <c r="A1394" s="659">
        <v>43079</v>
      </c>
      <c r="B1394" s="1029" t="s">
        <v>19603</v>
      </c>
      <c r="C1394" s="1030" t="s">
        <v>14224</v>
      </c>
      <c r="D1394" s="575">
        <f t="shared" si="48"/>
        <v>138.94999999999999</v>
      </c>
      <c r="E1394" s="576">
        <f t="shared" si="49"/>
        <v>112.67</v>
      </c>
      <c r="I1394" s="1032" t="s">
        <v>19925</v>
      </c>
      <c r="L1394" s="570" t="s">
        <v>5365</v>
      </c>
      <c r="M1394" s="571">
        <f>IFERROR(VLOOKUP(L1394,REAJUSTE!A:O,15,),"")</f>
        <v>1.018</v>
      </c>
    </row>
    <row r="1395" spans="1:13" x14ac:dyDescent="0.25">
      <c r="A1395" s="659">
        <v>43080</v>
      </c>
      <c r="B1395" s="1029" t="s">
        <v>19604</v>
      </c>
      <c r="C1395" s="1030" t="s">
        <v>14224</v>
      </c>
      <c r="D1395" s="575">
        <f t="shared" si="48"/>
        <v>117.75</v>
      </c>
      <c r="E1395" s="576">
        <f t="shared" si="49"/>
        <v>95.48</v>
      </c>
      <c r="I1395" s="1032" t="s">
        <v>19926</v>
      </c>
      <c r="L1395" s="570" t="s">
        <v>5365</v>
      </c>
      <c r="M1395" s="571">
        <f>IFERROR(VLOOKUP(L1395,REAJUSTE!A:O,15,),"")</f>
        <v>1.018</v>
      </c>
    </row>
    <row r="1396" spans="1:13" x14ac:dyDescent="0.25">
      <c r="A1396" s="659">
        <v>43081</v>
      </c>
      <c r="B1396" s="1029" t="s">
        <v>19605</v>
      </c>
      <c r="C1396" s="1030" t="s">
        <v>14224</v>
      </c>
      <c r="D1396" s="575">
        <f t="shared" si="48"/>
        <v>151.6</v>
      </c>
      <c r="E1396" s="576">
        <f t="shared" si="49"/>
        <v>122.93</v>
      </c>
      <c r="I1396" s="1032" t="s">
        <v>18863</v>
      </c>
      <c r="L1396" s="570" t="s">
        <v>5365</v>
      </c>
      <c r="M1396" s="571">
        <f>IFERROR(VLOOKUP(L1396,REAJUSTE!A:O,15,),"")</f>
        <v>1.018</v>
      </c>
    </row>
    <row r="1397" spans="1:13" x14ac:dyDescent="0.25">
      <c r="A1397" s="659">
        <v>43085</v>
      </c>
      <c r="B1397" s="1029" t="s">
        <v>19606</v>
      </c>
      <c r="C1397" s="1030" t="s">
        <v>14224</v>
      </c>
      <c r="D1397" s="575">
        <f t="shared" si="48"/>
        <v>261.05</v>
      </c>
      <c r="E1397" s="576">
        <f t="shared" si="49"/>
        <v>211.68</v>
      </c>
      <c r="I1397" s="1032" t="s">
        <v>19927</v>
      </c>
      <c r="L1397" s="570" t="s">
        <v>5365</v>
      </c>
      <c r="M1397" s="571">
        <f>IFERROR(VLOOKUP(L1397,REAJUSTE!A:O,15,),"")</f>
        <v>1.018</v>
      </c>
    </row>
    <row r="1398" spans="1:13" ht="18" x14ac:dyDescent="0.25">
      <c r="A1398" s="659">
        <v>43083</v>
      </c>
      <c r="B1398" s="141" t="s">
        <v>19607</v>
      </c>
      <c r="C1398" s="1030" t="s">
        <v>14224</v>
      </c>
      <c r="D1398" s="575">
        <f t="shared" si="48"/>
        <v>130.44999999999999</v>
      </c>
      <c r="E1398" s="576">
        <f t="shared" si="49"/>
        <v>105.78</v>
      </c>
      <c r="I1398" s="1032" t="s">
        <v>19928</v>
      </c>
      <c r="L1398" s="570" t="s">
        <v>5365</v>
      </c>
      <c r="M1398" s="571">
        <f>IFERROR(VLOOKUP(L1398,REAJUSTE!A:O,15,),"")</f>
        <v>1.018</v>
      </c>
    </row>
    <row r="1399" spans="1:13" ht="18" x14ac:dyDescent="0.25">
      <c r="A1399" s="659">
        <v>43084</v>
      </c>
      <c r="B1399" s="141" t="s">
        <v>19608</v>
      </c>
      <c r="C1399" s="1030" t="s">
        <v>14224</v>
      </c>
      <c r="D1399" s="575">
        <f t="shared" si="48"/>
        <v>98.78</v>
      </c>
      <c r="E1399" s="576">
        <f t="shared" si="49"/>
        <v>80.099999999999994</v>
      </c>
      <c r="I1399" s="1032" t="s">
        <v>19929</v>
      </c>
      <c r="L1399" s="570" t="s">
        <v>5365</v>
      </c>
      <c r="M1399" s="571">
        <f>IFERROR(VLOOKUP(L1399,REAJUSTE!A:O,15,),"")</f>
        <v>1.018</v>
      </c>
    </row>
    <row r="1400" spans="1:13" x14ac:dyDescent="0.25">
      <c r="A1400" s="659">
        <v>43086</v>
      </c>
      <c r="B1400" s="1029" t="s">
        <v>19609</v>
      </c>
      <c r="C1400" s="1030" t="s">
        <v>14186</v>
      </c>
      <c r="D1400" s="575">
        <f t="shared" si="48"/>
        <v>211.4</v>
      </c>
      <c r="E1400" s="576">
        <f t="shared" si="49"/>
        <v>171.42</v>
      </c>
      <c r="I1400" s="1032" t="s">
        <v>19930</v>
      </c>
      <c r="L1400" s="570" t="s">
        <v>5365</v>
      </c>
      <c r="M1400" s="571">
        <f>IFERROR(VLOOKUP(L1400,REAJUSTE!A:O,15,),"")</f>
        <v>1.018</v>
      </c>
    </row>
    <row r="1401" spans="1:13" x14ac:dyDescent="0.25">
      <c r="A1401" s="659">
        <v>43087</v>
      </c>
      <c r="B1401" s="1029" t="s">
        <v>19610</v>
      </c>
      <c r="C1401" s="1030" t="s">
        <v>14186</v>
      </c>
      <c r="D1401" s="575">
        <f t="shared" si="48"/>
        <v>648.34</v>
      </c>
      <c r="E1401" s="576">
        <f t="shared" si="49"/>
        <v>525.73</v>
      </c>
      <c r="I1401" s="1032" t="s">
        <v>19931</v>
      </c>
      <c r="L1401" s="570" t="s">
        <v>5365</v>
      </c>
      <c r="M1401" s="571">
        <f>IFERROR(VLOOKUP(L1401,REAJUSTE!A:O,15,),"")</f>
        <v>1.018</v>
      </c>
    </row>
    <row r="1402" spans="1:13" ht="18" x14ac:dyDescent="0.25">
      <c r="A1402" s="659">
        <v>43089</v>
      </c>
      <c r="B1402" s="141" t="s">
        <v>19611</v>
      </c>
      <c r="C1402" s="1030" t="s">
        <v>18088</v>
      </c>
      <c r="D1402" s="575">
        <f t="shared" si="48"/>
        <v>73.84</v>
      </c>
      <c r="E1402" s="576">
        <f t="shared" si="49"/>
        <v>59.87</v>
      </c>
      <c r="I1402" s="1032" t="s">
        <v>19932</v>
      </c>
      <c r="L1402" s="570" t="s">
        <v>5365</v>
      </c>
      <c r="M1402" s="571">
        <f>IFERROR(VLOOKUP(L1402,REAJUSTE!A:O,15,),"")</f>
        <v>1.018</v>
      </c>
    </row>
    <row r="1403" spans="1:13" x14ac:dyDescent="0.25">
      <c r="A1403" s="659">
        <v>43090</v>
      </c>
      <c r="B1403" s="1029" t="s">
        <v>19612</v>
      </c>
      <c r="C1403" s="1030" t="s">
        <v>18088</v>
      </c>
      <c r="D1403" s="575">
        <f t="shared" si="48"/>
        <v>50.96</v>
      </c>
      <c r="E1403" s="576">
        <f t="shared" si="49"/>
        <v>41.32</v>
      </c>
      <c r="I1403" s="1032" t="s">
        <v>19933</v>
      </c>
      <c r="L1403" s="570" t="s">
        <v>5365</v>
      </c>
      <c r="M1403" s="571">
        <f>IFERROR(VLOOKUP(L1403,REAJUSTE!A:O,15,),"")</f>
        <v>1.018</v>
      </c>
    </row>
    <row r="1404" spans="1:13" ht="18" x14ac:dyDescent="0.25">
      <c r="A1404" s="659">
        <v>43088</v>
      </c>
      <c r="B1404" s="141" t="s">
        <v>19613</v>
      </c>
      <c r="C1404" s="1030" t="s">
        <v>14224</v>
      </c>
      <c r="D1404" s="575">
        <f t="shared" si="48"/>
        <v>23.98</v>
      </c>
      <c r="E1404" s="576">
        <f t="shared" si="49"/>
        <v>19.440000000000001</v>
      </c>
      <c r="I1404" s="1032" t="s">
        <v>19934</v>
      </c>
      <c r="L1404" s="570" t="s">
        <v>5365</v>
      </c>
      <c r="M1404" s="571">
        <f>IFERROR(VLOOKUP(L1404,REAJUSTE!A:O,15,),"")</f>
        <v>1.018</v>
      </c>
    </row>
    <row r="1405" spans="1:13" x14ac:dyDescent="0.25">
      <c r="A1405" s="659">
        <v>43091</v>
      </c>
      <c r="B1405" s="1029" t="s">
        <v>19614</v>
      </c>
      <c r="C1405" s="1030" t="s">
        <v>14186</v>
      </c>
      <c r="D1405" s="575">
        <f t="shared" si="48"/>
        <v>564.99</v>
      </c>
      <c r="E1405" s="576">
        <f t="shared" si="49"/>
        <v>458.14</v>
      </c>
      <c r="I1405" s="1032" t="s">
        <v>19935</v>
      </c>
      <c r="L1405" s="570" t="s">
        <v>5365</v>
      </c>
      <c r="M1405" s="571">
        <f>IFERROR(VLOOKUP(L1405,REAJUSTE!A:O,15,),"")</f>
        <v>1.018</v>
      </c>
    </row>
    <row r="1406" spans="1:13" ht="18" x14ac:dyDescent="0.25">
      <c r="A1406" s="659">
        <v>43092</v>
      </c>
      <c r="B1406" s="141" t="s">
        <v>19615</v>
      </c>
      <c r="C1406" s="1030" t="s">
        <v>18832</v>
      </c>
      <c r="D1406" s="575">
        <f t="shared" si="48"/>
        <v>38.28</v>
      </c>
      <c r="E1406" s="576">
        <f t="shared" si="49"/>
        <v>31.04</v>
      </c>
      <c r="I1406" s="1032" t="s">
        <v>19936</v>
      </c>
      <c r="L1406" s="570" t="s">
        <v>5365</v>
      </c>
      <c r="M1406" s="571">
        <f>IFERROR(VLOOKUP(L1406,REAJUSTE!A:O,15,),"")</f>
        <v>1.018</v>
      </c>
    </row>
    <row r="1407" spans="1:13" ht="18" x14ac:dyDescent="0.25">
      <c r="A1407" s="659">
        <v>43093</v>
      </c>
      <c r="B1407" s="141" t="s">
        <v>19616</v>
      </c>
      <c r="C1407" s="1030" t="s">
        <v>18832</v>
      </c>
      <c r="D1407" s="575">
        <f t="shared" si="48"/>
        <v>51.8</v>
      </c>
      <c r="E1407" s="576">
        <f t="shared" si="49"/>
        <v>42</v>
      </c>
      <c r="I1407" s="1032" t="s">
        <v>19937</v>
      </c>
      <c r="L1407" s="570" t="s">
        <v>5365</v>
      </c>
      <c r="M1407" s="571">
        <f>IFERROR(VLOOKUP(L1407,REAJUSTE!A:O,15,),"")</f>
        <v>1.018</v>
      </c>
    </row>
    <row r="1408" spans="1:13" ht="18" x14ac:dyDescent="0.25">
      <c r="A1408" s="659">
        <v>43094</v>
      </c>
      <c r="B1408" s="141" t="s">
        <v>19617</v>
      </c>
      <c r="C1408" s="1030" t="s">
        <v>14224</v>
      </c>
      <c r="D1408" s="575">
        <f t="shared" si="48"/>
        <v>507.61</v>
      </c>
      <c r="E1408" s="576">
        <f t="shared" si="49"/>
        <v>411.62</v>
      </c>
      <c r="I1408" s="1032" t="s">
        <v>19938</v>
      </c>
      <c r="L1408" s="570" t="s">
        <v>5365</v>
      </c>
      <c r="M1408" s="571">
        <f>IFERROR(VLOOKUP(L1408,REAJUSTE!A:O,15,),"")</f>
        <v>1.018</v>
      </c>
    </row>
    <row r="1409" spans="1:13" ht="18" x14ac:dyDescent="0.25">
      <c r="A1409" s="659">
        <v>43095</v>
      </c>
      <c r="B1409" s="141" t="s">
        <v>19618</v>
      </c>
      <c r="C1409" s="1030" t="s">
        <v>14224</v>
      </c>
      <c r="D1409" s="575">
        <f t="shared" si="48"/>
        <v>802.83</v>
      </c>
      <c r="E1409" s="576">
        <f t="shared" si="49"/>
        <v>651.01</v>
      </c>
      <c r="I1409" s="1032" t="s">
        <v>19939</v>
      </c>
      <c r="L1409" s="570" t="s">
        <v>5365</v>
      </c>
      <c r="M1409" s="571">
        <f>IFERROR(VLOOKUP(L1409,REAJUSTE!A:O,15,),"")</f>
        <v>1.018</v>
      </c>
    </row>
    <row r="1410" spans="1:13" x14ac:dyDescent="0.25">
      <c r="A1410" s="659">
        <v>43096</v>
      </c>
      <c r="B1410" s="1029" t="s">
        <v>19619</v>
      </c>
      <c r="C1410" s="1030" t="s">
        <v>14224</v>
      </c>
      <c r="D1410" s="575">
        <f t="shared" si="48"/>
        <v>861.73</v>
      </c>
      <c r="E1410" s="576">
        <f t="shared" si="49"/>
        <v>698.77</v>
      </c>
      <c r="I1410" s="1032" t="s">
        <v>19940</v>
      </c>
      <c r="L1410" s="570" t="s">
        <v>5365</v>
      </c>
      <c r="M1410" s="571">
        <f>IFERROR(VLOOKUP(L1410,REAJUSTE!A:O,15,),"")</f>
        <v>1.018</v>
      </c>
    </row>
    <row r="1411" spans="1:13" x14ac:dyDescent="0.25">
      <c r="A1411" s="659">
        <v>43098</v>
      </c>
      <c r="B1411" s="1029" t="s">
        <v>19620</v>
      </c>
      <c r="C1411" s="1030" t="s">
        <v>14224</v>
      </c>
      <c r="D1411" s="575">
        <f t="shared" si="48"/>
        <v>31.34</v>
      </c>
      <c r="E1411" s="576">
        <f t="shared" si="49"/>
        <v>25.41</v>
      </c>
      <c r="I1411" s="1032" t="s">
        <v>19941</v>
      </c>
      <c r="L1411" s="570" t="s">
        <v>5365</v>
      </c>
      <c r="M1411" s="571">
        <f>IFERROR(VLOOKUP(L1411,REAJUSTE!A:O,15,),"")</f>
        <v>1.018</v>
      </c>
    </row>
    <row r="1412" spans="1:13" x14ac:dyDescent="0.25">
      <c r="A1412" s="659">
        <v>43097</v>
      </c>
      <c r="B1412" s="1029" t="s">
        <v>19621</v>
      </c>
      <c r="C1412" s="1030" t="s">
        <v>14224</v>
      </c>
      <c r="D1412" s="575">
        <f t="shared" si="48"/>
        <v>68.290000000000006</v>
      </c>
      <c r="E1412" s="576">
        <f t="shared" si="49"/>
        <v>55.37</v>
      </c>
      <c r="I1412" s="1032" t="s">
        <v>19942</v>
      </c>
      <c r="L1412" s="570" t="s">
        <v>5365</v>
      </c>
      <c r="M1412" s="571">
        <f>IFERROR(VLOOKUP(L1412,REAJUSTE!A:O,15,),"")</f>
        <v>1.018</v>
      </c>
    </row>
    <row r="1413" spans="1:13" x14ac:dyDescent="0.25">
      <c r="A1413" s="659">
        <v>43100</v>
      </c>
      <c r="B1413" s="1029" t="s">
        <v>19622</v>
      </c>
      <c r="C1413" s="1030" t="s">
        <v>14224</v>
      </c>
      <c r="D1413" s="575">
        <f t="shared" si="48"/>
        <v>51.76</v>
      </c>
      <c r="E1413" s="576">
        <f t="shared" si="49"/>
        <v>41.97</v>
      </c>
      <c r="I1413" s="1032" t="s">
        <v>19943</v>
      </c>
      <c r="L1413" s="570" t="s">
        <v>5365</v>
      </c>
      <c r="M1413" s="571">
        <f>IFERROR(VLOOKUP(L1413,REAJUSTE!A:O,15,),"")</f>
        <v>1.018</v>
      </c>
    </row>
    <row r="1414" spans="1:13" x14ac:dyDescent="0.25">
      <c r="A1414" s="659">
        <v>43101</v>
      </c>
      <c r="B1414" s="1029" t="s">
        <v>19623</v>
      </c>
      <c r="C1414" s="1030" t="s">
        <v>14224</v>
      </c>
      <c r="D1414" s="575">
        <f t="shared" si="48"/>
        <v>14.86</v>
      </c>
      <c r="E1414" s="576">
        <f t="shared" si="49"/>
        <v>12.04</v>
      </c>
      <c r="I1414" s="1032" t="s">
        <v>19944</v>
      </c>
      <c r="L1414" s="570" t="s">
        <v>5365</v>
      </c>
      <c r="M1414" s="571">
        <f>IFERROR(VLOOKUP(L1414,REAJUSTE!A:O,15,),"")</f>
        <v>1.018</v>
      </c>
    </row>
    <row r="1415" spans="1:13" x14ac:dyDescent="0.25">
      <c r="A1415" s="659">
        <v>43102</v>
      </c>
      <c r="B1415" s="1029" t="s">
        <v>19624</v>
      </c>
      <c r="C1415" s="1030" t="s">
        <v>14224</v>
      </c>
      <c r="D1415" s="575">
        <f t="shared" si="48"/>
        <v>15.09</v>
      </c>
      <c r="E1415" s="576">
        <f t="shared" si="49"/>
        <v>12.23</v>
      </c>
      <c r="I1415" s="1032" t="s">
        <v>19945</v>
      </c>
      <c r="L1415" s="570" t="s">
        <v>5365</v>
      </c>
      <c r="M1415" s="571">
        <f>IFERROR(VLOOKUP(L1415,REAJUSTE!A:O,15,),"")</f>
        <v>1.018</v>
      </c>
    </row>
    <row r="1416" spans="1:13" x14ac:dyDescent="0.25">
      <c r="A1416" s="659">
        <v>42614</v>
      </c>
      <c r="B1416" s="1029" t="s">
        <v>19625</v>
      </c>
      <c r="C1416" s="1030" t="s">
        <v>14224</v>
      </c>
      <c r="D1416" s="575">
        <f t="shared" si="48"/>
        <v>269.26</v>
      </c>
      <c r="E1416" s="576">
        <f t="shared" si="49"/>
        <v>218.34</v>
      </c>
      <c r="I1416" s="1032" t="s">
        <v>19946</v>
      </c>
      <c r="L1416" s="570" t="s">
        <v>5365</v>
      </c>
      <c r="M1416" s="571">
        <f>IFERROR(VLOOKUP(L1416,REAJUSTE!A:O,15,),"")</f>
        <v>1.018</v>
      </c>
    </row>
    <row r="1417" spans="1:13" ht="18" x14ac:dyDescent="0.25">
      <c r="A1417" s="659">
        <v>43104</v>
      </c>
      <c r="B1417" s="141" t="s">
        <v>19626</v>
      </c>
      <c r="C1417" s="1030" t="s">
        <v>14224</v>
      </c>
      <c r="D1417" s="575">
        <f t="shared" si="48"/>
        <v>22.22</v>
      </c>
      <c r="E1417" s="576">
        <f t="shared" si="49"/>
        <v>18.010000000000002</v>
      </c>
      <c r="I1417" s="1032" t="s">
        <v>19947</v>
      </c>
      <c r="L1417" s="570" t="s">
        <v>5365</v>
      </c>
      <c r="M1417" s="571">
        <f>IFERROR(VLOOKUP(L1417,REAJUSTE!A:O,15,),"")</f>
        <v>1.018</v>
      </c>
    </row>
    <row r="1418" spans="1:13" x14ac:dyDescent="0.25">
      <c r="A1418" s="659">
        <v>43105</v>
      </c>
      <c r="B1418" s="1029" t="s">
        <v>19627</v>
      </c>
      <c r="C1418" s="1030" t="s">
        <v>18086</v>
      </c>
      <c r="D1418" s="575">
        <f t="shared" si="48"/>
        <v>544.13</v>
      </c>
      <c r="E1418" s="576">
        <f t="shared" si="49"/>
        <v>441.23</v>
      </c>
      <c r="I1418" s="1032" t="s">
        <v>18855</v>
      </c>
      <c r="L1418" s="570" t="s">
        <v>5365</v>
      </c>
      <c r="M1418" s="571">
        <f>IFERROR(VLOOKUP(L1418,REAJUSTE!A:O,15,),"")</f>
        <v>1.018</v>
      </c>
    </row>
    <row r="1419" spans="1:13" x14ac:dyDescent="0.25">
      <c r="A1419" s="659">
        <v>43106</v>
      </c>
      <c r="B1419" s="1029" t="s">
        <v>19628</v>
      </c>
      <c r="C1419" s="1030" t="s">
        <v>18086</v>
      </c>
      <c r="D1419" s="575">
        <f t="shared" si="48"/>
        <v>289.01</v>
      </c>
      <c r="E1419" s="576">
        <f t="shared" si="49"/>
        <v>234.35</v>
      </c>
      <c r="I1419" s="1032" t="s">
        <v>19948</v>
      </c>
      <c r="L1419" s="570" t="s">
        <v>5365</v>
      </c>
      <c r="M1419" s="571">
        <f>IFERROR(VLOOKUP(L1419,REAJUSTE!A:O,15,),"")</f>
        <v>1.018</v>
      </c>
    </row>
    <row r="1420" spans="1:13" x14ac:dyDescent="0.25">
      <c r="A1420" s="659">
        <v>43111</v>
      </c>
      <c r="B1420" s="1029" t="s">
        <v>19629</v>
      </c>
      <c r="C1420" s="1030" t="s">
        <v>14224</v>
      </c>
      <c r="D1420" s="575">
        <f t="shared" si="48"/>
        <v>5.88</v>
      </c>
      <c r="E1420" s="576">
        <f t="shared" si="49"/>
        <v>4.76</v>
      </c>
      <c r="I1420" s="1032" t="s">
        <v>19949</v>
      </c>
      <c r="L1420" s="570" t="s">
        <v>5365</v>
      </c>
      <c r="M1420" s="571">
        <f>IFERROR(VLOOKUP(L1420,REAJUSTE!A:O,15,),"")</f>
        <v>1.018</v>
      </c>
    </row>
    <row r="1421" spans="1:13" x14ac:dyDescent="0.25">
      <c r="A1421" s="565" t="s">
        <v>5316</v>
      </c>
      <c r="B1421" s="566"/>
      <c r="C1421" s="566"/>
      <c r="D1421" s="578"/>
      <c r="E1421" s="578"/>
      <c r="F1421" s="566"/>
      <c r="G1421" s="566"/>
      <c r="H1421" s="566"/>
      <c r="I1421" s="566"/>
      <c r="L1421" s="566"/>
      <c r="M1421" s="571" t="str">
        <f>IFERROR(VLOOKUP(L1421,REAJUSTE!A:O,15,),"")</f>
        <v/>
      </c>
    </row>
    <row r="1422" spans="1:13" ht="18" x14ac:dyDescent="0.25">
      <c r="A1422" s="659">
        <v>41578</v>
      </c>
      <c r="B1422" s="141" t="s">
        <v>19950</v>
      </c>
      <c r="C1422" s="1030" t="s">
        <v>14169</v>
      </c>
      <c r="D1422" s="575">
        <f t="shared" ref="D1422:D1454" si="50">TRUNC(I1422*M1422,2)</f>
        <v>1446.47</v>
      </c>
      <c r="E1422" s="576">
        <f t="shared" ref="E1422:E1454" si="51">TRUNC(D1422/1.2332,2)</f>
        <v>1172.94</v>
      </c>
      <c r="I1422" s="1033">
        <v>1426.5</v>
      </c>
      <c r="L1422" s="570" t="s">
        <v>5373</v>
      </c>
      <c r="M1422" s="571">
        <f>IFERROR(VLOOKUP(L1422,REAJUSTE!A:O,15,),"")</f>
        <v>1.014</v>
      </c>
    </row>
    <row r="1423" spans="1:13" ht="18" x14ac:dyDescent="0.25">
      <c r="A1423" s="659">
        <v>42511</v>
      </c>
      <c r="B1423" s="141" t="s">
        <v>19951</v>
      </c>
      <c r="C1423" s="1030" t="s">
        <v>14169</v>
      </c>
      <c r="D1423" s="575">
        <f t="shared" si="50"/>
        <v>1352.68</v>
      </c>
      <c r="E1423" s="576">
        <f t="shared" si="51"/>
        <v>1096.8800000000001</v>
      </c>
      <c r="I1423" s="1033">
        <v>1334.01</v>
      </c>
      <c r="L1423" s="570" t="s">
        <v>5373</v>
      </c>
      <c r="M1423" s="571">
        <f>IFERROR(VLOOKUP(L1423,REAJUSTE!A:O,15,),"")</f>
        <v>1.014</v>
      </c>
    </row>
    <row r="1424" spans="1:13" x14ac:dyDescent="0.25">
      <c r="A1424" s="659">
        <v>41579</v>
      </c>
      <c r="B1424" s="1029" t="s">
        <v>19952</v>
      </c>
      <c r="C1424" s="1030" t="s">
        <v>14169</v>
      </c>
      <c r="D1424" s="575">
        <f t="shared" si="50"/>
        <v>949.09</v>
      </c>
      <c r="E1424" s="576">
        <f t="shared" si="51"/>
        <v>769.61</v>
      </c>
      <c r="I1424" s="1032">
        <v>935.99</v>
      </c>
      <c r="L1424" s="570" t="s">
        <v>5373</v>
      </c>
      <c r="M1424" s="571">
        <f>IFERROR(VLOOKUP(L1424,REAJUSTE!A:O,15,),"")</f>
        <v>1.014</v>
      </c>
    </row>
    <row r="1425" spans="1:13" ht="18" x14ac:dyDescent="0.25">
      <c r="A1425" s="659">
        <v>41678</v>
      </c>
      <c r="B1425" s="141" t="s">
        <v>19953</v>
      </c>
      <c r="C1425" s="1030" t="s">
        <v>14169</v>
      </c>
      <c r="D1425" s="575">
        <f>TRUNC(I1425*M1425,2)</f>
        <v>1446.47</v>
      </c>
      <c r="E1425" s="576">
        <f t="shared" si="51"/>
        <v>1172.94</v>
      </c>
      <c r="I1425" s="1033">
        <v>1426.5</v>
      </c>
      <c r="L1425" s="570" t="s">
        <v>5373</v>
      </c>
      <c r="M1425" s="571">
        <f>IFERROR(VLOOKUP(L1425,REAJUSTE!A:O,15,),"")</f>
        <v>1.014</v>
      </c>
    </row>
    <row r="1426" spans="1:13" ht="18" x14ac:dyDescent="0.25">
      <c r="A1426" s="659">
        <v>41455</v>
      </c>
      <c r="B1426" s="1029" t="s">
        <v>19954</v>
      </c>
      <c r="C1426" s="1030" t="s">
        <v>14169</v>
      </c>
      <c r="D1426" s="575">
        <f t="shared" si="50"/>
        <v>2892.94</v>
      </c>
      <c r="E1426" s="576">
        <f t="shared" si="51"/>
        <v>2345.88</v>
      </c>
      <c r="I1426" s="1033">
        <v>2853</v>
      </c>
      <c r="L1426" s="570" t="s">
        <v>5373</v>
      </c>
      <c r="M1426" s="571">
        <f>IFERROR(VLOOKUP(L1426,REAJUSTE!A:O,15,),"")</f>
        <v>1.014</v>
      </c>
    </row>
    <row r="1427" spans="1:13" ht="18" x14ac:dyDescent="0.25">
      <c r="A1427" s="659">
        <v>41456</v>
      </c>
      <c r="B1427" s="141" t="s">
        <v>19955</v>
      </c>
      <c r="C1427" s="1030" t="s">
        <v>14169</v>
      </c>
      <c r="D1427" s="575">
        <f t="shared" si="50"/>
        <v>4339.42</v>
      </c>
      <c r="E1427" s="576">
        <f t="shared" si="51"/>
        <v>3518.82</v>
      </c>
      <c r="I1427" s="1033">
        <v>4279.51</v>
      </c>
      <c r="L1427" s="570" t="s">
        <v>5373</v>
      </c>
      <c r="M1427" s="571">
        <f>IFERROR(VLOOKUP(L1427,REAJUSTE!A:O,15,),"")</f>
        <v>1.014</v>
      </c>
    </row>
    <row r="1428" spans="1:13" ht="18" x14ac:dyDescent="0.25">
      <c r="A1428" s="659">
        <v>41580</v>
      </c>
      <c r="B1428" s="141" t="s">
        <v>19956</v>
      </c>
      <c r="C1428" s="1030" t="s">
        <v>14169</v>
      </c>
      <c r="D1428" s="575">
        <f t="shared" si="50"/>
        <v>1477.73</v>
      </c>
      <c r="E1428" s="576">
        <f t="shared" si="51"/>
        <v>1198.28</v>
      </c>
      <c r="I1428" s="1033">
        <v>1457.33</v>
      </c>
      <c r="L1428" s="570" t="s">
        <v>5373</v>
      </c>
      <c r="M1428" s="571">
        <f>IFERROR(VLOOKUP(L1428,REAJUSTE!A:O,15,),"")</f>
        <v>1.014</v>
      </c>
    </row>
    <row r="1429" spans="1:13" x14ac:dyDescent="0.25">
      <c r="A1429" s="659">
        <v>41454</v>
      </c>
      <c r="B1429" s="1029" t="s">
        <v>19957</v>
      </c>
      <c r="C1429" s="1030" t="s">
        <v>14169</v>
      </c>
      <c r="D1429" s="575">
        <f t="shared" si="50"/>
        <v>955.66</v>
      </c>
      <c r="E1429" s="576">
        <f t="shared" si="51"/>
        <v>774.94</v>
      </c>
      <c r="I1429" s="1032">
        <v>942.47</v>
      </c>
      <c r="L1429" s="570" t="s">
        <v>5373</v>
      </c>
      <c r="M1429" s="571">
        <f>IFERROR(VLOOKUP(L1429,REAJUSTE!A:O,15,),"")</f>
        <v>1.014</v>
      </c>
    </row>
    <row r="1430" spans="1:13" ht="18" x14ac:dyDescent="0.25">
      <c r="A1430" s="659">
        <v>41498</v>
      </c>
      <c r="B1430" s="141" t="s">
        <v>19958</v>
      </c>
      <c r="C1430" s="1030" t="s">
        <v>18088</v>
      </c>
      <c r="D1430" s="575">
        <f t="shared" si="50"/>
        <v>1047.83</v>
      </c>
      <c r="E1430" s="576">
        <f t="shared" si="51"/>
        <v>849.68</v>
      </c>
      <c r="I1430" s="1033">
        <v>1033.3699999999999</v>
      </c>
      <c r="L1430" s="570" t="s">
        <v>5373</v>
      </c>
      <c r="M1430" s="571">
        <f>IFERROR(VLOOKUP(L1430,REAJUSTE!A:O,15,),"")</f>
        <v>1.014</v>
      </c>
    </row>
    <row r="1431" spans="1:13" ht="18" x14ac:dyDescent="0.25">
      <c r="A1431" s="659">
        <v>41531</v>
      </c>
      <c r="B1431" s="141" t="s">
        <v>19959</v>
      </c>
      <c r="C1431" s="1030" t="s">
        <v>18088</v>
      </c>
      <c r="D1431" s="575">
        <f t="shared" si="50"/>
        <v>765.25</v>
      </c>
      <c r="E1431" s="576">
        <f t="shared" si="51"/>
        <v>620.54</v>
      </c>
      <c r="I1431" s="1032">
        <v>754.69</v>
      </c>
      <c r="L1431" s="570" t="s">
        <v>5373</v>
      </c>
      <c r="M1431" s="571">
        <f>IFERROR(VLOOKUP(L1431,REAJUSTE!A:O,15,),"")</f>
        <v>1.014</v>
      </c>
    </row>
    <row r="1432" spans="1:13" x14ac:dyDescent="0.25">
      <c r="A1432" s="659">
        <v>41557</v>
      </c>
      <c r="B1432" s="1029" t="s">
        <v>19960</v>
      </c>
      <c r="C1432" s="1030" t="s">
        <v>14224</v>
      </c>
      <c r="D1432" s="575">
        <f t="shared" si="50"/>
        <v>237.36</v>
      </c>
      <c r="E1432" s="576">
        <f t="shared" si="51"/>
        <v>192.47</v>
      </c>
      <c r="I1432" s="1032">
        <v>234.09</v>
      </c>
      <c r="L1432" s="570" t="s">
        <v>5373</v>
      </c>
      <c r="M1432" s="571">
        <f>IFERROR(VLOOKUP(L1432,REAJUSTE!A:O,15,),"")</f>
        <v>1.014</v>
      </c>
    </row>
    <row r="1433" spans="1:13" x14ac:dyDescent="0.25">
      <c r="A1433" s="659">
        <v>41506</v>
      </c>
      <c r="B1433" s="1029" t="s">
        <v>19961</v>
      </c>
      <c r="C1433" s="1030" t="s">
        <v>18088</v>
      </c>
      <c r="D1433" s="575">
        <f t="shared" si="50"/>
        <v>70.17</v>
      </c>
      <c r="E1433" s="576">
        <f t="shared" si="51"/>
        <v>56.9</v>
      </c>
      <c r="I1433" s="1032">
        <v>69.209999999999994</v>
      </c>
      <c r="L1433" s="570" t="s">
        <v>5373</v>
      </c>
      <c r="M1433" s="571">
        <f>IFERROR(VLOOKUP(L1433,REAJUSTE!A:O,15,),"")</f>
        <v>1.014</v>
      </c>
    </row>
    <row r="1434" spans="1:13" ht="18" x14ac:dyDescent="0.25">
      <c r="A1434" s="659">
        <v>41505</v>
      </c>
      <c r="B1434" s="141" t="s">
        <v>19962</v>
      </c>
      <c r="C1434" s="1030" t="s">
        <v>18088</v>
      </c>
      <c r="D1434" s="575">
        <f t="shared" si="50"/>
        <v>141.31</v>
      </c>
      <c r="E1434" s="576">
        <f t="shared" si="51"/>
        <v>114.58</v>
      </c>
      <c r="I1434" s="1032">
        <v>139.36000000000001</v>
      </c>
      <c r="L1434" s="570" t="s">
        <v>5373</v>
      </c>
      <c r="M1434" s="571">
        <f>IFERROR(VLOOKUP(L1434,REAJUSTE!A:O,15,),"")</f>
        <v>1.014</v>
      </c>
    </row>
    <row r="1435" spans="1:13" ht="18" x14ac:dyDescent="0.25">
      <c r="A1435" s="659">
        <v>41528</v>
      </c>
      <c r="B1435" s="141" t="s">
        <v>19963</v>
      </c>
      <c r="C1435" s="1030" t="s">
        <v>18088</v>
      </c>
      <c r="D1435" s="575">
        <f t="shared" si="50"/>
        <v>355.16</v>
      </c>
      <c r="E1435" s="576">
        <f t="shared" si="51"/>
        <v>287.99</v>
      </c>
      <c r="I1435" s="1032">
        <v>350.26</v>
      </c>
      <c r="L1435" s="570" t="s">
        <v>5373</v>
      </c>
      <c r="M1435" s="571">
        <f>IFERROR(VLOOKUP(L1435,REAJUSTE!A:O,15,),"")</f>
        <v>1.014</v>
      </c>
    </row>
    <row r="1436" spans="1:13" x14ac:dyDescent="0.25">
      <c r="A1436" s="659">
        <v>41546</v>
      </c>
      <c r="B1436" s="1029" t="s">
        <v>19964</v>
      </c>
      <c r="C1436" s="1030" t="s">
        <v>19965</v>
      </c>
      <c r="D1436" s="575">
        <f t="shared" si="50"/>
        <v>463.58</v>
      </c>
      <c r="E1436" s="576">
        <f t="shared" si="51"/>
        <v>375.91</v>
      </c>
      <c r="I1436" s="1032">
        <v>457.18</v>
      </c>
      <c r="L1436" s="570" t="s">
        <v>5373</v>
      </c>
      <c r="M1436" s="571">
        <f>IFERROR(VLOOKUP(L1436,REAJUSTE!A:O,15,),"")</f>
        <v>1.014</v>
      </c>
    </row>
    <row r="1437" spans="1:13" x14ac:dyDescent="0.25">
      <c r="A1437" s="659">
        <v>41545</v>
      </c>
      <c r="B1437" s="1029" t="s">
        <v>19966</v>
      </c>
      <c r="C1437" s="1030" t="s">
        <v>19965</v>
      </c>
      <c r="D1437" s="575">
        <f t="shared" si="50"/>
        <v>395.09</v>
      </c>
      <c r="E1437" s="576">
        <f t="shared" si="51"/>
        <v>320.37</v>
      </c>
      <c r="I1437" s="1032">
        <v>389.64</v>
      </c>
      <c r="L1437" s="570" t="s">
        <v>5373</v>
      </c>
      <c r="M1437" s="571">
        <f>IFERROR(VLOOKUP(L1437,REAJUSTE!A:O,15,),"")</f>
        <v>1.014</v>
      </c>
    </row>
    <row r="1438" spans="1:13" x14ac:dyDescent="0.25">
      <c r="A1438" s="659">
        <v>41547</v>
      </c>
      <c r="B1438" s="1029" t="s">
        <v>19967</v>
      </c>
      <c r="C1438" s="1030" t="s">
        <v>19965</v>
      </c>
      <c r="D1438" s="575">
        <f t="shared" si="50"/>
        <v>364.92</v>
      </c>
      <c r="E1438" s="576">
        <f t="shared" si="51"/>
        <v>295.91000000000003</v>
      </c>
      <c r="I1438" s="1032">
        <v>359.89</v>
      </c>
      <c r="L1438" s="570" t="s">
        <v>5373</v>
      </c>
      <c r="M1438" s="571">
        <f>IFERROR(VLOOKUP(L1438,REAJUSTE!A:O,15,),"")</f>
        <v>1.014</v>
      </c>
    </row>
    <row r="1439" spans="1:13" x14ac:dyDescent="0.25">
      <c r="A1439" s="659">
        <v>41497</v>
      </c>
      <c r="B1439" s="1029" t="s">
        <v>19968</v>
      </c>
      <c r="C1439" s="1030" t="s">
        <v>14186</v>
      </c>
      <c r="D1439" s="575">
        <f t="shared" si="50"/>
        <v>4848.38</v>
      </c>
      <c r="E1439" s="576">
        <f t="shared" si="51"/>
        <v>3931.54</v>
      </c>
      <c r="I1439" s="1033">
        <v>4781.4399999999996</v>
      </c>
      <c r="L1439" s="570" t="s">
        <v>5373</v>
      </c>
      <c r="M1439" s="571">
        <f>IFERROR(VLOOKUP(L1439,REAJUSTE!A:O,15,),"")</f>
        <v>1.014</v>
      </c>
    </row>
    <row r="1440" spans="1:13" x14ac:dyDescent="0.25">
      <c r="A1440" s="659">
        <v>41495</v>
      </c>
      <c r="B1440" s="1029" t="s">
        <v>19969</v>
      </c>
      <c r="C1440" s="1030" t="s">
        <v>14186</v>
      </c>
      <c r="D1440" s="575">
        <f t="shared" si="50"/>
        <v>1530.22</v>
      </c>
      <c r="E1440" s="576">
        <f t="shared" si="51"/>
        <v>1240.8499999999999</v>
      </c>
      <c r="I1440" s="1033">
        <v>1509.1</v>
      </c>
      <c r="L1440" s="570" t="s">
        <v>5373</v>
      </c>
      <c r="M1440" s="571">
        <f>IFERROR(VLOOKUP(L1440,REAJUSTE!A:O,15,),"")</f>
        <v>1.014</v>
      </c>
    </row>
    <row r="1441" spans="1:13" x14ac:dyDescent="0.25">
      <c r="A1441" s="659">
        <v>41496</v>
      </c>
      <c r="B1441" s="1029" t="s">
        <v>19970</v>
      </c>
      <c r="C1441" s="1030" t="s">
        <v>14186</v>
      </c>
      <c r="D1441" s="575">
        <f t="shared" si="50"/>
        <v>2292.7199999999998</v>
      </c>
      <c r="E1441" s="576">
        <f t="shared" si="51"/>
        <v>1859.16</v>
      </c>
      <c r="I1441" s="1033">
        <v>2261.0700000000002</v>
      </c>
      <c r="L1441" s="570" t="s">
        <v>5373</v>
      </c>
      <c r="M1441" s="571">
        <f>IFERROR(VLOOKUP(L1441,REAJUSTE!A:O,15,),"")</f>
        <v>1.014</v>
      </c>
    </row>
    <row r="1442" spans="1:13" x14ac:dyDescent="0.25">
      <c r="A1442" s="659">
        <v>41544</v>
      </c>
      <c r="B1442" s="1029" t="s">
        <v>19971</v>
      </c>
      <c r="C1442" s="1030" t="s">
        <v>19965</v>
      </c>
      <c r="D1442" s="575">
        <f t="shared" si="50"/>
        <v>711.05</v>
      </c>
      <c r="E1442" s="576">
        <f t="shared" si="51"/>
        <v>576.58000000000004</v>
      </c>
      <c r="I1442" s="1032">
        <v>701.24</v>
      </c>
      <c r="L1442" s="570" t="s">
        <v>5373</v>
      </c>
      <c r="M1442" s="571">
        <f>IFERROR(VLOOKUP(L1442,REAJUSTE!A:O,15,),"")</f>
        <v>1.014</v>
      </c>
    </row>
    <row r="1443" spans="1:13" x14ac:dyDescent="0.25">
      <c r="A1443" s="659">
        <v>41500</v>
      </c>
      <c r="B1443" s="1029" t="s">
        <v>19972</v>
      </c>
      <c r="C1443" s="1030" t="s">
        <v>18088</v>
      </c>
      <c r="D1443" s="575">
        <f t="shared" si="50"/>
        <v>412.57</v>
      </c>
      <c r="E1443" s="576">
        <f t="shared" si="51"/>
        <v>334.55</v>
      </c>
      <c r="I1443" s="1032">
        <v>406.88</v>
      </c>
      <c r="L1443" s="570" t="s">
        <v>5373</v>
      </c>
      <c r="M1443" s="571">
        <f>IFERROR(VLOOKUP(L1443,REAJUSTE!A:O,15,),"")</f>
        <v>1.014</v>
      </c>
    </row>
    <row r="1444" spans="1:13" ht="18" x14ac:dyDescent="0.25">
      <c r="A1444" s="659">
        <v>41501</v>
      </c>
      <c r="B1444" s="141" t="s">
        <v>19973</v>
      </c>
      <c r="C1444" s="1030" t="s">
        <v>14224</v>
      </c>
      <c r="D1444" s="575">
        <f t="shared" si="50"/>
        <v>66.95</v>
      </c>
      <c r="E1444" s="576">
        <f t="shared" si="51"/>
        <v>54.28</v>
      </c>
      <c r="I1444" s="1032">
        <v>66.03</v>
      </c>
      <c r="L1444" s="570" t="s">
        <v>5373</v>
      </c>
      <c r="M1444" s="571">
        <f>IFERROR(VLOOKUP(L1444,REAJUSTE!A:O,15,),"")</f>
        <v>1.014</v>
      </c>
    </row>
    <row r="1445" spans="1:13" ht="18" x14ac:dyDescent="0.25">
      <c r="A1445" s="659">
        <v>41499</v>
      </c>
      <c r="B1445" s="141" t="s">
        <v>19974</v>
      </c>
      <c r="C1445" s="1030" t="s">
        <v>14224</v>
      </c>
      <c r="D1445" s="575">
        <f t="shared" si="50"/>
        <v>520.51</v>
      </c>
      <c r="E1445" s="576">
        <f t="shared" si="51"/>
        <v>422.08</v>
      </c>
      <c r="I1445" s="1032">
        <v>513.33000000000004</v>
      </c>
      <c r="L1445" s="570" t="s">
        <v>5373</v>
      </c>
      <c r="M1445" s="571">
        <f>IFERROR(VLOOKUP(L1445,REAJUSTE!A:O,15,),"")</f>
        <v>1.014</v>
      </c>
    </row>
    <row r="1446" spans="1:13" ht="18" x14ac:dyDescent="0.25">
      <c r="A1446" s="659">
        <v>41503</v>
      </c>
      <c r="B1446" s="141" t="s">
        <v>19975</v>
      </c>
      <c r="C1446" s="1030" t="s">
        <v>14224</v>
      </c>
      <c r="D1446" s="575">
        <f t="shared" si="50"/>
        <v>619.36</v>
      </c>
      <c r="E1446" s="576">
        <f t="shared" si="51"/>
        <v>502.23</v>
      </c>
      <c r="I1446" s="1032">
        <v>610.80999999999995</v>
      </c>
      <c r="L1446" s="570" t="s">
        <v>5373</v>
      </c>
      <c r="M1446" s="571">
        <f>IFERROR(VLOOKUP(L1446,REAJUSTE!A:O,15,),"")</f>
        <v>1.014</v>
      </c>
    </row>
    <row r="1447" spans="1:13" ht="18" x14ac:dyDescent="0.25">
      <c r="A1447" s="659">
        <v>41530</v>
      </c>
      <c r="B1447" s="141" t="s">
        <v>19976</v>
      </c>
      <c r="C1447" s="1030" t="s">
        <v>18088</v>
      </c>
      <c r="D1447" s="575">
        <f t="shared" si="50"/>
        <v>596.15</v>
      </c>
      <c r="E1447" s="576">
        <f t="shared" si="51"/>
        <v>483.41</v>
      </c>
      <c r="I1447" s="1032">
        <v>587.91999999999996</v>
      </c>
      <c r="L1447" s="570" t="s">
        <v>5373</v>
      </c>
      <c r="M1447" s="571">
        <f>IFERROR(VLOOKUP(L1447,REAJUSTE!A:O,15,),"")</f>
        <v>1.014</v>
      </c>
    </row>
    <row r="1448" spans="1:13" x14ac:dyDescent="0.25">
      <c r="A1448" s="659">
        <v>41527</v>
      </c>
      <c r="B1448" s="1029" t="s">
        <v>19977</v>
      </c>
      <c r="C1448" s="1030" t="s">
        <v>14186</v>
      </c>
      <c r="D1448" s="575">
        <f t="shared" si="50"/>
        <v>3005.27</v>
      </c>
      <c r="E1448" s="576">
        <f t="shared" si="51"/>
        <v>2436.96</v>
      </c>
      <c r="I1448" s="1033">
        <v>2963.78</v>
      </c>
      <c r="L1448" s="570" t="s">
        <v>5373</v>
      </c>
      <c r="M1448" s="571">
        <f>IFERROR(VLOOKUP(L1448,REAJUSTE!A:O,15,),"")</f>
        <v>1.014</v>
      </c>
    </row>
    <row r="1449" spans="1:13" ht="18" x14ac:dyDescent="0.25">
      <c r="A1449" s="659">
        <v>41529</v>
      </c>
      <c r="B1449" s="141" t="s">
        <v>19978</v>
      </c>
      <c r="C1449" s="1030" t="s">
        <v>14186</v>
      </c>
      <c r="D1449" s="575">
        <f t="shared" si="50"/>
        <v>36796.300000000003</v>
      </c>
      <c r="E1449" s="576">
        <f t="shared" si="51"/>
        <v>29838.06</v>
      </c>
      <c r="I1449" s="1033">
        <v>36288.269999999997</v>
      </c>
      <c r="L1449" s="570" t="s">
        <v>5373</v>
      </c>
      <c r="M1449" s="571">
        <f>IFERROR(VLOOKUP(L1449,REAJUSTE!A:O,15,),"")</f>
        <v>1.014</v>
      </c>
    </row>
    <row r="1450" spans="1:13" x14ac:dyDescent="0.25">
      <c r="A1450" s="659">
        <v>41555</v>
      </c>
      <c r="B1450" s="1029" t="s">
        <v>19979</v>
      </c>
      <c r="C1450" s="1030" t="s">
        <v>14186</v>
      </c>
      <c r="D1450" s="575">
        <f t="shared" si="50"/>
        <v>8356.99</v>
      </c>
      <c r="E1450" s="576">
        <f t="shared" si="51"/>
        <v>6776.67</v>
      </c>
      <c r="I1450" s="1033">
        <v>8241.61</v>
      </c>
      <c r="L1450" s="570" t="s">
        <v>5373</v>
      </c>
      <c r="M1450" s="571">
        <f>IFERROR(VLOOKUP(L1450,REAJUSTE!A:O,15,),"")</f>
        <v>1.014</v>
      </c>
    </row>
    <row r="1451" spans="1:13" ht="18" x14ac:dyDescent="0.25">
      <c r="A1451" s="659">
        <v>100883</v>
      </c>
      <c r="B1451" s="141" t="s">
        <v>19980</v>
      </c>
      <c r="C1451" s="1030" t="s">
        <v>14224</v>
      </c>
      <c r="D1451" s="575">
        <f t="shared" si="50"/>
        <v>319.39</v>
      </c>
      <c r="E1451" s="576">
        <f t="shared" si="51"/>
        <v>258.99</v>
      </c>
      <c r="I1451" s="1032">
        <v>314.99</v>
      </c>
      <c r="L1451" s="570" t="s">
        <v>5373</v>
      </c>
      <c r="M1451" s="571">
        <f>IFERROR(VLOOKUP(L1451,REAJUSTE!A:O,15,),"")</f>
        <v>1.014</v>
      </c>
    </row>
    <row r="1452" spans="1:13" ht="18" x14ac:dyDescent="0.25">
      <c r="A1452" s="659">
        <v>100882</v>
      </c>
      <c r="B1452" s="141" t="s">
        <v>19981</v>
      </c>
      <c r="C1452" s="1030" t="s">
        <v>14224</v>
      </c>
      <c r="D1452" s="575">
        <f t="shared" si="50"/>
        <v>179.03</v>
      </c>
      <c r="E1452" s="576">
        <f t="shared" si="51"/>
        <v>145.16999999999999</v>
      </c>
      <c r="I1452" s="1032">
        <v>176.56</v>
      </c>
      <c r="L1452" s="570" t="s">
        <v>5373</v>
      </c>
      <c r="M1452" s="571">
        <f>IFERROR(VLOOKUP(L1452,REAJUSTE!A:O,15,),"")</f>
        <v>1.014</v>
      </c>
    </row>
    <row r="1453" spans="1:13" x14ac:dyDescent="0.25">
      <c r="A1453" s="565" t="s">
        <v>5317</v>
      </c>
      <c r="B1453" s="566"/>
      <c r="C1453" s="566"/>
      <c r="D1453" s="578"/>
      <c r="E1453" s="578"/>
      <c r="F1453" s="566"/>
      <c r="G1453" s="566"/>
      <c r="H1453" s="566"/>
      <c r="I1453" s="566"/>
      <c r="L1453" s="566"/>
      <c r="M1453" s="571" t="str">
        <f>IFERROR(VLOOKUP(L1453,REAJUSTE!A:O,15,),"")</f>
        <v/>
      </c>
    </row>
    <row r="1454" spans="1:13" x14ac:dyDescent="0.25">
      <c r="A1454" s="572">
        <v>100390</v>
      </c>
      <c r="B1454" s="573" t="s">
        <v>1266</v>
      </c>
      <c r="C1454" s="574" t="s">
        <v>1267</v>
      </c>
      <c r="D1454" s="575">
        <f t="shared" si="50"/>
        <v>0</v>
      </c>
      <c r="E1454" s="576">
        <f t="shared" si="51"/>
        <v>0</v>
      </c>
      <c r="I1454" s="577">
        <v>0</v>
      </c>
      <c r="L1454" s="570" t="s">
        <v>5372</v>
      </c>
      <c r="M1454" s="571">
        <f>IFERROR(VLOOKUP(L1454,REAJUSTE!A:O,15,),"")</f>
        <v>1.032</v>
      </c>
    </row>
    <row r="1455" spans="1:13" x14ac:dyDescent="0.25">
      <c r="A1455"/>
      <c r="B1455"/>
      <c r="M1455" s="571" t="str">
        <f>IFERROR(VLOOKUP(L1455,REAJUSTE!A:O,15,),"")</f>
        <v/>
      </c>
    </row>
    <row r="1456" spans="1:13" x14ac:dyDescent="0.25">
      <c r="A1456" s="582" t="s">
        <v>5318</v>
      </c>
      <c r="B1456" s="583"/>
      <c r="C1456" s="583"/>
      <c r="D1456" s="584"/>
      <c r="M1456" s="571" t="str">
        <f>IFERROR(VLOOKUP(L1456,REAJUSTE!A:O,15,),"")</f>
        <v/>
      </c>
    </row>
    <row r="1457" spans="1:13" ht="25.5" x14ac:dyDescent="0.25">
      <c r="A1457" s="585" t="s">
        <v>121</v>
      </c>
      <c r="B1457" s="585" t="s">
        <v>5319</v>
      </c>
      <c r="C1457" s="586" t="s">
        <v>122</v>
      </c>
      <c r="D1457" s="587" t="s">
        <v>5320</v>
      </c>
      <c r="F1457" s="588" t="s">
        <v>5321</v>
      </c>
      <c r="G1457" s="588" t="s">
        <v>5322</v>
      </c>
      <c r="H1457" s="588" t="s">
        <v>5323</v>
      </c>
      <c r="M1457" s="571" t="str">
        <f>IFERROR(VLOOKUP(L1457,REAJUSTE!A:O,15,),"")</f>
        <v/>
      </c>
    </row>
    <row r="1458" spans="1:13" ht="25.5" x14ac:dyDescent="0.25">
      <c r="A1458" s="589">
        <v>60019</v>
      </c>
      <c r="B1458" s="590" t="s">
        <v>5324</v>
      </c>
      <c r="C1458" s="591" t="s">
        <v>1256</v>
      </c>
      <c r="D1458" s="592" t="s">
        <v>5325</v>
      </c>
      <c r="F1458" s="593">
        <f>LEFT(D1458,5)*M1458</f>
        <v>1.45</v>
      </c>
      <c r="G1458" s="593">
        <f>MID(D1458,FIND("P",D1458)+2,7)*M1458</f>
        <v>1.603</v>
      </c>
      <c r="H1458" s="593">
        <f>IFERROR(MID(D1458,FIND("R",D1458)+2,LEN(D1458)-FIND("R",D1458)-1),0)*M1458</f>
        <v>2.5449999999999999</v>
      </c>
      <c r="L1458" s="570" t="s">
        <v>5368</v>
      </c>
      <c r="M1458" s="571">
        <f>IFERROR(VLOOKUP(L1458,REAJUSTE!A:O,15,),"")</f>
        <v>1.0449999999999999</v>
      </c>
    </row>
    <row r="1459" spans="1:13" ht="25.5" x14ac:dyDescent="0.25">
      <c r="A1459" s="589">
        <v>60022</v>
      </c>
      <c r="B1459" s="590" t="s">
        <v>5326</v>
      </c>
      <c r="C1459" s="591" t="s">
        <v>1256</v>
      </c>
      <c r="D1459" s="592" t="s">
        <v>5327</v>
      </c>
      <c r="F1459" s="593">
        <f t="shared" ref="F1459:F1472" si="52">LEFT(D1459,5)*M1459</f>
        <v>1</v>
      </c>
      <c r="G1459" s="593">
        <f t="shared" ref="G1459:G1472" si="53">MID(D1459,FIND("P",D1459)+2,7)*M1459</f>
        <v>1.0589999999999999</v>
      </c>
      <c r="H1459" s="593">
        <f t="shared" ref="H1459:H1472" si="54">IFERROR(MID(D1459,FIND("R",D1459)+2,LEN(D1459)-FIND("R",D1459)-1),0)*M1459</f>
        <v>2.2509999999999999</v>
      </c>
      <c r="L1459" s="570" t="s">
        <v>5368</v>
      </c>
      <c r="M1459" s="571">
        <f>IFERROR(VLOOKUP(L1459,REAJUSTE!A:O,15,),"")</f>
        <v>1.0449999999999999</v>
      </c>
    </row>
    <row r="1460" spans="1:13" ht="25.5" x14ac:dyDescent="0.25">
      <c r="A1460" s="589">
        <v>60020</v>
      </c>
      <c r="B1460" s="590" t="s">
        <v>5328</v>
      </c>
      <c r="C1460" s="591" t="s">
        <v>1256</v>
      </c>
      <c r="D1460" s="592" t="s">
        <v>5329</v>
      </c>
      <c r="F1460" s="593">
        <f t="shared" si="52"/>
        <v>1.3</v>
      </c>
      <c r="G1460" s="593">
        <f t="shared" si="53"/>
        <v>1.4630000000000001</v>
      </c>
      <c r="H1460" s="593">
        <f t="shared" si="54"/>
        <v>2.4390000000000001</v>
      </c>
      <c r="L1460" s="570" t="s">
        <v>5368</v>
      </c>
      <c r="M1460" s="571">
        <f>IFERROR(VLOOKUP(L1460,REAJUSTE!A:O,15,),"")</f>
        <v>1.0449999999999999</v>
      </c>
    </row>
    <row r="1461" spans="1:13" ht="25.5" x14ac:dyDescent="0.25">
      <c r="A1461" s="589">
        <v>60021</v>
      </c>
      <c r="B1461" s="590" t="s">
        <v>5330</v>
      </c>
      <c r="C1461" s="591" t="s">
        <v>1256</v>
      </c>
      <c r="D1461" s="592" t="s">
        <v>5331</v>
      </c>
      <c r="F1461" s="593">
        <f t="shared" si="52"/>
        <v>1.123</v>
      </c>
      <c r="G1461" s="593">
        <f t="shared" si="53"/>
        <v>1.2490000000000001</v>
      </c>
      <c r="H1461" s="593">
        <f t="shared" si="54"/>
        <v>2.3410000000000002</v>
      </c>
      <c r="L1461" s="570" t="s">
        <v>5368</v>
      </c>
      <c r="M1461" s="571">
        <f>IFERROR(VLOOKUP(L1461,REAJUSTE!A:O,15,),"")</f>
        <v>1.0449999999999999</v>
      </c>
    </row>
    <row r="1462" spans="1:13" ht="25.5" x14ac:dyDescent="0.25">
      <c r="A1462" s="589">
        <v>60024</v>
      </c>
      <c r="B1462" s="590" t="s">
        <v>5332</v>
      </c>
      <c r="C1462" s="591" t="s">
        <v>1256</v>
      </c>
      <c r="D1462" s="592" t="s">
        <v>5333</v>
      </c>
      <c r="F1462" s="593">
        <f t="shared" si="52"/>
        <v>0.379</v>
      </c>
      <c r="G1462" s="593">
        <f t="shared" si="53"/>
        <v>0.40100000000000002</v>
      </c>
      <c r="H1462" s="593">
        <f t="shared" si="54"/>
        <v>14.526999999999999</v>
      </c>
      <c r="L1462" s="570" t="s">
        <v>5368</v>
      </c>
      <c r="M1462" s="571">
        <f>IFERROR(VLOOKUP(L1462,REAJUSTE!A:O,15,),"")</f>
        <v>1.0449999999999999</v>
      </c>
    </row>
    <row r="1463" spans="1:13" ht="25.5" x14ac:dyDescent="0.25">
      <c r="A1463" s="589">
        <v>100849</v>
      </c>
      <c r="B1463" s="590" t="s">
        <v>5334</v>
      </c>
      <c r="C1463" s="591" t="s">
        <v>1256</v>
      </c>
      <c r="D1463" s="592" t="s">
        <v>5335</v>
      </c>
      <c r="F1463" s="593">
        <f t="shared" si="52"/>
        <v>0.629</v>
      </c>
      <c r="G1463" s="593">
        <f t="shared" si="53"/>
        <v>0.745</v>
      </c>
      <c r="H1463" s="593">
        <f t="shared" si="54"/>
        <v>67.2</v>
      </c>
      <c r="L1463" s="570" t="s">
        <v>5368</v>
      </c>
      <c r="M1463" s="571">
        <f>IFERROR(VLOOKUP(L1463,REAJUSTE!A:O,15,),"")</f>
        <v>1.0449999999999999</v>
      </c>
    </row>
    <row r="1464" spans="1:13" ht="25.5" x14ac:dyDescent="0.25">
      <c r="A1464" s="589">
        <v>60010</v>
      </c>
      <c r="B1464" s="590" t="s">
        <v>5336</v>
      </c>
      <c r="C1464" s="591" t="s">
        <v>271</v>
      </c>
      <c r="D1464" s="592" t="s">
        <v>5337</v>
      </c>
      <c r="F1464" s="593">
        <f t="shared" si="52"/>
        <v>1.7549999999999999</v>
      </c>
      <c r="G1464" s="593">
        <f t="shared" si="53"/>
        <v>2.34</v>
      </c>
      <c r="H1464" s="593">
        <f t="shared" si="54"/>
        <v>2.9249999999999998</v>
      </c>
      <c r="L1464" s="570" t="s">
        <v>5368</v>
      </c>
      <c r="M1464" s="571">
        <f>IFERROR(VLOOKUP(L1464,REAJUSTE!A:O,15,),"")</f>
        <v>1.0449999999999999</v>
      </c>
    </row>
    <row r="1465" spans="1:13" ht="25.5" x14ac:dyDescent="0.25">
      <c r="A1465" s="589">
        <v>60002</v>
      </c>
      <c r="B1465" s="590" t="s">
        <v>5338</v>
      </c>
      <c r="C1465" s="591" t="s">
        <v>1256</v>
      </c>
      <c r="D1465" s="592" t="s">
        <v>5339</v>
      </c>
      <c r="F1465" s="593">
        <f t="shared" si="52"/>
        <v>1.123</v>
      </c>
      <c r="G1465" s="593">
        <f t="shared" si="53"/>
        <v>1.17</v>
      </c>
      <c r="H1465" s="593">
        <f t="shared" si="54"/>
        <v>4.6829999999999998</v>
      </c>
      <c r="L1465" s="570" t="s">
        <v>5368</v>
      </c>
      <c r="M1465" s="571">
        <f>IFERROR(VLOOKUP(L1465,REAJUSTE!A:O,15,),"")</f>
        <v>1.0449999999999999</v>
      </c>
    </row>
    <row r="1466" spans="1:13" x14ac:dyDescent="0.25">
      <c r="A1466" s="589">
        <v>60003</v>
      </c>
      <c r="B1466" s="590" t="s">
        <v>5340</v>
      </c>
      <c r="C1466" s="591" t="s">
        <v>1256</v>
      </c>
      <c r="D1466" s="592" t="s">
        <v>5341</v>
      </c>
      <c r="F1466" s="593">
        <f t="shared" si="52"/>
        <v>1.123</v>
      </c>
      <c r="G1466" s="593">
        <f t="shared" si="53"/>
        <v>1.17</v>
      </c>
      <c r="H1466" s="593">
        <f t="shared" si="54"/>
        <v>0</v>
      </c>
      <c r="L1466" s="570" t="s">
        <v>5368</v>
      </c>
      <c r="M1466" s="571">
        <f>IFERROR(VLOOKUP(L1466,REAJUSTE!A:O,15,),"")</f>
        <v>1.0449999999999999</v>
      </c>
    </row>
    <row r="1467" spans="1:13" x14ac:dyDescent="0.25">
      <c r="A1467" s="589">
        <v>60012</v>
      </c>
      <c r="B1467" s="590" t="s">
        <v>5342</v>
      </c>
      <c r="C1467" s="591" t="s">
        <v>1256</v>
      </c>
      <c r="D1467" s="592" t="s">
        <v>5341</v>
      </c>
      <c r="F1467" s="593">
        <f t="shared" si="52"/>
        <v>1.123</v>
      </c>
      <c r="G1467" s="593">
        <f t="shared" si="53"/>
        <v>1.17</v>
      </c>
      <c r="H1467" s="593">
        <f t="shared" si="54"/>
        <v>0</v>
      </c>
      <c r="L1467" s="570" t="s">
        <v>5368</v>
      </c>
      <c r="M1467" s="571">
        <f>IFERROR(VLOOKUP(L1467,REAJUSTE!A:O,15,),"")</f>
        <v>1.0449999999999999</v>
      </c>
    </row>
    <row r="1468" spans="1:13" x14ac:dyDescent="0.25">
      <c r="A1468" s="589">
        <v>60004</v>
      </c>
      <c r="B1468" s="590" t="s">
        <v>5343</v>
      </c>
      <c r="C1468" s="591" t="s">
        <v>1256</v>
      </c>
      <c r="D1468" s="592" t="s">
        <v>5344</v>
      </c>
      <c r="F1468" s="593">
        <f t="shared" si="52"/>
        <v>1.099</v>
      </c>
      <c r="G1468" s="593">
        <f t="shared" si="53"/>
        <v>1.143</v>
      </c>
      <c r="H1468" s="593">
        <f t="shared" si="54"/>
        <v>0</v>
      </c>
      <c r="L1468" s="570" t="s">
        <v>5368</v>
      </c>
      <c r="M1468" s="571">
        <f>IFERROR(VLOOKUP(L1468,REAJUSTE!A:O,15,),"")</f>
        <v>1.0449999999999999</v>
      </c>
    </row>
    <row r="1469" spans="1:13" x14ac:dyDescent="0.25">
      <c r="A1469" s="589">
        <v>60013</v>
      </c>
      <c r="B1469" s="590" t="s">
        <v>5345</v>
      </c>
      <c r="C1469" s="591" t="s">
        <v>1256</v>
      </c>
      <c r="D1469" s="592" t="s">
        <v>5344</v>
      </c>
      <c r="F1469" s="593">
        <f t="shared" si="52"/>
        <v>1.099</v>
      </c>
      <c r="G1469" s="593">
        <f t="shared" si="53"/>
        <v>1.143</v>
      </c>
      <c r="H1469" s="593">
        <f t="shared" si="54"/>
        <v>0</v>
      </c>
      <c r="L1469" s="570" t="s">
        <v>5368</v>
      </c>
      <c r="M1469" s="571">
        <f>IFERROR(VLOOKUP(L1469,REAJUSTE!A:O,15,),"")</f>
        <v>1.0449999999999999</v>
      </c>
    </row>
    <row r="1470" spans="1:13" x14ac:dyDescent="0.25">
      <c r="A1470" s="589">
        <v>60005</v>
      </c>
      <c r="B1470" s="590" t="s">
        <v>5346</v>
      </c>
      <c r="C1470" s="591" t="s">
        <v>1256</v>
      </c>
      <c r="D1470" s="592" t="s">
        <v>5347</v>
      </c>
      <c r="F1470" s="593">
        <f t="shared" si="52"/>
        <v>1.8109999999999999</v>
      </c>
      <c r="G1470" s="593">
        <f t="shared" si="53"/>
        <v>1.8859999999999999</v>
      </c>
      <c r="H1470" s="593">
        <f t="shared" si="54"/>
        <v>0</v>
      </c>
      <c r="L1470" s="570" t="s">
        <v>5368</v>
      </c>
      <c r="M1470" s="571">
        <f>IFERROR(VLOOKUP(L1470,REAJUSTE!A:O,15,),"")</f>
        <v>1.0449999999999999</v>
      </c>
    </row>
    <row r="1471" spans="1:13" x14ac:dyDescent="0.25">
      <c r="A1471" s="589">
        <v>60014</v>
      </c>
      <c r="B1471" s="590" t="s">
        <v>5348</v>
      </c>
      <c r="C1471" s="591" t="s">
        <v>1256</v>
      </c>
      <c r="D1471" s="592" t="s">
        <v>5347</v>
      </c>
      <c r="F1471" s="593">
        <f t="shared" si="52"/>
        <v>1.8109999999999999</v>
      </c>
      <c r="G1471" s="593">
        <f t="shared" si="53"/>
        <v>1.8859999999999999</v>
      </c>
      <c r="H1471" s="593">
        <f t="shared" si="54"/>
        <v>0</v>
      </c>
      <c r="L1471" s="570" t="s">
        <v>5368</v>
      </c>
      <c r="M1471" s="571">
        <f>IFERROR(VLOOKUP(L1471,REAJUSTE!A:O,15,),"")</f>
        <v>1.0449999999999999</v>
      </c>
    </row>
    <row r="1472" spans="1:13" ht="25.5" x14ac:dyDescent="0.25">
      <c r="A1472" s="589">
        <v>60006</v>
      </c>
      <c r="B1472" s="590" t="s">
        <v>5349</v>
      </c>
      <c r="C1472" s="591" t="s">
        <v>1256</v>
      </c>
      <c r="D1472" s="592" t="s">
        <v>5350</v>
      </c>
      <c r="F1472" s="593">
        <f t="shared" si="52"/>
        <v>1.6910000000000001</v>
      </c>
      <c r="G1472" s="593">
        <f t="shared" si="53"/>
        <v>1.756</v>
      </c>
      <c r="H1472" s="593">
        <f t="shared" si="54"/>
        <v>13.007999999999999</v>
      </c>
      <c r="L1472" s="570" t="s">
        <v>5368</v>
      </c>
      <c r="M1472" s="571">
        <f>IFERROR(VLOOKUP(L1472,REAJUSTE!A:O,15,),"")</f>
        <v>1.0449999999999999</v>
      </c>
    </row>
    <row r="1473" spans="1:13" x14ac:dyDescent="0.25">
      <c r="L1473" s="570" t="s">
        <v>5368</v>
      </c>
      <c r="M1473" s="571">
        <f>IFERROR(VLOOKUP(L1473,REAJUSTE!A:O,15,),"")</f>
        <v>1.0449999999999999</v>
      </c>
    </row>
    <row r="1474" spans="1:13" ht="25.5" x14ac:dyDescent="0.25">
      <c r="A1474" s="1035" t="s">
        <v>5354</v>
      </c>
      <c r="B1474" s="1035" t="s">
        <v>19982</v>
      </c>
      <c r="C1474" s="1036" t="s">
        <v>5356</v>
      </c>
      <c r="D1474" s="594" t="s">
        <v>5351</v>
      </c>
      <c r="E1474" s="595"/>
      <c r="M1474" s="571" t="str">
        <f>IFERROR(VLOOKUP(L1474,REAJUSTE!A:O,15,),"")</f>
        <v/>
      </c>
    </row>
    <row r="1475" spans="1:13" x14ac:dyDescent="0.25">
      <c r="A1475" s="1037"/>
      <c r="B1475" s="1041" t="s">
        <v>19983</v>
      </c>
      <c r="C1475" s="1042"/>
      <c r="D1475" s="1034"/>
      <c r="E1475" s="595"/>
      <c r="M1475" s="571" t="str">
        <f>IFERROR(VLOOKUP(L1475,REAJUSTE!A:O,15,),"")</f>
        <v/>
      </c>
    </row>
    <row r="1476" spans="1:13" x14ac:dyDescent="0.25">
      <c r="A1476" s="1038">
        <v>20039</v>
      </c>
      <c r="B1476" s="1039" t="s">
        <v>19984</v>
      </c>
      <c r="C1476" s="1040" t="s">
        <v>19965</v>
      </c>
      <c r="D1476" s="575">
        <f t="shared" ref="D1476:D1539" si="55">TRUNC(I1476*M1476,2)</f>
        <v>6.77</v>
      </c>
      <c r="E1476" s="595"/>
      <c r="I1476" s="1043">
        <v>6.48</v>
      </c>
      <c r="L1476" s="570" t="s">
        <v>5368</v>
      </c>
      <c r="M1476" s="571">
        <f>IFERROR(VLOOKUP(L1476,REAJUSTE!A:O,15,),"")</f>
        <v>1.0449999999999999</v>
      </c>
    </row>
    <row r="1477" spans="1:13" x14ac:dyDescent="0.25">
      <c r="A1477" s="1038">
        <v>20050</v>
      </c>
      <c r="B1477" s="1039" t="s">
        <v>19985</v>
      </c>
      <c r="C1477" s="1040" t="s">
        <v>19965</v>
      </c>
      <c r="D1477" s="575">
        <f t="shared" si="55"/>
        <v>6.77</v>
      </c>
      <c r="E1477" s="595"/>
      <c r="I1477" s="1043">
        <v>6.48</v>
      </c>
      <c r="L1477" s="570" t="s">
        <v>5368</v>
      </c>
      <c r="M1477" s="571">
        <f>IFERROR(VLOOKUP(L1477,REAJUSTE!A:O,15,),"")</f>
        <v>1.0449999999999999</v>
      </c>
    </row>
    <row r="1478" spans="1:13" x14ac:dyDescent="0.25">
      <c r="A1478" s="1038">
        <v>20151</v>
      </c>
      <c r="B1478" s="1039" t="s">
        <v>19986</v>
      </c>
      <c r="C1478" s="1040" t="s">
        <v>19965</v>
      </c>
      <c r="D1478" s="575">
        <f t="shared" si="55"/>
        <v>6.77</v>
      </c>
      <c r="E1478" s="595"/>
      <c r="I1478" s="1043">
        <v>6.48</v>
      </c>
      <c r="L1478" s="570" t="s">
        <v>5368</v>
      </c>
      <c r="M1478" s="571">
        <f>IFERROR(VLOOKUP(L1478,REAJUSTE!A:O,15,),"")</f>
        <v>1.0449999999999999</v>
      </c>
    </row>
    <row r="1479" spans="1:13" x14ac:dyDescent="0.25">
      <c r="A1479" s="1038">
        <v>20061</v>
      </c>
      <c r="B1479" s="1039" t="s">
        <v>19987</v>
      </c>
      <c r="C1479" s="1040" t="s">
        <v>19965</v>
      </c>
      <c r="D1479" s="575">
        <f t="shared" si="55"/>
        <v>6.77</v>
      </c>
      <c r="E1479" s="595"/>
      <c r="I1479" s="1043">
        <v>6.48</v>
      </c>
      <c r="L1479" s="570" t="s">
        <v>5368</v>
      </c>
      <c r="M1479" s="571">
        <f>IFERROR(VLOOKUP(L1479,REAJUSTE!A:O,15,),"")</f>
        <v>1.0449999999999999</v>
      </c>
    </row>
    <row r="1480" spans="1:13" x14ac:dyDescent="0.25">
      <c r="A1480" s="1038">
        <v>20072</v>
      </c>
      <c r="B1480" s="1039" t="s">
        <v>19988</v>
      </c>
      <c r="C1480" s="1040" t="s">
        <v>19965</v>
      </c>
      <c r="D1480" s="575">
        <f t="shared" si="55"/>
        <v>6.77</v>
      </c>
      <c r="E1480" s="595"/>
      <c r="I1480" s="1043">
        <v>6.48</v>
      </c>
      <c r="L1480" s="570" t="s">
        <v>5368</v>
      </c>
      <c r="M1480" s="571">
        <f>IFERROR(VLOOKUP(L1480,REAJUSTE!A:O,15,),"")</f>
        <v>1.0449999999999999</v>
      </c>
    </row>
    <row r="1481" spans="1:13" x14ac:dyDescent="0.25">
      <c r="A1481" s="1038">
        <v>20083</v>
      </c>
      <c r="B1481" s="1039" t="s">
        <v>19989</v>
      </c>
      <c r="C1481" s="1040" t="s">
        <v>19965</v>
      </c>
      <c r="D1481" s="575">
        <f t="shared" si="55"/>
        <v>6.77</v>
      </c>
      <c r="E1481" s="595"/>
      <c r="I1481" s="1043">
        <v>6.48</v>
      </c>
      <c r="L1481" s="570" t="s">
        <v>5368</v>
      </c>
      <c r="M1481" s="571">
        <f>IFERROR(VLOOKUP(L1481,REAJUSTE!A:O,15,),"")</f>
        <v>1.0449999999999999</v>
      </c>
    </row>
    <row r="1482" spans="1:13" x14ac:dyDescent="0.25">
      <c r="A1482" s="1038">
        <v>20094</v>
      </c>
      <c r="B1482" s="1039" t="s">
        <v>19990</v>
      </c>
      <c r="C1482" s="1040" t="s">
        <v>19965</v>
      </c>
      <c r="D1482" s="575">
        <f t="shared" si="55"/>
        <v>11.06</v>
      </c>
      <c r="E1482" s="595"/>
      <c r="I1482" s="1043">
        <v>10.59</v>
      </c>
      <c r="L1482" s="570" t="s">
        <v>5368</v>
      </c>
      <c r="M1482" s="571">
        <f>IFERROR(VLOOKUP(L1482,REAJUSTE!A:O,15,),"")</f>
        <v>1.0449999999999999</v>
      </c>
    </row>
    <row r="1483" spans="1:13" x14ac:dyDescent="0.25">
      <c r="A1483" s="1038">
        <v>20012</v>
      </c>
      <c r="B1483" s="1039" t="s">
        <v>19991</v>
      </c>
      <c r="C1483" s="1040" t="s">
        <v>19965</v>
      </c>
      <c r="D1483" s="575">
        <f t="shared" si="55"/>
        <v>11.06</v>
      </c>
      <c r="E1483" s="595"/>
      <c r="I1483" s="1043">
        <v>10.59</v>
      </c>
      <c r="L1483" s="570" t="s">
        <v>5368</v>
      </c>
      <c r="M1483" s="571">
        <f>IFERROR(VLOOKUP(L1483,REAJUSTE!A:O,15,),"")</f>
        <v>1.0449999999999999</v>
      </c>
    </row>
    <row r="1484" spans="1:13" x14ac:dyDescent="0.25">
      <c r="A1484" s="1038">
        <v>20020</v>
      </c>
      <c r="B1484" s="1039" t="s">
        <v>19992</v>
      </c>
      <c r="C1484" s="1040" t="s">
        <v>19965</v>
      </c>
      <c r="D1484" s="575">
        <f t="shared" si="55"/>
        <v>8.3000000000000007</v>
      </c>
      <c r="E1484" s="595"/>
      <c r="I1484" s="1043">
        <v>7.95</v>
      </c>
      <c r="L1484" s="570" t="s">
        <v>5368</v>
      </c>
      <c r="M1484" s="571">
        <f>IFERROR(VLOOKUP(L1484,REAJUSTE!A:O,15,),"")</f>
        <v>1.0449999999999999</v>
      </c>
    </row>
    <row r="1485" spans="1:13" x14ac:dyDescent="0.25">
      <c r="A1485" s="1038">
        <v>20022</v>
      </c>
      <c r="B1485" s="1039" t="s">
        <v>19993</v>
      </c>
      <c r="C1485" s="1040" t="s">
        <v>19965</v>
      </c>
      <c r="D1485" s="575">
        <f t="shared" si="55"/>
        <v>6.77</v>
      </c>
      <c r="E1485" s="595"/>
      <c r="I1485" s="1043">
        <v>6.48</v>
      </c>
      <c r="L1485" s="570" t="s">
        <v>5368</v>
      </c>
      <c r="M1485" s="571">
        <f>IFERROR(VLOOKUP(L1485,REAJUSTE!A:O,15,),"")</f>
        <v>1.0449999999999999</v>
      </c>
    </row>
    <row r="1486" spans="1:13" x14ac:dyDescent="0.25">
      <c r="A1486" s="1038">
        <v>20027</v>
      </c>
      <c r="B1486" s="1039" t="s">
        <v>19994</v>
      </c>
      <c r="C1486" s="1040" t="s">
        <v>19965</v>
      </c>
      <c r="D1486" s="575">
        <f t="shared" si="55"/>
        <v>6.77</v>
      </c>
      <c r="E1486" s="595"/>
      <c r="I1486" s="1043">
        <v>6.48</v>
      </c>
      <c r="L1486" s="570" t="s">
        <v>5368</v>
      </c>
      <c r="M1486" s="571">
        <f>IFERROR(VLOOKUP(L1486,REAJUSTE!A:O,15,),"")</f>
        <v>1.0449999999999999</v>
      </c>
    </row>
    <row r="1487" spans="1:13" x14ac:dyDescent="0.25">
      <c r="A1487" s="1038">
        <v>20033</v>
      </c>
      <c r="B1487" s="1039" t="s">
        <v>19995</v>
      </c>
      <c r="C1487" s="1040" t="s">
        <v>19965</v>
      </c>
      <c r="D1487" s="575">
        <f t="shared" si="55"/>
        <v>13.13</v>
      </c>
      <c r="E1487" s="595"/>
      <c r="I1487" s="1043">
        <v>12.57</v>
      </c>
      <c r="L1487" s="570" t="s">
        <v>5368</v>
      </c>
      <c r="M1487" s="571">
        <f>IFERROR(VLOOKUP(L1487,REAJUSTE!A:O,15,),"")</f>
        <v>1.0449999999999999</v>
      </c>
    </row>
    <row r="1488" spans="1:13" x14ac:dyDescent="0.25">
      <c r="A1488" s="1038">
        <v>20034</v>
      </c>
      <c r="B1488" s="1039" t="s">
        <v>19996</v>
      </c>
      <c r="C1488" s="1040" t="s">
        <v>19965</v>
      </c>
      <c r="D1488" s="575">
        <f t="shared" si="55"/>
        <v>13.13</v>
      </c>
      <c r="E1488" s="595"/>
      <c r="I1488" s="1043">
        <v>12.57</v>
      </c>
      <c r="L1488" s="570" t="s">
        <v>5368</v>
      </c>
      <c r="M1488" s="571">
        <f>IFERROR(VLOOKUP(L1488,REAJUSTE!A:O,15,),"")</f>
        <v>1.0449999999999999</v>
      </c>
    </row>
    <row r="1489" spans="1:13" x14ac:dyDescent="0.25">
      <c r="A1489" s="1038">
        <v>20035</v>
      </c>
      <c r="B1489" s="1039" t="s">
        <v>19997</v>
      </c>
      <c r="C1489" s="1040" t="s">
        <v>19965</v>
      </c>
      <c r="D1489" s="575">
        <f t="shared" si="55"/>
        <v>8.3000000000000007</v>
      </c>
      <c r="E1489" s="595"/>
      <c r="I1489" s="1043">
        <v>7.95</v>
      </c>
      <c r="L1489" s="570" t="s">
        <v>5368</v>
      </c>
      <c r="M1489" s="571">
        <f>IFERROR(VLOOKUP(L1489,REAJUSTE!A:O,15,),"")</f>
        <v>1.0449999999999999</v>
      </c>
    </row>
    <row r="1490" spans="1:13" x14ac:dyDescent="0.25">
      <c r="A1490" s="1038">
        <v>20037</v>
      </c>
      <c r="B1490" s="1039" t="s">
        <v>19998</v>
      </c>
      <c r="C1490" s="1040" t="s">
        <v>19965</v>
      </c>
      <c r="D1490" s="575">
        <f t="shared" si="55"/>
        <v>15.75</v>
      </c>
      <c r="E1490" s="595"/>
      <c r="I1490" s="1043">
        <v>15.08</v>
      </c>
      <c r="L1490" s="570" t="s">
        <v>5368</v>
      </c>
      <c r="M1490" s="571">
        <f>IFERROR(VLOOKUP(L1490,REAJUSTE!A:O,15,),"")</f>
        <v>1.0449999999999999</v>
      </c>
    </row>
    <row r="1491" spans="1:13" x14ac:dyDescent="0.25">
      <c r="A1491" s="1038">
        <v>20038</v>
      </c>
      <c r="B1491" s="1039" t="s">
        <v>19999</v>
      </c>
      <c r="C1491" s="1040" t="s">
        <v>19965</v>
      </c>
      <c r="D1491" s="575">
        <f t="shared" si="55"/>
        <v>8.3000000000000007</v>
      </c>
      <c r="E1491" s="595"/>
      <c r="I1491" s="1043">
        <v>7.95</v>
      </c>
      <c r="L1491" s="570" t="s">
        <v>5368</v>
      </c>
      <c r="M1491" s="571">
        <f>IFERROR(VLOOKUP(L1491,REAJUSTE!A:O,15,),"")</f>
        <v>1.0449999999999999</v>
      </c>
    </row>
    <row r="1492" spans="1:13" x14ac:dyDescent="0.25">
      <c r="A1492" s="1038">
        <v>20040</v>
      </c>
      <c r="B1492" s="1039" t="s">
        <v>20000</v>
      </c>
      <c r="C1492" s="1040" t="s">
        <v>19965</v>
      </c>
      <c r="D1492" s="575">
        <f t="shared" si="55"/>
        <v>11.06</v>
      </c>
      <c r="E1492" s="595"/>
      <c r="I1492" s="1043">
        <v>10.59</v>
      </c>
      <c r="L1492" s="570" t="s">
        <v>5368</v>
      </c>
      <c r="M1492" s="571">
        <f>IFERROR(VLOOKUP(L1492,REAJUSTE!A:O,15,),"")</f>
        <v>1.0449999999999999</v>
      </c>
    </row>
    <row r="1493" spans="1:13" x14ac:dyDescent="0.25">
      <c r="A1493" s="1038">
        <v>20041</v>
      </c>
      <c r="B1493" s="1039" t="s">
        <v>20001</v>
      </c>
      <c r="C1493" s="1040" t="s">
        <v>19965</v>
      </c>
      <c r="D1493" s="575">
        <f t="shared" si="55"/>
        <v>8.3000000000000007</v>
      </c>
      <c r="E1493" s="595"/>
      <c r="I1493" s="1043">
        <v>7.95</v>
      </c>
      <c r="L1493" s="570" t="s">
        <v>5368</v>
      </c>
      <c r="M1493" s="571">
        <f>IFERROR(VLOOKUP(L1493,REAJUSTE!A:O,15,),"")</f>
        <v>1.0449999999999999</v>
      </c>
    </row>
    <row r="1494" spans="1:13" x14ac:dyDescent="0.25">
      <c r="A1494" s="1038">
        <v>20042</v>
      </c>
      <c r="B1494" s="1039" t="s">
        <v>20002</v>
      </c>
      <c r="C1494" s="1040" t="s">
        <v>19965</v>
      </c>
      <c r="D1494" s="575">
        <f t="shared" si="55"/>
        <v>8.3000000000000007</v>
      </c>
      <c r="E1494" s="595"/>
      <c r="I1494" s="1043">
        <v>7.95</v>
      </c>
      <c r="L1494" s="570" t="s">
        <v>5368</v>
      </c>
      <c r="M1494" s="571">
        <f>IFERROR(VLOOKUP(L1494,REAJUSTE!A:O,15,),"")</f>
        <v>1.0449999999999999</v>
      </c>
    </row>
    <row r="1495" spans="1:13" x14ac:dyDescent="0.25">
      <c r="A1495" s="1038">
        <v>20056</v>
      </c>
      <c r="B1495" s="1039" t="s">
        <v>20003</v>
      </c>
      <c r="C1495" s="1040" t="s">
        <v>19965</v>
      </c>
      <c r="D1495" s="575">
        <f t="shared" si="55"/>
        <v>8.3000000000000007</v>
      </c>
      <c r="E1495" s="595"/>
      <c r="I1495" s="1043">
        <v>7.95</v>
      </c>
      <c r="L1495" s="570" t="s">
        <v>5368</v>
      </c>
      <c r="M1495" s="571">
        <f>IFERROR(VLOOKUP(L1495,REAJUSTE!A:O,15,),"")</f>
        <v>1.0449999999999999</v>
      </c>
    </row>
    <row r="1496" spans="1:13" x14ac:dyDescent="0.25">
      <c r="A1496" s="1038">
        <v>20057</v>
      </c>
      <c r="B1496" s="1039" t="s">
        <v>20004</v>
      </c>
      <c r="C1496" s="1040" t="s">
        <v>19965</v>
      </c>
      <c r="D1496" s="575">
        <f t="shared" si="55"/>
        <v>15.75</v>
      </c>
      <c r="E1496" s="595"/>
      <c r="I1496" s="1043">
        <v>15.08</v>
      </c>
      <c r="L1496" s="570" t="s">
        <v>5368</v>
      </c>
      <c r="M1496" s="571">
        <f>IFERROR(VLOOKUP(L1496,REAJUSTE!A:O,15,),"")</f>
        <v>1.0449999999999999</v>
      </c>
    </row>
    <row r="1497" spans="1:13" x14ac:dyDescent="0.25">
      <c r="A1497" s="1038">
        <v>20058</v>
      </c>
      <c r="B1497" s="1039" t="s">
        <v>20005</v>
      </c>
      <c r="C1497" s="1040" t="s">
        <v>19965</v>
      </c>
      <c r="D1497" s="575">
        <f t="shared" si="55"/>
        <v>15.75</v>
      </c>
      <c r="E1497" s="595"/>
      <c r="I1497" s="1043">
        <v>15.08</v>
      </c>
      <c r="L1497" s="570" t="s">
        <v>5368</v>
      </c>
      <c r="M1497" s="571">
        <f>IFERROR(VLOOKUP(L1497,REAJUSTE!A:O,15,),"")</f>
        <v>1.0449999999999999</v>
      </c>
    </row>
    <row r="1498" spans="1:13" x14ac:dyDescent="0.25">
      <c r="A1498" s="1038">
        <v>20059</v>
      </c>
      <c r="B1498" s="1039" t="s">
        <v>20006</v>
      </c>
      <c r="C1498" s="1040" t="s">
        <v>19965</v>
      </c>
      <c r="D1498" s="575">
        <f t="shared" si="55"/>
        <v>15.15</v>
      </c>
      <c r="E1498" s="595"/>
      <c r="I1498" s="1043">
        <v>14.5</v>
      </c>
      <c r="L1498" s="570" t="s">
        <v>5368</v>
      </c>
      <c r="M1498" s="571">
        <f>IFERROR(VLOOKUP(L1498,REAJUSTE!A:O,15,),"")</f>
        <v>1.0449999999999999</v>
      </c>
    </row>
    <row r="1499" spans="1:13" x14ac:dyDescent="0.25">
      <c r="A1499" s="1038">
        <v>20060</v>
      </c>
      <c r="B1499" s="1039" t="s">
        <v>20007</v>
      </c>
      <c r="C1499" s="1040" t="s">
        <v>19965</v>
      </c>
      <c r="D1499" s="575">
        <f t="shared" si="55"/>
        <v>15.15</v>
      </c>
      <c r="E1499" s="595"/>
      <c r="I1499" s="1043">
        <v>14.5</v>
      </c>
      <c r="L1499" s="570" t="s">
        <v>5368</v>
      </c>
      <c r="M1499" s="571">
        <f>IFERROR(VLOOKUP(L1499,REAJUSTE!A:O,15,),"")</f>
        <v>1.0449999999999999</v>
      </c>
    </row>
    <row r="1500" spans="1:13" x14ac:dyDescent="0.25">
      <c r="A1500" s="1038">
        <v>20065</v>
      </c>
      <c r="B1500" s="1039" t="s">
        <v>20008</v>
      </c>
      <c r="C1500" s="1040" t="s">
        <v>19965</v>
      </c>
      <c r="D1500" s="575">
        <f t="shared" si="55"/>
        <v>15.15</v>
      </c>
      <c r="E1500" s="595"/>
      <c r="I1500" s="1043">
        <v>14.5</v>
      </c>
      <c r="L1500" s="570" t="s">
        <v>5368</v>
      </c>
      <c r="M1500" s="571">
        <f>IFERROR(VLOOKUP(L1500,REAJUSTE!A:O,15,),"")</f>
        <v>1.0449999999999999</v>
      </c>
    </row>
    <row r="1501" spans="1:13" x14ac:dyDescent="0.25">
      <c r="A1501" s="1038">
        <v>20064</v>
      </c>
      <c r="B1501" s="1039" t="s">
        <v>20009</v>
      </c>
      <c r="C1501" s="1040" t="s">
        <v>19965</v>
      </c>
      <c r="D1501" s="575">
        <f t="shared" si="55"/>
        <v>15.15</v>
      </c>
      <c r="E1501" s="595"/>
      <c r="I1501" s="1043">
        <v>14.5</v>
      </c>
      <c r="L1501" s="570" t="s">
        <v>5368</v>
      </c>
      <c r="M1501" s="571">
        <f>IFERROR(VLOOKUP(L1501,REAJUSTE!A:O,15,),"")</f>
        <v>1.0449999999999999</v>
      </c>
    </row>
    <row r="1502" spans="1:13" x14ac:dyDescent="0.25">
      <c r="A1502" s="1038">
        <v>20063</v>
      </c>
      <c r="B1502" s="1039" t="s">
        <v>20010</v>
      </c>
      <c r="C1502" s="1040" t="s">
        <v>19965</v>
      </c>
      <c r="D1502" s="575">
        <f t="shared" si="55"/>
        <v>15.15</v>
      </c>
      <c r="E1502" s="595"/>
      <c r="I1502" s="1043">
        <v>14.5</v>
      </c>
      <c r="L1502" s="570" t="s">
        <v>5368</v>
      </c>
      <c r="M1502" s="571">
        <f>IFERROR(VLOOKUP(L1502,REAJUSTE!A:O,15,),"")</f>
        <v>1.0449999999999999</v>
      </c>
    </row>
    <row r="1503" spans="1:13" x14ac:dyDescent="0.25">
      <c r="A1503" s="1038">
        <v>20066</v>
      </c>
      <c r="B1503" s="1039" t="s">
        <v>20011</v>
      </c>
      <c r="C1503" s="1040" t="s">
        <v>19965</v>
      </c>
      <c r="D1503" s="575">
        <f t="shared" si="55"/>
        <v>15.75</v>
      </c>
      <c r="E1503" s="595"/>
      <c r="I1503" s="1043">
        <v>15.08</v>
      </c>
      <c r="L1503" s="570" t="s">
        <v>5368</v>
      </c>
      <c r="M1503" s="571">
        <f>IFERROR(VLOOKUP(L1503,REAJUSTE!A:O,15,),"")</f>
        <v>1.0449999999999999</v>
      </c>
    </row>
    <row r="1504" spans="1:13" x14ac:dyDescent="0.25">
      <c r="A1504" s="1038">
        <v>20067</v>
      </c>
      <c r="B1504" s="1039" t="s">
        <v>20012</v>
      </c>
      <c r="C1504" s="1040" t="s">
        <v>19965</v>
      </c>
      <c r="D1504" s="575">
        <f t="shared" si="55"/>
        <v>15.75</v>
      </c>
      <c r="E1504" s="595"/>
      <c r="I1504" s="1043">
        <v>15.08</v>
      </c>
      <c r="L1504" s="570" t="s">
        <v>5368</v>
      </c>
      <c r="M1504" s="571">
        <f>IFERROR(VLOOKUP(L1504,REAJUSTE!A:O,15,),"")</f>
        <v>1.0449999999999999</v>
      </c>
    </row>
    <row r="1505" spans="1:13" x14ac:dyDescent="0.25">
      <c r="A1505" s="1038">
        <v>20068</v>
      </c>
      <c r="B1505" s="1039" t="s">
        <v>20013</v>
      </c>
      <c r="C1505" s="1040" t="s">
        <v>19965</v>
      </c>
      <c r="D1505" s="575">
        <f t="shared" si="55"/>
        <v>15.75</v>
      </c>
      <c r="E1505" s="595"/>
      <c r="I1505" s="1043">
        <v>15.08</v>
      </c>
      <c r="L1505" s="570" t="s">
        <v>5368</v>
      </c>
      <c r="M1505" s="571">
        <f>IFERROR(VLOOKUP(L1505,REAJUSTE!A:O,15,),"")</f>
        <v>1.0449999999999999</v>
      </c>
    </row>
    <row r="1506" spans="1:13" x14ac:dyDescent="0.25">
      <c r="A1506" s="1038">
        <v>99301</v>
      </c>
      <c r="B1506" s="1039" t="s">
        <v>20014</v>
      </c>
      <c r="C1506" s="1040" t="s">
        <v>19965</v>
      </c>
      <c r="D1506" s="575">
        <f t="shared" si="55"/>
        <v>15.15</v>
      </c>
      <c r="E1506" s="595"/>
      <c r="I1506" s="1043">
        <v>14.5</v>
      </c>
      <c r="L1506" s="570" t="s">
        <v>5368</v>
      </c>
      <c r="M1506" s="571">
        <f>IFERROR(VLOOKUP(L1506,REAJUSTE!A:O,15,),"")</f>
        <v>1.0449999999999999</v>
      </c>
    </row>
    <row r="1507" spans="1:13" x14ac:dyDescent="0.25">
      <c r="A1507" s="1038">
        <v>20062</v>
      </c>
      <c r="B1507" s="1039" t="s">
        <v>20015</v>
      </c>
      <c r="C1507" s="1040" t="s">
        <v>19965</v>
      </c>
      <c r="D1507" s="575">
        <f t="shared" si="55"/>
        <v>15.15</v>
      </c>
      <c r="E1507" s="595"/>
      <c r="I1507" s="1043">
        <v>14.5</v>
      </c>
      <c r="L1507" s="570" t="s">
        <v>5368</v>
      </c>
      <c r="M1507" s="571">
        <f>IFERROR(VLOOKUP(L1507,REAJUSTE!A:O,15,),"")</f>
        <v>1.0449999999999999</v>
      </c>
    </row>
    <row r="1508" spans="1:13" x14ac:dyDescent="0.25">
      <c r="A1508" s="1038">
        <v>20081</v>
      </c>
      <c r="B1508" s="1039" t="s">
        <v>20016</v>
      </c>
      <c r="C1508" s="1040" t="s">
        <v>19965</v>
      </c>
      <c r="D1508" s="575">
        <f t="shared" si="55"/>
        <v>11.06</v>
      </c>
      <c r="E1508" s="595"/>
      <c r="I1508" s="1043">
        <v>10.59</v>
      </c>
      <c r="L1508" s="570" t="s">
        <v>5368</v>
      </c>
      <c r="M1508" s="571">
        <f>IFERROR(VLOOKUP(L1508,REAJUSTE!A:O,15,),"")</f>
        <v>1.0449999999999999</v>
      </c>
    </row>
    <row r="1509" spans="1:13" x14ac:dyDescent="0.25">
      <c r="A1509" s="1038">
        <v>20087</v>
      </c>
      <c r="B1509" s="1039" t="s">
        <v>20017</v>
      </c>
      <c r="C1509" s="1040" t="s">
        <v>19965</v>
      </c>
      <c r="D1509" s="575">
        <f t="shared" si="55"/>
        <v>15.15</v>
      </c>
      <c r="E1509" s="595"/>
      <c r="I1509" s="1043">
        <v>14.5</v>
      </c>
      <c r="L1509" s="570" t="s">
        <v>5368</v>
      </c>
      <c r="M1509" s="571">
        <f>IFERROR(VLOOKUP(L1509,REAJUSTE!A:O,15,),"")</f>
        <v>1.0449999999999999</v>
      </c>
    </row>
    <row r="1510" spans="1:13" x14ac:dyDescent="0.25">
      <c r="A1510" s="1038">
        <v>20088</v>
      </c>
      <c r="B1510" s="1039" t="s">
        <v>20018</v>
      </c>
      <c r="C1510" s="1040" t="s">
        <v>19965</v>
      </c>
      <c r="D1510" s="575">
        <f t="shared" si="55"/>
        <v>8.3000000000000007</v>
      </c>
      <c r="E1510" s="595"/>
      <c r="I1510" s="1043">
        <v>7.95</v>
      </c>
      <c r="L1510" s="570" t="s">
        <v>5368</v>
      </c>
      <c r="M1510" s="571">
        <f>IFERROR(VLOOKUP(L1510,REAJUSTE!A:O,15,),"")</f>
        <v>1.0449999999999999</v>
      </c>
    </row>
    <row r="1511" spans="1:13" x14ac:dyDescent="0.25">
      <c r="A1511" s="1038">
        <v>20157</v>
      </c>
      <c r="B1511" s="1039" t="s">
        <v>20019</v>
      </c>
      <c r="C1511" s="1040" t="s">
        <v>19965</v>
      </c>
      <c r="D1511" s="575">
        <f t="shared" si="55"/>
        <v>33.53</v>
      </c>
      <c r="E1511" s="595"/>
      <c r="I1511" s="1043">
        <v>32.090000000000003</v>
      </c>
      <c r="L1511" s="570" t="s">
        <v>5368</v>
      </c>
      <c r="M1511" s="571">
        <f>IFERROR(VLOOKUP(L1511,REAJUSTE!A:O,15,),"")</f>
        <v>1.0449999999999999</v>
      </c>
    </row>
    <row r="1512" spans="1:13" x14ac:dyDescent="0.25">
      <c r="A1512" s="1038">
        <v>20092</v>
      </c>
      <c r="B1512" s="1039" t="s">
        <v>20020</v>
      </c>
      <c r="C1512" s="1040" t="s">
        <v>19965</v>
      </c>
      <c r="D1512" s="575">
        <f t="shared" si="55"/>
        <v>8.3000000000000007</v>
      </c>
      <c r="E1512" s="595"/>
      <c r="I1512" s="1043">
        <v>7.95</v>
      </c>
      <c r="L1512" s="570" t="s">
        <v>5368</v>
      </c>
      <c r="M1512" s="571">
        <f>IFERROR(VLOOKUP(L1512,REAJUSTE!A:O,15,),"")</f>
        <v>1.0449999999999999</v>
      </c>
    </row>
    <row r="1513" spans="1:13" x14ac:dyDescent="0.25">
      <c r="A1513" s="1038">
        <v>20093</v>
      </c>
      <c r="B1513" s="1039" t="s">
        <v>20021</v>
      </c>
      <c r="C1513" s="1040" t="s">
        <v>19965</v>
      </c>
      <c r="D1513" s="575">
        <f t="shared" si="55"/>
        <v>8.3000000000000007</v>
      </c>
      <c r="E1513" s="595"/>
      <c r="I1513" s="1043">
        <v>7.95</v>
      </c>
      <c r="L1513" s="570" t="s">
        <v>5368</v>
      </c>
      <c r="M1513" s="571">
        <f>IFERROR(VLOOKUP(L1513,REAJUSTE!A:O,15,),"")</f>
        <v>1.0449999999999999</v>
      </c>
    </row>
    <row r="1514" spans="1:13" x14ac:dyDescent="0.25">
      <c r="A1514" s="1038">
        <v>20095</v>
      </c>
      <c r="B1514" s="1039" t="s">
        <v>20022</v>
      </c>
      <c r="C1514" s="1040" t="s">
        <v>19965</v>
      </c>
      <c r="D1514" s="575">
        <f t="shared" si="55"/>
        <v>8.3000000000000007</v>
      </c>
      <c r="E1514" s="595"/>
      <c r="I1514" s="1043">
        <v>7.95</v>
      </c>
      <c r="L1514" s="570" t="s">
        <v>5368</v>
      </c>
      <c r="M1514" s="571">
        <f>IFERROR(VLOOKUP(L1514,REAJUSTE!A:O,15,),"")</f>
        <v>1.0449999999999999</v>
      </c>
    </row>
    <row r="1515" spans="1:13" x14ac:dyDescent="0.25">
      <c r="A1515" s="1038">
        <v>20096</v>
      </c>
      <c r="B1515" s="1039" t="s">
        <v>20023</v>
      </c>
      <c r="C1515" s="1040" t="s">
        <v>19965</v>
      </c>
      <c r="D1515" s="575">
        <f t="shared" si="55"/>
        <v>13.13</v>
      </c>
      <c r="E1515" s="595"/>
      <c r="I1515" s="1043">
        <v>12.57</v>
      </c>
      <c r="L1515" s="570" t="s">
        <v>5368</v>
      </c>
      <c r="M1515" s="571">
        <f>IFERROR(VLOOKUP(L1515,REAJUSTE!A:O,15,),"")</f>
        <v>1.0449999999999999</v>
      </c>
    </row>
    <row r="1516" spans="1:13" x14ac:dyDescent="0.25">
      <c r="A1516" s="1038">
        <v>20097</v>
      </c>
      <c r="B1516" s="1039" t="s">
        <v>20024</v>
      </c>
      <c r="C1516" s="1040" t="s">
        <v>19965</v>
      </c>
      <c r="D1516" s="575">
        <f t="shared" si="55"/>
        <v>13.4</v>
      </c>
      <c r="E1516" s="595"/>
      <c r="I1516" s="1043">
        <v>12.83</v>
      </c>
      <c r="L1516" s="570" t="s">
        <v>5368</v>
      </c>
      <c r="M1516" s="571">
        <f>IFERROR(VLOOKUP(L1516,REAJUSTE!A:O,15,),"")</f>
        <v>1.0449999999999999</v>
      </c>
    </row>
    <row r="1517" spans="1:13" x14ac:dyDescent="0.25">
      <c r="A1517" s="1038">
        <v>20099</v>
      </c>
      <c r="B1517" s="1039" t="s">
        <v>20025</v>
      </c>
      <c r="C1517" s="1040" t="s">
        <v>19965</v>
      </c>
      <c r="D1517" s="575">
        <f t="shared" si="55"/>
        <v>11.06</v>
      </c>
      <c r="E1517" s="595"/>
      <c r="I1517" s="1043">
        <v>10.59</v>
      </c>
      <c r="L1517" s="570" t="s">
        <v>5368</v>
      </c>
      <c r="M1517" s="571">
        <f>IFERROR(VLOOKUP(L1517,REAJUSTE!A:O,15,),"")</f>
        <v>1.0449999999999999</v>
      </c>
    </row>
    <row r="1518" spans="1:13" x14ac:dyDescent="0.25">
      <c r="A1518" s="1038">
        <v>20100</v>
      </c>
      <c r="B1518" s="1039" t="s">
        <v>20026</v>
      </c>
      <c r="C1518" s="1040" t="s">
        <v>19965</v>
      </c>
      <c r="D1518" s="575">
        <f t="shared" si="55"/>
        <v>11.06</v>
      </c>
      <c r="E1518" s="595"/>
      <c r="I1518" s="1043">
        <v>10.59</v>
      </c>
      <c r="L1518" s="570" t="s">
        <v>5368</v>
      </c>
      <c r="M1518" s="571">
        <f>IFERROR(VLOOKUP(L1518,REAJUSTE!A:O,15,),"")</f>
        <v>1.0449999999999999</v>
      </c>
    </row>
    <row r="1519" spans="1:13" x14ac:dyDescent="0.25">
      <c r="A1519" s="1038">
        <v>20101</v>
      </c>
      <c r="B1519" s="1039" t="s">
        <v>20027</v>
      </c>
      <c r="C1519" s="1040" t="s">
        <v>19965</v>
      </c>
      <c r="D1519" s="575">
        <f t="shared" si="55"/>
        <v>10.38</v>
      </c>
      <c r="E1519" s="595"/>
      <c r="I1519" s="1043">
        <v>9.94</v>
      </c>
      <c r="L1519" s="570" t="s">
        <v>5368</v>
      </c>
      <c r="M1519" s="571">
        <f>IFERROR(VLOOKUP(L1519,REAJUSTE!A:O,15,),"")</f>
        <v>1.0449999999999999</v>
      </c>
    </row>
    <row r="1520" spans="1:13" x14ac:dyDescent="0.25">
      <c r="A1520" s="1038">
        <v>20102</v>
      </c>
      <c r="B1520" s="1039" t="s">
        <v>20028</v>
      </c>
      <c r="C1520" s="1040" t="s">
        <v>19965</v>
      </c>
      <c r="D1520" s="575">
        <f t="shared" si="55"/>
        <v>13.13</v>
      </c>
      <c r="E1520" s="595"/>
      <c r="I1520" s="1043">
        <v>12.57</v>
      </c>
      <c r="L1520" s="570" t="s">
        <v>5368</v>
      </c>
      <c r="M1520" s="571">
        <f>IFERROR(VLOOKUP(L1520,REAJUSTE!A:O,15,),"")</f>
        <v>1.0449999999999999</v>
      </c>
    </row>
    <row r="1521" spans="1:13" x14ac:dyDescent="0.25">
      <c r="A1521" s="1038">
        <v>20103</v>
      </c>
      <c r="B1521" s="1039" t="s">
        <v>20029</v>
      </c>
      <c r="C1521" s="1040" t="s">
        <v>19965</v>
      </c>
      <c r="D1521" s="575">
        <f t="shared" si="55"/>
        <v>10.38</v>
      </c>
      <c r="E1521" s="595"/>
      <c r="I1521" s="1043">
        <v>9.94</v>
      </c>
      <c r="L1521" s="570" t="s">
        <v>5368</v>
      </c>
      <c r="M1521" s="571">
        <f>IFERROR(VLOOKUP(L1521,REAJUSTE!A:O,15,),"")</f>
        <v>1.0449999999999999</v>
      </c>
    </row>
    <row r="1522" spans="1:13" x14ac:dyDescent="0.25">
      <c r="A1522" s="1038">
        <v>20104</v>
      </c>
      <c r="B1522" s="1039" t="s">
        <v>20030</v>
      </c>
      <c r="C1522" s="1040" t="s">
        <v>19965</v>
      </c>
      <c r="D1522" s="575">
        <f t="shared" si="55"/>
        <v>13.13</v>
      </c>
      <c r="E1522" s="595"/>
      <c r="I1522" s="1043">
        <v>12.57</v>
      </c>
      <c r="L1522" s="570" t="s">
        <v>5368</v>
      </c>
      <c r="M1522" s="571">
        <f>IFERROR(VLOOKUP(L1522,REAJUSTE!A:O,15,),"")</f>
        <v>1.0449999999999999</v>
      </c>
    </row>
    <row r="1523" spans="1:13" x14ac:dyDescent="0.25">
      <c r="A1523" s="1038">
        <v>20173</v>
      </c>
      <c r="B1523" s="1039" t="s">
        <v>20031</v>
      </c>
      <c r="C1523" s="1040" t="s">
        <v>19965</v>
      </c>
      <c r="D1523" s="575">
        <f t="shared" si="55"/>
        <v>8.3000000000000007</v>
      </c>
      <c r="E1523" s="595"/>
      <c r="I1523" s="1043">
        <v>7.95</v>
      </c>
      <c r="L1523" s="570" t="s">
        <v>5368</v>
      </c>
      <c r="M1523" s="571">
        <f>IFERROR(VLOOKUP(L1523,REAJUSTE!A:O,15,),"")</f>
        <v>1.0449999999999999</v>
      </c>
    </row>
    <row r="1524" spans="1:13" x14ac:dyDescent="0.25">
      <c r="A1524" s="1038">
        <v>20106</v>
      </c>
      <c r="B1524" s="1039" t="s">
        <v>20032</v>
      </c>
      <c r="C1524" s="1040" t="s">
        <v>19965</v>
      </c>
      <c r="D1524" s="575">
        <f t="shared" si="55"/>
        <v>13.13</v>
      </c>
      <c r="E1524" s="595"/>
      <c r="I1524" s="1043">
        <v>12.57</v>
      </c>
      <c r="L1524" s="570" t="s">
        <v>5368</v>
      </c>
      <c r="M1524" s="571">
        <f>IFERROR(VLOOKUP(L1524,REAJUSTE!A:O,15,),"")</f>
        <v>1.0449999999999999</v>
      </c>
    </row>
    <row r="1525" spans="1:13" x14ac:dyDescent="0.25">
      <c r="A1525" s="1038">
        <v>20107</v>
      </c>
      <c r="B1525" s="1039" t="s">
        <v>20033</v>
      </c>
      <c r="C1525" s="1040" t="s">
        <v>19965</v>
      </c>
      <c r="D1525" s="575">
        <f t="shared" si="55"/>
        <v>6.83</v>
      </c>
      <c r="E1525" s="595"/>
      <c r="I1525" s="1043">
        <v>6.54</v>
      </c>
      <c r="L1525" s="570" t="s">
        <v>5368</v>
      </c>
      <c r="M1525" s="571">
        <f>IFERROR(VLOOKUP(L1525,REAJUSTE!A:O,15,),"")</f>
        <v>1.0449999999999999</v>
      </c>
    </row>
    <row r="1526" spans="1:13" x14ac:dyDescent="0.25">
      <c r="A1526" s="1038">
        <v>20108</v>
      </c>
      <c r="B1526" s="1039" t="s">
        <v>20034</v>
      </c>
      <c r="C1526" s="1040" t="s">
        <v>19965</v>
      </c>
      <c r="D1526" s="575">
        <f t="shared" si="55"/>
        <v>10.38</v>
      </c>
      <c r="E1526" s="595"/>
      <c r="I1526" s="1043">
        <v>9.94</v>
      </c>
      <c r="L1526" s="570" t="s">
        <v>5368</v>
      </c>
      <c r="M1526" s="571">
        <f>IFERROR(VLOOKUP(L1526,REAJUSTE!A:O,15,),"")</f>
        <v>1.0449999999999999</v>
      </c>
    </row>
    <row r="1527" spans="1:13" x14ac:dyDescent="0.25">
      <c r="A1527" s="1038">
        <v>20109</v>
      </c>
      <c r="B1527" s="1039" t="s">
        <v>20035</v>
      </c>
      <c r="C1527" s="1040" t="s">
        <v>19965</v>
      </c>
      <c r="D1527" s="575">
        <f t="shared" si="55"/>
        <v>8.3000000000000007</v>
      </c>
      <c r="E1527" s="595"/>
      <c r="I1527" s="1043">
        <v>7.95</v>
      </c>
      <c r="L1527" s="570" t="s">
        <v>5368</v>
      </c>
      <c r="M1527" s="571">
        <f>IFERROR(VLOOKUP(L1527,REAJUSTE!A:O,15,),"")</f>
        <v>1.0449999999999999</v>
      </c>
    </row>
    <row r="1528" spans="1:13" x14ac:dyDescent="0.25">
      <c r="A1528" s="1038">
        <v>20110</v>
      </c>
      <c r="B1528" s="1039" t="s">
        <v>20036</v>
      </c>
      <c r="C1528" s="1040" t="s">
        <v>19965</v>
      </c>
      <c r="D1528" s="575">
        <f t="shared" si="55"/>
        <v>11.06</v>
      </c>
      <c r="E1528" s="595"/>
      <c r="I1528" s="1043">
        <v>10.59</v>
      </c>
      <c r="L1528" s="570" t="s">
        <v>5368</v>
      </c>
      <c r="M1528" s="571">
        <f>IFERROR(VLOOKUP(L1528,REAJUSTE!A:O,15,),"")</f>
        <v>1.0449999999999999</v>
      </c>
    </row>
    <row r="1529" spans="1:13" x14ac:dyDescent="0.25">
      <c r="A1529" s="1038">
        <v>20111</v>
      </c>
      <c r="B1529" s="1039" t="s">
        <v>20037</v>
      </c>
      <c r="C1529" s="1040" t="s">
        <v>19965</v>
      </c>
      <c r="D1529" s="575">
        <f t="shared" si="55"/>
        <v>8.3000000000000007</v>
      </c>
      <c r="E1529" s="595"/>
      <c r="I1529" s="1043">
        <v>7.95</v>
      </c>
      <c r="L1529" s="570" t="s">
        <v>5368</v>
      </c>
      <c r="M1529" s="571">
        <f>IFERROR(VLOOKUP(L1529,REAJUSTE!A:O,15,),"")</f>
        <v>1.0449999999999999</v>
      </c>
    </row>
    <row r="1530" spans="1:13" x14ac:dyDescent="0.25">
      <c r="A1530" s="1038">
        <v>20112</v>
      </c>
      <c r="B1530" s="1039" t="s">
        <v>20038</v>
      </c>
      <c r="C1530" s="1040" t="s">
        <v>19965</v>
      </c>
      <c r="D1530" s="575">
        <f t="shared" si="55"/>
        <v>8.3000000000000007</v>
      </c>
      <c r="E1530" s="595"/>
      <c r="I1530" s="1043">
        <v>7.95</v>
      </c>
      <c r="L1530" s="570" t="s">
        <v>5368</v>
      </c>
      <c r="M1530" s="571">
        <f>IFERROR(VLOOKUP(L1530,REAJUSTE!A:O,15,),"")</f>
        <v>1.0449999999999999</v>
      </c>
    </row>
    <row r="1531" spans="1:13" x14ac:dyDescent="0.25">
      <c r="A1531" s="1038">
        <v>20156</v>
      </c>
      <c r="B1531" s="1039" t="s">
        <v>20039</v>
      </c>
      <c r="C1531" s="1040" t="s">
        <v>19965</v>
      </c>
      <c r="D1531" s="575">
        <f t="shared" si="55"/>
        <v>8.3000000000000007</v>
      </c>
      <c r="E1531" s="595"/>
      <c r="I1531" s="1043">
        <v>7.95</v>
      </c>
      <c r="L1531" s="570" t="s">
        <v>5368</v>
      </c>
      <c r="M1531" s="571">
        <f>IFERROR(VLOOKUP(L1531,REAJUSTE!A:O,15,),"")</f>
        <v>1.0449999999999999</v>
      </c>
    </row>
    <row r="1532" spans="1:13" x14ac:dyDescent="0.25">
      <c r="A1532" s="1038">
        <v>20115</v>
      </c>
      <c r="B1532" s="1039" t="s">
        <v>20040</v>
      </c>
      <c r="C1532" s="1040" t="s">
        <v>19965</v>
      </c>
      <c r="D1532" s="575">
        <f t="shared" si="55"/>
        <v>11.06</v>
      </c>
      <c r="E1532" s="595"/>
      <c r="I1532" s="1043">
        <v>10.59</v>
      </c>
      <c r="L1532" s="570" t="s">
        <v>5368</v>
      </c>
      <c r="M1532" s="571">
        <f>IFERROR(VLOOKUP(L1532,REAJUSTE!A:O,15,),"")</f>
        <v>1.0449999999999999</v>
      </c>
    </row>
    <row r="1533" spans="1:13" x14ac:dyDescent="0.25">
      <c r="A1533" s="1038">
        <v>20002</v>
      </c>
      <c r="B1533" s="1039" t="s">
        <v>20041</v>
      </c>
      <c r="C1533" s="1040" t="s">
        <v>19965</v>
      </c>
      <c r="D1533" s="575">
        <f t="shared" si="55"/>
        <v>6.69</v>
      </c>
      <c r="E1533" s="595"/>
      <c r="I1533" s="1043">
        <v>6.41</v>
      </c>
      <c r="L1533" s="570" t="s">
        <v>5368</v>
      </c>
      <c r="M1533" s="571">
        <f>IFERROR(VLOOKUP(L1533,REAJUSTE!A:O,15,),"")</f>
        <v>1.0449999999999999</v>
      </c>
    </row>
    <row r="1534" spans="1:13" x14ac:dyDescent="0.25">
      <c r="A1534" s="1038">
        <v>20003</v>
      </c>
      <c r="B1534" s="1039" t="s">
        <v>20042</v>
      </c>
      <c r="C1534" s="1040" t="s">
        <v>19965</v>
      </c>
      <c r="D1534" s="575">
        <f t="shared" si="55"/>
        <v>6.69</v>
      </c>
      <c r="E1534" s="595"/>
      <c r="I1534" s="1043">
        <v>6.41</v>
      </c>
      <c r="L1534" s="570" t="s">
        <v>5368</v>
      </c>
      <c r="M1534" s="571">
        <f>IFERROR(VLOOKUP(L1534,REAJUSTE!A:O,15,),"")</f>
        <v>1.0449999999999999</v>
      </c>
    </row>
    <row r="1535" spans="1:13" x14ac:dyDescent="0.25">
      <c r="A1535" s="1038">
        <v>20004</v>
      </c>
      <c r="B1535" s="1039" t="s">
        <v>20043</v>
      </c>
      <c r="C1535" s="1040" t="s">
        <v>19965</v>
      </c>
      <c r="D1535" s="575">
        <f t="shared" si="55"/>
        <v>6.69</v>
      </c>
      <c r="E1535" s="595"/>
      <c r="I1535" s="1043">
        <v>6.41</v>
      </c>
      <c r="L1535" s="570" t="s">
        <v>5368</v>
      </c>
      <c r="M1535" s="571">
        <f>IFERROR(VLOOKUP(L1535,REAJUSTE!A:O,15,),"")</f>
        <v>1.0449999999999999</v>
      </c>
    </row>
    <row r="1536" spans="1:13" x14ac:dyDescent="0.25">
      <c r="A1536" s="1038">
        <v>20005</v>
      </c>
      <c r="B1536" s="1039" t="s">
        <v>20044</v>
      </c>
      <c r="C1536" s="1040" t="s">
        <v>19965</v>
      </c>
      <c r="D1536" s="575">
        <f t="shared" si="55"/>
        <v>13.13</v>
      </c>
      <c r="E1536" s="595"/>
      <c r="I1536" s="1043">
        <v>12.57</v>
      </c>
      <c r="L1536" s="570" t="s">
        <v>5368</v>
      </c>
      <c r="M1536" s="571">
        <f>IFERROR(VLOOKUP(L1536,REAJUSTE!A:O,15,),"")</f>
        <v>1.0449999999999999</v>
      </c>
    </row>
    <row r="1537" spans="1:13" x14ac:dyDescent="0.25">
      <c r="A1537" s="1038">
        <v>20006</v>
      </c>
      <c r="B1537" s="1039" t="s">
        <v>20045</v>
      </c>
      <c r="C1537" s="1040" t="s">
        <v>19965</v>
      </c>
      <c r="D1537" s="575">
        <f t="shared" si="55"/>
        <v>13.13</v>
      </c>
      <c r="E1537" s="595"/>
      <c r="I1537" s="1043">
        <v>12.57</v>
      </c>
      <c r="L1537" s="570" t="s">
        <v>5368</v>
      </c>
      <c r="M1537" s="571">
        <f>IFERROR(VLOOKUP(L1537,REAJUSTE!A:O,15,),"")</f>
        <v>1.0449999999999999</v>
      </c>
    </row>
    <row r="1538" spans="1:13" x14ac:dyDescent="0.25">
      <c r="A1538" s="1038">
        <v>20117</v>
      </c>
      <c r="B1538" s="1039" t="s">
        <v>20046</v>
      </c>
      <c r="C1538" s="1040" t="s">
        <v>19965</v>
      </c>
      <c r="D1538" s="575">
        <f t="shared" si="55"/>
        <v>34.46</v>
      </c>
      <c r="E1538" s="595"/>
      <c r="I1538" s="1043">
        <v>32.979999999999997</v>
      </c>
      <c r="L1538" s="570" t="s">
        <v>5368</v>
      </c>
      <c r="M1538" s="571">
        <f>IFERROR(VLOOKUP(L1538,REAJUSTE!A:O,15,),"")</f>
        <v>1.0449999999999999</v>
      </c>
    </row>
    <row r="1539" spans="1:13" x14ac:dyDescent="0.25">
      <c r="A1539" s="1038">
        <v>20017</v>
      </c>
      <c r="B1539" s="1039" t="s">
        <v>20047</v>
      </c>
      <c r="C1539" s="1040" t="s">
        <v>19965</v>
      </c>
      <c r="D1539" s="575">
        <f t="shared" si="55"/>
        <v>11.06</v>
      </c>
      <c r="E1539" s="595"/>
      <c r="I1539" s="1043">
        <v>10.59</v>
      </c>
      <c r="L1539" s="570" t="s">
        <v>5368</v>
      </c>
      <c r="M1539" s="571">
        <f>IFERROR(VLOOKUP(L1539,REAJUSTE!A:O,15,),"")</f>
        <v>1.0449999999999999</v>
      </c>
    </row>
    <row r="1540" spans="1:13" x14ac:dyDescent="0.25">
      <c r="A1540" s="1038">
        <v>20018</v>
      </c>
      <c r="B1540" s="1039" t="s">
        <v>20048</v>
      </c>
      <c r="C1540" s="1040" t="s">
        <v>19965</v>
      </c>
      <c r="D1540" s="575">
        <f t="shared" ref="D1540:D1588" si="56">TRUNC(I1540*M1540,2)</f>
        <v>11.06</v>
      </c>
      <c r="E1540" s="595"/>
      <c r="I1540" s="1043">
        <v>10.59</v>
      </c>
      <c r="L1540" s="570" t="s">
        <v>5368</v>
      </c>
      <c r="M1540" s="571">
        <f>IFERROR(VLOOKUP(L1540,REAJUSTE!A:O,15,),"")</f>
        <v>1.0449999999999999</v>
      </c>
    </row>
    <row r="1541" spans="1:13" x14ac:dyDescent="0.25">
      <c r="A1541" s="1038">
        <v>20019</v>
      </c>
      <c r="B1541" s="1039" t="s">
        <v>20049</v>
      </c>
      <c r="C1541" s="1040" t="s">
        <v>19965</v>
      </c>
      <c r="D1541" s="575">
        <f t="shared" si="56"/>
        <v>6.69</v>
      </c>
      <c r="E1541" s="595"/>
      <c r="I1541" s="1043">
        <v>6.41</v>
      </c>
      <c r="L1541" s="570" t="s">
        <v>5368</v>
      </c>
      <c r="M1541" s="571">
        <f>IFERROR(VLOOKUP(L1541,REAJUSTE!A:O,15,),"")</f>
        <v>1.0449999999999999</v>
      </c>
    </row>
    <row r="1542" spans="1:13" x14ac:dyDescent="0.25">
      <c r="A1542" s="1037"/>
      <c r="B1542" s="1041" t="s">
        <v>20050</v>
      </c>
      <c r="C1542" s="1042"/>
      <c r="D1542" s="575">
        <f t="shared" si="56"/>
        <v>0</v>
      </c>
      <c r="E1542" s="595"/>
      <c r="I1542" s="1042"/>
      <c r="L1542" s="570" t="s">
        <v>5368</v>
      </c>
      <c r="M1542" s="571">
        <f>IFERROR(VLOOKUP(L1542,REAJUSTE!A:O,15,),"")</f>
        <v>1.0449999999999999</v>
      </c>
    </row>
    <row r="1543" spans="1:13" x14ac:dyDescent="0.25">
      <c r="A1543" s="1038">
        <v>20028</v>
      </c>
      <c r="B1543" s="1039" t="s">
        <v>20051</v>
      </c>
      <c r="C1543" s="1040" t="s">
        <v>14169</v>
      </c>
      <c r="D1543" s="575">
        <f t="shared" si="56"/>
        <v>6049.06</v>
      </c>
      <c r="E1543" s="595"/>
      <c r="I1543" s="1045">
        <v>5788.58</v>
      </c>
      <c r="L1543" s="570" t="s">
        <v>5368</v>
      </c>
      <c r="M1543" s="571">
        <f>IFERROR(VLOOKUP(L1543,REAJUSTE!A:O,15,),"")</f>
        <v>1.0449999999999999</v>
      </c>
    </row>
    <row r="1544" spans="1:13" x14ac:dyDescent="0.25">
      <c r="A1544" s="1038">
        <v>20105</v>
      </c>
      <c r="B1544" s="1039" t="s">
        <v>20052</v>
      </c>
      <c r="C1544" s="1040" t="s">
        <v>14169</v>
      </c>
      <c r="D1544" s="575">
        <f t="shared" si="56"/>
        <v>4835.83</v>
      </c>
      <c r="E1544" s="595"/>
      <c r="I1544" s="1045">
        <v>4627.59</v>
      </c>
      <c r="L1544" s="570" t="s">
        <v>5368</v>
      </c>
      <c r="M1544" s="571">
        <f>IFERROR(VLOOKUP(L1544,REAJUSTE!A:O,15,),"")</f>
        <v>1.0449999999999999</v>
      </c>
    </row>
    <row r="1545" spans="1:13" x14ac:dyDescent="0.25">
      <c r="A1545" s="1038">
        <v>20001</v>
      </c>
      <c r="B1545" s="1039" t="s">
        <v>20053</v>
      </c>
      <c r="C1545" s="1040" t="s">
        <v>14169</v>
      </c>
      <c r="D1545" s="575">
        <f t="shared" si="56"/>
        <v>10005.39</v>
      </c>
      <c r="E1545" s="595"/>
      <c r="I1545" s="1045">
        <v>9574.5400000000009</v>
      </c>
      <c r="L1545" s="570" t="s">
        <v>5368</v>
      </c>
      <c r="M1545" s="571">
        <f>IFERROR(VLOOKUP(L1545,REAJUSTE!A:O,15,),"")</f>
        <v>1.0449999999999999</v>
      </c>
    </row>
    <row r="1546" spans="1:13" ht="18" x14ac:dyDescent="0.25">
      <c r="A1546" s="1035" t="s">
        <v>5354</v>
      </c>
      <c r="B1546" s="1035" t="s">
        <v>19982</v>
      </c>
      <c r="C1546" s="1036" t="s">
        <v>5356</v>
      </c>
      <c r="D1546" s="575" t="e">
        <f t="shared" si="56"/>
        <v>#VALUE!</v>
      </c>
      <c r="E1546" s="595"/>
      <c r="I1546" s="1044" t="s">
        <v>20099</v>
      </c>
      <c r="L1546" s="570" t="s">
        <v>5368</v>
      </c>
      <c r="M1546" s="571">
        <f>IFERROR(VLOOKUP(L1546,REAJUSTE!A:O,15,),"")</f>
        <v>1.0449999999999999</v>
      </c>
    </row>
    <row r="1547" spans="1:13" x14ac:dyDescent="0.25">
      <c r="A1547" s="1038">
        <v>103585</v>
      </c>
      <c r="B1547" s="1039" t="s">
        <v>20054</v>
      </c>
      <c r="C1547" s="1040" t="s">
        <v>14169</v>
      </c>
      <c r="D1547" s="575">
        <f t="shared" si="56"/>
        <v>3918.27</v>
      </c>
      <c r="E1547" s="595"/>
      <c r="I1547" s="1045">
        <v>3749.55</v>
      </c>
      <c r="L1547" s="570" t="s">
        <v>5368</v>
      </c>
      <c r="M1547" s="571">
        <f>IFERROR(VLOOKUP(L1547,REAJUSTE!A:O,15,),"")</f>
        <v>1.0449999999999999</v>
      </c>
    </row>
    <row r="1548" spans="1:13" x14ac:dyDescent="0.25">
      <c r="A1548" s="1038">
        <v>103584</v>
      </c>
      <c r="B1548" s="1039" t="s">
        <v>20055</v>
      </c>
      <c r="C1548" s="1040" t="s">
        <v>14169</v>
      </c>
      <c r="D1548" s="575">
        <f t="shared" si="56"/>
        <v>6559.31</v>
      </c>
      <c r="E1548" s="595"/>
      <c r="I1548" s="1045">
        <v>6276.86</v>
      </c>
      <c r="L1548" s="570" t="s">
        <v>5368</v>
      </c>
      <c r="M1548" s="571">
        <f>IFERROR(VLOOKUP(L1548,REAJUSTE!A:O,15,),"")</f>
        <v>1.0449999999999999</v>
      </c>
    </row>
    <row r="1549" spans="1:13" x14ac:dyDescent="0.25">
      <c r="A1549" s="1038">
        <v>20021</v>
      </c>
      <c r="B1549" s="1039" t="s">
        <v>20056</v>
      </c>
      <c r="C1549" s="1040" t="s">
        <v>14169</v>
      </c>
      <c r="D1549" s="575">
        <f t="shared" si="56"/>
        <v>1897.79</v>
      </c>
      <c r="E1549" s="595"/>
      <c r="I1549" s="1045">
        <v>1816.07</v>
      </c>
      <c r="L1549" s="570" t="s">
        <v>5368</v>
      </c>
      <c r="M1549" s="571">
        <f>IFERROR(VLOOKUP(L1549,REAJUSTE!A:O,15,),"")</f>
        <v>1.0449999999999999</v>
      </c>
    </row>
    <row r="1550" spans="1:13" x14ac:dyDescent="0.25">
      <c r="A1550" s="1038">
        <v>20024</v>
      </c>
      <c r="B1550" s="1039" t="s">
        <v>20057</v>
      </c>
      <c r="C1550" s="1040" t="s">
        <v>14169</v>
      </c>
      <c r="D1550" s="575">
        <f t="shared" si="56"/>
        <v>5294.04</v>
      </c>
      <c r="E1550" s="595"/>
      <c r="I1550" s="1045">
        <v>5066.07</v>
      </c>
      <c r="L1550" s="570" t="s">
        <v>5368</v>
      </c>
      <c r="M1550" s="571">
        <f>IFERROR(VLOOKUP(L1550,REAJUSTE!A:O,15,),"")</f>
        <v>1.0449999999999999</v>
      </c>
    </row>
    <row r="1551" spans="1:13" x14ac:dyDescent="0.25">
      <c r="A1551" s="1038">
        <v>20025</v>
      </c>
      <c r="B1551" s="1039" t="s">
        <v>20058</v>
      </c>
      <c r="C1551" s="1040" t="s">
        <v>14169</v>
      </c>
      <c r="D1551" s="575">
        <f t="shared" si="56"/>
        <v>1897.79</v>
      </c>
      <c r="E1551" s="595"/>
      <c r="I1551" s="1045">
        <v>1816.07</v>
      </c>
      <c r="L1551" s="570" t="s">
        <v>5368</v>
      </c>
      <c r="M1551" s="571">
        <f>IFERROR(VLOOKUP(L1551,REAJUSTE!A:O,15,),"")</f>
        <v>1.0449999999999999</v>
      </c>
    </row>
    <row r="1552" spans="1:13" x14ac:dyDescent="0.25">
      <c r="A1552" s="1038">
        <v>20026</v>
      </c>
      <c r="B1552" s="1039" t="s">
        <v>20059</v>
      </c>
      <c r="C1552" s="1040" t="s">
        <v>14169</v>
      </c>
      <c r="D1552" s="575">
        <f t="shared" si="56"/>
        <v>1764.68</v>
      </c>
      <c r="E1552" s="595"/>
      <c r="I1552" s="1045">
        <v>1688.69</v>
      </c>
      <c r="L1552" s="570" t="s">
        <v>5368</v>
      </c>
      <c r="M1552" s="571">
        <f>IFERROR(VLOOKUP(L1552,REAJUSTE!A:O,15,),"")</f>
        <v>1.0449999999999999</v>
      </c>
    </row>
    <row r="1553" spans="1:13" x14ac:dyDescent="0.25">
      <c r="A1553" s="1038">
        <v>100387</v>
      </c>
      <c r="B1553" s="1039" t="s">
        <v>20060</v>
      </c>
      <c r="C1553" s="1040" t="s">
        <v>14169</v>
      </c>
      <c r="D1553" s="575">
        <f t="shared" si="56"/>
        <v>1594.24</v>
      </c>
      <c r="E1553" s="595"/>
      <c r="I1553" s="1045">
        <v>1525.59</v>
      </c>
      <c r="L1553" s="570" t="s">
        <v>5368</v>
      </c>
      <c r="M1553" s="571">
        <f>IFERROR(VLOOKUP(L1553,REAJUSTE!A:O,15,),"")</f>
        <v>1.0449999999999999</v>
      </c>
    </row>
    <row r="1554" spans="1:13" x14ac:dyDescent="0.25">
      <c r="A1554" s="1038">
        <v>20029</v>
      </c>
      <c r="B1554" s="1039" t="s">
        <v>20061</v>
      </c>
      <c r="C1554" s="1040" t="s">
        <v>14169</v>
      </c>
      <c r="D1554" s="575">
        <f t="shared" si="56"/>
        <v>1594.24</v>
      </c>
      <c r="E1554" s="595"/>
      <c r="I1554" s="1045">
        <v>1525.59</v>
      </c>
      <c r="L1554" s="570" t="s">
        <v>5368</v>
      </c>
      <c r="M1554" s="571">
        <f>IFERROR(VLOOKUP(L1554,REAJUSTE!A:O,15,),"")</f>
        <v>1.0449999999999999</v>
      </c>
    </row>
    <row r="1555" spans="1:13" x14ac:dyDescent="0.25">
      <c r="A1555" s="1038">
        <v>20031</v>
      </c>
      <c r="B1555" s="1039" t="s">
        <v>20062</v>
      </c>
      <c r="C1555" s="1040" t="s">
        <v>14169</v>
      </c>
      <c r="D1555" s="575">
        <f t="shared" si="56"/>
        <v>2246.91</v>
      </c>
      <c r="E1555" s="595"/>
      <c r="I1555" s="1045">
        <v>2150.16</v>
      </c>
      <c r="L1555" s="570" t="s">
        <v>5368</v>
      </c>
      <c r="M1555" s="571">
        <f>IFERROR(VLOOKUP(L1555,REAJUSTE!A:O,15,),"")</f>
        <v>1.0449999999999999</v>
      </c>
    </row>
    <row r="1556" spans="1:13" x14ac:dyDescent="0.25">
      <c r="A1556" s="1038">
        <v>103587</v>
      </c>
      <c r="B1556" s="1039" t="s">
        <v>20063</v>
      </c>
      <c r="C1556" s="1040" t="s">
        <v>14169</v>
      </c>
      <c r="D1556" s="575">
        <f t="shared" si="56"/>
        <v>4494.3999999999996</v>
      </c>
      <c r="E1556" s="595"/>
      <c r="I1556" s="1045">
        <v>4300.87</v>
      </c>
      <c r="L1556" s="570" t="s">
        <v>5368</v>
      </c>
      <c r="M1556" s="571">
        <f>IFERROR(VLOOKUP(L1556,REAJUSTE!A:O,15,),"")</f>
        <v>1.0449999999999999</v>
      </c>
    </row>
    <row r="1557" spans="1:13" x14ac:dyDescent="0.25">
      <c r="A1557" s="1038">
        <v>20044</v>
      </c>
      <c r="B1557" s="1039" t="s">
        <v>20064</v>
      </c>
      <c r="C1557" s="1040" t="s">
        <v>14169</v>
      </c>
      <c r="D1557" s="575">
        <f t="shared" si="56"/>
        <v>5800.45</v>
      </c>
      <c r="E1557" s="595"/>
      <c r="I1557" s="1045">
        <v>5550.67</v>
      </c>
      <c r="L1557" s="570" t="s">
        <v>5368</v>
      </c>
      <c r="M1557" s="571">
        <f>IFERROR(VLOOKUP(L1557,REAJUSTE!A:O,15,),"")</f>
        <v>1.0449999999999999</v>
      </c>
    </row>
    <row r="1558" spans="1:13" x14ac:dyDescent="0.25">
      <c r="A1558" s="1038">
        <v>20048</v>
      </c>
      <c r="B1558" s="1039" t="s">
        <v>20065</v>
      </c>
      <c r="C1558" s="1040" t="s">
        <v>14169</v>
      </c>
      <c r="D1558" s="575">
        <f t="shared" si="56"/>
        <v>4631.99</v>
      </c>
      <c r="E1558" s="595"/>
      <c r="I1558" s="1045">
        <v>4432.53</v>
      </c>
      <c r="L1558" s="570" t="s">
        <v>5368</v>
      </c>
      <c r="M1558" s="571">
        <f>IFERROR(VLOOKUP(L1558,REAJUSTE!A:O,15,),"")</f>
        <v>1.0449999999999999</v>
      </c>
    </row>
    <row r="1559" spans="1:13" x14ac:dyDescent="0.25">
      <c r="A1559" s="1038">
        <v>20051</v>
      </c>
      <c r="B1559" s="1039" t="s">
        <v>20066</v>
      </c>
      <c r="C1559" s="1040" t="s">
        <v>14169</v>
      </c>
      <c r="D1559" s="575">
        <f t="shared" si="56"/>
        <v>9178.15</v>
      </c>
      <c r="E1559" s="595"/>
      <c r="I1559" s="1045">
        <v>8782.92</v>
      </c>
      <c r="L1559" s="570" t="s">
        <v>5368</v>
      </c>
      <c r="M1559" s="571">
        <f>IFERROR(VLOOKUP(L1559,REAJUSTE!A:O,15,),"")</f>
        <v>1.0449999999999999</v>
      </c>
    </row>
    <row r="1560" spans="1:13" x14ac:dyDescent="0.25">
      <c r="A1560" s="1038">
        <v>20052</v>
      </c>
      <c r="B1560" s="1039" t="s">
        <v>20067</v>
      </c>
      <c r="C1560" s="1040" t="s">
        <v>14169</v>
      </c>
      <c r="D1560" s="575">
        <f t="shared" si="56"/>
        <v>2246.91</v>
      </c>
      <c r="E1560" s="595"/>
      <c r="I1560" s="1045">
        <v>2150.16</v>
      </c>
      <c r="L1560" s="570" t="s">
        <v>5368</v>
      </c>
      <c r="M1560" s="571">
        <f>IFERROR(VLOOKUP(L1560,REAJUSTE!A:O,15,),"")</f>
        <v>1.0449999999999999</v>
      </c>
    </row>
    <row r="1561" spans="1:13" x14ac:dyDescent="0.25">
      <c r="A1561" s="1038">
        <v>20054</v>
      </c>
      <c r="B1561" s="1039" t="s">
        <v>20068</v>
      </c>
      <c r="C1561" s="1040" t="s">
        <v>14169</v>
      </c>
      <c r="D1561" s="575">
        <f t="shared" si="56"/>
        <v>6602.58</v>
      </c>
      <c r="E1561" s="595"/>
      <c r="I1561" s="1045">
        <v>6318.26</v>
      </c>
      <c r="L1561" s="570" t="s">
        <v>5368</v>
      </c>
      <c r="M1561" s="571">
        <f>IFERROR(VLOOKUP(L1561,REAJUSTE!A:O,15,),"")</f>
        <v>1.0449999999999999</v>
      </c>
    </row>
    <row r="1562" spans="1:13" x14ac:dyDescent="0.25">
      <c r="A1562" s="1038">
        <v>20077</v>
      </c>
      <c r="B1562" s="1039" t="s">
        <v>20069</v>
      </c>
      <c r="C1562" s="1040" t="s">
        <v>14169</v>
      </c>
      <c r="D1562" s="575">
        <f t="shared" si="56"/>
        <v>11177.91</v>
      </c>
      <c r="E1562" s="595"/>
      <c r="I1562" s="1045">
        <v>10696.57</v>
      </c>
      <c r="L1562" s="570" t="s">
        <v>5368</v>
      </c>
      <c r="M1562" s="571">
        <f>IFERROR(VLOOKUP(L1562,REAJUSTE!A:O,15,),"")</f>
        <v>1.0449999999999999</v>
      </c>
    </row>
    <row r="1563" spans="1:13" x14ac:dyDescent="0.25">
      <c r="A1563" s="1038">
        <v>20073</v>
      </c>
      <c r="B1563" s="1039" t="s">
        <v>20070</v>
      </c>
      <c r="C1563" s="1040" t="s">
        <v>14169</v>
      </c>
      <c r="D1563" s="575">
        <f t="shared" si="56"/>
        <v>18414.009999999998</v>
      </c>
      <c r="E1563" s="595"/>
      <c r="I1563" s="1045">
        <v>17621.07</v>
      </c>
      <c r="L1563" s="570" t="s">
        <v>5368</v>
      </c>
      <c r="M1563" s="571">
        <f>IFERROR(VLOOKUP(L1563,REAJUSTE!A:O,15,),"")</f>
        <v>1.0449999999999999</v>
      </c>
    </row>
    <row r="1564" spans="1:13" x14ac:dyDescent="0.25">
      <c r="A1564" s="1038">
        <v>20070</v>
      </c>
      <c r="B1564" s="1039" t="s">
        <v>20071</v>
      </c>
      <c r="C1564" s="1040" t="s">
        <v>14169</v>
      </c>
      <c r="D1564" s="575">
        <f t="shared" si="56"/>
        <v>12542.09</v>
      </c>
      <c r="E1564" s="595"/>
      <c r="I1564" s="1045">
        <v>12002</v>
      </c>
      <c r="L1564" s="570" t="s">
        <v>5368</v>
      </c>
      <c r="M1564" s="571">
        <f>IFERROR(VLOOKUP(L1564,REAJUSTE!A:O,15,),"")</f>
        <v>1.0449999999999999</v>
      </c>
    </row>
    <row r="1565" spans="1:13" x14ac:dyDescent="0.25">
      <c r="A1565" s="1038">
        <v>20069</v>
      </c>
      <c r="B1565" s="1039" t="s">
        <v>20072</v>
      </c>
      <c r="C1565" s="1040" t="s">
        <v>14169</v>
      </c>
      <c r="D1565" s="575">
        <f t="shared" si="56"/>
        <v>12692.84</v>
      </c>
      <c r="E1565" s="595"/>
      <c r="I1565" s="1045">
        <v>12146.26</v>
      </c>
      <c r="L1565" s="570" t="s">
        <v>5368</v>
      </c>
      <c r="M1565" s="571">
        <f>IFERROR(VLOOKUP(L1565,REAJUSTE!A:O,15,),"")</f>
        <v>1.0449999999999999</v>
      </c>
    </row>
    <row r="1566" spans="1:13" x14ac:dyDescent="0.25">
      <c r="A1566" s="1038">
        <v>20079</v>
      </c>
      <c r="B1566" s="1039" t="s">
        <v>20073</v>
      </c>
      <c r="C1566" s="1040" t="s">
        <v>14169</v>
      </c>
      <c r="D1566" s="575">
        <f t="shared" si="56"/>
        <v>16018.51</v>
      </c>
      <c r="E1566" s="595"/>
      <c r="I1566" s="1045">
        <v>15328.72</v>
      </c>
      <c r="L1566" s="570" t="s">
        <v>5368</v>
      </c>
      <c r="M1566" s="571">
        <f>IFERROR(VLOOKUP(L1566,REAJUSTE!A:O,15,),"")</f>
        <v>1.0449999999999999</v>
      </c>
    </row>
    <row r="1567" spans="1:13" x14ac:dyDescent="0.25">
      <c r="A1567" s="1038">
        <v>20153</v>
      </c>
      <c r="B1567" s="1039" t="s">
        <v>20074</v>
      </c>
      <c r="C1567" s="1040" t="s">
        <v>14169</v>
      </c>
      <c r="D1567" s="575">
        <f t="shared" si="56"/>
        <v>19751.18</v>
      </c>
      <c r="E1567" s="595"/>
      <c r="I1567" s="1045">
        <v>18900.66</v>
      </c>
      <c r="L1567" s="570" t="s">
        <v>5368</v>
      </c>
      <c r="M1567" s="571">
        <f>IFERROR(VLOOKUP(L1567,REAJUSTE!A:O,15,),"")</f>
        <v>1.0449999999999999</v>
      </c>
    </row>
    <row r="1568" spans="1:13" x14ac:dyDescent="0.25">
      <c r="A1568" s="1038">
        <v>20084</v>
      </c>
      <c r="B1568" s="1039" t="s">
        <v>20075</v>
      </c>
      <c r="C1568" s="1040" t="s">
        <v>14169</v>
      </c>
      <c r="D1568" s="575">
        <f t="shared" si="56"/>
        <v>15505.56</v>
      </c>
      <c r="E1568" s="595"/>
      <c r="I1568" s="1045">
        <v>14837.86</v>
      </c>
      <c r="L1568" s="570" t="s">
        <v>5368</v>
      </c>
      <c r="M1568" s="571">
        <f>IFERROR(VLOOKUP(L1568,REAJUSTE!A:O,15,),"")</f>
        <v>1.0449999999999999</v>
      </c>
    </row>
    <row r="1569" spans="1:13" x14ac:dyDescent="0.25">
      <c r="A1569" s="1038">
        <v>103588</v>
      </c>
      <c r="B1569" s="1039" t="s">
        <v>20076</v>
      </c>
      <c r="C1569" s="1040" t="s">
        <v>14169</v>
      </c>
      <c r="D1569" s="575">
        <f t="shared" si="56"/>
        <v>5073.9799999999996</v>
      </c>
      <c r="E1569" s="595"/>
      <c r="I1569" s="1045">
        <v>4855.49</v>
      </c>
      <c r="L1569" s="570" t="s">
        <v>5368</v>
      </c>
      <c r="M1569" s="571">
        <f>IFERROR(VLOOKUP(L1569,REAJUSTE!A:O,15,),"")</f>
        <v>1.0449999999999999</v>
      </c>
    </row>
    <row r="1570" spans="1:13" x14ac:dyDescent="0.25">
      <c r="A1570" s="1038">
        <v>20089</v>
      </c>
      <c r="B1570" s="1039" t="s">
        <v>20077</v>
      </c>
      <c r="C1570" s="1040" t="s">
        <v>14169</v>
      </c>
      <c r="D1570" s="575">
        <f t="shared" si="56"/>
        <v>3923.99</v>
      </c>
      <c r="E1570" s="595"/>
      <c r="I1570" s="1045">
        <v>3755.02</v>
      </c>
      <c r="L1570" s="570" t="s">
        <v>5368</v>
      </c>
      <c r="M1570" s="571">
        <f>IFERROR(VLOOKUP(L1570,REAJUSTE!A:O,15,),"")</f>
        <v>1.0449999999999999</v>
      </c>
    </row>
    <row r="1571" spans="1:13" x14ac:dyDescent="0.25">
      <c r="A1571" s="1038">
        <v>20090</v>
      </c>
      <c r="B1571" s="1039" t="s">
        <v>20078</v>
      </c>
      <c r="C1571" s="1040" t="s">
        <v>14169</v>
      </c>
      <c r="D1571" s="575">
        <f t="shared" si="56"/>
        <v>2352.9</v>
      </c>
      <c r="E1571" s="595"/>
      <c r="I1571" s="1045">
        <v>2251.58</v>
      </c>
      <c r="L1571" s="570" t="s">
        <v>5368</v>
      </c>
      <c r="M1571" s="571">
        <f>IFERROR(VLOOKUP(L1571,REAJUSTE!A:O,15,),"")</f>
        <v>1.0449999999999999</v>
      </c>
    </row>
    <row r="1572" spans="1:13" x14ac:dyDescent="0.25">
      <c r="A1572" s="1038">
        <v>20091</v>
      </c>
      <c r="B1572" s="1039" t="s">
        <v>20079</v>
      </c>
      <c r="C1572" s="1040" t="s">
        <v>14169</v>
      </c>
      <c r="D1572" s="575">
        <f t="shared" si="56"/>
        <v>6802.92</v>
      </c>
      <c r="E1572" s="595"/>
      <c r="I1572" s="1045">
        <v>6509.98</v>
      </c>
      <c r="L1572" s="570" t="s">
        <v>5368</v>
      </c>
      <c r="M1572" s="571">
        <f>IFERROR(VLOOKUP(L1572,REAJUSTE!A:O,15,),"")</f>
        <v>1.0449999999999999</v>
      </c>
    </row>
    <row r="1573" spans="1:13" x14ac:dyDescent="0.25">
      <c r="A1573" s="1038">
        <v>20098</v>
      </c>
      <c r="B1573" s="1039" t="s">
        <v>20080</v>
      </c>
      <c r="C1573" s="1040" t="s">
        <v>14169</v>
      </c>
      <c r="D1573" s="575">
        <f t="shared" si="56"/>
        <v>2467.23</v>
      </c>
      <c r="E1573" s="595"/>
      <c r="I1573" s="1045">
        <v>2360.9899999999998</v>
      </c>
      <c r="L1573" s="570" t="s">
        <v>5368</v>
      </c>
      <c r="M1573" s="571">
        <f>IFERROR(VLOOKUP(L1573,REAJUSTE!A:O,15,),"")</f>
        <v>1.0449999999999999</v>
      </c>
    </row>
    <row r="1574" spans="1:13" x14ac:dyDescent="0.25">
      <c r="A1574" s="1038">
        <v>103586</v>
      </c>
      <c r="B1574" s="1039" t="s">
        <v>20081</v>
      </c>
      <c r="C1574" s="1040" t="s">
        <v>14169</v>
      </c>
      <c r="D1574" s="575">
        <f t="shared" si="56"/>
        <v>3299.4</v>
      </c>
      <c r="E1574" s="595"/>
      <c r="I1574" s="1045">
        <v>3157.33</v>
      </c>
      <c r="L1574" s="570" t="s">
        <v>5368</v>
      </c>
      <c r="M1574" s="571">
        <f>IFERROR(VLOOKUP(L1574,REAJUSTE!A:O,15,),"")</f>
        <v>1.0449999999999999</v>
      </c>
    </row>
    <row r="1575" spans="1:13" x14ac:dyDescent="0.25">
      <c r="A1575" s="1038">
        <v>20114</v>
      </c>
      <c r="B1575" s="1039" t="s">
        <v>20082</v>
      </c>
      <c r="C1575" s="1040" t="s">
        <v>14169</v>
      </c>
      <c r="D1575" s="575">
        <f t="shared" si="56"/>
        <v>2606.5100000000002</v>
      </c>
      <c r="E1575" s="595"/>
      <c r="I1575" s="1045">
        <v>2494.27</v>
      </c>
      <c r="L1575" s="570" t="s">
        <v>5368</v>
      </c>
      <c r="M1575" s="571">
        <f>IFERROR(VLOOKUP(L1575,REAJUSTE!A:O,15,),"")</f>
        <v>1.0449999999999999</v>
      </c>
    </row>
    <row r="1576" spans="1:13" x14ac:dyDescent="0.25">
      <c r="A1576" s="1038">
        <v>20174</v>
      </c>
      <c r="B1576" s="1039" t="s">
        <v>20083</v>
      </c>
      <c r="C1576" s="1040" t="s">
        <v>14169</v>
      </c>
      <c r="D1576" s="575">
        <f t="shared" si="56"/>
        <v>1594.24</v>
      </c>
      <c r="E1576" s="595"/>
      <c r="I1576" s="1045">
        <v>1525.59</v>
      </c>
      <c r="L1576" s="570" t="s">
        <v>5368</v>
      </c>
      <c r="M1576" s="571">
        <f>IFERROR(VLOOKUP(L1576,REAJUSTE!A:O,15,),"")</f>
        <v>1.0449999999999999</v>
      </c>
    </row>
    <row r="1577" spans="1:13" x14ac:dyDescent="0.25">
      <c r="A1577" s="1038">
        <v>20007</v>
      </c>
      <c r="B1577" s="1039" t="s">
        <v>20084</v>
      </c>
      <c r="C1577" s="1040" t="s">
        <v>14169</v>
      </c>
      <c r="D1577" s="575">
        <f t="shared" si="56"/>
        <v>3294.03</v>
      </c>
      <c r="E1577" s="595"/>
      <c r="I1577" s="1045">
        <v>3152.19</v>
      </c>
      <c r="L1577" s="570" t="s">
        <v>5368</v>
      </c>
      <c r="M1577" s="571">
        <f>IFERROR(VLOOKUP(L1577,REAJUSTE!A:O,15,),"")</f>
        <v>1.0449999999999999</v>
      </c>
    </row>
    <row r="1578" spans="1:13" x14ac:dyDescent="0.25">
      <c r="A1578" s="1038">
        <v>20009</v>
      </c>
      <c r="B1578" s="1039" t="s">
        <v>20085</v>
      </c>
      <c r="C1578" s="1040" t="s">
        <v>14169</v>
      </c>
      <c r="D1578" s="575">
        <f t="shared" si="56"/>
        <v>4249.18</v>
      </c>
      <c r="E1578" s="595"/>
      <c r="I1578" s="1045">
        <v>4066.21</v>
      </c>
      <c r="L1578" s="570" t="s">
        <v>5368</v>
      </c>
      <c r="M1578" s="571">
        <f>IFERROR(VLOOKUP(L1578,REAJUSTE!A:O,15,),"")</f>
        <v>1.0449999999999999</v>
      </c>
    </row>
    <row r="1579" spans="1:13" x14ac:dyDescent="0.25">
      <c r="A1579" s="1038">
        <v>99872</v>
      </c>
      <c r="B1579" s="1039" t="s">
        <v>20086</v>
      </c>
      <c r="C1579" s="1040" t="s">
        <v>14169</v>
      </c>
      <c r="D1579" s="575">
        <f t="shared" si="56"/>
        <v>5294.04</v>
      </c>
      <c r="E1579" s="595"/>
      <c r="I1579" s="1045">
        <v>5066.07</v>
      </c>
      <c r="L1579" s="570" t="s">
        <v>5368</v>
      </c>
      <c r="M1579" s="571">
        <f>IFERROR(VLOOKUP(L1579,REAJUSTE!A:O,15,),"")</f>
        <v>1.0449999999999999</v>
      </c>
    </row>
    <row r="1580" spans="1:13" x14ac:dyDescent="0.25">
      <c r="A1580" s="1038">
        <v>99873</v>
      </c>
      <c r="B1580" s="1039" t="s">
        <v>20087</v>
      </c>
      <c r="C1580" s="1040" t="s">
        <v>14169</v>
      </c>
      <c r="D1580" s="575">
        <f t="shared" si="56"/>
        <v>7000.37</v>
      </c>
      <c r="E1580" s="595"/>
      <c r="I1580" s="1045">
        <v>6698.92</v>
      </c>
      <c r="L1580" s="570" t="s">
        <v>5368</v>
      </c>
      <c r="M1580" s="571">
        <f>IFERROR(VLOOKUP(L1580,REAJUSTE!A:O,15,),"")</f>
        <v>1.0449999999999999</v>
      </c>
    </row>
    <row r="1581" spans="1:13" x14ac:dyDescent="0.25">
      <c r="A1581" s="1038">
        <v>20008</v>
      </c>
      <c r="B1581" s="1039" t="s">
        <v>20088</v>
      </c>
      <c r="C1581" s="1040" t="s">
        <v>14169</v>
      </c>
      <c r="D1581" s="575">
        <f t="shared" si="56"/>
        <v>3174.4</v>
      </c>
      <c r="E1581" s="595"/>
      <c r="I1581" s="1045">
        <v>3037.71</v>
      </c>
      <c r="L1581" s="570" t="s">
        <v>5368</v>
      </c>
      <c r="M1581" s="571">
        <f>IFERROR(VLOOKUP(L1581,REAJUSTE!A:O,15,),"")</f>
        <v>1.0449999999999999</v>
      </c>
    </row>
    <row r="1582" spans="1:13" x14ac:dyDescent="0.25">
      <c r="A1582" s="1038">
        <v>99302</v>
      </c>
      <c r="B1582" s="1039" t="s">
        <v>20089</v>
      </c>
      <c r="C1582" s="1040" t="s">
        <v>14169</v>
      </c>
      <c r="D1582" s="575">
        <f t="shared" si="56"/>
        <v>4658.4399999999996</v>
      </c>
      <c r="E1582" s="595"/>
      <c r="I1582" s="1045">
        <v>4457.84</v>
      </c>
      <c r="L1582" s="570" t="s">
        <v>5368</v>
      </c>
      <c r="M1582" s="571">
        <f>IFERROR(VLOOKUP(L1582,REAJUSTE!A:O,15,),"")</f>
        <v>1.0449999999999999</v>
      </c>
    </row>
    <row r="1583" spans="1:13" x14ac:dyDescent="0.25">
      <c r="A1583" s="1038">
        <v>20010</v>
      </c>
      <c r="B1583" s="1039" t="s">
        <v>20090</v>
      </c>
      <c r="C1583" s="1040" t="s">
        <v>14169</v>
      </c>
      <c r="D1583" s="575">
        <f t="shared" si="56"/>
        <v>3174.4</v>
      </c>
      <c r="E1583" s="595"/>
      <c r="I1583" s="1045">
        <v>3037.71</v>
      </c>
      <c r="L1583" s="570" t="s">
        <v>5368</v>
      </c>
      <c r="M1583" s="571">
        <f>IFERROR(VLOOKUP(L1583,REAJUSTE!A:O,15,),"")</f>
        <v>1.0449999999999999</v>
      </c>
    </row>
    <row r="1584" spans="1:13" x14ac:dyDescent="0.25">
      <c r="A1584" s="1038">
        <v>99874</v>
      </c>
      <c r="B1584" s="1039" t="s">
        <v>20091</v>
      </c>
      <c r="C1584" s="1040" t="s">
        <v>14169</v>
      </c>
      <c r="D1584" s="575">
        <f t="shared" si="56"/>
        <v>9178.15</v>
      </c>
      <c r="E1584" s="595"/>
      <c r="I1584" s="1045">
        <v>8782.92</v>
      </c>
      <c r="L1584" s="570" t="s">
        <v>5368</v>
      </c>
      <c r="M1584" s="571">
        <f>IFERROR(VLOOKUP(L1584,REAJUSTE!A:O,15,),"")</f>
        <v>1.0449999999999999</v>
      </c>
    </row>
    <row r="1585" spans="1:13" x14ac:dyDescent="0.25">
      <c r="A1585" s="1038">
        <v>20014</v>
      </c>
      <c r="B1585" s="1039" t="s">
        <v>20092</v>
      </c>
      <c r="C1585" s="1040" t="s">
        <v>14169</v>
      </c>
      <c r="D1585" s="575">
        <f t="shared" si="56"/>
        <v>4114.66</v>
      </c>
      <c r="E1585" s="595"/>
      <c r="I1585" s="1045">
        <v>3937.48</v>
      </c>
      <c r="L1585" s="570" t="s">
        <v>5368</v>
      </c>
      <c r="M1585" s="571">
        <f>IFERROR(VLOOKUP(L1585,REAJUSTE!A:O,15,),"")</f>
        <v>1.0449999999999999</v>
      </c>
    </row>
    <row r="1586" spans="1:13" x14ac:dyDescent="0.25">
      <c r="A1586" s="1038">
        <v>20015</v>
      </c>
      <c r="B1586" s="1039" t="s">
        <v>20093</v>
      </c>
      <c r="C1586" s="1040" t="s">
        <v>14169</v>
      </c>
      <c r="D1586" s="575">
        <f t="shared" si="56"/>
        <v>2467.23</v>
      </c>
      <c r="E1586" s="595"/>
      <c r="I1586" s="1045">
        <v>2360.9899999999998</v>
      </c>
      <c r="L1586" s="570" t="s">
        <v>5368</v>
      </c>
      <c r="M1586" s="571">
        <f>IFERROR(VLOOKUP(L1586,REAJUSTE!A:O,15,),"")</f>
        <v>1.0449999999999999</v>
      </c>
    </row>
    <row r="1587" spans="1:13" x14ac:dyDescent="0.25">
      <c r="A1587" s="1038">
        <v>20016</v>
      </c>
      <c r="B1587" s="1039" t="s">
        <v>20094</v>
      </c>
      <c r="C1587" s="1040" t="s">
        <v>14169</v>
      </c>
      <c r="D1587" s="575">
        <f t="shared" si="56"/>
        <v>7133.5</v>
      </c>
      <c r="E1587" s="595"/>
      <c r="I1587" s="1045">
        <v>6826.32</v>
      </c>
      <c r="L1587" s="570" t="s">
        <v>5368</v>
      </c>
      <c r="M1587" s="571">
        <f>IFERROR(VLOOKUP(L1587,REAJUSTE!A:O,15,),"")</f>
        <v>1.0449999999999999</v>
      </c>
    </row>
    <row r="1588" spans="1:13" x14ac:dyDescent="0.25">
      <c r="A1588" s="1038">
        <v>103589</v>
      </c>
      <c r="B1588" s="1039" t="s">
        <v>20095</v>
      </c>
      <c r="C1588" s="1040" t="s">
        <v>14169</v>
      </c>
      <c r="D1588" s="575">
        <f t="shared" si="56"/>
        <v>12542.09</v>
      </c>
      <c r="E1588" s="595"/>
      <c r="I1588" s="1045">
        <v>12002</v>
      </c>
      <c r="L1588" s="570" t="s">
        <v>5368</v>
      </c>
      <c r="M1588" s="571">
        <f>IFERROR(VLOOKUP(L1588,REAJUSTE!A:O,15,),"")</f>
        <v>1.0449999999999999</v>
      </c>
    </row>
    <row r="1589" spans="1:13" x14ac:dyDescent="0.25">
      <c r="A1589" s="596"/>
      <c r="B1589" s="596"/>
      <c r="C1589" s="596"/>
      <c r="D1589" s="595"/>
      <c r="E1589" s="595"/>
      <c r="L1589" s="570" t="s">
        <v>5368</v>
      </c>
      <c r="M1589" s="571">
        <f>IFERROR(VLOOKUP(L1589,REAJUSTE!A:O,15,),"")</f>
        <v>1.0449999999999999</v>
      </c>
    </row>
    <row r="1590" spans="1:13" ht="18" x14ac:dyDescent="0.25">
      <c r="A1590" s="1044" t="s">
        <v>5354</v>
      </c>
      <c r="B1590" s="1035" t="s">
        <v>5355</v>
      </c>
      <c r="C1590" s="1036" t="s">
        <v>5356</v>
      </c>
      <c r="D1590" s="597" t="s">
        <v>5357</v>
      </c>
      <c r="E1590" s="598"/>
      <c r="F1590" s="580"/>
      <c r="G1590" s="580"/>
      <c r="H1590" s="580"/>
      <c r="I1590" s="1044" t="s">
        <v>5357</v>
      </c>
      <c r="L1590" s="570" t="s">
        <v>5368</v>
      </c>
      <c r="M1590" s="571">
        <f>IFERROR(VLOOKUP(L1590,REAJUSTE!A:O,15,),"")</f>
        <v>1.0449999999999999</v>
      </c>
    </row>
    <row r="1591" spans="1:13" x14ac:dyDescent="0.25">
      <c r="A1591" s="1046">
        <v>11013</v>
      </c>
      <c r="B1591" s="1047" t="s">
        <v>20100</v>
      </c>
      <c r="C1591" s="1040" t="s">
        <v>14186</v>
      </c>
      <c r="D1591" s="575">
        <f t="shared" ref="D1591:D1654" si="57">TRUNC(I1591*M1591,2)</f>
        <v>0.67</v>
      </c>
      <c r="E1591" s="598"/>
      <c r="F1591" s="580"/>
      <c r="G1591" s="580"/>
      <c r="H1591" s="580"/>
      <c r="I1591" s="1043" t="s">
        <v>20589</v>
      </c>
      <c r="L1591" s="570" t="s">
        <v>5368</v>
      </c>
      <c r="M1591" s="571">
        <f>IFERROR(VLOOKUP(L1591,REAJUSTE!A:O,15,),"")</f>
        <v>1.0449999999999999</v>
      </c>
    </row>
    <row r="1592" spans="1:13" x14ac:dyDescent="0.25">
      <c r="A1592" s="1046">
        <v>10714</v>
      </c>
      <c r="B1592" s="1047" t="s">
        <v>20101</v>
      </c>
      <c r="C1592" s="1040" t="s">
        <v>14186</v>
      </c>
      <c r="D1592" s="575">
        <f t="shared" si="57"/>
        <v>122.67</v>
      </c>
      <c r="E1592" s="598"/>
      <c r="F1592" s="580"/>
      <c r="G1592" s="580"/>
      <c r="H1592" s="580"/>
      <c r="I1592" s="1043" t="s">
        <v>20590</v>
      </c>
      <c r="L1592" s="570" t="s">
        <v>5368</v>
      </c>
      <c r="M1592" s="571">
        <f>IFERROR(VLOOKUP(L1592,REAJUSTE!A:O,15,),"")</f>
        <v>1.0449999999999999</v>
      </c>
    </row>
    <row r="1593" spans="1:13" x14ac:dyDescent="0.25">
      <c r="A1593" s="1046">
        <v>10186</v>
      </c>
      <c r="B1593" s="1047" t="s">
        <v>20102</v>
      </c>
      <c r="C1593" s="1040" t="s">
        <v>18353</v>
      </c>
      <c r="D1593" s="575">
        <f t="shared" si="57"/>
        <v>91.75</v>
      </c>
      <c r="E1593" s="598"/>
      <c r="F1593" s="580"/>
      <c r="G1593" s="580"/>
      <c r="H1593" s="580"/>
      <c r="I1593" s="1043" t="s">
        <v>20591</v>
      </c>
      <c r="L1593" s="570" t="s">
        <v>5368</v>
      </c>
      <c r="M1593" s="571">
        <f>IFERROR(VLOOKUP(L1593,REAJUSTE!A:O,15,),"")</f>
        <v>1.0449999999999999</v>
      </c>
    </row>
    <row r="1594" spans="1:13" x14ac:dyDescent="0.25">
      <c r="A1594" s="1046">
        <v>10645</v>
      </c>
      <c r="B1594" s="1047" t="s">
        <v>20103</v>
      </c>
      <c r="C1594" s="1040" t="s">
        <v>14224</v>
      </c>
      <c r="D1594" s="575">
        <f t="shared" si="57"/>
        <v>285.57</v>
      </c>
      <c r="E1594" s="598"/>
      <c r="F1594" s="580"/>
      <c r="G1594" s="580"/>
      <c r="H1594" s="580"/>
      <c r="I1594" s="1043" t="s">
        <v>20592</v>
      </c>
      <c r="L1594" s="570" t="s">
        <v>5368</v>
      </c>
      <c r="M1594" s="571">
        <f>IFERROR(VLOOKUP(L1594,REAJUSTE!A:O,15,),"")</f>
        <v>1.0449999999999999</v>
      </c>
    </row>
    <row r="1595" spans="1:13" x14ac:dyDescent="0.25">
      <c r="A1595" s="1046">
        <v>10625</v>
      </c>
      <c r="B1595" s="1047" t="s">
        <v>20104</v>
      </c>
      <c r="C1595" s="1040" t="s">
        <v>14224</v>
      </c>
      <c r="D1595" s="575">
        <f t="shared" si="57"/>
        <v>130.83000000000001</v>
      </c>
      <c r="E1595" s="598"/>
      <c r="F1595" s="580"/>
      <c r="G1595" s="580"/>
      <c r="H1595" s="580"/>
      <c r="I1595" s="1043" t="s">
        <v>18858</v>
      </c>
      <c r="L1595" s="570" t="s">
        <v>5368</v>
      </c>
      <c r="M1595" s="571">
        <f>IFERROR(VLOOKUP(L1595,REAJUSTE!A:O,15,),"")</f>
        <v>1.0449999999999999</v>
      </c>
    </row>
    <row r="1596" spans="1:13" x14ac:dyDescent="0.25">
      <c r="A1596" s="1046">
        <v>10133</v>
      </c>
      <c r="B1596" s="1047" t="s">
        <v>20105</v>
      </c>
      <c r="C1596" s="1040" t="s">
        <v>18353</v>
      </c>
      <c r="D1596" s="575">
        <f t="shared" si="57"/>
        <v>7.52</v>
      </c>
      <c r="E1596" s="598"/>
      <c r="F1596" s="580"/>
      <c r="G1596" s="580"/>
      <c r="H1596" s="580"/>
      <c r="I1596" s="1043" t="s">
        <v>20593</v>
      </c>
      <c r="L1596" s="570" t="s">
        <v>5368</v>
      </c>
      <c r="M1596" s="571">
        <f>IFERROR(VLOOKUP(L1596,REAJUSTE!A:O,15,),"")</f>
        <v>1.0449999999999999</v>
      </c>
    </row>
    <row r="1597" spans="1:13" x14ac:dyDescent="0.25">
      <c r="A1597" s="1046">
        <v>10131</v>
      </c>
      <c r="B1597" s="1047" t="s">
        <v>20106</v>
      </c>
      <c r="C1597" s="1040" t="s">
        <v>18353</v>
      </c>
      <c r="D1597" s="575">
        <f t="shared" si="57"/>
        <v>7.32</v>
      </c>
      <c r="E1597" s="598"/>
      <c r="F1597" s="580"/>
      <c r="G1597" s="580"/>
      <c r="H1597" s="580"/>
      <c r="I1597" s="1043" t="s">
        <v>20594</v>
      </c>
      <c r="L1597" s="570" t="s">
        <v>5368</v>
      </c>
      <c r="M1597" s="571">
        <f>IFERROR(VLOOKUP(L1597,REAJUSTE!A:O,15,),"")</f>
        <v>1.0449999999999999</v>
      </c>
    </row>
    <row r="1598" spans="1:13" x14ac:dyDescent="0.25">
      <c r="A1598" s="1046">
        <v>10132</v>
      </c>
      <c r="B1598" s="1047" t="s">
        <v>20107</v>
      </c>
      <c r="C1598" s="1040" t="s">
        <v>18353</v>
      </c>
      <c r="D1598" s="575">
        <f t="shared" si="57"/>
        <v>7.73</v>
      </c>
      <c r="E1598" s="598"/>
      <c r="F1598" s="580"/>
      <c r="G1598" s="580"/>
      <c r="H1598" s="580"/>
      <c r="I1598" s="1043" t="s">
        <v>20595</v>
      </c>
      <c r="L1598" s="570" t="s">
        <v>5368</v>
      </c>
      <c r="M1598" s="571">
        <f>IFERROR(VLOOKUP(L1598,REAJUSTE!A:O,15,),"")</f>
        <v>1.0449999999999999</v>
      </c>
    </row>
    <row r="1599" spans="1:13" x14ac:dyDescent="0.25">
      <c r="A1599" s="1046">
        <v>10130</v>
      </c>
      <c r="B1599" s="1047" t="s">
        <v>20108</v>
      </c>
      <c r="C1599" s="1040" t="s">
        <v>18353</v>
      </c>
      <c r="D1599" s="575">
        <f t="shared" si="57"/>
        <v>6.69</v>
      </c>
      <c r="E1599" s="598"/>
      <c r="F1599" s="580"/>
      <c r="G1599" s="580"/>
      <c r="H1599" s="580"/>
      <c r="I1599" s="1043" t="s">
        <v>20098</v>
      </c>
      <c r="L1599" s="570" t="s">
        <v>5368</v>
      </c>
      <c r="M1599" s="571">
        <f>IFERROR(VLOOKUP(L1599,REAJUSTE!A:O,15,),"")</f>
        <v>1.0449999999999999</v>
      </c>
    </row>
    <row r="1600" spans="1:13" x14ac:dyDescent="0.25">
      <c r="A1600" s="1046">
        <v>11570</v>
      </c>
      <c r="B1600" s="1047" t="s">
        <v>20109</v>
      </c>
      <c r="C1600" s="1040" t="s">
        <v>18353</v>
      </c>
      <c r="D1600" s="575">
        <f t="shared" si="57"/>
        <v>6.61</v>
      </c>
      <c r="E1600" s="598"/>
      <c r="F1600" s="580"/>
      <c r="G1600" s="580"/>
      <c r="H1600" s="580"/>
      <c r="I1600" s="1043" t="s">
        <v>20596</v>
      </c>
      <c r="L1600" s="570" t="s">
        <v>5368</v>
      </c>
      <c r="M1600" s="571">
        <f>IFERROR(VLOOKUP(L1600,REAJUSTE!A:O,15,),"")</f>
        <v>1.0449999999999999</v>
      </c>
    </row>
    <row r="1601" spans="1:13" x14ac:dyDescent="0.25">
      <c r="A1601" s="1046">
        <v>11569</v>
      </c>
      <c r="B1601" s="1047" t="s">
        <v>20110</v>
      </c>
      <c r="C1601" s="1040" t="s">
        <v>18353</v>
      </c>
      <c r="D1601" s="575">
        <f t="shared" si="57"/>
        <v>7.01</v>
      </c>
      <c r="E1601" s="598"/>
      <c r="F1601" s="580"/>
      <c r="G1601" s="580"/>
      <c r="H1601" s="580"/>
      <c r="I1601" s="1043" t="s">
        <v>20597</v>
      </c>
      <c r="L1601" s="570" t="s">
        <v>5368</v>
      </c>
      <c r="M1601" s="571">
        <f>IFERROR(VLOOKUP(L1601,REAJUSTE!A:O,15,),"")</f>
        <v>1.0449999999999999</v>
      </c>
    </row>
    <row r="1602" spans="1:13" x14ac:dyDescent="0.25">
      <c r="A1602" s="1046">
        <v>10129</v>
      </c>
      <c r="B1602" s="1047" t="s">
        <v>20111</v>
      </c>
      <c r="C1602" s="1040" t="s">
        <v>18353</v>
      </c>
      <c r="D1602" s="575">
        <f t="shared" si="57"/>
        <v>6.74</v>
      </c>
      <c r="E1602" s="598"/>
      <c r="F1602" s="580"/>
      <c r="G1602" s="580"/>
      <c r="H1602" s="580"/>
      <c r="I1602" s="1043" t="s">
        <v>20598</v>
      </c>
      <c r="L1602" s="570" t="s">
        <v>5368</v>
      </c>
      <c r="M1602" s="571">
        <f>IFERROR(VLOOKUP(L1602,REAJUSTE!A:O,15,),"")</f>
        <v>1.0449999999999999</v>
      </c>
    </row>
    <row r="1603" spans="1:13" x14ac:dyDescent="0.25">
      <c r="A1603" s="1046">
        <v>10127</v>
      </c>
      <c r="B1603" s="1047" t="s">
        <v>20112</v>
      </c>
      <c r="C1603" s="1040" t="s">
        <v>18353</v>
      </c>
      <c r="D1603" s="575">
        <f t="shared" si="57"/>
        <v>6.61</v>
      </c>
      <c r="E1603" s="598"/>
      <c r="F1603" s="580"/>
      <c r="G1603" s="580"/>
      <c r="H1603" s="580"/>
      <c r="I1603" s="1043" t="s">
        <v>20596</v>
      </c>
      <c r="L1603" s="570" t="s">
        <v>5368</v>
      </c>
      <c r="M1603" s="571">
        <f>IFERROR(VLOOKUP(L1603,REAJUSTE!A:O,15,),"")</f>
        <v>1.0449999999999999</v>
      </c>
    </row>
    <row r="1604" spans="1:13" x14ac:dyDescent="0.25">
      <c r="A1604" s="1046">
        <v>10128</v>
      </c>
      <c r="B1604" s="1047" t="s">
        <v>20113</v>
      </c>
      <c r="C1604" s="1040" t="s">
        <v>18353</v>
      </c>
      <c r="D1604" s="575">
        <f t="shared" si="57"/>
        <v>6.78</v>
      </c>
      <c r="E1604" s="598"/>
      <c r="F1604" s="580"/>
      <c r="G1604" s="580"/>
      <c r="H1604" s="580"/>
      <c r="I1604" s="1043" t="s">
        <v>20599</v>
      </c>
      <c r="L1604" s="570" t="s">
        <v>5368</v>
      </c>
      <c r="M1604" s="571">
        <f>IFERROR(VLOOKUP(L1604,REAJUSTE!A:O,15,),"")</f>
        <v>1.0449999999999999</v>
      </c>
    </row>
    <row r="1605" spans="1:13" x14ac:dyDescent="0.25">
      <c r="A1605" s="1046">
        <v>10801</v>
      </c>
      <c r="B1605" s="1047" t="s">
        <v>20114</v>
      </c>
      <c r="C1605" s="1040" t="s">
        <v>18353</v>
      </c>
      <c r="D1605" s="575">
        <f t="shared" si="57"/>
        <v>8.06</v>
      </c>
      <c r="E1605" s="598"/>
      <c r="F1605" s="580"/>
      <c r="G1605" s="580"/>
      <c r="H1605" s="580"/>
      <c r="I1605" s="1043" t="s">
        <v>20600</v>
      </c>
      <c r="L1605" s="570" t="s">
        <v>5368</v>
      </c>
      <c r="M1605" s="571">
        <f>IFERROR(VLOOKUP(L1605,REAJUSTE!A:O,15,),"")</f>
        <v>1.0449999999999999</v>
      </c>
    </row>
    <row r="1606" spans="1:13" x14ac:dyDescent="0.25">
      <c r="A1606" s="1046">
        <v>10202</v>
      </c>
      <c r="B1606" s="1047" t="s">
        <v>20115</v>
      </c>
      <c r="C1606" s="1040" t="s">
        <v>18353</v>
      </c>
      <c r="D1606" s="575">
        <f t="shared" si="57"/>
        <v>11.45</v>
      </c>
      <c r="E1606" s="598"/>
      <c r="F1606" s="580"/>
      <c r="G1606" s="580"/>
      <c r="H1606" s="580"/>
      <c r="I1606" s="1043" t="s">
        <v>20601</v>
      </c>
      <c r="L1606" s="570" t="s">
        <v>5368</v>
      </c>
      <c r="M1606" s="571">
        <f>IFERROR(VLOOKUP(L1606,REAJUSTE!A:O,15,),"")</f>
        <v>1.0449999999999999</v>
      </c>
    </row>
    <row r="1607" spans="1:13" x14ac:dyDescent="0.25">
      <c r="A1607" s="1046">
        <v>10799</v>
      </c>
      <c r="B1607" s="1047" t="s">
        <v>20116</v>
      </c>
      <c r="C1607" s="1040" t="s">
        <v>14224</v>
      </c>
      <c r="D1607" s="575">
        <f t="shared" si="57"/>
        <v>118.06</v>
      </c>
      <c r="E1607" s="598"/>
      <c r="F1607" s="580"/>
      <c r="G1607" s="580"/>
      <c r="H1607" s="580"/>
      <c r="I1607" s="1043" t="s">
        <v>20602</v>
      </c>
      <c r="L1607" s="570" t="s">
        <v>5368</v>
      </c>
      <c r="M1607" s="571">
        <f>IFERROR(VLOOKUP(L1607,REAJUSTE!A:O,15,),"")</f>
        <v>1.0449999999999999</v>
      </c>
    </row>
    <row r="1608" spans="1:13" x14ac:dyDescent="0.25">
      <c r="A1608" s="1046">
        <v>10769</v>
      </c>
      <c r="B1608" s="1047" t="s">
        <v>20117</v>
      </c>
      <c r="C1608" s="1040" t="s">
        <v>20118</v>
      </c>
      <c r="D1608" s="575">
        <f t="shared" si="57"/>
        <v>50.03</v>
      </c>
      <c r="E1608" s="598"/>
      <c r="F1608" s="580"/>
      <c r="G1608" s="580"/>
      <c r="H1608" s="580"/>
      <c r="I1608" s="1043" t="s">
        <v>20603</v>
      </c>
      <c r="L1608" s="570" t="s">
        <v>5368</v>
      </c>
      <c r="M1608" s="571">
        <f>IFERROR(VLOOKUP(L1608,REAJUSTE!A:O,15,),"")</f>
        <v>1.0449999999999999</v>
      </c>
    </row>
    <row r="1609" spans="1:13" x14ac:dyDescent="0.25">
      <c r="A1609" s="1046">
        <v>10770</v>
      </c>
      <c r="B1609" s="1047" t="s">
        <v>20119</v>
      </c>
      <c r="C1609" s="1040" t="s">
        <v>20118</v>
      </c>
      <c r="D1609" s="575">
        <f t="shared" si="57"/>
        <v>42.78</v>
      </c>
      <c r="E1609" s="598"/>
      <c r="F1609" s="580"/>
      <c r="G1609" s="580"/>
      <c r="H1609" s="580"/>
      <c r="I1609" s="1043" t="s">
        <v>20604</v>
      </c>
      <c r="L1609" s="570" t="s">
        <v>5368</v>
      </c>
      <c r="M1609" s="571">
        <f>IFERROR(VLOOKUP(L1609,REAJUSTE!A:O,15,),"")</f>
        <v>1.0449999999999999</v>
      </c>
    </row>
    <row r="1610" spans="1:13" x14ac:dyDescent="0.25">
      <c r="A1610" s="1046">
        <v>10762</v>
      </c>
      <c r="B1610" s="1047" t="s">
        <v>20120</v>
      </c>
      <c r="C1610" s="1040" t="s">
        <v>20121</v>
      </c>
      <c r="D1610" s="575">
        <f t="shared" si="57"/>
        <v>53.76</v>
      </c>
      <c r="E1610" s="598"/>
      <c r="F1610" s="580"/>
      <c r="G1610" s="580"/>
      <c r="H1610" s="580"/>
      <c r="I1610" s="1043" t="s">
        <v>20605</v>
      </c>
      <c r="L1610" s="570" t="s">
        <v>5368</v>
      </c>
      <c r="M1610" s="571">
        <f>IFERROR(VLOOKUP(L1610,REAJUSTE!A:O,15,),"")</f>
        <v>1.0449999999999999</v>
      </c>
    </row>
    <row r="1611" spans="1:13" x14ac:dyDescent="0.25">
      <c r="A1611" s="1046">
        <v>111881</v>
      </c>
      <c r="B1611" s="1047" t="s">
        <v>20122</v>
      </c>
      <c r="C1611" s="1040" t="s">
        <v>20123</v>
      </c>
      <c r="D1611" s="575">
        <f t="shared" si="57"/>
        <v>853.29</v>
      </c>
      <c r="E1611" s="598"/>
      <c r="F1611" s="580"/>
      <c r="G1611" s="580"/>
      <c r="H1611" s="580"/>
      <c r="I1611" s="1043" t="s">
        <v>20606</v>
      </c>
      <c r="L1611" s="570" t="s">
        <v>5368</v>
      </c>
      <c r="M1611" s="571">
        <f>IFERROR(VLOOKUP(L1611,REAJUSTE!A:O,15,),"")</f>
        <v>1.0449999999999999</v>
      </c>
    </row>
    <row r="1612" spans="1:13" x14ac:dyDescent="0.25">
      <c r="A1612" s="1046">
        <v>10574</v>
      </c>
      <c r="B1612" s="1047" t="s">
        <v>20124</v>
      </c>
      <c r="C1612" s="1040" t="s">
        <v>18353</v>
      </c>
      <c r="D1612" s="575">
        <f t="shared" si="57"/>
        <v>3.92</v>
      </c>
      <c r="E1612" s="598"/>
      <c r="F1612" s="580"/>
      <c r="G1612" s="580"/>
      <c r="H1612" s="580"/>
      <c r="I1612" s="1043" t="s">
        <v>20607</v>
      </c>
      <c r="L1612" s="570" t="s">
        <v>5368</v>
      </c>
      <c r="M1612" s="571">
        <f>IFERROR(VLOOKUP(L1612,REAJUSTE!A:O,15,),"")</f>
        <v>1.0449999999999999</v>
      </c>
    </row>
    <row r="1613" spans="1:13" x14ac:dyDescent="0.25">
      <c r="A1613" s="1046">
        <v>10557</v>
      </c>
      <c r="B1613" s="1047" t="s">
        <v>20125</v>
      </c>
      <c r="C1613" s="1040" t="s">
        <v>18086</v>
      </c>
      <c r="D1613" s="575">
        <f t="shared" si="57"/>
        <v>9.2100000000000009</v>
      </c>
      <c r="E1613" s="598"/>
      <c r="F1613" s="580"/>
      <c r="G1613" s="580"/>
      <c r="H1613" s="580"/>
      <c r="I1613" s="1043" t="s">
        <v>20608</v>
      </c>
      <c r="L1613" s="570" t="s">
        <v>5368</v>
      </c>
      <c r="M1613" s="571">
        <f>IFERROR(VLOOKUP(L1613,REAJUSTE!A:O,15,),"")</f>
        <v>1.0449999999999999</v>
      </c>
    </row>
    <row r="1614" spans="1:13" x14ac:dyDescent="0.25">
      <c r="A1614" s="1046">
        <v>10785</v>
      </c>
      <c r="B1614" s="1047" t="s">
        <v>20126</v>
      </c>
      <c r="C1614" s="1040" t="s">
        <v>14213</v>
      </c>
      <c r="D1614" s="575">
        <f t="shared" si="57"/>
        <v>14.98</v>
      </c>
      <c r="E1614" s="598"/>
      <c r="F1614" s="580"/>
      <c r="G1614" s="580"/>
      <c r="H1614" s="580"/>
      <c r="I1614" s="1043" t="s">
        <v>20609</v>
      </c>
      <c r="L1614" s="570" t="s">
        <v>5368</v>
      </c>
      <c r="M1614" s="571">
        <f>IFERROR(VLOOKUP(L1614,REAJUSTE!A:O,15,),"")</f>
        <v>1.0449999999999999</v>
      </c>
    </row>
    <row r="1615" spans="1:13" x14ac:dyDescent="0.25">
      <c r="A1615" s="1046">
        <v>10035</v>
      </c>
      <c r="B1615" s="1047" t="s">
        <v>20127</v>
      </c>
      <c r="C1615" s="1040" t="s">
        <v>14213</v>
      </c>
      <c r="D1615" s="575">
        <f t="shared" si="57"/>
        <v>4.1500000000000004</v>
      </c>
      <c r="E1615" s="598"/>
      <c r="F1615" s="580"/>
      <c r="G1615" s="580"/>
      <c r="H1615" s="580"/>
      <c r="I1615" s="1043" t="s">
        <v>20610</v>
      </c>
      <c r="L1615" s="570" t="s">
        <v>5368</v>
      </c>
      <c r="M1615" s="571">
        <f>IFERROR(VLOOKUP(L1615,REAJUSTE!A:O,15,),"")</f>
        <v>1.0449999999999999</v>
      </c>
    </row>
    <row r="1616" spans="1:13" x14ac:dyDescent="0.25">
      <c r="A1616" s="1046">
        <v>10591</v>
      </c>
      <c r="B1616" s="1047" t="s">
        <v>14168</v>
      </c>
      <c r="C1616" s="1040" t="s">
        <v>14169</v>
      </c>
      <c r="D1616" s="575">
        <f t="shared" si="57"/>
        <v>377.13</v>
      </c>
      <c r="E1616" s="598"/>
      <c r="F1616" s="580"/>
      <c r="G1616" s="580"/>
      <c r="H1616" s="580"/>
      <c r="I1616" s="1043" t="s">
        <v>20611</v>
      </c>
      <c r="L1616" s="570" t="s">
        <v>5368</v>
      </c>
      <c r="M1616" s="571">
        <f>IFERROR(VLOOKUP(L1616,REAJUSTE!A:O,15,),"")</f>
        <v>1.0449999999999999</v>
      </c>
    </row>
    <row r="1617" spans="1:13" x14ac:dyDescent="0.25">
      <c r="A1617" s="1046">
        <v>10634</v>
      </c>
      <c r="B1617" s="1047" t="s">
        <v>20128</v>
      </c>
      <c r="C1617" s="1040" t="s">
        <v>14169</v>
      </c>
      <c r="D1617" s="575">
        <f t="shared" si="57"/>
        <v>271.7</v>
      </c>
      <c r="E1617" s="598"/>
      <c r="F1617" s="580"/>
      <c r="G1617" s="580"/>
      <c r="H1617" s="580"/>
      <c r="I1617" s="1043" t="s">
        <v>20612</v>
      </c>
      <c r="L1617" s="570" t="s">
        <v>5368</v>
      </c>
      <c r="M1617" s="571">
        <f>IFERROR(VLOOKUP(L1617,REAJUSTE!A:O,15,),"")</f>
        <v>1.0449999999999999</v>
      </c>
    </row>
    <row r="1618" spans="1:13" x14ac:dyDescent="0.25">
      <c r="A1618" s="1046">
        <v>10579</v>
      </c>
      <c r="B1618" s="1047" t="s">
        <v>14171</v>
      </c>
      <c r="C1618" s="1040" t="s">
        <v>14172</v>
      </c>
      <c r="D1618" s="575">
        <f t="shared" si="57"/>
        <v>49.89</v>
      </c>
      <c r="E1618" s="598"/>
      <c r="F1618" s="580"/>
      <c r="G1618" s="580"/>
      <c r="H1618" s="580"/>
      <c r="I1618" s="1043" t="s">
        <v>20613</v>
      </c>
      <c r="L1618" s="570" t="s">
        <v>5368</v>
      </c>
      <c r="M1618" s="571">
        <f>IFERROR(VLOOKUP(L1618,REAJUSTE!A:O,15,),"")</f>
        <v>1.0449999999999999</v>
      </c>
    </row>
    <row r="1619" spans="1:13" x14ac:dyDescent="0.25">
      <c r="A1619" s="1046">
        <v>11490</v>
      </c>
      <c r="B1619" s="1047" t="s">
        <v>14173</v>
      </c>
      <c r="C1619" s="1040" t="s">
        <v>14169</v>
      </c>
      <c r="D1619" s="575">
        <f t="shared" si="57"/>
        <v>5407.41</v>
      </c>
      <c r="E1619" s="598"/>
      <c r="F1619" s="580"/>
      <c r="G1619" s="580"/>
      <c r="H1619" s="580"/>
      <c r="I1619" s="1043" t="s">
        <v>20614</v>
      </c>
      <c r="L1619" s="570" t="s">
        <v>5368</v>
      </c>
      <c r="M1619" s="571">
        <f>IFERROR(VLOOKUP(L1619,REAJUSTE!A:O,15,),"")</f>
        <v>1.0449999999999999</v>
      </c>
    </row>
    <row r="1620" spans="1:13" x14ac:dyDescent="0.25">
      <c r="A1620" s="1046">
        <v>10587</v>
      </c>
      <c r="B1620" s="1047" t="s">
        <v>14174</v>
      </c>
      <c r="C1620" s="1040" t="s">
        <v>14169</v>
      </c>
      <c r="D1620" s="575">
        <f t="shared" si="57"/>
        <v>3345.98</v>
      </c>
      <c r="E1620" s="598"/>
      <c r="F1620" s="580"/>
      <c r="G1620" s="580"/>
      <c r="H1620" s="580"/>
      <c r="I1620" s="1043" t="s">
        <v>20615</v>
      </c>
      <c r="L1620" s="570" t="s">
        <v>5368</v>
      </c>
      <c r="M1620" s="571">
        <f>IFERROR(VLOOKUP(L1620,REAJUSTE!A:O,15,),"")</f>
        <v>1.0449999999999999</v>
      </c>
    </row>
    <row r="1621" spans="1:13" x14ac:dyDescent="0.25">
      <c r="A1621" s="1046">
        <v>10589</v>
      </c>
      <c r="B1621" s="1047" t="s">
        <v>14175</v>
      </c>
      <c r="C1621" s="1040" t="s">
        <v>14169</v>
      </c>
      <c r="D1621" s="575">
        <f t="shared" si="57"/>
        <v>5404.85</v>
      </c>
      <c r="E1621" s="598"/>
      <c r="F1621" s="580"/>
      <c r="G1621" s="580"/>
      <c r="H1621" s="580"/>
      <c r="I1621" s="1043" t="s">
        <v>20616</v>
      </c>
      <c r="L1621" s="570" t="s">
        <v>5368</v>
      </c>
      <c r="M1621" s="571">
        <f>IFERROR(VLOOKUP(L1621,REAJUSTE!A:O,15,),"")</f>
        <v>1.0449999999999999</v>
      </c>
    </row>
    <row r="1622" spans="1:13" x14ac:dyDescent="0.25">
      <c r="A1622" s="1046">
        <v>10590</v>
      </c>
      <c r="B1622" s="1047" t="s">
        <v>14176</v>
      </c>
      <c r="C1622" s="1040" t="s">
        <v>14169</v>
      </c>
      <c r="D1622" s="575">
        <f t="shared" si="57"/>
        <v>4591.8500000000004</v>
      </c>
      <c r="E1622" s="598"/>
      <c r="F1622" s="580"/>
      <c r="G1622" s="580"/>
      <c r="H1622" s="580"/>
      <c r="I1622" s="1043" t="s">
        <v>20617</v>
      </c>
      <c r="L1622" s="570" t="s">
        <v>5368</v>
      </c>
      <c r="M1622" s="571">
        <f>IFERROR(VLOOKUP(L1622,REAJUSTE!A:O,15,),"")</f>
        <v>1.0449999999999999</v>
      </c>
    </row>
    <row r="1623" spans="1:13" x14ac:dyDescent="0.25">
      <c r="A1623" s="1046">
        <v>10588</v>
      </c>
      <c r="B1623" s="1047" t="s">
        <v>14177</v>
      </c>
      <c r="C1623" s="1040" t="s">
        <v>14169</v>
      </c>
      <c r="D1623" s="575">
        <f t="shared" si="57"/>
        <v>4332.18</v>
      </c>
      <c r="E1623" s="598"/>
      <c r="F1623" s="580"/>
      <c r="G1623" s="580"/>
      <c r="H1623" s="580"/>
      <c r="I1623" s="1043" t="s">
        <v>20618</v>
      </c>
      <c r="L1623" s="570" t="s">
        <v>5368</v>
      </c>
      <c r="M1623" s="571">
        <f>IFERROR(VLOOKUP(L1623,REAJUSTE!A:O,15,),"")</f>
        <v>1.0449999999999999</v>
      </c>
    </row>
    <row r="1624" spans="1:13" x14ac:dyDescent="0.25">
      <c r="A1624" s="1046">
        <v>10582</v>
      </c>
      <c r="B1624" s="1047" t="s">
        <v>14178</v>
      </c>
      <c r="C1624" s="1040" t="s">
        <v>14179</v>
      </c>
      <c r="D1624" s="575">
        <f t="shared" si="57"/>
        <v>512.46</v>
      </c>
      <c r="E1624" s="598"/>
      <c r="F1624" s="580"/>
      <c r="G1624" s="580"/>
      <c r="H1624" s="580"/>
      <c r="I1624" s="1043" t="s">
        <v>20619</v>
      </c>
      <c r="L1624" s="570" t="s">
        <v>5368</v>
      </c>
      <c r="M1624" s="571">
        <f>IFERROR(VLOOKUP(L1624,REAJUSTE!A:O,15,),"")</f>
        <v>1.0449999999999999</v>
      </c>
    </row>
    <row r="1625" spans="1:13" x14ac:dyDescent="0.25">
      <c r="A1625" s="1046">
        <v>10580</v>
      </c>
      <c r="B1625" s="1047" t="s">
        <v>20129</v>
      </c>
      <c r="C1625" s="1040" t="s">
        <v>14169</v>
      </c>
      <c r="D1625" s="575">
        <f t="shared" si="57"/>
        <v>2142.5500000000002</v>
      </c>
      <c r="E1625" s="598"/>
      <c r="F1625" s="580"/>
      <c r="G1625" s="580"/>
      <c r="H1625" s="580"/>
      <c r="I1625" s="1043" t="s">
        <v>20620</v>
      </c>
      <c r="L1625" s="570" t="s">
        <v>5368</v>
      </c>
      <c r="M1625" s="571">
        <f>IFERROR(VLOOKUP(L1625,REAJUSTE!A:O,15,),"")</f>
        <v>1.0449999999999999</v>
      </c>
    </row>
    <row r="1626" spans="1:13" x14ac:dyDescent="0.25">
      <c r="A1626" s="1046">
        <v>10586</v>
      </c>
      <c r="B1626" s="1047" t="s">
        <v>20130</v>
      </c>
      <c r="C1626" s="1040" t="s">
        <v>14169</v>
      </c>
      <c r="D1626" s="575">
        <f t="shared" si="57"/>
        <v>8647.32</v>
      </c>
      <c r="E1626" s="598"/>
      <c r="F1626" s="580"/>
      <c r="G1626" s="580"/>
      <c r="H1626" s="580"/>
      <c r="I1626" s="1043" t="s">
        <v>20621</v>
      </c>
      <c r="L1626" s="570" t="s">
        <v>5368</v>
      </c>
      <c r="M1626" s="571">
        <f>IFERROR(VLOOKUP(L1626,REAJUSTE!A:O,15,),"")</f>
        <v>1.0449999999999999</v>
      </c>
    </row>
    <row r="1627" spans="1:13" x14ac:dyDescent="0.25">
      <c r="A1627" s="1046">
        <v>10585</v>
      </c>
      <c r="B1627" s="1047" t="s">
        <v>20131</v>
      </c>
      <c r="C1627" s="1040" t="s">
        <v>14169</v>
      </c>
      <c r="D1627" s="575">
        <f t="shared" si="57"/>
        <v>3092.66</v>
      </c>
      <c r="E1627" s="598"/>
      <c r="F1627" s="580"/>
      <c r="G1627" s="580"/>
      <c r="H1627" s="580"/>
      <c r="I1627" s="1043" t="s">
        <v>20622</v>
      </c>
      <c r="L1627" s="570" t="s">
        <v>5368</v>
      </c>
      <c r="M1627" s="571">
        <f>IFERROR(VLOOKUP(L1627,REAJUSTE!A:O,15,),"")</f>
        <v>1.0449999999999999</v>
      </c>
    </row>
    <row r="1628" spans="1:13" x14ac:dyDescent="0.25">
      <c r="A1628" s="1046">
        <v>10592</v>
      </c>
      <c r="B1628" s="1047" t="s">
        <v>20132</v>
      </c>
      <c r="C1628" s="1040" t="s">
        <v>14169</v>
      </c>
      <c r="D1628" s="575">
        <f t="shared" si="57"/>
        <v>418</v>
      </c>
      <c r="E1628" s="598"/>
      <c r="F1628" s="580"/>
      <c r="G1628" s="580"/>
      <c r="H1628" s="580"/>
      <c r="I1628" s="1043" t="s">
        <v>20623</v>
      </c>
      <c r="L1628" s="570" t="s">
        <v>5368</v>
      </c>
      <c r="M1628" s="571">
        <f>IFERROR(VLOOKUP(L1628,REAJUSTE!A:O,15,),"")</f>
        <v>1.0449999999999999</v>
      </c>
    </row>
    <row r="1629" spans="1:13" x14ac:dyDescent="0.25">
      <c r="A1629" s="1046">
        <v>10662</v>
      </c>
      <c r="B1629" s="1047" t="s">
        <v>20133</v>
      </c>
      <c r="C1629" s="1040" t="s">
        <v>14186</v>
      </c>
      <c r="D1629" s="575">
        <f t="shared" si="57"/>
        <v>6.95</v>
      </c>
      <c r="E1629" s="598"/>
      <c r="F1629" s="580"/>
      <c r="G1629" s="580"/>
      <c r="H1629" s="580"/>
      <c r="I1629" s="1043" t="s">
        <v>20624</v>
      </c>
      <c r="L1629" s="570" t="s">
        <v>5368</v>
      </c>
      <c r="M1629" s="571">
        <f>IFERROR(VLOOKUP(L1629,REAJUSTE!A:O,15,),"")</f>
        <v>1.0449999999999999</v>
      </c>
    </row>
    <row r="1630" spans="1:13" x14ac:dyDescent="0.25">
      <c r="A1630" s="1046">
        <v>10659</v>
      </c>
      <c r="B1630" s="1047" t="s">
        <v>20134</v>
      </c>
      <c r="C1630" s="1040" t="s">
        <v>14186</v>
      </c>
      <c r="D1630" s="575">
        <f t="shared" si="57"/>
        <v>9.5299999999999994</v>
      </c>
      <c r="E1630" s="598"/>
      <c r="F1630" s="580"/>
      <c r="G1630" s="580"/>
      <c r="H1630" s="580"/>
      <c r="I1630" s="1043" t="s">
        <v>20625</v>
      </c>
      <c r="L1630" s="570" t="s">
        <v>5368</v>
      </c>
      <c r="M1630" s="571">
        <f>IFERROR(VLOOKUP(L1630,REAJUSTE!A:O,15,),"")</f>
        <v>1.0449999999999999</v>
      </c>
    </row>
    <row r="1631" spans="1:13" x14ac:dyDescent="0.25">
      <c r="A1631" s="1046">
        <v>10650</v>
      </c>
      <c r="B1631" s="1047" t="s">
        <v>20135</v>
      </c>
      <c r="C1631" s="1040" t="s">
        <v>14186</v>
      </c>
      <c r="D1631" s="575">
        <f t="shared" si="57"/>
        <v>78.86</v>
      </c>
      <c r="E1631" s="598"/>
      <c r="F1631" s="580"/>
      <c r="G1631" s="580"/>
      <c r="H1631" s="580"/>
      <c r="I1631" s="1043" t="s">
        <v>20626</v>
      </c>
      <c r="L1631" s="570" t="s">
        <v>5368</v>
      </c>
      <c r="M1631" s="571">
        <f>IFERROR(VLOOKUP(L1631,REAJUSTE!A:O,15,),"")</f>
        <v>1.0449999999999999</v>
      </c>
    </row>
    <row r="1632" spans="1:13" x14ac:dyDescent="0.25">
      <c r="A1632" s="1046">
        <v>10675</v>
      </c>
      <c r="B1632" s="1047" t="s">
        <v>20136</v>
      </c>
      <c r="C1632" s="1040" t="s">
        <v>14186</v>
      </c>
      <c r="D1632" s="575">
        <f t="shared" si="57"/>
        <v>2373.75</v>
      </c>
      <c r="E1632" s="598"/>
      <c r="F1632" s="580"/>
      <c r="G1632" s="580"/>
      <c r="H1632" s="580"/>
      <c r="I1632" s="1043" t="s">
        <v>20627</v>
      </c>
      <c r="L1632" s="570" t="s">
        <v>5368</v>
      </c>
      <c r="M1632" s="571">
        <f>IFERROR(VLOOKUP(L1632,REAJUSTE!A:O,15,),"")</f>
        <v>1.0449999999999999</v>
      </c>
    </row>
    <row r="1633" spans="1:13" x14ac:dyDescent="0.25">
      <c r="A1633" s="1046">
        <v>10676</v>
      </c>
      <c r="B1633" s="1047" t="s">
        <v>20137</v>
      </c>
      <c r="C1633" s="1040" t="s">
        <v>14186</v>
      </c>
      <c r="D1633" s="575">
        <f t="shared" si="57"/>
        <v>3270.48</v>
      </c>
      <c r="E1633" s="598"/>
      <c r="F1633" s="580"/>
      <c r="G1633" s="580"/>
      <c r="H1633" s="580"/>
      <c r="I1633" s="1043" t="s">
        <v>20628</v>
      </c>
      <c r="L1633" s="570" t="s">
        <v>5368</v>
      </c>
      <c r="M1633" s="571">
        <f>IFERROR(VLOOKUP(L1633,REAJUSTE!A:O,15,),"")</f>
        <v>1.0449999999999999</v>
      </c>
    </row>
    <row r="1634" spans="1:13" x14ac:dyDescent="0.25">
      <c r="A1634" s="1046">
        <v>10677</v>
      </c>
      <c r="B1634" s="1047" t="s">
        <v>20138</v>
      </c>
      <c r="C1634" s="1040" t="s">
        <v>14186</v>
      </c>
      <c r="D1634" s="575">
        <f t="shared" si="57"/>
        <v>3998.26</v>
      </c>
      <c r="E1634" s="598"/>
      <c r="F1634" s="580"/>
      <c r="G1634" s="580"/>
      <c r="H1634" s="580"/>
      <c r="I1634" s="1043" t="s">
        <v>20629</v>
      </c>
      <c r="L1634" s="570" t="s">
        <v>5368</v>
      </c>
      <c r="M1634" s="571">
        <f>IFERROR(VLOOKUP(L1634,REAJUSTE!A:O,15,),"")</f>
        <v>1.0449999999999999</v>
      </c>
    </row>
    <row r="1635" spans="1:13" x14ac:dyDescent="0.25">
      <c r="A1635" s="1046">
        <v>10243</v>
      </c>
      <c r="B1635" s="1047" t="s">
        <v>20139</v>
      </c>
      <c r="C1635" s="1040" t="s">
        <v>14186</v>
      </c>
      <c r="D1635" s="575">
        <f t="shared" si="57"/>
        <v>656.36</v>
      </c>
      <c r="E1635" s="598"/>
      <c r="F1635" s="580"/>
      <c r="G1635" s="580"/>
      <c r="H1635" s="580"/>
      <c r="I1635" s="1043" t="s">
        <v>20630</v>
      </c>
      <c r="L1635" s="570" t="s">
        <v>5368</v>
      </c>
      <c r="M1635" s="571">
        <f>IFERROR(VLOOKUP(L1635,REAJUSTE!A:O,15,),"")</f>
        <v>1.0449999999999999</v>
      </c>
    </row>
    <row r="1636" spans="1:13" x14ac:dyDescent="0.25">
      <c r="A1636" s="1046">
        <v>10670</v>
      </c>
      <c r="B1636" s="1047" t="s">
        <v>20140</v>
      </c>
      <c r="C1636" s="1040" t="s">
        <v>14224</v>
      </c>
      <c r="D1636" s="575">
        <f t="shared" si="57"/>
        <v>5494.82</v>
      </c>
      <c r="E1636" s="598"/>
      <c r="F1636" s="580"/>
      <c r="G1636" s="580"/>
      <c r="H1636" s="580"/>
      <c r="I1636" s="1043" t="s">
        <v>20631</v>
      </c>
      <c r="L1636" s="570" t="s">
        <v>5368</v>
      </c>
      <c r="M1636" s="571">
        <f>IFERROR(VLOOKUP(L1636,REAJUSTE!A:O,15,),"")</f>
        <v>1.0449999999999999</v>
      </c>
    </row>
    <row r="1637" spans="1:13" x14ac:dyDescent="0.25">
      <c r="A1637" s="1046">
        <v>10857</v>
      </c>
      <c r="B1637" s="1047" t="s">
        <v>20141</v>
      </c>
      <c r="C1637" s="1040" t="s">
        <v>14186</v>
      </c>
      <c r="D1637" s="575">
        <f t="shared" si="57"/>
        <v>642.46</v>
      </c>
      <c r="E1637" s="598"/>
      <c r="F1637" s="580"/>
      <c r="G1637" s="580"/>
      <c r="H1637" s="580"/>
      <c r="I1637" s="1043" t="s">
        <v>20632</v>
      </c>
      <c r="L1637" s="570" t="s">
        <v>5368</v>
      </c>
      <c r="M1637" s="571">
        <f>IFERROR(VLOOKUP(L1637,REAJUSTE!A:O,15,),"")</f>
        <v>1.0449999999999999</v>
      </c>
    </row>
    <row r="1638" spans="1:13" x14ac:dyDescent="0.25">
      <c r="A1638" s="1046">
        <v>10367</v>
      </c>
      <c r="B1638" s="1047" t="s">
        <v>20142</v>
      </c>
      <c r="C1638" s="1040" t="s">
        <v>20143</v>
      </c>
      <c r="D1638" s="575">
        <f t="shared" si="57"/>
        <v>157.01</v>
      </c>
      <c r="E1638" s="598"/>
      <c r="F1638" s="580"/>
      <c r="G1638" s="580"/>
      <c r="H1638" s="580"/>
      <c r="I1638" s="1043" t="s">
        <v>20633</v>
      </c>
      <c r="L1638" s="570" t="s">
        <v>5368</v>
      </c>
      <c r="M1638" s="571">
        <f>IFERROR(VLOOKUP(L1638,REAJUSTE!A:O,15,),"")</f>
        <v>1.0449999999999999</v>
      </c>
    </row>
    <row r="1639" spans="1:13" x14ac:dyDescent="0.25">
      <c r="A1639" s="1046">
        <v>10140</v>
      </c>
      <c r="B1639" s="1047" t="s">
        <v>20144</v>
      </c>
      <c r="C1639" s="1040" t="s">
        <v>20145</v>
      </c>
      <c r="D1639" s="575">
        <f t="shared" si="57"/>
        <v>432.68</v>
      </c>
      <c r="E1639" s="598"/>
      <c r="F1639" s="580"/>
      <c r="G1639" s="580"/>
      <c r="H1639" s="580"/>
      <c r="I1639" s="1043" t="s">
        <v>20634</v>
      </c>
      <c r="L1639" s="570" t="s">
        <v>5368</v>
      </c>
      <c r="M1639" s="571">
        <f>IFERROR(VLOOKUP(L1639,REAJUSTE!A:O,15,),"")</f>
        <v>1.0449999999999999</v>
      </c>
    </row>
    <row r="1640" spans="1:13" x14ac:dyDescent="0.25">
      <c r="A1640" s="1046">
        <v>10626</v>
      </c>
      <c r="B1640" s="1047" t="s">
        <v>20146</v>
      </c>
      <c r="C1640" s="1040" t="s">
        <v>18353</v>
      </c>
      <c r="D1640" s="575">
        <f t="shared" si="57"/>
        <v>18.63</v>
      </c>
      <c r="E1640" s="598"/>
      <c r="F1640" s="580"/>
      <c r="G1640" s="580"/>
      <c r="H1640" s="580"/>
      <c r="I1640" s="1043" t="s">
        <v>20635</v>
      </c>
      <c r="L1640" s="570" t="s">
        <v>5368</v>
      </c>
      <c r="M1640" s="571">
        <f>IFERROR(VLOOKUP(L1640,REAJUSTE!A:O,15,),"")</f>
        <v>1.0449999999999999</v>
      </c>
    </row>
    <row r="1641" spans="1:13" x14ac:dyDescent="0.25">
      <c r="A1641" s="1046">
        <v>10639</v>
      </c>
      <c r="B1641" s="1047" t="s">
        <v>20147</v>
      </c>
      <c r="C1641" s="1040" t="s">
        <v>20121</v>
      </c>
      <c r="D1641" s="575">
        <f t="shared" si="57"/>
        <v>16.59</v>
      </c>
      <c r="E1641" s="598"/>
      <c r="F1641" s="580"/>
      <c r="G1641" s="580"/>
      <c r="H1641" s="580"/>
      <c r="I1641" s="1043" t="s">
        <v>20636</v>
      </c>
      <c r="L1641" s="570" t="s">
        <v>5368</v>
      </c>
      <c r="M1641" s="571">
        <f>IFERROR(VLOOKUP(L1641,REAJUSTE!A:O,15,),"")</f>
        <v>1.0449999999999999</v>
      </c>
    </row>
    <row r="1642" spans="1:13" x14ac:dyDescent="0.25">
      <c r="A1642" s="1046">
        <v>10640</v>
      </c>
      <c r="B1642" s="1047" t="s">
        <v>20148</v>
      </c>
      <c r="C1642" s="1040" t="s">
        <v>20121</v>
      </c>
      <c r="D1642" s="575">
        <f t="shared" si="57"/>
        <v>16.760000000000002</v>
      </c>
      <c r="E1642" s="598"/>
      <c r="F1642" s="580"/>
      <c r="G1642" s="580"/>
      <c r="H1642" s="580"/>
      <c r="I1642" s="1043" t="s">
        <v>20637</v>
      </c>
      <c r="L1642" s="570" t="s">
        <v>5368</v>
      </c>
      <c r="M1642" s="571">
        <f>IFERROR(VLOOKUP(L1642,REAJUSTE!A:O,15,),"")</f>
        <v>1.0449999999999999</v>
      </c>
    </row>
    <row r="1643" spans="1:13" x14ac:dyDescent="0.25">
      <c r="A1643" s="1046">
        <v>10641</v>
      </c>
      <c r="B1643" s="1047" t="s">
        <v>20149</v>
      </c>
      <c r="C1643" s="1040" t="s">
        <v>20121</v>
      </c>
      <c r="D1643" s="575">
        <f t="shared" si="57"/>
        <v>19.940000000000001</v>
      </c>
      <c r="E1643" s="598"/>
      <c r="F1643" s="580"/>
      <c r="G1643" s="580"/>
      <c r="H1643" s="580"/>
      <c r="I1643" s="1043" t="s">
        <v>20638</v>
      </c>
      <c r="L1643" s="570" t="s">
        <v>5368</v>
      </c>
      <c r="M1643" s="571">
        <f>IFERROR(VLOOKUP(L1643,REAJUSTE!A:O,15,),"")</f>
        <v>1.0449999999999999</v>
      </c>
    </row>
    <row r="1644" spans="1:13" x14ac:dyDescent="0.25">
      <c r="A1644" s="1046">
        <v>10138</v>
      </c>
      <c r="B1644" s="1047" t="s">
        <v>20150</v>
      </c>
      <c r="C1644" s="1040" t="s">
        <v>20145</v>
      </c>
      <c r="D1644" s="575">
        <f t="shared" si="57"/>
        <v>1169.48</v>
      </c>
      <c r="E1644" s="598"/>
      <c r="F1644" s="580"/>
      <c r="G1644" s="580"/>
      <c r="H1644" s="580"/>
      <c r="I1644" s="1043" t="s">
        <v>20639</v>
      </c>
      <c r="L1644" s="570" t="s">
        <v>5368</v>
      </c>
      <c r="M1644" s="571">
        <f>IFERROR(VLOOKUP(L1644,REAJUSTE!A:O,15,),"")</f>
        <v>1.0449999999999999</v>
      </c>
    </row>
    <row r="1645" spans="1:13" x14ac:dyDescent="0.25">
      <c r="A1645" s="1046">
        <v>10134</v>
      </c>
      <c r="B1645" s="1047" t="s">
        <v>20151</v>
      </c>
      <c r="C1645" s="1040" t="s">
        <v>18353</v>
      </c>
      <c r="D1645" s="575">
        <f t="shared" si="57"/>
        <v>10.15</v>
      </c>
      <c r="E1645" s="598"/>
      <c r="F1645" s="580"/>
      <c r="G1645" s="580"/>
      <c r="H1645" s="580"/>
      <c r="I1645" s="1043" t="s">
        <v>20640</v>
      </c>
      <c r="L1645" s="570" t="s">
        <v>5368</v>
      </c>
      <c r="M1645" s="571">
        <f>IFERROR(VLOOKUP(L1645,REAJUSTE!A:O,15,),"")</f>
        <v>1.0449999999999999</v>
      </c>
    </row>
    <row r="1646" spans="1:13" x14ac:dyDescent="0.25">
      <c r="A1646" s="1046">
        <v>10112</v>
      </c>
      <c r="B1646" s="1047" t="s">
        <v>20152</v>
      </c>
      <c r="C1646" s="1040" t="s">
        <v>18086</v>
      </c>
      <c r="D1646" s="575">
        <f t="shared" si="57"/>
        <v>111.47</v>
      </c>
      <c r="E1646" s="598"/>
      <c r="F1646" s="580"/>
      <c r="G1646" s="580"/>
      <c r="H1646" s="580"/>
      <c r="I1646" s="1043" t="s">
        <v>20641</v>
      </c>
      <c r="L1646" s="570" t="s">
        <v>5368</v>
      </c>
      <c r="M1646" s="571">
        <f>IFERROR(VLOOKUP(L1646,REAJUSTE!A:O,15,),"")</f>
        <v>1.0449999999999999</v>
      </c>
    </row>
    <row r="1647" spans="1:13" x14ac:dyDescent="0.25">
      <c r="A1647" s="1046">
        <v>10109</v>
      </c>
      <c r="B1647" s="1047" t="s">
        <v>20153</v>
      </c>
      <c r="C1647" s="1040" t="s">
        <v>20154</v>
      </c>
      <c r="D1647" s="575">
        <f t="shared" si="57"/>
        <v>85.57</v>
      </c>
      <c r="E1647" s="598"/>
      <c r="F1647" s="580"/>
      <c r="G1647" s="580"/>
      <c r="H1647" s="580"/>
      <c r="I1647" s="1043" t="s">
        <v>20642</v>
      </c>
      <c r="L1647" s="570" t="s">
        <v>5368</v>
      </c>
      <c r="M1647" s="571">
        <f>IFERROR(VLOOKUP(L1647,REAJUSTE!A:O,15,),"")</f>
        <v>1.0449999999999999</v>
      </c>
    </row>
    <row r="1648" spans="1:13" x14ac:dyDescent="0.25">
      <c r="A1648" s="1046">
        <v>10107</v>
      </c>
      <c r="B1648" s="1047" t="s">
        <v>20155</v>
      </c>
      <c r="C1648" s="1040" t="s">
        <v>18086</v>
      </c>
      <c r="D1648" s="575">
        <f t="shared" si="57"/>
        <v>111.47</v>
      </c>
      <c r="E1648" s="598"/>
      <c r="F1648" s="580"/>
      <c r="G1648" s="580"/>
      <c r="H1648" s="580"/>
      <c r="I1648" s="1043" t="s">
        <v>20641</v>
      </c>
      <c r="L1648" s="570" t="s">
        <v>5368</v>
      </c>
      <c r="M1648" s="571">
        <f>IFERROR(VLOOKUP(L1648,REAJUSTE!A:O,15,),"")</f>
        <v>1.0449999999999999</v>
      </c>
    </row>
    <row r="1649" spans="1:13" x14ac:dyDescent="0.25">
      <c r="A1649" s="1046">
        <v>10110</v>
      </c>
      <c r="B1649" s="1047" t="s">
        <v>20156</v>
      </c>
      <c r="C1649" s="1040" t="s">
        <v>20154</v>
      </c>
      <c r="D1649" s="575">
        <f t="shared" si="57"/>
        <v>84.47</v>
      </c>
      <c r="E1649" s="598"/>
      <c r="F1649" s="580"/>
      <c r="G1649" s="580"/>
      <c r="H1649" s="580"/>
      <c r="I1649" s="1043" t="s">
        <v>20643</v>
      </c>
      <c r="L1649" s="570" t="s">
        <v>5368</v>
      </c>
      <c r="M1649" s="571">
        <f>IFERROR(VLOOKUP(L1649,REAJUSTE!A:O,15,),"")</f>
        <v>1.0449999999999999</v>
      </c>
    </row>
    <row r="1650" spans="1:13" x14ac:dyDescent="0.25">
      <c r="A1650" s="1046">
        <v>10111</v>
      </c>
      <c r="B1650" s="1047" t="s">
        <v>20157</v>
      </c>
      <c r="C1650" s="1040" t="s">
        <v>20154</v>
      </c>
      <c r="D1650" s="575">
        <f t="shared" si="57"/>
        <v>42.23</v>
      </c>
      <c r="E1650" s="598"/>
      <c r="F1650" s="580"/>
      <c r="G1650" s="580"/>
      <c r="H1650" s="580"/>
      <c r="I1650" s="1043" t="s">
        <v>20644</v>
      </c>
      <c r="L1650" s="570" t="s">
        <v>5368</v>
      </c>
      <c r="M1650" s="571">
        <f>IFERROR(VLOOKUP(L1650,REAJUSTE!A:O,15,),"")</f>
        <v>1.0449999999999999</v>
      </c>
    </row>
    <row r="1651" spans="1:13" x14ac:dyDescent="0.25">
      <c r="A1651" s="1046">
        <v>10657</v>
      </c>
      <c r="B1651" s="1047" t="s">
        <v>20158</v>
      </c>
      <c r="C1651" s="1040" t="s">
        <v>18353</v>
      </c>
      <c r="D1651" s="575">
        <f t="shared" si="57"/>
        <v>10.78</v>
      </c>
      <c r="E1651" s="598"/>
      <c r="F1651" s="580"/>
      <c r="G1651" s="580"/>
      <c r="H1651" s="580"/>
      <c r="I1651" s="1043" t="s">
        <v>19078</v>
      </c>
      <c r="L1651" s="570" t="s">
        <v>5368</v>
      </c>
      <c r="M1651" s="571">
        <f>IFERROR(VLOOKUP(L1651,REAJUSTE!A:O,15,),"")</f>
        <v>1.0449999999999999</v>
      </c>
    </row>
    <row r="1652" spans="1:13" x14ac:dyDescent="0.25">
      <c r="A1652" s="1046">
        <v>10737</v>
      </c>
      <c r="B1652" s="1047" t="s">
        <v>20159</v>
      </c>
      <c r="C1652" s="1040" t="s">
        <v>18353</v>
      </c>
      <c r="D1652" s="575">
        <f t="shared" si="57"/>
        <v>3.84</v>
      </c>
      <c r="E1652" s="598"/>
      <c r="F1652" s="580"/>
      <c r="G1652" s="580"/>
      <c r="H1652" s="580"/>
      <c r="I1652" s="1043" t="s">
        <v>19245</v>
      </c>
      <c r="L1652" s="570" t="s">
        <v>5368</v>
      </c>
      <c r="M1652" s="571">
        <f>IFERROR(VLOOKUP(L1652,REAJUSTE!A:O,15,),"")</f>
        <v>1.0449999999999999</v>
      </c>
    </row>
    <row r="1653" spans="1:13" x14ac:dyDescent="0.25">
      <c r="A1653" s="1046">
        <v>10564</v>
      </c>
      <c r="B1653" s="1047" t="s">
        <v>20160</v>
      </c>
      <c r="C1653" s="1040" t="s">
        <v>18086</v>
      </c>
      <c r="D1653" s="575">
        <f t="shared" si="57"/>
        <v>38.15</v>
      </c>
      <c r="E1653" s="598"/>
      <c r="F1653" s="580"/>
      <c r="G1653" s="580"/>
      <c r="H1653" s="580"/>
      <c r="I1653" s="1043" t="s">
        <v>18865</v>
      </c>
      <c r="L1653" s="570" t="s">
        <v>5368</v>
      </c>
      <c r="M1653" s="571">
        <f>IFERROR(VLOOKUP(L1653,REAJUSTE!A:O,15,),"")</f>
        <v>1.0449999999999999</v>
      </c>
    </row>
    <row r="1654" spans="1:13" x14ac:dyDescent="0.25">
      <c r="A1654" s="1046">
        <v>102070</v>
      </c>
      <c r="B1654" s="1047" t="s">
        <v>20161</v>
      </c>
      <c r="C1654" s="1040" t="s">
        <v>14186</v>
      </c>
      <c r="D1654" s="575">
        <f t="shared" si="57"/>
        <v>35.01</v>
      </c>
      <c r="E1654" s="598"/>
      <c r="F1654" s="580"/>
      <c r="G1654" s="580"/>
      <c r="H1654" s="580"/>
      <c r="I1654" s="1043" t="s">
        <v>20645</v>
      </c>
      <c r="L1654" s="570" t="s">
        <v>5368</v>
      </c>
      <c r="M1654" s="571">
        <f>IFERROR(VLOOKUP(L1654,REAJUSTE!A:O,15,),"")</f>
        <v>1.0449999999999999</v>
      </c>
    </row>
    <row r="1655" spans="1:13" x14ac:dyDescent="0.25">
      <c r="A1655" s="1046">
        <v>10605</v>
      </c>
      <c r="B1655" s="1047" t="s">
        <v>20162</v>
      </c>
      <c r="C1655" s="1040" t="s">
        <v>14224</v>
      </c>
      <c r="D1655" s="575">
        <f t="shared" ref="D1655:D1718" si="58">TRUNC(I1655*M1655,2)</f>
        <v>11150.15</v>
      </c>
      <c r="E1655" s="598"/>
      <c r="F1655" s="580"/>
      <c r="G1655" s="580"/>
      <c r="H1655" s="580"/>
      <c r="I1655" s="1043" t="s">
        <v>20646</v>
      </c>
      <c r="L1655" s="570" t="s">
        <v>5368</v>
      </c>
      <c r="M1655" s="571">
        <f>IFERROR(VLOOKUP(L1655,REAJUSTE!A:O,15,),"")</f>
        <v>1.0449999999999999</v>
      </c>
    </row>
    <row r="1656" spans="1:13" x14ac:dyDescent="0.25">
      <c r="A1656" s="1046">
        <v>10606</v>
      </c>
      <c r="B1656" s="1047" t="s">
        <v>20163</v>
      </c>
      <c r="C1656" s="1040" t="s">
        <v>14224</v>
      </c>
      <c r="D1656" s="575">
        <f t="shared" si="58"/>
        <v>12567.17</v>
      </c>
      <c r="E1656" s="598"/>
      <c r="F1656" s="580"/>
      <c r="G1656" s="580"/>
      <c r="H1656" s="580"/>
      <c r="I1656" s="1043" t="s">
        <v>20647</v>
      </c>
      <c r="L1656" s="570" t="s">
        <v>5368</v>
      </c>
      <c r="M1656" s="571">
        <f>IFERROR(VLOOKUP(L1656,REAJUSTE!A:O,15,),"")</f>
        <v>1.0449999999999999</v>
      </c>
    </row>
    <row r="1657" spans="1:13" x14ac:dyDescent="0.25">
      <c r="A1657" s="1046">
        <v>10607</v>
      </c>
      <c r="B1657" s="1047" t="s">
        <v>20164</v>
      </c>
      <c r="C1657" s="1040" t="s">
        <v>14224</v>
      </c>
      <c r="D1657" s="575">
        <f t="shared" si="58"/>
        <v>14646.72</v>
      </c>
      <c r="E1657" s="598"/>
      <c r="F1657" s="580"/>
      <c r="G1657" s="580"/>
      <c r="H1657" s="580"/>
      <c r="I1657" s="1043" t="s">
        <v>20648</v>
      </c>
      <c r="L1657" s="570" t="s">
        <v>5368</v>
      </c>
      <c r="M1657" s="571">
        <f>IFERROR(VLOOKUP(L1657,REAJUSTE!A:O,15,),"")</f>
        <v>1.0449999999999999</v>
      </c>
    </row>
    <row r="1658" spans="1:13" x14ac:dyDescent="0.25">
      <c r="A1658" s="1046">
        <v>10608</v>
      </c>
      <c r="B1658" s="1047" t="s">
        <v>20165</v>
      </c>
      <c r="C1658" s="1040" t="s">
        <v>14224</v>
      </c>
      <c r="D1658" s="575">
        <f t="shared" si="58"/>
        <v>18425.439999999999</v>
      </c>
      <c r="E1658" s="598"/>
      <c r="F1658" s="580"/>
      <c r="G1658" s="580"/>
      <c r="H1658" s="580"/>
      <c r="I1658" s="1043" t="s">
        <v>20649</v>
      </c>
      <c r="L1658" s="570" t="s">
        <v>5368</v>
      </c>
      <c r="M1658" s="571">
        <f>IFERROR(VLOOKUP(L1658,REAJUSTE!A:O,15,),"")</f>
        <v>1.0449999999999999</v>
      </c>
    </row>
    <row r="1659" spans="1:13" x14ac:dyDescent="0.25">
      <c r="A1659" s="1046">
        <v>10609</v>
      </c>
      <c r="B1659" s="1047" t="s">
        <v>20166</v>
      </c>
      <c r="C1659" s="1040" t="s">
        <v>14224</v>
      </c>
      <c r="D1659" s="575">
        <f t="shared" si="58"/>
        <v>20504.990000000002</v>
      </c>
      <c r="E1659" s="598"/>
      <c r="F1659" s="580"/>
      <c r="G1659" s="580"/>
      <c r="H1659" s="580"/>
      <c r="I1659" s="1043" t="s">
        <v>20650</v>
      </c>
      <c r="L1659" s="570" t="s">
        <v>5368</v>
      </c>
      <c r="M1659" s="571">
        <f>IFERROR(VLOOKUP(L1659,REAJUSTE!A:O,15,),"")</f>
        <v>1.0449999999999999</v>
      </c>
    </row>
    <row r="1660" spans="1:13" x14ac:dyDescent="0.25">
      <c r="A1660" s="1046">
        <v>10610</v>
      </c>
      <c r="B1660" s="1047" t="s">
        <v>20167</v>
      </c>
      <c r="C1660" s="1040" t="s">
        <v>14224</v>
      </c>
      <c r="D1660" s="575">
        <f t="shared" si="58"/>
        <v>22110.11</v>
      </c>
      <c r="E1660" s="598"/>
      <c r="F1660" s="580"/>
      <c r="G1660" s="580"/>
      <c r="H1660" s="580"/>
      <c r="I1660" s="1043" t="s">
        <v>20651</v>
      </c>
      <c r="L1660" s="570" t="s">
        <v>5368</v>
      </c>
      <c r="M1660" s="571">
        <f>IFERROR(VLOOKUP(L1660,REAJUSTE!A:O,15,),"")</f>
        <v>1.0449999999999999</v>
      </c>
    </row>
    <row r="1661" spans="1:13" x14ac:dyDescent="0.25">
      <c r="A1661" s="1046">
        <v>10611</v>
      </c>
      <c r="B1661" s="1047" t="s">
        <v>20168</v>
      </c>
      <c r="C1661" s="1040" t="s">
        <v>14224</v>
      </c>
      <c r="D1661" s="575">
        <f t="shared" si="58"/>
        <v>23999.47</v>
      </c>
      <c r="E1661" s="598"/>
      <c r="F1661" s="580"/>
      <c r="G1661" s="580"/>
      <c r="H1661" s="580"/>
      <c r="I1661" s="1043" t="s">
        <v>20652</v>
      </c>
      <c r="L1661" s="570" t="s">
        <v>5368</v>
      </c>
      <c r="M1661" s="571">
        <f>IFERROR(VLOOKUP(L1661,REAJUSTE!A:O,15,),"")</f>
        <v>1.0449999999999999</v>
      </c>
    </row>
    <row r="1662" spans="1:13" x14ac:dyDescent="0.25">
      <c r="A1662" s="1046">
        <v>10597</v>
      </c>
      <c r="B1662" s="1047" t="s">
        <v>20169</v>
      </c>
      <c r="C1662" s="1040" t="s">
        <v>14224</v>
      </c>
      <c r="D1662" s="575">
        <f t="shared" si="58"/>
        <v>5575.07</v>
      </c>
      <c r="E1662" s="598"/>
      <c r="F1662" s="580"/>
      <c r="G1662" s="580"/>
      <c r="H1662" s="580"/>
      <c r="I1662" s="1043" t="s">
        <v>20653</v>
      </c>
      <c r="L1662" s="570" t="s">
        <v>5368</v>
      </c>
      <c r="M1662" s="571">
        <f>IFERROR(VLOOKUP(L1662,REAJUSTE!A:O,15,),"")</f>
        <v>1.0449999999999999</v>
      </c>
    </row>
    <row r="1663" spans="1:13" x14ac:dyDescent="0.25">
      <c r="A1663" s="1046">
        <v>10598</v>
      </c>
      <c r="B1663" s="1047" t="s">
        <v>20170</v>
      </c>
      <c r="C1663" s="1040" t="s">
        <v>14224</v>
      </c>
      <c r="D1663" s="575">
        <f t="shared" si="58"/>
        <v>6283.58</v>
      </c>
      <c r="E1663" s="598"/>
      <c r="F1663" s="580"/>
      <c r="G1663" s="580"/>
      <c r="H1663" s="580"/>
      <c r="I1663" s="1043" t="s">
        <v>20654</v>
      </c>
      <c r="L1663" s="570" t="s">
        <v>5368</v>
      </c>
      <c r="M1663" s="571">
        <f>IFERROR(VLOOKUP(L1663,REAJUSTE!A:O,15,),"")</f>
        <v>1.0449999999999999</v>
      </c>
    </row>
    <row r="1664" spans="1:13" ht="18" x14ac:dyDescent="0.25">
      <c r="A1664" s="1044" t="s">
        <v>5354</v>
      </c>
      <c r="B1664" s="1035" t="s">
        <v>5355</v>
      </c>
      <c r="C1664" s="1036" t="s">
        <v>5356</v>
      </c>
      <c r="D1664" s="575" t="e">
        <f t="shared" si="58"/>
        <v>#VALUE!</v>
      </c>
      <c r="E1664" s="598"/>
      <c r="F1664" s="580"/>
      <c r="G1664" s="580"/>
      <c r="H1664" s="580"/>
      <c r="I1664" s="1044" t="s">
        <v>5357</v>
      </c>
      <c r="L1664" s="570" t="s">
        <v>5368</v>
      </c>
      <c r="M1664" s="571">
        <f>IFERROR(VLOOKUP(L1664,REAJUSTE!A:O,15,),"")</f>
        <v>1.0449999999999999</v>
      </c>
    </row>
    <row r="1665" spans="1:13" x14ac:dyDescent="0.25">
      <c r="A1665" s="1046">
        <v>10599</v>
      </c>
      <c r="B1665" s="1047" t="s">
        <v>20171</v>
      </c>
      <c r="C1665" s="1040" t="s">
        <v>14224</v>
      </c>
      <c r="D1665" s="575">
        <f t="shared" si="58"/>
        <v>7323.36</v>
      </c>
      <c r="E1665" s="598"/>
      <c r="F1665" s="580"/>
      <c r="G1665" s="580"/>
      <c r="H1665" s="580"/>
      <c r="I1665" s="1043" t="s">
        <v>20655</v>
      </c>
      <c r="L1665" s="570" t="s">
        <v>5368</v>
      </c>
      <c r="M1665" s="571">
        <f>IFERROR(VLOOKUP(L1665,REAJUSTE!A:O,15,),"")</f>
        <v>1.0449999999999999</v>
      </c>
    </row>
    <row r="1666" spans="1:13" x14ac:dyDescent="0.25">
      <c r="A1666" s="1046">
        <v>10600</v>
      </c>
      <c r="B1666" s="1047" t="s">
        <v>20172</v>
      </c>
      <c r="C1666" s="1040" t="s">
        <v>14224</v>
      </c>
      <c r="D1666" s="575">
        <f t="shared" si="58"/>
        <v>9212.7199999999993</v>
      </c>
      <c r="E1666" s="598"/>
      <c r="F1666" s="580"/>
      <c r="G1666" s="580"/>
      <c r="H1666" s="580"/>
      <c r="I1666" s="1043" t="s">
        <v>20656</v>
      </c>
      <c r="L1666" s="570" t="s">
        <v>5368</v>
      </c>
      <c r="M1666" s="571">
        <f>IFERROR(VLOOKUP(L1666,REAJUSTE!A:O,15,),"")</f>
        <v>1.0449999999999999</v>
      </c>
    </row>
    <row r="1667" spans="1:13" x14ac:dyDescent="0.25">
      <c r="A1667" s="1046">
        <v>10601</v>
      </c>
      <c r="B1667" s="1047" t="s">
        <v>20173</v>
      </c>
      <c r="C1667" s="1040" t="s">
        <v>14224</v>
      </c>
      <c r="D1667" s="575">
        <f t="shared" si="58"/>
        <v>10252.49</v>
      </c>
      <c r="E1667" s="598"/>
      <c r="F1667" s="580"/>
      <c r="G1667" s="580"/>
      <c r="H1667" s="580"/>
      <c r="I1667" s="1043" t="s">
        <v>20657</v>
      </c>
      <c r="L1667" s="570" t="s">
        <v>5368</v>
      </c>
      <c r="M1667" s="571">
        <f>IFERROR(VLOOKUP(L1667,REAJUSTE!A:O,15,),"")</f>
        <v>1.0449999999999999</v>
      </c>
    </row>
    <row r="1668" spans="1:13" x14ac:dyDescent="0.25">
      <c r="A1668" s="1046">
        <v>10602</v>
      </c>
      <c r="B1668" s="1047" t="s">
        <v>20174</v>
      </c>
      <c r="C1668" s="1040" t="s">
        <v>14224</v>
      </c>
      <c r="D1668" s="575">
        <f t="shared" si="58"/>
        <v>11055.05</v>
      </c>
      <c r="E1668" s="598"/>
      <c r="F1668" s="580"/>
      <c r="G1668" s="580"/>
      <c r="H1668" s="580"/>
      <c r="I1668" s="1043" t="s">
        <v>20658</v>
      </c>
      <c r="L1668" s="570" t="s">
        <v>5368</v>
      </c>
      <c r="M1668" s="571">
        <f>IFERROR(VLOOKUP(L1668,REAJUSTE!A:O,15,),"")</f>
        <v>1.0449999999999999</v>
      </c>
    </row>
    <row r="1669" spans="1:13" x14ac:dyDescent="0.25">
      <c r="A1669" s="1046">
        <v>10603</v>
      </c>
      <c r="B1669" s="1047" t="s">
        <v>20175</v>
      </c>
      <c r="C1669" s="1040" t="s">
        <v>14224</v>
      </c>
      <c r="D1669" s="575">
        <f t="shared" si="58"/>
        <v>11999.73</v>
      </c>
      <c r="E1669" s="598"/>
      <c r="F1669" s="580"/>
      <c r="G1669" s="580"/>
      <c r="H1669" s="580"/>
      <c r="I1669" s="1043" t="s">
        <v>20659</v>
      </c>
      <c r="L1669" s="570" t="s">
        <v>5368</v>
      </c>
      <c r="M1669" s="571">
        <f>IFERROR(VLOOKUP(L1669,REAJUSTE!A:O,15,),"")</f>
        <v>1.0449999999999999</v>
      </c>
    </row>
    <row r="1670" spans="1:13" x14ac:dyDescent="0.25">
      <c r="A1670" s="1046">
        <v>10604</v>
      </c>
      <c r="B1670" s="1047" t="s">
        <v>20176</v>
      </c>
      <c r="C1670" s="1040" t="s">
        <v>14224</v>
      </c>
      <c r="D1670" s="575">
        <f t="shared" si="58"/>
        <v>13843.11</v>
      </c>
      <c r="E1670" s="598"/>
      <c r="F1670" s="580"/>
      <c r="G1670" s="580"/>
      <c r="H1670" s="580"/>
      <c r="I1670" s="1043" t="s">
        <v>20660</v>
      </c>
      <c r="L1670" s="570" t="s">
        <v>5368</v>
      </c>
      <c r="M1670" s="571">
        <f>IFERROR(VLOOKUP(L1670,REAJUSTE!A:O,15,),"")</f>
        <v>1.0449999999999999</v>
      </c>
    </row>
    <row r="1671" spans="1:13" x14ac:dyDescent="0.25">
      <c r="A1671" s="1046">
        <v>11266</v>
      </c>
      <c r="B1671" s="1047" t="s">
        <v>20177</v>
      </c>
      <c r="C1671" s="1040" t="s">
        <v>14224</v>
      </c>
      <c r="D1671" s="575">
        <f t="shared" si="58"/>
        <v>30612.23</v>
      </c>
      <c r="E1671" s="598"/>
      <c r="F1671" s="580"/>
      <c r="G1671" s="580"/>
      <c r="H1671" s="580"/>
      <c r="I1671" s="1043" t="s">
        <v>20661</v>
      </c>
      <c r="L1671" s="570" t="s">
        <v>5368</v>
      </c>
      <c r="M1671" s="571">
        <f>IFERROR(VLOOKUP(L1671,REAJUSTE!A:O,15,),"")</f>
        <v>1.0449999999999999</v>
      </c>
    </row>
    <row r="1672" spans="1:13" x14ac:dyDescent="0.25">
      <c r="A1672" s="1046">
        <v>11265</v>
      </c>
      <c r="B1672" s="1047" t="s">
        <v>20178</v>
      </c>
      <c r="C1672" s="1040" t="s">
        <v>14224</v>
      </c>
      <c r="D1672" s="575">
        <f t="shared" si="58"/>
        <v>15640.72</v>
      </c>
      <c r="E1672" s="598"/>
      <c r="F1672" s="580"/>
      <c r="G1672" s="580"/>
      <c r="H1672" s="580"/>
      <c r="I1672" s="1043" t="s">
        <v>20662</v>
      </c>
      <c r="L1672" s="570" t="s">
        <v>5368</v>
      </c>
      <c r="M1672" s="571">
        <f>IFERROR(VLOOKUP(L1672,REAJUSTE!A:O,15,),"")</f>
        <v>1.0449999999999999</v>
      </c>
    </row>
    <row r="1673" spans="1:13" x14ac:dyDescent="0.25">
      <c r="A1673" s="1046">
        <v>11012</v>
      </c>
      <c r="B1673" s="1047" t="s">
        <v>20179</v>
      </c>
      <c r="C1673" s="1040" t="s">
        <v>14186</v>
      </c>
      <c r="D1673" s="575">
        <f t="shared" si="58"/>
        <v>0.63</v>
      </c>
      <c r="E1673" s="598"/>
      <c r="F1673" s="580"/>
      <c r="G1673" s="580"/>
      <c r="H1673" s="580"/>
      <c r="I1673" s="1043" t="s">
        <v>20663</v>
      </c>
      <c r="L1673" s="570" t="s">
        <v>5368</v>
      </c>
      <c r="M1673" s="571">
        <f>IFERROR(VLOOKUP(L1673,REAJUSTE!A:O,15,),"")</f>
        <v>1.0449999999999999</v>
      </c>
    </row>
    <row r="1674" spans="1:13" x14ac:dyDescent="0.25">
      <c r="A1674" s="1046">
        <v>10203</v>
      </c>
      <c r="B1674" s="1047" t="s">
        <v>20180</v>
      </c>
      <c r="C1674" s="1040" t="s">
        <v>14224</v>
      </c>
      <c r="D1674" s="575">
        <f t="shared" si="58"/>
        <v>32.130000000000003</v>
      </c>
      <c r="E1674" s="598"/>
      <c r="F1674" s="580"/>
      <c r="G1674" s="580"/>
      <c r="H1674" s="580"/>
      <c r="I1674" s="1043" t="s">
        <v>20664</v>
      </c>
      <c r="L1674" s="570" t="s">
        <v>5368</v>
      </c>
      <c r="M1674" s="571">
        <f>IFERROR(VLOOKUP(L1674,REAJUSTE!A:O,15,),"")</f>
        <v>1.0449999999999999</v>
      </c>
    </row>
    <row r="1675" spans="1:13" x14ac:dyDescent="0.25">
      <c r="A1675" s="1046">
        <v>10647</v>
      </c>
      <c r="B1675" s="1047" t="s">
        <v>20181</v>
      </c>
      <c r="C1675" s="1040" t="s">
        <v>14224</v>
      </c>
      <c r="D1675" s="575">
        <f t="shared" si="58"/>
        <v>35.93</v>
      </c>
      <c r="E1675" s="598"/>
      <c r="F1675" s="580"/>
      <c r="G1675" s="580"/>
      <c r="H1675" s="580"/>
      <c r="I1675" s="1043" t="s">
        <v>18864</v>
      </c>
      <c r="L1675" s="570" t="s">
        <v>5368</v>
      </c>
      <c r="M1675" s="571">
        <f>IFERROR(VLOOKUP(L1675,REAJUSTE!A:O,15,),"")</f>
        <v>1.0449999999999999</v>
      </c>
    </row>
    <row r="1676" spans="1:13" x14ac:dyDescent="0.25">
      <c r="A1676" s="1046">
        <v>10627</v>
      </c>
      <c r="B1676" s="1047" t="s">
        <v>20182</v>
      </c>
      <c r="C1676" s="1040" t="s">
        <v>14224</v>
      </c>
      <c r="D1676" s="575">
        <f t="shared" si="58"/>
        <v>10.73</v>
      </c>
      <c r="E1676" s="598"/>
      <c r="F1676" s="580"/>
      <c r="G1676" s="580"/>
      <c r="H1676" s="580"/>
      <c r="I1676" s="1043" t="s">
        <v>20665</v>
      </c>
      <c r="L1676" s="570" t="s">
        <v>5368</v>
      </c>
      <c r="M1676" s="571">
        <f>IFERROR(VLOOKUP(L1676,REAJUSTE!A:O,15,),"")</f>
        <v>1.0449999999999999</v>
      </c>
    </row>
    <row r="1677" spans="1:13" x14ac:dyDescent="0.25">
      <c r="A1677" s="1046">
        <v>10745</v>
      </c>
      <c r="B1677" s="1047" t="s">
        <v>20183</v>
      </c>
      <c r="C1677" s="1040" t="s">
        <v>14186</v>
      </c>
      <c r="D1677" s="575">
        <f t="shared" si="58"/>
        <v>6.63</v>
      </c>
      <c r="E1677" s="598"/>
      <c r="F1677" s="580"/>
      <c r="G1677" s="580"/>
      <c r="H1677" s="580"/>
      <c r="I1677" s="1043" t="s">
        <v>20666</v>
      </c>
      <c r="L1677" s="570" t="s">
        <v>5368</v>
      </c>
      <c r="M1677" s="571">
        <f>IFERROR(VLOOKUP(L1677,REAJUSTE!A:O,15,),"")</f>
        <v>1.0449999999999999</v>
      </c>
    </row>
    <row r="1678" spans="1:13" x14ac:dyDescent="0.25">
      <c r="A1678" s="1046">
        <v>10118</v>
      </c>
      <c r="B1678" s="1047" t="s">
        <v>20184</v>
      </c>
      <c r="C1678" s="1040" t="s">
        <v>20154</v>
      </c>
      <c r="D1678" s="575">
        <f t="shared" si="58"/>
        <v>89.16</v>
      </c>
      <c r="E1678" s="598"/>
      <c r="F1678" s="580"/>
      <c r="G1678" s="580"/>
      <c r="H1678" s="580"/>
      <c r="I1678" s="1043" t="s">
        <v>20667</v>
      </c>
      <c r="L1678" s="570" t="s">
        <v>5368</v>
      </c>
      <c r="M1678" s="571">
        <f>IFERROR(VLOOKUP(L1678,REAJUSTE!A:O,15,),"")</f>
        <v>1.0449999999999999</v>
      </c>
    </row>
    <row r="1679" spans="1:13" x14ac:dyDescent="0.25">
      <c r="A1679" s="1046">
        <v>100493</v>
      </c>
      <c r="B1679" s="1047" t="s">
        <v>20185</v>
      </c>
      <c r="C1679" s="1040" t="s">
        <v>14186</v>
      </c>
      <c r="D1679" s="575">
        <f t="shared" si="58"/>
        <v>5.2</v>
      </c>
      <c r="E1679" s="598"/>
      <c r="F1679" s="580"/>
      <c r="G1679" s="580"/>
      <c r="H1679" s="580"/>
      <c r="I1679" s="1043" t="s">
        <v>20668</v>
      </c>
      <c r="L1679" s="570" t="s">
        <v>5368</v>
      </c>
      <c r="M1679" s="571">
        <f>IFERROR(VLOOKUP(L1679,REAJUSTE!A:O,15,),"")</f>
        <v>1.0449999999999999</v>
      </c>
    </row>
    <row r="1680" spans="1:13" x14ac:dyDescent="0.25">
      <c r="A1680" s="1046">
        <v>10271</v>
      </c>
      <c r="B1680" s="1047" t="s">
        <v>20186</v>
      </c>
      <c r="C1680" s="1040" t="s">
        <v>14186</v>
      </c>
      <c r="D1680" s="575">
        <f t="shared" si="58"/>
        <v>3.04</v>
      </c>
      <c r="E1680" s="598"/>
      <c r="F1680" s="580"/>
      <c r="G1680" s="580"/>
      <c r="H1680" s="580"/>
      <c r="I1680" s="1043" t="s">
        <v>18348</v>
      </c>
      <c r="L1680" s="570" t="s">
        <v>5368</v>
      </c>
      <c r="M1680" s="571">
        <f>IFERROR(VLOOKUP(L1680,REAJUSTE!A:O,15,),"")</f>
        <v>1.0449999999999999</v>
      </c>
    </row>
    <row r="1681" spans="1:13" x14ac:dyDescent="0.25">
      <c r="A1681" s="1046">
        <v>10272</v>
      </c>
      <c r="B1681" s="1047" t="s">
        <v>20187</v>
      </c>
      <c r="C1681" s="1040" t="s">
        <v>14186</v>
      </c>
      <c r="D1681" s="575">
        <f t="shared" si="58"/>
        <v>3.99</v>
      </c>
      <c r="E1681" s="598"/>
      <c r="F1681" s="580"/>
      <c r="G1681" s="580"/>
      <c r="H1681" s="580"/>
      <c r="I1681" s="1043" t="s">
        <v>20669</v>
      </c>
      <c r="L1681" s="570" t="s">
        <v>5368</v>
      </c>
      <c r="M1681" s="571">
        <f>IFERROR(VLOOKUP(L1681,REAJUSTE!A:O,15,),"")</f>
        <v>1.0449999999999999</v>
      </c>
    </row>
    <row r="1682" spans="1:13" x14ac:dyDescent="0.25">
      <c r="A1682" s="1046">
        <v>10273</v>
      </c>
      <c r="B1682" s="1047" t="s">
        <v>20188</v>
      </c>
      <c r="C1682" s="1040" t="s">
        <v>14186</v>
      </c>
      <c r="D1682" s="575">
        <f t="shared" si="58"/>
        <v>4.9400000000000004</v>
      </c>
      <c r="E1682" s="598"/>
      <c r="F1682" s="580"/>
      <c r="G1682" s="580"/>
      <c r="H1682" s="580"/>
      <c r="I1682" s="1043" t="s">
        <v>20670</v>
      </c>
      <c r="L1682" s="570" t="s">
        <v>5368</v>
      </c>
      <c r="M1682" s="571">
        <f>IFERROR(VLOOKUP(L1682,REAJUSTE!A:O,15,),"")</f>
        <v>1.0449999999999999</v>
      </c>
    </row>
    <row r="1683" spans="1:13" x14ac:dyDescent="0.25">
      <c r="A1683" s="1046">
        <v>10619</v>
      </c>
      <c r="B1683" s="1047" t="s">
        <v>20189</v>
      </c>
      <c r="C1683" s="1040" t="s">
        <v>14186</v>
      </c>
      <c r="D1683" s="575">
        <f t="shared" si="58"/>
        <v>5.93</v>
      </c>
      <c r="E1683" s="598"/>
      <c r="F1683" s="580"/>
      <c r="G1683" s="580"/>
      <c r="H1683" s="580"/>
      <c r="I1683" s="1043" t="s">
        <v>20671</v>
      </c>
      <c r="L1683" s="570" t="s">
        <v>5368</v>
      </c>
      <c r="M1683" s="571">
        <f>IFERROR(VLOOKUP(L1683,REAJUSTE!A:O,15,),"")</f>
        <v>1.0449999999999999</v>
      </c>
    </row>
    <row r="1684" spans="1:13" x14ac:dyDescent="0.25">
      <c r="A1684" s="1046">
        <v>10266</v>
      </c>
      <c r="B1684" s="1047" t="s">
        <v>20190</v>
      </c>
      <c r="C1684" s="1040" t="s">
        <v>18088</v>
      </c>
      <c r="D1684" s="575">
        <f t="shared" si="58"/>
        <v>61.08</v>
      </c>
      <c r="E1684" s="598"/>
      <c r="F1684" s="580"/>
      <c r="G1684" s="580"/>
      <c r="H1684" s="580"/>
      <c r="I1684" s="1043" t="s">
        <v>20672</v>
      </c>
      <c r="L1684" s="570" t="s">
        <v>5368</v>
      </c>
      <c r="M1684" s="571">
        <f>IFERROR(VLOOKUP(L1684,REAJUSTE!A:O,15,),"")</f>
        <v>1.0449999999999999</v>
      </c>
    </row>
    <row r="1685" spans="1:13" x14ac:dyDescent="0.25">
      <c r="A1685" s="1046">
        <v>10296</v>
      </c>
      <c r="B1685" s="1047" t="s">
        <v>20191</v>
      </c>
      <c r="C1685" s="1040" t="s">
        <v>18088</v>
      </c>
      <c r="D1685" s="575">
        <f t="shared" si="58"/>
        <v>69.290000000000006</v>
      </c>
      <c r="E1685" s="598"/>
      <c r="F1685" s="580"/>
      <c r="G1685" s="580"/>
      <c r="H1685" s="580"/>
      <c r="I1685" s="1043" t="s">
        <v>20673</v>
      </c>
      <c r="L1685" s="570" t="s">
        <v>5368</v>
      </c>
      <c r="M1685" s="571">
        <f>IFERROR(VLOOKUP(L1685,REAJUSTE!A:O,15,),"")</f>
        <v>1.0449999999999999</v>
      </c>
    </row>
    <row r="1686" spans="1:13" x14ac:dyDescent="0.25">
      <c r="A1686" s="1046">
        <v>10267</v>
      </c>
      <c r="B1686" s="1047" t="s">
        <v>20192</v>
      </c>
      <c r="C1686" s="1040" t="s">
        <v>18088</v>
      </c>
      <c r="D1686" s="575">
        <f t="shared" si="58"/>
        <v>75.739999999999995</v>
      </c>
      <c r="E1686" s="598"/>
      <c r="F1686" s="580"/>
      <c r="G1686" s="580"/>
      <c r="H1686" s="580"/>
      <c r="I1686" s="1043" t="s">
        <v>20674</v>
      </c>
      <c r="L1686" s="570" t="s">
        <v>5368</v>
      </c>
      <c r="M1686" s="571">
        <f>IFERROR(VLOOKUP(L1686,REAJUSTE!A:O,15,),"")</f>
        <v>1.0449999999999999</v>
      </c>
    </row>
    <row r="1687" spans="1:13" x14ac:dyDescent="0.25">
      <c r="A1687" s="1046">
        <v>10268</v>
      </c>
      <c r="B1687" s="1047" t="s">
        <v>20193</v>
      </c>
      <c r="C1687" s="1040" t="s">
        <v>18088</v>
      </c>
      <c r="D1687" s="575">
        <f t="shared" si="58"/>
        <v>91.07</v>
      </c>
      <c r="E1687" s="598"/>
      <c r="F1687" s="580"/>
      <c r="G1687" s="580"/>
      <c r="H1687" s="580"/>
      <c r="I1687" s="1043" t="s">
        <v>20675</v>
      </c>
      <c r="L1687" s="570" t="s">
        <v>5368</v>
      </c>
      <c r="M1687" s="571">
        <f>IFERROR(VLOOKUP(L1687,REAJUSTE!A:O,15,),"")</f>
        <v>1.0449999999999999</v>
      </c>
    </row>
    <row r="1688" spans="1:13" x14ac:dyDescent="0.25">
      <c r="A1688" s="1046">
        <v>10748</v>
      </c>
      <c r="B1688" s="1047" t="s">
        <v>20194</v>
      </c>
      <c r="C1688" s="1040" t="s">
        <v>14186</v>
      </c>
      <c r="D1688" s="575">
        <f t="shared" si="58"/>
        <v>3.16</v>
      </c>
      <c r="E1688" s="598"/>
      <c r="F1688" s="580"/>
      <c r="G1688" s="580"/>
      <c r="H1688" s="580"/>
      <c r="I1688" s="1043" t="s">
        <v>20676</v>
      </c>
      <c r="L1688" s="570" t="s">
        <v>5368</v>
      </c>
      <c r="M1688" s="571">
        <f>IFERROR(VLOOKUP(L1688,REAJUSTE!A:O,15,),"")</f>
        <v>1.0449999999999999</v>
      </c>
    </row>
    <row r="1689" spans="1:13" x14ac:dyDescent="0.25">
      <c r="A1689" s="1046">
        <v>10097</v>
      </c>
      <c r="B1689" s="1047" t="s">
        <v>20195</v>
      </c>
      <c r="C1689" s="1040" t="s">
        <v>18086</v>
      </c>
      <c r="D1689" s="575">
        <f t="shared" si="58"/>
        <v>48.33</v>
      </c>
      <c r="E1689" s="598"/>
      <c r="F1689" s="580"/>
      <c r="G1689" s="580"/>
      <c r="H1689" s="580"/>
      <c r="I1689" s="1043" t="s">
        <v>20677</v>
      </c>
      <c r="L1689" s="570" t="s">
        <v>5368</v>
      </c>
      <c r="M1689" s="571">
        <f>IFERROR(VLOOKUP(L1689,REAJUSTE!A:O,15,),"")</f>
        <v>1.0449999999999999</v>
      </c>
    </row>
    <row r="1690" spans="1:13" x14ac:dyDescent="0.25">
      <c r="A1690" s="1046">
        <v>10553</v>
      </c>
      <c r="B1690" s="1047" t="s">
        <v>20196</v>
      </c>
      <c r="C1690" s="1040" t="s">
        <v>18869</v>
      </c>
      <c r="D1690" s="575">
        <f t="shared" si="58"/>
        <v>0</v>
      </c>
      <c r="E1690" s="598"/>
      <c r="F1690" s="580"/>
      <c r="G1690" s="580"/>
      <c r="H1690" s="580"/>
      <c r="I1690" s="1043" t="s">
        <v>18881</v>
      </c>
      <c r="L1690" s="570" t="s">
        <v>5368</v>
      </c>
      <c r="M1690" s="571">
        <f>IFERROR(VLOOKUP(L1690,REAJUSTE!A:O,15,),"")</f>
        <v>1.0449999999999999</v>
      </c>
    </row>
    <row r="1691" spans="1:13" x14ac:dyDescent="0.25">
      <c r="A1691" s="1046">
        <v>10855</v>
      </c>
      <c r="B1691" s="1047" t="s">
        <v>20197</v>
      </c>
      <c r="C1691" s="1040" t="s">
        <v>14186</v>
      </c>
      <c r="D1691" s="575">
        <f t="shared" si="58"/>
        <v>3887.71</v>
      </c>
      <c r="E1691" s="598"/>
      <c r="F1691" s="580"/>
      <c r="G1691" s="580"/>
      <c r="H1691" s="580"/>
      <c r="I1691" s="1043" t="s">
        <v>20678</v>
      </c>
      <c r="L1691" s="570" t="s">
        <v>5368</v>
      </c>
      <c r="M1691" s="571">
        <f>IFERROR(VLOOKUP(L1691,REAJUSTE!A:O,15,),"")</f>
        <v>1.0449999999999999</v>
      </c>
    </row>
    <row r="1692" spans="1:13" x14ac:dyDescent="0.25">
      <c r="A1692" s="1046">
        <v>10713</v>
      </c>
      <c r="B1692" s="1047" t="s">
        <v>20198</v>
      </c>
      <c r="C1692" s="1040" t="s">
        <v>14186</v>
      </c>
      <c r="D1692" s="575">
        <f t="shared" si="58"/>
        <v>2146.23</v>
      </c>
      <c r="E1692" s="598"/>
      <c r="F1692" s="580"/>
      <c r="G1692" s="580"/>
      <c r="H1692" s="580"/>
      <c r="I1692" s="1043" t="s">
        <v>20679</v>
      </c>
      <c r="L1692" s="570" t="s">
        <v>5368</v>
      </c>
      <c r="M1692" s="571">
        <f>IFERROR(VLOOKUP(L1692,REAJUSTE!A:O,15,),"")</f>
        <v>1.0449999999999999</v>
      </c>
    </row>
    <row r="1693" spans="1:13" x14ac:dyDescent="0.25">
      <c r="A1693" s="1046">
        <v>10119</v>
      </c>
      <c r="B1693" s="1047" t="s">
        <v>20199</v>
      </c>
      <c r="C1693" s="1040" t="s">
        <v>20154</v>
      </c>
      <c r="D1693" s="575">
        <f t="shared" si="58"/>
        <v>103.11</v>
      </c>
      <c r="E1693" s="598"/>
      <c r="F1693" s="580"/>
      <c r="G1693" s="580"/>
      <c r="H1693" s="580"/>
      <c r="I1693" s="1043" t="s">
        <v>20680</v>
      </c>
      <c r="L1693" s="570" t="s">
        <v>5368</v>
      </c>
      <c r="M1693" s="571">
        <f>IFERROR(VLOOKUP(L1693,REAJUSTE!A:O,15,),"")</f>
        <v>1.0449999999999999</v>
      </c>
    </row>
    <row r="1694" spans="1:13" x14ac:dyDescent="0.25">
      <c r="A1694" s="1046">
        <v>10113</v>
      </c>
      <c r="B1694" s="1047" t="s">
        <v>20200</v>
      </c>
      <c r="C1694" s="1040" t="s">
        <v>20154</v>
      </c>
      <c r="D1694" s="575">
        <f t="shared" si="58"/>
        <v>156.04</v>
      </c>
      <c r="E1694" s="598"/>
      <c r="F1694" s="580"/>
      <c r="G1694" s="580"/>
      <c r="H1694" s="580"/>
      <c r="I1694" s="1043" t="s">
        <v>20681</v>
      </c>
      <c r="L1694" s="570" t="s">
        <v>5368</v>
      </c>
      <c r="M1694" s="571">
        <f>IFERROR(VLOOKUP(L1694,REAJUSTE!A:O,15,),"")</f>
        <v>1.0449999999999999</v>
      </c>
    </row>
    <row r="1695" spans="1:13" x14ac:dyDescent="0.25">
      <c r="A1695" s="1046">
        <v>10114</v>
      </c>
      <c r="B1695" s="1047" t="s">
        <v>20201</v>
      </c>
      <c r="C1695" s="1040" t="s">
        <v>20154</v>
      </c>
      <c r="D1695" s="575">
        <f t="shared" si="58"/>
        <v>116.54</v>
      </c>
      <c r="E1695" s="598"/>
      <c r="F1695" s="580"/>
      <c r="G1695" s="580"/>
      <c r="H1695" s="580"/>
      <c r="I1695" s="1043" t="s">
        <v>20682</v>
      </c>
      <c r="L1695" s="570" t="s">
        <v>5368</v>
      </c>
      <c r="M1695" s="571">
        <f>IFERROR(VLOOKUP(L1695,REAJUSTE!A:O,15,),"")</f>
        <v>1.0449999999999999</v>
      </c>
    </row>
    <row r="1696" spans="1:13" x14ac:dyDescent="0.25">
      <c r="A1696" s="1046">
        <v>10115</v>
      </c>
      <c r="B1696" s="1047" t="s">
        <v>20202</v>
      </c>
      <c r="C1696" s="1040" t="s">
        <v>20154</v>
      </c>
      <c r="D1696" s="575">
        <f t="shared" si="58"/>
        <v>116.54</v>
      </c>
      <c r="E1696" s="598"/>
      <c r="F1696" s="580"/>
      <c r="G1696" s="580"/>
      <c r="H1696" s="580"/>
      <c r="I1696" s="1043" t="s">
        <v>20682</v>
      </c>
      <c r="L1696" s="570" t="s">
        <v>5368</v>
      </c>
      <c r="M1696" s="571">
        <f>IFERROR(VLOOKUP(L1696,REAJUSTE!A:O,15,),"")</f>
        <v>1.0449999999999999</v>
      </c>
    </row>
    <row r="1697" spans="1:13" x14ac:dyDescent="0.25">
      <c r="A1697" s="1046">
        <v>10116</v>
      </c>
      <c r="B1697" s="1047" t="s">
        <v>20203</v>
      </c>
      <c r="C1697" s="1040" t="s">
        <v>20154</v>
      </c>
      <c r="D1697" s="575">
        <f t="shared" si="58"/>
        <v>116.54</v>
      </c>
      <c r="E1697" s="598"/>
      <c r="F1697" s="580"/>
      <c r="G1697" s="580"/>
      <c r="H1697" s="580"/>
      <c r="I1697" s="1043" t="s">
        <v>20682</v>
      </c>
      <c r="L1697" s="570" t="s">
        <v>5368</v>
      </c>
      <c r="M1697" s="571">
        <f>IFERROR(VLOOKUP(L1697,REAJUSTE!A:O,15,),"")</f>
        <v>1.0449999999999999</v>
      </c>
    </row>
    <row r="1698" spans="1:13" x14ac:dyDescent="0.25">
      <c r="A1698" s="1046">
        <v>10117</v>
      </c>
      <c r="B1698" s="1047" t="s">
        <v>20204</v>
      </c>
      <c r="C1698" s="1040" t="s">
        <v>18086</v>
      </c>
      <c r="D1698" s="575">
        <f t="shared" si="58"/>
        <v>115.82</v>
      </c>
      <c r="E1698" s="598"/>
      <c r="F1698" s="580"/>
      <c r="G1698" s="580"/>
      <c r="H1698" s="580"/>
      <c r="I1698" s="1043" t="s">
        <v>20683</v>
      </c>
      <c r="L1698" s="570" t="s">
        <v>5368</v>
      </c>
      <c r="M1698" s="571">
        <f>IFERROR(VLOOKUP(L1698,REAJUSTE!A:O,15,),"")</f>
        <v>1.0449999999999999</v>
      </c>
    </row>
    <row r="1699" spans="1:13" x14ac:dyDescent="0.25">
      <c r="A1699" s="1046">
        <v>10047</v>
      </c>
      <c r="B1699" s="1047" t="s">
        <v>20205</v>
      </c>
      <c r="C1699" s="1040" t="s">
        <v>14186</v>
      </c>
      <c r="D1699" s="575">
        <f t="shared" si="58"/>
        <v>654.11</v>
      </c>
      <c r="E1699" s="598"/>
      <c r="F1699" s="580"/>
      <c r="G1699" s="580"/>
      <c r="H1699" s="580"/>
      <c r="I1699" s="1043" t="s">
        <v>20684</v>
      </c>
      <c r="L1699" s="570" t="s">
        <v>5368</v>
      </c>
      <c r="M1699" s="571">
        <f>IFERROR(VLOOKUP(L1699,REAJUSTE!A:O,15,),"")</f>
        <v>1.0449999999999999</v>
      </c>
    </row>
    <row r="1700" spans="1:13" x14ac:dyDescent="0.25">
      <c r="A1700" s="1046">
        <v>10048</v>
      </c>
      <c r="B1700" s="1047" t="s">
        <v>20206</v>
      </c>
      <c r="C1700" s="1040" t="s">
        <v>14186</v>
      </c>
      <c r="D1700" s="575">
        <f t="shared" si="58"/>
        <v>684.28</v>
      </c>
      <c r="E1700" s="598"/>
      <c r="F1700" s="580"/>
      <c r="G1700" s="580"/>
      <c r="H1700" s="580"/>
      <c r="I1700" s="1043" t="s">
        <v>20685</v>
      </c>
      <c r="L1700" s="570" t="s">
        <v>5368</v>
      </c>
      <c r="M1700" s="571">
        <f>IFERROR(VLOOKUP(L1700,REAJUSTE!A:O,15,),"")</f>
        <v>1.0449999999999999</v>
      </c>
    </row>
    <row r="1701" spans="1:13" x14ac:dyDescent="0.25">
      <c r="A1701" s="1046">
        <v>10049</v>
      </c>
      <c r="B1701" s="1047" t="s">
        <v>20207</v>
      </c>
      <c r="C1701" s="1040" t="s">
        <v>14186</v>
      </c>
      <c r="D1701" s="575">
        <f t="shared" si="58"/>
        <v>817.34</v>
      </c>
      <c r="E1701" s="598"/>
      <c r="F1701" s="580"/>
      <c r="G1701" s="580"/>
      <c r="H1701" s="580"/>
      <c r="I1701" s="1043" t="s">
        <v>20686</v>
      </c>
      <c r="L1701" s="570" t="s">
        <v>5368</v>
      </c>
      <c r="M1701" s="571">
        <f>IFERROR(VLOOKUP(L1701,REAJUSTE!A:O,15,),"")</f>
        <v>1.0449999999999999</v>
      </c>
    </row>
    <row r="1702" spans="1:13" x14ac:dyDescent="0.25">
      <c r="A1702" s="1046">
        <v>10050</v>
      </c>
      <c r="B1702" s="1047" t="s">
        <v>20208</v>
      </c>
      <c r="C1702" s="1040" t="s">
        <v>14186</v>
      </c>
      <c r="D1702" s="575">
        <f t="shared" si="58"/>
        <v>1112.55</v>
      </c>
      <c r="E1702" s="598"/>
      <c r="F1702" s="580"/>
      <c r="G1702" s="580"/>
      <c r="H1702" s="580"/>
      <c r="I1702" s="1043" t="s">
        <v>20687</v>
      </c>
      <c r="L1702" s="570" t="s">
        <v>5368</v>
      </c>
      <c r="M1702" s="571">
        <f>IFERROR(VLOOKUP(L1702,REAJUSTE!A:O,15,),"")</f>
        <v>1.0449999999999999</v>
      </c>
    </row>
    <row r="1703" spans="1:13" x14ac:dyDescent="0.25">
      <c r="A1703" s="1046">
        <v>10051</v>
      </c>
      <c r="B1703" s="1047" t="s">
        <v>20209</v>
      </c>
      <c r="C1703" s="1040" t="s">
        <v>14186</v>
      </c>
      <c r="D1703" s="575">
        <f t="shared" si="58"/>
        <v>1421.73</v>
      </c>
      <c r="E1703" s="598"/>
      <c r="F1703" s="580"/>
      <c r="G1703" s="580"/>
      <c r="H1703" s="580"/>
      <c r="I1703" s="1043" t="s">
        <v>20688</v>
      </c>
      <c r="L1703" s="570" t="s">
        <v>5368</v>
      </c>
      <c r="M1703" s="571">
        <f>IFERROR(VLOOKUP(L1703,REAJUSTE!A:O,15,),"")</f>
        <v>1.0449999999999999</v>
      </c>
    </row>
    <row r="1704" spans="1:13" x14ac:dyDescent="0.25">
      <c r="A1704" s="1046">
        <v>10052</v>
      </c>
      <c r="B1704" s="1047" t="s">
        <v>20210</v>
      </c>
      <c r="C1704" s="1040" t="s">
        <v>14186</v>
      </c>
      <c r="D1704" s="575">
        <f t="shared" si="58"/>
        <v>1729.87</v>
      </c>
      <c r="E1704" s="598"/>
      <c r="F1704" s="580"/>
      <c r="G1704" s="580"/>
      <c r="H1704" s="580"/>
      <c r="I1704" s="1043" t="s">
        <v>20689</v>
      </c>
      <c r="L1704" s="570" t="s">
        <v>5368</v>
      </c>
      <c r="M1704" s="571">
        <f>IFERROR(VLOOKUP(L1704,REAJUSTE!A:O,15,),"")</f>
        <v>1.0449999999999999</v>
      </c>
    </row>
    <row r="1705" spans="1:13" x14ac:dyDescent="0.25">
      <c r="A1705" s="1046">
        <v>10053</v>
      </c>
      <c r="B1705" s="1047" t="s">
        <v>20211</v>
      </c>
      <c r="C1705" s="1040" t="s">
        <v>14186</v>
      </c>
      <c r="D1705" s="575">
        <f t="shared" si="58"/>
        <v>1989.83</v>
      </c>
      <c r="E1705" s="598"/>
      <c r="F1705" s="580"/>
      <c r="G1705" s="580"/>
      <c r="H1705" s="580"/>
      <c r="I1705" s="1043" t="s">
        <v>20690</v>
      </c>
      <c r="L1705" s="570" t="s">
        <v>5368</v>
      </c>
      <c r="M1705" s="571">
        <f>IFERROR(VLOOKUP(L1705,REAJUSTE!A:O,15,),"")</f>
        <v>1.0449999999999999</v>
      </c>
    </row>
    <row r="1706" spans="1:13" x14ac:dyDescent="0.25">
      <c r="A1706" s="1046">
        <v>10054</v>
      </c>
      <c r="B1706" s="1047" t="s">
        <v>20212</v>
      </c>
      <c r="C1706" s="1040" t="s">
        <v>14186</v>
      </c>
      <c r="D1706" s="575">
        <f t="shared" si="58"/>
        <v>2276.71</v>
      </c>
      <c r="E1706" s="598"/>
      <c r="F1706" s="580"/>
      <c r="G1706" s="580"/>
      <c r="H1706" s="580"/>
      <c r="I1706" s="1043" t="s">
        <v>20691</v>
      </c>
      <c r="L1706" s="570" t="s">
        <v>5368</v>
      </c>
      <c r="M1706" s="571">
        <f>IFERROR(VLOOKUP(L1706,REAJUSTE!A:O,15,),"")</f>
        <v>1.0449999999999999</v>
      </c>
    </row>
    <row r="1707" spans="1:13" x14ac:dyDescent="0.25">
      <c r="A1707" s="1046">
        <v>10055</v>
      </c>
      <c r="B1707" s="1047" t="s">
        <v>20213</v>
      </c>
      <c r="C1707" s="1040" t="s">
        <v>14186</v>
      </c>
      <c r="D1707" s="575">
        <f t="shared" si="58"/>
        <v>2617.1999999999998</v>
      </c>
      <c r="E1707" s="598"/>
      <c r="F1707" s="580"/>
      <c r="G1707" s="580"/>
      <c r="H1707" s="580"/>
      <c r="I1707" s="1043" t="s">
        <v>20692</v>
      </c>
      <c r="L1707" s="570" t="s">
        <v>5368</v>
      </c>
      <c r="M1707" s="571">
        <f>IFERROR(VLOOKUP(L1707,REAJUSTE!A:O,15,),"")</f>
        <v>1.0449999999999999</v>
      </c>
    </row>
    <row r="1708" spans="1:13" x14ac:dyDescent="0.25">
      <c r="A1708" s="1046">
        <v>11011</v>
      </c>
      <c r="B1708" s="1047" t="s">
        <v>20214</v>
      </c>
      <c r="C1708" s="1040" t="s">
        <v>14186</v>
      </c>
      <c r="D1708" s="575">
        <f t="shared" si="58"/>
        <v>1.24</v>
      </c>
      <c r="E1708" s="598"/>
      <c r="F1708" s="580"/>
      <c r="G1708" s="580"/>
      <c r="H1708" s="580"/>
      <c r="I1708" s="1043" t="s">
        <v>20693</v>
      </c>
      <c r="L1708" s="570" t="s">
        <v>5368</v>
      </c>
      <c r="M1708" s="571">
        <f>IFERROR(VLOOKUP(L1708,REAJUSTE!A:O,15,),"")</f>
        <v>1.0449999999999999</v>
      </c>
    </row>
    <row r="1709" spans="1:13" x14ac:dyDescent="0.25">
      <c r="A1709" s="1046">
        <v>11566</v>
      </c>
      <c r="B1709" s="1047" t="s">
        <v>20215</v>
      </c>
      <c r="C1709" s="1040" t="s">
        <v>14186</v>
      </c>
      <c r="D1709" s="575">
        <f t="shared" si="58"/>
        <v>9.07</v>
      </c>
      <c r="E1709" s="598"/>
      <c r="F1709" s="580"/>
      <c r="G1709" s="580"/>
      <c r="H1709" s="580"/>
      <c r="I1709" s="1043" t="s">
        <v>20694</v>
      </c>
      <c r="L1709" s="570" t="s">
        <v>5368</v>
      </c>
      <c r="M1709" s="571">
        <f>IFERROR(VLOOKUP(L1709,REAJUSTE!A:O,15,),"")</f>
        <v>1.0449999999999999</v>
      </c>
    </row>
    <row r="1710" spans="1:13" x14ac:dyDescent="0.25">
      <c r="A1710" s="1046">
        <v>11005</v>
      </c>
      <c r="B1710" s="1047" t="s">
        <v>20216</v>
      </c>
      <c r="C1710" s="1040" t="s">
        <v>14186</v>
      </c>
      <c r="D1710" s="575">
        <f t="shared" si="58"/>
        <v>0.38</v>
      </c>
      <c r="E1710" s="598"/>
      <c r="F1710" s="580"/>
      <c r="G1710" s="580"/>
      <c r="H1710" s="580"/>
      <c r="I1710" s="1043" t="s">
        <v>20695</v>
      </c>
      <c r="L1710" s="570" t="s">
        <v>5368</v>
      </c>
      <c r="M1710" s="571">
        <f>IFERROR(VLOOKUP(L1710,REAJUSTE!A:O,15,),"")</f>
        <v>1.0449999999999999</v>
      </c>
    </row>
    <row r="1711" spans="1:13" x14ac:dyDescent="0.25">
      <c r="A1711" s="1046">
        <v>10709</v>
      </c>
      <c r="B1711" s="1047" t="s">
        <v>20217</v>
      </c>
      <c r="C1711" s="1040" t="s">
        <v>14210</v>
      </c>
      <c r="D1711" s="575">
        <f t="shared" si="58"/>
        <v>3.83</v>
      </c>
      <c r="E1711" s="598"/>
      <c r="F1711" s="580"/>
      <c r="G1711" s="580"/>
      <c r="H1711" s="580"/>
      <c r="I1711" s="1043" t="s">
        <v>20696</v>
      </c>
      <c r="L1711" s="570" t="s">
        <v>5368</v>
      </c>
      <c r="M1711" s="571">
        <f>IFERROR(VLOOKUP(L1711,REAJUSTE!A:O,15,),"")</f>
        <v>1.0449999999999999</v>
      </c>
    </row>
    <row r="1712" spans="1:13" x14ac:dyDescent="0.25">
      <c r="A1712" s="1046">
        <v>10170</v>
      </c>
      <c r="B1712" s="1047" t="s">
        <v>20218</v>
      </c>
      <c r="C1712" s="1040" t="s">
        <v>14224</v>
      </c>
      <c r="D1712" s="575">
        <f t="shared" si="58"/>
        <v>19.77</v>
      </c>
      <c r="E1712" s="598"/>
      <c r="F1712" s="580"/>
      <c r="G1712" s="580"/>
      <c r="H1712" s="580"/>
      <c r="I1712" s="1043" t="s">
        <v>20697</v>
      </c>
      <c r="L1712" s="570" t="s">
        <v>5368</v>
      </c>
      <c r="M1712" s="571">
        <f>IFERROR(VLOOKUP(L1712,REAJUSTE!A:O,15,),"")</f>
        <v>1.0449999999999999</v>
      </c>
    </row>
    <row r="1713" spans="1:13" x14ac:dyDescent="0.25">
      <c r="A1713" s="1046">
        <v>11420</v>
      </c>
      <c r="B1713" s="1047" t="s">
        <v>20219</v>
      </c>
      <c r="C1713" s="1040" t="s">
        <v>14224</v>
      </c>
      <c r="D1713" s="575">
        <f t="shared" si="58"/>
        <v>2.46</v>
      </c>
      <c r="E1713" s="598"/>
      <c r="F1713" s="580"/>
      <c r="G1713" s="580"/>
      <c r="H1713" s="580"/>
      <c r="I1713" s="1043" t="s">
        <v>20698</v>
      </c>
      <c r="L1713" s="570" t="s">
        <v>5368</v>
      </c>
      <c r="M1713" s="571">
        <f>IFERROR(VLOOKUP(L1713,REAJUSTE!A:O,15,),"")</f>
        <v>1.0449999999999999</v>
      </c>
    </row>
    <row r="1714" spans="1:13" x14ac:dyDescent="0.25">
      <c r="A1714" s="1046">
        <v>11421</v>
      </c>
      <c r="B1714" s="1047" t="s">
        <v>20220</v>
      </c>
      <c r="C1714" s="1040" t="s">
        <v>14224</v>
      </c>
      <c r="D1714" s="575">
        <f t="shared" si="58"/>
        <v>3.78</v>
      </c>
      <c r="E1714" s="598"/>
      <c r="F1714" s="580"/>
      <c r="G1714" s="580"/>
      <c r="H1714" s="580"/>
      <c r="I1714" s="1043" t="s">
        <v>20699</v>
      </c>
      <c r="L1714" s="570" t="s">
        <v>5368</v>
      </c>
      <c r="M1714" s="571">
        <f>IFERROR(VLOOKUP(L1714,REAJUSTE!A:O,15,),"")</f>
        <v>1.0449999999999999</v>
      </c>
    </row>
    <row r="1715" spans="1:13" x14ac:dyDescent="0.25">
      <c r="A1715" s="1046">
        <v>11422</v>
      </c>
      <c r="B1715" s="1047" t="s">
        <v>20221</v>
      </c>
      <c r="C1715" s="1040" t="s">
        <v>14224</v>
      </c>
      <c r="D1715" s="575">
        <f t="shared" si="58"/>
        <v>5.5</v>
      </c>
      <c r="E1715" s="598"/>
      <c r="F1715" s="580"/>
      <c r="G1715" s="580"/>
      <c r="H1715" s="580"/>
      <c r="I1715" s="1043" t="s">
        <v>20700</v>
      </c>
      <c r="L1715" s="570" t="s">
        <v>5368</v>
      </c>
      <c r="M1715" s="571">
        <f>IFERROR(VLOOKUP(L1715,REAJUSTE!A:O,15,),"")</f>
        <v>1.0449999999999999</v>
      </c>
    </row>
    <row r="1716" spans="1:13" x14ac:dyDescent="0.25">
      <c r="A1716" s="1046">
        <v>11423</v>
      </c>
      <c r="B1716" s="1047" t="s">
        <v>20222</v>
      </c>
      <c r="C1716" s="1040" t="s">
        <v>14224</v>
      </c>
      <c r="D1716" s="575">
        <f t="shared" si="58"/>
        <v>9.02</v>
      </c>
      <c r="E1716" s="598"/>
      <c r="F1716" s="580"/>
      <c r="G1716" s="580"/>
      <c r="H1716" s="580"/>
      <c r="I1716" s="1043" t="s">
        <v>20701</v>
      </c>
      <c r="L1716" s="570" t="s">
        <v>5368</v>
      </c>
      <c r="M1716" s="571">
        <f>IFERROR(VLOOKUP(L1716,REAJUSTE!A:O,15,),"")</f>
        <v>1.0449999999999999</v>
      </c>
    </row>
    <row r="1717" spans="1:13" x14ac:dyDescent="0.25">
      <c r="A1717" s="1046">
        <v>11424</v>
      </c>
      <c r="B1717" s="1047" t="s">
        <v>20223</v>
      </c>
      <c r="C1717" s="1040" t="s">
        <v>14224</v>
      </c>
      <c r="D1717" s="575">
        <f t="shared" si="58"/>
        <v>22.3</v>
      </c>
      <c r="E1717" s="598"/>
      <c r="F1717" s="580"/>
      <c r="G1717" s="580"/>
      <c r="H1717" s="580"/>
      <c r="I1717" s="1043" t="s">
        <v>20702</v>
      </c>
      <c r="L1717" s="570" t="s">
        <v>5368</v>
      </c>
      <c r="M1717" s="571">
        <f>IFERROR(VLOOKUP(L1717,REAJUSTE!A:O,15,),"")</f>
        <v>1.0449999999999999</v>
      </c>
    </row>
    <row r="1718" spans="1:13" x14ac:dyDescent="0.25">
      <c r="A1718" s="1046">
        <v>11425</v>
      </c>
      <c r="B1718" s="1047" t="s">
        <v>20224</v>
      </c>
      <c r="C1718" s="1040" t="s">
        <v>14224</v>
      </c>
      <c r="D1718" s="575">
        <f t="shared" si="58"/>
        <v>31.51</v>
      </c>
      <c r="E1718" s="598"/>
      <c r="F1718" s="580"/>
      <c r="G1718" s="580"/>
      <c r="H1718" s="580"/>
      <c r="I1718" s="1043" t="s">
        <v>20703</v>
      </c>
      <c r="L1718" s="570" t="s">
        <v>5368</v>
      </c>
      <c r="M1718" s="571">
        <f>IFERROR(VLOOKUP(L1718,REAJUSTE!A:O,15,),"")</f>
        <v>1.0449999999999999</v>
      </c>
    </row>
    <row r="1719" spans="1:13" x14ac:dyDescent="0.25">
      <c r="A1719" s="1046">
        <v>10811</v>
      </c>
      <c r="B1719" s="1047" t="s">
        <v>20225</v>
      </c>
      <c r="C1719" s="1040" t="s">
        <v>14224</v>
      </c>
      <c r="D1719" s="575">
        <f t="shared" ref="D1719:D1782" si="59">TRUNC(I1719*M1719,2)</f>
        <v>34.4</v>
      </c>
      <c r="E1719" s="598"/>
      <c r="F1719" s="580"/>
      <c r="G1719" s="580"/>
      <c r="H1719" s="580"/>
      <c r="I1719" s="1043" t="s">
        <v>20704</v>
      </c>
      <c r="L1719" s="570" t="s">
        <v>5368</v>
      </c>
      <c r="M1719" s="571">
        <f>IFERROR(VLOOKUP(L1719,REAJUSTE!A:O,15,),"")</f>
        <v>1.0449999999999999</v>
      </c>
    </row>
    <row r="1720" spans="1:13" x14ac:dyDescent="0.25">
      <c r="A1720" s="1046">
        <v>10712</v>
      </c>
      <c r="B1720" s="1047" t="s">
        <v>20226</v>
      </c>
      <c r="C1720" s="1040" t="s">
        <v>14224</v>
      </c>
      <c r="D1720" s="575">
        <f t="shared" si="59"/>
        <v>3.83</v>
      </c>
      <c r="E1720" s="598"/>
      <c r="F1720" s="580"/>
      <c r="G1720" s="580"/>
      <c r="H1720" s="580"/>
      <c r="I1720" s="1043" t="s">
        <v>20696</v>
      </c>
      <c r="L1720" s="570" t="s">
        <v>5368</v>
      </c>
      <c r="M1720" s="571">
        <f>IFERROR(VLOOKUP(L1720,REAJUSTE!A:O,15,),"")</f>
        <v>1.0449999999999999</v>
      </c>
    </row>
    <row r="1721" spans="1:13" x14ac:dyDescent="0.25">
      <c r="A1721" s="1046">
        <v>10711</v>
      </c>
      <c r="B1721" s="1047" t="s">
        <v>20227</v>
      </c>
      <c r="C1721" s="1040" t="s">
        <v>14224</v>
      </c>
      <c r="D1721" s="575">
        <f t="shared" si="59"/>
        <v>7.1</v>
      </c>
      <c r="E1721" s="598"/>
      <c r="F1721" s="580"/>
      <c r="G1721" s="580"/>
      <c r="H1721" s="580"/>
      <c r="I1721" s="1043" t="s">
        <v>20705</v>
      </c>
      <c r="L1721" s="570" t="s">
        <v>5368</v>
      </c>
      <c r="M1721" s="571">
        <f>IFERROR(VLOOKUP(L1721,REAJUSTE!A:O,15,),"")</f>
        <v>1.0449999999999999</v>
      </c>
    </row>
    <row r="1722" spans="1:13" x14ac:dyDescent="0.25">
      <c r="A1722" s="1046">
        <v>10858</v>
      </c>
      <c r="B1722" s="1047" t="s">
        <v>20228</v>
      </c>
      <c r="C1722" s="1040" t="s">
        <v>14224</v>
      </c>
      <c r="D1722" s="575">
        <f t="shared" si="59"/>
        <v>5</v>
      </c>
      <c r="E1722" s="598"/>
      <c r="F1722" s="580"/>
      <c r="G1722" s="580"/>
      <c r="H1722" s="580"/>
      <c r="I1722" s="1043" t="s">
        <v>18867</v>
      </c>
      <c r="L1722" s="570" t="s">
        <v>5368</v>
      </c>
      <c r="M1722" s="571">
        <f>IFERROR(VLOOKUP(L1722,REAJUSTE!A:O,15,),"")</f>
        <v>1.0449999999999999</v>
      </c>
    </row>
    <row r="1723" spans="1:13" x14ac:dyDescent="0.25">
      <c r="A1723" s="1046">
        <v>10710</v>
      </c>
      <c r="B1723" s="1047" t="s">
        <v>20229</v>
      </c>
      <c r="C1723" s="1040" t="s">
        <v>14224</v>
      </c>
      <c r="D1723" s="575">
        <f t="shared" si="59"/>
        <v>6.97</v>
      </c>
      <c r="E1723" s="598"/>
      <c r="F1723" s="580"/>
      <c r="G1723" s="580"/>
      <c r="H1723" s="580"/>
      <c r="I1723" s="1043" t="s">
        <v>20706</v>
      </c>
      <c r="L1723" s="570" t="s">
        <v>5368</v>
      </c>
      <c r="M1723" s="571">
        <f>IFERROR(VLOOKUP(L1723,REAJUSTE!A:O,15,),"")</f>
        <v>1.0449999999999999</v>
      </c>
    </row>
    <row r="1724" spans="1:13" x14ac:dyDescent="0.25">
      <c r="A1724" s="1046">
        <v>11010</v>
      </c>
      <c r="B1724" s="1047" t="s">
        <v>20230</v>
      </c>
      <c r="C1724" s="1040" t="s">
        <v>14224</v>
      </c>
      <c r="D1724" s="575">
        <f t="shared" si="59"/>
        <v>16.84</v>
      </c>
      <c r="E1724" s="598"/>
      <c r="F1724" s="580"/>
      <c r="G1724" s="580"/>
      <c r="H1724" s="580"/>
      <c r="I1724" s="1043" t="s">
        <v>20707</v>
      </c>
      <c r="L1724" s="570" t="s">
        <v>5368</v>
      </c>
      <c r="M1724" s="571">
        <f>IFERROR(VLOOKUP(L1724,REAJUSTE!A:O,15,),"")</f>
        <v>1.0449999999999999</v>
      </c>
    </row>
    <row r="1725" spans="1:13" x14ac:dyDescent="0.25">
      <c r="A1725" s="1046">
        <v>10162</v>
      </c>
      <c r="B1725" s="1047" t="s">
        <v>20231</v>
      </c>
      <c r="C1725" s="1040" t="s">
        <v>14186</v>
      </c>
      <c r="D1725" s="575">
        <f t="shared" si="59"/>
        <v>29</v>
      </c>
      <c r="E1725" s="598"/>
      <c r="F1725" s="580"/>
      <c r="G1725" s="580"/>
      <c r="H1725" s="580"/>
      <c r="I1725" s="1043" t="s">
        <v>20708</v>
      </c>
      <c r="L1725" s="570" t="s">
        <v>5368</v>
      </c>
      <c r="M1725" s="571">
        <f>IFERROR(VLOOKUP(L1725,REAJUSTE!A:O,15,),"")</f>
        <v>1.0449999999999999</v>
      </c>
    </row>
    <row r="1726" spans="1:13" x14ac:dyDescent="0.25">
      <c r="A1726" s="1046">
        <v>10817</v>
      </c>
      <c r="B1726" s="1047" t="s">
        <v>20232</v>
      </c>
      <c r="C1726" s="1040" t="s">
        <v>20233</v>
      </c>
      <c r="D1726" s="575">
        <f t="shared" si="59"/>
        <v>1724.67</v>
      </c>
      <c r="E1726" s="598"/>
      <c r="F1726" s="580"/>
      <c r="G1726" s="580"/>
      <c r="H1726" s="580"/>
      <c r="I1726" s="1043" t="s">
        <v>20709</v>
      </c>
      <c r="L1726" s="570" t="s">
        <v>5368</v>
      </c>
      <c r="M1726" s="571">
        <f>IFERROR(VLOOKUP(L1726,REAJUSTE!A:O,15,),"")</f>
        <v>1.0449999999999999</v>
      </c>
    </row>
    <row r="1727" spans="1:13" x14ac:dyDescent="0.25">
      <c r="A1727" s="1046">
        <v>10064</v>
      </c>
      <c r="B1727" s="1047" t="s">
        <v>20234</v>
      </c>
      <c r="C1727" s="1040" t="s">
        <v>20233</v>
      </c>
      <c r="D1727" s="575">
        <f t="shared" si="59"/>
        <v>2028.35</v>
      </c>
      <c r="E1727" s="598"/>
      <c r="F1727" s="580"/>
      <c r="G1727" s="580"/>
      <c r="H1727" s="580"/>
      <c r="I1727" s="1043" t="s">
        <v>20710</v>
      </c>
      <c r="L1727" s="570" t="s">
        <v>5368</v>
      </c>
      <c r="M1727" s="571">
        <f>IFERROR(VLOOKUP(L1727,REAJUSTE!A:O,15,),"")</f>
        <v>1.0449999999999999</v>
      </c>
    </row>
    <row r="1728" spans="1:13" x14ac:dyDescent="0.25">
      <c r="A1728" s="1046">
        <v>10062</v>
      </c>
      <c r="B1728" s="1047" t="s">
        <v>20235</v>
      </c>
      <c r="C1728" s="1040" t="s">
        <v>14210</v>
      </c>
      <c r="D1728" s="575">
        <f t="shared" si="59"/>
        <v>7.32</v>
      </c>
      <c r="E1728" s="598"/>
      <c r="F1728" s="580"/>
      <c r="G1728" s="580"/>
      <c r="H1728" s="580"/>
      <c r="I1728" s="1043" t="s">
        <v>20594</v>
      </c>
      <c r="L1728" s="570" t="s">
        <v>5368</v>
      </c>
      <c r="M1728" s="571">
        <f>IFERROR(VLOOKUP(L1728,REAJUSTE!A:O,15,),"")</f>
        <v>1.0449999999999999</v>
      </c>
    </row>
    <row r="1729" spans="1:13" x14ac:dyDescent="0.25">
      <c r="A1729" s="1046">
        <v>10066</v>
      </c>
      <c r="B1729" s="1047" t="s">
        <v>20236</v>
      </c>
      <c r="C1729" s="1040" t="s">
        <v>18086</v>
      </c>
      <c r="D1729" s="575">
        <f t="shared" si="59"/>
        <v>1590.76</v>
      </c>
      <c r="E1729" s="598"/>
      <c r="F1729" s="580"/>
      <c r="G1729" s="580"/>
      <c r="H1729" s="580"/>
      <c r="I1729" s="1043" t="s">
        <v>20711</v>
      </c>
      <c r="L1729" s="570" t="s">
        <v>5368</v>
      </c>
      <c r="M1729" s="571">
        <f>IFERROR(VLOOKUP(L1729,REAJUSTE!A:O,15,),"")</f>
        <v>1.0449999999999999</v>
      </c>
    </row>
    <row r="1730" spans="1:13" x14ac:dyDescent="0.25">
      <c r="A1730" s="1046">
        <v>10256</v>
      </c>
      <c r="B1730" s="1047" t="s">
        <v>20237</v>
      </c>
      <c r="C1730" s="1040" t="s">
        <v>20233</v>
      </c>
      <c r="D1730" s="575">
        <f t="shared" si="59"/>
        <v>109.11</v>
      </c>
      <c r="E1730" s="598"/>
      <c r="F1730" s="580"/>
      <c r="G1730" s="580"/>
      <c r="H1730" s="580"/>
      <c r="I1730" s="1043" t="s">
        <v>20712</v>
      </c>
      <c r="L1730" s="570" t="s">
        <v>5368</v>
      </c>
      <c r="M1730" s="571">
        <f>IFERROR(VLOOKUP(L1730,REAJUSTE!A:O,15,),"")</f>
        <v>1.0449999999999999</v>
      </c>
    </row>
    <row r="1731" spans="1:13" x14ac:dyDescent="0.25">
      <c r="A1731" s="1046">
        <v>10312</v>
      </c>
      <c r="B1731" s="1047" t="s">
        <v>20238</v>
      </c>
      <c r="C1731" s="1040" t="s">
        <v>18353</v>
      </c>
      <c r="D1731" s="575">
        <f t="shared" si="59"/>
        <v>1.9</v>
      </c>
      <c r="E1731" s="598"/>
      <c r="F1731" s="580"/>
      <c r="G1731" s="580"/>
      <c r="H1731" s="580"/>
      <c r="I1731" s="1043" t="s">
        <v>20713</v>
      </c>
      <c r="L1731" s="570" t="s">
        <v>5368</v>
      </c>
      <c r="M1731" s="571">
        <f>IFERROR(VLOOKUP(L1731,REAJUSTE!A:O,15,),"")</f>
        <v>1.0449999999999999</v>
      </c>
    </row>
    <row r="1732" spans="1:13" x14ac:dyDescent="0.25">
      <c r="A1732" s="1046">
        <v>10068</v>
      </c>
      <c r="B1732" s="1047" t="s">
        <v>20239</v>
      </c>
      <c r="C1732" s="1040" t="s">
        <v>18086</v>
      </c>
      <c r="D1732" s="575">
        <f t="shared" si="59"/>
        <v>2042.97</v>
      </c>
      <c r="E1732" s="598"/>
      <c r="F1732" s="580"/>
      <c r="G1732" s="580"/>
      <c r="H1732" s="580"/>
      <c r="I1732" s="1043" t="s">
        <v>20714</v>
      </c>
      <c r="L1732" s="570" t="s">
        <v>5368</v>
      </c>
      <c r="M1732" s="571">
        <f>IFERROR(VLOOKUP(L1732,REAJUSTE!A:O,15,),"")</f>
        <v>1.0449999999999999</v>
      </c>
    </row>
    <row r="1733" spans="1:13" x14ac:dyDescent="0.25">
      <c r="A1733" s="1046">
        <v>10143</v>
      </c>
      <c r="B1733" s="1047" t="s">
        <v>20240</v>
      </c>
      <c r="C1733" s="1040" t="s">
        <v>18353</v>
      </c>
      <c r="D1733" s="575">
        <f t="shared" si="59"/>
        <v>8.3800000000000008</v>
      </c>
      <c r="E1733" s="598"/>
      <c r="F1733" s="580"/>
      <c r="G1733" s="580"/>
      <c r="H1733" s="580"/>
      <c r="I1733" s="1043" t="s">
        <v>20715</v>
      </c>
      <c r="L1733" s="570" t="s">
        <v>5368</v>
      </c>
      <c r="M1733" s="571">
        <f>IFERROR(VLOOKUP(L1733,REAJUSTE!A:O,15,),"")</f>
        <v>1.0449999999999999</v>
      </c>
    </row>
    <row r="1734" spans="1:13" x14ac:dyDescent="0.25">
      <c r="A1734" s="1046">
        <v>10145</v>
      </c>
      <c r="B1734" s="1047" t="s">
        <v>20241</v>
      </c>
      <c r="C1734" s="1040" t="s">
        <v>18353</v>
      </c>
      <c r="D1734" s="575">
        <f t="shared" si="59"/>
        <v>10.42</v>
      </c>
      <c r="E1734" s="598"/>
      <c r="F1734" s="580"/>
      <c r="G1734" s="580"/>
      <c r="H1734" s="580"/>
      <c r="I1734" s="1043" t="s">
        <v>20716</v>
      </c>
      <c r="L1734" s="570" t="s">
        <v>5368</v>
      </c>
      <c r="M1734" s="571">
        <f>IFERROR(VLOOKUP(L1734,REAJUSTE!A:O,15,),"")</f>
        <v>1.0449999999999999</v>
      </c>
    </row>
    <row r="1735" spans="1:13" x14ac:dyDescent="0.25">
      <c r="A1735" s="1046">
        <v>10144</v>
      </c>
      <c r="B1735" s="1047" t="s">
        <v>20242</v>
      </c>
      <c r="C1735" s="1040" t="s">
        <v>18353</v>
      </c>
      <c r="D1735" s="575">
        <f t="shared" si="59"/>
        <v>11.32</v>
      </c>
      <c r="E1735" s="598"/>
      <c r="F1735" s="580"/>
      <c r="G1735" s="580"/>
      <c r="H1735" s="580"/>
      <c r="I1735" s="1043" t="s">
        <v>20717</v>
      </c>
      <c r="L1735" s="570" t="s">
        <v>5368</v>
      </c>
      <c r="M1735" s="571">
        <f>IFERROR(VLOOKUP(L1735,REAJUSTE!A:O,15,),"")</f>
        <v>1.0449999999999999</v>
      </c>
    </row>
    <row r="1736" spans="1:13" x14ac:dyDescent="0.25">
      <c r="A1736" s="1046">
        <v>10169</v>
      </c>
      <c r="B1736" s="1047" t="s">
        <v>20243</v>
      </c>
      <c r="C1736" s="1040" t="s">
        <v>18353</v>
      </c>
      <c r="D1736" s="575">
        <f t="shared" si="59"/>
        <v>9.68</v>
      </c>
      <c r="E1736" s="598"/>
      <c r="F1736" s="580"/>
      <c r="G1736" s="580"/>
      <c r="H1736" s="580"/>
      <c r="I1736" s="1043" t="s">
        <v>20718</v>
      </c>
      <c r="L1736" s="570" t="s">
        <v>5368</v>
      </c>
      <c r="M1736" s="571">
        <f>IFERROR(VLOOKUP(L1736,REAJUSTE!A:O,15,),"")</f>
        <v>1.0449999999999999</v>
      </c>
    </row>
    <row r="1737" spans="1:13" x14ac:dyDescent="0.25">
      <c r="A1737" s="1046">
        <v>10772</v>
      </c>
      <c r="B1737" s="1047" t="s">
        <v>20244</v>
      </c>
      <c r="C1737" s="1040" t="s">
        <v>18226</v>
      </c>
      <c r="D1737" s="575">
        <f t="shared" si="59"/>
        <v>4669.33</v>
      </c>
      <c r="E1737" s="598"/>
      <c r="F1737" s="580"/>
      <c r="G1737" s="580"/>
      <c r="H1737" s="580"/>
      <c r="I1737" s="1043" t="s">
        <v>20719</v>
      </c>
      <c r="L1737" s="570" t="s">
        <v>5368</v>
      </c>
      <c r="M1737" s="571">
        <f>IFERROR(VLOOKUP(L1737,REAJUSTE!A:O,15,),"")</f>
        <v>1.0449999999999999</v>
      </c>
    </row>
    <row r="1738" spans="1:13" ht="18" x14ac:dyDescent="0.25">
      <c r="A1738" s="1044" t="s">
        <v>5354</v>
      </c>
      <c r="B1738" s="1035" t="s">
        <v>5355</v>
      </c>
      <c r="C1738" s="1036" t="s">
        <v>5356</v>
      </c>
      <c r="D1738" s="575" t="e">
        <f t="shared" si="59"/>
        <v>#VALUE!</v>
      </c>
      <c r="E1738" s="598"/>
      <c r="F1738" s="580"/>
      <c r="G1738" s="580"/>
      <c r="H1738" s="580"/>
      <c r="I1738" s="1044" t="s">
        <v>5357</v>
      </c>
      <c r="L1738" s="570" t="s">
        <v>5368</v>
      </c>
      <c r="M1738" s="571">
        <f>IFERROR(VLOOKUP(L1738,REAJUSTE!A:O,15,),"")</f>
        <v>1.0449999999999999</v>
      </c>
    </row>
    <row r="1739" spans="1:13" x14ac:dyDescent="0.25">
      <c r="A1739" s="1046">
        <v>10001</v>
      </c>
      <c r="B1739" s="1047" t="s">
        <v>20245</v>
      </c>
      <c r="C1739" s="1040" t="s">
        <v>18226</v>
      </c>
      <c r="D1739" s="575">
        <f t="shared" si="59"/>
        <v>4355.66</v>
      </c>
      <c r="E1739" s="598"/>
      <c r="F1739" s="580"/>
      <c r="G1739" s="580"/>
      <c r="H1739" s="580"/>
      <c r="I1739" s="1043" t="s">
        <v>18883</v>
      </c>
      <c r="L1739" s="570" t="s">
        <v>5368</v>
      </c>
      <c r="M1739" s="571">
        <f>IFERROR(VLOOKUP(L1739,REAJUSTE!A:O,15,),"")</f>
        <v>1.0449999999999999</v>
      </c>
    </row>
    <row r="1740" spans="1:13" x14ac:dyDescent="0.25">
      <c r="A1740" s="1046">
        <v>10622</v>
      </c>
      <c r="B1740" s="1047" t="s">
        <v>20246</v>
      </c>
      <c r="C1740" s="1040" t="s">
        <v>18088</v>
      </c>
      <c r="D1740" s="575">
        <f t="shared" si="59"/>
        <v>23.13</v>
      </c>
      <c r="E1740" s="598"/>
      <c r="F1740" s="580"/>
      <c r="G1740" s="580"/>
      <c r="H1740" s="580"/>
      <c r="I1740" s="1043" t="s">
        <v>20720</v>
      </c>
      <c r="L1740" s="570" t="s">
        <v>5368</v>
      </c>
      <c r="M1740" s="571">
        <f>IFERROR(VLOOKUP(L1740,REAJUSTE!A:O,15,),"")</f>
        <v>1.0449999999999999</v>
      </c>
    </row>
    <row r="1741" spans="1:13" x14ac:dyDescent="0.25">
      <c r="A1741" s="1046">
        <v>10085</v>
      </c>
      <c r="B1741" s="1047" t="s">
        <v>20247</v>
      </c>
      <c r="C1741" s="1040" t="s">
        <v>20248</v>
      </c>
      <c r="D1741" s="575">
        <f t="shared" si="59"/>
        <v>72.14</v>
      </c>
      <c r="E1741" s="598"/>
      <c r="F1741" s="580"/>
      <c r="G1741" s="580"/>
      <c r="H1741" s="580"/>
      <c r="I1741" s="1043" t="s">
        <v>20721</v>
      </c>
      <c r="L1741" s="570" t="s">
        <v>5368</v>
      </c>
      <c r="M1741" s="571">
        <f>IFERROR(VLOOKUP(L1741,REAJUSTE!A:O,15,),"")</f>
        <v>1.0449999999999999</v>
      </c>
    </row>
    <row r="1742" spans="1:13" x14ac:dyDescent="0.25">
      <c r="A1742" s="1046">
        <v>11014</v>
      </c>
      <c r="B1742" s="1047" t="s">
        <v>20249</v>
      </c>
      <c r="C1742" s="1040" t="s">
        <v>18088</v>
      </c>
      <c r="D1742" s="575">
        <f t="shared" si="59"/>
        <v>37.18</v>
      </c>
      <c r="E1742" s="598"/>
      <c r="F1742" s="580"/>
      <c r="G1742" s="580"/>
      <c r="H1742" s="580"/>
      <c r="I1742" s="1043" t="s">
        <v>20722</v>
      </c>
      <c r="L1742" s="570" t="s">
        <v>5368</v>
      </c>
      <c r="M1742" s="571">
        <f>IFERROR(VLOOKUP(L1742,REAJUSTE!A:O,15,),"")</f>
        <v>1.0449999999999999</v>
      </c>
    </row>
    <row r="1743" spans="1:13" x14ac:dyDescent="0.25">
      <c r="A1743" s="1046">
        <v>10086</v>
      </c>
      <c r="B1743" s="1047" t="s">
        <v>20250</v>
      </c>
      <c r="C1743" s="1040" t="s">
        <v>20248</v>
      </c>
      <c r="D1743" s="575">
        <f t="shared" si="59"/>
        <v>101.6</v>
      </c>
      <c r="E1743" s="598"/>
      <c r="F1743" s="580"/>
      <c r="G1743" s="580"/>
      <c r="H1743" s="580"/>
      <c r="I1743" s="1043" t="s">
        <v>20723</v>
      </c>
      <c r="L1743" s="570" t="s">
        <v>5368</v>
      </c>
      <c r="M1743" s="571">
        <f>IFERROR(VLOOKUP(L1743,REAJUSTE!A:O,15,),"")</f>
        <v>1.0449999999999999</v>
      </c>
    </row>
    <row r="1744" spans="1:13" x14ac:dyDescent="0.25">
      <c r="A1744" s="1046">
        <v>10087</v>
      </c>
      <c r="B1744" s="1047" t="s">
        <v>20251</v>
      </c>
      <c r="C1744" s="1040" t="s">
        <v>20248</v>
      </c>
      <c r="D1744" s="575">
        <f t="shared" si="59"/>
        <v>146.37</v>
      </c>
      <c r="E1744" s="598"/>
      <c r="F1744" s="580"/>
      <c r="G1744" s="580"/>
      <c r="H1744" s="580"/>
      <c r="I1744" s="1043" t="s">
        <v>20724</v>
      </c>
      <c r="L1744" s="570" t="s">
        <v>5368</v>
      </c>
      <c r="M1744" s="571">
        <f>IFERROR(VLOOKUP(L1744,REAJUSTE!A:O,15,),"")</f>
        <v>1.0449999999999999</v>
      </c>
    </row>
    <row r="1745" spans="1:13" x14ac:dyDescent="0.25">
      <c r="A1745" s="1046">
        <v>11462</v>
      </c>
      <c r="B1745" s="1047" t="s">
        <v>20252</v>
      </c>
      <c r="C1745" s="1040" t="s">
        <v>18353</v>
      </c>
      <c r="D1745" s="575">
        <f t="shared" si="59"/>
        <v>9.4499999999999993</v>
      </c>
      <c r="E1745" s="598"/>
      <c r="F1745" s="580"/>
      <c r="G1745" s="580"/>
      <c r="H1745" s="580"/>
      <c r="I1745" s="1043" t="s">
        <v>20725</v>
      </c>
      <c r="L1745" s="570" t="s">
        <v>5368</v>
      </c>
      <c r="M1745" s="571">
        <f>IFERROR(VLOOKUP(L1745,REAJUSTE!A:O,15,),"")</f>
        <v>1.0449999999999999</v>
      </c>
    </row>
    <row r="1746" spans="1:13" x14ac:dyDescent="0.25">
      <c r="A1746" s="1046">
        <v>10147</v>
      </c>
      <c r="B1746" s="1047" t="s">
        <v>20253</v>
      </c>
      <c r="C1746" s="1040" t="s">
        <v>18353</v>
      </c>
      <c r="D1746" s="575">
        <f t="shared" si="59"/>
        <v>12.75</v>
      </c>
      <c r="E1746" s="598"/>
      <c r="F1746" s="580"/>
      <c r="G1746" s="580"/>
      <c r="H1746" s="580"/>
      <c r="I1746" s="1043" t="s">
        <v>20726</v>
      </c>
      <c r="L1746" s="570" t="s">
        <v>5368</v>
      </c>
      <c r="M1746" s="571">
        <f>IFERROR(VLOOKUP(L1746,REAJUSTE!A:O,15,),"")</f>
        <v>1.0449999999999999</v>
      </c>
    </row>
    <row r="1747" spans="1:13" x14ac:dyDescent="0.25">
      <c r="A1747" s="1046">
        <v>10146</v>
      </c>
      <c r="B1747" s="1047" t="s">
        <v>20254</v>
      </c>
      <c r="C1747" s="1040" t="s">
        <v>18353</v>
      </c>
      <c r="D1747" s="575">
        <f t="shared" si="59"/>
        <v>9.25</v>
      </c>
      <c r="E1747" s="598"/>
      <c r="F1747" s="580"/>
      <c r="G1747" s="580"/>
      <c r="H1747" s="580"/>
      <c r="I1747" s="1043" t="s">
        <v>20727</v>
      </c>
      <c r="L1747" s="570" t="s">
        <v>5368</v>
      </c>
      <c r="M1747" s="571">
        <f>IFERROR(VLOOKUP(L1747,REAJUSTE!A:O,15,),"")</f>
        <v>1.0449999999999999</v>
      </c>
    </row>
    <row r="1748" spans="1:13" x14ac:dyDescent="0.25">
      <c r="A1748" s="1046">
        <v>10812</v>
      </c>
      <c r="B1748" s="1047" t="s">
        <v>20255</v>
      </c>
      <c r="C1748" s="1040" t="s">
        <v>18353</v>
      </c>
      <c r="D1748" s="575">
        <f t="shared" si="59"/>
        <v>7.61</v>
      </c>
      <c r="E1748" s="598"/>
      <c r="F1748" s="580"/>
      <c r="G1748" s="580"/>
      <c r="H1748" s="580"/>
      <c r="I1748" s="1043" t="s">
        <v>20728</v>
      </c>
      <c r="L1748" s="570" t="s">
        <v>5368</v>
      </c>
      <c r="M1748" s="571">
        <f>IFERROR(VLOOKUP(L1748,REAJUSTE!A:O,15,),"")</f>
        <v>1.0449999999999999</v>
      </c>
    </row>
    <row r="1749" spans="1:13" x14ac:dyDescent="0.25">
      <c r="A1749" s="1046">
        <v>10379</v>
      </c>
      <c r="B1749" s="1047" t="s">
        <v>20256</v>
      </c>
      <c r="C1749" s="1040" t="s">
        <v>18088</v>
      </c>
      <c r="D1749" s="575">
        <f t="shared" si="59"/>
        <v>138.36000000000001</v>
      </c>
      <c r="E1749" s="598"/>
      <c r="F1749" s="580"/>
      <c r="G1749" s="580"/>
      <c r="H1749" s="580"/>
      <c r="I1749" s="1043" t="s">
        <v>20729</v>
      </c>
      <c r="L1749" s="570" t="s">
        <v>5368</v>
      </c>
      <c r="M1749" s="571">
        <f>IFERROR(VLOOKUP(L1749,REAJUSTE!A:O,15,),"")</f>
        <v>1.0449999999999999</v>
      </c>
    </row>
    <row r="1750" spans="1:13" x14ac:dyDescent="0.25">
      <c r="A1750" s="1046">
        <v>10168</v>
      </c>
      <c r="B1750" s="1047" t="s">
        <v>20257</v>
      </c>
      <c r="C1750" s="1040" t="s">
        <v>18353</v>
      </c>
      <c r="D1750" s="575">
        <f t="shared" si="59"/>
        <v>7.68</v>
      </c>
      <c r="E1750" s="598"/>
      <c r="F1750" s="580"/>
      <c r="G1750" s="580"/>
      <c r="H1750" s="580"/>
      <c r="I1750" s="1043" t="s">
        <v>20730</v>
      </c>
      <c r="L1750" s="570" t="s">
        <v>5368</v>
      </c>
      <c r="M1750" s="571">
        <f>IFERROR(VLOOKUP(L1750,REAJUSTE!A:O,15,),"")</f>
        <v>1.0449999999999999</v>
      </c>
    </row>
    <row r="1751" spans="1:13" x14ac:dyDescent="0.25">
      <c r="A1751" s="1046">
        <v>10148</v>
      </c>
      <c r="B1751" s="1047" t="s">
        <v>20258</v>
      </c>
      <c r="C1751" s="1040" t="s">
        <v>18353</v>
      </c>
      <c r="D1751" s="575">
        <f t="shared" si="59"/>
        <v>9.9499999999999993</v>
      </c>
      <c r="E1751" s="598"/>
      <c r="F1751" s="580"/>
      <c r="G1751" s="580"/>
      <c r="H1751" s="580"/>
      <c r="I1751" s="1043" t="s">
        <v>20731</v>
      </c>
      <c r="L1751" s="570" t="s">
        <v>5368</v>
      </c>
      <c r="M1751" s="571">
        <f>IFERROR(VLOOKUP(L1751,REAJUSTE!A:O,15,),"")</f>
        <v>1.0449999999999999</v>
      </c>
    </row>
    <row r="1752" spans="1:13" x14ac:dyDescent="0.25">
      <c r="A1752" s="1046">
        <v>10150</v>
      </c>
      <c r="B1752" s="1047" t="s">
        <v>20259</v>
      </c>
      <c r="C1752" s="1040" t="s">
        <v>18353</v>
      </c>
      <c r="D1752" s="575">
        <f t="shared" si="59"/>
        <v>8.58</v>
      </c>
      <c r="E1752" s="598"/>
      <c r="F1752" s="580"/>
      <c r="G1752" s="580"/>
      <c r="H1752" s="580"/>
      <c r="I1752" s="1043" t="s">
        <v>20732</v>
      </c>
      <c r="L1752" s="570" t="s">
        <v>5368</v>
      </c>
      <c r="M1752" s="571">
        <f>IFERROR(VLOOKUP(L1752,REAJUSTE!A:O,15,),"")</f>
        <v>1.0449999999999999</v>
      </c>
    </row>
    <row r="1753" spans="1:13" x14ac:dyDescent="0.25">
      <c r="A1753" s="1046">
        <v>10149</v>
      </c>
      <c r="B1753" s="1047" t="s">
        <v>20260</v>
      </c>
      <c r="C1753" s="1040" t="s">
        <v>18353</v>
      </c>
      <c r="D1753" s="575">
        <f t="shared" si="59"/>
        <v>8.41</v>
      </c>
      <c r="E1753" s="598"/>
      <c r="F1753" s="580"/>
      <c r="G1753" s="580"/>
      <c r="H1753" s="580"/>
      <c r="I1753" s="1043" t="s">
        <v>20733</v>
      </c>
      <c r="L1753" s="570" t="s">
        <v>5368</v>
      </c>
      <c r="M1753" s="571">
        <f>IFERROR(VLOOKUP(L1753,REAJUSTE!A:O,15,),"")</f>
        <v>1.0449999999999999</v>
      </c>
    </row>
    <row r="1754" spans="1:13" x14ac:dyDescent="0.25">
      <c r="A1754" s="1046">
        <v>10382</v>
      </c>
      <c r="B1754" s="1047" t="s">
        <v>20261</v>
      </c>
      <c r="C1754" s="1040" t="s">
        <v>18088</v>
      </c>
      <c r="D1754" s="575">
        <f t="shared" si="59"/>
        <v>112.61</v>
      </c>
      <c r="E1754" s="598"/>
      <c r="F1754" s="580"/>
      <c r="G1754" s="580"/>
      <c r="H1754" s="580"/>
      <c r="I1754" s="1043" t="s">
        <v>20734</v>
      </c>
      <c r="L1754" s="570" t="s">
        <v>5368</v>
      </c>
      <c r="M1754" s="571">
        <f>IFERROR(VLOOKUP(L1754,REAJUSTE!A:O,15,),"")</f>
        <v>1.0449999999999999</v>
      </c>
    </row>
    <row r="1755" spans="1:13" x14ac:dyDescent="0.25">
      <c r="A1755" s="1046">
        <v>10854</v>
      </c>
      <c r="B1755" s="1047" t="s">
        <v>20262</v>
      </c>
      <c r="C1755" s="1040" t="s">
        <v>18353</v>
      </c>
      <c r="D1755" s="575">
        <f t="shared" si="59"/>
        <v>9.19</v>
      </c>
      <c r="E1755" s="598"/>
      <c r="F1755" s="580"/>
      <c r="G1755" s="580"/>
      <c r="H1755" s="580"/>
      <c r="I1755" s="1043" t="s">
        <v>20735</v>
      </c>
      <c r="L1755" s="570" t="s">
        <v>5368</v>
      </c>
      <c r="M1755" s="571">
        <f>IFERROR(VLOOKUP(L1755,REAJUSTE!A:O,15,),"")</f>
        <v>1.0449999999999999</v>
      </c>
    </row>
    <row r="1756" spans="1:13" x14ac:dyDescent="0.25">
      <c r="A1756" s="1046">
        <v>10092</v>
      </c>
      <c r="B1756" s="1047" t="s">
        <v>20263</v>
      </c>
      <c r="C1756" s="1040" t="s">
        <v>18353</v>
      </c>
      <c r="D1756" s="575">
        <f t="shared" si="59"/>
        <v>0.61</v>
      </c>
      <c r="E1756" s="598"/>
      <c r="F1756" s="580"/>
      <c r="G1756" s="580"/>
      <c r="H1756" s="580"/>
      <c r="I1756" s="1043" t="s">
        <v>20736</v>
      </c>
      <c r="L1756" s="570" t="s">
        <v>5368</v>
      </c>
      <c r="M1756" s="571">
        <f>IFERROR(VLOOKUP(L1756,REAJUSTE!A:O,15,),"")</f>
        <v>1.0449999999999999</v>
      </c>
    </row>
    <row r="1757" spans="1:13" x14ac:dyDescent="0.25">
      <c r="A1757" s="1046">
        <v>10171</v>
      </c>
      <c r="B1757" s="1047" t="s">
        <v>20264</v>
      </c>
      <c r="C1757" s="1040" t="s">
        <v>14186</v>
      </c>
      <c r="D1757" s="575">
        <f t="shared" si="59"/>
        <v>4.2</v>
      </c>
      <c r="E1757" s="598"/>
      <c r="F1757" s="580"/>
      <c r="G1757" s="580"/>
      <c r="H1757" s="580"/>
      <c r="I1757" s="1043" t="s">
        <v>20737</v>
      </c>
      <c r="L1757" s="570" t="s">
        <v>5368</v>
      </c>
      <c r="M1757" s="571">
        <f>IFERROR(VLOOKUP(L1757,REAJUSTE!A:O,15,),"")</f>
        <v>1.0449999999999999</v>
      </c>
    </row>
    <row r="1758" spans="1:13" x14ac:dyDescent="0.25">
      <c r="A1758" s="1046">
        <v>10006</v>
      </c>
      <c r="B1758" s="1047" t="s">
        <v>20265</v>
      </c>
      <c r="C1758" s="1040" t="s">
        <v>18226</v>
      </c>
      <c r="D1758" s="575">
        <f t="shared" si="59"/>
        <v>5492.71</v>
      </c>
      <c r="E1758" s="598"/>
      <c r="F1758" s="580"/>
      <c r="G1758" s="580"/>
      <c r="H1758" s="580"/>
      <c r="I1758" s="1043" t="s">
        <v>18884</v>
      </c>
      <c r="L1758" s="570" t="s">
        <v>5368</v>
      </c>
      <c r="M1758" s="571">
        <f>IFERROR(VLOOKUP(L1758,REAJUSTE!A:O,15,),"")</f>
        <v>1.0449999999999999</v>
      </c>
    </row>
    <row r="1759" spans="1:13" x14ac:dyDescent="0.25">
      <c r="A1759" s="1046">
        <v>10362</v>
      </c>
      <c r="B1759" s="1047" t="s">
        <v>20266</v>
      </c>
      <c r="C1759" s="1040" t="s">
        <v>18353</v>
      </c>
      <c r="D1759" s="575">
        <f t="shared" si="59"/>
        <v>31.1</v>
      </c>
      <c r="E1759" s="598"/>
      <c r="F1759" s="580"/>
      <c r="G1759" s="580"/>
      <c r="H1759" s="580"/>
      <c r="I1759" s="1043" t="s">
        <v>20738</v>
      </c>
      <c r="L1759" s="570" t="s">
        <v>5368</v>
      </c>
      <c r="M1759" s="571">
        <f>IFERROR(VLOOKUP(L1759,REAJUSTE!A:O,15,),"")</f>
        <v>1.0449999999999999</v>
      </c>
    </row>
    <row r="1760" spans="1:13" x14ac:dyDescent="0.25">
      <c r="A1760" s="1046">
        <v>11427</v>
      </c>
      <c r="B1760" s="1047" t="s">
        <v>20267</v>
      </c>
      <c r="C1760" s="1040" t="s">
        <v>18086</v>
      </c>
      <c r="D1760" s="575">
        <f t="shared" si="59"/>
        <v>475.55</v>
      </c>
      <c r="E1760" s="598"/>
      <c r="F1760" s="580"/>
      <c r="G1760" s="580"/>
      <c r="H1760" s="580"/>
      <c r="I1760" s="1043" t="s">
        <v>20739</v>
      </c>
      <c r="L1760" s="570" t="s">
        <v>5368</v>
      </c>
      <c r="M1760" s="571">
        <f>IFERROR(VLOOKUP(L1760,REAJUSTE!A:O,15,),"")</f>
        <v>1.0449999999999999</v>
      </c>
    </row>
    <row r="1761" spans="1:13" x14ac:dyDescent="0.25">
      <c r="A1761" s="1046">
        <v>11428</v>
      </c>
      <c r="B1761" s="1047" t="s">
        <v>20268</v>
      </c>
      <c r="C1761" s="1040" t="s">
        <v>18086</v>
      </c>
      <c r="D1761" s="575">
        <f t="shared" si="59"/>
        <v>492.45</v>
      </c>
      <c r="E1761" s="598"/>
      <c r="F1761" s="580"/>
      <c r="G1761" s="580"/>
      <c r="H1761" s="580"/>
      <c r="I1761" s="1043" t="s">
        <v>20740</v>
      </c>
      <c r="L1761" s="570" t="s">
        <v>5368</v>
      </c>
      <c r="M1761" s="571">
        <f>IFERROR(VLOOKUP(L1761,REAJUSTE!A:O,15,),"")</f>
        <v>1.0449999999999999</v>
      </c>
    </row>
    <row r="1762" spans="1:13" x14ac:dyDescent="0.25">
      <c r="A1762" s="1046">
        <v>11426</v>
      </c>
      <c r="B1762" s="1047" t="s">
        <v>20269</v>
      </c>
      <c r="C1762" s="1040" t="s">
        <v>18086</v>
      </c>
      <c r="D1762" s="575">
        <f t="shared" si="59"/>
        <v>522.91</v>
      </c>
      <c r="E1762" s="598"/>
      <c r="F1762" s="580"/>
      <c r="G1762" s="580"/>
      <c r="H1762" s="580"/>
      <c r="I1762" s="1043" t="s">
        <v>20741</v>
      </c>
      <c r="L1762" s="570" t="s">
        <v>5368</v>
      </c>
      <c r="M1762" s="571">
        <f>IFERROR(VLOOKUP(L1762,REAJUSTE!A:O,15,),"")</f>
        <v>1.0449999999999999</v>
      </c>
    </row>
    <row r="1763" spans="1:13" x14ac:dyDescent="0.25">
      <c r="A1763" s="1046">
        <v>11406</v>
      </c>
      <c r="B1763" s="1047" t="s">
        <v>20270</v>
      </c>
      <c r="C1763" s="1040" t="s">
        <v>18086</v>
      </c>
      <c r="D1763" s="575">
        <f t="shared" si="59"/>
        <v>536.08000000000004</v>
      </c>
      <c r="E1763" s="598"/>
      <c r="F1763" s="580"/>
      <c r="G1763" s="580"/>
      <c r="H1763" s="580"/>
      <c r="I1763" s="1043" t="s">
        <v>20742</v>
      </c>
      <c r="L1763" s="570" t="s">
        <v>5368</v>
      </c>
      <c r="M1763" s="571">
        <f>IFERROR(VLOOKUP(L1763,REAJUSTE!A:O,15,),"")</f>
        <v>1.0449999999999999</v>
      </c>
    </row>
    <row r="1764" spans="1:13" x14ac:dyDescent="0.25">
      <c r="A1764" s="1046">
        <v>11481</v>
      </c>
      <c r="B1764" s="1047" t="s">
        <v>20271</v>
      </c>
      <c r="C1764" s="1040" t="s">
        <v>18086</v>
      </c>
      <c r="D1764" s="575">
        <f t="shared" si="59"/>
        <v>598.25</v>
      </c>
      <c r="E1764" s="598"/>
      <c r="F1764" s="580"/>
      <c r="G1764" s="580"/>
      <c r="H1764" s="580"/>
      <c r="I1764" s="1043" t="s">
        <v>20743</v>
      </c>
      <c r="L1764" s="570" t="s">
        <v>5368</v>
      </c>
      <c r="M1764" s="571">
        <f>IFERROR(VLOOKUP(L1764,REAJUSTE!A:O,15,),"")</f>
        <v>1.0449999999999999</v>
      </c>
    </row>
    <row r="1765" spans="1:13" x14ac:dyDescent="0.25">
      <c r="A1765" s="1046">
        <v>11482</v>
      </c>
      <c r="B1765" s="1047" t="s">
        <v>20272</v>
      </c>
      <c r="C1765" s="1040" t="s">
        <v>18086</v>
      </c>
      <c r="D1765" s="575">
        <f t="shared" si="59"/>
        <v>624.08000000000004</v>
      </c>
      <c r="E1765" s="598"/>
      <c r="F1765" s="580"/>
      <c r="G1765" s="580"/>
      <c r="H1765" s="580"/>
      <c r="I1765" s="1043" t="s">
        <v>20744</v>
      </c>
      <c r="L1765" s="570" t="s">
        <v>5368</v>
      </c>
      <c r="M1765" s="571">
        <f>IFERROR(VLOOKUP(L1765,REAJUSTE!A:O,15,),"")</f>
        <v>1.0449999999999999</v>
      </c>
    </row>
    <row r="1766" spans="1:13" x14ac:dyDescent="0.25">
      <c r="A1766" s="1046">
        <v>10283</v>
      </c>
      <c r="B1766" s="1047" t="s">
        <v>20273</v>
      </c>
      <c r="C1766" s="1040" t="s">
        <v>14186</v>
      </c>
      <c r="D1766" s="575">
        <f t="shared" si="59"/>
        <v>1078.1199999999999</v>
      </c>
      <c r="E1766" s="598"/>
      <c r="F1766" s="580"/>
      <c r="G1766" s="580"/>
      <c r="H1766" s="580"/>
      <c r="I1766" s="1043" t="s">
        <v>20745</v>
      </c>
      <c r="L1766" s="570" t="s">
        <v>5368</v>
      </c>
      <c r="M1766" s="571">
        <f>IFERROR(VLOOKUP(L1766,REAJUSTE!A:O,15,),"")</f>
        <v>1.0449999999999999</v>
      </c>
    </row>
    <row r="1767" spans="1:13" x14ac:dyDescent="0.25">
      <c r="A1767" s="1046">
        <v>10364</v>
      </c>
      <c r="B1767" s="1047" t="s">
        <v>20274</v>
      </c>
      <c r="C1767" s="1040" t="s">
        <v>14186</v>
      </c>
      <c r="D1767" s="575">
        <f t="shared" si="59"/>
        <v>108.8</v>
      </c>
      <c r="E1767" s="598"/>
      <c r="F1767" s="580"/>
      <c r="G1767" s="580"/>
      <c r="H1767" s="580"/>
      <c r="I1767" s="1043" t="s">
        <v>20746</v>
      </c>
      <c r="L1767" s="570" t="s">
        <v>5368</v>
      </c>
      <c r="M1767" s="571">
        <f>IFERROR(VLOOKUP(L1767,REAJUSTE!A:O,15,),"")</f>
        <v>1.0449999999999999</v>
      </c>
    </row>
    <row r="1768" spans="1:13" x14ac:dyDescent="0.25">
      <c r="A1768" s="1046">
        <v>10651</v>
      </c>
      <c r="B1768" s="1047" t="s">
        <v>20275</v>
      </c>
      <c r="C1768" s="1040" t="s">
        <v>14186</v>
      </c>
      <c r="D1768" s="575">
        <f t="shared" si="59"/>
        <v>31.9</v>
      </c>
      <c r="E1768" s="598"/>
      <c r="F1768" s="580"/>
      <c r="G1768" s="580"/>
      <c r="H1768" s="580"/>
      <c r="I1768" s="1043" t="s">
        <v>20747</v>
      </c>
      <c r="L1768" s="570" t="s">
        <v>5368</v>
      </c>
      <c r="M1768" s="571">
        <f>IFERROR(VLOOKUP(L1768,REAJUSTE!A:O,15,),"")</f>
        <v>1.0449999999999999</v>
      </c>
    </row>
    <row r="1769" spans="1:13" x14ac:dyDescent="0.25">
      <c r="A1769" s="1046">
        <v>10708</v>
      </c>
      <c r="B1769" s="1047" t="s">
        <v>20276</v>
      </c>
      <c r="C1769" s="1040" t="s">
        <v>14186</v>
      </c>
      <c r="D1769" s="575">
        <f t="shared" si="59"/>
        <v>27799.21</v>
      </c>
      <c r="E1769" s="598"/>
      <c r="F1769" s="580"/>
      <c r="G1769" s="580"/>
      <c r="H1769" s="580"/>
      <c r="I1769" s="1043" t="s">
        <v>20748</v>
      </c>
      <c r="L1769" s="570" t="s">
        <v>5368</v>
      </c>
      <c r="M1769" s="571">
        <f>IFERROR(VLOOKUP(L1769,REAJUSTE!A:O,15,),"")</f>
        <v>1.0449999999999999</v>
      </c>
    </row>
    <row r="1770" spans="1:13" x14ac:dyDescent="0.25">
      <c r="A1770" s="1046">
        <v>10856</v>
      </c>
      <c r="B1770" s="1047" t="s">
        <v>20277</v>
      </c>
      <c r="C1770" s="1040" t="s">
        <v>14186</v>
      </c>
      <c r="D1770" s="575">
        <f t="shared" si="59"/>
        <v>15178.44</v>
      </c>
      <c r="E1770" s="598"/>
      <c r="F1770" s="580"/>
      <c r="G1770" s="580"/>
      <c r="H1770" s="580"/>
      <c r="I1770" s="1043" t="s">
        <v>20749</v>
      </c>
      <c r="L1770" s="570" t="s">
        <v>5368</v>
      </c>
      <c r="M1770" s="571">
        <f>IFERROR(VLOOKUP(L1770,REAJUSTE!A:O,15,),"")</f>
        <v>1.0449999999999999</v>
      </c>
    </row>
    <row r="1771" spans="1:13" x14ac:dyDescent="0.25">
      <c r="A1771" s="1046">
        <v>10045</v>
      </c>
      <c r="B1771" s="1047" t="s">
        <v>20278</v>
      </c>
      <c r="C1771" s="1040" t="s">
        <v>14224</v>
      </c>
      <c r="D1771" s="575">
        <f t="shared" si="59"/>
        <v>1.83</v>
      </c>
      <c r="E1771" s="598"/>
      <c r="F1771" s="580"/>
      <c r="G1771" s="580"/>
      <c r="H1771" s="580"/>
      <c r="I1771" s="1043" t="s">
        <v>20750</v>
      </c>
      <c r="L1771" s="570" t="s">
        <v>5368</v>
      </c>
      <c r="M1771" s="571">
        <f>IFERROR(VLOOKUP(L1771,REAJUSTE!A:O,15,),"")</f>
        <v>1.0449999999999999</v>
      </c>
    </row>
    <row r="1772" spans="1:13" x14ac:dyDescent="0.25">
      <c r="A1772" s="1046">
        <v>10644</v>
      </c>
      <c r="B1772" s="1047" t="s">
        <v>20279</v>
      </c>
      <c r="C1772" s="1040" t="s">
        <v>14186</v>
      </c>
      <c r="D1772" s="575">
        <f t="shared" si="59"/>
        <v>1003.21</v>
      </c>
      <c r="E1772" s="598"/>
      <c r="F1772" s="580"/>
      <c r="G1772" s="580"/>
      <c r="H1772" s="580"/>
      <c r="I1772" s="1043" t="s">
        <v>20751</v>
      </c>
      <c r="L1772" s="570" t="s">
        <v>5368</v>
      </c>
      <c r="M1772" s="571">
        <f>IFERROR(VLOOKUP(L1772,REAJUSTE!A:O,15,),"")</f>
        <v>1.0449999999999999</v>
      </c>
    </row>
    <row r="1773" spans="1:13" x14ac:dyDescent="0.25">
      <c r="A1773" s="1046">
        <v>10774</v>
      </c>
      <c r="B1773" s="1047" t="s">
        <v>20280</v>
      </c>
      <c r="C1773" s="1040" t="s">
        <v>14186</v>
      </c>
      <c r="D1773" s="575">
        <f t="shared" si="59"/>
        <v>3.84</v>
      </c>
      <c r="E1773" s="598"/>
      <c r="F1773" s="580"/>
      <c r="G1773" s="580"/>
      <c r="H1773" s="580"/>
      <c r="I1773" s="1043" t="s">
        <v>19245</v>
      </c>
      <c r="L1773" s="570" t="s">
        <v>5368</v>
      </c>
      <c r="M1773" s="571">
        <f>IFERROR(VLOOKUP(L1773,REAJUSTE!A:O,15,),"")</f>
        <v>1.0449999999999999</v>
      </c>
    </row>
    <row r="1774" spans="1:13" x14ac:dyDescent="0.25">
      <c r="A1774" s="1046">
        <v>11007</v>
      </c>
      <c r="B1774" s="1047" t="s">
        <v>20281</v>
      </c>
      <c r="C1774" s="1040" t="s">
        <v>14186</v>
      </c>
      <c r="D1774" s="575">
        <f t="shared" si="59"/>
        <v>3.07</v>
      </c>
      <c r="E1774" s="598"/>
      <c r="F1774" s="580"/>
      <c r="G1774" s="580"/>
      <c r="H1774" s="580"/>
      <c r="I1774" s="1043" t="s">
        <v>20752</v>
      </c>
      <c r="L1774" s="570" t="s">
        <v>5368</v>
      </c>
      <c r="M1774" s="571">
        <f>IFERROR(VLOOKUP(L1774,REAJUSTE!A:O,15,),"")</f>
        <v>1.0449999999999999</v>
      </c>
    </row>
    <row r="1775" spans="1:13" x14ac:dyDescent="0.25">
      <c r="A1775" s="1046">
        <v>10342</v>
      </c>
      <c r="B1775" s="1047" t="s">
        <v>20282</v>
      </c>
      <c r="C1775" s="1040" t="s">
        <v>14224</v>
      </c>
      <c r="D1775" s="575">
        <f t="shared" si="59"/>
        <v>334.22</v>
      </c>
      <c r="E1775" s="598"/>
      <c r="F1775" s="580"/>
      <c r="G1775" s="580"/>
      <c r="H1775" s="580"/>
      <c r="I1775" s="1043" t="s">
        <v>20753</v>
      </c>
      <c r="L1775" s="570" t="s">
        <v>5368</v>
      </c>
      <c r="M1775" s="571">
        <f>IFERROR(VLOOKUP(L1775,REAJUSTE!A:O,15,),"")</f>
        <v>1.0449999999999999</v>
      </c>
    </row>
    <row r="1776" spans="1:13" x14ac:dyDescent="0.25">
      <c r="A1776" s="1046">
        <v>10208</v>
      </c>
      <c r="B1776" s="1047" t="s">
        <v>20283</v>
      </c>
      <c r="C1776" s="1040" t="s">
        <v>18353</v>
      </c>
      <c r="D1776" s="575">
        <f t="shared" si="59"/>
        <v>12.44</v>
      </c>
      <c r="E1776" s="598"/>
      <c r="F1776" s="580"/>
      <c r="G1776" s="580"/>
      <c r="H1776" s="580"/>
      <c r="I1776" s="1043" t="s">
        <v>18351</v>
      </c>
      <c r="L1776" s="570" t="s">
        <v>5368</v>
      </c>
      <c r="M1776" s="571">
        <f>IFERROR(VLOOKUP(L1776,REAJUSTE!A:O,15,),"")</f>
        <v>1.0449999999999999</v>
      </c>
    </row>
    <row r="1777" spans="1:13" x14ac:dyDescent="0.25">
      <c r="A1777" s="1046">
        <v>11020</v>
      </c>
      <c r="B1777" s="1047" t="s">
        <v>14193</v>
      </c>
      <c r="C1777" s="1040" t="s">
        <v>14194</v>
      </c>
      <c r="D1777" s="575">
        <f t="shared" si="59"/>
        <v>229.9</v>
      </c>
      <c r="E1777" s="598"/>
      <c r="F1777" s="580"/>
      <c r="G1777" s="580"/>
      <c r="H1777" s="580"/>
      <c r="I1777" s="1043" t="s">
        <v>20754</v>
      </c>
      <c r="L1777" s="570" t="s">
        <v>5368</v>
      </c>
      <c r="M1777" s="571">
        <f>IFERROR(VLOOKUP(L1777,REAJUSTE!A:O,15,),"")</f>
        <v>1.0449999999999999</v>
      </c>
    </row>
    <row r="1778" spans="1:13" x14ac:dyDescent="0.25">
      <c r="A1778" s="1046">
        <v>10040</v>
      </c>
      <c r="B1778" s="1047" t="s">
        <v>20284</v>
      </c>
      <c r="C1778" s="1040" t="s">
        <v>18353</v>
      </c>
      <c r="D1778" s="575">
        <f t="shared" si="59"/>
        <v>12.52</v>
      </c>
      <c r="E1778" s="598"/>
      <c r="F1778" s="580"/>
      <c r="G1778" s="580"/>
      <c r="H1778" s="580"/>
      <c r="I1778" s="1043" t="s">
        <v>20755</v>
      </c>
      <c r="L1778" s="570" t="s">
        <v>5368</v>
      </c>
      <c r="M1778" s="571">
        <f>IFERROR(VLOOKUP(L1778,REAJUSTE!A:O,15,),"")</f>
        <v>1.0449999999999999</v>
      </c>
    </row>
    <row r="1779" spans="1:13" x14ac:dyDescent="0.25">
      <c r="A1779" s="1046">
        <v>10029</v>
      </c>
      <c r="B1779" s="1047" t="s">
        <v>20285</v>
      </c>
      <c r="C1779" s="1040" t="s">
        <v>18353</v>
      </c>
      <c r="D1779" s="575">
        <f t="shared" si="59"/>
        <v>75.459999999999994</v>
      </c>
      <c r="E1779" s="598"/>
      <c r="F1779" s="580"/>
      <c r="G1779" s="580"/>
      <c r="H1779" s="580"/>
      <c r="I1779" s="1043" t="s">
        <v>20756</v>
      </c>
      <c r="L1779" s="570" t="s">
        <v>5368</v>
      </c>
      <c r="M1779" s="571">
        <f>IFERROR(VLOOKUP(L1779,REAJUSTE!A:O,15,),"")</f>
        <v>1.0449999999999999</v>
      </c>
    </row>
    <row r="1780" spans="1:13" x14ac:dyDescent="0.25">
      <c r="A1780" s="1046">
        <v>10028</v>
      </c>
      <c r="B1780" s="1047" t="s">
        <v>20286</v>
      </c>
      <c r="C1780" s="1040" t="s">
        <v>18226</v>
      </c>
      <c r="D1780" s="575">
        <f t="shared" si="59"/>
        <v>75469.899999999994</v>
      </c>
      <c r="E1780" s="598"/>
      <c r="F1780" s="580"/>
      <c r="G1780" s="580"/>
      <c r="H1780" s="580"/>
      <c r="I1780" s="1043" t="s">
        <v>18885</v>
      </c>
      <c r="L1780" s="570" t="s">
        <v>5368</v>
      </c>
      <c r="M1780" s="571">
        <f>IFERROR(VLOOKUP(L1780,REAJUSTE!A:O,15,),"")</f>
        <v>1.0449999999999999</v>
      </c>
    </row>
    <row r="1781" spans="1:13" x14ac:dyDescent="0.25">
      <c r="A1781" s="1046">
        <v>10185</v>
      </c>
      <c r="B1781" s="1047" t="s">
        <v>20287</v>
      </c>
      <c r="C1781" s="1040" t="s">
        <v>18353</v>
      </c>
      <c r="D1781" s="575">
        <f t="shared" si="59"/>
        <v>24.24</v>
      </c>
      <c r="E1781" s="598"/>
      <c r="F1781" s="580"/>
      <c r="G1781" s="580"/>
      <c r="H1781" s="580"/>
      <c r="I1781" s="1043" t="s">
        <v>20757</v>
      </c>
      <c r="L1781" s="570" t="s">
        <v>5368</v>
      </c>
      <c r="M1781" s="571">
        <f>IFERROR(VLOOKUP(L1781,REAJUSTE!A:O,15,),"")</f>
        <v>1.0449999999999999</v>
      </c>
    </row>
    <row r="1782" spans="1:13" x14ac:dyDescent="0.25">
      <c r="A1782" s="1046">
        <v>10775</v>
      </c>
      <c r="B1782" s="1047" t="s">
        <v>20288</v>
      </c>
      <c r="C1782" s="1040" t="s">
        <v>14224</v>
      </c>
      <c r="D1782" s="575">
        <f t="shared" si="59"/>
        <v>7.86</v>
      </c>
      <c r="E1782" s="598"/>
      <c r="F1782" s="580"/>
      <c r="G1782" s="580"/>
      <c r="H1782" s="580"/>
      <c r="I1782" s="1043" t="s">
        <v>20758</v>
      </c>
      <c r="L1782" s="570" t="s">
        <v>5368</v>
      </c>
      <c r="M1782" s="571">
        <f>IFERROR(VLOOKUP(L1782,REAJUSTE!A:O,15,),"")</f>
        <v>1.0449999999999999</v>
      </c>
    </row>
    <row r="1783" spans="1:13" x14ac:dyDescent="0.25">
      <c r="A1783" s="1046">
        <v>10809</v>
      </c>
      <c r="B1783" s="1047" t="s">
        <v>20289</v>
      </c>
      <c r="C1783" s="1040" t="s">
        <v>14224</v>
      </c>
      <c r="D1783" s="575">
        <f t="shared" ref="D1783:D1846" si="60">TRUNC(I1783*M1783,2)</f>
        <v>18.07</v>
      </c>
      <c r="E1783" s="598"/>
      <c r="F1783" s="580"/>
      <c r="G1783" s="580"/>
      <c r="H1783" s="580"/>
      <c r="I1783" s="1043" t="s">
        <v>20759</v>
      </c>
      <c r="L1783" s="570" t="s">
        <v>5368</v>
      </c>
      <c r="M1783" s="571">
        <f>IFERROR(VLOOKUP(L1783,REAJUSTE!A:O,15,),"")</f>
        <v>1.0449999999999999</v>
      </c>
    </row>
    <row r="1784" spans="1:13" x14ac:dyDescent="0.25">
      <c r="A1784" s="1046">
        <v>10763</v>
      </c>
      <c r="B1784" s="1047" t="s">
        <v>20290</v>
      </c>
      <c r="C1784" s="1040" t="s">
        <v>14224</v>
      </c>
      <c r="D1784" s="575">
        <f t="shared" si="60"/>
        <v>120.27</v>
      </c>
      <c r="E1784" s="598"/>
      <c r="F1784" s="580"/>
      <c r="G1784" s="580"/>
      <c r="H1784" s="580"/>
      <c r="I1784" s="1043" t="s">
        <v>20760</v>
      </c>
      <c r="L1784" s="570" t="s">
        <v>5368</v>
      </c>
      <c r="M1784" s="571">
        <f>IFERROR(VLOOKUP(L1784,REAJUSTE!A:O,15,),"")</f>
        <v>1.0449999999999999</v>
      </c>
    </row>
    <row r="1785" spans="1:13" x14ac:dyDescent="0.25">
      <c r="A1785" s="1046">
        <v>11467</v>
      </c>
      <c r="B1785" s="1047" t="s">
        <v>20291</v>
      </c>
      <c r="C1785" s="1040" t="s">
        <v>20292</v>
      </c>
      <c r="D1785" s="575">
        <f t="shared" si="60"/>
        <v>177.69</v>
      </c>
      <c r="E1785" s="598"/>
      <c r="F1785" s="580"/>
      <c r="G1785" s="580"/>
      <c r="H1785" s="580"/>
      <c r="I1785" s="1043" t="s">
        <v>20761</v>
      </c>
      <c r="L1785" s="570" t="s">
        <v>5368</v>
      </c>
      <c r="M1785" s="571">
        <f>IFERROR(VLOOKUP(L1785,REAJUSTE!A:O,15,),"")</f>
        <v>1.0449999999999999</v>
      </c>
    </row>
    <row r="1786" spans="1:13" x14ac:dyDescent="0.25">
      <c r="A1786" s="1046">
        <v>11006</v>
      </c>
      <c r="B1786" s="1047" t="s">
        <v>20293</v>
      </c>
      <c r="C1786" s="1040" t="s">
        <v>14224</v>
      </c>
      <c r="D1786" s="575">
        <f t="shared" si="60"/>
        <v>4.21</v>
      </c>
      <c r="E1786" s="598"/>
      <c r="F1786" s="580"/>
      <c r="G1786" s="580"/>
      <c r="H1786" s="580"/>
      <c r="I1786" s="1043" t="s">
        <v>20762</v>
      </c>
      <c r="L1786" s="570" t="s">
        <v>5368</v>
      </c>
      <c r="M1786" s="571">
        <f>IFERROR(VLOOKUP(L1786,REAJUSTE!A:O,15,),"")</f>
        <v>1.0449999999999999</v>
      </c>
    </row>
    <row r="1787" spans="1:13" x14ac:dyDescent="0.25">
      <c r="A1787" s="1046">
        <v>10810</v>
      </c>
      <c r="B1787" s="1047" t="s">
        <v>20294</v>
      </c>
      <c r="C1787" s="1040" t="s">
        <v>14224</v>
      </c>
      <c r="D1787" s="575">
        <f t="shared" si="60"/>
        <v>45.41</v>
      </c>
      <c r="E1787" s="598"/>
      <c r="F1787" s="580"/>
      <c r="G1787" s="580"/>
      <c r="H1787" s="580"/>
      <c r="I1787" s="1043" t="s">
        <v>20763</v>
      </c>
      <c r="L1787" s="570" t="s">
        <v>5368</v>
      </c>
      <c r="M1787" s="571">
        <f>IFERROR(VLOOKUP(L1787,REAJUSTE!A:O,15,),"")</f>
        <v>1.0449999999999999</v>
      </c>
    </row>
    <row r="1788" spans="1:13" x14ac:dyDescent="0.25">
      <c r="A1788" s="1046">
        <v>10685</v>
      </c>
      <c r="B1788" s="1047" t="s">
        <v>20295</v>
      </c>
      <c r="C1788" s="1040" t="s">
        <v>14224</v>
      </c>
      <c r="D1788" s="575">
        <f t="shared" si="60"/>
        <v>15.47</v>
      </c>
      <c r="E1788" s="598"/>
      <c r="F1788" s="580"/>
      <c r="G1788" s="580"/>
      <c r="H1788" s="580"/>
      <c r="I1788" s="1043" t="s">
        <v>20764</v>
      </c>
      <c r="L1788" s="570" t="s">
        <v>5368</v>
      </c>
      <c r="M1788" s="571">
        <f>IFERROR(VLOOKUP(L1788,REAJUSTE!A:O,15,),"")</f>
        <v>1.0449999999999999</v>
      </c>
    </row>
    <row r="1789" spans="1:13" x14ac:dyDescent="0.25">
      <c r="A1789" s="1046">
        <v>10686</v>
      </c>
      <c r="B1789" s="1047" t="s">
        <v>20296</v>
      </c>
      <c r="C1789" s="1040" t="s">
        <v>14224</v>
      </c>
      <c r="D1789" s="575">
        <f t="shared" si="60"/>
        <v>28.82</v>
      </c>
      <c r="E1789" s="598"/>
      <c r="F1789" s="580"/>
      <c r="G1789" s="580"/>
      <c r="H1789" s="580"/>
      <c r="I1789" s="1043" t="s">
        <v>20765</v>
      </c>
      <c r="L1789" s="570" t="s">
        <v>5368</v>
      </c>
      <c r="M1789" s="571">
        <f>IFERROR(VLOOKUP(L1789,REAJUSTE!A:O,15,),"")</f>
        <v>1.0449999999999999</v>
      </c>
    </row>
    <row r="1790" spans="1:13" x14ac:dyDescent="0.25">
      <c r="A1790" s="1046">
        <v>10694</v>
      </c>
      <c r="B1790" s="1047" t="s">
        <v>20297</v>
      </c>
      <c r="C1790" s="1040" t="s">
        <v>14224</v>
      </c>
      <c r="D1790" s="575">
        <f t="shared" si="60"/>
        <v>4.04</v>
      </c>
      <c r="E1790" s="598"/>
      <c r="F1790" s="580"/>
      <c r="G1790" s="580"/>
      <c r="H1790" s="580"/>
      <c r="I1790" s="1043" t="s">
        <v>20766</v>
      </c>
      <c r="L1790" s="570" t="s">
        <v>5368</v>
      </c>
      <c r="M1790" s="571">
        <f>IFERROR(VLOOKUP(L1790,REAJUSTE!A:O,15,),"")</f>
        <v>1.0449999999999999</v>
      </c>
    </row>
    <row r="1791" spans="1:13" x14ac:dyDescent="0.25">
      <c r="A1791" s="1046">
        <v>10693</v>
      </c>
      <c r="B1791" s="1047" t="s">
        <v>20298</v>
      </c>
      <c r="C1791" s="1040" t="s">
        <v>14224</v>
      </c>
      <c r="D1791" s="575">
        <f t="shared" si="60"/>
        <v>2.92</v>
      </c>
      <c r="E1791" s="598"/>
      <c r="F1791" s="580"/>
      <c r="G1791" s="580"/>
      <c r="H1791" s="580"/>
      <c r="I1791" s="1043" t="s">
        <v>20767</v>
      </c>
      <c r="L1791" s="570" t="s">
        <v>5368</v>
      </c>
      <c r="M1791" s="571">
        <f>IFERROR(VLOOKUP(L1791,REAJUSTE!A:O,15,),"")</f>
        <v>1.0449999999999999</v>
      </c>
    </row>
    <row r="1792" spans="1:13" x14ac:dyDescent="0.25">
      <c r="A1792" s="1046">
        <v>10696</v>
      </c>
      <c r="B1792" s="1047" t="s">
        <v>20299</v>
      </c>
      <c r="C1792" s="1040" t="s">
        <v>14224</v>
      </c>
      <c r="D1792" s="575">
        <f t="shared" si="60"/>
        <v>4.96</v>
      </c>
      <c r="E1792" s="598"/>
      <c r="F1792" s="580"/>
      <c r="G1792" s="580"/>
      <c r="H1792" s="580"/>
      <c r="I1792" s="1043" t="s">
        <v>20768</v>
      </c>
      <c r="L1792" s="570" t="s">
        <v>5368</v>
      </c>
      <c r="M1792" s="571">
        <f>IFERROR(VLOOKUP(L1792,REAJUSTE!A:O,15,),"")</f>
        <v>1.0449999999999999</v>
      </c>
    </row>
    <row r="1793" spans="1:13" x14ac:dyDescent="0.25">
      <c r="A1793" s="1046">
        <v>10695</v>
      </c>
      <c r="B1793" s="1047" t="s">
        <v>20300</v>
      </c>
      <c r="C1793" s="1040" t="s">
        <v>14224</v>
      </c>
      <c r="D1793" s="575">
        <f t="shared" si="60"/>
        <v>11.45</v>
      </c>
      <c r="E1793" s="598"/>
      <c r="F1793" s="580"/>
      <c r="G1793" s="580"/>
      <c r="H1793" s="580"/>
      <c r="I1793" s="1043" t="s">
        <v>20601</v>
      </c>
      <c r="L1793" s="570" t="s">
        <v>5368</v>
      </c>
      <c r="M1793" s="571">
        <f>IFERROR(VLOOKUP(L1793,REAJUSTE!A:O,15,),"")</f>
        <v>1.0449999999999999</v>
      </c>
    </row>
    <row r="1794" spans="1:13" x14ac:dyDescent="0.25">
      <c r="A1794" s="1046">
        <v>101195</v>
      </c>
      <c r="B1794" s="1047" t="s">
        <v>20301</v>
      </c>
      <c r="C1794" s="1040" t="s">
        <v>18226</v>
      </c>
      <c r="D1794" s="575">
        <f t="shared" si="60"/>
        <v>3159.75</v>
      </c>
      <c r="E1794" s="598"/>
      <c r="F1794" s="580"/>
      <c r="G1794" s="580"/>
      <c r="H1794" s="580"/>
      <c r="I1794" s="1043" t="s">
        <v>18886</v>
      </c>
      <c r="L1794" s="570" t="s">
        <v>5368</v>
      </c>
      <c r="M1794" s="571">
        <f>IFERROR(VLOOKUP(L1794,REAJUSTE!A:O,15,),"")</f>
        <v>1.0449999999999999</v>
      </c>
    </row>
    <row r="1795" spans="1:13" x14ac:dyDescent="0.25">
      <c r="A1795" s="1046">
        <v>10777</v>
      </c>
      <c r="B1795" s="1047" t="s">
        <v>20302</v>
      </c>
      <c r="C1795" s="1040" t="s">
        <v>18226</v>
      </c>
      <c r="D1795" s="575">
        <f t="shared" si="60"/>
        <v>4180.7299999999996</v>
      </c>
      <c r="E1795" s="598"/>
      <c r="F1795" s="580"/>
      <c r="G1795" s="580"/>
      <c r="H1795" s="580"/>
      <c r="I1795" s="1043" t="s">
        <v>20769</v>
      </c>
      <c r="L1795" s="570" t="s">
        <v>5368</v>
      </c>
      <c r="M1795" s="571">
        <f>IFERROR(VLOOKUP(L1795,REAJUSTE!A:O,15,),"")</f>
        <v>1.0449999999999999</v>
      </c>
    </row>
    <row r="1796" spans="1:13" x14ac:dyDescent="0.25">
      <c r="A1796" s="1046">
        <v>10011</v>
      </c>
      <c r="B1796" s="1047" t="s">
        <v>20303</v>
      </c>
      <c r="C1796" s="1040" t="s">
        <v>18226</v>
      </c>
      <c r="D1796" s="575">
        <f t="shared" si="60"/>
        <v>3352.47</v>
      </c>
      <c r="E1796" s="598"/>
      <c r="F1796" s="580"/>
      <c r="G1796" s="580"/>
      <c r="H1796" s="580"/>
      <c r="I1796" s="1043" t="s">
        <v>20770</v>
      </c>
      <c r="L1796" s="570" t="s">
        <v>5368</v>
      </c>
      <c r="M1796" s="571">
        <f>IFERROR(VLOOKUP(L1796,REAJUSTE!A:O,15,),"")</f>
        <v>1.0449999999999999</v>
      </c>
    </row>
    <row r="1797" spans="1:13" x14ac:dyDescent="0.25">
      <c r="A1797" s="1046">
        <v>10022</v>
      </c>
      <c r="B1797" s="1047" t="s">
        <v>20304</v>
      </c>
      <c r="C1797" s="1040" t="s">
        <v>18226</v>
      </c>
      <c r="D1797" s="575">
        <f t="shared" si="60"/>
        <v>4984.7299999999996</v>
      </c>
      <c r="E1797" s="598"/>
      <c r="F1797" s="580"/>
      <c r="G1797" s="580"/>
      <c r="H1797" s="580"/>
      <c r="I1797" s="1043" t="s">
        <v>18887</v>
      </c>
      <c r="L1797" s="570" t="s">
        <v>5368</v>
      </c>
      <c r="M1797" s="571">
        <f>IFERROR(VLOOKUP(L1797,REAJUSTE!A:O,15,),"")</f>
        <v>1.0449999999999999</v>
      </c>
    </row>
    <row r="1798" spans="1:13" x14ac:dyDescent="0.25">
      <c r="A1798" s="1046">
        <v>10008</v>
      </c>
      <c r="B1798" s="1047" t="s">
        <v>20305</v>
      </c>
      <c r="C1798" s="1040" t="s">
        <v>18226</v>
      </c>
      <c r="D1798" s="575">
        <f t="shared" si="60"/>
        <v>3624.41</v>
      </c>
      <c r="E1798" s="598"/>
      <c r="F1798" s="580"/>
      <c r="G1798" s="580"/>
      <c r="H1798" s="580"/>
      <c r="I1798" s="1043" t="s">
        <v>18888</v>
      </c>
      <c r="L1798" s="570" t="s">
        <v>5368</v>
      </c>
      <c r="M1798" s="571">
        <f>IFERROR(VLOOKUP(L1798,REAJUSTE!A:O,15,),"")</f>
        <v>1.0449999999999999</v>
      </c>
    </row>
    <row r="1799" spans="1:13" x14ac:dyDescent="0.25">
      <c r="A1799" s="1046">
        <v>10009</v>
      </c>
      <c r="B1799" s="1047" t="s">
        <v>20306</v>
      </c>
      <c r="C1799" s="1040" t="s">
        <v>18226</v>
      </c>
      <c r="D1799" s="575">
        <f t="shared" si="60"/>
        <v>2972.03</v>
      </c>
      <c r="E1799" s="598"/>
      <c r="F1799" s="580"/>
      <c r="G1799" s="580"/>
      <c r="H1799" s="580"/>
      <c r="I1799" s="1043" t="s">
        <v>18890</v>
      </c>
      <c r="L1799" s="570" t="s">
        <v>5368</v>
      </c>
      <c r="M1799" s="571">
        <f>IFERROR(VLOOKUP(L1799,REAJUSTE!A:O,15,),"")</f>
        <v>1.0449999999999999</v>
      </c>
    </row>
    <row r="1800" spans="1:13" x14ac:dyDescent="0.25">
      <c r="A1800" s="1046">
        <v>10020</v>
      </c>
      <c r="B1800" s="1047" t="s">
        <v>20307</v>
      </c>
      <c r="C1800" s="1040" t="s">
        <v>18226</v>
      </c>
      <c r="D1800" s="575">
        <f t="shared" si="60"/>
        <v>4405.04</v>
      </c>
      <c r="E1800" s="598"/>
      <c r="F1800" s="580"/>
      <c r="G1800" s="580"/>
      <c r="H1800" s="580"/>
      <c r="I1800" s="1043" t="s">
        <v>18889</v>
      </c>
      <c r="L1800" s="570" t="s">
        <v>5368</v>
      </c>
      <c r="M1800" s="571">
        <f>IFERROR(VLOOKUP(L1800,REAJUSTE!A:O,15,),"")</f>
        <v>1.0449999999999999</v>
      </c>
    </row>
    <row r="1801" spans="1:13" x14ac:dyDescent="0.25">
      <c r="A1801" s="1046">
        <v>10010</v>
      </c>
      <c r="B1801" s="1047" t="s">
        <v>20308</v>
      </c>
      <c r="C1801" s="1040" t="s">
        <v>18226</v>
      </c>
      <c r="D1801" s="575">
        <f t="shared" si="60"/>
        <v>3794.49</v>
      </c>
      <c r="E1801" s="598"/>
      <c r="F1801" s="580"/>
      <c r="G1801" s="580"/>
      <c r="H1801" s="580"/>
      <c r="I1801" s="1043" t="s">
        <v>18891</v>
      </c>
      <c r="L1801" s="570" t="s">
        <v>5368</v>
      </c>
      <c r="M1801" s="571">
        <f>IFERROR(VLOOKUP(L1801,REAJUSTE!A:O,15,),"")</f>
        <v>1.0449999999999999</v>
      </c>
    </row>
    <row r="1802" spans="1:13" x14ac:dyDescent="0.25">
      <c r="A1802" s="1046">
        <v>10021</v>
      </c>
      <c r="B1802" s="1047" t="s">
        <v>20309</v>
      </c>
      <c r="C1802" s="1040" t="s">
        <v>18226</v>
      </c>
      <c r="D1802" s="575">
        <f t="shared" si="60"/>
        <v>3398.84</v>
      </c>
      <c r="E1802" s="598"/>
      <c r="F1802" s="580"/>
      <c r="G1802" s="580"/>
      <c r="H1802" s="580"/>
      <c r="I1802" s="1043" t="s">
        <v>18892</v>
      </c>
      <c r="L1802" s="570" t="s">
        <v>5368</v>
      </c>
      <c r="M1802" s="571">
        <f>IFERROR(VLOOKUP(L1802,REAJUSTE!A:O,15,),"")</f>
        <v>1.0449999999999999</v>
      </c>
    </row>
    <row r="1803" spans="1:13" x14ac:dyDescent="0.25">
      <c r="A1803" s="1046">
        <v>10104</v>
      </c>
      <c r="B1803" s="1047" t="s">
        <v>20310</v>
      </c>
      <c r="C1803" s="1040" t="s">
        <v>14213</v>
      </c>
      <c r="D1803" s="575">
        <f t="shared" si="60"/>
        <v>16.5</v>
      </c>
      <c r="E1803" s="598"/>
      <c r="F1803" s="580"/>
      <c r="G1803" s="580"/>
      <c r="H1803" s="580"/>
      <c r="I1803" s="1043" t="s">
        <v>20771</v>
      </c>
      <c r="L1803" s="570" t="s">
        <v>5368</v>
      </c>
      <c r="M1803" s="571">
        <f>IFERROR(VLOOKUP(L1803,REAJUSTE!A:O,15,),"")</f>
        <v>1.0449999999999999</v>
      </c>
    </row>
    <row r="1804" spans="1:13" x14ac:dyDescent="0.25">
      <c r="A1804" s="1046">
        <v>10073</v>
      </c>
      <c r="B1804" s="1047" t="s">
        <v>20311</v>
      </c>
      <c r="C1804" s="1040" t="s">
        <v>20312</v>
      </c>
      <c r="D1804" s="575">
        <f t="shared" si="60"/>
        <v>169.37</v>
      </c>
      <c r="E1804" s="598"/>
      <c r="F1804" s="580"/>
      <c r="G1804" s="580"/>
      <c r="H1804" s="580"/>
      <c r="I1804" s="1043" t="s">
        <v>20772</v>
      </c>
      <c r="L1804" s="570" t="s">
        <v>5368</v>
      </c>
      <c r="M1804" s="571">
        <f>IFERROR(VLOOKUP(L1804,REAJUSTE!A:O,15,),"")</f>
        <v>1.0449999999999999</v>
      </c>
    </row>
    <row r="1805" spans="1:13" x14ac:dyDescent="0.25">
      <c r="A1805" s="1046">
        <v>10123</v>
      </c>
      <c r="B1805" s="1047" t="s">
        <v>20313</v>
      </c>
      <c r="C1805" s="1040" t="s">
        <v>18226</v>
      </c>
      <c r="D1805" s="575">
        <f t="shared" si="60"/>
        <v>21.22</v>
      </c>
      <c r="E1805" s="598"/>
      <c r="F1805" s="580"/>
      <c r="G1805" s="580"/>
      <c r="H1805" s="580"/>
      <c r="I1805" s="1043" t="s">
        <v>20773</v>
      </c>
      <c r="L1805" s="570" t="s">
        <v>5368</v>
      </c>
      <c r="M1805" s="571">
        <f>IFERROR(VLOOKUP(L1805,REAJUSTE!A:O,15,),"")</f>
        <v>1.0449999999999999</v>
      </c>
    </row>
    <row r="1806" spans="1:13" x14ac:dyDescent="0.25">
      <c r="A1806" s="1046">
        <v>10207</v>
      </c>
      <c r="B1806" s="1047" t="s">
        <v>20314</v>
      </c>
      <c r="C1806" s="1040" t="s">
        <v>14186</v>
      </c>
      <c r="D1806" s="575">
        <f t="shared" si="60"/>
        <v>12.9</v>
      </c>
      <c r="E1806" s="598"/>
      <c r="F1806" s="580"/>
      <c r="G1806" s="580"/>
      <c r="H1806" s="580"/>
      <c r="I1806" s="1043" t="s">
        <v>20774</v>
      </c>
      <c r="L1806" s="570" t="s">
        <v>5368</v>
      </c>
      <c r="M1806" s="571">
        <f>IFERROR(VLOOKUP(L1806,REAJUSTE!A:O,15,),"")</f>
        <v>1.0449999999999999</v>
      </c>
    </row>
    <row r="1807" spans="1:13" x14ac:dyDescent="0.25">
      <c r="A1807" s="1046">
        <v>10369</v>
      </c>
      <c r="B1807" s="1047" t="s">
        <v>20315</v>
      </c>
      <c r="C1807" s="1040" t="s">
        <v>20143</v>
      </c>
      <c r="D1807" s="575">
        <f t="shared" si="60"/>
        <v>148.69</v>
      </c>
      <c r="E1807" s="598"/>
      <c r="F1807" s="580"/>
      <c r="G1807" s="580"/>
      <c r="H1807" s="580"/>
      <c r="I1807" s="1043" t="s">
        <v>20775</v>
      </c>
      <c r="L1807" s="570" t="s">
        <v>5368</v>
      </c>
      <c r="M1807" s="571">
        <f>IFERROR(VLOOKUP(L1807,REAJUSTE!A:O,15,),"")</f>
        <v>1.0449999999999999</v>
      </c>
    </row>
    <row r="1808" spans="1:13" x14ac:dyDescent="0.25">
      <c r="A1808" s="1046">
        <v>10370</v>
      </c>
      <c r="B1808" s="1047" t="s">
        <v>20316</v>
      </c>
      <c r="C1808" s="1040" t="s">
        <v>20143</v>
      </c>
      <c r="D1808" s="575">
        <f t="shared" si="60"/>
        <v>150.51</v>
      </c>
      <c r="E1808" s="598"/>
      <c r="F1808" s="580"/>
      <c r="G1808" s="580"/>
      <c r="H1808" s="580"/>
      <c r="I1808" s="1043" t="s">
        <v>20776</v>
      </c>
      <c r="L1808" s="570" t="s">
        <v>5368</v>
      </c>
      <c r="M1808" s="571">
        <f>IFERROR(VLOOKUP(L1808,REAJUSTE!A:O,15,),"")</f>
        <v>1.0449999999999999</v>
      </c>
    </row>
    <row r="1809" spans="1:13" x14ac:dyDescent="0.25">
      <c r="A1809" s="1046">
        <v>10044</v>
      </c>
      <c r="B1809" s="1047" t="s">
        <v>20317</v>
      </c>
      <c r="C1809" s="1040" t="s">
        <v>14186</v>
      </c>
      <c r="D1809" s="575">
        <f t="shared" si="60"/>
        <v>19.62</v>
      </c>
      <c r="E1809" s="598"/>
      <c r="F1809" s="580"/>
      <c r="G1809" s="580"/>
      <c r="H1809" s="580"/>
      <c r="I1809" s="1043" t="s">
        <v>20777</v>
      </c>
      <c r="L1809" s="570" t="s">
        <v>5368</v>
      </c>
      <c r="M1809" s="571">
        <f>IFERROR(VLOOKUP(L1809,REAJUSTE!A:O,15,),"")</f>
        <v>1.0449999999999999</v>
      </c>
    </row>
    <row r="1810" spans="1:13" x14ac:dyDescent="0.25">
      <c r="A1810" s="1046">
        <v>10043</v>
      </c>
      <c r="B1810" s="1047" t="s">
        <v>20318</v>
      </c>
      <c r="C1810" s="1040" t="s">
        <v>14186</v>
      </c>
      <c r="D1810" s="575">
        <f t="shared" si="60"/>
        <v>10.11</v>
      </c>
      <c r="E1810" s="598"/>
      <c r="F1810" s="580"/>
      <c r="G1810" s="580"/>
      <c r="H1810" s="580"/>
      <c r="I1810" s="1043" t="s">
        <v>19235</v>
      </c>
      <c r="L1810" s="570" t="s">
        <v>5368</v>
      </c>
      <c r="M1810" s="571">
        <f>IFERROR(VLOOKUP(L1810,REAJUSTE!A:O,15,),"")</f>
        <v>1.0449999999999999</v>
      </c>
    </row>
    <row r="1811" spans="1:13" x14ac:dyDescent="0.25">
      <c r="A1811" s="1046">
        <v>11468</v>
      </c>
      <c r="B1811" s="1047" t="s">
        <v>20319</v>
      </c>
      <c r="C1811" s="1040" t="s">
        <v>14224</v>
      </c>
      <c r="D1811" s="575">
        <f t="shared" si="60"/>
        <v>105.82</v>
      </c>
      <c r="E1811" s="598"/>
      <c r="F1811" s="580"/>
      <c r="G1811" s="580"/>
      <c r="H1811" s="580"/>
      <c r="I1811" s="1043" t="s">
        <v>20778</v>
      </c>
      <c r="L1811" s="570" t="s">
        <v>5368</v>
      </c>
      <c r="M1811" s="571">
        <f>IFERROR(VLOOKUP(L1811,REAJUSTE!A:O,15,),"")</f>
        <v>1.0449999999999999</v>
      </c>
    </row>
    <row r="1812" spans="1:13" ht="18" x14ac:dyDescent="0.25">
      <c r="A1812" s="1044" t="s">
        <v>5354</v>
      </c>
      <c r="B1812" s="1035" t="s">
        <v>5355</v>
      </c>
      <c r="C1812" s="1036" t="s">
        <v>5356</v>
      </c>
      <c r="D1812" s="575" t="e">
        <f t="shared" si="60"/>
        <v>#VALUE!</v>
      </c>
      <c r="E1812" s="598"/>
      <c r="F1812" s="580"/>
      <c r="G1812" s="580"/>
      <c r="H1812" s="580"/>
      <c r="I1812" s="1044" t="s">
        <v>5357</v>
      </c>
      <c r="L1812" s="570" t="s">
        <v>5368</v>
      </c>
      <c r="M1812" s="571">
        <f>IFERROR(VLOOKUP(L1812,REAJUSTE!A:O,15,),"")</f>
        <v>1.0449999999999999</v>
      </c>
    </row>
    <row r="1813" spans="1:13" x14ac:dyDescent="0.25">
      <c r="A1813" s="1046">
        <v>11469</v>
      </c>
      <c r="B1813" s="1047" t="s">
        <v>20320</v>
      </c>
      <c r="C1813" s="1040" t="s">
        <v>14224</v>
      </c>
      <c r="D1813" s="575">
        <f t="shared" si="60"/>
        <v>129.58000000000001</v>
      </c>
      <c r="E1813" s="598"/>
      <c r="F1813" s="580"/>
      <c r="G1813" s="580"/>
      <c r="H1813" s="580"/>
      <c r="I1813" s="1043" t="s">
        <v>20779</v>
      </c>
      <c r="L1813" s="570" t="s">
        <v>5368</v>
      </c>
      <c r="M1813" s="571">
        <f>IFERROR(VLOOKUP(L1813,REAJUSTE!A:O,15,),"")</f>
        <v>1.0449999999999999</v>
      </c>
    </row>
    <row r="1814" spans="1:13" x14ac:dyDescent="0.25">
      <c r="A1814" s="1046">
        <v>11470</v>
      </c>
      <c r="B1814" s="1047" t="s">
        <v>20321</v>
      </c>
      <c r="C1814" s="1040" t="s">
        <v>14224</v>
      </c>
      <c r="D1814" s="575">
        <f t="shared" si="60"/>
        <v>226.95</v>
      </c>
      <c r="E1814" s="598"/>
      <c r="F1814" s="580"/>
      <c r="G1814" s="580"/>
      <c r="H1814" s="580"/>
      <c r="I1814" s="1043" t="s">
        <v>20780</v>
      </c>
      <c r="L1814" s="570" t="s">
        <v>5368</v>
      </c>
      <c r="M1814" s="571">
        <f>IFERROR(VLOOKUP(L1814,REAJUSTE!A:O,15,),"")</f>
        <v>1.0449999999999999</v>
      </c>
    </row>
    <row r="1815" spans="1:13" x14ac:dyDescent="0.25">
      <c r="A1815" s="1046">
        <v>10720</v>
      </c>
      <c r="B1815" s="1047" t="s">
        <v>20322</v>
      </c>
      <c r="C1815" s="1040" t="s">
        <v>18353</v>
      </c>
      <c r="D1815" s="575">
        <f t="shared" si="60"/>
        <v>15.75</v>
      </c>
      <c r="E1815" s="598"/>
      <c r="F1815" s="580"/>
      <c r="G1815" s="580"/>
      <c r="H1815" s="580"/>
      <c r="I1815" s="1043" t="s">
        <v>20096</v>
      </c>
      <c r="L1815" s="570" t="s">
        <v>5368</v>
      </c>
      <c r="M1815" s="571">
        <f>IFERROR(VLOOKUP(L1815,REAJUSTE!A:O,15,),"")</f>
        <v>1.0449999999999999</v>
      </c>
    </row>
    <row r="1816" spans="1:13" x14ac:dyDescent="0.25">
      <c r="A1816" s="1046">
        <v>10078</v>
      </c>
      <c r="B1816" s="1047" t="s">
        <v>20323</v>
      </c>
      <c r="C1816" s="1040" t="s">
        <v>14186</v>
      </c>
      <c r="D1816" s="575">
        <f t="shared" si="60"/>
        <v>9.43</v>
      </c>
      <c r="E1816" s="598"/>
      <c r="F1816" s="580"/>
      <c r="G1816" s="580"/>
      <c r="H1816" s="580"/>
      <c r="I1816" s="1043" t="s">
        <v>18862</v>
      </c>
      <c r="L1816" s="570" t="s">
        <v>5368</v>
      </c>
      <c r="M1816" s="571">
        <f>IFERROR(VLOOKUP(L1816,REAJUSTE!A:O,15,),"")</f>
        <v>1.0449999999999999</v>
      </c>
    </row>
    <row r="1817" spans="1:13" x14ac:dyDescent="0.25">
      <c r="A1817" s="1046">
        <v>11531</v>
      </c>
      <c r="B1817" s="1047" t="s">
        <v>20324</v>
      </c>
      <c r="C1817" s="1040" t="s">
        <v>18353</v>
      </c>
      <c r="D1817" s="575">
        <f t="shared" si="60"/>
        <v>16.63</v>
      </c>
      <c r="E1817" s="598"/>
      <c r="F1817" s="580"/>
      <c r="G1817" s="580"/>
      <c r="H1817" s="580"/>
      <c r="I1817" s="1043" t="s">
        <v>20781</v>
      </c>
      <c r="L1817" s="570" t="s">
        <v>5368</v>
      </c>
      <c r="M1817" s="571">
        <f>IFERROR(VLOOKUP(L1817,REAJUSTE!A:O,15,),"")</f>
        <v>1.0449999999999999</v>
      </c>
    </row>
    <row r="1818" spans="1:13" x14ac:dyDescent="0.25">
      <c r="A1818" s="1046">
        <v>10042</v>
      </c>
      <c r="B1818" s="1047" t="s">
        <v>20325</v>
      </c>
      <c r="C1818" s="1040" t="s">
        <v>14224</v>
      </c>
      <c r="D1818" s="575">
        <f t="shared" si="60"/>
        <v>2.5</v>
      </c>
      <c r="E1818" s="598"/>
      <c r="F1818" s="580"/>
      <c r="G1818" s="580"/>
      <c r="H1818" s="580"/>
      <c r="I1818" s="1043" t="s">
        <v>20782</v>
      </c>
      <c r="L1818" s="570" t="s">
        <v>5368</v>
      </c>
      <c r="M1818" s="571">
        <f>IFERROR(VLOOKUP(L1818,REAJUSTE!A:O,15,),"")</f>
        <v>1.0449999999999999</v>
      </c>
    </row>
    <row r="1819" spans="1:13" x14ac:dyDescent="0.25">
      <c r="A1819" s="1046">
        <v>10098</v>
      </c>
      <c r="B1819" s="1047" t="s">
        <v>20326</v>
      </c>
      <c r="C1819" s="1040" t="s">
        <v>18226</v>
      </c>
      <c r="D1819" s="575">
        <f t="shared" si="60"/>
        <v>150.37</v>
      </c>
      <c r="E1819" s="598"/>
      <c r="F1819" s="580"/>
      <c r="G1819" s="580"/>
      <c r="H1819" s="580"/>
      <c r="I1819" s="1043" t="s">
        <v>20783</v>
      </c>
      <c r="L1819" s="570" t="s">
        <v>5368</v>
      </c>
      <c r="M1819" s="571">
        <f>IFERROR(VLOOKUP(L1819,REAJUSTE!A:O,15,),"")</f>
        <v>1.0449999999999999</v>
      </c>
    </row>
    <row r="1820" spans="1:13" x14ac:dyDescent="0.25">
      <c r="A1820" s="1046">
        <v>11516</v>
      </c>
      <c r="B1820" s="1047" t="s">
        <v>20327</v>
      </c>
      <c r="C1820" s="1040" t="s">
        <v>14224</v>
      </c>
      <c r="D1820" s="575">
        <f t="shared" si="60"/>
        <v>269.07</v>
      </c>
      <c r="E1820" s="598"/>
      <c r="F1820" s="580"/>
      <c r="G1820" s="580"/>
      <c r="H1820" s="580"/>
      <c r="I1820" s="1043" t="s">
        <v>20784</v>
      </c>
      <c r="L1820" s="570" t="s">
        <v>5368</v>
      </c>
      <c r="M1820" s="571">
        <f>IFERROR(VLOOKUP(L1820,REAJUSTE!A:O,15,),"")</f>
        <v>1.0449999999999999</v>
      </c>
    </row>
    <row r="1821" spans="1:13" x14ac:dyDescent="0.25">
      <c r="A1821" s="1046">
        <v>10773</v>
      </c>
      <c r="B1821" s="1047" t="s">
        <v>20328</v>
      </c>
      <c r="C1821" s="1040" t="s">
        <v>14224</v>
      </c>
      <c r="D1821" s="575">
        <f t="shared" si="60"/>
        <v>5.14</v>
      </c>
      <c r="E1821" s="598"/>
      <c r="F1821" s="580"/>
      <c r="G1821" s="580"/>
      <c r="H1821" s="580"/>
      <c r="I1821" s="1043" t="s">
        <v>20785</v>
      </c>
      <c r="L1821" s="570" t="s">
        <v>5368</v>
      </c>
      <c r="M1821" s="571">
        <f>IFERROR(VLOOKUP(L1821,REAJUSTE!A:O,15,),"")</f>
        <v>1.0449999999999999</v>
      </c>
    </row>
    <row r="1822" spans="1:13" x14ac:dyDescent="0.25">
      <c r="A1822" s="1046">
        <v>11009</v>
      </c>
      <c r="B1822" s="1047" t="s">
        <v>20329</v>
      </c>
      <c r="C1822" s="1040" t="s">
        <v>14224</v>
      </c>
      <c r="D1822" s="575">
        <f t="shared" si="60"/>
        <v>3.66</v>
      </c>
      <c r="E1822" s="598"/>
      <c r="F1822" s="580"/>
      <c r="G1822" s="580"/>
      <c r="H1822" s="580"/>
      <c r="I1822" s="1043" t="s">
        <v>18349</v>
      </c>
      <c r="L1822" s="570" t="s">
        <v>5368</v>
      </c>
      <c r="M1822" s="571">
        <f>IFERROR(VLOOKUP(L1822,REAJUSTE!A:O,15,),"")</f>
        <v>1.0449999999999999</v>
      </c>
    </row>
    <row r="1823" spans="1:13" x14ac:dyDescent="0.25">
      <c r="A1823" s="1046">
        <v>10744</v>
      </c>
      <c r="B1823" s="1047" t="s">
        <v>20330</v>
      </c>
      <c r="C1823" s="1040" t="s">
        <v>14224</v>
      </c>
      <c r="D1823" s="575">
        <f t="shared" si="60"/>
        <v>4.6500000000000004</v>
      </c>
      <c r="E1823" s="598"/>
      <c r="F1823" s="580"/>
      <c r="G1823" s="580"/>
      <c r="H1823" s="580"/>
      <c r="I1823" s="1043" t="s">
        <v>20786</v>
      </c>
      <c r="L1823" s="570" t="s">
        <v>5368</v>
      </c>
      <c r="M1823" s="571">
        <f>IFERROR(VLOOKUP(L1823,REAJUSTE!A:O,15,),"")</f>
        <v>1.0449999999999999</v>
      </c>
    </row>
    <row r="1824" spans="1:13" x14ac:dyDescent="0.25">
      <c r="A1824" s="1046">
        <v>11472</v>
      </c>
      <c r="B1824" s="1047" t="s">
        <v>20331</v>
      </c>
      <c r="C1824" s="1040" t="s">
        <v>20145</v>
      </c>
      <c r="D1824" s="575">
        <f t="shared" si="60"/>
        <v>11.39</v>
      </c>
      <c r="E1824" s="598"/>
      <c r="F1824" s="580"/>
      <c r="G1824" s="580"/>
      <c r="H1824" s="580"/>
      <c r="I1824" s="1043" t="s">
        <v>20787</v>
      </c>
      <c r="L1824" s="570" t="s">
        <v>5368</v>
      </c>
      <c r="M1824" s="571">
        <f>IFERROR(VLOOKUP(L1824,REAJUSTE!A:O,15,),"")</f>
        <v>1.0449999999999999</v>
      </c>
    </row>
    <row r="1825" spans="1:13" x14ac:dyDescent="0.25">
      <c r="A1825" s="1046">
        <v>11260</v>
      </c>
      <c r="B1825" s="1047" t="s">
        <v>20332</v>
      </c>
      <c r="C1825" s="1040" t="s">
        <v>20121</v>
      </c>
      <c r="D1825" s="575">
        <f t="shared" si="60"/>
        <v>35.81</v>
      </c>
      <c r="E1825" s="598"/>
      <c r="F1825" s="580"/>
      <c r="G1825" s="580"/>
      <c r="H1825" s="580"/>
      <c r="I1825" s="1043" t="s">
        <v>20788</v>
      </c>
      <c r="L1825" s="570" t="s">
        <v>5368</v>
      </c>
      <c r="M1825" s="571">
        <f>IFERROR(VLOOKUP(L1825,REAJUSTE!A:O,15,),"")</f>
        <v>1.0449999999999999</v>
      </c>
    </row>
    <row r="1826" spans="1:13" x14ac:dyDescent="0.25">
      <c r="A1826" s="1046">
        <v>10786</v>
      </c>
      <c r="B1826" s="1047" t="s">
        <v>20333</v>
      </c>
      <c r="C1826" s="1040" t="s">
        <v>14213</v>
      </c>
      <c r="D1826" s="575">
        <f t="shared" si="60"/>
        <v>9.6999999999999993</v>
      </c>
      <c r="E1826" s="598"/>
      <c r="F1826" s="580"/>
      <c r="G1826" s="580"/>
      <c r="H1826" s="580"/>
      <c r="I1826" s="1043" t="s">
        <v>19688</v>
      </c>
      <c r="L1826" s="570" t="s">
        <v>5368</v>
      </c>
      <c r="M1826" s="571">
        <f>IFERROR(VLOOKUP(L1826,REAJUSTE!A:O,15,),"")</f>
        <v>1.0449999999999999</v>
      </c>
    </row>
    <row r="1827" spans="1:13" x14ac:dyDescent="0.25">
      <c r="A1827" s="1046">
        <v>10158</v>
      </c>
      <c r="B1827" s="1047" t="s">
        <v>20334</v>
      </c>
      <c r="C1827" s="1040" t="s">
        <v>18086</v>
      </c>
      <c r="D1827" s="575">
        <f t="shared" si="60"/>
        <v>416.92</v>
      </c>
      <c r="E1827" s="598"/>
      <c r="F1827" s="580"/>
      <c r="G1827" s="580"/>
      <c r="H1827" s="580"/>
      <c r="I1827" s="1043" t="s">
        <v>20789</v>
      </c>
      <c r="L1827" s="570" t="s">
        <v>5368</v>
      </c>
      <c r="M1827" s="571">
        <f>IFERROR(VLOOKUP(L1827,REAJUSTE!A:O,15,),"")</f>
        <v>1.0449999999999999</v>
      </c>
    </row>
    <row r="1828" spans="1:13" x14ac:dyDescent="0.25">
      <c r="A1828" s="1046">
        <v>10157</v>
      </c>
      <c r="B1828" s="1047" t="s">
        <v>20335</v>
      </c>
      <c r="C1828" s="1040" t="s">
        <v>18086</v>
      </c>
      <c r="D1828" s="575">
        <f t="shared" si="60"/>
        <v>778.67</v>
      </c>
      <c r="E1828" s="598"/>
      <c r="F1828" s="580"/>
      <c r="G1828" s="580"/>
      <c r="H1828" s="580"/>
      <c r="I1828" s="1043" t="s">
        <v>20790</v>
      </c>
      <c r="L1828" s="570" t="s">
        <v>5368</v>
      </c>
      <c r="M1828" s="571">
        <f>IFERROR(VLOOKUP(L1828,REAJUSTE!A:O,15,),"")</f>
        <v>1.0449999999999999</v>
      </c>
    </row>
    <row r="1829" spans="1:13" x14ac:dyDescent="0.25">
      <c r="A1829" s="1046">
        <v>10155</v>
      </c>
      <c r="B1829" s="1047" t="s">
        <v>20336</v>
      </c>
      <c r="C1829" s="1040" t="s">
        <v>18086</v>
      </c>
      <c r="D1829" s="575">
        <f t="shared" si="60"/>
        <v>468.93</v>
      </c>
      <c r="E1829" s="598"/>
      <c r="F1829" s="580"/>
      <c r="G1829" s="580"/>
      <c r="H1829" s="580"/>
      <c r="I1829" s="1043" t="s">
        <v>20791</v>
      </c>
      <c r="L1829" s="570" t="s">
        <v>5368</v>
      </c>
      <c r="M1829" s="571">
        <f>IFERROR(VLOOKUP(L1829,REAJUSTE!A:O,15,),"")</f>
        <v>1.0449999999999999</v>
      </c>
    </row>
    <row r="1830" spans="1:13" x14ac:dyDescent="0.25">
      <c r="A1830" s="1046">
        <v>10156</v>
      </c>
      <c r="B1830" s="1047" t="s">
        <v>20337</v>
      </c>
      <c r="C1830" s="1040" t="s">
        <v>18086</v>
      </c>
      <c r="D1830" s="575">
        <f t="shared" si="60"/>
        <v>350.89</v>
      </c>
      <c r="E1830" s="598"/>
      <c r="F1830" s="580"/>
      <c r="G1830" s="580"/>
      <c r="H1830" s="580"/>
      <c r="I1830" s="1043" t="s">
        <v>20792</v>
      </c>
      <c r="L1830" s="570" t="s">
        <v>5368</v>
      </c>
      <c r="M1830" s="571">
        <f>IFERROR(VLOOKUP(L1830,REAJUSTE!A:O,15,),"")</f>
        <v>1.0449999999999999</v>
      </c>
    </row>
    <row r="1831" spans="1:13" x14ac:dyDescent="0.25">
      <c r="A1831" s="1046">
        <v>10176</v>
      </c>
      <c r="B1831" s="1047" t="s">
        <v>20338</v>
      </c>
      <c r="C1831" s="1040" t="s">
        <v>18088</v>
      </c>
      <c r="D1831" s="575">
        <f t="shared" si="60"/>
        <v>185.63</v>
      </c>
      <c r="E1831" s="598"/>
      <c r="F1831" s="580"/>
      <c r="G1831" s="580"/>
      <c r="H1831" s="580"/>
      <c r="I1831" s="1043" t="s">
        <v>20793</v>
      </c>
      <c r="L1831" s="570" t="s">
        <v>5368</v>
      </c>
      <c r="M1831" s="571">
        <f>IFERROR(VLOOKUP(L1831,REAJUSTE!A:O,15,),"")</f>
        <v>1.0449999999999999</v>
      </c>
    </row>
    <row r="1832" spans="1:13" x14ac:dyDescent="0.25">
      <c r="A1832" s="1046">
        <v>10853</v>
      </c>
      <c r="B1832" s="1047" t="s">
        <v>20339</v>
      </c>
      <c r="C1832" s="1040" t="s">
        <v>18086</v>
      </c>
      <c r="D1832" s="575">
        <f t="shared" si="60"/>
        <v>427.06</v>
      </c>
      <c r="E1832" s="598"/>
      <c r="F1832" s="580"/>
      <c r="G1832" s="580"/>
      <c r="H1832" s="580"/>
      <c r="I1832" s="1043" t="s">
        <v>20794</v>
      </c>
      <c r="L1832" s="570" t="s">
        <v>5368</v>
      </c>
      <c r="M1832" s="571">
        <f>IFERROR(VLOOKUP(L1832,REAJUSTE!A:O,15,),"")</f>
        <v>1.0449999999999999</v>
      </c>
    </row>
    <row r="1833" spans="1:13" x14ac:dyDescent="0.25">
      <c r="A1833" s="1046">
        <v>10859</v>
      </c>
      <c r="B1833" s="1047" t="s">
        <v>14212</v>
      </c>
      <c r="C1833" s="1040" t="s">
        <v>14213</v>
      </c>
      <c r="D1833" s="575">
        <f t="shared" si="60"/>
        <v>5.84</v>
      </c>
      <c r="E1833" s="598"/>
      <c r="F1833" s="580"/>
      <c r="G1833" s="580"/>
      <c r="H1833" s="580"/>
      <c r="I1833" s="1043" t="s">
        <v>20795</v>
      </c>
      <c r="L1833" s="570" t="s">
        <v>5368</v>
      </c>
      <c r="M1833" s="571">
        <f>IFERROR(VLOOKUP(L1833,REAJUSTE!A:O,15,),"")</f>
        <v>1.0449999999999999</v>
      </c>
    </row>
    <row r="1834" spans="1:13" x14ac:dyDescent="0.25">
      <c r="A1834" s="1046">
        <v>10041</v>
      </c>
      <c r="B1834" s="1047" t="s">
        <v>20340</v>
      </c>
      <c r="C1834" s="1040" t="s">
        <v>18353</v>
      </c>
      <c r="D1834" s="575">
        <f t="shared" si="60"/>
        <v>12.52</v>
      </c>
      <c r="E1834" s="598"/>
      <c r="F1834" s="580"/>
      <c r="G1834" s="580"/>
      <c r="H1834" s="580"/>
      <c r="I1834" s="1043" t="s">
        <v>20755</v>
      </c>
      <c r="L1834" s="570" t="s">
        <v>5368</v>
      </c>
      <c r="M1834" s="571">
        <f>IFERROR(VLOOKUP(L1834,REAJUSTE!A:O,15,),"")</f>
        <v>1.0449999999999999</v>
      </c>
    </row>
    <row r="1835" spans="1:13" x14ac:dyDescent="0.25">
      <c r="A1835" s="1046">
        <v>10852</v>
      </c>
      <c r="B1835" s="1047" t="s">
        <v>20341</v>
      </c>
      <c r="C1835" s="1040" t="s">
        <v>14224</v>
      </c>
      <c r="D1835" s="575">
        <f t="shared" si="60"/>
        <v>5.18</v>
      </c>
      <c r="E1835" s="598"/>
      <c r="F1835" s="580"/>
      <c r="G1835" s="580"/>
      <c r="H1835" s="580"/>
      <c r="I1835" s="1043" t="s">
        <v>20796</v>
      </c>
      <c r="L1835" s="570" t="s">
        <v>5368</v>
      </c>
      <c r="M1835" s="571">
        <f>IFERROR(VLOOKUP(L1835,REAJUSTE!A:O,15,),"")</f>
        <v>1.0449999999999999</v>
      </c>
    </row>
    <row r="1836" spans="1:13" x14ac:dyDescent="0.25">
      <c r="A1836" s="1046">
        <v>10848</v>
      </c>
      <c r="B1836" s="1047" t="s">
        <v>20342</v>
      </c>
      <c r="C1836" s="1040" t="s">
        <v>18088</v>
      </c>
      <c r="D1836" s="575">
        <f t="shared" si="60"/>
        <v>53.08</v>
      </c>
      <c r="E1836" s="598"/>
      <c r="F1836" s="580"/>
      <c r="G1836" s="580"/>
      <c r="H1836" s="580"/>
      <c r="I1836" s="1043" t="s">
        <v>20797</v>
      </c>
      <c r="L1836" s="570" t="s">
        <v>5368</v>
      </c>
      <c r="M1836" s="571">
        <f>IFERROR(VLOOKUP(L1836,REAJUSTE!A:O,15,),"")</f>
        <v>1.0449999999999999</v>
      </c>
    </row>
    <row r="1837" spans="1:13" x14ac:dyDescent="0.25">
      <c r="A1837" s="1046">
        <v>10851</v>
      </c>
      <c r="B1837" s="1047" t="s">
        <v>20343</v>
      </c>
      <c r="C1837" s="1040" t="s">
        <v>18088</v>
      </c>
      <c r="D1837" s="575">
        <f t="shared" si="60"/>
        <v>17.079999999999998</v>
      </c>
      <c r="E1837" s="598"/>
      <c r="F1837" s="580"/>
      <c r="G1837" s="580"/>
      <c r="H1837" s="580"/>
      <c r="I1837" s="1043" t="s">
        <v>20798</v>
      </c>
      <c r="L1837" s="570" t="s">
        <v>5368</v>
      </c>
      <c r="M1837" s="571">
        <f>IFERROR(VLOOKUP(L1837,REAJUSTE!A:O,15,),"")</f>
        <v>1.0449999999999999</v>
      </c>
    </row>
    <row r="1838" spans="1:13" x14ac:dyDescent="0.25">
      <c r="A1838" s="1046">
        <v>10850</v>
      </c>
      <c r="B1838" s="1047" t="s">
        <v>20344</v>
      </c>
      <c r="C1838" s="1040" t="s">
        <v>18088</v>
      </c>
      <c r="D1838" s="575">
        <f t="shared" si="60"/>
        <v>20.93</v>
      </c>
      <c r="E1838" s="598"/>
      <c r="F1838" s="580"/>
      <c r="G1838" s="580"/>
      <c r="H1838" s="580"/>
      <c r="I1838" s="1043" t="s">
        <v>20799</v>
      </c>
      <c r="L1838" s="570" t="s">
        <v>5368</v>
      </c>
      <c r="M1838" s="571">
        <f>IFERROR(VLOOKUP(L1838,REAJUSTE!A:O,15,),"")</f>
        <v>1.0449999999999999</v>
      </c>
    </row>
    <row r="1839" spans="1:13" x14ac:dyDescent="0.25">
      <c r="A1839" s="1046">
        <v>10849</v>
      </c>
      <c r="B1839" s="1047" t="s">
        <v>20345</v>
      </c>
      <c r="C1839" s="1040" t="s">
        <v>18088</v>
      </c>
      <c r="D1839" s="575">
        <f t="shared" si="60"/>
        <v>22.67</v>
      </c>
      <c r="E1839" s="598"/>
      <c r="F1839" s="580"/>
      <c r="G1839" s="580"/>
      <c r="H1839" s="580"/>
      <c r="I1839" s="1043" t="s">
        <v>20800</v>
      </c>
      <c r="L1839" s="570" t="s">
        <v>5368</v>
      </c>
      <c r="M1839" s="571">
        <f>IFERROR(VLOOKUP(L1839,REAJUSTE!A:O,15,),"")</f>
        <v>1.0449999999999999</v>
      </c>
    </row>
    <row r="1840" spans="1:13" ht="18" x14ac:dyDescent="0.25">
      <c r="A1840" s="1046">
        <v>102592</v>
      </c>
      <c r="B1840" s="1047" t="s">
        <v>20346</v>
      </c>
      <c r="C1840" s="1040" t="s">
        <v>18747</v>
      </c>
      <c r="D1840" s="575">
        <f t="shared" si="60"/>
        <v>17.079999999999998</v>
      </c>
      <c r="E1840" s="598"/>
      <c r="F1840" s="580"/>
      <c r="G1840" s="580"/>
      <c r="H1840" s="580"/>
      <c r="I1840" s="1043" t="s">
        <v>20798</v>
      </c>
      <c r="L1840" s="570" t="s">
        <v>5368</v>
      </c>
      <c r="M1840" s="571">
        <f>IFERROR(VLOOKUP(L1840,REAJUSTE!A:O,15,),"")</f>
        <v>1.0449999999999999</v>
      </c>
    </row>
    <row r="1841" spans="1:13" ht="27" x14ac:dyDescent="0.25">
      <c r="A1841" s="1046">
        <v>102591</v>
      </c>
      <c r="B1841" s="1048" t="s">
        <v>20347</v>
      </c>
      <c r="C1841" s="1040" t="s">
        <v>18747</v>
      </c>
      <c r="D1841" s="575">
        <f t="shared" si="60"/>
        <v>20.93</v>
      </c>
      <c r="E1841" s="598"/>
      <c r="F1841" s="580"/>
      <c r="G1841" s="580"/>
      <c r="H1841" s="580"/>
      <c r="I1841" s="1043" t="s">
        <v>20799</v>
      </c>
      <c r="L1841" s="570" t="s">
        <v>5368</v>
      </c>
      <c r="M1841" s="571">
        <f>IFERROR(VLOOKUP(L1841,REAJUSTE!A:O,15,),"")</f>
        <v>1.0449999999999999</v>
      </c>
    </row>
    <row r="1842" spans="1:13" ht="27" x14ac:dyDescent="0.25">
      <c r="A1842" s="1046">
        <v>102593</v>
      </c>
      <c r="B1842" s="1048" t="s">
        <v>20348</v>
      </c>
      <c r="C1842" s="1040" t="s">
        <v>18747</v>
      </c>
      <c r="D1842" s="575">
        <f t="shared" si="60"/>
        <v>23.5</v>
      </c>
      <c r="E1842" s="598"/>
      <c r="F1842" s="580"/>
      <c r="G1842" s="580"/>
      <c r="H1842" s="580"/>
      <c r="I1842" s="1043" t="s">
        <v>20801</v>
      </c>
      <c r="L1842" s="570" t="s">
        <v>5368</v>
      </c>
      <c r="M1842" s="571">
        <f>IFERROR(VLOOKUP(L1842,REAJUSTE!A:O,15,),"")</f>
        <v>1.0449999999999999</v>
      </c>
    </row>
    <row r="1843" spans="1:13" x14ac:dyDescent="0.25">
      <c r="A1843" s="1046">
        <v>10719</v>
      </c>
      <c r="B1843" s="1047" t="s">
        <v>20349</v>
      </c>
      <c r="C1843" s="1040" t="s">
        <v>18088</v>
      </c>
      <c r="D1843" s="575">
        <f t="shared" si="60"/>
        <v>38.04</v>
      </c>
      <c r="E1843" s="598"/>
      <c r="F1843" s="580"/>
      <c r="G1843" s="580"/>
      <c r="H1843" s="580"/>
      <c r="I1843" s="1043" t="s">
        <v>20802</v>
      </c>
      <c r="L1843" s="570" t="s">
        <v>5368</v>
      </c>
      <c r="M1843" s="571">
        <f>IFERROR(VLOOKUP(L1843,REAJUSTE!A:O,15,),"")</f>
        <v>1.0449999999999999</v>
      </c>
    </row>
    <row r="1844" spans="1:13" x14ac:dyDescent="0.25">
      <c r="A1844" s="1046">
        <v>10334</v>
      </c>
      <c r="B1844" s="1047" t="s">
        <v>20350</v>
      </c>
      <c r="C1844" s="1040" t="s">
        <v>18088</v>
      </c>
      <c r="D1844" s="575">
        <f t="shared" si="60"/>
        <v>64.08</v>
      </c>
      <c r="E1844" s="598"/>
      <c r="F1844" s="580"/>
      <c r="G1844" s="580"/>
      <c r="H1844" s="580"/>
      <c r="I1844" s="1043" t="s">
        <v>20803</v>
      </c>
      <c r="L1844" s="570" t="s">
        <v>5368</v>
      </c>
      <c r="M1844" s="571">
        <f>IFERROR(VLOOKUP(L1844,REAJUSTE!A:O,15,),"")</f>
        <v>1.0449999999999999</v>
      </c>
    </row>
    <row r="1845" spans="1:13" x14ac:dyDescent="0.25">
      <c r="A1845" s="1046">
        <v>10569</v>
      </c>
      <c r="B1845" s="1047" t="s">
        <v>20351</v>
      </c>
      <c r="C1845" s="1040" t="s">
        <v>18088</v>
      </c>
      <c r="D1845" s="575">
        <f t="shared" si="60"/>
        <v>13.06</v>
      </c>
      <c r="E1845" s="598"/>
      <c r="F1845" s="580"/>
      <c r="G1845" s="580"/>
      <c r="H1845" s="580"/>
      <c r="I1845" s="1043" t="s">
        <v>20804</v>
      </c>
      <c r="L1845" s="570" t="s">
        <v>5368</v>
      </c>
      <c r="M1845" s="571">
        <f>IFERROR(VLOOKUP(L1845,REAJUSTE!A:O,15,),"")</f>
        <v>1.0449999999999999</v>
      </c>
    </row>
    <row r="1846" spans="1:13" x14ac:dyDescent="0.25">
      <c r="A1846" s="1046">
        <v>10137</v>
      </c>
      <c r="B1846" s="1047" t="s">
        <v>20352</v>
      </c>
      <c r="C1846" s="1040" t="s">
        <v>18353</v>
      </c>
      <c r="D1846" s="575">
        <f t="shared" si="60"/>
        <v>14.15</v>
      </c>
      <c r="E1846" s="598"/>
      <c r="F1846" s="580"/>
      <c r="G1846" s="580"/>
      <c r="H1846" s="580"/>
      <c r="I1846" s="1043" t="s">
        <v>20805</v>
      </c>
      <c r="L1846" s="570" t="s">
        <v>5368</v>
      </c>
      <c r="M1846" s="571">
        <f>IFERROR(VLOOKUP(L1846,REAJUSTE!A:O,15,),"")</f>
        <v>1.0449999999999999</v>
      </c>
    </row>
    <row r="1847" spans="1:13" x14ac:dyDescent="0.25">
      <c r="A1847" s="1046">
        <v>10629</v>
      </c>
      <c r="B1847" s="1047" t="s">
        <v>20353</v>
      </c>
      <c r="C1847" s="1040" t="s">
        <v>18353</v>
      </c>
      <c r="D1847" s="575">
        <f t="shared" ref="D1847:D1910" si="61">TRUNC(I1847*M1847,2)</f>
        <v>24.36</v>
      </c>
      <c r="E1847" s="598"/>
      <c r="F1847" s="580"/>
      <c r="G1847" s="580"/>
      <c r="H1847" s="580"/>
      <c r="I1847" s="1043" t="s">
        <v>20806</v>
      </c>
      <c r="L1847" s="570" t="s">
        <v>5368</v>
      </c>
      <c r="M1847" s="571">
        <f>IFERROR(VLOOKUP(L1847,REAJUSTE!A:O,15,),"")</f>
        <v>1.0449999999999999</v>
      </c>
    </row>
    <row r="1848" spans="1:13" x14ac:dyDescent="0.25">
      <c r="A1848" s="1046">
        <v>10782</v>
      </c>
      <c r="B1848" s="1047" t="s">
        <v>20354</v>
      </c>
      <c r="C1848" s="1040" t="s">
        <v>14186</v>
      </c>
      <c r="D1848" s="575">
        <f t="shared" si="61"/>
        <v>590.95000000000005</v>
      </c>
      <c r="E1848" s="598"/>
      <c r="F1848" s="580"/>
      <c r="G1848" s="580"/>
      <c r="H1848" s="580"/>
      <c r="I1848" s="1043" t="s">
        <v>20807</v>
      </c>
      <c r="L1848" s="570" t="s">
        <v>5368</v>
      </c>
      <c r="M1848" s="571">
        <f>IFERROR(VLOOKUP(L1848,REAJUSTE!A:O,15,),"")</f>
        <v>1.0449999999999999</v>
      </c>
    </row>
    <row r="1849" spans="1:13" x14ac:dyDescent="0.25">
      <c r="A1849" s="1046">
        <v>10255</v>
      </c>
      <c r="B1849" s="1047" t="s">
        <v>20355</v>
      </c>
      <c r="C1849" s="1040" t="s">
        <v>20233</v>
      </c>
      <c r="D1849" s="575">
        <f t="shared" si="61"/>
        <v>151.52000000000001</v>
      </c>
      <c r="E1849" s="598"/>
      <c r="F1849" s="580"/>
      <c r="G1849" s="580"/>
      <c r="H1849" s="580"/>
      <c r="I1849" s="1043" t="s">
        <v>20808</v>
      </c>
      <c r="L1849" s="570" t="s">
        <v>5368</v>
      </c>
      <c r="M1849" s="571">
        <f>IFERROR(VLOOKUP(L1849,REAJUSTE!A:O,15,),"")</f>
        <v>1.0449999999999999</v>
      </c>
    </row>
    <row r="1850" spans="1:13" x14ac:dyDescent="0.25">
      <c r="A1850" s="1046">
        <v>11478</v>
      </c>
      <c r="B1850" s="1047" t="s">
        <v>20356</v>
      </c>
      <c r="C1850" s="1040" t="s">
        <v>14186</v>
      </c>
      <c r="D1850" s="575">
        <f t="shared" si="61"/>
        <v>4886.96</v>
      </c>
      <c r="E1850" s="598"/>
      <c r="F1850" s="580"/>
      <c r="G1850" s="580"/>
      <c r="H1850" s="580"/>
      <c r="I1850" s="1043" t="s">
        <v>20809</v>
      </c>
      <c r="L1850" s="570" t="s">
        <v>5368</v>
      </c>
      <c r="M1850" s="571">
        <f>IFERROR(VLOOKUP(L1850,REAJUSTE!A:O,15,),"")</f>
        <v>1.0449999999999999</v>
      </c>
    </row>
    <row r="1851" spans="1:13" x14ac:dyDescent="0.25">
      <c r="A1851" s="1046">
        <v>11480</v>
      </c>
      <c r="B1851" s="1047" t="s">
        <v>20357</v>
      </c>
      <c r="C1851" s="1040" t="s">
        <v>14186</v>
      </c>
      <c r="D1851" s="575">
        <f t="shared" si="61"/>
        <v>1884.46</v>
      </c>
      <c r="E1851" s="598"/>
      <c r="F1851" s="580"/>
      <c r="G1851" s="580"/>
      <c r="H1851" s="580"/>
      <c r="I1851" s="1043" t="s">
        <v>20810</v>
      </c>
      <c r="L1851" s="570" t="s">
        <v>5368</v>
      </c>
      <c r="M1851" s="571">
        <f>IFERROR(VLOOKUP(L1851,REAJUSTE!A:O,15,),"")</f>
        <v>1.0449999999999999</v>
      </c>
    </row>
    <row r="1852" spans="1:13" x14ac:dyDescent="0.25">
      <c r="A1852" s="1046">
        <v>11475</v>
      </c>
      <c r="B1852" s="1047" t="s">
        <v>20358</v>
      </c>
      <c r="C1852" s="1040" t="s">
        <v>14186</v>
      </c>
      <c r="D1852" s="575">
        <f t="shared" si="61"/>
        <v>2381.14</v>
      </c>
      <c r="E1852" s="598"/>
      <c r="F1852" s="580"/>
      <c r="G1852" s="580"/>
      <c r="H1852" s="580"/>
      <c r="I1852" s="1043" t="s">
        <v>20811</v>
      </c>
      <c r="L1852" s="570" t="s">
        <v>5368</v>
      </c>
      <c r="M1852" s="571">
        <f>IFERROR(VLOOKUP(L1852,REAJUSTE!A:O,15,),"")</f>
        <v>1.0449999999999999</v>
      </c>
    </row>
    <row r="1853" spans="1:13" x14ac:dyDescent="0.25">
      <c r="A1853" s="1046">
        <v>11474</v>
      </c>
      <c r="B1853" s="1047" t="s">
        <v>20359</v>
      </c>
      <c r="C1853" s="1040" t="s">
        <v>14186</v>
      </c>
      <c r="D1853" s="575">
        <f t="shared" si="61"/>
        <v>2930.62</v>
      </c>
      <c r="E1853" s="598"/>
      <c r="F1853" s="580"/>
      <c r="G1853" s="580"/>
      <c r="H1853" s="580"/>
      <c r="I1853" s="1043" t="s">
        <v>20812</v>
      </c>
      <c r="L1853" s="570" t="s">
        <v>5368</v>
      </c>
      <c r="M1853" s="571">
        <f>IFERROR(VLOOKUP(L1853,REAJUSTE!A:O,15,),"")</f>
        <v>1.0449999999999999</v>
      </c>
    </row>
    <row r="1854" spans="1:13" x14ac:dyDescent="0.25">
      <c r="A1854" s="1046">
        <v>10663</v>
      </c>
      <c r="B1854" s="1047" t="s">
        <v>20360</v>
      </c>
      <c r="C1854" s="1040" t="s">
        <v>14186</v>
      </c>
      <c r="D1854" s="575">
        <f t="shared" si="61"/>
        <v>72.739999999999995</v>
      </c>
      <c r="E1854" s="598"/>
      <c r="F1854" s="580"/>
      <c r="G1854" s="580"/>
      <c r="H1854" s="580"/>
      <c r="I1854" s="1043" t="s">
        <v>20813</v>
      </c>
      <c r="L1854" s="570" t="s">
        <v>5368</v>
      </c>
      <c r="M1854" s="571">
        <f>IFERROR(VLOOKUP(L1854,REAJUSTE!A:O,15,),"")</f>
        <v>1.0449999999999999</v>
      </c>
    </row>
    <row r="1855" spans="1:13" x14ac:dyDescent="0.25">
      <c r="A1855" s="1046">
        <v>10699</v>
      </c>
      <c r="B1855" s="1047" t="s">
        <v>20361</v>
      </c>
      <c r="C1855" s="1040" t="s">
        <v>14186</v>
      </c>
      <c r="D1855" s="575">
        <f t="shared" si="61"/>
        <v>72.92</v>
      </c>
      <c r="E1855" s="598"/>
      <c r="F1855" s="580"/>
      <c r="G1855" s="580"/>
      <c r="H1855" s="580"/>
      <c r="I1855" s="1043" t="s">
        <v>20814</v>
      </c>
      <c r="L1855" s="570" t="s">
        <v>5368</v>
      </c>
      <c r="M1855" s="571">
        <f>IFERROR(VLOOKUP(L1855,REAJUSTE!A:O,15,),"")</f>
        <v>1.0449999999999999</v>
      </c>
    </row>
    <row r="1856" spans="1:13" x14ac:dyDescent="0.25">
      <c r="A1856" s="1046">
        <v>11471</v>
      </c>
      <c r="B1856" s="1047" t="s">
        <v>14214</v>
      </c>
      <c r="C1856" s="1040" t="s">
        <v>14215</v>
      </c>
      <c r="D1856" s="575">
        <f t="shared" si="61"/>
        <v>0</v>
      </c>
      <c r="E1856" s="598"/>
      <c r="F1856" s="580"/>
      <c r="G1856" s="580"/>
      <c r="H1856" s="580"/>
      <c r="I1856" s="1043" t="s">
        <v>18881</v>
      </c>
      <c r="L1856" s="570" t="s">
        <v>5368</v>
      </c>
      <c r="M1856" s="571">
        <f>IFERROR(VLOOKUP(L1856,REAJUSTE!A:O,15,),"")</f>
        <v>1.0449999999999999</v>
      </c>
    </row>
    <row r="1857" spans="1:13" x14ac:dyDescent="0.25">
      <c r="A1857" s="1046">
        <v>10747</v>
      </c>
      <c r="B1857" s="1047" t="s">
        <v>20362</v>
      </c>
      <c r="C1857" s="1040" t="s">
        <v>14186</v>
      </c>
      <c r="D1857" s="575">
        <f t="shared" si="61"/>
        <v>8.18</v>
      </c>
      <c r="E1857" s="598"/>
      <c r="F1857" s="580"/>
      <c r="G1857" s="580"/>
      <c r="H1857" s="580"/>
      <c r="I1857" s="1043" t="s">
        <v>20815</v>
      </c>
      <c r="L1857" s="570" t="s">
        <v>5368</v>
      </c>
      <c r="M1857" s="571">
        <f>IFERROR(VLOOKUP(L1857,REAJUSTE!A:O,15,),"")</f>
        <v>1.0449999999999999</v>
      </c>
    </row>
    <row r="1858" spans="1:13" x14ac:dyDescent="0.25">
      <c r="A1858" s="1046">
        <v>10697</v>
      </c>
      <c r="B1858" s="1047" t="s">
        <v>20363</v>
      </c>
      <c r="C1858" s="1040" t="s">
        <v>14186</v>
      </c>
      <c r="D1858" s="575">
        <f t="shared" si="61"/>
        <v>10.35</v>
      </c>
      <c r="E1858" s="598"/>
      <c r="F1858" s="580"/>
      <c r="G1858" s="580"/>
      <c r="H1858" s="580"/>
      <c r="I1858" s="1043" t="s">
        <v>20816</v>
      </c>
      <c r="L1858" s="570" t="s">
        <v>5368</v>
      </c>
      <c r="M1858" s="571">
        <f>IFERROR(VLOOKUP(L1858,REAJUSTE!A:O,15,),"")</f>
        <v>1.0449999999999999</v>
      </c>
    </row>
    <row r="1859" spans="1:13" x14ac:dyDescent="0.25">
      <c r="A1859" s="1046">
        <v>10056</v>
      </c>
      <c r="B1859" s="1047" t="s">
        <v>20364</v>
      </c>
      <c r="C1859" s="1040" t="s">
        <v>20365</v>
      </c>
      <c r="D1859" s="575">
        <f t="shared" si="61"/>
        <v>13303.66</v>
      </c>
      <c r="E1859" s="598"/>
      <c r="F1859" s="580"/>
      <c r="G1859" s="580"/>
      <c r="H1859" s="580"/>
      <c r="I1859" s="1043" t="s">
        <v>20817</v>
      </c>
      <c r="L1859" s="570" t="s">
        <v>5368</v>
      </c>
      <c r="M1859" s="571">
        <f>IFERROR(VLOOKUP(L1859,REAJUSTE!A:O,15,),"")</f>
        <v>1.0449999999999999</v>
      </c>
    </row>
    <row r="1860" spans="1:13" ht="18" x14ac:dyDescent="0.25">
      <c r="A1860" s="1046">
        <v>10771</v>
      </c>
      <c r="B1860" s="1048" t="s">
        <v>20366</v>
      </c>
      <c r="C1860" s="1040" t="s">
        <v>14224</v>
      </c>
      <c r="D1860" s="575">
        <f t="shared" si="61"/>
        <v>38.92</v>
      </c>
      <c r="E1860" s="598"/>
      <c r="F1860" s="580"/>
      <c r="G1860" s="580"/>
      <c r="H1860" s="580"/>
      <c r="I1860" s="1043" t="s">
        <v>20818</v>
      </c>
      <c r="L1860" s="570" t="s">
        <v>5368</v>
      </c>
      <c r="M1860" s="571">
        <f>IFERROR(VLOOKUP(L1860,REAJUSTE!A:O,15,),"")</f>
        <v>1.0449999999999999</v>
      </c>
    </row>
    <row r="1861" spans="1:13" x14ac:dyDescent="0.25">
      <c r="A1861" s="1046">
        <v>10781</v>
      </c>
      <c r="B1861" s="1047" t="s">
        <v>20367</v>
      </c>
      <c r="C1861" s="1040" t="s">
        <v>18088</v>
      </c>
      <c r="D1861" s="575">
        <f t="shared" si="61"/>
        <v>68.37</v>
      </c>
      <c r="E1861" s="598"/>
      <c r="F1861" s="580"/>
      <c r="G1861" s="580"/>
      <c r="H1861" s="580"/>
      <c r="I1861" s="1043" t="s">
        <v>20819</v>
      </c>
      <c r="L1861" s="570" t="s">
        <v>5368</v>
      </c>
      <c r="M1861" s="571">
        <f>IFERROR(VLOOKUP(L1861,REAJUSTE!A:O,15,),"")</f>
        <v>1.0449999999999999</v>
      </c>
    </row>
    <row r="1862" spans="1:13" x14ac:dyDescent="0.25">
      <c r="A1862" s="1046">
        <v>10274</v>
      </c>
      <c r="B1862" s="1047" t="s">
        <v>20368</v>
      </c>
      <c r="C1862" s="1040" t="s">
        <v>18088</v>
      </c>
      <c r="D1862" s="575">
        <f t="shared" si="61"/>
        <v>73.17</v>
      </c>
      <c r="E1862" s="598"/>
      <c r="F1862" s="580"/>
      <c r="G1862" s="580"/>
      <c r="H1862" s="580"/>
      <c r="I1862" s="1043" t="s">
        <v>20820</v>
      </c>
      <c r="L1862" s="570" t="s">
        <v>5368</v>
      </c>
      <c r="M1862" s="571">
        <f>IFERROR(VLOOKUP(L1862,REAJUSTE!A:O,15,),"")</f>
        <v>1.0449999999999999</v>
      </c>
    </row>
    <row r="1863" spans="1:13" x14ac:dyDescent="0.25">
      <c r="A1863" s="1046">
        <v>10319</v>
      </c>
      <c r="B1863" s="1047" t="s">
        <v>20369</v>
      </c>
      <c r="C1863" s="1040" t="s">
        <v>20370</v>
      </c>
      <c r="D1863" s="575">
        <f t="shared" si="61"/>
        <v>522.5</v>
      </c>
      <c r="E1863" s="598"/>
      <c r="F1863" s="580"/>
      <c r="G1863" s="580"/>
      <c r="H1863" s="580"/>
      <c r="I1863" s="1043" t="s">
        <v>20821</v>
      </c>
      <c r="L1863" s="570" t="s">
        <v>5368</v>
      </c>
      <c r="M1863" s="571">
        <f>IFERROR(VLOOKUP(L1863,REAJUSTE!A:O,15,),"")</f>
        <v>1.0449999999999999</v>
      </c>
    </row>
    <row r="1864" spans="1:13" x14ac:dyDescent="0.25">
      <c r="A1864" s="1046">
        <v>10746</v>
      </c>
      <c r="B1864" s="1047" t="s">
        <v>20371</v>
      </c>
      <c r="C1864" s="1040" t="s">
        <v>14186</v>
      </c>
      <c r="D1864" s="575">
        <f t="shared" si="61"/>
        <v>6.7</v>
      </c>
      <c r="E1864" s="598"/>
      <c r="F1864" s="580"/>
      <c r="G1864" s="580"/>
      <c r="H1864" s="580"/>
      <c r="I1864" s="1043" t="s">
        <v>20822</v>
      </c>
      <c r="L1864" s="570" t="s">
        <v>5368</v>
      </c>
      <c r="M1864" s="571">
        <f>IFERROR(VLOOKUP(L1864,REAJUSTE!A:O,15,),"")</f>
        <v>1.0449999999999999</v>
      </c>
    </row>
    <row r="1865" spans="1:13" x14ac:dyDescent="0.25">
      <c r="A1865" s="1046">
        <v>10318</v>
      </c>
      <c r="B1865" s="1047" t="s">
        <v>20372</v>
      </c>
      <c r="C1865" s="1040" t="s">
        <v>14186</v>
      </c>
      <c r="D1865" s="575">
        <f t="shared" si="61"/>
        <v>1.57</v>
      </c>
      <c r="E1865" s="598"/>
      <c r="F1865" s="580"/>
      <c r="G1865" s="580"/>
      <c r="H1865" s="580"/>
      <c r="I1865" s="1043" t="s">
        <v>20823</v>
      </c>
      <c r="L1865" s="570" t="s">
        <v>5368</v>
      </c>
      <c r="M1865" s="571">
        <f>IFERROR(VLOOKUP(L1865,REAJUSTE!A:O,15,),"")</f>
        <v>1.0449999999999999</v>
      </c>
    </row>
    <row r="1866" spans="1:13" x14ac:dyDescent="0.25">
      <c r="A1866" s="1046">
        <v>10373</v>
      </c>
      <c r="B1866" s="1047" t="s">
        <v>20373</v>
      </c>
      <c r="C1866" s="1040" t="s">
        <v>14186</v>
      </c>
      <c r="D1866" s="575">
        <f t="shared" si="61"/>
        <v>2.06</v>
      </c>
      <c r="E1866" s="598"/>
      <c r="F1866" s="580"/>
      <c r="G1866" s="580"/>
      <c r="H1866" s="580"/>
      <c r="I1866" s="1043" t="s">
        <v>19246</v>
      </c>
      <c r="L1866" s="570" t="s">
        <v>5368</v>
      </c>
      <c r="M1866" s="571">
        <f>IFERROR(VLOOKUP(L1866,REAJUSTE!A:O,15,),"")</f>
        <v>1.0449999999999999</v>
      </c>
    </row>
    <row r="1867" spans="1:13" x14ac:dyDescent="0.25">
      <c r="A1867" s="1046">
        <v>10784</v>
      </c>
      <c r="B1867" s="1047" t="s">
        <v>20374</v>
      </c>
      <c r="C1867" s="1040" t="s">
        <v>14186</v>
      </c>
      <c r="D1867" s="575">
        <f t="shared" si="61"/>
        <v>1</v>
      </c>
      <c r="E1867" s="598"/>
      <c r="F1867" s="580"/>
      <c r="G1867" s="580"/>
      <c r="H1867" s="580"/>
      <c r="I1867" s="1043" t="s">
        <v>20824</v>
      </c>
      <c r="L1867" s="570" t="s">
        <v>5368</v>
      </c>
      <c r="M1867" s="571">
        <f>IFERROR(VLOOKUP(L1867,REAJUSTE!A:O,15,),"")</f>
        <v>1.0449999999999999</v>
      </c>
    </row>
    <row r="1868" spans="1:13" x14ac:dyDescent="0.25">
      <c r="A1868" s="1046">
        <v>10789</v>
      </c>
      <c r="B1868" s="1047" t="s">
        <v>20375</v>
      </c>
      <c r="C1868" s="1040" t="s">
        <v>14186</v>
      </c>
      <c r="D1868" s="575">
        <f t="shared" si="61"/>
        <v>2.63</v>
      </c>
      <c r="E1868" s="598"/>
      <c r="F1868" s="580"/>
      <c r="G1868" s="580"/>
      <c r="H1868" s="580"/>
      <c r="I1868" s="1043" t="s">
        <v>20825</v>
      </c>
      <c r="L1868" s="570" t="s">
        <v>5368</v>
      </c>
      <c r="M1868" s="571">
        <f>IFERROR(VLOOKUP(L1868,REAJUSTE!A:O,15,),"")</f>
        <v>1.0449999999999999</v>
      </c>
    </row>
    <row r="1869" spans="1:13" x14ac:dyDescent="0.25">
      <c r="A1869" s="1046">
        <v>10742</v>
      </c>
      <c r="B1869" s="1047" t="s">
        <v>20376</v>
      </c>
      <c r="C1869" s="1040" t="s">
        <v>18088</v>
      </c>
      <c r="D1869" s="575">
        <f t="shared" si="61"/>
        <v>1.21</v>
      </c>
      <c r="E1869" s="598"/>
      <c r="F1869" s="580"/>
      <c r="G1869" s="580"/>
      <c r="H1869" s="580"/>
      <c r="I1869" s="1043" t="s">
        <v>20826</v>
      </c>
      <c r="L1869" s="570" t="s">
        <v>5368</v>
      </c>
      <c r="M1869" s="571">
        <f>IFERROR(VLOOKUP(L1869,REAJUSTE!A:O,15,),"")</f>
        <v>1.0449999999999999</v>
      </c>
    </row>
    <row r="1870" spans="1:13" x14ac:dyDescent="0.25">
      <c r="A1870" s="1046">
        <v>11008</v>
      </c>
      <c r="B1870" s="1047" t="s">
        <v>20377</v>
      </c>
      <c r="C1870" s="1040" t="s">
        <v>14186</v>
      </c>
      <c r="D1870" s="575">
        <f t="shared" si="61"/>
        <v>1.32</v>
      </c>
      <c r="E1870" s="598"/>
      <c r="F1870" s="580"/>
      <c r="G1870" s="580"/>
      <c r="H1870" s="580"/>
      <c r="I1870" s="1043" t="s">
        <v>18188</v>
      </c>
      <c r="L1870" s="570" t="s">
        <v>5368</v>
      </c>
      <c r="M1870" s="571">
        <f>IFERROR(VLOOKUP(L1870,REAJUSTE!A:O,15,),"")</f>
        <v>1.0449999999999999</v>
      </c>
    </row>
    <row r="1871" spans="1:13" x14ac:dyDescent="0.25">
      <c r="A1871" s="1046">
        <v>10630</v>
      </c>
      <c r="B1871" s="1047" t="s">
        <v>20378</v>
      </c>
      <c r="C1871" s="1040" t="s">
        <v>14186</v>
      </c>
      <c r="D1871" s="575">
        <f t="shared" si="61"/>
        <v>3.19</v>
      </c>
      <c r="E1871" s="598"/>
      <c r="F1871" s="580"/>
      <c r="G1871" s="580"/>
      <c r="H1871" s="580"/>
      <c r="I1871" s="1043" t="s">
        <v>20827</v>
      </c>
      <c r="L1871" s="570" t="s">
        <v>5368</v>
      </c>
      <c r="M1871" s="571">
        <f>IFERROR(VLOOKUP(L1871,REAJUSTE!A:O,15,),"")</f>
        <v>1.0449999999999999</v>
      </c>
    </row>
    <row r="1872" spans="1:13" x14ac:dyDescent="0.25">
      <c r="A1872" s="1046">
        <v>10764</v>
      </c>
      <c r="B1872" s="1047" t="s">
        <v>20379</v>
      </c>
      <c r="C1872" s="1040" t="s">
        <v>14186</v>
      </c>
      <c r="D1872" s="575">
        <f t="shared" si="61"/>
        <v>33.770000000000003</v>
      </c>
      <c r="E1872" s="598"/>
      <c r="F1872" s="580"/>
      <c r="G1872" s="580"/>
      <c r="H1872" s="580"/>
      <c r="I1872" s="1043" t="s">
        <v>20828</v>
      </c>
      <c r="L1872" s="570" t="s">
        <v>5368</v>
      </c>
      <c r="M1872" s="571">
        <f>IFERROR(VLOOKUP(L1872,REAJUSTE!A:O,15,),"")</f>
        <v>1.0449999999999999</v>
      </c>
    </row>
    <row r="1873" spans="1:13" x14ac:dyDescent="0.25">
      <c r="A1873" s="1046">
        <v>10653</v>
      </c>
      <c r="B1873" s="1047" t="s">
        <v>20380</v>
      </c>
      <c r="C1873" s="1040" t="s">
        <v>14186</v>
      </c>
      <c r="D1873" s="575">
        <f t="shared" si="61"/>
        <v>83.76</v>
      </c>
      <c r="E1873" s="598"/>
      <c r="F1873" s="580"/>
      <c r="G1873" s="580"/>
      <c r="H1873" s="580"/>
      <c r="I1873" s="1043" t="s">
        <v>20829</v>
      </c>
      <c r="L1873" s="570" t="s">
        <v>5368</v>
      </c>
      <c r="M1873" s="571">
        <f>IFERROR(VLOOKUP(L1873,REAJUSTE!A:O,15,),"")</f>
        <v>1.0449999999999999</v>
      </c>
    </row>
    <row r="1874" spans="1:13" x14ac:dyDescent="0.25">
      <c r="A1874" s="1046">
        <v>10071</v>
      </c>
      <c r="B1874" s="1047" t="s">
        <v>20381</v>
      </c>
      <c r="C1874" s="1040" t="s">
        <v>14210</v>
      </c>
      <c r="D1874" s="575">
        <f t="shared" si="61"/>
        <v>49.05</v>
      </c>
      <c r="E1874" s="598"/>
      <c r="F1874" s="580"/>
      <c r="G1874" s="580"/>
      <c r="H1874" s="580"/>
      <c r="I1874" s="1043" t="s">
        <v>20830</v>
      </c>
      <c r="L1874" s="570" t="s">
        <v>5368</v>
      </c>
      <c r="M1874" s="571">
        <f>IFERROR(VLOOKUP(L1874,REAJUSTE!A:O,15,),"")</f>
        <v>1.0449999999999999</v>
      </c>
    </row>
    <row r="1875" spans="1:13" x14ac:dyDescent="0.25">
      <c r="A1875" s="1046">
        <v>10072</v>
      </c>
      <c r="B1875" s="1047" t="s">
        <v>20382</v>
      </c>
      <c r="C1875" s="1040" t="s">
        <v>14224</v>
      </c>
      <c r="D1875" s="575">
        <f t="shared" si="61"/>
        <v>68.31</v>
      </c>
      <c r="E1875" s="598"/>
      <c r="F1875" s="580"/>
      <c r="G1875" s="580"/>
      <c r="H1875" s="580"/>
      <c r="I1875" s="1043" t="s">
        <v>20831</v>
      </c>
      <c r="L1875" s="570" t="s">
        <v>5368</v>
      </c>
      <c r="M1875" s="571">
        <f>IFERROR(VLOOKUP(L1875,REAJUSTE!A:O,15,),"")</f>
        <v>1.0449999999999999</v>
      </c>
    </row>
    <row r="1876" spans="1:13" x14ac:dyDescent="0.25">
      <c r="A1876" s="1046">
        <v>10082</v>
      </c>
      <c r="B1876" s="1047" t="s">
        <v>20383</v>
      </c>
      <c r="C1876" s="1040" t="s">
        <v>18086</v>
      </c>
      <c r="D1876" s="575">
        <f t="shared" si="61"/>
        <v>3966.64</v>
      </c>
      <c r="E1876" s="598"/>
      <c r="F1876" s="580"/>
      <c r="G1876" s="580"/>
      <c r="H1876" s="580"/>
      <c r="I1876" s="1043" t="s">
        <v>20832</v>
      </c>
      <c r="L1876" s="570" t="s">
        <v>5368</v>
      </c>
      <c r="M1876" s="571">
        <f>IFERROR(VLOOKUP(L1876,REAJUSTE!A:O,15,),"")</f>
        <v>1.0449999999999999</v>
      </c>
    </row>
    <row r="1877" spans="1:13" x14ac:dyDescent="0.25">
      <c r="A1877" s="1046">
        <v>10081</v>
      </c>
      <c r="B1877" s="1047" t="s">
        <v>20384</v>
      </c>
      <c r="C1877" s="1040" t="s">
        <v>20154</v>
      </c>
      <c r="D1877" s="575">
        <f t="shared" si="61"/>
        <v>5378</v>
      </c>
      <c r="E1877" s="598"/>
      <c r="F1877" s="580"/>
      <c r="G1877" s="580"/>
      <c r="H1877" s="580"/>
      <c r="I1877" s="1043" t="s">
        <v>20833</v>
      </c>
      <c r="L1877" s="570" t="s">
        <v>5368</v>
      </c>
      <c r="M1877" s="571">
        <f>IFERROR(VLOOKUP(L1877,REAJUSTE!A:O,15,),"")</f>
        <v>1.0449999999999999</v>
      </c>
    </row>
    <row r="1878" spans="1:13" x14ac:dyDescent="0.25">
      <c r="A1878" s="1046">
        <v>10080</v>
      </c>
      <c r="B1878" s="1047" t="s">
        <v>20385</v>
      </c>
      <c r="C1878" s="1040" t="s">
        <v>14186</v>
      </c>
      <c r="D1878" s="575">
        <f t="shared" si="61"/>
        <v>29.61</v>
      </c>
      <c r="E1878" s="598"/>
      <c r="F1878" s="580"/>
      <c r="G1878" s="580"/>
      <c r="H1878" s="580"/>
      <c r="I1878" s="1043" t="s">
        <v>20834</v>
      </c>
      <c r="L1878" s="570" t="s">
        <v>5368</v>
      </c>
      <c r="M1878" s="571">
        <f>IFERROR(VLOOKUP(L1878,REAJUSTE!A:O,15,),"")</f>
        <v>1.0449999999999999</v>
      </c>
    </row>
    <row r="1879" spans="1:13" x14ac:dyDescent="0.25">
      <c r="A1879" s="1046">
        <v>10632</v>
      </c>
      <c r="B1879" s="1047" t="s">
        <v>20386</v>
      </c>
      <c r="C1879" s="1040" t="s">
        <v>14186</v>
      </c>
      <c r="D1879" s="575">
        <f t="shared" si="61"/>
        <v>3836.13</v>
      </c>
      <c r="E1879" s="598"/>
      <c r="F1879" s="580"/>
      <c r="G1879" s="580"/>
      <c r="H1879" s="580"/>
      <c r="I1879" s="1043" t="s">
        <v>20835</v>
      </c>
      <c r="L1879" s="570" t="s">
        <v>5368</v>
      </c>
      <c r="M1879" s="571">
        <f>IFERROR(VLOOKUP(L1879,REAJUSTE!A:O,15,),"")</f>
        <v>1.0449999999999999</v>
      </c>
    </row>
    <row r="1880" spans="1:13" x14ac:dyDescent="0.25">
      <c r="A1880" s="1046">
        <v>10633</v>
      </c>
      <c r="B1880" s="1047" t="s">
        <v>20387</v>
      </c>
      <c r="C1880" s="1040" t="s">
        <v>14186</v>
      </c>
      <c r="D1880" s="575">
        <f t="shared" si="61"/>
        <v>5340.23</v>
      </c>
      <c r="E1880" s="598"/>
      <c r="F1880" s="580"/>
      <c r="G1880" s="580"/>
      <c r="H1880" s="580"/>
      <c r="I1880" s="1043" t="s">
        <v>20836</v>
      </c>
      <c r="L1880" s="570" t="s">
        <v>5368</v>
      </c>
      <c r="M1880" s="571">
        <f>IFERROR(VLOOKUP(L1880,REAJUSTE!A:O,15,),"")</f>
        <v>1.0449999999999999</v>
      </c>
    </row>
    <row r="1881" spans="1:13" x14ac:dyDescent="0.25">
      <c r="A1881" s="1046">
        <v>11250</v>
      </c>
      <c r="B1881" s="1047" t="s">
        <v>20388</v>
      </c>
      <c r="C1881" s="1040" t="s">
        <v>18137</v>
      </c>
      <c r="D1881" s="575">
        <f t="shared" si="61"/>
        <v>17.09</v>
      </c>
      <c r="E1881" s="598"/>
      <c r="F1881" s="580"/>
      <c r="G1881" s="580"/>
      <c r="H1881" s="580"/>
      <c r="I1881" s="1043" t="s">
        <v>20837</v>
      </c>
      <c r="L1881" s="570" t="s">
        <v>5368</v>
      </c>
      <c r="M1881" s="571">
        <f>IFERROR(VLOOKUP(L1881,REAJUSTE!A:O,15,),"")</f>
        <v>1.0449999999999999</v>
      </c>
    </row>
    <row r="1882" spans="1:13" ht="18" x14ac:dyDescent="0.25">
      <c r="A1882" s="1044" t="s">
        <v>5354</v>
      </c>
      <c r="B1882" s="1035" t="s">
        <v>5355</v>
      </c>
      <c r="C1882" s="1036" t="s">
        <v>5356</v>
      </c>
      <c r="D1882" s="575" t="e">
        <f t="shared" si="61"/>
        <v>#VALUE!</v>
      </c>
      <c r="E1882" s="598"/>
      <c r="F1882" s="580"/>
      <c r="G1882" s="580"/>
      <c r="H1882" s="580"/>
      <c r="I1882" s="1044" t="s">
        <v>5357</v>
      </c>
      <c r="L1882" s="570" t="s">
        <v>5368</v>
      </c>
      <c r="M1882" s="571">
        <f>IFERROR(VLOOKUP(L1882,REAJUSTE!A:O,15,),"")</f>
        <v>1.0449999999999999</v>
      </c>
    </row>
    <row r="1883" spans="1:13" x14ac:dyDescent="0.25">
      <c r="A1883" s="1046">
        <v>10323</v>
      </c>
      <c r="B1883" s="1047" t="s">
        <v>20389</v>
      </c>
      <c r="C1883" s="1040" t="s">
        <v>18088</v>
      </c>
      <c r="D1883" s="575">
        <f t="shared" si="61"/>
        <v>4.04</v>
      </c>
      <c r="E1883" s="598"/>
      <c r="F1883" s="580"/>
      <c r="G1883" s="580"/>
      <c r="H1883" s="580"/>
      <c r="I1883" s="1043" t="s">
        <v>20766</v>
      </c>
      <c r="L1883" s="570" t="s">
        <v>5368</v>
      </c>
      <c r="M1883" s="571">
        <f>IFERROR(VLOOKUP(L1883,REAJUSTE!A:O,15,),"")</f>
        <v>1.0449999999999999</v>
      </c>
    </row>
    <row r="1884" spans="1:13" x14ac:dyDescent="0.25">
      <c r="A1884" s="1046">
        <v>10847</v>
      </c>
      <c r="B1884" s="1047" t="s">
        <v>20390</v>
      </c>
      <c r="C1884" s="1040" t="s">
        <v>18088</v>
      </c>
      <c r="D1884" s="575">
        <f t="shared" si="61"/>
        <v>5.32</v>
      </c>
      <c r="E1884" s="598"/>
      <c r="F1884" s="580"/>
      <c r="G1884" s="580"/>
      <c r="H1884" s="580"/>
      <c r="I1884" s="1043" t="s">
        <v>20838</v>
      </c>
      <c r="L1884" s="570" t="s">
        <v>5368</v>
      </c>
      <c r="M1884" s="571">
        <f>IFERROR(VLOOKUP(L1884,REAJUSTE!A:O,15,),"")</f>
        <v>1.0449999999999999</v>
      </c>
    </row>
    <row r="1885" spans="1:13" x14ac:dyDescent="0.25">
      <c r="A1885" s="1046">
        <v>10163</v>
      </c>
      <c r="B1885" s="1047" t="s">
        <v>20391</v>
      </c>
      <c r="C1885" s="1040" t="s">
        <v>18088</v>
      </c>
      <c r="D1885" s="575">
        <f t="shared" si="61"/>
        <v>9.02</v>
      </c>
      <c r="E1885" s="598"/>
      <c r="F1885" s="580"/>
      <c r="G1885" s="580"/>
      <c r="H1885" s="580"/>
      <c r="I1885" s="1043" t="s">
        <v>20701</v>
      </c>
      <c r="L1885" s="570" t="s">
        <v>5368</v>
      </c>
      <c r="M1885" s="571">
        <f>IFERROR(VLOOKUP(L1885,REAJUSTE!A:O,15,),"")</f>
        <v>1.0449999999999999</v>
      </c>
    </row>
    <row r="1886" spans="1:13" x14ac:dyDescent="0.25">
      <c r="A1886" s="1046">
        <v>10039</v>
      </c>
      <c r="B1886" s="1047" t="s">
        <v>20392</v>
      </c>
      <c r="C1886" s="1040" t="s">
        <v>18226</v>
      </c>
      <c r="D1886" s="575">
        <f t="shared" si="61"/>
        <v>632.22</v>
      </c>
      <c r="E1886" s="598"/>
      <c r="F1886" s="580"/>
      <c r="G1886" s="580"/>
      <c r="H1886" s="580"/>
      <c r="I1886" s="1043" t="s">
        <v>20839</v>
      </c>
      <c r="L1886" s="570" t="s">
        <v>5368</v>
      </c>
      <c r="M1886" s="571">
        <f>IFERROR(VLOOKUP(L1886,REAJUSTE!A:O,15,),"")</f>
        <v>1.0449999999999999</v>
      </c>
    </row>
    <row r="1887" spans="1:13" x14ac:dyDescent="0.25">
      <c r="A1887" s="1046">
        <v>11486</v>
      </c>
      <c r="B1887" s="1047" t="s">
        <v>20393</v>
      </c>
      <c r="C1887" s="1040" t="s">
        <v>19140</v>
      </c>
      <c r="D1887" s="575">
        <f t="shared" si="61"/>
        <v>324.67</v>
      </c>
      <c r="E1887" s="598"/>
      <c r="F1887" s="580"/>
      <c r="G1887" s="580"/>
      <c r="H1887" s="580"/>
      <c r="I1887" s="1043" t="s">
        <v>20840</v>
      </c>
      <c r="L1887" s="570" t="s">
        <v>5368</v>
      </c>
      <c r="M1887" s="571">
        <f>IFERROR(VLOOKUP(L1887,REAJUSTE!A:O,15,),"")</f>
        <v>1.0449999999999999</v>
      </c>
    </row>
    <row r="1888" spans="1:13" x14ac:dyDescent="0.25">
      <c r="A1888" s="1046">
        <v>10352</v>
      </c>
      <c r="B1888" s="1047" t="s">
        <v>20394</v>
      </c>
      <c r="C1888" s="1040" t="s">
        <v>19140</v>
      </c>
      <c r="D1888" s="575">
        <f t="shared" si="61"/>
        <v>311.67</v>
      </c>
      <c r="E1888" s="598"/>
      <c r="F1888" s="580"/>
      <c r="G1888" s="580"/>
      <c r="H1888" s="580"/>
      <c r="I1888" s="1043" t="s">
        <v>20841</v>
      </c>
      <c r="L1888" s="570" t="s">
        <v>5368</v>
      </c>
      <c r="M1888" s="571">
        <f>IFERROR(VLOOKUP(L1888,REAJUSTE!A:O,15,),"")</f>
        <v>1.0449999999999999</v>
      </c>
    </row>
    <row r="1889" spans="1:13" x14ac:dyDescent="0.25">
      <c r="A1889" s="1046">
        <v>10263</v>
      </c>
      <c r="B1889" s="1047" t="s">
        <v>20395</v>
      </c>
      <c r="C1889" s="1040" t="s">
        <v>20396</v>
      </c>
      <c r="D1889" s="575">
        <f t="shared" si="61"/>
        <v>32.770000000000003</v>
      </c>
      <c r="E1889" s="598"/>
      <c r="F1889" s="580"/>
      <c r="G1889" s="580"/>
      <c r="H1889" s="580"/>
      <c r="I1889" s="1043" t="s">
        <v>20842</v>
      </c>
      <c r="L1889" s="570" t="s">
        <v>5368</v>
      </c>
      <c r="M1889" s="571">
        <f>IFERROR(VLOOKUP(L1889,REAJUSTE!A:O,15,),"")</f>
        <v>1.0449999999999999</v>
      </c>
    </row>
    <row r="1890" spans="1:13" x14ac:dyDescent="0.25">
      <c r="A1890" s="1046">
        <v>10344</v>
      </c>
      <c r="B1890" s="1047" t="s">
        <v>20397</v>
      </c>
      <c r="C1890" s="1040" t="s">
        <v>19140</v>
      </c>
      <c r="D1890" s="575">
        <f t="shared" si="61"/>
        <v>268.14999999999998</v>
      </c>
      <c r="E1890" s="598"/>
      <c r="F1890" s="580"/>
      <c r="G1890" s="580"/>
      <c r="H1890" s="580"/>
      <c r="I1890" s="1043" t="s">
        <v>20843</v>
      </c>
      <c r="L1890" s="570" t="s">
        <v>5368</v>
      </c>
      <c r="M1890" s="571">
        <f>IFERROR(VLOOKUP(L1890,REAJUSTE!A:O,15,),"")</f>
        <v>1.0449999999999999</v>
      </c>
    </row>
    <row r="1891" spans="1:13" x14ac:dyDescent="0.25">
      <c r="A1891" s="1046">
        <v>10346</v>
      </c>
      <c r="B1891" s="1047" t="s">
        <v>20398</v>
      </c>
      <c r="C1891" s="1040" t="s">
        <v>18353</v>
      </c>
      <c r="D1891" s="575">
        <f t="shared" si="61"/>
        <v>10.36</v>
      </c>
      <c r="E1891" s="598"/>
      <c r="F1891" s="580"/>
      <c r="G1891" s="580"/>
      <c r="H1891" s="580"/>
      <c r="I1891" s="1043" t="s">
        <v>20844</v>
      </c>
      <c r="L1891" s="570" t="s">
        <v>5368</v>
      </c>
      <c r="M1891" s="571">
        <f>IFERROR(VLOOKUP(L1891,REAJUSTE!A:O,15,),"")</f>
        <v>1.0449999999999999</v>
      </c>
    </row>
    <row r="1892" spans="1:13" x14ac:dyDescent="0.25">
      <c r="A1892" s="1046">
        <v>10345</v>
      </c>
      <c r="B1892" s="1047" t="s">
        <v>20399</v>
      </c>
      <c r="C1892" s="1040" t="s">
        <v>19140</v>
      </c>
      <c r="D1892" s="575">
        <f t="shared" si="61"/>
        <v>259.11</v>
      </c>
      <c r="E1892" s="598"/>
      <c r="F1892" s="580"/>
      <c r="G1892" s="580"/>
      <c r="H1892" s="580"/>
      <c r="I1892" s="1043" t="s">
        <v>20845</v>
      </c>
      <c r="L1892" s="570" t="s">
        <v>5368</v>
      </c>
      <c r="M1892" s="571">
        <f>IFERROR(VLOOKUP(L1892,REAJUSTE!A:O,15,),"")</f>
        <v>1.0449999999999999</v>
      </c>
    </row>
    <row r="1893" spans="1:13" x14ac:dyDescent="0.25">
      <c r="A1893" s="1046">
        <v>10623</v>
      </c>
      <c r="B1893" s="1047" t="s">
        <v>20400</v>
      </c>
      <c r="C1893" s="1040" t="s">
        <v>14186</v>
      </c>
      <c r="D1893" s="575">
        <f t="shared" si="61"/>
        <v>115.99</v>
      </c>
      <c r="E1893" s="598"/>
      <c r="F1893" s="580"/>
      <c r="G1893" s="580"/>
      <c r="H1893" s="580"/>
      <c r="I1893" s="1043" t="s">
        <v>20846</v>
      </c>
      <c r="L1893" s="570" t="s">
        <v>5368</v>
      </c>
      <c r="M1893" s="571">
        <f>IFERROR(VLOOKUP(L1893,REAJUSTE!A:O,15,),"")</f>
        <v>1.0449999999999999</v>
      </c>
    </row>
    <row r="1894" spans="1:13" x14ac:dyDescent="0.25">
      <c r="A1894" s="1046">
        <v>10074</v>
      </c>
      <c r="B1894" s="1047" t="s">
        <v>20401</v>
      </c>
      <c r="C1894" s="1040" t="s">
        <v>20312</v>
      </c>
      <c r="D1894" s="575">
        <f t="shared" si="61"/>
        <v>243.32</v>
      </c>
      <c r="E1894" s="598"/>
      <c r="F1894" s="580"/>
      <c r="G1894" s="580"/>
      <c r="H1894" s="580"/>
      <c r="I1894" s="1043" t="s">
        <v>20847</v>
      </c>
      <c r="L1894" s="570" t="s">
        <v>5368</v>
      </c>
      <c r="M1894" s="571">
        <f>IFERROR(VLOOKUP(L1894,REAJUSTE!A:O,15,),"")</f>
        <v>1.0449999999999999</v>
      </c>
    </row>
    <row r="1895" spans="1:13" x14ac:dyDescent="0.25">
      <c r="A1895" s="1046">
        <v>10075</v>
      </c>
      <c r="B1895" s="1047" t="s">
        <v>20402</v>
      </c>
      <c r="C1895" s="1040" t="s">
        <v>20312</v>
      </c>
      <c r="D1895" s="575">
        <f t="shared" si="61"/>
        <v>477.66</v>
      </c>
      <c r="E1895" s="598"/>
      <c r="F1895" s="580"/>
      <c r="G1895" s="580"/>
      <c r="H1895" s="580"/>
      <c r="I1895" s="1043" t="s">
        <v>20848</v>
      </c>
      <c r="L1895" s="570" t="s">
        <v>5368</v>
      </c>
      <c r="M1895" s="571">
        <f>IFERROR(VLOOKUP(L1895,REAJUSTE!A:O,15,),"")</f>
        <v>1.0449999999999999</v>
      </c>
    </row>
    <row r="1896" spans="1:13" x14ac:dyDescent="0.25">
      <c r="A1896" s="1046">
        <v>10821</v>
      </c>
      <c r="B1896" s="1047" t="s">
        <v>20403</v>
      </c>
      <c r="C1896" s="1040" t="s">
        <v>20312</v>
      </c>
      <c r="D1896" s="575">
        <f t="shared" si="61"/>
        <v>1353.41</v>
      </c>
      <c r="E1896" s="598"/>
      <c r="F1896" s="580"/>
      <c r="G1896" s="580"/>
      <c r="H1896" s="580"/>
      <c r="I1896" s="1043" t="s">
        <v>20849</v>
      </c>
      <c r="L1896" s="570" t="s">
        <v>5368</v>
      </c>
      <c r="M1896" s="571">
        <f>IFERROR(VLOOKUP(L1896,REAJUSTE!A:O,15,),"")</f>
        <v>1.0449999999999999</v>
      </c>
    </row>
    <row r="1897" spans="1:13" x14ac:dyDescent="0.25">
      <c r="A1897" s="1046">
        <v>10260</v>
      </c>
      <c r="B1897" s="1047" t="s">
        <v>20404</v>
      </c>
      <c r="C1897" s="1040" t="s">
        <v>20396</v>
      </c>
      <c r="D1897" s="575">
        <f t="shared" si="61"/>
        <v>60.92</v>
      </c>
      <c r="E1897" s="598"/>
      <c r="F1897" s="580"/>
      <c r="G1897" s="580"/>
      <c r="H1897" s="580"/>
      <c r="I1897" s="1043" t="s">
        <v>20850</v>
      </c>
      <c r="L1897" s="570" t="s">
        <v>5368</v>
      </c>
      <c r="M1897" s="571">
        <f>IFERROR(VLOOKUP(L1897,REAJUSTE!A:O,15,),"")</f>
        <v>1.0449999999999999</v>
      </c>
    </row>
    <row r="1898" spans="1:13" x14ac:dyDescent="0.25">
      <c r="A1898" s="1046">
        <v>10261</v>
      </c>
      <c r="B1898" s="1047" t="s">
        <v>20405</v>
      </c>
      <c r="C1898" s="1040" t="s">
        <v>20396</v>
      </c>
      <c r="D1898" s="575">
        <f t="shared" si="61"/>
        <v>53.55</v>
      </c>
      <c r="E1898" s="598"/>
      <c r="F1898" s="580"/>
      <c r="G1898" s="580"/>
      <c r="H1898" s="580"/>
      <c r="I1898" s="1043" t="s">
        <v>20851</v>
      </c>
      <c r="L1898" s="570" t="s">
        <v>5368</v>
      </c>
      <c r="M1898" s="571">
        <f>IFERROR(VLOOKUP(L1898,REAJUSTE!A:O,15,),"")</f>
        <v>1.0449999999999999</v>
      </c>
    </row>
    <row r="1899" spans="1:13" x14ac:dyDescent="0.25">
      <c r="A1899" s="1046">
        <v>10570</v>
      </c>
      <c r="B1899" s="1047" t="s">
        <v>20406</v>
      </c>
      <c r="C1899" s="1040" t="s">
        <v>14186</v>
      </c>
      <c r="D1899" s="575">
        <f t="shared" si="61"/>
        <v>64.430000000000007</v>
      </c>
      <c r="E1899" s="598"/>
      <c r="F1899" s="580"/>
      <c r="G1899" s="580"/>
      <c r="H1899" s="580"/>
      <c r="I1899" s="1043" t="s">
        <v>20852</v>
      </c>
      <c r="L1899" s="570" t="s">
        <v>5368</v>
      </c>
      <c r="M1899" s="571">
        <f>IFERROR(VLOOKUP(L1899,REAJUSTE!A:O,15,),"")</f>
        <v>1.0449999999999999</v>
      </c>
    </row>
    <row r="1900" spans="1:13" x14ac:dyDescent="0.25">
      <c r="A1900" s="1046">
        <v>11262</v>
      </c>
      <c r="B1900" s="1047" t="s">
        <v>20407</v>
      </c>
      <c r="C1900" s="1040" t="s">
        <v>14186</v>
      </c>
      <c r="D1900" s="575">
        <f t="shared" si="61"/>
        <v>132.35</v>
      </c>
      <c r="E1900" s="598"/>
      <c r="F1900" s="580"/>
      <c r="G1900" s="580"/>
      <c r="H1900" s="580"/>
      <c r="I1900" s="1043" t="s">
        <v>20853</v>
      </c>
      <c r="L1900" s="570" t="s">
        <v>5368</v>
      </c>
      <c r="M1900" s="571">
        <f>IFERROR(VLOOKUP(L1900,REAJUSTE!A:O,15,),"")</f>
        <v>1.0449999999999999</v>
      </c>
    </row>
    <row r="1901" spans="1:13" x14ac:dyDescent="0.25">
      <c r="A1901" s="1046">
        <v>11267</v>
      </c>
      <c r="B1901" s="1047" t="s">
        <v>20408</v>
      </c>
      <c r="C1901" s="1040" t="s">
        <v>14186</v>
      </c>
      <c r="D1901" s="575">
        <f t="shared" si="61"/>
        <v>7.91</v>
      </c>
      <c r="E1901" s="598"/>
      <c r="F1901" s="580"/>
      <c r="G1901" s="580"/>
      <c r="H1901" s="580"/>
      <c r="I1901" s="1043" t="s">
        <v>20854</v>
      </c>
      <c r="L1901" s="570" t="s">
        <v>5368</v>
      </c>
      <c r="M1901" s="571">
        <f>IFERROR(VLOOKUP(L1901,REAJUSTE!A:O,15,),"")</f>
        <v>1.0449999999999999</v>
      </c>
    </row>
    <row r="1902" spans="1:13" x14ac:dyDescent="0.25">
      <c r="A1902" s="1046">
        <v>10036</v>
      </c>
      <c r="B1902" s="1047" t="s">
        <v>20409</v>
      </c>
      <c r="C1902" s="1040" t="s">
        <v>18353</v>
      </c>
      <c r="D1902" s="575">
        <f t="shared" si="61"/>
        <v>4.3099999999999996</v>
      </c>
      <c r="E1902" s="598"/>
      <c r="F1902" s="580"/>
      <c r="G1902" s="580"/>
      <c r="H1902" s="580"/>
      <c r="I1902" s="1043" t="s">
        <v>20855</v>
      </c>
      <c r="L1902" s="570" t="s">
        <v>5368</v>
      </c>
      <c r="M1902" s="571">
        <f>IFERROR(VLOOKUP(L1902,REAJUSTE!A:O,15,),"")</f>
        <v>1.0449999999999999</v>
      </c>
    </row>
    <row r="1903" spans="1:13" x14ac:dyDescent="0.25">
      <c r="A1903" s="1046">
        <v>10309</v>
      </c>
      <c r="B1903" s="1047" t="s">
        <v>20410</v>
      </c>
      <c r="C1903" s="1040" t="s">
        <v>14213</v>
      </c>
      <c r="D1903" s="575">
        <f t="shared" si="61"/>
        <v>53.05</v>
      </c>
      <c r="E1903" s="598"/>
      <c r="F1903" s="580"/>
      <c r="G1903" s="580"/>
      <c r="H1903" s="580"/>
      <c r="I1903" s="1043" t="s">
        <v>20856</v>
      </c>
      <c r="L1903" s="570" t="s">
        <v>5368</v>
      </c>
      <c r="M1903" s="571">
        <f>IFERROR(VLOOKUP(L1903,REAJUSTE!A:O,15,),"")</f>
        <v>1.0449999999999999</v>
      </c>
    </row>
    <row r="1904" spans="1:13" x14ac:dyDescent="0.25">
      <c r="A1904" s="1046">
        <v>10034</v>
      </c>
      <c r="B1904" s="1047" t="s">
        <v>20411</v>
      </c>
      <c r="C1904" s="1040" t="s">
        <v>14213</v>
      </c>
      <c r="D1904" s="575">
        <f t="shared" si="61"/>
        <v>6.15</v>
      </c>
      <c r="E1904" s="598"/>
      <c r="F1904" s="580"/>
      <c r="G1904" s="580"/>
      <c r="H1904" s="580"/>
      <c r="I1904" s="1043" t="s">
        <v>20857</v>
      </c>
      <c r="L1904" s="570" t="s">
        <v>5368</v>
      </c>
      <c r="M1904" s="571">
        <f>IFERROR(VLOOKUP(L1904,REAJUSTE!A:O,15,),"")</f>
        <v>1.0449999999999999</v>
      </c>
    </row>
    <row r="1905" spans="1:13" x14ac:dyDescent="0.25">
      <c r="A1905" s="1046">
        <v>10187</v>
      </c>
      <c r="B1905" s="1047" t="s">
        <v>20412</v>
      </c>
      <c r="C1905" s="1040" t="s">
        <v>18086</v>
      </c>
      <c r="D1905" s="575">
        <f t="shared" si="61"/>
        <v>15.15</v>
      </c>
      <c r="E1905" s="598"/>
      <c r="F1905" s="580"/>
      <c r="G1905" s="580"/>
      <c r="H1905" s="580"/>
      <c r="I1905" s="1043" t="s">
        <v>20097</v>
      </c>
      <c r="L1905" s="570" t="s">
        <v>5368</v>
      </c>
      <c r="M1905" s="571">
        <f>IFERROR(VLOOKUP(L1905,REAJUSTE!A:O,15,),"")</f>
        <v>1.0449999999999999</v>
      </c>
    </row>
    <row r="1906" spans="1:13" x14ac:dyDescent="0.25">
      <c r="A1906" s="1046">
        <v>10375</v>
      </c>
      <c r="B1906" s="1047" t="s">
        <v>20413</v>
      </c>
      <c r="C1906" s="1040" t="s">
        <v>14186</v>
      </c>
      <c r="D1906" s="575">
        <f t="shared" si="61"/>
        <v>0.81</v>
      </c>
      <c r="E1906" s="598"/>
      <c r="F1906" s="580"/>
      <c r="G1906" s="580"/>
      <c r="H1906" s="580"/>
      <c r="I1906" s="1043" t="s">
        <v>20858</v>
      </c>
      <c r="L1906" s="570" t="s">
        <v>5368</v>
      </c>
      <c r="M1906" s="571">
        <f>IFERROR(VLOOKUP(L1906,REAJUSTE!A:O,15,),"")</f>
        <v>1.0449999999999999</v>
      </c>
    </row>
    <row r="1907" spans="1:13" x14ac:dyDescent="0.25">
      <c r="A1907" s="1046">
        <v>10327</v>
      </c>
      <c r="B1907" s="1047" t="s">
        <v>20414</v>
      </c>
      <c r="C1907" s="1040" t="s">
        <v>14186</v>
      </c>
      <c r="D1907" s="575">
        <f t="shared" si="61"/>
        <v>12.25</v>
      </c>
      <c r="E1907" s="598"/>
      <c r="F1907" s="580"/>
      <c r="G1907" s="580"/>
      <c r="H1907" s="580"/>
      <c r="I1907" s="1043" t="s">
        <v>20859</v>
      </c>
      <c r="L1907" s="570" t="s">
        <v>5368</v>
      </c>
      <c r="M1907" s="571">
        <f>IFERROR(VLOOKUP(L1907,REAJUSTE!A:O,15,),"")</f>
        <v>1.0449999999999999</v>
      </c>
    </row>
    <row r="1908" spans="1:13" x14ac:dyDescent="0.25">
      <c r="A1908" s="1046">
        <v>101971</v>
      </c>
      <c r="B1908" s="1047" t="s">
        <v>20415</v>
      </c>
      <c r="C1908" s="1040" t="s">
        <v>14186</v>
      </c>
      <c r="D1908" s="575">
        <f t="shared" si="61"/>
        <v>17.510000000000002</v>
      </c>
      <c r="E1908" s="598"/>
      <c r="F1908" s="580"/>
      <c r="G1908" s="580"/>
      <c r="H1908" s="580"/>
      <c r="I1908" s="1043" t="s">
        <v>20860</v>
      </c>
      <c r="L1908" s="570" t="s">
        <v>5368</v>
      </c>
      <c r="M1908" s="571">
        <f>IFERROR(VLOOKUP(L1908,REAJUSTE!A:O,15,),"")</f>
        <v>1.0449999999999999</v>
      </c>
    </row>
    <row r="1909" spans="1:13" x14ac:dyDescent="0.25">
      <c r="A1909" s="1046">
        <v>11565</v>
      </c>
      <c r="B1909" s="1047" t="s">
        <v>20416</v>
      </c>
      <c r="C1909" s="1040" t="s">
        <v>14186</v>
      </c>
      <c r="D1909" s="575">
        <f t="shared" si="61"/>
        <v>9.1300000000000008</v>
      </c>
      <c r="E1909" s="598"/>
      <c r="F1909" s="580"/>
      <c r="G1909" s="580"/>
      <c r="H1909" s="580"/>
      <c r="I1909" s="1043" t="s">
        <v>20861</v>
      </c>
      <c r="L1909" s="570" t="s">
        <v>5368</v>
      </c>
      <c r="M1909" s="571">
        <f>IFERROR(VLOOKUP(L1909,REAJUSTE!A:O,15,),"")</f>
        <v>1.0449999999999999</v>
      </c>
    </row>
    <row r="1910" spans="1:13" x14ac:dyDescent="0.25">
      <c r="A1910" s="1046">
        <v>10326</v>
      </c>
      <c r="B1910" s="1047" t="s">
        <v>20417</v>
      </c>
      <c r="C1910" s="1040" t="s">
        <v>14186</v>
      </c>
      <c r="D1910" s="575">
        <f t="shared" si="61"/>
        <v>0.97</v>
      </c>
      <c r="E1910" s="598"/>
      <c r="F1910" s="580"/>
      <c r="G1910" s="580"/>
      <c r="H1910" s="580"/>
      <c r="I1910" s="1043" t="s">
        <v>20862</v>
      </c>
      <c r="L1910" s="570" t="s">
        <v>5368</v>
      </c>
      <c r="M1910" s="571">
        <f>IFERROR(VLOOKUP(L1910,REAJUSTE!A:O,15,),"")</f>
        <v>1.0449999999999999</v>
      </c>
    </row>
    <row r="1911" spans="1:13" x14ac:dyDescent="0.25">
      <c r="A1911" s="1046">
        <v>10298</v>
      </c>
      <c r="B1911" s="1047" t="s">
        <v>20418</v>
      </c>
      <c r="C1911" s="1040" t="s">
        <v>20370</v>
      </c>
      <c r="D1911" s="575">
        <f t="shared" ref="D1911:D1974" si="62">TRUNC(I1911*M1911,2)</f>
        <v>5454.35</v>
      </c>
      <c r="E1911" s="598"/>
      <c r="F1911" s="580"/>
      <c r="G1911" s="580"/>
      <c r="H1911" s="580"/>
      <c r="I1911" s="1043" t="s">
        <v>20863</v>
      </c>
      <c r="L1911" s="570" t="s">
        <v>5368</v>
      </c>
      <c r="M1911" s="571">
        <f>IFERROR(VLOOKUP(L1911,REAJUSTE!A:O,15,),"")</f>
        <v>1.0449999999999999</v>
      </c>
    </row>
    <row r="1912" spans="1:13" x14ac:dyDescent="0.25">
      <c r="A1912" s="1046">
        <v>11016</v>
      </c>
      <c r="B1912" s="1047" t="s">
        <v>20419</v>
      </c>
      <c r="C1912" s="1040" t="s">
        <v>14224</v>
      </c>
      <c r="D1912" s="575">
        <f t="shared" si="62"/>
        <v>4.28</v>
      </c>
      <c r="E1912" s="598"/>
      <c r="F1912" s="580"/>
      <c r="G1912" s="580"/>
      <c r="H1912" s="580"/>
      <c r="I1912" s="1043" t="s">
        <v>20864</v>
      </c>
      <c r="L1912" s="570" t="s">
        <v>5368</v>
      </c>
      <c r="M1912" s="571">
        <f>IFERROR(VLOOKUP(L1912,REAJUSTE!A:O,15,),"")</f>
        <v>1.0449999999999999</v>
      </c>
    </row>
    <row r="1913" spans="1:13" x14ac:dyDescent="0.25">
      <c r="A1913" s="1046">
        <v>11017</v>
      </c>
      <c r="B1913" s="1047" t="s">
        <v>20420</v>
      </c>
      <c r="C1913" s="1040" t="s">
        <v>14224</v>
      </c>
      <c r="D1913" s="575">
        <f t="shared" si="62"/>
        <v>2.58</v>
      </c>
      <c r="E1913" s="598"/>
      <c r="F1913" s="580"/>
      <c r="G1913" s="580"/>
      <c r="H1913" s="580"/>
      <c r="I1913" s="1043" t="s">
        <v>20865</v>
      </c>
      <c r="L1913" s="570" t="s">
        <v>5368</v>
      </c>
      <c r="M1913" s="571">
        <f>IFERROR(VLOOKUP(L1913,REAJUSTE!A:O,15,),"")</f>
        <v>1.0449999999999999</v>
      </c>
    </row>
    <row r="1914" spans="1:13" x14ac:dyDescent="0.25">
      <c r="A1914" s="1046">
        <v>11015</v>
      </c>
      <c r="B1914" s="1047" t="s">
        <v>20421</v>
      </c>
      <c r="C1914" s="1040" t="s">
        <v>14224</v>
      </c>
      <c r="D1914" s="575">
        <f t="shared" si="62"/>
        <v>48.13</v>
      </c>
      <c r="E1914" s="598"/>
      <c r="F1914" s="580"/>
      <c r="G1914" s="580"/>
      <c r="H1914" s="580"/>
      <c r="I1914" s="1043" t="s">
        <v>20866</v>
      </c>
      <c r="L1914" s="570" t="s">
        <v>5368</v>
      </c>
      <c r="M1914" s="571">
        <f>IFERROR(VLOOKUP(L1914,REAJUSTE!A:O,15,),"")</f>
        <v>1.0449999999999999</v>
      </c>
    </row>
    <row r="1915" spans="1:13" x14ac:dyDescent="0.25">
      <c r="A1915" s="1046">
        <v>10125</v>
      </c>
      <c r="B1915" s="1047" t="s">
        <v>20422</v>
      </c>
      <c r="C1915" s="1040" t="s">
        <v>20154</v>
      </c>
      <c r="D1915" s="575">
        <f t="shared" si="62"/>
        <v>116.54</v>
      </c>
      <c r="E1915" s="598"/>
      <c r="F1915" s="580"/>
      <c r="G1915" s="580"/>
      <c r="H1915" s="580"/>
      <c r="I1915" s="1043" t="s">
        <v>20682</v>
      </c>
      <c r="L1915" s="570" t="s">
        <v>5368</v>
      </c>
      <c r="M1915" s="571">
        <f>IFERROR(VLOOKUP(L1915,REAJUSTE!A:O,15,),"")</f>
        <v>1.0449999999999999</v>
      </c>
    </row>
    <row r="1916" spans="1:13" x14ac:dyDescent="0.25">
      <c r="A1916" s="1046">
        <v>10121</v>
      </c>
      <c r="B1916" s="1047" t="s">
        <v>20423</v>
      </c>
      <c r="C1916" s="1040" t="s">
        <v>20154</v>
      </c>
      <c r="D1916" s="575">
        <f t="shared" si="62"/>
        <v>106.79</v>
      </c>
      <c r="E1916" s="598"/>
      <c r="F1916" s="580"/>
      <c r="G1916" s="580"/>
      <c r="H1916" s="580"/>
      <c r="I1916" s="1043" t="s">
        <v>20867</v>
      </c>
      <c r="L1916" s="570" t="s">
        <v>5368</v>
      </c>
      <c r="M1916" s="571">
        <f>IFERROR(VLOOKUP(L1916,REAJUSTE!A:O,15,),"")</f>
        <v>1.0449999999999999</v>
      </c>
    </row>
    <row r="1917" spans="1:13" x14ac:dyDescent="0.25">
      <c r="A1917" s="1046">
        <v>10124</v>
      </c>
      <c r="B1917" s="1047" t="s">
        <v>20424</v>
      </c>
      <c r="C1917" s="1040" t="s">
        <v>18086</v>
      </c>
      <c r="D1917" s="575">
        <f t="shared" si="62"/>
        <v>106.79</v>
      </c>
      <c r="E1917" s="598"/>
      <c r="F1917" s="580"/>
      <c r="G1917" s="580"/>
      <c r="H1917" s="580"/>
      <c r="I1917" s="1043" t="s">
        <v>20867</v>
      </c>
      <c r="L1917" s="570" t="s">
        <v>5368</v>
      </c>
      <c r="M1917" s="571">
        <f>IFERROR(VLOOKUP(L1917,REAJUSTE!A:O,15,),"")</f>
        <v>1.0449999999999999</v>
      </c>
    </row>
    <row r="1918" spans="1:13" x14ac:dyDescent="0.25">
      <c r="A1918" s="1046">
        <v>10301</v>
      </c>
      <c r="B1918" s="1047" t="s">
        <v>20425</v>
      </c>
      <c r="C1918" s="1040" t="s">
        <v>18088</v>
      </c>
      <c r="D1918" s="575">
        <f t="shared" si="62"/>
        <v>80.72</v>
      </c>
      <c r="E1918" s="598"/>
      <c r="F1918" s="580"/>
      <c r="G1918" s="580"/>
      <c r="H1918" s="580"/>
      <c r="I1918" s="1043" t="s">
        <v>20868</v>
      </c>
      <c r="L1918" s="570" t="s">
        <v>5368</v>
      </c>
      <c r="M1918" s="571">
        <f>IFERROR(VLOOKUP(L1918,REAJUSTE!A:O,15,),"")</f>
        <v>1.0449999999999999</v>
      </c>
    </row>
    <row r="1919" spans="1:13" x14ac:dyDescent="0.25">
      <c r="A1919" s="1046">
        <v>10126</v>
      </c>
      <c r="B1919" s="1047" t="s">
        <v>20426</v>
      </c>
      <c r="C1919" s="1040" t="s">
        <v>20154</v>
      </c>
      <c r="D1919" s="575">
        <f t="shared" si="62"/>
        <v>153.13</v>
      </c>
      <c r="E1919" s="598"/>
      <c r="F1919" s="580"/>
      <c r="G1919" s="580"/>
      <c r="H1919" s="580"/>
      <c r="I1919" s="1043" t="s">
        <v>20869</v>
      </c>
      <c r="L1919" s="570" t="s">
        <v>5368</v>
      </c>
      <c r="M1919" s="571">
        <f>IFERROR(VLOOKUP(L1919,REAJUSTE!A:O,15,),"")</f>
        <v>1.0449999999999999</v>
      </c>
    </row>
    <row r="1920" spans="1:13" x14ac:dyDescent="0.25">
      <c r="A1920" s="1046">
        <v>10368</v>
      </c>
      <c r="B1920" s="1047" t="s">
        <v>20427</v>
      </c>
      <c r="C1920" s="1040" t="s">
        <v>18088</v>
      </c>
      <c r="D1920" s="575">
        <f t="shared" si="62"/>
        <v>124.58</v>
      </c>
      <c r="E1920" s="598"/>
      <c r="F1920" s="580"/>
      <c r="G1920" s="580"/>
      <c r="H1920" s="580"/>
      <c r="I1920" s="1043" t="s">
        <v>20870</v>
      </c>
      <c r="L1920" s="570" t="s">
        <v>5368</v>
      </c>
      <c r="M1920" s="571">
        <f>IFERROR(VLOOKUP(L1920,REAJUSTE!A:O,15,),"")</f>
        <v>1.0449999999999999</v>
      </c>
    </row>
    <row r="1921" spans="1:13" x14ac:dyDescent="0.25">
      <c r="A1921" s="1046">
        <v>10380</v>
      </c>
      <c r="B1921" s="1047" t="s">
        <v>20428</v>
      </c>
      <c r="C1921" s="1040" t="s">
        <v>18088</v>
      </c>
      <c r="D1921" s="575">
        <f t="shared" si="62"/>
        <v>159.4</v>
      </c>
      <c r="E1921" s="598"/>
      <c r="F1921" s="580"/>
      <c r="G1921" s="580"/>
      <c r="H1921" s="580"/>
      <c r="I1921" s="1043" t="s">
        <v>20871</v>
      </c>
      <c r="L1921" s="570" t="s">
        <v>5368</v>
      </c>
      <c r="M1921" s="571">
        <f>IFERROR(VLOOKUP(L1921,REAJUSTE!A:O,15,),"")</f>
        <v>1.0449999999999999</v>
      </c>
    </row>
    <row r="1922" spans="1:13" x14ac:dyDescent="0.25">
      <c r="A1922" s="1046">
        <v>10363</v>
      </c>
      <c r="B1922" s="1047" t="s">
        <v>20429</v>
      </c>
      <c r="C1922" s="1040" t="s">
        <v>18088</v>
      </c>
      <c r="D1922" s="575">
        <f t="shared" si="62"/>
        <v>155.97</v>
      </c>
      <c r="E1922" s="598"/>
      <c r="F1922" s="580"/>
      <c r="G1922" s="580"/>
      <c r="H1922" s="580"/>
      <c r="I1922" s="1043" t="s">
        <v>20872</v>
      </c>
      <c r="L1922" s="570" t="s">
        <v>5368</v>
      </c>
      <c r="M1922" s="571">
        <f>IFERROR(VLOOKUP(L1922,REAJUSTE!A:O,15,),"")</f>
        <v>1.0449999999999999</v>
      </c>
    </row>
    <row r="1923" spans="1:13" ht="18" x14ac:dyDescent="0.25">
      <c r="A1923" s="1046">
        <v>11488</v>
      </c>
      <c r="B1923" s="1047" t="s">
        <v>20430</v>
      </c>
      <c r="C1923" s="1040" t="s">
        <v>14224</v>
      </c>
      <c r="D1923" s="575">
        <f t="shared" si="62"/>
        <v>532.29999999999995</v>
      </c>
      <c r="E1923" s="598"/>
      <c r="F1923" s="580"/>
      <c r="G1923" s="580"/>
      <c r="H1923" s="580"/>
      <c r="I1923" s="1043" t="s">
        <v>20873</v>
      </c>
      <c r="L1923" s="570" t="s">
        <v>5368</v>
      </c>
      <c r="M1923" s="571">
        <f>IFERROR(VLOOKUP(L1923,REAJUSTE!A:O,15,),"")</f>
        <v>1.0449999999999999</v>
      </c>
    </row>
    <row r="1924" spans="1:13" ht="18" x14ac:dyDescent="0.25">
      <c r="A1924" s="1046">
        <v>10200</v>
      </c>
      <c r="B1924" s="1048" t="s">
        <v>20431</v>
      </c>
      <c r="C1924" s="1040" t="s">
        <v>14224</v>
      </c>
      <c r="D1924" s="575">
        <f t="shared" si="62"/>
        <v>1314.51</v>
      </c>
      <c r="E1924" s="598"/>
      <c r="F1924" s="580"/>
      <c r="G1924" s="580"/>
      <c r="H1924" s="580"/>
      <c r="I1924" s="1043" t="s">
        <v>20874</v>
      </c>
      <c r="L1924" s="570" t="s">
        <v>5368</v>
      </c>
      <c r="M1924" s="571">
        <f>IFERROR(VLOOKUP(L1924,REAJUSTE!A:O,15,),"")</f>
        <v>1.0449999999999999</v>
      </c>
    </row>
    <row r="1925" spans="1:13" x14ac:dyDescent="0.25">
      <c r="A1925" s="1046">
        <v>11465</v>
      </c>
      <c r="B1925" s="1047" t="s">
        <v>20432</v>
      </c>
      <c r="C1925" s="1040" t="s">
        <v>18353</v>
      </c>
      <c r="D1925" s="575">
        <f t="shared" si="62"/>
        <v>10.45</v>
      </c>
      <c r="E1925" s="598"/>
      <c r="F1925" s="580"/>
      <c r="G1925" s="580"/>
      <c r="H1925" s="580"/>
      <c r="I1925" s="1043" t="s">
        <v>20875</v>
      </c>
      <c r="L1925" s="570" t="s">
        <v>5368</v>
      </c>
      <c r="M1925" s="571">
        <f>IFERROR(VLOOKUP(L1925,REAJUSTE!A:O,15,),"")</f>
        <v>1.0449999999999999</v>
      </c>
    </row>
    <row r="1926" spans="1:13" x14ac:dyDescent="0.25">
      <c r="A1926" s="1046">
        <v>10179</v>
      </c>
      <c r="B1926" s="1047" t="s">
        <v>20433</v>
      </c>
      <c r="C1926" s="1040" t="s">
        <v>18353</v>
      </c>
      <c r="D1926" s="575">
        <f t="shared" si="62"/>
        <v>9.36</v>
      </c>
      <c r="E1926" s="598"/>
      <c r="F1926" s="580"/>
      <c r="G1926" s="580"/>
      <c r="H1926" s="580"/>
      <c r="I1926" s="1043" t="s">
        <v>20876</v>
      </c>
      <c r="L1926" s="570" t="s">
        <v>5368</v>
      </c>
      <c r="M1926" s="571">
        <f>IFERROR(VLOOKUP(L1926,REAJUSTE!A:O,15,),"")</f>
        <v>1.0449999999999999</v>
      </c>
    </row>
    <row r="1927" spans="1:13" x14ac:dyDescent="0.25">
      <c r="A1927" s="1046">
        <v>10257</v>
      </c>
      <c r="B1927" s="1047" t="s">
        <v>20434</v>
      </c>
      <c r="C1927" s="1040" t="s">
        <v>14186</v>
      </c>
      <c r="D1927" s="575">
        <f t="shared" si="62"/>
        <v>89.79</v>
      </c>
      <c r="E1927" s="598"/>
      <c r="F1927" s="580"/>
      <c r="G1927" s="580"/>
      <c r="H1927" s="580"/>
      <c r="I1927" s="1043" t="s">
        <v>20877</v>
      </c>
      <c r="L1927" s="570" t="s">
        <v>5368</v>
      </c>
      <c r="M1927" s="571">
        <f>IFERROR(VLOOKUP(L1927,REAJUSTE!A:O,15,),"")</f>
        <v>1.0449999999999999</v>
      </c>
    </row>
    <row r="1928" spans="1:13" x14ac:dyDescent="0.25">
      <c r="A1928" s="1046">
        <v>11512</v>
      </c>
      <c r="B1928" s="1047" t="s">
        <v>14225</v>
      </c>
      <c r="C1928" s="1040" t="s">
        <v>14215</v>
      </c>
      <c r="D1928" s="575">
        <f t="shared" si="62"/>
        <v>0</v>
      </c>
      <c r="E1928" s="598"/>
      <c r="F1928" s="580"/>
      <c r="G1928" s="580"/>
      <c r="H1928" s="580"/>
      <c r="I1928" s="1043" t="s">
        <v>18881</v>
      </c>
      <c r="L1928" s="570" t="s">
        <v>5368</v>
      </c>
      <c r="M1928" s="571">
        <f>IFERROR(VLOOKUP(L1928,REAJUSTE!A:O,15,),"")</f>
        <v>1.0449999999999999</v>
      </c>
    </row>
    <row r="1929" spans="1:13" x14ac:dyDescent="0.25">
      <c r="A1929" s="1046">
        <v>10201</v>
      </c>
      <c r="B1929" s="1047" t="s">
        <v>20435</v>
      </c>
      <c r="C1929" s="1040" t="s">
        <v>19106</v>
      </c>
      <c r="D1929" s="575">
        <f t="shared" si="62"/>
        <v>90.82</v>
      </c>
      <c r="E1929" s="598"/>
      <c r="F1929" s="580"/>
      <c r="G1929" s="580"/>
      <c r="H1929" s="580"/>
      <c r="I1929" s="1043" t="s">
        <v>20878</v>
      </c>
      <c r="L1929" s="570" t="s">
        <v>5368</v>
      </c>
      <c r="M1929" s="571">
        <f>IFERROR(VLOOKUP(L1929,REAJUSTE!A:O,15,),"")</f>
        <v>1.0449999999999999</v>
      </c>
    </row>
    <row r="1930" spans="1:13" x14ac:dyDescent="0.25">
      <c r="A1930" s="1046">
        <v>10378</v>
      </c>
      <c r="B1930" s="1047" t="s">
        <v>20436</v>
      </c>
      <c r="C1930" s="1040" t="s">
        <v>18088</v>
      </c>
      <c r="D1930" s="575">
        <f t="shared" si="62"/>
        <v>170.92</v>
      </c>
      <c r="E1930" s="598"/>
      <c r="F1930" s="580"/>
      <c r="G1930" s="580"/>
      <c r="H1930" s="580"/>
      <c r="I1930" s="1043" t="s">
        <v>20879</v>
      </c>
      <c r="L1930" s="570" t="s">
        <v>5368</v>
      </c>
      <c r="M1930" s="571">
        <f>IFERROR(VLOOKUP(L1930,REAJUSTE!A:O,15,),"")</f>
        <v>1.0449999999999999</v>
      </c>
    </row>
    <row r="1931" spans="1:13" x14ac:dyDescent="0.25">
      <c r="A1931" s="1046">
        <v>10615</v>
      </c>
      <c r="B1931" s="1047" t="s">
        <v>20437</v>
      </c>
      <c r="C1931" s="1040" t="s">
        <v>14186</v>
      </c>
      <c r="D1931" s="575">
        <f t="shared" si="62"/>
        <v>107.12</v>
      </c>
      <c r="E1931" s="598"/>
      <c r="F1931" s="580"/>
      <c r="G1931" s="580"/>
      <c r="H1931" s="580"/>
      <c r="I1931" s="1043" t="s">
        <v>20880</v>
      </c>
      <c r="L1931" s="570" t="s">
        <v>5368</v>
      </c>
      <c r="M1931" s="571">
        <f>IFERROR(VLOOKUP(L1931,REAJUSTE!A:O,15,),"")</f>
        <v>1.0449999999999999</v>
      </c>
    </row>
    <row r="1932" spans="1:13" x14ac:dyDescent="0.25">
      <c r="A1932" s="1046">
        <v>10340</v>
      </c>
      <c r="B1932" s="1047" t="s">
        <v>20438</v>
      </c>
      <c r="C1932" s="1040" t="s">
        <v>18088</v>
      </c>
      <c r="D1932" s="575">
        <f t="shared" si="62"/>
        <v>210.98</v>
      </c>
      <c r="E1932" s="598"/>
      <c r="F1932" s="580"/>
      <c r="G1932" s="580"/>
      <c r="H1932" s="580"/>
      <c r="I1932" s="1043" t="s">
        <v>20881</v>
      </c>
      <c r="L1932" s="570" t="s">
        <v>5368</v>
      </c>
      <c r="M1932" s="571">
        <f>IFERROR(VLOOKUP(L1932,REAJUSTE!A:O,15,),"")</f>
        <v>1.0449999999999999</v>
      </c>
    </row>
    <row r="1933" spans="1:13" x14ac:dyDescent="0.25">
      <c r="A1933" s="1046">
        <v>10654</v>
      </c>
      <c r="B1933" s="1047" t="s">
        <v>20439</v>
      </c>
      <c r="C1933" s="1040" t="s">
        <v>14186</v>
      </c>
      <c r="D1933" s="575">
        <f t="shared" si="62"/>
        <v>85.66</v>
      </c>
      <c r="E1933" s="598"/>
      <c r="F1933" s="580"/>
      <c r="G1933" s="580"/>
      <c r="H1933" s="580"/>
      <c r="I1933" s="1043" t="s">
        <v>20882</v>
      </c>
      <c r="L1933" s="570" t="s">
        <v>5368</v>
      </c>
      <c r="M1933" s="571">
        <f>IFERROR(VLOOKUP(L1933,REAJUSTE!A:O,15,),"")</f>
        <v>1.0449999999999999</v>
      </c>
    </row>
    <row r="1934" spans="1:13" x14ac:dyDescent="0.25">
      <c r="A1934" s="1046">
        <v>10798</v>
      </c>
      <c r="B1934" s="1047" t="s">
        <v>20440</v>
      </c>
      <c r="C1934" s="1040" t="s">
        <v>14186</v>
      </c>
      <c r="D1934" s="575">
        <f t="shared" si="62"/>
        <v>167.37</v>
      </c>
      <c r="E1934" s="598"/>
      <c r="F1934" s="580"/>
      <c r="G1934" s="580"/>
      <c r="H1934" s="580"/>
      <c r="I1934" s="1043" t="s">
        <v>20883</v>
      </c>
      <c r="L1934" s="570" t="s">
        <v>5368</v>
      </c>
      <c r="M1934" s="571">
        <f>IFERROR(VLOOKUP(L1934,REAJUSTE!A:O,15,),"")</f>
        <v>1.0449999999999999</v>
      </c>
    </row>
    <row r="1935" spans="1:13" x14ac:dyDescent="0.25">
      <c r="A1935" s="1046">
        <v>10191</v>
      </c>
      <c r="B1935" s="1047" t="s">
        <v>20441</v>
      </c>
      <c r="C1935" s="1040" t="s">
        <v>18353</v>
      </c>
      <c r="D1935" s="575">
        <f t="shared" si="62"/>
        <v>6.79</v>
      </c>
      <c r="E1935" s="598"/>
      <c r="F1935" s="580"/>
      <c r="G1935" s="580"/>
      <c r="H1935" s="580"/>
      <c r="I1935" s="1043" t="s">
        <v>20884</v>
      </c>
      <c r="L1935" s="570" t="s">
        <v>5368</v>
      </c>
      <c r="M1935" s="571">
        <f>IFERROR(VLOOKUP(L1935,REAJUSTE!A:O,15,),"")</f>
        <v>1.0449999999999999</v>
      </c>
    </row>
    <row r="1936" spans="1:13" x14ac:dyDescent="0.25">
      <c r="A1936" s="1046">
        <v>10573</v>
      </c>
      <c r="B1936" s="1047" t="s">
        <v>20442</v>
      </c>
      <c r="C1936" s="1040" t="s">
        <v>18353</v>
      </c>
      <c r="D1936" s="575">
        <f t="shared" si="62"/>
        <v>0.13</v>
      </c>
      <c r="E1936" s="598"/>
      <c r="F1936" s="580"/>
      <c r="G1936" s="580"/>
      <c r="H1936" s="580"/>
      <c r="I1936" s="1043" t="s">
        <v>20885</v>
      </c>
      <c r="L1936" s="570" t="s">
        <v>5368</v>
      </c>
      <c r="M1936" s="571">
        <f>IFERROR(VLOOKUP(L1936,REAJUSTE!A:O,15,),"")</f>
        <v>1.0449999999999999</v>
      </c>
    </row>
    <row r="1937" spans="1:13" x14ac:dyDescent="0.25">
      <c r="A1937" s="1046">
        <v>10120</v>
      </c>
      <c r="B1937" s="1047" t="s">
        <v>20443</v>
      </c>
      <c r="C1937" s="1040" t="s">
        <v>20154</v>
      </c>
      <c r="D1937" s="575">
        <f t="shared" si="62"/>
        <v>71.06</v>
      </c>
      <c r="E1937" s="598"/>
      <c r="F1937" s="580"/>
      <c r="G1937" s="580"/>
      <c r="H1937" s="580"/>
      <c r="I1937" s="1043" t="s">
        <v>20886</v>
      </c>
      <c r="L1937" s="570" t="s">
        <v>5368</v>
      </c>
      <c r="M1937" s="571">
        <f>IFERROR(VLOOKUP(L1937,REAJUSTE!A:O,15,),"")</f>
        <v>1.0449999999999999</v>
      </c>
    </row>
    <row r="1938" spans="1:13" x14ac:dyDescent="0.25">
      <c r="A1938" s="1046">
        <v>10621</v>
      </c>
      <c r="B1938" s="1047" t="s">
        <v>20444</v>
      </c>
      <c r="C1938" s="1040" t="s">
        <v>14224</v>
      </c>
      <c r="D1938" s="575">
        <f t="shared" si="62"/>
        <v>9.06</v>
      </c>
      <c r="E1938" s="598"/>
      <c r="F1938" s="580"/>
      <c r="G1938" s="580"/>
      <c r="H1938" s="580"/>
      <c r="I1938" s="1043" t="s">
        <v>20887</v>
      </c>
      <c r="L1938" s="570" t="s">
        <v>5368</v>
      </c>
      <c r="M1938" s="571">
        <f>IFERROR(VLOOKUP(L1938,REAJUSTE!A:O,15,),"")</f>
        <v>1.0449999999999999</v>
      </c>
    </row>
    <row r="1939" spans="1:13" x14ac:dyDescent="0.25">
      <c r="A1939" s="1046">
        <v>10624</v>
      </c>
      <c r="B1939" s="1047" t="s">
        <v>20445</v>
      </c>
      <c r="C1939" s="1040" t="s">
        <v>14224</v>
      </c>
      <c r="D1939" s="575">
        <f t="shared" si="62"/>
        <v>8.3800000000000008</v>
      </c>
      <c r="E1939" s="598"/>
      <c r="F1939" s="580"/>
      <c r="G1939" s="580"/>
      <c r="H1939" s="580"/>
      <c r="I1939" s="1043" t="s">
        <v>20715</v>
      </c>
      <c r="L1939" s="570" t="s">
        <v>5368</v>
      </c>
      <c r="M1939" s="571">
        <f>IFERROR(VLOOKUP(L1939,REAJUSTE!A:O,15,),"")</f>
        <v>1.0449999999999999</v>
      </c>
    </row>
    <row r="1940" spans="1:13" x14ac:dyDescent="0.25">
      <c r="A1940" s="1046">
        <v>10616</v>
      </c>
      <c r="B1940" s="1047" t="s">
        <v>20446</v>
      </c>
      <c r="C1940" s="1040" t="s">
        <v>14186</v>
      </c>
      <c r="D1940" s="575">
        <f t="shared" si="62"/>
        <v>40.51</v>
      </c>
      <c r="E1940" s="598"/>
      <c r="F1940" s="580"/>
      <c r="G1940" s="580"/>
      <c r="H1940" s="580"/>
      <c r="I1940" s="1043" t="s">
        <v>20888</v>
      </c>
      <c r="L1940" s="570" t="s">
        <v>5368</v>
      </c>
      <c r="M1940" s="571">
        <f>IFERROR(VLOOKUP(L1940,REAJUSTE!A:O,15,),"")</f>
        <v>1.0449999999999999</v>
      </c>
    </row>
    <row r="1941" spans="1:13" x14ac:dyDescent="0.25">
      <c r="A1941" s="1046">
        <v>10656</v>
      </c>
      <c r="B1941" s="1047" t="s">
        <v>20447</v>
      </c>
      <c r="C1941" s="1040" t="s">
        <v>14186</v>
      </c>
      <c r="D1941" s="575">
        <f t="shared" si="62"/>
        <v>97.12</v>
      </c>
      <c r="E1941" s="598"/>
      <c r="F1941" s="580"/>
      <c r="G1941" s="580"/>
      <c r="H1941" s="580"/>
      <c r="I1941" s="1043" t="s">
        <v>20889</v>
      </c>
      <c r="L1941" s="570" t="s">
        <v>5368</v>
      </c>
      <c r="M1941" s="571">
        <f>IFERROR(VLOOKUP(L1941,REAJUSTE!A:O,15,),"")</f>
        <v>1.0449999999999999</v>
      </c>
    </row>
    <row r="1942" spans="1:13" x14ac:dyDescent="0.25">
      <c r="A1942" s="1046">
        <v>10778</v>
      </c>
      <c r="B1942" s="1047" t="s">
        <v>20448</v>
      </c>
      <c r="C1942" s="1040" t="s">
        <v>14186</v>
      </c>
      <c r="D1942" s="575">
        <f t="shared" si="62"/>
        <v>704.36</v>
      </c>
      <c r="E1942" s="598"/>
      <c r="F1942" s="580"/>
      <c r="G1942" s="580"/>
      <c r="H1942" s="580"/>
      <c r="I1942" s="1043" t="s">
        <v>20890</v>
      </c>
      <c r="L1942" s="570" t="s">
        <v>5368</v>
      </c>
      <c r="M1942" s="571">
        <f>IFERROR(VLOOKUP(L1942,REAJUSTE!A:O,15,),"")</f>
        <v>1.0449999999999999</v>
      </c>
    </row>
    <row r="1943" spans="1:13" x14ac:dyDescent="0.25">
      <c r="A1943" s="1046">
        <v>10703</v>
      </c>
      <c r="B1943" s="1047" t="s">
        <v>20449</v>
      </c>
      <c r="C1943" s="1040" t="s">
        <v>14186</v>
      </c>
      <c r="D1943" s="575">
        <f t="shared" si="62"/>
        <v>2109.39</v>
      </c>
      <c r="E1943" s="598"/>
      <c r="F1943" s="580"/>
      <c r="G1943" s="580"/>
      <c r="H1943" s="580"/>
      <c r="I1943" s="1043" t="s">
        <v>20891</v>
      </c>
      <c r="L1943" s="570" t="s">
        <v>5368</v>
      </c>
      <c r="M1943" s="571">
        <f>IFERROR(VLOOKUP(L1943,REAJUSTE!A:O,15,),"")</f>
        <v>1.0449999999999999</v>
      </c>
    </row>
    <row r="1944" spans="1:13" x14ac:dyDescent="0.25">
      <c r="A1944" s="1046">
        <v>10702</v>
      </c>
      <c r="B1944" s="1047" t="s">
        <v>20450</v>
      </c>
      <c r="C1944" s="1040" t="s">
        <v>14186</v>
      </c>
      <c r="D1944" s="575">
        <f t="shared" si="62"/>
        <v>2456.4899999999998</v>
      </c>
      <c r="E1944" s="598"/>
      <c r="F1944" s="580"/>
      <c r="G1944" s="580"/>
      <c r="H1944" s="580"/>
      <c r="I1944" s="1043" t="s">
        <v>20892</v>
      </c>
      <c r="L1944" s="570" t="s">
        <v>5368</v>
      </c>
      <c r="M1944" s="571">
        <f>IFERROR(VLOOKUP(L1944,REAJUSTE!A:O,15,),"")</f>
        <v>1.0449999999999999</v>
      </c>
    </row>
    <row r="1945" spans="1:13" x14ac:dyDescent="0.25">
      <c r="A1945" s="1046">
        <v>10701</v>
      </c>
      <c r="B1945" s="1047" t="s">
        <v>20451</v>
      </c>
      <c r="C1945" s="1040" t="s">
        <v>14186</v>
      </c>
      <c r="D1945" s="575">
        <f t="shared" si="62"/>
        <v>2433.7199999999998</v>
      </c>
      <c r="E1945" s="598"/>
      <c r="F1945" s="580"/>
      <c r="G1945" s="580"/>
      <c r="H1945" s="580"/>
      <c r="I1945" s="1043" t="s">
        <v>20893</v>
      </c>
      <c r="L1945" s="570" t="s">
        <v>5368</v>
      </c>
      <c r="M1945" s="571">
        <f>IFERROR(VLOOKUP(L1945,REAJUSTE!A:O,15,),"")</f>
        <v>1.0449999999999999</v>
      </c>
    </row>
    <row r="1946" spans="1:13" x14ac:dyDescent="0.25">
      <c r="A1946" s="1046">
        <v>11519</v>
      </c>
      <c r="B1946" s="1047" t="s">
        <v>20452</v>
      </c>
      <c r="C1946" s="1040" t="s">
        <v>14186</v>
      </c>
      <c r="D1946" s="575">
        <f t="shared" si="62"/>
        <v>203.14</v>
      </c>
      <c r="E1946" s="598"/>
      <c r="F1946" s="580"/>
      <c r="G1946" s="580"/>
      <c r="H1946" s="580"/>
      <c r="I1946" s="1043" t="s">
        <v>20894</v>
      </c>
      <c r="L1946" s="570" t="s">
        <v>5368</v>
      </c>
      <c r="M1946" s="571">
        <f>IFERROR(VLOOKUP(L1946,REAJUSTE!A:O,15,),"")</f>
        <v>1.0449999999999999</v>
      </c>
    </row>
    <row r="1947" spans="1:13" x14ac:dyDescent="0.25">
      <c r="A1947" s="1046">
        <v>10063</v>
      </c>
      <c r="B1947" s="1047" t="s">
        <v>20453</v>
      </c>
      <c r="C1947" s="1040" t="s">
        <v>18086</v>
      </c>
      <c r="D1947" s="575">
        <f t="shared" si="62"/>
        <v>3966.64</v>
      </c>
      <c r="E1947" s="598"/>
      <c r="F1947" s="580"/>
      <c r="G1947" s="580"/>
      <c r="H1947" s="580"/>
      <c r="I1947" s="1043" t="s">
        <v>20832</v>
      </c>
      <c r="L1947" s="570" t="s">
        <v>5368</v>
      </c>
      <c r="M1947" s="571">
        <f>IFERROR(VLOOKUP(L1947,REAJUSTE!A:O,15,),"")</f>
        <v>1.0449999999999999</v>
      </c>
    </row>
    <row r="1948" spans="1:13" x14ac:dyDescent="0.25">
      <c r="A1948" s="1046">
        <v>10135</v>
      </c>
      <c r="B1948" s="1047" t="s">
        <v>20454</v>
      </c>
      <c r="C1948" s="1040" t="s">
        <v>18353</v>
      </c>
      <c r="D1948" s="575">
        <f t="shared" si="62"/>
        <v>15.35</v>
      </c>
      <c r="E1948" s="598"/>
      <c r="F1948" s="580"/>
      <c r="G1948" s="580"/>
      <c r="H1948" s="580"/>
      <c r="I1948" s="1043" t="s">
        <v>20895</v>
      </c>
      <c r="L1948" s="570" t="s">
        <v>5368</v>
      </c>
      <c r="M1948" s="571">
        <f>IFERROR(VLOOKUP(L1948,REAJUSTE!A:O,15,),"")</f>
        <v>1.0449999999999999</v>
      </c>
    </row>
    <row r="1949" spans="1:13" x14ac:dyDescent="0.25">
      <c r="A1949" s="1046">
        <v>10136</v>
      </c>
      <c r="B1949" s="1047" t="s">
        <v>20455</v>
      </c>
      <c r="C1949" s="1040" t="s">
        <v>18353</v>
      </c>
      <c r="D1949" s="575">
        <f t="shared" si="62"/>
        <v>19.21</v>
      </c>
      <c r="E1949" s="598"/>
      <c r="F1949" s="580"/>
      <c r="G1949" s="580"/>
      <c r="H1949" s="580"/>
      <c r="I1949" s="1043" t="s">
        <v>20896</v>
      </c>
      <c r="L1949" s="570" t="s">
        <v>5368</v>
      </c>
      <c r="M1949" s="571">
        <f>IFERROR(VLOOKUP(L1949,REAJUSTE!A:O,15,),"")</f>
        <v>1.0449999999999999</v>
      </c>
    </row>
    <row r="1950" spans="1:13" x14ac:dyDescent="0.25">
      <c r="A1950" s="1046">
        <v>10381</v>
      </c>
      <c r="B1950" s="1047" t="s">
        <v>20456</v>
      </c>
      <c r="C1950" s="1040" t="s">
        <v>20143</v>
      </c>
      <c r="D1950" s="575">
        <f t="shared" si="62"/>
        <v>200.52</v>
      </c>
      <c r="E1950" s="598"/>
      <c r="F1950" s="580"/>
      <c r="G1950" s="580"/>
      <c r="H1950" s="580"/>
      <c r="I1950" s="1043" t="s">
        <v>20897</v>
      </c>
      <c r="L1950" s="570" t="s">
        <v>5368</v>
      </c>
      <c r="M1950" s="571">
        <f>IFERROR(VLOOKUP(L1950,REAJUSTE!A:O,15,),"")</f>
        <v>1.0449999999999999</v>
      </c>
    </row>
    <row r="1951" spans="1:13" x14ac:dyDescent="0.25">
      <c r="A1951" s="1046">
        <v>10617</v>
      </c>
      <c r="B1951" s="1047" t="s">
        <v>20457</v>
      </c>
      <c r="C1951" s="1040" t="s">
        <v>20143</v>
      </c>
      <c r="D1951" s="575">
        <f t="shared" si="62"/>
        <v>394.16</v>
      </c>
      <c r="E1951" s="598"/>
      <c r="F1951" s="580"/>
      <c r="G1951" s="580"/>
      <c r="H1951" s="580"/>
      <c r="I1951" s="1043" t="s">
        <v>20898</v>
      </c>
      <c r="L1951" s="570" t="s">
        <v>5368</v>
      </c>
      <c r="M1951" s="571">
        <f>IFERROR(VLOOKUP(L1951,REAJUSTE!A:O,15,),"")</f>
        <v>1.0449999999999999</v>
      </c>
    </row>
    <row r="1952" spans="1:13" x14ac:dyDescent="0.25">
      <c r="A1952" s="1046">
        <v>10618</v>
      </c>
      <c r="B1952" s="1047" t="s">
        <v>20458</v>
      </c>
      <c r="C1952" s="1040" t="s">
        <v>20143</v>
      </c>
      <c r="D1952" s="575">
        <f t="shared" si="62"/>
        <v>365.67</v>
      </c>
      <c r="E1952" s="598"/>
      <c r="F1952" s="580"/>
      <c r="G1952" s="580"/>
      <c r="H1952" s="580"/>
      <c r="I1952" s="1043" t="s">
        <v>20899</v>
      </c>
      <c r="L1952" s="570" t="s">
        <v>5368</v>
      </c>
      <c r="M1952" s="571">
        <f>IFERROR(VLOOKUP(L1952,REAJUSTE!A:O,15,),"")</f>
        <v>1.0449999999999999</v>
      </c>
    </row>
    <row r="1953" spans="1:13" x14ac:dyDescent="0.25">
      <c r="A1953" s="1046">
        <v>10749</v>
      </c>
      <c r="B1953" s="1047" t="s">
        <v>20459</v>
      </c>
      <c r="C1953" s="1040" t="s">
        <v>18353</v>
      </c>
      <c r="D1953" s="575">
        <f t="shared" si="62"/>
        <v>99.84</v>
      </c>
      <c r="E1953" s="598"/>
      <c r="F1953" s="580"/>
      <c r="G1953" s="580"/>
      <c r="H1953" s="580"/>
      <c r="I1953" s="1043" t="s">
        <v>20900</v>
      </c>
      <c r="L1953" s="570" t="s">
        <v>5368</v>
      </c>
      <c r="M1953" s="571">
        <f>IFERROR(VLOOKUP(L1953,REAJUSTE!A:O,15,),"")</f>
        <v>1.0449999999999999</v>
      </c>
    </row>
    <row r="1954" spans="1:13" ht="18" x14ac:dyDescent="0.25">
      <c r="A1954" s="1044" t="s">
        <v>5354</v>
      </c>
      <c r="B1954" s="1035" t="s">
        <v>5355</v>
      </c>
      <c r="C1954" s="1036" t="s">
        <v>5356</v>
      </c>
      <c r="D1954" s="575" t="e">
        <f t="shared" si="62"/>
        <v>#VALUE!</v>
      </c>
      <c r="E1954" s="598"/>
      <c r="F1954" s="580"/>
      <c r="G1954" s="580"/>
      <c r="H1954" s="580"/>
      <c r="I1954" s="1044" t="s">
        <v>5357</v>
      </c>
      <c r="L1954" s="570" t="s">
        <v>5368</v>
      </c>
      <c r="M1954" s="571">
        <f>IFERROR(VLOOKUP(L1954,REAJUSTE!A:O,15,),"")</f>
        <v>1.0449999999999999</v>
      </c>
    </row>
    <row r="1955" spans="1:13" x14ac:dyDescent="0.25">
      <c r="A1955" s="1046">
        <v>11487</v>
      </c>
      <c r="B1955" s="1047" t="s">
        <v>20460</v>
      </c>
      <c r="C1955" s="1040" t="s">
        <v>14213</v>
      </c>
      <c r="D1955" s="575">
        <f t="shared" si="62"/>
        <v>16.53</v>
      </c>
      <c r="E1955" s="598"/>
      <c r="F1955" s="580"/>
      <c r="G1955" s="580"/>
      <c r="H1955" s="580"/>
      <c r="I1955" s="1043" t="s">
        <v>20901</v>
      </c>
      <c r="L1955" s="570" t="s">
        <v>5368</v>
      </c>
      <c r="M1955" s="571">
        <f>IFERROR(VLOOKUP(L1955,REAJUSTE!A:O,15,),"")</f>
        <v>1.0449999999999999</v>
      </c>
    </row>
    <row r="1956" spans="1:13" x14ac:dyDescent="0.25">
      <c r="A1956" s="1046">
        <v>11002</v>
      </c>
      <c r="B1956" s="1047" t="s">
        <v>20461</v>
      </c>
      <c r="C1956" s="1040" t="s">
        <v>14186</v>
      </c>
      <c r="D1956" s="575">
        <f t="shared" si="62"/>
        <v>444.37</v>
      </c>
      <c r="E1956" s="598"/>
      <c r="F1956" s="580"/>
      <c r="G1956" s="580"/>
      <c r="H1956" s="580"/>
      <c r="I1956" s="1043" t="s">
        <v>20902</v>
      </c>
      <c r="L1956" s="570" t="s">
        <v>5368</v>
      </c>
      <c r="M1956" s="571">
        <f>IFERROR(VLOOKUP(L1956,REAJUSTE!A:O,15,),"")</f>
        <v>1.0449999999999999</v>
      </c>
    </row>
    <row r="1957" spans="1:13" x14ac:dyDescent="0.25">
      <c r="A1957" s="1046">
        <v>10046</v>
      </c>
      <c r="B1957" s="1047" t="s">
        <v>20462</v>
      </c>
      <c r="C1957" s="1040" t="s">
        <v>14186</v>
      </c>
      <c r="D1957" s="575">
        <f t="shared" si="62"/>
        <v>31.35</v>
      </c>
      <c r="E1957" s="598"/>
      <c r="F1957" s="580"/>
      <c r="G1957" s="580"/>
      <c r="H1957" s="580"/>
      <c r="I1957" s="1043" t="s">
        <v>20903</v>
      </c>
      <c r="L1957" s="570" t="s">
        <v>5368</v>
      </c>
      <c r="M1957" s="571">
        <f>IFERROR(VLOOKUP(L1957,REAJUSTE!A:O,15,),"")</f>
        <v>1.0449999999999999</v>
      </c>
    </row>
    <row r="1958" spans="1:13" x14ac:dyDescent="0.25">
      <c r="A1958" s="1046">
        <v>10069</v>
      </c>
      <c r="B1958" s="1047" t="s">
        <v>20463</v>
      </c>
      <c r="C1958" s="1040" t="s">
        <v>20154</v>
      </c>
      <c r="D1958" s="575">
        <f t="shared" si="62"/>
        <v>1844.66</v>
      </c>
      <c r="E1958" s="598"/>
      <c r="F1958" s="580"/>
      <c r="G1958" s="580"/>
      <c r="H1958" s="580"/>
      <c r="I1958" s="1043" t="s">
        <v>20904</v>
      </c>
      <c r="L1958" s="570" t="s">
        <v>5368</v>
      </c>
      <c r="M1958" s="571">
        <f>IFERROR(VLOOKUP(L1958,REAJUSTE!A:O,15,),"")</f>
        <v>1.0449999999999999</v>
      </c>
    </row>
    <row r="1959" spans="1:13" x14ac:dyDescent="0.25">
      <c r="A1959" s="1046">
        <v>11261</v>
      </c>
      <c r="B1959" s="1047" t="s">
        <v>20464</v>
      </c>
      <c r="C1959" s="1040" t="s">
        <v>14224</v>
      </c>
      <c r="D1959" s="575">
        <f t="shared" si="62"/>
        <v>2.14</v>
      </c>
      <c r="E1959" s="598"/>
      <c r="F1959" s="580"/>
      <c r="G1959" s="580"/>
      <c r="H1959" s="580"/>
      <c r="I1959" s="1043" t="s">
        <v>20905</v>
      </c>
      <c r="L1959" s="570" t="s">
        <v>5368</v>
      </c>
      <c r="M1959" s="571">
        <f>IFERROR(VLOOKUP(L1959,REAJUSTE!A:O,15,),"")</f>
        <v>1.0449999999999999</v>
      </c>
    </row>
    <row r="1960" spans="1:13" x14ac:dyDescent="0.25">
      <c r="A1960" s="1046">
        <v>10320</v>
      </c>
      <c r="B1960" s="1047" t="s">
        <v>20465</v>
      </c>
      <c r="C1960" s="1040" t="s">
        <v>14186</v>
      </c>
      <c r="D1960" s="575">
        <f t="shared" si="62"/>
        <v>2.82</v>
      </c>
      <c r="E1960" s="598"/>
      <c r="F1960" s="580"/>
      <c r="G1960" s="580"/>
      <c r="H1960" s="580"/>
      <c r="I1960" s="1043" t="s">
        <v>19079</v>
      </c>
      <c r="L1960" s="570" t="s">
        <v>5368</v>
      </c>
      <c r="M1960" s="571">
        <f>IFERROR(VLOOKUP(L1960,REAJUSTE!A:O,15,),"")</f>
        <v>1.0449999999999999</v>
      </c>
    </row>
    <row r="1961" spans="1:13" x14ac:dyDescent="0.25">
      <c r="A1961" s="1046">
        <v>10165</v>
      </c>
      <c r="B1961" s="1047" t="s">
        <v>20466</v>
      </c>
      <c r="C1961" s="1040" t="s">
        <v>14186</v>
      </c>
      <c r="D1961" s="575">
        <f t="shared" si="62"/>
        <v>650.79</v>
      </c>
      <c r="E1961" s="598"/>
      <c r="F1961" s="580"/>
      <c r="G1961" s="580"/>
      <c r="H1961" s="580"/>
      <c r="I1961" s="1043" t="s">
        <v>20906</v>
      </c>
      <c r="L1961" s="570" t="s">
        <v>5368</v>
      </c>
      <c r="M1961" s="571">
        <f>IFERROR(VLOOKUP(L1961,REAJUSTE!A:O,15,),"")</f>
        <v>1.0449999999999999</v>
      </c>
    </row>
    <row r="1962" spans="1:13" x14ac:dyDescent="0.25">
      <c r="A1962" s="1046">
        <v>10067</v>
      </c>
      <c r="B1962" s="1047" t="s">
        <v>20467</v>
      </c>
      <c r="C1962" s="1040" t="s">
        <v>18086</v>
      </c>
      <c r="D1962" s="575">
        <f t="shared" si="62"/>
        <v>1701.26</v>
      </c>
      <c r="E1962" s="598"/>
      <c r="F1962" s="580"/>
      <c r="G1962" s="580"/>
      <c r="H1962" s="580"/>
      <c r="I1962" s="1043" t="s">
        <v>20907</v>
      </c>
      <c r="L1962" s="570" t="s">
        <v>5368</v>
      </c>
      <c r="M1962" s="571">
        <f>IFERROR(VLOOKUP(L1962,REAJUSTE!A:O,15,),"")</f>
        <v>1.0449999999999999</v>
      </c>
    </row>
    <row r="1963" spans="1:13" x14ac:dyDescent="0.25">
      <c r="A1963" s="1046">
        <v>10004</v>
      </c>
      <c r="B1963" s="1047" t="s">
        <v>20468</v>
      </c>
      <c r="C1963" s="1040" t="s">
        <v>18226</v>
      </c>
      <c r="D1963" s="575">
        <f t="shared" si="62"/>
        <v>5330.08</v>
      </c>
      <c r="E1963" s="598"/>
      <c r="F1963" s="580"/>
      <c r="G1963" s="580"/>
      <c r="H1963" s="580"/>
      <c r="I1963" s="1043" t="s">
        <v>20908</v>
      </c>
      <c r="L1963" s="570" t="s">
        <v>5368</v>
      </c>
      <c r="M1963" s="571">
        <f>IFERROR(VLOOKUP(L1963,REAJUSTE!A:O,15,),"")</f>
        <v>1.0449999999999999</v>
      </c>
    </row>
    <row r="1964" spans="1:13" x14ac:dyDescent="0.25">
      <c r="A1964" s="1046">
        <v>10005</v>
      </c>
      <c r="B1964" s="1047" t="s">
        <v>20469</v>
      </c>
      <c r="C1964" s="1040" t="s">
        <v>18226</v>
      </c>
      <c r="D1964" s="575">
        <f t="shared" si="62"/>
        <v>5128.22</v>
      </c>
      <c r="E1964" s="598"/>
      <c r="F1964" s="580"/>
      <c r="G1964" s="580"/>
      <c r="H1964" s="580"/>
      <c r="I1964" s="1043" t="s">
        <v>18882</v>
      </c>
      <c r="L1964" s="570" t="s">
        <v>5368</v>
      </c>
      <c r="M1964" s="571">
        <f>IFERROR(VLOOKUP(L1964,REAJUSTE!A:O,15,),"")</f>
        <v>1.0449999999999999</v>
      </c>
    </row>
    <row r="1965" spans="1:13" x14ac:dyDescent="0.25">
      <c r="A1965" s="1046">
        <v>10776</v>
      </c>
      <c r="B1965" s="1047" t="s">
        <v>20470</v>
      </c>
      <c r="C1965" s="1040" t="s">
        <v>18226</v>
      </c>
      <c r="D1965" s="575">
        <f t="shared" si="62"/>
        <v>5716.33</v>
      </c>
      <c r="E1965" s="598"/>
      <c r="F1965" s="580"/>
      <c r="G1965" s="580"/>
      <c r="H1965" s="580"/>
      <c r="I1965" s="1043" t="s">
        <v>20909</v>
      </c>
      <c r="L1965" s="570" t="s">
        <v>5368</v>
      </c>
      <c r="M1965" s="571">
        <f>IFERROR(VLOOKUP(L1965,REAJUSTE!A:O,15,),"")</f>
        <v>1.0449999999999999</v>
      </c>
    </row>
    <row r="1966" spans="1:13" x14ac:dyDescent="0.25">
      <c r="A1966" s="1046">
        <v>10572</v>
      </c>
      <c r="B1966" s="1047" t="s">
        <v>20471</v>
      </c>
      <c r="C1966" s="1040" t="s">
        <v>18353</v>
      </c>
      <c r="D1966" s="575">
        <f t="shared" si="62"/>
        <v>32.1</v>
      </c>
      <c r="E1966" s="598"/>
      <c r="F1966" s="580"/>
      <c r="G1966" s="580"/>
      <c r="H1966" s="580"/>
      <c r="I1966" s="1043" t="s">
        <v>20910</v>
      </c>
      <c r="L1966" s="570" t="s">
        <v>5368</v>
      </c>
      <c r="M1966" s="571">
        <f>IFERROR(VLOOKUP(L1966,REAJUSTE!A:O,15,),"")</f>
        <v>1.0449999999999999</v>
      </c>
    </row>
    <row r="1967" spans="1:13" x14ac:dyDescent="0.25">
      <c r="A1967" s="1046">
        <v>10584</v>
      </c>
      <c r="B1967" s="1047" t="s">
        <v>14227</v>
      </c>
      <c r="C1967" s="1040" t="s">
        <v>14169</v>
      </c>
      <c r="D1967" s="575">
        <f t="shared" si="62"/>
        <v>3764.09</v>
      </c>
      <c r="E1967" s="598"/>
      <c r="F1967" s="580"/>
      <c r="G1967" s="580"/>
      <c r="H1967" s="580"/>
      <c r="I1967" s="1043" t="s">
        <v>20911</v>
      </c>
      <c r="L1967" s="570" t="s">
        <v>5368</v>
      </c>
      <c r="M1967" s="571">
        <f>IFERROR(VLOOKUP(L1967,REAJUSTE!A:O,15,),"")</f>
        <v>1.0449999999999999</v>
      </c>
    </row>
    <row r="1968" spans="1:13" x14ac:dyDescent="0.25">
      <c r="A1968" s="1046">
        <v>11504</v>
      </c>
      <c r="B1968" s="1047" t="s">
        <v>20472</v>
      </c>
      <c r="C1968" s="1040" t="s">
        <v>18353</v>
      </c>
      <c r="D1968" s="575">
        <f t="shared" si="62"/>
        <v>16.5</v>
      </c>
      <c r="E1968" s="598"/>
      <c r="F1968" s="580"/>
      <c r="G1968" s="580"/>
      <c r="H1968" s="580"/>
      <c r="I1968" s="1043" t="s">
        <v>20771</v>
      </c>
      <c r="L1968" s="570" t="s">
        <v>5368</v>
      </c>
      <c r="M1968" s="571">
        <f>IFERROR(VLOOKUP(L1968,REAJUSTE!A:O,15,),"")</f>
        <v>1.0449999999999999</v>
      </c>
    </row>
    <row r="1969" spans="1:13" x14ac:dyDescent="0.25">
      <c r="A1969" s="1046">
        <v>11558</v>
      </c>
      <c r="B1969" s="1047" t="s">
        <v>20473</v>
      </c>
      <c r="C1969" s="1040" t="s">
        <v>14213</v>
      </c>
      <c r="D1969" s="575">
        <f t="shared" si="62"/>
        <v>15.91</v>
      </c>
      <c r="E1969" s="598"/>
      <c r="F1969" s="580"/>
      <c r="G1969" s="580"/>
      <c r="H1969" s="580"/>
      <c r="I1969" s="1043" t="s">
        <v>20912</v>
      </c>
      <c r="L1969" s="570" t="s">
        <v>5368</v>
      </c>
      <c r="M1969" s="571">
        <f>IFERROR(VLOOKUP(L1969,REAJUSTE!A:O,15,),"")</f>
        <v>1.0449999999999999</v>
      </c>
    </row>
    <row r="1970" spans="1:13" x14ac:dyDescent="0.25">
      <c r="A1970" s="1046">
        <v>10198</v>
      </c>
      <c r="B1970" s="1047" t="s">
        <v>20474</v>
      </c>
      <c r="C1970" s="1040" t="s">
        <v>18353</v>
      </c>
      <c r="D1970" s="575">
        <f t="shared" si="62"/>
        <v>81.290000000000006</v>
      </c>
      <c r="E1970" s="598"/>
      <c r="F1970" s="580"/>
      <c r="G1970" s="580"/>
      <c r="H1970" s="580"/>
      <c r="I1970" s="1043" t="s">
        <v>20913</v>
      </c>
      <c r="L1970" s="570" t="s">
        <v>5368</v>
      </c>
      <c r="M1970" s="571">
        <f>IFERROR(VLOOKUP(L1970,REAJUSTE!A:O,15,),"")</f>
        <v>1.0449999999999999</v>
      </c>
    </row>
    <row r="1971" spans="1:13" x14ac:dyDescent="0.25">
      <c r="A1971" s="1046">
        <v>10195</v>
      </c>
      <c r="B1971" s="1047" t="s">
        <v>20475</v>
      </c>
      <c r="C1971" s="1040" t="s">
        <v>18353</v>
      </c>
      <c r="D1971" s="575">
        <f t="shared" si="62"/>
        <v>1.81</v>
      </c>
      <c r="E1971" s="598"/>
      <c r="F1971" s="580"/>
      <c r="G1971" s="580"/>
      <c r="H1971" s="580"/>
      <c r="I1971" s="1043" t="s">
        <v>20914</v>
      </c>
      <c r="L1971" s="570" t="s">
        <v>5368</v>
      </c>
      <c r="M1971" s="571">
        <f>IFERROR(VLOOKUP(L1971,REAJUSTE!A:O,15,),"")</f>
        <v>1.0449999999999999</v>
      </c>
    </row>
    <row r="1972" spans="1:13" x14ac:dyDescent="0.25">
      <c r="A1972" s="1046">
        <v>10099</v>
      </c>
      <c r="B1972" s="1047" t="s">
        <v>20476</v>
      </c>
      <c r="C1972" s="1040" t="s">
        <v>19140</v>
      </c>
      <c r="D1972" s="575">
        <f t="shared" si="62"/>
        <v>26.32</v>
      </c>
      <c r="E1972" s="598"/>
      <c r="F1972" s="580"/>
      <c r="G1972" s="580"/>
      <c r="H1972" s="580"/>
      <c r="I1972" s="1043" t="s">
        <v>20915</v>
      </c>
      <c r="L1972" s="570" t="s">
        <v>5368</v>
      </c>
      <c r="M1972" s="571">
        <f>IFERROR(VLOOKUP(L1972,REAJUSTE!A:O,15,),"")</f>
        <v>1.0449999999999999</v>
      </c>
    </row>
    <row r="1973" spans="1:13" ht="27" x14ac:dyDescent="0.25">
      <c r="A1973" s="1046">
        <v>11513</v>
      </c>
      <c r="B1973" s="1048" t="s">
        <v>20477</v>
      </c>
      <c r="C1973" s="1040" t="s">
        <v>14224</v>
      </c>
      <c r="D1973" s="575">
        <f t="shared" si="62"/>
        <v>502.36</v>
      </c>
      <c r="E1973" s="598"/>
      <c r="F1973" s="580"/>
      <c r="G1973" s="580"/>
      <c r="H1973" s="580"/>
      <c r="I1973" s="1043" t="s">
        <v>20916</v>
      </c>
      <c r="L1973" s="570" t="s">
        <v>5368</v>
      </c>
      <c r="M1973" s="571">
        <f>IFERROR(VLOOKUP(L1973,REAJUSTE!A:O,15,),"")</f>
        <v>1.0449999999999999</v>
      </c>
    </row>
    <row r="1974" spans="1:13" x14ac:dyDescent="0.25">
      <c r="A1974" s="1046">
        <v>10122</v>
      </c>
      <c r="B1974" s="1047" t="s">
        <v>20478</v>
      </c>
      <c r="C1974" s="1040" t="s">
        <v>18086</v>
      </c>
      <c r="D1974" s="575">
        <f t="shared" si="62"/>
        <v>92.51</v>
      </c>
      <c r="E1974" s="598"/>
      <c r="F1974" s="580"/>
      <c r="G1974" s="580"/>
      <c r="H1974" s="580"/>
      <c r="I1974" s="1043" t="s">
        <v>20917</v>
      </c>
      <c r="L1974" s="570" t="s">
        <v>5368</v>
      </c>
      <c r="M1974" s="571">
        <f>IFERROR(VLOOKUP(L1974,REAJUSTE!A:O,15,),"")</f>
        <v>1.0449999999999999</v>
      </c>
    </row>
    <row r="1975" spans="1:13" x14ac:dyDescent="0.25">
      <c r="A1975" s="1046">
        <v>10366</v>
      </c>
      <c r="B1975" s="1047" t="s">
        <v>20479</v>
      </c>
      <c r="C1975" s="1040" t="s">
        <v>20143</v>
      </c>
      <c r="D1975" s="575">
        <f t="shared" ref="D1975:D2038" si="63">TRUNC(I1975*M1975,2)</f>
        <v>128.38999999999999</v>
      </c>
      <c r="E1975" s="598"/>
      <c r="F1975" s="580"/>
      <c r="G1975" s="580"/>
      <c r="H1975" s="580"/>
      <c r="I1975" s="1043" t="s">
        <v>20918</v>
      </c>
      <c r="L1975" s="570" t="s">
        <v>5368</v>
      </c>
      <c r="M1975" s="571">
        <f>IFERROR(VLOOKUP(L1975,REAJUSTE!A:O,15,),"")</f>
        <v>1.0449999999999999</v>
      </c>
    </row>
    <row r="1976" spans="1:13" x14ac:dyDescent="0.25">
      <c r="A1976" s="1046">
        <v>10374</v>
      </c>
      <c r="B1976" s="1047" t="s">
        <v>20480</v>
      </c>
      <c r="C1976" s="1040" t="s">
        <v>14186</v>
      </c>
      <c r="D1976" s="575">
        <f t="shared" si="63"/>
        <v>42.33</v>
      </c>
      <c r="E1976" s="598"/>
      <c r="F1976" s="580"/>
      <c r="G1976" s="580"/>
      <c r="H1976" s="580"/>
      <c r="I1976" s="1043" t="s">
        <v>20919</v>
      </c>
      <c r="L1976" s="570" t="s">
        <v>5368</v>
      </c>
      <c r="M1976" s="571">
        <f>IFERROR(VLOOKUP(L1976,REAJUSTE!A:O,15,),"")</f>
        <v>1.0449999999999999</v>
      </c>
    </row>
    <row r="1977" spans="1:13" x14ac:dyDescent="0.25">
      <c r="A1977" s="1046">
        <v>10743</v>
      </c>
      <c r="B1977" s="1047" t="s">
        <v>20481</v>
      </c>
      <c r="C1977" s="1040" t="s">
        <v>14186</v>
      </c>
      <c r="D1977" s="575">
        <f t="shared" si="63"/>
        <v>44.97</v>
      </c>
      <c r="E1977" s="598"/>
      <c r="F1977" s="580"/>
      <c r="G1977" s="580"/>
      <c r="H1977" s="580"/>
      <c r="I1977" s="1043" t="s">
        <v>20920</v>
      </c>
      <c r="L1977" s="570" t="s">
        <v>5368</v>
      </c>
      <c r="M1977" s="571">
        <f>IFERROR(VLOOKUP(L1977,REAJUSTE!A:O,15,),"")</f>
        <v>1.0449999999999999</v>
      </c>
    </row>
    <row r="1978" spans="1:13" x14ac:dyDescent="0.25">
      <c r="A1978" s="1046">
        <v>10620</v>
      </c>
      <c r="B1978" s="1047" t="s">
        <v>20482</v>
      </c>
      <c r="C1978" s="1040" t="s">
        <v>14224</v>
      </c>
      <c r="D1978" s="575">
        <f t="shared" si="63"/>
        <v>12.94</v>
      </c>
      <c r="E1978" s="598"/>
      <c r="F1978" s="580"/>
      <c r="G1978" s="580"/>
      <c r="H1978" s="580"/>
      <c r="I1978" s="1043" t="s">
        <v>20921</v>
      </c>
      <c r="L1978" s="570" t="s">
        <v>5368</v>
      </c>
      <c r="M1978" s="571">
        <f>IFERROR(VLOOKUP(L1978,REAJUSTE!A:O,15,),"")</f>
        <v>1.0449999999999999</v>
      </c>
    </row>
    <row r="1979" spans="1:13" x14ac:dyDescent="0.25">
      <c r="A1979" s="1046">
        <v>10065</v>
      </c>
      <c r="B1979" s="1047" t="s">
        <v>20483</v>
      </c>
      <c r="C1979" s="1040" t="s">
        <v>18086</v>
      </c>
      <c r="D1979" s="575">
        <f t="shared" si="63"/>
        <v>1726.32</v>
      </c>
      <c r="E1979" s="598"/>
      <c r="F1979" s="580"/>
      <c r="G1979" s="580"/>
      <c r="H1979" s="580"/>
      <c r="I1979" s="1043" t="s">
        <v>20922</v>
      </c>
      <c r="L1979" s="570" t="s">
        <v>5368</v>
      </c>
      <c r="M1979" s="571">
        <f>IFERROR(VLOOKUP(L1979,REAJUSTE!A:O,15,),"")</f>
        <v>1.0449999999999999</v>
      </c>
    </row>
    <row r="1980" spans="1:13" x14ac:dyDescent="0.25">
      <c r="A1980" s="1046">
        <v>10061</v>
      </c>
      <c r="B1980" s="1047" t="s">
        <v>20484</v>
      </c>
      <c r="C1980" s="1040" t="s">
        <v>18086</v>
      </c>
      <c r="D1980" s="575">
        <f t="shared" si="63"/>
        <v>1726.32</v>
      </c>
      <c r="E1980" s="598"/>
      <c r="F1980" s="580"/>
      <c r="G1980" s="580"/>
      <c r="H1980" s="580"/>
      <c r="I1980" s="1043" t="s">
        <v>20922</v>
      </c>
      <c r="L1980" s="570" t="s">
        <v>5368</v>
      </c>
      <c r="M1980" s="571">
        <f>IFERROR(VLOOKUP(L1980,REAJUSTE!A:O,15,),"")</f>
        <v>1.0449999999999999</v>
      </c>
    </row>
    <row r="1981" spans="1:13" x14ac:dyDescent="0.25">
      <c r="A1981" s="1046">
        <v>10359</v>
      </c>
      <c r="B1981" s="1047" t="s">
        <v>20485</v>
      </c>
      <c r="C1981" s="1040" t="s">
        <v>14186</v>
      </c>
      <c r="D1981" s="575">
        <f t="shared" si="63"/>
        <v>13.45</v>
      </c>
      <c r="E1981" s="598"/>
      <c r="F1981" s="580"/>
      <c r="G1981" s="580"/>
      <c r="H1981" s="580"/>
      <c r="I1981" s="1043" t="s">
        <v>20923</v>
      </c>
      <c r="L1981" s="570" t="s">
        <v>5368</v>
      </c>
      <c r="M1981" s="571">
        <f>IFERROR(VLOOKUP(L1981,REAJUSTE!A:O,15,),"")</f>
        <v>1.0449999999999999</v>
      </c>
    </row>
    <row r="1982" spans="1:13" x14ac:dyDescent="0.25">
      <c r="A1982" s="1046">
        <v>10358</v>
      </c>
      <c r="B1982" s="1047" t="s">
        <v>20486</v>
      </c>
      <c r="C1982" s="1040" t="s">
        <v>14186</v>
      </c>
      <c r="D1982" s="575">
        <f t="shared" si="63"/>
        <v>11.9</v>
      </c>
      <c r="E1982" s="598"/>
      <c r="F1982" s="580"/>
      <c r="G1982" s="580"/>
      <c r="H1982" s="580"/>
      <c r="I1982" s="1043" t="s">
        <v>20924</v>
      </c>
      <c r="L1982" s="570" t="s">
        <v>5368</v>
      </c>
      <c r="M1982" s="571">
        <f>IFERROR(VLOOKUP(L1982,REAJUSTE!A:O,15,),"")</f>
        <v>1.0449999999999999</v>
      </c>
    </row>
    <row r="1983" spans="1:13" x14ac:dyDescent="0.25">
      <c r="A1983" s="1046">
        <v>10361</v>
      </c>
      <c r="B1983" s="1047" t="s">
        <v>20487</v>
      </c>
      <c r="C1983" s="1040" t="s">
        <v>14186</v>
      </c>
      <c r="D1983" s="575">
        <f t="shared" si="63"/>
        <v>40.98</v>
      </c>
      <c r="E1983" s="598"/>
      <c r="F1983" s="580"/>
      <c r="G1983" s="580"/>
      <c r="H1983" s="580"/>
      <c r="I1983" s="1043" t="s">
        <v>20925</v>
      </c>
      <c r="L1983" s="570" t="s">
        <v>5368</v>
      </c>
      <c r="M1983" s="571">
        <f>IFERROR(VLOOKUP(L1983,REAJUSTE!A:O,15,),"")</f>
        <v>1.0449999999999999</v>
      </c>
    </row>
    <row r="1984" spans="1:13" x14ac:dyDescent="0.25">
      <c r="A1984" s="1046">
        <v>10360</v>
      </c>
      <c r="B1984" s="1047" t="s">
        <v>20488</v>
      </c>
      <c r="C1984" s="1040" t="s">
        <v>14186</v>
      </c>
      <c r="D1984" s="575">
        <f t="shared" si="63"/>
        <v>42.36</v>
      </c>
      <c r="E1984" s="598"/>
      <c r="F1984" s="580"/>
      <c r="G1984" s="580"/>
      <c r="H1984" s="580"/>
      <c r="I1984" s="1043" t="s">
        <v>20926</v>
      </c>
      <c r="L1984" s="570" t="s">
        <v>5368</v>
      </c>
      <c r="M1984" s="571">
        <f>IFERROR(VLOOKUP(L1984,REAJUSTE!A:O,15,),"")</f>
        <v>1.0449999999999999</v>
      </c>
    </row>
    <row r="1985" spans="1:13" x14ac:dyDescent="0.25">
      <c r="A1985" s="1046">
        <v>10057</v>
      </c>
      <c r="B1985" s="1047" t="s">
        <v>20489</v>
      </c>
      <c r="C1985" s="1040" t="s">
        <v>18086</v>
      </c>
      <c r="D1985" s="575">
        <f t="shared" si="63"/>
        <v>1726.32</v>
      </c>
      <c r="E1985" s="598"/>
      <c r="F1985" s="580"/>
      <c r="G1985" s="580"/>
      <c r="H1985" s="580"/>
      <c r="I1985" s="1043" t="s">
        <v>20922</v>
      </c>
      <c r="L1985" s="570" t="s">
        <v>5368</v>
      </c>
      <c r="M1985" s="571">
        <f>IFERROR(VLOOKUP(L1985,REAJUSTE!A:O,15,),"")</f>
        <v>1.0449999999999999</v>
      </c>
    </row>
    <row r="1986" spans="1:13" x14ac:dyDescent="0.25">
      <c r="A1986" s="1046">
        <v>10244</v>
      </c>
      <c r="B1986" s="1047" t="s">
        <v>20490</v>
      </c>
      <c r="C1986" s="1040" t="s">
        <v>14186</v>
      </c>
      <c r="D1986" s="575">
        <f t="shared" si="63"/>
        <v>639.61</v>
      </c>
      <c r="E1986" s="598"/>
      <c r="F1986" s="580"/>
      <c r="G1986" s="580"/>
      <c r="H1986" s="580"/>
      <c r="I1986" s="1043" t="s">
        <v>20927</v>
      </c>
      <c r="L1986" s="570" t="s">
        <v>5368</v>
      </c>
      <c r="M1986" s="571">
        <f>IFERROR(VLOOKUP(L1986,REAJUSTE!A:O,15,),"")</f>
        <v>1.0449999999999999</v>
      </c>
    </row>
    <row r="1987" spans="1:13" x14ac:dyDescent="0.25">
      <c r="A1987" s="1046">
        <v>10161</v>
      </c>
      <c r="B1987" s="1047" t="s">
        <v>20491</v>
      </c>
      <c r="C1987" s="1040" t="s">
        <v>14186</v>
      </c>
      <c r="D1987" s="575">
        <f t="shared" si="63"/>
        <v>79.77</v>
      </c>
      <c r="E1987" s="598"/>
      <c r="F1987" s="580"/>
      <c r="G1987" s="580"/>
      <c r="H1987" s="580"/>
      <c r="I1987" s="1043" t="s">
        <v>20928</v>
      </c>
      <c r="L1987" s="570" t="s">
        <v>5368</v>
      </c>
      <c r="M1987" s="571">
        <f>IFERROR(VLOOKUP(L1987,REAJUSTE!A:O,15,),"")</f>
        <v>1.0449999999999999</v>
      </c>
    </row>
    <row r="1988" spans="1:13" x14ac:dyDescent="0.25">
      <c r="A1988" s="1046">
        <v>10182</v>
      </c>
      <c r="B1988" s="1047" t="s">
        <v>20492</v>
      </c>
      <c r="C1988" s="1040" t="s">
        <v>20233</v>
      </c>
      <c r="D1988" s="575">
        <f t="shared" si="63"/>
        <v>516.57000000000005</v>
      </c>
      <c r="E1988" s="598"/>
      <c r="F1988" s="580"/>
      <c r="G1988" s="580"/>
      <c r="H1988" s="580"/>
      <c r="I1988" s="1043" t="s">
        <v>20929</v>
      </c>
      <c r="L1988" s="570" t="s">
        <v>5368</v>
      </c>
      <c r="M1988" s="571">
        <f>IFERROR(VLOOKUP(L1988,REAJUSTE!A:O,15,),"")</f>
        <v>1.0449999999999999</v>
      </c>
    </row>
    <row r="1989" spans="1:13" x14ac:dyDescent="0.25">
      <c r="A1989" s="1046">
        <v>10642</v>
      </c>
      <c r="B1989" s="1047" t="s">
        <v>20493</v>
      </c>
      <c r="C1989" s="1040" t="s">
        <v>14186</v>
      </c>
      <c r="D1989" s="575">
        <f t="shared" si="63"/>
        <v>639.92999999999995</v>
      </c>
      <c r="E1989" s="598"/>
      <c r="F1989" s="580"/>
      <c r="G1989" s="580"/>
      <c r="H1989" s="580"/>
      <c r="I1989" s="1043" t="s">
        <v>20930</v>
      </c>
      <c r="L1989" s="570" t="s">
        <v>5368</v>
      </c>
      <c r="M1989" s="571">
        <f>IFERROR(VLOOKUP(L1989,REAJUSTE!A:O,15,),"")</f>
        <v>1.0449999999999999</v>
      </c>
    </row>
    <row r="1990" spans="1:13" x14ac:dyDescent="0.25">
      <c r="A1990" s="1046">
        <v>11255</v>
      </c>
      <c r="B1990" s="1047" t="s">
        <v>20494</v>
      </c>
      <c r="C1990" s="1040" t="s">
        <v>18088</v>
      </c>
      <c r="D1990" s="575">
        <f t="shared" si="63"/>
        <v>85.42</v>
      </c>
      <c r="E1990" s="598"/>
      <c r="F1990" s="580"/>
      <c r="G1990" s="580"/>
      <c r="H1990" s="580"/>
      <c r="I1990" s="1043" t="s">
        <v>20931</v>
      </c>
      <c r="L1990" s="570" t="s">
        <v>5368</v>
      </c>
      <c r="M1990" s="571">
        <f>IFERROR(VLOOKUP(L1990,REAJUSTE!A:O,15,),"")</f>
        <v>1.0449999999999999</v>
      </c>
    </row>
    <row r="1991" spans="1:13" x14ac:dyDescent="0.25">
      <c r="A1991" s="1046">
        <v>10635</v>
      </c>
      <c r="B1991" s="1047" t="s">
        <v>20495</v>
      </c>
      <c r="C1991" s="1040" t="s">
        <v>18353</v>
      </c>
      <c r="D1991" s="575">
        <f t="shared" si="63"/>
        <v>8.94</v>
      </c>
      <c r="E1991" s="598"/>
      <c r="F1991" s="580"/>
      <c r="G1991" s="580"/>
      <c r="H1991" s="580"/>
      <c r="I1991" s="1043" t="s">
        <v>20932</v>
      </c>
      <c r="L1991" s="570" t="s">
        <v>5368</v>
      </c>
      <c r="M1991" s="571">
        <f>IFERROR(VLOOKUP(L1991,REAJUSTE!A:O,15,),"")</f>
        <v>1.0449999999999999</v>
      </c>
    </row>
    <row r="1992" spans="1:13" x14ac:dyDescent="0.25">
      <c r="A1992" s="1046">
        <v>11493</v>
      </c>
      <c r="B1992" s="1047" t="s">
        <v>20496</v>
      </c>
      <c r="C1992" s="1040" t="s">
        <v>20121</v>
      </c>
      <c r="D1992" s="575">
        <f t="shared" si="63"/>
        <v>8.94</v>
      </c>
      <c r="E1992" s="598"/>
      <c r="F1992" s="580"/>
      <c r="G1992" s="580"/>
      <c r="H1992" s="580"/>
      <c r="I1992" s="1043" t="s">
        <v>20932</v>
      </c>
      <c r="L1992" s="570" t="s">
        <v>5368</v>
      </c>
      <c r="M1992" s="571">
        <f>IFERROR(VLOOKUP(L1992,REAJUSTE!A:O,15,),"")</f>
        <v>1.0449999999999999</v>
      </c>
    </row>
    <row r="1993" spans="1:13" x14ac:dyDescent="0.25">
      <c r="A1993" s="1046">
        <v>10649</v>
      </c>
      <c r="B1993" s="1047" t="s">
        <v>20497</v>
      </c>
      <c r="C1993" s="1040" t="s">
        <v>20145</v>
      </c>
      <c r="D1993" s="575">
        <f t="shared" si="63"/>
        <v>103.9</v>
      </c>
      <c r="E1993" s="598"/>
      <c r="F1993" s="580"/>
      <c r="G1993" s="580"/>
      <c r="H1993" s="580"/>
      <c r="I1993" s="1043" t="s">
        <v>20933</v>
      </c>
      <c r="L1993" s="570" t="s">
        <v>5368</v>
      </c>
      <c r="M1993" s="571">
        <f>IFERROR(VLOOKUP(L1993,REAJUSTE!A:O,15,),"")</f>
        <v>1.0449999999999999</v>
      </c>
    </row>
    <row r="1994" spans="1:13" x14ac:dyDescent="0.25">
      <c r="A1994" s="1046">
        <v>10173</v>
      </c>
      <c r="B1994" s="1047" t="s">
        <v>20498</v>
      </c>
      <c r="C1994" s="1040" t="s">
        <v>18088</v>
      </c>
      <c r="D1994" s="575">
        <f t="shared" si="63"/>
        <v>34.86</v>
      </c>
      <c r="E1994" s="598"/>
      <c r="F1994" s="580"/>
      <c r="G1994" s="580"/>
      <c r="H1994" s="580"/>
      <c r="I1994" s="1043" t="s">
        <v>20934</v>
      </c>
      <c r="L1994" s="570" t="s">
        <v>5368</v>
      </c>
      <c r="M1994" s="571">
        <f>IFERROR(VLOOKUP(L1994,REAJUSTE!A:O,15,),"")</f>
        <v>1.0449999999999999</v>
      </c>
    </row>
    <row r="1995" spans="1:13" x14ac:dyDescent="0.25">
      <c r="A1995" s="1046">
        <v>10637</v>
      </c>
      <c r="B1995" s="1047" t="s">
        <v>20499</v>
      </c>
      <c r="C1995" s="1040" t="s">
        <v>18088</v>
      </c>
      <c r="D1995" s="575">
        <f t="shared" si="63"/>
        <v>25.24</v>
      </c>
      <c r="E1995" s="598"/>
      <c r="F1995" s="580"/>
      <c r="G1995" s="580"/>
      <c r="H1995" s="580"/>
      <c r="I1995" s="1043" t="s">
        <v>20935</v>
      </c>
      <c r="L1995" s="570" t="s">
        <v>5368</v>
      </c>
      <c r="M1995" s="571">
        <f>IFERROR(VLOOKUP(L1995,REAJUSTE!A:O,15,),"")</f>
        <v>1.0449999999999999</v>
      </c>
    </row>
    <row r="1996" spans="1:13" x14ac:dyDescent="0.25">
      <c r="A1996" s="1046">
        <v>10172</v>
      </c>
      <c r="B1996" s="1047" t="s">
        <v>20500</v>
      </c>
      <c r="C1996" s="1040" t="s">
        <v>18088</v>
      </c>
      <c r="D1996" s="575">
        <f t="shared" si="63"/>
        <v>37.07</v>
      </c>
      <c r="E1996" s="598"/>
      <c r="F1996" s="580"/>
      <c r="G1996" s="580"/>
      <c r="H1996" s="580"/>
      <c r="I1996" s="1043" t="s">
        <v>20936</v>
      </c>
      <c r="L1996" s="570" t="s">
        <v>5368</v>
      </c>
      <c r="M1996" s="571">
        <f>IFERROR(VLOOKUP(L1996,REAJUSTE!A:O,15,),"")</f>
        <v>1.0449999999999999</v>
      </c>
    </row>
    <row r="1997" spans="1:13" x14ac:dyDescent="0.25">
      <c r="A1997" s="1046">
        <v>11003</v>
      </c>
      <c r="B1997" s="1047" t="s">
        <v>20501</v>
      </c>
      <c r="C1997" s="1040" t="s">
        <v>18088</v>
      </c>
      <c r="D1997" s="575">
        <f t="shared" si="63"/>
        <v>26.5</v>
      </c>
      <c r="E1997" s="598"/>
      <c r="F1997" s="580"/>
      <c r="G1997" s="580"/>
      <c r="H1997" s="580"/>
      <c r="I1997" s="1043" t="s">
        <v>20937</v>
      </c>
      <c r="L1997" s="570" t="s">
        <v>5368</v>
      </c>
      <c r="M1997" s="571">
        <f>IFERROR(VLOOKUP(L1997,REAJUSTE!A:O,15,),"")</f>
        <v>1.0449999999999999</v>
      </c>
    </row>
    <row r="1998" spans="1:13" x14ac:dyDescent="0.25">
      <c r="A1998" s="1046">
        <v>10818</v>
      </c>
      <c r="B1998" s="1047" t="s">
        <v>20502</v>
      </c>
      <c r="C1998" s="1040" t="s">
        <v>20396</v>
      </c>
      <c r="D1998" s="575">
        <f t="shared" si="63"/>
        <v>132.5</v>
      </c>
      <c r="E1998" s="598"/>
      <c r="F1998" s="580"/>
      <c r="G1998" s="580"/>
      <c r="H1998" s="580"/>
      <c r="I1998" s="1043" t="s">
        <v>20938</v>
      </c>
      <c r="L1998" s="570" t="s">
        <v>5368</v>
      </c>
      <c r="M1998" s="571">
        <f>IFERROR(VLOOKUP(L1998,REAJUSTE!A:O,15,),"")</f>
        <v>1.0449999999999999</v>
      </c>
    </row>
    <row r="1999" spans="1:13" x14ac:dyDescent="0.25">
      <c r="A1999" s="1046">
        <v>10324</v>
      </c>
      <c r="B1999" s="1047" t="s">
        <v>20503</v>
      </c>
      <c r="C1999" s="1040" t="s">
        <v>20396</v>
      </c>
      <c r="D1999" s="575">
        <f t="shared" si="63"/>
        <v>199.95</v>
      </c>
      <c r="E1999" s="598"/>
      <c r="F1999" s="580"/>
      <c r="G1999" s="580"/>
      <c r="H1999" s="580"/>
      <c r="I1999" s="1043" t="s">
        <v>20939</v>
      </c>
      <c r="L1999" s="570" t="s">
        <v>5368</v>
      </c>
      <c r="M1999" s="571">
        <f>IFERROR(VLOOKUP(L1999,REAJUSTE!A:O,15,),"")</f>
        <v>1.0449999999999999</v>
      </c>
    </row>
    <row r="2000" spans="1:13" x14ac:dyDescent="0.25">
      <c r="A2000" s="1046">
        <v>10819</v>
      </c>
      <c r="B2000" s="1047" t="s">
        <v>20504</v>
      </c>
      <c r="C2000" s="1040" t="s">
        <v>20396</v>
      </c>
      <c r="D2000" s="575">
        <f t="shared" si="63"/>
        <v>242.79</v>
      </c>
      <c r="E2000" s="598"/>
      <c r="F2000" s="580"/>
      <c r="G2000" s="580"/>
      <c r="H2000" s="580"/>
      <c r="I2000" s="1043" t="s">
        <v>20940</v>
      </c>
      <c r="L2000" s="570" t="s">
        <v>5368</v>
      </c>
      <c r="M2000" s="571">
        <f>IFERROR(VLOOKUP(L2000,REAJUSTE!A:O,15,),"")</f>
        <v>1.0449999999999999</v>
      </c>
    </row>
    <row r="2001" spans="1:13" x14ac:dyDescent="0.25">
      <c r="A2001" s="1046">
        <v>10325</v>
      </c>
      <c r="B2001" s="1047" t="s">
        <v>20505</v>
      </c>
      <c r="C2001" s="1040" t="s">
        <v>20396</v>
      </c>
      <c r="D2001" s="575">
        <f t="shared" si="63"/>
        <v>320.04000000000002</v>
      </c>
      <c r="E2001" s="598"/>
      <c r="F2001" s="580"/>
      <c r="G2001" s="580"/>
      <c r="H2001" s="580"/>
      <c r="I2001" s="1043" t="s">
        <v>20941</v>
      </c>
      <c r="L2001" s="570" t="s">
        <v>5368</v>
      </c>
      <c r="M2001" s="571">
        <f>IFERROR(VLOOKUP(L2001,REAJUSTE!A:O,15,),"")</f>
        <v>1.0449999999999999</v>
      </c>
    </row>
    <row r="2002" spans="1:13" x14ac:dyDescent="0.25">
      <c r="A2002" s="1046">
        <v>10571</v>
      </c>
      <c r="B2002" s="1047" t="s">
        <v>20506</v>
      </c>
      <c r="C2002" s="1040" t="s">
        <v>18086</v>
      </c>
      <c r="D2002" s="575">
        <f t="shared" si="63"/>
        <v>181.38</v>
      </c>
      <c r="E2002" s="598"/>
      <c r="F2002" s="580"/>
      <c r="G2002" s="580"/>
      <c r="H2002" s="580"/>
      <c r="I2002" s="1043" t="s">
        <v>20942</v>
      </c>
      <c r="L2002" s="570" t="s">
        <v>5368</v>
      </c>
      <c r="M2002" s="571">
        <f>IFERROR(VLOOKUP(L2002,REAJUSTE!A:O,15,),"")</f>
        <v>1.0449999999999999</v>
      </c>
    </row>
    <row r="2003" spans="1:13" x14ac:dyDescent="0.25">
      <c r="A2003" s="1046">
        <v>10845</v>
      </c>
      <c r="B2003" s="1047" t="s">
        <v>20507</v>
      </c>
      <c r="C2003" s="1040" t="s">
        <v>20396</v>
      </c>
      <c r="D2003" s="575">
        <f t="shared" si="63"/>
        <v>669.31</v>
      </c>
      <c r="E2003" s="598"/>
      <c r="F2003" s="580"/>
      <c r="G2003" s="580"/>
      <c r="H2003" s="580"/>
      <c r="I2003" s="1043" t="s">
        <v>20943</v>
      </c>
      <c r="L2003" s="570" t="s">
        <v>5368</v>
      </c>
      <c r="M2003" s="571">
        <f>IFERROR(VLOOKUP(L2003,REAJUSTE!A:O,15,),"")</f>
        <v>1.0449999999999999</v>
      </c>
    </row>
    <row r="2004" spans="1:13" x14ac:dyDescent="0.25">
      <c r="A2004" s="1046">
        <v>10844</v>
      </c>
      <c r="B2004" s="1047" t="s">
        <v>20508</v>
      </c>
      <c r="C2004" s="1040" t="s">
        <v>20396</v>
      </c>
      <c r="D2004" s="575">
        <f t="shared" si="63"/>
        <v>589.15</v>
      </c>
      <c r="E2004" s="598"/>
      <c r="F2004" s="580"/>
      <c r="G2004" s="580"/>
      <c r="H2004" s="580"/>
      <c r="I2004" s="1043" t="s">
        <v>20944</v>
      </c>
      <c r="L2004" s="570" t="s">
        <v>5368</v>
      </c>
      <c r="M2004" s="571">
        <f>IFERROR(VLOOKUP(L2004,REAJUSTE!A:O,15,),"")</f>
        <v>1.0449999999999999</v>
      </c>
    </row>
    <row r="2005" spans="1:13" x14ac:dyDescent="0.25">
      <c r="A2005" s="1046">
        <v>10846</v>
      </c>
      <c r="B2005" s="1047" t="s">
        <v>20509</v>
      </c>
      <c r="C2005" s="1040" t="s">
        <v>20396</v>
      </c>
      <c r="D2005" s="575">
        <f t="shared" si="63"/>
        <v>709.56</v>
      </c>
      <c r="E2005" s="598"/>
      <c r="F2005" s="580"/>
      <c r="G2005" s="580"/>
      <c r="H2005" s="580"/>
      <c r="I2005" s="1043" t="s">
        <v>20945</v>
      </c>
      <c r="L2005" s="570" t="s">
        <v>5368</v>
      </c>
      <c r="M2005" s="571">
        <f>IFERROR(VLOOKUP(L2005,REAJUSTE!A:O,15,),"")</f>
        <v>1.0449999999999999</v>
      </c>
    </row>
    <row r="2006" spans="1:13" x14ac:dyDescent="0.25">
      <c r="A2006" s="1046">
        <v>10842</v>
      </c>
      <c r="B2006" s="1047" t="s">
        <v>20510</v>
      </c>
      <c r="C2006" s="1040" t="s">
        <v>20396</v>
      </c>
      <c r="D2006" s="575">
        <f t="shared" si="63"/>
        <v>836.62</v>
      </c>
      <c r="E2006" s="598"/>
      <c r="F2006" s="580"/>
      <c r="G2006" s="580"/>
      <c r="H2006" s="580"/>
      <c r="I2006" s="1043" t="s">
        <v>20946</v>
      </c>
      <c r="L2006" s="570" t="s">
        <v>5368</v>
      </c>
      <c r="M2006" s="571">
        <f>IFERROR(VLOOKUP(L2006,REAJUSTE!A:O,15,),"")</f>
        <v>1.0449999999999999</v>
      </c>
    </row>
    <row r="2007" spans="1:13" x14ac:dyDescent="0.25">
      <c r="A2007" s="1046">
        <v>10843</v>
      </c>
      <c r="B2007" s="1047" t="s">
        <v>20511</v>
      </c>
      <c r="C2007" s="1040" t="s">
        <v>20396</v>
      </c>
      <c r="D2007" s="575">
        <f t="shared" si="63"/>
        <v>925.31</v>
      </c>
      <c r="E2007" s="598"/>
      <c r="F2007" s="580"/>
      <c r="G2007" s="580"/>
      <c r="H2007" s="580"/>
      <c r="I2007" s="1043" t="s">
        <v>20947</v>
      </c>
      <c r="L2007" s="570" t="s">
        <v>5368</v>
      </c>
      <c r="M2007" s="571">
        <f>IFERROR(VLOOKUP(L2007,REAJUSTE!A:O,15,),"")</f>
        <v>1.0449999999999999</v>
      </c>
    </row>
    <row r="2008" spans="1:13" x14ac:dyDescent="0.25">
      <c r="A2008" s="1046">
        <v>10329</v>
      </c>
      <c r="B2008" s="1047" t="s">
        <v>20512</v>
      </c>
      <c r="C2008" s="1040" t="s">
        <v>18088</v>
      </c>
      <c r="D2008" s="575">
        <f t="shared" si="63"/>
        <v>49.15</v>
      </c>
      <c r="E2008" s="598"/>
      <c r="F2008" s="580"/>
      <c r="G2008" s="580"/>
      <c r="H2008" s="580"/>
      <c r="I2008" s="1043" t="s">
        <v>20948</v>
      </c>
      <c r="L2008" s="570" t="s">
        <v>5368</v>
      </c>
      <c r="M2008" s="571">
        <f>IFERROR(VLOOKUP(L2008,REAJUSTE!A:O,15,),"")</f>
        <v>1.0449999999999999</v>
      </c>
    </row>
    <row r="2009" spans="1:13" x14ac:dyDescent="0.25">
      <c r="A2009" s="1046">
        <v>11567</v>
      </c>
      <c r="B2009" s="1047" t="s">
        <v>20513</v>
      </c>
      <c r="C2009" s="1040" t="s">
        <v>14186</v>
      </c>
      <c r="D2009" s="575">
        <f t="shared" si="63"/>
        <v>0.44</v>
      </c>
      <c r="E2009" s="598"/>
      <c r="F2009" s="580"/>
      <c r="G2009" s="580"/>
      <c r="H2009" s="580"/>
      <c r="I2009" s="1043" t="s">
        <v>20949</v>
      </c>
      <c r="L2009" s="570" t="s">
        <v>5368</v>
      </c>
      <c r="M2009" s="571">
        <f>IFERROR(VLOOKUP(L2009,REAJUSTE!A:O,15,),"")</f>
        <v>1.0449999999999999</v>
      </c>
    </row>
    <row r="2010" spans="1:13" x14ac:dyDescent="0.25">
      <c r="A2010" s="1046">
        <v>10372</v>
      </c>
      <c r="B2010" s="1047" t="s">
        <v>20514</v>
      </c>
      <c r="C2010" s="1040" t="s">
        <v>14213</v>
      </c>
      <c r="D2010" s="575">
        <f t="shared" si="63"/>
        <v>21.87</v>
      </c>
      <c r="E2010" s="598"/>
      <c r="F2010" s="580"/>
      <c r="G2010" s="580"/>
      <c r="H2010" s="580"/>
      <c r="I2010" s="1043" t="s">
        <v>20950</v>
      </c>
      <c r="L2010" s="570" t="s">
        <v>5368</v>
      </c>
      <c r="M2010" s="571">
        <f>IFERROR(VLOOKUP(L2010,REAJUSTE!A:O,15,),"")</f>
        <v>1.0449999999999999</v>
      </c>
    </row>
    <row r="2011" spans="1:13" x14ac:dyDescent="0.25">
      <c r="A2011" s="1046">
        <v>10365</v>
      </c>
      <c r="B2011" s="1047" t="s">
        <v>20515</v>
      </c>
      <c r="C2011" s="1040" t="s">
        <v>20143</v>
      </c>
      <c r="D2011" s="575">
        <f t="shared" si="63"/>
        <v>193.17</v>
      </c>
      <c r="E2011" s="598"/>
      <c r="F2011" s="580"/>
      <c r="G2011" s="580"/>
      <c r="H2011" s="580"/>
      <c r="I2011" s="1043" t="s">
        <v>20951</v>
      </c>
      <c r="L2011" s="570" t="s">
        <v>5368</v>
      </c>
      <c r="M2011" s="571">
        <f>IFERROR(VLOOKUP(L2011,REAJUSTE!A:O,15,),"")</f>
        <v>1.0449999999999999</v>
      </c>
    </row>
    <row r="2012" spans="1:13" x14ac:dyDescent="0.25">
      <c r="A2012" s="1046">
        <v>11521</v>
      </c>
      <c r="B2012" s="1047" t="s">
        <v>20516</v>
      </c>
      <c r="C2012" s="1040" t="s">
        <v>14213</v>
      </c>
      <c r="D2012" s="575">
        <f t="shared" si="63"/>
        <v>68.44</v>
      </c>
      <c r="E2012" s="598"/>
      <c r="F2012" s="580"/>
      <c r="G2012" s="580"/>
      <c r="H2012" s="580"/>
      <c r="I2012" s="1043" t="s">
        <v>20952</v>
      </c>
      <c r="L2012" s="570" t="s">
        <v>5368</v>
      </c>
      <c r="M2012" s="571">
        <f>IFERROR(VLOOKUP(L2012,REAJUSTE!A:O,15,),"")</f>
        <v>1.0449999999999999</v>
      </c>
    </row>
    <row r="2013" spans="1:13" x14ac:dyDescent="0.25">
      <c r="A2013" s="1046">
        <v>10788</v>
      </c>
      <c r="B2013" s="1047" t="s">
        <v>20517</v>
      </c>
      <c r="C2013" s="1040" t="s">
        <v>14213</v>
      </c>
      <c r="D2013" s="575">
        <f t="shared" si="63"/>
        <v>41.36</v>
      </c>
      <c r="E2013" s="598"/>
      <c r="F2013" s="580"/>
      <c r="G2013" s="580"/>
      <c r="H2013" s="580"/>
      <c r="I2013" s="1043" t="s">
        <v>20953</v>
      </c>
      <c r="L2013" s="570" t="s">
        <v>5368</v>
      </c>
      <c r="M2013" s="571">
        <f>IFERROR(VLOOKUP(L2013,REAJUSTE!A:O,15,),"")</f>
        <v>1.0449999999999999</v>
      </c>
    </row>
    <row r="2014" spans="1:13" x14ac:dyDescent="0.25">
      <c r="A2014" s="1046">
        <v>10371</v>
      </c>
      <c r="B2014" s="1047" t="s">
        <v>20518</v>
      </c>
      <c r="C2014" s="1040" t="s">
        <v>20519</v>
      </c>
      <c r="D2014" s="575">
        <f t="shared" si="63"/>
        <v>219.88</v>
      </c>
      <c r="E2014" s="598"/>
      <c r="F2014" s="580"/>
      <c r="G2014" s="580"/>
      <c r="H2014" s="580"/>
      <c r="I2014" s="1043" t="s">
        <v>20954</v>
      </c>
      <c r="L2014" s="570" t="s">
        <v>5368</v>
      </c>
      <c r="M2014" s="571">
        <f>IFERROR(VLOOKUP(L2014,REAJUSTE!A:O,15,),"")</f>
        <v>1.0449999999999999</v>
      </c>
    </row>
    <row r="2015" spans="1:13" x14ac:dyDescent="0.25">
      <c r="A2015" s="1046">
        <v>10317</v>
      </c>
      <c r="B2015" s="1047" t="s">
        <v>20520</v>
      </c>
      <c r="C2015" s="1040" t="s">
        <v>20519</v>
      </c>
      <c r="D2015" s="575">
        <f t="shared" si="63"/>
        <v>389.64</v>
      </c>
      <c r="E2015" s="598"/>
      <c r="F2015" s="580"/>
      <c r="G2015" s="580"/>
      <c r="H2015" s="580"/>
      <c r="I2015" s="1043" t="s">
        <v>20955</v>
      </c>
      <c r="L2015" s="570" t="s">
        <v>5368</v>
      </c>
      <c r="M2015" s="571">
        <f>IFERROR(VLOOKUP(L2015,REAJUSTE!A:O,15,),"")</f>
        <v>1.0449999999999999</v>
      </c>
    </row>
    <row r="2016" spans="1:13" x14ac:dyDescent="0.25">
      <c r="A2016" s="1046">
        <v>10655</v>
      </c>
      <c r="B2016" s="1047" t="s">
        <v>20521</v>
      </c>
      <c r="C2016" s="1040" t="s">
        <v>18353</v>
      </c>
      <c r="D2016" s="575">
        <f t="shared" si="63"/>
        <v>87.6</v>
      </c>
      <c r="E2016" s="598"/>
      <c r="F2016" s="580"/>
      <c r="G2016" s="580"/>
      <c r="H2016" s="580"/>
      <c r="I2016" s="1043" t="s">
        <v>20956</v>
      </c>
      <c r="L2016" s="570" t="s">
        <v>5368</v>
      </c>
      <c r="M2016" s="571">
        <f>IFERROR(VLOOKUP(L2016,REAJUSTE!A:O,15,),"")</f>
        <v>1.0449999999999999</v>
      </c>
    </row>
    <row r="2017" spans="1:13" x14ac:dyDescent="0.25">
      <c r="A2017" s="1046">
        <v>10787</v>
      </c>
      <c r="B2017" s="1047" t="s">
        <v>20522</v>
      </c>
      <c r="C2017" s="1040" t="s">
        <v>14213</v>
      </c>
      <c r="D2017" s="575">
        <f t="shared" si="63"/>
        <v>12.21</v>
      </c>
      <c r="E2017" s="598"/>
      <c r="F2017" s="580"/>
      <c r="G2017" s="580"/>
      <c r="H2017" s="580"/>
      <c r="I2017" s="1043" t="s">
        <v>20957</v>
      </c>
      <c r="L2017" s="570" t="s">
        <v>5368</v>
      </c>
      <c r="M2017" s="571">
        <f>IFERROR(VLOOKUP(L2017,REAJUSTE!A:O,15,),"")</f>
        <v>1.0449999999999999</v>
      </c>
    </row>
    <row r="2018" spans="1:13" x14ac:dyDescent="0.25">
      <c r="A2018" s="1046">
        <v>10339</v>
      </c>
      <c r="B2018" s="1047" t="s">
        <v>20523</v>
      </c>
      <c r="C2018" s="1040" t="s">
        <v>20519</v>
      </c>
      <c r="D2018" s="575">
        <f t="shared" si="63"/>
        <v>384.1</v>
      </c>
      <c r="E2018" s="598"/>
      <c r="F2018" s="580"/>
      <c r="G2018" s="580"/>
      <c r="H2018" s="580"/>
      <c r="I2018" s="1043" t="s">
        <v>20958</v>
      </c>
      <c r="L2018" s="570" t="s">
        <v>5368</v>
      </c>
      <c r="M2018" s="571">
        <f>IFERROR(VLOOKUP(L2018,REAJUSTE!A:O,15,),"")</f>
        <v>1.0449999999999999</v>
      </c>
    </row>
    <row r="2019" spans="1:13" x14ac:dyDescent="0.25">
      <c r="A2019" s="1046">
        <v>10178</v>
      </c>
      <c r="B2019" s="1047" t="s">
        <v>20524</v>
      </c>
      <c r="C2019" s="1040" t="s">
        <v>18353</v>
      </c>
      <c r="D2019" s="575">
        <f t="shared" si="63"/>
        <v>5.4</v>
      </c>
      <c r="E2019" s="598"/>
      <c r="F2019" s="580"/>
      <c r="G2019" s="580"/>
      <c r="H2019" s="580"/>
      <c r="I2019" s="1043" t="s">
        <v>20959</v>
      </c>
      <c r="L2019" s="570" t="s">
        <v>5368</v>
      </c>
      <c r="M2019" s="571">
        <f>IFERROR(VLOOKUP(L2019,REAJUSTE!A:O,15,),"")</f>
        <v>1.0449999999999999</v>
      </c>
    </row>
    <row r="2020" spans="1:13" x14ac:dyDescent="0.25">
      <c r="A2020" s="1046">
        <v>10159</v>
      </c>
      <c r="B2020" s="1047" t="s">
        <v>20525</v>
      </c>
      <c r="C2020" s="1040" t="s">
        <v>14224</v>
      </c>
      <c r="D2020" s="575">
        <f t="shared" si="63"/>
        <v>62.22</v>
      </c>
      <c r="E2020" s="598"/>
      <c r="F2020" s="580"/>
      <c r="G2020" s="580"/>
      <c r="H2020" s="580"/>
      <c r="I2020" s="1043" t="s">
        <v>20960</v>
      </c>
      <c r="L2020" s="570" t="s">
        <v>5368</v>
      </c>
      <c r="M2020" s="571">
        <f>IFERROR(VLOOKUP(L2020,REAJUSTE!A:O,15,),"")</f>
        <v>1.0449999999999999</v>
      </c>
    </row>
    <row r="2021" spans="1:13" x14ac:dyDescent="0.25">
      <c r="A2021" s="1046">
        <v>10160</v>
      </c>
      <c r="B2021" s="1047" t="s">
        <v>20526</v>
      </c>
      <c r="C2021" s="1040" t="s">
        <v>14224</v>
      </c>
      <c r="D2021" s="575">
        <f t="shared" si="63"/>
        <v>141.37</v>
      </c>
      <c r="E2021" s="598"/>
      <c r="F2021" s="580"/>
      <c r="G2021" s="580"/>
      <c r="H2021" s="580"/>
      <c r="I2021" s="1043" t="s">
        <v>20961</v>
      </c>
      <c r="L2021" s="570" t="s">
        <v>5368</v>
      </c>
      <c r="M2021" s="571">
        <f>IFERROR(VLOOKUP(L2021,REAJUSTE!A:O,15,),"")</f>
        <v>1.0449999999999999</v>
      </c>
    </row>
    <row r="2022" spans="1:13" x14ac:dyDescent="0.25">
      <c r="A2022" s="1046">
        <v>11477</v>
      </c>
      <c r="B2022" s="1047" t="s">
        <v>20527</v>
      </c>
      <c r="C2022" s="1040" t="s">
        <v>14224</v>
      </c>
      <c r="D2022" s="575">
        <f t="shared" si="63"/>
        <v>87.8</v>
      </c>
      <c r="E2022" s="598"/>
      <c r="F2022" s="580"/>
      <c r="G2022" s="580"/>
      <c r="H2022" s="580"/>
      <c r="I2022" s="1043" t="s">
        <v>20962</v>
      </c>
      <c r="L2022" s="570" t="s">
        <v>5368</v>
      </c>
      <c r="M2022" s="571">
        <f>IFERROR(VLOOKUP(L2022,REAJUSTE!A:O,15,),"")</f>
        <v>1.0449999999999999</v>
      </c>
    </row>
    <row r="2023" spans="1:13" x14ac:dyDescent="0.25">
      <c r="A2023" s="1046">
        <v>10174</v>
      </c>
      <c r="B2023" s="1047" t="s">
        <v>20528</v>
      </c>
      <c r="C2023" s="1040" t="s">
        <v>14224</v>
      </c>
      <c r="D2023" s="575">
        <f t="shared" si="63"/>
        <v>62.85</v>
      </c>
      <c r="E2023" s="598"/>
      <c r="F2023" s="580"/>
      <c r="G2023" s="580"/>
      <c r="H2023" s="580"/>
      <c r="I2023" s="1043" t="s">
        <v>20963</v>
      </c>
      <c r="L2023" s="570" t="s">
        <v>5368</v>
      </c>
      <c r="M2023" s="571">
        <f>IFERROR(VLOOKUP(L2023,REAJUSTE!A:O,15,),"")</f>
        <v>1.0449999999999999</v>
      </c>
    </row>
    <row r="2024" spans="1:13" x14ac:dyDescent="0.25">
      <c r="A2024" s="1046">
        <v>10217</v>
      </c>
      <c r="B2024" s="1047" t="s">
        <v>20529</v>
      </c>
      <c r="C2024" s="1040" t="s">
        <v>14224</v>
      </c>
      <c r="D2024" s="575">
        <f t="shared" si="63"/>
        <v>96.08</v>
      </c>
      <c r="E2024" s="598"/>
      <c r="F2024" s="580"/>
      <c r="G2024" s="580"/>
      <c r="H2024" s="580"/>
      <c r="I2024" s="1043" t="s">
        <v>20964</v>
      </c>
      <c r="L2024" s="570" t="s">
        <v>5368</v>
      </c>
      <c r="M2024" s="571">
        <f>IFERROR(VLOOKUP(L2024,REAJUSTE!A:O,15,),"")</f>
        <v>1.0449999999999999</v>
      </c>
    </row>
    <row r="2025" spans="1:13" x14ac:dyDescent="0.25">
      <c r="A2025" s="1046">
        <v>10218</v>
      </c>
      <c r="B2025" s="1047" t="s">
        <v>20530</v>
      </c>
      <c r="C2025" s="1040" t="s">
        <v>14224</v>
      </c>
      <c r="D2025" s="575">
        <f t="shared" si="63"/>
        <v>108.42</v>
      </c>
      <c r="E2025" s="598"/>
      <c r="F2025" s="580"/>
      <c r="G2025" s="580"/>
      <c r="H2025" s="580"/>
      <c r="I2025" s="1043" t="s">
        <v>20965</v>
      </c>
      <c r="L2025" s="570" t="s">
        <v>5368</v>
      </c>
      <c r="M2025" s="571">
        <f>IFERROR(VLOOKUP(L2025,REAJUSTE!A:O,15,),"")</f>
        <v>1.0449999999999999</v>
      </c>
    </row>
    <row r="2026" spans="1:13" x14ac:dyDescent="0.25">
      <c r="A2026" s="1046">
        <v>10229</v>
      </c>
      <c r="B2026" s="1047" t="s">
        <v>20531</v>
      </c>
      <c r="C2026" s="1040" t="s">
        <v>14224</v>
      </c>
      <c r="D2026" s="575">
        <f t="shared" si="63"/>
        <v>114.6</v>
      </c>
      <c r="E2026" s="598"/>
      <c r="F2026" s="580"/>
      <c r="G2026" s="580"/>
      <c r="H2026" s="580"/>
      <c r="I2026" s="1043" t="s">
        <v>20966</v>
      </c>
      <c r="L2026" s="570" t="s">
        <v>5368</v>
      </c>
      <c r="M2026" s="571">
        <f>IFERROR(VLOOKUP(L2026,REAJUSTE!A:O,15,),"")</f>
        <v>1.0449999999999999</v>
      </c>
    </row>
    <row r="2027" spans="1:13" ht="18" x14ac:dyDescent="0.25">
      <c r="A2027" s="1044" t="s">
        <v>5354</v>
      </c>
      <c r="B2027" s="1035" t="s">
        <v>5355</v>
      </c>
      <c r="C2027" s="1036" t="s">
        <v>5356</v>
      </c>
      <c r="D2027" s="575" t="e">
        <f t="shared" si="63"/>
        <v>#VALUE!</v>
      </c>
      <c r="E2027" s="598"/>
      <c r="F2027" s="580"/>
      <c r="G2027" s="580"/>
      <c r="H2027" s="580"/>
      <c r="I2027" s="1044" t="s">
        <v>5357</v>
      </c>
      <c r="L2027" s="570" t="s">
        <v>5368</v>
      </c>
      <c r="M2027" s="571">
        <f>IFERROR(VLOOKUP(L2027,REAJUSTE!A:O,15,),"")</f>
        <v>1.0449999999999999</v>
      </c>
    </row>
    <row r="2028" spans="1:13" x14ac:dyDescent="0.25">
      <c r="A2028" s="1046">
        <v>10219</v>
      </c>
      <c r="B2028" s="1047" t="s">
        <v>20532</v>
      </c>
      <c r="C2028" s="1040" t="s">
        <v>14224</v>
      </c>
      <c r="D2028" s="575">
        <f t="shared" si="63"/>
        <v>209.82</v>
      </c>
      <c r="E2028" s="598"/>
      <c r="F2028" s="580"/>
      <c r="G2028" s="580"/>
      <c r="H2028" s="580"/>
      <c r="I2028" s="1043" t="s">
        <v>20967</v>
      </c>
      <c r="L2028" s="570" t="s">
        <v>5368</v>
      </c>
      <c r="M2028" s="571">
        <f>IFERROR(VLOOKUP(L2028,REAJUSTE!A:O,15,),"")</f>
        <v>1.0449999999999999</v>
      </c>
    </row>
    <row r="2029" spans="1:13" x14ac:dyDescent="0.25">
      <c r="A2029" s="1046">
        <v>10224</v>
      </c>
      <c r="B2029" s="1047" t="s">
        <v>20533</v>
      </c>
      <c r="C2029" s="1040" t="s">
        <v>14224</v>
      </c>
      <c r="D2029" s="575">
        <f t="shared" si="63"/>
        <v>209.82</v>
      </c>
      <c r="E2029" s="598"/>
      <c r="F2029" s="580"/>
      <c r="G2029" s="580"/>
      <c r="H2029" s="580"/>
      <c r="I2029" s="1043" t="s">
        <v>20967</v>
      </c>
      <c r="L2029" s="570" t="s">
        <v>5368</v>
      </c>
      <c r="M2029" s="571">
        <f>IFERROR(VLOOKUP(L2029,REAJUSTE!A:O,15,),"")</f>
        <v>1.0449999999999999</v>
      </c>
    </row>
    <row r="2030" spans="1:13" x14ac:dyDescent="0.25">
      <c r="A2030" s="1046">
        <v>10230</v>
      </c>
      <c r="B2030" s="1047" t="s">
        <v>20534</v>
      </c>
      <c r="C2030" s="1040" t="s">
        <v>14224</v>
      </c>
      <c r="D2030" s="575">
        <f t="shared" si="63"/>
        <v>182.04</v>
      </c>
      <c r="E2030" s="598"/>
      <c r="F2030" s="580"/>
      <c r="G2030" s="580"/>
      <c r="H2030" s="580"/>
      <c r="I2030" s="1043" t="s">
        <v>20968</v>
      </c>
      <c r="L2030" s="570" t="s">
        <v>5368</v>
      </c>
      <c r="M2030" s="571">
        <f>IFERROR(VLOOKUP(L2030,REAJUSTE!A:O,15,),"")</f>
        <v>1.0449999999999999</v>
      </c>
    </row>
    <row r="2031" spans="1:13" x14ac:dyDescent="0.25">
      <c r="A2031" s="1046">
        <v>10235</v>
      </c>
      <c r="B2031" s="1047" t="s">
        <v>20535</v>
      </c>
      <c r="C2031" s="1040" t="s">
        <v>14224</v>
      </c>
      <c r="D2031" s="575">
        <f t="shared" si="63"/>
        <v>182.04</v>
      </c>
      <c r="E2031" s="598"/>
      <c r="F2031" s="580"/>
      <c r="G2031" s="580"/>
      <c r="H2031" s="580"/>
      <c r="I2031" s="1043" t="s">
        <v>20968</v>
      </c>
      <c r="L2031" s="570" t="s">
        <v>5368</v>
      </c>
      <c r="M2031" s="571">
        <f>IFERROR(VLOOKUP(L2031,REAJUSTE!A:O,15,),"")</f>
        <v>1.0449999999999999</v>
      </c>
    </row>
    <row r="2032" spans="1:13" x14ac:dyDescent="0.25">
      <c r="A2032" s="1046">
        <v>10220</v>
      </c>
      <c r="B2032" s="1047" t="s">
        <v>20536</v>
      </c>
      <c r="C2032" s="1040" t="s">
        <v>14224</v>
      </c>
      <c r="D2032" s="575">
        <f t="shared" si="63"/>
        <v>338.79</v>
      </c>
      <c r="E2032" s="598"/>
      <c r="F2032" s="580"/>
      <c r="G2032" s="580"/>
      <c r="H2032" s="580"/>
      <c r="I2032" s="1043" t="s">
        <v>20969</v>
      </c>
      <c r="L2032" s="570" t="s">
        <v>5368</v>
      </c>
      <c r="M2032" s="571">
        <f>IFERROR(VLOOKUP(L2032,REAJUSTE!A:O,15,),"")</f>
        <v>1.0449999999999999</v>
      </c>
    </row>
    <row r="2033" spans="1:13" x14ac:dyDescent="0.25">
      <c r="A2033" s="1046">
        <v>10225</v>
      </c>
      <c r="B2033" s="1047" t="s">
        <v>20537</v>
      </c>
      <c r="C2033" s="1040" t="s">
        <v>14224</v>
      </c>
      <c r="D2033" s="575">
        <f t="shared" si="63"/>
        <v>338.79</v>
      </c>
      <c r="E2033" s="598"/>
      <c r="F2033" s="580"/>
      <c r="G2033" s="580"/>
      <c r="H2033" s="580"/>
      <c r="I2033" s="1043" t="s">
        <v>20969</v>
      </c>
      <c r="L2033" s="570" t="s">
        <v>5368</v>
      </c>
      <c r="M2033" s="571">
        <f>IFERROR(VLOOKUP(L2033,REAJUSTE!A:O,15,),"")</f>
        <v>1.0449999999999999</v>
      </c>
    </row>
    <row r="2034" spans="1:13" x14ac:dyDescent="0.25">
      <c r="A2034" s="1046">
        <v>10231</v>
      </c>
      <c r="B2034" s="1047" t="s">
        <v>20538</v>
      </c>
      <c r="C2034" s="1040" t="s">
        <v>14224</v>
      </c>
      <c r="D2034" s="575">
        <f t="shared" si="63"/>
        <v>339.41</v>
      </c>
      <c r="E2034" s="598"/>
      <c r="F2034" s="580"/>
      <c r="G2034" s="580"/>
      <c r="H2034" s="580"/>
      <c r="I2034" s="1043" t="s">
        <v>20970</v>
      </c>
      <c r="L2034" s="570" t="s">
        <v>5368</v>
      </c>
      <c r="M2034" s="571">
        <f>IFERROR(VLOOKUP(L2034,REAJUSTE!A:O,15,),"")</f>
        <v>1.0449999999999999</v>
      </c>
    </row>
    <row r="2035" spans="1:13" x14ac:dyDescent="0.25">
      <c r="A2035" s="1046">
        <v>10236</v>
      </c>
      <c r="B2035" s="1047" t="s">
        <v>20539</v>
      </c>
      <c r="C2035" s="1040" t="s">
        <v>14224</v>
      </c>
      <c r="D2035" s="575">
        <f t="shared" si="63"/>
        <v>339.41</v>
      </c>
      <c r="E2035" s="598"/>
      <c r="F2035" s="580"/>
      <c r="G2035" s="580"/>
      <c r="H2035" s="580"/>
      <c r="I2035" s="1043" t="s">
        <v>20970</v>
      </c>
      <c r="L2035" s="570" t="s">
        <v>5368</v>
      </c>
      <c r="M2035" s="571">
        <f>IFERROR(VLOOKUP(L2035,REAJUSTE!A:O,15,),"")</f>
        <v>1.0449999999999999</v>
      </c>
    </row>
    <row r="2036" spans="1:13" x14ac:dyDescent="0.25">
      <c r="A2036" s="1046">
        <v>10221</v>
      </c>
      <c r="B2036" s="1047" t="s">
        <v>20540</v>
      </c>
      <c r="C2036" s="1040" t="s">
        <v>14224</v>
      </c>
      <c r="D2036" s="575">
        <f t="shared" si="63"/>
        <v>409.06</v>
      </c>
      <c r="E2036" s="598"/>
      <c r="F2036" s="580"/>
      <c r="G2036" s="580"/>
      <c r="H2036" s="580"/>
      <c r="I2036" s="1043" t="s">
        <v>20971</v>
      </c>
      <c r="L2036" s="570" t="s">
        <v>5368</v>
      </c>
      <c r="M2036" s="571">
        <f>IFERROR(VLOOKUP(L2036,REAJUSTE!A:O,15,),"")</f>
        <v>1.0449999999999999</v>
      </c>
    </row>
    <row r="2037" spans="1:13" x14ac:dyDescent="0.25">
      <c r="A2037" s="1046">
        <v>10226</v>
      </c>
      <c r="B2037" s="1047" t="s">
        <v>20541</v>
      </c>
      <c r="C2037" s="1040" t="s">
        <v>14224</v>
      </c>
      <c r="D2037" s="575">
        <f t="shared" si="63"/>
        <v>409.06</v>
      </c>
      <c r="E2037" s="598"/>
      <c r="F2037" s="580"/>
      <c r="G2037" s="580"/>
      <c r="H2037" s="580"/>
      <c r="I2037" s="1043" t="s">
        <v>20971</v>
      </c>
      <c r="L2037" s="570" t="s">
        <v>5368</v>
      </c>
      <c r="M2037" s="571">
        <f>IFERROR(VLOOKUP(L2037,REAJUSTE!A:O,15,),"")</f>
        <v>1.0449999999999999</v>
      </c>
    </row>
    <row r="2038" spans="1:13" x14ac:dyDescent="0.25">
      <c r="A2038" s="1046">
        <v>10232</v>
      </c>
      <c r="B2038" s="1047" t="s">
        <v>20542</v>
      </c>
      <c r="C2038" s="1040" t="s">
        <v>14224</v>
      </c>
      <c r="D2038" s="575">
        <f t="shared" si="63"/>
        <v>449.62</v>
      </c>
      <c r="E2038" s="598"/>
      <c r="F2038" s="580"/>
      <c r="G2038" s="580"/>
      <c r="H2038" s="580"/>
      <c r="I2038" s="1043" t="s">
        <v>20972</v>
      </c>
      <c r="L2038" s="570" t="s">
        <v>5368</v>
      </c>
      <c r="M2038" s="571">
        <f>IFERROR(VLOOKUP(L2038,REAJUSTE!A:O,15,),"")</f>
        <v>1.0449999999999999</v>
      </c>
    </row>
    <row r="2039" spans="1:13" x14ac:dyDescent="0.25">
      <c r="A2039" s="1046">
        <v>10237</v>
      </c>
      <c r="B2039" s="1047" t="s">
        <v>20543</v>
      </c>
      <c r="C2039" s="1040" t="s">
        <v>14224</v>
      </c>
      <c r="D2039" s="575">
        <f t="shared" ref="D2039:D2102" si="64">TRUNC(I2039*M2039,2)</f>
        <v>449.62</v>
      </c>
      <c r="E2039" s="598"/>
      <c r="F2039" s="580"/>
      <c r="G2039" s="580"/>
      <c r="H2039" s="580"/>
      <c r="I2039" s="1043" t="s">
        <v>20972</v>
      </c>
      <c r="L2039" s="570" t="s">
        <v>5368</v>
      </c>
      <c r="M2039" s="571">
        <f>IFERROR(VLOOKUP(L2039,REAJUSTE!A:O,15,),"")</f>
        <v>1.0449999999999999</v>
      </c>
    </row>
    <row r="2040" spans="1:13" x14ac:dyDescent="0.25">
      <c r="A2040" s="1046">
        <v>10240</v>
      </c>
      <c r="B2040" s="1047" t="s">
        <v>20544</v>
      </c>
      <c r="C2040" s="1040" t="s">
        <v>14224</v>
      </c>
      <c r="D2040" s="575">
        <f t="shared" si="64"/>
        <v>573.04</v>
      </c>
      <c r="E2040" s="598"/>
      <c r="F2040" s="580"/>
      <c r="G2040" s="580"/>
      <c r="H2040" s="580"/>
      <c r="I2040" s="1043" t="s">
        <v>20973</v>
      </c>
      <c r="L2040" s="570" t="s">
        <v>5368</v>
      </c>
      <c r="M2040" s="571">
        <f>IFERROR(VLOOKUP(L2040,REAJUSTE!A:O,15,),"")</f>
        <v>1.0449999999999999</v>
      </c>
    </row>
    <row r="2041" spans="1:13" x14ac:dyDescent="0.25">
      <c r="A2041" s="1046">
        <v>10222</v>
      </c>
      <c r="B2041" s="1047" t="s">
        <v>20545</v>
      </c>
      <c r="C2041" s="1040" t="s">
        <v>14224</v>
      </c>
      <c r="D2041" s="575">
        <f t="shared" si="64"/>
        <v>610.95000000000005</v>
      </c>
      <c r="E2041" s="598"/>
      <c r="F2041" s="580"/>
      <c r="G2041" s="580"/>
      <c r="H2041" s="580"/>
      <c r="I2041" s="1043" t="s">
        <v>20974</v>
      </c>
      <c r="L2041" s="570" t="s">
        <v>5368</v>
      </c>
      <c r="M2041" s="571">
        <f>IFERROR(VLOOKUP(L2041,REAJUSTE!A:O,15,),"")</f>
        <v>1.0449999999999999</v>
      </c>
    </row>
    <row r="2042" spans="1:13" x14ac:dyDescent="0.25">
      <c r="A2042" s="1046">
        <v>10227</v>
      </c>
      <c r="B2042" s="1047" t="s">
        <v>20546</v>
      </c>
      <c r="C2042" s="1040" t="s">
        <v>14224</v>
      </c>
      <c r="D2042" s="575">
        <f t="shared" si="64"/>
        <v>610.95000000000005</v>
      </c>
      <c r="E2042" s="598"/>
      <c r="F2042" s="580"/>
      <c r="G2042" s="580"/>
      <c r="H2042" s="580"/>
      <c r="I2042" s="1043" t="s">
        <v>20974</v>
      </c>
      <c r="L2042" s="570" t="s">
        <v>5368</v>
      </c>
      <c r="M2042" s="571">
        <f>IFERROR(VLOOKUP(L2042,REAJUSTE!A:O,15,),"")</f>
        <v>1.0449999999999999</v>
      </c>
    </row>
    <row r="2043" spans="1:13" x14ac:dyDescent="0.25">
      <c r="A2043" s="1046">
        <v>10233</v>
      </c>
      <c r="B2043" s="1047" t="s">
        <v>20547</v>
      </c>
      <c r="C2043" s="1040" t="s">
        <v>14224</v>
      </c>
      <c r="D2043" s="575">
        <f t="shared" si="64"/>
        <v>659.44</v>
      </c>
      <c r="E2043" s="598"/>
      <c r="F2043" s="580"/>
      <c r="G2043" s="580"/>
      <c r="H2043" s="580"/>
      <c r="I2043" s="1043" t="s">
        <v>20975</v>
      </c>
      <c r="L2043" s="570" t="s">
        <v>5368</v>
      </c>
      <c r="M2043" s="571">
        <f>IFERROR(VLOOKUP(L2043,REAJUSTE!A:O,15,),"")</f>
        <v>1.0449999999999999</v>
      </c>
    </row>
    <row r="2044" spans="1:13" x14ac:dyDescent="0.25">
      <c r="A2044" s="1046">
        <v>10238</v>
      </c>
      <c r="B2044" s="1047" t="s">
        <v>20548</v>
      </c>
      <c r="C2044" s="1040" t="s">
        <v>14224</v>
      </c>
      <c r="D2044" s="575">
        <f t="shared" si="64"/>
        <v>659.44</v>
      </c>
      <c r="E2044" s="598"/>
      <c r="F2044" s="580"/>
      <c r="G2044" s="580"/>
      <c r="H2044" s="580"/>
      <c r="I2044" s="1043" t="s">
        <v>20975</v>
      </c>
      <c r="L2044" s="570" t="s">
        <v>5368</v>
      </c>
      <c r="M2044" s="571">
        <f>IFERROR(VLOOKUP(L2044,REAJUSTE!A:O,15,),"")</f>
        <v>1.0449999999999999</v>
      </c>
    </row>
    <row r="2045" spans="1:13" x14ac:dyDescent="0.25">
      <c r="A2045" s="1046">
        <v>10241</v>
      </c>
      <c r="B2045" s="1047" t="s">
        <v>20549</v>
      </c>
      <c r="C2045" s="1040" t="s">
        <v>14224</v>
      </c>
      <c r="D2045" s="575">
        <f t="shared" si="64"/>
        <v>882.73</v>
      </c>
      <c r="E2045" s="598"/>
      <c r="F2045" s="580"/>
      <c r="G2045" s="580"/>
      <c r="H2045" s="580"/>
      <c r="I2045" s="1043" t="s">
        <v>20976</v>
      </c>
      <c r="L2045" s="570" t="s">
        <v>5368</v>
      </c>
      <c r="M2045" s="571">
        <f>IFERROR(VLOOKUP(L2045,REAJUSTE!A:O,15,),"")</f>
        <v>1.0449999999999999</v>
      </c>
    </row>
    <row r="2046" spans="1:13" x14ac:dyDescent="0.25">
      <c r="A2046" s="1046">
        <v>10223</v>
      </c>
      <c r="B2046" s="1047" t="s">
        <v>20550</v>
      </c>
      <c r="C2046" s="1040" t="s">
        <v>14224</v>
      </c>
      <c r="D2046" s="575">
        <f t="shared" si="64"/>
        <v>885.14</v>
      </c>
      <c r="E2046" s="598"/>
      <c r="F2046" s="580"/>
      <c r="G2046" s="580"/>
      <c r="H2046" s="580"/>
      <c r="I2046" s="1043" t="s">
        <v>20977</v>
      </c>
      <c r="L2046" s="570" t="s">
        <v>5368</v>
      </c>
      <c r="M2046" s="571">
        <f>IFERROR(VLOOKUP(L2046,REAJUSTE!A:O,15,),"")</f>
        <v>1.0449999999999999</v>
      </c>
    </row>
    <row r="2047" spans="1:13" x14ac:dyDescent="0.25">
      <c r="A2047" s="1046">
        <v>10228</v>
      </c>
      <c r="B2047" s="1047" t="s">
        <v>20551</v>
      </c>
      <c r="C2047" s="1040" t="s">
        <v>14224</v>
      </c>
      <c r="D2047" s="575">
        <f t="shared" si="64"/>
        <v>885.14</v>
      </c>
      <c r="E2047" s="598"/>
      <c r="F2047" s="580"/>
      <c r="G2047" s="580"/>
      <c r="H2047" s="580"/>
      <c r="I2047" s="1043" t="s">
        <v>20977</v>
      </c>
      <c r="L2047" s="570" t="s">
        <v>5368</v>
      </c>
      <c r="M2047" s="571">
        <f>IFERROR(VLOOKUP(L2047,REAJUSTE!A:O,15,),"")</f>
        <v>1.0449999999999999</v>
      </c>
    </row>
    <row r="2048" spans="1:13" x14ac:dyDescent="0.25">
      <c r="A2048" s="1046">
        <v>10234</v>
      </c>
      <c r="B2048" s="1047" t="s">
        <v>20552</v>
      </c>
      <c r="C2048" s="1040" t="s">
        <v>14224</v>
      </c>
      <c r="D2048" s="575">
        <f t="shared" si="64"/>
        <v>946.85</v>
      </c>
      <c r="E2048" s="598"/>
      <c r="F2048" s="580"/>
      <c r="G2048" s="580"/>
      <c r="H2048" s="580"/>
      <c r="I2048" s="1043" t="s">
        <v>20978</v>
      </c>
      <c r="L2048" s="570" t="s">
        <v>5368</v>
      </c>
      <c r="M2048" s="571">
        <f>IFERROR(VLOOKUP(L2048,REAJUSTE!A:O,15,),"")</f>
        <v>1.0449999999999999</v>
      </c>
    </row>
    <row r="2049" spans="1:13" x14ac:dyDescent="0.25">
      <c r="A2049" s="1046">
        <v>10239</v>
      </c>
      <c r="B2049" s="1047" t="s">
        <v>20553</v>
      </c>
      <c r="C2049" s="1040" t="s">
        <v>14224</v>
      </c>
      <c r="D2049" s="575">
        <f t="shared" si="64"/>
        <v>946.85</v>
      </c>
      <c r="E2049" s="598"/>
      <c r="F2049" s="580"/>
      <c r="G2049" s="580"/>
      <c r="H2049" s="580"/>
      <c r="I2049" s="1043" t="s">
        <v>20978</v>
      </c>
      <c r="L2049" s="570" t="s">
        <v>5368</v>
      </c>
      <c r="M2049" s="571">
        <f>IFERROR(VLOOKUP(L2049,REAJUSTE!A:O,15,),"")</f>
        <v>1.0449999999999999</v>
      </c>
    </row>
    <row r="2050" spans="1:13" x14ac:dyDescent="0.25">
      <c r="A2050" s="1046">
        <v>10242</v>
      </c>
      <c r="B2050" s="1047" t="s">
        <v>20554</v>
      </c>
      <c r="C2050" s="1040" t="s">
        <v>14224</v>
      </c>
      <c r="D2050" s="575">
        <f t="shared" si="64"/>
        <v>1384.13</v>
      </c>
      <c r="E2050" s="598"/>
      <c r="F2050" s="580"/>
      <c r="G2050" s="580"/>
      <c r="H2050" s="580"/>
      <c r="I2050" s="1043" t="s">
        <v>20979</v>
      </c>
      <c r="L2050" s="570" t="s">
        <v>5368</v>
      </c>
      <c r="M2050" s="571">
        <f>IFERROR(VLOOKUP(L2050,REAJUSTE!A:O,15,),"")</f>
        <v>1.0449999999999999</v>
      </c>
    </row>
    <row r="2051" spans="1:13" x14ac:dyDescent="0.25">
      <c r="A2051" s="1046">
        <v>10249</v>
      </c>
      <c r="B2051" s="1047" t="s">
        <v>20555</v>
      </c>
      <c r="C2051" s="1040" t="s">
        <v>14224</v>
      </c>
      <c r="D2051" s="575">
        <f t="shared" si="64"/>
        <v>40.18</v>
      </c>
      <c r="E2051" s="598"/>
      <c r="F2051" s="580"/>
      <c r="G2051" s="580"/>
      <c r="H2051" s="580"/>
      <c r="I2051" s="1043" t="s">
        <v>20980</v>
      </c>
      <c r="L2051" s="570" t="s">
        <v>5368</v>
      </c>
      <c r="M2051" s="571">
        <f>IFERROR(VLOOKUP(L2051,REAJUSTE!A:O,15,),"")</f>
        <v>1.0449999999999999</v>
      </c>
    </row>
    <row r="2052" spans="1:13" x14ac:dyDescent="0.25">
      <c r="A2052" s="1046">
        <v>10209</v>
      </c>
      <c r="B2052" s="1047" t="s">
        <v>20556</v>
      </c>
      <c r="C2052" s="1040" t="s">
        <v>14224</v>
      </c>
      <c r="D2052" s="575">
        <f t="shared" si="64"/>
        <v>38.51</v>
      </c>
      <c r="E2052" s="598"/>
      <c r="F2052" s="580"/>
      <c r="G2052" s="580"/>
      <c r="H2052" s="580"/>
      <c r="I2052" s="1043" t="s">
        <v>20981</v>
      </c>
      <c r="L2052" s="570" t="s">
        <v>5368</v>
      </c>
      <c r="M2052" s="571">
        <f>IFERROR(VLOOKUP(L2052,REAJUSTE!A:O,15,),"")</f>
        <v>1.0449999999999999</v>
      </c>
    </row>
    <row r="2053" spans="1:13" x14ac:dyDescent="0.25">
      <c r="A2053" s="1046">
        <v>10213</v>
      </c>
      <c r="B2053" s="1047" t="s">
        <v>20557</v>
      </c>
      <c r="C2053" s="1040" t="s">
        <v>14224</v>
      </c>
      <c r="D2053" s="575">
        <f t="shared" si="64"/>
        <v>47.27</v>
      </c>
      <c r="E2053" s="598"/>
      <c r="F2053" s="580"/>
      <c r="G2053" s="580"/>
      <c r="H2053" s="580"/>
      <c r="I2053" s="1043" t="s">
        <v>20982</v>
      </c>
      <c r="L2053" s="570" t="s">
        <v>5368</v>
      </c>
      <c r="M2053" s="571">
        <f>IFERROR(VLOOKUP(L2053,REAJUSTE!A:O,15,),"")</f>
        <v>1.0449999999999999</v>
      </c>
    </row>
    <row r="2054" spans="1:13" x14ac:dyDescent="0.25">
      <c r="A2054" s="1046">
        <v>10210</v>
      </c>
      <c r="B2054" s="1047" t="s">
        <v>20558</v>
      </c>
      <c r="C2054" s="1040" t="s">
        <v>14224</v>
      </c>
      <c r="D2054" s="575">
        <f t="shared" si="64"/>
        <v>53.93</v>
      </c>
      <c r="E2054" s="598"/>
      <c r="F2054" s="580"/>
      <c r="G2054" s="580"/>
      <c r="H2054" s="580"/>
      <c r="I2054" s="1043" t="s">
        <v>20983</v>
      </c>
      <c r="L2054" s="570" t="s">
        <v>5368</v>
      </c>
      <c r="M2054" s="571">
        <f>IFERROR(VLOOKUP(L2054,REAJUSTE!A:O,15,),"")</f>
        <v>1.0449999999999999</v>
      </c>
    </row>
    <row r="2055" spans="1:13" x14ac:dyDescent="0.25">
      <c r="A2055" s="1046">
        <v>10214</v>
      </c>
      <c r="B2055" s="1047" t="s">
        <v>20559</v>
      </c>
      <c r="C2055" s="1040" t="s">
        <v>14224</v>
      </c>
      <c r="D2055" s="575">
        <f t="shared" si="64"/>
        <v>64.790000000000006</v>
      </c>
      <c r="E2055" s="598"/>
      <c r="F2055" s="580"/>
      <c r="G2055" s="580"/>
      <c r="H2055" s="580"/>
      <c r="I2055" s="1043" t="s">
        <v>20984</v>
      </c>
      <c r="L2055" s="570" t="s">
        <v>5368</v>
      </c>
      <c r="M2055" s="571">
        <f>IFERROR(VLOOKUP(L2055,REAJUSTE!A:O,15,),"")</f>
        <v>1.0449999999999999</v>
      </c>
    </row>
    <row r="2056" spans="1:13" x14ac:dyDescent="0.25">
      <c r="A2056" s="1046">
        <v>10211</v>
      </c>
      <c r="B2056" s="1047" t="s">
        <v>20560</v>
      </c>
      <c r="C2056" s="1040" t="s">
        <v>14224</v>
      </c>
      <c r="D2056" s="575">
        <f t="shared" si="64"/>
        <v>75.290000000000006</v>
      </c>
      <c r="E2056" s="598"/>
      <c r="F2056" s="580"/>
      <c r="G2056" s="580"/>
      <c r="H2056" s="580"/>
      <c r="I2056" s="1043" t="s">
        <v>20985</v>
      </c>
      <c r="L2056" s="570" t="s">
        <v>5368</v>
      </c>
      <c r="M2056" s="571">
        <f>IFERROR(VLOOKUP(L2056,REAJUSTE!A:O,15,),"")</f>
        <v>1.0449999999999999</v>
      </c>
    </row>
    <row r="2057" spans="1:13" x14ac:dyDescent="0.25">
      <c r="A2057" s="1046">
        <v>10215</v>
      </c>
      <c r="B2057" s="1047" t="s">
        <v>20561</v>
      </c>
      <c r="C2057" s="1040" t="s">
        <v>14210</v>
      </c>
      <c r="D2057" s="575">
        <f t="shared" si="64"/>
        <v>76.55</v>
      </c>
      <c r="E2057" s="598"/>
      <c r="F2057" s="580"/>
      <c r="G2057" s="580"/>
      <c r="H2057" s="580"/>
      <c r="I2057" s="1043" t="s">
        <v>20986</v>
      </c>
      <c r="L2057" s="570" t="s">
        <v>5368</v>
      </c>
      <c r="M2057" s="571">
        <f>IFERROR(VLOOKUP(L2057,REAJUSTE!A:O,15,),"")</f>
        <v>1.0449999999999999</v>
      </c>
    </row>
    <row r="2058" spans="1:13" x14ac:dyDescent="0.25">
      <c r="A2058" s="1046">
        <v>10212</v>
      </c>
      <c r="B2058" s="1047" t="s">
        <v>20562</v>
      </c>
      <c r="C2058" s="1040" t="s">
        <v>14224</v>
      </c>
      <c r="D2058" s="575">
        <f t="shared" si="64"/>
        <v>126.02</v>
      </c>
      <c r="E2058" s="598"/>
      <c r="F2058" s="580"/>
      <c r="G2058" s="580"/>
      <c r="H2058" s="580"/>
      <c r="I2058" s="1043" t="s">
        <v>20987</v>
      </c>
      <c r="L2058" s="570" t="s">
        <v>5368</v>
      </c>
      <c r="M2058" s="571">
        <f>IFERROR(VLOOKUP(L2058,REAJUSTE!A:O,15,),"")</f>
        <v>1.0449999999999999</v>
      </c>
    </row>
    <row r="2059" spans="1:13" x14ac:dyDescent="0.25">
      <c r="A2059" s="1046">
        <v>10216</v>
      </c>
      <c r="B2059" s="1047" t="s">
        <v>20563</v>
      </c>
      <c r="C2059" s="1040" t="s">
        <v>14210</v>
      </c>
      <c r="D2059" s="575">
        <f t="shared" si="64"/>
        <v>136.4</v>
      </c>
      <c r="E2059" s="598"/>
      <c r="F2059" s="580"/>
      <c r="G2059" s="580"/>
      <c r="H2059" s="580"/>
      <c r="I2059" s="1043" t="s">
        <v>20988</v>
      </c>
      <c r="L2059" s="570" t="s">
        <v>5368</v>
      </c>
      <c r="M2059" s="571">
        <f>IFERROR(VLOOKUP(L2059,REAJUSTE!A:O,15,),"")</f>
        <v>1.0449999999999999</v>
      </c>
    </row>
    <row r="2060" spans="1:13" x14ac:dyDescent="0.25">
      <c r="A2060" s="1046">
        <v>10813</v>
      </c>
      <c r="B2060" s="1047" t="s">
        <v>20564</v>
      </c>
      <c r="C2060" s="1040" t="s">
        <v>14224</v>
      </c>
      <c r="D2060" s="575">
        <f t="shared" si="64"/>
        <v>19.850000000000001</v>
      </c>
      <c r="E2060" s="598"/>
      <c r="F2060" s="580"/>
      <c r="G2060" s="580"/>
      <c r="H2060" s="580"/>
      <c r="I2060" s="1043" t="s">
        <v>20989</v>
      </c>
      <c r="L2060" s="570" t="s">
        <v>5368</v>
      </c>
      <c r="M2060" s="571">
        <f>IFERROR(VLOOKUP(L2060,REAJUSTE!A:O,15,),"")</f>
        <v>1.0449999999999999</v>
      </c>
    </row>
    <row r="2061" spans="1:13" x14ac:dyDescent="0.25">
      <c r="A2061" s="1046">
        <v>10661</v>
      </c>
      <c r="B2061" s="1047" t="s">
        <v>20565</v>
      </c>
      <c r="C2061" s="1040" t="s">
        <v>14224</v>
      </c>
      <c r="D2061" s="575">
        <f t="shared" si="64"/>
        <v>34.53</v>
      </c>
      <c r="E2061" s="598"/>
      <c r="F2061" s="580"/>
      <c r="G2061" s="580"/>
      <c r="H2061" s="580"/>
      <c r="I2061" s="1043" t="s">
        <v>20990</v>
      </c>
      <c r="L2061" s="570" t="s">
        <v>5368</v>
      </c>
      <c r="M2061" s="571">
        <f>IFERROR(VLOOKUP(L2061,REAJUSTE!A:O,15,),"")</f>
        <v>1.0449999999999999</v>
      </c>
    </row>
    <row r="2062" spans="1:13" x14ac:dyDescent="0.25">
      <c r="A2062" s="1046">
        <v>10658</v>
      </c>
      <c r="B2062" s="1047" t="s">
        <v>20566</v>
      </c>
      <c r="C2062" s="1040" t="s">
        <v>14224</v>
      </c>
      <c r="D2062" s="575">
        <f t="shared" si="64"/>
        <v>57.71</v>
      </c>
      <c r="E2062" s="598"/>
      <c r="F2062" s="580"/>
      <c r="G2062" s="580"/>
      <c r="H2062" s="580"/>
      <c r="I2062" s="1043" t="s">
        <v>20991</v>
      </c>
      <c r="L2062" s="570" t="s">
        <v>5368</v>
      </c>
      <c r="M2062" s="571">
        <f>IFERROR(VLOOKUP(L2062,REAJUSTE!A:O,15,),"")</f>
        <v>1.0449999999999999</v>
      </c>
    </row>
    <row r="2063" spans="1:13" x14ac:dyDescent="0.25">
      <c r="A2063" s="1046">
        <v>10688</v>
      </c>
      <c r="B2063" s="1047" t="s">
        <v>20567</v>
      </c>
      <c r="C2063" s="1040" t="s">
        <v>14224</v>
      </c>
      <c r="D2063" s="575">
        <f t="shared" si="64"/>
        <v>51.15</v>
      </c>
      <c r="E2063" s="598"/>
      <c r="F2063" s="580"/>
      <c r="G2063" s="580"/>
      <c r="H2063" s="580"/>
      <c r="I2063" s="1043" t="s">
        <v>20992</v>
      </c>
      <c r="L2063" s="570" t="s">
        <v>5368</v>
      </c>
      <c r="M2063" s="571">
        <f>IFERROR(VLOOKUP(L2063,REAJUSTE!A:O,15,),"")</f>
        <v>1.0449999999999999</v>
      </c>
    </row>
    <row r="2064" spans="1:13" x14ac:dyDescent="0.25">
      <c r="A2064" s="1046">
        <v>10687</v>
      </c>
      <c r="B2064" s="1047" t="s">
        <v>20568</v>
      </c>
      <c r="C2064" s="1040" t="s">
        <v>14224</v>
      </c>
      <c r="D2064" s="575">
        <f t="shared" si="64"/>
        <v>20.38</v>
      </c>
      <c r="E2064" s="598"/>
      <c r="F2064" s="580"/>
      <c r="G2064" s="580"/>
      <c r="H2064" s="580"/>
      <c r="I2064" s="1043" t="s">
        <v>20993</v>
      </c>
      <c r="L2064" s="570" t="s">
        <v>5368</v>
      </c>
      <c r="M2064" s="571">
        <f>IFERROR(VLOOKUP(L2064,REAJUSTE!A:O,15,),"")</f>
        <v>1.0449999999999999</v>
      </c>
    </row>
    <row r="2065" spans="1:13" x14ac:dyDescent="0.25">
      <c r="A2065" s="1046">
        <v>10306</v>
      </c>
      <c r="B2065" s="1047" t="s">
        <v>20569</v>
      </c>
      <c r="C2065" s="1040" t="s">
        <v>20292</v>
      </c>
      <c r="D2065" s="575">
        <f t="shared" si="64"/>
        <v>102.45</v>
      </c>
      <c r="E2065" s="598"/>
      <c r="F2065" s="580"/>
      <c r="G2065" s="580"/>
      <c r="H2065" s="580"/>
      <c r="I2065" s="1043" t="s">
        <v>20994</v>
      </c>
      <c r="L2065" s="570" t="s">
        <v>5368</v>
      </c>
      <c r="M2065" s="571">
        <f>IFERROR(VLOOKUP(L2065,REAJUSTE!A:O,15,),"")</f>
        <v>1.0449999999999999</v>
      </c>
    </row>
    <row r="2066" spans="1:13" x14ac:dyDescent="0.25">
      <c r="A2066" s="1046">
        <v>10307</v>
      </c>
      <c r="B2066" s="1047" t="s">
        <v>20570</v>
      </c>
      <c r="C2066" s="1040" t="s">
        <v>20292</v>
      </c>
      <c r="D2066" s="575">
        <f t="shared" si="64"/>
        <v>185.84</v>
      </c>
      <c r="E2066" s="598"/>
      <c r="F2066" s="580"/>
      <c r="G2066" s="580"/>
      <c r="H2066" s="580"/>
      <c r="I2066" s="1043" t="s">
        <v>20995</v>
      </c>
      <c r="L2066" s="570" t="s">
        <v>5368</v>
      </c>
      <c r="M2066" s="571">
        <f>IFERROR(VLOOKUP(L2066,REAJUSTE!A:O,15,),"")</f>
        <v>1.0449999999999999</v>
      </c>
    </row>
    <row r="2067" spans="1:13" x14ac:dyDescent="0.25">
      <c r="A2067" s="1046">
        <v>10308</v>
      </c>
      <c r="B2067" s="1047" t="s">
        <v>20571</v>
      </c>
      <c r="C2067" s="1040" t="s">
        <v>20292</v>
      </c>
      <c r="D2067" s="575">
        <f t="shared" si="64"/>
        <v>224.34</v>
      </c>
      <c r="E2067" s="598"/>
      <c r="F2067" s="580"/>
      <c r="G2067" s="580"/>
      <c r="H2067" s="580"/>
      <c r="I2067" s="1043" t="s">
        <v>20996</v>
      </c>
      <c r="L2067" s="570" t="s">
        <v>5368</v>
      </c>
      <c r="M2067" s="571">
        <f>IFERROR(VLOOKUP(L2067,REAJUSTE!A:O,15,),"")</f>
        <v>1.0449999999999999</v>
      </c>
    </row>
    <row r="2068" spans="1:13" x14ac:dyDescent="0.25">
      <c r="A2068" s="1046">
        <v>10648</v>
      </c>
      <c r="B2068" s="1047" t="s">
        <v>20572</v>
      </c>
      <c r="C2068" s="1040" t="s">
        <v>14186</v>
      </c>
      <c r="D2068" s="575">
        <f t="shared" si="64"/>
        <v>51.22</v>
      </c>
      <c r="E2068" s="598"/>
      <c r="F2068" s="580"/>
      <c r="G2068" s="580"/>
      <c r="H2068" s="580"/>
      <c r="I2068" s="1043" t="s">
        <v>20997</v>
      </c>
      <c r="L2068" s="570" t="s">
        <v>5368</v>
      </c>
      <c r="M2068" s="571">
        <f>IFERROR(VLOOKUP(L2068,REAJUSTE!A:O,15,),"")</f>
        <v>1.0449999999999999</v>
      </c>
    </row>
    <row r="2069" spans="1:13" x14ac:dyDescent="0.25">
      <c r="A2069" s="1046">
        <v>10631</v>
      </c>
      <c r="B2069" s="1047" t="s">
        <v>20573</v>
      </c>
      <c r="C2069" s="1040" t="s">
        <v>14186</v>
      </c>
      <c r="D2069" s="575">
        <f t="shared" si="64"/>
        <v>40.61</v>
      </c>
      <c r="E2069" s="598"/>
      <c r="F2069" s="580"/>
      <c r="G2069" s="580"/>
      <c r="H2069" s="580"/>
      <c r="I2069" s="1043" t="s">
        <v>20998</v>
      </c>
      <c r="L2069" s="570" t="s">
        <v>5368</v>
      </c>
      <c r="M2069" s="571">
        <f>IFERROR(VLOOKUP(L2069,REAJUSTE!A:O,15,),"")</f>
        <v>1.0449999999999999</v>
      </c>
    </row>
    <row r="2070" spans="1:13" x14ac:dyDescent="0.25">
      <c r="A2070" s="1046">
        <v>10690</v>
      </c>
      <c r="B2070" s="1047" t="s">
        <v>20574</v>
      </c>
      <c r="C2070" s="1040" t="s">
        <v>14224</v>
      </c>
      <c r="D2070" s="575">
        <f t="shared" si="64"/>
        <v>37.39</v>
      </c>
      <c r="E2070" s="598"/>
      <c r="F2070" s="580"/>
      <c r="G2070" s="580"/>
      <c r="H2070" s="580"/>
      <c r="I2070" s="1043" t="s">
        <v>18172</v>
      </c>
      <c r="L2070" s="570" t="s">
        <v>5368</v>
      </c>
      <c r="M2070" s="571">
        <f>IFERROR(VLOOKUP(L2070,REAJUSTE!A:O,15,),"")</f>
        <v>1.0449999999999999</v>
      </c>
    </row>
    <row r="2071" spans="1:13" x14ac:dyDescent="0.25">
      <c r="A2071" s="1046">
        <v>10752</v>
      </c>
      <c r="B2071" s="1047" t="s">
        <v>20575</v>
      </c>
      <c r="C2071" s="1040" t="s">
        <v>14224</v>
      </c>
      <c r="D2071" s="575">
        <f t="shared" si="64"/>
        <v>4.8499999999999996</v>
      </c>
      <c r="E2071" s="598"/>
      <c r="F2071" s="580"/>
      <c r="G2071" s="580"/>
      <c r="H2071" s="580"/>
      <c r="I2071" s="1043" t="s">
        <v>20999</v>
      </c>
      <c r="L2071" s="570" t="s">
        <v>5368</v>
      </c>
      <c r="M2071" s="571">
        <f>IFERROR(VLOOKUP(L2071,REAJUSTE!A:O,15,),"")</f>
        <v>1.0449999999999999</v>
      </c>
    </row>
    <row r="2072" spans="1:13" x14ac:dyDescent="0.25">
      <c r="A2072" s="1046">
        <v>10753</v>
      </c>
      <c r="B2072" s="1047" t="s">
        <v>20576</v>
      </c>
      <c r="C2072" s="1040" t="s">
        <v>14224</v>
      </c>
      <c r="D2072" s="575">
        <f t="shared" si="64"/>
        <v>5.48</v>
      </c>
      <c r="E2072" s="598"/>
      <c r="F2072" s="580"/>
      <c r="G2072" s="580"/>
      <c r="H2072" s="580"/>
      <c r="I2072" s="1043" t="s">
        <v>21000</v>
      </c>
      <c r="L2072" s="570" t="s">
        <v>5368</v>
      </c>
      <c r="M2072" s="571">
        <f>IFERROR(VLOOKUP(L2072,REAJUSTE!A:O,15,),"")</f>
        <v>1.0449999999999999</v>
      </c>
    </row>
    <row r="2073" spans="1:13" x14ac:dyDescent="0.25">
      <c r="A2073" s="1046">
        <v>10754</v>
      </c>
      <c r="B2073" s="1047" t="s">
        <v>20577</v>
      </c>
      <c r="C2073" s="1040" t="s">
        <v>14224</v>
      </c>
      <c r="D2073" s="575">
        <f t="shared" si="64"/>
        <v>9.9499999999999993</v>
      </c>
      <c r="E2073" s="598"/>
      <c r="F2073" s="580"/>
      <c r="G2073" s="580"/>
      <c r="H2073" s="580"/>
      <c r="I2073" s="1043" t="s">
        <v>20731</v>
      </c>
      <c r="L2073" s="570" t="s">
        <v>5368</v>
      </c>
      <c r="M2073" s="571">
        <f>IFERROR(VLOOKUP(L2073,REAJUSTE!A:O,15,),"")</f>
        <v>1.0449999999999999</v>
      </c>
    </row>
    <row r="2074" spans="1:13" x14ac:dyDescent="0.25">
      <c r="A2074" s="1046">
        <v>10303</v>
      </c>
      <c r="B2074" s="1047" t="s">
        <v>20578</v>
      </c>
      <c r="C2074" s="1040" t="s">
        <v>14224</v>
      </c>
      <c r="D2074" s="575">
        <f t="shared" si="64"/>
        <v>11.91</v>
      </c>
      <c r="E2074" s="598"/>
      <c r="F2074" s="580"/>
      <c r="G2074" s="580"/>
      <c r="H2074" s="580"/>
      <c r="I2074" s="1043" t="s">
        <v>21001</v>
      </c>
      <c r="L2074" s="570" t="s">
        <v>5368</v>
      </c>
      <c r="M2074" s="571">
        <f>IFERROR(VLOOKUP(L2074,REAJUSTE!A:O,15,),"")</f>
        <v>1.0449999999999999</v>
      </c>
    </row>
    <row r="2075" spans="1:13" x14ac:dyDescent="0.25">
      <c r="A2075" s="1046">
        <v>10684</v>
      </c>
      <c r="B2075" s="1047" t="s">
        <v>20579</v>
      </c>
      <c r="C2075" s="1040" t="s">
        <v>14224</v>
      </c>
      <c r="D2075" s="575">
        <f t="shared" si="64"/>
        <v>6.66</v>
      </c>
      <c r="E2075" s="598"/>
      <c r="F2075" s="580"/>
      <c r="G2075" s="580"/>
      <c r="H2075" s="580"/>
      <c r="I2075" s="1043" t="s">
        <v>21002</v>
      </c>
      <c r="L2075" s="570" t="s">
        <v>5368</v>
      </c>
      <c r="M2075" s="571">
        <f>IFERROR(VLOOKUP(L2075,REAJUSTE!A:O,15,),"")</f>
        <v>1.0449999999999999</v>
      </c>
    </row>
    <row r="2076" spans="1:13" x14ac:dyDescent="0.25">
      <c r="A2076" s="1046">
        <v>10682</v>
      </c>
      <c r="B2076" s="1047" t="s">
        <v>20580</v>
      </c>
      <c r="C2076" s="1040" t="s">
        <v>14224</v>
      </c>
      <c r="D2076" s="575">
        <f t="shared" si="64"/>
        <v>6.86</v>
      </c>
      <c r="E2076" s="598"/>
      <c r="F2076" s="580"/>
      <c r="G2076" s="580"/>
      <c r="H2076" s="580"/>
      <c r="I2076" s="1043" t="s">
        <v>21003</v>
      </c>
      <c r="L2076" s="570" t="s">
        <v>5368</v>
      </c>
      <c r="M2076" s="571">
        <f>IFERROR(VLOOKUP(L2076,REAJUSTE!A:O,15,),"")</f>
        <v>1.0449999999999999</v>
      </c>
    </row>
    <row r="2077" spans="1:13" x14ac:dyDescent="0.25">
      <c r="A2077" s="1046">
        <v>10683</v>
      </c>
      <c r="B2077" s="1047" t="s">
        <v>20581</v>
      </c>
      <c r="C2077" s="1040" t="s">
        <v>14224</v>
      </c>
      <c r="D2077" s="575">
        <f t="shared" si="64"/>
        <v>12.8</v>
      </c>
      <c r="E2077" s="598"/>
      <c r="F2077" s="580"/>
      <c r="G2077" s="580"/>
      <c r="H2077" s="580"/>
      <c r="I2077" s="1043" t="s">
        <v>21004</v>
      </c>
      <c r="L2077" s="570" t="s">
        <v>5368</v>
      </c>
      <c r="M2077" s="571">
        <f>IFERROR(VLOOKUP(L2077,REAJUSTE!A:O,15,),"")</f>
        <v>1.0449999999999999</v>
      </c>
    </row>
    <row r="2078" spans="1:13" x14ac:dyDescent="0.25">
      <c r="A2078" s="1046">
        <v>10258</v>
      </c>
      <c r="B2078" s="1047" t="s">
        <v>20582</v>
      </c>
      <c r="C2078" s="1040" t="s">
        <v>14224</v>
      </c>
      <c r="D2078" s="575">
        <f t="shared" si="64"/>
        <v>12.56</v>
      </c>
      <c r="E2078" s="598"/>
      <c r="F2078" s="580"/>
      <c r="G2078" s="580"/>
      <c r="H2078" s="580"/>
      <c r="I2078" s="1043" t="s">
        <v>21005</v>
      </c>
      <c r="L2078" s="570" t="s">
        <v>5368</v>
      </c>
      <c r="M2078" s="571">
        <f>IFERROR(VLOOKUP(L2078,REAJUSTE!A:O,15,),"")</f>
        <v>1.0449999999999999</v>
      </c>
    </row>
    <row r="2079" spans="1:13" x14ac:dyDescent="0.25">
      <c r="A2079" s="1046">
        <v>10800</v>
      </c>
      <c r="B2079" s="1047" t="s">
        <v>20583</v>
      </c>
      <c r="C2079" s="1040" t="s">
        <v>14224</v>
      </c>
      <c r="D2079" s="575">
        <f t="shared" si="64"/>
        <v>7.82</v>
      </c>
      <c r="E2079" s="598"/>
      <c r="F2079" s="580"/>
      <c r="G2079" s="580"/>
      <c r="H2079" s="580"/>
      <c r="I2079" s="1043" t="s">
        <v>21006</v>
      </c>
      <c r="L2079" s="570" t="s">
        <v>5368</v>
      </c>
      <c r="M2079" s="571">
        <f>IFERROR(VLOOKUP(L2079,REAJUSTE!A:O,15,),"")</f>
        <v>1.0449999999999999</v>
      </c>
    </row>
    <row r="2080" spans="1:13" x14ac:dyDescent="0.25">
      <c r="A2080" s="1046">
        <v>10515</v>
      </c>
      <c r="B2080" s="1047" t="s">
        <v>14234</v>
      </c>
      <c r="C2080" s="1040" t="s">
        <v>14215</v>
      </c>
      <c r="D2080" s="575">
        <f t="shared" si="64"/>
        <v>0</v>
      </c>
      <c r="E2080" s="598"/>
      <c r="F2080" s="580"/>
      <c r="G2080" s="580"/>
      <c r="H2080" s="580"/>
      <c r="I2080" s="1043" t="s">
        <v>18881</v>
      </c>
      <c r="L2080" s="570" t="s">
        <v>5368</v>
      </c>
      <c r="M2080" s="571">
        <f>IFERROR(VLOOKUP(L2080,REAJUSTE!A:O,15,),"")</f>
        <v>1.0449999999999999</v>
      </c>
    </row>
    <row r="2081" spans="1:13" x14ac:dyDescent="0.25">
      <c r="A2081" s="1046">
        <v>10516</v>
      </c>
      <c r="B2081" s="1047" t="s">
        <v>14235</v>
      </c>
      <c r="C2081" s="1040" t="s">
        <v>14215</v>
      </c>
      <c r="D2081" s="575">
        <f t="shared" si="64"/>
        <v>0</v>
      </c>
      <c r="E2081" s="598"/>
      <c r="F2081" s="580"/>
      <c r="G2081" s="580"/>
      <c r="H2081" s="580"/>
      <c r="I2081" s="1043" t="s">
        <v>18881</v>
      </c>
      <c r="L2081" s="570" t="s">
        <v>5368</v>
      </c>
      <c r="M2081" s="571">
        <f>IFERROR(VLOOKUP(L2081,REAJUSTE!A:O,15,),"")</f>
        <v>1.0449999999999999</v>
      </c>
    </row>
    <row r="2082" spans="1:13" x14ac:dyDescent="0.25">
      <c r="A2082" s="1046">
        <v>10514</v>
      </c>
      <c r="B2082" s="1047" t="s">
        <v>20584</v>
      </c>
      <c r="C2082" s="1040" t="s">
        <v>14215</v>
      </c>
      <c r="D2082" s="575">
        <f t="shared" si="64"/>
        <v>0</v>
      </c>
      <c r="E2082" s="598"/>
      <c r="F2082" s="580"/>
      <c r="G2082" s="580"/>
      <c r="H2082" s="580"/>
      <c r="I2082" s="1043" t="s">
        <v>18881</v>
      </c>
      <c r="L2082" s="570" t="s">
        <v>5368</v>
      </c>
      <c r="M2082" s="571">
        <f>IFERROR(VLOOKUP(L2082,REAJUSTE!A:O,15,),"")</f>
        <v>1.0449999999999999</v>
      </c>
    </row>
    <row r="2083" spans="1:13" x14ac:dyDescent="0.25">
      <c r="A2083" s="1046">
        <v>10513</v>
      </c>
      <c r="B2083" s="1047" t="s">
        <v>20585</v>
      </c>
      <c r="C2083" s="1040" t="s">
        <v>14215</v>
      </c>
      <c r="D2083" s="575">
        <f t="shared" si="64"/>
        <v>0</v>
      </c>
      <c r="E2083" s="598"/>
      <c r="F2083" s="580"/>
      <c r="G2083" s="580"/>
      <c r="H2083" s="580"/>
      <c r="I2083" s="1043" t="s">
        <v>18881</v>
      </c>
      <c r="L2083" s="570" t="s">
        <v>5368</v>
      </c>
      <c r="M2083" s="571">
        <f>IFERROR(VLOOKUP(L2083,REAJUSTE!A:O,15,),"")</f>
        <v>1.0449999999999999</v>
      </c>
    </row>
    <row r="2084" spans="1:13" x14ac:dyDescent="0.25">
      <c r="A2084" s="1046">
        <v>10330</v>
      </c>
      <c r="B2084" s="1047" t="s">
        <v>20586</v>
      </c>
      <c r="C2084" s="1040" t="s">
        <v>14186</v>
      </c>
      <c r="D2084" s="575">
        <f t="shared" si="64"/>
        <v>15.91</v>
      </c>
      <c r="E2084" s="598"/>
      <c r="F2084" s="580"/>
      <c r="G2084" s="580"/>
      <c r="H2084" s="580"/>
      <c r="I2084" s="1043" t="s">
        <v>20912</v>
      </c>
      <c r="L2084" s="570" t="s">
        <v>5368</v>
      </c>
      <c r="M2084" s="571">
        <f>IFERROR(VLOOKUP(L2084,REAJUSTE!A:O,15,),"")</f>
        <v>1.0449999999999999</v>
      </c>
    </row>
    <row r="2085" spans="1:13" x14ac:dyDescent="0.25">
      <c r="A2085" s="1046">
        <v>10328</v>
      </c>
      <c r="B2085" s="1047" t="s">
        <v>20587</v>
      </c>
      <c r="C2085" s="1040" t="s">
        <v>20143</v>
      </c>
      <c r="D2085" s="575">
        <f t="shared" si="64"/>
        <v>63.22</v>
      </c>
      <c r="E2085" s="598"/>
      <c r="F2085" s="580"/>
      <c r="G2085" s="580"/>
      <c r="H2085" s="580"/>
      <c r="I2085" s="1043" t="s">
        <v>21007</v>
      </c>
      <c r="L2085" s="570" t="s">
        <v>5368</v>
      </c>
      <c r="M2085" s="571">
        <f>IFERROR(VLOOKUP(L2085,REAJUSTE!A:O,15,),"")</f>
        <v>1.0449999999999999</v>
      </c>
    </row>
    <row r="2086" spans="1:13" x14ac:dyDescent="0.25">
      <c r="A2086" s="1046">
        <v>10790</v>
      </c>
      <c r="B2086" s="1047" t="s">
        <v>20588</v>
      </c>
      <c r="C2086" s="1040" t="s">
        <v>14213</v>
      </c>
      <c r="I2086" s="1043" t="s">
        <v>21008</v>
      </c>
      <c r="L2086" s="570" t="s">
        <v>5368</v>
      </c>
      <c r="M2086" s="571">
        <f>IFERROR(VLOOKUP(L2086,REAJUSTE!A:O,15,),"")</f>
        <v>1.0449999999999999</v>
      </c>
    </row>
    <row r="2087" spans="1:13" x14ac:dyDescent="0.25">
      <c r="A2087" s="659">
        <v>10591</v>
      </c>
      <c r="B2087" s="660" t="s">
        <v>14168</v>
      </c>
      <c r="C2087" s="661" t="s">
        <v>14169</v>
      </c>
      <c r="D2087" s="575">
        <f t="shared" si="64"/>
        <v>386.65</v>
      </c>
      <c r="I2087" s="662">
        <v>370</v>
      </c>
      <c r="L2087" s="570" t="s">
        <v>5368</v>
      </c>
      <c r="M2087" s="571">
        <f>IFERROR(VLOOKUP(L2087,REAJUSTE!A:O,15,),"")</f>
        <v>1.0449999999999999</v>
      </c>
    </row>
    <row r="2088" spans="1:13" x14ac:dyDescent="0.25">
      <c r="A2088" s="659">
        <v>101447</v>
      </c>
      <c r="B2088" s="660" t="s">
        <v>14170</v>
      </c>
      <c r="C2088" s="661" t="s">
        <v>14169</v>
      </c>
      <c r="D2088" s="575">
        <f t="shared" si="64"/>
        <v>232.06</v>
      </c>
      <c r="I2088" s="662">
        <v>222.07</v>
      </c>
      <c r="L2088" s="570" t="s">
        <v>5368</v>
      </c>
      <c r="M2088" s="571">
        <f>IFERROR(VLOOKUP(L2088,REAJUSTE!A:O,15,),"")</f>
        <v>1.0449999999999999</v>
      </c>
    </row>
    <row r="2089" spans="1:13" x14ac:dyDescent="0.25">
      <c r="A2089" s="659">
        <v>10579</v>
      </c>
      <c r="B2089" s="660" t="s">
        <v>14171</v>
      </c>
      <c r="C2089" s="661" t="s">
        <v>14172</v>
      </c>
      <c r="D2089" s="575">
        <f t="shared" si="64"/>
        <v>47.66</v>
      </c>
      <c r="I2089" s="662">
        <v>45.61</v>
      </c>
      <c r="L2089" s="570" t="s">
        <v>5368</v>
      </c>
      <c r="M2089" s="571">
        <f>IFERROR(VLOOKUP(L2089,REAJUSTE!A:O,15,),"")</f>
        <v>1.0449999999999999</v>
      </c>
    </row>
    <row r="2090" spans="1:13" x14ac:dyDescent="0.25">
      <c r="A2090" s="659">
        <v>11490</v>
      </c>
      <c r="B2090" s="660" t="s">
        <v>14173</v>
      </c>
      <c r="C2090" s="661" t="s">
        <v>14169</v>
      </c>
      <c r="D2090" s="575">
        <f t="shared" si="64"/>
        <v>5240.75</v>
      </c>
      <c r="I2090" s="663">
        <v>5015.08</v>
      </c>
      <c r="L2090" s="570" t="s">
        <v>5368</v>
      </c>
      <c r="M2090" s="571">
        <f>IFERROR(VLOOKUP(L2090,REAJUSTE!A:O,15,),"")</f>
        <v>1.0449999999999999</v>
      </c>
    </row>
    <row r="2091" spans="1:13" x14ac:dyDescent="0.25">
      <c r="A2091" s="659">
        <v>10587</v>
      </c>
      <c r="B2091" s="660" t="s">
        <v>14174</v>
      </c>
      <c r="C2091" s="661" t="s">
        <v>14169</v>
      </c>
      <c r="D2091" s="575">
        <f t="shared" si="64"/>
        <v>3098.14</v>
      </c>
      <c r="I2091" s="663">
        <v>2964.73</v>
      </c>
      <c r="L2091" s="570" t="s">
        <v>5368</v>
      </c>
      <c r="M2091" s="571">
        <f>IFERROR(VLOOKUP(L2091,REAJUSTE!A:O,15,),"")</f>
        <v>1.0449999999999999</v>
      </c>
    </row>
    <row r="2092" spans="1:13" x14ac:dyDescent="0.25">
      <c r="A2092" s="659">
        <v>10589</v>
      </c>
      <c r="B2092" s="660" t="s">
        <v>14175</v>
      </c>
      <c r="C2092" s="661" t="s">
        <v>14169</v>
      </c>
      <c r="D2092" s="575">
        <f t="shared" si="64"/>
        <v>5923.95</v>
      </c>
      <c r="I2092" s="663">
        <v>5668.86</v>
      </c>
      <c r="L2092" s="570" t="s">
        <v>5368</v>
      </c>
      <c r="M2092" s="571">
        <f>IFERROR(VLOOKUP(L2092,REAJUSTE!A:O,15,),"")</f>
        <v>1.0449999999999999</v>
      </c>
    </row>
    <row r="2093" spans="1:13" x14ac:dyDescent="0.25">
      <c r="A2093" s="659">
        <v>10590</v>
      </c>
      <c r="B2093" s="660" t="s">
        <v>14176</v>
      </c>
      <c r="C2093" s="661" t="s">
        <v>14169</v>
      </c>
      <c r="D2093" s="575">
        <f t="shared" si="64"/>
        <v>4242.33</v>
      </c>
      <c r="I2093" s="663">
        <v>4059.65</v>
      </c>
      <c r="L2093" s="570" t="s">
        <v>5368</v>
      </c>
      <c r="M2093" s="571">
        <f>IFERROR(VLOOKUP(L2093,REAJUSTE!A:O,15,),"")</f>
        <v>1.0449999999999999</v>
      </c>
    </row>
    <row r="2094" spans="1:13" x14ac:dyDescent="0.25">
      <c r="A2094" s="659">
        <v>10588</v>
      </c>
      <c r="B2094" s="660" t="s">
        <v>14177</v>
      </c>
      <c r="C2094" s="661" t="s">
        <v>14169</v>
      </c>
      <c r="D2094" s="575">
        <f t="shared" si="64"/>
        <v>4698.67</v>
      </c>
      <c r="I2094" s="663">
        <v>4496.34</v>
      </c>
      <c r="L2094" s="570" t="s">
        <v>5368</v>
      </c>
      <c r="M2094" s="571">
        <f>IFERROR(VLOOKUP(L2094,REAJUSTE!A:O,15,),"")</f>
        <v>1.0449999999999999</v>
      </c>
    </row>
    <row r="2095" spans="1:13" x14ac:dyDescent="0.25">
      <c r="A2095" s="659">
        <v>10582</v>
      </c>
      <c r="B2095" s="660" t="s">
        <v>14178</v>
      </c>
      <c r="C2095" s="661" t="s">
        <v>14179</v>
      </c>
      <c r="D2095" s="575">
        <f t="shared" si="64"/>
        <v>499.61</v>
      </c>
      <c r="I2095" s="662">
        <v>478.1</v>
      </c>
      <c r="L2095" s="570" t="s">
        <v>5368</v>
      </c>
      <c r="M2095" s="571">
        <f>IFERROR(VLOOKUP(L2095,REAJUSTE!A:O,15,),"")</f>
        <v>1.0449999999999999</v>
      </c>
    </row>
    <row r="2096" spans="1:13" x14ac:dyDescent="0.25">
      <c r="A2096" s="659">
        <v>10580</v>
      </c>
      <c r="B2096" s="660" t="s">
        <v>14180</v>
      </c>
      <c r="C2096" s="661" t="s">
        <v>14169</v>
      </c>
      <c r="D2096" s="575">
        <f t="shared" si="64"/>
        <v>2047.84</v>
      </c>
      <c r="I2096" s="663">
        <v>1959.66</v>
      </c>
      <c r="L2096" s="570" t="s">
        <v>5368</v>
      </c>
      <c r="M2096" s="571">
        <f>IFERROR(VLOOKUP(L2096,REAJUSTE!A:O,15,),"")</f>
        <v>1.0449999999999999</v>
      </c>
    </row>
    <row r="2097" spans="1:13" x14ac:dyDescent="0.25">
      <c r="A2097" s="659">
        <v>10586</v>
      </c>
      <c r="B2097" s="660" t="s">
        <v>14181</v>
      </c>
      <c r="C2097" s="661" t="s">
        <v>14169</v>
      </c>
      <c r="D2097" s="575">
        <f t="shared" si="64"/>
        <v>8930.01</v>
      </c>
      <c r="I2097" s="663">
        <v>8545.4699999999993</v>
      </c>
      <c r="L2097" s="570" t="s">
        <v>5368</v>
      </c>
      <c r="M2097" s="571">
        <f>IFERROR(VLOOKUP(L2097,REAJUSTE!A:O,15,),"")</f>
        <v>1.0449999999999999</v>
      </c>
    </row>
    <row r="2098" spans="1:13" x14ac:dyDescent="0.25">
      <c r="A2098" s="659">
        <v>10585</v>
      </c>
      <c r="B2098" s="660" t="s">
        <v>14182</v>
      </c>
      <c r="C2098" s="661" t="s">
        <v>14169</v>
      </c>
      <c r="D2098" s="575">
        <f t="shared" si="64"/>
        <v>2963.63</v>
      </c>
      <c r="I2098" s="663">
        <v>2836.01</v>
      </c>
      <c r="L2098" s="570" t="s">
        <v>5368</v>
      </c>
      <c r="M2098" s="571">
        <f>IFERROR(VLOOKUP(L2098,REAJUSTE!A:O,15,),"")</f>
        <v>1.0449999999999999</v>
      </c>
    </row>
    <row r="2099" spans="1:13" x14ac:dyDescent="0.25">
      <c r="A2099" s="659">
        <v>101454</v>
      </c>
      <c r="B2099" s="660" t="s">
        <v>14183</v>
      </c>
      <c r="C2099" s="661" t="s">
        <v>14169</v>
      </c>
      <c r="D2099" s="575">
        <f t="shared" si="64"/>
        <v>15045.79</v>
      </c>
      <c r="I2099" s="663">
        <v>14397.89</v>
      </c>
      <c r="L2099" s="570" t="s">
        <v>5368</v>
      </c>
      <c r="M2099" s="571">
        <f>IFERROR(VLOOKUP(L2099,REAJUSTE!A:O,15,),"")</f>
        <v>1.0449999999999999</v>
      </c>
    </row>
    <row r="2100" spans="1:13" x14ac:dyDescent="0.25">
      <c r="A2100" s="659">
        <v>10592</v>
      </c>
      <c r="B2100" s="660" t="s">
        <v>14184</v>
      </c>
      <c r="C2100" s="661" t="s">
        <v>14169</v>
      </c>
      <c r="D2100" s="575">
        <f t="shared" si="64"/>
        <v>418</v>
      </c>
      <c r="I2100" s="662">
        <v>400</v>
      </c>
      <c r="L2100" s="570" t="s">
        <v>5368</v>
      </c>
      <c r="M2100" s="571">
        <f>IFERROR(VLOOKUP(L2100,REAJUSTE!A:O,15,),"")</f>
        <v>1.0449999999999999</v>
      </c>
    </row>
    <row r="2101" spans="1:13" x14ac:dyDescent="0.25">
      <c r="A2101" s="659">
        <v>11456</v>
      </c>
      <c r="B2101" s="660" t="s">
        <v>14185</v>
      </c>
      <c r="C2101" s="661" t="s">
        <v>14186</v>
      </c>
      <c r="D2101" s="575">
        <f t="shared" si="64"/>
        <v>1619.02</v>
      </c>
      <c r="I2101" s="663">
        <v>1549.31</v>
      </c>
      <c r="L2101" s="570" t="s">
        <v>5368</v>
      </c>
      <c r="M2101" s="571">
        <f>IFERROR(VLOOKUP(L2101,REAJUSTE!A:O,15,),"")</f>
        <v>1.0449999999999999</v>
      </c>
    </row>
    <row r="2102" spans="1:13" x14ac:dyDescent="0.25">
      <c r="A2102" s="659">
        <v>11502</v>
      </c>
      <c r="B2102" s="660" t="s">
        <v>14187</v>
      </c>
      <c r="C2102" s="661" t="s">
        <v>14186</v>
      </c>
      <c r="D2102" s="575">
        <f t="shared" si="64"/>
        <v>539.66999999999996</v>
      </c>
      <c r="I2102" s="662">
        <v>516.44000000000005</v>
      </c>
      <c r="L2102" s="570" t="s">
        <v>5368</v>
      </c>
      <c r="M2102" s="571">
        <f>IFERROR(VLOOKUP(L2102,REAJUSTE!A:O,15,),"")</f>
        <v>1.0449999999999999</v>
      </c>
    </row>
    <row r="2103" spans="1:13" x14ac:dyDescent="0.25">
      <c r="A2103" s="659">
        <v>103868</v>
      </c>
      <c r="B2103" s="660" t="s">
        <v>14188</v>
      </c>
      <c r="C2103" s="661" t="s">
        <v>14179</v>
      </c>
      <c r="D2103" s="575">
        <f t="shared" ref="D2103:D2146" si="65">TRUNC(I2103*M2103,2)</f>
        <v>134.51</v>
      </c>
      <c r="I2103" s="662">
        <v>128.72</v>
      </c>
      <c r="L2103" s="570" t="s">
        <v>5368</v>
      </c>
      <c r="M2103" s="571">
        <f>IFERROR(VLOOKUP(L2103,REAJUSTE!A:O,15,),"")</f>
        <v>1.0449999999999999</v>
      </c>
    </row>
    <row r="2104" spans="1:13" x14ac:dyDescent="0.25">
      <c r="A2104" s="659">
        <v>99567</v>
      </c>
      <c r="B2104" s="660" t="s">
        <v>14189</v>
      </c>
      <c r="C2104" s="661" t="s">
        <v>14190</v>
      </c>
      <c r="D2104" s="575">
        <f t="shared" si="65"/>
        <v>53.43</v>
      </c>
      <c r="I2104" s="662">
        <v>51.13</v>
      </c>
      <c r="L2104" s="570" t="s">
        <v>5368</v>
      </c>
      <c r="M2104" s="571">
        <f>IFERROR(VLOOKUP(L2104,REAJUSTE!A:O,15,),"")</f>
        <v>1.0449999999999999</v>
      </c>
    </row>
    <row r="2105" spans="1:13" x14ac:dyDescent="0.25">
      <c r="A2105" s="659">
        <v>99568</v>
      </c>
      <c r="B2105" s="660" t="s">
        <v>14191</v>
      </c>
      <c r="C2105" s="661" t="s">
        <v>14186</v>
      </c>
      <c r="D2105" s="575">
        <f t="shared" si="65"/>
        <v>402.58</v>
      </c>
      <c r="I2105" s="662">
        <v>385.25</v>
      </c>
      <c r="L2105" s="570" t="s">
        <v>5368</v>
      </c>
      <c r="M2105" s="571">
        <f>IFERROR(VLOOKUP(L2105,REAJUSTE!A:O,15,),"")</f>
        <v>1.0449999999999999</v>
      </c>
    </row>
    <row r="2106" spans="1:13" x14ac:dyDescent="0.25">
      <c r="A2106" s="659">
        <v>99570</v>
      </c>
      <c r="B2106" s="660" t="s">
        <v>14192</v>
      </c>
      <c r="C2106" s="661" t="s">
        <v>14186</v>
      </c>
      <c r="D2106" s="575">
        <f t="shared" si="65"/>
        <v>554.57000000000005</v>
      </c>
      <c r="I2106" s="662">
        <v>530.69000000000005</v>
      </c>
      <c r="L2106" s="570" t="s">
        <v>5368</v>
      </c>
      <c r="M2106" s="571">
        <f>IFERROR(VLOOKUP(L2106,REAJUSTE!A:O,15,),"")</f>
        <v>1.0449999999999999</v>
      </c>
    </row>
    <row r="2107" spans="1:13" x14ac:dyDescent="0.25">
      <c r="A2107" s="659">
        <v>11020</v>
      </c>
      <c r="B2107" s="660" t="s">
        <v>14193</v>
      </c>
      <c r="C2107" s="661" t="s">
        <v>14194</v>
      </c>
      <c r="D2107" s="575">
        <f t="shared" si="65"/>
        <v>117.04</v>
      </c>
      <c r="I2107" s="662">
        <v>112</v>
      </c>
      <c r="L2107" s="570" t="s">
        <v>5368</v>
      </c>
      <c r="M2107" s="571">
        <f>IFERROR(VLOOKUP(L2107,REAJUSTE!A:O,15,),"")</f>
        <v>1.0449999999999999</v>
      </c>
    </row>
    <row r="2108" spans="1:13" x14ac:dyDescent="0.25">
      <c r="A2108" s="659">
        <v>10534</v>
      </c>
      <c r="B2108" s="660" t="s">
        <v>14195</v>
      </c>
      <c r="C2108" s="661" t="s">
        <v>14186</v>
      </c>
      <c r="D2108" s="575">
        <f t="shared" si="65"/>
        <v>1323.92</v>
      </c>
      <c r="I2108" s="663">
        <v>1266.9100000000001</v>
      </c>
      <c r="L2108" s="570" t="s">
        <v>5368</v>
      </c>
      <c r="M2108" s="571">
        <f>IFERROR(VLOOKUP(L2108,REAJUSTE!A:O,15,),"")</f>
        <v>1.0449999999999999</v>
      </c>
    </row>
    <row r="2109" spans="1:13" x14ac:dyDescent="0.25">
      <c r="A2109" s="659">
        <v>11496</v>
      </c>
      <c r="B2109" s="660" t="s">
        <v>14196</v>
      </c>
      <c r="C2109" s="661" t="s">
        <v>14186</v>
      </c>
      <c r="D2109" s="575">
        <f t="shared" si="65"/>
        <v>3072.3</v>
      </c>
      <c r="I2109" s="663">
        <v>2940</v>
      </c>
      <c r="L2109" s="570" t="s">
        <v>5368</v>
      </c>
      <c r="M2109" s="571">
        <f>IFERROR(VLOOKUP(L2109,REAJUSTE!A:O,15,),"")</f>
        <v>1.0449999999999999</v>
      </c>
    </row>
    <row r="2110" spans="1:13" x14ac:dyDescent="0.25">
      <c r="A2110" s="659">
        <v>11437</v>
      </c>
      <c r="B2110" s="660" t="s">
        <v>14197</v>
      </c>
      <c r="C2110" s="661" t="s">
        <v>14186</v>
      </c>
      <c r="D2110" s="575">
        <f t="shared" si="65"/>
        <v>2266.64</v>
      </c>
      <c r="I2110" s="663">
        <v>2169.04</v>
      </c>
      <c r="L2110" s="570" t="s">
        <v>5368</v>
      </c>
      <c r="M2110" s="571">
        <f>IFERROR(VLOOKUP(L2110,REAJUSTE!A:O,15,),"")</f>
        <v>1.0449999999999999</v>
      </c>
    </row>
    <row r="2111" spans="1:13" x14ac:dyDescent="0.25">
      <c r="A2111" s="659">
        <v>11440</v>
      </c>
      <c r="B2111" s="660" t="s">
        <v>14198</v>
      </c>
      <c r="C2111" s="661" t="s">
        <v>14186</v>
      </c>
      <c r="D2111" s="575">
        <f t="shared" si="65"/>
        <v>322.89999999999998</v>
      </c>
      <c r="I2111" s="662">
        <v>309</v>
      </c>
      <c r="L2111" s="570" t="s">
        <v>5368</v>
      </c>
      <c r="M2111" s="571">
        <f>IFERROR(VLOOKUP(L2111,REAJUSTE!A:O,15,),"")</f>
        <v>1.0449999999999999</v>
      </c>
    </row>
    <row r="2112" spans="1:13" x14ac:dyDescent="0.25">
      <c r="A2112" s="659">
        <v>11441</v>
      </c>
      <c r="B2112" s="660" t="s">
        <v>14199</v>
      </c>
      <c r="C2112" s="661" t="s">
        <v>14186</v>
      </c>
      <c r="D2112" s="575">
        <f t="shared" si="65"/>
        <v>336.49</v>
      </c>
      <c r="I2112" s="662">
        <v>322</v>
      </c>
      <c r="L2112" s="570" t="s">
        <v>5368</v>
      </c>
      <c r="M2112" s="571">
        <f>IFERROR(VLOOKUP(L2112,REAJUSTE!A:O,15,),"")</f>
        <v>1.0449999999999999</v>
      </c>
    </row>
    <row r="2113" spans="1:13" x14ac:dyDescent="0.25">
      <c r="A2113" s="659">
        <v>11442</v>
      </c>
      <c r="B2113" s="660" t="s">
        <v>14200</v>
      </c>
      <c r="C2113" s="661" t="s">
        <v>14186</v>
      </c>
      <c r="D2113" s="575">
        <f t="shared" si="65"/>
        <v>323.8</v>
      </c>
      <c r="I2113" s="662">
        <v>309.86</v>
      </c>
      <c r="L2113" s="570" t="s">
        <v>5368</v>
      </c>
      <c r="M2113" s="571">
        <f>IFERROR(VLOOKUP(L2113,REAJUSTE!A:O,15,),"")</f>
        <v>1.0449999999999999</v>
      </c>
    </row>
    <row r="2114" spans="1:13" x14ac:dyDescent="0.25">
      <c r="A2114" s="659">
        <v>11445</v>
      </c>
      <c r="B2114" s="660" t="s">
        <v>14201</v>
      </c>
      <c r="C2114" s="661" t="s">
        <v>14186</v>
      </c>
      <c r="D2114" s="575">
        <f t="shared" si="65"/>
        <v>215.86</v>
      </c>
      <c r="I2114" s="662">
        <v>206.57</v>
      </c>
      <c r="L2114" s="570" t="s">
        <v>5368</v>
      </c>
      <c r="M2114" s="571">
        <f>IFERROR(VLOOKUP(L2114,REAJUSTE!A:O,15,),"")</f>
        <v>1.0449999999999999</v>
      </c>
    </row>
    <row r="2115" spans="1:13" x14ac:dyDescent="0.25">
      <c r="A2115" s="659">
        <v>101973</v>
      </c>
      <c r="B2115" s="660" t="s">
        <v>14202</v>
      </c>
      <c r="C2115" s="661" t="s">
        <v>14186</v>
      </c>
      <c r="D2115" s="575">
        <f t="shared" si="65"/>
        <v>480.31</v>
      </c>
      <c r="I2115" s="662">
        <v>459.63</v>
      </c>
      <c r="L2115" s="570" t="s">
        <v>5368</v>
      </c>
      <c r="M2115" s="571">
        <f>IFERROR(VLOOKUP(L2115,REAJUSTE!A:O,15,),"")</f>
        <v>1.0449999999999999</v>
      </c>
    </row>
    <row r="2116" spans="1:13" x14ac:dyDescent="0.25">
      <c r="A2116" s="659">
        <v>11446</v>
      </c>
      <c r="B2116" s="660" t="s">
        <v>14203</v>
      </c>
      <c r="C2116" s="661" t="s">
        <v>14186</v>
      </c>
      <c r="D2116" s="575">
        <f t="shared" si="65"/>
        <v>156.5</v>
      </c>
      <c r="I2116" s="662">
        <v>149.77000000000001</v>
      </c>
      <c r="L2116" s="570" t="s">
        <v>5368</v>
      </c>
      <c r="M2116" s="571">
        <f>IFERROR(VLOOKUP(L2116,REAJUSTE!A:O,15,),"")</f>
        <v>1.0449999999999999</v>
      </c>
    </row>
    <row r="2117" spans="1:13" x14ac:dyDescent="0.25">
      <c r="A2117" s="659">
        <v>11447</v>
      </c>
      <c r="B2117" s="660" t="s">
        <v>14204</v>
      </c>
      <c r="C2117" s="661" t="s">
        <v>14186</v>
      </c>
      <c r="D2117" s="575">
        <f t="shared" si="65"/>
        <v>391.87</v>
      </c>
      <c r="I2117" s="662">
        <v>375</v>
      </c>
      <c r="L2117" s="570" t="s">
        <v>5368</v>
      </c>
      <c r="M2117" s="571">
        <f>IFERROR(VLOOKUP(L2117,REAJUSTE!A:O,15,),"")</f>
        <v>1.0449999999999999</v>
      </c>
    </row>
    <row r="2118" spans="1:13" x14ac:dyDescent="0.25">
      <c r="A2118" s="659">
        <v>11449</v>
      </c>
      <c r="B2118" s="660" t="s">
        <v>14205</v>
      </c>
      <c r="C2118" s="661" t="s">
        <v>14186</v>
      </c>
      <c r="D2118" s="575">
        <f t="shared" si="65"/>
        <v>205.08</v>
      </c>
      <c r="I2118" s="662">
        <v>196.25</v>
      </c>
      <c r="L2118" s="570" t="s">
        <v>5368</v>
      </c>
      <c r="M2118" s="571">
        <f>IFERROR(VLOOKUP(L2118,REAJUSTE!A:O,15,),"")</f>
        <v>1.0449999999999999</v>
      </c>
    </row>
    <row r="2119" spans="1:13" x14ac:dyDescent="0.25">
      <c r="A2119" s="659">
        <v>11451</v>
      </c>
      <c r="B2119" s="660" t="s">
        <v>14206</v>
      </c>
      <c r="C2119" s="661" t="s">
        <v>14186</v>
      </c>
      <c r="D2119" s="575">
        <f t="shared" si="65"/>
        <v>179.17</v>
      </c>
      <c r="I2119" s="662">
        <v>171.46</v>
      </c>
      <c r="L2119" s="570" t="s">
        <v>5368</v>
      </c>
      <c r="M2119" s="571">
        <f>IFERROR(VLOOKUP(L2119,REAJUSTE!A:O,15,),"")</f>
        <v>1.0449999999999999</v>
      </c>
    </row>
    <row r="2120" spans="1:13" x14ac:dyDescent="0.25">
      <c r="A2120" s="659">
        <v>11432</v>
      </c>
      <c r="B2120" s="660" t="s">
        <v>14207</v>
      </c>
      <c r="C2120" s="661" t="s">
        <v>14186</v>
      </c>
      <c r="D2120" s="575">
        <f t="shared" si="65"/>
        <v>110.77</v>
      </c>
      <c r="I2120" s="662">
        <v>106</v>
      </c>
      <c r="L2120" s="570" t="s">
        <v>5368</v>
      </c>
      <c r="M2120" s="571">
        <f>IFERROR(VLOOKUP(L2120,REAJUSTE!A:O,15,),"")</f>
        <v>1.0449999999999999</v>
      </c>
    </row>
    <row r="2121" spans="1:13" x14ac:dyDescent="0.25">
      <c r="A2121" s="659">
        <v>11459</v>
      </c>
      <c r="B2121" s="660" t="s">
        <v>14208</v>
      </c>
      <c r="C2121" s="661" t="s">
        <v>14186</v>
      </c>
      <c r="D2121" s="575">
        <f t="shared" si="65"/>
        <v>1624.35</v>
      </c>
      <c r="I2121" s="663">
        <v>1554.41</v>
      </c>
      <c r="L2121" s="570" t="s">
        <v>5368</v>
      </c>
      <c r="M2121" s="571">
        <f>IFERROR(VLOOKUP(L2121,REAJUSTE!A:O,15,),"")</f>
        <v>1.0449999999999999</v>
      </c>
    </row>
    <row r="2122" spans="1:13" x14ac:dyDescent="0.25">
      <c r="A2122" s="659">
        <v>99571</v>
      </c>
      <c r="B2122" s="660" t="s">
        <v>14209</v>
      </c>
      <c r="C2122" s="661" t="s">
        <v>14210</v>
      </c>
      <c r="D2122" s="575">
        <f t="shared" si="65"/>
        <v>385.68</v>
      </c>
      <c r="I2122" s="662">
        <v>369.08</v>
      </c>
      <c r="L2122" s="570" t="s">
        <v>5368</v>
      </c>
      <c r="M2122" s="571">
        <f>IFERROR(VLOOKUP(L2122,REAJUSTE!A:O,15,),"")</f>
        <v>1.0449999999999999</v>
      </c>
    </row>
    <row r="2123" spans="1:13" x14ac:dyDescent="0.25">
      <c r="A2123" s="659">
        <v>10525</v>
      </c>
      <c r="B2123" s="660" t="s">
        <v>14211</v>
      </c>
      <c r="C2123" s="661" t="s">
        <v>14186</v>
      </c>
      <c r="D2123" s="575">
        <f t="shared" si="65"/>
        <v>162.97</v>
      </c>
      <c r="I2123" s="662">
        <v>155.96</v>
      </c>
      <c r="L2123" s="570" t="s">
        <v>5368</v>
      </c>
      <c r="M2123" s="571">
        <f>IFERROR(VLOOKUP(L2123,REAJUSTE!A:O,15,),"")</f>
        <v>1.0449999999999999</v>
      </c>
    </row>
    <row r="2124" spans="1:13" x14ac:dyDescent="0.25">
      <c r="A2124" s="659">
        <v>10859</v>
      </c>
      <c r="B2124" s="660" t="s">
        <v>14212</v>
      </c>
      <c r="C2124" s="661" t="s">
        <v>14213</v>
      </c>
      <c r="D2124" s="575">
        <f t="shared" si="65"/>
        <v>6.3</v>
      </c>
      <c r="I2124" s="662">
        <v>6.03</v>
      </c>
      <c r="L2124" s="570" t="s">
        <v>5368</v>
      </c>
      <c r="M2124" s="571">
        <f>IFERROR(VLOOKUP(L2124,REAJUSTE!A:O,15,),"")</f>
        <v>1.0449999999999999</v>
      </c>
    </row>
    <row r="2125" spans="1:13" x14ac:dyDescent="0.25">
      <c r="A2125" s="659">
        <v>11471</v>
      </c>
      <c r="B2125" s="660" t="s">
        <v>14214</v>
      </c>
      <c r="C2125" s="661" t="s">
        <v>14215</v>
      </c>
      <c r="D2125" s="575">
        <f t="shared" si="65"/>
        <v>0</v>
      </c>
      <c r="I2125" s="662">
        <v>0</v>
      </c>
      <c r="L2125" s="570" t="s">
        <v>5368</v>
      </c>
      <c r="M2125" s="571">
        <f>IFERROR(VLOOKUP(L2125,REAJUSTE!A:O,15,),"")</f>
        <v>1.0449999999999999</v>
      </c>
    </row>
    <row r="2126" spans="1:13" x14ac:dyDescent="0.25">
      <c r="A2126" s="659">
        <v>99573</v>
      </c>
      <c r="B2126" s="660" t="s">
        <v>14216</v>
      </c>
      <c r="C2126" s="661" t="s">
        <v>14186</v>
      </c>
      <c r="D2126" s="575">
        <f t="shared" si="65"/>
        <v>1729.46</v>
      </c>
      <c r="I2126" s="663">
        <v>1654.99</v>
      </c>
      <c r="L2126" s="570" t="s">
        <v>5368</v>
      </c>
      <c r="M2126" s="571">
        <f>IFERROR(VLOOKUP(L2126,REAJUSTE!A:O,15,),"")</f>
        <v>1.0449999999999999</v>
      </c>
    </row>
    <row r="2127" spans="1:13" ht="18" x14ac:dyDescent="0.25">
      <c r="A2127" s="659">
        <v>101450</v>
      </c>
      <c r="B2127" s="660" t="s">
        <v>14217</v>
      </c>
      <c r="C2127" s="661" t="s">
        <v>14190</v>
      </c>
      <c r="D2127" s="575">
        <f t="shared" si="65"/>
        <v>498.66</v>
      </c>
      <c r="I2127" s="662">
        <v>477.19</v>
      </c>
      <c r="L2127" s="570" t="s">
        <v>5368</v>
      </c>
      <c r="M2127" s="571">
        <f>IFERROR(VLOOKUP(L2127,REAJUSTE!A:O,15,),"")</f>
        <v>1.0449999999999999</v>
      </c>
    </row>
    <row r="2128" spans="1:13" x14ac:dyDescent="0.25">
      <c r="A2128" s="659">
        <v>99577</v>
      </c>
      <c r="B2128" s="660" t="s">
        <v>14218</v>
      </c>
      <c r="C2128" s="661" t="s">
        <v>14186</v>
      </c>
      <c r="D2128" s="575">
        <f t="shared" si="65"/>
        <v>22597.29</v>
      </c>
      <c r="I2128" s="663">
        <v>21624.21</v>
      </c>
      <c r="L2128" s="570" t="s">
        <v>5368</v>
      </c>
      <c r="M2128" s="571">
        <f>IFERROR(VLOOKUP(L2128,REAJUSTE!A:O,15,),"")</f>
        <v>1.0449999999999999</v>
      </c>
    </row>
    <row r="2129" spans="1:13" ht="18" x14ac:dyDescent="0.25">
      <c r="A2129" s="659">
        <v>99578</v>
      </c>
      <c r="B2129" s="141" t="s">
        <v>14219</v>
      </c>
      <c r="C2129" s="661" t="s">
        <v>14186</v>
      </c>
      <c r="D2129" s="575">
        <f t="shared" si="65"/>
        <v>2772.88</v>
      </c>
      <c r="I2129" s="663">
        <v>2653.48</v>
      </c>
      <c r="L2129" s="570" t="s">
        <v>5368</v>
      </c>
      <c r="M2129" s="571">
        <f>IFERROR(VLOOKUP(L2129,REAJUSTE!A:O,15,),"")</f>
        <v>1.0449999999999999</v>
      </c>
    </row>
    <row r="2130" spans="1:13" ht="18" x14ac:dyDescent="0.25">
      <c r="A2130" s="659">
        <v>99579</v>
      </c>
      <c r="B2130" s="660" t="s">
        <v>14220</v>
      </c>
      <c r="C2130" s="661" t="s">
        <v>14186</v>
      </c>
      <c r="D2130" s="575">
        <f t="shared" si="65"/>
        <v>1834.9</v>
      </c>
      <c r="I2130" s="663">
        <v>1755.89</v>
      </c>
      <c r="L2130" s="570" t="s">
        <v>5368</v>
      </c>
      <c r="M2130" s="571">
        <f>IFERROR(VLOOKUP(L2130,REAJUSTE!A:O,15,),"")</f>
        <v>1.0449999999999999</v>
      </c>
    </row>
    <row r="2131" spans="1:13" x14ac:dyDescent="0.25">
      <c r="A2131" s="659">
        <v>101451</v>
      </c>
      <c r="B2131" s="660" t="s">
        <v>14221</v>
      </c>
      <c r="C2131" s="661" t="s">
        <v>14186</v>
      </c>
      <c r="D2131" s="575">
        <f t="shared" si="65"/>
        <v>5288.02</v>
      </c>
      <c r="I2131" s="663">
        <v>5060.3100000000004</v>
      </c>
      <c r="L2131" s="570" t="s">
        <v>5368</v>
      </c>
      <c r="M2131" s="571">
        <f>IFERROR(VLOOKUP(L2131,REAJUSTE!A:O,15,),"")</f>
        <v>1.0449999999999999</v>
      </c>
    </row>
    <row r="2132" spans="1:13" x14ac:dyDescent="0.25">
      <c r="A2132" s="659">
        <v>10420</v>
      </c>
      <c r="B2132" s="660" t="s">
        <v>14222</v>
      </c>
      <c r="C2132" s="661" t="s">
        <v>14169</v>
      </c>
      <c r="D2132" s="575">
        <f t="shared" si="65"/>
        <v>451.44</v>
      </c>
      <c r="I2132" s="662">
        <v>432</v>
      </c>
      <c r="L2132" s="570" t="s">
        <v>5368</v>
      </c>
      <c r="M2132" s="571">
        <f>IFERROR(VLOOKUP(L2132,REAJUSTE!A:O,15,),"")</f>
        <v>1.0449999999999999</v>
      </c>
    </row>
    <row r="2133" spans="1:13" x14ac:dyDescent="0.25">
      <c r="A2133" s="659">
        <v>11501</v>
      </c>
      <c r="B2133" s="660" t="s">
        <v>14223</v>
      </c>
      <c r="C2133" s="661" t="s">
        <v>14224</v>
      </c>
      <c r="D2133" s="575">
        <f t="shared" si="65"/>
        <v>202.94</v>
      </c>
      <c r="I2133" s="662">
        <v>194.21</v>
      </c>
      <c r="L2133" s="570" t="s">
        <v>5368</v>
      </c>
      <c r="M2133" s="571">
        <f>IFERROR(VLOOKUP(L2133,REAJUSTE!A:O,15,),"")</f>
        <v>1.0449999999999999</v>
      </c>
    </row>
    <row r="2134" spans="1:13" x14ac:dyDescent="0.25">
      <c r="A2134" s="659">
        <v>11512</v>
      </c>
      <c r="B2134" s="660" t="s">
        <v>14225</v>
      </c>
      <c r="C2134" s="661" t="s">
        <v>14215</v>
      </c>
      <c r="D2134" s="575">
        <f t="shared" si="65"/>
        <v>0</v>
      </c>
      <c r="I2134" s="662">
        <v>0</v>
      </c>
      <c r="L2134" s="570" t="s">
        <v>5368</v>
      </c>
      <c r="M2134" s="571">
        <f>IFERROR(VLOOKUP(L2134,REAJUSTE!A:O,15,),"")</f>
        <v>1.0449999999999999</v>
      </c>
    </row>
    <row r="2135" spans="1:13" x14ac:dyDescent="0.25">
      <c r="A2135" s="659">
        <v>11500</v>
      </c>
      <c r="B2135" s="660" t="s">
        <v>14226</v>
      </c>
      <c r="C2135" s="661" t="s">
        <v>14186</v>
      </c>
      <c r="D2135" s="575">
        <f t="shared" si="65"/>
        <v>466.2</v>
      </c>
      <c r="I2135" s="662">
        <v>446.13</v>
      </c>
      <c r="L2135" s="570" t="s">
        <v>5368</v>
      </c>
      <c r="M2135" s="571">
        <f>IFERROR(VLOOKUP(L2135,REAJUSTE!A:O,15,),"")</f>
        <v>1.0449999999999999</v>
      </c>
    </row>
    <row r="2136" spans="1:13" x14ac:dyDescent="0.25">
      <c r="A2136" s="659">
        <v>10584</v>
      </c>
      <c r="B2136" s="660" t="s">
        <v>14227</v>
      </c>
      <c r="C2136" s="661" t="s">
        <v>14169</v>
      </c>
      <c r="D2136" s="575">
        <f t="shared" si="65"/>
        <v>3824.17</v>
      </c>
      <c r="I2136" s="663">
        <v>3659.5</v>
      </c>
      <c r="L2136" s="570" t="s">
        <v>5368</v>
      </c>
      <c r="M2136" s="571">
        <f>IFERROR(VLOOKUP(L2136,REAJUSTE!A:O,15,),"")</f>
        <v>1.0449999999999999</v>
      </c>
    </row>
    <row r="2137" spans="1:13" x14ac:dyDescent="0.25">
      <c r="A2137" s="659">
        <v>99582</v>
      </c>
      <c r="B2137" s="660" t="s">
        <v>14228</v>
      </c>
      <c r="C2137" s="661" t="s">
        <v>14210</v>
      </c>
      <c r="D2137" s="575">
        <f t="shared" si="65"/>
        <v>137.04</v>
      </c>
      <c r="I2137" s="662">
        <v>131.13999999999999</v>
      </c>
      <c r="L2137" s="570" t="s">
        <v>5368</v>
      </c>
      <c r="M2137" s="571">
        <f>IFERROR(VLOOKUP(L2137,REAJUSTE!A:O,15,),"")</f>
        <v>1.0449999999999999</v>
      </c>
    </row>
    <row r="2138" spans="1:13" x14ac:dyDescent="0.25">
      <c r="A2138" s="659">
        <v>99586</v>
      </c>
      <c r="B2138" s="660" t="s">
        <v>14229</v>
      </c>
      <c r="C2138" s="661" t="s">
        <v>14186</v>
      </c>
      <c r="D2138" s="575">
        <f t="shared" si="65"/>
        <v>129.51</v>
      </c>
      <c r="I2138" s="662">
        <v>123.94</v>
      </c>
      <c r="L2138" s="570" t="s">
        <v>5368</v>
      </c>
      <c r="M2138" s="571">
        <f>IFERROR(VLOOKUP(L2138,REAJUSTE!A:O,15,),"")</f>
        <v>1.0449999999999999</v>
      </c>
    </row>
    <row r="2139" spans="1:13" x14ac:dyDescent="0.25">
      <c r="A2139" s="659">
        <v>99587</v>
      </c>
      <c r="B2139" s="660" t="s">
        <v>14230</v>
      </c>
      <c r="C2139" s="661" t="s">
        <v>14210</v>
      </c>
      <c r="D2139" s="575">
        <f t="shared" si="65"/>
        <v>113.65</v>
      </c>
      <c r="I2139" s="662">
        <v>108.76</v>
      </c>
      <c r="L2139" s="570" t="s">
        <v>5368</v>
      </c>
      <c r="M2139" s="571">
        <f>IFERROR(VLOOKUP(L2139,REAJUSTE!A:O,15,),"")</f>
        <v>1.0449999999999999</v>
      </c>
    </row>
    <row r="2140" spans="1:13" x14ac:dyDescent="0.25">
      <c r="A2140" s="659">
        <v>99589</v>
      </c>
      <c r="B2140" s="660" t="s">
        <v>14231</v>
      </c>
      <c r="C2140" s="661" t="s">
        <v>14210</v>
      </c>
      <c r="D2140" s="575">
        <f t="shared" si="65"/>
        <v>485.7</v>
      </c>
      <c r="I2140" s="662">
        <v>464.79</v>
      </c>
      <c r="L2140" s="570" t="s">
        <v>5368</v>
      </c>
      <c r="M2140" s="571">
        <f>IFERROR(VLOOKUP(L2140,REAJUSTE!A:O,15,),"")</f>
        <v>1.0449999999999999</v>
      </c>
    </row>
    <row r="2141" spans="1:13" x14ac:dyDescent="0.25">
      <c r="A2141" s="659">
        <v>99590</v>
      </c>
      <c r="B2141" s="660" t="s">
        <v>14232</v>
      </c>
      <c r="C2141" s="661" t="s">
        <v>14210</v>
      </c>
      <c r="D2141" s="575">
        <f t="shared" si="65"/>
        <v>636.82000000000005</v>
      </c>
      <c r="I2141" s="662">
        <v>609.4</v>
      </c>
      <c r="L2141" s="570" t="s">
        <v>5368</v>
      </c>
      <c r="M2141" s="571">
        <f>IFERROR(VLOOKUP(L2141,REAJUSTE!A:O,15,),"")</f>
        <v>1.0449999999999999</v>
      </c>
    </row>
    <row r="2142" spans="1:13" x14ac:dyDescent="0.25">
      <c r="A2142" s="659">
        <v>99591</v>
      </c>
      <c r="B2142" s="660" t="s">
        <v>14233</v>
      </c>
      <c r="C2142" s="661" t="s">
        <v>14210</v>
      </c>
      <c r="D2142" s="575">
        <f t="shared" si="65"/>
        <v>302.20999999999998</v>
      </c>
      <c r="I2142" s="662">
        <v>289.2</v>
      </c>
      <c r="L2142" s="570" t="s">
        <v>5368</v>
      </c>
      <c r="M2142" s="571">
        <f>IFERROR(VLOOKUP(L2142,REAJUSTE!A:O,15,),"")</f>
        <v>1.0449999999999999</v>
      </c>
    </row>
    <row r="2143" spans="1:13" x14ac:dyDescent="0.25">
      <c r="A2143" s="659">
        <v>10515</v>
      </c>
      <c r="B2143" s="660" t="s">
        <v>14234</v>
      </c>
      <c r="C2143" s="661" t="s">
        <v>14215</v>
      </c>
      <c r="D2143" s="575">
        <f t="shared" si="65"/>
        <v>0</v>
      </c>
      <c r="I2143" s="662">
        <v>0</v>
      </c>
      <c r="L2143" s="570" t="s">
        <v>5368</v>
      </c>
      <c r="M2143" s="571">
        <f>IFERROR(VLOOKUP(L2143,REAJUSTE!A:O,15,),"")</f>
        <v>1.0449999999999999</v>
      </c>
    </row>
    <row r="2144" spans="1:13" x14ac:dyDescent="0.25">
      <c r="A2144" s="659">
        <v>10516</v>
      </c>
      <c r="B2144" s="660" t="s">
        <v>14235</v>
      </c>
      <c r="C2144" s="661" t="s">
        <v>14215</v>
      </c>
      <c r="D2144" s="575">
        <f t="shared" si="65"/>
        <v>0</v>
      </c>
      <c r="I2144" s="662">
        <v>0</v>
      </c>
      <c r="L2144" s="570" t="s">
        <v>5368</v>
      </c>
      <c r="M2144" s="571">
        <f>IFERROR(VLOOKUP(L2144,REAJUSTE!A:O,15,),"")</f>
        <v>1.0449999999999999</v>
      </c>
    </row>
    <row r="2145" spans="1:13" x14ac:dyDescent="0.25">
      <c r="A2145" s="659">
        <v>99640</v>
      </c>
      <c r="B2145" s="660" t="s">
        <v>14236</v>
      </c>
      <c r="C2145" s="661" t="s">
        <v>14215</v>
      </c>
      <c r="D2145" s="575">
        <f t="shared" si="65"/>
        <v>0</v>
      </c>
      <c r="I2145" s="662">
        <v>0</v>
      </c>
      <c r="L2145" s="570" t="s">
        <v>5368</v>
      </c>
      <c r="M2145" s="571">
        <f>IFERROR(VLOOKUP(L2145,REAJUSTE!A:O,15,),"")</f>
        <v>1.0449999999999999</v>
      </c>
    </row>
    <row r="2146" spans="1:13" x14ac:dyDescent="0.25">
      <c r="A2146" s="659">
        <v>10513</v>
      </c>
      <c r="B2146" s="660" t="s">
        <v>14237</v>
      </c>
      <c r="C2146" s="661" t="s">
        <v>14215</v>
      </c>
      <c r="D2146" s="575">
        <f t="shared" si="65"/>
        <v>0</v>
      </c>
      <c r="I2146" s="662">
        <v>0</v>
      </c>
      <c r="L2146" s="570" t="s">
        <v>5368</v>
      </c>
      <c r="M2146" s="571">
        <f>IFERROR(VLOOKUP(L2146,REAJUSTE!A:O,15,),"")</f>
        <v>1.0449999999999999</v>
      </c>
    </row>
  </sheetData>
  <mergeCells count="4">
    <mergeCell ref="A1:C2"/>
    <mergeCell ref="D1:E1"/>
    <mergeCell ref="L2:M2"/>
    <mergeCell ref="I3:J3"/>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97B65-8425-45BD-819C-46C0DD59328C}">
  <sheetPr>
    <tabColor rgb="FFFF0000"/>
  </sheetPr>
  <dimension ref="A1:L2905"/>
  <sheetViews>
    <sheetView topLeftCell="A1651" workbookViewId="0">
      <selection activeCell="D1659" sqref="D1659:D1661"/>
    </sheetView>
  </sheetViews>
  <sheetFormatPr defaultRowHeight="15" x14ac:dyDescent="0.25"/>
  <cols>
    <col min="1" max="1" width="9.5703125" customWidth="1"/>
    <col min="2" max="2" width="54.140625" customWidth="1"/>
    <col min="3" max="3" width="6.85546875" customWidth="1"/>
    <col min="4" max="4" width="13.85546875" bestFit="1" customWidth="1"/>
    <col min="11" max="11" width="39" bestFit="1" customWidth="1"/>
    <col min="12" max="12" width="10.7109375" bestFit="1" customWidth="1"/>
  </cols>
  <sheetData>
    <row r="1" spans="1:12" ht="14.45" customHeight="1" x14ac:dyDescent="0.25">
      <c r="A1" s="1197" t="s">
        <v>353</v>
      </c>
      <c r="B1" s="1197"/>
      <c r="C1" s="1197"/>
      <c r="D1" s="1197"/>
    </row>
    <row r="2" spans="1:12" ht="14.45" customHeight="1" x14ac:dyDescent="0.25">
      <c r="A2" s="1197" t="s">
        <v>354</v>
      </c>
      <c r="B2" s="1197"/>
      <c r="C2" s="1197"/>
      <c r="D2" s="1197"/>
    </row>
    <row r="3" spans="1:12" ht="14.45" customHeight="1" x14ac:dyDescent="0.25">
      <c r="A3" s="1197" t="s">
        <v>355</v>
      </c>
      <c r="B3" s="1197"/>
      <c r="C3" s="1197"/>
      <c r="D3" s="1197"/>
    </row>
    <row r="4" spans="1:12" ht="14.45" customHeight="1" x14ac:dyDescent="0.25">
      <c r="A4" s="1197" t="s">
        <v>500</v>
      </c>
      <c r="B4" s="1197"/>
      <c r="C4" s="1197"/>
      <c r="D4" s="1197"/>
    </row>
    <row r="5" spans="1:12" x14ac:dyDescent="0.25">
      <c r="A5" s="1198"/>
      <c r="B5" s="1198"/>
      <c r="C5" s="1198"/>
      <c r="D5" s="1198"/>
    </row>
    <row r="6" spans="1:12" ht="28.9" customHeight="1" x14ac:dyDescent="0.25">
      <c r="A6" s="1197" t="s">
        <v>17647</v>
      </c>
      <c r="B6" s="1197"/>
      <c r="C6" s="1197"/>
      <c r="D6" s="124" t="s">
        <v>501</v>
      </c>
    </row>
    <row r="7" spans="1:12" ht="14.45" customHeight="1" x14ac:dyDescent="0.25">
      <c r="A7" s="1197" t="s">
        <v>502</v>
      </c>
      <c r="B7" s="1197"/>
      <c r="C7" s="1197"/>
      <c r="D7" s="124" t="s">
        <v>503</v>
      </c>
    </row>
    <row r="8" spans="1:12" x14ac:dyDescent="0.25">
      <c r="A8" s="1198"/>
      <c r="B8" s="1198"/>
      <c r="C8" s="1198"/>
      <c r="D8" s="1198"/>
    </row>
    <row r="9" spans="1:12" ht="28.9" customHeight="1" x14ac:dyDescent="0.25">
      <c r="A9" s="1197" t="s">
        <v>17648</v>
      </c>
      <c r="B9" s="1197"/>
      <c r="C9" s="1197"/>
      <c r="D9" s="124" t="s">
        <v>17649</v>
      </c>
    </row>
    <row r="10" spans="1:12" x14ac:dyDescent="0.25">
      <c r="A10" s="1197" t="s">
        <v>504</v>
      </c>
      <c r="B10" s="1197"/>
      <c r="C10" s="1197"/>
      <c r="D10" s="1197"/>
    </row>
    <row r="11" spans="1:12" x14ac:dyDescent="0.25">
      <c r="A11" s="1198"/>
      <c r="B11" s="1198"/>
      <c r="C11" s="1198"/>
      <c r="D11" s="1198"/>
      <c r="H11" s="1144" t="s">
        <v>18083</v>
      </c>
      <c r="I11" s="1145"/>
    </row>
    <row r="12" spans="1:12" x14ac:dyDescent="0.25">
      <c r="A12" s="108" t="s">
        <v>490</v>
      </c>
      <c r="B12" s="108" t="s">
        <v>505</v>
      </c>
      <c r="C12" s="109" t="s">
        <v>2</v>
      </c>
      <c r="D12" s="139" t="s">
        <v>506</v>
      </c>
      <c r="H12" s="569"/>
      <c r="I12" s="569"/>
      <c r="K12" s="1146" t="s">
        <v>5295</v>
      </c>
      <c r="L12" s="1146"/>
    </row>
    <row r="13" spans="1:12" x14ac:dyDescent="0.25">
      <c r="A13" s="140">
        <v>1</v>
      </c>
      <c r="B13" s="140" t="s">
        <v>4</v>
      </c>
      <c r="C13" s="104"/>
      <c r="D13" s="105"/>
      <c r="K13" s="563" t="s">
        <v>5296</v>
      </c>
      <c r="L13" s="563" t="s">
        <v>5295</v>
      </c>
    </row>
    <row r="14" spans="1:12" x14ac:dyDescent="0.25">
      <c r="A14" s="140">
        <v>102</v>
      </c>
      <c r="B14" s="140" t="s">
        <v>161</v>
      </c>
      <c r="C14" s="104"/>
      <c r="D14" s="105"/>
    </row>
    <row r="15" spans="1:12" x14ac:dyDescent="0.25">
      <c r="A15" s="141">
        <v>10201</v>
      </c>
      <c r="B15" s="141" t="s">
        <v>507</v>
      </c>
      <c r="C15" s="104" t="s">
        <v>5</v>
      </c>
      <c r="D15" s="575">
        <f>TRUNC(H15*L15,2)</f>
        <v>26.44</v>
      </c>
      <c r="H15" s="105">
        <v>26.13</v>
      </c>
      <c r="K15" s="570" t="s">
        <v>5368</v>
      </c>
      <c r="L15" s="571">
        <f>IFERROR(VLOOKUP(K15,REAJUSTE!A:T,20,FALSE),"")</f>
        <v>1.012</v>
      </c>
    </row>
    <row r="16" spans="1:12" x14ac:dyDescent="0.25">
      <c r="A16" s="141">
        <v>10202</v>
      </c>
      <c r="B16" s="141" t="s">
        <v>508</v>
      </c>
      <c r="C16" s="104" t="s">
        <v>5</v>
      </c>
      <c r="D16" s="575">
        <f t="shared" ref="D16:D79" si="0">TRUNC(H16*L16,2)</f>
        <v>14.23</v>
      </c>
      <c r="H16" s="105">
        <v>14.07</v>
      </c>
      <c r="K16" s="570" t="s">
        <v>5368</v>
      </c>
      <c r="L16" s="571">
        <f>IFERROR(VLOOKUP(K16,REAJUSTE!A:T,20,FALSE),"")</f>
        <v>1.012</v>
      </c>
    </row>
    <row r="17" spans="1:12" ht="30" x14ac:dyDescent="0.25">
      <c r="A17" s="141">
        <v>10203</v>
      </c>
      <c r="B17" s="141" t="s">
        <v>509</v>
      </c>
      <c r="C17" s="104" t="s">
        <v>5</v>
      </c>
      <c r="D17" s="575">
        <f t="shared" si="0"/>
        <v>28.47</v>
      </c>
      <c r="H17" s="105">
        <v>28.14</v>
      </c>
      <c r="K17" s="570" t="s">
        <v>5368</v>
      </c>
      <c r="L17" s="571">
        <f>IFERROR(VLOOKUP(K17,REAJUSTE!A:T,20,FALSE),"")</f>
        <v>1.012</v>
      </c>
    </row>
    <row r="18" spans="1:12" x14ac:dyDescent="0.25">
      <c r="A18" s="141">
        <v>10204</v>
      </c>
      <c r="B18" s="141" t="s">
        <v>510</v>
      </c>
      <c r="C18" s="104" t="s">
        <v>5</v>
      </c>
      <c r="D18" s="575">
        <f t="shared" si="0"/>
        <v>20.34</v>
      </c>
      <c r="H18" s="105">
        <v>20.100000000000001</v>
      </c>
      <c r="K18" s="570" t="s">
        <v>5368</v>
      </c>
      <c r="L18" s="571">
        <f>IFERROR(VLOOKUP(K18,REAJUSTE!A:T,20,FALSE),"")</f>
        <v>1.012</v>
      </c>
    </row>
    <row r="19" spans="1:12" x14ac:dyDescent="0.25">
      <c r="A19" s="141">
        <v>10205</v>
      </c>
      <c r="B19" s="141" t="s">
        <v>511</v>
      </c>
      <c r="C19" s="104" t="s">
        <v>5</v>
      </c>
      <c r="D19" s="575">
        <f t="shared" si="0"/>
        <v>18.29</v>
      </c>
      <c r="H19" s="105">
        <v>18.079999999999998</v>
      </c>
      <c r="K19" s="570" t="s">
        <v>5368</v>
      </c>
      <c r="L19" s="571">
        <f>IFERROR(VLOOKUP(K19,REAJUSTE!A:T,20,FALSE),"")</f>
        <v>1.012</v>
      </c>
    </row>
    <row r="20" spans="1:12" x14ac:dyDescent="0.25">
      <c r="A20" s="141">
        <v>10206</v>
      </c>
      <c r="B20" s="141" t="s">
        <v>512</v>
      </c>
      <c r="C20" s="104" t="s">
        <v>5</v>
      </c>
      <c r="D20" s="575">
        <f t="shared" si="0"/>
        <v>50.86</v>
      </c>
      <c r="H20" s="105">
        <v>50.26</v>
      </c>
      <c r="K20" s="570" t="s">
        <v>5368</v>
      </c>
      <c r="L20" s="571">
        <f>IFERROR(VLOOKUP(K20,REAJUSTE!A:T,20,FALSE),"")</f>
        <v>1.012</v>
      </c>
    </row>
    <row r="21" spans="1:12" x14ac:dyDescent="0.25">
      <c r="A21" s="141">
        <v>10207</v>
      </c>
      <c r="B21" s="141" t="s">
        <v>513</v>
      </c>
      <c r="C21" s="104" t="s">
        <v>5</v>
      </c>
      <c r="D21" s="575">
        <f t="shared" si="0"/>
        <v>50.86</v>
      </c>
      <c r="H21" s="105">
        <v>50.26</v>
      </c>
      <c r="K21" s="570" t="s">
        <v>5368</v>
      </c>
      <c r="L21" s="571">
        <f>IFERROR(VLOOKUP(K21,REAJUSTE!A:T,20,FALSE),"")</f>
        <v>1.012</v>
      </c>
    </row>
    <row r="22" spans="1:12" x14ac:dyDescent="0.25">
      <c r="A22" s="141">
        <v>10208</v>
      </c>
      <c r="B22" s="141" t="s">
        <v>514</v>
      </c>
      <c r="C22" s="104" t="s">
        <v>5</v>
      </c>
      <c r="D22" s="575">
        <f t="shared" si="0"/>
        <v>10.17</v>
      </c>
      <c r="H22" s="105">
        <v>10.050000000000001</v>
      </c>
      <c r="K22" s="570" t="s">
        <v>5368</v>
      </c>
      <c r="L22" s="571">
        <f>IFERROR(VLOOKUP(K22,REAJUSTE!A:T,20,FALSE),"")</f>
        <v>1.012</v>
      </c>
    </row>
    <row r="23" spans="1:12" x14ac:dyDescent="0.25">
      <c r="A23" s="141">
        <v>10209</v>
      </c>
      <c r="B23" s="141" t="s">
        <v>515</v>
      </c>
      <c r="C23" s="104" t="s">
        <v>6</v>
      </c>
      <c r="D23" s="575">
        <f t="shared" si="0"/>
        <v>61.04</v>
      </c>
      <c r="H23" s="105">
        <v>60.32</v>
      </c>
      <c r="K23" s="570" t="s">
        <v>5368</v>
      </c>
      <c r="L23" s="571">
        <f>IFERROR(VLOOKUP(K23,REAJUSTE!A:T,20,FALSE),"")</f>
        <v>1.012</v>
      </c>
    </row>
    <row r="24" spans="1:12" x14ac:dyDescent="0.25">
      <c r="A24" s="141">
        <v>10210</v>
      </c>
      <c r="B24" s="141" t="s">
        <v>516</v>
      </c>
      <c r="C24" s="104" t="s">
        <v>6</v>
      </c>
      <c r="D24" s="575">
        <f t="shared" si="0"/>
        <v>286.92</v>
      </c>
      <c r="H24" s="105">
        <v>283.52</v>
      </c>
      <c r="K24" s="570" t="s">
        <v>5368</v>
      </c>
      <c r="L24" s="571">
        <f>IFERROR(VLOOKUP(K24,REAJUSTE!A:T,20,FALSE),"")</f>
        <v>1.012</v>
      </c>
    </row>
    <row r="25" spans="1:12" ht="30" x14ac:dyDescent="0.25">
      <c r="A25" s="141">
        <v>10212</v>
      </c>
      <c r="B25" s="141" t="s">
        <v>517</v>
      </c>
      <c r="C25" s="104" t="s">
        <v>5</v>
      </c>
      <c r="D25" s="575">
        <f t="shared" si="0"/>
        <v>12.2</v>
      </c>
      <c r="H25" s="105">
        <v>12.06</v>
      </c>
      <c r="K25" s="570" t="s">
        <v>5368</v>
      </c>
      <c r="L25" s="571">
        <f>IFERROR(VLOOKUP(K25,REAJUSTE!A:T,20,FALSE),"")</f>
        <v>1.012</v>
      </c>
    </row>
    <row r="26" spans="1:12" ht="30" x14ac:dyDescent="0.25">
      <c r="A26" s="141">
        <v>10213</v>
      </c>
      <c r="B26" s="141" t="s">
        <v>518</v>
      </c>
      <c r="C26" s="104" t="s">
        <v>5</v>
      </c>
      <c r="D26" s="575">
        <f t="shared" si="0"/>
        <v>14.23</v>
      </c>
      <c r="H26" s="105">
        <v>14.07</v>
      </c>
      <c r="K26" s="570" t="s">
        <v>5368</v>
      </c>
      <c r="L26" s="571">
        <f>IFERROR(VLOOKUP(K26,REAJUSTE!A:T,20,FALSE),"")</f>
        <v>1.012</v>
      </c>
    </row>
    <row r="27" spans="1:12" ht="30" x14ac:dyDescent="0.25">
      <c r="A27" s="141">
        <v>10214</v>
      </c>
      <c r="B27" s="141" t="s">
        <v>519</v>
      </c>
      <c r="C27" s="104" t="s">
        <v>5</v>
      </c>
      <c r="D27" s="575">
        <f t="shared" si="0"/>
        <v>16.260000000000002</v>
      </c>
      <c r="H27" s="105">
        <v>16.07</v>
      </c>
      <c r="K27" s="570" t="s">
        <v>5368</v>
      </c>
      <c r="L27" s="571">
        <f>IFERROR(VLOOKUP(K27,REAJUSTE!A:T,20,FALSE),"")</f>
        <v>1.012</v>
      </c>
    </row>
    <row r="28" spans="1:12" x14ac:dyDescent="0.25">
      <c r="A28" s="141">
        <v>10215</v>
      </c>
      <c r="B28" s="141" t="s">
        <v>520</v>
      </c>
      <c r="C28" s="104" t="s">
        <v>5</v>
      </c>
      <c r="D28" s="575">
        <f t="shared" si="0"/>
        <v>10.17</v>
      </c>
      <c r="H28" s="105">
        <v>10.050000000000001</v>
      </c>
      <c r="K28" s="570" t="s">
        <v>5368</v>
      </c>
      <c r="L28" s="571">
        <f>IFERROR(VLOOKUP(K28,REAJUSTE!A:T,20,FALSE),"")</f>
        <v>1.012</v>
      </c>
    </row>
    <row r="29" spans="1:12" x14ac:dyDescent="0.25">
      <c r="A29" s="141">
        <v>10216</v>
      </c>
      <c r="B29" s="141" t="s">
        <v>159</v>
      </c>
      <c r="C29" s="104" t="s">
        <v>7</v>
      </c>
      <c r="D29" s="575">
        <f t="shared" si="0"/>
        <v>10.17</v>
      </c>
      <c r="H29" s="105">
        <v>10.050000000000001</v>
      </c>
      <c r="K29" s="570" t="s">
        <v>5368</v>
      </c>
      <c r="L29" s="571">
        <f>IFERROR(VLOOKUP(K29,REAJUSTE!A:T,20,FALSE),"")</f>
        <v>1.012</v>
      </c>
    </row>
    <row r="30" spans="1:12" x14ac:dyDescent="0.25">
      <c r="A30" s="141">
        <v>10218</v>
      </c>
      <c r="B30" s="141" t="s">
        <v>521</v>
      </c>
      <c r="C30" s="104" t="s">
        <v>5</v>
      </c>
      <c r="D30" s="575">
        <f t="shared" si="0"/>
        <v>13.51</v>
      </c>
      <c r="H30" s="105">
        <v>13.35</v>
      </c>
      <c r="K30" s="570" t="s">
        <v>5368</v>
      </c>
      <c r="L30" s="571">
        <f>IFERROR(VLOOKUP(K30,REAJUSTE!A:T,20,FALSE),"")</f>
        <v>1.012</v>
      </c>
    </row>
    <row r="31" spans="1:12" x14ac:dyDescent="0.25">
      <c r="A31" s="141">
        <v>10219</v>
      </c>
      <c r="B31" s="141" t="s">
        <v>522</v>
      </c>
      <c r="C31" s="104" t="s">
        <v>6</v>
      </c>
      <c r="D31" s="575">
        <f t="shared" si="0"/>
        <v>336.11</v>
      </c>
      <c r="H31" s="105">
        <v>332.13</v>
      </c>
      <c r="K31" s="570" t="s">
        <v>5368</v>
      </c>
      <c r="L31" s="571">
        <f>IFERROR(VLOOKUP(K31,REAJUSTE!A:T,20,FALSE),"")</f>
        <v>1.012</v>
      </c>
    </row>
    <row r="32" spans="1:12" x14ac:dyDescent="0.25">
      <c r="A32" s="141">
        <v>10220</v>
      </c>
      <c r="B32" s="141" t="s">
        <v>523</v>
      </c>
      <c r="C32" s="104" t="s">
        <v>5</v>
      </c>
      <c r="D32" s="575">
        <f t="shared" si="0"/>
        <v>12.54</v>
      </c>
      <c r="H32" s="105">
        <v>12.4</v>
      </c>
      <c r="K32" s="570" t="s">
        <v>5368</v>
      </c>
      <c r="L32" s="571">
        <f>IFERROR(VLOOKUP(K32,REAJUSTE!A:T,20,FALSE),"")</f>
        <v>1.012</v>
      </c>
    </row>
    <row r="33" spans="1:12" x14ac:dyDescent="0.25">
      <c r="A33" s="141">
        <v>10221</v>
      </c>
      <c r="B33" s="141" t="s">
        <v>524</v>
      </c>
      <c r="C33" s="104" t="s">
        <v>8</v>
      </c>
      <c r="D33" s="575">
        <f t="shared" si="0"/>
        <v>30.92</v>
      </c>
      <c r="H33" s="105">
        <v>30.56</v>
      </c>
      <c r="K33" s="570" t="s">
        <v>5368</v>
      </c>
      <c r="L33" s="571">
        <f>IFERROR(VLOOKUP(K33,REAJUSTE!A:T,20,FALSE),"")</f>
        <v>1.012</v>
      </c>
    </row>
    <row r="34" spans="1:12" ht="30" x14ac:dyDescent="0.25">
      <c r="A34" s="141">
        <v>10222</v>
      </c>
      <c r="B34" s="141" t="s">
        <v>525</v>
      </c>
      <c r="C34" s="104" t="s">
        <v>5</v>
      </c>
      <c r="D34" s="575">
        <f t="shared" si="0"/>
        <v>22.48</v>
      </c>
      <c r="H34" s="105">
        <v>22.22</v>
      </c>
      <c r="K34" s="570" t="s">
        <v>5368</v>
      </c>
      <c r="L34" s="571">
        <f>IFERROR(VLOOKUP(K34,REAJUSTE!A:T,20,FALSE),"")</f>
        <v>1.012</v>
      </c>
    </row>
    <row r="35" spans="1:12" x14ac:dyDescent="0.25">
      <c r="A35" s="141">
        <v>10223</v>
      </c>
      <c r="B35" s="141" t="s">
        <v>526</v>
      </c>
      <c r="C35" s="104" t="s">
        <v>8</v>
      </c>
      <c r="D35" s="575">
        <f t="shared" si="0"/>
        <v>21.03</v>
      </c>
      <c r="H35" s="105">
        <v>20.79</v>
      </c>
      <c r="K35" s="570" t="s">
        <v>5368</v>
      </c>
      <c r="L35" s="571">
        <f>IFERROR(VLOOKUP(K35,REAJUSTE!A:T,20,FALSE),"")</f>
        <v>1.012</v>
      </c>
    </row>
    <row r="36" spans="1:12" x14ac:dyDescent="0.25">
      <c r="A36" s="141">
        <v>10224</v>
      </c>
      <c r="B36" s="141" t="s">
        <v>527</v>
      </c>
      <c r="C36" s="104" t="s">
        <v>5</v>
      </c>
      <c r="D36" s="575">
        <f t="shared" si="0"/>
        <v>17.93</v>
      </c>
      <c r="H36" s="105">
        <v>17.72</v>
      </c>
      <c r="K36" s="570" t="s">
        <v>5368</v>
      </c>
      <c r="L36" s="571">
        <f>IFERROR(VLOOKUP(K36,REAJUSTE!A:T,20,FALSE),"")</f>
        <v>1.012</v>
      </c>
    </row>
    <row r="37" spans="1:12" x14ac:dyDescent="0.25">
      <c r="A37" s="141">
        <v>10225</v>
      </c>
      <c r="B37" s="141" t="s">
        <v>528</v>
      </c>
      <c r="C37" s="104" t="s">
        <v>5</v>
      </c>
      <c r="D37" s="575">
        <f t="shared" si="0"/>
        <v>25.24</v>
      </c>
      <c r="H37" s="105">
        <v>24.95</v>
      </c>
      <c r="K37" s="570" t="s">
        <v>5368</v>
      </c>
      <c r="L37" s="571">
        <f>IFERROR(VLOOKUP(K37,REAJUSTE!A:T,20,FALSE),"")</f>
        <v>1.012</v>
      </c>
    </row>
    <row r="38" spans="1:12" x14ac:dyDescent="0.25">
      <c r="A38" s="141">
        <v>10226</v>
      </c>
      <c r="B38" s="141" t="s">
        <v>529</v>
      </c>
      <c r="C38" s="104" t="s">
        <v>8</v>
      </c>
      <c r="D38" s="575">
        <f t="shared" si="0"/>
        <v>25.24</v>
      </c>
      <c r="H38" s="105">
        <v>24.95</v>
      </c>
      <c r="K38" s="570" t="s">
        <v>5368</v>
      </c>
      <c r="L38" s="571">
        <f>IFERROR(VLOOKUP(K38,REAJUSTE!A:T,20,FALSE),"")</f>
        <v>1.012</v>
      </c>
    </row>
    <row r="39" spans="1:12" ht="30" x14ac:dyDescent="0.25">
      <c r="A39" s="141">
        <v>10227</v>
      </c>
      <c r="B39" s="141" t="s">
        <v>5580</v>
      </c>
      <c r="C39" s="104" t="s">
        <v>8</v>
      </c>
      <c r="D39" s="575">
        <f t="shared" si="0"/>
        <v>42.08</v>
      </c>
      <c r="H39" s="105">
        <v>41.59</v>
      </c>
      <c r="K39" s="570" t="s">
        <v>5368</v>
      </c>
      <c r="L39" s="571">
        <f>IFERROR(VLOOKUP(K39,REAJUSTE!A:T,20,FALSE),"")</f>
        <v>1.012</v>
      </c>
    </row>
    <row r="40" spans="1:12" x14ac:dyDescent="0.25">
      <c r="A40" s="141">
        <v>10228</v>
      </c>
      <c r="B40" s="141" t="s">
        <v>530</v>
      </c>
      <c r="C40" s="104" t="s">
        <v>5</v>
      </c>
      <c r="D40" s="575">
        <f t="shared" si="0"/>
        <v>6.53</v>
      </c>
      <c r="H40" s="105">
        <v>6.46</v>
      </c>
      <c r="K40" s="570" t="s">
        <v>5368</v>
      </c>
      <c r="L40" s="571">
        <f>IFERROR(VLOOKUP(K40,REAJUSTE!A:T,20,FALSE),"")</f>
        <v>1.012</v>
      </c>
    </row>
    <row r="41" spans="1:12" x14ac:dyDescent="0.25">
      <c r="A41" s="141">
        <v>10229</v>
      </c>
      <c r="B41" s="141" t="s">
        <v>531</v>
      </c>
      <c r="C41" s="104" t="s">
        <v>8</v>
      </c>
      <c r="D41" s="575">
        <f t="shared" si="0"/>
        <v>40.69</v>
      </c>
      <c r="H41" s="105">
        <v>40.21</v>
      </c>
      <c r="K41" s="570" t="s">
        <v>5368</v>
      </c>
      <c r="L41" s="571">
        <f>IFERROR(VLOOKUP(K41,REAJUSTE!A:T,20,FALSE),"")</f>
        <v>1.012</v>
      </c>
    </row>
    <row r="42" spans="1:12" x14ac:dyDescent="0.25">
      <c r="A42" s="141">
        <v>10230</v>
      </c>
      <c r="B42" s="141" t="s">
        <v>532</v>
      </c>
      <c r="C42" s="104" t="s">
        <v>5</v>
      </c>
      <c r="D42" s="575">
        <f t="shared" si="0"/>
        <v>6.49</v>
      </c>
      <c r="H42" s="105">
        <v>6.42</v>
      </c>
      <c r="K42" s="570" t="s">
        <v>5368</v>
      </c>
      <c r="L42" s="571">
        <f>IFERROR(VLOOKUP(K42,REAJUSTE!A:T,20,FALSE),"")</f>
        <v>1.012</v>
      </c>
    </row>
    <row r="43" spans="1:12" x14ac:dyDescent="0.25">
      <c r="A43" s="141">
        <v>10234</v>
      </c>
      <c r="B43" s="141" t="s">
        <v>533</v>
      </c>
      <c r="C43" s="104" t="s">
        <v>5</v>
      </c>
      <c r="D43" s="575">
        <f t="shared" si="0"/>
        <v>26.44</v>
      </c>
      <c r="H43" s="105">
        <v>26.13</v>
      </c>
      <c r="K43" s="570" t="s">
        <v>5368</v>
      </c>
      <c r="L43" s="571">
        <f>IFERROR(VLOOKUP(K43,REAJUSTE!A:T,20,FALSE),"")</f>
        <v>1.012</v>
      </c>
    </row>
    <row r="44" spans="1:12" ht="30" x14ac:dyDescent="0.25">
      <c r="A44" s="141">
        <v>10238</v>
      </c>
      <c r="B44" s="141" t="s">
        <v>534</v>
      </c>
      <c r="C44" s="104" t="s">
        <v>5</v>
      </c>
      <c r="D44" s="575">
        <f t="shared" si="0"/>
        <v>10.17</v>
      </c>
      <c r="H44" s="105">
        <v>10.050000000000001</v>
      </c>
      <c r="K44" s="570" t="s">
        <v>5368</v>
      </c>
      <c r="L44" s="571">
        <f>IFERROR(VLOOKUP(K44,REAJUSTE!A:T,20,FALSE),"")</f>
        <v>1.012</v>
      </c>
    </row>
    <row r="45" spans="1:12" x14ac:dyDescent="0.25">
      <c r="A45" s="141">
        <v>10239</v>
      </c>
      <c r="B45" s="141" t="s">
        <v>535</v>
      </c>
      <c r="C45" s="104" t="s">
        <v>5</v>
      </c>
      <c r="D45" s="575">
        <f t="shared" si="0"/>
        <v>39.130000000000003</v>
      </c>
      <c r="H45" s="105">
        <v>38.67</v>
      </c>
      <c r="K45" s="570" t="s">
        <v>5368</v>
      </c>
      <c r="L45" s="571">
        <f>IFERROR(VLOOKUP(K45,REAJUSTE!A:T,20,FALSE),"")</f>
        <v>1.012</v>
      </c>
    </row>
    <row r="46" spans="1:12" ht="30" x14ac:dyDescent="0.25">
      <c r="A46" s="141">
        <v>10240</v>
      </c>
      <c r="B46" s="141" t="s">
        <v>536</v>
      </c>
      <c r="C46" s="104" t="s">
        <v>8</v>
      </c>
      <c r="D46" s="575">
        <f t="shared" si="0"/>
        <v>10.87</v>
      </c>
      <c r="H46" s="105">
        <v>10.75</v>
      </c>
      <c r="K46" s="570" t="s">
        <v>5368</v>
      </c>
      <c r="L46" s="571">
        <f>IFERROR(VLOOKUP(K46,REAJUSTE!A:T,20,FALSE),"")</f>
        <v>1.012</v>
      </c>
    </row>
    <row r="47" spans="1:12" x14ac:dyDescent="0.25">
      <c r="A47" s="141">
        <v>10242</v>
      </c>
      <c r="B47" s="141" t="s">
        <v>537</v>
      </c>
      <c r="C47" s="104" t="s">
        <v>5</v>
      </c>
      <c r="D47" s="575">
        <f t="shared" si="0"/>
        <v>3.58</v>
      </c>
      <c r="H47" s="105">
        <v>3.54</v>
      </c>
      <c r="K47" s="570" t="s">
        <v>5368</v>
      </c>
      <c r="L47" s="571">
        <f>IFERROR(VLOOKUP(K47,REAJUSTE!A:T,20,FALSE),"")</f>
        <v>1.012</v>
      </c>
    </row>
    <row r="48" spans="1:12" x14ac:dyDescent="0.25">
      <c r="A48" s="141">
        <v>10244</v>
      </c>
      <c r="B48" s="141" t="s">
        <v>538</v>
      </c>
      <c r="C48" s="104" t="s">
        <v>7</v>
      </c>
      <c r="D48" s="575">
        <f t="shared" si="0"/>
        <v>14.66</v>
      </c>
      <c r="H48" s="105">
        <v>14.49</v>
      </c>
      <c r="K48" s="570" t="s">
        <v>5368</v>
      </c>
      <c r="L48" s="571">
        <f>IFERROR(VLOOKUP(K48,REAJUSTE!A:T,20,FALSE),"")</f>
        <v>1.012</v>
      </c>
    </row>
    <row r="49" spans="1:12" ht="30" x14ac:dyDescent="0.25">
      <c r="A49" s="141">
        <v>10246</v>
      </c>
      <c r="B49" s="141" t="s">
        <v>539</v>
      </c>
      <c r="C49" s="104" t="s">
        <v>5</v>
      </c>
      <c r="D49" s="575">
        <f t="shared" si="0"/>
        <v>3.8</v>
      </c>
      <c r="H49" s="105">
        <v>3.76</v>
      </c>
      <c r="K49" s="570" t="s">
        <v>5368</v>
      </c>
      <c r="L49" s="571">
        <f>IFERROR(VLOOKUP(K49,REAJUSTE!A:T,20,FALSE),"")</f>
        <v>1.012</v>
      </c>
    </row>
    <row r="50" spans="1:12" ht="30" x14ac:dyDescent="0.25">
      <c r="A50" s="141">
        <v>10253</v>
      </c>
      <c r="B50" s="141" t="s">
        <v>540</v>
      </c>
      <c r="C50" s="104" t="s">
        <v>5</v>
      </c>
      <c r="D50" s="575">
        <f t="shared" si="0"/>
        <v>28.37</v>
      </c>
      <c r="H50" s="105">
        <v>28.04</v>
      </c>
      <c r="K50" s="570" t="s">
        <v>5368</v>
      </c>
      <c r="L50" s="571">
        <f>IFERROR(VLOOKUP(K50,REAJUSTE!A:T,20,FALSE),"")</f>
        <v>1.012</v>
      </c>
    </row>
    <row r="51" spans="1:12" ht="30" x14ac:dyDescent="0.25">
      <c r="A51" s="141">
        <v>10254</v>
      </c>
      <c r="B51" s="141" t="s">
        <v>541</v>
      </c>
      <c r="C51" s="104" t="s">
        <v>5</v>
      </c>
      <c r="D51" s="575">
        <f t="shared" si="0"/>
        <v>9.83</v>
      </c>
      <c r="H51" s="105">
        <v>9.7200000000000006</v>
      </c>
      <c r="K51" s="570" t="s">
        <v>5368</v>
      </c>
      <c r="L51" s="571">
        <f>IFERROR(VLOOKUP(K51,REAJUSTE!A:T,20,FALSE),"")</f>
        <v>1.012</v>
      </c>
    </row>
    <row r="52" spans="1:12" ht="30" x14ac:dyDescent="0.25">
      <c r="A52" s="141">
        <v>10255</v>
      </c>
      <c r="B52" s="141" t="s">
        <v>542</v>
      </c>
      <c r="C52" s="104" t="s">
        <v>5</v>
      </c>
      <c r="D52" s="575">
        <f t="shared" si="0"/>
        <v>24.29</v>
      </c>
      <c r="H52" s="105">
        <v>24.01</v>
      </c>
      <c r="K52" s="570" t="s">
        <v>5368</v>
      </c>
      <c r="L52" s="571">
        <f>IFERROR(VLOOKUP(K52,REAJUSTE!A:T,20,FALSE),"")</f>
        <v>1.012</v>
      </c>
    </row>
    <row r="53" spans="1:12" ht="30" x14ac:dyDescent="0.25">
      <c r="A53" s="141">
        <v>10256</v>
      </c>
      <c r="B53" s="141" t="s">
        <v>543</v>
      </c>
      <c r="C53" s="104" t="s">
        <v>5</v>
      </c>
      <c r="D53" s="575">
        <f t="shared" si="0"/>
        <v>7.74</v>
      </c>
      <c r="H53" s="105">
        <v>7.65</v>
      </c>
      <c r="K53" s="570" t="s">
        <v>5368</v>
      </c>
      <c r="L53" s="571">
        <f>IFERROR(VLOOKUP(K53,REAJUSTE!A:T,20,FALSE),"")</f>
        <v>1.012</v>
      </c>
    </row>
    <row r="54" spans="1:12" x14ac:dyDescent="0.25">
      <c r="A54" s="141">
        <v>10259</v>
      </c>
      <c r="B54" s="141" t="s">
        <v>544</v>
      </c>
      <c r="C54" s="104" t="s">
        <v>7</v>
      </c>
      <c r="D54" s="575">
        <f t="shared" si="0"/>
        <v>2.35</v>
      </c>
      <c r="H54" s="105">
        <v>2.33</v>
      </c>
      <c r="K54" s="570" t="s">
        <v>5368</v>
      </c>
      <c r="L54" s="571">
        <f>IFERROR(VLOOKUP(K54,REAJUSTE!A:T,20,FALSE),"")</f>
        <v>1.012</v>
      </c>
    </row>
    <row r="55" spans="1:12" x14ac:dyDescent="0.25">
      <c r="A55" s="141">
        <v>10264</v>
      </c>
      <c r="B55" s="141" t="s">
        <v>545</v>
      </c>
      <c r="C55" s="104" t="s">
        <v>5</v>
      </c>
      <c r="D55" s="575">
        <f t="shared" si="0"/>
        <v>28.23</v>
      </c>
      <c r="H55" s="105">
        <v>27.9</v>
      </c>
      <c r="K55" s="570" t="s">
        <v>5368</v>
      </c>
      <c r="L55" s="571">
        <f>IFERROR(VLOOKUP(K55,REAJUSTE!A:T,20,FALSE),"")</f>
        <v>1.012</v>
      </c>
    </row>
    <row r="56" spans="1:12" x14ac:dyDescent="0.25">
      <c r="A56" s="141">
        <v>10271</v>
      </c>
      <c r="B56" s="141" t="s">
        <v>546</v>
      </c>
      <c r="C56" s="104" t="s">
        <v>8</v>
      </c>
      <c r="D56" s="575">
        <f t="shared" si="0"/>
        <v>15.1</v>
      </c>
      <c r="H56" s="105">
        <v>14.93</v>
      </c>
      <c r="K56" s="570" t="s">
        <v>5368</v>
      </c>
      <c r="L56" s="571">
        <f>IFERROR(VLOOKUP(K56,REAJUSTE!A:T,20,FALSE),"")</f>
        <v>1.012</v>
      </c>
    </row>
    <row r="57" spans="1:12" x14ac:dyDescent="0.25">
      <c r="A57" s="141">
        <v>10279</v>
      </c>
      <c r="B57" s="141" t="s">
        <v>547</v>
      </c>
      <c r="C57" s="104" t="s">
        <v>8</v>
      </c>
      <c r="D57" s="575">
        <f t="shared" si="0"/>
        <v>23.67</v>
      </c>
      <c r="H57" s="105">
        <v>23.39</v>
      </c>
      <c r="K57" s="570" t="s">
        <v>5368</v>
      </c>
      <c r="L57" s="571">
        <f>IFERROR(VLOOKUP(K57,REAJUSTE!A:T,20,FALSE),"")</f>
        <v>1.012</v>
      </c>
    </row>
    <row r="58" spans="1:12" ht="30" x14ac:dyDescent="0.25">
      <c r="A58" s="141">
        <v>10280</v>
      </c>
      <c r="B58" s="141" t="s">
        <v>548</v>
      </c>
      <c r="C58" s="104" t="s">
        <v>5</v>
      </c>
      <c r="D58" s="575">
        <f t="shared" si="0"/>
        <v>8.83</v>
      </c>
      <c r="H58" s="105">
        <v>8.73</v>
      </c>
      <c r="K58" s="570" t="s">
        <v>5368</v>
      </c>
      <c r="L58" s="571">
        <f>IFERROR(VLOOKUP(K58,REAJUSTE!A:T,20,FALSE),"")</f>
        <v>1.012</v>
      </c>
    </row>
    <row r="59" spans="1:12" x14ac:dyDescent="0.25">
      <c r="A59" s="141">
        <v>10286</v>
      </c>
      <c r="B59" s="141" t="s">
        <v>549</v>
      </c>
      <c r="C59" s="104" t="s">
        <v>5</v>
      </c>
      <c r="D59" s="575">
        <f t="shared" si="0"/>
        <v>15.05</v>
      </c>
      <c r="H59" s="105">
        <v>14.88</v>
      </c>
      <c r="K59" s="570" t="s">
        <v>5368</v>
      </c>
      <c r="L59" s="571">
        <f>IFERROR(VLOOKUP(K59,REAJUSTE!A:T,20,FALSE),"")</f>
        <v>1.012</v>
      </c>
    </row>
    <row r="60" spans="1:12" x14ac:dyDescent="0.25">
      <c r="A60" s="141">
        <v>10292</v>
      </c>
      <c r="B60" s="141" t="s">
        <v>550</v>
      </c>
      <c r="C60" s="104" t="s">
        <v>7</v>
      </c>
      <c r="D60" s="575">
        <f t="shared" si="0"/>
        <v>0.62</v>
      </c>
      <c r="H60" s="105">
        <v>0.62</v>
      </c>
      <c r="K60" s="570" t="s">
        <v>5368</v>
      </c>
      <c r="L60" s="571">
        <f>IFERROR(VLOOKUP(K60,REAJUSTE!A:T,20,FALSE),"")</f>
        <v>1.012</v>
      </c>
    </row>
    <row r="61" spans="1:12" x14ac:dyDescent="0.25">
      <c r="A61" s="140">
        <v>103</v>
      </c>
      <c r="B61" s="140" t="s">
        <v>161</v>
      </c>
      <c r="C61" s="104"/>
      <c r="D61" s="575">
        <f t="shared" si="0"/>
        <v>0</v>
      </c>
      <c r="H61" s="105"/>
      <c r="K61" s="570" t="s">
        <v>5368</v>
      </c>
      <c r="L61" s="571">
        <f>IFERROR(VLOOKUP(K61,REAJUSTE!A:T,20,FALSE),"")</f>
        <v>1.012</v>
      </c>
    </row>
    <row r="62" spans="1:12" x14ac:dyDescent="0.25">
      <c r="A62" s="141">
        <v>10315</v>
      </c>
      <c r="B62" s="141" t="s">
        <v>551</v>
      </c>
      <c r="C62" s="104" t="s">
        <v>5</v>
      </c>
      <c r="D62" s="575">
        <f t="shared" si="0"/>
        <v>11.61</v>
      </c>
      <c r="H62" s="105">
        <v>11.48</v>
      </c>
      <c r="K62" s="570" t="s">
        <v>5368</v>
      </c>
      <c r="L62" s="571">
        <f>IFERROR(VLOOKUP(K62,REAJUSTE!A:T,20,FALSE),"")</f>
        <v>1.012</v>
      </c>
    </row>
    <row r="63" spans="1:12" x14ac:dyDescent="0.25">
      <c r="A63" s="141">
        <v>10317</v>
      </c>
      <c r="B63" s="141" t="s">
        <v>552</v>
      </c>
      <c r="C63" s="104" t="s">
        <v>5</v>
      </c>
      <c r="D63" s="575">
        <f t="shared" si="0"/>
        <v>122.08</v>
      </c>
      <c r="H63" s="105">
        <v>120.64</v>
      </c>
      <c r="K63" s="570" t="s">
        <v>5368</v>
      </c>
      <c r="L63" s="571">
        <f>IFERROR(VLOOKUP(K63,REAJUSTE!A:T,20,FALSE),"")</f>
        <v>1.012</v>
      </c>
    </row>
    <row r="64" spans="1:12" ht="30" x14ac:dyDescent="0.25">
      <c r="A64" s="141">
        <v>10318</v>
      </c>
      <c r="B64" s="141" t="s">
        <v>553</v>
      </c>
      <c r="C64" s="104" t="s">
        <v>5</v>
      </c>
      <c r="D64" s="575">
        <f t="shared" si="0"/>
        <v>13.59</v>
      </c>
      <c r="H64" s="105">
        <v>13.43</v>
      </c>
      <c r="K64" s="570" t="s">
        <v>5368</v>
      </c>
      <c r="L64" s="571">
        <f>IFERROR(VLOOKUP(K64,REAJUSTE!A:T,20,FALSE),"")</f>
        <v>1.012</v>
      </c>
    </row>
    <row r="65" spans="1:12" ht="30" x14ac:dyDescent="0.25">
      <c r="A65" s="141">
        <v>10319</v>
      </c>
      <c r="B65" s="141" t="s">
        <v>554</v>
      </c>
      <c r="C65" s="104" t="s">
        <v>5</v>
      </c>
      <c r="D65" s="575">
        <f t="shared" si="0"/>
        <v>19.78</v>
      </c>
      <c r="H65" s="105">
        <v>19.55</v>
      </c>
      <c r="K65" s="570" t="s">
        <v>5368</v>
      </c>
      <c r="L65" s="571">
        <f>IFERROR(VLOOKUP(K65,REAJUSTE!A:T,20,FALSE),"")</f>
        <v>1.012</v>
      </c>
    </row>
    <row r="66" spans="1:12" x14ac:dyDescent="0.25">
      <c r="A66" s="141">
        <v>10320</v>
      </c>
      <c r="B66" s="141" t="s">
        <v>555</v>
      </c>
      <c r="C66" s="104" t="s">
        <v>5</v>
      </c>
      <c r="D66" s="575">
        <f t="shared" si="0"/>
        <v>2.02</v>
      </c>
      <c r="H66" s="105">
        <v>2</v>
      </c>
      <c r="K66" s="570" t="s">
        <v>5368</v>
      </c>
      <c r="L66" s="571">
        <f>IFERROR(VLOOKUP(K66,REAJUSTE!A:T,20,FALSE),"")</f>
        <v>1.012</v>
      </c>
    </row>
    <row r="67" spans="1:12" x14ac:dyDescent="0.25">
      <c r="A67" s="141">
        <v>10323</v>
      </c>
      <c r="B67" s="141" t="s">
        <v>556</v>
      </c>
      <c r="C67" s="104" t="s">
        <v>8</v>
      </c>
      <c r="D67" s="575">
        <f t="shared" si="0"/>
        <v>10.87</v>
      </c>
      <c r="H67" s="105">
        <v>10.75</v>
      </c>
      <c r="K67" s="570" t="s">
        <v>5368</v>
      </c>
      <c r="L67" s="571">
        <f>IFERROR(VLOOKUP(K67,REAJUSTE!A:T,20,FALSE),"")</f>
        <v>1.012</v>
      </c>
    </row>
    <row r="68" spans="1:12" x14ac:dyDescent="0.25">
      <c r="A68" s="141">
        <v>10324</v>
      </c>
      <c r="B68" s="141" t="s">
        <v>557</v>
      </c>
      <c r="C68" s="104" t="s">
        <v>5</v>
      </c>
      <c r="D68" s="575">
        <f t="shared" si="0"/>
        <v>8.93</v>
      </c>
      <c r="H68" s="105">
        <v>8.83</v>
      </c>
      <c r="K68" s="570" t="s">
        <v>5368</v>
      </c>
      <c r="L68" s="571">
        <f>IFERROR(VLOOKUP(K68,REAJUSTE!A:T,20,FALSE),"")</f>
        <v>1.012</v>
      </c>
    </row>
    <row r="69" spans="1:12" x14ac:dyDescent="0.25">
      <c r="A69" s="141">
        <v>10325</v>
      </c>
      <c r="B69" s="141" t="s">
        <v>558</v>
      </c>
      <c r="C69" s="104" t="s">
        <v>5</v>
      </c>
      <c r="D69" s="575">
        <f t="shared" si="0"/>
        <v>28.37</v>
      </c>
      <c r="H69" s="105">
        <v>28.04</v>
      </c>
      <c r="K69" s="570" t="s">
        <v>5368</v>
      </c>
      <c r="L69" s="571">
        <f>IFERROR(VLOOKUP(K69,REAJUSTE!A:T,20,FALSE),"")</f>
        <v>1.012</v>
      </c>
    </row>
    <row r="70" spans="1:12" x14ac:dyDescent="0.25">
      <c r="A70" s="141">
        <v>10326</v>
      </c>
      <c r="B70" s="141" t="s">
        <v>559</v>
      </c>
      <c r="C70" s="104" t="s">
        <v>5</v>
      </c>
      <c r="D70" s="575">
        <f t="shared" si="0"/>
        <v>28.37</v>
      </c>
      <c r="H70" s="105">
        <v>28.04</v>
      </c>
      <c r="K70" s="570" t="s">
        <v>5368</v>
      </c>
      <c r="L70" s="571">
        <f>IFERROR(VLOOKUP(K70,REAJUSTE!A:T,20,FALSE),"")</f>
        <v>1.012</v>
      </c>
    </row>
    <row r="71" spans="1:12" x14ac:dyDescent="0.25">
      <c r="A71" s="141">
        <v>10327</v>
      </c>
      <c r="B71" s="141" t="s">
        <v>560</v>
      </c>
      <c r="C71" s="104" t="s">
        <v>7</v>
      </c>
      <c r="D71" s="575">
        <f t="shared" si="0"/>
        <v>2.5099999999999998</v>
      </c>
      <c r="H71" s="105">
        <v>2.4900000000000002</v>
      </c>
      <c r="K71" s="570" t="s">
        <v>5368</v>
      </c>
      <c r="L71" s="571">
        <f>IFERROR(VLOOKUP(K71,REAJUSTE!A:T,20,FALSE),"")</f>
        <v>1.012</v>
      </c>
    </row>
    <row r="72" spans="1:12" x14ac:dyDescent="0.25">
      <c r="A72" s="141">
        <v>10329</v>
      </c>
      <c r="B72" s="141" t="s">
        <v>561</v>
      </c>
      <c r="C72" s="104" t="s">
        <v>8</v>
      </c>
      <c r="D72" s="575">
        <f t="shared" si="0"/>
        <v>20.329999999999998</v>
      </c>
      <c r="H72" s="105">
        <v>20.09</v>
      </c>
      <c r="K72" s="570" t="s">
        <v>5368</v>
      </c>
      <c r="L72" s="571">
        <f>IFERROR(VLOOKUP(K72,REAJUSTE!A:T,20,FALSE),"")</f>
        <v>1.012</v>
      </c>
    </row>
    <row r="73" spans="1:12" ht="30" x14ac:dyDescent="0.25">
      <c r="A73" s="141">
        <v>10331</v>
      </c>
      <c r="B73" s="141" t="s">
        <v>562</v>
      </c>
      <c r="C73" s="104" t="s">
        <v>5</v>
      </c>
      <c r="D73" s="575">
        <f t="shared" si="0"/>
        <v>10.88</v>
      </c>
      <c r="H73" s="105">
        <v>10.76</v>
      </c>
      <c r="K73" s="570" t="s">
        <v>5368</v>
      </c>
      <c r="L73" s="571">
        <f>IFERROR(VLOOKUP(K73,REAJUSTE!A:T,20,FALSE),"")</f>
        <v>1.012</v>
      </c>
    </row>
    <row r="74" spans="1:12" x14ac:dyDescent="0.25">
      <c r="A74" s="141">
        <v>10332</v>
      </c>
      <c r="B74" s="141" t="s">
        <v>563</v>
      </c>
      <c r="C74" s="104" t="s">
        <v>7</v>
      </c>
      <c r="D74" s="575">
        <f t="shared" si="0"/>
        <v>3.77</v>
      </c>
      <c r="H74" s="105">
        <v>3.73</v>
      </c>
      <c r="K74" s="570" t="s">
        <v>5368</v>
      </c>
      <c r="L74" s="571">
        <f>IFERROR(VLOOKUP(K74,REAJUSTE!A:T,20,FALSE),"")</f>
        <v>1.012</v>
      </c>
    </row>
    <row r="75" spans="1:12" x14ac:dyDescent="0.25">
      <c r="A75" s="141">
        <v>10333</v>
      </c>
      <c r="B75" s="141" t="s">
        <v>564</v>
      </c>
      <c r="C75" s="104" t="s">
        <v>5</v>
      </c>
      <c r="D75" s="575">
        <f t="shared" si="0"/>
        <v>8.4499999999999993</v>
      </c>
      <c r="H75" s="105">
        <v>8.35</v>
      </c>
      <c r="K75" s="570" t="s">
        <v>5368</v>
      </c>
      <c r="L75" s="571">
        <f>IFERROR(VLOOKUP(K75,REAJUSTE!A:T,20,FALSE),"")</f>
        <v>1.012</v>
      </c>
    </row>
    <row r="76" spans="1:12" x14ac:dyDescent="0.25">
      <c r="A76" s="140">
        <v>104</v>
      </c>
      <c r="B76" s="140" t="s">
        <v>565</v>
      </c>
      <c r="C76" s="104"/>
      <c r="D76" s="575">
        <f t="shared" si="0"/>
        <v>0</v>
      </c>
      <c r="H76" s="105"/>
      <c r="K76" s="570" t="s">
        <v>5368</v>
      </c>
      <c r="L76" s="571">
        <f>IFERROR(VLOOKUP(K76,REAJUSTE!A:T,20,FALSE),"")</f>
        <v>1.012</v>
      </c>
    </row>
    <row r="77" spans="1:12" x14ac:dyDescent="0.25">
      <c r="A77" s="141">
        <v>10401</v>
      </c>
      <c r="B77" s="141" t="s">
        <v>566</v>
      </c>
      <c r="C77" s="104" t="s">
        <v>5</v>
      </c>
      <c r="D77" s="575">
        <f t="shared" si="0"/>
        <v>1.38</v>
      </c>
      <c r="H77" s="105">
        <v>1.37</v>
      </c>
      <c r="K77" s="570" t="s">
        <v>5368</v>
      </c>
      <c r="L77" s="571">
        <f>IFERROR(VLOOKUP(K77,REAJUSTE!A:T,20,FALSE),"")</f>
        <v>1.012</v>
      </c>
    </row>
    <row r="78" spans="1:12" x14ac:dyDescent="0.25">
      <c r="A78" s="141">
        <v>10402</v>
      </c>
      <c r="B78" s="141" t="s">
        <v>567</v>
      </c>
      <c r="C78" s="104" t="s">
        <v>5</v>
      </c>
      <c r="D78" s="575">
        <f t="shared" si="0"/>
        <v>4.4800000000000004</v>
      </c>
      <c r="H78" s="105">
        <v>4.43</v>
      </c>
      <c r="K78" s="570" t="s">
        <v>5368</v>
      </c>
      <c r="L78" s="571">
        <f>IFERROR(VLOOKUP(K78,REAJUSTE!A:T,20,FALSE),"")</f>
        <v>1.012</v>
      </c>
    </row>
    <row r="79" spans="1:12" ht="30" x14ac:dyDescent="0.25">
      <c r="A79" s="141">
        <v>10403</v>
      </c>
      <c r="B79" s="141" t="s">
        <v>568</v>
      </c>
      <c r="C79" s="104" t="s">
        <v>8</v>
      </c>
      <c r="D79" s="575">
        <f t="shared" si="0"/>
        <v>53.79</v>
      </c>
      <c r="H79" s="105">
        <v>53.16</v>
      </c>
      <c r="K79" s="570" t="s">
        <v>5368</v>
      </c>
      <c r="L79" s="571">
        <f>IFERROR(VLOOKUP(K79,REAJUSTE!A:T,20,FALSE),"")</f>
        <v>1.012</v>
      </c>
    </row>
    <row r="80" spans="1:12" ht="30" x14ac:dyDescent="0.25">
      <c r="A80" s="141">
        <v>10404</v>
      </c>
      <c r="B80" s="141" t="s">
        <v>569</v>
      </c>
      <c r="C80" s="104" t="s">
        <v>8</v>
      </c>
      <c r="D80" s="575">
        <f t="shared" ref="D80:D143" si="1">TRUNC(H80*L80,2)</f>
        <v>133.77000000000001</v>
      </c>
      <c r="H80" s="105">
        <v>132.19</v>
      </c>
      <c r="K80" s="570" t="s">
        <v>5368</v>
      </c>
      <c r="L80" s="571">
        <f>IFERROR(VLOOKUP(K80,REAJUSTE!A:T,20,FALSE),"")</f>
        <v>1.012</v>
      </c>
    </row>
    <row r="81" spans="1:12" x14ac:dyDescent="0.25">
      <c r="A81" s="140">
        <v>105</v>
      </c>
      <c r="B81" s="140" t="s">
        <v>9</v>
      </c>
      <c r="C81" s="104"/>
      <c r="D81" s="575">
        <f t="shared" si="1"/>
        <v>0</v>
      </c>
      <c r="H81" s="105"/>
      <c r="K81" s="570" t="s">
        <v>5368</v>
      </c>
      <c r="L81" s="571">
        <f>IFERROR(VLOOKUP(K81,REAJUSTE!A:T,20,FALSE),"")</f>
        <v>1.012</v>
      </c>
    </row>
    <row r="82" spans="1:12" x14ac:dyDescent="0.25">
      <c r="A82" s="141">
        <v>10501</v>
      </c>
      <c r="B82" s="141" t="s">
        <v>10</v>
      </c>
      <c r="C82" s="104" t="s">
        <v>5</v>
      </c>
      <c r="D82" s="575">
        <f t="shared" si="1"/>
        <v>10.99</v>
      </c>
      <c r="H82" s="105">
        <v>10.86</v>
      </c>
      <c r="K82" s="570" t="s">
        <v>5368</v>
      </c>
      <c r="L82" s="571">
        <f>IFERROR(VLOOKUP(K82,REAJUSTE!A:T,20,FALSE),"")</f>
        <v>1.012</v>
      </c>
    </row>
    <row r="83" spans="1:12" ht="45" x14ac:dyDescent="0.25">
      <c r="A83" s="141">
        <v>10512</v>
      </c>
      <c r="B83" s="141" t="s">
        <v>570</v>
      </c>
      <c r="C83" s="104" t="s">
        <v>571</v>
      </c>
      <c r="D83" s="575">
        <f t="shared" si="1"/>
        <v>22777.91</v>
      </c>
      <c r="H83" s="142">
        <v>22507.82</v>
      </c>
      <c r="K83" s="570" t="s">
        <v>5368</v>
      </c>
      <c r="L83" s="571">
        <f>IFERROR(VLOOKUP(K83,REAJUSTE!A:T,20,FALSE),"")</f>
        <v>1.012</v>
      </c>
    </row>
    <row r="84" spans="1:12" x14ac:dyDescent="0.25">
      <c r="A84" s="140">
        <v>108</v>
      </c>
      <c r="B84" s="140" t="s">
        <v>17650</v>
      </c>
      <c r="C84" s="104"/>
      <c r="D84" s="575">
        <f t="shared" si="1"/>
        <v>0</v>
      </c>
      <c r="H84" s="105"/>
      <c r="K84" s="570" t="s">
        <v>5368</v>
      </c>
      <c r="L84" s="571">
        <f>IFERROR(VLOOKUP(K84,REAJUSTE!A:T,20,FALSE),"")</f>
        <v>1.012</v>
      </c>
    </row>
    <row r="85" spans="1:12" x14ac:dyDescent="0.25">
      <c r="A85" s="141">
        <v>10801</v>
      </c>
      <c r="B85" s="141" t="s">
        <v>17651</v>
      </c>
      <c r="C85" s="104" t="s">
        <v>571</v>
      </c>
      <c r="D85" s="575">
        <f t="shared" si="1"/>
        <v>20507.09</v>
      </c>
      <c r="H85" s="142">
        <v>20263.93</v>
      </c>
      <c r="K85" s="570" t="s">
        <v>5368</v>
      </c>
      <c r="L85" s="571">
        <f>IFERROR(VLOOKUP(K85,REAJUSTE!A:T,20,FALSE),"")</f>
        <v>1.012</v>
      </c>
    </row>
    <row r="86" spans="1:12" x14ac:dyDescent="0.25">
      <c r="A86" s="141">
        <v>10802</v>
      </c>
      <c r="B86" s="141" t="s">
        <v>17652</v>
      </c>
      <c r="C86" s="104" t="s">
        <v>571</v>
      </c>
      <c r="D86" s="575">
        <f t="shared" si="1"/>
        <v>24560.21</v>
      </c>
      <c r="H86" s="142">
        <v>24268.99</v>
      </c>
      <c r="K86" s="570" t="s">
        <v>5368</v>
      </c>
      <c r="L86" s="571">
        <f>IFERROR(VLOOKUP(K86,REAJUSTE!A:T,20,FALSE),"")</f>
        <v>1.012</v>
      </c>
    </row>
    <row r="87" spans="1:12" x14ac:dyDescent="0.25">
      <c r="A87" s="141">
        <v>10803</v>
      </c>
      <c r="B87" s="141" t="s">
        <v>17653</v>
      </c>
      <c r="C87" s="104" t="s">
        <v>571</v>
      </c>
      <c r="D87" s="575">
        <f t="shared" si="1"/>
        <v>28674.59</v>
      </c>
      <c r="H87" s="142">
        <v>28334.58</v>
      </c>
      <c r="K87" s="570" t="s">
        <v>5368</v>
      </c>
      <c r="L87" s="571">
        <f>IFERROR(VLOOKUP(K87,REAJUSTE!A:T,20,FALSE),"")</f>
        <v>1.012</v>
      </c>
    </row>
    <row r="88" spans="1:12" x14ac:dyDescent="0.25">
      <c r="A88" s="141">
        <v>10807</v>
      </c>
      <c r="B88" s="141" t="s">
        <v>5352</v>
      </c>
      <c r="C88" s="104" t="s">
        <v>571</v>
      </c>
      <c r="D88" s="575">
        <f t="shared" si="1"/>
        <v>3195.59</v>
      </c>
      <c r="H88" s="142">
        <v>3157.7</v>
      </c>
      <c r="K88" s="570" t="s">
        <v>5368</v>
      </c>
      <c r="L88" s="571">
        <f>IFERROR(VLOOKUP(K88,REAJUSTE!A:T,20,FALSE),"")</f>
        <v>1.012</v>
      </c>
    </row>
    <row r="89" spans="1:12" x14ac:dyDescent="0.25">
      <c r="A89" s="141">
        <v>10808</v>
      </c>
      <c r="B89" s="141" t="s">
        <v>17654</v>
      </c>
      <c r="C89" s="104" t="s">
        <v>571</v>
      </c>
      <c r="D89" s="575">
        <f t="shared" si="1"/>
        <v>13562.89</v>
      </c>
      <c r="H89" s="142">
        <v>13402.07</v>
      </c>
      <c r="K89" s="570" t="s">
        <v>5368</v>
      </c>
      <c r="L89" s="571">
        <f>IFERROR(VLOOKUP(K89,REAJUSTE!A:T,20,FALSE),"")</f>
        <v>1.012</v>
      </c>
    </row>
    <row r="90" spans="1:12" x14ac:dyDescent="0.25">
      <c r="A90" s="141">
        <v>10809</v>
      </c>
      <c r="B90" s="141" t="s">
        <v>5353</v>
      </c>
      <c r="C90" s="104" t="s">
        <v>571</v>
      </c>
      <c r="D90" s="575">
        <f t="shared" si="1"/>
        <v>2371.66</v>
      </c>
      <c r="H90" s="142">
        <v>2343.54</v>
      </c>
      <c r="K90" s="570" t="s">
        <v>5368</v>
      </c>
      <c r="L90" s="571">
        <f>IFERROR(VLOOKUP(K90,REAJUSTE!A:T,20,FALSE),"")</f>
        <v>1.012</v>
      </c>
    </row>
    <row r="91" spans="1:12" x14ac:dyDescent="0.25">
      <c r="A91" s="141">
        <v>10810</v>
      </c>
      <c r="B91" s="141" t="s">
        <v>17655</v>
      </c>
      <c r="C91" s="104" t="s">
        <v>571</v>
      </c>
      <c r="D91" s="575">
        <f t="shared" si="1"/>
        <v>4446.87</v>
      </c>
      <c r="H91" s="142">
        <v>4394.1499999999996</v>
      </c>
      <c r="K91" s="570" t="s">
        <v>5368</v>
      </c>
      <c r="L91" s="571">
        <f>IFERROR(VLOOKUP(K91,REAJUSTE!A:T,20,FALSE),"")</f>
        <v>1.012</v>
      </c>
    </row>
    <row r="92" spans="1:12" x14ac:dyDescent="0.25">
      <c r="A92" s="141">
        <v>10811</v>
      </c>
      <c r="B92" s="141" t="s">
        <v>17656</v>
      </c>
      <c r="C92" s="104" t="s">
        <v>571</v>
      </c>
      <c r="D92" s="575">
        <f t="shared" si="1"/>
        <v>5780.93</v>
      </c>
      <c r="H92" s="142">
        <v>5712.39</v>
      </c>
      <c r="K92" s="570" t="s">
        <v>5368</v>
      </c>
      <c r="L92" s="571">
        <f>IFERROR(VLOOKUP(K92,REAJUSTE!A:T,20,FALSE),"")</f>
        <v>1.012</v>
      </c>
    </row>
    <row r="93" spans="1:12" x14ac:dyDescent="0.25">
      <c r="A93" s="141">
        <v>10812</v>
      </c>
      <c r="B93" s="141" t="s">
        <v>17657</v>
      </c>
      <c r="C93" s="104" t="s">
        <v>571</v>
      </c>
      <c r="D93" s="575">
        <f t="shared" si="1"/>
        <v>29357.1</v>
      </c>
      <c r="H93" s="142">
        <v>29009</v>
      </c>
      <c r="K93" s="570" t="s">
        <v>5368</v>
      </c>
      <c r="L93" s="571">
        <f>IFERROR(VLOOKUP(K93,REAJUSTE!A:T,20,FALSE),"")</f>
        <v>1.012</v>
      </c>
    </row>
    <row r="94" spans="1:12" x14ac:dyDescent="0.25">
      <c r="A94" s="141">
        <v>10813</v>
      </c>
      <c r="B94" s="141" t="s">
        <v>17658</v>
      </c>
      <c r="C94" s="104" t="s">
        <v>571</v>
      </c>
      <c r="D94" s="575">
        <f t="shared" si="1"/>
        <v>16380.47</v>
      </c>
      <c r="H94" s="142">
        <v>16186.24</v>
      </c>
      <c r="K94" s="570" t="s">
        <v>5368</v>
      </c>
      <c r="L94" s="571">
        <f>IFERROR(VLOOKUP(K94,REAJUSTE!A:T,20,FALSE),"")</f>
        <v>1.012</v>
      </c>
    </row>
    <row r="95" spans="1:12" x14ac:dyDescent="0.25">
      <c r="A95" s="141">
        <v>10814</v>
      </c>
      <c r="B95" s="141" t="s">
        <v>17659</v>
      </c>
      <c r="C95" s="104" t="s">
        <v>571</v>
      </c>
      <c r="D95" s="575">
        <f t="shared" si="1"/>
        <v>10944.82</v>
      </c>
      <c r="H95" s="142">
        <v>10815.04</v>
      </c>
      <c r="K95" s="570" t="s">
        <v>5368</v>
      </c>
      <c r="L95" s="571">
        <f>IFERROR(VLOOKUP(K95,REAJUSTE!A:T,20,FALSE),"")</f>
        <v>1.012</v>
      </c>
    </row>
    <row r="96" spans="1:12" x14ac:dyDescent="0.25">
      <c r="A96" s="141">
        <v>10815</v>
      </c>
      <c r="B96" s="141" t="s">
        <v>17660</v>
      </c>
      <c r="C96" s="104" t="s">
        <v>571</v>
      </c>
      <c r="D96" s="575">
        <f t="shared" si="1"/>
        <v>8756.06</v>
      </c>
      <c r="H96" s="142">
        <v>8652.24</v>
      </c>
      <c r="K96" s="570" t="s">
        <v>5368</v>
      </c>
      <c r="L96" s="571">
        <f>IFERROR(VLOOKUP(K96,REAJUSTE!A:T,20,FALSE),"")</f>
        <v>1.012</v>
      </c>
    </row>
    <row r="97" spans="1:12" x14ac:dyDescent="0.25">
      <c r="A97" s="141">
        <v>10816</v>
      </c>
      <c r="B97" s="141" t="s">
        <v>17661</v>
      </c>
      <c r="C97" s="104" t="s">
        <v>571</v>
      </c>
      <c r="D97" s="575">
        <f t="shared" si="1"/>
        <v>7003.69</v>
      </c>
      <c r="H97" s="142">
        <v>6920.65</v>
      </c>
      <c r="K97" s="570" t="s">
        <v>5368</v>
      </c>
      <c r="L97" s="571">
        <f>IFERROR(VLOOKUP(K97,REAJUSTE!A:T,20,FALSE),"")</f>
        <v>1.012</v>
      </c>
    </row>
    <row r="98" spans="1:12" x14ac:dyDescent="0.25">
      <c r="A98" s="141">
        <v>10817</v>
      </c>
      <c r="B98" s="141" t="s">
        <v>17662</v>
      </c>
      <c r="C98" s="104" t="s">
        <v>571</v>
      </c>
      <c r="D98" s="575">
        <f t="shared" si="1"/>
        <v>3528.35</v>
      </c>
      <c r="H98" s="142">
        <v>3486.52</v>
      </c>
      <c r="K98" s="570" t="s">
        <v>5368</v>
      </c>
      <c r="L98" s="571">
        <f>IFERROR(VLOOKUP(K98,REAJUSTE!A:T,20,FALSE),"")</f>
        <v>1.012</v>
      </c>
    </row>
    <row r="99" spans="1:12" x14ac:dyDescent="0.25">
      <c r="A99" s="141">
        <v>10818</v>
      </c>
      <c r="B99" s="141" t="s">
        <v>17663</v>
      </c>
      <c r="C99" s="104" t="s">
        <v>571</v>
      </c>
      <c r="D99" s="575">
        <f t="shared" si="1"/>
        <v>7280.2</v>
      </c>
      <c r="H99" s="142">
        <v>7193.88</v>
      </c>
      <c r="K99" s="570" t="s">
        <v>5368</v>
      </c>
      <c r="L99" s="571">
        <f>IFERROR(VLOOKUP(K99,REAJUSTE!A:T,20,FALSE),"")</f>
        <v>1.012</v>
      </c>
    </row>
    <row r="100" spans="1:12" x14ac:dyDescent="0.25">
      <c r="A100" s="140">
        <v>2</v>
      </c>
      <c r="B100" s="140" t="s">
        <v>572</v>
      </c>
      <c r="C100" s="104"/>
      <c r="D100" s="575">
        <f t="shared" si="1"/>
        <v>0</v>
      </c>
      <c r="H100" s="105"/>
      <c r="K100" s="570" t="s">
        <v>5368</v>
      </c>
      <c r="L100" s="571">
        <f>IFERROR(VLOOKUP(K100,REAJUSTE!A:T,20,FALSE),"")</f>
        <v>1.012</v>
      </c>
    </row>
    <row r="101" spans="1:12" x14ac:dyDescent="0.25">
      <c r="A101" s="140">
        <v>203</v>
      </c>
      <c r="B101" s="140" t="s">
        <v>573</v>
      </c>
      <c r="C101" s="104"/>
      <c r="D101" s="575">
        <f t="shared" si="1"/>
        <v>0</v>
      </c>
      <c r="H101" s="105"/>
      <c r="K101" s="570" t="s">
        <v>5368</v>
      </c>
      <c r="L101" s="571">
        <f>IFERROR(VLOOKUP(K101,REAJUSTE!A:T,20,FALSE),"")</f>
        <v>1.012</v>
      </c>
    </row>
    <row r="102" spans="1:12" x14ac:dyDescent="0.25">
      <c r="A102" s="141">
        <v>20305</v>
      </c>
      <c r="B102" s="141" t="s">
        <v>1282</v>
      </c>
      <c r="C102" s="104" t="s">
        <v>5</v>
      </c>
      <c r="D102" s="575">
        <f t="shared" si="1"/>
        <v>248.22</v>
      </c>
      <c r="H102" s="105">
        <v>245.28</v>
      </c>
      <c r="K102" s="570" t="s">
        <v>5368</v>
      </c>
      <c r="L102" s="571">
        <f>IFERROR(VLOOKUP(K102,REAJUSTE!A:T,20,FALSE),"")</f>
        <v>1.012</v>
      </c>
    </row>
    <row r="103" spans="1:12" ht="45" x14ac:dyDescent="0.25">
      <c r="A103" s="141">
        <v>20339</v>
      </c>
      <c r="B103" s="141" t="s">
        <v>574</v>
      </c>
      <c r="C103" s="104" t="s">
        <v>5</v>
      </c>
      <c r="D103" s="575">
        <f t="shared" si="1"/>
        <v>23.88</v>
      </c>
      <c r="H103" s="105">
        <v>23.6</v>
      </c>
      <c r="K103" s="570" t="s">
        <v>5368</v>
      </c>
      <c r="L103" s="571">
        <f>IFERROR(VLOOKUP(K103,REAJUSTE!A:T,20,FALSE),"")</f>
        <v>1.012</v>
      </c>
    </row>
    <row r="104" spans="1:12" ht="75" x14ac:dyDescent="0.25">
      <c r="A104" s="141">
        <v>20343</v>
      </c>
      <c r="B104" s="141" t="s">
        <v>575</v>
      </c>
      <c r="C104" s="104" t="s">
        <v>571</v>
      </c>
      <c r="D104" s="575">
        <f t="shared" si="1"/>
        <v>1147</v>
      </c>
      <c r="H104" s="142">
        <v>1133.4000000000001</v>
      </c>
      <c r="K104" s="570" t="s">
        <v>5368</v>
      </c>
      <c r="L104" s="571">
        <f>IFERROR(VLOOKUP(K104,REAJUSTE!A:T,20,FALSE),"")</f>
        <v>1.012</v>
      </c>
    </row>
    <row r="105" spans="1:12" ht="30" x14ac:dyDescent="0.25">
      <c r="A105" s="141">
        <v>20344</v>
      </c>
      <c r="B105" s="141" t="s">
        <v>576</v>
      </c>
      <c r="C105" s="104" t="s">
        <v>8</v>
      </c>
      <c r="D105" s="575">
        <f t="shared" si="1"/>
        <v>1720.4</v>
      </c>
      <c r="H105" s="142">
        <v>1700</v>
      </c>
      <c r="K105" s="570" t="s">
        <v>5368</v>
      </c>
      <c r="L105" s="571">
        <f>IFERROR(VLOOKUP(K105,REAJUSTE!A:T,20,FALSE),"")</f>
        <v>1.012</v>
      </c>
    </row>
    <row r="106" spans="1:12" ht="30" x14ac:dyDescent="0.25">
      <c r="A106" s="141">
        <v>20346</v>
      </c>
      <c r="B106" s="141" t="s">
        <v>577</v>
      </c>
      <c r="C106" s="104" t="s">
        <v>7</v>
      </c>
      <c r="D106" s="575">
        <f t="shared" si="1"/>
        <v>14.6</v>
      </c>
      <c r="H106" s="105">
        <v>14.43</v>
      </c>
      <c r="K106" s="570" t="s">
        <v>5368</v>
      </c>
      <c r="L106" s="571">
        <f>IFERROR(VLOOKUP(K106,REAJUSTE!A:T,20,FALSE),"")</f>
        <v>1.012</v>
      </c>
    </row>
    <row r="107" spans="1:12" ht="60" x14ac:dyDescent="0.25">
      <c r="A107" s="141">
        <v>20348</v>
      </c>
      <c r="B107" s="141" t="s">
        <v>578</v>
      </c>
      <c r="C107" s="104" t="s">
        <v>5</v>
      </c>
      <c r="D107" s="575">
        <f t="shared" si="1"/>
        <v>28.41</v>
      </c>
      <c r="H107" s="105">
        <v>28.08</v>
      </c>
      <c r="K107" s="570" t="s">
        <v>5368</v>
      </c>
      <c r="L107" s="571">
        <f>IFERROR(VLOOKUP(K107,REAJUSTE!A:T,20,FALSE),"")</f>
        <v>1.012</v>
      </c>
    </row>
    <row r="108" spans="1:12" ht="75" x14ac:dyDescent="0.25">
      <c r="A108" s="141">
        <v>20350</v>
      </c>
      <c r="B108" s="141" t="s">
        <v>579</v>
      </c>
      <c r="C108" s="104" t="s">
        <v>7</v>
      </c>
      <c r="D108" s="575">
        <f t="shared" si="1"/>
        <v>149.93</v>
      </c>
      <c r="H108" s="105">
        <v>148.16</v>
      </c>
      <c r="K108" s="570" t="s">
        <v>5368</v>
      </c>
      <c r="L108" s="571">
        <f>IFERROR(VLOOKUP(K108,REAJUSTE!A:T,20,FALSE),"")</f>
        <v>1.012</v>
      </c>
    </row>
    <row r="109" spans="1:12" ht="75" x14ac:dyDescent="0.25">
      <c r="A109" s="141">
        <v>20351</v>
      </c>
      <c r="B109" s="141" t="s">
        <v>580</v>
      </c>
      <c r="C109" s="104" t="s">
        <v>7</v>
      </c>
      <c r="D109" s="575">
        <f t="shared" si="1"/>
        <v>314.89999999999998</v>
      </c>
      <c r="H109" s="105">
        <v>311.17</v>
      </c>
      <c r="K109" s="570" t="s">
        <v>5368</v>
      </c>
      <c r="L109" s="571">
        <f>IFERROR(VLOOKUP(K109,REAJUSTE!A:T,20,FALSE),"")</f>
        <v>1.012</v>
      </c>
    </row>
    <row r="110" spans="1:12" ht="75" x14ac:dyDescent="0.25">
      <c r="A110" s="141">
        <v>20352</v>
      </c>
      <c r="B110" s="141" t="s">
        <v>581</v>
      </c>
      <c r="C110" s="104" t="s">
        <v>155</v>
      </c>
      <c r="D110" s="575">
        <f t="shared" si="1"/>
        <v>1287.01</v>
      </c>
      <c r="H110" s="142">
        <v>1271.75</v>
      </c>
      <c r="K110" s="570" t="s">
        <v>5368</v>
      </c>
      <c r="L110" s="571">
        <f>IFERROR(VLOOKUP(K110,REAJUSTE!A:T,20,FALSE),"")</f>
        <v>1.012</v>
      </c>
    </row>
    <row r="111" spans="1:12" ht="75" x14ac:dyDescent="0.25">
      <c r="A111" s="141">
        <v>20353</v>
      </c>
      <c r="B111" s="141" t="s">
        <v>582</v>
      </c>
      <c r="C111" s="104" t="s">
        <v>155</v>
      </c>
      <c r="D111" s="575">
        <f t="shared" si="1"/>
        <v>1180.67</v>
      </c>
      <c r="H111" s="142">
        <v>1166.67</v>
      </c>
      <c r="K111" s="570" t="s">
        <v>5368</v>
      </c>
      <c r="L111" s="571">
        <f>IFERROR(VLOOKUP(K111,REAJUSTE!A:T,20,FALSE),"")</f>
        <v>1.012</v>
      </c>
    </row>
    <row r="112" spans="1:12" ht="60" x14ac:dyDescent="0.25">
      <c r="A112" s="141">
        <v>20354</v>
      </c>
      <c r="B112" s="141" t="s">
        <v>583</v>
      </c>
      <c r="C112" s="104" t="s">
        <v>155</v>
      </c>
      <c r="D112" s="575">
        <f t="shared" si="1"/>
        <v>828.82</v>
      </c>
      <c r="H112" s="105">
        <v>819</v>
      </c>
      <c r="K112" s="570" t="s">
        <v>5368</v>
      </c>
      <c r="L112" s="571">
        <f>IFERROR(VLOOKUP(K112,REAJUSTE!A:T,20,FALSE),"")</f>
        <v>1.012</v>
      </c>
    </row>
    <row r="113" spans="1:12" ht="60" x14ac:dyDescent="0.25">
      <c r="A113" s="141">
        <v>20355</v>
      </c>
      <c r="B113" s="141" t="s">
        <v>584</v>
      </c>
      <c r="C113" s="104" t="s">
        <v>155</v>
      </c>
      <c r="D113" s="575">
        <f t="shared" si="1"/>
        <v>1272.48</v>
      </c>
      <c r="H113" s="142">
        <v>1257.4000000000001</v>
      </c>
      <c r="K113" s="570" t="s">
        <v>5368</v>
      </c>
      <c r="L113" s="571">
        <f>IFERROR(VLOOKUP(K113,REAJUSTE!A:T,20,FALSE),"")</f>
        <v>1.012</v>
      </c>
    </row>
    <row r="114" spans="1:12" ht="60" x14ac:dyDescent="0.25">
      <c r="A114" s="141">
        <v>20356</v>
      </c>
      <c r="B114" s="141" t="s">
        <v>585</v>
      </c>
      <c r="C114" s="104" t="s">
        <v>155</v>
      </c>
      <c r="D114" s="575">
        <f t="shared" si="1"/>
        <v>802.01</v>
      </c>
      <c r="H114" s="105">
        <v>792.5</v>
      </c>
      <c r="K114" s="570" t="s">
        <v>5368</v>
      </c>
      <c r="L114" s="571">
        <f>IFERROR(VLOOKUP(K114,REAJUSTE!A:T,20,FALSE),"")</f>
        <v>1.012</v>
      </c>
    </row>
    <row r="115" spans="1:12" ht="45" x14ac:dyDescent="0.25">
      <c r="A115" s="140">
        <v>207</v>
      </c>
      <c r="B115" s="140" t="s">
        <v>586</v>
      </c>
      <c r="C115" s="104"/>
      <c r="D115" s="575">
        <f t="shared" si="1"/>
        <v>0</v>
      </c>
      <c r="H115" s="105"/>
      <c r="K115" s="570" t="s">
        <v>5368</v>
      </c>
      <c r="L115" s="571">
        <f>IFERROR(VLOOKUP(K115,REAJUSTE!A:T,20,FALSE),"")</f>
        <v>1.012</v>
      </c>
    </row>
    <row r="116" spans="1:12" ht="60" x14ac:dyDescent="0.25">
      <c r="A116" s="141">
        <v>20701</v>
      </c>
      <c r="B116" s="141" t="s">
        <v>110</v>
      </c>
      <c r="C116" s="104" t="s">
        <v>5</v>
      </c>
      <c r="D116" s="575">
        <f t="shared" si="1"/>
        <v>837.77</v>
      </c>
      <c r="H116" s="105">
        <v>827.84</v>
      </c>
      <c r="K116" s="570" t="s">
        <v>5368</v>
      </c>
      <c r="L116" s="571">
        <f>IFERROR(VLOOKUP(K116,REAJUSTE!A:T,20,FALSE),"")</f>
        <v>1.012</v>
      </c>
    </row>
    <row r="117" spans="1:12" ht="60" x14ac:dyDescent="0.25">
      <c r="A117" s="141">
        <v>20702</v>
      </c>
      <c r="B117" s="141" t="s">
        <v>111</v>
      </c>
      <c r="C117" s="104" t="s">
        <v>5</v>
      </c>
      <c r="D117" s="575">
        <f t="shared" si="1"/>
        <v>589.98</v>
      </c>
      <c r="H117" s="105">
        <v>582.99</v>
      </c>
      <c r="K117" s="570" t="s">
        <v>5368</v>
      </c>
      <c r="L117" s="571">
        <f>IFERROR(VLOOKUP(K117,REAJUSTE!A:T,20,FALSE),"")</f>
        <v>1.012</v>
      </c>
    </row>
    <row r="118" spans="1:12" ht="60" x14ac:dyDescent="0.25">
      <c r="A118" s="141">
        <v>20703</v>
      </c>
      <c r="B118" s="141" t="s">
        <v>112</v>
      </c>
      <c r="C118" s="104" t="s">
        <v>5</v>
      </c>
      <c r="D118" s="575">
        <f t="shared" si="1"/>
        <v>513.75</v>
      </c>
      <c r="H118" s="105">
        <v>507.66</v>
      </c>
      <c r="K118" s="570" t="s">
        <v>5368</v>
      </c>
      <c r="L118" s="571">
        <f>IFERROR(VLOOKUP(K118,REAJUSTE!A:T,20,FALSE),"")</f>
        <v>1.012</v>
      </c>
    </row>
    <row r="119" spans="1:12" ht="60" x14ac:dyDescent="0.25">
      <c r="A119" s="141">
        <v>20704</v>
      </c>
      <c r="B119" s="141" t="s">
        <v>113</v>
      </c>
      <c r="C119" s="104" t="s">
        <v>5</v>
      </c>
      <c r="D119" s="575">
        <f t="shared" si="1"/>
        <v>465.59</v>
      </c>
      <c r="H119" s="105">
        <v>460.07</v>
      </c>
      <c r="K119" s="570" t="s">
        <v>5368</v>
      </c>
      <c r="L119" s="571">
        <f>IFERROR(VLOOKUP(K119,REAJUSTE!A:T,20,FALSE),"")</f>
        <v>1.012</v>
      </c>
    </row>
    <row r="120" spans="1:12" ht="75" x14ac:dyDescent="0.25">
      <c r="A120" s="141">
        <v>20705</v>
      </c>
      <c r="B120" s="141" t="s">
        <v>114</v>
      </c>
      <c r="C120" s="104" t="s">
        <v>8</v>
      </c>
      <c r="D120" s="575">
        <f t="shared" si="1"/>
        <v>15665.3</v>
      </c>
      <c r="H120" s="142">
        <v>15479.55</v>
      </c>
      <c r="K120" s="570" t="s">
        <v>5368</v>
      </c>
      <c r="L120" s="571">
        <f>IFERROR(VLOOKUP(K120,REAJUSTE!A:T,20,FALSE),"")</f>
        <v>1.012</v>
      </c>
    </row>
    <row r="121" spans="1:12" ht="60" x14ac:dyDescent="0.25">
      <c r="A121" s="141">
        <v>20706</v>
      </c>
      <c r="B121" s="141" t="s">
        <v>587</v>
      </c>
      <c r="C121" s="104" t="s">
        <v>8</v>
      </c>
      <c r="D121" s="575">
        <f t="shared" si="1"/>
        <v>23667.06</v>
      </c>
      <c r="H121" s="142">
        <v>23386.43</v>
      </c>
      <c r="K121" s="570" t="s">
        <v>5368</v>
      </c>
      <c r="L121" s="571">
        <f>IFERROR(VLOOKUP(K121,REAJUSTE!A:T,20,FALSE),"")</f>
        <v>1.012</v>
      </c>
    </row>
    <row r="122" spans="1:12" ht="60" x14ac:dyDescent="0.25">
      <c r="A122" s="141">
        <v>20707</v>
      </c>
      <c r="B122" s="141" t="s">
        <v>588</v>
      </c>
      <c r="C122" s="104" t="s">
        <v>8</v>
      </c>
      <c r="D122" s="575">
        <f t="shared" si="1"/>
        <v>29335.91</v>
      </c>
      <c r="H122" s="142">
        <v>28988.06</v>
      </c>
      <c r="K122" s="570" t="s">
        <v>5368</v>
      </c>
      <c r="L122" s="571">
        <f>IFERROR(VLOOKUP(K122,REAJUSTE!A:T,20,FALSE),"")</f>
        <v>1.012</v>
      </c>
    </row>
    <row r="123" spans="1:12" ht="75" x14ac:dyDescent="0.25">
      <c r="A123" s="141">
        <v>20708</v>
      </c>
      <c r="B123" s="141" t="s">
        <v>589</v>
      </c>
      <c r="C123" s="104" t="s">
        <v>5</v>
      </c>
      <c r="D123" s="575">
        <f t="shared" si="1"/>
        <v>207.48</v>
      </c>
      <c r="H123" s="105">
        <v>205.02</v>
      </c>
      <c r="K123" s="570" t="s">
        <v>5368</v>
      </c>
      <c r="L123" s="571">
        <f>IFERROR(VLOOKUP(K123,REAJUSTE!A:T,20,FALSE),"")</f>
        <v>1.012</v>
      </c>
    </row>
    <row r="124" spans="1:12" ht="75" x14ac:dyDescent="0.25">
      <c r="A124" s="141">
        <v>20709</v>
      </c>
      <c r="B124" s="141" t="s">
        <v>590</v>
      </c>
      <c r="C124" s="104" t="s">
        <v>5</v>
      </c>
      <c r="D124" s="575">
        <f t="shared" si="1"/>
        <v>280.49</v>
      </c>
      <c r="H124" s="105">
        <v>277.17</v>
      </c>
      <c r="K124" s="570" t="s">
        <v>5368</v>
      </c>
      <c r="L124" s="571">
        <f>IFERROR(VLOOKUP(K124,REAJUSTE!A:T,20,FALSE),"")</f>
        <v>1.012</v>
      </c>
    </row>
    <row r="125" spans="1:12" ht="45" x14ac:dyDescent="0.25">
      <c r="A125" s="141">
        <v>20710</v>
      </c>
      <c r="B125" s="141" t="s">
        <v>591</v>
      </c>
      <c r="C125" s="104" t="s">
        <v>8</v>
      </c>
      <c r="D125" s="575">
        <f t="shared" si="1"/>
        <v>1805.08</v>
      </c>
      <c r="H125" s="142">
        <v>1783.68</v>
      </c>
      <c r="K125" s="570" t="s">
        <v>5368</v>
      </c>
      <c r="L125" s="571">
        <f>IFERROR(VLOOKUP(K125,REAJUSTE!A:T,20,FALSE),"")</f>
        <v>1.012</v>
      </c>
    </row>
    <row r="126" spans="1:12" ht="45" x14ac:dyDescent="0.25">
      <c r="A126" s="141">
        <v>20711</v>
      </c>
      <c r="B126" s="141" t="s">
        <v>592</v>
      </c>
      <c r="C126" s="104" t="s">
        <v>8</v>
      </c>
      <c r="D126" s="575">
        <f t="shared" si="1"/>
        <v>2181.81</v>
      </c>
      <c r="H126" s="142">
        <v>2155.94</v>
      </c>
      <c r="K126" s="570" t="s">
        <v>5368</v>
      </c>
      <c r="L126" s="571">
        <f>IFERROR(VLOOKUP(K126,REAJUSTE!A:T,20,FALSE),"")</f>
        <v>1.012</v>
      </c>
    </row>
    <row r="127" spans="1:12" ht="60" x14ac:dyDescent="0.25">
      <c r="A127" s="141">
        <v>20712</v>
      </c>
      <c r="B127" s="141" t="s">
        <v>5581</v>
      </c>
      <c r="C127" s="104" t="s">
        <v>7</v>
      </c>
      <c r="D127" s="575">
        <f t="shared" si="1"/>
        <v>56.94</v>
      </c>
      <c r="H127" s="105">
        <v>56.27</v>
      </c>
      <c r="K127" s="570" t="s">
        <v>5368</v>
      </c>
      <c r="L127" s="571">
        <f>IFERROR(VLOOKUP(K127,REAJUSTE!A:T,20,FALSE),"")</f>
        <v>1.012</v>
      </c>
    </row>
    <row r="128" spans="1:12" ht="60" x14ac:dyDescent="0.25">
      <c r="A128" s="141">
        <v>20713</v>
      </c>
      <c r="B128" s="141" t="s">
        <v>115</v>
      </c>
      <c r="C128" s="104" t="s">
        <v>7</v>
      </c>
      <c r="D128" s="575">
        <f t="shared" si="1"/>
        <v>508.58</v>
      </c>
      <c r="H128" s="105">
        <v>502.55</v>
      </c>
      <c r="K128" s="570" t="s">
        <v>5368</v>
      </c>
      <c r="L128" s="571">
        <f>IFERROR(VLOOKUP(K128,REAJUSTE!A:T,20,FALSE),"")</f>
        <v>1.012</v>
      </c>
    </row>
    <row r="129" spans="1:12" ht="45" x14ac:dyDescent="0.25">
      <c r="A129" s="141">
        <v>20714</v>
      </c>
      <c r="B129" s="141" t="s">
        <v>116</v>
      </c>
      <c r="C129" s="104" t="s">
        <v>7</v>
      </c>
      <c r="D129" s="575">
        <f t="shared" si="1"/>
        <v>411.29</v>
      </c>
      <c r="H129" s="105">
        <v>406.42</v>
      </c>
      <c r="K129" s="570" t="s">
        <v>5368</v>
      </c>
      <c r="L129" s="571">
        <f>IFERROR(VLOOKUP(K129,REAJUSTE!A:T,20,FALSE),"")</f>
        <v>1.012</v>
      </c>
    </row>
    <row r="130" spans="1:12" ht="45" x14ac:dyDescent="0.25">
      <c r="A130" s="140">
        <v>208</v>
      </c>
      <c r="B130" s="140" t="s">
        <v>593</v>
      </c>
      <c r="C130" s="104"/>
      <c r="D130" s="575">
        <f t="shared" si="1"/>
        <v>0</v>
      </c>
      <c r="H130" s="105"/>
      <c r="K130" s="570" t="s">
        <v>5368</v>
      </c>
      <c r="L130" s="571">
        <f>IFERROR(VLOOKUP(K130,REAJUSTE!A:T,20,FALSE),"")</f>
        <v>1.012</v>
      </c>
    </row>
    <row r="131" spans="1:12" ht="60" x14ac:dyDescent="0.25">
      <c r="A131" s="141">
        <v>20801</v>
      </c>
      <c r="B131" s="141" t="s">
        <v>594</v>
      </c>
      <c r="C131" s="104" t="s">
        <v>5</v>
      </c>
      <c r="D131" s="575">
        <f t="shared" si="1"/>
        <v>642.94000000000005</v>
      </c>
      <c r="H131" s="105">
        <v>635.32000000000005</v>
      </c>
      <c r="K131" s="570" t="s">
        <v>5368</v>
      </c>
      <c r="L131" s="571">
        <f>IFERROR(VLOOKUP(K131,REAJUSTE!A:T,20,FALSE),"")</f>
        <v>1.012</v>
      </c>
    </row>
    <row r="132" spans="1:12" ht="60" x14ac:dyDescent="0.25">
      <c r="A132" s="141">
        <v>20802</v>
      </c>
      <c r="B132" s="141" t="s">
        <v>595</v>
      </c>
      <c r="C132" s="104" t="s">
        <v>5</v>
      </c>
      <c r="D132" s="575">
        <f t="shared" si="1"/>
        <v>462.12</v>
      </c>
      <c r="H132" s="105">
        <v>456.65</v>
      </c>
      <c r="K132" s="570" t="s">
        <v>5368</v>
      </c>
      <c r="L132" s="571">
        <f>IFERROR(VLOOKUP(K132,REAJUSTE!A:T,20,FALSE),"")</f>
        <v>1.012</v>
      </c>
    </row>
    <row r="133" spans="1:12" ht="60" x14ac:dyDescent="0.25">
      <c r="A133" s="141">
        <v>20803</v>
      </c>
      <c r="B133" s="141" t="s">
        <v>596</v>
      </c>
      <c r="C133" s="104" t="s">
        <v>5</v>
      </c>
      <c r="D133" s="575">
        <f t="shared" si="1"/>
        <v>404.75</v>
      </c>
      <c r="H133" s="105">
        <v>399.96</v>
      </c>
      <c r="K133" s="570" t="s">
        <v>5368</v>
      </c>
      <c r="L133" s="571">
        <f>IFERROR(VLOOKUP(K133,REAJUSTE!A:T,20,FALSE),"")</f>
        <v>1.012</v>
      </c>
    </row>
    <row r="134" spans="1:12" ht="60" x14ac:dyDescent="0.25">
      <c r="A134" s="141">
        <v>20804</v>
      </c>
      <c r="B134" s="141" t="s">
        <v>597</v>
      </c>
      <c r="C134" s="104" t="s">
        <v>5</v>
      </c>
      <c r="D134" s="575">
        <f t="shared" si="1"/>
        <v>390.71</v>
      </c>
      <c r="H134" s="105">
        <v>386.08</v>
      </c>
      <c r="K134" s="570" t="s">
        <v>5368</v>
      </c>
      <c r="L134" s="571">
        <f>IFERROR(VLOOKUP(K134,REAJUSTE!A:T,20,FALSE),"")</f>
        <v>1.012</v>
      </c>
    </row>
    <row r="135" spans="1:12" ht="60" x14ac:dyDescent="0.25">
      <c r="A135" s="141">
        <v>20805</v>
      </c>
      <c r="B135" s="141" t="s">
        <v>598</v>
      </c>
      <c r="C135" s="104" t="s">
        <v>8</v>
      </c>
      <c r="D135" s="575">
        <f t="shared" si="1"/>
        <v>12468.41</v>
      </c>
      <c r="H135" s="142">
        <v>12320.57</v>
      </c>
      <c r="K135" s="570" t="s">
        <v>5368</v>
      </c>
      <c r="L135" s="571">
        <f>IFERROR(VLOOKUP(K135,REAJUSTE!A:T,20,FALSE),"")</f>
        <v>1.012</v>
      </c>
    </row>
    <row r="136" spans="1:12" ht="60" x14ac:dyDescent="0.25">
      <c r="A136" s="141">
        <v>20806</v>
      </c>
      <c r="B136" s="141" t="s">
        <v>599</v>
      </c>
      <c r="C136" s="104" t="s">
        <v>8</v>
      </c>
      <c r="D136" s="575">
        <f t="shared" si="1"/>
        <v>18848.73</v>
      </c>
      <c r="H136" s="142">
        <v>18625.23</v>
      </c>
      <c r="K136" s="570" t="s">
        <v>5368</v>
      </c>
      <c r="L136" s="571">
        <f>IFERROR(VLOOKUP(K136,REAJUSTE!A:T,20,FALSE),"")</f>
        <v>1.012</v>
      </c>
    </row>
    <row r="137" spans="1:12" ht="60" x14ac:dyDescent="0.25">
      <c r="A137" s="141">
        <v>20807</v>
      </c>
      <c r="B137" s="141" t="s">
        <v>600</v>
      </c>
      <c r="C137" s="104" t="s">
        <v>8</v>
      </c>
      <c r="D137" s="575">
        <f t="shared" si="1"/>
        <v>23463.88</v>
      </c>
      <c r="H137" s="142">
        <v>23185.66</v>
      </c>
      <c r="K137" s="570" t="s">
        <v>5368</v>
      </c>
      <c r="L137" s="571">
        <f>IFERROR(VLOOKUP(K137,REAJUSTE!A:T,20,FALSE),"")</f>
        <v>1.012</v>
      </c>
    </row>
    <row r="138" spans="1:12" ht="75" x14ac:dyDescent="0.25">
      <c r="A138" s="141">
        <v>20808</v>
      </c>
      <c r="B138" s="141" t="s">
        <v>601</v>
      </c>
      <c r="C138" s="104" t="s">
        <v>5</v>
      </c>
      <c r="D138" s="575">
        <f t="shared" si="1"/>
        <v>146.84</v>
      </c>
      <c r="H138" s="105">
        <v>145.1</v>
      </c>
      <c r="K138" s="570" t="s">
        <v>5368</v>
      </c>
      <c r="L138" s="571">
        <f>IFERROR(VLOOKUP(K138,REAJUSTE!A:T,20,FALSE),"")</f>
        <v>1.012</v>
      </c>
    </row>
    <row r="139" spans="1:12" ht="75" x14ac:dyDescent="0.25">
      <c r="A139" s="141">
        <v>20809</v>
      </c>
      <c r="B139" s="141" t="s">
        <v>602</v>
      </c>
      <c r="C139" s="104" t="s">
        <v>5</v>
      </c>
      <c r="D139" s="575">
        <f t="shared" si="1"/>
        <v>203.19</v>
      </c>
      <c r="H139" s="105">
        <v>200.79</v>
      </c>
      <c r="K139" s="570" t="s">
        <v>5368</v>
      </c>
      <c r="L139" s="571">
        <f>IFERROR(VLOOKUP(K139,REAJUSTE!A:T,20,FALSE),"")</f>
        <v>1.012</v>
      </c>
    </row>
    <row r="140" spans="1:12" ht="45" x14ac:dyDescent="0.25">
      <c r="A140" s="141">
        <v>20810</v>
      </c>
      <c r="B140" s="141" t="s">
        <v>603</v>
      </c>
      <c r="C140" s="104" t="s">
        <v>8</v>
      </c>
      <c r="D140" s="575">
        <f t="shared" si="1"/>
        <v>1141.27</v>
      </c>
      <c r="H140" s="142">
        <v>1127.74</v>
      </c>
      <c r="K140" s="570" t="s">
        <v>5368</v>
      </c>
      <c r="L140" s="571">
        <f>IFERROR(VLOOKUP(K140,REAJUSTE!A:T,20,FALSE),"")</f>
        <v>1.012</v>
      </c>
    </row>
    <row r="141" spans="1:12" ht="45" x14ac:dyDescent="0.25">
      <c r="A141" s="141">
        <v>20811</v>
      </c>
      <c r="B141" s="141" t="s">
        <v>604</v>
      </c>
      <c r="C141" s="104" t="s">
        <v>8</v>
      </c>
      <c r="D141" s="575">
        <f t="shared" si="1"/>
        <v>1352.5</v>
      </c>
      <c r="H141" s="142">
        <v>1336.47</v>
      </c>
      <c r="K141" s="570" t="s">
        <v>5368</v>
      </c>
      <c r="L141" s="571">
        <f>IFERROR(VLOOKUP(K141,REAJUSTE!A:T,20,FALSE),"")</f>
        <v>1.012</v>
      </c>
    </row>
    <row r="142" spans="1:12" ht="60" x14ac:dyDescent="0.25">
      <c r="A142" s="141">
        <v>20812</v>
      </c>
      <c r="B142" s="141" t="s">
        <v>5582</v>
      </c>
      <c r="C142" s="104" t="s">
        <v>7</v>
      </c>
      <c r="D142" s="575">
        <f t="shared" si="1"/>
        <v>38.83</v>
      </c>
      <c r="H142" s="105">
        <v>38.369999999999997</v>
      </c>
      <c r="K142" s="570" t="s">
        <v>5368</v>
      </c>
      <c r="L142" s="571">
        <f>IFERROR(VLOOKUP(K142,REAJUSTE!A:T,20,FALSE),"")</f>
        <v>1.012</v>
      </c>
    </row>
    <row r="143" spans="1:12" x14ac:dyDescent="0.25">
      <c r="A143" s="140">
        <v>3</v>
      </c>
      <c r="B143" s="140" t="s">
        <v>11</v>
      </c>
      <c r="C143" s="104"/>
      <c r="D143" s="575">
        <f t="shared" si="1"/>
        <v>0</v>
      </c>
      <c r="H143" s="105"/>
      <c r="K143" s="570" t="s">
        <v>5368</v>
      </c>
      <c r="L143" s="571">
        <f>IFERROR(VLOOKUP(K143,REAJUSTE!A:T,20,FALSE),"")</f>
        <v>1.012</v>
      </c>
    </row>
    <row r="144" spans="1:12" x14ac:dyDescent="0.25">
      <c r="A144" s="140">
        <v>301</v>
      </c>
      <c r="B144" s="140" t="s">
        <v>605</v>
      </c>
      <c r="C144" s="104"/>
      <c r="D144" s="575">
        <f t="shared" ref="D144:D207" si="2">TRUNC(H144*L144,2)</f>
        <v>0</v>
      </c>
      <c r="H144" s="105"/>
      <c r="K144" s="570" t="s">
        <v>5368</v>
      </c>
      <c r="L144" s="571">
        <f>IFERROR(VLOOKUP(K144,REAJUSTE!A:T,20,FALSE),"")</f>
        <v>1.012</v>
      </c>
    </row>
    <row r="145" spans="1:12" ht="30" x14ac:dyDescent="0.25">
      <c r="A145" s="141">
        <v>30101</v>
      </c>
      <c r="B145" s="141" t="s">
        <v>12</v>
      </c>
      <c r="C145" s="104" t="s">
        <v>6</v>
      </c>
      <c r="D145" s="575">
        <f t="shared" si="2"/>
        <v>58.28</v>
      </c>
      <c r="H145" s="105">
        <v>57.59</v>
      </c>
      <c r="K145" s="570" t="s">
        <v>5368</v>
      </c>
      <c r="L145" s="571">
        <f>IFERROR(VLOOKUP(K145,REAJUSTE!A:T,20,FALSE),"")</f>
        <v>1.012</v>
      </c>
    </row>
    <row r="146" spans="1:12" ht="30" x14ac:dyDescent="0.25">
      <c r="A146" s="141">
        <v>30102</v>
      </c>
      <c r="B146" s="141" t="s">
        <v>606</v>
      </c>
      <c r="C146" s="104" t="s">
        <v>6</v>
      </c>
      <c r="D146" s="575">
        <f t="shared" si="2"/>
        <v>98.62</v>
      </c>
      <c r="H146" s="105">
        <v>97.46</v>
      </c>
      <c r="K146" s="570" t="s">
        <v>5368</v>
      </c>
      <c r="L146" s="571">
        <f>IFERROR(VLOOKUP(K146,REAJUSTE!A:T,20,FALSE),"")</f>
        <v>1.012</v>
      </c>
    </row>
    <row r="147" spans="1:12" x14ac:dyDescent="0.25">
      <c r="A147" s="141">
        <v>30103</v>
      </c>
      <c r="B147" s="141" t="s">
        <v>607</v>
      </c>
      <c r="C147" s="104" t="s">
        <v>6</v>
      </c>
      <c r="D147" s="575">
        <f t="shared" si="2"/>
        <v>16.600000000000001</v>
      </c>
      <c r="H147" s="105">
        <v>16.41</v>
      </c>
      <c r="K147" s="570" t="s">
        <v>5368</v>
      </c>
      <c r="L147" s="571">
        <f>IFERROR(VLOOKUP(K147,REAJUSTE!A:T,20,FALSE),"")</f>
        <v>1.012</v>
      </c>
    </row>
    <row r="148" spans="1:12" x14ac:dyDescent="0.25">
      <c r="A148" s="141">
        <v>30104</v>
      </c>
      <c r="B148" s="141" t="s">
        <v>608</v>
      </c>
      <c r="C148" s="104" t="s">
        <v>6</v>
      </c>
      <c r="D148" s="575">
        <f t="shared" si="2"/>
        <v>23.22</v>
      </c>
      <c r="H148" s="105">
        <v>22.95</v>
      </c>
      <c r="K148" s="570" t="s">
        <v>5368</v>
      </c>
      <c r="L148" s="571">
        <f>IFERROR(VLOOKUP(K148,REAJUSTE!A:T,20,FALSE),"")</f>
        <v>1.012</v>
      </c>
    </row>
    <row r="149" spans="1:12" x14ac:dyDescent="0.25">
      <c r="A149" s="141">
        <v>30119</v>
      </c>
      <c r="B149" s="141" t="s">
        <v>13</v>
      </c>
      <c r="C149" s="104" t="s">
        <v>5</v>
      </c>
      <c r="D149" s="575">
        <f t="shared" si="2"/>
        <v>30.48</v>
      </c>
      <c r="H149" s="105">
        <v>30.12</v>
      </c>
      <c r="K149" s="570" t="s">
        <v>5368</v>
      </c>
      <c r="L149" s="571">
        <f>IFERROR(VLOOKUP(K149,REAJUSTE!A:T,20,FALSE),"")</f>
        <v>1.012</v>
      </c>
    </row>
    <row r="150" spans="1:12" x14ac:dyDescent="0.25">
      <c r="A150" s="140">
        <v>302</v>
      </c>
      <c r="B150" s="140" t="s">
        <v>609</v>
      </c>
      <c r="C150" s="104"/>
      <c r="D150" s="575">
        <f t="shared" si="2"/>
        <v>0</v>
      </c>
      <c r="H150" s="105"/>
      <c r="K150" s="570" t="s">
        <v>5368</v>
      </c>
      <c r="L150" s="571">
        <f>IFERROR(VLOOKUP(K150,REAJUSTE!A:T,20,FALSE),"")</f>
        <v>1.012</v>
      </c>
    </row>
    <row r="151" spans="1:12" ht="30" x14ac:dyDescent="0.25">
      <c r="A151" s="141">
        <v>30201</v>
      </c>
      <c r="B151" s="141" t="s">
        <v>14</v>
      </c>
      <c r="C151" s="104" t="s">
        <v>6</v>
      </c>
      <c r="D151" s="575">
        <f t="shared" si="2"/>
        <v>62.76</v>
      </c>
      <c r="H151" s="105">
        <v>62.02</v>
      </c>
      <c r="K151" s="570" t="s">
        <v>5368</v>
      </c>
      <c r="L151" s="571">
        <f>IFERROR(VLOOKUP(K151,REAJUSTE!A:T,20,FALSE),"")</f>
        <v>1.012</v>
      </c>
    </row>
    <row r="152" spans="1:12" ht="30" x14ac:dyDescent="0.25">
      <c r="A152" s="141">
        <v>30202</v>
      </c>
      <c r="B152" s="141" t="s">
        <v>610</v>
      </c>
      <c r="C152" s="104" t="s">
        <v>6</v>
      </c>
      <c r="D152" s="575">
        <f t="shared" si="2"/>
        <v>159.05000000000001</v>
      </c>
      <c r="H152" s="105">
        <v>157.16999999999999</v>
      </c>
      <c r="K152" s="570" t="s">
        <v>5368</v>
      </c>
      <c r="L152" s="571">
        <f>IFERROR(VLOOKUP(K152,REAJUSTE!A:T,20,FALSE),"")</f>
        <v>1.012</v>
      </c>
    </row>
    <row r="153" spans="1:12" x14ac:dyDescent="0.25">
      <c r="A153" s="141">
        <v>30203</v>
      </c>
      <c r="B153" s="141" t="s">
        <v>611</v>
      </c>
      <c r="C153" s="104" t="s">
        <v>6</v>
      </c>
      <c r="D153" s="575">
        <f t="shared" si="2"/>
        <v>248.74</v>
      </c>
      <c r="H153" s="105">
        <v>245.8</v>
      </c>
      <c r="K153" s="570" t="s">
        <v>5368</v>
      </c>
      <c r="L153" s="571">
        <f>IFERROR(VLOOKUP(K153,REAJUSTE!A:T,20,FALSE),"")</f>
        <v>1.012</v>
      </c>
    </row>
    <row r="154" spans="1:12" x14ac:dyDescent="0.25">
      <c r="A154" s="141">
        <v>30204</v>
      </c>
      <c r="B154" s="141" t="s">
        <v>612</v>
      </c>
      <c r="C154" s="104" t="s">
        <v>6</v>
      </c>
      <c r="D154" s="575">
        <f t="shared" si="2"/>
        <v>221.82</v>
      </c>
      <c r="H154" s="105">
        <v>219.19</v>
      </c>
      <c r="K154" s="570" t="s">
        <v>5368</v>
      </c>
      <c r="L154" s="571">
        <f>IFERROR(VLOOKUP(K154,REAJUSTE!A:T,20,FALSE),"")</f>
        <v>1.012</v>
      </c>
    </row>
    <row r="155" spans="1:12" ht="45" x14ac:dyDescent="0.25">
      <c r="A155" s="141">
        <v>30206</v>
      </c>
      <c r="B155" s="141" t="s">
        <v>613</v>
      </c>
      <c r="C155" s="104" t="s">
        <v>6</v>
      </c>
      <c r="D155" s="575">
        <f t="shared" si="2"/>
        <v>207.26</v>
      </c>
      <c r="H155" s="105">
        <v>204.81</v>
      </c>
      <c r="K155" s="570" t="s">
        <v>5368</v>
      </c>
      <c r="L155" s="571">
        <f>IFERROR(VLOOKUP(K155,REAJUSTE!A:T,20,FALSE),"")</f>
        <v>1.012</v>
      </c>
    </row>
    <row r="156" spans="1:12" ht="45" x14ac:dyDescent="0.25">
      <c r="A156" s="141">
        <v>30208</v>
      </c>
      <c r="B156" s="141" t="s">
        <v>614</v>
      </c>
      <c r="C156" s="104" t="s">
        <v>6</v>
      </c>
      <c r="D156" s="575">
        <f t="shared" si="2"/>
        <v>177.16</v>
      </c>
      <c r="H156" s="105">
        <v>175.06</v>
      </c>
      <c r="K156" s="570" t="s">
        <v>5368</v>
      </c>
      <c r="L156" s="571">
        <f>IFERROR(VLOOKUP(K156,REAJUSTE!A:T,20,FALSE),"")</f>
        <v>1.012</v>
      </c>
    </row>
    <row r="157" spans="1:12" ht="30" x14ac:dyDescent="0.25">
      <c r="A157" s="141">
        <v>30209</v>
      </c>
      <c r="B157" s="141" t="s">
        <v>615</v>
      </c>
      <c r="C157" s="104" t="s">
        <v>6</v>
      </c>
      <c r="D157" s="575">
        <f t="shared" si="2"/>
        <v>184.19</v>
      </c>
      <c r="H157" s="105">
        <v>182.01</v>
      </c>
      <c r="K157" s="570" t="s">
        <v>5368</v>
      </c>
      <c r="L157" s="571">
        <f>IFERROR(VLOOKUP(K157,REAJUSTE!A:T,20,FALSE),"")</f>
        <v>1.012</v>
      </c>
    </row>
    <row r="158" spans="1:12" ht="30" x14ac:dyDescent="0.25">
      <c r="A158" s="141">
        <v>30210</v>
      </c>
      <c r="B158" s="141" t="s">
        <v>616</v>
      </c>
      <c r="C158" s="104" t="s">
        <v>6</v>
      </c>
      <c r="D158" s="575">
        <f t="shared" si="2"/>
        <v>33.5</v>
      </c>
      <c r="H158" s="105">
        <v>33.11</v>
      </c>
      <c r="K158" s="570" t="s">
        <v>5368</v>
      </c>
      <c r="L158" s="571">
        <f>IFERROR(VLOOKUP(K158,REAJUSTE!A:T,20,FALSE),"")</f>
        <v>1.012</v>
      </c>
    </row>
    <row r="159" spans="1:12" x14ac:dyDescent="0.25">
      <c r="A159" s="141">
        <v>30211</v>
      </c>
      <c r="B159" s="141" t="s">
        <v>617</v>
      </c>
      <c r="C159" s="104" t="s">
        <v>6</v>
      </c>
      <c r="D159" s="575">
        <f t="shared" si="2"/>
        <v>8.06</v>
      </c>
      <c r="H159" s="105">
        <v>7.97</v>
      </c>
      <c r="K159" s="570" t="s">
        <v>5368</v>
      </c>
      <c r="L159" s="571">
        <f>IFERROR(VLOOKUP(K159,REAJUSTE!A:T,20,FALSE),"")</f>
        <v>1.012</v>
      </c>
    </row>
    <row r="160" spans="1:12" x14ac:dyDescent="0.25">
      <c r="A160" s="140">
        <v>303</v>
      </c>
      <c r="B160" s="140" t="s">
        <v>618</v>
      </c>
      <c r="C160" s="104"/>
      <c r="D160" s="575">
        <f t="shared" si="2"/>
        <v>0</v>
      </c>
      <c r="H160" s="105"/>
      <c r="K160" s="570" t="s">
        <v>5368</v>
      </c>
      <c r="L160" s="571">
        <f>IFERROR(VLOOKUP(K160,REAJUSTE!A:T,20,FALSE),"")</f>
        <v>1.012</v>
      </c>
    </row>
    <row r="161" spans="1:12" ht="60" x14ac:dyDescent="0.25">
      <c r="A161" s="141">
        <v>30304</v>
      </c>
      <c r="B161" s="141" t="s">
        <v>619</v>
      </c>
      <c r="C161" s="104" t="s">
        <v>6</v>
      </c>
      <c r="D161" s="575">
        <f t="shared" si="2"/>
        <v>86.99</v>
      </c>
      <c r="H161" s="105">
        <v>85.96</v>
      </c>
      <c r="K161" s="570" t="s">
        <v>5368</v>
      </c>
      <c r="L161" s="571">
        <f>IFERROR(VLOOKUP(K161,REAJUSTE!A:T,20,FALSE),"")</f>
        <v>1.012</v>
      </c>
    </row>
    <row r="162" spans="1:12" ht="45" x14ac:dyDescent="0.25">
      <c r="A162" s="141">
        <v>30305</v>
      </c>
      <c r="B162" s="141" t="s">
        <v>620</v>
      </c>
      <c r="C162" s="104" t="s">
        <v>8</v>
      </c>
      <c r="D162" s="575">
        <f t="shared" si="2"/>
        <v>26.89</v>
      </c>
      <c r="H162" s="105">
        <v>26.58</v>
      </c>
      <c r="K162" s="570" t="s">
        <v>5368</v>
      </c>
      <c r="L162" s="571">
        <f>IFERROR(VLOOKUP(K162,REAJUSTE!A:T,20,FALSE),"")</f>
        <v>1.012</v>
      </c>
    </row>
    <row r="163" spans="1:12" ht="45" x14ac:dyDescent="0.25">
      <c r="A163" s="141">
        <v>30306</v>
      </c>
      <c r="B163" s="141" t="s">
        <v>621</v>
      </c>
      <c r="C163" s="104" t="s">
        <v>8</v>
      </c>
      <c r="D163" s="575">
        <f t="shared" si="2"/>
        <v>17.93</v>
      </c>
      <c r="H163" s="105">
        <v>17.72</v>
      </c>
      <c r="K163" s="570" t="s">
        <v>5368</v>
      </c>
      <c r="L163" s="571">
        <f>IFERROR(VLOOKUP(K163,REAJUSTE!A:T,20,FALSE),"")</f>
        <v>1.012</v>
      </c>
    </row>
    <row r="164" spans="1:12" x14ac:dyDescent="0.25">
      <c r="A164" s="140">
        <v>4</v>
      </c>
      <c r="B164" s="140" t="s">
        <v>622</v>
      </c>
      <c r="C164" s="104"/>
      <c r="D164" s="575">
        <f t="shared" si="2"/>
        <v>0</v>
      </c>
      <c r="H164" s="105"/>
      <c r="K164" s="570" t="s">
        <v>5368</v>
      </c>
      <c r="L164" s="571">
        <f>IFERROR(VLOOKUP(K164,REAJUSTE!A:T,20,FALSE),"")</f>
        <v>1.012</v>
      </c>
    </row>
    <row r="165" spans="1:12" x14ac:dyDescent="0.25">
      <c r="A165" s="140">
        <v>402</v>
      </c>
      <c r="B165" s="140" t="s">
        <v>15</v>
      </c>
      <c r="C165" s="104"/>
      <c r="D165" s="575">
        <f t="shared" si="2"/>
        <v>0</v>
      </c>
      <c r="H165" s="105"/>
      <c r="K165" s="570" t="s">
        <v>5368</v>
      </c>
      <c r="L165" s="571">
        <f>IFERROR(VLOOKUP(K165,REAJUSTE!A:T,20,FALSE),"")</f>
        <v>1.012</v>
      </c>
    </row>
    <row r="166" spans="1:12" ht="30" x14ac:dyDescent="0.25">
      <c r="A166" s="141">
        <v>40202</v>
      </c>
      <c r="B166" s="141" t="s">
        <v>623</v>
      </c>
      <c r="C166" s="104" t="s">
        <v>6</v>
      </c>
      <c r="D166" s="575">
        <f t="shared" si="2"/>
        <v>699.92</v>
      </c>
      <c r="H166" s="105">
        <v>691.63</v>
      </c>
      <c r="K166" s="570" t="s">
        <v>5368</v>
      </c>
      <c r="L166" s="571">
        <f>IFERROR(VLOOKUP(K166,REAJUSTE!A:T,20,FALSE),"")</f>
        <v>1.012</v>
      </c>
    </row>
    <row r="167" spans="1:12" ht="60" x14ac:dyDescent="0.25">
      <c r="A167" s="141">
        <v>40206</v>
      </c>
      <c r="B167" s="141" t="s">
        <v>16</v>
      </c>
      <c r="C167" s="104" t="s">
        <v>5</v>
      </c>
      <c r="D167" s="575">
        <f t="shared" si="2"/>
        <v>84.06</v>
      </c>
      <c r="H167" s="105">
        <v>83.07</v>
      </c>
      <c r="K167" s="570" t="s">
        <v>5368</v>
      </c>
      <c r="L167" s="571">
        <f>IFERROR(VLOOKUP(K167,REAJUSTE!A:T,20,FALSE),"")</f>
        <v>1.012</v>
      </c>
    </row>
    <row r="168" spans="1:12" ht="30" x14ac:dyDescent="0.25">
      <c r="A168" s="141">
        <v>40224</v>
      </c>
      <c r="B168" s="141" t="s">
        <v>624</v>
      </c>
      <c r="C168" s="104" t="s">
        <v>6</v>
      </c>
      <c r="D168" s="575">
        <f t="shared" si="2"/>
        <v>759.88</v>
      </c>
      <c r="H168" s="105">
        <v>750.87</v>
      </c>
      <c r="K168" s="570" t="s">
        <v>5368</v>
      </c>
      <c r="L168" s="571">
        <f>IFERROR(VLOOKUP(K168,REAJUSTE!A:T,20,FALSE),"")</f>
        <v>1.012</v>
      </c>
    </row>
    <row r="169" spans="1:12" ht="45" x14ac:dyDescent="0.25">
      <c r="A169" s="141">
        <v>40231</v>
      </c>
      <c r="B169" s="141" t="s">
        <v>17</v>
      </c>
      <c r="C169" s="104" t="s">
        <v>6</v>
      </c>
      <c r="D169" s="575">
        <f t="shared" si="2"/>
        <v>673.99</v>
      </c>
      <c r="H169" s="105">
        <v>666</v>
      </c>
      <c r="K169" s="570" t="s">
        <v>5368</v>
      </c>
      <c r="L169" s="571">
        <f>IFERROR(VLOOKUP(K169,REAJUSTE!A:T,20,FALSE),"")</f>
        <v>1.012</v>
      </c>
    </row>
    <row r="170" spans="1:12" ht="30" x14ac:dyDescent="0.25">
      <c r="A170" s="141">
        <v>40233</v>
      </c>
      <c r="B170" s="141" t="s">
        <v>315</v>
      </c>
      <c r="C170" s="104" t="s">
        <v>6</v>
      </c>
      <c r="D170" s="575">
        <f t="shared" si="2"/>
        <v>695.33</v>
      </c>
      <c r="H170" s="105">
        <v>687.09</v>
      </c>
      <c r="K170" s="570" t="s">
        <v>5368</v>
      </c>
      <c r="L170" s="571">
        <f>IFERROR(VLOOKUP(K170,REAJUSTE!A:T,20,FALSE),"")</f>
        <v>1.012</v>
      </c>
    </row>
    <row r="171" spans="1:12" ht="30" x14ac:dyDescent="0.25">
      <c r="A171" s="141">
        <v>40235</v>
      </c>
      <c r="B171" s="141" t="s">
        <v>246</v>
      </c>
      <c r="C171" s="104" t="s">
        <v>6</v>
      </c>
      <c r="D171" s="575">
        <f t="shared" si="2"/>
        <v>716.04</v>
      </c>
      <c r="H171" s="105">
        <v>707.55</v>
      </c>
      <c r="K171" s="570" t="s">
        <v>5368</v>
      </c>
      <c r="L171" s="571">
        <f>IFERROR(VLOOKUP(K171,REAJUSTE!A:T,20,FALSE),"")</f>
        <v>1.012</v>
      </c>
    </row>
    <row r="172" spans="1:12" ht="30" x14ac:dyDescent="0.25">
      <c r="A172" s="141">
        <v>40237</v>
      </c>
      <c r="B172" s="141" t="s">
        <v>18</v>
      </c>
      <c r="C172" s="104" t="s">
        <v>6</v>
      </c>
      <c r="D172" s="575">
        <f t="shared" si="2"/>
        <v>738.65</v>
      </c>
      <c r="H172" s="105">
        <v>729.9</v>
      </c>
      <c r="K172" s="570" t="s">
        <v>5368</v>
      </c>
      <c r="L172" s="571">
        <f>IFERROR(VLOOKUP(K172,REAJUSTE!A:T,20,FALSE),"")</f>
        <v>1.012</v>
      </c>
    </row>
    <row r="173" spans="1:12" ht="45" x14ac:dyDescent="0.25">
      <c r="A173" s="141">
        <v>40238</v>
      </c>
      <c r="B173" s="141" t="s">
        <v>247</v>
      </c>
      <c r="C173" s="104" t="s">
        <v>5</v>
      </c>
      <c r="D173" s="575">
        <f t="shared" si="2"/>
        <v>85.04</v>
      </c>
      <c r="H173" s="105">
        <v>84.04</v>
      </c>
      <c r="K173" s="570" t="s">
        <v>5368</v>
      </c>
      <c r="L173" s="571">
        <f>IFERROR(VLOOKUP(K173,REAJUSTE!A:T,20,FALSE),"")</f>
        <v>1.012</v>
      </c>
    </row>
    <row r="174" spans="1:12" ht="45" x14ac:dyDescent="0.25">
      <c r="A174" s="141">
        <v>40239</v>
      </c>
      <c r="B174" s="141" t="s">
        <v>266</v>
      </c>
      <c r="C174" s="104" t="s">
        <v>6</v>
      </c>
      <c r="D174" s="575">
        <f t="shared" si="2"/>
        <v>707.79</v>
      </c>
      <c r="H174" s="105">
        <v>699.4</v>
      </c>
      <c r="K174" s="570" t="s">
        <v>5368</v>
      </c>
      <c r="L174" s="571">
        <f>IFERROR(VLOOKUP(K174,REAJUSTE!A:T,20,FALSE),"")</f>
        <v>1.012</v>
      </c>
    </row>
    <row r="175" spans="1:12" ht="45" x14ac:dyDescent="0.25">
      <c r="A175" s="141">
        <v>40240</v>
      </c>
      <c r="B175" s="141" t="s">
        <v>625</v>
      </c>
      <c r="C175" s="104" t="s">
        <v>6</v>
      </c>
      <c r="D175" s="575">
        <f t="shared" si="2"/>
        <v>732.23</v>
      </c>
      <c r="H175" s="105">
        <v>723.55</v>
      </c>
      <c r="K175" s="570" t="s">
        <v>5368</v>
      </c>
      <c r="L175" s="571">
        <f>IFERROR(VLOOKUP(K175,REAJUSTE!A:T,20,FALSE),"")</f>
        <v>1.012</v>
      </c>
    </row>
    <row r="176" spans="1:12" ht="30" x14ac:dyDescent="0.25">
      <c r="A176" s="141">
        <v>40243</v>
      </c>
      <c r="B176" s="141" t="s">
        <v>19</v>
      </c>
      <c r="C176" s="104" t="s">
        <v>20</v>
      </c>
      <c r="D176" s="575">
        <f t="shared" si="2"/>
        <v>11.45</v>
      </c>
      <c r="H176" s="105">
        <v>11.32</v>
      </c>
      <c r="K176" s="570" t="s">
        <v>5368</v>
      </c>
      <c r="L176" s="571">
        <f>IFERROR(VLOOKUP(K176,REAJUSTE!A:T,20,FALSE),"")</f>
        <v>1.012</v>
      </c>
    </row>
    <row r="177" spans="1:12" ht="45" x14ac:dyDescent="0.25">
      <c r="A177" s="141">
        <v>40245</v>
      </c>
      <c r="B177" s="141" t="s">
        <v>626</v>
      </c>
      <c r="C177" s="104" t="s">
        <v>20</v>
      </c>
      <c r="D177" s="575">
        <f t="shared" si="2"/>
        <v>12.4</v>
      </c>
      <c r="H177" s="105">
        <v>12.26</v>
      </c>
      <c r="K177" s="570" t="s">
        <v>5368</v>
      </c>
      <c r="L177" s="571">
        <f>IFERROR(VLOOKUP(K177,REAJUSTE!A:T,20,FALSE),"")</f>
        <v>1.012</v>
      </c>
    </row>
    <row r="178" spans="1:12" ht="30" x14ac:dyDescent="0.25">
      <c r="A178" s="141">
        <v>40246</v>
      </c>
      <c r="B178" s="141" t="s">
        <v>21</v>
      </c>
      <c r="C178" s="104" t="s">
        <v>20</v>
      </c>
      <c r="D178" s="575">
        <f t="shared" si="2"/>
        <v>12.22</v>
      </c>
      <c r="H178" s="105">
        <v>12.08</v>
      </c>
      <c r="K178" s="570" t="s">
        <v>5368</v>
      </c>
      <c r="L178" s="571">
        <f>IFERROR(VLOOKUP(K178,REAJUSTE!A:T,20,FALSE),"")</f>
        <v>1.012</v>
      </c>
    </row>
    <row r="179" spans="1:12" ht="45" x14ac:dyDescent="0.25">
      <c r="A179" s="141">
        <v>40249</v>
      </c>
      <c r="B179" s="141" t="s">
        <v>627</v>
      </c>
      <c r="C179" s="104" t="s">
        <v>5</v>
      </c>
      <c r="D179" s="575">
        <f t="shared" si="2"/>
        <v>125.54</v>
      </c>
      <c r="H179" s="105">
        <v>124.06</v>
      </c>
      <c r="K179" s="570" t="s">
        <v>5368</v>
      </c>
      <c r="L179" s="571">
        <f>IFERROR(VLOOKUP(K179,REAJUSTE!A:T,20,FALSE),"")</f>
        <v>1.012</v>
      </c>
    </row>
    <row r="180" spans="1:12" ht="45" x14ac:dyDescent="0.25">
      <c r="A180" s="141">
        <v>40250</v>
      </c>
      <c r="B180" s="141" t="s">
        <v>628</v>
      </c>
      <c r="C180" s="104" t="s">
        <v>5</v>
      </c>
      <c r="D180" s="575">
        <f t="shared" si="2"/>
        <v>99.62</v>
      </c>
      <c r="H180" s="105">
        <v>98.44</v>
      </c>
      <c r="K180" s="570" t="s">
        <v>5368</v>
      </c>
      <c r="L180" s="571">
        <f>IFERROR(VLOOKUP(K180,REAJUSTE!A:T,20,FALSE),"")</f>
        <v>1.012</v>
      </c>
    </row>
    <row r="181" spans="1:12" ht="45" x14ac:dyDescent="0.25">
      <c r="A181" s="141">
        <v>40253</v>
      </c>
      <c r="B181" s="141" t="s">
        <v>629</v>
      </c>
      <c r="C181" s="104" t="s">
        <v>6</v>
      </c>
      <c r="D181" s="575">
        <f t="shared" si="2"/>
        <v>751.25</v>
      </c>
      <c r="H181" s="105">
        <v>742.35</v>
      </c>
      <c r="K181" s="570" t="s">
        <v>5368</v>
      </c>
      <c r="L181" s="571">
        <f>IFERROR(VLOOKUP(K181,REAJUSTE!A:T,20,FALSE),"")</f>
        <v>1.012</v>
      </c>
    </row>
    <row r="182" spans="1:12" x14ac:dyDescent="0.25">
      <c r="A182" s="140">
        <v>403</v>
      </c>
      <c r="B182" s="140" t="s">
        <v>22</v>
      </c>
      <c r="C182" s="104"/>
      <c r="D182" s="575">
        <f t="shared" si="2"/>
        <v>0</v>
      </c>
      <c r="H182" s="105"/>
      <c r="K182" s="570" t="s">
        <v>5368</v>
      </c>
      <c r="L182" s="571">
        <f>IFERROR(VLOOKUP(K182,REAJUSTE!A:T,20,FALSE),"")</f>
        <v>1.012</v>
      </c>
    </row>
    <row r="183" spans="1:12" ht="30" x14ac:dyDescent="0.25">
      <c r="A183" s="141">
        <v>40315</v>
      </c>
      <c r="B183" s="141" t="s">
        <v>624</v>
      </c>
      <c r="C183" s="104" t="s">
        <v>6</v>
      </c>
      <c r="D183" s="575">
        <f t="shared" si="2"/>
        <v>873.62</v>
      </c>
      <c r="H183" s="105">
        <v>863.27</v>
      </c>
      <c r="K183" s="570" t="s">
        <v>5368</v>
      </c>
      <c r="L183" s="571">
        <f>IFERROR(VLOOKUP(K183,REAJUSTE!A:T,20,FALSE),"")</f>
        <v>1.012</v>
      </c>
    </row>
    <row r="184" spans="1:12" ht="30" x14ac:dyDescent="0.25">
      <c r="A184" s="141">
        <v>40320</v>
      </c>
      <c r="B184" s="141" t="s">
        <v>315</v>
      </c>
      <c r="C184" s="104" t="s">
        <v>6</v>
      </c>
      <c r="D184" s="575">
        <f t="shared" si="2"/>
        <v>809.08</v>
      </c>
      <c r="H184" s="105">
        <v>799.49</v>
      </c>
      <c r="K184" s="570" t="s">
        <v>5368</v>
      </c>
      <c r="L184" s="571">
        <f>IFERROR(VLOOKUP(K184,REAJUSTE!A:T,20,FALSE),"")</f>
        <v>1.012</v>
      </c>
    </row>
    <row r="185" spans="1:12" ht="30" x14ac:dyDescent="0.25">
      <c r="A185" s="141">
        <v>40322</v>
      </c>
      <c r="B185" s="141" t="s">
        <v>246</v>
      </c>
      <c r="C185" s="104" t="s">
        <v>6</v>
      </c>
      <c r="D185" s="575">
        <f t="shared" si="2"/>
        <v>829.78</v>
      </c>
      <c r="H185" s="105">
        <v>819.95</v>
      </c>
      <c r="K185" s="570" t="s">
        <v>5368</v>
      </c>
      <c r="L185" s="571">
        <f>IFERROR(VLOOKUP(K185,REAJUSTE!A:T,20,FALSE),"")</f>
        <v>1.012</v>
      </c>
    </row>
    <row r="186" spans="1:12" ht="30" x14ac:dyDescent="0.25">
      <c r="A186" s="141">
        <v>40324</v>
      </c>
      <c r="B186" s="141" t="s">
        <v>18</v>
      </c>
      <c r="C186" s="104" t="s">
        <v>6</v>
      </c>
      <c r="D186" s="575">
        <f t="shared" si="2"/>
        <v>852.4</v>
      </c>
      <c r="H186" s="105">
        <v>842.3</v>
      </c>
      <c r="K186" s="570" t="s">
        <v>5368</v>
      </c>
      <c r="L186" s="571">
        <f>IFERROR(VLOOKUP(K186,REAJUSTE!A:T,20,FALSE),"")</f>
        <v>1.012</v>
      </c>
    </row>
    <row r="187" spans="1:12" ht="30" x14ac:dyDescent="0.25">
      <c r="A187" s="141">
        <v>40328</v>
      </c>
      <c r="B187" s="141" t="s">
        <v>19</v>
      </c>
      <c r="C187" s="104" t="s">
        <v>20</v>
      </c>
      <c r="D187" s="575">
        <f t="shared" si="2"/>
        <v>11.45</v>
      </c>
      <c r="H187" s="105">
        <v>11.32</v>
      </c>
      <c r="K187" s="570" t="s">
        <v>5368</v>
      </c>
      <c r="L187" s="571">
        <f>IFERROR(VLOOKUP(K187,REAJUSTE!A:T,20,FALSE),"")</f>
        <v>1.012</v>
      </c>
    </row>
    <row r="188" spans="1:12" ht="45" x14ac:dyDescent="0.25">
      <c r="A188" s="141">
        <v>40329</v>
      </c>
      <c r="B188" s="141" t="s">
        <v>630</v>
      </c>
      <c r="C188" s="104" t="s">
        <v>6</v>
      </c>
      <c r="D188" s="575">
        <f t="shared" si="2"/>
        <v>646.89</v>
      </c>
      <c r="H188" s="105">
        <v>639.22</v>
      </c>
      <c r="K188" s="570" t="s">
        <v>5368</v>
      </c>
      <c r="L188" s="571">
        <f>IFERROR(VLOOKUP(K188,REAJUSTE!A:T,20,FALSE),"")</f>
        <v>1.012</v>
      </c>
    </row>
    <row r="189" spans="1:12" ht="45" x14ac:dyDescent="0.25">
      <c r="A189" s="141">
        <v>40330</v>
      </c>
      <c r="B189" s="141" t="s">
        <v>631</v>
      </c>
      <c r="C189" s="104" t="s">
        <v>6</v>
      </c>
      <c r="D189" s="575">
        <f t="shared" si="2"/>
        <v>672.72</v>
      </c>
      <c r="H189" s="105">
        <v>664.75</v>
      </c>
      <c r="K189" s="570" t="s">
        <v>5368</v>
      </c>
      <c r="L189" s="571">
        <f>IFERROR(VLOOKUP(K189,REAJUSTE!A:T,20,FALSE),"")</f>
        <v>1.012</v>
      </c>
    </row>
    <row r="190" spans="1:12" ht="45" x14ac:dyDescent="0.25">
      <c r="A190" s="141">
        <v>40331</v>
      </c>
      <c r="B190" s="141" t="s">
        <v>632</v>
      </c>
      <c r="C190" s="104" t="s">
        <v>6</v>
      </c>
      <c r="D190" s="575">
        <f t="shared" si="2"/>
        <v>692.83</v>
      </c>
      <c r="H190" s="105">
        <v>684.62</v>
      </c>
      <c r="K190" s="570" t="s">
        <v>5368</v>
      </c>
      <c r="L190" s="571">
        <f>IFERROR(VLOOKUP(K190,REAJUSTE!A:T,20,FALSE),"")</f>
        <v>1.012</v>
      </c>
    </row>
    <row r="191" spans="1:12" ht="30" x14ac:dyDescent="0.25">
      <c r="A191" s="141">
        <v>40332</v>
      </c>
      <c r="B191" s="141" t="s">
        <v>267</v>
      </c>
      <c r="C191" s="104" t="s">
        <v>20</v>
      </c>
      <c r="D191" s="575">
        <f t="shared" si="2"/>
        <v>12.4</v>
      </c>
      <c r="H191" s="105">
        <v>12.26</v>
      </c>
      <c r="K191" s="570" t="s">
        <v>5368</v>
      </c>
      <c r="L191" s="571">
        <f>IFERROR(VLOOKUP(K191,REAJUSTE!A:T,20,FALSE),"")</f>
        <v>1.012</v>
      </c>
    </row>
    <row r="192" spans="1:12" ht="30" x14ac:dyDescent="0.25">
      <c r="A192" s="141">
        <v>40333</v>
      </c>
      <c r="B192" s="141" t="s">
        <v>21</v>
      </c>
      <c r="C192" s="104" t="s">
        <v>20</v>
      </c>
      <c r="D192" s="575">
        <f t="shared" si="2"/>
        <v>12.22</v>
      </c>
      <c r="H192" s="105">
        <v>12.08</v>
      </c>
      <c r="K192" s="570" t="s">
        <v>5368</v>
      </c>
      <c r="L192" s="571">
        <f>IFERROR(VLOOKUP(K192,REAJUSTE!A:T,20,FALSE),"")</f>
        <v>1.012</v>
      </c>
    </row>
    <row r="193" spans="1:12" ht="60" x14ac:dyDescent="0.25">
      <c r="A193" s="141">
        <v>40337</v>
      </c>
      <c r="B193" s="141" t="s">
        <v>633</v>
      </c>
      <c r="C193" s="104" t="s">
        <v>5</v>
      </c>
      <c r="D193" s="575">
        <f t="shared" si="2"/>
        <v>103.49</v>
      </c>
      <c r="H193" s="105">
        <v>102.27</v>
      </c>
      <c r="K193" s="570" t="s">
        <v>5368</v>
      </c>
      <c r="L193" s="571">
        <f>IFERROR(VLOOKUP(K193,REAJUSTE!A:T,20,FALSE),"")</f>
        <v>1.012</v>
      </c>
    </row>
    <row r="194" spans="1:12" ht="75" x14ac:dyDescent="0.25">
      <c r="A194" s="141">
        <v>40339</v>
      </c>
      <c r="B194" s="141" t="s">
        <v>23</v>
      </c>
      <c r="C194" s="104" t="s">
        <v>5</v>
      </c>
      <c r="D194" s="575">
        <f t="shared" si="2"/>
        <v>122.91</v>
      </c>
      <c r="H194" s="105">
        <v>121.46</v>
      </c>
      <c r="K194" s="570" t="s">
        <v>5368</v>
      </c>
      <c r="L194" s="571">
        <f>IFERROR(VLOOKUP(K194,REAJUSTE!A:T,20,FALSE),"")</f>
        <v>1.012</v>
      </c>
    </row>
    <row r="195" spans="1:12" x14ac:dyDescent="0.25">
      <c r="A195" s="140">
        <v>404</v>
      </c>
      <c r="B195" s="140" t="s">
        <v>634</v>
      </c>
      <c r="C195" s="104"/>
      <c r="D195" s="575">
        <f t="shared" si="2"/>
        <v>0</v>
      </c>
      <c r="H195" s="105"/>
      <c r="K195" s="570" t="s">
        <v>5368</v>
      </c>
      <c r="L195" s="571">
        <f>IFERROR(VLOOKUP(K195,REAJUSTE!A:T,20,FALSE),"")</f>
        <v>1.012</v>
      </c>
    </row>
    <row r="196" spans="1:12" ht="30" x14ac:dyDescent="0.25">
      <c r="A196" s="141">
        <v>40405</v>
      </c>
      <c r="B196" s="141" t="s">
        <v>635</v>
      </c>
      <c r="C196" s="104" t="s">
        <v>5</v>
      </c>
      <c r="D196" s="575">
        <f t="shared" si="2"/>
        <v>111.28</v>
      </c>
      <c r="H196" s="105">
        <v>109.97</v>
      </c>
      <c r="K196" s="570" t="s">
        <v>5368</v>
      </c>
      <c r="L196" s="571">
        <f>IFERROR(VLOOKUP(K196,REAJUSTE!A:T,20,FALSE),"")</f>
        <v>1.012</v>
      </c>
    </row>
    <row r="197" spans="1:12" x14ac:dyDescent="0.25">
      <c r="A197" s="140">
        <v>406</v>
      </c>
      <c r="B197" s="140" t="s">
        <v>636</v>
      </c>
      <c r="C197" s="104"/>
      <c r="D197" s="575">
        <f t="shared" si="2"/>
        <v>0</v>
      </c>
      <c r="H197" s="105"/>
      <c r="K197" s="570" t="s">
        <v>5368</v>
      </c>
      <c r="L197" s="571">
        <f>IFERROR(VLOOKUP(K197,REAJUSTE!A:T,20,FALSE),"")</f>
        <v>1.012</v>
      </c>
    </row>
    <row r="198" spans="1:12" ht="60" x14ac:dyDescent="0.25">
      <c r="A198" s="141">
        <v>40601</v>
      </c>
      <c r="B198" s="141" t="s">
        <v>17664</v>
      </c>
      <c r="C198" s="104" t="s">
        <v>5</v>
      </c>
      <c r="D198" s="575">
        <f t="shared" si="2"/>
        <v>117.13</v>
      </c>
      <c r="H198" s="105">
        <v>115.75</v>
      </c>
      <c r="K198" s="570" t="s">
        <v>5368</v>
      </c>
      <c r="L198" s="571">
        <f>IFERROR(VLOOKUP(K198,REAJUSTE!A:T,20,FALSE),"")</f>
        <v>1.012</v>
      </c>
    </row>
    <row r="199" spans="1:12" ht="60" x14ac:dyDescent="0.25">
      <c r="A199" s="141">
        <v>40602</v>
      </c>
      <c r="B199" s="141" t="s">
        <v>17665</v>
      </c>
      <c r="C199" s="104" t="s">
        <v>5</v>
      </c>
      <c r="D199" s="575">
        <f t="shared" si="2"/>
        <v>138.86000000000001</v>
      </c>
      <c r="H199" s="105">
        <v>137.22</v>
      </c>
      <c r="K199" s="570" t="s">
        <v>5368</v>
      </c>
      <c r="L199" s="571">
        <f>IFERROR(VLOOKUP(K199,REAJUSTE!A:T,20,FALSE),"")</f>
        <v>1.012</v>
      </c>
    </row>
    <row r="200" spans="1:12" x14ac:dyDescent="0.25">
      <c r="A200" s="140">
        <v>407</v>
      </c>
      <c r="B200" s="140" t="s">
        <v>24</v>
      </c>
      <c r="C200" s="104"/>
      <c r="D200" s="575">
        <f t="shared" si="2"/>
        <v>0</v>
      </c>
      <c r="H200" s="105"/>
      <c r="K200" s="570" t="s">
        <v>5368</v>
      </c>
      <c r="L200" s="571">
        <f>IFERROR(VLOOKUP(K200,REAJUSTE!A:T,20,FALSE),"")</f>
        <v>1.012</v>
      </c>
    </row>
    <row r="201" spans="1:12" ht="45" x14ac:dyDescent="0.25">
      <c r="A201" s="141">
        <v>40705</v>
      </c>
      <c r="B201" s="141" t="s">
        <v>637</v>
      </c>
      <c r="C201" s="104" t="s">
        <v>7</v>
      </c>
      <c r="D201" s="575">
        <f t="shared" si="2"/>
        <v>71.72</v>
      </c>
      <c r="H201" s="105">
        <v>70.87</v>
      </c>
      <c r="K201" s="570" t="s">
        <v>5368</v>
      </c>
      <c r="L201" s="571">
        <f>IFERROR(VLOOKUP(K201,REAJUSTE!A:T,20,FALSE),"")</f>
        <v>1.012</v>
      </c>
    </row>
    <row r="202" spans="1:12" x14ac:dyDescent="0.25">
      <c r="A202" s="140">
        <v>408</v>
      </c>
      <c r="B202" s="140" t="s">
        <v>638</v>
      </c>
      <c r="C202" s="104"/>
      <c r="D202" s="575">
        <f t="shared" si="2"/>
        <v>0</v>
      </c>
      <c r="H202" s="105"/>
      <c r="K202" s="570" t="s">
        <v>5368</v>
      </c>
      <c r="L202" s="571">
        <f>IFERROR(VLOOKUP(K202,REAJUSTE!A:T,20,FALSE),"")</f>
        <v>1.012</v>
      </c>
    </row>
    <row r="203" spans="1:12" ht="30" x14ac:dyDescent="0.25">
      <c r="A203" s="141">
        <v>40801</v>
      </c>
      <c r="B203" s="141" t="s">
        <v>639</v>
      </c>
      <c r="C203" s="104" t="s">
        <v>6</v>
      </c>
      <c r="D203" s="575">
        <f t="shared" si="2"/>
        <v>3025.08</v>
      </c>
      <c r="H203" s="142">
        <v>2989.21</v>
      </c>
      <c r="K203" s="570" t="s">
        <v>5368</v>
      </c>
      <c r="L203" s="571">
        <f>IFERROR(VLOOKUP(K203,REAJUSTE!A:T,20,FALSE),"")</f>
        <v>1.012</v>
      </c>
    </row>
    <row r="204" spans="1:12" ht="30" x14ac:dyDescent="0.25">
      <c r="A204" s="141">
        <v>40802</v>
      </c>
      <c r="B204" s="141" t="s">
        <v>640</v>
      </c>
      <c r="C204" s="104" t="s">
        <v>5</v>
      </c>
      <c r="D204" s="575">
        <f t="shared" si="2"/>
        <v>151.24</v>
      </c>
      <c r="H204" s="105">
        <v>149.44999999999999</v>
      </c>
      <c r="K204" s="570" t="s">
        <v>5368</v>
      </c>
      <c r="L204" s="571">
        <f>IFERROR(VLOOKUP(K204,REAJUSTE!A:T,20,FALSE),"")</f>
        <v>1.012</v>
      </c>
    </row>
    <row r="205" spans="1:12" ht="30" x14ac:dyDescent="0.25">
      <c r="A205" s="141">
        <v>40803</v>
      </c>
      <c r="B205" s="141" t="s">
        <v>641</v>
      </c>
      <c r="C205" s="104" t="s">
        <v>5</v>
      </c>
      <c r="D205" s="575">
        <f t="shared" si="2"/>
        <v>89.66</v>
      </c>
      <c r="H205" s="105">
        <v>88.6</v>
      </c>
      <c r="K205" s="570" t="s">
        <v>5368</v>
      </c>
      <c r="L205" s="571">
        <f>IFERROR(VLOOKUP(K205,REAJUSTE!A:T,20,FALSE),"")</f>
        <v>1.012</v>
      </c>
    </row>
    <row r="206" spans="1:12" ht="45" x14ac:dyDescent="0.25">
      <c r="A206" s="141">
        <v>40806</v>
      </c>
      <c r="B206" s="141" t="s">
        <v>642</v>
      </c>
      <c r="C206" s="104" t="s">
        <v>5</v>
      </c>
      <c r="D206" s="575">
        <f t="shared" si="2"/>
        <v>26.89</v>
      </c>
      <c r="H206" s="105">
        <v>26.58</v>
      </c>
      <c r="K206" s="570" t="s">
        <v>5368</v>
      </c>
      <c r="L206" s="571">
        <f>IFERROR(VLOOKUP(K206,REAJUSTE!A:T,20,FALSE),"")</f>
        <v>1.012</v>
      </c>
    </row>
    <row r="207" spans="1:12" ht="30" x14ac:dyDescent="0.25">
      <c r="A207" s="141">
        <v>40807</v>
      </c>
      <c r="B207" s="141" t="s">
        <v>643</v>
      </c>
      <c r="C207" s="104" t="s">
        <v>5</v>
      </c>
      <c r="D207" s="575">
        <f t="shared" si="2"/>
        <v>84.73</v>
      </c>
      <c r="H207" s="105">
        <v>83.73</v>
      </c>
      <c r="K207" s="570" t="s">
        <v>5368</v>
      </c>
      <c r="L207" s="571">
        <f>IFERROR(VLOOKUP(K207,REAJUSTE!A:T,20,FALSE),"")</f>
        <v>1.012</v>
      </c>
    </row>
    <row r="208" spans="1:12" x14ac:dyDescent="0.25">
      <c r="A208" s="141">
        <v>40808</v>
      </c>
      <c r="B208" s="141" t="s">
        <v>644</v>
      </c>
      <c r="C208" s="104" t="s">
        <v>20</v>
      </c>
      <c r="D208" s="575">
        <f t="shared" ref="D208:D271" si="3">TRUNC(H208*L208,2)</f>
        <v>5.22</v>
      </c>
      <c r="H208" s="105">
        <v>5.16</v>
      </c>
      <c r="K208" s="570" t="s">
        <v>5368</v>
      </c>
      <c r="L208" s="571">
        <f>IFERROR(VLOOKUP(K208,REAJUSTE!A:T,20,FALSE),"")</f>
        <v>1.012</v>
      </c>
    </row>
    <row r="209" spans="1:12" ht="45" x14ac:dyDescent="0.25">
      <c r="A209" s="141">
        <v>40809</v>
      </c>
      <c r="B209" s="141" t="s">
        <v>645</v>
      </c>
      <c r="C209" s="104" t="s">
        <v>5</v>
      </c>
      <c r="D209" s="575">
        <f t="shared" si="3"/>
        <v>458.61</v>
      </c>
      <c r="H209" s="105">
        <v>453.18</v>
      </c>
      <c r="K209" s="570" t="s">
        <v>5368</v>
      </c>
      <c r="L209" s="571">
        <f>IFERROR(VLOOKUP(K209,REAJUSTE!A:T,20,FALSE),"")</f>
        <v>1.012</v>
      </c>
    </row>
    <row r="210" spans="1:12" ht="30" x14ac:dyDescent="0.25">
      <c r="A210" s="141">
        <v>40810</v>
      </c>
      <c r="B210" s="141" t="s">
        <v>646</v>
      </c>
      <c r="C210" s="104" t="s">
        <v>6</v>
      </c>
      <c r="D210" s="575">
        <f t="shared" si="3"/>
        <v>8655.85</v>
      </c>
      <c r="H210" s="142">
        <v>8553.2199999999993</v>
      </c>
      <c r="K210" s="570" t="s">
        <v>5368</v>
      </c>
      <c r="L210" s="571">
        <f>IFERROR(VLOOKUP(K210,REAJUSTE!A:T,20,FALSE),"")</f>
        <v>1.012</v>
      </c>
    </row>
    <row r="211" spans="1:12" ht="30" x14ac:dyDescent="0.25">
      <c r="A211" s="141">
        <v>40813</v>
      </c>
      <c r="B211" s="141" t="s">
        <v>647</v>
      </c>
      <c r="C211" s="104" t="s">
        <v>5</v>
      </c>
      <c r="D211" s="575">
        <f t="shared" si="3"/>
        <v>82.29</v>
      </c>
      <c r="H211" s="105">
        <v>81.319999999999993</v>
      </c>
      <c r="K211" s="570" t="s">
        <v>5368</v>
      </c>
      <c r="L211" s="571">
        <f>IFERROR(VLOOKUP(K211,REAJUSTE!A:T,20,FALSE),"")</f>
        <v>1.012</v>
      </c>
    </row>
    <row r="212" spans="1:12" ht="30" x14ac:dyDescent="0.25">
      <c r="A212" s="141">
        <v>40816</v>
      </c>
      <c r="B212" s="141" t="s">
        <v>648</v>
      </c>
      <c r="C212" s="104" t="s">
        <v>5</v>
      </c>
      <c r="D212" s="575">
        <f t="shared" si="3"/>
        <v>15.24</v>
      </c>
      <c r="H212" s="105">
        <v>15.06</v>
      </c>
      <c r="K212" s="570" t="s">
        <v>5368</v>
      </c>
      <c r="L212" s="571">
        <f>IFERROR(VLOOKUP(K212,REAJUSTE!A:T,20,FALSE),"")</f>
        <v>1.012</v>
      </c>
    </row>
    <row r="213" spans="1:12" ht="60" x14ac:dyDescent="0.25">
      <c r="A213" s="141">
        <v>40817</v>
      </c>
      <c r="B213" s="141" t="s">
        <v>649</v>
      </c>
      <c r="C213" s="104" t="s">
        <v>6</v>
      </c>
      <c r="D213" s="575">
        <f t="shared" si="3"/>
        <v>4143.58</v>
      </c>
      <c r="H213" s="142">
        <v>4094.45</v>
      </c>
      <c r="K213" s="570" t="s">
        <v>5368</v>
      </c>
      <c r="L213" s="571">
        <f>IFERROR(VLOOKUP(K213,REAJUSTE!A:T,20,FALSE),"")</f>
        <v>1.012</v>
      </c>
    </row>
    <row r="214" spans="1:12" ht="30" x14ac:dyDescent="0.25">
      <c r="A214" s="141">
        <v>40818</v>
      </c>
      <c r="B214" s="141" t="s">
        <v>650</v>
      </c>
      <c r="C214" s="104" t="s">
        <v>5</v>
      </c>
      <c r="D214" s="575">
        <f t="shared" si="3"/>
        <v>73.08</v>
      </c>
      <c r="H214" s="105">
        <v>72.22</v>
      </c>
      <c r="K214" s="570" t="s">
        <v>5368</v>
      </c>
      <c r="L214" s="571">
        <f>IFERROR(VLOOKUP(K214,REAJUSTE!A:T,20,FALSE),"")</f>
        <v>1.012</v>
      </c>
    </row>
    <row r="215" spans="1:12" ht="60" x14ac:dyDescent="0.25">
      <c r="A215" s="140">
        <v>409</v>
      </c>
      <c r="B215" s="140" t="s">
        <v>651</v>
      </c>
      <c r="C215" s="104"/>
      <c r="D215" s="575">
        <f t="shared" si="3"/>
        <v>0</v>
      </c>
      <c r="H215" s="105"/>
      <c r="K215" s="570" t="s">
        <v>5368</v>
      </c>
      <c r="L215" s="571">
        <f>IFERROR(VLOOKUP(K215,REAJUSTE!A:T,20,FALSE),"")</f>
        <v>1.012</v>
      </c>
    </row>
    <row r="216" spans="1:12" ht="60" x14ac:dyDescent="0.25">
      <c r="A216" s="141">
        <v>40901</v>
      </c>
      <c r="B216" s="141" t="s">
        <v>652</v>
      </c>
      <c r="C216" s="104" t="s">
        <v>7</v>
      </c>
      <c r="D216" s="575">
        <f t="shared" si="3"/>
        <v>593.41</v>
      </c>
      <c r="H216" s="105">
        <v>586.38</v>
      </c>
      <c r="K216" s="570" t="s">
        <v>5368</v>
      </c>
      <c r="L216" s="571">
        <f>IFERROR(VLOOKUP(K216,REAJUSTE!A:T,20,FALSE),"")</f>
        <v>1.012</v>
      </c>
    </row>
    <row r="217" spans="1:12" ht="60" x14ac:dyDescent="0.25">
      <c r="A217" s="141">
        <v>40902</v>
      </c>
      <c r="B217" s="141" t="s">
        <v>653</v>
      </c>
      <c r="C217" s="104" t="s">
        <v>7</v>
      </c>
      <c r="D217" s="575">
        <f t="shared" si="3"/>
        <v>991.83</v>
      </c>
      <c r="H217" s="105">
        <v>980.07</v>
      </c>
      <c r="K217" s="570" t="s">
        <v>5368</v>
      </c>
      <c r="L217" s="571">
        <f>IFERROR(VLOOKUP(K217,REAJUSTE!A:T,20,FALSE),"")</f>
        <v>1.012</v>
      </c>
    </row>
    <row r="218" spans="1:12" ht="60" x14ac:dyDescent="0.25">
      <c r="A218" s="141">
        <v>40903</v>
      </c>
      <c r="B218" s="141" t="s">
        <v>654</v>
      </c>
      <c r="C218" s="104" t="s">
        <v>7</v>
      </c>
      <c r="D218" s="575">
        <f t="shared" si="3"/>
        <v>1433.38</v>
      </c>
      <c r="H218" s="142">
        <v>1416.39</v>
      </c>
      <c r="K218" s="570" t="s">
        <v>5368</v>
      </c>
      <c r="L218" s="571">
        <f>IFERROR(VLOOKUP(K218,REAJUSTE!A:T,20,FALSE),"")</f>
        <v>1.012</v>
      </c>
    </row>
    <row r="219" spans="1:12" ht="60" x14ac:dyDescent="0.25">
      <c r="A219" s="141">
        <v>40904</v>
      </c>
      <c r="B219" s="141" t="s">
        <v>655</v>
      </c>
      <c r="C219" s="104" t="s">
        <v>7</v>
      </c>
      <c r="D219" s="575">
        <f t="shared" si="3"/>
        <v>1926.98</v>
      </c>
      <c r="H219" s="142">
        <v>1904.14</v>
      </c>
      <c r="K219" s="570" t="s">
        <v>5368</v>
      </c>
      <c r="L219" s="571">
        <f>IFERROR(VLOOKUP(K219,REAJUSTE!A:T,20,FALSE),"")</f>
        <v>1.012</v>
      </c>
    </row>
    <row r="220" spans="1:12" x14ac:dyDescent="0.25">
      <c r="A220" s="140">
        <v>5</v>
      </c>
      <c r="B220" s="140" t="s">
        <v>25</v>
      </c>
      <c r="C220" s="104"/>
      <c r="D220" s="575">
        <f t="shared" si="3"/>
        <v>0</v>
      </c>
      <c r="H220" s="105"/>
      <c r="K220" s="570" t="s">
        <v>5368</v>
      </c>
      <c r="L220" s="571">
        <f>IFERROR(VLOOKUP(K220,REAJUSTE!A:T,20,FALSE),"")</f>
        <v>1.012</v>
      </c>
    </row>
    <row r="221" spans="1:12" x14ac:dyDescent="0.25">
      <c r="A221" s="140">
        <v>501</v>
      </c>
      <c r="B221" s="140" t="s">
        <v>656</v>
      </c>
      <c r="C221" s="104"/>
      <c r="D221" s="575">
        <f t="shared" si="3"/>
        <v>0</v>
      </c>
      <c r="H221" s="105"/>
      <c r="K221" s="570" t="s">
        <v>5368</v>
      </c>
      <c r="L221" s="571">
        <f>IFERROR(VLOOKUP(K221,REAJUSTE!A:T,20,FALSE),"")</f>
        <v>1.012</v>
      </c>
    </row>
    <row r="222" spans="1:12" ht="45" x14ac:dyDescent="0.25">
      <c r="A222" s="141">
        <v>50112</v>
      </c>
      <c r="B222" s="141" t="s">
        <v>657</v>
      </c>
      <c r="C222" s="104" t="s">
        <v>5</v>
      </c>
      <c r="D222" s="575">
        <f t="shared" si="3"/>
        <v>192.46</v>
      </c>
      <c r="H222" s="105">
        <v>190.18</v>
      </c>
      <c r="K222" s="570" t="s">
        <v>5368</v>
      </c>
      <c r="L222" s="571">
        <f>IFERROR(VLOOKUP(K222,REAJUSTE!A:T,20,FALSE),"")</f>
        <v>1.012</v>
      </c>
    </row>
    <row r="223" spans="1:12" ht="30" x14ac:dyDescent="0.25">
      <c r="A223" s="141">
        <v>50115</v>
      </c>
      <c r="B223" s="141" t="s">
        <v>658</v>
      </c>
      <c r="C223" s="104" t="s">
        <v>6</v>
      </c>
      <c r="D223" s="575">
        <f t="shared" si="3"/>
        <v>600.57000000000005</v>
      </c>
      <c r="H223" s="105">
        <v>593.45000000000005</v>
      </c>
      <c r="K223" s="570" t="s">
        <v>5368</v>
      </c>
      <c r="L223" s="571">
        <f>IFERROR(VLOOKUP(K223,REAJUSTE!A:T,20,FALSE),"")</f>
        <v>1.012</v>
      </c>
    </row>
    <row r="224" spans="1:12" ht="60" x14ac:dyDescent="0.25">
      <c r="A224" s="141">
        <v>50122</v>
      </c>
      <c r="B224" s="141" t="s">
        <v>659</v>
      </c>
      <c r="C224" s="104" t="s">
        <v>5</v>
      </c>
      <c r="D224" s="575">
        <f t="shared" si="3"/>
        <v>228.41</v>
      </c>
      <c r="H224" s="105">
        <v>225.71</v>
      </c>
      <c r="K224" s="570" t="s">
        <v>5368</v>
      </c>
      <c r="L224" s="571">
        <f>IFERROR(VLOOKUP(K224,REAJUSTE!A:T,20,FALSE),"")</f>
        <v>1.012</v>
      </c>
    </row>
    <row r="225" spans="1:12" x14ac:dyDescent="0.25">
      <c r="A225" s="140">
        <v>502</v>
      </c>
      <c r="B225" s="140" t="s">
        <v>660</v>
      </c>
      <c r="C225" s="104"/>
      <c r="D225" s="575">
        <f t="shared" si="3"/>
        <v>0</v>
      </c>
      <c r="H225" s="105"/>
      <c r="K225" s="570" t="s">
        <v>5368</v>
      </c>
      <c r="L225" s="571">
        <f>IFERROR(VLOOKUP(K225,REAJUSTE!A:T,20,FALSE),"")</f>
        <v>1.012</v>
      </c>
    </row>
    <row r="226" spans="1:12" ht="60" x14ac:dyDescent="0.25">
      <c r="A226" s="141">
        <v>50202</v>
      </c>
      <c r="B226" s="141" t="s">
        <v>661</v>
      </c>
      <c r="C226" s="104" t="s">
        <v>5</v>
      </c>
      <c r="D226" s="575">
        <f t="shared" si="3"/>
        <v>142.35</v>
      </c>
      <c r="H226" s="105">
        <v>140.66999999999999</v>
      </c>
      <c r="K226" s="570" t="s">
        <v>5368</v>
      </c>
      <c r="L226" s="571">
        <f>IFERROR(VLOOKUP(K226,REAJUSTE!A:T,20,FALSE),"")</f>
        <v>1.012</v>
      </c>
    </row>
    <row r="227" spans="1:12" ht="30" x14ac:dyDescent="0.25">
      <c r="A227" s="141">
        <v>50203</v>
      </c>
      <c r="B227" s="141" t="s">
        <v>662</v>
      </c>
      <c r="C227" s="104" t="s">
        <v>8</v>
      </c>
      <c r="D227" s="575">
        <f t="shared" si="3"/>
        <v>506</v>
      </c>
      <c r="H227" s="105">
        <v>500</v>
      </c>
      <c r="K227" s="570" t="s">
        <v>5368</v>
      </c>
      <c r="L227" s="571">
        <f>IFERROR(VLOOKUP(K227,REAJUSTE!A:T,20,FALSE),"")</f>
        <v>1.012</v>
      </c>
    </row>
    <row r="228" spans="1:12" ht="30" x14ac:dyDescent="0.25">
      <c r="A228" s="141">
        <v>50205</v>
      </c>
      <c r="B228" s="141" t="s">
        <v>663</v>
      </c>
      <c r="C228" s="104" t="s">
        <v>5</v>
      </c>
      <c r="D228" s="575">
        <f t="shared" si="3"/>
        <v>542.17999999999995</v>
      </c>
      <c r="H228" s="105">
        <v>535.76</v>
      </c>
      <c r="K228" s="570" t="s">
        <v>5368</v>
      </c>
      <c r="L228" s="571">
        <f>IFERROR(VLOOKUP(K228,REAJUSTE!A:T,20,FALSE),"")</f>
        <v>1.012</v>
      </c>
    </row>
    <row r="229" spans="1:12" ht="30" x14ac:dyDescent="0.25">
      <c r="A229" s="141">
        <v>50206</v>
      </c>
      <c r="B229" s="141" t="s">
        <v>664</v>
      </c>
      <c r="C229" s="104" t="s">
        <v>5</v>
      </c>
      <c r="D229" s="575">
        <f t="shared" si="3"/>
        <v>571.20000000000005</v>
      </c>
      <c r="H229" s="105">
        <v>564.42999999999995</v>
      </c>
      <c r="K229" s="570" t="s">
        <v>5368</v>
      </c>
      <c r="L229" s="571">
        <f>IFERROR(VLOOKUP(K229,REAJUSTE!A:T,20,FALSE),"")</f>
        <v>1.012</v>
      </c>
    </row>
    <row r="230" spans="1:12" ht="45" x14ac:dyDescent="0.25">
      <c r="A230" s="141">
        <v>50208</v>
      </c>
      <c r="B230" s="141" t="s">
        <v>665</v>
      </c>
      <c r="C230" s="104" t="s">
        <v>5</v>
      </c>
      <c r="D230" s="575">
        <f t="shared" si="3"/>
        <v>149.61000000000001</v>
      </c>
      <c r="H230" s="105">
        <v>147.84</v>
      </c>
      <c r="K230" s="570" t="s">
        <v>5368</v>
      </c>
      <c r="L230" s="571">
        <f>IFERROR(VLOOKUP(K230,REAJUSTE!A:T,20,FALSE),"")</f>
        <v>1.012</v>
      </c>
    </row>
    <row r="231" spans="1:12" x14ac:dyDescent="0.25">
      <c r="A231" s="140">
        <v>503</v>
      </c>
      <c r="B231" s="140" t="s">
        <v>666</v>
      </c>
      <c r="C231" s="104"/>
      <c r="D231" s="575">
        <f t="shared" si="3"/>
        <v>0</v>
      </c>
      <c r="H231" s="105"/>
      <c r="K231" s="570" t="s">
        <v>5368</v>
      </c>
      <c r="L231" s="571">
        <f>IFERROR(VLOOKUP(K231,REAJUSTE!A:T,20,FALSE),"")</f>
        <v>1.012</v>
      </c>
    </row>
    <row r="232" spans="1:12" ht="30" x14ac:dyDescent="0.25">
      <c r="A232" s="141">
        <v>50301</v>
      </c>
      <c r="B232" s="141" t="s">
        <v>26</v>
      </c>
      <c r="C232" s="104" t="s">
        <v>7</v>
      </c>
      <c r="D232" s="575">
        <f t="shared" si="3"/>
        <v>9.7799999999999994</v>
      </c>
      <c r="H232" s="105">
        <v>9.67</v>
      </c>
      <c r="K232" s="570" t="s">
        <v>5368</v>
      </c>
      <c r="L232" s="571">
        <f>IFERROR(VLOOKUP(K232,REAJUSTE!A:T,20,FALSE),"")</f>
        <v>1.012</v>
      </c>
    </row>
    <row r="233" spans="1:12" ht="30" x14ac:dyDescent="0.25">
      <c r="A233" s="141">
        <v>50303</v>
      </c>
      <c r="B233" s="141" t="s">
        <v>667</v>
      </c>
      <c r="C233" s="104" t="s">
        <v>7</v>
      </c>
      <c r="D233" s="575">
        <f t="shared" si="3"/>
        <v>79.290000000000006</v>
      </c>
      <c r="H233" s="105">
        <v>78.349999999999994</v>
      </c>
      <c r="K233" s="570" t="s">
        <v>5368</v>
      </c>
      <c r="L233" s="571">
        <f>IFERROR(VLOOKUP(K233,REAJUSTE!A:T,20,FALSE),"")</f>
        <v>1.012</v>
      </c>
    </row>
    <row r="234" spans="1:12" x14ac:dyDescent="0.25">
      <c r="A234" s="140">
        <v>505</v>
      </c>
      <c r="B234" s="140" t="s">
        <v>668</v>
      </c>
      <c r="C234" s="104"/>
      <c r="D234" s="575">
        <f t="shared" si="3"/>
        <v>0</v>
      </c>
      <c r="H234" s="105"/>
      <c r="K234" s="570" t="s">
        <v>5368</v>
      </c>
      <c r="L234" s="571">
        <f>IFERROR(VLOOKUP(K234,REAJUSTE!A:T,20,FALSE),"")</f>
        <v>1.012</v>
      </c>
    </row>
    <row r="235" spans="1:12" ht="60" x14ac:dyDescent="0.25">
      <c r="A235" s="141">
        <v>50501</v>
      </c>
      <c r="B235" s="141" t="s">
        <v>669</v>
      </c>
      <c r="C235" s="104" t="s">
        <v>5</v>
      </c>
      <c r="D235" s="575">
        <f t="shared" si="3"/>
        <v>137.33000000000001</v>
      </c>
      <c r="H235" s="105">
        <v>135.71</v>
      </c>
      <c r="K235" s="570" t="s">
        <v>5368</v>
      </c>
      <c r="L235" s="571">
        <f>IFERROR(VLOOKUP(K235,REAJUSTE!A:T,20,FALSE),"")</f>
        <v>1.012</v>
      </c>
    </row>
    <row r="236" spans="1:12" ht="60" x14ac:dyDescent="0.25">
      <c r="A236" s="141">
        <v>50502</v>
      </c>
      <c r="B236" s="141" t="s">
        <v>670</v>
      </c>
      <c r="C236" s="104" t="s">
        <v>5</v>
      </c>
      <c r="D236" s="575">
        <f t="shared" si="3"/>
        <v>258.35000000000002</v>
      </c>
      <c r="H236" s="105">
        <v>255.29</v>
      </c>
      <c r="K236" s="570" t="s">
        <v>5368</v>
      </c>
      <c r="L236" s="571">
        <f>IFERROR(VLOOKUP(K236,REAJUSTE!A:T,20,FALSE),"")</f>
        <v>1.012</v>
      </c>
    </row>
    <row r="237" spans="1:12" ht="60" x14ac:dyDescent="0.25">
      <c r="A237" s="141">
        <v>50503</v>
      </c>
      <c r="B237" s="141" t="s">
        <v>671</v>
      </c>
      <c r="C237" s="104" t="s">
        <v>5</v>
      </c>
      <c r="D237" s="575">
        <f t="shared" si="3"/>
        <v>96.61</v>
      </c>
      <c r="H237" s="105">
        <v>95.47</v>
      </c>
      <c r="K237" s="570" t="s">
        <v>5368</v>
      </c>
      <c r="L237" s="571">
        <f>IFERROR(VLOOKUP(K237,REAJUSTE!A:T,20,FALSE),"")</f>
        <v>1.012</v>
      </c>
    </row>
    <row r="238" spans="1:12" ht="30" x14ac:dyDescent="0.25">
      <c r="A238" s="140">
        <v>506</v>
      </c>
      <c r="B238" s="140" t="s">
        <v>672</v>
      </c>
      <c r="C238" s="104"/>
      <c r="D238" s="575">
        <f t="shared" si="3"/>
        <v>0</v>
      </c>
      <c r="H238" s="105"/>
      <c r="K238" s="570" t="s">
        <v>5368</v>
      </c>
      <c r="L238" s="571">
        <f>IFERROR(VLOOKUP(K238,REAJUSTE!A:T,20,FALSE),"")</f>
        <v>1.012</v>
      </c>
    </row>
    <row r="239" spans="1:12" ht="60" x14ac:dyDescent="0.25">
      <c r="A239" s="141">
        <v>50601</v>
      </c>
      <c r="B239" s="141" t="s">
        <v>27</v>
      </c>
      <c r="C239" s="104" t="s">
        <v>5</v>
      </c>
      <c r="D239" s="575">
        <f t="shared" si="3"/>
        <v>69.34</v>
      </c>
      <c r="H239" s="105">
        <v>68.52</v>
      </c>
      <c r="K239" s="570" t="s">
        <v>5368</v>
      </c>
      <c r="L239" s="571">
        <f>IFERROR(VLOOKUP(K239,REAJUSTE!A:T,20,FALSE),"")</f>
        <v>1.012</v>
      </c>
    </row>
    <row r="240" spans="1:12" ht="60" x14ac:dyDescent="0.25">
      <c r="A240" s="141">
        <v>50602</v>
      </c>
      <c r="B240" s="141" t="s">
        <v>28</v>
      </c>
      <c r="C240" s="104" t="s">
        <v>5</v>
      </c>
      <c r="D240" s="575">
        <f t="shared" si="3"/>
        <v>87.67</v>
      </c>
      <c r="H240" s="105">
        <v>86.64</v>
      </c>
      <c r="K240" s="570" t="s">
        <v>5368</v>
      </c>
      <c r="L240" s="571">
        <f>IFERROR(VLOOKUP(K240,REAJUSTE!A:T,20,FALSE),"")</f>
        <v>1.012</v>
      </c>
    </row>
    <row r="241" spans="1:12" ht="60" x14ac:dyDescent="0.25">
      <c r="A241" s="141">
        <v>50603</v>
      </c>
      <c r="B241" s="141" t="s">
        <v>673</v>
      </c>
      <c r="C241" s="104" t="s">
        <v>5</v>
      </c>
      <c r="D241" s="575">
        <f t="shared" si="3"/>
        <v>104.55</v>
      </c>
      <c r="H241" s="105">
        <v>103.32</v>
      </c>
      <c r="K241" s="570" t="s">
        <v>5368</v>
      </c>
      <c r="L241" s="571">
        <f>IFERROR(VLOOKUP(K241,REAJUSTE!A:T,20,FALSE),"")</f>
        <v>1.012</v>
      </c>
    </row>
    <row r="242" spans="1:12" ht="75" x14ac:dyDescent="0.25">
      <c r="A242" s="141">
        <v>50605</v>
      </c>
      <c r="B242" s="141" t="s">
        <v>674</v>
      </c>
      <c r="C242" s="104" t="s">
        <v>5</v>
      </c>
      <c r="D242" s="575">
        <f t="shared" si="3"/>
        <v>79.400000000000006</v>
      </c>
      <c r="H242" s="105">
        <v>78.459999999999994</v>
      </c>
      <c r="K242" s="570" t="s">
        <v>5368</v>
      </c>
      <c r="L242" s="571">
        <f>IFERROR(VLOOKUP(K242,REAJUSTE!A:T,20,FALSE),"")</f>
        <v>1.012</v>
      </c>
    </row>
    <row r="243" spans="1:12" ht="75" x14ac:dyDescent="0.25">
      <c r="A243" s="141">
        <v>50606</v>
      </c>
      <c r="B243" s="141" t="s">
        <v>675</v>
      </c>
      <c r="C243" s="104" t="s">
        <v>5</v>
      </c>
      <c r="D243" s="575">
        <f t="shared" si="3"/>
        <v>69.02</v>
      </c>
      <c r="H243" s="105">
        <v>68.209999999999994</v>
      </c>
      <c r="K243" s="570" t="s">
        <v>5368</v>
      </c>
      <c r="L243" s="571">
        <f>IFERROR(VLOOKUP(K243,REAJUSTE!A:T,20,FALSE),"")</f>
        <v>1.012</v>
      </c>
    </row>
    <row r="244" spans="1:12" ht="75" x14ac:dyDescent="0.25">
      <c r="A244" s="141">
        <v>50607</v>
      </c>
      <c r="B244" s="141" t="s">
        <v>676</v>
      </c>
      <c r="C244" s="104" t="s">
        <v>5</v>
      </c>
      <c r="D244" s="575">
        <f t="shared" si="3"/>
        <v>138.74</v>
      </c>
      <c r="H244" s="105">
        <v>137.1</v>
      </c>
      <c r="K244" s="570" t="s">
        <v>5368</v>
      </c>
      <c r="L244" s="571">
        <f>IFERROR(VLOOKUP(K244,REAJUSTE!A:T,20,FALSE),"")</f>
        <v>1.012</v>
      </c>
    </row>
    <row r="245" spans="1:12" ht="60" x14ac:dyDescent="0.25">
      <c r="A245" s="141">
        <v>50608</v>
      </c>
      <c r="B245" s="141" t="s">
        <v>677</v>
      </c>
      <c r="C245" s="104" t="s">
        <v>5</v>
      </c>
      <c r="D245" s="575">
        <f t="shared" si="3"/>
        <v>119.24</v>
      </c>
      <c r="H245" s="105">
        <v>117.83</v>
      </c>
      <c r="K245" s="570" t="s">
        <v>5368</v>
      </c>
      <c r="L245" s="571">
        <f>IFERROR(VLOOKUP(K245,REAJUSTE!A:T,20,FALSE),"")</f>
        <v>1.012</v>
      </c>
    </row>
    <row r="246" spans="1:12" x14ac:dyDescent="0.25">
      <c r="A246" s="140">
        <v>6</v>
      </c>
      <c r="B246" s="140" t="s">
        <v>678</v>
      </c>
      <c r="C246" s="104"/>
      <c r="D246" s="575">
        <f t="shared" si="3"/>
        <v>0</v>
      </c>
      <c r="H246" s="105"/>
      <c r="K246" s="570" t="s">
        <v>5368</v>
      </c>
      <c r="L246" s="571">
        <f>IFERROR(VLOOKUP(K246,REAJUSTE!A:T,20,FALSE),"")</f>
        <v>1.012</v>
      </c>
    </row>
    <row r="247" spans="1:12" x14ac:dyDescent="0.25">
      <c r="A247" s="140">
        <v>601</v>
      </c>
      <c r="B247" s="140" t="s">
        <v>679</v>
      </c>
      <c r="C247" s="104"/>
      <c r="D247" s="575">
        <f t="shared" si="3"/>
        <v>0</v>
      </c>
      <c r="H247" s="105"/>
      <c r="K247" s="570" t="s">
        <v>5368</v>
      </c>
      <c r="L247" s="571">
        <f>IFERROR(VLOOKUP(K247,REAJUSTE!A:T,20,FALSE),"")</f>
        <v>1.012</v>
      </c>
    </row>
    <row r="248" spans="1:12" ht="45" x14ac:dyDescent="0.25">
      <c r="A248" s="141">
        <v>60101</v>
      </c>
      <c r="B248" s="141" t="s">
        <v>17666</v>
      </c>
      <c r="C248" s="104" t="s">
        <v>8</v>
      </c>
      <c r="D248" s="575">
        <f t="shared" si="3"/>
        <v>394.06</v>
      </c>
      <c r="H248" s="105">
        <v>389.39</v>
      </c>
      <c r="K248" s="570" t="s">
        <v>5368</v>
      </c>
      <c r="L248" s="571">
        <f>IFERROR(VLOOKUP(K248,REAJUSTE!A:T,20,FALSE),"")</f>
        <v>1.012</v>
      </c>
    </row>
    <row r="249" spans="1:12" ht="45" x14ac:dyDescent="0.25">
      <c r="A249" s="141">
        <v>60102</v>
      </c>
      <c r="B249" s="141" t="s">
        <v>17667</v>
      </c>
      <c r="C249" s="104" t="s">
        <v>8</v>
      </c>
      <c r="D249" s="575">
        <f t="shared" si="3"/>
        <v>394.06</v>
      </c>
      <c r="H249" s="105">
        <v>389.39</v>
      </c>
      <c r="K249" s="570" t="s">
        <v>5368</v>
      </c>
      <c r="L249" s="571">
        <f>IFERROR(VLOOKUP(K249,REAJUSTE!A:T,20,FALSE),"")</f>
        <v>1.012</v>
      </c>
    </row>
    <row r="250" spans="1:12" ht="45" x14ac:dyDescent="0.25">
      <c r="A250" s="141">
        <v>60103</v>
      </c>
      <c r="B250" s="141" t="s">
        <v>17668</v>
      </c>
      <c r="C250" s="104" t="s">
        <v>8</v>
      </c>
      <c r="D250" s="575">
        <f t="shared" si="3"/>
        <v>394.06</v>
      </c>
      <c r="H250" s="105">
        <v>389.39</v>
      </c>
      <c r="K250" s="570" t="s">
        <v>5368</v>
      </c>
      <c r="L250" s="571">
        <f>IFERROR(VLOOKUP(K250,REAJUSTE!A:T,20,FALSE),"")</f>
        <v>1.012</v>
      </c>
    </row>
    <row r="251" spans="1:12" ht="30" x14ac:dyDescent="0.25">
      <c r="A251" s="141">
        <v>60107</v>
      </c>
      <c r="B251" s="141" t="s">
        <v>17669</v>
      </c>
      <c r="C251" s="104" t="s">
        <v>7</v>
      </c>
      <c r="D251" s="575">
        <f t="shared" si="3"/>
        <v>21.61</v>
      </c>
      <c r="H251" s="105">
        <v>21.36</v>
      </c>
      <c r="K251" s="570" t="s">
        <v>5368</v>
      </c>
      <c r="L251" s="571">
        <f>IFERROR(VLOOKUP(K251,REAJUSTE!A:T,20,FALSE),"")</f>
        <v>1.012</v>
      </c>
    </row>
    <row r="252" spans="1:12" ht="45" x14ac:dyDescent="0.25">
      <c r="A252" s="141">
        <v>60108</v>
      </c>
      <c r="B252" s="141" t="s">
        <v>17670</v>
      </c>
      <c r="C252" s="104" t="s">
        <v>8</v>
      </c>
      <c r="D252" s="575">
        <f t="shared" si="3"/>
        <v>443.95</v>
      </c>
      <c r="H252" s="105">
        <v>438.69</v>
      </c>
      <c r="K252" s="570" t="s">
        <v>5368</v>
      </c>
      <c r="L252" s="571">
        <f>IFERROR(VLOOKUP(K252,REAJUSTE!A:T,20,FALSE),"")</f>
        <v>1.012</v>
      </c>
    </row>
    <row r="253" spans="1:12" ht="30" x14ac:dyDescent="0.25">
      <c r="A253" s="141">
        <v>60110</v>
      </c>
      <c r="B253" s="141" t="s">
        <v>17671</v>
      </c>
      <c r="C253" s="104" t="s">
        <v>7</v>
      </c>
      <c r="D253" s="575">
        <f t="shared" si="3"/>
        <v>85.67</v>
      </c>
      <c r="H253" s="105">
        <v>84.66</v>
      </c>
      <c r="K253" s="570" t="s">
        <v>5368</v>
      </c>
      <c r="L253" s="571">
        <f>IFERROR(VLOOKUP(K253,REAJUSTE!A:T,20,FALSE),"")</f>
        <v>1.012</v>
      </c>
    </row>
    <row r="254" spans="1:12" ht="30" x14ac:dyDescent="0.25">
      <c r="A254" s="141">
        <v>60112</v>
      </c>
      <c r="B254" s="141" t="s">
        <v>17672</v>
      </c>
      <c r="C254" s="104" t="s">
        <v>7</v>
      </c>
      <c r="D254" s="575">
        <f t="shared" si="3"/>
        <v>68.569999999999993</v>
      </c>
      <c r="H254" s="105">
        <v>67.760000000000005</v>
      </c>
      <c r="K254" s="570" t="s">
        <v>5368</v>
      </c>
      <c r="L254" s="571">
        <f>IFERROR(VLOOKUP(K254,REAJUSTE!A:T,20,FALSE),"")</f>
        <v>1.012</v>
      </c>
    </row>
    <row r="255" spans="1:12" ht="30" x14ac:dyDescent="0.25">
      <c r="A255" s="141">
        <v>60113</v>
      </c>
      <c r="B255" s="141" t="s">
        <v>17673</v>
      </c>
      <c r="C255" s="104" t="s">
        <v>7</v>
      </c>
      <c r="D255" s="575">
        <f t="shared" si="3"/>
        <v>28.3</v>
      </c>
      <c r="H255" s="105">
        <v>27.97</v>
      </c>
      <c r="K255" s="570" t="s">
        <v>5368</v>
      </c>
      <c r="L255" s="571">
        <f>IFERROR(VLOOKUP(K255,REAJUSTE!A:T,20,FALSE),"")</f>
        <v>1.012</v>
      </c>
    </row>
    <row r="256" spans="1:12" x14ac:dyDescent="0.25">
      <c r="A256" s="140">
        <v>611</v>
      </c>
      <c r="B256" s="140" t="s">
        <v>680</v>
      </c>
      <c r="C256" s="104"/>
      <c r="D256" s="575">
        <f t="shared" si="3"/>
        <v>0</v>
      </c>
      <c r="H256" s="105"/>
      <c r="K256" s="570" t="s">
        <v>5368</v>
      </c>
      <c r="L256" s="571">
        <f>IFERROR(VLOOKUP(K256,REAJUSTE!A:T,20,FALSE),"")</f>
        <v>1.012</v>
      </c>
    </row>
    <row r="257" spans="1:12" ht="30" x14ac:dyDescent="0.25">
      <c r="A257" s="141">
        <v>61101</v>
      </c>
      <c r="B257" s="141" t="s">
        <v>17674</v>
      </c>
      <c r="C257" s="104" t="s">
        <v>8</v>
      </c>
      <c r="D257" s="575">
        <f t="shared" si="3"/>
        <v>10.6</v>
      </c>
      <c r="H257" s="105">
        <v>10.48</v>
      </c>
      <c r="K257" s="570" t="s">
        <v>5368</v>
      </c>
      <c r="L257" s="571">
        <f>IFERROR(VLOOKUP(K257,REAJUSTE!A:T,20,FALSE),"")</f>
        <v>1.012</v>
      </c>
    </row>
    <row r="258" spans="1:12" ht="30" x14ac:dyDescent="0.25">
      <c r="A258" s="141">
        <v>61102</v>
      </c>
      <c r="B258" s="141" t="s">
        <v>17675</v>
      </c>
      <c r="C258" s="104" t="s">
        <v>8</v>
      </c>
      <c r="D258" s="575">
        <f t="shared" si="3"/>
        <v>145.33000000000001</v>
      </c>
      <c r="H258" s="105">
        <v>143.61000000000001</v>
      </c>
      <c r="K258" s="570" t="s">
        <v>5368</v>
      </c>
      <c r="L258" s="571">
        <f>IFERROR(VLOOKUP(K258,REAJUSTE!A:T,20,FALSE),"")</f>
        <v>1.012</v>
      </c>
    </row>
    <row r="259" spans="1:12" ht="30" x14ac:dyDescent="0.25">
      <c r="A259" s="141">
        <v>61103</v>
      </c>
      <c r="B259" s="141" t="s">
        <v>17676</v>
      </c>
      <c r="C259" s="104" t="s">
        <v>8</v>
      </c>
      <c r="D259" s="575">
        <f t="shared" si="3"/>
        <v>259.02999999999997</v>
      </c>
      <c r="H259" s="105">
        <v>255.96</v>
      </c>
      <c r="K259" s="570" t="s">
        <v>5368</v>
      </c>
      <c r="L259" s="571">
        <f>IFERROR(VLOOKUP(K259,REAJUSTE!A:T,20,FALSE),"")</f>
        <v>1.012</v>
      </c>
    </row>
    <row r="260" spans="1:12" ht="30" x14ac:dyDescent="0.25">
      <c r="A260" s="141">
        <v>61104</v>
      </c>
      <c r="B260" s="141" t="s">
        <v>17677</v>
      </c>
      <c r="C260" s="104" t="s">
        <v>8</v>
      </c>
      <c r="D260" s="575">
        <f t="shared" si="3"/>
        <v>87.72</v>
      </c>
      <c r="H260" s="105">
        <v>86.68</v>
      </c>
      <c r="K260" s="570" t="s">
        <v>5368</v>
      </c>
      <c r="L260" s="571">
        <f>IFERROR(VLOOKUP(K260,REAJUSTE!A:T,20,FALSE),"")</f>
        <v>1.012</v>
      </c>
    </row>
    <row r="261" spans="1:12" ht="30" x14ac:dyDescent="0.25">
      <c r="A261" s="141">
        <v>61106</v>
      </c>
      <c r="B261" s="141" t="s">
        <v>17678</v>
      </c>
      <c r="C261" s="104" t="s">
        <v>8</v>
      </c>
      <c r="D261" s="575">
        <f t="shared" si="3"/>
        <v>141.07</v>
      </c>
      <c r="H261" s="105">
        <v>139.4</v>
      </c>
      <c r="K261" s="570" t="s">
        <v>5368</v>
      </c>
      <c r="L261" s="571">
        <f>IFERROR(VLOOKUP(K261,REAJUSTE!A:T,20,FALSE),"")</f>
        <v>1.012</v>
      </c>
    </row>
    <row r="262" spans="1:12" ht="30" x14ac:dyDescent="0.25">
      <c r="A262" s="141">
        <v>61107</v>
      </c>
      <c r="B262" s="141" t="s">
        <v>17679</v>
      </c>
      <c r="C262" s="104" t="s">
        <v>8</v>
      </c>
      <c r="D262" s="575">
        <f t="shared" si="3"/>
        <v>89.04</v>
      </c>
      <c r="H262" s="105">
        <v>87.99</v>
      </c>
      <c r="K262" s="570" t="s">
        <v>5368</v>
      </c>
      <c r="L262" s="571">
        <f>IFERROR(VLOOKUP(K262,REAJUSTE!A:T,20,FALSE),"")</f>
        <v>1.012</v>
      </c>
    </row>
    <row r="263" spans="1:12" ht="30" x14ac:dyDescent="0.25">
      <c r="A263" s="141">
        <v>61108</v>
      </c>
      <c r="B263" s="141" t="s">
        <v>17680</v>
      </c>
      <c r="C263" s="104" t="s">
        <v>8</v>
      </c>
      <c r="D263" s="575">
        <f t="shared" si="3"/>
        <v>122.76</v>
      </c>
      <c r="H263" s="105">
        <v>121.31</v>
      </c>
      <c r="K263" s="570" t="s">
        <v>5368</v>
      </c>
      <c r="L263" s="571">
        <f>IFERROR(VLOOKUP(K263,REAJUSTE!A:T,20,FALSE),"")</f>
        <v>1.012</v>
      </c>
    </row>
    <row r="264" spans="1:12" ht="30" x14ac:dyDescent="0.25">
      <c r="A264" s="141">
        <v>61112</v>
      </c>
      <c r="B264" s="141" t="s">
        <v>17681</v>
      </c>
      <c r="C264" s="104" t="s">
        <v>8</v>
      </c>
      <c r="D264" s="575">
        <f t="shared" si="3"/>
        <v>59.2</v>
      </c>
      <c r="H264" s="105">
        <v>58.5</v>
      </c>
      <c r="K264" s="570" t="s">
        <v>5368</v>
      </c>
      <c r="L264" s="571">
        <f>IFERROR(VLOOKUP(K264,REAJUSTE!A:T,20,FALSE),"")</f>
        <v>1.012</v>
      </c>
    </row>
    <row r="265" spans="1:12" ht="60" x14ac:dyDescent="0.25">
      <c r="A265" s="140">
        <v>613</v>
      </c>
      <c r="B265" s="140" t="s">
        <v>681</v>
      </c>
      <c r="C265" s="104"/>
      <c r="D265" s="575">
        <f t="shared" si="3"/>
        <v>0</v>
      </c>
      <c r="H265" s="105"/>
      <c r="K265" s="570" t="s">
        <v>5368</v>
      </c>
      <c r="L265" s="571">
        <f>IFERROR(VLOOKUP(K265,REAJUSTE!A:T,20,FALSE),"")</f>
        <v>1.012</v>
      </c>
    </row>
    <row r="266" spans="1:12" ht="90" x14ac:dyDescent="0.25">
      <c r="A266" s="141">
        <v>61301</v>
      </c>
      <c r="B266" s="141" t="s">
        <v>17682</v>
      </c>
      <c r="C266" s="104" t="s">
        <v>8</v>
      </c>
      <c r="D266" s="575">
        <f t="shared" si="3"/>
        <v>902.35</v>
      </c>
      <c r="H266" s="105">
        <v>891.66</v>
      </c>
      <c r="K266" s="570" t="s">
        <v>5368</v>
      </c>
      <c r="L266" s="571">
        <f>IFERROR(VLOOKUP(K266,REAJUSTE!A:T,20,FALSE),"")</f>
        <v>1.012</v>
      </c>
    </row>
    <row r="267" spans="1:12" ht="90" x14ac:dyDescent="0.25">
      <c r="A267" s="141">
        <v>61302</v>
      </c>
      <c r="B267" s="141" t="s">
        <v>17683</v>
      </c>
      <c r="C267" s="104" t="s">
        <v>8</v>
      </c>
      <c r="D267" s="575">
        <f t="shared" si="3"/>
        <v>913.06</v>
      </c>
      <c r="H267" s="105">
        <v>902.24</v>
      </c>
      <c r="K267" s="570" t="s">
        <v>5368</v>
      </c>
      <c r="L267" s="571">
        <f>IFERROR(VLOOKUP(K267,REAJUSTE!A:T,20,FALSE),"")</f>
        <v>1.012</v>
      </c>
    </row>
    <row r="268" spans="1:12" ht="90" x14ac:dyDescent="0.25">
      <c r="A268" s="141">
        <v>61303</v>
      </c>
      <c r="B268" s="141" t="s">
        <v>17684</v>
      </c>
      <c r="C268" s="104" t="s">
        <v>8</v>
      </c>
      <c r="D268" s="575">
        <f t="shared" si="3"/>
        <v>919.98</v>
      </c>
      <c r="H268" s="105">
        <v>909.08</v>
      </c>
      <c r="K268" s="570" t="s">
        <v>5368</v>
      </c>
      <c r="L268" s="571">
        <f>IFERROR(VLOOKUP(K268,REAJUSTE!A:T,20,FALSE),"")</f>
        <v>1.012</v>
      </c>
    </row>
    <row r="269" spans="1:12" ht="90" x14ac:dyDescent="0.25">
      <c r="A269" s="141">
        <v>61304</v>
      </c>
      <c r="B269" s="141" t="s">
        <v>17685</v>
      </c>
      <c r="C269" s="104" t="s">
        <v>8</v>
      </c>
      <c r="D269" s="575">
        <f t="shared" si="3"/>
        <v>1001.48</v>
      </c>
      <c r="H269" s="105">
        <v>989.61</v>
      </c>
      <c r="K269" s="570" t="s">
        <v>5368</v>
      </c>
      <c r="L269" s="571">
        <f>IFERROR(VLOOKUP(K269,REAJUSTE!A:T,20,FALSE),"")</f>
        <v>1.012</v>
      </c>
    </row>
    <row r="270" spans="1:12" ht="60" x14ac:dyDescent="0.25">
      <c r="A270" s="140">
        <v>614</v>
      </c>
      <c r="B270" s="140" t="s">
        <v>682</v>
      </c>
      <c r="C270" s="104"/>
      <c r="D270" s="575">
        <f t="shared" si="3"/>
        <v>0</v>
      </c>
      <c r="H270" s="105"/>
      <c r="K270" s="570" t="s">
        <v>5368</v>
      </c>
      <c r="L270" s="571">
        <f>IFERROR(VLOOKUP(K270,REAJUSTE!A:T,20,FALSE),"")</f>
        <v>1.012</v>
      </c>
    </row>
    <row r="271" spans="1:12" ht="90" x14ac:dyDescent="0.25">
      <c r="A271" s="141">
        <v>61401</v>
      </c>
      <c r="B271" s="141" t="s">
        <v>17686</v>
      </c>
      <c r="C271" s="104" t="s">
        <v>8</v>
      </c>
      <c r="D271" s="575">
        <f t="shared" si="3"/>
        <v>1096.57</v>
      </c>
      <c r="H271" s="142">
        <v>1083.57</v>
      </c>
      <c r="K271" s="570" t="s">
        <v>5368</v>
      </c>
      <c r="L271" s="571">
        <f>IFERROR(VLOOKUP(K271,REAJUSTE!A:T,20,FALSE),"")</f>
        <v>1.012</v>
      </c>
    </row>
    <row r="272" spans="1:12" ht="90" x14ac:dyDescent="0.25">
      <c r="A272" s="141">
        <v>61402</v>
      </c>
      <c r="B272" s="141" t="s">
        <v>17687</v>
      </c>
      <c r="C272" s="104" t="s">
        <v>8</v>
      </c>
      <c r="D272" s="575">
        <f t="shared" ref="D272:D335" si="4">TRUNC(H272*L272,2)</f>
        <v>1112.6500000000001</v>
      </c>
      <c r="H272" s="142">
        <v>1099.46</v>
      </c>
      <c r="K272" s="570" t="s">
        <v>5368</v>
      </c>
      <c r="L272" s="571">
        <f>IFERROR(VLOOKUP(K272,REAJUSTE!A:T,20,FALSE),"")</f>
        <v>1.012</v>
      </c>
    </row>
    <row r="273" spans="1:12" ht="90" x14ac:dyDescent="0.25">
      <c r="A273" s="141">
        <v>61403</v>
      </c>
      <c r="B273" s="141" t="s">
        <v>17688</v>
      </c>
      <c r="C273" s="104" t="s">
        <v>8</v>
      </c>
      <c r="D273" s="575">
        <f t="shared" si="4"/>
        <v>1096.57</v>
      </c>
      <c r="H273" s="142">
        <v>1083.57</v>
      </c>
      <c r="K273" s="570" t="s">
        <v>5368</v>
      </c>
      <c r="L273" s="571">
        <f>IFERROR(VLOOKUP(K273,REAJUSTE!A:T,20,FALSE),"")</f>
        <v>1.012</v>
      </c>
    </row>
    <row r="274" spans="1:12" ht="90" x14ac:dyDescent="0.25">
      <c r="A274" s="141">
        <v>61404</v>
      </c>
      <c r="B274" s="141" t="s">
        <v>17689</v>
      </c>
      <c r="C274" s="104" t="s">
        <v>8</v>
      </c>
      <c r="D274" s="575">
        <f t="shared" si="4"/>
        <v>1112.6500000000001</v>
      </c>
      <c r="H274" s="142">
        <v>1099.46</v>
      </c>
      <c r="K274" s="570" t="s">
        <v>5368</v>
      </c>
      <c r="L274" s="571">
        <f>IFERROR(VLOOKUP(K274,REAJUSTE!A:T,20,FALSE),"")</f>
        <v>1.012</v>
      </c>
    </row>
    <row r="275" spans="1:12" ht="45" x14ac:dyDescent="0.25">
      <c r="A275" s="140">
        <v>617</v>
      </c>
      <c r="B275" s="140" t="s">
        <v>683</v>
      </c>
      <c r="C275" s="104"/>
      <c r="D275" s="575">
        <f t="shared" si="4"/>
        <v>0</v>
      </c>
      <c r="H275" s="105"/>
      <c r="K275" s="570" t="s">
        <v>5368</v>
      </c>
      <c r="L275" s="571">
        <f>IFERROR(VLOOKUP(K275,REAJUSTE!A:T,20,FALSE),"")</f>
        <v>1.012</v>
      </c>
    </row>
    <row r="276" spans="1:12" ht="60" x14ac:dyDescent="0.25">
      <c r="A276" s="141">
        <v>61701</v>
      </c>
      <c r="B276" s="141" t="s">
        <v>17690</v>
      </c>
      <c r="C276" s="104" t="s">
        <v>8</v>
      </c>
      <c r="D276" s="575">
        <f t="shared" si="4"/>
        <v>964.78</v>
      </c>
      <c r="H276" s="105">
        <v>953.34</v>
      </c>
      <c r="K276" s="570" t="s">
        <v>5368</v>
      </c>
      <c r="L276" s="571">
        <f>IFERROR(VLOOKUP(K276,REAJUSTE!A:T,20,FALSE),"")</f>
        <v>1.012</v>
      </c>
    </row>
    <row r="277" spans="1:12" ht="60" x14ac:dyDescent="0.25">
      <c r="A277" s="141">
        <v>61702</v>
      </c>
      <c r="B277" s="141" t="s">
        <v>17691</v>
      </c>
      <c r="C277" s="104" t="s">
        <v>8</v>
      </c>
      <c r="D277" s="575">
        <f t="shared" si="4"/>
        <v>1032.9100000000001</v>
      </c>
      <c r="H277" s="142">
        <v>1020.67</v>
      </c>
      <c r="K277" s="570" t="s">
        <v>5368</v>
      </c>
      <c r="L277" s="571">
        <f>IFERROR(VLOOKUP(K277,REAJUSTE!A:T,20,FALSE),"")</f>
        <v>1.012</v>
      </c>
    </row>
    <row r="278" spans="1:12" ht="60" x14ac:dyDescent="0.25">
      <c r="A278" s="141">
        <v>61703</v>
      </c>
      <c r="B278" s="141" t="s">
        <v>17692</v>
      </c>
      <c r="C278" s="104" t="s">
        <v>8</v>
      </c>
      <c r="D278" s="575">
        <f t="shared" si="4"/>
        <v>1097.01</v>
      </c>
      <c r="H278" s="142">
        <v>1084.01</v>
      </c>
      <c r="K278" s="570" t="s">
        <v>5368</v>
      </c>
      <c r="L278" s="571">
        <f>IFERROR(VLOOKUP(K278,REAJUSTE!A:T,20,FALSE),"")</f>
        <v>1.012</v>
      </c>
    </row>
    <row r="279" spans="1:12" ht="75" x14ac:dyDescent="0.25">
      <c r="A279" s="140">
        <v>619</v>
      </c>
      <c r="B279" s="140" t="s">
        <v>684</v>
      </c>
      <c r="C279" s="104"/>
      <c r="D279" s="575">
        <f t="shared" si="4"/>
        <v>0</v>
      </c>
      <c r="H279" s="105"/>
      <c r="K279" s="570" t="s">
        <v>5368</v>
      </c>
      <c r="L279" s="571">
        <f>IFERROR(VLOOKUP(K279,REAJUSTE!A:T,20,FALSE),"")</f>
        <v>1.012</v>
      </c>
    </row>
    <row r="280" spans="1:12" ht="90" x14ac:dyDescent="0.25">
      <c r="A280" s="141">
        <v>61901</v>
      </c>
      <c r="B280" s="141" t="s">
        <v>17693</v>
      </c>
      <c r="C280" s="104" t="s">
        <v>8</v>
      </c>
      <c r="D280" s="575">
        <f t="shared" si="4"/>
        <v>1069.55</v>
      </c>
      <c r="H280" s="142">
        <v>1056.8699999999999</v>
      </c>
      <c r="K280" s="570" t="s">
        <v>5368</v>
      </c>
      <c r="L280" s="571">
        <f>IFERROR(VLOOKUP(K280,REAJUSTE!A:T,20,FALSE),"")</f>
        <v>1.012</v>
      </c>
    </row>
    <row r="281" spans="1:12" ht="90" x14ac:dyDescent="0.25">
      <c r="A281" s="141">
        <v>61902</v>
      </c>
      <c r="B281" s="141" t="s">
        <v>17694</v>
      </c>
      <c r="C281" s="104" t="s">
        <v>8</v>
      </c>
      <c r="D281" s="575">
        <f t="shared" si="4"/>
        <v>1097.8</v>
      </c>
      <c r="H281" s="142">
        <v>1084.79</v>
      </c>
      <c r="K281" s="570" t="s">
        <v>5368</v>
      </c>
      <c r="L281" s="571">
        <f>IFERROR(VLOOKUP(K281,REAJUSTE!A:T,20,FALSE),"")</f>
        <v>1.012</v>
      </c>
    </row>
    <row r="282" spans="1:12" ht="90" x14ac:dyDescent="0.25">
      <c r="A282" s="141">
        <v>61903</v>
      </c>
      <c r="B282" s="141" t="s">
        <v>17695</v>
      </c>
      <c r="C282" s="104" t="s">
        <v>8</v>
      </c>
      <c r="D282" s="575">
        <f t="shared" si="4"/>
        <v>1164.17</v>
      </c>
      <c r="H282" s="142">
        <v>1150.3699999999999</v>
      </c>
      <c r="K282" s="570" t="s">
        <v>5368</v>
      </c>
      <c r="L282" s="571">
        <f>IFERROR(VLOOKUP(K282,REAJUSTE!A:T,20,FALSE),"")</f>
        <v>1.012</v>
      </c>
    </row>
    <row r="283" spans="1:12" x14ac:dyDescent="0.25">
      <c r="A283" s="140">
        <v>622</v>
      </c>
      <c r="B283" s="140" t="s">
        <v>685</v>
      </c>
      <c r="C283" s="104"/>
      <c r="D283" s="575">
        <f t="shared" si="4"/>
        <v>0</v>
      </c>
      <c r="H283" s="105"/>
      <c r="K283" s="570" t="s">
        <v>5368</v>
      </c>
      <c r="L283" s="571">
        <f>IFERROR(VLOOKUP(K283,REAJUSTE!A:T,20,FALSE),"")</f>
        <v>1.012</v>
      </c>
    </row>
    <row r="284" spans="1:12" ht="30" x14ac:dyDescent="0.25">
      <c r="A284" s="141">
        <v>62201</v>
      </c>
      <c r="B284" s="141" t="s">
        <v>17696</v>
      </c>
      <c r="C284" s="104" t="s">
        <v>8</v>
      </c>
      <c r="D284" s="575">
        <f t="shared" si="4"/>
        <v>115.62</v>
      </c>
      <c r="H284" s="105">
        <v>114.25</v>
      </c>
      <c r="K284" s="570" t="s">
        <v>5368</v>
      </c>
      <c r="L284" s="571">
        <f>IFERROR(VLOOKUP(K284,REAJUSTE!A:T,20,FALSE),"")</f>
        <v>1.012</v>
      </c>
    </row>
    <row r="285" spans="1:12" ht="45" x14ac:dyDescent="0.25">
      <c r="A285" s="141">
        <v>62202</v>
      </c>
      <c r="B285" s="141" t="s">
        <v>17697</v>
      </c>
      <c r="C285" s="104" t="s">
        <v>8</v>
      </c>
      <c r="D285" s="575">
        <f t="shared" si="4"/>
        <v>115.62</v>
      </c>
      <c r="H285" s="105">
        <v>114.25</v>
      </c>
      <c r="K285" s="570" t="s">
        <v>5368</v>
      </c>
      <c r="L285" s="571">
        <f>IFERROR(VLOOKUP(K285,REAJUSTE!A:T,20,FALSE),"")</f>
        <v>1.012</v>
      </c>
    </row>
    <row r="286" spans="1:12" ht="30" x14ac:dyDescent="0.25">
      <c r="A286" s="141">
        <v>62203</v>
      </c>
      <c r="B286" s="141" t="s">
        <v>17698</v>
      </c>
      <c r="C286" s="104" t="s">
        <v>8</v>
      </c>
      <c r="D286" s="575">
        <f t="shared" si="4"/>
        <v>111.36</v>
      </c>
      <c r="H286" s="105">
        <v>110.04</v>
      </c>
      <c r="K286" s="570" t="s">
        <v>5368</v>
      </c>
      <c r="L286" s="571">
        <f>IFERROR(VLOOKUP(K286,REAJUSTE!A:T,20,FALSE),"")</f>
        <v>1.012</v>
      </c>
    </row>
    <row r="287" spans="1:12" ht="30" x14ac:dyDescent="0.25">
      <c r="A287" s="141">
        <v>62204</v>
      </c>
      <c r="B287" s="141" t="s">
        <v>17699</v>
      </c>
      <c r="C287" s="104" t="s">
        <v>8</v>
      </c>
      <c r="D287" s="575">
        <f t="shared" si="4"/>
        <v>81.2</v>
      </c>
      <c r="H287" s="105">
        <v>80.239999999999995</v>
      </c>
      <c r="K287" s="570" t="s">
        <v>5368</v>
      </c>
      <c r="L287" s="571">
        <f>IFERROR(VLOOKUP(K287,REAJUSTE!A:T,20,FALSE),"")</f>
        <v>1.012</v>
      </c>
    </row>
    <row r="288" spans="1:12" ht="30" x14ac:dyDescent="0.25">
      <c r="A288" s="141">
        <v>62205</v>
      </c>
      <c r="B288" s="141" t="s">
        <v>17700</v>
      </c>
      <c r="C288" s="104" t="s">
        <v>8</v>
      </c>
      <c r="D288" s="575">
        <f t="shared" si="4"/>
        <v>72.760000000000005</v>
      </c>
      <c r="H288" s="105">
        <v>71.900000000000006</v>
      </c>
      <c r="K288" s="570" t="s">
        <v>5368</v>
      </c>
      <c r="L288" s="571">
        <f>IFERROR(VLOOKUP(K288,REAJUSTE!A:T,20,FALSE),"")</f>
        <v>1.012</v>
      </c>
    </row>
    <row r="289" spans="1:12" ht="30" x14ac:dyDescent="0.25">
      <c r="A289" s="141">
        <v>62206</v>
      </c>
      <c r="B289" s="141" t="s">
        <v>17701</v>
      </c>
      <c r="C289" s="104" t="s">
        <v>8</v>
      </c>
      <c r="D289" s="575">
        <f t="shared" si="4"/>
        <v>9.3800000000000008</v>
      </c>
      <c r="H289" s="105">
        <v>9.27</v>
      </c>
      <c r="K289" s="570" t="s">
        <v>5368</v>
      </c>
      <c r="L289" s="571">
        <f>IFERROR(VLOOKUP(K289,REAJUSTE!A:T,20,FALSE),"")</f>
        <v>1.012</v>
      </c>
    </row>
    <row r="290" spans="1:12" ht="30" x14ac:dyDescent="0.25">
      <c r="A290" s="141">
        <v>62207</v>
      </c>
      <c r="B290" s="141" t="s">
        <v>17702</v>
      </c>
      <c r="C290" s="104" t="s">
        <v>8</v>
      </c>
      <c r="D290" s="575">
        <f t="shared" si="4"/>
        <v>53.38</v>
      </c>
      <c r="H290" s="105">
        <v>52.75</v>
      </c>
      <c r="K290" s="570" t="s">
        <v>5368</v>
      </c>
      <c r="L290" s="571">
        <f>IFERROR(VLOOKUP(K290,REAJUSTE!A:T,20,FALSE),"")</f>
        <v>1.012</v>
      </c>
    </row>
    <row r="291" spans="1:12" ht="30" x14ac:dyDescent="0.25">
      <c r="A291" s="141">
        <v>62208</v>
      </c>
      <c r="B291" s="141" t="s">
        <v>17703</v>
      </c>
      <c r="C291" s="104" t="s">
        <v>8</v>
      </c>
      <c r="D291" s="575">
        <f t="shared" si="4"/>
        <v>75.25</v>
      </c>
      <c r="H291" s="105">
        <v>74.36</v>
      </c>
      <c r="K291" s="570" t="s">
        <v>5368</v>
      </c>
      <c r="L291" s="571">
        <f>IFERROR(VLOOKUP(K291,REAJUSTE!A:T,20,FALSE),"")</f>
        <v>1.012</v>
      </c>
    </row>
    <row r="292" spans="1:12" ht="30" x14ac:dyDescent="0.25">
      <c r="A292" s="141">
        <v>62211</v>
      </c>
      <c r="B292" s="141" t="s">
        <v>17704</v>
      </c>
      <c r="C292" s="104" t="s">
        <v>7</v>
      </c>
      <c r="D292" s="575">
        <f t="shared" si="4"/>
        <v>3.21</v>
      </c>
      <c r="H292" s="105">
        <v>3.18</v>
      </c>
      <c r="K292" s="570" t="s">
        <v>5368</v>
      </c>
      <c r="L292" s="571">
        <f>IFERROR(VLOOKUP(K292,REAJUSTE!A:T,20,FALSE),"")</f>
        <v>1.012</v>
      </c>
    </row>
    <row r="293" spans="1:12" ht="45" x14ac:dyDescent="0.25">
      <c r="A293" s="141">
        <v>62212</v>
      </c>
      <c r="B293" s="141" t="s">
        <v>17705</v>
      </c>
      <c r="C293" s="104" t="s">
        <v>7</v>
      </c>
      <c r="D293" s="575">
        <f t="shared" si="4"/>
        <v>15.68</v>
      </c>
      <c r="H293" s="105">
        <v>15.5</v>
      </c>
      <c r="K293" s="570" t="s">
        <v>5368</v>
      </c>
      <c r="L293" s="571">
        <f>IFERROR(VLOOKUP(K293,REAJUSTE!A:T,20,FALSE),"")</f>
        <v>1.012</v>
      </c>
    </row>
    <row r="294" spans="1:12" ht="60" x14ac:dyDescent="0.25">
      <c r="A294" s="140">
        <v>623</v>
      </c>
      <c r="B294" s="140" t="s">
        <v>686</v>
      </c>
      <c r="C294" s="104"/>
      <c r="D294" s="575">
        <f t="shared" si="4"/>
        <v>0</v>
      </c>
      <c r="H294" s="105"/>
      <c r="K294" s="570" t="s">
        <v>5368</v>
      </c>
      <c r="L294" s="571">
        <f>IFERROR(VLOOKUP(K294,REAJUSTE!A:T,20,FALSE),"")</f>
        <v>1.012</v>
      </c>
    </row>
    <row r="295" spans="1:12" ht="90" x14ac:dyDescent="0.25">
      <c r="A295" s="141">
        <v>62301</v>
      </c>
      <c r="B295" s="141" t="s">
        <v>17706</v>
      </c>
      <c r="C295" s="104" t="s">
        <v>8</v>
      </c>
      <c r="D295" s="575">
        <f t="shared" si="4"/>
        <v>784.84</v>
      </c>
      <c r="H295" s="105">
        <v>775.54</v>
      </c>
      <c r="K295" s="570" t="s">
        <v>5368</v>
      </c>
      <c r="L295" s="571">
        <f>IFERROR(VLOOKUP(K295,REAJUSTE!A:T,20,FALSE),"")</f>
        <v>1.012</v>
      </c>
    </row>
    <row r="296" spans="1:12" ht="90" x14ac:dyDescent="0.25">
      <c r="A296" s="141">
        <v>62302</v>
      </c>
      <c r="B296" s="141" t="s">
        <v>17707</v>
      </c>
      <c r="C296" s="104" t="s">
        <v>8</v>
      </c>
      <c r="D296" s="575">
        <f t="shared" si="4"/>
        <v>806.09</v>
      </c>
      <c r="H296" s="105">
        <v>796.54</v>
      </c>
      <c r="K296" s="570" t="s">
        <v>5368</v>
      </c>
      <c r="L296" s="571">
        <f>IFERROR(VLOOKUP(K296,REAJUSTE!A:T,20,FALSE),"")</f>
        <v>1.012</v>
      </c>
    </row>
    <row r="297" spans="1:12" ht="60" x14ac:dyDescent="0.25">
      <c r="A297" s="140">
        <v>625</v>
      </c>
      <c r="B297" s="140" t="s">
        <v>5376</v>
      </c>
      <c r="C297" s="104"/>
      <c r="D297" s="575">
        <f t="shared" si="4"/>
        <v>0</v>
      </c>
      <c r="H297" s="105"/>
      <c r="K297" s="570" t="s">
        <v>5368</v>
      </c>
      <c r="L297" s="571">
        <f>IFERROR(VLOOKUP(K297,REAJUSTE!A:T,20,FALSE),"")</f>
        <v>1.012</v>
      </c>
    </row>
    <row r="298" spans="1:12" ht="90" x14ac:dyDescent="0.25">
      <c r="A298" s="141">
        <v>62501</v>
      </c>
      <c r="B298" s="141" t="s">
        <v>17708</v>
      </c>
      <c r="C298" s="104" t="s">
        <v>8</v>
      </c>
      <c r="D298" s="575">
        <f t="shared" si="4"/>
        <v>1635.37</v>
      </c>
      <c r="H298" s="142">
        <v>1615.98</v>
      </c>
      <c r="K298" s="570" t="s">
        <v>5368</v>
      </c>
      <c r="L298" s="571">
        <f>IFERROR(VLOOKUP(K298,REAJUSTE!A:T,20,FALSE),"")</f>
        <v>1.012</v>
      </c>
    </row>
    <row r="299" spans="1:12" ht="90" x14ac:dyDescent="0.25">
      <c r="A299" s="141">
        <v>62502</v>
      </c>
      <c r="B299" s="141" t="s">
        <v>17709</v>
      </c>
      <c r="C299" s="104" t="s">
        <v>8</v>
      </c>
      <c r="D299" s="575">
        <f t="shared" si="4"/>
        <v>1765.49</v>
      </c>
      <c r="H299" s="142">
        <v>1744.56</v>
      </c>
      <c r="K299" s="570" t="s">
        <v>5368</v>
      </c>
      <c r="L299" s="571">
        <f>IFERROR(VLOOKUP(K299,REAJUSTE!A:T,20,FALSE),"")</f>
        <v>1.012</v>
      </c>
    </row>
    <row r="300" spans="1:12" ht="90" x14ac:dyDescent="0.25">
      <c r="A300" s="141">
        <v>62503</v>
      </c>
      <c r="B300" s="141" t="s">
        <v>17710</v>
      </c>
      <c r="C300" s="104" t="s">
        <v>8</v>
      </c>
      <c r="D300" s="575">
        <f t="shared" si="4"/>
        <v>1874.7</v>
      </c>
      <c r="H300" s="142">
        <v>1852.48</v>
      </c>
      <c r="K300" s="570" t="s">
        <v>5368</v>
      </c>
      <c r="L300" s="571">
        <f>IFERROR(VLOOKUP(K300,REAJUSTE!A:T,20,FALSE),"")</f>
        <v>1.012</v>
      </c>
    </row>
    <row r="301" spans="1:12" ht="90" x14ac:dyDescent="0.25">
      <c r="A301" s="141">
        <v>62504</v>
      </c>
      <c r="B301" s="141" t="s">
        <v>17711</v>
      </c>
      <c r="C301" s="104" t="s">
        <v>8</v>
      </c>
      <c r="D301" s="575">
        <f t="shared" si="4"/>
        <v>2020.5</v>
      </c>
      <c r="H301" s="142">
        <v>1996.55</v>
      </c>
      <c r="K301" s="570" t="s">
        <v>5368</v>
      </c>
      <c r="L301" s="571">
        <f>IFERROR(VLOOKUP(K301,REAJUSTE!A:T,20,FALSE),"")</f>
        <v>1.012</v>
      </c>
    </row>
    <row r="302" spans="1:12" ht="90" x14ac:dyDescent="0.25">
      <c r="A302" s="141">
        <v>62505</v>
      </c>
      <c r="B302" s="141" t="s">
        <v>17712</v>
      </c>
      <c r="C302" s="104" t="s">
        <v>8</v>
      </c>
      <c r="D302" s="575">
        <f t="shared" si="4"/>
        <v>3553.2</v>
      </c>
      <c r="H302" s="142">
        <v>3511.07</v>
      </c>
      <c r="K302" s="570" t="s">
        <v>5368</v>
      </c>
      <c r="L302" s="571">
        <f>IFERROR(VLOOKUP(K302,REAJUSTE!A:T,20,FALSE),"")</f>
        <v>1.012</v>
      </c>
    </row>
    <row r="303" spans="1:12" x14ac:dyDescent="0.25">
      <c r="A303" s="140">
        <v>7</v>
      </c>
      <c r="B303" s="140" t="s">
        <v>29</v>
      </c>
      <c r="C303" s="104"/>
      <c r="D303" s="575">
        <f t="shared" si="4"/>
        <v>0</v>
      </c>
      <c r="H303" s="105"/>
      <c r="K303" s="570" t="s">
        <v>5368</v>
      </c>
      <c r="L303" s="571">
        <f>IFERROR(VLOOKUP(K303,REAJUSTE!A:T,20,FALSE),"")</f>
        <v>1.012</v>
      </c>
    </row>
    <row r="304" spans="1:12" x14ac:dyDescent="0.25">
      <c r="A304" s="140">
        <v>711</v>
      </c>
      <c r="B304" s="140" t="s">
        <v>687</v>
      </c>
      <c r="C304" s="104"/>
      <c r="D304" s="575">
        <f t="shared" si="4"/>
        <v>0</v>
      </c>
      <c r="H304" s="105"/>
      <c r="K304" s="570" t="s">
        <v>5368</v>
      </c>
      <c r="L304" s="571">
        <f>IFERROR(VLOOKUP(K304,REAJUSTE!A:T,20,FALSE),"")</f>
        <v>1.012</v>
      </c>
    </row>
    <row r="305" spans="1:12" ht="45" x14ac:dyDescent="0.25">
      <c r="A305" s="141">
        <v>71101</v>
      </c>
      <c r="B305" s="141" t="s">
        <v>688</v>
      </c>
      <c r="C305" s="104" t="s">
        <v>5</v>
      </c>
      <c r="D305" s="575">
        <f t="shared" si="4"/>
        <v>706.66</v>
      </c>
      <c r="H305" s="105">
        <v>698.29</v>
      </c>
      <c r="K305" s="570" t="s">
        <v>5368</v>
      </c>
      <c r="L305" s="571">
        <f>IFERROR(VLOOKUP(K305,REAJUSTE!A:T,20,FALSE),"")</f>
        <v>1.012</v>
      </c>
    </row>
    <row r="306" spans="1:12" ht="45" x14ac:dyDescent="0.25">
      <c r="A306" s="141">
        <v>71103</v>
      </c>
      <c r="B306" s="141" t="s">
        <v>689</v>
      </c>
      <c r="C306" s="104" t="s">
        <v>5</v>
      </c>
      <c r="D306" s="575">
        <f t="shared" si="4"/>
        <v>107.15</v>
      </c>
      <c r="H306" s="105">
        <v>105.88</v>
      </c>
      <c r="K306" s="570" t="s">
        <v>5368</v>
      </c>
      <c r="L306" s="571">
        <f>IFERROR(VLOOKUP(K306,REAJUSTE!A:T,20,FALSE),"")</f>
        <v>1.012</v>
      </c>
    </row>
    <row r="307" spans="1:12" ht="30" x14ac:dyDescent="0.25">
      <c r="A307" s="141">
        <v>71104</v>
      </c>
      <c r="B307" s="141" t="s">
        <v>690</v>
      </c>
      <c r="C307" s="104" t="s">
        <v>5</v>
      </c>
      <c r="D307" s="575">
        <f t="shared" si="4"/>
        <v>610.88</v>
      </c>
      <c r="H307" s="105">
        <v>603.64</v>
      </c>
      <c r="K307" s="570" t="s">
        <v>5368</v>
      </c>
      <c r="L307" s="571">
        <f>IFERROR(VLOOKUP(K307,REAJUSTE!A:T,20,FALSE),"")</f>
        <v>1.012</v>
      </c>
    </row>
    <row r="308" spans="1:12" x14ac:dyDescent="0.25">
      <c r="A308" s="141">
        <v>71105</v>
      </c>
      <c r="B308" s="141" t="s">
        <v>691</v>
      </c>
      <c r="C308" s="104" t="s">
        <v>5</v>
      </c>
      <c r="D308" s="575">
        <f t="shared" si="4"/>
        <v>372.2</v>
      </c>
      <c r="H308" s="105">
        <v>367.79</v>
      </c>
      <c r="K308" s="570" t="s">
        <v>5368</v>
      </c>
      <c r="L308" s="571">
        <f>IFERROR(VLOOKUP(K308,REAJUSTE!A:T,20,FALSE),"")</f>
        <v>1.012</v>
      </c>
    </row>
    <row r="309" spans="1:12" ht="30" x14ac:dyDescent="0.25">
      <c r="A309" s="141">
        <v>71106</v>
      </c>
      <c r="B309" s="141" t="s">
        <v>692</v>
      </c>
      <c r="C309" s="104" t="s">
        <v>5</v>
      </c>
      <c r="D309" s="575">
        <f t="shared" si="4"/>
        <v>739.23</v>
      </c>
      <c r="H309" s="105">
        <v>730.47</v>
      </c>
      <c r="K309" s="570" t="s">
        <v>5368</v>
      </c>
      <c r="L309" s="571">
        <f>IFERROR(VLOOKUP(K309,REAJUSTE!A:T,20,FALSE),"")</f>
        <v>1.012</v>
      </c>
    </row>
    <row r="310" spans="1:12" ht="30" x14ac:dyDescent="0.25">
      <c r="A310" s="141">
        <v>71107</v>
      </c>
      <c r="B310" s="141" t="s">
        <v>411</v>
      </c>
      <c r="C310" s="104" t="s">
        <v>5</v>
      </c>
      <c r="D310" s="575">
        <f t="shared" si="4"/>
        <v>885.28</v>
      </c>
      <c r="H310" s="105">
        <v>874.79</v>
      </c>
      <c r="K310" s="570" t="s">
        <v>5368</v>
      </c>
      <c r="L310" s="571">
        <f>IFERROR(VLOOKUP(K310,REAJUSTE!A:T,20,FALSE),"")</f>
        <v>1.012</v>
      </c>
    </row>
    <row r="311" spans="1:12" x14ac:dyDescent="0.25">
      <c r="A311" s="140">
        <v>717</v>
      </c>
      <c r="B311" s="140" t="s">
        <v>693</v>
      </c>
      <c r="C311" s="104"/>
      <c r="D311" s="575">
        <f t="shared" si="4"/>
        <v>0</v>
      </c>
      <c r="H311" s="105"/>
      <c r="K311" s="570" t="s">
        <v>5368</v>
      </c>
      <c r="L311" s="571">
        <f>IFERROR(VLOOKUP(K311,REAJUSTE!A:T,20,FALSE),"")</f>
        <v>1.012</v>
      </c>
    </row>
    <row r="312" spans="1:12" ht="45" x14ac:dyDescent="0.25">
      <c r="A312" s="141">
        <v>71701</v>
      </c>
      <c r="B312" s="141" t="s">
        <v>694</v>
      </c>
      <c r="C312" s="104" t="s">
        <v>5</v>
      </c>
      <c r="D312" s="575">
        <f t="shared" si="4"/>
        <v>561.88</v>
      </c>
      <c r="H312" s="105">
        <v>555.22</v>
      </c>
      <c r="K312" s="570" t="s">
        <v>5368</v>
      </c>
      <c r="L312" s="571">
        <f>IFERROR(VLOOKUP(K312,REAJUSTE!A:T,20,FALSE),"")</f>
        <v>1.012</v>
      </c>
    </row>
    <row r="313" spans="1:12" ht="45" x14ac:dyDescent="0.25">
      <c r="A313" s="141">
        <v>71702</v>
      </c>
      <c r="B313" s="141" t="s">
        <v>695</v>
      </c>
      <c r="C313" s="104" t="s">
        <v>5</v>
      </c>
      <c r="D313" s="575">
        <f t="shared" si="4"/>
        <v>803.86</v>
      </c>
      <c r="H313" s="105">
        <v>794.33</v>
      </c>
      <c r="K313" s="570" t="s">
        <v>5368</v>
      </c>
      <c r="L313" s="571">
        <f>IFERROR(VLOOKUP(K313,REAJUSTE!A:T,20,FALSE),"")</f>
        <v>1.012</v>
      </c>
    </row>
    <row r="314" spans="1:12" ht="45" x14ac:dyDescent="0.25">
      <c r="A314" s="141">
        <v>71703</v>
      </c>
      <c r="B314" s="141" t="s">
        <v>30</v>
      </c>
      <c r="C314" s="104" t="s">
        <v>5</v>
      </c>
      <c r="D314" s="575">
        <f t="shared" si="4"/>
        <v>457.8</v>
      </c>
      <c r="H314" s="105">
        <v>452.38</v>
      </c>
      <c r="K314" s="570" t="s">
        <v>5368</v>
      </c>
      <c r="L314" s="571">
        <f>IFERROR(VLOOKUP(K314,REAJUSTE!A:T,20,FALSE),"")</f>
        <v>1.012</v>
      </c>
    </row>
    <row r="315" spans="1:12" ht="45" x14ac:dyDescent="0.25">
      <c r="A315" s="141">
        <v>71704</v>
      </c>
      <c r="B315" s="141" t="s">
        <v>31</v>
      </c>
      <c r="C315" s="104" t="s">
        <v>5</v>
      </c>
      <c r="D315" s="575">
        <f t="shared" si="4"/>
        <v>988.87</v>
      </c>
      <c r="H315" s="105">
        <v>977.15</v>
      </c>
      <c r="K315" s="570" t="s">
        <v>5368</v>
      </c>
      <c r="L315" s="571">
        <f>IFERROR(VLOOKUP(K315,REAJUSTE!A:T,20,FALSE),"")</f>
        <v>1.012</v>
      </c>
    </row>
    <row r="316" spans="1:12" ht="45" x14ac:dyDescent="0.25">
      <c r="A316" s="141">
        <v>71706</v>
      </c>
      <c r="B316" s="141" t="s">
        <v>696</v>
      </c>
      <c r="C316" s="104" t="s">
        <v>5</v>
      </c>
      <c r="D316" s="575">
        <f t="shared" si="4"/>
        <v>310.51</v>
      </c>
      <c r="H316" s="105">
        <v>306.83</v>
      </c>
      <c r="K316" s="570" t="s">
        <v>5368</v>
      </c>
      <c r="L316" s="571">
        <f>IFERROR(VLOOKUP(K316,REAJUSTE!A:T,20,FALSE),"")</f>
        <v>1.012</v>
      </c>
    </row>
    <row r="317" spans="1:12" x14ac:dyDescent="0.25">
      <c r="A317" s="140">
        <v>718</v>
      </c>
      <c r="B317" s="140" t="s">
        <v>685</v>
      </c>
      <c r="C317" s="104"/>
      <c r="D317" s="575">
        <f t="shared" si="4"/>
        <v>0</v>
      </c>
      <c r="H317" s="105"/>
      <c r="K317" s="570" t="s">
        <v>5368</v>
      </c>
      <c r="L317" s="571">
        <f>IFERROR(VLOOKUP(K317,REAJUSTE!A:T,20,FALSE),"")</f>
        <v>1.012</v>
      </c>
    </row>
    <row r="318" spans="1:12" x14ac:dyDescent="0.25">
      <c r="A318" s="141">
        <v>71801</v>
      </c>
      <c r="B318" s="141" t="s">
        <v>697</v>
      </c>
      <c r="C318" s="104" t="s">
        <v>5</v>
      </c>
      <c r="D318" s="575">
        <f t="shared" si="4"/>
        <v>26.89</v>
      </c>
      <c r="H318" s="105">
        <v>26.58</v>
      </c>
      <c r="K318" s="570" t="s">
        <v>5368</v>
      </c>
      <c r="L318" s="571">
        <f>IFERROR(VLOOKUP(K318,REAJUSTE!A:T,20,FALSE),"")</f>
        <v>1.012</v>
      </c>
    </row>
    <row r="319" spans="1:12" x14ac:dyDescent="0.25">
      <c r="A319" s="140">
        <v>8</v>
      </c>
      <c r="B319" s="140" t="s">
        <v>32</v>
      </c>
      <c r="C319" s="104"/>
      <c r="D319" s="575">
        <f t="shared" si="4"/>
        <v>0</v>
      </c>
      <c r="H319" s="105"/>
      <c r="K319" s="570" t="s">
        <v>5368</v>
      </c>
      <c r="L319" s="571">
        <f>IFERROR(VLOOKUP(K319,REAJUSTE!A:T,20,FALSE),"")</f>
        <v>1.012</v>
      </c>
    </row>
    <row r="320" spans="1:12" x14ac:dyDescent="0.25">
      <c r="A320" s="140">
        <v>801</v>
      </c>
      <c r="B320" s="140" t="s">
        <v>698</v>
      </c>
      <c r="C320" s="104"/>
      <c r="D320" s="575">
        <f t="shared" si="4"/>
        <v>0</v>
      </c>
      <c r="H320" s="105"/>
      <c r="K320" s="570" t="s">
        <v>5368</v>
      </c>
      <c r="L320" s="571">
        <f>IFERROR(VLOOKUP(K320,REAJUSTE!A:T,20,FALSE),"")</f>
        <v>1.012</v>
      </c>
    </row>
    <row r="321" spans="1:12" x14ac:dyDescent="0.25">
      <c r="A321" s="141">
        <v>80102</v>
      </c>
      <c r="B321" s="141" t="s">
        <v>33</v>
      </c>
      <c r="C321" s="104" t="s">
        <v>5</v>
      </c>
      <c r="D321" s="575">
        <f t="shared" si="4"/>
        <v>214.48</v>
      </c>
      <c r="H321" s="105">
        <v>211.94</v>
      </c>
      <c r="K321" s="570" t="s">
        <v>5368</v>
      </c>
      <c r="L321" s="571">
        <f>IFERROR(VLOOKUP(K321,REAJUSTE!A:T,20,FALSE),"")</f>
        <v>1.012</v>
      </c>
    </row>
    <row r="322" spans="1:12" x14ac:dyDescent="0.25">
      <c r="A322" s="141">
        <v>80103</v>
      </c>
      <c r="B322" s="141" t="s">
        <v>699</v>
      </c>
      <c r="C322" s="104" t="s">
        <v>5</v>
      </c>
      <c r="D322" s="575">
        <f t="shared" si="4"/>
        <v>296.62</v>
      </c>
      <c r="H322" s="105">
        <v>293.11</v>
      </c>
      <c r="K322" s="570" t="s">
        <v>5368</v>
      </c>
      <c r="L322" s="571">
        <f>IFERROR(VLOOKUP(K322,REAJUSTE!A:T,20,FALSE),"")</f>
        <v>1.012</v>
      </c>
    </row>
    <row r="323" spans="1:12" x14ac:dyDescent="0.25">
      <c r="A323" s="141">
        <v>80107</v>
      </c>
      <c r="B323" s="141" t="s">
        <v>700</v>
      </c>
      <c r="C323" s="104" t="s">
        <v>5</v>
      </c>
      <c r="D323" s="575">
        <f t="shared" si="4"/>
        <v>1478.64</v>
      </c>
      <c r="H323" s="142">
        <v>1461.11</v>
      </c>
      <c r="K323" s="570" t="s">
        <v>5368</v>
      </c>
      <c r="L323" s="571">
        <f>IFERROR(VLOOKUP(K323,REAJUSTE!A:T,20,FALSE),"")</f>
        <v>1.012</v>
      </c>
    </row>
    <row r="324" spans="1:12" x14ac:dyDescent="0.25">
      <c r="A324" s="140">
        <v>802</v>
      </c>
      <c r="B324" s="140" t="s">
        <v>701</v>
      </c>
      <c r="C324" s="104"/>
      <c r="D324" s="575">
        <f t="shared" si="4"/>
        <v>0</v>
      </c>
      <c r="H324" s="105"/>
      <c r="K324" s="570" t="s">
        <v>5368</v>
      </c>
      <c r="L324" s="571">
        <f>IFERROR(VLOOKUP(K324,REAJUSTE!A:T,20,FALSE),"")</f>
        <v>1.012</v>
      </c>
    </row>
    <row r="325" spans="1:12" ht="45" x14ac:dyDescent="0.25">
      <c r="A325" s="141">
        <v>80201</v>
      </c>
      <c r="B325" s="141" t="s">
        <v>93</v>
      </c>
      <c r="C325" s="104" t="s">
        <v>5</v>
      </c>
      <c r="D325" s="575">
        <f t="shared" si="4"/>
        <v>694.75</v>
      </c>
      <c r="H325" s="105">
        <v>686.52</v>
      </c>
      <c r="K325" s="570" t="s">
        <v>5368</v>
      </c>
      <c r="L325" s="571">
        <f>IFERROR(VLOOKUP(K325,REAJUSTE!A:T,20,FALSE),"")</f>
        <v>1.012</v>
      </c>
    </row>
    <row r="326" spans="1:12" ht="45" x14ac:dyDescent="0.25">
      <c r="A326" s="141">
        <v>80202</v>
      </c>
      <c r="B326" s="141" t="s">
        <v>702</v>
      </c>
      <c r="C326" s="104" t="s">
        <v>5</v>
      </c>
      <c r="D326" s="575">
        <f t="shared" si="4"/>
        <v>843.88</v>
      </c>
      <c r="H326" s="105">
        <v>833.88</v>
      </c>
      <c r="K326" s="570" t="s">
        <v>5368</v>
      </c>
      <c r="L326" s="571">
        <f>IFERROR(VLOOKUP(K326,REAJUSTE!A:T,20,FALSE),"")</f>
        <v>1.012</v>
      </c>
    </row>
    <row r="327" spans="1:12" ht="60" x14ac:dyDescent="0.25">
      <c r="A327" s="141">
        <v>80203</v>
      </c>
      <c r="B327" s="141" t="s">
        <v>703</v>
      </c>
      <c r="C327" s="104" t="s">
        <v>5</v>
      </c>
      <c r="D327" s="575">
        <f t="shared" si="4"/>
        <v>729.06</v>
      </c>
      <c r="H327" s="105">
        <v>720.42</v>
      </c>
      <c r="K327" s="570" t="s">
        <v>5368</v>
      </c>
      <c r="L327" s="571">
        <f>IFERROR(VLOOKUP(K327,REAJUSTE!A:T,20,FALSE),"")</f>
        <v>1.012</v>
      </c>
    </row>
    <row r="328" spans="1:12" x14ac:dyDescent="0.25">
      <c r="A328" s="140">
        <v>9</v>
      </c>
      <c r="B328" s="140" t="s">
        <v>34</v>
      </c>
      <c r="C328" s="104"/>
      <c r="D328" s="575">
        <f t="shared" si="4"/>
        <v>0</v>
      </c>
      <c r="H328" s="105"/>
      <c r="K328" s="570" t="s">
        <v>5368</v>
      </c>
      <c r="L328" s="571">
        <f>IFERROR(VLOOKUP(K328,REAJUSTE!A:T,20,FALSE),"")</f>
        <v>1.012</v>
      </c>
    </row>
    <row r="329" spans="1:12" x14ac:dyDescent="0.25">
      <c r="A329" s="140">
        <v>901</v>
      </c>
      <c r="B329" s="140" t="s">
        <v>704</v>
      </c>
      <c r="C329" s="104"/>
      <c r="D329" s="575">
        <f t="shared" si="4"/>
        <v>0</v>
      </c>
      <c r="H329" s="105"/>
      <c r="K329" s="570" t="s">
        <v>5368</v>
      </c>
      <c r="L329" s="571">
        <f>IFERROR(VLOOKUP(K329,REAJUSTE!A:T,20,FALSE),"")</f>
        <v>1.012</v>
      </c>
    </row>
    <row r="330" spans="1:12" ht="75" x14ac:dyDescent="0.25">
      <c r="A330" s="141">
        <v>90101</v>
      </c>
      <c r="B330" s="141" t="s">
        <v>705</v>
      </c>
      <c r="C330" s="104" t="s">
        <v>5</v>
      </c>
      <c r="D330" s="575">
        <f t="shared" si="4"/>
        <v>239.81</v>
      </c>
      <c r="H330" s="105">
        <v>236.97</v>
      </c>
      <c r="K330" s="570" t="s">
        <v>5368</v>
      </c>
      <c r="L330" s="571">
        <f>IFERROR(VLOOKUP(K330,REAJUSTE!A:T,20,FALSE),"")</f>
        <v>1.012</v>
      </c>
    </row>
    <row r="331" spans="1:12" ht="75" x14ac:dyDescent="0.25">
      <c r="A331" s="141">
        <v>90102</v>
      </c>
      <c r="B331" s="141" t="s">
        <v>706</v>
      </c>
      <c r="C331" s="104" t="s">
        <v>5</v>
      </c>
      <c r="D331" s="575">
        <f t="shared" si="4"/>
        <v>117.47</v>
      </c>
      <c r="H331" s="105">
        <v>116.08</v>
      </c>
      <c r="K331" s="570" t="s">
        <v>5368</v>
      </c>
      <c r="L331" s="571">
        <f>IFERROR(VLOOKUP(K331,REAJUSTE!A:T,20,FALSE),"")</f>
        <v>1.012</v>
      </c>
    </row>
    <row r="332" spans="1:12" ht="45" x14ac:dyDescent="0.25">
      <c r="A332" s="141">
        <v>90103</v>
      </c>
      <c r="B332" s="141" t="s">
        <v>707</v>
      </c>
      <c r="C332" s="104" t="s">
        <v>5</v>
      </c>
      <c r="D332" s="575">
        <f t="shared" si="4"/>
        <v>94.89</v>
      </c>
      <c r="H332" s="105">
        <v>93.77</v>
      </c>
      <c r="K332" s="570" t="s">
        <v>5368</v>
      </c>
      <c r="L332" s="571">
        <f>IFERROR(VLOOKUP(K332,REAJUSTE!A:T,20,FALSE),"")</f>
        <v>1.012</v>
      </c>
    </row>
    <row r="333" spans="1:12" ht="75" x14ac:dyDescent="0.25">
      <c r="A333" s="141">
        <v>90104</v>
      </c>
      <c r="B333" s="141" t="s">
        <v>708</v>
      </c>
      <c r="C333" s="104" t="s">
        <v>5</v>
      </c>
      <c r="D333" s="575">
        <f t="shared" si="4"/>
        <v>386.81</v>
      </c>
      <c r="H333" s="105">
        <v>382.23</v>
      </c>
      <c r="K333" s="570" t="s">
        <v>5368</v>
      </c>
      <c r="L333" s="571">
        <f>IFERROR(VLOOKUP(K333,REAJUSTE!A:T,20,FALSE),"")</f>
        <v>1.012</v>
      </c>
    </row>
    <row r="334" spans="1:12" ht="60" x14ac:dyDescent="0.25">
      <c r="A334" s="141">
        <v>90105</v>
      </c>
      <c r="B334" s="141" t="s">
        <v>709</v>
      </c>
      <c r="C334" s="104" t="s">
        <v>5</v>
      </c>
      <c r="D334" s="575">
        <f t="shared" si="4"/>
        <v>241.39</v>
      </c>
      <c r="H334" s="105">
        <v>238.53</v>
      </c>
      <c r="K334" s="570" t="s">
        <v>5368</v>
      </c>
      <c r="L334" s="571">
        <f>IFERROR(VLOOKUP(K334,REAJUSTE!A:T,20,FALSE),"")</f>
        <v>1.012</v>
      </c>
    </row>
    <row r="335" spans="1:12" x14ac:dyDescent="0.25">
      <c r="A335" s="140">
        <v>902</v>
      </c>
      <c r="B335" s="140" t="s">
        <v>710</v>
      </c>
      <c r="C335" s="104"/>
      <c r="D335" s="575">
        <f t="shared" si="4"/>
        <v>0</v>
      </c>
      <c r="H335" s="105"/>
      <c r="K335" s="570" t="s">
        <v>5368</v>
      </c>
      <c r="L335" s="571">
        <f>IFERROR(VLOOKUP(K335,REAJUSTE!A:T,20,FALSE),"")</f>
        <v>1.012</v>
      </c>
    </row>
    <row r="336" spans="1:12" ht="30" x14ac:dyDescent="0.25">
      <c r="A336" s="141">
        <v>90202</v>
      </c>
      <c r="B336" s="141" t="s">
        <v>711</v>
      </c>
      <c r="C336" s="104" t="s">
        <v>5</v>
      </c>
      <c r="D336" s="575">
        <f t="shared" ref="D336:D399" si="5">TRUNC(H336*L336,2)</f>
        <v>53.61</v>
      </c>
      <c r="H336" s="105">
        <v>52.98</v>
      </c>
      <c r="K336" s="570" t="s">
        <v>5368</v>
      </c>
      <c r="L336" s="571">
        <f>IFERROR(VLOOKUP(K336,REAJUSTE!A:T,20,FALSE),"")</f>
        <v>1.012</v>
      </c>
    </row>
    <row r="337" spans="1:12" ht="30" x14ac:dyDescent="0.25">
      <c r="A337" s="141">
        <v>90203</v>
      </c>
      <c r="B337" s="141" t="s">
        <v>712</v>
      </c>
      <c r="C337" s="104" t="s">
        <v>5</v>
      </c>
      <c r="D337" s="575">
        <f t="shared" si="5"/>
        <v>81.77</v>
      </c>
      <c r="H337" s="105">
        <v>80.81</v>
      </c>
      <c r="K337" s="570" t="s">
        <v>5368</v>
      </c>
      <c r="L337" s="571">
        <f>IFERROR(VLOOKUP(K337,REAJUSTE!A:T,20,FALSE),"")</f>
        <v>1.012</v>
      </c>
    </row>
    <row r="338" spans="1:12" ht="30" x14ac:dyDescent="0.25">
      <c r="A338" s="141">
        <v>90206</v>
      </c>
      <c r="B338" s="141" t="s">
        <v>713</v>
      </c>
      <c r="C338" s="104" t="s">
        <v>5</v>
      </c>
      <c r="D338" s="575">
        <f t="shared" si="5"/>
        <v>84.47</v>
      </c>
      <c r="H338" s="105">
        <v>83.47</v>
      </c>
      <c r="K338" s="570" t="s">
        <v>5368</v>
      </c>
      <c r="L338" s="571">
        <f>IFERROR(VLOOKUP(K338,REAJUSTE!A:T,20,FALSE),"")</f>
        <v>1.012</v>
      </c>
    </row>
    <row r="339" spans="1:12" ht="45" x14ac:dyDescent="0.25">
      <c r="A339" s="141">
        <v>90211</v>
      </c>
      <c r="B339" s="141" t="s">
        <v>714</v>
      </c>
      <c r="C339" s="104" t="s">
        <v>5</v>
      </c>
      <c r="D339" s="575">
        <f t="shared" si="5"/>
        <v>171</v>
      </c>
      <c r="H339" s="105">
        <v>168.98</v>
      </c>
      <c r="K339" s="570" t="s">
        <v>5368</v>
      </c>
      <c r="L339" s="571">
        <f>IFERROR(VLOOKUP(K339,REAJUSTE!A:T,20,FALSE),"")</f>
        <v>1.012</v>
      </c>
    </row>
    <row r="340" spans="1:12" ht="45" x14ac:dyDescent="0.25">
      <c r="A340" s="141">
        <v>90212</v>
      </c>
      <c r="B340" s="141" t="s">
        <v>715</v>
      </c>
      <c r="C340" s="104" t="s">
        <v>5</v>
      </c>
      <c r="D340" s="575">
        <f t="shared" si="5"/>
        <v>134.02000000000001</v>
      </c>
      <c r="H340" s="105">
        <v>132.44</v>
      </c>
      <c r="K340" s="570" t="s">
        <v>5368</v>
      </c>
      <c r="L340" s="571">
        <f>IFERROR(VLOOKUP(K340,REAJUSTE!A:T,20,FALSE),"")</f>
        <v>1.012</v>
      </c>
    </row>
    <row r="341" spans="1:12" ht="30" x14ac:dyDescent="0.25">
      <c r="A341" s="141">
        <v>90215</v>
      </c>
      <c r="B341" s="141" t="s">
        <v>716</v>
      </c>
      <c r="C341" s="104" t="s">
        <v>7</v>
      </c>
      <c r="D341" s="575">
        <f t="shared" si="5"/>
        <v>37.51</v>
      </c>
      <c r="H341" s="105">
        <v>37.07</v>
      </c>
      <c r="K341" s="570" t="s">
        <v>5368</v>
      </c>
      <c r="L341" s="571">
        <f>IFERROR(VLOOKUP(K341,REAJUSTE!A:T,20,FALSE),"")</f>
        <v>1.012</v>
      </c>
    </row>
    <row r="342" spans="1:12" ht="30" x14ac:dyDescent="0.25">
      <c r="A342" s="141">
        <v>90216</v>
      </c>
      <c r="B342" s="141" t="s">
        <v>717</v>
      </c>
      <c r="C342" s="104" t="s">
        <v>7</v>
      </c>
      <c r="D342" s="575">
        <f t="shared" si="5"/>
        <v>88.34</v>
      </c>
      <c r="H342" s="105">
        <v>87.3</v>
      </c>
      <c r="K342" s="570" t="s">
        <v>5368</v>
      </c>
      <c r="L342" s="571">
        <f>IFERROR(VLOOKUP(K342,REAJUSTE!A:T,20,FALSE),"")</f>
        <v>1.012</v>
      </c>
    </row>
    <row r="343" spans="1:12" ht="30" x14ac:dyDescent="0.25">
      <c r="A343" s="141">
        <v>90219</v>
      </c>
      <c r="B343" s="141" t="s">
        <v>718</v>
      </c>
      <c r="C343" s="104" t="s">
        <v>5</v>
      </c>
      <c r="D343" s="575">
        <f t="shared" si="5"/>
        <v>89.13</v>
      </c>
      <c r="H343" s="105">
        <v>88.08</v>
      </c>
      <c r="K343" s="570" t="s">
        <v>5368</v>
      </c>
      <c r="L343" s="571">
        <f>IFERROR(VLOOKUP(K343,REAJUSTE!A:T,20,FALSE),"")</f>
        <v>1.012</v>
      </c>
    </row>
    <row r="344" spans="1:12" ht="45" x14ac:dyDescent="0.25">
      <c r="A344" s="141">
        <v>90228</v>
      </c>
      <c r="B344" s="141" t="s">
        <v>719</v>
      </c>
      <c r="C344" s="104" t="s">
        <v>5</v>
      </c>
      <c r="D344" s="575">
        <f t="shared" si="5"/>
        <v>80.099999999999994</v>
      </c>
      <c r="H344" s="105">
        <v>79.16</v>
      </c>
      <c r="K344" s="570" t="s">
        <v>5368</v>
      </c>
      <c r="L344" s="571">
        <f>IFERROR(VLOOKUP(K344,REAJUSTE!A:T,20,FALSE),"")</f>
        <v>1.012</v>
      </c>
    </row>
    <row r="345" spans="1:12" x14ac:dyDescent="0.25">
      <c r="A345" s="140">
        <v>903</v>
      </c>
      <c r="B345" s="140" t="s">
        <v>720</v>
      </c>
      <c r="C345" s="104"/>
      <c r="D345" s="575">
        <f t="shared" si="5"/>
        <v>0</v>
      </c>
      <c r="H345" s="105"/>
      <c r="K345" s="570" t="s">
        <v>5368</v>
      </c>
      <c r="L345" s="571">
        <f>IFERROR(VLOOKUP(K345,REAJUSTE!A:T,20,FALSE),"")</f>
        <v>1.012</v>
      </c>
    </row>
    <row r="346" spans="1:12" ht="30" x14ac:dyDescent="0.25">
      <c r="A346" s="141">
        <v>90301</v>
      </c>
      <c r="B346" s="141" t="s">
        <v>721</v>
      </c>
      <c r="C346" s="104" t="s">
        <v>7</v>
      </c>
      <c r="D346" s="575">
        <f t="shared" si="5"/>
        <v>112.68</v>
      </c>
      <c r="H346" s="105">
        <v>111.35</v>
      </c>
      <c r="K346" s="570" t="s">
        <v>5368</v>
      </c>
      <c r="L346" s="571">
        <f>IFERROR(VLOOKUP(K346,REAJUSTE!A:T,20,FALSE),"")</f>
        <v>1.012</v>
      </c>
    </row>
    <row r="347" spans="1:12" x14ac:dyDescent="0.25">
      <c r="A347" s="141">
        <v>90302</v>
      </c>
      <c r="B347" s="141" t="s">
        <v>722</v>
      </c>
      <c r="C347" s="104" t="s">
        <v>7</v>
      </c>
      <c r="D347" s="575">
        <f t="shared" si="5"/>
        <v>38.119999999999997</v>
      </c>
      <c r="H347" s="105">
        <v>37.67</v>
      </c>
      <c r="K347" s="570" t="s">
        <v>5368</v>
      </c>
      <c r="L347" s="571">
        <f>IFERROR(VLOOKUP(K347,REAJUSTE!A:T,20,FALSE),"")</f>
        <v>1.012</v>
      </c>
    </row>
    <row r="348" spans="1:12" ht="30" x14ac:dyDescent="0.25">
      <c r="A348" s="141">
        <v>90305</v>
      </c>
      <c r="B348" s="141" t="s">
        <v>723</v>
      </c>
      <c r="C348" s="104" t="s">
        <v>7</v>
      </c>
      <c r="D348" s="575">
        <f t="shared" si="5"/>
        <v>269.16000000000003</v>
      </c>
      <c r="H348" s="105">
        <v>265.97000000000003</v>
      </c>
      <c r="K348" s="570" t="s">
        <v>5368</v>
      </c>
      <c r="L348" s="571">
        <f>IFERROR(VLOOKUP(K348,REAJUSTE!A:T,20,FALSE),"")</f>
        <v>1.012</v>
      </c>
    </row>
    <row r="349" spans="1:12" x14ac:dyDescent="0.25">
      <c r="A349" s="141">
        <v>90312</v>
      </c>
      <c r="B349" s="141" t="s">
        <v>724</v>
      </c>
      <c r="C349" s="104" t="s">
        <v>7</v>
      </c>
      <c r="D349" s="575">
        <f t="shared" si="5"/>
        <v>223.07</v>
      </c>
      <c r="H349" s="105">
        <v>220.43</v>
      </c>
      <c r="K349" s="570" t="s">
        <v>5368</v>
      </c>
      <c r="L349" s="571">
        <f>IFERROR(VLOOKUP(K349,REAJUSTE!A:T,20,FALSE),"")</f>
        <v>1.012</v>
      </c>
    </row>
    <row r="350" spans="1:12" x14ac:dyDescent="0.25">
      <c r="A350" s="141">
        <v>90314</v>
      </c>
      <c r="B350" s="141" t="s">
        <v>725</v>
      </c>
      <c r="C350" s="104" t="s">
        <v>7</v>
      </c>
      <c r="D350" s="575">
        <f t="shared" si="5"/>
        <v>61.89</v>
      </c>
      <c r="H350" s="105">
        <v>61.16</v>
      </c>
      <c r="K350" s="570" t="s">
        <v>5368</v>
      </c>
      <c r="L350" s="571">
        <f>IFERROR(VLOOKUP(K350,REAJUSTE!A:T,20,FALSE),"")</f>
        <v>1.012</v>
      </c>
    </row>
    <row r="351" spans="1:12" x14ac:dyDescent="0.25">
      <c r="A351" s="140">
        <v>904</v>
      </c>
      <c r="B351" s="140" t="s">
        <v>726</v>
      </c>
      <c r="C351" s="104"/>
      <c r="D351" s="575">
        <f t="shared" si="5"/>
        <v>0</v>
      </c>
      <c r="H351" s="105"/>
      <c r="K351" s="570" t="s">
        <v>5368</v>
      </c>
      <c r="L351" s="571">
        <f>IFERROR(VLOOKUP(K351,REAJUSTE!A:T,20,FALSE),"")</f>
        <v>1.012</v>
      </c>
    </row>
    <row r="352" spans="1:12" ht="60" x14ac:dyDescent="0.25">
      <c r="A352" s="141">
        <v>90403</v>
      </c>
      <c r="B352" s="141" t="s">
        <v>727</v>
      </c>
      <c r="C352" s="104" t="s">
        <v>7</v>
      </c>
      <c r="D352" s="575">
        <f t="shared" si="5"/>
        <v>125.52</v>
      </c>
      <c r="H352" s="105">
        <v>124.04</v>
      </c>
      <c r="K352" s="570" t="s">
        <v>5368</v>
      </c>
      <c r="L352" s="571">
        <f>IFERROR(VLOOKUP(K352,REAJUSTE!A:T,20,FALSE),"")</f>
        <v>1.012</v>
      </c>
    </row>
    <row r="353" spans="1:12" x14ac:dyDescent="0.25">
      <c r="A353" s="140">
        <v>905</v>
      </c>
      <c r="B353" s="140" t="s">
        <v>685</v>
      </c>
      <c r="C353" s="104"/>
      <c r="D353" s="575">
        <f t="shared" si="5"/>
        <v>0</v>
      </c>
      <c r="H353" s="105"/>
      <c r="K353" s="570" t="s">
        <v>5368</v>
      </c>
      <c r="L353" s="571">
        <f>IFERROR(VLOOKUP(K353,REAJUSTE!A:T,20,FALSE),"")</f>
        <v>1.012</v>
      </c>
    </row>
    <row r="354" spans="1:12" ht="45" x14ac:dyDescent="0.25">
      <c r="A354" s="141">
        <v>90501</v>
      </c>
      <c r="B354" s="141" t="s">
        <v>728</v>
      </c>
      <c r="C354" s="104" t="s">
        <v>5</v>
      </c>
      <c r="D354" s="575">
        <f t="shared" si="5"/>
        <v>68.11</v>
      </c>
      <c r="H354" s="105">
        <v>67.31</v>
      </c>
      <c r="K354" s="570" t="s">
        <v>5368</v>
      </c>
      <c r="L354" s="571">
        <f>IFERROR(VLOOKUP(K354,REAJUSTE!A:T,20,FALSE),"")</f>
        <v>1.012</v>
      </c>
    </row>
    <row r="355" spans="1:12" ht="60" x14ac:dyDescent="0.25">
      <c r="A355" s="141">
        <v>90502</v>
      </c>
      <c r="B355" s="141" t="s">
        <v>729</v>
      </c>
      <c r="C355" s="104" t="s">
        <v>5</v>
      </c>
      <c r="D355" s="575">
        <f t="shared" si="5"/>
        <v>23.33</v>
      </c>
      <c r="H355" s="105">
        <v>23.06</v>
      </c>
      <c r="K355" s="570" t="s">
        <v>5368</v>
      </c>
      <c r="L355" s="571">
        <f>IFERROR(VLOOKUP(K355,REAJUSTE!A:T,20,FALSE),"")</f>
        <v>1.012</v>
      </c>
    </row>
    <row r="356" spans="1:12" ht="30" x14ac:dyDescent="0.25">
      <c r="A356" s="141">
        <v>90506</v>
      </c>
      <c r="B356" s="141" t="s">
        <v>730</v>
      </c>
      <c r="C356" s="104" t="s">
        <v>5</v>
      </c>
      <c r="D356" s="575">
        <f t="shared" si="5"/>
        <v>18.23</v>
      </c>
      <c r="H356" s="105">
        <v>18.02</v>
      </c>
      <c r="K356" s="570" t="s">
        <v>5368</v>
      </c>
      <c r="L356" s="571">
        <f>IFERROR(VLOOKUP(K356,REAJUSTE!A:T,20,FALSE),"")</f>
        <v>1.012</v>
      </c>
    </row>
    <row r="357" spans="1:12" ht="30" x14ac:dyDescent="0.25">
      <c r="A357" s="141">
        <v>90509</v>
      </c>
      <c r="B357" s="141" t="s">
        <v>731</v>
      </c>
      <c r="C357" s="104" t="s">
        <v>5</v>
      </c>
      <c r="D357" s="575">
        <f t="shared" si="5"/>
        <v>96.57</v>
      </c>
      <c r="H357" s="105">
        <v>95.43</v>
      </c>
      <c r="K357" s="570" t="s">
        <v>5368</v>
      </c>
      <c r="L357" s="571">
        <f>IFERROR(VLOOKUP(K357,REAJUSTE!A:T,20,FALSE),"")</f>
        <v>1.012</v>
      </c>
    </row>
    <row r="358" spans="1:12" x14ac:dyDescent="0.25">
      <c r="A358" s="141">
        <v>90511</v>
      </c>
      <c r="B358" s="141" t="s">
        <v>732</v>
      </c>
      <c r="C358" s="104" t="s">
        <v>5</v>
      </c>
      <c r="D358" s="575">
        <f t="shared" si="5"/>
        <v>45.7</v>
      </c>
      <c r="H358" s="105">
        <v>45.16</v>
      </c>
      <c r="K358" s="570" t="s">
        <v>5368</v>
      </c>
      <c r="L358" s="571">
        <f>IFERROR(VLOOKUP(K358,REAJUSTE!A:T,20,FALSE),"")</f>
        <v>1.012</v>
      </c>
    </row>
    <row r="359" spans="1:12" ht="30" x14ac:dyDescent="0.25">
      <c r="A359" s="141">
        <v>90512</v>
      </c>
      <c r="B359" s="141" t="s">
        <v>733</v>
      </c>
      <c r="C359" s="104" t="s">
        <v>6</v>
      </c>
      <c r="D359" s="575">
        <f t="shared" si="5"/>
        <v>24.65</v>
      </c>
      <c r="H359" s="105">
        <v>24.36</v>
      </c>
      <c r="K359" s="570" t="s">
        <v>5368</v>
      </c>
      <c r="L359" s="571">
        <f>IFERROR(VLOOKUP(K359,REAJUSTE!A:T,20,FALSE),"")</f>
        <v>1.012</v>
      </c>
    </row>
    <row r="360" spans="1:12" x14ac:dyDescent="0.25">
      <c r="A360" s="140">
        <v>10</v>
      </c>
      <c r="B360" s="140" t="s">
        <v>35</v>
      </c>
      <c r="C360" s="104"/>
      <c r="D360" s="575">
        <f t="shared" si="5"/>
        <v>0</v>
      </c>
      <c r="H360" s="105"/>
      <c r="K360" s="570" t="s">
        <v>5368</v>
      </c>
      <c r="L360" s="571">
        <f>IFERROR(VLOOKUP(K360,REAJUSTE!A:T,20,FALSE),"")</f>
        <v>1.012</v>
      </c>
    </row>
    <row r="361" spans="1:12" x14ac:dyDescent="0.25">
      <c r="A361" s="140">
        <v>1001</v>
      </c>
      <c r="B361" s="140" t="s">
        <v>734</v>
      </c>
      <c r="C361" s="104"/>
      <c r="D361" s="575">
        <f t="shared" si="5"/>
        <v>0</v>
      </c>
      <c r="H361" s="105"/>
      <c r="K361" s="570" t="s">
        <v>5368</v>
      </c>
      <c r="L361" s="571">
        <f>IFERROR(VLOOKUP(K361,REAJUSTE!A:T,20,FALSE),"")</f>
        <v>1.012</v>
      </c>
    </row>
    <row r="362" spans="1:12" ht="60" x14ac:dyDescent="0.25">
      <c r="A362" s="141">
        <v>100102</v>
      </c>
      <c r="B362" s="141" t="s">
        <v>735</v>
      </c>
      <c r="C362" s="104" t="s">
        <v>5</v>
      </c>
      <c r="D362" s="575">
        <f t="shared" si="5"/>
        <v>86.74</v>
      </c>
      <c r="H362" s="105">
        <v>85.72</v>
      </c>
      <c r="K362" s="570" t="s">
        <v>5368</v>
      </c>
      <c r="L362" s="571">
        <f>IFERROR(VLOOKUP(K362,REAJUSTE!A:T,20,FALSE),"")</f>
        <v>1.012</v>
      </c>
    </row>
    <row r="363" spans="1:12" ht="60" x14ac:dyDescent="0.25">
      <c r="A363" s="141">
        <v>100105</v>
      </c>
      <c r="B363" s="141" t="s">
        <v>17713</v>
      </c>
      <c r="C363" s="104" t="s">
        <v>5</v>
      </c>
      <c r="D363" s="575">
        <f t="shared" si="5"/>
        <v>307.20999999999998</v>
      </c>
      <c r="H363" s="105">
        <v>303.57</v>
      </c>
      <c r="K363" s="570" t="s">
        <v>5368</v>
      </c>
      <c r="L363" s="571">
        <f>IFERROR(VLOOKUP(K363,REAJUSTE!A:T,20,FALSE),"")</f>
        <v>1.012</v>
      </c>
    </row>
    <row r="364" spans="1:12" ht="30" x14ac:dyDescent="0.25">
      <c r="A364" s="140">
        <v>1002</v>
      </c>
      <c r="B364" s="140" t="s">
        <v>736</v>
      </c>
      <c r="C364" s="104"/>
      <c r="D364" s="575">
        <f t="shared" si="5"/>
        <v>0</v>
      </c>
      <c r="H364" s="105"/>
      <c r="K364" s="570" t="s">
        <v>5368</v>
      </c>
      <c r="L364" s="571">
        <f>IFERROR(VLOOKUP(K364,REAJUSTE!A:T,20,FALSE),"")</f>
        <v>1.012</v>
      </c>
    </row>
    <row r="365" spans="1:12" ht="30" x14ac:dyDescent="0.25">
      <c r="A365" s="141">
        <v>100202</v>
      </c>
      <c r="B365" s="141" t="s">
        <v>737</v>
      </c>
      <c r="C365" s="104" t="s">
        <v>5</v>
      </c>
      <c r="D365" s="575">
        <f t="shared" si="5"/>
        <v>59.29</v>
      </c>
      <c r="H365" s="105">
        <v>58.59</v>
      </c>
      <c r="K365" s="570" t="s">
        <v>5368</v>
      </c>
      <c r="L365" s="571">
        <f>IFERROR(VLOOKUP(K365,REAJUSTE!A:T,20,FALSE),"")</f>
        <v>1.012</v>
      </c>
    </row>
    <row r="366" spans="1:12" ht="30" x14ac:dyDescent="0.25">
      <c r="A366" s="141">
        <v>100203</v>
      </c>
      <c r="B366" s="141" t="s">
        <v>36</v>
      </c>
      <c r="C366" s="104" t="s">
        <v>5</v>
      </c>
      <c r="D366" s="575">
        <f t="shared" si="5"/>
        <v>44.39</v>
      </c>
      <c r="H366" s="105">
        <v>43.87</v>
      </c>
      <c r="K366" s="570" t="s">
        <v>5368</v>
      </c>
      <c r="L366" s="571">
        <f>IFERROR(VLOOKUP(K366,REAJUSTE!A:T,20,FALSE),"")</f>
        <v>1.012</v>
      </c>
    </row>
    <row r="367" spans="1:12" ht="60" x14ac:dyDescent="0.25">
      <c r="A367" s="141">
        <v>100204</v>
      </c>
      <c r="B367" s="141" t="s">
        <v>738</v>
      </c>
      <c r="C367" s="104" t="s">
        <v>5</v>
      </c>
      <c r="D367" s="575">
        <f t="shared" si="5"/>
        <v>47.57</v>
      </c>
      <c r="H367" s="105">
        <v>47.01</v>
      </c>
      <c r="K367" s="570" t="s">
        <v>5368</v>
      </c>
      <c r="L367" s="571">
        <f>IFERROR(VLOOKUP(K367,REAJUSTE!A:T,20,FALSE),"")</f>
        <v>1.012</v>
      </c>
    </row>
    <row r="368" spans="1:12" ht="60" x14ac:dyDescent="0.25">
      <c r="A368" s="141">
        <v>100208</v>
      </c>
      <c r="B368" s="141" t="s">
        <v>17714</v>
      </c>
      <c r="C368" s="104" t="s">
        <v>5</v>
      </c>
      <c r="D368" s="575">
        <f t="shared" si="5"/>
        <v>270.52999999999997</v>
      </c>
      <c r="H368" s="105">
        <v>267.33</v>
      </c>
      <c r="K368" s="570" t="s">
        <v>5368</v>
      </c>
      <c r="L368" s="571">
        <f>IFERROR(VLOOKUP(K368,REAJUSTE!A:T,20,FALSE),"")</f>
        <v>1.012</v>
      </c>
    </row>
    <row r="369" spans="1:12" x14ac:dyDescent="0.25">
      <c r="A369" s="140">
        <v>1003</v>
      </c>
      <c r="B369" s="140" t="s">
        <v>739</v>
      </c>
      <c r="C369" s="104"/>
      <c r="D369" s="575">
        <f t="shared" si="5"/>
        <v>0</v>
      </c>
      <c r="H369" s="105"/>
      <c r="K369" s="570" t="s">
        <v>5368</v>
      </c>
      <c r="L369" s="571">
        <f>IFERROR(VLOOKUP(K369,REAJUSTE!A:T,20,FALSE),"")</f>
        <v>1.012</v>
      </c>
    </row>
    <row r="370" spans="1:12" ht="60" x14ac:dyDescent="0.25">
      <c r="A370" s="141">
        <v>100301</v>
      </c>
      <c r="B370" s="141" t="s">
        <v>740</v>
      </c>
      <c r="C370" s="104" t="s">
        <v>5</v>
      </c>
      <c r="D370" s="575">
        <f t="shared" si="5"/>
        <v>97.05</v>
      </c>
      <c r="H370" s="105">
        <v>95.9</v>
      </c>
      <c r="K370" s="570" t="s">
        <v>5368</v>
      </c>
      <c r="L370" s="571">
        <f>IFERROR(VLOOKUP(K370,REAJUSTE!A:T,20,FALSE),"")</f>
        <v>1.012</v>
      </c>
    </row>
    <row r="371" spans="1:12" x14ac:dyDescent="0.25">
      <c r="A371" s="140">
        <v>11</v>
      </c>
      <c r="B371" s="140" t="s">
        <v>37</v>
      </c>
      <c r="C371" s="104"/>
      <c r="D371" s="575">
        <f t="shared" si="5"/>
        <v>0</v>
      </c>
      <c r="H371" s="105"/>
      <c r="K371" s="570" t="s">
        <v>5368</v>
      </c>
      <c r="L371" s="571">
        <f>IFERROR(VLOOKUP(K371,REAJUSTE!A:T,20,FALSE),"")</f>
        <v>1.012</v>
      </c>
    </row>
    <row r="372" spans="1:12" x14ac:dyDescent="0.25">
      <c r="A372" s="140">
        <v>1101</v>
      </c>
      <c r="B372" s="140" t="s">
        <v>741</v>
      </c>
      <c r="C372" s="104"/>
      <c r="D372" s="575">
        <f t="shared" si="5"/>
        <v>0</v>
      </c>
      <c r="H372" s="105"/>
      <c r="K372" s="570" t="s">
        <v>5368</v>
      </c>
      <c r="L372" s="571">
        <f>IFERROR(VLOOKUP(K372,REAJUSTE!A:T,20,FALSE),"")</f>
        <v>1.012</v>
      </c>
    </row>
    <row r="373" spans="1:12" ht="30" x14ac:dyDescent="0.25">
      <c r="A373" s="141">
        <v>110101</v>
      </c>
      <c r="B373" s="141" t="s">
        <v>94</v>
      </c>
      <c r="C373" s="104" t="s">
        <v>5</v>
      </c>
      <c r="D373" s="575">
        <f t="shared" si="5"/>
        <v>14.19</v>
      </c>
      <c r="H373" s="105">
        <v>14.03</v>
      </c>
      <c r="K373" s="570" t="s">
        <v>5368</v>
      </c>
      <c r="L373" s="571">
        <f>IFERROR(VLOOKUP(K373,REAJUSTE!A:T,20,FALSE),"")</f>
        <v>1.012</v>
      </c>
    </row>
    <row r="374" spans="1:12" x14ac:dyDescent="0.25">
      <c r="A374" s="140">
        <v>1102</v>
      </c>
      <c r="B374" s="140" t="s">
        <v>742</v>
      </c>
      <c r="C374" s="104"/>
      <c r="D374" s="575">
        <f t="shared" si="5"/>
        <v>0</v>
      </c>
      <c r="H374" s="105"/>
      <c r="K374" s="570" t="s">
        <v>5368</v>
      </c>
      <c r="L374" s="571">
        <f>IFERROR(VLOOKUP(K374,REAJUSTE!A:T,20,FALSE),"")</f>
        <v>1.012</v>
      </c>
    </row>
    <row r="375" spans="1:12" x14ac:dyDescent="0.25">
      <c r="A375" s="141">
        <v>110201</v>
      </c>
      <c r="B375" s="141" t="s">
        <v>38</v>
      </c>
      <c r="C375" s="104" t="s">
        <v>5</v>
      </c>
      <c r="D375" s="575">
        <f t="shared" si="5"/>
        <v>63.88</v>
      </c>
      <c r="H375" s="105">
        <v>63.13</v>
      </c>
      <c r="K375" s="570" t="s">
        <v>5368</v>
      </c>
      <c r="L375" s="571">
        <f>IFERROR(VLOOKUP(K375,REAJUSTE!A:T,20,FALSE),"")</f>
        <v>1.012</v>
      </c>
    </row>
    <row r="376" spans="1:12" ht="45" x14ac:dyDescent="0.25">
      <c r="A376" s="141">
        <v>110210</v>
      </c>
      <c r="B376" s="141" t="s">
        <v>5377</v>
      </c>
      <c r="C376" s="104" t="s">
        <v>5</v>
      </c>
      <c r="D376" s="575">
        <f t="shared" si="5"/>
        <v>104.97</v>
      </c>
      <c r="H376" s="105">
        <v>103.73</v>
      </c>
      <c r="K376" s="570" t="s">
        <v>5368</v>
      </c>
      <c r="L376" s="571">
        <f>IFERROR(VLOOKUP(K376,REAJUSTE!A:T,20,FALSE),"")</f>
        <v>1.012</v>
      </c>
    </row>
    <row r="377" spans="1:12" ht="30" x14ac:dyDescent="0.25">
      <c r="A377" s="140">
        <v>1103</v>
      </c>
      <c r="B377" s="140" t="s">
        <v>743</v>
      </c>
      <c r="C377" s="104"/>
      <c r="D377" s="575">
        <f t="shared" si="5"/>
        <v>0</v>
      </c>
      <c r="H377" s="105"/>
      <c r="K377" s="570" t="s">
        <v>5368</v>
      </c>
      <c r="L377" s="571">
        <f>IFERROR(VLOOKUP(K377,REAJUSTE!A:T,20,FALSE),"")</f>
        <v>1.012</v>
      </c>
    </row>
    <row r="378" spans="1:12" ht="30" x14ac:dyDescent="0.25">
      <c r="A378" s="141">
        <v>110301</v>
      </c>
      <c r="B378" s="141" t="s">
        <v>744</v>
      </c>
      <c r="C378" s="104" t="s">
        <v>5</v>
      </c>
      <c r="D378" s="575">
        <f t="shared" si="5"/>
        <v>39.74</v>
      </c>
      <c r="H378" s="105">
        <v>39.270000000000003</v>
      </c>
      <c r="K378" s="570" t="s">
        <v>5368</v>
      </c>
      <c r="L378" s="571">
        <f>IFERROR(VLOOKUP(K378,REAJUSTE!A:T,20,FALSE),"")</f>
        <v>1.012</v>
      </c>
    </row>
    <row r="379" spans="1:12" ht="45" x14ac:dyDescent="0.25">
      <c r="A379" s="141">
        <v>110302</v>
      </c>
      <c r="B379" s="141" t="s">
        <v>95</v>
      </c>
      <c r="C379" s="104" t="s">
        <v>5</v>
      </c>
      <c r="D379" s="575">
        <f t="shared" si="5"/>
        <v>68.430000000000007</v>
      </c>
      <c r="H379" s="105">
        <v>67.62</v>
      </c>
      <c r="K379" s="570" t="s">
        <v>5368</v>
      </c>
      <c r="L379" s="571">
        <f>IFERROR(VLOOKUP(K379,REAJUSTE!A:T,20,FALSE),"")</f>
        <v>1.012</v>
      </c>
    </row>
    <row r="380" spans="1:12" x14ac:dyDescent="0.25">
      <c r="A380" s="140">
        <v>1104</v>
      </c>
      <c r="B380" s="140" t="s">
        <v>685</v>
      </c>
      <c r="C380" s="104"/>
      <c r="D380" s="575">
        <f t="shared" si="5"/>
        <v>0</v>
      </c>
      <c r="H380" s="105"/>
      <c r="K380" s="570" t="s">
        <v>5368</v>
      </c>
      <c r="L380" s="571">
        <f>IFERROR(VLOOKUP(K380,REAJUSTE!A:T,20,FALSE),"")</f>
        <v>1.012</v>
      </c>
    </row>
    <row r="381" spans="1:12" ht="30" x14ac:dyDescent="0.25">
      <c r="A381" s="141">
        <v>110401</v>
      </c>
      <c r="B381" s="141" t="s">
        <v>745</v>
      </c>
      <c r="C381" s="104" t="s">
        <v>5</v>
      </c>
      <c r="D381" s="575">
        <f t="shared" si="5"/>
        <v>59.65</v>
      </c>
      <c r="H381" s="105">
        <v>58.95</v>
      </c>
      <c r="K381" s="570" t="s">
        <v>5368</v>
      </c>
      <c r="L381" s="571">
        <f>IFERROR(VLOOKUP(K381,REAJUSTE!A:T,20,FALSE),"")</f>
        <v>1.012</v>
      </c>
    </row>
    <row r="382" spans="1:12" x14ac:dyDescent="0.25">
      <c r="A382" s="140">
        <v>12</v>
      </c>
      <c r="B382" s="140" t="s">
        <v>39</v>
      </c>
      <c r="C382" s="104"/>
      <c r="D382" s="575">
        <f t="shared" si="5"/>
        <v>0</v>
      </c>
      <c r="H382" s="105"/>
      <c r="K382" s="570" t="s">
        <v>5368</v>
      </c>
      <c r="L382" s="571">
        <f>IFERROR(VLOOKUP(K382,REAJUSTE!A:T,20,FALSE),"")</f>
        <v>1.012</v>
      </c>
    </row>
    <row r="383" spans="1:12" x14ac:dyDescent="0.25">
      <c r="A383" s="140">
        <v>1201</v>
      </c>
      <c r="B383" s="140" t="s">
        <v>741</v>
      </c>
      <c r="C383" s="104"/>
      <c r="D383" s="575">
        <f t="shared" si="5"/>
        <v>0</v>
      </c>
      <c r="H383" s="105"/>
      <c r="K383" s="570" t="s">
        <v>5368</v>
      </c>
      <c r="L383" s="571">
        <f>IFERROR(VLOOKUP(K383,REAJUSTE!A:T,20,FALSE),"")</f>
        <v>1.012</v>
      </c>
    </row>
    <row r="384" spans="1:12" ht="30" x14ac:dyDescent="0.25">
      <c r="A384" s="141">
        <v>120101</v>
      </c>
      <c r="B384" s="141" t="s">
        <v>40</v>
      </c>
      <c r="C384" s="104" t="s">
        <v>5</v>
      </c>
      <c r="D384" s="575">
        <f t="shared" si="5"/>
        <v>7.27</v>
      </c>
      <c r="H384" s="105">
        <v>7.19</v>
      </c>
      <c r="K384" s="570" t="s">
        <v>5368</v>
      </c>
      <c r="L384" s="571">
        <f>IFERROR(VLOOKUP(K384,REAJUSTE!A:T,20,FALSE),"")</f>
        <v>1.012</v>
      </c>
    </row>
    <row r="385" spans="1:12" x14ac:dyDescent="0.25">
      <c r="A385" s="140">
        <v>1202</v>
      </c>
      <c r="B385" s="140" t="s">
        <v>746</v>
      </c>
      <c r="C385" s="104"/>
      <c r="D385" s="575">
        <f t="shared" si="5"/>
        <v>0</v>
      </c>
      <c r="H385" s="105"/>
      <c r="K385" s="570" t="s">
        <v>5368</v>
      </c>
      <c r="L385" s="571">
        <f>IFERROR(VLOOKUP(K385,REAJUSTE!A:T,20,FALSE),"")</f>
        <v>1.012</v>
      </c>
    </row>
    <row r="386" spans="1:12" ht="60" x14ac:dyDescent="0.25">
      <c r="A386" s="141">
        <v>120201</v>
      </c>
      <c r="B386" s="141" t="s">
        <v>747</v>
      </c>
      <c r="C386" s="104" t="s">
        <v>5</v>
      </c>
      <c r="D386" s="575">
        <f t="shared" si="5"/>
        <v>96.96</v>
      </c>
      <c r="H386" s="105">
        <v>95.82</v>
      </c>
      <c r="K386" s="570" t="s">
        <v>5368</v>
      </c>
      <c r="L386" s="571">
        <f>IFERROR(VLOOKUP(K386,REAJUSTE!A:T,20,FALSE),"")</f>
        <v>1.012</v>
      </c>
    </row>
    <row r="387" spans="1:12" ht="30" x14ac:dyDescent="0.25">
      <c r="A387" s="141">
        <v>120205</v>
      </c>
      <c r="B387" s="141" t="s">
        <v>748</v>
      </c>
      <c r="C387" s="104" t="s">
        <v>7</v>
      </c>
      <c r="D387" s="575">
        <f t="shared" si="5"/>
        <v>60.42</v>
      </c>
      <c r="H387" s="105">
        <v>59.71</v>
      </c>
      <c r="K387" s="570" t="s">
        <v>5368</v>
      </c>
      <c r="L387" s="571">
        <f>IFERROR(VLOOKUP(K387,REAJUSTE!A:T,20,FALSE),"")</f>
        <v>1.012</v>
      </c>
    </row>
    <row r="388" spans="1:12" ht="30" x14ac:dyDescent="0.25">
      <c r="A388" s="141">
        <v>120207</v>
      </c>
      <c r="B388" s="141" t="s">
        <v>749</v>
      </c>
      <c r="C388" s="104" t="s">
        <v>7</v>
      </c>
      <c r="D388" s="575">
        <f t="shared" si="5"/>
        <v>83.14</v>
      </c>
      <c r="H388" s="105">
        <v>82.16</v>
      </c>
      <c r="K388" s="570" t="s">
        <v>5368</v>
      </c>
      <c r="L388" s="571">
        <f>IFERROR(VLOOKUP(K388,REAJUSTE!A:T,20,FALSE),"")</f>
        <v>1.012</v>
      </c>
    </row>
    <row r="389" spans="1:12" ht="30" x14ac:dyDescent="0.25">
      <c r="A389" s="141">
        <v>120208</v>
      </c>
      <c r="B389" s="141" t="s">
        <v>750</v>
      </c>
      <c r="C389" s="104" t="s">
        <v>7</v>
      </c>
      <c r="D389" s="575">
        <f t="shared" si="5"/>
        <v>19.84</v>
      </c>
      <c r="H389" s="105">
        <v>19.61</v>
      </c>
      <c r="K389" s="570" t="s">
        <v>5368</v>
      </c>
      <c r="L389" s="571">
        <f>IFERROR(VLOOKUP(K389,REAJUSTE!A:T,20,FALSE),"")</f>
        <v>1.012</v>
      </c>
    </row>
    <row r="390" spans="1:12" ht="30" x14ac:dyDescent="0.25">
      <c r="A390" s="141">
        <v>120216</v>
      </c>
      <c r="B390" s="141" t="s">
        <v>751</v>
      </c>
      <c r="C390" s="104" t="s">
        <v>7</v>
      </c>
      <c r="D390" s="575">
        <f t="shared" si="5"/>
        <v>19.38</v>
      </c>
      <c r="H390" s="105">
        <v>19.16</v>
      </c>
      <c r="K390" s="570" t="s">
        <v>5368</v>
      </c>
      <c r="L390" s="571">
        <f>IFERROR(VLOOKUP(K390,REAJUSTE!A:T,20,FALSE),"")</f>
        <v>1.012</v>
      </c>
    </row>
    <row r="391" spans="1:12" ht="45" x14ac:dyDescent="0.25">
      <c r="A391" s="141">
        <v>120220</v>
      </c>
      <c r="B391" s="141" t="s">
        <v>17715</v>
      </c>
      <c r="C391" s="104" t="s">
        <v>5</v>
      </c>
      <c r="D391" s="575">
        <f t="shared" si="5"/>
        <v>95.42</v>
      </c>
      <c r="H391" s="105">
        <v>94.29</v>
      </c>
      <c r="K391" s="570" t="s">
        <v>5368</v>
      </c>
      <c r="L391" s="571">
        <f>IFERROR(VLOOKUP(K391,REAJUSTE!A:T,20,FALSE),"")</f>
        <v>1.012</v>
      </c>
    </row>
    <row r="392" spans="1:12" ht="45" x14ac:dyDescent="0.25">
      <c r="A392" s="141">
        <v>120221</v>
      </c>
      <c r="B392" s="141" t="s">
        <v>752</v>
      </c>
      <c r="C392" s="104" t="s">
        <v>5</v>
      </c>
      <c r="D392" s="575">
        <f t="shared" si="5"/>
        <v>250.15</v>
      </c>
      <c r="H392" s="105">
        <v>247.19</v>
      </c>
      <c r="K392" s="570" t="s">
        <v>5368</v>
      </c>
      <c r="L392" s="571">
        <f>IFERROR(VLOOKUP(K392,REAJUSTE!A:T,20,FALSE),"")</f>
        <v>1.012</v>
      </c>
    </row>
    <row r="393" spans="1:12" ht="30" x14ac:dyDescent="0.25">
      <c r="A393" s="141">
        <v>120224</v>
      </c>
      <c r="B393" s="141" t="s">
        <v>753</v>
      </c>
      <c r="C393" s="104" t="s">
        <v>5</v>
      </c>
      <c r="D393" s="575">
        <f t="shared" si="5"/>
        <v>16.579999999999998</v>
      </c>
      <c r="H393" s="105">
        <v>16.39</v>
      </c>
      <c r="K393" s="570" t="s">
        <v>5368</v>
      </c>
      <c r="L393" s="571">
        <f>IFERROR(VLOOKUP(K393,REAJUSTE!A:T,20,FALSE),"")</f>
        <v>1.012</v>
      </c>
    </row>
    <row r="394" spans="1:12" ht="30" x14ac:dyDescent="0.25">
      <c r="A394" s="141">
        <v>120227</v>
      </c>
      <c r="B394" s="141" t="s">
        <v>754</v>
      </c>
      <c r="C394" s="104" t="s">
        <v>7</v>
      </c>
      <c r="D394" s="575">
        <f t="shared" si="5"/>
        <v>55.59</v>
      </c>
      <c r="H394" s="105">
        <v>54.94</v>
      </c>
      <c r="K394" s="570" t="s">
        <v>5368</v>
      </c>
      <c r="L394" s="571">
        <f>IFERROR(VLOOKUP(K394,REAJUSTE!A:T,20,FALSE),"")</f>
        <v>1.012</v>
      </c>
    </row>
    <row r="395" spans="1:12" ht="60" x14ac:dyDescent="0.25">
      <c r="A395" s="141">
        <v>120232</v>
      </c>
      <c r="B395" s="141" t="s">
        <v>17716</v>
      </c>
      <c r="C395" s="104" t="s">
        <v>5</v>
      </c>
      <c r="D395" s="575">
        <f t="shared" si="5"/>
        <v>102.64</v>
      </c>
      <c r="H395" s="105">
        <v>101.43</v>
      </c>
      <c r="K395" s="570" t="s">
        <v>5368</v>
      </c>
      <c r="L395" s="571">
        <f>IFERROR(VLOOKUP(K395,REAJUSTE!A:T,20,FALSE),"")</f>
        <v>1.012</v>
      </c>
    </row>
    <row r="396" spans="1:12" ht="30" x14ac:dyDescent="0.25">
      <c r="A396" s="140">
        <v>1203</v>
      </c>
      <c r="B396" s="140" t="s">
        <v>743</v>
      </c>
      <c r="C396" s="104"/>
      <c r="D396" s="575">
        <f t="shared" si="5"/>
        <v>0</v>
      </c>
      <c r="H396" s="105"/>
      <c r="K396" s="570" t="s">
        <v>5368</v>
      </c>
      <c r="L396" s="571">
        <f>IFERROR(VLOOKUP(K396,REAJUSTE!A:T,20,FALSE),"")</f>
        <v>1.012</v>
      </c>
    </row>
    <row r="397" spans="1:12" ht="45" x14ac:dyDescent="0.25">
      <c r="A397" s="141">
        <v>120301</v>
      </c>
      <c r="B397" s="141" t="s">
        <v>41</v>
      </c>
      <c r="C397" s="104" t="s">
        <v>5</v>
      </c>
      <c r="D397" s="575">
        <f t="shared" si="5"/>
        <v>35.54</v>
      </c>
      <c r="H397" s="105">
        <v>35.119999999999997</v>
      </c>
      <c r="K397" s="570" t="s">
        <v>5368</v>
      </c>
      <c r="L397" s="571">
        <f>IFERROR(VLOOKUP(K397,REAJUSTE!A:T,20,FALSE),"")</f>
        <v>1.012</v>
      </c>
    </row>
    <row r="398" spans="1:12" ht="45" x14ac:dyDescent="0.25">
      <c r="A398" s="141">
        <v>120302</v>
      </c>
      <c r="B398" s="141" t="s">
        <v>755</v>
      </c>
      <c r="C398" s="104" t="s">
        <v>5</v>
      </c>
      <c r="D398" s="575">
        <f t="shared" si="5"/>
        <v>25.03</v>
      </c>
      <c r="H398" s="105">
        <v>24.74</v>
      </c>
      <c r="K398" s="570" t="s">
        <v>5368</v>
      </c>
      <c r="L398" s="571">
        <f>IFERROR(VLOOKUP(K398,REAJUSTE!A:T,20,FALSE),"")</f>
        <v>1.012</v>
      </c>
    </row>
    <row r="399" spans="1:12" ht="45" x14ac:dyDescent="0.25">
      <c r="A399" s="141">
        <v>120303</v>
      </c>
      <c r="B399" s="141" t="s">
        <v>756</v>
      </c>
      <c r="C399" s="104" t="s">
        <v>5</v>
      </c>
      <c r="D399" s="575">
        <f t="shared" si="5"/>
        <v>60.68</v>
      </c>
      <c r="H399" s="105">
        <v>59.97</v>
      </c>
      <c r="K399" s="570" t="s">
        <v>5368</v>
      </c>
      <c r="L399" s="571">
        <f>IFERROR(VLOOKUP(K399,REAJUSTE!A:T,20,FALSE),"")</f>
        <v>1.012</v>
      </c>
    </row>
    <row r="400" spans="1:12" ht="60" x14ac:dyDescent="0.25">
      <c r="A400" s="141">
        <v>120304</v>
      </c>
      <c r="B400" s="141" t="s">
        <v>757</v>
      </c>
      <c r="C400" s="104" t="s">
        <v>5</v>
      </c>
      <c r="D400" s="575">
        <f t="shared" ref="D400:D463" si="6">TRUNC(H400*L400,2)</f>
        <v>67.36</v>
      </c>
      <c r="H400" s="105">
        <v>66.569999999999993</v>
      </c>
      <c r="K400" s="570" t="s">
        <v>5368</v>
      </c>
      <c r="L400" s="571">
        <f>IFERROR(VLOOKUP(K400,REAJUSTE!A:T,20,FALSE),"")</f>
        <v>1.012</v>
      </c>
    </row>
    <row r="401" spans="1:12" ht="45" x14ac:dyDescent="0.25">
      <c r="A401" s="141">
        <v>120308</v>
      </c>
      <c r="B401" s="141" t="s">
        <v>758</v>
      </c>
      <c r="C401" s="104" t="s">
        <v>5</v>
      </c>
      <c r="D401" s="575">
        <f t="shared" si="6"/>
        <v>8.26</v>
      </c>
      <c r="H401" s="105">
        <v>8.17</v>
      </c>
      <c r="K401" s="570" t="s">
        <v>5368</v>
      </c>
      <c r="L401" s="571">
        <f>IFERROR(VLOOKUP(K401,REAJUSTE!A:T,20,FALSE),"")</f>
        <v>1.012</v>
      </c>
    </row>
    <row r="402" spans="1:12" x14ac:dyDescent="0.25">
      <c r="A402" s="140">
        <v>13</v>
      </c>
      <c r="B402" s="140" t="s">
        <v>42</v>
      </c>
      <c r="C402" s="104"/>
      <c r="D402" s="575">
        <f t="shared" si="6"/>
        <v>0</v>
      </c>
      <c r="H402" s="105"/>
      <c r="K402" s="570" t="s">
        <v>5368</v>
      </c>
      <c r="L402" s="571">
        <f>IFERROR(VLOOKUP(K402,REAJUSTE!A:T,20,FALSE),"")</f>
        <v>1.012</v>
      </c>
    </row>
    <row r="403" spans="1:12" x14ac:dyDescent="0.25">
      <c r="A403" s="140">
        <v>1301</v>
      </c>
      <c r="B403" s="140" t="s">
        <v>759</v>
      </c>
      <c r="C403" s="104"/>
      <c r="D403" s="575">
        <f t="shared" si="6"/>
        <v>0</v>
      </c>
      <c r="H403" s="105"/>
      <c r="K403" s="570" t="s">
        <v>5368</v>
      </c>
      <c r="L403" s="571">
        <f>IFERROR(VLOOKUP(K403,REAJUSTE!A:T,20,FALSE),"")</f>
        <v>1.012</v>
      </c>
    </row>
    <row r="404" spans="1:12" ht="30" x14ac:dyDescent="0.25">
      <c r="A404" s="141">
        <v>130103</v>
      </c>
      <c r="B404" s="141" t="s">
        <v>17717</v>
      </c>
      <c r="C404" s="104" t="s">
        <v>5</v>
      </c>
      <c r="D404" s="575">
        <f t="shared" si="6"/>
        <v>25.79</v>
      </c>
      <c r="H404" s="105">
        <v>25.49</v>
      </c>
      <c r="K404" s="570" t="s">
        <v>5368</v>
      </c>
      <c r="L404" s="571">
        <f>IFERROR(VLOOKUP(K404,REAJUSTE!A:T,20,FALSE),"")</f>
        <v>1.012</v>
      </c>
    </row>
    <row r="405" spans="1:12" ht="30" x14ac:dyDescent="0.25">
      <c r="A405" s="141">
        <v>130104</v>
      </c>
      <c r="B405" s="141" t="s">
        <v>760</v>
      </c>
      <c r="C405" s="104" t="s">
        <v>5</v>
      </c>
      <c r="D405" s="575">
        <f t="shared" si="6"/>
        <v>40.21</v>
      </c>
      <c r="H405" s="105">
        <v>39.74</v>
      </c>
      <c r="K405" s="570" t="s">
        <v>5368</v>
      </c>
      <c r="L405" s="571">
        <f>IFERROR(VLOOKUP(K405,REAJUSTE!A:T,20,FALSE),"")</f>
        <v>1.012</v>
      </c>
    </row>
    <row r="406" spans="1:12" ht="30" x14ac:dyDescent="0.25">
      <c r="A406" s="141">
        <v>130109</v>
      </c>
      <c r="B406" s="141" t="s">
        <v>761</v>
      </c>
      <c r="C406" s="104" t="s">
        <v>5</v>
      </c>
      <c r="D406" s="575">
        <f t="shared" si="6"/>
        <v>84.92</v>
      </c>
      <c r="H406" s="105">
        <v>83.92</v>
      </c>
      <c r="K406" s="570" t="s">
        <v>5368</v>
      </c>
      <c r="L406" s="571">
        <f>IFERROR(VLOOKUP(K406,REAJUSTE!A:T,20,FALSE),"")</f>
        <v>1.012</v>
      </c>
    </row>
    <row r="407" spans="1:12" ht="30" x14ac:dyDescent="0.25">
      <c r="A407" s="141">
        <v>130110</v>
      </c>
      <c r="B407" s="141" t="s">
        <v>318</v>
      </c>
      <c r="C407" s="104" t="s">
        <v>5</v>
      </c>
      <c r="D407" s="575">
        <f t="shared" si="6"/>
        <v>70.27</v>
      </c>
      <c r="H407" s="105">
        <v>69.44</v>
      </c>
      <c r="K407" s="570" t="s">
        <v>5368</v>
      </c>
      <c r="L407" s="571">
        <f>IFERROR(VLOOKUP(K407,REAJUSTE!A:T,20,FALSE),"")</f>
        <v>1.012</v>
      </c>
    </row>
    <row r="408" spans="1:12" ht="30" x14ac:dyDescent="0.25">
      <c r="A408" s="141">
        <v>130111</v>
      </c>
      <c r="B408" s="141" t="s">
        <v>762</v>
      </c>
      <c r="C408" s="104" t="s">
        <v>5</v>
      </c>
      <c r="D408" s="575">
        <f t="shared" si="6"/>
        <v>64.290000000000006</v>
      </c>
      <c r="H408" s="105">
        <v>63.53</v>
      </c>
      <c r="K408" s="570" t="s">
        <v>5368</v>
      </c>
      <c r="L408" s="571">
        <f>IFERROR(VLOOKUP(K408,REAJUSTE!A:T,20,FALSE),"")</f>
        <v>1.012</v>
      </c>
    </row>
    <row r="409" spans="1:12" x14ac:dyDescent="0.25">
      <c r="A409" s="141">
        <v>130112</v>
      </c>
      <c r="B409" s="141" t="s">
        <v>763</v>
      </c>
      <c r="C409" s="104" t="s">
        <v>5</v>
      </c>
      <c r="D409" s="575">
        <f t="shared" si="6"/>
        <v>53.3</v>
      </c>
      <c r="H409" s="105">
        <v>52.67</v>
      </c>
      <c r="K409" s="570" t="s">
        <v>5368</v>
      </c>
      <c r="L409" s="571">
        <f>IFERROR(VLOOKUP(K409,REAJUSTE!A:T,20,FALSE),"")</f>
        <v>1.012</v>
      </c>
    </row>
    <row r="410" spans="1:12" ht="30" x14ac:dyDescent="0.25">
      <c r="A410" s="141">
        <v>130113</v>
      </c>
      <c r="B410" s="141" t="s">
        <v>764</v>
      </c>
      <c r="C410" s="104" t="s">
        <v>5</v>
      </c>
      <c r="D410" s="575">
        <f t="shared" si="6"/>
        <v>85.5</v>
      </c>
      <c r="H410" s="105">
        <v>84.49</v>
      </c>
      <c r="K410" s="570" t="s">
        <v>5368</v>
      </c>
      <c r="L410" s="571">
        <f>IFERROR(VLOOKUP(K410,REAJUSTE!A:T,20,FALSE),"")</f>
        <v>1.012</v>
      </c>
    </row>
    <row r="411" spans="1:12" x14ac:dyDescent="0.25">
      <c r="A411" s="140">
        <v>1302</v>
      </c>
      <c r="B411" s="140" t="s">
        <v>746</v>
      </c>
      <c r="C411" s="104"/>
      <c r="D411" s="575">
        <f t="shared" si="6"/>
        <v>0</v>
      </c>
      <c r="H411" s="105"/>
      <c r="K411" s="570" t="s">
        <v>5368</v>
      </c>
      <c r="L411" s="571">
        <f>IFERROR(VLOOKUP(K411,REAJUSTE!A:T,20,FALSE),"")</f>
        <v>1.012</v>
      </c>
    </row>
    <row r="412" spans="1:12" ht="45" x14ac:dyDescent="0.25">
      <c r="A412" s="141">
        <v>130202</v>
      </c>
      <c r="B412" s="141" t="s">
        <v>765</v>
      </c>
      <c r="C412" s="104" t="s">
        <v>5</v>
      </c>
      <c r="D412" s="575">
        <f t="shared" si="6"/>
        <v>58.99</v>
      </c>
      <c r="H412" s="105">
        <v>58.3</v>
      </c>
      <c r="K412" s="570" t="s">
        <v>5368</v>
      </c>
      <c r="L412" s="571">
        <f>IFERROR(VLOOKUP(K412,REAJUSTE!A:T,20,FALSE),"")</f>
        <v>1.012</v>
      </c>
    </row>
    <row r="413" spans="1:12" ht="45" x14ac:dyDescent="0.25">
      <c r="A413" s="141">
        <v>130205</v>
      </c>
      <c r="B413" s="141" t="s">
        <v>766</v>
      </c>
      <c r="C413" s="104" t="s">
        <v>5</v>
      </c>
      <c r="D413" s="575">
        <f t="shared" si="6"/>
        <v>473.16</v>
      </c>
      <c r="H413" s="105">
        <v>467.55</v>
      </c>
      <c r="K413" s="570" t="s">
        <v>5368</v>
      </c>
      <c r="L413" s="571">
        <f>IFERROR(VLOOKUP(K413,REAJUSTE!A:T,20,FALSE),"")</f>
        <v>1.012</v>
      </c>
    </row>
    <row r="414" spans="1:12" ht="30" x14ac:dyDescent="0.25">
      <c r="A414" s="141">
        <v>130208</v>
      </c>
      <c r="B414" s="141" t="s">
        <v>767</v>
      </c>
      <c r="C414" s="104" t="s">
        <v>7</v>
      </c>
      <c r="D414" s="575">
        <f t="shared" si="6"/>
        <v>10.67</v>
      </c>
      <c r="H414" s="105">
        <v>10.55</v>
      </c>
      <c r="K414" s="570" t="s">
        <v>5368</v>
      </c>
      <c r="L414" s="571">
        <f>IFERROR(VLOOKUP(K414,REAJUSTE!A:T,20,FALSE),"")</f>
        <v>1.012</v>
      </c>
    </row>
    <row r="415" spans="1:12" ht="30" x14ac:dyDescent="0.25">
      <c r="A415" s="141">
        <v>130209</v>
      </c>
      <c r="B415" s="141" t="s">
        <v>768</v>
      </c>
      <c r="C415" s="104" t="s">
        <v>5</v>
      </c>
      <c r="D415" s="575">
        <f t="shared" si="6"/>
        <v>95.82</v>
      </c>
      <c r="H415" s="105">
        <v>94.69</v>
      </c>
      <c r="K415" s="570" t="s">
        <v>5368</v>
      </c>
      <c r="L415" s="571">
        <f>IFERROR(VLOOKUP(K415,REAJUSTE!A:T,20,FALSE),"")</f>
        <v>1.012</v>
      </c>
    </row>
    <row r="416" spans="1:12" ht="60" x14ac:dyDescent="0.25">
      <c r="A416" s="141">
        <v>130210</v>
      </c>
      <c r="B416" s="141" t="s">
        <v>769</v>
      </c>
      <c r="C416" s="104" t="s">
        <v>5</v>
      </c>
      <c r="D416" s="575">
        <f t="shared" si="6"/>
        <v>69.12</v>
      </c>
      <c r="H416" s="105">
        <v>68.31</v>
      </c>
      <c r="K416" s="570" t="s">
        <v>5368</v>
      </c>
      <c r="L416" s="571">
        <f>IFERROR(VLOOKUP(K416,REAJUSTE!A:T,20,FALSE),"")</f>
        <v>1.012</v>
      </c>
    </row>
    <row r="417" spans="1:12" ht="45" x14ac:dyDescent="0.25">
      <c r="A417" s="141">
        <v>130211</v>
      </c>
      <c r="B417" s="141" t="s">
        <v>770</v>
      </c>
      <c r="C417" s="104" t="s">
        <v>5</v>
      </c>
      <c r="D417" s="575">
        <f t="shared" si="6"/>
        <v>239.84</v>
      </c>
      <c r="H417" s="105">
        <v>237</v>
      </c>
      <c r="K417" s="570" t="s">
        <v>5368</v>
      </c>
      <c r="L417" s="571">
        <f>IFERROR(VLOOKUP(K417,REAJUSTE!A:T,20,FALSE),"")</f>
        <v>1.012</v>
      </c>
    </row>
    <row r="418" spans="1:12" ht="30" x14ac:dyDescent="0.25">
      <c r="A418" s="141">
        <v>130222</v>
      </c>
      <c r="B418" s="141" t="s">
        <v>771</v>
      </c>
      <c r="C418" s="104" t="s">
        <v>5</v>
      </c>
      <c r="D418" s="575">
        <f t="shared" si="6"/>
        <v>186.66</v>
      </c>
      <c r="H418" s="105">
        <v>184.45</v>
      </c>
      <c r="K418" s="570" t="s">
        <v>5368</v>
      </c>
      <c r="L418" s="571">
        <f>IFERROR(VLOOKUP(K418,REAJUSTE!A:T,20,FALSE),"")</f>
        <v>1.012</v>
      </c>
    </row>
    <row r="419" spans="1:12" ht="30" x14ac:dyDescent="0.25">
      <c r="A419" s="141">
        <v>130223</v>
      </c>
      <c r="B419" s="141" t="s">
        <v>772</v>
      </c>
      <c r="C419" s="104" t="s">
        <v>5</v>
      </c>
      <c r="D419" s="575">
        <f t="shared" si="6"/>
        <v>14.77</v>
      </c>
      <c r="H419" s="105">
        <v>14.6</v>
      </c>
      <c r="K419" s="570" t="s">
        <v>5368</v>
      </c>
      <c r="L419" s="571">
        <f>IFERROR(VLOOKUP(K419,REAJUSTE!A:T,20,FALSE),"")</f>
        <v>1.012</v>
      </c>
    </row>
    <row r="420" spans="1:12" ht="30" x14ac:dyDescent="0.25">
      <c r="A420" s="141">
        <v>130225</v>
      </c>
      <c r="B420" s="141" t="s">
        <v>773</v>
      </c>
      <c r="C420" s="104" t="s">
        <v>5</v>
      </c>
      <c r="D420" s="575">
        <f t="shared" si="6"/>
        <v>11.09</v>
      </c>
      <c r="H420" s="105">
        <v>10.96</v>
      </c>
      <c r="K420" s="570" t="s">
        <v>5368</v>
      </c>
      <c r="L420" s="571">
        <f>IFERROR(VLOOKUP(K420,REAJUSTE!A:T,20,FALSE),"")</f>
        <v>1.012</v>
      </c>
    </row>
    <row r="421" spans="1:12" ht="30" x14ac:dyDescent="0.25">
      <c r="A421" s="141">
        <v>130226</v>
      </c>
      <c r="B421" s="141" t="s">
        <v>774</v>
      </c>
      <c r="C421" s="104" t="s">
        <v>5</v>
      </c>
      <c r="D421" s="575">
        <f t="shared" si="6"/>
        <v>16.010000000000002</v>
      </c>
      <c r="H421" s="105">
        <v>15.83</v>
      </c>
      <c r="K421" s="570" t="s">
        <v>5368</v>
      </c>
      <c r="L421" s="571">
        <f>IFERROR(VLOOKUP(K421,REAJUSTE!A:T,20,FALSE),"")</f>
        <v>1.012</v>
      </c>
    </row>
    <row r="422" spans="1:12" ht="60" x14ac:dyDescent="0.25">
      <c r="A422" s="141">
        <v>130228</v>
      </c>
      <c r="B422" s="141" t="s">
        <v>775</v>
      </c>
      <c r="C422" s="104" t="s">
        <v>5</v>
      </c>
      <c r="D422" s="575">
        <f t="shared" si="6"/>
        <v>58.59</v>
      </c>
      <c r="H422" s="105">
        <v>57.9</v>
      </c>
      <c r="K422" s="570" t="s">
        <v>5368</v>
      </c>
      <c r="L422" s="571">
        <f>IFERROR(VLOOKUP(K422,REAJUSTE!A:T,20,FALSE),"")</f>
        <v>1.012</v>
      </c>
    </row>
    <row r="423" spans="1:12" ht="60" x14ac:dyDescent="0.25">
      <c r="A423" s="141">
        <v>130230</v>
      </c>
      <c r="B423" s="141" t="s">
        <v>776</v>
      </c>
      <c r="C423" s="104" t="s">
        <v>5</v>
      </c>
      <c r="D423" s="575">
        <f t="shared" si="6"/>
        <v>134.91999999999999</v>
      </c>
      <c r="H423" s="105">
        <v>133.33000000000001</v>
      </c>
      <c r="K423" s="570" t="s">
        <v>5368</v>
      </c>
      <c r="L423" s="571">
        <f>IFERROR(VLOOKUP(K423,REAJUSTE!A:T,20,FALSE),"")</f>
        <v>1.012</v>
      </c>
    </row>
    <row r="424" spans="1:12" ht="60" x14ac:dyDescent="0.25">
      <c r="A424" s="141">
        <v>130231</v>
      </c>
      <c r="B424" s="141" t="s">
        <v>777</v>
      </c>
      <c r="C424" s="104" t="s">
        <v>5</v>
      </c>
      <c r="D424" s="575">
        <f t="shared" si="6"/>
        <v>148.66</v>
      </c>
      <c r="H424" s="105">
        <v>146.9</v>
      </c>
      <c r="K424" s="570" t="s">
        <v>5368</v>
      </c>
      <c r="L424" s="571">
        <f>IFERROR(VLOOKUP(K424,REAJUSTE!A:T,20,FALSE),"")</f>
        <v>1.012</v>
      </c>
    </row>
    <row r="425" spans="1:12" ht="75" x14ac:dyDescent="0.25">
      <c r="A425" s="141">
        <v>130233</v>
      </c>
      <c r="B425" s="141" t="s">
        <v>17718</v>
      </c>
      <c r="C425" s="104" t="s">
        <v>5</v>
      </c>
      <c r="D425" s="575">
        <f t="shared" si="6"/>
        <v>145.87</v>
      </c>
      <c r="H425" s="105">
        <v>144.15</v>
      </c>
      <c r="K425" s="570" t="s">
        <v>5368</v>
      </c>
      <c r="L425" s="571">
        <f>IFERROR(VLOOKUP(K425,REAJUSTE!A:T,20,FALSE),"")</f>
        <v>1.012</v>
      </c>
    </row>
    <row r="426" spans="1:12" ht="60" x14ac:dyDescent="0.25">
      <c r="A426" s="141">
        <v>130234</v>
      </c>
      <c r="B426" s="141" t="s">
        <v>17719</v>
      </c>
      <c r="C426" s="104" t="s">
        <v>5</v>
      </c>
      <c r="D426" s="575">
        <f t="shared" si="6"/>
        <v>209.3</v>
      </c>
      <c r="H426" s="105">
        <v>206.82</v>
      </c>
      <c r="K426" s="570" t="s">
        <v>5368</v>
      </c>
      <c r="L426" s="571">
        <f>IFERROR(VLOOKUP(K426,REAJUSTE!A:T,20,FALSE),"")</f>
        <v>1.012</v>
      </c>
    </row>
    <row r="427" spans="1:12" ht="60" x14ac:dyDescent="0.25">
      <c r="A427" s="141">
        <v>130236</v>
      </c>
      <c r="B427" s="141" t="s">
        <v>778</v>
      </c>
      <c r="C427" s="104" t="s">
        <v>5</v>
      </c>
      <c r="D427" s="575">
        <f t="shared" si="6"/>
        <v>82</v>
      </c>
      <c r="H427" s="105">
        <v>81.03</v>
      </c>
      <c r="K427" s="570" t="s">
        <v>5368</v>
      </c>
      <c r="L427" s="571">
        <f>IFERROR(VLOOKUP(K427,REAJUSTE!A:T,20,FALSE),"")</f>
        <v>1.012</v>
      </c>
    </row>
    <row r="428" spans="1:12" ht="75" x14ac:dyDescent="0.25">
      <c r="A428" s="141">
        <v>130237</v>
      </c>
      <c r="B428" s="141" t="s">
        <v>779</v>
      </c>
      <c r="C428" s="104" t="s">
        <v>5</v>
      </c>
      <c r="D428" s="575">
        <f t="shared" si="6"/>
        <v>58.59</v>
      </c>
      <c r="H428" s="105">
        <v>57.9</v>
      </c>
      <c r="K428" s="570" t="s">
        <v>5368</v>
      </c>
      <c r="L428" s="571">
        <f>IFERROR(VLOOKUP(K428,REAJUSTE!A:T,20,FALSE),"")</f>
        <v>1.012</v>
      </c>
    </row>
    <row r="429" spans="1:12" x14ac:dyDescent="0.25">
      <c r="A429" s="140">
        <v>1303</v>
      </c>
      <c r="B429" s="140" t="s">
        <v>780</v>
      </c>
      <c r="C429" s="104"/>
      <c r="D429" s="575">
        <f t="shared" si="6"/>
        <v>0</v>
      </c>
      <c r="H429" s="105"/>
      <c r="K429" s="570" t="s">
        <v>5368</v>
      </c>
      <c r="L429" s="571">
        <f>IFERROR(VLOOKUP(K429,REAJUSTE!A:T,20,FALSE),"")</f>
        <v>1.012</v>
      </c>
    </row>
    <row r="430" spans="1:12" ht="30" x14ac:dyDescent="0.25">
      <c r="A430" s="141">
        <v>130301</v>
      </c>
      <c r="B430" s="141" t="s">
        <v>781</v>
      </c>
      <c r="C430" s="104" t="s">
        <v>7</v>
      </c>
      <c r="D430" s="575">
        <f t="shared" si="6"/>
        <v>15.01</v>
      </c>
      <c r="H430" s="105">
        <v>14.84</v>
      </c>
      <c r="K430" s="570" t="s">
        <v>5368</v>
      </c>
      <c r="L430" s="571">
        <f>IFERROR(VLOOKUP(K430,REAJUSTE!A:T,20,FALSE),"")</f>
        <v>1.012</v>
      </c>
    </row>
    <row r="431" spans="1:12" ht="45" x14ac:dyDescent="0.25">
      <c r="A431" s="141">
        <v>130303</v>
      </c>
      <c r="B431" s="141" t="s">
        <v>782</v>
      </c>
      <c r="C431" s="104" t="s">
        <v>7</v>
      </c>
      <c r="D431" s="575">
        <f t="shared" si="6"/>
        <v>17.14</v>
      </c>
      <c r="H431" s="105">
        <v>16.940000000000001</v>
      </c>
      <c r="K431" s="570" t="s">
        <v>5368</v>
      </c>
      <c r="L431" s="571">
        <f>IFERROR(VLOOKUP(K431,REAJUSTE!A:T,20,FALSE),"")</f>
        <v>1.012</v>
      </c>
    </row>
    <row r="432" spans="1:12" ht="30" x14ac:dyDescent="0.25">
      <c r="A432" s="141">
        <v>130304</v>
      </c>
      <c r="B432" s="141" t="s">
        <v>783</v>
      </c>
      <c r="C432" s="104" t="s">
        <v>7</v>
      </c>
      <c r="D432" s="575">
        <f t="shared" si="6"/>
        <v>44.1</v>
      </c>
      <c r="H432" s="105">
        <v>43.58</v>
      </c>
      <c r="K432" s="570" t="s">
        <v>5368</v>
      </c>
      <c r="L432" s="571">
        <f>IFERROR(VLOOKUP(K432,REAJUSTE!A:T,20,FALSE),"")</f>
        <v>1.012</v>
      </c>
    </row>
    <row r="433" spans="1:12" x14ac:dyDescent="0.25">
      <c r="A433" s="141">
        <v>130307</v>
      </c>
      <c r="B433" s="141" t="s">
        <v>784</v>
      </c>
      <c r="C433" s="104" t="s">
        <v>7</v>
      </c>
      <c r="D433" s="575">
        <f t="shared" si="6"/>
        <v>220.99</v>
      </c>
      <c r="H433" s="105">
        <v>218.37</v>
      </c>
      <c r="K433" s="570" t="s">
        <v>5368</v>
      </c>
      <c r="L433" s="571">
        <f>IFERROR(VLOOKUP(K433,REAJUSTE!A:T,20,FALSE),"")</f>
        <v>1.012</v>
      </c>
    </row>
    <row r="434" spans="1:12" x14ac:dyDescent="0.25">
      <c r="A434" s="141">
        <v>130308</v>
      </c>
      <c r="B434" s="141" t="s">
        <v>785</v>
      </c>
      <c r="C434" s="104" t="s">
        <v>7</v>
      </c>
      <c r="D434" s="575">
        <f t="shared" si="6"/>
        <v>53.78</v>
      </c>
      <c r="H434" s="105">
        <v>53.15</v>
      </c>
      <c r="K434" s="570" t="s">
        <v>5368</v>
      </c>
      <c r="L434" s="571">
        <f>IFERROR(VLOOKUP(K434,REAJUSTE!A:T,20,FALSE),"")</f>
        <v>1.012</v>
      </c>
    </row>
    <row r="435" spans="1:12" ht="30" x14ac:dyDescent="0.25">
      <c r="A435" s="141">
        <v>130311</v>
      </c>
      <c r="B435" s="141" t="s">
        <v>786</v>
      </c>
      <c r="C435" s="104" t="s">
        <v>7</v>
      </c>
      <c r="D435" s="575">
        <f t="shared" si="6"/>
        <v>26.3</v>
      </c>
      <c r="H435" s="105">
        <v>25.99</v>
      </c>
      <c r="K435" s="570" t="s">
        <v>5368</v>
      </c>
      <c r="L435" s="571">
        <f>IFERROR(VLOOKUP(K435,REAJUSTE!A:T,20,FALSE),"")</f>
        <v>1.012</v>
      </c>
    </row>
    <row r="436" spans="1:12" ht="60" x14ac:dyDescent="0.25">
      <c r="A436" s="141">
        <v>130315</v>
      </c>
      <c r="B436" s="141" t="s">
        <v>17720</v>
      </c>
      <c r="C436" s="104" t="s">
        <v>7</v>
      </c>
      <c r="D436" s="575">
        <f t="shared" si="6"/>
        <v>46.53</v>
      </c>
      <c r="H436" s="105">
        <v>45.98</v>
      </c>
      <c r="K436" s="570" t="s">
        <v>5368</v>
      </c>
      <c r="L436" s="571">
        <f>IFERROR(VLOOKUP(K436,REAJUSTE!A:T,20,FALSE),"")</f>
        <v>1.012</v>
      </c>
    </row>
    <row r="437" spans="1:12" x14ac:dyDescent="0.25">
      <c r="A437" s="141">
        <v>130317</v>
      </c>
      <c r="B437" s="141" t="s">
        <v>787</v>
      </c>
      <c r="C437" s="104" t="s">
        <v>7</v>
      </c>
      <c r="D437" s="575">
        <f t="shared" si="6"/>
        <v>80.36</v>
      </c>
      <c r="H437" s="105">
        <v>79.41</v>
      </c>
      <c r="K437" s="570" t="s">
        <v>5368</v>
      </c>
      <c r="L437" s="571">
        <f>IFERROR(VLOOKUP(K437,REAJUSTE!A:T,20,FALSE),"")</f>
        <v>1.012</v>
      </c>
    </row>
    <row r="438" spans="1:12" ht="45" x14ac:dyDescent="0.25">
      <c r="A438" s="141">
        <v>130320</v>
      </c>
      <c r="B438" s="141" t="s">
        <v>788</v>
      </c>
      <c r="C438" s="104" t="s">
        <v>7</v>
      </c>
      <c r="D438" s="575">
        <f t="shared" si="6"/>
        <v>34.99</v>
      </c>
      <c r="H438" s="105">
        <v>34.58</v>
      </c>
      <c r="K438" s="570" t="s">
        <v>5368</v>
      </c>
      <c r="L438" s="571">
        <f>IFERROR(VLOOKUP(K438,REAJUSTE!A:T,20,FALSE),"")</f>
        <v>1.012</v>
      </c>
    </row>
    <row r="439" spans="1:12" ht="45" x14ac:dyDescent="0.25">
      <c r="A439" s="141">
        <v>130321</v>
      </c>
      <c r="B439" s="141" t="s">
        <v>789</v>
      </c>
      <c r="C439" s="104" t="s">
        <v>7</v>
      </c>
      <c r="D439" s="575">
        <f t="shared" si="6"/>
        <v>46.53</v>
      </c>
      <c r="H439" s="105">
        <v>45.98</v>
      </c>
      <c r="K439" s="570" t="s">
        <v>5368</v>
      </c>
      <c r="L439" s="571">
        <f>IFERROR(VLOOKUP(K439,REAJUSTE!A:T,20,FALSE),"")</f>
        <v>1.012</v>
      </c>
    </row>
    <row r="440" spans="1:12" ht="60" x14ac:dyDescent="0.25">
      <c r="A440" s="141">
        <v>130322</v>
      </c>
      <c r="B440" s="141" t="s">
        <v>790</v>
      </c>
      <c r="C440" s="104" t="s">
        <v>7</v>
      </c>
      <c r="D440" s="575">
        <f t="shared" si="6"/>
        <v>29.87</v>
      </c>
      <c r="H440" s="105">
        <v>29.52</v>
      </c>
      <c r="K440" s="570" t="s">
        <v>5368</v>
      </c>
      <c r="L440" s="571">
        <f>IFERROR(VLOOKUP(K440,REAJUSTE!A:T,20,FALSE),"")</f>
        <v>1.012</v>
      </c>
    </row>
    <row r="441" spans="1:12" ht="45" x14ac:dyDescent="0.25">
      <c r="A441" s="141">
        <v>130323</v>
      </c>
      <c r="B441" s="141" t="s">
        <v>791</v>
      </c>
      <c r="C441" s="104" t="s">
        <v>7</v>
      </c>
      <c r="D441" s="575">
        <f t="shared" si="6"/>
        <v>51.75</v>
      </c>
      <c r="H441" s="105">
        <v>51.14</v>
      </c>
      <c r="K441" s="570" t="s">
        <v>5368</v>
      </c>
      <c r="L441" s="571">
        <f>IFERROR(VLOOKUP(K441,REAJUSTE!A:T,20,FALSE),"")</f>
        <v>1.012</v>
      </c>
    </row>
    <row r="442" spans="1:12" x14ac:dyDescent="0.25">
      <c r="A442" s="140">
        <v>1304</v>
      </c>
      <c r="B442" s="140" t="s">
        <v>685</v>
      </c>
      <c r="C442" s="104"/>
      <c r="D442" s="575">
        <f t="shared" si="6"/>
        <v>0</v>
      </c>
      <c r="H442" s="105"/>
      <c r="K442" s="570" t="s">
        <v>5368</v>
      </c>
      <c r="L442" s="571">
        <f>IFERROR(VLOOKUP(K442,REAJUSTE!A:T,20,FALSE),"")</f>
        <v>1.012</v>
      </c>
    </row>
    <row r="443" spans="1:12" ht="45" x14ac:dyDescent="0.25">
      <c r="A443" s="141">
        <v>130403</v>
      </c>
      <c r="B443" s="141" t="s">
        <v>792</v>
      </c>
      <c r="C443" s="104" t="s">
        <v>5</v>
      </c>
      <c r="D443" s="575">
        <f t="shared" si="6"/>
        <v>134.44</v>
      </c>
      <c r="H443" s="105">
        <v>132.85</v>
      </c>
      <c r="K443" s="570" t="s">
        <v>5368</v>
      </c>
      <c r="L443" s="571">
        <f>IFERROR(VLOOKUP(K443,REAJUSTE!A:T,20,FALSE),"")</f>
        <v>1.012</v>
      </c>
    </row>
    <row r="444" spans="1:12" x14ac:dyDescent="0.25">
      <c r="A444" s="140">
        <v>14</v>
      </c>
      <c r="B444" s="140" t="s">
        <v>43</v>
      </c>
      <c r="C444" s="104"/>
      <c r="D444" s="575">
        <f t="shared" si="6"/>
        <v>0</v>
      </c>
      <c r="H444" s="105"/>
      <c r="K444" s="570" t="s">
        <v>5368</v>
      </c>
      <c r="L444" s="571">
        <f>IFERROR(VLOOKUP(K444,REAJUSTE!A:T,20,FALSE),"")</f>
        <v>1.012</v>
      </c>
    </row>
    <row r="445" spans="1:12" x14ac:dyDescent="0.25">
      <c r="A445" s="140">
        <v>1401</v>
      </c>
      <c r="B445" s="140" t="s">
        <v>793</v>
      </c>
      <c r="C445" s="104"/>
      <c r="D445" s="575">
        <f t="shared" si="6"/>
        <v>0</v>
      </c>
      <c r="H445" s="105"/>
      <c r="K445" s="570" t="s">
        <v>5368</v>
      </c>
      <c r="L445" s="571">
        <f>IFERROR(VLOOKUP(K445,REAJUSTE!A:T,20,FALSE),"")</f>
        <v>1.012</v>
      </c>
    </row>
    <row r="446" spans="1:12" ht="60" x14ac:dyDescent="0.25">
      <c r="A446" s="141">
        <v>140102</v>
      </c>
      <c r="B446" s="141" t="s">
        <v>794</v>
      </c>
      <c r="C446" s="104" t="s">
        <v>8</v>
      </c>
      <c r="D446" s="575">
        <f t="shared" si="6"/>
        <v>2245.8000000000002</v>
      </c>
      <c r="H446" s="142">
        <v>2219.17</v>
      </c>
      <c r="K446" s="570" t="s">
        <v>5368</v>
      </c>
      <c r="L446" s="571">
        <f>IFERROR(VLOOKUP(K446,REAJUSTE!A:T,20,FALSE),"")</f>
        <v>1.012</v>
      </c>
    </row>
    <row r="447" spans="1:12" ht="60" x14ac:dyDescent="0.25">
      <c r="A447" s="141">
        <v>140103</v>
      </c>
      <c r="B447" s="141" t="s">
        <v>795</v>
      </c>
      <c r="C447" s="104" t="s">
        <v>8</v>
      </c>
      <c r="D447" s="575">
        <f t="shared" si="6"/>
        <v>3217.65</v>
      </c>
      <c r="H447" s="142">
        <v>3179.5</v>
      </c>
      <c r="K447" s="570" t="s">
        <v>5368</v>
      </c>
      <c r="L447" s="571">
        <f>IFERROR(VLOOKUP(K447,REAJUSTE!A:T,20,FALSE),"")</f>
        <v>1.012</v>
      </c>
    </row>
    <row r="448" spans="1:12" ht="60" x14ac:dyDescent="0.25">
      <c r="A448" s="141">
        <v>140108</v>
      </c>
      <c r="B448" s="141" t="s">
        <v>796</v>
      </c>
      <c r="C448" s="104" t="s">
        <v>8</v>
      </c>
      <c r="D448" s="575">
        <f t="shared" si="6"/>
        <v>6193.76</v>
      </c>
      <c r="H448" s="142">
        <v>6120.32</v>
      </c>
      <c r="K448" s="570" t="s">
        <v>5368</v>
      </c>
      <c r="L448" s="571">
        <f>IFERROR(VLOOKUP(K448,REAJUSTE!A:T,20,FALSE),"")</f>
        <v>1.012</v>
      </c>
    </row>
    <row r="449" spans="1:12" ht="60" x14ac:dyDescent="0.25">
      <c r="A449" s="141">
        <v>140109</v>
      </c>
      <c r="B449" s="141" t="s">
        <v>797</v>
      </c>
      <c r="C449" s="104" t="s">
        <v>8</v>
      </c>
      <c r="D449" s="575">
        <f t="shared" si="6"/>
        <v>6726.88</v>
      </c>
      <c r="H449" s="142">
        <v>6647.12</v>
      </c>
      <c r="K449" s="570" t="s">
        <v>5368</v>
      </c>
      <c r="L449" s="571">
        <f>IFERROR(VLOOKUP(K449,REAJUSTE!A:T,20,FALSE),"")</f>
        <v>1.012</v>
      </c>
    </row>
    <row r="450" spans="1:12" x14ac:dyDescent="0.25">
      <c r="A450" s="140">
        <v>1402</v>
      </c>
      <c r="B450" s="140" t="s">
        <v>44</v>
      </c>
      <c r="C450" s="104"/>
      <c r="D450" s="575">
        <f t="shared" si="6"/>
        <v>0</v>
      </c>
      <c r="H450" s="105"/>
      <c r="K450" s="570" t="s">
        <v>5368</v>
      </c>
      <c r="L450" s="571">
        <f>IFERROR(VLOOKUP(K450,REAJUSTE!A:T,20,FALSE),"")</f>
        <v>1.012</v>
      </c>
    </row>
    <row r="451" spans="1:12" ht="75" x14ac:dyDescent="0.25">
      <c r="A451" s="141">
        <v>140201</v>
      </c>
      <c r="B451" s="141" t="s">
        <v>5583</v>
      </c>
      <c r="C451" s="104" t="s">
        <v>8</v>
      </c>
      <c r="D451" s="575">
        <f t="shared" si="6"/>
        <v>444.93</v>
      </c>
      <c r="H451" s="105">
        <v>439.66</v>
      </c>
      <c r="K451" s="570" t="s">
        <v>5368</v>
      </c>
      <c r="L451" s="571">
        <f>IFERROR(VLOOKUP(K451,REAJUSTE!A:T,20,FALSE),"")</f>
        <v>1.012</v>
      </c>
    </row>
    <row r="452" spans="1:12" ht="75" x14ac:dyDescent="0.25">
      <c r="A452" s="141">
        <v>140207</v>
      </c>
      <c r="B452" s="141" t="s">
        <v>5584</v>
      </c>
      <c r="C452" s="104" t="s">
        <v>8</v>
      </c>
      <c r="D452" s="575">
        <f t="shared" si="6"/>
        <v>390.44</v>
      </c>
      <c r="H452" s="105">
        <v>385.82</v>
      </c>
      <c r="K452" s="570" t="s">
        <v>5368</v>
      </c>
      <c r="L452" s="571">
        <f>IFERROR(VLOOKUP(K452,REAJUSTE!A:T,20,FALSE),"")</f>
        <v>1.012</v>
      </c>
    </row>
    <row r="453" spans="1:12" ht="75" x14ac:dyDescent="0.25">
      <c r="A453" s="141">
        <v>140208</v>
      </c>
      <c r="B453" s="141" t="s">
        <v>5585</v>
      </c>
      <c r="C453" s="104" t="s">
        <v>8</v>
      </c>
      <c r="D453" s="575">
        <f t="shared" si="6"/>
        <v>769.55</v>
      </c>
      <c r="H453" s="105">
        <v>760.43</v>
      </c>
      <c r="K453" s="570" t="s">
        <v>5368</v>
      </c>
      <c r="L453" s="571">
        <f>IFERROR(VLOOKUP(K453,REAJUSTE!A:T,20,FALSE),"")</f>
        <v>1.012</v>
      </c>
    </row>
    <row r="454" spans="1:12" ht="75" x14ac:dyDescent="0.25">
      <c r="A454" s="141">
        <v>140209</v>
      </c>
      <c r="B454" s="141" t="s">
        <v>798</v>
      </c>
      <c r="C454" s="104" t="s">
        <v>8</v>
      </c>
      <c r="D454" s="575">
        <f t="shared" si="6"/>
        <v>284.18</v>
      </c>
      <c r="H454" s="105">
        <v>280.82</v>
      </c>
      <c r="K454" s="570" t="s">
        <v>5368</v>
      </c>
      <c r="L454" s="571">
        <f>IFERROR(VLOOKUP(K454,REAJUSTE!A:T,20,FALSE),"")</f>
        <v>1.012</v>
      </c>
    </row>
    <row r="455" spans="1:12" x14ac:dyDescent="0.25">
      <c r="A455" s="140">
        <v>1407</v>
      </c>
      <c r="B455" s="140" t="s">
        <v>338</v>
      </c>
      <c r="C455" s="104"/>
      <c r="D455" s="575">
        <f t="shared" si="6"/>
        <v>0</v>
      </c>
      <c r="H455" s="105"/>
      <c r="K455" s="570" t="s">
        <v>5368</v>
      </c>
      <c r="L455" s="571">
        <f>IFERROR(VLOOKUP(K455,REAJUSTE!A:T,20,FALSE),"")</f>
        <v>1.012</v>
      </c>
    </row>
    <row r="456" spans="1:12" ht="30" x14ac:dyDescent="0.25">
      <c r="A456" s="141">
        <v>140701</v>
      </c>
      <c r="B456" s="141" t="s">
        <v>339</v>
      </c>
      <c r="C456" s="104" t="s">
        <v>330</v>
      </c>
      <c r="D456" s="575">
        <f t="shared" si="6"/>
        <v>111.05</v>
      </c>
      <c r="H456" s="105">
        <v>109.74</v>
      </c>
      <c r="K456" s="570" t="s">
        <v>5368</v>
      </c>
      <c r="L456" s="571">
        <f>IFERROR(VLOOKUP(K456,REAJUSTE!A:T,20,FALSE),"")</f>
        <v>1.012</v>
      </c>
    </row>
    <row r="457" spans="1:12" ht="30" x14ac:dyDescent="0.25">
      <c r="A457" s="141">
        <v>140702</v>
      </c>
      <c r="B457" s="141" t="s">
        <v>340</v>
      </c>
      <c r="C457" s="104" t="s">
        <v>330</v>
      </c>
      <c r="D457" s="575">
        <f t="shared" si="6"/>
        <v>227.21</v>
      </c>
      <c r="H457" s="105">
        <v>224.52</v>
      </c>
      <c r="K457" s="570" t="s">
        <v>5368</v>
      </c>
      <c r="L457" s="571">
        <f>IFERROR(VLOOKUP(K457,REAJUSTE!A:T,20,FALSE),"")</f>
        <v>1.012</v>
      </c>
    </row>
    <row r="458" spans="1:12" x14ac:dyDescent="0.25">
      <c r="A458" s="141">
        <v>140703</v>
      </c>
      <c r="B458" s="141" t="s">
        <v>799</v>
      </c>
      <c r="C458" s="104" t="s">
        <v>330</v>
      </c>
      <c r="D458" s="575">
        <f t="shared" si="6"/>
        <v>437.21</v>
      </c>
      <c r="H458" s="105">
        <v>432.03</v>
      </c>
      <c r="K458" s="570" t="s">
        <v>5368</v>
      </c>
      <c r="L458" s="571">
        <f>IFERROR(VLOOKUP(K458,REAJUSTE!A:T,20,FALSE),"")</f>
        <v>1.012</v>
      </c>
    </row>
    <row r="459" spans="1:12" ht="30" x14ac:dyDescent="0.25">
      <c r="A459" s="141">
        <v>140704</v>
      </c>
      <c r="B459" s="141" t="s">
        <v>800</v>
      </c>
      <c r="C459" s="104" t="s">
        <v>330</v>
      </c>
      <c r="D459" s="575">
        <f t="shared" si="6"/>
        <v>424.47</v>
      </c>
      <c r="H459" s="105">
        <v>419.44</v>
      </c>
      <c r="K459" s="570" t="s">
        <v>5368</v>
      </c>
      <c r="L459" s="571">
        <f>IFERROR(VLOOKUP(K459,REAJUSTE!A:T,20,FALSE),"")</f>
        <v>1.012</v>
      </c>
    </row>
    <row r="460" spans="1:12" x14ac:dyDescent="0.25">
      <c r="A460" s="141">
        <v>140705</v>
      </c>
      <c r="B460" s="141" t="s">
        <v>341</v>
      </c>
      <c r="C460" s="104" t="s">
        <v>330</v>
      </c>
      <c r="D460" s="575">
        <f t="shared" si="6"/>
        <v>136.66</v>
      </c>
      <c r="H460" s="105">
        <v>135.04</v>
      </c>
      <c r="K460" s="570" t="s">
        <v>5368</v>
      </c>
      <c r="L460" s="571">
        <f>IFERROR(VLOOKUP(K460,REAJUSTE!A:T,20,FALSE),"")</f>
        <v>1.012</v>
      </c>
    </row>
    <row r="461" spans="1:12" ht="30" x14ac:dyDescent="0.25">
      <c r="A461" s="141">
        <v>140706</v>
      </c>
      <c r="B461" s="141" t="s">
        <v>342</v>
      </c>
      <c r="C461" s="104" t="s">
        <v>330</v>
      </c>
      <c r="D461" s="575">
        <f t="shared" si="6"/>
        <v>100.4</v>
      </c>
      <c r="H461" s="105">
        <v>99.21</v>
      </c>
      <c r="K461" s="570" t="s">
        <v>5368</v>
      </c>
      <c r="L461" s="571">
        <f>IFERROR(VLOOKUP(K461,REAJUSTE!A:T,20,FALSE),"")</f>
        <v>1.012</v>
      </c>
    </row>
    <row r="462" spans="1:12" ht="30" x14ac:dyDescent="0.25">
      <c r="A462" s="141">
        <v>140707</v>
      </c>
      <c r="B462" s="141" t="s">
        <v>801</v>
      </c>
      <c r="C462" s="104" t="s">
        <v>330</v>
      </c>
      <c r="D462" s="575">
        <f t="shared" si="6"/>
        <v>187.11</v>
      </c>
      <c r="H462" s="105">
        <v>184.9</v>
      </c>
      <c r="K462" s="570" t="s">
        <v>5368</v>
      </c>
      <c r="L462" s="571">
        <f>IFERROR(VLOOKUP(K462,REAJUSTE!A:T,20,FALSE),"")</f>
        <v>1.012</v>
      </c>
    </row>
    <row r="463" spans="1:12" ht="30" x14ac:dyDescent="0.25">
      <c r="A463" s="141">
        <v>140708</v>
      </c>
      <c r="B463" s="141" t="s">
        <v>802</v>
      </c>
      <c r="C463" s="104" t="s">
        <v>330</v>
      </c>
      <c r="D463" s="575">
        <f t="shared" si="6"/>
        <v>100.74</v>
      </c>
      <c r="H463" s="105">
        <v>99.55</v>
      </c>
      <c r="K463" s="570" t="s">
        <v>5368</v>
      </c>
      <c r="L463" s="571">
        <f>IFERROR(VLOOKUP(K463,REAJUSTE!A:T,20,FALSE),"")</f>
        <v>1.012</v>
      </c>
    </row>
    <row r="464" spans="1:12" ht="30" x14ac:dyDescent="0.25">
      <c r="A464" s="141">
        <v>140709</v>
      </c>
      <c r="B464" s="141" t="s">
        <v>803</v>
      </c>
      <c r="C464" s="104" t="s">
        <v>330</v>
      </c>
      <c r="D464" s="575">
        <f t="shared" ref="D464:D527" si="7">TRUNC(H464*L464,2)</f>
        <v>100.03</v>
      </c>
      <c r="H464" s="105">
        <v>98.85</v>
      </c>
      <c r="K464" s="570" t="s">
        <v>5368</v>
      </c>
      <c r="L464" s="571">
        <f>IFERROR(VLOOKUP(K464,REAJUSTE!A:T,20,FALSE),"")</f>
        <v>1.012</v>
      </c>
    </row>
    <row r="465" spans="1:12" ht="30" x14ac:dyDescent="0.25">
      <c r="A465" s="141">
        <v>140710</v>
      </c>
      <c r="B465" s="141" t="s">
        <v>343</v>
      </c>
      <c r="C465" s="104" t="s">
        <v>8</v>
      </c>
      <c r="D465" s="575">
        <f t="shared" si="7"/>
        <v>227.26</v>
      </c>
      <c r="H465" s="105">
        <v>224.57</v>
      </c>
      <c r="K465" s="570" t="s">
        <v>5368</v>
      </c>
      <c r="L465" s="571">
        <f>IFERROR(VLOOKUP(K465,REAJUSTE!A:T,20,FALSE),"")</f>
        <v>1.012</v>
      </c>
    </row>
    <row r="466" spans="1:12" ht="30" x14ac:dyDescent="0.25">
      <c r="A466" s="141">
        <v>140711</v>
      </c>
      <c r="B466" s="141" t="s">
        <v>804</v>
      </c>
      <c r="C466" s="104" t="s">
        <v>8</v>
      </c>
      <c r="D466" s="575">
        <f t="shared" si="7"/>
        <v>130.6</v>
      </c>
      <c r="H466" s="105">
        <v>129.06</v>
      </c>
      <c r="K466" s="570" t="s">
        <v>5368</v>
      </c>
      <c r="L466" s="571">
        <f>IFERROR(VLOOKUP(K466,REAJUSTE!A:T,20,FALSE),"")</f>
        <v>1.012</v>
      </c>
    </row>
    <row r="467" spans="1:12" ht="45" x14ac:dyDescent="0.25">
      <c r="A467" s="141">
        <v>140712</v>
      </c>
      <c r="B467" s="141" t="s">
        <v>805</v>
      </c>
      <c r="C467" s="104" t="s">
        <v>8</v>
      </c>
      <c r="D467" s="575">
        <f t="shared" si="7"/>
        <v>724.62</v>
      </c>
      <c r="H467" s="105">
        <v>716.03</v>
      </c>
      <c r="K467" s="570" t="s">
        <v>5368</v>
      </c>
      <c r="L467" s="571">
        <f>IFERROR(VLOOKUP(K467,REAJUSTE!A:T,20,FALSE),"")</f>
        <v>1.012</v>
      </c>
    </row>
    <row r="468" spans="1:12" ht="60" x14ac:dyDescent="0.25">
      <c r="A468" s="141">
        <v>140713</v>
      </c>
      <c r="B468" s="141" t="s">
        <v>806</v>
      </c>
      <c r="C468" s="104" t="s">
        <v>8</v>
      </c>
      <c r="D468" s="575">
        <f t="shared" si="7"/>
        <v>1137.77</v>
      </c>
      <c r="H468" s="142">
        <v>1124.28</v>
      </c>
      <c r="K468" s="570" t="s">
        <v>5368</v>
      </c>
      <c r="L468" s="571">
        <f>IFERROR(VLOOKUP(K468,REAJUSTE!A:T,20,FALSE),"")</f>
        <v>1.012</v>
      </c>
    </row>
    <row r="469" spans="1:12" ht="75" x14ac:dyDescent="0.25">
      <c r="A469" s="141">
        <v>140714</v>
      </c>
      <c r="B469" s="141" t="s">
        <v>807</v>
      </c>
      <c r="C469" s="104" t="s">
        <v>8</v>
      </c>
      <c r="D469" s="575">
        <f t="shared" si="7"/>
        <v>1218.96</v>
      </c>
      <c r="H469" s="142">
        <v>1204.51</v>
      </c>
      <c r="K469" s="570" t="s">
        <v>5368</v>
      </c>
      <c r="L469" s="571">
        <f>IFERROR(VLOOKUP(K469,REAJUSTE!A:T,20,FALSE),"")</f>
        <v>1.012</v>
      </c>
    </row>
    <row r="470" spans="1:12" x14ac:dyDescent="0.25">
      <c r="A470" s="140">
        <v>1409</v>
      </c>
      <c r="B470" s="140" t="s">
        <v>45</v>
      </c>
      <c r="C470" s="104"/>
      <c r="D470" s="575">
        <f t="shared" si="7"/>
        <v>0</v>
      </c>
      <c r="H470" s="105"/>
      <c r="K470" s="570" t="s">
        <v>5368</v>
      </c>
      <c r="L470" s="571">
        <f>IFERROR(VLOOKUP(K470,REAJUSTE!A:T,20,FALSE),"")</f>
        <v>1.012</v>
      </c>
    </row>
    <row r="471" spans="1:12" ht="60" x14ac:dyDescent="0.25">
      <c r="A471" s="141">
        <v>140901</v>
      </c>
      <c r="B471" s="141" t="s">
        <v>5378</v>
      </c>
      <c r="C471" s="104" t="s">
        <v>7</v>
      </c>
      <c r="D471" s="575">
        <f t="shared" si="7"/>
        <v>131</v>
      </c>
      <c r="H471" s="105">
        <v>129.44999999999999</v>
      </c>
      <c r="K471" s="570" t="s">
        <v>5368</v>
      </c>
      <c r="L471" s="571">
        <f>IFERROR(VLOOKUP(K471,REAJUSTE!A:T,20,FALSE),"")</f>
        <v>1.012</v>
      </c>
    </row>
    <row r="472" spans="1:12" ht="60" x14ac:dyDescent="0.25">
      <c r="A472" s="141">
        <v>140902</v>
      </c>
      <c r="B472" s="141" t="s">
        <v>5379</v>
      </c>
      <c r="C472" s="104" t="s">
        <v>7</v>
      </c>
      <c r="D472" s="575">
        <f t="shared" si="7"/>
        <v>173.85</v>
      </c>
      <c r="H472" s="105">
        <v>171.79</v>
      </c>
      <c r="K472" s="570" t="s">
        <v>5368</v>
      </c>
      <c r="L472" s="571">
        <f>IFERROR(VLOOKUP(K472,REAJUSTE!A:T,20,FALSE),"")</f>
        <v>1.012</v>
      </c>
    </row>
    <row r="473" spans="1:12" ht="30" x14ac:dyDescent="0.25">
      <c r="A473" s="141">
        <v>140903</v>
      </c>
      <c r="B473" s="141" t="s">
        <v>46</v>
      </c>
      <c r="C473" s="104" t="s">
        <v>7</v>
      </c>
      <c r="D473" s="575">
        <f t="shared" si="7"/>
        <v>72.08</v>
      </c>
      <c r="H473" s="105">
        <v>71.23</v>
      </c>
      <c r="K473" s="570" t="s">
        <v>5368</v>
      </c>
      <c r="L473" s="571">
        <f>IFERROR(VLOOKUP(K473,REAJUSTE!A:T,20,FALSE),"")</f>
        <v>1.012</v>
      </c>
    </row>
    <row r="474" spans="1:12" ht="30" x14ac:dyDescent="0.25">
      <c r="A474" s="141">
        <v>140904</v>
      </c>
      <c r="B474" s="141" t="s">
        <v>808</v>
      </c>
      <c r="C474" s="104" t="s">
        <v>7</v>
      </c>
      <c r="D474" s="575">
        <f t="shared" si="7"/>
        <v>104.14</v>
      </c>
      <c r="H474" s="105">
        <v>102.91</v>
      </c>
      <c r="K474" s="570" t="s">
        <v>5368</v>
      </c>
      <c r="L474" s="571">
        <f>IFERROR(VLOOKUP(K474,REAJUSTE!A:T,20,FALSE),"")</f>
        <v>1.012</v>
      </c>
    </row>
    <row r="475" spans="1:12" ht="30" x14ac:dyDescent="0.25">
      <c r="A475" s="141">
        <v>140905</v>
      </c>
      <c r="B475" s="141" t="s">
        <v>809</v>
      </c>
      <c r="C475" s="104" t="s">
        <v>7</v>
      </c>
      <c r="D475" s="575">
        <f t="shared" si="7"/>
        <v>157.03</v>
      </c>
      <c r="H475" s="105">
        <v>155.16999999999999</v>
      </c>
      <c r="K475" s="570" t="s">
        <v>5368</v>
      </c>
      <c r="L475" s="571">
        <f>IFERROR(VLOOKUP(K475,REAJUSTE!A:T,20,FALSE),"")</f>
        <v>1.012</v>
      </c>
    </row>
    <row r="476" spans="1:12" ht="30" x14ac:dyDescent="0.25">
      <c r="A476" s="141">
        <v>140906</v>
      </c>
      <c r="B476" s="141" t="s">
        <v>810</v>
      </c>
      <c r="C476" s="104" t="s">
        <v>7</v>
      </c>
      <c r="D476" s="575">
        <f t="shared" si="7"/>
        <v>65.91</v>
      </c>
      <c r="H476" s="105">
        <v>65.13</v>
      </c>
      <c r="K476" s="570" t="s">
        <v>5368</v>
      </c>
      <c r="L476" s="571">
        <f>IFERROR(VLOOKUP(K476,REAJUSTE!A:T,20,FALSE),"")</f>
        <v>1.012</v>
      </c>
    </row>
    <row r="477" spans="1:12" ht="30" x14ac:dyDescent="0.25">
      <c r="A477" s="140">
        <v>1411</v>
      </c>
      <c r="B477" s="140" t="s">
        <v>47</v>
      </c>
      <c r="C477" s="104"/>
      <c r="D477" s="575">
        <f t="shared" si="7"/>
        <v>0</v>
      </c>
      <c r="H477" s="105"/>
      <c r="K477" s="570" t="s">
        <v>5368</v>
      </c>
      <c r="L477" s="571">
        <f>IFERROR(VLOOKUP(K477,REAJUSTE!A:T,20,FALSE),"")</f>
        <v>1.012</v>
      </c>
    </row>
    <row r="478" spans="1:12" ht="75" x14ac:dyDescent="0.25">
      <c r="A478" s="141">
        <v>141101</v>
      </c>
      <c r="B478" s="141" t="s">
        <v>811</v>
      </c>
      <c r="C478" s="104" t="s">
        <v>8</v>
      </c>
      <c r="D478" s="575">
        <f t="shared" si="7"/>
        <v>597.20000000000005</v>
      </c>
      <c r="H478" s="105">
        <v>590.12</v>
      </c>
      <c r="K478" s="570" t="s">
        <v>5368</v>
      </c>
      <c r="L478" s="571">
        <f>IFERROR(VLOOKUP(K478,REAJUSTE!A:T,20,FALSE),"")</f>
        <v>1.012</v>
      </c>
    </row>
    <row r="479" spans="1:12" ht="75" x14ac:dyDescent="0.25">
      <c r="A479" s="141">
        <v>141102</v>
      </c>
      <c r="B479" s="141" t="s">
        <v>812</v>
      </c>
      <c r="C479" s="104" t="s">
        <v>8</v>
      </c>
      <c r="D479" s="575">
        <f t="shared" si="7"/>
        <v>588.63</v>
      </c>
      <c r="H479" s="105">
        <v>581.66</v>
      </c>
      <c r="K479" s="570" t="s">
        <v>5368</v>
      </c>
      <c r="L479" s="571">
        <f>IFERROR(VLOOKUP(K479,REAJUSTE!A:T,20,FALSE),"")</f>
        <v>1.012</v>
      </c>
    </row>
    <row r="480" spans="1:12" ht="75" x14ac:dyDescent="0.25">
      <c r="A480" s="141">
        <v>141103</v>
      </c>
      <c r="B480" s="141" t="s">
        <v>813</v>
      </c>
      <c r="C480" s="104" t="s">
        <v>8</v>
      </c>
      <c r="D480" s="575">
        <f t="shared" si="7"/>
        <v>668.7</v>
      </c>
      <c r="H480" s="105">
        <v>660.78</v>
      </c>
      <c r="K480" s="570" t="s">
        <v>5368</v>
      </c>
      <c r="L480" s="571">
        <f>IFERROR(VLOOKUP(K480,REAJUSTE!A:T,20,FALSE),"")</f>
        <v>1.012</v>
      </c>
    </row>
    <row r="481" spans="1:12" ht="75" x14ac:dyDescent="0.25">
      <c r="A481" s="141">
        <v>141104</v>
      </c>
      <c r="B481" s="141" t="s">
        <v>814</v>
      </c>
      <c r="C481" s="104" t="s">
        <v>8</v>
      </c>
      <c r="D481" s="575">
        <f t="shared" si="7"/>
        <v>636.82000000000005</v>
      </c>
      <c r="H481" s="105">
        <v>629.27</v>
      </c>
      <c r="K481" s="570" t="s">
        <v>5368</v>
      </c>
      <c r="L481" s="571">
        <f>IFERROR(VLOOKUP(K481,REAJUSTE!A:T,20,FALSE),"")</f>
        <v>1.012</v>
      </c>
    </row>
    <row r="482" spans="1:12" ht="75" x14ac:dyDescent="0.25">
      <c r="A482" s="141">
        <v>141105</v>
      </c>
      <c r="B482" s="141" t="s">
        <v>815</v>
      </c>
      <c r="C482" s="104" t="s">
        <v>8</v>
      </c>
      <c r="D482" s="575">
        <f t="shared" si="7"/>
        <v>626.89</v>
      </c>
      <c r="H482" s="105">
        <v>619.46</v>
      </c>
      <c r="K482" s="570" t="s">
        <v>5368</v>
      </c>
      <c r="L482" s="571">
        <f>IFERROR(VLOOKUP(K482,REAJUSTE!A:T,20,FALSE),"")</f>
        <v>1.012</v>
      </c>
    </row>
    <row r="483" spans="1:12" ht="75" x14ac:dyDescent="0.25">
      <c r="A483" s="141">
        <v>141106</v>
      </c>
      <c r="B483" s="141" t="s">
        <v>816</v>
      </c>
      <c r="C483" s="104" t="s">
        <v>8</v>
      </c>
      <c r="D483" s="575">
        <f t="shared" si="7"/>
        <v>854.68</v>
      </c>
      <c r="H483" s="105">
        <v>844.55</v>
      </c>
      <c r="K483" s="570" t="s">
        <v>5368</v>
      </c>
      <c r="L483" s="571">
        <f>IFERROR(VLOOKUP(K483,REAJUSTE!A:T,20,FALSE),"")</f>
        <v>1.012</v>
      </c>
    </row>
    <row r="484" spans="1:12" ht="75" x14ac:dyDescent="0.25">
      <c r="A484" s="141">
        <v>141107</v>
      </c>
      <c r="B484" s="141" t="s">
        <v>817</v>
      </c>
      <c r="C484" s="104" t="s">
        <v>8</v>
      </c>
      <c r="D484" s="575">
        <f t="shared" si="7"/>
        <v>836.33</v>
      </c>
      <c r="H484" s="105">
        <v>826.42</v>
      </c>
      <c r="K484" s="570" t="s">
        <v>5368</v>
      </c>
      <c r="L484" s="571">
        <f>IFERROR(VLOOKUP(K484,REAJUSTE!A:T,20,FALSE),"")</f>
        <v>1.012</v>
      </c>
    </row>
    <row r="485" spans="1:12" ht="75" x14ac:dyDescent="0.25">
      <c r="A485" s="141">
        <v>141108</v>
      </c>
      <c r="B485" s="141" t="s">
        <v>818</v>
      </c>
      <c r="C485" s="104" t="s">
        <v>8</v>
      </c>
      <c r="D485" s="575">
        <f t="shared" si="7"/>
        <v>1205.8599999999999</v>
      </c>
      <c r="H485" s="142">
        <v>1191.57</v>
      </c>
      <c r="K485" s="570" t="s">
        <v>5368</v>
      </c>
      <c r="L485" s="571">
        <f>IFERROR(VLOOKUP(K485,REAJUSTE!A:T,20,FALSE),"")</f>
        <v>1.012</v>
      </c>
    </row>
    <row r="486" spans="1:12" ht="45" x14ac:dyDescent="0.25">
      <c r="A486" s="141">
        <v>141109</v>
      </c>
      <c r="B486" s="141" t="s">
        <v>819</v>
      </c>
      <c r="C486" s="104" t="s">
        <v>7</v>
      </c>
      <c r="D486" s="575">
        <f t="shared" si="7"/>
        <v>199.08</v>
      </c>
      <c r="H486" s="105">
        <v>196.72</v>
      </c>
      <c r="K486" s="570" t="s">
        <v>5368</v>
      </c>
      <c r="L486" s="571">
        <f>IFERROR(VLOOKUP(K486,REAJUSTE!A:T,20,FALSE),"")</f>
        <v>1.012</v>
      </c>
    </row>
    <row r="487" spans="1:12" ht="75" x14ac:dyDescent="0.25">
      <c r="A487" s="141">
        <v>141110</v>
      </c>
      <c r="B487" s="141" t="s">
        <v>48</v>
      </c>
      <c r="C487" s="104" t="s">
        <v>8</v>
      </c>
      <c r="D487" s="575">
        <f t="shared" si="7"/>
        <v>777.1</v>
      </c>
      <c r="H487" s="105">
        <v>767.89</v>
      </c>
      <c r="K487" s="570" t="s">
        <v>5368</v>
      </c>
      <c r="L487" s="571">
        <f>IFERROR(VLOOKUP(K487,REAJUSTE!A:T,20,FALSE),"")</f>
        <v>1.012</v>
      </c>
    </row>
    <row r="488" spans="1:12" ht="60" x14ac:dyDescent="0.25">
      <c r="A488" s="141">
        <v>141111</v>
      </c>
      <c r="B488" s="141" t="s">
        <v>49</v>
      </c>
      <c r="C488" s="104" t="s">
        <v>8</v>
      </c>
      <c r="D488" s="575">
        <f t="shared" si="7"/>
        <v>768.54</v>
      </c>
      <c r="H488" s="105">
        <v>759.43</v>
      </c>
      <c r="K488" s="570" t="s">
        <v>5368</v>
      </c>
      <c r="L488" s="571">
        <f>IFERROR(VLOOKUP(K488,REAJUSTE!A:T,20,FALSE),"")</f>
        <v>1.012</v>
      </c>
    </row>
    <row r="489" spans="1:12" ht="75" x14ac:dyDescent="0.25">
      <c r="A489" s="141">
        <v>141112</v>
      </c>
      <c r="B489" s="141" t="s">
        <v>820</v>
      </c>
      <c r="C489" s="104" t="s">
        <v>8</v>
      </c>
      <c r="D489" s="575">
        <f t="shared" si="7"/>
        <v>848.61</v>
      </c>
      <c r="H489" s="105">
        <v>838.55</v>
      </c>
      <c r="K489" s="570" t="s">
        <v>5368</v>
      </c>
      <c r="L489" s="571">
        <f>IFERROR(VLOOKUP(K489,REAJUSTE!A:T,20,FALSE),"")</f>
        <v>1.012</v>
      </c>
    </row>
    <row r="490" spans="1:12" ht="60" x14ac:dyDescent="0.25">
      <c r="A490" s="141">
        <v>141113</v>
      </c>
      <c r="B490" s="141" t="s">
        <v>50</v>
      </c>
      <c r="C490" s="104" t="s">
        <v>8</v>
      </c>
      <c r="D490" s="575">
        <f t="shared" si="7"/>
        <v>816.73</v>
      </c>
      <c r="H490" s="105">
        <v>807.05</v>
      </c>
      <c r="K490" s="570" t="s">
        <v>5368</v>
      </c>
      <c r="L490" s="571">
        <f>IFERROR(VLOOKUP(K490,REAJUSTE!A:T,20,FALSE),"")</f>
        <v>1.012</v>
      </c>
    </row>
    <row r="491" spans="1:12" ht="60" x14ac:dyDescent="0.25">
      <c r="A491" s="141">
        <v>141114</v>
      </c>
      <c r="B491" s="141" t="s">
        <v>821</v>
      </c>
      <c r="C491" s="104" t="s">
        <v>8</v>
      </c>
      <c r="D491" s="575">
        <f t="shared" si="7"/>
        <v>792.79</v>
      </c>
      <c r="H491" s="105">
        <v>783.39</v>
      </c>
      <c r="K491" s="570" t="s">
        <v>5368</v>
      </c>
      <c r="L491" s="571">
        <f>IFERROR(VLOOKUP(K491,REAJUSTE!A:T,20,FALSE),"")</f>
        <v>1.012</v>
      </c>
    </row>
    <row r="492" spans="1:12" x14ac:dyDescent="0.25">
      <c r="A492" s="140">
        <v>1412</v>
      </c>
      <c r="B492" s="140" t="s">
        <v>822</v>
      </c>
      <c r="C492" s="104"/>
      <c r="D492" s="575">
        <f t="shared" si="7"/>
        <v>0</v>
      </c>
      <c r="H492" s="105"/>
      <c r="K492" s="570" t="s">
        <v>5368</v>
      </c>
      <c r="L492" s="571">
        <f>IFERROR(VLOOKUP(K492,REAJUSTE!A:T,20,FALSE),"")</f>
        <v>1.012</v>
      </c>
    </row>
    <row r="493" spans="1:12" ht="30" x14ac:dyDescent="0.25">
      <c r="A493" s="141">
        <v>141210</v>
      </c>
      <c r="B493" s="141" t="s">
        <v>17721</v>
      </c>
      <c r="C493" s="104" t="s">
        <v>7</v>
      </c>
      <c r="D493" s="575">
        <f t="shared" si="7"/>
        <v>60.65</v>
      </c>
      <c r="H493" s="105">
        <v>59.94</v>
      </c>
      <c r="K493" s="570" t="s">
        <v>5368</v>
      </c>
      <c r="L493" s="571">
        <f>IFERROR(VLOOKUP(K493,REAJUSTE!A:T,20,FALSE),"")</f>
        <v>1.012</v>
      </c>
    </row>
    <row r="494" spans="1:12" ht="30" x14ac:dyDescent="0.25">
      <c r="A494" s="141">
        <v>141211</v>
      </c>
      <c r="B494" s="141" t="s">
        <v>17722</v>
      </c>
      <c r="C494" s="104" t="s">
        <v>7</v>
      </c>
      <c r="D494" s="575">
        <f t="shared" si="7"/>
        <v>72.05</v>
      </c>
      <c r="H494" s="105">
        <v>71.2</v>
      </c>
      <c r="K494" s="570" t="s">
        <v>5368</v>
      </c>
      <c r="L494" s="571">
        <f>IFERROR(VLOOKUP(K494,REAJUSTE!A:T,20,FALSE),"")</f>
        <v>1.012</v>
      </c>
    </row>
    <row r="495" spans="1:12" ht="30" x14ac:dyDescent="0.25">
      <c r="A495" s="141">
        <v>141212</v>
      </c>
      <c r="B495" s="141" t="s">
        <v>17723</v>
      </c>
      <c r="C495" s="104" t="s">
        <v>7</v>
      </c>
      <c r="D495" s="575">
        <f t="shared" si="7"/>
        <v>97.38</v>
      </c>
      <c r="H495" s="105">
        <v>96.23</v>
      </c>
      <c r="K495" s="570" t="s">
        <v>5368</v>
      </c>
      <c r="L495" s="571">
        <f>IFERROR(VLOOKUP(K495,REAJUSTE!A:T,20,FALSE),"")</f>
        <v>1.012</v>
      </c>
    </row>
    <row r="496" spans="1:12" ht="30" x14ac:dyDescent="0.25">
      <c r="A496" s="141">
        <v>141213</v>
      </c>
      <c r="B496" s="141" t="s">
        <v>17724</v>
      </c>
      <c r="C496" s="104" t="s">
        <v>7</v>
      </c>
      <c r="D496" s="575">
        <f t="shared" si="7"/>
        <v>112.49</v>
      </c>
      <c r="H496" s="105">
        <v>111.16</v>
      </c>
      <c r="K496" s="570" t="s">
        <v>5368</v>
      </c>
      <c r="L496" s="571">
        <f>IFERROR(VLOOKUP(K496,REAJUSTE!A:T,20,FALSE),"")</f>
        <v>1.012</v>
      </c>
    </row>
    <row r="497" spans="1:12" ht="30" x14ac:dyDescent="0.25">
      <c r="A497" s="141">
        <v>141214</v>
      </c>
      <c r="B497" s="141" t="s">
        <v>17725</v>
      </c>
      <c r="C497" s="104" t="s">
        <v>7</v>
      </c>
      <c r="D497" s="575">
        <f t="shared" si="7"/>
        <v>136.79</v>
      </c>
      <c r="H497" s="105">
        <v>135.16999999999999</v>
      </c>
      <c r="K497" s="570" t="s">
        <v>5368</v>
      </c>
      <c r="L497" s="571">
        <f>IFERROR(VLOOKUP(K497,REAJUSTE!A:T,20,FALSE),"")</f>
        <v>1.012</v>
      </c>
    </row>
    <row r="498" spans="1:12" ht="30" x14ac:dyDescent="0.25">
      <c r="A498" s="141">
        <v>141215</v>
      </c>
      <c r="B498" s="141" t="s">
        <v>17726</v>
      </c>
      <c r="C498" s="104" t="s">
        <v>7</v>
      </c>
      <c r="D498" s="575">
        <f t="shared" si="7"/>
        <v>163.89</v>
      </c>
      <c r="H498" s="105">
        <v>161.94999999999999</v>
      </c>
      <c r="K498" s="570" t="s">
        <v>5368</v>
      </c>
      <c r="L498" s="571">
        <f>IFERROR(VLOOKUP(K498,REAJUSTE!A:T,20,FALSE),"")</f>
        <v>1.012</v>
      </c>
    </row>
    <row r="499" spans="1:12" ht="30" x14ac:dyDescent="0.25">
      <c r="A499" s="141">
        <v>141216</v>
      </c>
      <c r="B499" s="141" t="s">
        <v>17727</v>
      </c>
      <c r="C499" s="104" t="s">
        <v>7</v>
      </c>
      <c r="D499" s="575">
        <f t="shared" si="7"/>
        <v>210.63</v>
      </c>
      <c r="H499" s="105">
        <v>208.14</v>
      </c>
      <c r="K499" s="570" t="s">
        <v>5368</v>
      </c>
      <c r="L499" s="571">
        <f>IFERROR(VLOOKUP(K499,REAJUSTE!A:T,20,FALSE),"")</f>
        <v>1.012</v>
      </c>
    </row>
    <row r="500" spans="1:12" ht="30" x14ac:dyDescent="0.25">
      <c r="A500" s="141">
        <v>141217</v>
      </c>
      <c r="B500" s="141" t="s">
        <v>17728</v>
      </c>
      <c r="C500" s="104" t="s">
        <v>7</v>
      </c>
      <c r="D500" s="575">
        <f t="shared" si="7"/>
        <v>233.47</v>
      </c>
      <c r="H500" s="105">
        <v>230.71</v>
      </c>
      <c r="K500" s="570" t="s">
        <v>5368</v>
      </c>
      <c r="L500" s="571">
        <f>IFERROR(VLOOKUP(K500,REAJUSTE!A:T,20,FALSE),"")</f>
        <v>1.012</v>
      </c>
    </row>
    <row r="501" spans="1:12" ht="30" x14ac:dyDescent="0.25">
      <c r="A501" s="141">
        <v>141218</v>
      </c>
      <c r="B501" s="141" t="s">
        <v>17729</v>
      </c>
      <c r="C501" s="104" t="s">
        <v>7</v>
      </c>
      <c r="D501" s="575">
        <f t="shared" si="7"/>
        <v>294.04000000000002</v>
      </c>
      <c r="H501" s="105">
        <v>290.56</v>
      </c>
      <c r="K501" s="570" t="s">
        <v>5368</v>
      </c>
      <c r="L501" s="571">
        <f>IFERROR(VLOOKUP(K501,REAJUSTE!A:T,20,FALSE),"")</f>
        <v>1.012</v>
      </c>
    </row>
    <row r="502" spans="1:12" x14ac:dyDescent="0.25">
      <c r="A502" s="140">
        <v>1414</v>
      </c>
      <c r="B502" s="140" t="s">
        <v>823</v>
      </c>
      <c r="C502" s="104"/>
      <c r="D502" s="575">
        <f t="shared" si="7"/>
        <v>0</v>
      </c>
      <c r="H502" s="105"/>
      <c r="K502" s="570" t="s">
        <v>5368</v>
      </c>
      <c r="L502" s="571">
        <f>IFERROR(VLOOKUP(K502,REAJUSTE!A:T,20,FALSE),"")</f>
        <v>1.012</v>
      </c>
    </row>
    <row r="503" spans="1:12" ht="30" x14ac:dyDescent="0.25">
      <c r="A503" s="141">
        <v>141409</v>
      </c>
      <c r="B503" s="141" t="s">
        <v>17730</v>
      </c>
      <c r="C503" s="104" t="s">
        <v>7</v>
      </c>
      <c r="D503" s="575">
        <f t="shared" si="7"/>
        <v>20.84</v>
      </c>
      <c r="H503" s="105">
        <v>20.6</v>
      </c>
      <c r="K503" s="570" t="s">
        <v>5368</v>
      </c>
      <c r="L503" s="571">
        <f>IFERROR(VLOOKUP(K503,REAJUSTE!A:T,20,FALSE),"")</f>
        <v>1.012</v>
      </c>
    </row>
    <row r="504" spans="1:12" ht="30" x14ac:dyDescent="0.25">
      <c r="A504" s="141">
        <v>141410</v>
      </c>
      <c r="B504" s="141" t="s">
        <v>17731</v>
      </c>
      <c r="C504" s="104" t="s">
        <v>7</v>
      </c>
      <c r="D504" s="575">
        <f t="shared" si="7"/>
        <v>23.54</v>
      </c>
      <c r="H504" s="105">
        <v>23.27</v>
      </c>
      <c r="K504" s="570" t="s">
        <v>5368</v>
      </c>
      <c r="L504" s="571">
        <f>IFERROR(VLOOKUP(K504,REAJUSTE!A:T,20,FALSE),"")</f>
        <v>1.012</v>
      </c>
    </row>
    <row r="505" spans="1:12" ht="30" x14ac:dyDescent="0.25">
      <c r="A505" s="141">
        <v>141411</v>
      </c>
      <c r="B505" s="141" t="s">
        <v>17732</v>
      </c>
      <c r="C505" s="104" t="s">
        <v>7</v>
      </c>
      <c r="D505" s="575">
        <f t="shared" si="7"/>
        <v>28.19</v>
      </c>
      <c r="H505" s="105">
        <v>27.86</v>
      </c>
      <c r="K505" s="570" t="s">
        <v>5368</v>
      </c>
      <c r="L505" s="571">
        <f>IFERROR(VLOOKUP(K505,REAJUSTE!A:T,20,FALSE),"")</f>
        <v>1.012</v>
      </c>
    </row>
    <row r="506" spans="1:12" ht="30" x14ac:dyDescent="0.25">
      <c r="A506" s="141">
        <v>141412</v>
      </c>
      <c r="B506" s="141" t="s">
        <v>17733</v>
      </c>
      <c r="C506" s="104" t="s">
        <v>7</v>
      </c>
      <c r="D506" s="575">
        <f t="shared" si="7"/>
        <v>35.729999999999997</v>
      </c>
      <c r="H506" s="105">
        <v>35.31</v>
      </c>
      <c r="K506" s="570" t="s">
        <v>5368</v>
      </c>
      <c r="L506" s="571">
        <f>IFERROR(VLOOKUP(K506,REAJUSTE!A:T,20,FALSE),"")</f>
        <v>1.012</v>
      </c>
    </row>
    <row r="507" spans="1:12" ht="30" x14ac:dyDescent="0.25">
      <c r="A507" s="141">
        <v>141413</v>
      </c>
      <c r="B507" s="141" t="s">
        <v>17734</v>
      </c>
      <c r="C507" s="104" t="s">
        <v>7</v>
      </c>
      <c r="D507" s="575">
        <f t="shared" si="7"/>
        <v>50.22</v>
      </c>
      <c r="H507" s="105">
        <v>49.63</v>
      </c>
      <c r="K507" s="570" t="s">
        <v>5368</v>
      </c>
      <c r="L507" s="571">
        <f>IFERROR(VLOOKUP(K507,REAJUSTE!A:T,20,FALSE),"")</f>
        <v>1.012</v>
      </c>
    </row>
    <row r="508" spans="1:12" ht="30" x14ac:dyDescent="0.25">
      <c r="A508" s="141">
        <v>141414</v>
      </c>
      <c r="B508" s="141" t="s">
        <v>17735</v>
      </c>
      <c r="C508" s="104" t="s">
        <v>7</v>
      </c>
      <c r="D508" s="575">
        <f t="shared" si="7"/>
        <v>63.53</v>
      </c>
      <c r="H508" s="105">
        <v>62.78</v>
      </c>
      <c r="K508" s="570" t="s">
        <v>5368</v>
      </c>
      <c r="L508" s="571">
        <f>IFERROR(VLOOKUP(K508,REAJUSTE!A:T,20,FALSE),"")</f>
        <v>1.012</v>
      </c>
    </row>
    <row r="509" spans="1:12" ht="30" x14ac:dyDescent="0.25">
      <c r="A509" s="141">
        <v>141415</v>
      </c>
      <c r="B509" s="141" t="s">
        <v>17736</v>
      </c>
      <c r="C509" s="104" t="s">
        <v>7</v>
      </c>
      <c r="D509" s="575">
        <f t="shared" si="7"/>
        <v>92.96</v>
      </c>
      <c r="H509" s="105">
        <v>91.86</v>
      </c>
      <c r="K509" s="570" t="s">
        <v>5368</v>
      </c>
      <c r="L509" s="571">
        <f>IFERROR(VLOOKUP(K509,REAJUSTE!A:T,20,FALSE),"")</f>
        <v>1.012</v>
      </c>
    </row>
    <row r="510" spans="1:12" ht="30" x14ac:dyDescent="0.25">
      <c r="A510" s="141">
        <v>141416</v>
      </c>
      <c r="B510" s="141" t="s">
        <v>17737</v>
      </c>
      <c r="C510" s="104" t="s">
        <v>7</v>
      </c>
      <c r="D510" s="575">
        <f t="shared" si="7"/>
        <v>112.57</v>
      </c>
      <c r="H510" s="105">
        <v>111.24</v>
      </c>
      <c r="K510" s="570" t="s">
        <v>5368</v>
      </c>
      <c r="L510" s="571">
        <f>IFERROR(VLOOKUP(K510,REAJUSTE!A:T,20,FALSE),"")</f>
        <v>1.012</v>
      </c>
    </row>
    <row r="511" spans="1:12" x14ac:dyDescent="0.25">
      <c r="A511" s="140">
        <v>1415</v>
      </c>
      <c r="B511" s="140" t="s">
        <v>824</v>
      </c>
      <c r="C511" s="104"/>
      <c r="D511" s="575">
        <f t="shared" si="7"/>
        <v>0</v>
      </c>
      <c r="H511" s="105"/>
      <c r="K511" s="570" t="s">
        <v>5368</v>
      </c>
      <c r="L511" s="571">
        <f>IFERROR(VLOOKUP(K511,REAJUSTE!A:T,20,FALSE),"")</f>
        <v>1.012</v>
      </c>
    </row>
    <row r="512" spans="1:12" ht="30" x14ac:dyDescent="0.25">
      <c r="A512" s="141">
        <v>141522</v>
      </c>
      <c r="B512" s="141" t="s">
        <v>17738</v>
      </c>
      <c r="C512" s="104" t="s">
        <v>8</v>
      </c>
      <c r="D512" s="575">
        <f t="shared" si="7"/>
        <v>23.15</v>
      </c>
      <c r="H512" s="105">
        <v>22.88</v>
      </c>
      <c r="K512" s="570" t="s">
        <v>5368</v>
      </c>
      <c r="L512" s="571">
        <f>IFERROR(VLOOKUP(K512,REAJUSTE!A:T,20,FALSE),"")</f>
        <v>1.012</v>
      </c>
    </row>
    <row r="513" spans="1:12" ht="30" x14ac:dyDescent="0.25">
      <c r="A513" s="141">
        <v>141523</v>
      </c>
      <c r="B513" s="141" t="s">
        <v>17739</v>
      </c>
      <c r="C513" s="104" t="s">
        <v>8</v>
      </c>
      <c r="D513" s="575">
        <f t="shared" si="7"/>
        <v>29.46</v>
      </c>
      <c r="H513" s="105">
        <v>29.12</v>
      </c>
      <c r="K513" s="570" t="s">
        <v>5368</v>
      </c>
      <c r="L513" s="571">
        <f>IFERROR(VLOOKUP(K513,REAJUSTE!A:T,20,FALSE),"")</f>
        <v>1.012</v>
      </c>
    </row>
    <row r="514" spans="1:12" ht="30" x14ac:dyDescent="0.25">
      <c r="A514" s="141">
        <v>141524</v>
      </c>
      <c r="B514" s="141" t="s">
        <v>17740</v>
      </c>
      <c r="C514" s="104" t="s">
        <v>8</v>
      </c>
      <c r="D514" s="575">
        <f t="shared" si="7"/>
        <v>38.01</v>
      </c>
      <c r="H514" s="105">
        <v>37.56</v>
      </c>
      <c r="K514" s="570" t="s">
        <v>5368</v>
      </c>
      <c r="L514" s="571">
        <f>IFERROR(VLOOKUP(K514,REAJUSTE!A:T,20,FALSE),"")</f>
        <v>1.012</v>
      </c>
    </row>
    <row r="515" spans="1:12" ht="30" x14ac:dyDescent="0.25">
      <c r="A515" s="141">
        <v>141525</v>
      </c>
      <c r="B515" s="141" t="s">
        <v>17741</v>
      </c>
      <c r="C515" s="104" t="s">
        <v>8</v>
      </c>
      <c r="D515" s="575">
        <f t="shared" si="7"/>
        <v>43.04</v>
      </c>
      <c r="H515" s="105">
        <v>42.53</v>
      </c>
      <c r="K515" s="570" t="s">
        <v>5368</v>
      </c>
      <c r="L515" s="571">
        <f>IFERROR(VLOOKUP(K515,REAJUSTE!A:T,20,FALSE),"")</f>
        <v>1.012</v>
      </c>
    </row>
    <row r="516" spans="1:12" ht="30" x14ac:dyDescent="0.25">
      <c r="A516" s="141">
        <v>141526</v>
      </c>
      <c r="B516" s="141" t="s">
        <v>17742</v>
      </c>
      <c r="C516" s="104" t="s">
        <v>8</v>
      </c>
      <c r="D516" s="575">
        <f t="shared" si="7"/>
        <v>76.56</v>
      </c>
      <c r="H516" s="105">
        <v>75.66</v>
      </c>
      <c r="K516" s="570" t="s">
        <v>5368</v>
      </c>
      <c r="L516" s="571">
        <f>IFERROR(VLOOKUP(K516,REAJUSTE!A:T,20,FALSE),"")</f>
        <v>1.012</v>
      </c>
    </row>
    <row r="517" spans="1:12" ht="30" x14ac:dyDescent="0.25">
      <c r="A517" s="141">
        <v>141527</v>
      </c>
      <c r="B517" s="141" t="s">
        <v>17743</v>
      </c>
      <c r="C517" s="104" t="s">
        <v>8</v>
      </c>
      <c r="D517" s="575">
        <f t="shared" si="7"/>
        <v>240.56</v>
      </c>
      <c r="H517" s="105">
        <v>237.71</v>
      </c>
      <c r="K517" s="570" t="s">
        <v>5368</v>
      </c>
      <c r="L517" s="571">
        <f>IFERROR(VLOOKUP(K517,REAJUSTE!A:T,20,FALSE),"")</f>
        <v>1.012</v>
      </c>
    </row>
    <row r="518" spans="1:12" ht="30" x14ac:dyDescent="0.25">
      <c r="A518" s="141">
        <v>141529</v>
      </c>
      <c r="B518" s="141" t="s">
        <v>17744</v>
      </c>
      <c r="C518" s="104" t="s">
        <v>8</v>
      </c>
      <c r="D518" s="575">
        <f t="shared" si="7"/>
        <v>7.23</v>
      </c>
      <c r="H518" s="105">
        <v>7.15</v>
      </c>
      <c r="K518" s="570" t="s">
        <v>5368</v>
      </c>
      <c r="L518" s="571">
        <f>IFERROR(VLOOKUP(K518,REAJUSTE!A:T,20,FALSE),"")</f>
        <v>1.012</v>
      </c>
    </row>
    <row r="519" spans="1:12" x14ac:dyDescent="0.25">
      <c r="A519" s="140">
        <v>1419</v>
      </c>
      <c r="B519" s="140" t="s">
        <v>825</v>
      </c>
      <c r="C519" s="104"/>
      <c r="D519" s="575">
        <f t="shared" si="7"/>
        <v>0</v>
      </c>
      <c r="H519" s="105"/>
      <c r="K519" s="570" t="s">
        <v>5368</v>
      </c>
      <c r="L519" s="571">
        <f>IFERROR(VLOOKUP(K519,REAJUSTE!A:T,20,FALSE),"")</f>
        <v>1.012</v>
      </c>
    </row>
    <row r="520" spans="1:12" ht="30" x14ac:dyDescent="0.25">
      <c r="A520" s="141">
        <v>141906</v>
      </c>
      <c r="B520" s="141" t="s">
        <v>17745</v>
      </c>
      <c r="C520" s="104" t="s">
        <v>7</v>
      </c>
      <c r="D520" s="575">
        <f t="shared" si="7"/>
        <v>29.89</v>
      </c>
      <c r="H520" s="105">
        <v>29.54</v>
      </c>
      <c r="K520" s="570" t="s">
        <v>5368</v>
      </c>
      <c r="L520" s="571">
        <f>IFERROR(VLOOKUP(K520,REAJUSTE!A:T,20,FALSE),"")</f>
        <v>1.012</v>
      </c>
    </row>
    <row r="521" spans="1:12" ht="30" x14ac:dyDescent="0.25">
      <c r="A521" s="141">
        <v>141907</v>
      </c>
      <c r="B521" s="141" t="s">
        <v>17746</v>
      </c>
      <c r="C521" s="104" t="s">
        <v>7</v>
      </c>
      <c r="D521" s="575">
        <f t="shared" si="7"/>
        <v>41.44</v>
      </c>
      <c r="H521" s="105">
        <v>40.950000000000003</v>
      </c>
      <c r="K521" s="570" t="s">
        <v>5368</v>
      </c>
      <c r="L521" s="571">
        <f>IFERROR(VLOOKUP(K521,REAJUSTE!A:T,20,FALSE),"")</f>
        <v>1.012</v>
      </c>
    </row>
    <row r="522" spans="1:12" ht="30" x14ac:dyDescent="0.25">
      <c r="A522" s="141">
        <v>141908</v>
      </c>
      <c r="B522" s="141" t="s">
        <v>17747</v>
      </c>
      <c r="C522" s="104" t="s">
        <v>7</v>
      </c>
      <c r="D522" s="575">
        <f t="shared" si="7"/>
        <v>64.150000000000006</v>
      </c>
      <c r="H522" s="105">
        <v>63.39</v>
      </c>
      <c r="K522" s="570" t="s">
        <v>5368</v>
      </c>
      <c r="L522" s="571">
        <f>IFERROR(VLOOKUP(K522,REAJUSTE!A:T,20,FALSE),"")</f>
        <v>1.012</v>
      </c>
    </row>
    <row r="523" spans="1:12" ht="30" x14ac:dyDescent="0.25">
      <c r="A523" s="141">
        <v>141909</v>
      </c>
      <c r="B523" s="141" t="s">
        <v>17748</v>
      </c>
      <c r="C523" s="104" t="s">
        <v>7</v>
      </c>
      <c r="D523" s="575">
        <f t="shared" si="7"/>
        <v>76.239999999999995</v>
      </c>
      <c r="H523" s="105">
        <v>75.34</v>
      </c>
      <c r="K523" s="570" t="s">
        <v>5368</v>
      </c>
      <c r="L523" s="571">
        <f>IFERROR(VLOOKUP(K523,REAJUSTE!A:T,20,FALSE),"")</f>
        <v>1.012</v>
      </c>
    </row>
    <row r="524" spans="1:12" ht="30" x14ac:dyDescent="0.25">
      <c r="A524" s="141">
        <v>141910</v>
      </c>
      <c r="B524" s="141" t="s">
        <v>17749</v>
      </c>
      <c r="C524" s="104" t="s">
        <v>7</v>
      </c>
      <c r="D524" s="575">
        <f t="shared" si="7"/>
        <v>100.11</v>
      </c>
      <c r="H524" s="105">
        <v>98.93</v>
      </c>
      <c r="K524" s="570" t="s">
        <v>5368</v>
      </c>
      <c r="L524" s="571">
        <f>IFERROR(VLOOKUP(K524,REAJUSTE!A:T,20,FALSE),"")</f>
        <v>1.012</v>
      </c>
    </row>
    <row r="525" spans="1:12" x14ac:dyDescent="0.25">
      <c r="A525" s="140">
        <v>1421</v>
      </c>
      <c r="B525" s="140" t="s">
        <v>826</v>
      </c>
      <c r="C525" s="104"/>
      <c r="D525" s="575">
        <f t="shared" si="7"/>
        <v>0</v>
      </c>
      <c r="H525" s="105"/>
      <c r="K525" s="570" t="s">
        <v>5368</v>
      </c>
      <c r="L525" s="571">
        <f>IFERROR(VLOOKUP(K525,REAJUSTE!A:T,20,FALSE),"")</f>
        <v>1.012</v>
      </c>
    </row>
    <row r="526" spans="1:12" x14ac:dyDescent="0.25">
      <c r="A526" s="141">
        <v>142103</v>
      </c>
      <c r="B526" s="141" t="s">
        <v>827</v>
      </c>
      <c r="C526" s="104" t="s">
        <v>8</v>
      </c>
      <c r="D526" s="575">
        <f t="shared" si="7"/>
        <v>96.07</v>
      </c>
      <c r="H526" s="105">
        <v>94.94</v>
      </c>
      <c r="K526" s="570" t="s">
        <v>5368</v>
      </c>
      <c r="L526" s="571">
        <f>IFERROR(VLOOKUP(K526,REAJUSTE!A:T,20,FALSE),"")</f>
        <v>1.012</v>
      </c>
    </row>
    <row r="527" spans="1:12" x14ac:dyDescent="0.25">
      <c r="A527" s="141">
        <v>142104</v>
      </c>
      <c r="B527" s="141" t="s">
        <v>828</v>
      </c>
      <c r="C527" s="104" t="s">
        <v>8</v>
      </c>
      <c r="D527" s="575">
        <f t="shared" si="7"/>
        <v>29.59</v>
      </c>
      <c r="H527" s="105">
        <v>29.24</v>
      </c>
      <c r="K527" s="570" t="s">
        <v>5368</v>
      </c>
      <c r="L527" s="571">
        <f>IFERROR(VLOOKUP(K527,REAJUSTE!A:T,20,FALSE),"")</f>
        <v>1.012</v>
      </c>
    </row>
    <row r="528" spans="1:12" x14ac:dyDescent="0.25">
      <c r="A528" s="141">
        <v>142106</v>
      </c>
      <c r="B528" s="141" t="s">
        <v>829</v>
      </c>
      <c r="C528" s="104" t="s">
        <v>8</v>
      </c>
      <c r="D528" s="575">
        <f t="shared" ref="D528:D591" si="8">TRUNC(H528*L528,2)</f>
        <v>31.68</v>
      </c>
      <c r="H528" s="105">
        <v>31.31</v>
      </c>
      <c r="K528" s="570" t="s">
        <v>5368</v>
      </c>
      <c r="L528" s="571">
        <f>IFERROR(VLOOKUP(K528,REAJUSTE!A:T,20,FALSE),"")</f>
        <v>1.012</v>
      </c>
    </row>
    <row r="529" spans="1:12" x14ac:dyDescent="0.25">
      <c r="A529" s="141">
        <v>142107</v>
      </c>
      <c r="B529" s="141" t="s">
        <v>830</v>
      </c>
      <c r="C529" s="104" t="s">
        <v>8</v>
      </c>
      <c r="D529" s="575">
        <f t="shared" si="8"/>
        <v>66.75</v>
      </c>
      <c r="H529" s="105">
        <v>65.959999999999994</v>
      </c>
      <c r="K529" s="570" t="s">
        <v>5368</v>
      </c>
      <c r="L529" s="571">
        <f>IFERROR(VLOOKUP(K529,REAJUSTE!A:T,20,FALSE),"")</f>
        <v>1.012</v>
      </c>
    </row>
    <row r="530" spans="1:12" x14ac:dyDescent="0.25">
      <c r="A530" s="141">
        <v>142109</v>
      </c>
      <c r="B530" s="141" t="s">
        <v>831</v>
      </c>
      <c r="C530" s="104" t="s">
        <v>8</v>
      </c>
      <c r="D530" s="575">
        <f t="shared" si="8"/>
        <v>66.599999999999994</v>
      </c>
      <c r="H530" s="105">
        <v>65.819999999999993</v>
      </c>
      <c r="K530" s="570" t="s">
        <v>5368</v>
      </c>
      <c r="L530" s="571">
        <f>IFERROR(VLOOKUP(K530,REAJUSTE!A:T,20,FALSE),"")</f>
        <v>1.012</v>
      </c>
    </row>
    <row r="531" spans="1:12" ht="30" x14ac:dyDescent="0.25">
      <c r="A531" s="141">
        <v>142111</v>
      </c>
      <c r="B531" s="141" t="s">
        <v>832</v>
      </c>
      <c r="C531" s="104" t="s">
        <v>8</v>
      </c>
      <c r="D531" s="575">
        <f t="shared" si="8"/>
        <v>130.24</v>
      </c>
      <c r="H531" s="105">
        <v>128.69999999999999</v>
      </c>
      <c r="K531" s="570" t="s">
        <v>5368</v>
      </c>
      <c r="L531" s="571">
        <f>IFERROR(VLOOKUP(K531,REAJUSTE!A:T,20,FALSE),"")</f>
        <v>1.012</v>
      </c>
    </row>
    <row r="532" spans="1:12" ht="30" x14ac:dyDescent="0.25">
      <c r="A532" s="141">
        <v>142112</v>
      </c>
      <c r="B532" s="141" t="s">
        <v>833</v>
      </c>
      <c r="C532" s="104" t="s">
        <v>8</v>
      </c>
      <c r="D532" s="575">
        <f t="shared" si="8"/>
        <v>83.87</v>
      </c>
      <c r="H532" s="105">
        <v>82.88</v>
      </c>
      <c r="K532" s="570" t="s">
        <v>5368</v>
      </c>
      <c r="L532" s="571">
        <f>IFERROR(VLOOKUP(K532,REAJUSTE!A:T,20,FALSE),"")</f>
        <v>1.012</v>
      </c>
    </row>
    <row r="533" spans="1:12" x14ac:dyDescent="0.25">
      <c r="A533" s="141">
        <v>142114</v>
      </c>
      <c r="B533" s="141" t="s">
        <v>834</v>
      </c>
      <c r="C533" s="104" t="s">
        <v>8</v>
      </c>
      <c r="D533" s="575">
        <f t="shared" si="8"/>
        <v>14.05</v>
      </c>
      <c r="H533" s="105">
        <v>13.89</v>
      </c>
      <c r="K533" s="570" t="s">
        <v>5368</v>
      </c>
      <c r="L533" s="571">
        <f>IFERROR(VLOOKUP(K533,REAJUSTE!A:T,20,FALSE),"")</f>
        <v>1.012</v>
      </c>
    </row>
    <row r="534" spans="1:12" x14ac:dyDescent="0.25">
      <c r="A534" s="141">
        <v>142115</v>
      </c>
      <c r="B534" s="141" t="s">
        <v>835</v>
      </c>
      <c r="C534" s="104" t="s">
        <v>8</v>
      </c>
      <c r="D534" s="575">
        <f t="shared" si="8"/>
        <v>40.869999999999997</v>
      </c>
      <c r="H534" s="105">
        <v>40.39</v>
      </c>
      <c r="K534" s="570" t="s">
        <v>5368</v>
      </c>
      <c r="L534" s="571">
        <f>IFERROR(VLOOKUP(K534,REAJUSTE!A:T,20,FALSE),"")</f>
        <v>1.012</v>
      </c>
    </row>
    <row r="535" spans="1:12" x14ac:dyDescent="0.25">
      <c r="A535" s="141">
        <v>142116</v>
      </c>
      <c r="B535" s="141" t="s">
        <v>836</v>
      </c>
      <c r="C535" s="104" t="s">
        <v>8</v>
      </c>
      <c r="D535" s="575">
        <f t="shared" si="8"/>
        <v>9.07</v>
      </c>
      <c r="H535" s="105">
        <v>8.9700000000000006</v>
      </c>
      <c r="K535" s="570" t="s">
        <v>5368</v>
      </c>
      <c r="L535" s="571">
        <f>IFERROR(VLOOKUP(K535,REAJUSTE!A:T,20,FALSE),"")</f>
        <v>1.012</v>
      </c>
    </row>
    <row r="536" spans="1:12" x14ac:dyDescent="0.25">
      <c r="A536" s="141">
        <v>142117</v>
      </c>
      <c r="B536" s="141" t="s">
        <v>837</v>
      </c>
      <c r="C536" s="104" t="s">
        <v>8</v>
      </c>
      <c r="D536" s="575">
        <f t="shared" si="8"/>
        <v>29.84</v>
      </c>
      <c r="H536" s="105">
        <v>29.49</v>
      </c>
      <c r="K536" s="570" t="s">
        <v>5368</v>
      </c>
      <c r="L536" s="571">
        <f>IFERROR(VLOOKUP(K536,REAJUSTE!A:T,20,FALSE),"")</f>
        <v>1.012</v>
      </c>
    </row>
    <row r="537" spans="1:12" x14ac:dyDescent="0.25">
      <c r="A537" s="141">
        <v>142118</v>
      </c>
      <c r="B537" s="141" t="s">
        <v>838</v>
      </c>
      <c r="C537" s="104" t="s">
        <v>8</v>
      </c>
      <c r="D537" s="575">
        <f t="shared" si="8"/>
        <v>18.71</v>
      </c>
      <c r="H537" s="105">
        <v>18.489999999999998</v>
      </c>
      <c r="K537" s="570" t="s">
        <v>5368</v>
      </c>
      <c r="L537" s="571">
        <f>IFERROR(VLOOKUP(K537,REAJUSTE!A:T,20,FALSE),"")</f>
        <v>1.012</v>
      </c>
    </row>
    <row r="538" spans="1:12" x14ac:dyDescent="0.25">
      <c r="A538" s="141">
        <v>142119</v>
      </c>
      <c r="B538" s="141" t="s">
        <v>51</v>
      </c>
      <c r="C538" s="104" t="s">
        <v>8</v>
      </c>
      <c r="D538" s="575">
        <f t="shared" si="8"/>
        <v>115.19</v>
      </c>
      <c r="H538" s="105">
        <v>113.83</v>
      </c>
      <c r="K538" s="570" t="s">
        <v>5368</v>
      </c>
      <c r="L538" s="571">
        <f>IFERROR(VLOOKUP(K538,REAJUSTE!A:T,20,FALSE),"")</f>
        <v>1.012</v>
      </c>
    </row>
    <row r="539" spans="1:12" x14ac:dyDescent="0.25">
      <c r="A539" s="141">
        <v>142120</v>
      </c>
      <c r="B539" s="141" t="s">
        <v>839</v>
      </c>
      <c r="C539" s="104" t="s">
        <v>8</v>
      </c>
      <c r="D539" s="575">
        <f t="shared" si="8"/>
        <v>160.05000000000001</v>
      </c>
      <c r="H539" s="105">
        <v>158.16</v>
      </c>
      <c r="K539" s="570" t="s">
        <v>5368</v>
      </c>
      <c r="L539" s="571">
        <f>IFERROR(VLOOKUP(K539,REAJUSTE!A:T,20,FALSE),"")</f>
        <v>1.012</v>
      </c>
    </row>
    <row r="540" spans="1:12" x14ac:dyDescent="0.25">
      <c r="A540" s="141">
        <v>142121</v>
      </c>
      <c r="B540" s="141" t="s">
        <v>840</v>
      </c>
      <c r="C540" s="104" t="s">
        <v>8</v>
      </c>
      <c r="D540" s="575">
        <f t="shared" si="8"/>
        <v>264.16000000000003</v>
      </c>
      <c r="H540" s="105">
        <v>261.02999999999997</v>
      </c>
      <c r="K540" s="570" t="s">
        <v>5368</v>
      </c>
      <c r="L540" s="571">
        <f>IFERROR(VLOOKUP(K540,REAJUSTE!A:T,20,FALSE),"")</f>
        <v>1.012</v>
      </c>
    </row>
    <row r="541" spans="1:12" x14ac:dyDescent="0.25">
      <c r="A541" s="141">
        <v>142122</v>
      </c>
      <c r="B541" s="141" t="s">
        <v>841</v>
      </c>
      <c r="C541" s="104" t="s">
        <v>8</v>
      </c>
      <c r="D541" s="575">
        <f t="shared" si="8"/>
        <v>89.16</v>
      </c>
      <c r="H541" s="105">
        <v>88.11</v>
      </c>
      <c r="K541" s="570" t="s">
        <v>5368</v>
      </c>
      <c r="L541" s="571">
        <f>IFERROR(VLOOKUP(K541,REAJUSTE!A:T,20,FALSE),"")</f>
        <v>1.012</v>
      </c>
    </row>
    <row r="542" spans="1:12" ht="30" x14ac:dyDescent="0.25">
      <c r="A542" s="141">
        <v>142123</v>
      </c>
      <c r="B542" s="141" t="s">
        <v>17750</v>
      </c>
      <c r="C542" s="104" t="s">
        <v>8</v>
      </c>
      <c r="D542" s="575">
        <f t="shared" si="8"/>
        <v>20.36</v>
      </c>
      <c r="H542" s="105">
        <v>20.12</v>
      </c>
      <c r="K542" s="570" t="s">
        <v>5368</v>
      </c>
      <c r="L542" s="571">
        <f>IFERROR(VLOOKUP(K542,REAJUSTE!A:T,20,FALSE),"")</f>
        <v>1.012</v>
      </c>
    </row>
    <row r="543" spans="1:12" ht="30" x14ac:dyDescent="0.25">
      <c r="A543" s="140">
        <v>1422</v>
      </c>
      <c r="B543" s="140" t="s">
        <v>842</v>
      </c>
      <c r="C543" s="104"/>
      <c r="D543" s="575">
        <f t="shared" si="8"/>
        <v>0</v>
      </c>
      <c r="H543" s="105"/>
      <c r="K543" s="570" t="s">
        <v>5368</v>
      </c>
      <c r="L543" s="571">
        <f>IFERROR(VLOOKUP(K543,REAJUSTE!A:T,20,FALSE),"")</f>
        <v>1.012</v>
      </c>
    </row>
    <row r="544" spans="1:12" ht="30" x14ac:dyDescent="0.25">
      <c r="A544" s="141">
        <v>142201</v>
      </c>
      <c r="B544" s="141" t="s">
        <v>843</v>
      </c>
      <c r="C544" s="104" t="s">
        <v>7</v>
      </c>
      <c r="D544" s="575">
        <f t="shared" si="8"/>
        <v>12.72</v>
      </c>
      <c r="H544" s="105">
        <v>12.57</v>
      </c>
      <c r="K544" s="570" t="s">
        <v>5368</v>
      </c>
      <c r="L544" s="571">
        <f>IFERROR(VLOOKUP(K544,REAJUSTE!A:T,20,FALSE),"")</f>
        <v>1.012</v>
      </c>
    </row>
    <row r="545" spans="1:12" ht="30" x14ac:dyDescent="0.25">
      <c r="A545" s="141">
        <v>142202</v>
      </c>
      <c r="B545" s="141" t="s">
        <v>844</v>
      </c>
      <c r="C545" s="104" t="s">
        <v>7</v>
      </c>
      <c r="D545" s="575">
        <f t="shared" si="8"/>
        <v>19.04</v>
      </c>
      <c r="H545" s="105">
        <v>18.82</v>
      </c>
      <c r="K545" s="570" t="s">
        <v>5368</v>
      </c>
      <c r="L545" s="571">
        <f>IFERROR(VLOOKUP(K545,REAJUSTE!A:T,20,FALSE),"")</f>
        <v>1.012</v>
      </c>
    </row>
    <row r="546" spans="1:12" ht="30" x14ac:dyDescent="0.25">
      <c r="A546" s="141">
        <v>142203</v>
      </c>
      <c r="B546" s="141" t="s">
        <v>845</v>
      </c>
      <c r="C546" s="104" t="s">
        <v>7</v>
      </c>
      <c r="D546" s="575">
        <f t="shared" si="8"/>
        <v>28.69</v>
      </c>
      <c r="H546" s="105">
        <v>28.35</v>
      </c>
      <c r="K546" s="570" t="s">
        <v>5368</v>
      </c>
      <c r="L546" s="571">
        <f>IFERROR(VLOOKUP(K546,REAJUSTE!A:T,20,FALSE),"")</f>
        <v>1.012</v>
      </c>
    </row>
    <row r="547" spans="1:12" ht="30" x14ac:dyDescent="0.25">
      <c r="A547" s="141">
        <v>142204</v>
      </c>
      <c r="B547" s="141" t="s">
        <v>846</v>
      </c>
      <c r="C547" s="104" t="s">
        <v>7</v>
      </c>
      <c r="D547" s="575">
        <f t="shared" si="8"/>
        <v>24.11</v>
      </c>
      <c r="H547" s="105">
        <v>23.83</v>
      </c>
      <c r="K547" s="570" t="s">
        <v>5368</v>
      </c>
      <c r="L547" s="571">
        <f>IFERROR(VLOOKUP(K547,REAJUSTE!A:T,20,FALSE),"")</f>
        <v>1.012</v>
      </c>
    </row>
    <row r="548" spans="1:12" ht="30" x14ac:dyDescent="0.25">
      <c r="A548" s="141">
        <v>142205</v>
      </c>
      <c r="B548" s="141" t="s">
        <v>847</v>
      </c>
      <c r="C548" s="104" t="s">
        <v>7</v>
      </c>
      <c r="D548" s="575">
        <f t="shared" si="8"/>
        <v>36.729999999999997</v>
      </c>
      <c r="H548" s="105">
        <v>36.299999999999997</v>
      </c>
      <c r="K548" s="570" t="s">
        <v>5368</v>
      </c>
      <c r="L548" s="571">
        <f>IFERROR(VLOOKUP(K548,REAJUSTE!A:T,20,FALSE),"")</f>
        <v>1.012</v>
      </c>
    </row>
    <row r="549" spans="1:12" ht="30" x14ac:dyDescent="0.25">
      <c r="A549" s="141">
        <v>142206</v>
      </c>
      <c r="B549" s="141" t="s">
        <v>848</v>
      </c>
      <c r="C549" s="104" t="s">
        <v>7</v>
      </c>
      <c r="D549" s="575">
        <f t="shared" si="8"/>
        <v>53.41</v>
      </c>
      <c r="H549" s="105">
        <v>52.78</v>
      </c>
      <c r="K549" s="570" t="s">
        <v>5368</v>
      </c>
      <c r="L549" s="571">
        <f>IFERROR(VLOOKUP(K549,REAJUSTE!A:T,20,FALSE),"")</f>
        <v>1.012</v>
      </c>
    </row>
    <row r="550" spans="1:12" x14ac:dyDescent="0.25">
      <c r="A550" s="140">
        <v>1423</v>
      </c>
      <c r="B550" s="140" t="s">
        <v>685</v>
      </c>
      <c r="C550" s="104"/>
      <c r="D550" s="575">
        <f t="shared" si="8"/>
        <v>0</v>
      </c>
      <c r="H550" s="105"/>
      <c r="K550" s="570" t="s">
        <v>5368</v>
      </c>
      <c r="L550" s="571">
        <f>IFERROR(VLOOKUP(K550,REAJUSTE!A:T,20,FALSE),"")</f>
        <v>1.012</v>
      </c>
    </row>
    <row r="551" spans="1:12" x14ac:dyDescent="0.25">
      <c r="A551" s="141">
        <v>142301</v>
      </c>
      <c r="B551" s="141" t="s">
        <v>849</v>
      </c>
      <c r="C551" s="104" t="s">
        <v>8</v>
      </c>
      <c r="D551" s="575">
        <f t="shared" si="8"/>
        <v>21.77</v>
      </c>
      <c r="H551" s="105">
        <v>21.52</v>
      </c>
      <c r="K551" s="570" t="s">
        <v>5368</v>
      </c>
      <c r="L551" s="571">
        <f>IFERROR(VLOOKUP(K551,REAJUSTE!A:T,20,FALSE),"")</f>
        <v>1.012</v>
      </c>
    </row>
    <row r="552" spans="1:12" x14ac:dyDescent="0.25">
      <c r="A552" s="141">
        <v>142302</v>
      </c>
      <c r="B552" s="141" t="s">
        <v>850</v>
      </c>
      <c r="C552" s="104" t="s">
        <v>8</v>
      </c>
      <c r="D552" s="575">
        <f t="shared" si="8"/>
        <v>30.49</v>
      </c>
      <c r="H552" s="105">
        <v>30.13</v>
      </c>
      <c r="K552" s="570" t="s">
        <v>5368</v>
      </c>
      <c r="L552" s="571">
        <f>IFERROR(VLOOKUP(K552,REAJUSTE!A:T,20,FALSE),"")</f>
        <v>1.012</v>
      </c>
    </row>
    <row r="553" spans="1:12" x14ac:dyDescent="0.25">
      <c r="A553" s="141">
        <v>142303</v>
      </c>
      <c r="B553" s="141" t="s">
        <v>851</v>
      </c>
      <c r="C553" s="104" t="s">
        <v>8</v>
      </c>
      <c r="D553" s="575">
        <f t="shared" si="8"/>
        <v>21.77</v>
      </c>
      <c r="H553" s="105">
        <v>21.52</v>
      </c>
      <c r="K553" s="570" t="s">
        <v>5368</v>
      </c>
      <c r="L553" s="571">
        <f>IFERROR(VLOOKUP(K553,REAJUSTE!A:T,20,FALSE),"")</f>
        <v>1.012</v>
      </c>
    </row>
    <row r="554" spans="1:12" x14ac:dyDescent="0.25">
      <c r="A554" s="141">
        <v>142304</v>
      </c>
      <c r="B554" s="141" t="s">
        <v>852</v>
      </c>
      <c r="C554" s="104" t="s">
        <v>8</v>
      </c>
      <c r="D554" s="575">
        <f t="shared" si="8"/>
        <v>34.549999999999997</v>
      </c>
      <c r="H554" s="105">
        <v>34.15</v>
      </c>
      <c r="K554" s="570" t="s">
        <v>5368</v>
      </c>
      <c r="L554" s="571">
        <f>IFERROR(VLOOKUP(K554,REAJUSTE!A:T,20,FALSE),"")</f>
        <v>1.012</v>
      </c>
    </row>
    <row r="555" spans="1:12" x14ac:dyDescent="0.25">
      <c r="A555" s="140">
        <v>1428</v>
      </c>
      <c r="B555" s="140" t="s">
        <v>17751</v>
      </c>
      <c r="C555" s="104"/>
      <c r="D555" s="575">
        <f t="shared" si="8"/>
        <v>0</v>
      </c>
      <c r="H555" s="105"/>
      <c r="K555" s="570" t="s">
        <v>5368</v>
      </c>
      <c r="L555" s="571">
        <f>IFERROR(VLOOKUP(K555,REAJUSTE!A:T,20,FALSE),"")</f>
        <v>1.012</v>
      </c>
    </row>
    <row r="556" spans="1:12" ht="45" x14ac:dyDescent="0.25">
      <c r="A556" s="141">
        <v>142801</v>
      </c>
      <c r="B556" s="141" t="s">
        <v>17752</v>
      </c>
      <c r="C556" s="104" t="s">
        <v>17753</v>
      </c>
      <c r="D556" s="575">
        <f t="shared" si="8"/>
        <v>3.87</v>
      </c>
      <c r="H556" s="105">
        <v>3.83</v>
      </c>
      <c r="K556" s="570" t="s">
        <v>5368</v>
      </c>
      <c r="L556" s="571">
        <f>IFERROR(VLOOKUP(K556,REAJUSTE!A:T,20,FALSE),"")</f>
        <v>1.012</v>
      </c>
    </row>
    <row r="557" spans="1:12" ht="45" x14ac:dyDescent="0.25">
      <c r="A557" s="141">
        <v>142802</v>
      </c>
      <c r="B557" s="141" t="s">
        <v>17754</v>
      </c>
      <c r="C557" s="104" t="s">
        <v>17753</v>
      </c>
      <c r="D557" s="575">
        <f t="shared" si="8"/>
        <v>6.2</v>
      </c>
      <c r="H557" s="105">
        <v>6.13</v>
      </c>
      <c r="K557" s="570" t="s">
        <v>5368</v>
      </c>
      <c r="L557" s="571">
        <f>IFERROR(VLOOKUP(K557,REAJUSTE!A:T,20,FALSE),"")</f>
        <v>1.012</v>
      </c>
    </row>
    <row r="558" spans="1:12" ht="45" x14ac:dyDescent="0.25">
      <c r="A558" s="141">
        <v>142803</v>
      </c>
      <c r="B558" s="141" t="s">
        <v>17755</v>
      </c>
      <c r="C558" s="104" t="s">
        <v>17753</v>
      </c>
      <c r="D558" s="575">
        <f t="shared" si="8"/>
        <v>7.92</v>
      </c>
      <c r="H558" s="105">
        <v>7.83</v>
      </c>
      <c r="K558" s="570" t="s">
        <v>5368</v>
      </c>
      <c r="L558" s="571">
        <f>IFERROR(VLOOKUP(K558,REAJUSTE!A:T,20,FALSE),"")</f>
        <v>1.012</v>
      </c>
    </row>
    <row r="559" spans="1:12" x14ac:dyDescent="0.25">
      <c r="A559" s="140">
        <v>15</v>
      </c>
      <c r="B559" s="140" t="s">
        <v>853</v>
      </c>
      <c r="C559" s="104"/>
      <c r="D559" s="575">
        <f t="shared" si="8"/>
        <v>0</v>
      </c>
      <c r="H559" s="105"/>
      <c r="K559" s="570" t="s">
        <v>5368</v>
      </c>
      <c r="L559" s="571">
        <f>IFERROR(VLOOKUP(K559,REAJUSTE!A:T,20,FALSE),"")</f>
        <v>1.012</v>
      </c>
    </row>
    <row r="560" spans="1:12" x14ac:dyDescent="0.25">
      <c r="A560" s="140">
        <v>1501</v>
      </c>
      <c r="B560" s="140" t="s">
        <v>854</v>
      </c>
      <c r="C560" s="104"/>
      <c r="D560" s="575">
        <f t="shared" si="8"/>
        <v>0</v>
      </c>
      <c r="H560" s="105"/>
      <c r="K560" s="570" t="s">
        <v>5368</v>
      </c>
      <c r="L560" s="571">
        <f>IFERROR(VLOOKUP(K560,REAJUSTE!A:T,20,FALSE),"")</f>
        <v>1.012</v>
      </c>
    </row>
    <row r="561" spans="1:12" ht="75" x14ac:dyDescent="0.25">
      <c r="A561" s="141">
        <v>150122</v>
      </c>
      <c r="B561" s="141" t="s">
        <v>855</v>
      </c>
      <c r="C561" s="104" t="s">
        <v>8</v>
      </c>
      <c r="D561" s="575">
        <f t="shared" si="8"/>
        <v>1483.86</v>
      </c>
      <c r="H561" s="142">
        <v>1466.27</v>
      </c>
      <c r="K561" s="570" t="s">
        <v>5368</v>
      </c>
      <c r="L561" s="571">
        <f>IFERROR(VLOOKUP(K561,REAJUSTE!A:T,20,FALSE),"")</f>
        <v>1.012</v>
      </c>
    </row>
    <row r="562" spans="1:12" ht="60" x14ac:dyDescent="0.25">
      <c r="A562" s="141">
        <v>150123</v>
      </c>
      <c r="B562" s="141" t="s">
        <v>311</v>
      </c>
      <c r="C562" s="104" t="s">
        <v>8</v>
      </c>
      <c r="D562" s="575">
        <f t="shared" si="8"/>
        <v>2700.41</v>
      </c>
      <c r="H562" s="142">
        <v>2668.39</v>
      </c>
      <c r="K562" s="570" t="s">
        <v>5368</v>
      </c>
      <c r="L562" s="571">
        <f>IFERROR(VLOOKUP(K562,REAJUSTE!A:T,20,FALSE),"")</f>
        <v>1.012</v>
      </c>
    </row>
    <row r="563" spans="1:12" x14ac:dyDescent="0.25">
      <c r="A563" s="140">
        <v>1503</v>
      </c>
      <c r="B563" s="140" t="s">
        <v>856</v>
      </c>
      <c r="C563" s="104"/>
      <c r="D563" s="575">
        <f t="shared" si="8"/>
        <v>0</v>
      </c>
      <c r="H563" s="105"/>
      <c r="K563" s="570" t="s">
        <v>5368</v>
      </c>
      <c r="L563" s="571">
        <f>IFERROR(VLOOKUP(K563,REAJUSTE!A:T,20,FALSE),"")</f>
        <v>1.012</v>
      </c>
    </row>
    <row r="564" spans="1:12" ht="30" x14ac:dyDescent="0.25">
      <c r="A564" s="141">
        <v>150302</v>
      </c>
      <c r="B564" s="141" t="s">
        <v>857</v>
      </c>
      <c r="C564" s="104" t="s">
        <v>8</v>
      </c>
      <c r="D564" s="575">
        <f t="shared" si="8"/>
        <v>239.57</v>
      </c>
      <c r="H564" s="105">
        <v>236.73</v>
      </c>
      <c r="K564" s="570" t="s">
        <v>5368</v>
      </c>
      <c r="L564" s="571">
        <f>IFERROR(VLOOKUP(K564,REAJUSTE!A:T,20,FALSE),"")</f>
        <v>1.012</v>
      </c>
    </row>
    <row r="565" spans="1:12" ht="30" x14ac:dyDescent="0.25">
      <c r="A565" s="141">
        <v>150306</v>
      </c>
      <c r="B565" s="141" t="s">
        <v>858</v>
      </c>
      <c r="C565" s="104" t="s">
        <v>8</v>
      </c>
      <c r="D565" s="575">
        <f t="shared" si="8"/>
        <v>237.98</v>
      </c>
      <c r="H565" s="105">
        <v>235.16</v>
      </c>
      <c r="K565" s="570" t="s">
        <v>5368</v>
      </c>
      <c r="L565" s="571">
        <f>IFERROR(VLOOKUP(K565,REAJUSTE!A:T,20,FALSE),"")</f>
        <v>1.012</v>
      </c>
    </row>
    <row r="566" spans="1:12" ht="30" x14ac:dyDescent="0.25">
      <c r="A566" s="141">
        <v>150307</v>
      </c>
      <c r="B566" s="141" t="s">
        <v>859</v>
      </c>
      <c r="C566" s="104" t="s">
        <v>8</v>
      </c>
      <c r="D566" s="575">
        <f t="shared" si="8"/>
        <v>527.33000000000004</v>
      </c>
      <c r="H566" s="105">
        <v>521.08000000000004</v>
      </c>
      <c r="K566" s="570" t="s">
        <v>5368</v>
      </c>
      <c r="L566" s="571">
        <f>IFERROR(VLOOKUP(K566,REAJUSTE!A:T,20,FALSE),"")</f>
        <v>1.012</v>
      </c>
    </row>
    <row r="567" spans="1:12" ht="30" x14ac:dyDescent="0.25">
      <c r="A567" s="141">
        <v>150308</v>
      </c>
      <c r="B567" s="141" t="s">
        <v>860</v>
      </c>
      <c r="C567" s="104" t="s">
        <v>8</v>
      </c>
      <c r="D567" s="575">
        <f t="shared" si="8"/>
        <v>555</v>
      </c>
      <c r="H567" s="105">
        <v>548.41999999999996</v>
      </c>
      <c r="K567" s="570" t="s">
        <v>5368</v>
      </c>
      <c r="L567" s="571">
        <f>IFERROR(VLOOKUP(K567,REAJUSTE!A:T,20,FALSE),"")</f>
        <v>1.012</v>
      </c>
    </row>
    <row r="568" spans="1:12" ht="30" x14ac:dyDescent="0.25">
      <c r="A568" s="141">
        <v>150309</v>
      </c>
      <c r="B568" s="141" t="s">
        <v>861</v>
      </c>
      <c r="C568" s="104" t="s">
        <v>8</v>
      </c>
      <c r="D568" s="575">
        <f t="shared" si="8"/>
        <v>694.82</v>
      </c>
      <c r="H568" s="105">
        <v>686.59</v>
      </c>
      <c r="K568" s="570" t="s">
        <v>5368</v>
      </c>
      <c r="L568" s="571">
        <f>IFERROR(VLOOKUP(K568,REAJUSTE!A:T,20,FALSE),"")</f>
        <v>1.012</v>
      </c>
    </row>
    <row r="569" spans="1:12" x14ac:dyDescent="0.25">
      <c r="A569" s="141">
        <v>150310</v>
      </c>
      <c r="B569" s="141" t="s">
        <v>862</v>
      </c>
      <c r="C569" s="104" t="s">
        <v>8</v>
      </c>
      <c r="D569" s="575">
        <f t="shared" si="8"/>
        <v>127.5</v>
      </c>
      <c r="H569" s="105">
        <v>125.99</v>
      </c>
      <c r="K569" s="570" t="s">
        <v>5368</v>
      </c>
      <c r="L569" s="571">
        <f>IFERROR(VLOOKUP(K569,REAJUSTE!A:T,20,FALSE),"")</f>
        <v>1.012</v>
      </c>
    </row>
    <row r="570" spans="1:12" ht="30" x14ac:dyDescent="0.25">
      <c r="A570" s="141">
        <v>150311</v>
      </c>
      <c r="B570" s="141" t="s">
        <v>863</v>
      </c>
      <c r="C570" s="104" t="s">
        <v>8</v>
      </c>
      <c r="D570" s="575">
        <f t="shared" si="8"/>
        <v>153.16</v>
      </c>
      <c r="H570" s="105">
        <v>151.35</v>
      </c>
      <c r="K570" s="570" t="s">
        <v>5368</v>
      </c>
      <c r="L570" s="571">
        <f>IFERROR(VLOOKUP(K570,REAJUSTE!A:T,20,FALSE),"")</f>
        <v>1.012</v>
      </c>
    </row>
    <row r="571" spans="1:12" ht="30" x14ac:dyDescent="0.25">
      <c r="A571" s="141">
        <v>150312</v>
      </c>
      <c r="B571" s="141" t="s">
        <v>864</v>
      </c>
      <c r="C571" s="104" t="s">
        <v>8</v>
      </c>
      <c r="D571" s="575">
        <f t="shared" si="8"/>
        <v>119.64</v>
      </c>
      <c r="H571" s="105">
        <v>118.23</v>
      </c>
      <c r="K571" s="570" t="s">
        <v>5368</v>
      </c>
      <c r="L571" s="571">
        <f>IFERROR(VLOOKUP(K571,REAJUSTE!A:T,20,FALSE),"")</f>
        <v>1.012</v>
      </c>
    </row>
    <row r="572" spans="1:12" ht="30" x14ac:dyDescent="0.25">
      <c r="A572" s="141">
        <v>150313</v>
      </c>
      <c r="B572" s="141" t="s">
        <v>865</v>
      </c>
      <c r="C572" s="104" t="s">
        <v>8</v>
      </c>
      <c r="D572" s="575">
        <f t="shared" si="8"/>
        <v>149.07</v>
      </c>
      <c r="H572" s="105">
        <v>147.31</v>
      </c>
      <c r="K572" s="570" t="s">
        <v>5368</v>
      </c>
      <c r="L572" s="571">
        <f>IFERROR(VLOOKUP(K572,REAJUSTE!A:T,20,FALSE),"")</f>
        <v>1.012</v>
      </c>
    </row>
    <row r="573" spans="1:12" ht="75" x14ac:dyDescent="0.25">
      <c r="A573" s="141">
        <v>150315</v>
      </c>
      <c r="B573" s="141" t="s">
        <v>866</v>
      </c>
      <c r="C573" s="104" t="s">
        <v>8</v>
      </c>
      <c r="D573" s="575">
        <f t="shared" si="8"/>
        <v>960.45</v>
      </c>
      <c r="H573" s="105">
        <v>949.07</v>
      </c>
      <c r="K573" s="570" t="s">
        <v>5368</v>
      </c>
      <c r="L573" s="571">
        <f>IFERROR(VLOOKUP(K573,REAJUSTE!A:T,20,FALSE),"")</f>
        <v>1.012</v>
      </c>
    </row>
    <row r="574" spans="1:12" ht="75" x14ac:dyDescent="0.25">
      <c r="A574" s="141">
        <v>150316</v>
      </c>
      <c r="B574" s="141" t="s">
        <v>867</v>
      </c>
      <c r="C574" s="104" t="s">
        <v>8</v>
      </c>
      <c r="D574" s="575">
        <f t="shared" si="8"/>
        <v>1344.33</v>
      </c>
      <c r="H574" s="142">
        <v>1328.39</v>
      </c>
      <c r="K574" s="570" t="s">
        <v>5368</v>
      </c>
      <c r="L574" s="571">
        <f>IFERROR(VLOOKUP(K574,REAJUSTE!A:T,20,FALSE),"")</f>
        <v>1.012</v>
      </c>
    </row>
    <row r="575" spans="1:12" ht="60" x14ac:dyDescent="0.25">
      <c r="A575" s="141">
        <v>150317</v>
      </c>
      <c r="B575" s="141" t="s">
        <v>868</v>
      </c>
      <c r="C575" s="104" t="s">
        <v>8</v>
      </c>
      <c r="D575" s="575">
        <f t="shared" si="8"/>
        <v>1743.41</v>
      </c>
      <c r="H575" s="142">
        <v>1722.74</v>
      </c>
      <c r="K575" s="570" t="s">
        <v>5368</v>
      </c>
      <c r="L575" s="571">
        <f>IFERROR(VLOOKUP(K575,REAJUSTE!A:T,20,FALSE),"")</f>
        <v>1.012</v>
      </c>
    </row>
    <row r="576" spans="1:12" x14ac:dyDescent="0.25">
      <c r="A576" s="140">
        <v>1506</v>
      </c>
      <c r="B576" s="140" t="s">
        <v>869</v>
      </c>
      <c r="C576" s="104"/>
      <c r="D576" s="575">
        <f t="shared" si="8"/>
        <v>0</v>
      </c>
      <c r="H576" s="105"/>
      <c r="K576" s="570" t="s">
        <v>5368</v>
      </c>
      <c r="L576" s="571">
        <f>IFERROR(VLOOKUP(K576,REAJUSTE!A:T,20,FALSE),"")</f>
        <v>1.012</v>
      </c>
    </row>
    <row r="577" spans="1:12" ht="30" x14ac:dyDescent="0.25">
      <c r="A577" s="141">
        <v>150609</v>
      </c>
      <c r="B577" s="141" t="s">
        <v>870</v>
      </c>
      <c r="C577" s="104" t="s">
        <v>8</v>
      </c>
      <c r="D577" s="575">
        <f t="shared" si="8"/>
        <v>345.44</v>
      </c>
      <c r="H577" s="105">
        <v>341.35</v>
      </c>
      <c r="K577" s="570" t="s">
        <v>5368</v>
      </c>
      <c r="L577" s="571">
        <f>IFERROR(VLOOKUP(K577,REAJUSTE!A:T,20,FALSE),"")</f>
        <v>1.012</v>
      </c>
    </row>
    <row r="578" spans="1:12" ht="60" x14ac:dyDescent="0.25">
      <c r="A578" s="141">
        <v>150610</v>
      </c>
      <c r="B578" s="141" t="s">
        <v>317</v>
      </c>
      <c r="C578" s="104" t="s">
        <v>8</v>
      </c>
      <c r="D578" s="575">
        <f t="shared" si="8"/>
        <v>335.22</v>
      </c>
      <c r="H578" s="105">
        <v>331.25</v>
      </c>
      <c r="K578" s="570" t="s">
        <v>5368</v>
      </c>
      <c r="L578" s="571">
        <f>IFERROR(VLOOKUP(K578,REAJUSTE!A:T,20,FALSE),"")</f>
        <v>1.012</v>
      </c>
    </row>
    <row r="579" spans="1:12" ht="30" x14ac:dyDescent="0.25">
      <c r="A579" s="141">
        <v>150612</v>
      </c>
      <c r="B579" s="141" t="s">
        <v>871</v>
      </c>
      <c r="C579" s="104" t="s">
        <v>8</v>
      </c>
      <c r="D579" s="575">
        <f t="shared" si="8"/>
        <v>41.98</v>
      </c>
      <c r="H579" s="105">
        <v>41.49</v>
      </c>
      <c r="K579" s="570" t="s">
        <v>5368</v>
      </c>
      <c r="L579" s="571">
        <f>IFERROR(VLOOKUP(K579,REAJUSTE!A:T,20,FALSE),"")</f>
        <v>1.012</v>
      </c>
    </row>
    <row r="580" spans="1:12" ht="60" x14ac:dyDescent="0.25">
      <c r="A580" s="141">
        <v>150614</v>
      </c>
      <c r="B580" s="141" t="s">
        <v>872</v>
      </c>
      <c r="C580" s="104" t="s">
        <v>8</v>
      </c>
      <c r="D580" s="575">
        <f t="shared" si="8"/>
        <v>151.88</v>
      </c>
      <c r="H580" s="105">
        <v>150.08000000000001</v>
      </c>
      <c r="K580" s="570" t="s">
        <v>5368</v>
      </c>
      <c r="L580" s="571">
        <f>IFERROR(VLOOKUP(K580,REAJUSTE!A:T,20,FALSE),"")</f>
        <v>1.012</v>
      </c>
    </row>
    <row r="581" spans="1:12" ht="60" x14ac:dyDescent="0.25">
      <c r="A581" s="141">
        <v>150615</v>
      </c>
      <c r="B581" s="141" t="s">
        <v>873</v>
      </c>
      <c r="C581" s="104" t="s">
        <v>8</v>
      </c>
      <c r="D581" s="575">
        <f t="shared" si="8"/>
        <v>195.02</v>
      </c>
      <c r="H581" s="105">
        <v>192.71</v>
      </c>
      <c r="K581" s="570" t="s">
        <v>5368</v>
      </c>
      <c r="L581" s="571">
        <f>IFERROR(VLOOKUP(K581,REAJUSTE!A:T,20,FALSE),"")</f>
        <v>1.012</v>
      </c>
    </row>
    <row r="582" spans="1:12" ht="60" x14ac:dyDescent="0.25">
      <c r="A582" s="141">
        <v>150616</v>
      </c>
      <c r="B582" s="141" t="s">
        <v>324</v>
      </c>
      <c r="C582" s="104" t="s">
        <v>8</v>
      </c>
      <c r="D582" s="575">
        <f t="shared" si="8"/>
        <v>271.57</v>
      </c>
      <c r="H582" s="105">
        <v>268.35000000000002</v>
      </c>
      <c r="K582" s="570" t="s">
        <v>5368</v>
      </c>
      <c r="L582" s="571">
        <f>IFERROR(VLOOKUP(K582,REAJUSTE!A:T,20,FALSE),"")</f>
        <v>1.012</v>
      </c>
    </row>
    <row r="583" spans="1:12" ht="60" x14ac:dyDescent="0.25">
      <c r="A583" s="141">
        <v>150626</v>
      </c>
      <c r="B583" s="141" t="s">
        <v>52</v>
      </c>
      <c r="C583" s="104" t="s">
        <v>8</v>
      </c>
      <c r="D583" s="575">
        <f t="shared" si="8"/>
        <v>201.81</v>
      </c>
      <c r="H583" s="105">
        <v>199.42</v>
      </c>
      <c r="K583" s="570" t="s">
        <v>5368</v>
      </c>
      <c r="L583" s="571">
        <f>IFERROR(VLOOKUP(K583,REAJUSTE!A:T,20,FALSE),"")</f>
        <v>1.012</v>
      </c>
    </row>
    <row r="584" spans="1:12" x14ac:dyDescent="0.25">
      <c r="A584" s="141">
        <v>150628</v>
      </c>
      <c r="B584" s="141" t="s">
        <v>874</v>
      </c>
      <c r="C584" s="104" t="s">
        <v>8</v>
      </c>
      <c r="D584" s="575">
        <f t="shared" si="8"/>
        <v>9.0299999999999994</v>
      </c>
      <c r="H584" s="105">
        <v>8.93</v>
      </c>
      <c r="K584" s="570" t="s">
        <v>5368</v>
      </c>
      <c r="L584" s="571">
        <f>IFERROR(VLOOKUP(K584,REAJUSTE!A:T,20,FALSE),"")</f>
        <v>1.012</v>
      </c>
    </row>
    <row r="585" spans="1:12" x14ac:dyDescent="0.25">
      <c r="A585" s="141">
        <v>150629</v>
      </c>
      <c r="B585" s="141" t="s">
        <v>875</v>
      </c>
      <c r="C585" s="104" t="s">
        <v>8</v>
      </c>
      <c r="D585" s="575">
        <f t="shared" si="8"/>
        <v>14.86</v>
      </c>
      <c r="H585" s="105">
        <v>14.69</v>
      </c>
      <c r="K585" s="570" t="s">
        <v>5368</v>
      </c>
      <c r="L585" s="571">
        <f>IFERROR(VLOOKUP(K585,REAJUSTE!A:T,20,FALSE),"")</f>
        <v>1.012</v>
      </c>
    </row>
    <row r="586" spans="1:12" ht="30" x14ac:dyDescent="0.25">
      <c r="A586" s="141">
        <v>150632</v>
      </c>
      <c r="B586" s="141" t="s">
        <v>876</v>
      </c>
      <c r="C586" s="104" t="s">
        <v>8</v>
      </c>
      <c r="D586" s="575">
        <f t="shared" si="8"/>
        <v>74.19</v>
      </c>
      <c r="H586" s="105">
        <v>73.319999999999993</v>
      </c>
      <c r="K586" s="570" t="s">
        <v>5368</v>
      </c>
      <c r="L586" s="571">
        <f>IFERROR(VLOOKUP(K586,REAJUSTE!A:T,20,FALSE),"")</f>
        <v>1.012</v>
      </c>
    </row>
    <row r="587" spans="1:12" ht="30" x14ac:dyDescent="0.25">
      <c r="A587" s="141">
        <v>150633</v>
      </c>
      <c r="B587" s="141" t="s">
        <v>332</v>
      </c>
      <c r="C587" s="104" t="s">
        <v>8</v>
      </c>
      <c r="D587" s="575">
        <f t="shared" si="8"/>
        <v>115.95</v>
      </c>
      <c r="H587" s="105">
        <v>114.58</v>
      </c>
      <c r="K587" s="570" t="s">
        <v>5368</v>
      </c>
      <c r="L587" s="571">
        <f>IFERROR(VLOOKUP(K587,REAJUSTE!A:T,20,FALSE),"")</f>
        <v>1.012</v>
      </c>
    </row>
    <row r="588" spans="1:12" ht="30" x14ac:dyDescent="0.25">
      <c r="A588" s="141">
        <v>150634</v>
      </c>
      <c r="B588" s="141" t="s">
        <v>325</v>
      </c>
      <c r="C588" s="104" t="s">
        <v>8</v>
      </c>
      <c r="D588" s="575">
        <f t="shared" si="8"/>
        <v>175.26</v>
      </c>
      <c r="H588" s="105">
        <v>173.19</v>
      </c>
      <c r="K588" s="570" t="s">
        <v>5368</v>
      </c>
      <c r="L588" s="571">
        <f>IFERROR(VLOOKUP(K588,REAJUSTE!A:T,20,FALSE),"")</f>
        <v>1.012</v>
      </c>
    </row>
    <row r="589" spans="1:12" ht="30" x14ac:dyDescent="0.25">
      <c r="A589" s="141">
        <v>150635</v>
      </c>
      <c r="B589" s="141" t="s">
        <v>877</v>
      </c>
      <c r="C589" s="104" t="s">
        <v>8</v>
      </c>
      <c r="D589" s="575">
        <f t="shared" si="8"/>
        <v>261</v>
      </c>
      <c r="H589" s="105">
        <v>257.91000000000003</v>
      </c>
      <c r="K589" s="570" t="s">
        <v>5368</v>
      </c>
      <c r="L589" s="571">
        <f>IFERROR(VLOOKUP(K589,REAJUSTE!A:T,20,FALSE),"")</f>
        <v>1.012</v>
      </c>
    </row>
    <row r="590" spans="1:12" ht="30" x14ac:dyDescent="0.25">
      <c r="A590" s="141">
        <v>150636</v>
      </c>
      <c r="B590" s="141" t="s">
        <v>878</v>
      </c>
      <c r="C590" s="104" t="s">
        <v>8</v>
      </c>
      <c r="D590" s="575">
        <f t="shared" si="8"/>
        <v>11.31</v>
      </c>
      <c r="H590" s="105">
        <v>11.18</v>
      </c>
      <c r="K590" s="570" t="s">
        <v>5368</v>
      </c>
      <c r="L590" s="571">
        <f>IFERROR(VLOOKUP(K590,REAJUSTE!A:T,20,FALSE),"")</f>
        <v>1.012</v>
      </c>
    </row>
    <row r="591" spans="1:12" x14ac:dyDescent="0.25">
      <c r="A591" s="140">
        <v>1507</v>
      </c>
      <c r="B591" s="140" t="s">
        <v>879</v>
      </c>
      <c r="C591" s="104"/>
      <c r="D591" s="575">
        <f t="shared" si="8"/>
        <v>0</v>
      </c>
      <c r="H591" s="105"/>
      <c r="K591" s="570" t="s">
        <v>5368</v>
      </c>
      <c r="L591" s="571">
        <f>IFERROR(VLOOKUP(K591,REAJUSTE!A:T,20,FALSE),"")</f>
        <v>1.012</v>
      </c>
    </row>
    <row r="592" spans="1:12" ht="60" x14ac:dyDescent="0.25">
      <c r="A592" s="141">
        <v>150701</v>
      </c>
      <c r="B592" s="141" t="s">
        <v>880</v>
      </c>
      <c r="C592" s="104" t="s">
        <v>7</v>
      </c>
      <c r="D592" s="575">
        <f t="shared" ref="D592:D655" si="9">TRUNC(H592*L592,2)</f>
        <v>59.28</v>
      </c>
      <c r="H592" s="105">
        <v>58.58</v>
      </c>
      <c r="K592" s="570" t="s">
        <v>5368</v>
      </c>
      <c r="L592" s="571">
        <f>IFERROR(VLOOKUP(K592,REAJUSTE!A:T,20,FALSE),"")</f>
        <v>1.012</v>
      </c>
    </row>
    <row r="593" spans="1:12" ht="60" x14ac:dyDescent="0.25">
      <c r="A593" s="141">
        <v>150702</v>
      </c>
      <c r="B593" s="141" t="s">
        <v>881</v>
      </c>
      <c r="C593" s="104" t="s">
        <v>7</v>
      </c>
      <c r="D593" s="575">
        <f t="shared" si="9"/>
        <v>71.14</v>
      </c>
      <c r="H593" s="105">
        <v>70.3</v>
      </c>
      <c r="K593" s="570" t="s">
        <v>5368</v>
      </c>
      <c r="L593" s="571">
        <f>IFERROR(VLOOKUP(K593,REAJUSTE!A:T,20,FALSE),"")</f>
        <v>1.012</v>
      </c>
    </row>
    <row r="594" spans="1:12" ht="60" x14ac:dyDescent="0.25">
      <c r="A594" s="141">
        <v>150703</v>
      </c>
      <c r="B594" s="141" t="s">
        <v>405</v>
      </c>
      <c r="C594" s="104" t="s">
        <v>7</v>
      </c>
      <c r="D594" s="575">
        <f t="shared" si="9"/>
        <v>184.32</v>
      </c>
      <c r="H594" s="105">
        <v>182.14</v>
      </c>
      <c r="K594" s="570" t="s">
        <v>5368</v>
      </c>
      <c r="L594" s="571">
        <f>IFERROR(VLOOKUP(K594,REAJUSTE!A:T,20,FALSE),"")</f>
        <v>1.012</v>
      </c>
    </row>
    <row r="595" spans="1:12" ht="60" x14ac:dyDescent="0.25">
      <c r="A595" s="141">
        <v>150704</v>
      </c>
      <c r="B595" s="141" t="s">
        <v>882</v>
      </c>
      <c r="C595" s="104" t="s">
        <v>7</v>
      </c>
      <c r="D595" s="575">
        <f t="shared" si="9"/>
        <v>197.74</v>
      </c>
      <c r="H595" s="105">
        <v>195.4</v>
      </c>
      <c r="K595" s="570" t="s">
        <v>5368</v>
      </c>
      <c r="L595" s="571">
        <f>IFERROR(VLOOKUP(K595,REAJUSTE!A:T,20,FALSE),"")</f>
        <v>1.012</v>
      </c>
    </row>
    <row r="596" spans="1:12" x14ac:dyDescent="0.25">
      <c r="A596" s="140">
        <v>1508</v>
      </c>
      <c r="B596" s="140" t="s">
        <v>883</v>
      </c>
      <c r="C596" s="104"/>
      <c r="D596" s="575">
        <f t="shared" si="9"/>
        <v>0</v>
      </c>
      <c r="H596" s="105"/>
      <c r="K596" s="570" t="s">
        <v>5368</v>
      </c>
      <c r="L596" s="571">
        <f>IFERROR(VLOOKUP(K596,REAJUSTE!A:T,20,FALSE),"")</f>
        <v>1.012</v>
      </c>
    </row>
    <row r="597" spans="1:12" ht="30" x14ac:dyDescent="0.25">
      <c r="A597" s="141">
        <v>150801</v>
      </c>
      <c r="B597" s="141" t="s">
        <v>884</v>
      </c>
      <c r="C597" s="104" t="s">
        <v>7</v>
      </c>
      <c r="D597" s="575">
        <f t="shared" si="9"/>
        <v>17</v>
      </c>
      <c r="H597" s="105">
        <v>16.8</v>
      </c>
      <c r="K597" s="570" t="s">
        <v>5368</v>
      </c>
      <c r="L597" s="571">
        <f>IFERROR(VLOOKUP(K597,REAJUSTE!A:T,20,FALSE),"")</f>
        <v>1.012</v>
      </c>
    </row>
    <row r="598" spans="1:12" ht="45" x14ac:dyDescent="0.25">
      <c r="A598" s="141">
        <v>150802</v>
      </c>
      <c r="B598" s="141" t="s">
        <v>885</v>
      </c>
      <c r="C598" s="104" t="s">
        <v>8</v>
      </c>
      <c r="D598" s="575">
        <f t="shared" si="9"/>
        <v>23.84</v>
      </c>
      <c r="H598" s="105">
        <v>23.56</v>
      </c>
      <c r="K598" s="570" t="s">
        <v>5368</v>
      </c>
      <c r="L598" s="571">
        <f>IFERROR(VLOOKUP(K598,REAJUSTE!A:T,20,FALSE),"")</f>
        <v>1.012</v>
      </c>
    </row>
    <row r="599" spans="1:12" ht="45" x14ac:dyDescent="0.25">
      <c r="A599" s="141">
        <v>150803</v>
      </c>
      <c r="B599" s="141" t="s">
        <v>886</v>
      </c>
      <c r="C599" s="104" t="s">
        <v>8</v>
      </c>
      <c r="D599" s="575">
        <f t="shared" si="9"/>
        <v>30.16</v>
      </c>
      <c r="H599" s="105">
        <v>29.81</v>
      </c>
      <c r="K599" s="570" t="s">
        <v>5368</v>
      </c>
      <c r="L599" s="571">
        <f>IFERROR(VLOOKUP(K599,REAJUSTE!A:T,20,FALSE),"")</f>
        <v>1.012</v>
      </c>
    </row>
    <row r="600" spans="1:12" ht="45" x14ac:dyDescent="0.25">
      <c r="A600" s="141">
        <v>150804</v>
      </c>
      <c r="B600" s="141" t="s">
        <v>887</v>
      </c>
      <c r="C600" s="104" t="s">
        <v>8</v>
      </c>
      <c r="D600" s="575">
        <f t="shared" si="9"/>
        <v>25.04</v>
      </c>
      <c r="H600" s="105">
        <v>24.75</v>
      </c>
      <c r="K600" s="570" t="s">
        <v>5368</v>
      </c>
      <c r="L600" s="571">
        <f>IFERROR(VLOOKUP(K600,REAJUSTE!A:T,20,FALSE),"")</f>
        <v>1.012</v>
      </c>
    </row>
    <row r="601" spans="1:12" ht="45" x14ac:dyDescent="0.25">
      <c r="A601" s="141">
        <v>150805</v>
      </c>
      <c r="B601" s="141" t="s">
        <v>888</v>
      </c>
      <c r="C601" s="104" t="s">
        <v>8</v>
      </c>
      <c r="D601" s="575">
        <f t="shared" si="9"/>
        <v>26.74</v>
      </c>
      <c r="H601" s="105">
        <v>26.43</v>
      </c>
      <c r="K601" s="570" t="s">
        <v>5368</v>
      </c>
      <c r="L601" s="571">
        <f>IFERROR(VLOOKUP(K601,REAJUSTE!A:T,20,FALSE),"")</f>
        <v>1.012</v>
      </c>
    </row>
    <row r="602" spans="1:12" ht="30" x14ac:dyDescent="0.25">
      <c r="A602" s="141">
        <v>150806</v>
      </c>
      <c r="B602" s="141" t="s">
        <v>889</v>
      </c>
      <c r="C602" s="104" t="s">
        <v>7</v>
      </c>
      <c r="D602" s="575">
        <f t="shared" si="9"/>
        <v>27.21</v>
      </c>
      <c r="H602" s="105">
        <v>26.89</v>
      </c>
      <c r="K602" s="570" t="s">
        <v>5368</v>
      </c>
      <c r="L602" s="571">
        <f>IFERROR(VLOOKUP(K602,REAJUSTE!A:T,20,FALSE),"")</f>
        <v>1.012</v>
      </c>
    </row>
    <row r="603" spans="1:12" ht="30" x14ac:dyDescent="0.25">
      <c r="A603" s="141">
        <v>150807</v>
      </c>
      <c r="B603" s="141" t="s">
        <v>890</v>
      </c>
      <c r="C603" s="104" t="s">
        <v>7</v>
      </c>
      <c r="D603" s="575">
        <f t="shared" si="9"/>
        <v>15.93</v>
      </c>
      <c r="H603" s="105">
        <v>15.75</v>
      </c>
      <c r="K603" s="570" t="s">
        <v>5368</v>
      </c>
      <c r="L603" s="571">
        <f>IFERROR(VLOOKUP(K603,REAJUSTE!A:T,20,FALSE),"")</f>
        <v>1.012</v>
      </c>
    </row>
    <row r="604" spans="1:12" ht="30" x14ac:dyDescent="0.25">
      <c r="A604" s="141">
        <v>150835</v>
      </c>
      <c r="B604" s="141" t="s">
        <v>891</v>
      </c>
      <c r="C604" s="104" t="s">
        <v>7</v>
      </c>
      <c r="D604" s="575">
        <f t="shared" si="9"/>
        <v>78.69</v>
      </c>
      <c r="H604" s="105">
        <v>77.760000000000005</v>
      </c>
      <c r="K604" s="570" t="s">
        <v>5368</v>
      </c>
      <c r="L604" s="571">
        <f>IFERROR(VLOOKUP(K604,REAJUSTE!A:T,20,FALSE),"")</f>
        <v>1.012</v>
      </c>
    </row>
    <row r="605" spans="1:12" ht="30" x14ac:dyDescent="0.25">
      <c r="A605" s="141">
        <v>150836</v>
      </c>
      <c r="B605" s="141" t="s">
        <v>892</v>
      </c>
      <c r="C605" s="104" t="s">
        <v>7</v>
      </c>
      <c r="D605" s="575">
        <f t="shared" si="9"/>
        <v>112.43</v>
      </c>
      <c r="H605" s="105">
        <v>111.1</v>
      </c>
      <c r="K605" s="570" t="s">
        <v>5368</v>
      </c>
      <c r="L605" s="571">
        <f>IFERROR(VLOOKUP(K605,REAJUSTE!A:T,20,FALSE),"")</f>
        <v>1.012</v>
      </c>
    </row>
    <row r="606" spans="1:12" ht="30" x14ac:dyDescent="0.25">
      <c r="A606" s="141">
        <v>150837</v>
      </c>
      <c r="B606" s="141" t="s">
        <v>893</v>
      </c>
      <c r="C606" s="104" t="s">
        <v>7</v>
      </c>
      <c r="D606" s="575">
        <f t="shared" si="9"/>
        <v>146.76</v>
      </c>
      <c r="H606" s="105">
        <v>145.02000000000001</v>
      </c>
      <c r="K606" s="570" t="s">
        <v>5368</v>
      </c>
      <c r="L606" s="571">
        <f>IFERROR(VLOOKUP(K606,REAJUSTE!A:T,20,FALSE),"")</f>
        <v>1.012</v>
      </c>
    </row>
    <row r="607" spans="1:12" ht="30" x14ac:dyDescent="0.25">
      <c r="A607" s="141">
        <v>150838</v>
      </c>
      <c r="B607" s="141" t="s">
        <v>894</v>
      </c>
      <c r="C607" s="104" t="s">
        <v>7</v>
      </c>
      <c r="D607" s="575">
        <f t="shared" si="9"/>
        <v>165.21</v>
      </c>
      <c r="H607" s="105">
        <v>163.26</v>
      </c>
      <c r="K607" s="570" t="s">
        <v>5368</v>
      </c>
      <c r="L607" s="571">
        <f>IFERROR(VLOOKUP(K607,REAJUSTE!A:T,20,FALSE),"")</f>
        <v>1.012</v>
      </c>
    </row>
    <row r="608" spans="1:12" ht="30" x14ac:dyDescent="0.25">
      <c r="A608" s="141">
        <v>150843</v>
      </c>
      <c r="B608" s="141" t="s">
        <v>895</v>
      </c>
      <c r="C608" s="104" t="s">
        <v>8</v>
      </c>
      <c r="D608" s="575">
        <f t="shared" si="9"/>
        <v>60.19</v>
      </c>
      <c r="H608" s="105">
        <v>59.48</v>
      </c>
      <c r="K608" s="570" t="s">
        <v>5368</v>
      </c>
      <c r="L608" s="571">
        <f>IFERROR(VLOOKUP(K608,REAJUSTE!A:T,20,FALSE),"")</f>
        <v>1.012</v>
      </c>
    </row>
    <row r="609" spans="1:12" ht="30" x14ac:dyDescent="0.25">
      <c r="A609" s="141">
        <v>150844</v>
      </c>
      <c r="B609" s="141" t="s">
        <v>896</v>
      </c>
      <c r="C609" s="104" t="s">
        <v>8</v>
      </c>
      <c r="D609" s="575">
        <f t="shared" si="9"/>
        <v>73.709999999999994</v>
      </c>
      <c r="H609" s="105">
        <v>72.84</v>
      </c>
      <c r="K609" s="570" t="s">
        <v>5368</v>
      </c>
      <c r="L609" s="571">
        <f>IFERROR(VLOOKUP(K609,REAJUSTE!A:T,20,FALSE),"")</f>
        <v>1.012</v>
      </c>
    </row>
    <row r="610" spans="1:12" ht="30" x14ac:dyDescent="0.25">
      <c r="A610" s="141">
        <v>150845</v>
      </c>
      <c r="B610" s="141" t="s">
        <v>897</v>
      </c>
      <c r="C610" s="104" t="s">
        <v>8</v>
      </c>
      <c r="D610" s="575">
        <f t="shared" si="9"/>
        <v>92</v>
      </c>
      <c r="H610" s="105">
        <v>90.91</v>
      </c>
      <c r="K610" s="570" t="s">
        <v>5368</v>
      </c>
      <c r="L610" s="571">
        <f>IFERROR(VLOOKUP(K610,REAJUSTE!A:T,20,FALSE),"")</f>
        <v>1.012</v>
      </c>
    </row>
    <row r="611" spans="1:12" x14ac:dyDescent="0.25">
      <c r="A611" s="141">
        <v>150850</v>
      </c>
      <c r="B611" s="141" t="s">
        <v>898</v>
      </c>
      <c r="C611" s="104" t="s">
        <v>8</v>
      </c>
      <c r="D611" s="575">
        <f t="shared" si="9"/>
        <v>10.199999999999999</v>
      </c>
      <c r="H611" s="105">
        <v>10.08</v>
      </c>
      <c r="K611" s="570" t="s">
        <v>5368</v>
      </c>
      <c r="L611" s="571">
        <f>IFERROR(VLOOKUP(K611,REAJUSTE!A:T,20,FALSE),"")</f>
        <v>1.012</v>
      </c>
    </row>
    <row r="612" spans="1:12" x14ac:dyDescent="0.25">
      <c r="A612" s="141">
        <v>150851</v>
      </c>
      <c r="B612" s="141" t="s">
        <v>899</v>
      </c>
      <c r="C612" s="104" t="s">
        <v>8</v>
      </c>
      <c r="D612" s="575">
        <f t="shared" si="9"/>
        <v>10.68</v>
      </c>
      <c r="H612" s="105">
        <v>10.56</v>
      </c>
      <c r="K612" s="570" t="s">
        <v>5368</v>
      </c>
      <c r="L612" s="571">
        <f>IFERROR(VLOOKUP(K612,REAJUSTE!A:T,20,FALSE),"")</f>
        <v>1.012</v>
      </c>
    </row>
    <row r="613" spans="1:12" x14ac:dyDescent="0.25">
      <c r="A613" s="141">
        <v>150852</v>
      </c>
      <c r="B613" s="141" t="s">
        <v>900</v>
      </c>
      <c r="C613" s="104" t="s">
        <v>8</v>
      </c>
      <c r="D613" s="575">
        <f t="shared" si="9"/>
        <v>11.71</v>
      </c>
      <c r="H613" s="105">
        <v>11.58</v>
      </c>
      <c r="K613" s="570" t="s">
        <v>5368</v>
      </c>
      <c r="L613" s="571">
        <f>IFERROR(VLOOKUP(K613,REAJUSTE!A:T,20,FALSE),"")</f>
        <v>1.012</v>
      </c>
    </row>
    <row r="614" spans="1:12" ht="30" x14ac:dyDescent="0.25">
      <c r="A614" s="141">
        <v>150860</v>
      </c>
      <c r="B614" s="141" t="s">
        <v>901</v>
      </c>
      <c r="C614" s="104" t="s">
        <v>8</v>
      </c>
      <c r="D614" s="575">
        <f t="shared" si="9"/>
        <v>43.14</v>
      </c>
      <c r="H614" s="105">
        <v>42.63</v>
      </c>
      <c r="K614" s="570" t="s">
        <v>5368</v>
      </c>
      <c r="L614" s="571">
        <f>IFERROR(VLOOKUP(K614,REAJUSTE!A:T,20,FALSE),"")</f>
        <v>1.012</v>
      </c>
    </row>
    <row r="615" spans="1:12" ht="30" x14ac:dyDescent="0.25">
      <c r="A615" s="141">
        <v>150861</v>
      </c>
      <c r="B615" s="141" t="s">
        <v>902</v>
      </c>
      <c r="C615" s="104" t="s">
        <v>8</v>
      </c>
      <c r="D615" s="575">
        <f t="shared" si="9"/>
        <v>53.4</v>
      </c>
      <c r="H615" s="105">
        <v>52.77</v>
      </c>
      <c r="K615" s="570" t="s">
        <v>5368</v>
      </c>
      <c r="L615" s="571">
        <f>IFERROR(VLOOKUP(K615,REAJUSTE!A:T,20,FALSE),"")</f>
        <v>1.012</v>
      </c>
    </row>
    <row r="616" spans="1:12" ht="30" x14ac:dyDescent="0.25">
      <c r="A616" s="141">
        <v>150862</v>
      </c>
      <c r="B616" s="141" t="s">
        <v>903</v>
      </c>
      <c r="C616" s="104" t="s">
        <v>8</v>
      </c>
      <c r="D616" s="575">
        <f t="shared" si="9"/>
        <v>76.28</v>
      </c>
      <c r="H616" s="105">
        <v>75.38</v>
      </c>
      <c r="K616" s="570" t="s">
        <v>5368</v>
      </c>
      <c r="L616" s="571">
        <f>IFERROR(VLOOKUP(K616,REAJUSTE!A:T,20,FALSE),"")</f>
        <v>1.012</v>
      </c>
    </row>
    <row r="617" spans="1:12" ht="30" x14ac:dyDescent="0.25">
      <c r="A617" s="141">
        <v>150863</v>
      </c>
      <c r="B617" s="141" t="s">
        <v>904</v>
      </c>
      <c r="C617" s="104" t="s">
        <v>8</v>
      </c>
      <c r="D617" s="575">
        <f t="shared" si="9"/>
        <v>97.7</v>
      </c>
      <c r="H617" s="105">
        <v>96.55</v>
      </c>
      <c r="K617" s="570" t="s">
        <v>5368</v>
      </c>
      <c r="L617" s="571">
        <f>IFERROR(VLOOKUP(K617,REAJUSTE!A:T,20,FALSE),"")</f>
        <v>1.012</v>
      </c>
    </row>
    <row r="618" spans="1:12" ht="30" x14ac:dyDescent="0.25">
      <c r="A618" s="141">
        <v>150866</v>
      </c>
      <c r="B618" s="141" t="s">
        <v>905</v>
      </c>
      <c r="C618" s="104" t="s">
        <v>8</v>
      </c>
      <c r="D618" s="575">
        <f t="shared" si="9"/>
        <v>11.59</v>
      </c>
      <c r="H618" s="105">
        <v>11.46</v>
      </c>
      <c r="K618" s="570" t="s">
        <v>5368</v>
      </c>
      <c r="L618" s="571">
        <f>IFERROR(VLOOKUP(K618,REAJUSTE!A:T,20,FALSE),"")</f>
        <v>1.012</v>
      </c>
    </row>
    <row r="619" spans="1:12" ht="30" x14ac:dyDescent="0.25">
      <c r="A619" s="141">
        <v>150867</v>
      </c>
      <c r="B619" s="141" t="s">
        <v>906</v>
      </c>
      <c r="C619" s="104" t="s">
        <v>8</v>
      </c>
      <c r="D619" s="575">
        <f t="shared" si="9"/>
        <v>13.07</v>
      </c>
      <c r="H619" s="105">
        <v>12.92</v>
      </c>
      <c r="K619" s="570" t="s">
        <v>5368</v>
      </c>
      <c r="L619" s="571">
        <f>IFERROR(VLOOKUP(K619,REAJUSTE!A:T,20,FALSE),"")</f>
        <v>1.012</v>
      </c>
    </row>
    <row r="620" spans="1:12" ht="30" x14ac:dyDescent="0.25">
      <c r="A620" s="141">
        <v>150870</v>
      </c>
      <c r="B620" s="141" t="s">
        <v>907</v>
      </c>
      <c r="C620" s="104" t="s">
        <v>8</v>
      </c>
      <c r="D620" s="575">
        <f t="shared" si="9"/>
        <v>97.04</v>
      </c>
      <c r="H620" s="105">
        <v>95.89</v>
      </c>
      <c r="K620" s="570" t="s">
        <v>5368</v>
      </c>
      <c r="L620" s="571">
        <f>IFERROR(VLOOKUP(K620,REAJUSTE!A:T,20,FALSE),"")</f>
        <v>1.012</v>
      </c>
    </row>
    <row r="621" spans="1:12" ht="30" x14ac:dyDescent="0.25">
      <c r="A621" s="141">
        <v>150871</v>
      </c>
      <c r="B621" s="141" t="s">
        <v>908</v>
      </c>
      <c r="C621" s="104" t="s">
        <v>8</v>
      </c>
      <c r="D621" s="575">
        <f t="shared" si="9"/>
        <v>117.02</v>
      </c>
      <c r="H621" s="105">
        <v>115.64</v>
      </c>
      <c r="K621" s="570" t="s">
        <v>5368</v>
      </c>
      <c r="L621" s="571">
        <f>IFERROR(VLOOKUP(K621,REAJUSTE!A:T,20,FALSE),"")</f>
        <v>1.012</v>
      </c>
    </row>
    <row r="622" spans="1:12" ht="30" x14ac:dyDescent="0.25">
      <c r="A622" s="141">
        <v>150875</v>
      </c>
      <c r="B622" s="141" t="s">
        <v>909</v>
      </c>
      <c r="C622" s="104" t="s">
        <v>8</v>
      </c>
      <c r="D622" s="575">
        <f t="shared" si="9"/>
        <v>70.209999999999994</v>
      </c>
      <c r="H622" s="105">
        <v>69.38</v>
      </c>
      <c r="K622" s="570" t="s">
        <v>5368</v>
      </c>
      <c r="L622" s="571">
        <f>IFERROR(VLOOKUP(K622,REAJUSTE!A:T,20,FALSE),"")</f>
        <v>1.012</v>
      </c>
    </row>
    <row r="623" spans="1:12" ht="30" x14ac:dyDescent="0.25">
      <c r="A623" s="141">
        <v>150876</v>
      </c>
      <c r="B623" s="141" t="s">
        <v>910</v>
      </c>
      <c r="C623" s="104" t="s">
        <v>8</v>
      </c>
      <c r="D623" s="575">
        <f t="shared" si="9"/>
        <v>106.11</v>
      </c>
      <c r="H623" s="105">
        <v>104.86</v>
      </c>
      <c r="K623" s="570" t="s">
        <v>5368</v>
      </c>
      <c r="L623" s="571">
        <f>IFERROR(VLOOKUP(K623,REAJUSTE!A:T,20,FALSE),"")</f>
        <v>1.012</v>
      </c>
    </row>
    <row r="624" spans="1:12" ht="60" x14ac:dyDescent="0.25">
      <c r="A624" s="141">
        <v>150880</v>
      </c>
      <c r="B624" s="141" t="s">
        <v>911</v>
      </c>
      <c r="C624" s="104" t="s">
        <v>8</v>
      </c>
      <c r="D624" s="575">
        <f t="shared" si="9"/>
        <v>31.24</v>
      </c>
      <c r="H624" s="105">
        <v>30.87</v>
      </c>
      <c r="K624" s="570" t="s">
        <v>5368</v>
      </c>
      <c r="L624" s="571">
        <f>IFERROR(VLOOKUP(K624,REAJUSTE!A:T,20,FALSE),"")</f>
        <v>1.012</v>
      </c>
    </row>
    <row r="625" spans="1:12" ht="45" x14ac:dyDescent="0.25">
      <c r="A625" s="141">
        <v>150881</v>
      </c>
      <c r="B625" s="141" t="s">
        <v>912</v>
      </c>
      <c r="C625" s="104" t="s">
        <v>8</v>
      </c>
      <c r="D625" s="575">
        <f t="shared" si="9"/>
        <v>31.35</v>
      </c>
      <c r="H625" s="105">
        <v>30.98</v>
      </c>
      <c r="K625" s="570" t="s">
        <v>5368</v>
      </c>
      <c r="L625" s="571">
        <f>IFERROR(VLOOKUP(K625,REAJUSTE!A:T,20,FALSE),"")</f>
        <v>1.012</v>
      </c>
    </row>
    <row r="626" spans="1:12" ht="45" x14ac:dyDescent="0.25">
      <c r="A626" s="141">
        <v>150882</v>
      </c>
      <c r="B626" s="141" t="s">
        <v>913</v>
      </c>
      <c r="C626" s="104" t="s">
        <v>8</v>
      </c>
      <c r="D626" s="575">
        <f t="shared" si="9"/>
        <v>56.47</v>
      </c>
      <c r="H626" s="105">
        <v>55.81</v>
      </c>
      <c r="K626" s="570" t="s">
        <v>5368</v>
      </c>
      <c r="L626" s="571">
        <f>IFERROR(VLOOKUP(K626,REAJUSTE!A:T,20,FALSE),"")</f>
        <v>1.012</v>
      </c>
    </row>
    <row r="627" spans="1:12" ht="45" x14ac:dyDescent="0.25">
      <c r="A627" s="141">
        <v>150883</v>
      </c>
      <c r="B627" s="141" t="s">
        <v>914</v>
      </c>
      <c r="C627" s="104" t="s">
        <v>8</v>
      </c>
      <c r="D627" s="575">
        <f t="shared" si="9"/>
        <v>62.32</v>
      </c>
      <c r="H627" s="105">
        <v>61.59</v>
      </c>
      <c r="K627" s="570" t="s">
        <v>5368</v>
      </c>
      <c r="L627" s="571">
        <f>IFERROR(VLOOKUP(K627,REAJUSTE!A:T,20,FALSE),"")</f>
        <v>1.012</v>
      </c>
    </row>
    <row r="628" spans="1:12" ht="60" x14ac:dyDescent="0.25">
      <c r="A628" s="141">
        <v>150884</v>
      </c>
      <c r="B628" s="141" t="s">
        <v>915</v>
      </c>
      <c r="C628" s="104" t="s">
        <v>8</v>
      </c>
      <c r="D628" s="575">
        <f t="shared" si="9"/>
        <v>39.74</v>
      </c>
      <c r="H628" s="105">
        <v>39.270000000000003</v>
      </c>
      <c r="K628" s="570" t="s">
        <v>5368</v>
      </c>
      <c r="L628" s="571">
        <f>IFERROR(VLOOKUP(K628,REAJUSTE!A:T,20,FALSE),"")</f>
        <v>1.012</v>
      </c>
    </row>
    <row r="629" spans="1:12" ht="75" x14ac:dyDescent="0.25">
      <c r="A629" s="141">
        <v>150885</v>
      </c>
      <c r="B629" s="141" t="s">
        <v>5586</v>
      </c>
      <c r="C629" s="104" t="s">
        <v>8</v>
      </c>
      <c r="D629" s="575">
        <f t="shared" si="9"/>
        <v>44.91</v>
      </c>
      <c r="H629" s="105">
        <v>44.38</v>
      </c>
      <c r="K629" s="570" t="s">
        <v>5368</v>
      </c>
      <c r="L629" s="571">
        <f>IFERROR(VLOOKUP(K629,REAJUSTE!A:T,20,FALSE),"")</f>
        <v>1.012</v>
      </c>
    </row>
    <row r="630" spans="1:12" ht="60" x14ac:dyDescent="0.25">
      <c r="A630" s="141">
        <v>150886</v>
      </c>
      <c r="B630" s="141" t="s">
        <v>5587</v>
      </c>
      <c r="C630" s="104" t="s">
        <v>8</v>
      </c>
      <c r="D630" s="575">
        <f t="shared" si="9"/>
        <v>47.03</v>
      </c>
      <c r="H630" s="105">
        <v>46.48</v>
      </c>
      <c r="K630" s="570" t="s">
        <v>5368</v>
      </c>
      <c r="L630" s="571">
        <f>IFERROR(VLOOKUP(K630,REAJUSTE!A:T,20,FALSE),"")</f>
        <v>1.012</v>
      </c>
    </row>
    <row r="631" spans="1:12" x14ac:dyDescent="0.25">
      <c r="A631" s="140">
        <v>1509</v>
      </c>
      <c r="B631" s="140" t="s">
        <v>916</v>
      </c>
      <c r="C631" s="104"/>
      <c r="D631" s="575">
        <f t="shared" si="9"/>
        <v>0</v>
      </c>
      <c r="H631" s="105"/>
      <c r="K631" s="570" t="s">
        <v>5368</v>
      </c>
      <c r="L631" s="571">
        <f>IFERROR(VLOOKUP(K631,REAJUSTE!A:T,20,FALSE),"")</f>
        <v>1.012</v>
      </c>
    </row>
    <row r="632" spans="1:12" x14ac:dyDescent="0.25">
      <c r="A632" s="141">
        <v>150906</v>
      </c>
      <c r="B632" s="141" t="s">
        <v>917</v>
      </c>
      <c r="C632" s="104" t="s">
        <v>7</v>
      </c>
      <c r="D632" s="575">
        <f t="shared" si="9"/>
        <v>1.99</v>
      </c>
      <c r="H632" s="105">
        <v>1.97</v>
      </c>
      <c r="K632" s="570" t="s">
        <v>5368</v>
      </c>
      <c r="L632" s="571">
        <f>IFERROR(VLOOKUP(K632,REAJUSTE!A:T,20,FALSE),"")</f>
        <v>1.012</v>
      </c>
    </row>
    <row r="633" spans="1:12" x14ac:dyDescent="0.25">
      <c r="A633" s="141">
        <v>150910</v>
      </c>
      <c r="B633" s="141" t="s">
        <v>918</v>
      </c>
      <c r="C633" s="104" t="s">
        <v>8</v>
      </c>
      <c r="D633" s="575">
        <f t="shared" si="9"/>
        <v>13.73</v>
      </c>
      <c r="H633" s="105">
        <v>13.57</v>
      </c>
      <c r="K633" s="570" t="s">
        <v>5368</v>
      </c>
      <c r="L633" s="571">
        <f>IFERROR(VLOOKUP(K633,REAJUSTE!A:T,20,FALSE),"")</f>
        <v>1.012</v>
      </c>
    </row>
    <row r="634" spans="1:12" ht="30" x14ac:dyDescent="0.25">
      <c r="A634" s="141">
        <v>150916</v>
      </c>
      <c r="B634" s="141" t="s">
        <v>919</v>
      </c>
      <c r="C634" s="104" t="s">
        <v>8</v>
      </c>
      <c r="D634" s="575">
        <f t="shared" si="9"/>
        <v>36.68</v>
      </c>
      <c r="H634" s="105">
        <v>36.25</v>
      </c>
      <c r="K634" s="570" t="s">
        <v>5368</v>
      </c>
      <c r="L634" s="571">
        <f>IFERROR(VLOOKUP(K634,REAJUSTE!A:T,20,FALSE),"")</f>
        <v>1.012</v>
      </c>
    </row>
    <row r="635" spans="1:12" ht="30" x14ac:dyDescent="0.25">
      <c r="A635" s="141">
        <v>150918</v>
      </c>
      <c r="B635" s="141" t="s">
        <v>404</v>
      </c>
      <c r="C635" s="104" t="s">
        <v>8</v>
      </c>
      <c r="D635" s="575">
        <f t="shared" si="9"/>
        <v>34.18</v>
      </c>
      <c r="H635" s="105">
        <v>33.78</v>
      </c>
      <c r="K635" s="570" t="s">
        <v>5368</v>
      </c>
      <c r="L635" s="571">
        <f>IFERROR(VLOOKUP(K635,REAJUSTE!A:T,20,FALSE),"")</f>
        <v>1.012</v>
      </c>
    </row>
    <row r="636" spans="1:12" x14ac:dyDescent="0.25">
      <c r="A636" s="141">
        <v>150932</v>
      </c>
      <c r="B636" s="141" t="s">
        <v>920</v>
      </c>
      <c r="C636" s="104" t="s">
        <v>8</v>
      </c>
      <c r="D636" s="575">
        <f t="shared" si="9"/>
        <v>6.42</v>
      </c>
      <c r="H636" s="105">
        <v>6.35</v>
      </c>
      <c r="K636" s="570" t="s">
        <v>5368</v>
      </c>
      <c r="L636" s="571">
        <f>IFERROR(VLOOKUP(K636,REAJUSTE!A:T,20,FALSE),"")</f>
        <v>1.012</v>
      </c>
    </row>
    <row r="637" spans="1:12" x14ac:dyDescent="0.25">
      <c r="A637" s="141">
        <v>150934</v>
      </c>
      <c r="B637" s="141" t="s">
        <v>921</v>
      </c>
      <c r="C637" s="104" t="s">
        <v>8</v>
      </c>
      <c r="D637" s="575">
        <f t="shared" si="9"/>
        <v>24.04</v>
      </c>
      <c r="H637" s="105">
        <v>23.76</v>
      </c>
      <c r="K637" s="570" t="s">
        <v>5368</v>
      </c>
      <c r="L637" s="571">
        <f>IFERROR(VLOOKUP(K637,REAJUSTE!A:T,20,FALSE),"")</f>
        <v>1.012</v>
      </c>
    </row>
    <row r="638" spans="1:12" x14ac:dyDescent="0.25">
      <c r="A638" s="141">
        <v>150937</v>
      </c>
      <c r="B638" s="141" t="s">
        <v>922</v>
      </c>
      <c r="C638" s="104" t="s">
        <v>7</v>
      </c>
      <c r="D638" s="575">
        <f t="shared" si="9"/>
        <v>4.79</v>
      </c>
      <c r="H638" s="105">
        <v>4.74</v>
      </c>
      <c r="K638" s="570" t="s">
        <v>5368</v>
      </c>
      <c r="L638" s="571">
        <f>IFERROR(VLOOKUP(K638,REAJUSTE!A:T,20,FALSE),"")</f>
        <v>1.012</v>
      </c>
    </row>
    <row r="639" spans="1:12" x14ac:dyDescent="0.25">
      <c r="A639" s="141">
        <v>150964</v>
      </c>
      <c r="B639" s="141" t="s">
        <v>923</v>
      </c>
      <c r="C639" s="104" t="s">
        <v>8</v>
      </c>
      <c r="D639" s="575">
        <f t="shared" si="9"/>
        <v>24.04</v>
      </c>
      <c r="H639" s="105">
        <v>23.76</v>
      </c>
      <c r="K639" s="570" t="s">
        <v>5368</v>
      </c>
      <c r="L639" s="571">
        <f>IFERROR(VLOOKUP(K639,REAJUSTE!A:T,20,FALSE),"")</f>
        <v>1.012</v>
      </c>
    </row>
    <row r="640" spans="1:12" x14ac:dyDescent="0.25">
      <c r="A640" s="141">
        <v>150967</v>
      </c>
      <c r="B640" s="141" t="s">
        <v>924</v>
      </c>
      <c r="C640" s="104" t="s">
        <v>8</v>
      </c>
      <c r="D640" s="575">
        <f t="shared" si="9"/>
        <v>7.74</v>
      </c>
      <c r="H640" s="105">
        <v>7.65</v>
      </c>
      <c r="K640" s="570" t="s">
        <v>5368</v>
      </c>
      <c r="L640" s="571">
        <f>IFERROR(VLOOKUP(K640,REAJUSTE!A:T,20,FALSE),"")</f>
        <v>1.012</v>
      </c>
    </row>
    <row r="641" spans="1:12" ht="30" x14ac:dyDescent="0.25">
      <c r="A641" s="140">
        <v>1510</v>
      </c>
      <c r="B641" s="140" t="s">
        <v>925</v>
      </c>
      <c r="C641" s="104"/>
      <c r="D641" s="575">
        <f t="shared" si="9"/>
        <v>0</v>
      </c>
      <c r="H641" s="105"/>
      <c r="K641" s="570" t="s">
        <v>5368</v>
      </c>
      <c r="L641" s="571">
        <f>IFERROR(VLOOKUP(K641,REAJUSTE!A:T,20,FALSE),"")</f>
        <v>1.012</v>
      </c>
    </row>
    <row r="642" spans="1:12" ht="60" x14ac:dyDescent="0.25">
      <c r="A642" s="141">
        <v>151001</v>
      </c>
      <c r="B642" s="141" t="s">
        <v>926</v>
      </c>
      <c r="C642" s="104" t="s">
        <v>8</v>
      </c>
      <c r="D642" s="575">
        <f t="shared" si="9"/>
        <v>135.51</v>
      </c>
      <c r="H642" s="105">
        <v>133.91</v>
      </c>
      <c r="K642" s="570" t="s">
        <v>5368</v>
      </c>
      <c r="L642" s="571">
        <f>IFERROR(VLOOKUP(K642,REAJUSTE!A:T,20,FALSE),"")</f>
        <v>1.012</v>
      </c>
    </row>
    <row r="643" spans="1:12" ht="60" x14ac:dyDescent="0.25">
      <c r="A643" s="141">
        <v>151002</v>
      </c>
      <c r="B643" s="141" t="s">
        <v>927</v>
      </c>
      <c r="C643" s="104" t="s">
        <v>8</v>
      </c>
      <c r="D643" s="575">
        <f t="shared" si="9"/>
        <v>307.08999999999997</v>
      </c>
      <c r="H643" s="105">
        <v>303.45</v>
      </c>
      <c r="K643" s="570" t="s">
        <v>5368</v>
      </c>
      <c r="L643" s="571">
        <f>IFERROR(VLOOKUP(K643,REAJUSTE!A:T,20,FALSE),"")</f>
        <v>1.012</v>
      </c>
    </row>
    <row r="644" spans="1:12" ht="60" x14ac:dyDescent="0.25">
      <c r="A644" s="141">
        <v>151003</v>
      </c>
      <c r="B644" s="141" t="s">
        <v>928</v>
      </c>
      <c r="C644" s="104" t="s">
        <v>8</v>
      </c>
      <c r="D644" s="575">
        <f t="shared" si="9"/>
        <v>134.69999999999999</v>
      </c>
      <c r="H644" s="105">
        <v>133.11000000000001</v>
      </c>
      <c r="K644" s="570" t="s">
        <v>5368</v>
      </c>
      <c r="L644" s="571">
        <f>IFERROR(VLOOKUP(K644,REAJUSTE!A:T,20,FALSE),"")</f>
        <v>1.012</v>
      </c>
    </row>
    <row r="645" spans="1:12" ht="60" x14ac:dyDescent="0.25">
      <c r="A645" s="141">
        <v>151015</v>
      </c>
      <c r="B645" s="141" t="s">
        <v>929</v>
      </c>
      <c r="C645" s="104" t="s">
        <v>8</v>
      </c>
      <c r="D645" s="575">
        <f t="shared" si="9"/>
        <v>239.55</v>
      </c>
      <c r="H645" s="105">
        <v>236.71</v>
      </c>
      <c r="K645" s="570" t="s">
        <v>5368</v>
      </c>
      <c r="L645" s="571">
        <f>IFERROR(VLOOKUP(K645,REAJUSTE!A:T,20,FALSE),"")</f>
        <v>1.012</v>
      </c>
    </row>
    <row r="646" spans="1:12" ht="60" x14ac:dyDescent="0.25">
      <c r="A646" s="141">
        <v>151016</v>
      </c>
      <c r="B646" s="141" t="s">
        <v>930</v>
      </c>
      <c r="C646" s="104" t="s">
        <v>8</v>
      </c>
      <c r="D646" s="575">
        <f t="shared" si="9"/>
        <v>714.75</v>
      </c>
      <c r="H646" s="105">
        <v>706.28</v>
      </c>
      <c r="K646" s="570" t="s">
        <v>5368</v>
      </c>
      <c r="L646" s="571">
        <f>IFERROR(VLOOKUP(K646,REAJUSTE!A:T,20,FALSE),"")</f>
        <v>1.012</v>
      </c>
    </row>
    <row r="647" spans="1:12" ht="60" x14ac:dyDescent="0.25">
      <c r="A647" s="141">
        <v>151017</v>
      </c>
      <c r="B647" s="141" t="s">
        <v>931</v>
      </c>
      <c r="C647" s="104" t="s">
        <v>8</v>
      </c>
      <c r="D647" s="575">
        <f t="shared" si="9"/>
        <v>1085.3499999999999</v>
      </c>
      <c r="H647" s="142">
        <v>1072.49</v>
      </c>
      <c r="K647" s="570" t="s">
        <v>5368</v>
      </c>
      <c r="L647" s="571">
        <f>IFERROR(VLOOKUP(K647,REAJUSTE!A:T,20,FALSE),"")</f>
        <v>1.012</v>
      </c>
    </row>
    <row r="648" spans="1:12" x14ac:dyDescent="0.25">
      <c r="A648" s="140">
        <v>1511</v>
      </c>
      <c r="B648" s="140" t="s">
        <v>932</v>
      </c>
      <c r="C648" s="104"/>
      <c r="D648" s="575">
        <f t="shared" si="9"/>
        <v>0</v>
      </c>
      <c r="H648" s="105"/>
      <c r="K648" s="570" t="s">
        <v>5368</v>
      </c>
      <c r="L648" s="571">
        <f>IFERROR(VLOOKUP(K648,REAJUSTE!A:T,20,FALSE),"")</f>
        <v>1.012</v>
      </c>
    </row>
    <row r="649" spans="1:12" ht="30" x14ac:dyDescent="0.25">
      <c r="A649" s="141">
        <v>151125</v>
      </c>
      <c r="B649" s="141" t="s">
        <v>17756</v>
      </c>
      <c r="C649" s="104" t="s">
        <v>7</v>
      </c>
      <c r="D649" s="575">
        <f t="shared" si="9"/>
        <v>16.739999999999998</v>
      </c>
      <c r="H649" s="105">
        <v>16.55</v>
      </c>
      <c r="K649" s="570" t="s">
        <v>5368</v>
      </c>
      <c r="L649" s="571">
        <f>IFERROR(VLOOKUP(K649,REAJUSTE!A:T,20,FALSE),"")</f>
        <v>1.012</v>
      </c>
    </row>
    <row r="650" spans="1:12" ht="30" x14ac:dyDescent="0.25">
      <c r="A650" s="141">
        <v>151126</v>
      </c>
      <c r="B650" s="141" t="s">
        <v>17757</v>
      </c>
      <c r="C650" s="104" t="s">
        <v>7</v>
      </c>
      <c r="D650" s="575">
        <f t="shared" si="9"/>
        <v>17.510000000000002</v>
      </c>
      <c r="H650" s="105">
        <v>17.309999999999999</v>
      </c>
      <c r="K650" s="570" t="s">
        <v>5368</v>
      </c>
      <c r="L650" s="571">
        <f>IFERROR(VLOOKUP(K650,REAJUSTE!A:T,20,FALSE),"")</f>
        <v>1.012</v>
      </c>
    </row>
    <row r="651" spans="1:12" ht="30" x14ac:dyDescent="0.25">
      <c r="A651" s="141">
        <v>151127</v>
      </c>
      <c r="B651" s="141" t="s">
        <v>17758</v>
      </c>
      <c r="C651" s="104" t="s">
        <v>7</v>
      </c>
      <c r="D651" s="575">
        <f t="shared" si="9"/>
        <v>18.88</v>
      </c>
      <c r="H651" s="105">
        <v>18.66</v>
      </c>
      <c r="K651" s="570" t="s">
        <v>5368</v>
      </c>
      <c r="L651" s="571">
        <f>IFERROR(VLOOKUP(K651,REAJUSTE!A:T,20,FALSE),"")</f>
        <v>1.012</v>
      </c>
    </row>
    <row r="652" spans="1:12" ht="30" x14ac:dyDescent="0.25">
      <c r="A652" s="141">
        <v>151128</v>
      </c>
      <c r="B652" s="141" t="s">
        <v>17759</v>
      </c>
      <c r="C652" s="104" t="s">
        <v>7</v>
      </c>
      <c r="D652" s="575">
        <f t="shared" si="9"/>
        <v>29.49</v>
      </c>
      <c r="H652" s="105">
        <v>29.15</v>
      </c>
      <c r="K652" s="570" t="s">
        <v>5368</v>
      </c>
      <c r="L652" s="571">
        <f>IFERROR(VLOOKUP(K652,REAJUSTE!A:T,20,FALSE),"")</f>
        <v>1.012</v>
      </c>
    </row>
    <row r="653" spans="1:12" ht="30" x14ac:dyDescent="0.25">
      <c r="A653" s="141">
        <v>151129</v>
      </c>
      <c r="B653" s="141" t="s">
        <v>17760</v>
      </c>
      <c r="C653" s="104" t="s">
        <v>7</v>
      </c>
      <c r="D653" s="575">
        <f t="shared" si="9"/>
        <v>31.35</v>
      </c>
      <c r="H653" s="105">
        <v>30.98</v>
      </c>
      <c r="K653" s="570" t="s">
        <v>5368</v>
      </c>
      <c r="L653" s="571">
        <f>IFERROR(VLOOKUP(K653,REAJUSTE!A:T,20,FALSE),"")</f>
        <v>1.012</v>
      </c>
    </row>
    <row r="654" spans="1:12" ht="30" x14ac:dyDescent="0.25">
      <c r="A654" s="141">
        <v>151130</v>
      </c>
      <c r="B654" s="141" t="s">
        <v>17761</v>
      </c>
      <c r="C654" s="104" t="s">
        <v>7</v>
      </c>
      <c r="D654" s="575">
        <f t="shared" si="9"/>
        <v>35.47</v>
      </c>
      <c r="H654" s="105">
        <v>35.049999999999997</v>
      </c>
      <c r="K654" s="570" t="s">
        <v>5368</v>
      </c>
      <c r="L654" s="571">
        <f>IFERROR(VLOOKUP(K654,REAJUSTE!A:T,20,FALSE),"")</f>
        <v>1.012</v>
      </c>
    </row>
    <row r="655" spans="1:12" ht="30" x14ac:dyDescent="0.25">
      <c r="A655" s="141">
        <v>151131</v>
      </c>
      <c r="B655" s="141" t="s">
        <v>17762</v>
      </c>
      <c r="C655" s="104" t="s">
        <v>7</v>
      </c>
      <c r="D655" s="575">
        <f t="shared" si="9"/>
        <v>64</v>
      </c>
      <c r="H655" s="105">
        <v>63.25</v>
      </c>
      <c r="K655" s="570" t="s">
        <v>5368</v>
      </c>
      <c r="L655" s="571">
        <f>IFERROR(VLOOKUP(K655,REAJUSTE!A:T,20,FALSE),"")</f>
        <v>1.012</v>
      </c>
    </row>
    <row r="656" spans="1:12" ht="30" x14ac:dyDescent="0.25">
      <c r="A656" s="141">
        <v>151132</v>
      </c>
      <c r="B656" s="141" t="s">
        <v>17763</v>
      </c>
      <c r="C656" s="104" t="s">
        <v>7</v>
      </c>
      <c r="D656" s="575">
        <f t="shared" ref="D656:D719" si="10">TRUNC(H656*L656,2)</f>
        <v>6.06</v>
      </c>
      <c r="H656" s="105">
        <v>5.99</v>
      </c>
      <c r="K656" s="570" t="s">
        <v>5368</v>
      </c>
      <c r="L656" s="571">
        <f>IFERROR(VLOOKUP(K656,REAJUSTE!A:T,20,FALSE),"")</f>
        <v>1.012</v>
      </c>
    </row>
    <row r="657" spans="1:12" ht="30" x14ac:dyDescent="0.25">
      <c r="A657" s="141">
        <v>151133</v>
      </c>
      <c r="B657" s="141" t="s">
        <v>17764</v>
      </c>
      <c r="C657" s="104" t="s">
        <v>7</v>
      </c>
      <c r="D657" s="575">
        <f t="shared" si="10"/>
        <v>7.39</v>
      </c>
      <c r="H657" s="105">
        <v>7.31</v>
      </c>
      <c r="K657" s="570" t="s">
        <v>5368</v>
      </c>
      <c r="L657" s="571">
        <f>IFERROR(VLOOKUP(K657,REAJUSTE!A:T,20,FALSE),"")</f>
        <v>1.012</v>
      </c>
    </row>
    <row r="658" spans="1:12" ht="30" x14ac:dyDescent="0.25">
      <c r="A658" s="141">
        <v>151135</v>
      </c>
      <c r="B658" s="141" t="s">
        <v>17765</v>
      </c>
      <c r="C658" s="104" t="s">
        <v>7</v>
      </c>
      <c r="D658" s="575">
        <f t="shared" si="10"/>
        <v>80.400000000000006</v>
      </c>
      <c r="H658" s="105">
        <v>79.45</v>
      </c>
      <c r="K658" s="570" t="s">
        <v>5368</v>
      </c>
      <c r="L658" s="571">
        <f>IFERROR(VLOOKUP(K658,REAJUSTE!A:T,20,FALSE),"")</f>
        <v>1.012</v>
      </c>
    </row>
    <row r="659" spans="1:12" ht="30" x14ac:dyDescent="0.25">
      <c r="A659" s="141">
        <v>151136</v>
      </c>
      <c r="B659" s="141" t="s">
        <v>17766</v>
      </c>
      <c r="C659" s="104" t="s">
        <v>7</v>
      </c>
      <c r="D659" s="575">
        <f t="shared" si="10"/>
        <v>244.72</v>
      </c>
      <c r="H659" s="105">
        <v>241.82</v>
      </c>
      <c r="K659" s="570" t="s">
        <v>5368</v>
      </c>
      <c r="L659" s="571">
        <f>IFERROR(VLOOKUP(K659,REAJUSTE!A:T,20,FALSE),"")</f>
        <v>1.012</v>
      </c>
    </row>
    <row r="660" spans="1:12" ht="45" x14ac:dyDescent="0.25">
      <c r="A660" s="141">
        <v>151137</v>
      </c>
      <c r="B660" s="141" t="s">
        <v>17767</v>
      </c>
      <c r="C660" s="104" t="s">
        <v>7</v>
      </c>
      <c r="D660" s="575">
        <f t="shared" si="10"/>
        <v>26.09</v>
      </c>
      <c r="H660" s="105">
        <v>25.79</v>
      </c>
      <c r="K660" s="570" t="s">
        <v>5368</v>
      </c>
      <c r="L660" s="571">
        <f>IFERROR(VLOOKUP(K660,REAJUSTE!A:T,20,FALSE),"")</f>
        <v>1.012</v>
      </c>
    </row>
    <row r="661" spans="1:12" ht="45" x14ac:dyDescent="0.25">
      <c r="A661" s="141">
        <v>151138</v>
      </c>
      <c r="B661" s="141" t="s">
        <v>17768</v>
      </c>
      <c r="C661" s="104" t="s">
        <v>7</v>
      </c>
      <c r="D661" s="575">
        <f t="shared" si="10"/>
        <v>22.95</v>
      </c>
      <c r="H661" s="105">
        <v>22.68</v>
      </c>
      <c r="K661" s="570" t="s">
        <v>5368</v>
      </c>
      <c r="L661" s="571">
        <f>IFERROR(VLOOKUP(K661,REAJUSTE!A:T,20,FALSE),"")</f>
        <v>1.012</v>
      </c>
    </row>
    <row r="662" spans="1:12" ht="45" x14ac:dyDescent="0.25">
      <c r="A662" s="141">
        <v>151139</v>
      </c>
      <c r="B662" s="141" t="s">
        <v>17769</v>
      </c>
      <c r="C662" s="104" t="s">
        <v>7</v>
      </c>
      <c r="D662" s="575">
        <f t="shared" si="10"/>
        <v>27.47</v>
      </c>
      <c r="H662" s="105">
        <v>27.15</v>
      </c>
      <c r="K662" s="570" t="s">
        <v>5368</v>
      </c>
      <c r="L662" s="571">
        <f>IFERROR(VLOOKUP(K662,REAJUSTE!A:T,20,FALSE),"")</f>
        <v>1.012</v>
      </c>
    </row>
    <row r="663" spans="1:12" ht="45" x14ac:dyDescent="0.25">
      <c r="A663" s="141">
        <v>151140</v>
      </c>
      <c r="B663" s="141" t="s">
        <v>17770</v>
      </c>
      <c r="C663" s="104" t="s">
        <v>7</v>
      </c>
      <c r="D663" s="575">
        <f t="shared" si="10"/>
        <v>43.18</v>
      </c>
      <c r="H663" s="105">
        <v>42.67</v>
      </c>
      <c r="K663" s="570" t="s">
        <v>5368</v>
      </c>
      <c r="L663" s="571">
        <f>IFERROR(VLOOKUP(K663,REAJUSTE!A:T,20,FALSE),"")</f>
        <v>1.012</v>
      </c>
    </row>
    <row r="664" spans="1:12" ht="45" x14ac:dyDescent="0.25">
      <c r="A664" s="141">
        <v>151141</v>
      </c>
      <c r="B664" s="141" t="s">
        <v>17771</v>
      </c>
      <c r="C664" s="104" t="s">
        <v>7</v>
      </c>
      <c r="D664" s="575">
        <f t="shared" si="10"/>
        <v>60.15</v>
      </c>
      <c r="H664" s="105">
        <v>59.44</v>
      </c>
      <c r="K664" s="570" t="s">
        <v>5368</v>
      </c>
      <c r="L664" s="571">
        <f>IFERROR(VLOOKUP(K664,REAJUSTE!A:T,20,FALSE),"")</f>
        <v>1.012</v>
      </c>
    </row>
    <row r="665" spans="1:12" ht="45" x14ac:dyDescent="0.25">
      <c r="A665" s="141">
        <v>151142</v>
      </c>
      <c r="B665" s="141" t="s">
        <v>17772</v>
      </c>
      <c r="C665" s="104" t="s">
        <v>7</v>
      </c>
      <c r="D665" s="575">
        <f t="shared" si="10"/>
        <v>109.25</v>
      </c>
      <c r="H665" s="105">
        <v>107.96</v>
      </c>
      <c r="K665" s="570" t="s">
        <v>5368</v>
      </c>
      <c r="L665" s="571">
        <f>IFERROR(VLOOKUP(K665,REAJUSTE!A:T,20,FALSE),"")</f>
        <v>1.012</v>
      </c>
    </row>
    <row r="666" spans="1:12" x14ac:dyDescent="0.25">
      <c r="A666" s="140">
        <v>1513</v>
      </c>
      <c r="B666" s="140" t="s">
        <v>933</v>
      </c>
      <c r="C666" s="104"/>
      <c r="D666" s="575">
        <f t="shared" si="10"/>
        <v>0</v>
      </c>
      <c r="H666" s="105"/>
      <c r="K666" s="570" t="s">
        <v>5368</v>
      </c>
      <c r="L666" s="571">
        <f>IFERROR(VLOOKUP(K666,REAJUSTE!A:T,20,FALSE),"")</f>
        <v>1.012</v>
      </c>
    </row>
    <row r="667" spans="1:12" ht="30" x14ac:dyDescent="0.25">
      <c r="A667" s="141">
        <v>151301</v>
      </c>
      <c r="B667" s="141" t="s">
        <v>17773</v>
      </c>
      <c r="C667" s="104" t="s">
        <v>8</v>
      </c>
      <c r="D667" s="575">
        <f t="shared" si="10"/>
        <v>22.61</v>
      </c>
      <c r="H667" s="105">
        <v>22.35</v>
      </c>
      <c r="K667" s="570" t="s">
        <v>5368</v>
      </c>
      <c r="L667" s="571">
        <f>IFERROR(VLOOKUP(K667,REAJUSTE!A:T,20,FALSE),"")</f>
        <v>1.012</v>
      </c>
    </row>
    <row r="668" spans="1:12" ht="30" x14ac:dyDescent="0.25">
      <c r="A668" s="141">
        <v>151302</v>
      </c>
      <c r="B668" s="141" t="s">
        <v>17774</v>
      </c>
      <c r="C668" s="104" t="s">
        <v>8</v>
      </c>
      <c r="D668" s="575">
        <f t="shared" si="10"/>
        <v>22.61</v>
      </c>
      <c r="H668" s="105">
        <v>22.35</v>
      </c>
      <c r="K668" s="570" t="s">
        <v>5368</v>
      </c>
      <c r="L668" s="571">
        <f>IFERROR(VLOOKUP(K668,REAJUSTE!A:T,20,FALSE),"")</f>
        <v>1.012</v>
      </c>
    </row>
    <row r="669" spans="1:12" ht="30" x14ac:dyDescent="0.25">
      <c r="A669" s="141">
        <v>151303</v>
      </c>
      <c r="B669" s="141" t="s">
        <v>17775</v>
      </c>
      <c r="C669" s="104" t="s">
        <v>8</v>
      </c>
      <c r="D669" s="575">
        <f t="shared" si="10"/>
        <v>22.61</v>
      </c>
      <c r="H669" s="105">
        <v>22.35</v>
      </c>
      <c r="K669" s="570" t="s">
        <v>5368</v>
      </c>
      <c r="L669" s="571">
        <f>IFERROR(VLOOKUP(K669,REAJUSTE!A:T,20,FALSE),"")</f>
        <v>1.012</v>
      </c>
    </row>
    <row r="670" spans="1:12" ht="30" x14ac:dyDescent="0.25">
      <c r="A670" s="141">
        <v>151304</v>
      </c>
      <c r="B670" s="141" t="s">
        <v>17776</v>
      </c>
      <c r="C670" s="104" t="s">
        <v>8</v>
      </c>
      <c r="D670" s="575">
        <f t="shared" si="10"/>
        <v>22.61</v>
      </c>
      <c r="H670" s="105">
        <v>22.35</v>
      </c>
      <c r="K670" s="570" t="s">
        <v>5368</v>
      </c>
      <c r="L670" s="571">
        <f>IFERROR(VLOOKUP(K670,REAJUSTE!A:T,20,FALSE),"")</f>
        <v>1.012</v>
      </c>
    </row>
    <row r="671" spans="1:12" ht="30" x14ac:dyDescent="0.25">
      <c r="A671" s="141">
        <v>151305</v>
      </c>
      <c r="B671" s="141" t="s">
        <v>17777</v>
      </c>
      <c r="C671" s="104" t="s">
        <v>8</v>
      </c>
      <c r="D671" s="575">
        <f t="shared" si="10"/>
        <v>30.4</v>
      </c>
      <c r="H671" s="105">
        <v>30.04</v>
      </c>
      <c r="K671" s="570" t="s">
        <v>5368</v>
      </c>
      <c r="L671" s="571">
        <f>IFERROR(VLOOKUP(K671,REAJUSTE!A:T,20,FALSE),"")</f>
        <v>1.012</v>
      </c>
    </row>
    <row r="672" spans="1:12" ht="30" x14ac:dyDescent="0.25">
      <c r="A672" s="141">
        <v>151306</v>
      </c>
      <c r="B672" s="141" t="s">
        <v>17778</v>
      </c>
      <c r="C672" s="104" t="s">
        <v>8</v>
      </c>
      <c r="D672" s="575">
        <f t="shared" si="10"/>
        <v>65.84</v>
      </c>
      <c r="H672" s="105">
        <v>65.06</v>
      </c>
      <c r="K672" s="570" t="s">
        <v>5368</v>
      </c>
      <c r="L672" s="571">
        <f>IFERROR(VLOOKUP(K672,REAJUSTE!A:T,20,FALSE),"")</f>
        <v>1.012</v>
      </c>
    </row>
    <row r="673" spans="1:12" ht="30" x14ac:dyDescent="0.25">
      <c r="A673" s="141">
        <v>151307</v>
      </c>
      <c r="B673" s="141" t="s">
        <v>17779</v>
      </c>
      <c r="C673" s="104" t="s">
        <v>8</v>
      </c>
      <c r="D673" s="575">
        <f t="shared" si="10"/>
        <v>65.84</v>
      </c>
      <c r="H673" s="105">
        <v>65.06</v>
      </c>
      <c r="K673" s="570" t="s">
        <v>5368</v>
      </c>
      <c r="L673" s="571">
        <f>IFERROR(VLOOKUP(K673,REAJUSTE!A:T,20,FALSE),"")</f>
        <v>1.012</v>
      </c>
    </row>
    <row r="674" spans="1:12" ht="30" x14ac:dyDescent="0.25">
      <c r="A674" s="141">
        <v>151308</v>
      </c>
      <c r="B674" s="141" t="s">
        <v>17780</v>
      </c>
      <c r="C674" s="104" t="s">
        <v>8</v>
      </c>
      <c r="D674" s="575">
        <f t="shared" si="10"/>
        <v>86.33</v>
      </c>
      <c r="H674" s="105">
        <v>85.31</v>
      </c>
      <c r="K674" s="570" t="s">
        <v>5368</v>
      </c>
      <c r="L674" s="571">
        <f>IFERROR(VLOOKUP(K674,REAJUSTE!A:T,20,FALSE),"")</f>
        <v>1.012</v>
      </c>
    </row>
    <row r="675" spans="1:12" ht="30" x14ac:dyDescent="0.25">
      <c r="A675" s="141">
        <v>151309</v>
      </c>
      <c r="B675" s="141" t="s">
        <v>17781</v>
      </c>
      <c r="C675" s="104" t="s">
        <v>8</v>
      </c>
      <c r="D675" s="575">
        <f t="shared" si="10"/>
        <v>90.83</v>
      </c>
      <c r="H675" s="105">
        <v>89.76</v>
      </c>
      <c r="K675" s="570" t="s">
        <v>5368</v>
      </c>
      <c r="L675" s="571">
        <f>IFERROR(VLOOKUP(K675,REAJUSTE!A:T,20,FALSE),"")</f>
        <v>1.012</v>
      </c>
    </row>
    <row r="676" spans="1:12" ht="30" x14ac:dyDescent="0.25">
      <c r="A676" s="141">
        <v>151310</v>
      </c>
      <c r="B676" s="141" t="s">
        <v>17782</v>
      </c>
      <c r="C676" s="104" t="s">
        <v>8</v>
      </c>
      <c r="D676" s="575">
        <f t="shared" si="10"/>
        <v>94.98</v>
      </c>
      <c r="H676" s="105">
        <v>93.86</v>
      </c>
      <c r="K676" s="570" t="s">
        <v>5368</v>
      </c>
      <c r="L676" s="571">
        <f>IFERROR(VLOOKUP(K676,REAJUSTE!A:T,20,FALSE),"")</f>
        <v>1.012</v>
      </c>
    </row>
    <row r="677" spans="1:12" ht="30" x14ac:dyDescent="0.25">
      <c r="A677" s="141">
        <v>151311</v>
      </c>
      <c r="B677" s="141" t="s">
        <v>17783</v>
      </c>
      <c r="C677" s="104" t="s">
        <v>8</v>
      </c>
      <c r="D677" s="575">
        <f t="shared" si="10"/>
        <v>94.98</v>
      </c>
      <c r="H677" s="105">
        <v>93.86</v>
      </c>
      <c r="K677" s="570" t="s">
        <v>5368</v>
      </c>
      <c r="L677" s="571">
        <f>IFERROR(VLOOKUP(K677,REAJUSTE!A:T,20,FALSE),"")</f>
        <v>1.012</v>
      </c>
    </row>
    <row r="678" spans="1:12" ht="30" x14ac:dyDescent="0.25">
      <c r="A678" s="141">
        <v>151313</v>
      </c>
      <c r="B678" s="141" t="s">
        <v>17784</v>
      </c>
      <c r="C678" s="104" t="s">
        <v>8</v>
      </c>
      <c r="D678" s="575">
        <f t="shared" si="10"/>
        <v>214.64</v>
      </c>
      <c r="H678" s="105">
        <v>212.1</v>
      </c>
      <c r="K678" s="570" t="s">
        <v>5368</v>
      </c>
      <c r="L678" s="571">
        <f>IFERROR(VLOOKUP(K678,REAJUSTE!A:T,20,FALSE),"")</f>
        <v>1.012</v>
      </c>
    </row>
    <row r="679" spans="1:12" ht="30" x14ac:dyDescent="0.25">
      <c r="A679" s="141">
        <v>151314</v>
      </c>
      <c r="B679" s="141" t="s">
        <v>17785</v>
      </c>
      <c r="C679" s="104" t="s">
        <v>8</v>
      </c>
      <c r="D679" s="575">
        <f t="shared" si="10"/>
        <v>417.65</v>
      </c>
      <c r="H679" s="105">
        <v>412.7</v>
      </c>
      <c r="K679" s="570" t="s">
        <v>5368</v>
      </c>
      <c r="L679" s="571">
        <f>IFERROR(VLOOKUP(K679,REAJUSTE!A:T,20,FALSE),"")</f>
        <v>1.012</v>
      </c>
    </row>
    <row r="680" spans="1:12" ht="30" x14ac:dyDescent="0.25">
      <c r="A680" s="141">
        <v>151316</v>
      </c>
      <c r="B680" s="141" t="s">
        <v>17786</v>
      </c>
      <c r="C680" s="104" t="s">
        <v>8</v>
      </c>
      <c r="D680" s="575">
        <f t="shared" si="10"/>
        <v>176.01</v>
      </c>
      <c r="H680" s="105">
        <v>173.93</v>
      </c>
      <c r="K680" s="570" t="s">
        <v>5368</v>
      </c>
      <c r="L680" s="571">
        <f>IFERROR(VLOOKUP(K680,REAJUSTE!A:T,20,FALSE),"")</f>
        <v>1.012</v>
      </c>
    </row>
    <row r="681" spans="1:12" ht="30" x14ac:dyDescent="0.25">
      <c r="A681" s="141">
        <v>151317</v>
      </c>
      <c r="B681" s="141" t="s">
        <v>17787</v>
      </c>
      <c r="C681" s="104" t="s">
        <v>8</v>
      </c>
      <c r="D681" s="575">
        <f t="shared" si="10"/>
        <v>30.86</v>
      </c>
      <c r="H681" s="105">
        <v>30.5</v>
      </c>
      <c r="K681" s="570" t="s">
        <v>5368</v>
      </c>
      <c r="L681" s="571">
        <f>IFERROR(VLOOKUP(K681,REAJUSTE!A:T,20,FALSE),"")</f>
        <v>1.012</v>
      </c>
    </row>
    <row r="682" spans="1:12" ht="30" x14ac:dyDescent="0.25">
      <c r="A682" s="141">
        <v>151318</v>
      </c>
      <c r="B682" s="141" t="s">
        <v>17788</v>
      </c>
      <c r="C682" s="104" t="s">
        <v>8</v>
      </c>
      <c r="D682" s="575">
        <f t="shared" si="10"/>
        <v>31.97</v>
      </c>
      <c r="H682" s="105">
        <v>31.6</v>
      </c>
      <c r="K682" s="570" t="s">
        <v>5368</v>
      </c>
      <c r="L682" s="571">
        <f>IFERROR(VLOOKUP(K682,REAJUSTE!A:T,20,FALSE),"")</f>
        <v>1.012</v>
      </c>
    </row>
    <row r="683" spans="1:12" ht="30" x14ac:dyDescent="0.25">
      <c r="A683" s="141">
        <v>151319</v>
      </c>
      <c r="B683" s="141" t="s">
        <v>17789</v>
      </c>
      <c r="C683" s="104" t="s">
        <v>8</v>
      </c>
      <c r="D683" s="575">
        <f t="shared" si="10"/>
        <v>33.43</v>
      </c>
      <c r="H683" s="105">
        <v>33.04</v>
      </c>
      <c r="K683" s="570" t="s">
        <v>5368</v>
      </c>
      <c r="L683" s="571">
        <f>IFERROR(VLOOKUP(K683,REAJUSTE!A:T,20,FALSE),"")</f>
        <v>1.012</v>
      </c>
    </row>
    <row r="684" spans="1:12" ht="30" x14ac:dyDescent="0.25">
      <c r="A684" s="141">
        <v>151320</v>
      </c>
      <c r="B684" s="141" t="s">
        <v>17790</v>
      </c>
      <c r="C684" s="104" t="s">
        <v>8</v>
      </c>
      <c r="D684" s="575">
        <f t="shared" si="10"/>
        <v>53.66</v>
      </c>
      <c r="H684" s="105">
        <v>53.03</v>
      </c>
      <c r="K684" s="570" t="s">
        <v>5368</v>
      </c>
      <c r="L684" s="571">
        <f>IFERROR(VLOOKUP(K684,REAJUSTE!A:T,20,FALSE),"")</f>
        <v>1.012</v>
      </c>
    </row>
    <row r="685" spans="1:12" ht="30" x14ac:dyDescent="0.25">
      <c r="A685" s="141">
        <v>151321</v>
      </c>
      <c r="B685" s="141" t="s">
        <v>17791</v>
      </c>
      <c r="C685" s="104" t="s">
        <v>8</v>
      </c>
      <c r="D685" s="575">
        <f t="shared" si="10"/>
        <v>65.84</v>
      </c>
      <c r="H685" s="105">
        <v>65.06</v>
      </c>
      <c r="K685" s="570" t="s">
        <v>5368</v>
      </c>
      <c r="L685" s="571">
        <f>IFERROR(VLOOKUP(K685,REAJUSTE!A:T,20,FALSE),"")</f>
        <v>1.012</v>
      </c>
    </row>
    <row r="686" spans="1:12" ht="30" x14ac:dyDescent="0.25">
      <c r="A686" s="141">
        <v>151322</v>
      </c>
      <c r="B686" s="141" t="s">
        <v>17792</v>
      </c>
      <c r="C686" s="104" t="s">
        <v>8</v>
      </c>
      <c r="D686" s="575">
        <f t="shared" si="10"/>
        <v>65.84</v>
      </c>
      <c r="H686" s="105">
        <v>65.06</v>
      </c>
      <c r="K686" s="570" t="s">
        <v>5368</v>
      </c>
      <c r="L686" s="571">
        <f>IFERROR(VLOOKUP(K686,REAJUSTE!A:T,20,FALSE),"")</f>
        <v>1.012</v>
      </c>
    </row>
    <row r="687" spans="1:12" ht="30" x14ac:dyDescent="0.25">
      <c r="A687" s="141">
        <v>151323</v>
      </c>
      <c r="B687" s="141" t="s">
        <v>17793</v>
      </c>
      <c r="C687" s="104" t="s">
        <v>8</v>
      </c>
      <c r="D687" s="575">
        <f t="shared" si="10"/>
        <v>72.540000000000006</v>
      </c>
      <c r="H687" s="105">
        <v>71.680000000000007</v>
      </c>
      <c r="K687" s="570" t="s">
        <v>5368</v>
      </c>
      <c r="L687" s="571">
        <f>IFERROR(VLOOKUP(K687,REAJUSTE!A:T,20,FALSE),"")</f>
        <v>1.012</v>
      </c>
    </row>
    <row r="688" spans="1:12" ht="30" x14ac:dyDescent="0.25">
      <c r="A688" s="141">
        <v>151324</v>
      </c>
      <c r="B688" s="141" t="s">
        <v>17794</v>
      </c>
      <c r="C688" s="104" t="s">
        <v>8</v>
      </c>
      <c r="D688" s="575">
        <f t="shared" si="10"/>
        <v>88.77</v>
      </c>
      <c r="H688" s="105">
        <v>87.72</v>
      </c>
      <c r="K688" s="570" t="s">
        <v>5368</v>
      </c>
      <c r="L688" s="571">
        <f>IFERROR(VLOOKUP(K688,REAJUSTE!A:T,20,FALSE),"")</f>
        <v>1.012</v>
      </c>
    </row>
    <row r="689" spans="1:12" ht="30" x14ac:dyDescent="0.25">
      <c r="A689" s="141">
        <v>151325</v>
      </c>
      <c r="B689" s="141" t="s">
        <v>17795</v>
      </c>
      <c r="C689" s="104" t="s">
        <v>8</v>
      </c>
      <c r="D689" s="575">
        <f t="shared" si="10"/>
        <v>112.76</v>
      </c>
      <c r="H689" s="105">
        <v>111.43</v>
      </c>
      <c r="K689" s="570" t="s">
        <v>5368</v>
      </c>
      <c r="L689" s="571">
        <f>IFERROR(VLOOKUP(K689,REAJUSTE!A:T,20,FALSE),"")</f>
        <v>1.012</v>
      </c>
    </row>
    <row r="690" spans="1:12" ht="30" x14ac:dyDescent="0.25">
      <c r="A690" s="141">
        <v>151326</v>
      </c>
      <c r="B690" s="141" t="s">
        <v>17796</v>
      </c>
      <c r="C690" s="104" t="s">
        <v>8</v>
      </c>
      <c r="D690" s="575">
        <f t="shared" si="10"/>
        <v>124.22</v>
      </c>
      <c r="H690" s="105">
        <v>122.75</v>
      </c>
      <c r="K690" s="570" t="s">
        <v>5368</v>
      </c>
      <c r="L690" s="571">
        <f>IFERROR(VLOOKUP(K690,REAJUSTE!A:T,20,FALSE),"")</f>
        <v>1.012</v>
      </c>
    </row>
    <row r="691" spans="1:12" ht="30" x14ac:dyDescent="0.25">
      <c r="A691" s="141">
        <v>151327</v>
      </c>
      <c r="B691" s="141" t="s">
        <v>17797</v>
      </c>
      <c r="C691" s="104" t="s">
        <v>8</v>
      </c>
      <c r="D691" s="575">
        <f t="shared" si="10"/>
        <v>90.83</v>
      </c>
      <c r="H691" s="105">
        <v>89.76</v>
      </c>
      <c r="K691" s="570" t="s">
        <v>5368</v>
      </c>
      <c r="L691" s="571">
        <f>IFERROR(VLOOKUP(K691,REAJUSTE!A:T,20,FALSE),"")</f>
        <v>1.012</v>
      </c>
    </row>
    <row r="692" spans="1:12" ht="30" x14ac:dyDescent="0.25">
      <c r="A692" s="141">
        <v>151328</v>
      </c>
      <c r="B692" s="141" t="s">
        <v>17798</v>
      </c>
      <c r="C692" s="104" t="s">
        <v>8</v>
      </c>
      <c r="D692" s="575">
        <f t="shared" si="10"/>
        <v>90.83</v>
      </c>
      <c r="H692" s="105">
        <v>89.76</v>
      </c>
      <c r="K692" s="570" t="s">
        <v>5368</v>
      </c>
      <c r="L692" s="571">
        <f>IFERROR(VLOOKUP(K692,REAJUSTE!A:T,20,FALSE),"")</f>
        <v>1.012</v>
      </c>
    </row>
    <row r="693" spans="1:12" ht="30" x14ac:dyDescent="0.25">
      <c r="A693" s="141">
        <v>151329</v>
      </c>
      <c r="B693" s="141" t="s">
        <v>17799</v>
      </c>
      <c r="C693" s="104" t="s">
        <v>8</v>
      </c>
      <c r="D693" s="575">
        <f t="shared" si="10"/>
        <v>90.83</v>
      </c>
      <c r="H693" s="105">
        <v>89.76</v>
      </c>
      <c r="K693" s="570" t="s">
        <v>5368</v>
      </c>
      <c r="L693" s="571">
        <f>IFERROR(VLOOKUP(K693,REAJUSTE!A:T,20,FALSE),"")</f>
        <v>1.012</v>
      </c>
    </row>
    <row r="694" spans="1:12" ht="30" x14ac:dyDescent="0.25">
      <c r="A694" s="141">
        <v>151330</v>
      </c>
      <c r="B694" s="141" t="s">
        <v>17800</v>
      </c>
      <c r="C694" s="104" t="s">
        <v>8</v>
      </c>
      <c r="D694" s="575">
        <f t="shared" si="10"/>
        <v>109.4</v>
      </c>
      <c r="H694" s="105">
        <v>108.11</v>
      </c>
      <c r="K694" s="570" t="s">
        <v>5368</v>
      </c>
      <c r="L694" s="571">
        <f>IFERROR(VLOOKUP(K694,REAJUSTE!A:T,20,FALSE),"")</f>
        <v>1.012</v>
      </c>
    </row>
    <row r="695" spans="1:12" ht="30" x14ac:dyDescent="0.25">
      <c r="A695" s="141">
        <v>151331</v>
      </c>
      <c r="B695" s="141" t="s">
        <v>17801</v>
      </c>
      <c r="C695" s="104" t="s">
        <v>8</v>
      </c>
      <c r="D695" s="575">
        <f t="shared" si="10"/>
        <v>176.01</v>
      </c>
      <c r="H695" s="105">
        <v>173.93</v>
      </c>
      <c r="K695" s="570" t="s">
        <v>5368</v>
      </c>
      <c r="L695" s="571">
        <f>IFERROR(VLOOKUP(K695,REAJUSTE!A:T,20,FALSE),"")</f>
        <v>1.012</v>
      </c>
    </row>
    <row r="696" spans="1:12" ht="30" x14ac:dyDescent="0.25">
      <c r="A696" s="141">
        <v>151332</v>
      </c>
      <c r="B696" s="141" t="s">
        <v>17802</v>
      </c>
      <c r="C696" s="104" t="s">
        <v>8</v>
      </c>
      <c r="D696" s="575">
        <f t="shared" si="10"/>
        <v>458.3</v>
      </c>
      <c r="H696" s="105">
        <v>452.87</v>
      </c>
      <c r="K696" s="570" t="s">
        <v>5368</v>
      </c>
      <c r="L696" s="571">
        <f>IFERROR(VLOOKUP(K696,REAJUSTE!A:T,20,FALSE),"")</f>
        <v>1.012</v>
      </c>
    </row>
    <row r="697" spans="1:12" ht="45" x14ac:dyDescent="0.25">
      <c r="A697" s="141">
        <v>151333</v>
      </c>
      <c r="B697" s="141" t="s">
        <v>17803</v>
      </c>
      <c r="C697" s="104" t="s">
        <v>8</v>
      </c>
      <c r="D697" s="575">
        <f t="shared" si="10"/>
        <v>487.76</v>
      </c>
      <c r="H697" s="105">
        <v>481.98</v>
      </c>
      <c r="K697" s="570" t="s">
        <v>5368</v>
      </c>
      <c r="L697" s="571">
        <f>IFERROR(VLOOKUP(K697,REAJUSTE!A:T,20,FALSE),"")</f>
        <v>1.012</v>
      </c>
    </row>
    <row r="698" spans="1:12" ht="45" x14ac:dyDescent="0.25">
      <c r="A698" s="141">
        <v>151334</v>
      </c>
      <c r="B698" s="141" t="s">
        <v>17804</v>
      </c>
      <c r="C698" s="104" t="s">
        <v>8</v>
      </c>
      <c r="D698" s="575">
        <f t="shared" si="10"/>
        <v>487.76</v>
      </c>
      <c r="H698" s="105">
        <v>481.98</v>
      </c>
      <c r="K698" s="570" t="s">
        <v>5368</v>
      </c>
      <c r="L698" s="571">
        <f>IFERROR(VLOOKUP(K698,REAJUSTE!A:T,20,FALSE),"")</f>
        <v>1.012</v>
      </c>
    </row>
    <row r="699" spans="1:12" ht="45" x14ac:dyDescent="0.25">
      <c r="A699" s="141">
        <v>151335</v>
      </c>
      <c r="B699" s="141" t="s">
        <v>17805</v>
      </c>
      <c r="C699" s="104" t="s">
        <v>8</v>
      </c>
      <c r="D699" s="575">
        <f t="shared" si="10"/>
        <v>1188.29</v>
      </c>
      <c r="H699" s="142">
        <v>1174.2</v>
      </c>
      <c r="K699" s="570" t="s">
        <v>5368</v>
      </c>
      <c r="L699" s="571">
        <f>IFERROR(VLOOKUP(K699,REAJUSTE!A:T,20,FALSE),"")</f>
        <v>1.012</v>
      </c>
    </row>
    <row r="700" spans="1:12" ht="45" x14ac:dyDescent="0.25">
      <c r="A700" s="141">
        <v>151337</v>
      </c>
      <c r="B700" s="141" t="s">
        <v>17806</v>
      </c>
      <c r="C700" s="104" t="s">
        <v>8</v>
      </c>
      <c r="D700" s="575">
        <f t="shared" si="10"/>
        <v>107.81</v>
      </c>
      <c r="H700" s="105">
        <v>106.54</v>
      </c>
      <c r="K700" s="570" t="s">
        <v>5368</v>
      </c>
      <c r="L700" s="571">
        <f>IFERROR(VLOOKUP(K700,REAJUSTE!A:T,20,FALSE),"")</f>
        <v>1.012</v>
      </c>
    </row>
    <row r="701" spans="1:12" ht="30" x14ac:dyDescent="0.25">
      <c r="A701" s="141">
        <v>151338</v>
      </c>
      <c r="B701" s="141" t="s">
        <v>17807</v>
      </c>
      <c r="C701" s="104" t="s">
        <v>8</v>
      </c>
      <c r="D701" s="575">
        <f t="shared" si="10"/>
        <v>22.61</v>
      </c>
      <c r="H701" s="105">
        <v>22.35</v>
      </c>
      <c r="K701" s="570" t="s">
        <v>5368</v>
      </c>
      <c r="L701" s="571">
        <f>IFERROR(VLOOKUP(K701,REAJUSTE!A:T,20,FALSE),"")</f>
        <v>1.012</v>
      </c>
    </row>
    <row r="702" spans="1:12" ht="30" x14ac:dyDescent="0.25">
      <c r="A702" s="141">
        <v>151339</v>
      </c>
      <c r="B702" s="141" t="s">
        <v>17808</v>
      </c>
      <c r="C702" s="104" t="s">
        <v>8</v>
      </c>
      <c r="D702" s="575">
        <f t="shared" si="10"/>
        <v>458.3</v>
      </c>
      <c r="H702" s="105">
        <v>452.87</v>
      </c>
      <c r="K702" s="570" t="s">
        <v>5368</v>
      </c>
      <c r="L702" s="571">
        <f>IFERROR(VLOOKUP(K702,REAJUSTE!A:T,20,FALSE),"")</f>
        <v>1.012</v>
      </c>
    </row>
    <row r="703" spans="1:12" ht="30" x14ac:dyDescent="0.25">
      <c r="A703" s="141">
        <v>151344</v>
      </c>
      <c r="B703" s="141" t="s">
        <v>17809</v>
      </c>
      <c r="C703" s="104" t="s">
        <v>8</v>
      </c>
      <c r="D703" s="575">
        <f t="shared" si="10"/>
        <v>86.63</v>
      </c>
      <c r="H703" s="105">
        <v>85.61</v>
      </c>
      <c r="K703" s="570" t="s">
        <v>5368</v>
      </c>
      <c r="L703" s="571">
        <f>IFERROR(VLOOKUP(K703,REAJUSTE!A:T,20,FALSE),"")</f>
        <v>1.012</v>
      </c>
    </row>
    <row r="704" spans="1:12" ht="30" x14ac:dyDescent="0.25">
      <c r="A704" s="141">
        <v>151345</v>
      </c>
      <c r="B704" s="141" t="s">
        <v>17810</v>
      </c>
      <c r="C704" s="104" t="s">
        <v>8</v>
      </c>
      <c r="D704" s="575">
        <f t="shared" si="10"/>
        <v>86.63</v>
      </c>
      <c r="H704" s="105">
        <v>85.61</v>
      </c>
      <c r="K704" s="570" t="s">
        <v>5368</v>
      </c>
      <c r="L704" s="571">
        <f>IFERROR(VLOOKUP(K704,REAJUSTE!A:T,20,FALSE),"")</f>
        <v>1.012</v>
      </c>
    </row>
    <row r="705" spans="1:12" ht="30" x14ac:dyDescent="0.25">
      <c r="A705" s="141">
        <v>151346</v>
      </c>
      <c r="B705" s="141" t="s">
        <v>17811</v>
      </c>
      <c r="C705" s="104" t="s">
        <v>8</v>
      </c>
      <c r="D705" s="575">
        <f t="shared" si="10"/>
        <v>124.4</v>
      </c>
      <c r="H705" s="105">
        <v>122.93</v>
      </c>
      <c r="K705" s="570" t="s">
        <v>5368</v>
      </c>
      <c r="L705" s="571">
        <f>IFERROR(VLOOKUP(K705,REAJUSTE!A:T,20,FALSE),"")</f>
        <v>1.012</v>
      </c>
    </row>
    <row r="706" spans="1:12" ht="30" x14ac:dyDescent="0.25">
      <c r="A706" s="141">
        <v>151347</v>
      </c>
      <c r="B706" s="141" t="s">
        <v>17812</v>
      </c>
      <c r="C706" s="104" t="s">
        <v>8</v>
      </c>
      <c r="D706" s="575">
        <f t="shared" si="10"/>
        <v>124.4</v>
      </c>
      <c r="H706" s="105">
        <v>122.93</v>
      </c>
      <c r="K706" s="570" t="s">
        <v>5368</v>
      </c>
      <c r="L706" s="571">
        <f>IFERROR(VLOOKUP(K706,REAJUSTE!A:T,20,FALSE),"")</f>
        <v>1.012</v>
      </c>
    </row>
    <row r="707" spans="1:12" ht="30" x14ac:dyDescent="0.25">
      <c r="A707" s="141">
        <v>151348</v>
      </c>
      <c r="B707" s="141" t="s">
        <v>17813</v>
      </c>
      <c r="C707" s="104" t="s">
        <v>8</v>
      </c>
      <c r="D707" s="575">
        <f t="shared" si="10"/>
        <v>124.4</v>
      </c>
      <c r="H707" s="105">
        <v>122.93</v>
      </c>
      <c r="K707" s="570" t="s">
        <v>5368</v>
      </c>
      <c r="L707" s="571">
        <f>IFERROR(VLOOKUP(K707,REAJUSTE!A:T,20,FALSE),"")</f>
        <v>1.012</v>
      </c>
    </row>
    <row r="708" spans="1:12" ht="30" x14ac:dyDescent="0.25">
      <c r="A708" s="141">
        <v>151349</v>
      </c>
      <c r="B708" s="141" t="s">
        <v>17814</v>
      </c>
      <c r="C708" s="104" t="s">
        <v>8</v>
      </c>
      <c r="D708" s="575">
        <f t="shared" si="10"/>
        <v>86.63</v>
      </c>
      <c r="H708" s="105">
        <v>85.61</v>
      </c>
      <c r="K708" s="570" t="s">
        <v>5368</v>
      </c>
      <c r="L708" s="571">
        <f>IFERROR(VLOOKUP(K708,REAJUSTE!A:T,20,FALSE),"")</f>
        <v>1.012</v>
      </c>
    </row>
    <row r="709" spans="1:12" ht="30" x14ac:dyDescent="0.25">
      <c r="A709" s="141">
        <v>151350</v>
      </c>
      <c r="B709" s="141" t="s">
        <v>17815</v>
      </c>
      <c r="C709" s="104" t="s">
        <v>8</v>
      </c>
      <c r="D709" s="575">
        <f t="shared" si="10"/>
        <v>130.22</v>
      </c>
      <c r="H709" s="105">
        <v>128.68</v>
      </c>
      <c r="K709" s="570" t="s">
        <v>5368</v>
      </c>
      <c r="L709" s="571">
        <f>IFERROR(VLOOKUP(K709,REAJUSTE!A:T,20,FALSE),"")</f>
        <v>1.012</v>
      </c>
    </row>
    <row r="710" spans="1:12" ht="30" x14ac:dyDescent="0.25">
      <c r="A710" s="141">
        <v>151357</v>
      </c>
      <c r="B710" s="141" t="s">
        <v>17816</v>
      </c>
      <c r="C710" s="104" t="s">
        <v>8</v>
      </c>
      <c r="D710" s="575">
        <f t="shared" si="10"/>
        <v>138.91</v>
      </c>
      <c r="H710" s="105">
        <v>137.27000000000001</v>
      </c>
      <c r="K710" s="570" t="s">
        <v>5368</v>
      </c>
      <c r="L710" s="571">
        <f>IFERROR(VLOOKUP(K710,REAJUSTE!A:T,20,FALSE),"")</f>
        <v>1.012</v>
      </c>
    </row>
    <row r="711" spans="1:12" ht="30" x14ac:dyDescent="0.25">
      <c r="A711" s="141">
        <v>151359</v>
      </c>
      <c r="B711" s="141" t="s">
        <v>17817</v>
      </c>
      <c r="C711" s="104" t="s">
        <v>8</v>
      </c>
      <c r="D711" s="575">
        <f t="shared" si="10"/>
        <v>202.8</v>
      </c>
      <c r="H711" s="105">
        <v>200.4</v>
      </c>
      <c r="K711" s="570" t="s">
        <v>5368</v>
      </c>
      <c r="L711" s="571">
        <f>IFERROR(VLOOKUP(K711,REAJUSTE!A:T,20,FALSE),"")</f>
        <v>1.012</v>
      </c>
    </row>
    <row r="712" spans="1:12" x14ac:dyDescent="0.25">
      <c r="A712" s="140">
        <v>1514</v>
      </c>
      <c r="B712" s="140" t="s">
        <v>53</v>
      </c>
      <c r="C712" s="104"/>
      <c r="D712" s="575">
        <f t="shared" si="10"/>
        <v>0</v>
      </c>
      <c r="H712" s="105"/>
      <c r="K712" s="570" t="s">
        <v>5368</v>
      </c>
      <c r="L712" s="571">
        <f>IFERROR(VLOOKUP(K712,REAJUSTE!A:T,20,FALSE),"")</f>
        <v>1.012</v>
      </c>
    </row>
    <row r="713" spans="1:12" ht="30" x14ac:dyDescent="0.25">
      <c r="A713" s="141">
        <v>151401</v>
      </c>
      <c r="B713" s="141" t="s">
        <v>17818</v>
      </c>
      <c r="C713" s="104" t="s">
        <v>7</v>
      </c>
      <c r="D713" s="575">
        <f t="shared" si="10"/>
        <v>5.89</v>
      </c>
      <c r="H713" s="105">
        <v>5.83</v>
      </c>
      <c r="K713" s="570" t="s">
        <v>5368</v>
      </c>
      <c r="L713" s="571">
        <f>IFERROR(VLOOKUP(K713,REAJUSTE!A:T,20,FALSE),"")</f>
        <v>1.012</v>
      </c>
    </row>
    <row r="714" spans="1:12" ht="30" x14ac:dyDescent="0.25">
      <c r="A714" s="141">
        <v>151402</v>
      </c>
      <c r="B714" s="141" t="s">
        <v>17819</v>
      </c>
      <c r="C714" s="104" t="s">
        <v>7</v>
      </c>
      <c r="D714" s="575">
        <f t="shared" si="10"/>
        <v>7.06</v>
      </c>
      <c r="H714" s="105">
        <v>6.98</v>
      </c>
      <c r="K714" s="570" t="s">
        <v>5368</v>
      </c>
      <c r="L714" s="571">
        <f>IFERROR(VLOOKUP(K714,REAJUSTE!A:T,20,FALSE),"")</f>
        <v>1.012</v>
      </c>
    </row>
    <row r="715" spans="1:12" ht="30" x14ac:dyDescent="0.25">
      <c r="A715" s="141">
        <v>151403</v>
      </c>
      <c r="B715" s="141" t="s">
        <v>17820</v>
      </c>
      <c r="C715" s="104" t="s">
        <v>7</v>
      </c>
      <c r="D715" s="575">
        <f t="shared" si="10"/>
        <v>8.94</v>
      </c>
      <c r="H715" s="105">
        <v>8.84</v>
      </c>
      <c r="K715" s="570" t="s">
        <v>5368</v>
      </c>
      <c r="L715" s="571">
        <f>IFERROR(VLOOKUP(K715,REAJUSTE!A:T,20,FALSE),"")</f>
        <v>1.012</v>
      </c>
    </row>
    <row r="716" spans="1:12" ht="30" x14ac:dyDescent="0.25">
      <c r="A716" s="141">
        <v>151404</v>
      </c>
      <c r="B716" s="141" t="s">
        <v>17821</v>
      </c>
      <c r="C716" s="104" t="s">
        <v>7</v>
      </c>
      <c r="D716" s="575">
        <f t="shared" si="10"/>
        <v>11.82</v>
      </c>
      <c r="H716" s="105">
        <v>11.68</v>
      </c>
      <c r="K716" s="570" t="s">
        <v>5368</v>
      </c>
      <c r="L716" s="571">
        <f>IFERROR(VLOOKUP(K716,REAJUSTE!A:T,20,FALSE),"")</f>
        <v>1.012</v>
      </c>
    </row>
    <row r="717" spans="1:12" ht="45" x14ac:dyDescent="0.25">
      <c r="A717" s="141">
        <v>151405</v>
      </c>
      <c r="B717" s="141" t="s">
        <v>17822</v>
      </c>
      <c r="C717" s="104" t="s">
        <v>7</v>
      </c>
      <c r="D717" s="575">
        <f t="shared" si="10"/>
        <v>16.64</v>
      </c>
      <c r="H717" s="105">
        <v>16.45</v>
      </c>
      <c r="K717" s="570" t="s">
        <v>5368</v>
      </c>
      <c r="L717" s="571">
        <f>IFERROR(VLOOKUP(K717,REAJUSTE!A:T,20,FALSE),"")</f>
        <v>1.012</v>
      </c>
    </row>
    <row r="718" spans="1:12" ht="45" x14ac:dyDescent="0.25">
      <c r="A718" s="141">
        <v>151406</v>
      </c>
      <c r="B718" s="141" t="s">
        <v>17823</v>
      </c>
      <c r="C718" s="104" t="s">
        <v>7</v>
      </c>
      <c r="D718" s="575">
        <f t="shared" si="10"/>
        <v>21.25</v>
      </c>
      <c r="H718" s="105">
        <v>21</v>
      </c>
      <c r="K718" s="570" t="s">
        <v>5368</v>
      </c>
      <c r="L718" s="571">
        <f>IFERROR(VLOOKUP(K718,REAJUSTE!A:T,20,FALSE),"")</f>
        <v>1.012</v>
      </c>
    </row>
    <row r="719" spans="1:12" ht="45" x14ac:dyDescent="0.25">
      <c r="A719" s="141">
        <v>151407</v>
      </c>
      <c r="B719" s="141" t="s">
        <v>17824</v>
      </c>
      <c r="C719" s="104" t="s">
        <v>7</v>
      </c>
      <c r="D719" s="575">
        <f t="shared" si="10"/>
        <v>33.79</v>
      </c>
      <c r="H719" s="105">
        <v>33.39</v>
      </c>
      <c r="K719" s="570" t="s">
        <v>5368</v>
      </c>
      <c r="L719" s="571">
        <f>IFERROR(VLOOKUP(K719,REAJUSTE!A:T,20,FALSE),"")</f>
        <v>1.012</v>
      </c>
    </row>
    <row r="720" spans="1:12" ht="30" x14ac:dyDescent="0.25">
      <c r="A720" s="141">
        <v>151413</v>
      </c>
      <c r="B720" s="141" t="s">
        <v>17825</v>
      </c>
      <c r="C720" s="104" t="s">
        <v>7</v>
      </c>
      <c r="D720" s="575">
        <f t="shared" ref="D720:D783" si="11">TRUNC(H720*L720,2)</f>
        <v>36.83</v>
      </c>
      <c r="H720" s="105">
        <v>36.4</v>
      </c>
      <c r="K720" s="570" t="s">
        <v>5368</v>
      </c>
      <c r="L720" s="571">
        <f>IFERROR(VLOOKUP(K720,REAJUSTE!A:T,20,FALSE),"")</f>
        <v>1.012</v>
      </c>
    </row>
    <row r="721" spans="1:12" ht="30" x14ac:dyDescent="0.25">
      <c r="A721" s="141">
        <v>151414</v>
      </c>
      <c r="B721" s="141" t="s">
        <v>17826</v>
      </c>
      <c r="C721" s="104" t="s">
        <v>7</v>
      </c>
      <c r="D721" s="575">
        <f t="shared" si="11"/>
        <v>17.36</v>
      </c>
      <c r="H721" s="105">
        <v>17.16</v>
      </c>
      <c r="K721" s="570" t="s">
        <v>5368</v>
      </c>
      <c r="L721" s="571">
        <f>IFERROR(VLOOKUP(K721,REAJUSTE!A:T,20,FALSE),"")</f>
        <v>1.012</v>
      </c>
    </row>
    <row r="722" spans="1:12" ht="30" x14ac:dyDescent="0.25">
      <c r="A722" s="141">
        <v>151417</v>
      </c>
      <c r="B722" s="141" t="s">
        <v>17827</v>
      </c>
      <c r="C722" s="104" t="s">
        <v>7</v>
      </c>
      <c r="D722" s="575">
        <f t="shared" si="11"/>
        <v>8.34</v>
      </c>
      <c r="H722" s="105">
        <v>8.25</v>
      </c>
      <c r="K722" s="570" t="s">
        <v>5368</v>
      </c>
      <c r="L722" s="571">
        <f>IFERROR(VLOOKUP(K722,REAJUSTE!A:T,20,FALSE),"")</f>
        <v>1.012</v>
      </c>
    </row>
    <row r="723" spans="1:12" ht="30" x14ac:dyDescent="0.25">
      <c r="A723" s="141">
        <v>151418</v>
      </c>
      <c r="B723" s="141" t="s">
        <v>17828</v>
      </c>
      <c r="C723" s="104" t="s">
        <v>7</v>
      </c>
      <c r="D723" s="575">
        <f t="shared" si="11"/>
        <v>10.49</v>
      </c>
      <c r="H723" s="105">
        <v>10.37</v>
      </c>
      <c r="K723" s="570" t="s">
        <v>5368</v>
      </c>
      <c r="L723" s="571">
        <f>IFERROR(VLOOKUP(K723,REAJUSTE!A:T,20,FALSE),"")</f>
        <v>1.012</v>
      </c>
    </row>
    <row r="724" spans="1:12" ht="30" x14ac:dyDescent="0.25">
      <c r="A724" s="141">
        <v>151419</v>
      </c>
      <c r="B724" s="141" t="s">
        <v>17829</v>
      </c>
      <c r="C724" s="104" t="s">
        <v>7</v>
      </c>
      <c r="D724" s="575">
        <f t="shared" si="11"/>
        <v>13.22</v>
      </c>
      <c r="H724" s="105">
        <v>13.07</v>
      </c>
      <c r="K724" s="570" t="s">
        <v>5368</v>
      </c>
      <c r="L724" s="571">
        <f>IFERROR(VLOOKUP(K724,REAJUSTE!A:T,20,FALSE),"")</f>
        <v>1.012</v>
      </c>
    </row>
    <row r="725" spans="1:12" ht="30" x14ac:dyDescent="0.25">
      <c r="A725" s="141">
        <v>151420</v>
      </c>
      <c r="B725" s="141" t="s">
        <v>17830</v>
      </c>
      <c r="C725" s="104" t="s">
        <v>7</v>
      </c>
      <c r="D725" s="575">
        <f t="shared" si="11"/>
        <v>17.71</v>
      </c>
      <c r="H725" s="105">
        <v>17.5</v>
      </c>
      <c r="K725" s="570" t="s">
        <v>5368</v>
      </c>
      <c r="L725" s="571">
        <f>IFERROR(VLOOKUP(K725,REAJUSTE!A:T,20,FALSE),"")</f>
        <v>1.012</v>
      </c>
    </row>
    <row r="726" spans="1:12" ht="30" x14ac:dyDescent="0.25">
      <c r="A726" s="141">
        <v>151421</v>
      </c>
      <c r="B726" s="141" t="s">
        <v>17831</v>
      </c>
      <c r="C726" s="104" t="s">
        <v>7</v>
      </c>
      <c r="D726" s="575">
        <f t="shared" si="11"/>
        <v>21.64</v>
      </c>
      <c r="H726" s="105">
        <v>21.39</v>
      </c>
      <c r="K726" s="570" t="s">
        <v>5368</v>
      </c>
      <c r="L726" s="571">
        <f>IFERROR(VLOOKUP(K726,REAJUSTE!A:T,20,FALSE),"")</f>
        <v>1.012</v>
      </c>
    </row>
    <row r="727" spans="1:12" ht="30" x14ac:dyDescent="0.25">
      <c r="A727" s="141">
        <v>151422</v>
      </c>
      <c r="B727" s="141" t="s">
        <v>17832</v>
      </c>
      <c r="C727" s="104" t="s">
        <v>7</v>
      </c>
      <c r="D727" s="575">
        <f t="shared" si="11"/>
        <v>35.28</v>
      </c>
      <c r="H727" s="105">
        <v>34.869999999999997</v>
      </c>
      <c r="K727" s="570" t="s">
        <v>5368</v>
      </c>
      <c r="L727" s="571">
        <f>IFERROR(VLOOKUP(K727,REAJUSTE!A:T,20,FALSE),"")</f>
        <v>1.012</v>
      </c>
    </row>
    <row r="728" spans="1:12" ht="30" x14ac:dyDescent="0.25">
      <c r="A728" s="141">
        <v>151423</v>
      </c>
      <c r="B728" s="141" t="s">
        <v>17833</v>
      </c>
      <c r="C728" s="104" t="s">
        <v>7</v>
      </c>
      <c r="D728" s="575">
        <f t="shared" si="11"/>
        <v>48.93</v>
      </c>
      <c r="H728" s="105">
        <v>48.35</v>
      </c>
      <c r="K728" s="570" t="s">
        <v>5368</v>
      </c>
      <c r="L728" s="571">
        <f>IFERROR(VLOOKUP(K728,REAJUSTE!A:T,20,FALSE),"")</f>
        <v>1.012</v>
      </c>
    </row>
    <row r="729" spans="1:12" ht="30" x14ac:dyDescent="0.25">
      <c r="A729" s="141">
        <v>151425</v>
      </c>
      <c r="B729" s="141" t="s">
        <v>17834</v>
      </c>
      <c r="C729" s="104" t="s">
        <v>7</v>
      </c>
      <c r="D729" s="575">
        <f t="shared" si="11"/>
        <v>66.650000000000006</v>
      </c>
      <c r="H729" s="105">
        <v>65.86</v>
      </c>
      <c r="K729" s="570" t="s">
        <v>5368</v>
      </c>
      <c r="L729" s="571">
        <f>IFERROR(VLOOKUP(K729,REAJUSTE!A:T,20,FALSE),"")</f>
        <v>1.012</v>
      </c>
    </row>
    <row r="730" spans="1:12" ht="30" x14ac:dyDescent="0.25">
      <c r="A730" s="141">
        <v>151426</v>
      </c>
      <c r="B730" s="141" t="s">
        <v>17835</v>
      </c>
      <c r="C730" s="104" t="s">
        <v>7</v>
      </c>
      <c r="D730" s="575">
        <f t="shared" si="11"/>
        <v>122.66</v>
      </c>
      <c r="H730" s="105">
        <v>121.21</v>
      </c>
      <c r="K730" s="570" t="s">
        <v>5368</v>
      </c>
      <c r="L730" s="571">
        <f>IFERROR(VLOOKUP(K730,REAJUSTE!A:T,20,FALSE),"")</f>
        <v>1.012</v>
      </c>
    </row>
    <row r="731" spans="1:12" ht="30" x14ac:dyDescent="0.25">
      <c r="A731" s="141">
        <v>151427</v>
      </c>
      <c r="B731" s="141" t="s">
        <v>17836</v>
      </c>
      <c r="C731" s="104" t="s">
        <v>7</v>
      </c>
      <c r="D731" s="575">
        <f t="shared" si="11"/>
        <v>142.96</v>
      </c>
      <c r="H731" s="105">
        <v>141.27000000000001</v>
      </c>
      <c r="K731" s="570" t="s">
        <v>5368</v>
      </c>
      <c r="L731" s="571">
        <f>IFERROR(VLOOKUP(K731,REAJUSTE!A:T,20,FALSE),"")</f>
        <v>1.012</v>
      </c>
    </row>
    <row r="732" spans="1:12" ht="30" x14ac:dyDescent="0.25">
      <c r="A732" s="141">
        <v>151428</v>
      </c>
      <c r="B732" s="141" t="s">
        <v>17837</v>
      </c>
      <c r="C732" s="104" t="s">
        <v>7</v>
      </c>
      <c r="D732" s="575">
        <f t="shared" si="11"/>
        <v>438.49</v>
      </c>
      <c r="H732" s="105">
        <v>433.3</v>
      </c>
      <c r="K732" s="570" t="s">
        <v>5368</v>
      </c>
      <c r="L732" s="571">
        <f>IFERROR(VLOOKUP(K732,REAJUSTE!A:T,20,FALSE),"")</f>
        <v>1.012</v>
      </c>
    </row>
    <row r="733" spans="1:12" ht="30" x14ac:dyDescent="0.25">
      <c r="A733" s="141">
        <v>151429</v>
      </c>
      <c r="B733" s="141" t="s">
        <v>17838</v>
      </c>
      <c r="C733" s="104" t="s">
        <v>7</v>
      </c>
      <c r="D733" s="575">
        <f t="shared" si="11"/>
        <v>99.57</v>
      </c>
      <c r="H733" s="105">
        <v>98.39</v>
      </c>
      <c r="K733" s="570" t="s">
        <v>5368</v>
      </c>
      <c r="L733" s="571">
        <f>IFERROR(VLOOKUP(K733,REAJUSTE!A:T,20,FALSE),"")</f>
        <v>1.012</v>
      </c>
    </row>
    <row r="734" spans="1:12" ht="30" x14ac:dyDescent="0.25">
      <c r="A734" s="141">
        <v>151430</v>
      </c>
      <c r="B734" s="141" t="s">
        <v>17839</v>
      </c>
      <c r="C734" s="104" t="s">
        <v>7</v>
      </c>
      <c r="D734" s="575">
        <f t="shared" si="11"/>
        <v>190.22</v>
      </c>
      <c r="H734" s="105">
        <v>187.97</v>
      </c>
      <c r="K734" s="570" t="s">
        <v>5368</v>
      </c>
      <c r="L734" s="571">
        <f>IFERROR(VLOOKUP(K734,REAJUSTE!A:T,20,FALSE),"")</f>
        <v>1.012</v>
      </c>
    </row>
    <row r="735" spans="1:12" ht="30" x14ac:dyDescent="0.25">
      <c r="A735" s="141">
        <v>151431</v>
      </c>
      <c r="B735" s="141" t="s">
        <v>17840</v>
      </c>
      <c r="C735" s="104" t="s">
        <v>7</v>
      </c>
      <c r="D735" s="575">
        <f t="shared" si="11"/>
        <v>248.82</v>
      </c>
      <c r="H735" s="105">
        <v>245.87</v>
      </c>
      <c r="K735" s="570" t="s">
        <v>5368</v>
      </c>
      <c r="L735" s="571">
        <f>IFERROR(VLOOKUP(K735,REAJUSTE!A:T,20,FALSE),"")</f>
        <v>1.012</v>
      </c>
    </row>
    <row r="736" spans="1:12" ht="30" x14ac:dyDescent="0.25">
      <c r="A736" s="141">
        <v>151432</v>
      </c>
      <c r="B736" s="141" t="s">
        <v>17841</v>
      </c>
      <c r="C736" s="104" t="s">
        <v>7</v>
      </c>
      <c r="D736" s="575">
        <f t="shared" si="11"/>
        <v>307.60000000000002</v>
      </c>
      <c r="H736" s="105">
        <v>303.95999999999998</v>
      </c>
      <c r="K736" s="570" t="s">
        <v>5368</v>
      </c>
      <c r="L736" s="571">
        <f>IFERROR(VLOOKUP(K736,REAJUSTE!A:T,20,FALSE),"")</f>
        <v>1.012</v>
      </c>
    </row>
    <row r="737" spans="1:12" ht="30" x14ac:dyDescent="0.25">
      <c r="A737" s="141">
        <v>151433</v>
      </c>
      <c r="B737" s="141" t="s">
        <v>17842</v>
      </c>
      <c r="C737" s="104" t="s">
        <v>7</v>
      </c>
      <c r="D737" s="575">
        <f t="shared" si="11"/>
        <v>82.17</v>
      </c>
      <c r="H737" s="105">
        <v>81.2</v>
      </c>
      <c r="K737" s="570" t="s">
        <v>5368</v>
      </c>
      <c r="L737" s="571">
        <f>IFERROR(VLOOKUP(K737,REAJUSTE!A:T,20,FALSE),"")</f>
        <v>1.012</v>
      </c>
    </row>
    <row r="738" spans="1:12" ht="30" x14ac:dyDescent="0.25">
      <c r="A738" s="141">
        <v>151434</v>
      </c>
      <c r="B738" s="141" t="s">
        <v>17843</v>
      </c>
      <c r="C738" s="104" t="s">
        <v>7</v>
      </c>
      <c r="D738" s="575">
        <f t="shared" si="11"/>
        <v>98.97</v>
      </c>
      <c r="H738" s="105">
        <v>97.8</v>
      </c>
      <c r="K738" s="570" t="s">
        <v>5368</v>
      </c>
      <c r="L738" s="571">
        <f>IFERROR(VLOOKUP(K738,REAJUSTE!A:T,20,FALSE),"")</f>
        <v>1.012</v>
      </c>
    </row>
    <row r="739" spans="1:12" ht="30" x14ac:dyDescent="0.25">
      <c r="A739" s="141">
        <v>151438</v>
      </c>
      <c r="B739" s="141" t="s">
        <v>17844</v>
      </c>
      <c r="C739" s="104" t="s">
        <v>7</v>
      </c>
      <c r="D739" s="575">
        <f t="shared" si="11"/>
        <v>12.34</v>
      </c>
      <c r="H739" s="105">
        <v>12.2</v>
      </c>
      <c r="K739" s="570" t="s">
        <v>5368</v>
      </c>
      <c r="L739" s="571">
        <f>IFERROR(VLOOKUP(K739,REAJUSTE!A:T,20,FALSE),"")</f>
        <v>1.012</v>
      </c>
    </row>
    <row r="740" spans="1:12" ht="30" x14ac:dyDescent="0.25">
      <c r="A740" s="141">
        <v>151439</v>
      </c>
      <c r="B740" s="141" t="s">
        <v>17845</v>
      </c>
      <c r="C740" s="104" t="s">
        <v>7</v>
      </c>
      <c r="D740" s="575">
        <f t="shared" si="11"/>
        <v>13.53</v>
      </c>
      <c r="H740" s="105">
        <v>13.37</v>
      </c>
      <c r="K740" s="570" t="s">
        <v>5368</v>
      </c>
      <c r="L740" s="571">
        <f>IFERROR(VLOOKUP(K740,REAJUSTE!A:T,20,FALSE),"")</f>
        <v>1.012</v>
      </c>
    </row>
    <row r="741" spans="1:12" ht="30" x14ac:dyDescent="0.25">
      <c r="A741" s="141">
        <v>151440</v>
      </c>
      <c r="B741" s="141" t="s">
        <v>17846</v>
      </c>
      <c r="C741" s="104" t="s">
        <v>7</v>
      </c>
      <c r="D741" s="575">
        <f t="shared" si="11"/>
        <v>19.96</v>
      </c>
      <c r="H741" s="105">
        <v>19.73</v>
      </c>
      <c r="K741" s="570" t="s">
        <v>5368</v>
      </c>
      <c r="L741" s="571">
        <f>IFERROR(VLOOKUP(K741,REAJUSTE!A:T,20,FALSE),"")</f>
        <v>1.012</v>
      </c>
    </row>
    <row r="742" spans="1:12" ht="45" x14ac:dyDescent="0.25">
      <c r="A742" s="141">
        <v>151441</v>
      </c>
      <c r="B742" s="141" t="s">
        <v>17847</v>
      </c>
      <c r="C742" s="104" t="s">
        <v>7</v>
      </c>
      <c r="D742" s="575">
        <f t="shared" si="11"/>
        <v>5.58</v>
      </c>
      <c r="H742" s="105">
        <v>5.52</v>
      </c>
      <c r="K742" s="570" t="s">
        <v>5368</v>
      </c>
      <c r="L742" s="571">
        <f>IFERROR(VLOOKUP(K742,REAJUSTE!A:T,20,FALSE),"")</f>
        <v>1.012</v>
      </c>
    </row>
    <row r="743" spans="1:12" ht="45" x14ac:dyDescent="0.25">
      <c r="A743" s="141">
        <v>151442</v>
      </c>
      <c r="B743" s="141" t="s">
        <v>17848</v>
      </c>
      <c r="C743" s="104" t="s">
        <v>7</v>
      </c>
      <c r="D743" s="575">
        <f t="shared" si="11"/>
        <v>6.68</v>
      </c>
      <c r="H743" s="105">
        <v>6.61</v>
      </c>
      <c r="K743" s="570" t="s">
        <v>5368</v>
      </c>
      <c r="L743" s="571">
        <f>IFERROR(VLOOKUP(K743,REAJUSTE!A:T,20,FALSE),"")</f>
        <v>1.012</v>
      </c>
    </row>
    <row r="744" spans="1:12" ht="45" x14ac:dyDescent="0.25">
      <c r="A744" s="141">
        <v>151443</v>
      </c>
      <c r="B744" s="141" t="s">
        <v>17849</v>
      </c>
      <c r="C744" s="104" t="s">
        <v>7</v>
      </c>
      <c r="D744" s="575">
        <f t="shared" si="11"/>
        <v>7.96</v>
      </c>
      <c r="H744" s="105">
        <v>7.87</v>
      </c>
      <c r="K744" s="570" t="s">
        <v>5368</v>
      </c>
      <c r="L744" s="571">
        <f>IFERROR(VLOOKUP(K744,REAJUSTE!A:T,20,FALSE),"")</f>
        <v>1.012</v>
      </c>
    </row>
    <row r="745" spans="1:12" ht="45" x14ac:dyDescent="0.25">
      <c r="A745" s="141">
        <v>151444</v>
      </c>
      <c r="B745" s="141" t="s">
        <v>17850</v>
      </c>
      <c r="C745" s="104" t="s">
        <v>7</v>
      </c>
      <c r="D745" s="575">
        <f t="shared" si="11"/>
        <v>10.34</v>
      </c>
      <c r="H745" s="105">
        <v>10.220000000000001</v>
      </c>
      <c r="K745" s="570" t="s">
        <v>5368</v>
      </c>
      <c r="L745" s="571">
        <f>IFERROR(VLOOKUP(K745,REAJUSTE!A:T,20,FALSE),"")</f>
        <v>1.012</v>
      </c>
    </row>
    <row r="746" spans="1:12" ht="45" x14ac:dyDescent="0.25">
      <c r="A746" s="141">
        <v>151445</v>
      </c>
      <c r="B746" s="141" t="s">
        <v>17851</v>
      </c>
      <c r="C746" s="104" t="s">
        <v>7</v>
      </c>
      <c r="D746" s="575">
        <f t="shared" si="11"/>
        <v>14.03</v>
      </c>
      <c r="H746" s="105">
        <v>13.87</v>
      </c>
      <c r="K746" s="570" t="s">
        <v>5368</v>
      </c>
      <c r="L746" s="571">
        <f>IFERROR(VLOOKUP(K746,REAJUSTE!A:T,20,FALSE),"")</f>
        <v>1.012</v>
      </c>
    </row>
    <row r="747" spans="1:12" ht="45" x14ac:dyDescent="0.25">
      <c r="A747" s="141">
        <v>151446</v>
      </c>
      <c r="B747" s="141" t="s">
        <v>17852</v>
      </c>
      <c r="C747" s="104" t="s">
        <v>7</v>
      </c>
      <c r="D747" s="575">
        <f t="shared" si="11"/>
        <v>19.66</v>
      </c>
      <c r="H747" s="105">
        <v>19.43</v>
      </c>
      <c r="K747" s="570" t="s">
        <v>5368</v>
      </c>
      <c r="L747" s="571">
        <f>IFERROR(VLOOKUP(K747,REAJUSTE!A:T,20,FALSE),"")</f>
        <v>1.012</v>
      </c>
    </row>
    <row r="748" spans="1:12" ht="45" x14ac:dyDescent="0.25">
      <c r="A748" s="141">
        <v>151447</v>
      </c>
      <c r="B748" s="141" t="s">
        <v>17853</v>
      </c>
      <c r="C748" s="104" t="s">
        <v>7</v>
      </c>
      <c r="D748" s="575">
        <f t="shared" si="11"/>
        <v>27.63</v>
      </c>
      <c r="H748" s="105">
        <v>27.31</v>
      </c>
      <c r="K748" s="570" t="s">
        <v>5368</v>
      </c>
      <c r="L748" s="571">
        <f>IFERROR(VLOOKUP(K748,REAJUSTE!A:T,20,FALSE),"")</f>
        <v>1.012</v>
      </c>
    </row>
    <row r="749" spans="1:12" x14ac:dyDescent="0.25">
      <c r="A749" s="140">
        <v>1515</v>
      </c>
      <c r="B749" s="140" t="s">
        <v>936</v>
      </c>
      <c r="C749" s="104"/>
      <c r="D749" s="575">
        <f t="shared" si="11"/>
        <v>0</v>
      </c>
      <c r="H749" s="105"/>
      <c r="K749" s="570" t="s">
        <v>5368</v>
      </c>
      <c r="L749" s="571">
        <f>IFERROR(VLOOKUP(K749,REAJUSTE!A:T,20,FALSE),"")</f>
        <v>1.012</v>
      </c>
    </row>
    <row r="750" spans="1:12" x14ac:dyDescent="0.25">
      <c r="A750" s="141">
        <v>151503</v>
      </c>
      <c r="B750" s="141" t="s">
        <v>937</v>
      </c>
      <c r="C750" s="104" t="s">
        <v>8</v>
      </c>
      <c r="D750" s="575">
        <f t="shared" si="11"/>
        <v>17.55</v>
      </c>
      <c r="H750" s="105">
        <v>17.350000000000001</v>
      </c>
      <c r="K750" s="570" t="s">
        <v>5368</v>
      </c>
      <c r="L750" s="571">
        <f>IFERROR(VLOOKUP(K750,REAJUSTE!A:T,20,FALSE),"")</f>
        <v>1.012</v>
      </c>
    </row>
    <row r="751" spans="1:12" x14ac:dyDescent="0.25">
      <c r="A751" s="141">
        <v>151504</v>
      </c>
      <c r="B751" s="141" t="s">
        <v>938</v>
      </c>
      <c r="C751" s="104" t="s">
        <v>8</v>
      </c>
      <c r="D751" s="575">
        <f t="shared" si="11"/>
        <v>18.010000000000002</v>
      </c>
      <c r="H751" s="105">
        <v>17.8</v>
      </c>
      <c r="K751" s="570" t="s">
        <v>5368</v>
      </c>
      <c r="L751" s="571">
        <f>IFERROR(VLOOKUP(K751,REAJUSTE!A:T,20,FALSE),"")</f>
        <v>1.012</v>
      </c>
    </row>
    <row r="752" spans="1:12" x14ac:dyDescent="0.25">
      <c r="A752" s="141">
        <v>151506</v>
      </c>
      <c r="B752" s="141" t="s">
        <v>54</v>
      </c>
      <c r="C752" s="104" t="s">
        <v>8</v>
      </c>
      <c r="D752" s="575">
        <f t="shared" si="11"/>
        <v>240.45</v>
      </c>
      <c r="H752" s="105">
        <v>237.6</v>
      </c>
      <c r="K752" s="570" t="s">
        <v>5368</v>
      </c>
      <c r="L752" s="571">
        <f>IFERROR(VLOOKUP(K752,REAJUSTE!A:T,20,FALSE),"")</f>
        <v>1.012</v>
      </c>
    </row>
    <row r="753" spans="1:12" x14ac:dyDescent="0.25">
      <c r="A753" s="141">
        <v>151507</v>
      </c>
      <c r="B753" s="141" t="s">
        <v>939</v>
      </c>
      <c r="C753" s="104" t="s">
        <v>8</v>
      </c>
      <c r="D753" s="575">
        <f t="shared" si="11"/>
        <v>12.7</v>
      </c>
      <c r="H753" s="105">
        <v>12.55</v>
      </c>
      <c r="K753" s="570" t="s">
        <v>5368</v>
      </c>
      <c r="L753" s="571">
        <f>IFERROR(VLOOKUP(K753,REAJUSTE!A:T,20,FALSE),"")</f>
        <v>1.012</v>
      </c>
    </row>
    <row r="754" spans="1:12" ht="30" x14ac:dyDescent="0.25">
      <c r="A754" s="141">
        <v>151508</v>
      </c>
      <c r="B754" s="141" t="s">
        <v>940</v>
      </c>
      <c r="C754" s="104" t="s">
        <v>8</v>
      </c>
      <c r="D754" s="575">
        <f t="shared" si="11"/>
        <v>2.5499999999999998</v>
      </c>
      <c r="H754" s="105">
        <v>2.52</v>
      </c>
      <c r="K754" s="570" t="s">
        <v>5368</v>
      </c>
      <c r="L754" s="571">
        <f>IFERROR(VLOOKUP(K754,REAJUSTE!A:T,20,FALSE),"")</f>
        <v>1.012</v>
      </c>
    </row>
    <row r="755" spans="1:12" x14ac:dyDescent="0.25">
      <c r="A755" s="141">
        <v>151509</v>
      </c>
      <c r="B755" s="141" t="s">
        <v>941</v>
      </c>
      <c r="C755" s="104" t="s">
        <v>8</v>
      </c>
      <c r="D755" s="575">
        <f t="shared" si="11"/>
        <v>3.58</v>
      </c>
      <c r="H755" s="105">
        <v>3.54</v>
      </c>
      <c r="K755" s="570" t="s">
        <v>5368</v>
      </c>
      <c r="L755" s="571">
        <f>IFERROR(VLOOKUP(K755,REAJUSTE!A:T,20,FALSE),"")</f>
        <v>1.012</v>
      </c>
    </row>
    <row r="756" spans="1:12" ht="30" x14ac:dyDescent="0.25">
      <c r="A756" s="141">
        <v>151510</v>
      </c>
      <c r="B756" s="141" t="s">
        <v>942</v>
      </c>
      <c r="C756" s="104" t="s">
        <v>8</v>
      </c>
      <c r="D756" s="575">
        <f t="shared" si="11"/>
        <v>7.46</v>
      </c>
      <c r="H756" s="105">
        <v>7.38</v>
      </c>
      <c r="K756" s="570" t="s">
        <v>5368</v>
      </c>
      <c r="L756" s="571">
        <f>IFERROR(VLOOKUP(K756,REAJUSTE!A:T,20,FALSE),"")</f>
        <v>1.012</v>
      </c>
    </row>
    <row r="757" spans="1:12" x14ac:dyDescent="0.25">
      <c r="A757" s="141">
        <v>151511</v>
      </c>
      <c r="B757" s="141" t="s">
        <v>943</v>
      </c>
      <c r="C757" s="104" t="s">
        <v>8</v>
      </c>
      <c r="D757" s="575">
        <f t="shared" si="11"/>
        <v>28.25</v>
      </c>
      <c r="H757" s="105">
        <v>27.92</v>
      </c>
      <c r="K757" s="570" t="s">
        <v>5368</v>
      </c>
      <c r="L757" s="571">
        <f>IFERROR(VLOOKUP(K757,REAJUSTE!A:T,20,FALSE),"")</f>
        <v>1.012</v>
      </c>
    </row>
    <row r="758" spans="1:12" x14ac:dyDescent="0.25">
      <c r="A758" s="141">
        <v>151512</v>
      </c>
      <c r="B758" s="141" t="s">
        <v>944</v>
      </c>
      <c r="C758" s="104" t="s">
        <v>8</v>
      </c>
      <c r="D758" s="575">
        <f t="shared" si="11"/>
        <v>89.16</v>
      </c>
      <c r="H758" s="105">
        <v>88.11</v>
      </c>
      <c r="K758" s="570" t="s">
        <v>5368</v>
      </c>
      <c r="L758" s="571">
        <f>IFERROR(VLOOKUP(K758,REAJUSTE!A:T,20,FALSE),"")</f>
        <v>1.012</v>
      </c>
    </row>
    <row r="759" spans="1:12" x14ac:dyDescent="0.25">
      <c r="A759" s="141">
        <v>151513</v>
      </c>
      <c r="B759" s="141" t="s">
        <v>945</v>
      </c>
      <c r="C759" s="104" t="s">
        <v>8</v>
      </c>
      <c r="D759" s="575">
        <f t="shared" si="11"/>
        <v>29.7</v>
      </c>
      <c r="H759" s="105">
        <v>29.35</v>
      </c>
      <c r="K759" s="570" t="s">
        <v>5368</v>
      </c>
      <c r="L759" s="571">
        <f>IFERROR(VLOOKUP(K759,REAJUSTE!A:T,20,FALSE),"")</f>
        <v>1.012</v>
      </c>
    </row>
    <row r="760" spans="1:12" ht="30" x14ac:dyDescent="0.25">
      <c r="A760" s="140">
        <v>1516</v>
      </c>
      <c r="B760" s="140" t="s">
        <v>842</v>
      </c>
      <c r="C760" s="104"/>
      <c r="D760" s="575">
        <f t="shared" si="11"/>
        <v>0</v>
      </c>
      <c r="H760" s="105"/>
      <c r="K760" s="570" t="s">
        <v>5368</v>
      </c>
      <c r="L760" s="571">
        <f>IFERROR(VLOOKUP(K760,REAJUSTE!A:T,20,FALSE),"")</f>
        <v>1.012</v>
      </c>
    </row>
    <row r="761" spans="1:12" ht="30" x14ac:dyDescent="0.25">
      <c r="A761" s="141">
        <v>151601</v>
      </c>
      <c r="B761" s="141" t="s">
        <v>946</v>
      </c>
      <c r="C761" s="104" t="s">
        <v>7</v>
      </c>
      <c r="D761" s="575">
        <f t="shared" si="11"/>
        <v>12.73</v>
      </c>
      <c r="H761" s="105">
        <v>12.58</v>
      </c>
      <c r="K761" s="570" t="s">
        <v>5368</v>
      </c>
      <c r="L761" s="571">
        <f>IFERROR(VLOOKUP(K761,REAJUSTE!A:T,20,FALSE),"")</f>
        <v>1.012</v>
      </c>
    </row>
    <row r="762" spans="1:12" ht="30" x14ac:dyDescent="0.25">
      <c r="A762" s="141">
        <v>151602</v>
      </c>
      <c r="B762" s="141" t="s">
        <v>947</v>
      </c>
      <c r="C762" s="104" t="s">
        <v>7</v>
      </c>
      <c r="D762" s="575">
        <f t="shared" si="11"/>
        <v>19.04</v>
      </c>
      <c r="H762" s="105">
        <v>18.82</v>
      </c>
      <c r="K762" s="570" t="s">
        <v>5368</v>
      </c>
      <c r="L762" s="571">
        <f>IFERROR(VLOOKUP(K762,REAJUSTE!A:T,20,FALSE),"")</f>
        <v>1.012</v>
      </c>
    </row>
    <row r="763" spans="1:12" ht="30" x14ac:dyDescent="0.25">
      <c r="A763" s="141">
        <v>151603</v>
      </c>
      <c r="B763" s="141" t="s">
        <v>948</v>
      </c>
      <c r="C763" s="104" t="s">
        <v>7</v>
      </c>
      <c r="D763" s="575">
        <f t="shared" si="11"/>
        <v>28.69</v>
      </c>
      <c r="H763" s="105">
        <v>28.35</v>
      </c>
      <c r="K763" s="570" t="s">
        <v>5368</v>
      </c>
      <c r="L763" s="571">
        <f>IFERROR(VLOOKUP(K763,REAJUSTE!A:T,20,FALSE),"")</f>
        <v>1.012</v>
      </c>
    </row>
    <row r="764" spans="1:12" ht="30" x14ac:dyDescent="0.25">
      <c r="A764" s="141">
        <v>151604</v>
      </c>
      <c r="B764" s="141" t="s">
        <v>949</v>
      </c>
      <c r="C764" s="104" t="s">
        <v>7</v>
      </c>
      <c r="D764" s="575">
        <f t="shared" si="11"/>
        <v>24.12</v>
      </c>
      <c r="H764" s="105">
        <v>23.84</v>
      </c>
      <c r="K764" s="570" t="s">
        <v>5368</v>
      </c>
      <c r="L764" s="571">
        <f>IFERROR(VLOOKUP(K764,REAJUSTE!A:T,20,FALSE),"")</f>
        <v>1.012</v>
      </c>
    </row>
    <row r="765" spans="1:12" ht="30" x14ac:dyDescent="0.25">
      <c r="A765" s="141">
        <v>151605</v>
      </c>
      <c r="B765" s="141" t="s">
        <v>950</v>
      </c>
      <c r="C765" s="104" t="s">
        <v>7</v>
      </c>
      <c r="D765" s="575">
        <f t="shared" si="11"/>
        <v>36.729999999999997</v>
      </c>
      <c r="H765" s="105">
        <v>36.299999999999997</v>
      </c>
      <c r="K765" s="570" t="s">
        <v>5368</v>
      </c>
      <c r="L765" s="571">
        <f>IFERROR(VLOOKUP(K765,REAJUSTE!A:T,20,FALSE),"")</f>
        <v>1.012</v>
      </c>
    </row>
    <row r="766" spans="1:12" ht="30" x14ac:dyDescent="0.25">
      <c r="A766" s="141">
        <v>151606</v>
      </c>
      <c r="B766" s="141" t="s">
        <v>951</v>
      </c>
      <c r="C766" s="104" t="s">
        <v>7</v>
      </c>
      <c r="D766" s="575">
        <f t="shared" si="11"/>
        <v>53.41</v>
      </c>
      <c r="H766" s="105">
        <v>52.78</v>
      </c>
      <c r="K766" s="570" t="s">
        <v>5368</v>
      </c>
      <c r="L766" s="571">
        <f>IFERROR(VLOOKUP(K766,REAJUSTE!A:T,20,FALSE),"")</f>
        <v>1.012</v>
      </c>
    </row>
    <row r="767" spans="1:12" x14ac:dyDescent="0.25">
      <c r="A767" s="140">
        <v>1517</v>
      </c>
      <c r="B767" s="140" t="s">
        <v>952</v>
      </c>
      <c r="C767" s="104"/>
      <c r="D767" s="575">
        <f t="shared" si="11"/>
        <v>0</v>
      </c>
      <c r="H767" s="105"/>
      <c r="K767" s="570" t="s">
        <v>5368</v>
      </c>
      <c r="L767" s="571">
        <f>IFERROR(VLOOKUP(K767,REAJUSTE!A:T,20,FALSE),"")</f>
        <v>1.012</v>
      </c>
    </row>
    <row r="768" spans="1:12" ht="45" x14ac:dyDescent="0.25">
      <c r="A768" s="141">
        <v>151701</v>
      </c>
      <c r="B768" s="141" t="s">
        <v>953</v>
      </c>
      <c r="C768" s="104" t="s">
        <v>8</v>
      </c>
      <c r="D768" s="575">
        <f t="shared" si="11"/>
        <v>2197.14</v>
      </c>
      <c r="H768" s="142">
        <v>2171.09</v>
      </c>
      <c r="K768" s="570" t="s">
        <v>5368</v>
      </c>
      <c r="L768" s="571">
        <f>IFERROR(VLOOKUP(K768,REAJUSTE!A:T,20,FALSE),"")</f>
        <v>1.012</v>
      </c>
    </row>
    <row r="769" spans="1:12" ht="45" x14ac:dyDescent="0.25">
      <c r="A769" s="141">
        <v>151702</v>
      </c>
      <c r="B769" s="141" t="s">
        <v>954</v>
      </c>
      <c r="C769" s="104" t="s">
        <v>8</v>
      </c>
      <c r="D769" s="575">
        <f t="shared" si="11"/>
        <v>2999.21</v>
      </c>
      <c r="H769" s="142">
        <v>2963.65</v>
      </c>
      <c r="K769" s="570" t="s">
        <v>5368</v>
      </c>
      <c r="L769" s="571">
        <f>IFERROR(VLOOKUP(K769,REAJUSTE!A:T,20,FALSE),"")</f>
        <v>1.012</v>
      </c>
    </row>
    <row r="770" spans="1:12" ht="45" x14ac:dyDescent="0.25">
      <c r="A770" s="141">
        <v>151703</v>
      </c>
      <c r="B770" s="141" t="s">
        <v>955</v>
      </c>
      <c r="C770" s="104" t="s">
        <v>8</v>
      </c>
      <c r="D770" s="575">
        <f t="shared" si="11"/>
        <v>3255.03</v>
      </c>
      <c r="H770" s="142">
        <v>3216.44</v>
      </c>
      <c r="K770" s="570" t="s">
        <v>5368</v>
      </c>
      <c r="L770" s="571">
        <f>IFERROR(VLOOKUP(K770,REAJUSTE!A:T,20,FALSE),"")</f>
        <v>1.012</v>
      </c>
    </row>
    <row r="771" spans="1:12" ht="45" x14ac:dyDescent="0.25">
      <c r="A771" s="141">
        <v>151704</v>
      </c>
      <c r="B771" s="141" t="s">
        <v>956</v>
      </c>
      <c r="C771" s="104" t="s">
        <v>8</v>
      </c>
      <c r="D771" s="575">
        <f t="shared" si="11"/>
        <v>3694.9</v>
      </c>
      <c r="H771" s="142">
        <v>3651.09</v>
      </c>
      <c r="K771" s="570" t="s">
        <v>5368</v>
      </c>
      <c r="L771" s="571">
        <f>IFERROR(VLOOKUP(K771,REAJUSTE!A:T,20,FALSE),"")</f>
        <v>1.012</v>
      </c>
    </row>
    <row r="772" spans="1:12" ht="45" x14ac:dyDescent="0.25">
      <c r="A772" s="141">
        <v>151705</v>
      </c>
      <c r="B772" s="141" t="s">
        <v>957</v>
      </c>
      <c r="C772" s="104" t="s">
        <v>8</v>
      </c>
      <c r="D772" s="575">
        <f t="shared" si="11"/>
        <v>3949.92</v>
      </c>
      <c r="H772" s="142">
        <v>3903.09</v>
      </c>
      <c r="K772" s="570" t="s">
        <v>5368</v>
      </c>
      <c r="L772" s="571">
        <f>IFERROR(VLOOKUP(K772,REAJUSTE!A:T,20,FALSE),"")</f>
        <v>1.012</v>
      </c>
    </row>
    <row r="773" spans="1:12" ht="45" x14ac:dyDescent="0.25">
      <c r="A773" s="141">
        <v>151706</v>
      </c>
      <c r="B773" s="141" t="s">
        <v>5380</v>
      </c>
      <c r="C773" s="104" t="s">
        <v>8</v>
      </c>
      <c r="D773" s="575">
        <f t="shared" si="11"/>
        <v>6464.04</v>
      </c>
      <c r="H773" s="142">
        <v>6387.4</v>
      </c>
      <c r="K773" s="570" t="s">
        <v>5368</v>
      </c>
      <c r="L773" s="571">
        <f>IFERROR(VLOOKUP(K773,REAJUSTE!A:T,20,FALSE),"")</f>
        <v>1.012</v>
      </c>
    </row>
    <row r="774" spans="1:12" ht="60" x14ac:dyDescent="0.25">
      <c r="A774" s="141">
        <v>151707</v>
      </c>
      <c r="B774" s="141" t="s">
        <v>5381</v>
      </c>
      <c r="C774" s="104" t="s">
        <v>8</v>
      </c>
      <c r="D774" s="575">
        <f t="shared" si="11"/>
        <v>4946.6000000000004</v>
      </c>
      <c r="H774" s="142">
        <v>4887.95</v>
      </c>
      <c r="K774" s="570" t="s">
        <v>5368</v>
      </c>
      <c r="L774" s="571">
        <f>IFERROR(VLOOKUP(K774,REAJUSTE!A:T,20,FALSE),"")</f>
        <v>1.012</v>
      </c>
    </row>
    <row r="775" spans="1:12" ht="45" x14ac:dyDescent="0.25">
      <c r="A775" s="141">
        <v>151710</v>
      </c>
      <c r="B775" s="141" t="s">
        <v>958</v>
      </c>
      <c r="C775" s="104" t="s">
        <v>8</v>
      </c>
      <c r="D775" s="575">
        <f t="shared" si="11"/>
        <v>8213.08</v>
      </c>
      <c r="H775" s="142">
        <v>8115.7</v>
      </c>
      <c r="K775" s="570" t="s">
        <v>5368</v>
      </c>
      <c r="L775" s="571">
        <f>IFERROR(VLOOKUP(K775,REAJUSTE!A:T,20,FALSE),"")</f>
        <v>1.012</v>
      </c>
    </row>
    <row r="776" spans="1:12" ht="60" x14ac:dyDescent="0.25">
      <c r="A776" s="141">
        <v>151711</v>
      </c>
      <c r="B776" s="141" t="s">
        <v>959</v>
      </c>
      <c r="C776" s="104" t="s">
        <v>8</v>
      </c>
      <c r="D776" s="575">
        <f t="shared" si="11"/>
        <v>7039.32</v>
      </c>
      <c r="H776" s="142">
        <v>6955.85</v>
      </c>
      <c r="K776" s="570" t="s">
        <v>5368</v>
      </c>
      <c r="L776" s="571">
        <f>IFERROR(VLOOKUP(K776,REAJUSTE!A:T,20,FALSE),"")</f>
        <v>1.012</v>
      </c>
    </row>
    <row r="777" spans="1:12" ht="60" x14ac:dyDescent="0.25">
      <c r="A777" s="141">
        <v>151712</v>
      </c>
      <c r="B777" s="141" t="s">
        <v>960</v>
      </c>
      <c r="C777" s="104" t="s">
        <v>8</v>
      </c>
      <c r="D777" s="575">
        <f t="shared" si="11"/>
        <v>38338.370000000003</v>
      </c>
      <c r="H777" s="142">
        <v>37883.769999999997</v>
      </c>
      <c r="K777" s="570" t="s">
        <v>5368</v>
      </c>
      <c r="L777" s="571">
        <f>IFERROR(VLOOKUP(K777,REAJUSTE!A:T,20,FALSE),"")</f>
        <v>1.012</v>
      </c>
    </row>
    <row r="778" spans="1:12" ht="60" x14ac:dyDescent="0.25">
      <c r="A778" s="141">
        <v>151713</v>
      </c>
      <c r="B778" s="141" t="s">
        <v>961</v>
      </c>
      <c r="C778" s="104" t="s">
        <v>8</v>
      </c>
      <c r="D778" s="575">
        <f t="shared" si="11"/>
        <v>49738.53</v>
      </c>
      <c r="H778" s="142">
        <v>49148.75</v>
      </c>
      <c r="K778" s="570" t="s">
        <v>5368</v>
      </c>
      <c r="L778" s="571">
        <f>IFERROR(VLOOKUP(K778,REAJUSTE!A:T,20,FALSE),"")</f>
        <v>1.012</v>
      </c>
    </row>
    <row r="779" spans="1:12" ht="60" x14ac:dyDescent="0.25">
      <c r="A779" s="141">
        <v>151714</v>
      </c>
      <c r="B779" s="141" t="s">
        <v>962</v>
      </c>
      <c r="C779" s="104" t="s">
        <v>8</v>
      </c>
      <c r="D779" s="575">
        <f t="shared" si="11"/>
        <v>72854.27</v>
      </c>
      <c r="H779" s="142">
        <v>71990.39</v>
      </c>
      <c r="K779" s="570" t="s">
        <v>5368</v>
      </c>
      <c r="L779" s="571">
        <f>IFERROR(VLOOKUP(K779,REAJUSTE!A:T,20,FALSE),"")</f>
        <v>1.012</v>
      </c>
    </row>
    <row r="780" spans="1:12" ht="60" x14ac:dyDescent="0.25">
      <c r="A780" s="141">
        <v>151715</v>
      </c>
      <c r="B780" s="141" t="s">
        <v>963</v>
      </c>
      <c r="C780" s="104" t="s">
        <v>8</v>
      </c>
      <c r="D780" s="575">
        <f t="shared" si="11"/>
        <v>90616.320000000007</v>
      </c>
      <c r="H780" s="142">
        <v>89541.82</v>
      </c>
      <c r="K780" s="570" t="s">
        <v>5368</v>
      </c>
      <c r="L780" s="571">
        <f>IFERROR(VLOOKUP(K780,REAJUSTE!A:T,20,FALSE),"")</f>
        <v>1.012</v>
      </c>
    </row>
    <row r="781" spans="1:12" x14ac:dyDescent="0.25">
      <c r="A781" s="140">
        <v>1518</v>
      </c>
      <c r="B781" s="140" t="s">
        <v>964</v>
      </c>
      <c r="C781" s="104"/>
      <c r="D781" s="575">
        <f t="shared" si="11"/>
        <v>0</v>
      </c>
      <c r="H781" s="105"/>
      <c r="K781" s="570" t="s">
        <v>5368</v>
      </c>
      <c r="L781" s="571">
        <f>IFERROR(VLOOKUP(K781,REAJUSTE!A:T,20,FALSE),"")</f>
        <v>1.012</v>
      </c>
    </row>
    <row r="782" spans="1:12" ht="45" x14ac:dyDescent="0.25">
      <c r="A782" s="141">
        <v>151801</v>
      </c>
      <c r="B782" s="141" t="s">
        <v>965</v>
      </c>
      <c r="C782" s="104" t="s">
        <v>8</v>
      </c>
      <c r="D782" s="575">
        <f t="shared" si="11"/>
        <v>214.43</v>
      </c>
      <c r="H782" s="105">
        <v>211.89</v>
      </c>
      <c r="K782" s="570" t="s">
        <v>5368</v>
      </c>
      <c r="L782" s="571">
        <f>IFERROR(VLOOKUP(K782,REAJUSTE!A:T,20,FALSE),"")</f>
        <v>1.012</v>
      </c>
    </row>
    <row r="783" spans="1:12" ht="45" x14ac:dyDescent="0.25">
      <c r="A783" s="141">
        <v>151802</v>
      </c>
      <c r="B783" s="141" t="s">
        <v>966</v>
      </c>
      <c r="C783" s="104" t="s">
        <v>8</v>
      </c>
      <c r="D783" s="575">
        <f t="shared" si="11"/>
        <v>190.32</v>
      </c>
      <c r="H783" s="105">
        <v>188.07</v>
      </c>
      <c r="K783" s="570" t="s">
        <v>5368</v>
      </c>
      <c r="L783" s="571">
        <f>IFERROR(VLOOKUP(K783,REAJUSTE!A:T,20,FALSE),"")</f>
        <v>1.012</v>
      </c>
    </row>
    <row r="784" spans="1:12" ht="45" x14ac:dyDescent="0.25">
      <c r="A784" s="141">
        <v>151803</v>
      </c>
      <c r="B784" s="141" t="s">
        <v>967</v>
      </c>
      <c r="C784" s="104" t="s">
        <v>8</v>
      </c>
      <c r="D784" s="575">
        <f t="shared" ref="D784:D847" si="12">TRUNC(H784*L784,2)</f>
        <v>217.55</v>
      </c>
      <c r="H784" s="105">
        <v>214.98</v>
      </c>
      <c r="K784" s="570" t="s">
        <v>5368</v>
      </c>
      <c r="L784" s="571">
        <f>IFERROR(VLOOKUP(K784,REAJUSTE!A:T,20,FALSE),"")</f>
        <v>1.012</v>
      </c>
    </row>
    <row r="785" spans="1:12" ht="60" x14ac:dyDescent="0.25">
      <c r="A785" s="141">
        <v>151805</v>
      </c>
      <c r="B785" s="141" t="s">
        <v>968</v>
      </c>
      <c r="C785" s="104" t="s">
        <v>8</v>
      </c>
      <c r="D785" s="575">
        <f t="shared" si="12"/>
        <v>554.89</v>
      </c>
      <c r="H785" s="105">
        <v>548.32000000000005</v>
      </c>
      <c r="K785" s="570" t="s">
        <v>5368</v>
      </c>
      <c r="L785" s="571">
        <f>IFERROR(VLOOKUP(K785,REAJUSTE!A:T,20,FALSE),"")</f>
        <v>1.012</v>
      </c>
    </row>
    <row r="786" spans="1:12" ht="60" x14ac:dyDescent="0.25">
      <c r="A786" s="141">
        <v>151806</v>
      </c>
      <c r="B786" s="141" t="s">
        <v>969</v>
      </c>
      <c r="C786" s="104" t="s">
        <v>8</v>
      </c>
      <c r="D786" s="575">
        <f t="shared" si="12"/>
        <v>318.45</v>
      </c>
      <c r="H786" s="105">
        <v>314.68</v>
      </c>
      <c r="K786" s="570" t="s">
        <v>5368</v>
      </c>
      <c r="L786" s="571">
        <f>IFERROR(VLOOKUP(K786,REAJUSTE!A:T,20,FALSE),"")</f>
        <v>1.012</v>
      </c>
    </row>
    <row r="787" spans="1:12" ht="60" x14ac:dyDescent="0.25">
      <c r="A787" s="141">
        <v>151807</v>
      </c>
      <c r="B787" s="141" t="s">
        <v>970</v>
      </c>
      <c r="C787" s="104" t="s">
        <v>8</v>
      </c>
      <c r="D787" s="575">
        <f t="shared" si="12"/>
        <v>252.64</v>
      </c>
      <c r="H787" s="105">
        <v>249.65</v>
      </c>
      <c r="K787" s="570" t="s">
        <v>5368</v>
      </c>
      <c r="L787" s="571">
        <f>IFERROR(VLOOKUP(K787,REAJUSTE!A:T,20,FALSE),"")</f>
        <v>1.012</v>
      </c>
    </row>
    <row r="788" spans="1:12" ht="60" x14ac:dyDescent="0.25">
      <c r="A788" s="141">
        <v>151809</v>
      </c>
      <c r="B788" s="141" t="s">
        <v>971</v>
      </c>
      <c r="C788" s="104" t="s">
        <v>8</v>
      </c>
      <c r="D788" s="575">
        <f t="shared" si="12"/>
        <v>193.04</v>
      </c>
      <c r="H788" s="105">
        <v>190.76</v>
      </c>
      <c r="K788" s="570" t="s">
        <v>5368</v>
      </c>
      <c r="L788" s="571">
        <f>IFERROR(VLOOKUP(K788,REAJUSTE!A:T,20,FALSE),"")</f>
        <v>1.012</v>
      </c>
    </row>
    <row r="789" spans="1:12" ht="60" x14ac:dyDescent="0.25">
      <c r="A789" s="141">
        <v>151810</v>
      </c>
      <c r="B789" s="141" t="s">
        <v>972</v>
      </c>
      <c r="C789" s="104" t="s">
        <v>8</v>
      </c>
      <c r="D789" s="575">
        <f t="shared" si="12"/>
        <v>365.27</v>
      </c>
      <c r="H789" s="105">
        <v>360.94</v>
      </c>
      <c r="K789" s="570" t="s">
        <v>5368</v>
      </c>
      <c r="L789" s="571">
        <f>IFERROR(VLOOKUP(K789,REAJUSTE!A:T,20,FALSE),"")</f>
        <v>1.012</v>
      </c>
    </row>
    <row r="790" spans="1:12" ht="60" x14ac:dyDescent="0.25">
      <c r="A790" s="141">
        <v>151811</v>
      </c>
      <c r="B790" s="141" t="s">
        <v>973</v>
      </c>
      <c r="C790" s="104" t="s">
        <v>8</v>
      </c>
      <c r="D790" s="575">
        <f t="shared" si="12"/>
        <v>229.04</v>
      </c>
      <c r="H790" s="105">
        <v>226.33</v>
      </c>
      <c r="K790" s="570" t="s">
        <v>5368</v>
      </c>
      <c r="L790" s="571">
        <f>IFERROR(VLOOKUP(K790,REAJUSTE!A:T,20,FALSE),"")</f>
        <v>1.012</v>
      </c>
    </row>
    <row r="791" spans="1:12" ht="75" x14ac:dyDescent="0.25">
      <c r="A791" s="141">
        <v>151812</v>
      </c>
      <c r="B791" s="141" t="s">
        <v>974</v>
      </c>
      <c r="C791" s="104" t="s">
        <v>8</v>
      </c>
      <c r="D791" s="575">
        <f t="shared" si="12"/>
        <v>253.8</v>
      </c>
      <c r="H791" s="105">
        <v>250.8</v>
      </c>
      <c r="K791" s="570" t="s">
        <v>5368</v>
      </c>
      <c r="L791" s="571">
        <f>IFERROR(VLOOKUP(K791,REAJUSTE!A:T,20,FALSE),"")</f>
        <v>1.012</v>
      </c>
    </row>
    <row r="792" spans="1:12" ht="45" x14ac:dyDescent="0.25">
      <c r="A792" s="141">
        <v>151813</v>
      </c>
      <c r="B792" s="141" t="s">
        <v>975</v>
      </c>
      <c r="C792" s="104" t="s">
        <v>8</v>
      </c>
      <c r="D792" s="575">
        <f t="shared" si="12"/>
        <v>196.62</v>
      </c>
      <c r="H792" s="105">
        <v>194.29</v>
      </c>
      <c r="K792" s="570" t="s">
        <v>5368</v>
      </c>
      <c r="L792" s="571">
        <f>IFERROR(VLOOKUP(K792,REAJUSTE!A:T,20,FALSE),"")</f>
        <v>1.012</v>
      </c>
    </row>
    <row r="793" spans="1:12" ht="45" x14ac:dyDescent="0.25">
      <c r="A793" s="141">
        <v>151814</v>
      </c>
      <c r="B793" s="141" t="s">
        <v>976</v>
      </c>
      <c r="C793" s="104" t="s">
        <v>8</v>
      </c>
      <c r="D793" s="575">
        <f t="shared" si="12"/>
        <v>317.7</v>
      </c>
      <c r="H793" s="105">
        <v>313.94</v>
      </c>
      <c r="K793" s="570" t="s">
        <v>5368</v>
      </c>
      <c r="L793" s="571">
        <f>IFERROR(VLOOKUP(K793,REAJUSTE!A:T,20,FALSE),"")</f>
        <v>1.012</v>
      </c>
    </row>
    <row r="794" spans="1:12" ht="60" x14ac:dyDescent="0.25">
      <c r="A794" s="141">
        <v>151815</v>
      </c>
      <c r="B794" s="141" t="s">
        <v>977</v>
      </c>
      <c r="C794" s="104" t="s">
        <v>8</v>
      </c>
      <c r="D794" s="575">
        <f t="shared" si="12"/>
        <v>156.26</v>
      </c>
      <c r="H794" s="105">
        <v>154.41</v>
      </c>
      <c r="K794" s="570" t="s">
        <v>5368</v>
      </c>
      <c r="L794" s="571">
        <f>IFERROR(VLOOKUP(K794,REAJUSTE!A:T,20,FALSE),"")</f>
        <v>1.012</v>
      </c>
    </row>
    <row r="795" spans="1:12" ht="60" x14ac:dyDescent="0.25">
      <c r="A795" s="141">
        <v>151816</v>
      </c>
      <c r="B795" s="141" t="s">
        <v>978</v>
      </c>
      <c r="C795" s="104" t="s">
        <v>8</v>
      </c>
      <c r="D795" s="575">
        <f t="shared" si="12"/>
        <v>274.68</v>
      </c>
      <c r="H795" s="105">
        <v>271.43</v>
      </c>
      <c r="K795" s="570" t="s">
        <v>5368</v>
      </c>
      <c r="L795" s="571">
        <f>IFERROR(VLOOKUP(K795,REAJUSTE!A:T,20,FALSE),"")</f>
        <v>1.012</v>
      </c>
    </row>
    <row r="796" spans="1:12" ht="60" x14ac:dyDescent="0.25">
      <c r="A796" s="141">
        <v>151817</v>
      </c>
      <c r="B796" s="141" t="s">
        <v>979</v>
      </c>
      <c r="C796" s="104" t="s">
        <v>8</v>
      </c>
      <c r="D796" s="575">
        <f t="shared" si="12"/>
        <v>255.84</v>
      </c>
      <c r="H796" s="105">
        <v>252.81</v>
      </c>
      <c r="K796" s="570" t="s">
        <v>5368</v>
      </c>
      <c r="L796" s="571">
        <f>IFERROR(VLOOKUP(K796,REAJUSTE!A:T,20,FALSE),"")</f>
        <v>1.012</v>
      </c>
    </row>
    <row r="797" spans="1:12" ht="45" x14ac:dyDescent="0.25">
      <c r="A797" s="141">
        <v>151819</v>
      </c>
      <c r="B797" s="141" t="s">
        <v>980</v>
      </c>
      <c r="C797" s="104" t="s">
        <v>8</v>
      </c>
      <c r="D797" s="575">
        <f t="shared" si="12"/>
        <v>105.81</v>
      </c>
      <c r="H797" s="105">
        <v>104.56</v>
      </c>
      <c r="K797" s="570" t="s">
        <v>5368</v>
      </c>
      <c r="L797" s="571">
        <f>IFERROR(VLOOKUP(K797,REAJUSTE!A:T,20,FALSE),"")</f>
        <v>1.012</v>
      </c>
    </row>
    <row r="798" spans="1:12" ht="60" x14ac:dyDescent="0.25">
      <c r="A798" s="141">
        <v>151820</v>
      </c>
      <c r="B798" s="141" t="s">
        <v>981</v>
      </c>
      <c r="C798" s="104" t="s">
        <v>8</v>
      </c>
      <c r="D798" s="575">
        <f t="shared" si="12"/>
        <v>183.14</v>
      </c>
      <c r="H798" s="105">
        <v>180.97</v>
      </c>
      <c r="K798" s="570" t="s">
        <v>5368</v>
      </c>
      <c r="L798" s="571">
        <f>IFERROR(VLOOKUP(K798,REAJUSTE!A:T,20,FALSE),"")</f>
        <v>1.012</v>
      </c>
    </row>
    <row r="799" spans="1:12" ht="30" x14ac:dyDescent="0.25">
      <c r="A799" s="140">
        <v>1519</v>
      </c>
      <c r="B799" s="140" t="s">
        <v>982</v>
      </c>
      <c r="C799" s="104"/>
      <c r="D799" s="575">
        <f t="shared" si="12"/>
        <v>0</v>
      </c>
      <c r="H799" s="105"/>
      <c r="K799" s="570" t="s">
        <v>5368</v>
      </c>
      <c r="L799" s="571">
        <f>IFERROR(VLOOKUP(K799,REAJUSTE!A:T,20,FALSE),"")</f>
        <v>1.012</v>
      </c>
    </row>
    <row r="800" spans="1:12" ht="75" x14ac:dyDescent="0.25">
      <c r="A800" s="141">
        <v>151901</v>
      </c>
      <c r="B800" s="141" t="s">
        <v>983</v>
      </c>
      <c r="C800" s="104" t="s">
        <v>8</v>
      </c>
      <c r="D800" s="575">
        <f t="shared" si="12"/>
        <v>518.89</v>
      </c>
      <c r="H800" s="105">
        <v>512.74</v>
      </c>
      <c r="K800" s="570" t="s">
        <v>5368</v>
      </c>
      <c r="L800" s="571">
        <f>IFERROR(VLOOKUP(K800,REAJUSTE!A:T,20,FALSE),"")</f>
        <v>1.012</v>
      </c>
    </row>
    <row r="801" spans="1:12" ht="75" x14ac:dyDescent="0.25">
      <c r="A801" s="141">
        <v>151902</v>
      </c>
      <c r="B801" s="141" t="s">
        <v>984</v>
      </c>
      <c r="C801" s="104" t="s">
        <v>8</v>
      </c>
      <c r="D801" s="575">
        <f t="shared" si="12"/>
        <v>581.38</v>
      </c>
      <c r="H801" s="105">
        <v>574.49</v>
      </c>
      <c r="K801" s="570" t="s">
        <v>5368</v>
      </c>
      <c r="L801" s="571">
        <f>IFERROR(VLOOKUP(K801,REAJUSTE!A:T,20,FALSE),"")</f>
        <v>1.012</v>
      </c>
    </row>
    <row r="802" spans="1:12" ht="75" x14ac:dyDescent="0.25">
      <c r="A802" s="141">
        <v>151903</v>
      </c>
      <c r="B802" s="141" t="s">
        <v>985</v>
      </c>
      <c r="C802" s="104" t="s">
        <v>8</v>
      </c>
      <c r="D802" s="575">
        <f t="shared" si="12"/>
        <v>694.82</v>
      </c>
      <c r="H802" s="105">
        <v>686.59</v>
      </c>
      <c r="K802" s="570" t="s">
        <v>5368</v>
      </c>
      <c r="L802" s="571">
        <f>IFERROR(VLOOKUP(K802,REAJUSTE!A:T,20,FALSE),"")</f>
        <v>1.012</v>
      </c>
    </row>
    <row r="803" spans="1:12" ht="75" x14ac:dyDescent="0.25">
      <c r="A803" s="141">
        <v>151904</v>
      </c>
      <c r="B803" s="141" t="s">
        <v>986</v>
      </c>
      <c r="C803" s="104" t="s">
        <v>8</v>
      </c>
      <c r="D803" s="575">
        <f t="shared" si="12"/>
        <v>834.58</v>
      </c>
      <c r="H803" s="105">
        <v>824.69</v>
      </c>
      <c r="K803" s="570" t="s">
        <v>5368</v>
      </c>
      <c r="L803" s="571">
        <f>IFERROR(VLOOKUP(K803,REAJUSTE!A:T,20,FALSE),"")</f>
        <v>1.012</v>
      </c>
    </row>
    <row r="804" spans="1:12" ht="60" x14ac:dyDescent="0.25">
      <c r="A804" s="141">
        <v>151905</v>
      </c>
      <c r="B804" s="141" t="s">
        <v>987</v>
      </c>
      <c r="C804" s="104" t="s">
        <v>8</v>
      </c>
      <c r="D804" s="575">
        <f t="shared" si="12"/>
        <v>1181.3900000000001</v>
      </c>
      <c r="H804" s="142">
        <v>1167.3900000000001</v>
      </c>
      <c r="K804" s="570" t="s">
        <v>5368</v>
      </c>
      <c r="L804" s="571">
        <f>IFERROR(VLOOKUP(K804,REAJUSTE!A:T,20,FALSE),"")</f>
        <v>1.012</v>
      </c>
    </row>
    <row r="805" spans="1:12" x14ac:dyDescent="0.25">
      <c r="A805" s="140">
        <v>1520</v>
      </c>
      <c r="B805" s="140" t="s">
        <v>988</v>
      </c>
      <c r="C805" s="104"/>
      <c r="D805" s="575">
        <f t="shared" si="12"/>
        <v>0</v>
      </c>
      <c r="H805" s="105"/>
      <c r="K805" s="570" t="s">
        <v>5368</v>
      </c>
      <c r="L805" s="571">
        <f>IFERROR(VLOOKUP(K805,REAJUSTE!A:T,20,FALSE),"")</f>
        <v>1.012</v>
      </c>
    </row>
    <row r="806" spans="1:12" ht="30" x14ac:dyDescent="0.25">
      <c r="A806" s="141">
        <v>152001</v>
      </c>
      <c r="B806" s="141" t="s">
        <v>17854</v>
      </c>
      <c r="C806" s="104" t="s">
        <v>8</v>
      </c>
      <c r="D806" s="575">
        <f t="shared" si="12"/>
        <v>13.04</v>
      </c>
      <c r="H806" s="105">
        <v>12.89</v>
      </c>
      <c r="K806" s="570" t="s">
        <v>5368</v>
      </c>
      <c r="L806" s="571">
        <f>IFERROR(VLOOKUP(K806,REAJUSTE!A:T,20,FALSE),"")</f>
        <v>1.012</v>
      </c>
    </row>
    <row r="807" spans="1:12" ht="30" x14ac:dyDescent="0.25">
      <c r="A807" s="141">
        <v>152002</v>
      </c>
      <c r="B807" s="141" t="s">
        <v>17855</v>
      </c>
      <c r="C807" s="104" t="s">
        <v>8</v>
      </c>
      <c r="D807" s="575">
        <f t="shared" si="12"/>
        <v>13.14</v>
      </c>
      <c r="H807" s="105">
        <v>12.99</v>
      </c>
      <c r="K807" s="570" t="s">
        <v>5368</v>
      </c>
      <c r="L807" s="571">
        <f>IFERROR(VLOOKUP(K807,REAJUSTE!A:T,20,FALSE),"")</f>
        <v>1.012</v>
      </c>
    </row>
    <row r="808" spans="1:12" ht="30" x14ac:dyDescent="0.25">
      <c r="A808" s="141">
        <v>152003</v>
      </c>
      <c r="B808" s="141" t="s">
        <v>17856</v>
      </c>
      <c r="C808" s="104" t="s">
        <v>8</v>
      </c>
      <c r="D808" s="575">
        <f t="shared" si="12"/>
        <v>15.4</v>
      </c>
      <c r="H808" s="105">
        <v>15.22</v>
      </c>
      <c r="K808" s="570" t="s">
        <v>5368</v>
      </c>
      <c r="L808" s="571">
        <f>IFERROR(VLOOKUP(K808,REAJUSTE!A:T,20,FALSE),"")</f>
        <v>1.012</v>
      </c>
    </row>
    <row r="809" spans="1:12" ht="30" x14ac:dyDescent="0.25">
      <c r="A809" s="141">
        <v>152004</v>
      </c>
      <c r="B809" s="141" t="s">
        <v>17857</v>
      </c>
      <c r="C809" s="104" t="s">
        <v>8</v>
      </c>
      <c r="D809" s="575">
        <f t="shared" si="12"/>
        <v>15.91</v>
      </c>
      <c r="H809" s="105">
        <v>15.73</v>
      </c>
      <c r="K809" s="570" t="s">
        <v>5368</v>
      </c>
      <c r="L809" s="571">
        <f>IFERROR(VLOOKUP(K809,REAJUSTE!A:T,20,FALSE),"")</f>
        <v>1.012</v>
      </c>
    </row>
    <row r="810" spans="1:12" ht="30" x14ac:dyDescent="0.25">
      <c r="A810" s="141">
        <v>152005</v>
      </c>
      <c r="B810" s="141" t="s">
        <v>17858</v>
      </c>
      <c r="C810" s="104" t="s">
        <v>8</v>
      </c>
      <c r="D810" s="575">
        <f t="shared" si="12"/>
        <v>19.29</v>
      </c>
      <c r="H810" s="105">
        <v>19.07</v>
      </c>
      <c r="K810" s="570" t="s">
        <v>5368</v>
      </c>
      <c r="L810" s="571">
        <f>IFERROR(VLOOKUP(K810,REAJUSTE!A:T,20,FALSE),"")</f>
        <v>1.012</v>
      </c>
    </row>
    <row r="811" spans="1:12" ht="30" x14ac:dyDescent="0.25">
      <c r="A811" s="141">
        <v>152006</v>
      </c>
      <c r="B811" s="141" t="s">
        <v>17859</v>
      </c>
      <c r="C811" s="104" t="s">
        <v>8</v>
      </c>
      <c r="D811" s="575">
        <f t="shared" si="12"/>
        <v>20.36</v>
      </c>
      <c r="H811" s="105">
        <v>20.12</v>
      </c>
      <c r="K811" s="570" t="s">
        <v>5368</v>
      </c>
      <c r="L811" s="571">
        <f>IFERROR(VLOOKUP(K811,REAJUSTE!A:T,20,FALSE),"")</f>
        <v>1.012</v>
      </c>
    </row>
    <row r="812" spans="1:12" ht="30" x14ac:dyDescent="0.25">
      <c r="A812" s="141">
        <v>152007</v>
      </c>
      <c r="B812" s="141" t="s">
        <v>17860</v>
      </c>
      <c r="C812" s="104" t="s">
        <v>8</v>
      </c>
      <c r="D812" s="575">
        <f t="shared" si="12"/>
        <v>26.62</v>
      </c>
      <c r="H812" s="105">
        <v>26.31</v>
      </c>
      <c r="K812" s="570" t="s">
        <v>5368</v>
      </c>
      <c r="L812" s="571">
        <f>IFERROR(VLOOKUP(K812,REAJUSTE!A:T,20,FALSE),"")</f>
        <v>1.012</v>
      </c>
    </row>
    <row r="813" spans="1:12" ht="30" x14ac:dyDescent="0.25">
      <c r="A813" s="141">
        <v>152010</v>
      </c>
      <c r="B813" s="141" t="s">
        <v>17861</v>
      </c>
      <c r="C813" s="104" t="s">
        <v>8</v>
      </c>
      <c r="D813" s="575">
        <f t="shared" si="12"/>
        <v>26.99</v>
      </c>
      <c r="H813" s="105">
        <v>26.67</v>
      </c>
      <c r="K813" s="570" t="s">
        <v>5368</v>
      </c>
      <c r="L813" s="571">
        <f>IFERROR(VLOOKUP(K813,REAJUSTE!A:T,20,FALSE),"")</f>
        <v>1.012</v>
      </c>
    </row>
    <row r="814" spans="1:12" ht="30" x14ac:dyDescent="0.25">
      <c r="A814" s="141">
        <v>152011</v>
      </c>
      <c r="B814" s="141" t="s">
        <v>17862</v>
      </c>
      <c r="C814" s="104" t="s">
        <v>8</v>
      </c>
      <c r="D814" s="575">
        <f t="shared" si="12"/>
        <v>36.35</v>
      </c>
      <c r="H814" s="105">
        <v>35.92</v>
      </c>
      <c r="K814" s="570" t="s">
        <v>5368</v>
      </c>
      <c r="L814" s="571">
        <f>IFERROR(VLOOKUP(K814,REAJUSTE!A:T,20,FALSE),"")</f>
        <v>1.012</v>
      </c>
    </row>
    <row r="815" spans="1:12" ht="30" x14ac:dyDescent="0.25">
      <c r="A815" s="141">
        <v>152012</v>
      </c>
      <c r="B815" s="141" t="s">
        <v>17863</v>
      </c>
      <c r="C815" s="104" t="s">
        <v>8</v>
      </c>
      <c r="D815" s="575">
        <f t="shared" si="12"/>
        <v>42.35</v>
      </c>
      <c r="H815" s="105">
        <v>41.85</v>
      </c>
      <c r="K815" s="570" t="s">
        <v>5368</v>
      </c>
      <c r="L815" s="571">
        <f>IFERROR(VLOOKUP(K815,REAJUSTE!A:T,20,FALSE),"")</f>
        <v>1.012</v>
      </c>
    </row>
    <row r="816" spans="1:12" ht="30" x14ac:dyDescent="0.25">
      <c r="A816" s="141">
        <v>152013</v>
      </c>
      <c r="B816" s="141" t="s">
        <v>17864</v>
      </c>
      <c r="C816" s="104" t="s">
        <v>8</v>
      </c>
      <c r="D816" s="575">
        <f t="shared" si="12"/>
        <v>47.63</v>
      </c>
      <c r="H816" s="105">
        <v>47.07</v>
      </c>
      <c r="K816" s="570" t="s">
        <v>5368</v>
      </c>
      <c r="L816" s="571">
        <f>IFERROR(VLOOKUP(K816,REAJUSTE!A:T,20,FALSE),"")</f>
        <v>1.012</v>
      </c>
    </row>
    <row r="817" spans="1:12" ht="30" x14ac:dyDescent="0.25">
      <c r="A817" s="141">
        <v>152014</v>
      </c>
      <c r="B817" s="141" t="s">
        <v>17865</v>
      </c>
      <c r="C817" s="104" t="s">
        <v>8</v>
      </c>
      <c r="D817" s="575">
        <f t="shared" si="12"/>
        <v>57.35</v>
      </c>
      <c r="H817" s="105">
        <v>56.67</v>
      </c>
      <c r="K817" s="570" t="s">
        <v>5368</v>
      </c>
      <c r="L817" s="571">
        <f>IFERROR(VLOOKUP(K817,REAJUSTE!A:T,20,FALSE),"")</f>
        <v>1.012</v>
      </c>
    </row>
    <row r="818" spans="1:12" ht="30" x14ac:dyDescent="0.25">
      <c r="A818" s="141">
        <v>152015</v>
      </c>
      <c r="B818" s="141" t="s">
        <v>17866</v>
      </c>
      <c r="C818" s="104" t="s">
        <v>8</v>
      </c>
      <c r="D818" s="575">
        <f t="shared" si="12"/>
        <v>62.57</v>
      </c>
      <c r="H818" s="105">
        <v>61.83</v>
      </c>
      <c r="K818" s="570" t="s">
        <v>5368</v>
      </c>
      <c r="L818" s="571">
        <f>IFERROR(VLOOKUP(K818,REAJUSTE!A:T,20,FALSE),"")</f>
        <v>1.012</v>
      </c>
    </row>
    <row r="819" spans="1:12" ht="30" x14ac:dyDescent="0.25">
      <c r="A819" s="141">
        <v>152016</v>
      </c>
      <c r="B819" s="141" t="s">
        <v>17867</v>
      </c>
      <c r="C819" s="104" t="s">
        <v>8</v>
      </c>
      <c r="D819" s="575">
        <f t="shared" si="12"/>
        <v>63.95</v>
      </c>
      <c r="H819" s="105">
        <v>63.2</v>
      </c>
      <c r="K819" s="570" t="s">
        <v>5368</v>
      </c>
      <c r="L819" s="571">
        <f>IFERROR(VLOOKUP(K819,REAJUSTE!A:T,20,FALSE),"")</f>
        <v>1.012</v>
      </c>
    </row>
    <row r="820" spans="1:12" ht="30" x14ac:dyDescent="0.25">
      <c r="A820" s="141">
        <v>152025</v>
      </c>
      <c r="B820" s="141" t="s">
        <v>17868</v>
      </c>
      <c r="C820" s="104" t="s">
        <v>8</v>
      </c>
      <c r="D820" s="575">
        <f t="shared" si="12"/>
        <v>224.92</v>
      </c>
      <c r="H820" s="105">
        <v>222.26</v>
      </c>
      <c r="K820" s="570" t="s">
        <v>5368</v>
      </c>
      <c r="L820" s="571">
        <f>IFERROR(VLOOKUP(K820,REAJUSTE!A:T,20,FALSE),"")</f>
        <v>1.012</v>
      </c>
    </row>
    <row r="821" spans="1:12" ht="30" x14ac:dyDescent="0.25">
      <c r="A821" s="141">
        <v>152026</v>
      </c>
      <c r="B821" s="141" t="s">
        <v>17869</v>
      </c>
      <c r="C821" s="104" t="s">
        <v>8</v>
      </c>
      <c r="D821" s="575">
        <f t="shared" si="12"/>
        <v>248.18</v>
      </c>
      <c r="H821" s="105">
        <v>245.24</v>
      </c>
      <c r="K821" s="570" t="s">
        <v>5368</v>
      </c>
      <c r="L821" s="571">
        <f>IFERROR(VLOOKUP(K821,REAJUSTE!A:T,20,FALSE),"")</f>
        <v>1.012</v>
      </c>
    </row>
    <row r="822" spans="1:12" ht="30" x14ac:dyDescent="0.25">
      <c r="A822" s="141">
        <v>152027</v>
      </c>
      <c r="B822" s="141" t="s">
        <v>17870</v>
      </c>
      <c r="C822" s="104" t="s">
        <v>8</v>
      </c>
      <c r="D822" s="575">
        <f t="shared" si="12"/>
        <v>332.36</v>
      </c>
      <c r="H822" s="105">
        <v>328.42</v>
      </c>
      <c r="K822" s="570" t="s">
        <v>5368</v>
      </c>
      <c r="L822" s="571">
        <f>IFERROR(VLOOKUP(K822,REAJUSTE!A:T,20,FALSE),"")</f>
        <v>1.012</v>
      </c>
    </row>
    <row r="823" spans="1:12" ht="30" x14ac:dyDescent="0.25">
      <c r="A823" s="141">
        <v>152030</v>
      </c>
      <c r="B823" s="141" t="s">
        <v>17871</v>
      </c>
      <c r="C823" s="104" t="s">
        <v>8</v>
      </c>
      <c r="D823" s="575">
        <f t="shared" si="12"/>
        <v>14.63</v>
      </c>
      <c r="H823" s="105">
        <v>14.46</v>
      </c>
      <c r="K823" s="570" t="s">
        <v>5368</v>
      </c>
      <c r="L823" s="571">
        <f>IFERROR(VLOOKUP(K823,REAJUSTE!A:T,20,FALSE),"")</f>
        <v>1.012</v>
      </c>
    </row>
    <row r="824" spans="1:12" ht="30" x14ac:dyDescent="0.25">
      <c r="A824" s="141">
        <v>152031</v>
      </c>
      <c r="B824" s="141" t="s">
        <v>17872</v>
      </c>
      <c r="C824" s="104" t="s">
        <v>8</v>
      </c>
      <c r="D824" s="575">
        <f t="shared" si="12"/>
        <v>19.86</v>
      </c>
      <c r="H824" s="105">
        <v>19.63</v>
      </c>
      <c r="K824" s="570" t="s">
        <v>5368</v>
      </c>
      <c r="L824" s="571">
        <f>IFERROR(VLOOKUP(K824,REAJUSTE!A:T,20,FALSE),"")</f>
        <v>1.012</v>
      </c>
    </row>
    <row r="825" spans="1:12" x14ac:dyDescent="0.25">
      <c r="A825" s="141">
        <v>152034</v>
      </c>
      <c r="B825" s="141" t="s">
        <v>17873</v>
      </c>
      <c r="C825" s="104" t="s">
        <v>8</v>
      </c>
      <c r="D825" s="575">
        <f t="shared" si="12"/>
        <v>16.14</v>
      </c>
      <c r="H825" s="105">
        <v>15.95</v>
      </c>
      <c r="K825" s="570" t="s">
        <v>5368</v>
      </c>
      <c r="L825" s="571">
        <f>IFERROR(VLOOKUP(K825,REAJUSTE!A:T,20,FALSE),"")</f>
        <v>1.012</v>
      </c>
    </row>
    <row r="826" spans="1:12" x14ac:dyDescent="0.25">
      <c r="A826" s="141">
        <v>152035</v>
      </c>
      <c r="B826" s="141" t="s">
        <v>17874</v>
      </c>
      <c r="C826" s="104" t="s">
        <v>8</v>
      </c>
      <c r="D826" s="575">
        <f t="shared" si="12"/>
        <v>16.47</v>
      </c>
      <c r="H826" s="105">
        <v>16.28</v>
      </c>
      <c r="K826" s="570" t="s">
        <v>5368</v>
      </c>
      <c r="L826" s="571">
        <f>IFERROR(VLOOKUP(K826,REAJUSTE!A:T,20,FALSE),"")</f>
        <v>1.012</v>
      </c>
    </row>
    <row r="827" spans="1:12" ht="30" x14ac:dyDescent="0.25">
      <c r="A827" s="141">
        <v>152040</v>
      </c>
      <c r="B827" s="141" t="s">
        <v>17875</v>
      </c>
      <c r="C827" s="104" t="s">
        <v>8</v>
      </c>
      <c r="D827" s="575">
        <f t="shared" si="12"/>
        <v>10.57</v>
      </c>
      <c r="H827" s="105">
        <v>10.45</v>
      </c>
      <c r="K827" s="570" t="s">
        <v>5368</v>
      </c>
      <c r="L827" s="571">
        <f>IFERROR(VLOOKUP(K827,REAJUSTE!A:T,20,FALSE),"")</f>
        <v>1.012</v>
      </c>
    </row>
    <row r="828" spans="1:12" ht="30" x14ac:dyDescent="0.25">
      <c r="A828" s="141">
        <v>152041</v>
      </c>
      <c r="B828" s="141" t="s">
        <v>17876</v>
      </c>
      <c r="C828" s="104" t="s">
        <v>8</v>
      </c>
      <c r="D828" s="575">
        <f t="shared" si="12"/>
        <v>12.93</v>
      </c>
      <c r="H828" s="105">
        <v>12.78</v>
      </c>
      <c r="K828" s="570" t="s">
        <v>5368</v>
      </c>
      <c r="L828" s="571">
        <f>IFERROR(VLOOKUP(K828,REAJUSTE!A:T,20,FALSE),"")</f>
        <v>1.012</v>
      </c>
    </row>
    <row r="829" spans="1:12" ht="30" x14ac:dyDescent="0.25">
      <c r="A829" s="141">
        <v>152042</v>
      </c>
      <c r="B829" s="141" t="s">
        <v>17877</v>
      </c>
      <c r="C829" s="104" t="s">
        <v>8</v>
      </c>
      <c r="D829" s="575">
        <f t="shared" si="12"/>
        <v>19.260000000000002</v>
      </c>
      <c r="H829" s="105">
        <v>19.04</v>
      </c>
      <c r="K829" s="570" t="s">
        <v>5368</v>
      </c>
      <c r="L829" s="571">
        <f>IFERROR(VLOOKUP(K829,REAJUSTE!A:T,20,FALSE),"")</f>
        <v>1.012</v>
      </c>
    </row>
    <row r="830" spans="1:12" ht="45" x14ac:dyDescent="0.25">
      <c r="A830" s="140">
        <v>1522</v>
      </c>
      <c r="B830" s="140" t="s">
        <v>5382</v>
      </c>
      <c r="C830" s="104"/>
      <c r="D830" s="575">
        <f t="shared" si="12"/>
        <v>0</v>
      </c>
      <c r="H830" s="105"/>
      <c r="K830" s="570" t="s">
        <v>5368</v>
      </c>
      <c r="L830" s="571">
        <f>IFERROR(VLOOKUP(K830,REAJUSTE!A:T,20,FALSE),"")</f>
        <v>1.012</v>
      </c>
    </row>
    <row r="831" spans="1:12" ht="30" x14ac:dyDescent="0.25">
      <c r="A831" s="141">
        <v>152201</v>
      </c>
      <c r="B831" s="141" t="s">
        <v>5383</v>
      </c>
      <c r="C831" s="104" t="s">
        <v>8</v>
      </c>
      <c r="D831" s="575">
        <f t="shared" si="12"/>
        <v>87.15</v>
      </c>
      <c r="H831" s="105">
        <v>86.12</v>
      </c>
      <c r="K831" s="570" t="s">
        <v>5368</v>
      </c>
      <c r="L831" s="571">
        <f>IFERROR(VLOOKUP(K831,REAJUSTE!A:T,20,FALSE),"")</f>
        <v>1.012</v>
      </c>
    </row>
    <row r="832" spans="1:12" ht="30" x14ac:dyDescent="0.25">
      <c r="A832" s="141">
        <v>152202</v>
      </c>
      <c r="B832" s="141" t="s">
        <v>5384</v>
      </c>
      <c r="C832" s="104" t="s">
        <v>8</v>
      </c>
      <c r="D832" s="575">
        <f t="shared" si="12"/>
        <v>130.72999999999999</v>
      </c>
      <c r="H832" s="105">
        <v>129.18</v>
      </c>
      <c r="K832" s="570" t="s">
        <v>5368</v>
      </c>
      <c r="L832" s="571">
        <f>IFERROR(VLOOKUP(K832,REAJUSTE!A:T,20,FALSE),"")</f>
        <v>1.012</v>
      </c>
    </row>
    <row r="833" spans="1:12" ht="30" x14ac:dyDescent="0.25">
      <c r="A833" s="141">
        <v>152203</v>
      </c>
      <c r="B833" s="141" t="s">
        <v>5385</v>
      </c>
      <c r="C833" s="104" t="s">
        <v>8</v>
      </c>
      <c r="D833" s="575">
        <f t="shared" si="12"/>
        <v>217.88</v>
      </c>
      <c r="H833" s="105">
        <v>215.3</v>
      </c>
      <c r="K833" s="570" t="s">
        <v>5368</v>
      </c>
      <c r="L833" s="571">
        <f>IFERROR(VLOOKUP(K833,REAJUSTE!A:T,20,FALSE),"")</f>
        <v>1.012</v>
      </c>
    </row>
    <row r="834" spans="1:12" ht="45" x14ac:dyDescent="0.25">
      <c r="A834" s="141">
        <v>152204</v>
      </c>
      <c r="B834" s="141" t="s">
        <v>5386</v>
      </c>
      <c r="C834" s="104" t="s">
        <v>7</v>
      </c>
      <c r="D834" s="575">
        <f t="shared" si="12"/>
        <v>29.18</v>
      </c>
      <c r="H834" s="105">
        <v>28.84</v>
      </c>
      <c r="K834" s="570" t="s">
        <v>5368</v>
      </c>
      <c r="L834" s="571">
        <f>IFERROR(VLOOKUP(K834,REAJUSTE!A:T,20,FALSE),"")</f>
        <v>1.012</v>
      </c>
    </row>
    <row r="835" spans="1:12" ht="45" x14ac:dyDescent="0.25">
      <c r="A835" s="141">
        <v>152205</v>
      </c>
      <c r="B835" s="141" t="s">
        <v>5387</v>
      </c>
      <c r="C835" s="104" t="s">
        <v>7</v>
      </c>
      <c r="D835" s="575">
        <f t="shared" si="12"/>
        <v>43.57</v>
      </c>
      <c r="H835" s="105">
        <v>43.06</v>
      </c>
      <c r="K835" s="570" t="s">
        <v>5368</v>
      </c>
      <c r="L835" s="571">
        <f>IFERROR(VLOOKUP(K835,REAJUSTE!A:T,20,FALSE),"")</f>
        <v>1.012</v>
      </c>
    </row>
    <row r="836" spans="1:12" ht="30" x14ac:dyDescent="0.25">
      <c r="A836" s="141">
        <v>152206</v>
      </c>
      <c r="B836" s="141" t="s">
        <v>5388</v>
      </c>
      <c r="C836" s="104" t="s">
        <v>8</v>
      </c>
      <c r="D836" s="575">
        <f t="shared" si="12"/>
        <v>34.85</v>
      </c>
      <c r="H836" s="105">
        <v>34.44</v>
      </c>
      <c r="K836" s="570" t="s">
        <v>5368</v>
      </c>
      <c r="L836" s="571">
        <f>IFERROR(VLOOKUP(K836,REAJUSTE!A:T,20,FALSE),"")</f>
        <v>1.012</v>
      </c>
    </row>
    <row r="837" spans="1:12" ht="30" x14ac:dyDescent="0.25">
      <c r="A837" s="141">
        <v>152207</v>
      </c>
      <c r="B837" s="141" t="s">
        <v>5389</v>
      </c>
      <c r="C837" s="104" t="s">
        <v>7</v>
      </c>
      <c r="D837" s="575">
        <f t="shared" si="12"/>
        <v>21.77</v>
      </c>
      <c r="H837" s="105">
        <v>21.52</v>
      </c>
      <c r="K837" s="570" t="s">
        <v>5368</v>
      </c>
      <c r="L837" s="571">
        <f>IFERROR(VLOOKUP(K837,REAJUSTE!A:T,20,FALSE),"")</f>
        <v>1.012</v>
      </c>
    </row>
    <row r="838" spans="1:12" ht="30" x14ac:dyDescent="0.25">
      <c r="A838" s="141">
        <v>152208</v>
      </c>
      <c r="B838" s="141" t="s">
        <v>5390</v>
      </c>
      <c r="C838" s="104" t="s">
        <v>8</v>
      </c>
      <c r="D838" s="575">
        <f t="shared" si="12"/>
        <v>39.21</v>
      </c>
      <c r="H838" s="105">
        <v>38.75</v>
      </c>
      <c r="K838" s="570" t="s">
        <v>5368</v>
      </c>
      <c r="L838" s="571">
        <f>IFERROR(VLOOKUP(K838,REAJUSTE!A:T,20,FALSE),"")</f>
        <v>1.012</v>
      </c>
    </row>
    <row r="839" spans="1:12" ht="30" x14ac:dyDescent="0.25">
      <c r="A839" s="141">
        <v>152209</v>
      </c>
      <c r="B839" s="141" t="s">
        <v>5391</v>
      </c>
      <c r="C839" s="104" t="s">
        <v>8</v>
      </c>
      <c r="D839" s="575">
        <f t="shared" si="12"/>
        <v>87.15</v>
      </c>
      <c r="H839" s="105">
        <v>86.12</v>
      </c>
      <c r="K839" s="570" t="s">
        <v>5368</v>
      </c>
      <c r="L839" s="571">
        <f>IFERROR(VLOOKUP(K839,REAJUSTE!A:T,20,FALSE),"")</f>
        <v>1.012</v>
      </c>
    </row>
    <row r="840" spans="1:12" ht="30" x14ac:dyDescent="0.25">
      <c r="A840" s="141">
        <v>152210</v>
      </c>
      <c r="B840" s="141" t="s">
        <v>5392</v>
      </c>
      <c r="C840" s="104" t="s">
        <v>8</v>
      </c>
      <c r="D840" s="575">
        <f t="shared" si="12"/>
        <v>174.3</v>
      </c>
      <c r="H840" s="105">
        <v>172.24</v>
      </c>
      <c r="K840" s="570" t="s">
        <v>5368</v>
      </c>
      <c r="L840" s="571">
        <f>IFERROR(VLOOKUP(K840,REAJUSTE!A:T,20,FALSE),"")</f>
        <v>1.012</v>
      </c>
    </row>
    <row r="841" spans="1:12" ht="30" x14ac:dyDescent="0.25">
      <c r="A841" s="141">
        <v>152211</v>
      </c>
      <c r="B841" s="141" t="s">
        <v>5393</v>
      </c>
      <c r="C841" s="104" t="s">
        <v>8</v>
      </c>
      <c r="D841" s="575">
        <f t="shared" si="12"/>
        <v>217.88</v>
      </c>
      <c r="H841" s="105">
        <v>215.3</v>
      </c>
      <c r="K841" s="570" t="s">
        <v>5368</v>
      </c>
      <c r="L841" s="571">
        <f>IFERROR(VLOOKUP(K841,REAJUSTE!A:T,20,FALSE),"")</f>
        <v>1.012</v>
      </c>
    </row>
    <row r="842" spans="1:12" ht="30" x14ac:dyDescent="0.25">
      <c r="A842" s="141">
        <v>152212</v>
      </c>
      <c r="B842" s="141" t="s">
        <v>5394</v>
      </c>
      <c r="C842" s="104" t="s">
        <v>8</v>
      </c>
      <c r="D842" s="575">
        <f t="shared" si="12"/>
        <v>348.61</v>
      </c>
      <c r="H842" s="105">
        <v>344.48</v>
      </c>
      <c r="K842" s="570" t="s">
        <v>5368</v>
      </c>
      <c r="L842" s="571">
        <f>IFERROR(VLOOKUP(K842,REAJUSTE!A:T,20,FALSE),"")</f>
        <v>1.012</v>
      </c>
    </row>
    <row r="843" spans="1:12" ht="30" x14ac:dyDescent="0.25">
      <c r="A843" s="141">
        <v>152213</v>
      </c>
      <c r="B843" s="141" t="s">
        <v>5395</v>
      </c>
      <c r="C843" s="104" t="s">
        <v>8</v>
      </c>
      <c r="D843" s="575">
        <f t="shared" si="12"/>
        <v>17.41</v>
      </c>
      <c r="H843" s="105">
        <v>17.21</v>
      </c>
      <c r="K843" s="570" t="s">
        <v>5368</v>
      </c>
      <c r="L843" s="571">
        <f>IFERROR(VLOOKUP(K843,REAJUSTE!A:T,20,FALSE),"")</f>
        <v>1.012</v>
      </c>
    </row>
    <row r="844" spans="1:12" ht="30" x14ac:dyDescent="0.25">
      <c r="A844" s="141">
        <v>152214</v>
      </c>
      <c r="B844" s="141" t="s">
        <v>5396</v>
      </c>
      <c r="C844" s="104" t="s">
        <v>8</v>
      </c>
      <c r="D844" s="575">
        <f t="shared" si="12"/>
        <v>26.13</v>
      </c>
      <c r="H844" s="105">
        <v>25.83</v>
      </c>
      <c r="K844" s="570" t="s">
        <v>5368</v>
      </c>
      <c r="L844" s="571">
        <f>IFERROR(VLOOKUP(K844,REAJUSTE!A:T,20,FALSE),"")</f>
        <v>1.012</v>
      </c>
    </row>
    <row r="845" spans="1:12" ht="30" x14ac:dyDescent="0.25">
      <c r="A845" s="141">
        <v>152215</v>
      </c>
      <c r="B845" s="141" t="s">
        <v>5397</v>
      </c>
      <c r="C845" s="104" t="s">
        <v>8</v>
      </c>
      <c r="D845" s="575">
        <f t="shared" si="12"/>
        <v>13.06</v>
      </c>
      <c r="H845" s="105">
        <v>12.91</v>
      </c>
      <c r="K845" s="570" t="s">
        <v>5368</v>
      </c>
      <c r="L845" s="571">
        <f>IFERROR(VLOOKUP(K845,REAJUSTE!A:T,20,FALSE),"")</f>
        <v>1.012</v>
      </c>
    </row>
    <row r="846" spans="1:12" ht="30" x14ac:dyDescent="0.25">
      <c r="A846" s="141">
        <v>152216</v>
      </c>
      <c r="B846" s="141" t="s">
        <v>5398</v>
      </c>
      <c r="C846" s="104" t="s">
        <v>8</v>
      </c>
      <c r="D846" s="575">
        <f t="shared" si="12"/>
        <v>19.600000000000001</v>
      </c>
      <c r="H846" s="105">
        <v>19.37</v>
      </c>
      <c r="K846" s="570" t="s">
        <v>5368</v>
      </c>
      <c r="L846" s="571">
        <f>IFERROR(VLOOKUP(K846,REAJUSTE!A:T,20,FALSE),"")</f>
        <v>1.012</v>
      </c>
    </row>
    <row r="847" spans="1:12" ht="30" x14ac:dyDescent="0.25">
      <c r="A847" s="141">
        <v>152217</v>
      </c>
      <c r="B847" s="141" t="s">
        <v>5399</v>
      </c>
      <c r="C847" s="104" t="s">
        <v>8</v>
      </c>
      <c r="D847" s="575">
        <f t="shared" si="12"/>
        <v>21.77</v>
      </c>
      <c r="H847" s="105">
        <v>21.52</v>
      </c>
      <c r="K847" s="570" t="s">
        <v>5368</v>
      </c>
      <c r="L847" s="571">
        <f>IFERROR(VLOOKUP(K847,REAJUSTE!A:T,20,FALSE),"")</f>
        <v>1.012</v>
      </c>
    </row>
    <row r="848" spans="1:12" ht="30" x14ac:dyDescent="0.25">
      <c r="A848" s="141">
        <v>152218</v>
      </c>
      <c r="B848" s="141" t="s">
        <v>5400</v>
      </c>
      <c r="C848" s="104" t="s">
        <v>8</v>
      </c>
      <c r="D848" s="575">
        <f t="shared" ref="D848:D911" si="13">TRUNC(H848*L848,2)</f>
        <v>26.13</v>
      </c>
      <c r="H848" s="105">
        <v>25.83</v>
      </c>
      <c r="K848" s="570" t="s">
        <v>5368</v>
      </c>
      <c r="L848" s="571">
        <f>IFERROR(VLOOKUP(K848,REAJUSTE!A:T,20,FALSE),"")</f>
        <v>1.012</v>
      </c>
    </row>
    <row r="849" spans="1:12" ht="30" x14ac:dyDescent="0.25">
      <c r="A849" s="141">
        <v>152219</v>
      </c>
      <c r="B849" s="141" t="s">
        <v>5401</v>
      </c>
      <c r="C849" s="104" t="s">
        <v>8</v>
      </c>
      <c r="D849" s="575">
        <f t="shared" si="13"/>
        <v>30.49</v>
      </c>
      <c r="H849" s="105">
        <v>30.13</v>
      </c>
      <c r="K849" s="570" t="s">
        <v>5368</v>
      </c>
      <c r="L849" s="571">
        <f>IFERROR(VLOOKUP(K849,REAJUSTE!A:T,20,FALSE),"")</f>
        <v>1.012</v>
      </c>
    </row>
    <row r="850" spans="1:12" ht="30" x14ac:dyDescent="0.25">
      <c r="A850" s="141">
        <v>152220</v>
      </c>
      <c r="B850" s="141" t="s">
        <v>5402</v>
      </c>
      <c r="C850" s="104" t="s">
        <v>8</v>
      </c>
      <c r="D850" s="575">
        <f t="shared" si="13"/>
        <v>34.85</v>
      </c>
      <c r="H850" s="105">
        <v>34.44</v>
      </c>
      <c r="K850" s="570" t="s">
        <v>5368</v>
      </c>
      <c r="L850" s="571">
        <f>IFERROR(VLOOKUP(K850,REAJUSTE!A:T,20,FALSE),"")</f>
        <v>1.012</v>
      </c>
    </row>
    <row r="851" spans="1:12" ht="30" x14ac:dyDescent="0.25">
      <c r="A851" s="141">
        <v>152221</v>
      </c>
      <c r="B851" s="141" t="s">
        <v>5403</v>
      </c>
      <c r="C851" s="104" t="s">
        <v>8</v>
      </c>
      <c r="D851" s="575">
        <f t="shared" si="13"/>
        <v>39.21</v>
      </c>
      <c r="H851" s="105">
        <v>38.75</v>
      </c>
      <c r="K851" s="570" t="s">
        <v>5368</v>
      </c>
      <c r="L851" s="571">
        <f>IFERROR(VLOOKUP(K851,REAJUSTE!A:T,20,FALSE),"")</f>
        <v>1.012</v>
      </c>
    </row>
    <row r="852" spans="1:12" ht="30" x14ac:dyDescent="0.25">
      <c r="A852" s="141">
        <v>152222</v>
      </c>
      <c r="B852" s="141" t="s">
        <v>5404</v>
      </c>
      <c r="C852" s="104" t="s">
        <v>8</v>
      </c>
      <c r="D852" s="575">
        <f t="shared" si="13"/>
        <v>19.600000000000001</v>
      </c>
      <c r="H852" s="105">
        <v>19.37</v>
      </c>
      <c r="K852" s="570" t="s">
        <v>5368</v>
      </c>
      <c r="L852" s="571">
        <f>IFERROR(VLOOKUP(K852,REAJUSTE!A:T,20,FALSE),"")</f>
        <v>1.012</v>
      </c>
    </row>
    <row r="853" spans="1:12" ht="30" x14ac:dyDescent="0.25">
      <c r="A853" s="141">
        <v>152223</v>
      </c>
      <c r="B853" s="141" t="s">
        <v>5405</v>
      </c>
      <c r="C853" s="104" t="s">
        <v>8</v>
      </c>
      <c r="D853" s="575">
        <f t="shared" si="13"/>
        <v>10.87</v>
      </c>
      <c r="H853" s="105">
        <v>10.75</v>
      </c>
      <c r="K853" s="570" t="s">
        <v>5368</v>
      </c>
      <c r="L853" s="571">
        <f>IFERROR(VLOOKUP(K853,REAJUSTE!A:T,20,FALSE),"")</f>
        <v>1.012</v>
      </c>
    </row>
    <row r="854" spans="1:12" ht="30" x14ac:dyDescent="0.25">
      <c r="A854" s="141">
        <v>152224</v>
      </c>
      <c r="B854" s="141" t="s">
        <v>5406</v>
      </c>
      <c r="C854" s="104" t="s">
        <v>8</v>
      </c>
      <c r="D854" s="575">
        <f t="shared" si="13"/>
        <v>39.21</v>
      </c>
      <c r="H854" s="105">
        <v>38.75</v>
      </c>
      <c r="K854" s="570" t="s">
        <v>5368</v>
      </c>
      <c r="L854" s="571">
        <f>IFERROR(VLOOKUP(K854,REAJUSTE!A:T,20,FALSE),"")</f>
        <v>1.012</v>
      </c>
    </row>
    <row r="855" spans="1:12" ht="30" x14ac:dyDescent="0.25">
      <c r="A855" s="141">
        <v>152225</v>
      </c>
      <c r="B855" s="141" t="s">
        <v>5407</v>
      </c>
      <c r="C855" s="104" t="s">
        <v>8</v>
      </c>
      <c r="D855" s="575">
        <f t="shared" si="13"/>
        <v>39.21</v>
      </c>
      <c r="H855" s="105">
        <v>38.75</v>
      </c>
      <c r="K855" s="570" t="s">
        <v>5368</v>
      </c>
      <c r="L855" s="571">
        <f>IFERROR(VLOOKUP(K855,REAJUSTE!A:T,20,FALSE),"")</f>
        <v>1.012</v>
      </c>
    </row>
    <row r="856" spans="1:12" ht="30" x14ac:dyDescent="0.25">
      <c r="A856" s="141">
        <v>152226</v>
      </c>
      <c r="B856" s="141" t="s">
        <v>5408</v>
      </c>
      <c r="C856" s="104" t="s">
        <v>8</v>
      </c>
      <c r="D856" s="575">
        <f t="shared" si="13"/>
        <v>19.600000000000001</v>
      </c>
      <c r="H856" s="105">
        <v>19.37</v>
      </c>
      <c r="K856" s="570" t="s">
        <v>5368</v>
      </c>
      <c r="L856" s="571">
        <f>IFERROR(VLOOKUP(K856,REAJUSTE!A:T,20,FALSE),"")</f>
        <v>1.012</v>
      </c>
    </row>
    <row r="857" spans="1:12" ht="30" x14ac:dyDescent="0.25">
      <c r="A857" s="141">
        <v>152227</v>
      </c>
      <c r="B857" s="141" t="s">
        <v>5409</v>
      </c>
      <c r="C857" s="104" t="s">
        <v>8</v>
      </c>
      <c r="D857" s="575">
        <f t="shared" si="13"/>
        <v>19.600000000000001</v>
      </c>
      <c r="H857" s="105">
        <v>19.37</v>
      </c>
      <c r="K857" s="570" t="s">
        <v>5368</v>
      </c>
      <c r="L857" s="571">
        <f>IFERROR(VLOOKUP(K857,REAJUSTE!A:T,20,FALSE),"")</f>
        <v>1.012</v>
      </c>
    </row>
    <row r="858" spans="1:12" ht="30" x14ac:dyDescent="0.25">
      <c r="A858" s="141">
        <v>152228</v>
      </c>
      <c r="B858" s="141" t="s">
        <v>5410</v>
      </c>
      <c r="C858" s="104" t="s">
        <v>8</v>
      </c>
      <c r="D858" s="575">
        <f t="shared" si="13"/>
        <v>7.24</v>
      </c>
      <c r="H858" s="105">
        <v>7.16</v>
      </c>
      <c r="K858" s="570" t="s">
        <v>5368</v>
      </c>
      <c r="L858" s="571">
        <f>IFERROR(VLOOKUP(K858,REAJUSTE!A:T,20,FALSE),"")</f>
        <v>1.012</v>
      </c>
    </row>
    <row r="859" spans="1:12" ht="30" x14ac:dyDescent="0.25">
      <c r="A859" s="141">
        <v>152229</v>
      </c>
      <c r="B859" s="141" t="s">
        <v>5411</v>
      </c>
      <c r="C859" s="104" t="s">
        <v>8</v>
      </c>
      <c r="D859" s="575">
        <f t="shared" si="13"/>
        <v>1.69</v>
      </c>
      <c r="H859" s="105">
        <v>1.67</v>
      </c>
      <c r="K859" s="570" t="s">
        <v>5368</v>
      </c>
      <c r="L859" s="571">
        <f>IFERROR(VLOOKUP(K859,REAJUSTE!A:T,20,FALSE),"")</f>
        <v>1.012</v>
      </c>
    </row>
    <row r="860" spans="1:12" ht="30" x14ac:dyDescent="0.25">
      <c r="A860" s="141">
        <v>152230</v>
      </c>
      <c r="B860" s="141" t="s">
        <v>5412</v>
      </c>
      <c r="C860" s="104" t="s">
        <v>8</v>
      </c>
      <c r="D860" s="575">
        <f t="shared" si="13"/>
        <v>16.559999999999999</v>
      </c>
      <c r="H860" s="105">
        <v>16.37</v>
      </c>
      <c r="K860" s="570" t="s">
        <v>5368</v>
      </c>
      <c r="L860" s="571">
        <f>IFERROR(VLOOKUP(K860,REAJUSTE!A:T,20,FALSE),"")</f>
        <v>1.012</v>
      </c>
    </row>
    <row r="861" spans="1:12" x14ac:dyDescent="0.25">
      <c r="A861" s="141">
        <v>152231</v>
      </c>
      <c r="B861" s="141" t="s">
        <v>5413</v>
      </c>
      <c r="C861" s="104" t="s">
        <v>8</v>
      </c>
      <c r="D861" s="575">
        <f t="shared" si="13"/>
        <v>33.14</v>
      </c>
      <c r="H861" s="105">
        <v>32.75</v>
      </c>
      <c r="K861" s="570" t="s">
        <v>5368</v>
      </c>
      <c r="L861" s="571">
        <f>IFERROR(VLOOKUP(K861,REAJUSTE!A:T,20,FALSE),"")</f>
        <v>1.012</v>
      </c>
    </row>
    <row r="862" spans="1:12" x14ac:dyDescent="0.25">
      <c r="A862" s="141">
        <v>152232</v>
      </c>
      <c r="B862" s="141" t="s">
        <v>5414</v>
      </c>
      <c r="C862" s="104" t="s">
        <v>8</v>
      </c>
      <c r="D862" s="575">
        <f t="shared" si="13"/>
        <v>66.3</v>
      </c>
      <c r="H862" s="105">
        <v>65.52</v>
      </c>
      <c r="K862" s="570" t="s">
        <v>5368</v>
      </c>
      <c r="L862" s="571">
        <f>IFERROR(VLOOKUP(K862,REAJUSTE!A:T,20,FALSE),"")</f>
        <v>1.012</v>
      </c>
    </row>
    <row r="863" spans="1:12" ht="45" x14ac:dyDescent="0.25">
      <c r="A863" s="141">
        <v>152233</v>
      </c>
      <c r="B863" s="141" t="s">
        <v>5415</v>
      </c>
      <c r="C863" s="104" t="s">
        <v>8</v>
      </c>
      <c r="D863" s="575">
        <f t="shared" si="13"/>
        <v>323.79000000000002</v>
      </c>
      <c r="H863" s="105">
        <v>319.95999999999998</v>
      </c>
      <c r="K863" s="570" t="s">
        <v>5368</v>
      </c>
      <c r="L863" s="571">
        <f>IFERROR(VLOOKUP(K863,REAJUSTE!A:T,20,FALSE),"")</f>
        <v>1.012</v>
      </c>
    </row>
    <row r="864" spans="1:12" ht="45" x14ac:dyDescent="0.25">
      <c r="A864" s="141">
        <v>152234</v>
      </c>
      <c r="B864" s="141" t="s">
        <v>5416</v>
      </c>
      <c r="C864" s="104" t="s">
        <v>8</v>
      </c>
      <c r="D864" s="575">
        <f t="shared" si="13"/>
        <v>546.76</v>
      </c>
      <c r="H864" s="105">
        <v>540.28</v>
      </c>
      <c r="K864" s="570" t="s">
        <v>5368</v>
      </c>
      <c r="L864" s="571">
        <f>IFERROR(VLOOKUP(K864,REAJUSTE!A:T,20,FALSE),"")</f>
        <v>1.012</v>
      </c>
    </row>
    <row r="865" spans="1:12" ht="45" x14ac:dyDescent="0.25">
      <c r="A865" s="141">
        <v>152235</v>
      </c>
      <c r="B865" s="141" t="s">
        <v>5417</v>
      </c>
      <c r="C865" s="104" t="s">
        <v>8</v>
      </c>
      <c r="D865" s="575">
        <f t="shared" si="13"/>
        <v>1185.71</v>
      </c>
      <c r="H865" s="142">
        <v>1171.6600000000001</v>
      </c>
      <c r="K865" s="570" t="s">
        <v>5368</v>
      </c>
      <c r="L865" s="571">
        <f>IFERROR(VLOOKUP(K865,REAJUSTE!A:T,20,FALSE),"")</f>
        <v>1.012</v>
      </c>
    </row>
    <row r="866" spans="1:12" ht="30" x14ac:dyDescent="0.25">
      <c r="A866" s="141">
        <v>152236</v>
      </c>
      <c r="B866" s="141" t="s">
        <v>5418</v>
      </c>
      <c r="C866" s="104" t="s">
        <v>7</v>
      </c>
      <c r="D866" s="575">
        <f t="shared" si="13"/>
        <v>2.16</v>
      </c>
      <c r="H866" s="105">
        <v>2.14</v>
      </c>
      <c r="K866" s="570" t="s">
        <v>5368</v>
      </c>
      <c r="L866" s="571">
        <f>IFERROR(VLOOKUP(K866,REAJUSTE!A:T,20,FALSE),"")</f>
        <v>1.012</v>
      </c>
    </row>
    <row r="867" spans="1:12" ht="30" x14ac:dyDescent="0.25">
      <c r="A867" s="141">
        <v>152238</v>
      </c>
      <c r="B867" s="141" t="s">
        <v>5419</v>
      </c>
      <c r="C867" s="104" t="s">
        <v>8</v>
      </c>
      <c r="D867" s="575">
        <f t="shared" si="13"/>
        <v>8.6999999999999993</v>
      </c>
      <c r="H867" s="105">
        <v>8.6</v>
      </c>
      <c r="K867" s="570" t="s">
        <v>5368</v>
      </c>
      <c r="L867" s="571">
        <f>IFERROR(VLOOKUP(K867,REAJUSTE!A:T,20,FALSE),"")</f>
        <v>1.012</v>
      </c>
    </row>
    <row r="868" spans="1:12" x14ac:dyDescent="0.25">
      <c r="A868" s="140">
        <v>16</v>
      </c>
      <c r="B868" s="140" t="s">
        <v>989</v>
      </c>
      <c r="C868" s="104"/>
      <c r="D868" s="575">
        <f t="shared" si="13"/>
        <v>0</v>
      </c>
      <c r="H868" s="105"/>
      <c r="K868" s="570" t="s">
        <v>5368</v>
      </c>
      <c r="L868" s="571">
        <f>IFERROR(VLOOKUP(K868,REAJUSTE!A:T,20,FALSE),"")</f>
        <v>1.012</v>
      </c>
    </row>
    <row r="869" spans="1:12" x14ac:dyDescent="0.25">
      <c r="A869" s="140">
        <v>1601</v>
      </c>
      <c r="B869" s="140" t="s">
        <v>990</v>
      </c>
      <c r="C869" s="104"/>
      <c r="D869" s="575">
        <f t="shared" si="13"/>
        <v>0</v>
      </c>
      <c r="H869" s="105"/>
      <c r="K869" s="570" t="s">
        <v>5368</v>
      </c>
      <c r="L869" s="571">
        <f>IFERROR(VLOOKUP(K869,REAJUSTE!A:T,20,FALSE),"")</f>
        <v>1.012</v>
      </c>
    </row>
    <row r="870" spans="1:12" ht="30" x14ac:dyDescent="0.25">
      <c r="A870" s="141">
        <v>160105</v>
      </c>
      <c r="B870" s="141" t="s">
        <v>991</v>
      </c>
      <c r="C870" s="104" t="s">
        <v>8</v>
      </c>
      <c r="D870" s="575">
        <f t="shared" si="13"/>
        <v>1442.37</v>
      </c>
      <c r="H870" s="142">
        <v>1425.27</v>
      </c>
      <c r="K870" s="570" t="s">
        <v>5368</v>
      </c>
      <c r="L870" s="571">
        <f>IFERROR(VLOOKUP(K870,REAJUSTE!A:T,20,FALSE),"")</f>
        <v>1.012</v>
      </c>
    </row>
    <row r="871" spans="1:12" ht="45" x14ac:dyDescent="0.25">
      <c r="A871" s="141">
        <v>160106</v>
      </c>
      <c r="B871" s="141" t="s">
        <v>992</v>
      </c>
      <c r="C871" s="104" t="s">
        <v>8</v>
      </c>
      <c r="D871" s="575">
        <f t="shared" si="13"/>
        <v>513.25</v>
      </c>
      <c r="H871" s="105">
        <v>507.17</v>
      </c>
      <c r="K871" s="570" t="s">
        <v>5368</v>
      </c>
      <c r="L871" s="571">
        <f>IFERROR(VLOOKUP(K871,REAJUSTE!A:T,20,FALSE),"")</f>
        <v>1.012</v>
      </c>
    </row>
    <row r="872" spans="1:12" ht="30" x14ac:dyDescent="0.25">
      <c r="A872" s="141">
        <v>160108</v>
      </c>
      <c r="B872" s="141" t="s">
        <v>993</v>
      </c>
      <c r="C872" s="104" t="s">
        <v>8</v>
      </c>
      <c r="D872" s="575">
        <f t="shared" si="13"/>
        <v>136.03</v>
      </c>
      <c r="H872" s="105">
        <v>134.41999999999999</v>
      </c>
      <c r="K872" s="570" t="s">
        <v>5368</v>
      </c>
      <c r="L872" s="571">
        <f>IFERROR(VLOOKUP(K872,REAJUSTE!A:T,20,FALSE),"")</f>
        <v>1.012</v>
      </c>
    </row>
    <row r="873" spans="1:12" ht="30" x14ac:dyDescent="0.25">
      <c r="A873" s="141">
        <v>160110</v>
      </c>
      <c r="B873" s="141" t="s">
        <v>994</v>
      </c>
      <c r="C873" s="104" t="s">
        <v>8</v>
      </c>
      <c r="D873" s="575">
        <f t="shared" si="13"/>
        <v>453.12</v>
      </c>
      <c r="H873" s="105">
        <v>447.75</v>
      </c>
      <c r="K873" s="570" t="s">
        <v>5368</v>
      </c>
      <c r="L873" s="571">
        <f>IFERROR(VLOOKUP(K873,REAJUSTE!A:T,20,FALSE),"")</f>
        <v>1.012</v>
      </c>
    </row>
    <row r="874" spans="1:12" ht="45" x14ac:dyDescent="0.25">
      <c r="A874" s="141">
        <v>160111</v>
      </c>
      <c r="B874" s="141" t="s">
        <v>331</v>
      </c>
      <c r="C874" s="104" t="s">
        <v>8</v>
      </c>
      <c r="D874" s="575">
        <f t="shared" si="13"/>
        <v>1134.94</v>
      </c>
      <c r="H874" s="142">
        <v>1121.49</v>
      </c>
      <c r="K874" s="570" t="s">
        <v>5368</v>
      </c>
      <c r="L874" s="571">
        <f>IFERROR(VLOOKUP(K874,REAJUSTE!A:T,20,FALSE),"")</f>
        <v>1.012</v>
      </c>
    </row>
    <row r="875" spans="1:12" x14ac:dyDescent="0.25">
      <c r="A875" s="141">
        <v>160115</v>
      </c>
      <c r="B875" s="141" t="s">
        <v>995</v>
      </c>
      <c r="C875" s="104" t="s">
        <v>7</v>
      </c>
      <c r="D875" s="575">
        <f t="shared" si="13"/>
        <v>26.92</v>
      </c>
      <c r="H875" s="105">
        <v>26.61</v>
      </c>
      <c r="K875" s="570" t="s">
        <v>5368</v>
      </c>
      <c r="L875" s="571">
        <f>IFERROR(VLOOKUP(K875,REAJUSTE!A:T,20,FALSE),"")</f>
        <v>1.012</v>
      </c>
    </row>
    <row r="876" spans="1:12" x14ac:dyDescent="0.25">
      <c r="A876" s="141">
        <v>160120</v>
      </c>
      <c r="B876" s="141" t="s">
        <v>333</v>
      </c>
      <c r="C876" s="104" t="s">
        <v>8</v>
      </c>
      <c r="D876" s="575">
        <f t="shared" si="13"/>
        <v>79.959999999999994</v>
      </c>
      <c r="H876" s="105">
        <v>79.02</v>
      </c>
      <c r="K876" s="570" t="s">
        <v>5368</v>
      </c>
      <c r="L876" s="571">
        <f>IFERROR(VLOOKUP(K876,REAJUSTE!A:T,20,FALSE),"")</f>
        <v>1.012</v>
      </c>
    </row>
    <row r="877" spans="1:12" ht="30" x14ac:dyDescent="0.25">
      <c r="A877" s="141">
        <v>160121</v>
      </c>
      <c r="B877" s="141" t="s">
        <v>5420</v>
      </c>
      <c r="C877" s="104" t="s">
        <v>8</v>
      </c>
      <c r="D877" s="575">
        <f t="shared" si="13"/>
        <v>723.41</v>
      </c>
      <c r="H877" s="105">
        <v>714.84</v>
      </c>
      <c r="K877" s="570" t="s">
        <v>5368</v>
      </c>
      <c r="L877" s="571">
        <f>IFERROR(VLOOKUP(K877,REAJUSTE!A:T,20,FALSE),"")</f>
        <v>1.012</v>
      </c>
    </row>
    <row r="878" spans="1:12" ht="30" x14ac:dyDescent="0.25">
      <c r="A878" s="141">
        <v>160122</v>
      </c>
      <c r="B878" s="141" t="s">
        <v>5421</v>
      </c>
      <c r="C878" s="104" t="s">
        <v>8</v>
      </c>
      <c r="D878" s="575">
        <f t="shared" si="13"/>
        <v>1518.64</v>
      </c>
      <c r="H878" s="142">
        <v>1500.64</v>
      </c>
      <c r="K878" s="570" t="s">
        <v>5368</v>
      </c>
      <c r="L878" s="571">
        <f>IFERROR(VLOOKUP(K878,REAJUSTE!A:T,20,FALSE),"")</f>
        <v>1.012</v>
      </c>
    </row>
    <row r="879" spans="1:12" ht="30" x14ac:dyDescent="0.25">
      <c r="A879" s="141">
        <v>160123</v>
      </c>
      <c r="B879" s="141" t="s">
        <v>5422</v>
      </c>
      <c r="C879" s="104" t="s">
        <v>8</v>
      </c>
      <c r="D879" s="575">
        <f t="shared" si="13"/>
        <v>2115.9899999999998</v>
      </c>
      <c r="H879" s="142">
        <v>2090.9</v>
      </c>
      <c r="K879" s="570" t="s">
        <v>5368</v>
      </c>
      <c r="L879" s="571">
        <f>IFERROR(VLOOKUP(K879,REAJUSTE!A:T,20,FALSE),"")</f>
        <v>1.012</v>
      </c>
    </row>
    <row r="880" spans="1:12" x14ac:dyDescent="0.25">
      <c r="A880" s="141">
        <v>160124</v>
      </c>
      <c r="B880" s="141" t="s">
        <v>5423</v>
      </c>
      <c r="C880" s="104" t="s">
        <v>7</v>
      </c>
      <c r="D880" s="575">
        <f t="shared" si="13"/>
        <v>20.2</v>
      </c>
      <c r="H880" s="105">
        <v>19.97</v>
      </c>
      <c r="K880" s="570" t="s">
        <v>5368</v>
      </c>
      <c r="L880" s="571">
        <f>IFERROR(VLOOKUP(K880,REAJUSTE!A:T,20,FALSE),"")</f>
        <v>1.012</v>
      </c>
    </row>
    <row r="881" spans="1:12" x14ac:dyDescent="0.25">
      <c r="A881" s="141">
        <v>160125</v>
      </c>
      <c r="B881" s="141" t="s">
        <v>5424</v>
      </c>
      <c r="C881" s="104" t="s">
        <v>7</v>
      </c>
      <c r="D881" s="575">
        <f t="shared" si="13"/>
        <v>99.32</v>
      </c>
      <c r="H881" s="105">
        <v>98.15</v>
      </c>
      <c r="K881" s="570" t="s">
        <v>5368</v>
      </c>
      <c r="L881" s="571">
        <f>IFERROR(VLOOKUP(K881,REAJUSTE!A:T,20,FALSE),"")</f>
        <v>1.012</v>
      </c>
    </row>
    <row r="882" spans="1:12" x14ac:dyDescent="0.25">
      <c r="A882" s="141">
        <v>160126</v>
      </c>
      <c r="B882" s="141" t="s">
        <v>5425</v>
      </c>
      <c r="C882" s="104" t="s">
        <v>7</v>
      </c>
      <c r="D882" s="575">
        <f t="shared" si="13"/>
        <v>48.51</v>
      </c>
      <c r="H882" s="105">
        <v>47.94</v>
      </c>
      <c r="K882" s="570" t="s">
        <v>5368</v>
      </c>
      <c r="L882" s="571">
        <f>IFERROR(VLOOKUP(K882,REAJUSTE!A:T,20,FALSE),"")</f>
        <v>1.012</v>
      </c>
    </row>
    <row r="883" spans="1:12" x14ac:dyDescent="0.25">
      <c r="A883" s="140">
        <v>1602</v>
      </c>
      <c r="B883" s="140" t="s">
        <v>996</v>
      </c>
      <c r="C883" s="104"/>
      <c r="D883" s="575">
        <f t="shared" si="13"/>
        <v>0</v>
      </c>
      <c r="H883" s="105"/>
      <c r="K883" s="570" t="s">
        <v>5368</v>
      </c>
      <c r="L883" s="571">
        <f>IFERROR(VLOOKUP(K883,REAJUSTE!A:T,20,FALSE),"")</f>
        <v>1.012</v>
      </c>
    </row>
    <row r="884" spans="1:12" ht="60" x14ac:dyDescent="0.25">
      <c r="A884" s="141">
        <v>160207</v>
      </c>
      <c r="B884" s="141" t="s">
        <v>997</v>
      </c>
      <c r="C884" s="104" t="s">
        <v>8</v>
      </c>
      <c r="D884" s="575">
        <f t="shared" si="13"/>
        <v>9245.73</v>
      </c>
      <c r="H884" s="142">
        <v>9136.1</v>
      </c>
      <c r="K884" s="570" t="s">
        <v>5368</v>
      </c>
      <c r="L884" s="571">
        <f>IFERROR(VLOOKUP(K884,REAJUSTE!A:T,20,FALSE),"")</f>
        <v>1.012</v>
      </c>
    </row>
    <row r="885" spans="1:12" ht="60" x14ac:dyDescent="0.25">
      <c r="A885" s="141">
        <v>160208</v>
      </c>
      <c r="B885" s="141" t="s">
        <v>998</v>
      </c>
      <c r="C885" s="104" t="s">
        <v>8</v>
      </c>
      <c r="D885" s="575">
        <f t="shared" si="13"/>
        <v>16517.07</v>
      </c>
      <c r="H885" s="142">
        <v>16321.22</v>
      </c>
      <c r="K885" s="570" t="s">
        <v>5368</v>
      </c>
      <c r="L885" s="571">
        <f>IFERROR(VLOOKUP(K885,REAJUSTE!A:T,20,FALSE),"")</f>
        <v>1.012</v>
      </c>
    </row>
    <row r="886" spans="1:12" x14ac:dyDescent="0.25">
      <c r="A886" s="140">
        <v>1603</v>
      </c>
      <c r="B886" s="140" t="s">
        <v>999</v>
      </c>
      <c r="C886" s="104"/>
      <c r="D886" s="575">
        <f t="shared" si="13"/>
        <v>0</v>
      </c>
      <c r="H886" s="105"/>
      <c r="K886" s="570" t="s">
        <v>5368</v>
      </c>
      <c r="L886" s="571">
        <f>IFERROR(VLOOKUP(K886,REAJUSTE!A:T,20,FALSE),"")</f>
        <v>1.012</v>
      </c>
    </row>
    <row r="887" spans="1:12" ht="30" x14ac:dyDescent="0.25">
      <c r="A887" s="141">
        <v>160303</v>
      </c>
      <c r="B887" s="141" t="s">
        <v>1000</v>
      </c>
      <c r="C887" s="104" t="s">
        <v>8</v>
      </c>
      <c r="D887" s="575">
        <f t="shared" si="13"/>
        <v>476.74</v>
      </c>
      <c r="H887" s="105">
        <v>471.09</v>
      </c>
      <c r="K887" s="570" t="s">
        <v>5368</v>
      </c>
      <c r="L887" s="571">
        <f>IFERROR(VLOOKUP(K887,REAJUSTE!A:T,20,FALSE),"")</f>
        <v>1.012</v>
      </c>
    </row>
    <row r="888" spans="1:12" ht="60" x14ac:dyDescent="0.25">
      <c r="A888" s="141">
        <v>160304</v>
      </c>
      <c r="B888" s="141" t="s">
        <v>1001</v>
      </c>
      <c r="C888" s="104" t="s">
        <v>8</v>
      </c>
      <c r="D888" s="575">
        <f t="shared" si="13"/>
        <v>933.55</v>
      </c>
      <c r="H888" s="105">
        <v>922.49</v>
      </c>
      <c r="K888" s="570" t="s">
        <v>5368</v>
      </c>
      <c r="L888" s="571">
        <f>IFERROR(VLOOKUP(K888,REAJUSTE!A:T,20,FALSE),"")</f>
        <v>1.012</v>
      </c>
    </row>
    <row r="889" spans="1:12" ht="30" x14ac:dyDescent="0.25">
      <c r="A889" s="141">
        <v>160305</v>
      </c>
      <c r="B889" s="141" t="s">
        <v>1002</v>
      </c>
      <c r="C889" s="104" t="s">
        <v>7</v>
      </c>
      <c r="D889" s="575">
        <f t="shared" si="13"/>
        <v>93.06</v>
      </c>
      <c r="H889" s="105">
        <v>91.96</v>
      </c>
      <c r="K889" s="570" t="s">
        <v>5368</v>
      </c>
      <c r="L889" s="571">
        <f>IFERROR(VLOOKUP(K889,REAJUSTE!A:T,20,FALSE),"")</f>
        <v>1.012</v>
      </c>
    </row>
    <row r="890" spans="1:12" ht="45" x14ac:dyDescent="0.25">
      <c r="A890" s="141">
        <v>160308</v>
      </c>
      <c r="B890" s="141" t="s">
        <v>1003</v>
      </c>
      <c r="C890" s="104" t="s">
        <v>7</v>
      </c>
      <c r="D890" s="575">
        <f t="shared" si="13"/>
        <v>64.69</v>
      </c>
      <c r="H890" s="105">
        <v>63.93</v>
      </c>
      <c r="K890" s="570" t="s">
        <v>5368</v>
      </c>
      <c r="L890" s="571">
        <f>IFERROR(VLOOKUP(K890,REAJUSTE!A:T,20,FALSE),"")</f>
        <v>1.012</v>
      </c>
    </row>
    <row r="891" spans="1:12" ht="60" x14ac:dyDescent="0.25">
      <c r="A891" s="141">
        <v>160309</v>
      </c>
      <c r="B891" s="141" t="s">
        <v>1004</v>
      </c>
      <c r="C891" s="104" t="s">
        <v>8</v>
      </c>
      <c r="D891" s="575">
        <f t="shared" si="13"/>
        <v>140.94999999999999</v>
      </c>
      <c r="H891" s="105">
        <v>139.28</v>
      </c>
      <c r="K891" s="570" t="s">
        <v>5368</v>
      </c>
      <c r="L891" s="571">
        <f>IFERROR(VLOOKUP(K891,REAJUSTE!A:T,20,FALSE),"")</f>
        <v>1.012</v>
      </c>
    </row>
    <row r="892" spans="1:12" ht="30" x14ac:dyDescent="0.25">
      <c r="A892" s="141">
        <v>160310</v>
      </c>
      <c r="B892" s="141" t="s">
        <v>1005</v>
      </c>
      <c r="C892" s="104" t="s">
        <v>8</v>
      </c>
      <c r="D892" s="575">
        <f t="shared" si="13"/>
        <v>66.12</v>
      </c>
      <c r="H892" s="105">
        <v>65.34</v>
      </c>
      <c r="K892" s="570" t="s">
        <v>5368</v>
      </c>
      <c r="L892" s="571">
        <f>IFERROR(VLOOKUP(K892,REAJUSTE!A:T,20,FALSE),"")</f>
        <v>1.012</v>
      </c>
    </row>
    <row r="893" spans="1:12" x14ac:dyDescent="0.25">
      <c r="A893" s="141">
        <v>160311</v>
      </c>
      <c r="B893" s="141" t="s">
        <v>54</v>
      </c>
      <c r="C893" s="104" t="s">
        <v>8</v>
      </c>
      <c r="D893" s="575">
        <f t="shared" si="13"/>
        <v>240.45</v>
      </c>
      <c r="H893" s="105">
        <v>237.6</v>
      </c>
      <c r="K893" s="570" t="s">
        <v>5368</v>
      </c>
      <c r="L893" s="571">
        <f>IFERROR(VLOOKUP(K893,REAJUSTE!A:T,20,FALSE),"")</f>
        <v>1.012</v>
      </c>
    </row>
    <row r="894" spans="1:12" ht="60" x14ac:dyDescent="0.25">
      <c r="A894" s="141">
        <v>160312</v>
      </c>
      <c r="B894" s="141" t="s">
        <v>1006</v>
      </c>
      <c r="C894" s="104" t="s">
        <v>8</v>
      </c>
      <c r="D894" s="575">
        <f t="shared" si="13"/>
        <v>56.64</v>
      </c>
      <c r="H894" s="105">
        <v>55.97</v>
      </c>
      <c r="K894" s="570" t="s">
        <v>5368</v>
      </c>
      <c r="L894" s="571">
        <f>IFERROR(VLOOKUP(K894,REAJUSTE!A:T,20,FALSE),"")</f>
        <v>1.012</v>
      </c>
    </row>
    <row r="895" spans="1:12" ht="60" x14ac:dyDescent="0.25">
      <c r="A895" s="141">
        <v>160313</v>
      </c>
      <c r="B895" s="141" t="s">
        <v>1007</v>
      </c>
      <c r="C895" s="104" t="s">
        <v>8</v>
      </c>
      <c r="D895" s="575">
        <f t="shared" si="13"/>
        <v>61.05</v>
      </c>
      <c r="H895" s="105">
        <v>60.33</v>
      </c>
      <c r="K895" s="570" t="s">
        <v>5368</v>
      </c>
      <c r="L895" s="571">
        <f>IFERROR(VLOOKUP(K895,REAJUSTE!A:T,20,FALSE),"")</f>
        <v>1.012</v>
      </c>
    </row>
    <row r="896" spans="1:12" ht="60" x14ac:dyDescent="0.25">
      <c r="A896" s="141">
        <v>160314</v>
      </c>
      <c r="B896" s="141" t="s">
        <v>1008</v>
      </c>
      <c r="C896" s="104" t="s">
        <v>8</v>
      </c>
      <c r="D896" s="575">
        <f t="shared" si="13"/>
        <v>905.8</v>
      </c>
      <c r="H896" s="105">
        <v>895.06</v>
      </c>
      <c r="K896" s="570" t="s">
        <v>5368</v>
      </c>
      <c r="L896" s="571">
        <f>IFERROR(VLOOKUP(K896,REAJUSTE!A:T,20,FALSE),"")</f>
        <v>1.012</v>
      </c>
    </row>
    <row r="897" spans="1:12" ht="60" x14ac:dyDescent="0.25">
      <c r="A897" s="141">
        <v>160315</v>
      </c>
      <c r="B897" s="141" t="s">
        <v>1009</v>
      </c>
      <c r="C897" s="104" t="s">
        <v>8</v>
      </c>
      <c r="D897" s="575">
        <f t="shared" si="13"/>
        <v>1269.81</v>
      </c>
      <c r="H897" s="142">
        <v>1254.76</v>
      </c>
      <c r="K897" s="570" t="s">
        <v>5368</v>
      </c>
      <c r="L897" s="571">
        <f>IFERROR(VLOOKUP(K897,REAJUSTE!A:T,20,FALSE),"")</f>
        <v>1.012</v>
      </c>
    </row>
    <row r="898" spans="1:12" ht="45" x14ac:dyDescent="0.25">
      <c r="A898" s="141">
        <v>160316</v>
      </c>
      <c r="B898" s="141" t="s">
        <v>1010</v>
      </c>
      <c r="C898" s="104" t="s">
        <v>8</v>
      </c>
      <c r="D898" s="575">
        <f t="shared" si="13"/>
        <v>87.87</v>
      </c>
      <c r="H898" s="105">
        <v>86.83</v>
      </c>
      <c r="K898" s="570" t="s">
        <v>5368</v>
      </c>
      <c r="L898" s="571">
        <f>IFERROR(VLOOKUP(K898,REAJUSTE!A:T,20,FALSE),"")</f>
        <v>1.012</v>
      </c>
    </row>
    <row r="899" spans="1:12" ht="30" x14ac:dyDescent="0.25">
      <c r="A899" s="141">
        <v>160317</v>
      </c>
      <c r="B899" s="141" t="s">
        <v>1011</v>
      </c>
      <c r="C899" s="104" t="s">
        <v>7</v>
      </c>
      <c r="D899" s="575">
        <f t="shared" si="13"/>
        <v>64.69</v>
      </c>
      <c r="H899" s="105">
        <v>63.93</v>
      </c>
      <c r="K899" s="570" t="s">
        <v>5368</v>
      </c>
      <c r="L899" s="571">
        <f>IFERROR(VLOOKUP(K899,REAJUSTE!A:T,20,FALSE),"")</f>
        <v>1.012</v>
      </c>
    </row>
    <row r="900" spans="1:12" ht="30" x14ac:dyDescent="0.25">
      <c r="A900" s="141">
        <v>160318</v>
      </c>
      <c r="B900" s="141" t="s">
        <v>1012</v>
      </c>
      <c r="C900" s="104" t="s">
        <v>7</v>
      </c>
      <c r="D900" s="575">
        <f t="shared" si="13"/>
        <v>45.69</v>
      </c>
      <c r="H900" s="105">
        <v>45.15</v>
      </c>
      <c r="K900" s="570" t="s">
        <v>5368</v>
      </c>
      <c r="L900" s="571">
        <f>IFERROR(VLOOKUP(K900,REAJUSTE!A:T,20,FALSE),"")</f>
        <v>1.012</v>
      </c>
    </row>
    <row r="901" spans="1:12" ht="60" x14ac:dyDescent="0.25">
      <c r="A901" s="141">
        <v>160319</v>
      </c>
      <c r="B901" s="141" t="s">
        <v>1013</v>
      </c>
      <c r="C901" s="104" t="s">
        <v>8</v>
      </c>
      <c r="D901" s="575">
        <f t="shared" si="13"/>
        <v>11.25</v>
      </c>
      <c r="H901" s="105">
        <v>11.12</v>
      </c>
      <c r="K901" s="570" t="s">
        <v>5368</v>
      </c>
      <c r="L901" s="571">
        <f>IFERROR(VLOOKUP(K901,REAJUSTE!A:T,20,FALSE),"")</f>
        <v>1.012</v>
      </c>
    </row>
    <row r="902" spans="1:12" ht="45" x14ac:dyDescent="0.25">
      <c r="A902" s="141">
        <v>160321</v>
      </c>
      <c r="B902" s="141" t="s">
        <v>1014</v>
      </c>
      <c r="C902" s="104" t="s">
        <v>8</v>
      </c>
      <c r="D902" s="575">
        <f t="shared" si="13"/>
        <v>169.76</v>
      </c>
      <c r="H902" s="105">
        <v>167.75</v>
      </c>
      <c r="K902" s="570" t="s">
        <v>5368</v>
      </c>
      <c r="L902" s="571">
        <f>IFERROR(VLOOKUP(K902,REAJUSTE!A:T,20,FALSE),"")</f>
        <v>1.012</v>
      </c>
    </row>
    <row r="903" spans="1:12" ht="30" x14ac:dyDescent="0.25">
      <c r="A903" s="141">
        <v>160322</v>
      </c>
      <c r="B903" s="141" t="s">
        <v>1015</v>
      </c>
      <c r="C903" s="104" t="s">
        <v>8</v>
      </c>
      <c r="D903" s="575">
        <f t="shared" si="13"/>
        <v>6.59</v>
      </c>
      <c r="H903" s="105">
        <v>6.52</v>
      </c>
      <c r="K903" s="570" t="s">
        <v>5368</v>
      </c>
      <c r="L903" s="571">
        <f>IFERROR(VLOOKUP(K903,REAJUSTE!A:T,20,FALSE),"")</f>
        <v>1.012</v>
      </c>
    </row>
    <row r="904" spans="1:12" ht="30" x14ac:dyDescent="0.25">
      <c r="A904" s="141">
        <v>160323</v>
      </c>
      <c r="B904" s="141" t="s">
        <v>1016</v>
      </c>
      <c r="C904" s="104" t="s">
        <v>8</v>
      </c>
      <c r="D904" s="575">
        <f t="shared" si="13"/>
        <v>12.07</v>
      </c>
      <c r="H904" s="105">
        <v>11.93</v>
      </c>
      <c r="K904" s="570" t="s">
        <v>5368</v>
      </c>
      <c r="L904" s="571">
        <f>IFERROR(VLOOKUP(K904,REAJUSTE!A:T,20,FALSE),"")</f>
        <v>1.012</v>
      </c>
    </row>
    <row r="905" spans="1:12" ht="60" x14ac:dyDescent="0.25">
      <c r="A905" s="141">
        <v>160324</v>
      </c>
      <c r="B905" s="141" t="s">
        <v>1017</v>
      </c>
      <c r="C905" s="104" t="s">
        <v>8</v>
      </c>
      <c r="D905" s="575">
        <f t="shared" si="13"/>
        <v>285.08999999999997</v>
      </c>
      <c r="H905" s="105">
        <v>281.70999999999998</v>
      </c>
      <c r="K905" s="570" t="s">
        <v>5368</v>
      </c>
      <c r="L905" s="571">
        <f>IFERROR(VLOOKUP(K905,REAJUSTE!A:T,20,FALSE),"")</f>
        <v>1.012</v>
      </c>
    </row>
    <row r="906" spans="1:12" ht="60" x14ac:dyDescent="0.25">
      <c r="A906" s="141">
        <v>160325</v>
      </c>
      <c r="B906" s="141" t="s">
        <v>1018</v>
      </c>
      <c r="C906" s="104" t="s">
        <v>8</v>
      </c>
      <c r="D906" s="575">
        <f t="shared" si="13"/>
        <v>659.76</v>
      </c>
      <c r="H906" s="105">
        <v>651.94000000000005</v>
      </c>
      <c r="K906" s="570" t="s">
        <v>5368</v>
      </c>
      <c r="L906" s="571">
        <f>IFERROR(VLOOKUP(K906,REAJUSTE!A:T,20,FALSE),"")</f>
        <v>1.012</v>
      </c>
    </row>
    <row r="907" spans="1:12" ht="45" x14ac:dyDescent="0.25">
      <c r="A907" s="141">
        <v>160326</v>
      </c>
      <c r="B907" s="141" t="s">
        <v>1019</v>
      </c>
      <c r="C907" s="104" t="s">
        <v>7</v>
      </c>
      <c r="D907" s="575">
        <f t="shared" si="13"/>
        <v>40.03</v>
      </c>
      <c r="H907" s="105">
        <v>39.56</v>
      </c>
      <c r="K907" s="570" t="s">
        <v>5368</v>
      </c>
      <c r="L907" s="571">
        <f>IFERROR(VLOOKUP(K907,REAJUSTE!A:T,20,FALSE),"")</f>
        <v>1.012</v>
      </c>
    </row>
    <row r="908" spans="1:12" ht="45" x14ac:dyDescent="0.25">
      <c r="A908" s="141">
        <v>160327</v>
      </c>
      <c r="B908" s="141" t="s">
        <v>1020</v>
      </c>
      <c r="C908" s="104" t="s">
        <v>7</v>
      </c>
      <c r="D908" s="575">
        <f t="shared" si="13"/>
        <v>41.01</v>
      </c>
      <c r="H908" s="105">
        <v>40.53</v>
      </c>
      <c r="K908" s="570" t="s">
        <v>5368</v>
      </c>
      <c r="L908" s="571">
        <f>IFERROR(VLOOKUP(K908,REAJUSTE!A:T,20,FALSE),"")</f>
        <v>1.012</v>
      </c>
    </row>
    <row r="909" spans="1:12" ht="45" x14ac:dyDescent="0.25">
      <c r="A909" s="141">
        <v>160328</v>
      </c>
      <c r="B909" s="141" t="s">
        <v>1021</v>
      </c>
      <c r="C909" s="104" t="s">
        <v>8</v>
      </c>
      <c r="D909" s="575">
        <f t="shared" si="13"/>
        <v>25.96</v>
      </c>
      <c r="H909" s="105">
        <v>25.66</v>
      </c>
      <c r="K909" s="570" t="s">
        <v>5368</v>
      </c>
      <c r="L909" s="571">
        <f>IFERROR(VLOOKUP(K909,REAJUSTE!A:T,20,FALSE),"")</f>
        <v>1.012</v>
      </c>
    </row>
    <row r="910" spans="1:12" ht="45" x14ac:dyDescent="0.25">
      <c r="A910" s="141">
        <v>160329</v>
      </c>
      <c r="B910" s="141" t="s">
        <v>1022</v>
      </c>
      <c r="C910" s="104" t="s">
        <v>8</v>
      </c>
      <c r="D910" s="575">
        <f t="shared" si="13"/>
        <v>21.67</v>
      </c>
      <c r="H910" s="105">
        <v>21.42</v>
      </c>
      <c r="K910" s="570" t="s">
        <v>5368</v>
      </c>
      <c r="L910" s="571">
        <f>IFERROR(VLOOKUP(K910,REAJUSTE!A:T,20,FALSE),"")</f>
        <v>1.012</v>
      </c>
    </row>
    <row r="911" spans="1:12" ht="60" x14ac:dyDescent="0.25">
      <c r="A911" s="141">
        <v>160330</v>
      </c>
      <c r="B911" s="141" t="s">
        <v>1023</v>
      </c>
      <c r="C911" s="104" t="s">
        <v>8</v>
      </c>
      <c r="D911" s="575">
        <f t="shared" si="13"/>
        <v>13.7</v>
      </c>
      <c r="H911" s="105">
        <v>13.54</v>
      </c>
      <c r="K911" s="570" t="s">
        <v>5368</v>
      </c>
      <c r="L911" s="571">
        <f>IFERROR(VLOOKUP(K911,REAJUSTE!A:T,20,FALSE),"")</f>
        <v>1.012</v>
      </c>
    </row>
    <row r="912" spans="1:12" ht="45" x14ac:dyDescent="0.25">
      <c r="A912" s="141">
        <v>160331</v>
      </c>
      <c r="B912" s="141" t="s">
        <v>1024</v>
      </c>
      <c r="C912" s="104" t="s">
        <v>8</v>
      </c>
      <c r="D912" s="575">
        <f t="shared" ref="D912:D975" si="14">TRUNC(H912*L912,2)</f>
        <v>36.93</v>
      </c>
      <c r="H912" s="105">
        <v>36.5</v>
      </c>
      <c r="K912" s="570" t="s">
        <v>5368</v>
      </c>
      <c r="L912" s="571">
        <f>IFERROR(VLOOKUP(K912,REAJUSTE!A:T,20,FALSE),"")</f>
        <v>1.012</v>
      </c>
    </row>
    <row r="913" spans="1:12" ht="45" x14ac:dyDescent="0.25">
      <c r="A913" s="141">
        <v>160332</v>
      </c>
      <c r="B913" s="141" t="s">
        <v>1025</v>
      </c>
      <c r="C913" s="104" t="s">
        <v>7</v>
      </c>
      <c r="D913" s="575">
        <f t="shared" si="14"/>
        <v>36.119999999999997</v>
      </c>
      <c r="H913" s="105">
        <v>35.700000000000003</v>
      </c>
      <c r="K913" s="570" t="s">
        <v>5368</v>
      </c>
      <c r="L913" s="571">
        <f>IFERROR(VLOOKUP(K913,REAJUSTE!A:T,20,FALSE),"")</f>
        <v>1.012</v>
      </c>
    </row>
    <row r="914" spans="1:12" ht="60" x14ac:dyDescent="0.25">
      <c r="A914" s="141">
        <v>160333</v>
      </c>
      <c r="B914" s="141" t="s">
        <v>1026</v>
      </c>
      <c r="C914" s="104" t="s">
        <v>7</v>
      </c>
      <c r="D914" s="575">
        <f t="shared" si="14"/>
        <v>78.430000000000007</v>
      </c>
      <c r="H914" s="105">
        <v>77.5</v>
      </c>
      <c r="K914" s="570" t="s">
        <v>5368</v>
      </c>
      <c r="L914" s="571">
        <f>IFERROR(VLOOKUP(K914,REAJUSTE!A:T,20,FALSE),"")</f>
        <v>1.012</v>
      </c>
    </row>
    <row r="915" spans="1:12" ht="45" x14ac:dyDescent="0.25">
      <c r="A915" s="141">
        <v>160334</v>
      </c>
      <c r="B915" s="141" t="s">
        <v>1027</v>
      </c>
      <c r="C915" s="104" t="s">
        <v>8</v>
      </c>
      <c r="D915" s="575">
        <f t="shared" si="14"/>
        <v>37.92</v>
      </c>
      <c r="H915" s="105">
        <v>37.479999999999997</v>
      </c>
      <c r="K915" s="570" t="s">
        <v>5368</v>
      </c>
      <c r="L915" s="571">
        <f>IFERROR(VLOOKUP(K915,REAJUSTE!A:T,20,FALSE),"")</f>
        <v>1.012</v>
      </c>
    </row>
    <row r="916" spans="1:12" ht="45" x14ac:dyDescent="0.25">
      <c r="A916" s="141">
        <v>160335</v>
      </c>
      <c r="B916" s="141" t="s">
        <v>1028</v>
      </c>
      <c r="C916" s="104" t="s">
        <v>7</v>
      </c>
      <c r="D916" s="575">
        <f t="shared" si="14"/>
        <v>54.67</v>
      </c>
      <c r="H916" s="105">
        <v>54.03</v>
      </c>
      <c r="K916" s="570" t="s">
        <v>5368</v>
      </c>
      <c r="L916" s="571">
        <f>IFERROR(VLOOKUP(K916,REAJUSTE!A:T,20,FALSE),"")</f>
        <v>1.012</v>
      </c>
    </row>
    <row r="917" spans="1:12" x14ac:dyDescent="0.25">
      <c r="A917" s="140">
        <v>1606</v>
      </c>
      <c r="B917" s="140" t="s">
        <v>1029</v>
      </c>
      <c r="C917" s="104"/>
      <c r="D917" s="575">
        <f t="shared" si="14"/>
        <v>0</v>
      </c>
      <c r="H917" s="105"/>
      <c r="K917" s="570" t="s">
        <v>5368</v>
      </c>
      <c r="L917" s="571">
        <f>IFERROR(VLOOKUP(K917,REAJUSTE!A:T,20,FALSE),"")</f>
        <v>1.012</v>
      </c>
    </row>
    <row r="918" spans="1:12" ht="60" x14ac:dyDescent="0.25">
      <c r="A918" s="141">
        <v>160602</v>
      </c>
      <c r="B918" s="141" t="s">
        <v>1030</v>
      </c>
      <c r="C918" s="104" t="s">
        <v>8</v>
      </c>
      <c r="D918" s="575">
        <f t="shared" si="14"/>
        <v>1952.08</v>
      </c>
      <c r="H918" s="142">
        <v>1928.94</v>
      </c>
      <c r="K918" s="570" t="s">
        <v>5368</v>
      </c>
      <c r="L918" s="571">
        <f>IFERROR(VLOOKUP(K918,REAJUSTE!A:T,20,FALSE),"")</f>
        <v>1.012</v>
      </c>
    </row>
    <row r="919" spans="1:12" ht="45" x14ac:dyDescent="0.25">
      <c r="A919" s="141">
        <v>160603</v>
      </c>
      <c r="B919" s="141" t="s">
        <v>1031</v>
      </c>
      <c r="C919" s="104" t="s">
        <v>8</v>
      </c>
      <c r="D919" s="575">
        <f t="shared" si="14"/>
        <v>853.03</v>
      </c>
      <c r="H919" s="105">
        <v>842.92</v>
      </c>
      <c r="K919" s="570" t="s">
        <v>5368</v>
      </c>
      <c r="L919" s="571">
        <f>IFERROR(VLOOKUP(K919,REAJUSTE!A:T,20,FALSE),"")</f>
        <v>1.012</v>
      </c>
    </row>
    <row r="920" spans="1:12" ht="60" x14ac:dyDescent="0.25">
      <c r="A920" s="141">
        <v>160604</v>
      </c>
      <c r="B920" s="141" t="s">
        <v>17878</v>
      </c>
      <c r="C920" s="104" t="s">
        <v>8</v>
      </c>
      <c r="D920" s="575">
        <f t="shared" si="14"/>
        <v>211.1</v>
      </c>
      <c r="H920" s="105">
        <v>208.6</v>
      </c>
      <c r="K920" s="570" t="s">
        <v>5368</v>
      </c>
      <c r="L920" s="571">
        <f>IFERROR(VLOOKUP(K920,REAJUSTE!A:T,20,FALSE),"")</f>
        <v>1.012</v>
      </c>
    </row>
    <row r="921" spans="1:12" ht="75" x14ac:dyDescent="0.25">
      <c r="A921" s="141">
        <v>160605</v>
      </c>
      <c r="B921" s="141" t="s">
        <v>17879</v>
      </c>
      <c r="C921" s="104" t="s">
        <v>8</v>
      </c>
      <c r="D921" s="575">
        <f t="shared" si="14"/>
        <v>215.78</v>
      </c>
      <c r="H921" s="105">
        <v>213.23</v>
      </c>
      <c r="K921" s="570" t="s">
        <v>5368</v>
      </c>
      <c r="L921" s="571">
        <f>IFERROR(VLOOKUP(K921,REAJUSTE!A:T,20,FALSE),"")</f>
        <v>1.012</v>
      </c>
    </row>
    <row r="922" spans="1:12" ht="60" x14ac:dyDescent="0.25">
      <c r="A922" s="141">
        <v>160606</v>
      </c>
      <c r="B922" s="141" t="s">
        <v>17880</v>
      </c>
      <c r="C922" s="104" t="s">
        <v>8</v>
      </c>
      <c r="D922" s="575">
        <f t="shared" si="14"/>
        <v>726.5</v>
      </c>
      <c r="H922" s="105">
        <v>717.89</v>
      </c>
      <c r="K922" s="570" t="s">
        <v>5368</v>
      </c>
      <c r="L922" s="571">
        <f>IFERROR(VLOOKUP(K922,REAJUSTE!A:T,20,FALSE),"")</f>
        <v>1.012</v>
      </c>
    </row>
    <row r="923" spans="1:12" ht="75" x14ac:dyDescent="0.25">
      <c r="A923" s="141">
        <v>160607</v>
      </c>
      <c r="B923" s="141" t="s">
        <v>17881</v>
      </c>
      <c r="C923" s="104" t="s">
        <v>8</v>
      </c>
      <c r="D923" s="575">
        <f t="shared" si="14"/>
        <v>196.24</v>
      </c>
      <c r="H923" s="105">
        <v>193.92</v>
      </c>
      <c r="K923" s="570" t="s">
        <v>5368</v>
      </c>
      <c r="L923" s="571">
        <f>IFERROR(VLOOKUP(K923,REAJUSTE!A:T,20,FALSE),"")</f>
        <v>1.012</v>
      </c>
    </row>
    <row r="924" spans="1:12" ht="60" x14ac:dyDescent="0.25">
      <c r="A924" s="141">
        <v>160608</v>
      </c>
      <c r="B924" s="141" t="s">
        <v>1032</v>
      </c>
      <c r="C924" s="104" t="s">
        <v>8</v>
      </c>
      <c r="D924" s="575">
        <f t="shared" si="14"/>
        <v>321.06</v>
      </c>
      <c r="H924" s="105">
        <v>317.26</v>
      </c>
      <c r="K924" s="570" t="s">
        <v>5368</v>
      </c>
      <c r="L924" s="571">
        <f>IFERROR(VLOOKUP(K924,REAJUSTE!A:T,20,FALSE),"")</f>
        <v>1.012</v>
      </c>
    </row>
    <row r="925" spans="1:12" ht="45" x14ac:dyDescent="0.25">
      <c r="A925" s="141">
        <v>160612</v>
      </c>
      <c r="B925" s="141" t="s">
        <v>1033</v>
      </c>
      <c r="C925" s="104" t="s">
        <v>8</v>
      </c>
      <c r="D925" s="575">
        <f t="shared" si="14"/>
        <v>26.85</v>
      </c>
      <c r="H925" s="105">
        <v>26.54</v>
      </c>
      <c r="K925" s="570" t="s">
        <v>5368</v>
      </c>
      <c r="L925" s="571">
        <f>IFERROR(VLOOKUP(K925,REAJUSTE!A:T,20,FALSE),"")</f>
        <v>1.012</v>
      </c>
    </row>
    <row r="926" spans="1:12" ht="45" x14ac:dyDescent="0.25">
      <c r="A926" s="141">
        <v>160613</v>
      </c>
      <c r="B926" s="141" t="s">
        <v>1034</v>
      </c>
      <c r="C926" s="104" t="s">
        <v>8</v>
      </c>
      <c r="D926" s="575">
        <f t="shared" si="14"/>
        <v>255.22</v>
      </c>
      <c r="H926" s="105">
        <v>252.2</v>
      </c>
      <c r="K926" s="570" t="s">
        <v>5368</v>
      </c>
      <c r="L926" s="571">
        <f>IFERROR(VLOOKUP(K926,REAJUSTE!A:T,20,FALSE),"")</f>
        <v>1.012</v>
      </c>
    </row>
    <row r="927" spans="1:12" ht="60" x14ac:dyDescent="0.25">
      <c r="A927" s="141">
        <v>160625</v>
      </c>
      <c r="B927" s="141" t="s">
        <v>1035</v>
      </c>
      <c r="C927" s="104" t="s">
        <v>8</v>
      </c>
      <c r="D927" s="575">
        <f t="shared" si="14"/>
        <v>850.41</v>
      </c>
      <c r="H927" s="105">
        <v>840.33</v>
      </c>
      <c r="K927" s="570" t="s">
        <v>5368</v>
      </c>
      <c r="L927" s="571">
        <f>IFERROR(VLOOKUP(K927,REAJUSTE!A:T,20,FALSE),"")</f>
        <v>1.012</v>
      </c>
    </row>
    <row r="928" spans="1:12" ht="60" x14ac:dyDescent="0.25">
      <c r="A928" s="141">
        <v>160626</v>
      </c>
      <c r="B928" s="141" t="s">
        <v>5426</v>
      </c>
      <c r="C928" s="104" t="s">
        <v>8</v>
      </c>
      <c r="D928" s="575">
        <f t="shared" si="14"/>
        <v>1503</v>
      </c>
      <c r="H928" s="142">
        <v>1485.18</v>
      </c>
      <c r="K928" s="570" t="s">
        <v>5368</v>
      </c>
      <c r="L928" s="571">
        <f>IFERROR(VLOOKUP(K928,REAJUSTE!A:T,20,FALSE),"")</f>
        <v>1.012</v>
      </c>
    </row>
    <row r="929" spans="1:12" ht="60" x14ac:dyDescent="0.25">
      <c r="A929" s="141">
        <v>160627</v>
      </c>
      <c r="B929" s="141" t="s">
        <v>5427</v>
      </c>
      <c r="C929" s="104" t="s">
        <v>8</v>
      </c>
      <c r="D929" s="575">
        <f t="shared" si="14"/>
        <v>1538.9</v>
      </c>
      <c r="H929" s="142">
        <v>1520.66</v>
      </c>
      <c r="K929" s="570" t="s">
        <v>5368</v>
      </c>
      <c r="L929" s="571">
        <f>IFERROR(VLOOKUP(K929,REAJUSTE!A:T,20,FALSE),"")</f>
        <v>1.012</v>
      </c>
    </row>
    <row r="930" spans="1:12" ht="60" x14ac:dyDescent="0.25">
      <c r="A930" s="141">
        <v>160628</v>
      </c>
      <c r="B930" s="141" t="s">
        <v>5428</v>
      </c>
      <c r="C930" s="104" t="s">
        <v>8</v>
      </c>
      <c r="D930" s="575">
        <f t="shared" si="14"/>
        <v>1819.63</v>
      </c>
      <c r="H930" s="142">
        <v>1798.06</v>
      </c>
      <c r="K930" s="570" t="s">
        <v>5368</v>
      </c>
      <c r="L930" s="571">
        <f>IFERROR(VLOOKUP(K930,REAJUSTE!A:T,20,FALSE),"")</f>
        <v>1.012</v>
      </c>
    </row>
    <row r="931" spans="1:12" ht="30" x14ac:dyDescent="0.25">
      <c r="A931" s="141">
        <v>160629</v>
      </c>
      <c r="B931" s="141" t="s">
        <v>5429</v>
      </c>
      <c r="C931" s="104" t="s">
        <v>7</v>
      </c>
      <c r="D931" s="575">
        <f t="shared" si="14"/>
        <v>118.31</v>
      </c>
      <c r="H931" s="105">
        <v>116.91</v>
      </c>
      <c r="K931" s="570" t="s">
        <v>5368</v>
      </c>
      <c r="L931" s="571">
        <f>IFERROR(VLOOKUP(K931,REAJUSTE!A:T,20,FALSE),"")</f>
        <v>1.012</v>
      </c>
    </row>
    <row r="932" spans="1:12" ht="30" x14ac:dyDescent="0.25">
      <c r="A932" s="141">
        <v>160630</v>
      </c>
      <c r="B932" s="141" t="s">
        <v>5430</v>
      </c>
      <c r="C932" s="104" t="s">
        <v>7</v>
      </c>
      <c r="D932" s="575">
        <f t="shared" si="14"/>
        <v>146.49</v>
      </c>
      <c r="H932" s="105">
        <v>144.76</v>
      </c>
      <c r="K932" s="570" t="s">
        <v>5368</v>
      </c>
      <c r="L932" s="571">
        <f>IFERROR(VLOOKUP(K932,REAJUSTE!A:T,20,FALSE),"")</f>
        <v>1.012</v>
      </c>
    </row>
    <row r="933" spans="1:12" ht="30" x14ac:dyDescent="0.25">
      <c r="A933" s="141">
        <v>160631</v>
      </c>
      <c r="B933" s="141" t="s">
        <v>5431</v>
      </c>
      <c r="C933" s="104" t="s">
        <v>7</v>
      </c>
      <c r="D933" s="575">
        <f t="shared" si="14"/>
        <v>174.67</v>
      </c>
      <c r="H933" s="105">
        <v>172.6</v>
      </c>
      <c r="K933" s="570" t="s">
        <v>5368</v>
      </c>
      <c r="L933" s="571">
        <f>IFERROR(VLOOKUP(K933,REAJUSTE!A:T,20,FALSE),"")</f>
        <v>1.012</v>
      </c>
    </row>
    <row r="934" spans="1:12" ht="30" x14ac:dyDescent="0.25">
      <c r="A934" s="141">
        <v>160632</v>
      </c>
      <c r="B934" s="141" t="s">
        <v>5432</v>
      </c>
      <c r="C934" s="104" t="s">
        <v>7</v>
      </c>
      <c r="D934" s="575">
        <f t="shared" si="14"/>
        <v>248.39</v>
      </c>
      <c r="H934" s="105">
        <v>245.45</v>
      </c>
      <c r="K934" s="570" t="s">
        <v>5368</v>
      </c>
      <c r="L934" s="571">
        <f>IFERROR(VLOOKUP(K934,REAJUSTE!A:T,20,FALSE),"")</f>
        <v>1.012</v>
      </c>
    </row>
    <row r="935" spans="1:12" x14ac:dyDescent="0.25">
      <c r="A935" s="141">
        <v>160633</v>
      </c>
      <c r="B935" s="141" t="s">
        <v>5433</v>
      </c>
      <c r="C935" s="104" t="s">
        <v>8</v>
      </c>
      <c r="D935" s="575">
        <f t="shared" si="14"/>
        <v>266.86</v>
      </c>
      <c r="H935" s="105">
        <v>263.7</v>
      </c>
      <c r="K935" s="570" t="s">
        <v>5368</v>
      </c>
      <c r="L935" s="571">
        <f>IFERROR(VLOOKUP(K935,REAJUSTE!A:T,20,FALSE),"")</f>
        <v>1.012</v>
      </c>
    </row>
    <row r="936" spans="1:12" x14ac:dyDescent="0.25">
      <c r="A936" s="141">
        <v>160634</v>
      </c>
      <c r="B936" s="141" t="s">
        <v>5434</v>
      </c>
      <c r="C936" s="104" t="s">
        <v>8</v>
      </c>
      <c r="D936" s="575">
        <f t="shared" si="14"/>
        <v>435.67</v>
      </c>
      <c r="H936" s="105">
        <v>430.51</v>
      </c>
      <c r="K936" s="570" t="s">
        <v>5368</v>
      </c>
      <c r="L936" s="571">
        <f>IFERROR(VLOOKUP(K936,REAJUSTE!A:T,20,FALSE),"")</f>
        <v>1.012</v>
      </c>
    </row>
    <row r="937" spans="1:12" x14ac:dyDescent="0.25">
      <c r="A937" s="141">
        <v>160635</v>
      </c>
      <c r="B937" s="141" t="s">
        <v>5435</v>
      </c>
      <c r="C937" s="104" t="s">
        <v>8</v>
      </c>
      <c r="D937" s="575">
        <f t="shared" si="14"/>
        <v>594.78</v>
      </c>
      <c r="H937" s="105">
        <v>587.73</v>
      </c>
      <c r="K937" s="570" t="s">
        <v>5368</v>
      </c>
      <c r="L937" s="571">
        <f>IFERROR(VLOOKUP(K937,REAJUSTE!A:T,20,FALSE),"")</f>
        <v>1.012</v>
      </c>
    </row>
    <row r="938" spans="1:12" x14ac:dyDescent="0.25">
      <c r="A938" s="141">
        <v>160636</v>
      </c>
      <c r="B938" s="141" t="s">
        <v>5436</v>
      </c>
      <c r="C938" s="104" t="s">
        <v>8</v>
      </c>
      <c r="D938" s="575">
        <f t="shared" si="14"/>
        <v>953.41</v>
      </c>
      <c r="H938" s="105">
        <v>942.11</v>
      </c>
      <c r="K938" s="570" t="s">
        <v>5368</v>
      </c>
      <c r="L938" s="571">
        <f>IFERROR(VLOOKUP(K938,REAJUSTE!A:T,20,FALSE),"")</f>
        <v>1.012</v>
      </c>
    </row>
    <row r="939" spans="1:12" x14ac:dyDescent="0.25">
      <c r="A939" s="141">
        <v>160637</v>
      </c>
      <c r="B939" s="141" t="s">
        <v>5437</v>
      </c>
      <c r="C939" s="104" t="s">
        <v>8</v>
      </c>
      <c r="D939" s="575">
        <f t="shared" si="14"/>
        <v>86.18</v>
      </c>
      <c r="H939" s="105">
        <v>85.16</v>
      </c>
      <c r="K939" s="570" t="s">
        <v>5368</v>
      </c>
      <c r="L939" s="571">
        <f>IFERROR(VLOOKUP(K939,REAJUSTE!A:T,20,FALSE),"")</f>
        <v>1.012</v>
      </c>
    </row>
    <row r="940" spans="1:12" x14ac:dyDescent="0.25">
      <c r="A940" s="141">
        <v>160638</v>
      </c>
      <c r="B940" s="141" t="s">
        <v>5438</v>
      </c>
      <c r="C940" s="104" t="s">
        <v>8</v>
      </c>
      <c r="D940" s="575">
        <f t="shared" si="14"/>
        <v>126.82</v>
      </c>
      <c r="H940" s="105">
        <v>125.32</v>
      </c>
      <c r="K940" s="570" t="s">
        <v>5368</v>
      </c>
      <c r="L940" s="571">
        <f>IFERROR(VLOOKUP(K940,REAJUSTE!A:T,20,FALSE),"")</f>
        <v>1.012</v>
      </c>
    </row>
    <row r="941" spans="1:12" x14ac:dyDescent="0.25">
      <c r="A941" s="141">
        <v>160639</v>
      </c>
      <c r="B941" s="141" t="s">
        <v>5439</v>
      </c>
      <c r="C941" s="104" t="s">
        <v>8</v>
      </c>
      <c r="D941" s="575">
        <f t="shared" si="14"/>
        <v>195.6</v>
      </c>
      <c r="H941" s="105">
        <v>193.29</v>
      </c>
      <c r="K941" s="570" t="s">
        <v>5368</v>
      </c>
      <c r="L941" s="571">
        <f>IFERROR(VLOOKUP(K941,REAJUSTE!A:T,20,FALSE),"")</f>
        <v>1.012</v>
      </c>
    </row>
    <row r="942" spans="1:12" x14ac:dyDescent="0.25">
      <c r="A942" s="141">
        <v>160640</v>
      </c>
      <c r="B942" s="141" t="s">
        <v>5440</v>
      </c>
      <c r="C942" s="104" t="s">
        <v>8</v>
      </c>
      <c r="D942" s="575">
        <f t="shared" si="14"/>
        <v>343.42</v>
      </c>
      <c r="H942" s="105">
        <v>339.35</v>
      </c>
      <c r="K942" s="570" t="s">
        <v>5368</v>
      </c>
      <c r="L942" s="571">
        <f>IFERROR(VLOOKUP(K942,REAJUSTE!A:T,20,FALSE),"")</f>
        <v>1.012</v>
      </c>
    </row>
    <row r="943" spans="1:12" x14ac:dyDescent="0.25">
      <c r="A943" s="141">
        <v>160641</v>
      </c>
      <c r="B943" s="141" t="s">
        <v>5441</v>
      </c>
      <c r="C943" s="104" t="s">
        <v>8</v>
      </c>
      <c r="D943" s="575">
        <f t="shared" si="14"/>
        <v>67.55</v>
      </c>
      <c r="H943" s="105">
        <v>66.75</v>
      </c>
      <c r="K943" s="570" t="s">
        <v>5368</v>
      </c>
      <c r="L943" s="571">
        <f>IFERROR(VLOOKUP(K943,REAJUSTE!A:T,20,FALSE),"")</f>
        <v>1.012</v>
      </c>
    </row>
    <row r="944" spans="1:12" x14ac:dyDescent="0.25">
      <c r="A944" s="141">
        <v>160642</v>
      </c>
      <c r="B944" s="141" t="s">
        <v>5442</v>
      </c>
      <c r="C944" s="104" t="s">
        <v>8</v>
      </c>
      <c r="D944" s="575">
        <f t="shared" si="14"/>
        <v>103.94</v>
      </c>
      <c r="H944" s="105">
        <v>102.71</v>
      </c>
      <c r="K944" s="570" t="s">
        <v>5368</v>
      </c>
      <c r="L944" s="571">
        <f>IFERROR(VLOOKUP(K944,REAJUSTE!A:T,20,FALSE),"")</f>
        <v>1.012</v>
      </c>
    </row>
    <row r="945" spans="1:12" x14ac:dyDescent="0.25">
      <c r="A945" s="141">
        <v>160643</v>
      </c>
      <c r="B945" s="141" t="s">
        <v>5443</v>
      </c>
      <c r="C945" s="104" t="s">
        <v>8</v>
      </c>
      <c r="D945" s="575">
        <f t="shared" si="14"/>
        <v>171.12</v>
      </c>
      <c r="H945" s="105">
        <v>169.1</v>
      </c>
      <c r="K945" s="570" t="s">
        <v>5368</v>
      </c>
      <c r="L945" s="571">
        <f>IFERROR(VLOOKUP(K945,REAJUSTE!A:T,20,FALSE),"")</f>
        <v>1.012</v>
      </c>
    </row>
    <row r="946" spans="1:12" x14ac:dyDescent="0.25">
      <c r="A946" s="141">
        <v>160644</v>
      </c>
      <c r="B946" s="141" t="s">
        <v>5444</v>
      </c>
      <c r="C946" s="104" t="s">
        <v>8</v>
      </c>
      <c r="D946" s="575">
        <f t="shared" si="14"/>
        <v>288.58</v>
      </c>
      <c r="H946" s="105">
        <v>285.16000000000003</v>
      </c>
      <c r="K946" s="570" t="s">
        <v>5368</v>
      </c>
      <c r="L946" s="571">
        <f>IFERROR(VLOOKUP(K946,REAJUSTE!A:T,20,FALSE),"")</f>
        <v>1.012</v>
      </c>
    </row>
    <row r="947" spans="1:12" x14ac:dyDescent="0.25">
      <c r="A947" s="141">
        <v>160645</v>
      </c>
      <c r="B947" s="141" t="s">
        <v>5445</v>
      </c>
      <c r="C947" s="104" t="s">
        <v>8</v>
      </c>
      <c r="D947" s="575">
        <f t="shared" si="14"/>
        <v>68.540000000000006</v>
      </c>
      <c r="H947" s="105">
        <v>67.73</v>
      </c>
      <c r="K947" s="570" t="s">
        <v>5368</v>
      </c>
      <c r="L947" s="571">
        <f>IFERROR(VLOOKUP(K947,REAJUSTE!A:T,20,FALSE),"")</f>
        <v>1.012</v>
      </c>
    </row>
    <row r="948" spans="1:12" x14ac:dyDescent="0.25">
      <c r="A948" s="141">
        <v>160646</v>
      </c>
      <c r="B948" s="141" t="s">
        <v>5446</v>
      </c>
      <c r="C948" s="104" t="s">
        <v>8</v>
      </c>
      <c r="D948" s="575">
        <f t="shared" si="14"/>
        <v>101.64</v>
      </c>
      <c r="H948" s="105">
        <v>100.44</v>
      </c>
      <c r="K948" s="570" t="s">
        <v>5368</v>
      </c>
      <c r="L948" s="571">
        <f>IFERROR(VLOOKUP(K948,REAJUSTE!A:T,20,FALSE),"")</f>
        <v>1.012</v>
      </c>
    </row>
    <row r="949" spans="1:12" x14ac:dyDescent="0.25">
      <c r="A949" s="141">
        <v>160647</v>
      </c>
      <c r="B949" s="141" t="s">
        <v>5447</v>
      </c>
      <c r="C949" s="104" t="s">
        <v>8</v>
      </c>
      <c r="D949" s="575">
        <f t="shared" si="14"/>
        <v>169.4</v>
      </c>
      <c r="H949" s="105">
        <v>167.4</v>
      </c>
      <c r="K949" s="570" t="s">
        <v>5368</v>
      </c>
      <c r="L949" s="571">
        <f>IFERROR(VLOOKUP(K949,REAJUSTE!A:T,20,FALSE),"")</f>
        <v>1.012</v>
      </c>
    </row>
    <row r="950" spans="1:12" x14ac:dyDescent="0.25">
      <c r="A950" s="141">
        <v>160648</v>
      </c>
      <c r="B950" s="141" t="s">
        <v>5448</v>
      </c>
      <c r="C950" s="104" t="s">
        <v>8</v>
      </c>
      <c r="D950" s="575">
        <f t="shared" si="14"/>
        <v>286.37</v>
      </c>
      <c r="H950" s="105">
        <v>282.98</v>
      </c>
      <c r="K950" s="570" t="s">
        <v>5368</v>
      </c>
      <c r="L950" s="571">
        <f>IFERROR(VLOOKUP(K950,REAJUSTE!A:T,20,FALSE),"")</f>
        <v>1.012</v>
      </c>
    </row>
    <row r="951" spans="1:12" x14ac:dyDescent="0.25">
      <c r="A951" s="141">
        <v>160649</v>
      </c>
      <c r="B951" s="141" t="s">
        <v>5449</v>
      </c>
      <c r="C951" s="104" t="s">
        <v>8</v>
      </c>
      <c r="D951" s="575">
        <f t="shared" si="14"/>
        <v>427.38</v>
      </c>
      <c r="H951" s="105">
        <v>422.32</v>
      </c>
      <c r="K951" s="570" t="s">
        <v>5368</v>
      </c>
      <c r="L951" s="571">
        <f>IFERROR(VLOOKUP(K951,REAJUSTE!A:T,20,FALSE),"")</f>
        <v>1.012</v>
      </c>
    </row>
    <row r="952" spans="1:12" x14ac:dyDescent="0.25">
      <c r="A952" s="141">
        <v>160650</v>
      </c>
      <c r="B952" s="141" t="s">
        <v>5450</v>
      </c>
      <c r="C952" s="104" t="s">
        <v>8</v>
      </c>
      <c r="D952" s="575">
        <f t="shared" si="14"/>
        <v>646.24</v>
      </c>
      <c r="H952" s="105">
        <v>638.58000000000004</v>
      </c>
      <c r="K952" s="570" t="s">
        <v>5368</v>
      </c>
      <c r="L952" s="571">
        <f>IFERROR(VLOOKUP(K952,REAJUSTE!A:T,20,FALSE),"")</f>
        <v>1.012</v>
      </c>
    </row>
    <row r="953" spans="1:12" x14ac:dyDescent="0.25">
      <c r="A953" s="141">
        <v>160651</v>
      </c>
      <c r="B953" s="141" t="s">
        <v>5451</v>
      </c>
      <c r="C953" s="104" t="s">
        <v>8</v>
      </c>
      <c r="D953" s="575">
        <f t="shared" si="14"/>
        <v>954.29</v>
      </c>
      <c r="H953" s="105">
        <v>942.98</v>
      </c>
      <c r="K953" s="570" t="s">
        <v>5368</v>
      </c>
      <c r="L953" s="571">
        <f>IFERROR(VLOOKUP(K953,REAJUSTE!A:T,20,FALSE),"")</f>
        <v>1.012</v>
      </c>
    </row>
    <row r="954" spans="1:12" x14ac:dyDescent="0.25">
      <c r="A954" s="141">
        <v>160652</v>
      </c>
      <c r="B954" s="141" t="s">
        <v>5452</v>
      </c>
      <c r="C954" s="104" t="s">
        <v>8</v>
      </c>
      <c r="D954" s="575">
        <f t="shared" si="14"/>
        <v>1489.01</v>
      </c>
      <c r="H954" s="142">
        <v>1471.36</v>
      </c>
      <c r="K954" s="570" t="s">
        <v>5368</v>
      </c>
      <c r="L954" s="571">
        <f>IFERROR(VLOOKUP(K954,REAJUSTE!A:T,20,FALSE),"")</f>
        <v>1.012</v>
      </c>
    </row>
    <row r="955" spans="1:12" x14ac:dyDescent="0.25">
      <c r="A955" s="141">
        <v>160653</v>
      </c>
      <c r="B955" s="141" t="s">
        <v>5453</v>
      </c>
      <c r="C955" s="104" t="s">
        <v>8</v>
      </c>
      <c r="D955" s="575">
        <f t="shared" si="14"/>
        <v>427.38</v>
      </c>
      <c r="H955" s="105">
        <v>422.32</v>
      </c>
      <c r="K955" s="570" t="s">
        <v>5368</v>
      </c>
      <c r="L955" s="571">
        <f>IFERROR(VLOOKUP(K955,REAJUSTE!A:T,20,FALSE),"")</f>
        <v>1.012</v>
      </c>
    </row>
    <row r="956" spans="1:12" x14ac:dyDescent="0.25">
      <c r="A956" s="141">
        <v>160654</v>
      </c>
      <c r="B956" s="141" t="s">
        <v>5454</v>
      </c>
      <c r="C956" s="104" t="s">
        <v>8</v>
      </c>
      <c r="D956" s="575">
        <f t="shared" si="14"/>
        <v>646.24</v>
      </c>
      <c r="H956" s="105">
        <v>638.58000000000004</v>
      </c>
      <c r="K956" s="570" t="s">
        <v>5368</v>
      </c>
      <c r="L956" s="571">
        <f>IFERROR(VLOOKUP(K956,REAJUSTE!A:T,20,FALSE),"")</f>
        <v>1.012</v>
      </c>
    </row>
    <row r="957" spans="1:12" x14ac:dyDescent="0.25">
      <c r="A957" s="141">
        <v>160655</v>
      </c>
      <c r="B957" s="141" t="s">
        <v>5455</v>
      </c>
      <c r="C957" s="104" t="s">
        <v>8</v>
      </c>
      <c r="D957" s="575">
        <f t="shared" si="14"/>
        <v>954.29</v>
      </c>
      <c r="H957" s="105">
        <v>942.98</v>
      </c>
      <c r="K957" s="570" t="s">
        <v>5368</v>
      </c>
      <c r="L957" s="571">
        <f>IFERROR(VLOOKUP(K957,REAJUSTE!A:T,20,FALSE),"")</f>
        <v>1.012</v>
      </c>
    </row>
    <row r="958" spans="1:12" x14ac:dyDescent="0.25">
      <c r="A958" s="141">
        <v>160656</v>
      </c>
      <c r="B958" s="141" t="s">
        <v>5456</v>
      </c>
      <c r="C958" s="104" t="s">
        <v>8</v>
      </c>
      <c r="D958" s="575">
        <f t="shared" si="14"/>
        <v>1489.01</v>
      </c>
      <c r="H958" s="142">
        <v>1471.36</v>
      </c>
      <c r="K958" s="570" t="s">
        <v>5368</v>
      </c>
      <c r="L958" s="571">
        <f>IFERROR(VLOOKUP(K958,REAJUSTE!A:T,20,FALSE),"")</f>
        <v>1.012</v>
      </c>
    </row>
    <row r="959" spans="1:12" ht="45" x14ac:dyDescent="0.25">
      <c r="A959" s="141">
        <v>160657</v>
      </c>
      <c r="B959" s="141" t="s">
        <v>5457</v>
      </c>
      <c r="C959" s="104" t="s">
        <v>8</v>
      </c>
      <c r="D959" s="575">
        <f t="shared" si="14"/>
        <v>167.91</v>
      </c>
      <c r="H959" s="105">
        <v>165.92</v>
      </c>
      <c r="K959" s="570" t="s">
        <v>5368</v>
      </c>
      <c r="L959" s="571">
        <f>IFERROR(VLOOKUP(K959,REAJUSTE!A:T,20,FALSE),"")</f>
        <v>1.012</v>
      </c>
    </row>
    <row r="960" spans="1:12" ht="45" x14ac:dyDescent="0.25">
      <c r="A960" s="141">
        <v>160658</v>
      </c>
      <c r="B960" s="141" t="s">
        <v>5458</v>
      </c>
      <c r="C960" s="104" t="s">
        <v>8</v>
      </c>
      <c r="D960" s="575">
        <f t="shared" si="14"/>
        <v>205.79</v>
      </c>
      <c r="H960" s="105">
        <v>203.35</v>
      </c>
      <c r="K960" s="570" t="s">
        <v>5368</v>
      </c>
      <c r="L960" s="571">
        <f>IFERROR(VLOOKUP(K960,REAJUSTE!A:T,20,FALSE),"")</f>
        <v>1.012</v>
      </c>
    </row>
    <row r="961" spans="1:12" ht="45" x14ac:dyDescent="0.25">
      <c r="A961" s="141">
        <v>160659</v>
      </c>
      <c r="B961" s="141" t="s">
        <v>5459</v>
      </c>
      <c r="C961" s="104" t="s">
        <v>8</v>
      </c>
      <c r="D961" s="575">
        <f t="shared" si="14"/>
        <v>219.3</v>
      </c>
      <c r="H961" s="105">
        <v>216.7</v>
      </c>
      <c r="K961" s="570" t="s">
        <v>5368</v>
      </c>
      <c r="L961" s="571">
        <f>IFERROR(VLOOKUP(K961,REAJUSTE!A:T,20,FALSE),"")</f>
        <v>1.012</v>
      </c>
    </row>
    <row r="962" spans="1:12" ht="30" x14ac:dyDescent="0.25">
      <c r="A962" s="141">
        <v>160660</v>
      </c>
      <c r="B962" s="141" t="s">
        <v>5460</v>
      </c>
      <c r="C962" s="104" t="s">
        <v>8</v>
      </c>
      <c r="D962" s="575">
        <f t="shared" si="14"/>
        <v>155.62</v>
      </c>
      <c r="H962" s="105">
        <v>153.78</v>
      </c>
      <c r="K962" s="570" t="s">
        <v>5368</v>
      </c>
      <c r="L962" s="571">
        <f>IFERROR(VLOOKUP(K962,REAJUSTE!A:T,20,FALSE),"")</f>
        <v>1.012</v>
      </c>
    </row>
    <row r="963" spans="1:12" ht="30" x14ac:dyDescent="0.25">
      <c r="A963" s="141">
        <v>160661</v>
      </c>
      <c r="B963" s="141" t="s">
        <v>5461</v>
      </c>
      <c r="C963" s="104" t="s">
        <v>8</v>
      </c>
      <c r="D963" s="575">
        <f t="shared" si="14"/>
        <v>165.85</v>
      </c>
      <c r="H963" s="105">
        <v>163.89</v>
      </c>
      <c r="K963" s="570" t="s">
        <v>5368</v>
      </c>
      <c r="L963" s="571">
        <f>IFERROR(VLOOKUP(K963,REAJUSTE!A:T,20,FALSE),"")</f>
        <v>1.012</v>
      </c>
    </row>
    <row r="964" spans="1:12" x14ac:dyDescent="0.25">
      <c r="A964" s="141">
        <v>160662</v>
      </c>
      <c r="B964" s="141" t="s">
        <v>5462</v>
      </c>
      <c r="C964" s="104" t="s">
        <v>8</v>
      </c>
      <c r="D964" s="575">
        <f t="shared" si="14"/>
        <v>761.28</v>
      </c>
      <c r="H964" s="105">
        <v>752.26</v>
      </c>
      <c r="K964" s="570" t="s">
        <v>5368</v>
      </c>
      <c r="L964" s="571">
        <f>IFERROR(VLOOKUP(K964,REAJUSTE!A:T,20,FALSE),"")</f>
        <v>1.012</v>
      </c>
    </row>
    <row r="965" spans="1:12" ht="30" x14ac:dyDescent="0.25">
      <c r="A965" s="141">
        <v>160663</v>
      </c>
      <c r="B965" s="141" t="s">
        <v>1036</v>
      </c>
      <c r="C965" s="104" t="s">
        <v>8</v>
      </c>
      <c r="D965" s="575">
        <f t="shared" si="14"/>
        <v>590.29999999999995</v>
      </c>
      <c r="H965" s="105">
        <v>583.30999999999995</v>
      </c>
      <c r="K965" s="570" t="s">
        <v>5368</v>
      </c>
      <c r="L965" s="571">
        <f>IFERROR(VLOOKUP(K965,REAJUSTE!A:T,20,FALSE),"")</f>
        <v>1.012</v>
      </c>
    </row>
    <row r="966" spans="1:12" ht="75" x14ac:dyDescent="0.25">
      <c r="A966" s="141">
        <v>160665</v>
      </c>
      <c r="B966" s="141" t="s">
        <v>1037</v>
      </c>
      <c r="C966" s="104" t="s">
        <v>8</v>
      </c>
      <c r="D966" s="575">
        <f t="shared" si="14"/>
        <v>2492.1999999999998</v>
      </c>
      <c r="H966" s="142">
        <v>2462.65</v>
      </c>
      <c r="K966" s="570" t="s">
        <v>5368</v>
      </c>
      <c r="L966" s="571">
        <f>IFERROR(VLOOKUP(K966,REAJUSTE!A:T,20,FALSE),"")</f>
        <v>1.012</v>
      </c>
    </row>
    <row r="967" spans="1:12" ht="60" x14ac:dyDescent="0.25">
      <c r="A967" s="141">
        <v>160671</v>
      </c>
      <c r="B967" s="141" t="s">
        <v>1038</v>
      </c>
      <c r="C967" s="104" t="s">
        <v>8</v>
      </c>
      <c r="D967" s="575">
        <f t="shared" si="14"/>
        <v>2419.38</v>
      </c>
      <c r="H967" s="142">
        <v>2390.6999999999998</v>
      </c>
      <c r="K967" s="570" t="s">
        <v>5368</v>
      </c>
      <c r="L967" s="571">
        <f>IFERROR(VLOOKUP(K967,REAJUSTE!A:T,20,FALSE),"")</f>
        <v>1.012</v>
      </c>
    </row>
    <row r="968" spans="1:12" ht="60" x14ac:dyDescent="0.25">
      <c r="A968" s="141">
        <v>160673</v>
      </c>
      <c r="B968" s="141" t="s">
        <v>1039</v>
      </c>
      <c r="C968" s="104" t="s">
        <v>8</v>
      </c>
      <c r="D968" s="575">
        <f t="shared" si="14"/>
        <v>2021.04</v>
      </c>
      <c r="H968" s="142">
        <v>1997.08</v>
      </c>
      <c r="K968" s="570" t="s">
        <v>5368</v>
      </c>
      <c r="L968" s="571">
        <f>IFERROR(VLOOKUP(K968,REAJUSTE!A:T,20,FALSE),"")</f>
        <v>1.012</v>
      </c>
    </row>
    <row r="969" spans="1:12" ht="30" x14ac:dyDescent="0.25">
      <c r="A969" s="141">
        <v>160674</v>
      </c>
      <c r="B969" s="141" t="s">
        <v>1040</v>
      </c>
      <c r="C969" s="104" t="s">
        <v>8</v>
      </c>
      <c r="D969" s="575">
        <f t="shared" si="14"/>
        <v>114.62</v>
      </c>
      <c r="H969" s="105">
        <v>113.27</v>
      </c>
      <c r="K969" s="570" t="s">
        <v>5368</v>
      </c>
      <c r="L969" s="571">
        <f>IFERROR(VLOOKUP(K969,REAJUSTE!A:T,20,FALSE),"")</f>
        <v>1.012</v>
      </c>
    </row>
    <row r="970" spans="1:12" ht="30" x14ac:dyDescent="0.25">
      <c r="A970" s="141">
        <v>160675</v>
      </c>
      <c r="B970" s="141" t="s">
        <v>1041</v>
      </c>
      <c r="C970" s="104" t="s">
        <v>8</v>
      </c>
      <c r="D970" s="575">
        <f t="shared" si="14"/>
        <v>148.22</v>
      </c>
      <c r="H970" s="105">
        <v>146.47</v>
      </c>
      <c r="K970" s="570" t="s">
        <v>5368</v>
      </c>
      <c r="L970" s="571">
        <f>IFERROR(VLOOKUP(K970,REAJUSTE!A:T,20,FALSE),"")</f>
        <v>1.012</v>
      </c>
    </row>
    <row r="971" spans="1:12" ht="30" x14ac:dyDescent="0.25">
      <c r="A971" s="141">
        <v>160676</v>
      </c>
      <c r="B971" s="141" t="s">
        <v>1042</v>
      </c>
      <c r="C971" s="104" t="s">
        <v>8</v>
      </c>
      <c r="D971" s="575">
        <f t="shared" si="14"/>
        <v>126.59</v>
      </c>
      <c r="H971" s="105">
        <v>125.09</v>
      </c>
      <c r="K971" s="570" t="s">
        <v>5368</v>
      </c>
      <c r="L971" s="571">
        <f>IFERROR(VLOOKUP(K971,REAJUSTE!A:T,20,FALSE),"")</f>
        <v>1.012</v>
      </c>
    </row>
    <row r="972" spans="1:12" x14ac:dyDescent="0.25">
      <c r="A972" s="140">
        <v>1607</v>
      </c>
      <c r="B972" s="140" t="s">
        <v>1043</v>
      </c>
      <c r="C972" s="104"/>
      <c r="D972" s="575">
        <f t="shared" si="14"/>
        <v>0</v>
      </c>
      <c r="H972" s="105"/>
      <c r="K972" s="570" t="s">
        <v>5368</v>
      </c>
      <c r="L972" s="571">
        <f>IFERROR(VLOOKUP(K972,REAJUSTE!A:T,20,FALSE),"")</f>
        <v>1.012</v>
      </c>
    </row>
    <row r="973" spans="1:12" ht="30" x14ac:dyDescent="0.25">
      <c r="A973" s="141">
        <v>160702</v>
      </c>
      <c r="B973" s="141" t="s">
        <v>1044</v>
      </c>
      <c r="C973" s="104" t="s">
        <v>5</v>
      </c>
      <c r="D973" s="575">
        <f t="shared" si="14"/>
        <v>7.27</v>
      </c>
      <c r="H973" s="105">
        <v>7.19</v>
      </c>
      <c r="K973" s="570" t="s">
        <v>5368</v>
      </c>
      <c r="L973" s="571">
        <f>IFERROR(VLOOKUP(K973,REAJUSTE!A:T,20,FALSE),"")</f>
        <v>1.012</v>
      </c>
    </row>
    <row r="974" spans="1:12" ht="45" x14ac:dyDescent="0.25">
      <c r="A974" s="141">
        <v>160704</v>
      </c>
      <c r="B974" s="141" t="s">
        <v>1045</v>
      </c>
      <c r="C974" s="104" t="s">
        <v>6</v>
      </c>
      <c r="D974" s="575">
        <f t="shared" si="14"/>
        <v>2593.48</v>
      </c>
      <c r="H974" s="142">
        <v>2562.73</v>
      </c>
      <c r="K974" s="570" t="s">
        <v>5368</v>
      </c>
      <c r="L974" s="571">
        <f>IFERROR(VLOOKUP(K974,REAJUSTE!A:T,20,FALSE),"")</f>
        <v>1.012</v>
      </c>
    </row>
    <row r="975" spans="1:12" ht="45" x14ac:dyDescent="0.25">
      <c r="A975" s="141">
        <v>160707</v>
      </c>
      <c r="B975" s="141" t="s">
        <v>1046</v>
      </c>
      <c r="C975" s="104" t="s">
        <v>5</v>
      </c>
      <c r="D975" s="575">
        <f t="shared" si="14"/>
        <v>28.29</v>
      </c>
      <c r="H975" s="105">
        <v>27.96</v>
      </c>
      <c r="K975" s="570" t="s">
        <v>5368</v>
      </c>
      <c r="L975" s="571">
        <f>IFERROR(VLOOKUP(K975,REAJUSTE!A:T,20,FALSE),"")</f>
        <v>1.012</v>
      </c>
    </row>
    <row r="976" spans="1:12" ht="45" x14ac:dyDescent="0.25">
      <c r="A976" s="141">
        <v>160708</v>
      </c>
      <c r="B976" s="141" t="s">
        <v>1047</v>
      </c>
      <c r="C976" s="104" t="s">
        <v>5</v>
      </c>
      <c r="D976" s="575">
        <f t="shared" ref="D976:D1039" si="15">TRUNC(H976*L976,2)</f>
        <v>28.29</v>
      </c>
      <c r="H976" s="105">
        <v>27.96</v>
      </c>
      <c r="K976" s="570" t="s">
        <v>5368</v>
      </c>
      <c r="L976" s="571">
        <f>IFERROR(VLOOKUP(K976,REAJUSTE!A:T,20,FALSE),"")</f>
        <v>1.012</v>
      </c>
    </row>
    <row r="977" spans="1:12" ht="30" x14ac:dyDescent="0.25">
      <c r="A977" s="141">
        <v>160709</v>
      </c>
      <c r="B977" s="141" t="s">
        <v>1048</v>
      </c>
      <c r="C977" s="104" t="s">
        <v>5</v>
      </c>
      <c r="D977" s="575">
        <f t="shared" si="15"/>
        <v>1607.83</v>
      </c>
      <c r="H977" s="142">
        <v>1588.77</v>
      </c>
      <c r="K977" s="570" t="s">
        <v>5368</v>
      </c>
      <c r="L977" s="571">
        <f>IFERROR(VLOOKUP(K977,REAJUSTE!A:T,20,FALSE),"")</f>
        <v>1.012</v>
      </c>
    </row>
    <row r="978" spans="1:12" ht="60" x14ac:dyDescent="0.25">
      <c r="A978" s="141">
        <v>160710</v>
      </c>
      <c r="B978" s="141" t="s">
        <v>1049</v>
      </c>
      <c r="C978" s="104" t="s">
        <v>5</v>
      </c>
      <c r="D978" s="575">
        <f t="shared" si="15"/>
        <v>69.34</v>
      </c>
      <c r="H978" s="105">
        <v>68.52</v>
      </c>
      <c r="K978" s="570" t="s">
        <v>5368</v>
      </c>
      <c r="L978" s="571">
        <f>IFERROR(VLOOKUP(K978,REAJUSTE!A:T,20,FALSE),"")</f>
        <v>1.012</v>
      </c>
    </row>
    <row r="979" spans="1:12" ht="30" x14ac:dyDescent="0.25">
      <c r="A979" s="141">
        <v>160711</v>
      </c>
      <c r="B979" s="141" t="s">
        <v>1050</v>
      </c>
      <c r="C979" s="104" t="s">
        <v>5</v>
      </c>
      <c r="D979" s="575">
        <f t="shared" si="15"/>
        <v>60.68</v>
      </c>
      <c r="H979" s="105">
        <v>59.97</v>
      </c>
      <c r="K979" s="570" t="s">
        <v>5368</v>
      </c>
      <c r="L979" s="571">
        <f>IFERROR(VLOOKUP(K979,REAJUSTE!A:T,20,FALSE),"")</f>
        <v>1.012</v>
      </c>
    </row>
    <row r="980" spans="1:12" ht="45" x14ac:dyDescent="0.25">
      <c r="A980" s="141">
        <v>160712</v>
      </c>
      <c r="B980" s="141" t="s">
        <v>1051</v>
      </c>
      <c r="C980" s="104" t="s">
        <v>5</v>
      </c>
      <c r="D980" s="575">
        <f t="shared" si="15"/>
        <v>225.25</v>
      </c>
      <c r="H980" s="105">
        <v>222.58</v>
      </c>
      <c r="K980" s="570" t="s">
        <v>5368</v>
      </c>
      <c r="L980" s="571">
        <f>IFERROR(VLOOKUP(K980,REAJUSTE!A:T,20,FALSE),"")</f>
        <v>1.012</v>
      </c>
    </row>
    <row r="981" spans="1:12" ht="45" x14ac:dyDescent="0.25">
      <c r="A981" s="141">
        <v>160713</v>
      </c>
      <c r="B981" s="141" t="s">
        <v>1052</v>
      </c>
      <c r="C981" s="104" t="s">
        <v>5</v>
      </c>
      <c r="D981" s="575">
        <f t="shared" si="15"/>
        <v>513.08000000000004</v>
      </c>
      <c r="H981" s="105">
        <v>507</v>
      </c>
      <c r="K981" s="570" t="s">
        <v>5368</v>
      </c>
      <c r="L981" s="571">
        <f>IFERROR(VLOOKUP(K981,REAJUSTE!A:T,20,FALSE),"")</f>
        <v>1.012</v>
      </c>
    </row>
    <row r="982" spans="1:12" ht="30" x14ac:dyDescent="0.25">
      <c r="A982" s="141">
        <v>160714</v>
      </c>
      <c r="B982" s="141" t="s">
        <v>1053</v>
      </c>
      <c r="C982" s="104" t="s">
        <v>5</v>
      </c>
      <c r="D982" s="575">
        <f t="shared" si="15"/>
        <v>84.92</v>
      </c>
      <c r="H982" s="105">
        <v>83.92</v>
      </c>
      <c r="K982" s="570" t="s">
        <v>5368</v>
      </c>
      <c r="L982" s="571">
        <f>IFERROR(VLOOKUP(K982,REAJUSTE!A:T,20,FALSE),"")</f>
        <v>1.012</v>
      </c>
    </row>
    <row r="983" spans="1:12" ht="75" x14ac:dyDescent="0.25">
      <c r="A983" s="141">
        <v>160715</v>
      </c>
      <c r="B983" s="141" t="s">
        <v>17882</v>
      </c>
      <c r="C983" s="104" t="s">
        <v>5</v>
      </c>
      <c r="D983" s="575">
        <f t="shared" si="15"/>
        <v>270.52999999999997</v>
      </c>
      <c r="H983" s="105">
        <v>267.33</v>
      </c>
      <c r="K983" s="570" t="s">
        <v>5368</v>
      </c>
      <c r="L983" s="571">
        <f>IFERROR(VLOOKUP(K983,REAJUSTE!A:T,20,FALSE),"")</f>
        <v>1.012</v>
      </c>
    </row>
    <row r="984" spans="1:12" ht="30" x14ac:dyDescent="0.25">
      <c r="A984" s="141">
        <v>160716</v>
      </c>
      <c r="B984" s="141" t="s">
        <v>1054</v>
      </c>
      <c r="C984" s="104" t="s">
        <v>6</v>
      </c>
      <c r="D984" s="575">
        <f t="shared" si="15"/>
        <v>695.33</v>
      </c>
      <c r="H984" s="105">
        <v>687.09</v>
      </c>
      <c r="K984" s="570" t="s">
        <v>5368</v>
      </c>
      <c r="L984" s="571">
        <f>IFERROR(VLOOKUP(K984,REAJUSTE!A:T,20,FALSE),"")</f>
        <v>1.012</v>
      </c>
    </row>
    <row r="985" spans="1:12" ht="45" x14ac:dyDescent="0.25">
      <c r="A985" s="141">
        <v>160718</v>
      </c>
      <c r="B985" s="141" t="s">
        <v>1055</v>
      </c>
      <c r="C985" s="104" t="s">
        <v>5</v>
      </c>
      <c r="D985" s="575">
        <f t="shared" si="15"/>
        <v>26.07</v>
      </c>
      <c r="H985" s="105">
        <v>25.77</v>
      </c>
      <c r="K985" s="570" t="s">
        <v>5368</v>
      </c>
      <c r="L985" s="571">
        <f>IFERROR(VLOOKUP(K985,REAJUSTE!A:T,20,FALSE),"")</f>
        <v>1.012</v>
      </c>
    </row>
    <row r="986" spans="1:12" x14ac:dyDescent="0.25">
      <c r="A986" s="140">
        <v>1608</v>
      </c>
      <c r="B986" s="140" t="s">
        <v>1283</v>
      </c>
      <c r="C986" s="104"/>
      <c r="D986" s="575">
        <f t="shared" si="15"/>
        <v>0</v>
      </c>
      <c r="H986" s="105"/>
      <c r="K986" s="570" t="s">
        <v>5368</v>
      </c>
      <c r="L986" s="571">
        <f>IFERROR(VLOOKUP(K986,REAJUSTE!A:T,20,FALSE),"")</f>
        <v>1.012</v>
      </c>
    </row>
    <row r="987" spans="1:12" x14ac:dyDescent="0.25">
      <c r="A987" s="141">
        <v>160806</v>
      </c>
      <c r="B987" s="141" t="s">
        <v>1056</v>
      </c>
      <c r="C987" s="104" t="s">
        <v>8</v>
      </c>
      <c r="D987" s="575">
        <f t="shared" si="15"/>
        <v>20.54</v>
      </c>
      <c r="H987" s="105">
        <v>20.3</v>
      </c>
      <c r="K987" s="570" t="s">
        <v>5368</v>
      </c>
      <c r="L987" s="571">
        <f>IFERROR(VLOOKUP(K987,REAJUSTE!A:T,20,FALSE),"")</f>
        <v>1.012</v>
      </c>
    </row>
    <row r="988" spans="1:12" x14ac:dyDescent="0.25">
      <c r="A988" s="141">
        <v>160807</v>
      </c>
      <c r="B988" s="141" t="s">
        <v>1057</v>
      </c>
      <c r="C988" s="104" t="s">
        <v>8</v>
      </c>
      <c r="D988" s="575">
        <f t="shared" si="15"/>
        <v>11.66</v>
      </c>
      <c r="H988" s="105">
        <v>11.53</v>
      </c>
      <c r="K988" s="570" t="s">
        <v>5368</v>
      </c>
      <c r="L988" s="571">
        <f>IFERROR(VLOOKUP(K988,REAJUSTE!A:T,20,FALSE),"")</f>
        <v>1.012</v>
      </c>
    </row>
    <row r="989" spans="1:12" ht="30" x14ac:dyDescent="0.25">
      <c r="A989" s="141">
        <v>160808</v>
      </c>
      <c r="B989" s="141" t="s">
        <v>1058</v>
      </c>
      <c r="C989" s="104" t="s">
        <v>7</v>
      </c>
      <c r="D989" s="575">
        <f t="shared" si="15"/>
        <v>4.17</v>
      </c>
      <c r="H989" s="105">
        <v>4.13</v>
      </c>
      <c r="K989" s="570" t="s">
        <v>5368</v>
      </c>
      <c r="L989" s="571">
        <f>IFERROR(VLOOKUP(K989,REAJUSTE!A:T,20,FALSE),"")</f>
        <v>1.012</v>
      </c>
    </row>
    <row r="990" spans="1:12" ht="30" x14ac:dyDescent="0.25">
      <c r="A990" s="141">
        <v>160809</v>
      </c>
      <c r="B990" s="141" t="s">
        <v>5463</v>
      </c>
      <c r="C990" s="104" t="s">
        <v>8</v>
      </c>
      <c r="D990" s="575">
        <f t="shared" si="15"/>
        <v>479.41</v>
      </c>
      <c r="H990" s="105">
        <v>473.73</v>
      </c>
      <c r="K990" s="570" t="s">
        <v>5368</v>
      </c>
      <c r="L990" s="571">
        <f>IFERROR(VLOOKUP(K990,REAJUSTE!A:T,20,FALSE),"")</f>
        <v>1.012</v>
      </c>
    </row>
    <row r="991" spans="1:12" ht="30" x14ac:dyDescent="0.25">
      <c r="A991" s="141">
        <v>160810</v>
      </c>
      <c r="B991" s="141" t="s">
        <v>5464</v>
      </c>
      <c r="C991" s="104" t="s">
        <v>8</v>
      </c>
      <c r="D991" s="575">
        <f t="shared" si="15"/>
        <v>505.36</v>
      </c>
      <c r="H991" s="105">
        <v>499.37</v>
      </c>
      <c r="K991" s="570" t="s">
        <v>5368</v>
      </c>
      <c r="L991" s="571">
        <f>IFERROR(VLOOKUP(K991,REAJUSTE!A:T,20,FALSE),"")</f>
        <v>1.012</v>
      </c>
    </row>
    <row r="992" spans="1:12" ht="30" x14ac:dyDescent="0.25">
      <c r="A992" s="141">
        <v>160811</v>
      </c>
      <c r="B992" s="141" t="s">
        <v>5465</v>
      </c>
      <c r="C992" s="104" t="s">
        <v>8</v>
      </c>
      <c r="D992" s="575">
        <f t="shared" si="15"/>
        <v>696.48</v>
      </c>
      <c r="H992" s="105">
        <v>688.23</v>
      </c>
      <c r="K992" s="570" t="s">
        <v>5368</v>
      </c>
      <c r="L992" s="571">
        <f>IFERROR(VLOOKUP(K992,REAJUSTE!A:T,20,FALSE),"")</f>
        <v>1.012</v>
      </c>
    </row>
    <row r="993" spans="1:12" ht="30" x14ac:dyDescent="0.25">
      <c r="A993" s="141">
        <v>160812</v>
      </c>
      <c r="B993" s="141" t="s">
        <v>5466</v>
      </c>
      <c r="C993" s="104" t="s">
        <v>8</v>
      </c>
      <c r="D993" s="575">
        <f t="shared" si="15"/>
        <v>748.74</v>
      </c>
      <c r="H993" s="105">
        <v>739.87</v>
      </c>
      <c r="K993" s="570" t="s">
        <v>5368</v>
      </c>
      <c r="L993" s="571">
        <f>IFERROR(VLOOKUP(K993,REAJUSTE!A:T,20,FALSE),"")</f>
        <v>1.012</v>
      </c>
    </row>
    <row r="994" spans="1:12" ht="30" x14ac:dyDescent="0.25">
      <c r="A994" s="141">
        <v>160813</v>
      </c>
      <c r="B994" s="141" t="s">
        <v>5467</v>
      </c>
      <c r="C994" s="104" t="s">
        <v>8</v>
      </c>
      <c r="D994" s="575">
        <f t="shared" si="15"/>
        <v>1796.91</v>
      </c>
      <c r="H994" s="142">
        <v>1775.61</v>
      </c>
      <c r="K994" s="570" t="s">
        <v>5368</v>
      </c>
      <c r="L994" s="571">
        <f>IFERROR(VLOOKUP(K994,REAJUSTE!A:T,20,FALSE),"")</f>
        <v>1.012</v>
      </c>
    </row>
    <row r="995" spans="1:12" ht="30" x14ac:dyDescent="0.25">
      <c r="A995" s="141">
        <v>160814</v>
      </c>
      <c r="B995" s="141" t="s">
        <v>5468</v>
      </c>
      <c r="C995" s="104" t="s">
        <v>8</v>
      </c>
      <c r="D995" s="575">
        <f t="shared" si="15"/>
        <v>1905.6</v>
      </c>
      <c r="H995" s="142">
        <v>1883.01</v>
      </c>
      <c r="K995" s="570" t="s">
        <v>5368</v>
      </c>
      <c r="L995" s="571">
        <f>IFERROR(VLOOKUP(K995,REAJUSTE!A:T,20,FALSE),"")</f>
        <v>1.012</v>
      </c>
    </row>
    <row r="996" spans="1:12" ht="30" x14ac:dyDescent="0.25">
      <c r="A996" s="141">
        <v>160815</v>
      </c>
      <c r="B996" s="141" t="s">
        <v>5469</v>
      </c>
      <c r="C996" s="104" t="s">
        <v>8</v>
      </c>
      <c r="D996" s="575">
        <f t="shared" si="15"/>
        <v>2066.8200000000002</v>
      </c>
      <c r="H996" s="142">
        <v>2042.32</v>
      </c>
      <c r="K996" s="570" t="s">
        <v>5368</v>
      </c>
      <c r="L996" s="571">
        <f>IFERROR(VLOOKUP(K996,REAJUSTE!A:T,20,FALSE),"")</f>
        <v>1.012</v>
      </c>
    </row>
    <row r="997" spans="1:12" ht="30" x14ac:dyDescent="0.25">
      <c r="A997" s="141">
        <v>160816</v>
      </c>
      <c r="B997" s="141" t="s">
        <v>5470</v>
      </c>
      <c r="C997" s="104" t="s">
        <v>8</v>
      </c>
      <c r="D997" s="575">
        <f t="shared" si="15"/>
        <v>2137.3200000000002</v>
      </c>
      <c r="H997" s="142">
        <v>2111.98</v>
      </c>
      <c r="K997" s="570" t="s">
        <v>5368</v>
      </c>
      <c r="L997" s="571">
        <f>IFERROR(VLOOKUP(K997,REAJUSTE!A:T,20,FALSE),"")</f>
        <v>1.012</v>
      </c>
    </row>
    <row r="998" spans="1:12" ht="30" x14ac:dyDescent="0.25">
      <c r="A998" s="141">
        <v>160822</v>
      </c>
      <c r="B998" s="141" t="s">
        <v>5471</v>
      </c>
      <c r="C998" s="104" t="s">
        <v>8</v>
      </c>
      <c r="D998" s="575">
        <f t="shared" si="15"/>
        <v>97.21</v>
      </c>
      <c r="H998" s="105">
        <v>96.06</v>
      </c>
      <c r="K998" s="570" t="s">
        <v>5368</v>
      </c>
      <c r="L998" s="571">
        <f>IFERROR(VLOOKUP(K998,REAJUSTE!A:T,20,FALSE),"")</f>
        <v>1.012</v>
      </c>
    </row>
    <row r="999" spans="1:12" ht="30" x14ac:dyDescent="0.25">
      <c r="A999" s="141">
        <v>160823</v>
      </c>
      <c r="B999" s="141" t="s">
        <v>5472</v>
      </c>
      <c r="C999" s="104" t="s">
        <v>8</v>
      </c>
      <c r="D999" s="575">
        <f t="shared" si="15"/>
        <v>104.92</v>
      </c>
      <c r="H999" s="105">
        <v>103.68</v>
      </c>
      <c r="K999" s="570" t="s">
        <v>5368</v>
      </c>
      <c r="L999" s="571">
        <f>IFERROR(VLOOKUP(K999,REAJUSTE!A:T,20,FALSE),"")</f>
        <v>1.012</v>
      </c>
    </row>
    <row r="1000" spans="1:12" ht="30" x14ac:dyDescent="0.25">
      <c r="A1000" s="141">
        <v>160825</v>
      </c>
      <c r="B1000" s="141" t="s">
        <v>5473</v>
      </c>
      <c r="C1000" s="104" t="s">
        <v>8</v>
      </c>
      <c r="D1000" s="575">
        <f t="shared" si="15"/>
        <v>35.75</v>
      </c>
      <c r="H1000" s="105">
        <v>35.33</v>
      </c>
      <c r="K1000" s="570" t="s">
        <v>5368</v>
      </c>
      <c r="L1000" s="571">
        <f>IFERROR(VLOOKUP(K1000,REAJUSTE!A:T,20,FALSE),"")</f>
        <v>1.012</v>
      </c>
    </row>
    <row r="1001" spans="1:12" ht="30" x14ac:dyDescent="0.25">
      <c r="A1001" s="141">
        <v>160826</v>
      </c>
      <c r="B1001" s="141" t="s">
        <v>5474</v>
      </c>
      <c r="C1001" s="104" t="s">
        <v>8</v>
      </c>
      <c r="D1001" s="575">
        <f t="shared" si="15"/>
        <v>47.09</v>
      </c>
      <c r="H1001" s="105">
        <v>46.54</v>
      </c>
      <c r="K1001" s="570" t="s">
        <v>5368</v>
      </c>
      <c r="L1001" s="571">
        <f>IFERROR(VLOOKUP(K1001,REAJUSTE!A:T,20,FALSE),"")</f>
        <v>1.012</v>
      </c>
    </row>
    <row r="1002" spans="1:12" ht="30" x14ac:dyDescent="0.25">
      <c r="A1002" s="141">
        <v>160827</v>
      </c>
      <c r="B1002" s="141" t="s">
        <v>5475</v>
      </c>
      <c r="C1002" s="104" t="s">
        <v>8</v>
      </c>
      <c r="D1002" s="575">
        <f t="shared" si="15"/>
        <v>260.18</v>
      </c>
      <c r="H1002" s="105">
        <v>257.10000000000002</v>
      </c>
      <c r="K1002" s="570" t="s">
        <v>5368</v>
      </c>
      <c r="L1002" s="571">
        <f>IFERROR(VLOOKUP(K1002,REAJUSTE!A:T,20,FALSE),"")</f>
        <v>1.012</v>
      </c>
    </row>
    <row r="1003" spans="1:12" ht="30" x14ac:dyDescent="0.25">
      <c r="A1003" s="141">
        <v>160828</v>
      </c>
      <c r="B1003" s="141" t="s">
        <v>5476</v>
      </c>
      <c r="C1003" s="104" t="s">
        <v>8</v>
      </c>
      <c r="D1003" s="575">
        <f t="shared" si="15"/>
        <v>325.49</v>
      </c>
      <c r="H1003" s="105">
        <v>321.64</v>
      </c>
      <c r="K1003" s="570" t="s">
        <v>5368</v>
      </c>
      <c r="L1003" s="571">
        <f>IFERROR(VLOOKUP(K1003,REAJUSTE!A:T,20,FALSE),"")</f>
        <v>1.012</v>
      </c>
    </row>
    <row r="1004" spans="1:12" ht="30" x14ac:dyDescent="0.25">
      <c r="A1004" s="141">
        <v>160829</v>
      </c>
      <c r="B1004" s="141" t="s">
        <v>5477</v>
      </c>
      <c r="C1004" s="104" t="s">
        <v>8</v>
      </c>
      <c r="D1004" s="575">
        <f t="shared" si="15"/>
        <v>17.47</v>
      </c>
      <c r="H1004" s="105">
        <v>17.27</v>
      </c>
      <c r="K1004" s="570" t="s">
        <v>5368</v>
      </c>
      <c r="L1004" s="571">
        <f>IFERROR(VLOOKUP(K1004,REAJUSTE!A:T,20,FALSE),"")</f>
        <v>1.012</v>
      </c>
    </row>
    <row r="1005" spans="1:12" ht="30" x14ac:dyDescent="0.25">
      <c r="A1005" s="141">
        <v>160830</v>
      </c>
      <c r="B1005" s="141" t="s">
        <v>5588</v>
      </c>
      <c r="C1005" s="104" t="s">
        <v>8</v>
      </c>
      <c r="D1005" s="575">
        <f t="shared" si="15"/>
        <v>23.63</v>
      </c>
      <c r="H1005" s="105">
        <v>23.35</v>
      </c>
      <c r="K1005" s="570" t="s">
        <v>5368</v>
      </c>
      <c r="L1005" s="571">
        <f>IFERROR(VLOOKUP(K1005,REAJUSTE!A:T,20,FALSE),"")</f>
        <v>1.012</v>
      </c>
    </row>
    <row r="1006" spans="1:12" ht="30" x14ac:dyDescent="0.25">
      <c r="A1006" s="141">
        <v>160831</v>
      </c>
      <c r="B1006" s="141" t="s">
        <v>5478</v>
      </c>
      <c r="C1006" s="104" t="s">
        <v>8</v>
      </c>
      <c r="D1006" s="575">
        <f t="shared" si="15"/>
        <v>61.31</v>
      </c>
      <c r="H1006" s="105">
        <v>60.59</v>
      </c>
      <c r="K1006" s="570" t="s">
        <v>5368</v>
      </c>
      <c r="L1006" s="571">
        <f>IFERROR(VLOOKUP(K1006,REAJUSTE!A:T,20,FALSE),"")</f>
        <v>1.012</v>
      </c>
    </row>
    <row r="1007" spans="1:12" ht="30" x14ac:dyDescent="0.25">
      <c r="A1007" s="141">
        <v>160832</v>
      </c>
      <c r="B1007" s="141" t="s">
        <v>5589</v>
      </c>
      <c r="C1007" s="104" t="s">
        <v>8</v>
      </c>
      <c r="D1007" s="575">
        <f t="shared" si="15"/>
        <v>69.44</v>
      </c>
      <c r="H1007" s="105">
        <v>68.62</v>
      </c>
      <c r="K1007" s="570" t="s">
        <v>5368</v>
      </c>
      <c r="L1007" s="571">
        <f>IFERROR(VLOOKUP(K1007,REAJUSTE!A:T,20,FALSE),"")</f>
        <v>1.012</v>
      </c>
    </row>
    <row r="1008" spans="1:12" ht="30" x14ac:dyDescent="0.25">
      <c r="A1008" s="141">
        <v>160833</v>
      </c>
      <c r="B1008" s="141" t="s">
        <v>5479</v>
      </c>
      <c r="C1008" s="104" t="s">
        <v>8</v>
      </c>
      <c r="D1008" s="575">
        <f t="shared" si="15"/>
        <v>102.47</v>
      </c>
      <c r="H1008" s="105">
        <v>101.26</v>
      </c>
      <c r="K1008" s="570" t="s">
        <v>5368</v>
      </c>
      <c r="L1008" s="571">
        <f>IFERROR(VLOOKUP(K1008,REAJUSTE!A:T,20,FALSE),"")</f>
        <v>1.012</v>
      </c>
    </row>
    <row r="1009" spans="1:12" ht="30" x14ac:dyDescent="0.25">
      <c r="A1009" s="141">
        <v>160834</v>
      </c>
      <c r="B1009" s="141" t="s">
        <v>5480</v>
      </c>
      <c r="C1009" s="104" t="s">
        <v>8</v>
      </c>
      <c r="D1009" s="575">
        <f t="shared" si="15"/>
        <v>199.24</v>
      </c>
      <c r="H1009" s="105">
        <v>196.88</v>
      </c>
      <c r="K1009" s="570" t="s">
        <v>5368</v>
      </c>
      <c r="L1009" s="571">
        <f>IFERROR(VLOOKUP(K1009,REAJUSTE!A:T,20,FALSE),"")</f>
        <v>1.012</v>
      </c>
    </row>
    <row r="1010" spans="1:12" ht="30" x14ac:dyDescent="0.25">
      <c r="A1010" s="141">
        <v>160835</v>
      </c>
      <c r="B1010" s="141" t="s">
        <v>5481</v>
      </c>
      <c r="C1010" s="104" t="s">
        <v>8</v>
      </c>
      <c r="D1010" s="575">
        <f t="shared" si="15"/>
        <v>258.39</v>
      </c>
      <c r="H1010" s="105">
        <v>255.33</v>
      </c>
      <c r="K1010" s="570" t="s">
        <v>5368</v>
      </c>
      <c r="L1010" s="571">
        <f>IFERROR(VLOOKUP(K1010,REAJUSTE!A:T,20,FALSE),"")</f>
        <v>1.012</v>
      </c>
    </row>
    <row r="1011" spans="1:12" ht="30" x14ac:dyDescent="0.25">
      <c r="A1011" s="141">
        <v>160836</v>
      </c>
      <c r="B1011" s="141" t="s">
        <v>5482</v>
      </c>
      <c r="C1011" s="104" t="s">
        <v>8</v>
      </c>
      <c r="D1011" s="575">
        <f t="shared" si="15"/>
        <v>517.24</v>
      </c>
      <c r="H1011" s="105">
        <v>511.11</v>
      </c>
      <c r="K1011" s="570" t="s">
        <v>5368</v>
      </c>
      <c r="L1011" s="571">
        <f>IFERROR(VLOOKUP(K1011,REAJUSTE!A:T,20,FALSE),"")</f>
        <v>1.012</v>
      </c>
    </row>
    <row r="1012" spans="1:12" ht="30" x14ac:dyDescent="0.25">
      <c r="A1012" s="141">
        <v>160837</v>
      </c>
      <c r="B1012" s="141" t="s">
        <v>5483</v>
      </c>
      <c r="C1012" s="104" t="s">
        <v>8</v>
      </c>
      <c r="D1012" s="575">
        <f t="shared" si="15"/>
        <v>285.72000000000003</v>
      </c>
      <c r="H1012" s="105">
        <v>282.33999999999997</v>
      </c>
      <c r="K1012" s="570" t="s">
        <v>5368</v>
      </c>
      <c r="L1012" s="571">
        <f>IFERROR(VLOOKUP(K1012,REAJUSTE!A:T,20,FALSE),"")</f>
        <v>1.012</v>
      </c>
    </row>
    <row r="1013" spans="1:12" ht="30" x14ac:dyDescent="0.25">
      <c r="A1013" s="141">
        <v>160838</v>
      </c>
      <c r="B1013" s="141" t="s">
        <v>5484</v>
      </c>
      <c r="C1013" s="104" t="s">
        <v>8</v>
      </c>
      <c r="D1013" s="575">
        <f t="shared" si="15"/>
        <v>85.82</v>
      </c>
      <c r="H1013" s="105">
        <v>84.81</v>
      </c>
      <c r="K1013" s="570" t="s">
        <v>5368</v>
      </c>
      <c r="L1013" s="571">
        <f>IFERROR(VLOOKUP(K1013,REAJUSTE!A:T,20,FALSE),"")</f>
        <v>1.012</v>
      </c>
    </row>
    <row r="1014" spans="1:12" x14ac:dyDescent="0.25">
      <c r="A1014" s="141">
        <v>160839</v>
      </c>
      <c r="B1014" s="141" t="s">
        <v>5485</v>
      </c>
      <c r="C1014" s="104" t="s">
        <v>7</v>
      </c>
      <c r="D1014" s="575">
        <f t="shared" si="15"/>
        <v>5.79</v>
      </c>
      <c r="H1014" s="105">
        <v>5.73</v>
      </c>
      <c r="K1014" s="570" t="s">
        <v>5368</v>
      </c>
      <c r="L1014" s="571">
        <f>IFERROR(VLOOKUP(K1014,REAJUSTE!A:T,20,FALSE),"")</f>
        <v>1.012</v>
      </c>
    </row>
    <row r="1015" spans="1:12" ht="30" x14ac:dyDescent="0.25">
      <c r="A1015" s="141">
        <v>160840</v>
      </c>
      <c r="B1015" s="141" t="s">
        <v>5486</v>
      </c>
      <c r="C1015" s="104" t="s">
        <v>8</v>
      </c>
      <c r="D1015" s="575">
        <f t="shared" si="15"/>
        <v>301.25</v>
      </c>
      <c r="H1015" s="105">
        <v>297.68</v>
      </c>
      <c r="K1015" s="570" t="s">
        <v>5368</v>
      </c>
      <c r="L1015" s="571">
        <f>IFERROR(VLOOKUP(K1015,REAJUSTE!A:T,20,FALSE),"")</f>
        <v>1.012</v>
      </c>
    </row>
    <row r="1016" spans="1:12" ht="30" x14ac:dyDescent="0.25">
      <c r="A1016" s="141">
        <v>160841</v>
      </c>
      <c r="B1016" s="141" t="s">
        <v>5487</v>
      </c>
      <c r="C1016" s="104" t="s">
        <v>8</v>
      </c>
      <c r="D1016" s="575">
        <f t="shared" si="15"/>
        <v>301.25</v>
      </c>
      <c r="H1016" s="105">
        <v>297.68</v>
      </c>
      <c r="K1016" s="570" t="s">
        <v>5368</v>
      </c>
      <c r="L1016" s="571">
        <f>IFERROR(VLOOKUP(K1016,REAJUSTE!A:T,20,FALSE),"")</f>
        <v>1.012</v>
      </c>
    </row>
    <row r="1017" spans="1:12" ht="30" x14ac:dyDescent="0.25">
      <c r="A1017" s="141">
        <v>160842</v>
      </c>
      <c r="B1017" s="141" t="s">
        <v>5488</v>
      </c>
      <c r="C1017" s="104" t="s">
        <v>8</v>
      </c>
      <c r="D1017" s="575">
        <f t="shared" si="15"/>
        <v>444.04</v>
      </c>
      <c r="H1017" s="105">
        <v>438.78</v>
      </c>
      <c r="K1017" s="570" t="s">
        <v>5368</v>
      </c>
      <c r="L1017" s="571">
        <f>IFERROR(VLOOKUP(K1017,REAJUSTE!A:T,20,FALSE),"")</f>
        <v>1.012</v>
      </c>
    </row>
    <row r="1018" spans="1:12" ht="30" x14ac:dyDescent="0.25">
      <c r="A1018" s="141">
        <v>160844</v>
      </c>
      <c r="B1018" s="141" t="s">
        <v>5489</v>
      </c>
      <c r="C1018" s="104" t="s">
        <v>8</v>
      </c>
      <c r="D1018" s="575">
        <f t="shared" si="15"/>
        <v>654.15</v>
      </c>
      <c r="H1018" s="105">
        <v>646.4</v>
      </c>
      <c r="K1018" s="570" t="s">
        <v>5368</v>
      </c>
      <c r="L1018" s="571">
        <f>IFERROR(VLOOKUP(K1018,REAJUSTE!A:T,20,FALSE),"")</f>
        <v>1.012</v>
      </c>
    </row>
    <row r="1019" spans="1:12" ht="30" x14ac:dyDescent="0.25">
      <c r="A1019" s="141">
        <v>160845</v>
      </c>
      <c r="B1019" s="141" t="s">
        <v>5490</v>
      </c>
      <c r="C1019" s="104" t="s">
        <v>8</v>
      </c>
      <c r="D1019" s="575">
        <f t="shared" si="15"/>
        <v>23.32</v>
      </c>
      <c r="H1019" s="105">
        <v>23.05</v>
      </c>
      <c r="K1019" s="570" t="s">
        <v>5368</v>
      </c>
      <c r="L1019" s="571">
        <f>IFERROR(VLOOKUP(K1019,REAJUSTE!A:T,20,FALSE),"")</f>
        <v>1.012</v>
      </c>
    </row>
    <row r="1020" spans="1:12" ht="30" x14ac:dyDescent="0.25">
      <c r="A1020" s="141">
        <v>160846</v>
      </c>
      <c r="B1020" s="141" t="s">
        <v>5491</v>
      </c>
      <c r="C1020" s="104" t="s">
        <v>8</v>
      </c>
      <c r="D1020" s="575">
        <f t="shared" si="15"/>
        <v>37.549999999999997</v>
      </c>
      <c r="H1020" s="105">
        <v>37.11</v>
      </c>
      <c r="K1020" s="570" t="s">
        <v>5368</v>
      </c>
      <c r="L1020" s="571">
        <f>IFERROR(VLOOKUP(K1020,REAJUSTE!A:T,20,FALSE),"")</f>
        <v>1.012</v>
      </c>
    </row>
    <row r="1021" spans="1:12" ht="30" x14ac:dyDescent="0.25">
      <c r="A1021" s="141">
        <v>160847</v>
      </c>
      <c r="B1021" s="141" t="s">
        <v>5492</v>
      </c>
      <c r="C1021" s="104" t="s">
        <v>8</v>
      </c>
      <c r="D1021" s="575">
        <f t="shared" si="15"/>
        <v>46.82</v>
      </c>
      <c r="H1021" s="105">
        <v>46.27</v>
      </c>
      <c r="K1021" s="570" t="s">
        <v>5368</v>
      </c>
      <c r="L1021" s="571">
        <f>IFERROR(VLOOKUP(K1021,REAJUSTE!A:T,20,FALSE),"")</f>
        <v>1.012</v>
      </c>
    </row>
    <row r="1022" spans="1:12" ht="30" x14ac:dyDescent="0.25">
      <c r="A1022" s="141">
        <v>160848</v>
      </c>
      <c r="B1022" s="141" t="s">
        <v>5493</v>
      </c>
      <c r="C1022" s="104" t="s">
        <v>8</v>
      </c>
      <c r="D1022" s="575">
        <f t="shared" si="15"/>
        <v>53.79</v>
      </c>
      <c r="H1022" s="105">
        <v>53.16</v>
      </c>
      <c r="K1022" s="570" t="s">
        <v>5368</v>
      </c>
      <c r="L1022" s="571">
        <f>IFERROR(VLOOKUP(K1022,REAJUSTE!A:T,20,FALSE),"")</f>
        <v>1.012</v>
      </c>
    </row>
    <row r="1023" spans="1:12" ht="30" x14ac:dyDescent="0.25">
      <c r="A1023" s="141">
        <v>160851</v>
      </c>
      <c r="B1023" s="141" t="s">
        <v>5494</v>
      </c>
      <c r="C1023" s="104" t="s">
        <v>7</v>
      </c>
      <c r="D1023" s="575">
        <f t="shared" si="15"/>
        <v>5.56</v>
      </c>
      <c r="H1023" s="105">
        <v>5.5</v>
      </c>
      <c r="K1023" s="570" t="s">
        <v>5368</v>
      </c>
      <c r="L1023" s="571">
        <f>IFERROR(VLOOKUP(K1023,REAJUSTE!A:T,20,FALSE),"")</f>
        <v>1.012</v>
      </c>
    </row>
    <row r="1024" spans="1:12" ht="30" x14ac:dyDescent="0.25">
      <c r="A1024" s="141">
        <v>160864</v>
      </c>
      <c r="B1024" s="141" t="s">
        <v>5495</v>
      </c>
      <c r="C1024" s="104" t="s">
        <v>8</v>
      </c>
      <c r="D1024" s="575">
        <f t="shared" si="15"/>
        <v>1221.3599999999999</v>
      </c>
      <c r="H1024" s="142">
        <v>1206.8800000000001</v>
      </c>
      <c r="K1024" s="570" t="s">
        <v>5368</v>
      </c>
      <c r="L1024" s="571">
        <f>IFERROR(VLOOKUP(K1024,REAJUSTE!A:T,20,FALSE),"")</f>
        <v>1.012</v>
      </c>
    </row>
    <row r="1025" spans="1:12" ht="30" x14ac:dyDescent="0.25">
      <c r="A1025" s="141">
        <v>160865</v>
      </c>
      <c r="B1025" s="141" t="s">
        <v>5496</v>
      </c>
      <c r="C1025" s="104" t="s">
        <v>8</v>
      </c>
      <c r="D1025" s="575">
        <f t="shared" si="15"/>
        <v>3989.4</v>
      </c>
      <c r="H1025" s="142">
        <v>3942.1</v>
      </c>
      <c r="K1025" s="570" t="s">
        <v>5368</v>
      </c>
      <c r="L1025" s="571">
        <f>IFERROR(VLOOKUP(K1025,REAJUSTE!A:T,20,FALSE),"")</f>
        <v>1.012</v>
      </c>
    </row>
    <row r="1026" spans="1:12" ht="45" x14ac:dyDescent="0.25">
      <c r="A1026" s="141">
        <v>160866</v>
      </c>
      <c r="B1026" s="141" t="s">
        <v>5497</v>
      </c>
      <c r="C1026" s="104" t="s">
        <v>8</v>
      </c>
      <c r="D1026" s="575">
        <f t="shared" si="15"/>
        <v>2461.46</v>
      </c>
      <c r="H1026" s="142">
        <v>2432.2800000000002</v>
      </c>
      <c r="K1026" s="570" t="s">
        <v>5368</v>
      </c>
      <c r="L1026" s="571">
        <f>IFERROR(VLOOKUP(K1026,REAJUSTE!A:T,20,FALSE),"")</f>
        <v>1.012</v>
      </c>
    </row>
    <row r="1027" spans="1:12" ht="45" x14ac:dyDescent="0.25">
      <c r="A1027" s="141">
        <v>160867</v>
      </c>
      <c r="B1027" s="141" t="s">
        <v>5498</v>
      </c>
      <c r="C1027" s="104" t="s">
        <v>8</v>
      </c>
      <c r="D1027" s="575">
        <f t="shared" si="15"/>
        <v>5919.03</v>
      </c>
      <c r="H1027" s="142">
        <v>5848.85</v>
      </c>
      <c r="K1027" s="570" t="s">
        <v>5368</v>
      </c>
      <c r="L1027" s="571">
        <f>IFERROR(VLOOKUP(K1027,REAJUSTE!A:T,20,FALSE),"")</f>
        <v>1.012</v>
      </c>
    </row>
    <row r="1028" spans="1:12" ht="30" x14ac:dyDescent="0.25">
      <c r="A1028" s="141">
        <v>160869</v>
      </c>
      <c r="B1028" s="141" t="s">
        <v>5499</v>
      </c>
      <c r="C1028" s="104" t="s">
        <v>8</v>
      </c>
      <c r="D1028" s="575">
        <f t="shared" si="15"/>
        <v>43.47</v>
      </c>
      <c r="H1028" s="105">
        <v>42.96</v>
      </c>
      <c r="K1028" s="570" t="s">
        <v>5368</v>
      </c>
      <c r="L1028" s="571">
        <f>IFERROR(VLOOKUP(K1028,REAJUSTE!A:T,20,FALSE),"")</f>
        <v>1.012</v>
      </c>
    </row>
    <row r="1029" spans="1:12" ht="30" x14ac:dyDescent="0.25">
      <c r="A1029" s="141">
        <v>160870</v>
      </c>
      <c r="B1029" s="141" t="s">
        <v>5500</v>
      </c>
      <c r="C1029" s="104" t="s">
        <v>8</v>
      </c>
      <c r="D1029" s="575">
        <f t="shared" si="15"/>
        <v>28.98</v>
      </c>
      <c r="H1029" s="105">
        <v>28.64</v>
      </c>
      <c r="K1029" s="570" t="s">
        <v>5368</v>
      </c>
      <c r="L1029" s="571">
        <f>IFERROR(VLOOKUP(K1029,REAJUSTE!A:T,20,FALSE),"")</f>
        <v>1.012</v>
      </c>
    </row>
    <row r="1030" spans="1:12" x14ac:dyDescent="0.25">
      <c r="A1030" s="141">
        <v>160871</v>
      </c>
      <c r="B1030" s="141" t="s">
        <v>5501</v>
      </c>
      <c r="C1030" s="104" t="s">
        <v>8</v>
      </c>
      <c r="D1030" s="575">
        <f t="shared" si="15"/>
        <v>28.57</v>
      </c>
      <c r="H1030" s="105">
        <v>28.24</v>
      </c>
      <c r="K1030" s="570" t="s">
        <v>5368</v>
      </c>
      <c r="L1030" s="571">
        <f>IFERROR(VLOOKUP(K1030,REAJUSTE!A:T,20,FALSE),"")</f>
        <v>1.012</v>
      </c>
    </row>
    <row r="1031" spans="1:12" x14ac:dyDescent="0.25">
      <c r="A1031" s="141">
        <v>160872</v>
      </c>
      <c r="B1031" s="141" t="s">
        <v>5502</v>
      </c>
      <c r="C1031" s="104" t="s">
        <v>8</v>
      </c>
      <c r="D1031" s="575">
        <f t="shared" si="15"/>
        <v>23.93</v>
      </c>
      <c r="H1031" s="105">
        <v>23.65</v>
      </c>
      <c r="K1031" s="570" t="s">
        <v>5368</v>
      </c>
      <c r="L1031" s="571">
        <f>IFERROR(VLOOKUP(K1031,REAJUSTE!A:T,20,FALSE),"")</f>
        <v>1.012</v>
      </c>
    </row>
    <row r="1032" spans="1:12" x14ac:dyDescent="0.25">
      <c r="A1032" s="141">
        <v>160873</v>
      </c>
      <c r="B1032" s="141" t="s">
        <v>5503</v>
      </c>
      <c r="C1032" s="104" t="s">
        <v>8</v>
      </c>
      <c r="D1032" s="575">
        <f t="shared" si="15"/>
        <v>38.74</v>
      </c>
      <c r="H1032" s="105">
        <v>38.29</v>
      </c>
      <c r="K1032" s="570" t="s">
        <v>5368</v>
      </c>
      <c r="L1032" s="571">
        <f>IFERROR(VLOOKUP(K1032,REAJUSTE!A:T,20,FALSE),"")</f>
        <v>1.012</v>
      </c>
    </row>
    <row r="1033" spans="1:12" ht="30" x14ac:dyDescent="0.25">
      <c r="A1033" s="141">
        <v>160874</v>
      </c>
      <c r="B1033" s="141" t="s">
        <v>17883</v>
      </c>
      <c r="C1033" s="104" t="s">
        <v>8</v>
      </c>
      <c r="D1033" s="575">
        <f t="shared" si="15"/>
        <v>578.12</v>
      </c>
      <c r="H1033" s="105">
        <v>571.27</v>
      </c>
      <c r="K1033" s="570" t="s">
        <v>5368</v>
      </c>
      <c r="L1033" s="571">
        <f>IFERROR(VLOOKUP(K1033,REAJUSTE!A:T,20,FALSE),"")</f>
        <v>1.012</v>
      </c>
    </row>
    <row r="1034" spans="1:12" x14ac:dyDescent="0.25">
      <c r="A1034" s="140">
        <v>1610</v>
      </c>
      <c r="B1034" s="140" t="s">
        <v>5504</v>
      </c>
      <c r="C1034" s="104"/>
      <c r="D1034" s="575">
        <f t="shared" si="15"/>
        <v>0</v>
      </c>
      <c r="H1034" s="105"/>
      <c r="K1034" s="570" t="s">
        <v>5368</v>
      </c>
      <c r="L1034" s="571">
        <f>IFERROR(VLOOKUP(K1034,REAJUSTE!A:T,20,FALSE),"")</f>
        <v>1.012</v>
      </c>
    </row>
    <row r="1035" spans="1:12" x14ac:dyDescent="0.25">
      <c r="A1035" s="141">
        <v>161001</v>
      </c>
      <c r="B1035" s="141" t="s">
        <v>5505</v>
      </c>
      <c r="C1035" s="104" t="s">
        <v>7</v>
      </c>
      <c r="D1035" s="575">
        <f t="shared" si="15"/>
        <v>24.93</v>
      </c>
      <c r="H1035" s="105">
        <v>24.64</v>
      </c>
      <c r="K1035" s="570" t="s">
        <v>5368</v>
      </c>
      <c r="L1035" s="571">
        <f>IFERROR(VLOOKUP(K1035,REAJUSTE!A:T,20,FALSE),"")</f>
        <v>1.012</v>
      </c>
    </row>
    <row r="1036" spans="1:12" x14ac:dyDescent="0.25">
      <c r="A1036" s="141">
        <v>161002</v>
      </c>
      <c r="B1036" s="141" t="s">
        <v>5506</v>
      </c>
      <c r="C1036" s="104" t="s">
        <v>7</v>
      </c>
      <c r="D1036" s="575">
        <f t="shared" si="15"/>
        <v>33.97</v>
      </c>
      <c r="H1036" s="105">
        <v>33.57</v>
      </c>
      <c r="K1036" s="570" t="s">
        <v>5368</v>
      </c>
      <c r="L1036" s="571">
        <f>IFERROR(VLOOKUP(K1036,REAJUSTE!A:T,20,FALSE),"")</f>
        <v>1.012</v>
      </c>
    </row>
    <row r="1037" spans="1:12" x14ac:dyDescent="0.25">
      <c r="A1037" s="141">
        <v>161003</v>
      </c>
      <c r="B1037" s="141" t="s">
        <v>5507</v>
      </c>
      <c r="C1037" s="104" t="s">
        <v>7</v>
      </c>
      <c r="D1037" s="575">
        <f t="shared" si="15"/>
        <v>42.68</v>
      </c>
      <c r="H1037" s="105">
        <v>42.18</v>
      </c>
      <c r="K1037" s="570" t="s">
        <v>5368</v>
      </c>
      <c r="L1037" s="571">
        <f>IFERROR(VLOOKUP(K1037,REAJUSTE!A:T,20,FALSE),"")</f>
        <v>1.012</v>
      </c>
    </row>
    <row r="1038" spans="1:12" x14ac:dyDescent="0.25">
      <c r="A1038" s="141">
        <v>161004</v>
      </c>
      <c r="B1038" s="141" t="s">
        <v>5508</v>
      </c>
      <c r="C1038" s="104" t="s">
        <v>7</v>
      </c>
      <c r="D1038" s="575">
        <f t="shared" si="15"/>
        <v>54.59</v>
      </c>
      <c r="H1038" s="105">
        <v>53.95</v>
      </c>
      <c r="K1038" s="570" t="s">
        <v>5368</v>
      </c>
      <c r="L1038" s="571">
        <f>IFERROR(VLOOKUP(K1038,REAJUSTE!A:T,20,FALSE),"")</f>
        <v>1.012</v>
      </c>
    </row>
    <row r="1039" spans="1:12" x14ac:dyDescent="0.25">
      <c r="A1039" s="141">
        <v>161005</v>
      </c>
      <c r="B1039" s="141" t="s">
        <v>5509</v>
      </c>
      <c r="C1039" s="104" t="s">
        <v>7</v>
      </c>
      <c r="D1039" s="575">
        <f t="shared" si="15"/>
        <v>60.21</v>
      </c>
      <c r="H1039" s="105">
        <v>59.5</v>
      </c>
      <c r="K1039" s="570" t="s">
        <v>5368</v>
      </c>
      <c r="L1039" s="571">
        <f>IFERROR(VLOOKUP(K1039,REAJUSTE!A:T,20,FALSE),"")</f>
        <v>1.012</v>
      </c>
    </row>
    <row r="1040" spans="1:12" x14ac:dyDescent="0.25">
      <c r="A1040" s="141">
        <v>161006</v>
      </c>
      <c r="B1040" s="141" t="s">
        <v>5510</v>
      </c>
      <c r="C1040" s="104" t="s">
        <v>7</v>
      </c>
      <c r="D1040" s="575">
        <f t="shared" ref="D1040:D1103" si="16">TRUNC(H1040*L1040,2)</f>
        <v>85.21</v>
      </c>
      <c r="H1040" s="105">
        <v>84.2</v>
      </c>
      <c r="K1040" s="570" t="s">
        <v>5368</v>
      </c>
      <c r="L1040" s="571">
        <f>IFERROR(VLOOKUP(K1040,REAJUSTE!A:T,20,FALSE),"")</f>
        <v>1.012</v>
      </c>
    </row>
    <row r="1041" spans="1:12" ht="30" x14ac:dyDescent="0.25">
      <c r="A1041" s="141">
        <v>161007</v>
      </c>
      <c r="B1041" s="141" t="s">
        <v>5511</v>
      </c>
      <c r="C1041" s="104" t="s">
        <v>7</v>
      </c>
      <c r="D1041" s="575">
        <f t="shared" si="16"/>
        <v>97.71</v>
      </c>
      <c r="H1041" s="105">
        <v>96.56</v>
      </c>
      <c r="K1041" s="570" t="s">
        <v>5368</v>
      </c>
      <c r="L1041" s="571">
        <f>IFERROR(VLOOKUP(K1041,REAJUSTE!A:T,20,FALSE),"")</f>
        <v>1.012</v>
      </c>
    </row>
    <row r="1042" spans="1:12" ht="30" x14ac:dyDescent="0.25">
      <c r="A1042" s="141">
        <v>161008</v>
      </c>
      <c r="B1042" s="141" t="s">
        <v>5512</v>
      </c>
      <c r="C1042" s="104" t="s">
        <v>7</v>
      </c>
      <c r="D1042" s="575">
        <f t="shared" si="16"/>
        <v>118.2</v>
      </c>
      <c r="H1042" s="105">
        <v>116.8</v>
      </c>
      <c r="K1042" s="570" t="s">
        <v>5368</v>
      </c>
      <c r="L1042" s="571">
        <f>IFERROR(VLOOKUP(K1042,REAJUSTE!A:T,20,FALSE),"")</f>
        <v>1.012</v>
      </c>
    </row>
    <row r="1043" spans="1:12" ht="30" x14ac:dyDescent="0.25">
      <c r="A1043" s="141">
        <v>161009</v>
      </c>
      <c r="B1043" s="141" t="s">
        <v>5513</v>
      </c>
      <c r="C1043" s="104" t="s">
        <v>7</v>
      </c>
      <c r="D1043" s="575">
        <f t="shared" si="16"/>
        <v>145.69999999999999</v>
      </c>
      <c r="H1043" s="105">
        <v>143.97999999999999</v>
      </c>
      <c r="K1043" s="570" t="s">
        <v>5368</v>
      </c>
      <c r="L1043" s="571">
        <f>IFERROR(VLOOKUP(K1043,REAJUSTE!A:T,20,FALSE),"")</f>
        <v>1.012</v>
      </c>
    </row>
    <row r="1044" spans="1:12" ht="30" x14ac:dyDescent="0.25">
      <c r="A1044" s="141">
        <v>161010</v>
      </c>
      <c r="B1044" s="141" t="s">
        <v>5514</v>
      </c>
      <c r="C1044" s="104" t="s">
        <v>8</v>
      </c>
      <c r="D1044" s="575">
        <f t="shared" si="16"/>
        <v>18.190000000000001</v>
      </c>
      <c r="H1044" s="105">
        <v>17.98</v>
      </c>
      <c r="K1044" s="570" t="s">
        <v>5368</v>
      </c>
      <c r="L1044" s="571">
        <f>IFERROR(VLOOKUP(K1044,REAJUSTE!A:T,20,FALSE),"")</f>
        <v>1.012</v>
      </c>
    </row>
    <row r="1045" spans="1:12" ht="30" x14ac:dyDescent="0.25">
      <c r="A1045" s="141">
        <v>161011</v>
      </c>
      <c r="B1045" s="141" t="s">
        <v>5515</v>
      </c>
      <c r="C1045" s="104" t="s">
        <v>8</v>
      </c>
      <c r="D1045" s="575">
        <f t="shared" si="16"/>
        <v>30.17</v>
      </c>
      <c r="H1045" s="105">
        <v>29.82</v>
      </c>
      <c r="K1045" s="570" t="s">
        <v>5368</v>
      </c>
      <c r="L1045" s="571">
        <f>IFERROR(VLOOKUP(K1045,REAJUSTE!A:T,20,FALSE),"")</f>
        <v>1.012</v>
      </c>
    </row>
    <row r="1046" spans="1:12" ht="30" x14ac:dyDescent="0.25">
      <c r="A1046" s="141">
        <v>161012</v>
      </c>
      <c r="B1046" s="141" t="s">
        <v>5516</v>
      </c>
      <c r="C1046" s="104" t="s">
        <v>8</v>
      </c>
      <c r="D1046" s="575">
        <f t="shared" si="16"/>
        <v>51.49</v>
      </c>
      <c r="H1046" s="105">
        <v>50.88</v>
      </c>
      <c r="K1046" s="570" t="s">
        <v>5368</v>
      </c>
      <c r="L1046" s="571">
        <f>IFERROR(VLOOKUP(K1046,REAJUSTE!A:T,20,FALSE),"")</f>
        <v>1.012</v>
      </c>
    </row>
    <row r="1047" spans="1:12" x14ac:dyDescent="0.25">
      <c r="A1047" s="141">
        <v>161013</v>
      </c>
      <c r="B1047" s="141" t="s">
        <v>5517</v>
      </c>
      <c r="C1047" s="104" t="s">
        <v>20</v>
      </c>
      <c r="D1047" s="575">
        <f t="shared" si="16"/>
        <v>69.77</v>
      </c>
      <c r="H1047" s="105">
        <v>68.95</v>
      </c>
      <c r="K1047" s="570" t="s">
        <v>5368</v>
      </c>
      <c r="L1047" s="571">
        <f>IFERROR(VLOOKUP(K1047,REAJUSTE!A:T,20,FALSE),"")</f>
        <v>1.012</v>
      </c>
    </row>
    <row r="1048" spans="1:12" x14ac:dyDescent="0.25">
      <c r="A1048" s="141">
        <v>161014</v>
      </c>
      <c r="B1048" s="141" t="s">
        <v>5518</v>
      </c>
      <c r="C1048" s="104" t="s">
        <v>20</v>
      </c>
      <c r="D1048" s="575">
        <f t="shared" si="16"/>
        <v>71.89</v>
      </c>
      <c r="H1048" s="105">
        <v>71.040000000000006</v>
      </c>
      <c r="K1048" s="570" t="s">
        <v>5368</v>
      </c>
      <c r="L1048" s="571">
        <f>IFERROR(VLOOKUP(K1048,REAJUSTE!A:T,20,FALSE),"")</f>
        <v>1.012</v>
      </c>
    </row>
    <row r="1049" spans="1:12" x14ac:dyDescent="0.25">
      <c r="A1049" s="141">
        <v>161015</v>
      </c>
      <c r="B1049" s="141" t="s">
        <v>5519</v>
      </c>
      <c r="C1049" s="104" t="s">
        <v>20</v>
      </c>
      <c r="D1049" s="575">
        <f t="shared" si="16"/>
        <v>72.900000000000006</v>
      </c>
      <c r="H1049" s="105">
        <v>72.040000000000006</v>
      </c>
      <c r="K1049" s="570" t="s">
        <v>5368</v>
      </c>
      <c r="L1049" s="571">
        <f>IFERROR(VLOOKUP(K1049,REAJUSTE!A:T,20,FALSE),"")</f>
        <v>1.012</v>
      </c>
    </row>
    <row r="1050" spans="1:12" ht="75" x14ac:dyDescent="0.25">
      <c r="A1050" s="141">
        <v>161016</v>
      </c>
      <c r="B1050" s="141" t="s">
        <v>5520</v>
      </c>
      <c r="C1050" s="104" t="s">
        <v>7</v>
      </c>
      <c r="D1050" s="575">
        <f t="shared" si="16"/>
        <v>112.41</v>
      </c>
      <c r="H1050" s="105">
        <v>111.08</v>
      </c>
      <c r="K1050" s="570" t="s">
        <v>5368</v>
      </c>
      <c r="L1050" s="571">
        <f>IFERROR(VLOOKUP(K1050,REAJUSTE!A:T,20,FALSE),"")</f>
        <v>1.012</v>
      </c>
    </row>
    <row r="1051" spans="1:12" ht="30" x14ac:dyDescent="0.25">
      <c r="A1051" s="141">
        <v>161017</v>
      </c>
      <c r="B1051" s="141" t="s">
        <v>5521</v>
      </c>
      <c r="C1051" s="104" t="s">
        <v>5</v>
      </c>
      <c r="D1051" s="575">
        <f t="shared" si="16"/>
        <v>280.81</v>
      </c>
      <c r="H1051" s="105">
        <v>277.49</v>
      </c>
      <c r="K1051" s="570" t="s">
        <v>5368</v>
      </c>
      <c r="L1051" s="571">
        <f>IFERROR(VLOOKUP(K1051,REAJUSTE!A:T,20,FALSE),"")</f>
        <v>1.012</v>
      </c>
    </row>
    <row r="1052" spans="1:12" ht="30" x14ac:dyDescent="0.25">
      <c r="A1052" s="141">
        <v>161018</v>
      </c>
      <c r="B1052" s="141" t="s">
        <v>5522</v>
      </c>
      <c r="C1052" s="104" t="s">
        <v>5</v>
      </c>
      <c r="D1052" s="575">
        <f t="shared" si="16"/>
        <v>226.17</v>
      </c>
      <c r="H1052" s="105">
        <v>223.49</v>
      </c>
      <c r="K1052" s="570" t="s">
        <v>5368</v>
      </c>
      <c r="L1052" s="571">
        <f>IFERROR(VLOOKUP(K1052,REAJUSTE!A:T,20,FALSE),"")</f>
        <v>1.012</v>
      </c>
    </row>
    <row r="1053" spans="1:12" ht="30" x14ac:dyDescent="0.25">
      <c r="A1053" s="141">
        <v>161019</v>
      </c>
      <c r="B1053" s="141" t="s">
        <v>5523</v>
      </c>
      <c r="C1053" s="104" t="s">
        <v>5</v>
      </c>
      <c r="D1053" s="575">
        <f t="shared" si="16"/>
        <v>184.28</v>
      </c>
      <c r="H1053" s="105">
        <v>182.1</v>
      </c>
      <c r="K1053" s="570" t="s">
        <v>5368</v>
      </c>
      <c r="L1053" s="571">
        <f>IFERROR(VLOOKUP(K1053,REAJUSTE!A:T,20,FALSE),"")</f>
        <v>1.012</v>
      </c>
    </row>
    <row r="1054" spans="1:12" x14ac:dyDescent="0.25">
      <c r="A1054" s="140">
        <v>17</v>
      </c>
      <c r="B1054" s="140" t="s">
        <v>55</v>
      </c>
      <c r="C1054" s="104"/>
      <c r="D1054" s="575">
        <f t="shared" si="16"/>
        <v>0</v>
      </c>
      <c r="H1054" s="105"/>
      <c r="K1054" s="570" t="s">
        <v>5368</v>
      </c>
      <c r="L1054" s="571">
        <f>IFERROR(VLOOKUP(K1054,REAJUSTE!A:T,20,FALSE),"")</f>
        <v>1.012</v>
      </c>
    </row>
    <row r="1055" spans="1:12" x14ac:dyDescent="0.25">
      <c r="A1055" s="140">
        <v>1701</v>
      </c>
      <c r="B1055" s="140" t="s">
        <v>96</v>
      </c>
      <c r="C1055" s="104"/>
      <c r="D1055" s="575">
        <f t="shared" si="16"/>
        <v>0</v>
      </c>
      <c r="H1055" s="105"/>
      <c r="K1055" s="570" t="s">
        <v>5368</v>
      </c>
      <c r="L1055" s="571">
        <f>IFERROR(VLOOKUP(K1055,REAJUSTE!A:T,20,FALSE),"")</f>
        <v>1.012</v>
      </c>
    </row>
    <row r="1056" spans="1:12" ht="75" x14ac:dyDescent="0.25">
      <c r="A1056" s="141">
        <v>170101</v>
      </c>
      <c r="B1056" s="141" t="s">
        <v>17884</v>
      </c>
      <c r="C1056" s="104" t="s">
        <v>8</v>
      </c>
      <c r="D1056" s="575">
        <f t="shared" si="16"/>
        <v>612.55999999999995</v>
      </c>
      <c r="H1056" s="105">
        <v>605.29999999999995</v>
      </c>
      <c r="K1056" s="570" t="s">
        <v>5368</v>
      </c>
      <c r="L1056" s="571">
        <f>IFERROR(VLOOKUP(K1056,REAJUSTE!A:T,20,FALSE),"")</f>
        <v>1.012</v>
      </c>
    </row>
    <row r="1057" spans="1:12" ht="45" x14ac:dyDescent="0.25">
      <c r="A1057" s="141">
        <v>170107</v>
      </c>
      <c r="B1057" s="141" t="s">
        <v>17885</v>
      </c>
      <c r="C1057" s="104" t="s">
        <v>8</v>
      </c>
      <c r="D1057" s="575">
        <f t="shared" si="16"/>
        <v>678.73</v>
      </c>
      <c r="H1057" s="105">
        <v>670.69</v>
      </c>
      <c r="K1057" s="570" t="s">
        <v>5368</v>
      </c>
      <c r="L1057" s="571">
        <f>IFERROR(VLOOKUP(K1057,REAJUSTE!A:T,20,FALSE),"")</f>
        <v>1.012</v>
      </c>
    </row>
    <row r="1058" spans="1:12" ht="30" x14ac:dyDescent="0.25">
      <c r="A1058" s="141">
        <v>170110</v>
      </c>
      <c r="B1058" s="141" t="s">
        <v>17886</v>
      </c>
      <c r="C1058" s="104" t="s">
        <v>8</v>
      </c>
      <c r="D1058" s="575">
        <f t="shared" si="16"/>
        <v>83.32</v>
      </c>
      <c r="H1058" s="105">
        <v>82.34</v>
      </c>
      <c r="K1058" s="570" t="s">
        <v>5368</v>
      </c>
      <c r="L1058" s="571">
        <f>IFERROR(VLOOKUP(K1058,REAJUSTE!A:T,20,FALSE),"")</f>
        <v>1.012</v>
      </c>
    </row>
    <row r="1059" spans="1:12" ht="60" x14ac:dyDescent="0.25">
      <c r="A1059" s="141">
        <v>170114</v>
      </c>
      <c r="B1059" s="141" t="s">
        <v>17887</v>
      </c>
      <c r="C1059" s="104" t="s">
        <v>8</v>
      </c>
      <c r="D1059" s="575">
        <f t="shared" si="16"/>
        <v>970.37</v>
      </c>
      <c r="H1059" s="105">
        <v>958.87</v>
      </c>
      <c r="K1059" s="570" t="s">
        <v>5368</v>
      </c>
      <c r="L1059" s="571">
        <f>IFERROR(VLOOKUP(K1059,REAJUSTE!A:T,20,FALSE),"")</f>
        <v>1.012</v>
      </c>
    </row>
    <row r="1060" spans="1:12" ht="60" x14ac:dyDescent="0.25">
      <c r="A1060" s="141">
        <v>170115</v>
      </c>
      <c r="B1060" s="141" t="s">
        <v>17888</v>
      </c>
      <c r="C1060" s="104" t="s">
        <v>8</v>
      </c>
      <c r="D1060" s="575">
        <f t="shared" si="16"/>
        <v>350.47</v>
      </c>
      <c r="H1060" s="105">
        <v>346.32</v>
      </c>
      <c r="K1060" s="570" t="s">
        <v>5368</v>
      </c>
      <c r="L1060" s="571">
        <f>IFERROR(VLOOKUP(K1060,REAJUSTE!A:T,20,FALSE),"")</f>
        <v>1.012</v>
      </c>
    </row>
    <row r="1061" spans="1:12" ht="60" x14ac:dyDescent="0.25">
      <c r="A1061" s="141">
        <v>170116</v>
      </c>
      <c r="B1061" s="141" t="s">
        <v>17889</v>
      </c>
      <c r="C1061" s="104" t="s">
        <v>8</v>
      </c>
      <c r="D1061" s="575">
        <f t="shared" si="16"/>
        <v>594.01</v>
      </c>
      <c r="H1061" s="105">
        <v>586.97</v>
      </c>
      <c r="K1061" s="570" t="s">
        <v>5368</v>
      </c>
      <c r="L1061" s="571">
        <f>IFERROR(VLOOKUP(K1061,REAJUSTE!A:T,20,FALSE),"")</f>
        <v>1.012</v>
      </c>
    </row>
    <row r="1062" spans="1:12" ht="60" x14ac:dyDescent="0.25">
      <c r="A1062" s="141">
        <v>170117</v>
      </c>
      <c r="B1062" s="141" t="s">
        <v>17890</v>
      </c>
      <c r="C1062" s="104" t="s">
        <v>8</v>
      </c>
      <c r="D1062" s="575">
        <f t="shared" si="16"/>
        <v>230.88</v>
      </c>
      <c r="H1062" s="105">
        <v>228.15</v>
      </c>
      <c r="K1062" s="570" t="s">
        <v>5368</v>
      </c>
      <c r="L1062" s="571">
        <f>IFERROR(VLOOKUP(K1062,REAJUSTE!A:T,20,FALSE),"")</f>
        <v>1.012</v>
      </c>
    </row>
    <row r="1063" spans="1:12" ht="30" x14ac:dyDescent="0.25">
      <c r="A1063" s="141">
        <v>170119</v>
      </c>
      <c r="B1063" s="141" t="s">
        <v>17891</v>
      </c>
      <c r="C1063" s="104" t="s">
        <v>8</v>
      </c>
      <c r="D1063" s="575">
        <f t="shared" si="16"/>
        <v>73.87</v>
      </c>
      <c r="H1063" s="105">
        <v>73</v>
      </c>
      <c r="K1063" s="570" t="s">
        <v>5368</v>
      </c>
      <c r="L1063" s="571">
        <f>IFERROR(VLOOKUP(K1063,REAJUSTE!A:T,20,FALSE),"")</f>
        <v>1.012</v>
      </c>
    </row>
    <row r="1064" spans="1:12" ht="60" x14ac:dyDescent="0.25">
      <c r="A1064" s="141">
        <v>170120</v>
      </c>
      <c r="B1064" s="141" t="s">
        <v>17892</v>
      </c>
      <c r="C1064" s="104" t="s">
        <v>8</v>
      </c>
      <c r="D1064" s="575">
        <f t="shared" si="16"/>
        <v>360.86</v>
      </c>
      <c r="H1064" s="105">
        <v>356.59</v>
      </c>
      <c r="K1064" s="570" t="s">
        <v>5368</v>
      </c>
      <c r="L1064" s="571">
        <f>IFERROR(VLOOKUP(K1064,REAJUSTE!A:T,20,FALSE),"")</f>
        <v>1.012</v>
      </c>
    </row>
    <row r="1065" spans="1:12" ht="60" x14ac:dyDescent="0.25">
      <c r="A1065" s="141">
        <v>170121</v>
      </c>
      <c r="B1065" s="141" t="s">
        <v>17893</v>
      </c>
      <c r="C1065" s="104" t="s">
        <v>8</v>
      </c>
      <c r="D1065" s="575">
        <f t="shared" si="16"/>
        <v>327.81</v>
      </c>
      <c r="H1065" s="105">
        <v>323.93</v>
      </c>
      <c r="K1065" s="570" t="s">
        <v>5368</v>
      </c>
      <c r="L1065" s="571">
        <f>IFERROR(VLOOKUP(K1065,REAJUSTE!A:T,20,FALSE),"")</f>
        <v>1.012</v>
      </c>
    </row>
    <row r="1066" spans="1:12" ht="60" x14ac:dyDescent="0.25">
      <c r="A1066" s="141">
        <v>170122</v>
      </c>
      <c r="B1066" s="141" t="s">
        <v>17894</v>
      </c>
      <c r="C1066" s="104" t="s">
        <v>8</v>
      </c>
      <c r="D1066" s="575">
        <f t="shared" si="16"/>
        <v>336.54</v>
      </c>
      <c r="H1066" s="105">
        <v>332.55</v>
      </c>
      <c r="K1066" s="570" t="s">
        <v>5368</v>
      </c>
      <c r="L1066" s="571">
        <f>IFERROR(VLOOKUP(K1066,REAJUSTE!A:T,20,FALSE),"")</f>
        <v>1.012</v>
      </c>
    </row>
    <row r="1067" spans="1:12" ht="45" x14ac:dyDescent="0.25">
      <c r="A1067" s="141">
        <v>170123</v>
      </c>
      <c r="B1067" s="141" t="s">
        <v>17895</v>
      </c>
      <c r="C1067" s="104" t="s">
        <v>8</v>
      </c>
      <c r="D1067" s="575">
        <f t="shared" si="16"/>
        <v>146.41999999999999</v>
      </c>
      <c r="H1067" s="105">
        <v>144.69</v>
      </c>
      <c r="K1067" s="570" t="s">
        <v>5368</v>
      </c>
      <c r="L1067" s="571">
        <f>IFERROR(VLOOKUP(K1067,REAJUSTE!A:T,20,FALSE),"")</f>
        <v>1.012</v>
      </c>
    </row>
    <row r="1068" spans="1:12" ht="60" x14ac:dyDescent="0.25">
      <c r="A1068" s="141">
        <v>170124</v>
      </c>
      <c r="B1068" s="141" t="s">
        <v>17896</v>
      </c>
      <c r="C1068" s="104" t="s">
        <v>8</v>
      </c>
      <c r="D1068" s="575">
        <f t="shared" si="16"/>
        <v>572.66</v>
      </c>
      <c r="H1068" s="105">
        <v>565.87</v>
      </c>
      <c r="K1068" s="570" t="s">
        <v>5368</v>
      </c>
      <c r="L1068" s="571">
        <f>IFERROR(VLOOKUP(K1068,REAJUSTE!A:T,20,FALSE),"")</f>
        <v>1.012</v>
      </c>
    </row>
    <row r="1069" spans="1:12" ht="75" x14ac:dyDescent="0.25">
      <c r="A1069" s="141">
        <v>170126</v>
      </c>
      <c r="B1069" s="141" t="s">
        <v>17897</v>
      </c>
      <c r="C1069" s="104" t="s">
        <v>8</v>
      </c>
      <c r="D1069" s="575">
        <f t="shared" si="16"/>
        <v>3463.73</v>
      </c>
      <c r="H1069" s="142">
        <v>3422.66</v>
      </c>
      <c r="K1069" s="570" t="s">
        <v>5368</v>
      </c>
      <c r="L1069" s="571">
        <f>IFERROR(VLOOKUP(K1069,REAJUSTE!A:T,20,FALSE),"")</f>
        <v>1.012</v>
      </c>
    </row>
    <row r="1070" spans="1:12" ht="90" x14ac:dyDescent="0.25">
      <c r="A1070" s="141">
        <v>170128</v>
      </c>
      <c r="B1070" s="141" t="s">
        <v>17898</v>
      </c>
      <c r="C1070" s="104" t="s">
        <v>8</v>
      </c>
      <c r="D1070" s="575">
        <f t="shared" si="16"/>
        <v>1419.38</v>
      </c>
      <c r="H1070" s="142">
        <v>1402.55</v>
      </c>
      <c r="K1070" s="570" t="s">
        <v>5368</v>
      </c>
      <c r="L1070" s="571">
        <f>IFERROR(VLOOKUP(K1070,REAJUSTE!A:T,20,FALSE),"")</f>
        <v>1.012</v>
      </c>
    </row>
    <row r="1071" spans="1:12" ht="75" x14ac:dyDescent="0.25">
      <c r="A1071" s="141">
        <v>170129</v>
      </c>
      <c r="B1071" s="141" t="s">
        <v>17899</v>
      </c>
      <c r="C1071" s="104" t="s">
        <v>8</v>
      </c>
      <c r="D1071" s="575">
        <f t="shared" si="16"/>
        <v>656.13</v>
      </c>
      <c r="H1071" s="105">
        <v>648.35</v>
      </c>
      <c r="K1071" s="570" t="s">
        <v>5368</v>
      </c>
      <c r="L1071" s="571">
        <f>IFERROR(VLOOKUP(K1071,REAJUSTE!A:T,20,FALSE),"")</f>
        <v>1.012</v>
      </c>
    </row>
    <row r="1072" spans="1:12" ht="75" x14ac:dyDescent="0.25">
      <c r="A1072" s="141">
        <v>170130</v>
      </c>
      <c r="B1072" s="141" t="s">
        <v>17900</v>
      </c>
      <c r="C1072" s="104" t="s">
        <v>8</v>
      </c>
      <c r="D1072" s="575">
        <f t="shared" si="16"/>
        <v>758.14</v>
      </c>
      <c r="H1072" s="105">
        <v>749.16</v>
      </c>
      <c r="K1072" s="570" t="s">
        <v>5368</v>
      </c>
      <c r="L1072" s="571">
        <f>IFERROR(VLOOKUP(K1072,REAJUSTE!A:T,20,FALSE),"")</f>
        <v>1.012</v>
      </c>
    </row>
    <row r="1073" spans="1:12" ht="75" x14ac:dyDescent="0.25">
      <c r="A1073" s="141">
        <v>170132</v>
      </c>
      <c r="B1073" s="141" t="s">
        <v>17901</v>
      </c>
      <c r="C1073" s="104" t="s">
        <v>8</v>
      </c>
      <c r="D1073" s="575">
        <f t="shared" si="16"/>
        <v>2105.38</v>
      </c>
      <c r="H1073" s="142">
        <v>2080.42</v>
      </c>
      <c r="K1073" s="570" t="s">
        <v>5368</v>
      </c>
      <c r="L1073" s="571">
        <f>IFERROR(VLOOKUP(K1073,REAJUSTE!A:T,20,FALSE),"")</f>
        <v>1.012</v>
      </c>
    </row>
    <row r="1074" spans="1:12" ht="60" x14ac:dyDescent="0.25">
      <c r="A1074" s="141">
        <v>170133</v>
      </c>
      <c r="B1074" s="141" t="s">
        <v>17902</v>
      </c>
      <c r="C1074" s="104" t="s">
        <v>8</v>
      </c>
      <c r="D1074" s="575">
        <f t="shared" si="16"/>
        <v>372.74</v>
      </c>
      <c r="H1074" s="105">
        <v>368.33</v>
      </c>
      <c r="K1074" s="570" t="s">
        <v>5368</v>
      </c>
      <c r="L1074" s="571">
        <f>IFERROR(VLOOKUP(K1074,REAJUSTE!A:T,20,FALSE),"")</f>
        <v>1.012</v>
      </c>
    </row>
    <row r="1075" spans="1:12" ht="60" x14ac:dyDescent="0.25">
      <c r="A1075" s="141">
        <v>170134</v>
      </c>
      <c r="B1075" s="141" t="s">
        <v>17903</v>
      </c>
      <c r="C1075" s="104" t="s">
        <v>8</v>
      </c>
      <c r="D1075" s="575">
        <f t="shared" si="16"/>
        <v>742.64</v>
      </c>
      <c r="H1075" s="105">
        <v>733.84</v>
      </c>
      <c r="K1075" s="570" t="s">
        <v>5368</v>
      </c>
      <c r="L1075" s="571">
        <f>IFERROR(VLOOKUP(K1075,REAJUSTE!A:T,20,FALSE),"")</f>
        <v>1.012</v>
      </c>
    </row>
    <row r="1076" spans="1:12" ht="90" x14ac:dyDescent="0.25">
      <c r="A1076" s="141">
        <v>170135</v>
      </c>
      <c r="B1076" s="141" t="s">
        <v>17904</v>
      </c>
      <c r="C1076" s="104" t="s">
        <v>8</v>
      </c>
      <c r="D1076" s="575">
        <f t="shared" si="16"/>
        <v>3631.55</v>
      </c>
      <c r="H1076" s="142">
        <v>3588.49</v>
      </c>
      <c r="K1076" s="570" t="s">
        <v>5368</v>
      </c>
      <c r="L1076" s="571">
        <f>IFERROR(VLOOKUP(K1076,REAJUSTE!A:T,20,FALSE),"")</f>
        <v>1.012</v>
      </c>
    </row>
    <row r="1077" spans="1:12" ht="75" x14ac:dyDescent="0.25">
      <c r="A1077" s="141">
        <v>170136</v>
      </c>
      <c r="B1077" s="141" t="s">
        <v>17905</v>
      </c>
      <c r="C1077" s="104" t="s">
        <v>8</v>
      </c>
      <c r="D1077" s="575">
        <f t="shared" si="16"/>
        <v>1126.81</v>
      </c>
      <c r="H1077" s="142">
        <v>1113.45</v>
      </c>
      <c r="K1077" s="570" t="s">
        <v>5368</v>
      </c>
      <c r="L1077" s="571">
        <f>IFERROR(VLOOKUP(K1077,REAJUSTE!A:T,20,FALSE),"")</f>
        <v>1.012</v>
      </c>
    </row>
    <row r="1078" spans="1:12" x14ac:dyDescent="0.25">
      <c r="A1078" s="140">
        <v>1702</v>
      </c>
      <c r="B1078" s="140" t="s">
        <v>56</v>
      </c>
      <c r="C1078" s="104"/>
      <c r="D1078" s="575">
        <f t="shared" si="16"/>
        <v>0</v>
      </c>
      <c r="H1078" s="105"/>
      <c r="K1078" s="570" t="s">
        <v>5368</v>
      </c>
      <c r="L1078" s="571">
        <f>IFERROR(VLOOKUP(K1078,REAJUSTE!A:T,20,FALSE),"")</f>
        <v>1.012</v>
      </c>
    </row>
    <row r="1079" spans="1:12" x14ac:dyDescent="0.25">
      <c r="A1079" s="141">
        <v>170205</v>
      </c>
      <c r="B1079" s="141" t="s">
        <v>1059</v>
      </c>
      <c r="C1079" s="104" t="s">
        <v>5</v>
      </c>
      <c r="D1079" s="575">
        <f t="shared" si="16"/>
        <v>547.59</v>
      </c>
      <c r="H1079" s="105">
        <v>541.1</v>
      </c>
      <c r="K1079" s="570" t="s">
        <v>5368</v>
      </c>
      <c r="L1079" s="571">
        <f>IFERROR(VLOOKUP(K1079,REAJUSTE!A:T,20,FALSE),"")</f>
        <v>1.012</v>
      </c>
    </row>
    <row r="1080" spans="1:12" x14ac:dyDescent="0.25">
      <c r="A1080" s="141">
        <v>170220</v>
      </c>
      <c r="B1080" s="141" t="s">
        <v>1060</v>
      </c>
      <c r="C1080" s="104" t="s">
        <v>5</v>
      </c>
      <c r="D1080" s="575">
        <f t="shared" si="16"/>
        <v>444.8</v>
      </c>
      <c r="H1080" s="105">
        <v>439.53</v>
      </c>
      <c r="K1080" s="570" t="s">
        <v>5368</v>
      </c>
      <c r="L1080" s="571">
        <f>IFERROR(VLOOKUP(K1080,REAJUSTE!A:T,20,FALSE),"")</f>
        <v>1.012</v>
      </c>
    </row>
    <row r="1081" spans="1:12" ht="30" x14ac:dyDescent="0.25">
      <c r="A1081" s="141">
        <v>170221</v>
      </c>
      <c r="B1081" s="141" t="s">
        <v>1061</v>
      </c>
      <c r="C1081" s="104" t="s">
        <v>5</v>
      </c>
      <c r="D1081" s="575">
        <f t="shared" si="16"/>
        <v>23.72</v>
      </c>
      <c r="H1081" s="105">
        <v>23.44</v>
      </c>
      <c r="K1081" s="570" t="s">
        <v>5368</v>
      </c>
      <c r="L1081" s="571">
        <f>IFERROR(VLOOKUP(K1081,REAJUSTE!A:T,20,FALSE),"")</f>
        <v>1.012</v>
      </c>
    </row>
    <row r="1082" spans="1:12" ht="60" x14ac:dyDescent="0.25">
      <c r="A1082" s="141">
        <v>170222</v>
      </c>
      <c r="B1082" s="141" t="s">
        <v>1062</v>
      </c>
      <c r="C1082" s="104" t="s">
        <v>8</v>
      </c>
      <c r="D1082" s="575">
        <f t="shared" si="16"/>
        <v>2055.25</v>
      </c>
      <c r="H1082" s="142">
        <v>2030.88</v>
      </c>
      <c r="K1082" s="570" t="s">
        <v>5368</v>
      </c>
      <c r="L1082" s="571">
        <f>IFERROR(VLOOKUP(K1082,REAJUSTE!A:T,20,FALSE),"")</f>
        <v>1.012</v>
      </c>
    </row>
    <row r="1083" spans="1:12" x14ac:dyDescent="0.25">
      <c r="A1083" s="140">
        <v>1703</v>
      </c>
      <c r="B1083" s="140" t="s">
        <v>57</v>
      </c>
      <c r="C1083" s="104"/>
      <c r="D1083" s="575">
        <f t="shared" si="16"/>
        <v>0</v>
      </c>
      <c r="H1083" s="105"/>
      <c r="K1083" s="570" t="s">
        <v>5368</v>
      </c>
      <c r="L1083" s="571">
        <f>IFERROR(VLOOKUP(K1083,REAJUSTE!A:T,20,FALSE),"")</f>
        <v>1.012</v>
      </c>
    </row>
    <row r="1084" spans="1:12" ht="30" x14ac:dyDescent="0.25">
      <c r="A1084" s="141">
        <v>170304</v>
      </c>
      <c r="B1084" s="141" t="s">
        <v>17906</v>
      </c>
      <c r="C1084" s="104" t="s">
        <v>8</v>
      </c>
      <c r="D1084" s="575">
        <f t="shared" si="16"/>
        <v>221.12</v>
      </c>
      <c r="H1084" s="105">
        <v>218.5</v>
      </c>
      <c r="K1084" s="570" t="s">
        <v>5368</v>
      </c>
      <c r="L1084" s="571">
        <f>IFERROR(VLOOKUP(K1084,REAJUSTE!A:T,20,FALSE),"")</f>
        <v>1.012</v>
      </c>
    </row>
    <row r="1085" spans="1:12" ht="30" x14ac:dyDescent="0.25">
      <c r="A1085" s="141">
        <v>170306</v>
      </c>
      <c r="B1085" s="141" t="s">
        <v>17907</v>
      </c>
      <c r="C1085" s="104" t="s">
        <v>8</v>
      </c>
      <c r="D1085" s="575">
        <f t="shared" si="16"/>
        <v>209.92</v>
      </c>
      <c r="H1085" s="105">
        <v>207.44</v>
      </c>
      <c r="K1085" s="570" t="s">
        <v>5368</v>
      </c>
      <c r="L1085" s="571">
        <f>IFERROR(VLOOKUP(K1085,REAJUSTE!A:T,20,FALSE),"")</f>
        <v>1.012</v>
      </c>
    </row>
    <row r="1086" spans="1:12" ht="30" x14ac:dyDescent="0.25">
      <c r="A1086" s="141">
        <v>170309</v>
      </c>
      <c r="B1086" s="141" t="s">
        <v>17908</v>
      </c>
      <c r="C1086" s="104" t="s">
        <v>8</v>
      </c>
      <c r="D1086" s="575">
        <f t="shared" si="16"/>
        <v>131.85</v>
      </c>
      <c r="H1086" s="105">
        <v>130.29</v>
      </c>
      <c r="K1086" s="570" t="s">
        <v>5368</v>
      </c>
      <c r="L1086" s="571">
        <f>IFERROR(VLOOKUP(K1086,REAJUSTE!A:T,20,FALSE),"")</f>
        <v>1.012</v>
      </c>
    </row>
    <row r="1087" spans="1:12" x14ac:dyDescent="0.25">
      <c r="A1087" s="141">
        <v>170310</v>
      </c>
      <c r="B1087" s="141" t="s">
        <v>17909</v>
      </c>
      <c r="C1087" s="104" t="s">
        <v>8</v>
      </c>
      <c r="D1087" s="575">
        <f t="shared" si="16"/>
        <v>202.14</v>
      </c>
      <c r="H1087" s="105">
        <v>199.75</v>
      </c>
      <c r="K1087" s="570" t="s">
        <v>5368</v>
      </c>
      <c r="L1087" s="571">
        <f>IFERROR(VLOOKUP(K1087,REAJUSTE!A:T,20,FALSE),"")</f>
        <v>1.012</v>
      </c>
    </row>
    <row r="1088" spans="1:12" ht="30" x14ac:dyDescent="0.25">
      <c r="A1088" s="141">
        <v>170311</v>
      </c>
      <c r="B1088" s="141" t="s">
        <v>17910</v>
      </c>
      <c r="C1088" s="104" t="s">
        <v>8</v>
      </c>
      <c r="D1088" s="575">
        <f t="shared" si="16"/>
        <v>55.54</v>
      </c>
      <c r="H1088" s="105">
        <v>54.89</v>
      </c>
      <c r="K1088" s="570" t="s">
        <v>5368</v>
      </c>
      <c r="L1088" s="571">
        <f>IFERROR(VLOOKUP(K1088,REAJUSTE!A:T,20,FALSE),"")</f>
        <v>1.012</v>
      </c>
    </row>
    <row r="1089" spans="1:12" ht="30" x14ac:dyDescent="0.25">
      <c r="A1089" s="141">
        <v>170313</v>
      </c>
      <c r="B1089" s="141" t="s">
        <v>17911</v>
      </c>
      <c r="C1089" s="104" t="s">
        <v>8</v>
      </c>
      <c r="D1089" s="575">
        <f t="shared" si="16"/>
        <v>209.92</v>
      </c>
      <c r="H1089" s="105">
        <v>207.44</v>
      </c>
      <c r="K1089" s="570" t="s">
        <v>5368</v>
      </c>
      <c r="L1089" s="571">
        <f>IFERROR(VLOOKUP(K1089,REAJUSTE!A:T,20,FALSE),"")</f>
        <v>1.012</v>
      </c>
    </row>
    <row r="1090" spans="1:12" ht="30" x14ac:dyDescent="0.25">
      <c r="A1090" s="141">
        <v>170315</v>
      </c>
      <c r="B1090" s="141" t="s">
        <v>17912</v>
      </c>
      <c r="C1090" s="104" t="s">
        <v>8</v>
      </c>
      <c r="D1090" s="575">
        <f t="shared" si="16"/>
        <v>225.96</v>
      </c>
      <c r="H1090" s="105">
        <v>223.29</v>
      </c>
      <c r="K1090" s="570" t="s">
        <v>5368</v>
      </c>
      <c r="L1090" s="571">
        <f>IFERROR(VLOOKUP(K1090,REAJUSTE!A:T,20,FALSE),"")</f>
        <v>1.012</v>
      </c>
    </row>
    <row r="1091" spans="1:12" ht="30" x14ac:dyDescent="0.25">
      <c r="A1091" s="141">
        <v>170316</v>
      </c>
      <c r="B1091" s="141" t="s">
        <v>1063</v>
      </c>
      <c r="C1091" s="104" t="s">
        <v>8</v>
      </c>
      <c r="D1091" s="575">
        <f t="shared" si="16"/>
        <v>112.45</v>
      </c>
      <c r="H1091" s="105">
        <v>111.12</v>
      </c>
      <c r="K1091" s="570" t="s">
        <v>5368</v>
      </c>
      <c r="L1091" s="571">
        <f>IFERROR(VLOOKUP(K1091,REAJUSTE!A:T,20,FALSE),"")</f>
        <v>1.012</v>
      </c>
    </row>
    <row r="1092" spans="1:12" ht="30" x14ac:dyDescent="0.25">
      <c r="A1092" s="141">
        <v>170317</v>
      </c>
      <c r="B1092" s="141" t="s">
        <v>337</v>
      </c>
      <c r="C1092" s="104" t="s">
        <v>8</v>
      </c>
      <c r="D1092" s="575">
        <f t="shared" si="16"/>
        <v>117.37</v>
      </c>
      <c r="H1092" s="105">
        <v>115.98</v>
      </c>
      <c r="K1092" s="570" t="s">
        <v>5368</v>
      </c>
      <c r="L1092" s="571">
        <f>IFERROR(VLOOKUP(K1092,REAJUSTE!A:T,20,FALSE),"")</f>
        <v>1.012</v>
      </c>
    </row>
    <row r="1093" spans="1:12" ht="30" x14ac:dyDescent="0.25">
      <c r="A1093" s="141">
        <v>170318</v>
      </c>
      <c r="B1093" s="141" t="s">
        <v>17913</v>
      </c>
      <c r="C1093" s="104" t="s">
        <v>8</v>
      </c>
      <c r="D1093" s="575">
        <f t="shared" si="16"/>
        <v>59.29</v>
      </c>
      <c r="H1093" s="105">
        <v>58.59</v>
      </c>
      <c r="K1093" s="570" t="s">
        <v>5368</v>
      </c>
      <c r="L1093" s="571">
        <f>IFERROR(VLOOKUP(K1093,REAJUSTE!A:T,20,FALSE),"")</f>
        <v>1.012</v>
      </c>
    </row>
    <row r="1094" spans="1:12" ht="30" x14ac:dyDescent="0.25">
      <c r="A1094" s="141">
        <v>170319</v>
      </c>
      <c r="B1094" s="141" t="s">
        <v>17914</v>
      </c>
      <c r="C1094" s="104" t="s">
        <v>8</v>
      </c>
      <c r="D1094" s="575">
        <f t="shared" si="16"/>
        <v>58.71</v>
      </c>
      <c r="H1094" s="105">
        <v>58.02</v>
      </c>
      <c r="K1094" s="570" t="s">
        <v>5368</v>
      </c>
      <c r="L1094" s="571">
        <f>IFERROR(VLOOKUP(K1094,REAJUSTE!A:T,20,FALSE),"")</f>
        <v>1.012</v>
      </c>
    </row>
    <row r="1095" spans="1:12" ht="30" x14ac:dyDescent="0.25">
      <c r="A1095" s="141">
        <v>170320</v>
      </c>
      <c r="B1095" s="141" t="s">
        <v>17915</v>
      </c>
      <c r="C1095" s="104" t="s">
        <v>8</v>
      </c>
      <c r="D1095" s="575">
        <f t="shared" si="16"/>
        <v>62.27</v>
      </c>
      <c r="H1095" s="105">
        <v>61.54</v>
      </c>
      <c r="K1095" s="570" t="s">
        <v>5368</v>
      </c>
      <c r="L1095" s="571">
        <f>IFERROR(VLOOKUP(K1095,REAJUSTE!A:T,20,FALSE),"")</f>
        <v>1.012</v>
      </c>
    </row>
    <row r="1096" spans="1:12" ht="30" x14ac:dyDescent="0.25">
      <c r="A1096" s="141">
        <v>170321</v>
      </c>
      <c r="B1096" s="141" t="s">
        <v>17916</v>
      </c>
      <c r="C1096" s="104" t="s">
        <v>8</v>
      </c>
      <c r="D1096" s="575">
        <f t="shared" si="16"/>
        <v>87.16</v>
      </c>
      <c r="H1096" s="105">
        <v>86.13</v>
      </c>
      <c r="K1096" s="570" t="s">
        <v>5368</v>
      </c>
      <c r="L1096" s="571">
        <f>IFERROR(VLOOKUP(K1096,REAJUSTE!A:T,20,FALSE),"")</f>
        <v>1.012</v>
      </c>
    </row>
    <row r="1097" spans="1:12" ht="30" x14ac:dyDescent="0.25">
      <c r="A1097" s="141">
        <v>170322</v>
      </c>
      <c r="B1097" s="141" t="s">
        <v>17917</v>
      </c>
      <c r="C1097" s="104" t="s">
        <v>8</v>
      </c>
      <c r="D1097" s="575">
        <f t="shared" si="16"/>
        <v>134.63999999999999</v>
      </c>
      <c r="H1097" s="105">
        <v>133.05000000000001</v>
      </c>
      <c r="K1097" s="570" t="s">
        <v>5368</v>
      </c>
      <c r="L1097" s="571">
        <f>IFERROR(VLOOKUP(K1097,REAJUSTE!A:T,20,FALSE),"")</f>
        <v>1.012</v>
      </c>
    </row>
    <row r="1098" spans="1:12" ht="30" x14ac:dyDescent="0.25">
      <c r="A1098" s="141">
        <v>170323</v>
      </c>
      <c r="B1098" s="141" t="s">
        <v>17918</v>
      </c>
      <c r="C1098" s="104" t="s">
        <v>8</v>
      </c>
      <c r="D1098" s="575">
        <f t="shared" si="16"/>
        <v>142.66999999999999</v>
      </c>
      <c r="H1098" s="105">
        <v>140.97999999999999</v>
      </c>
      <c r="K1098" s="570" t="s">
        <v>5368</v>
      </c>
      <c r="L1098" s="571">
        <f>IFERROR(VLOOKUP(K1098,REAJUSTE!A:T,20,FALSE),"")</f>
        <v>1.012</v>
      </c>
    </row>
    <row r="1099" spans="1:12" ht="30" x14ac:dyDescent="0.25">
      <c r="A1099" s="141">
        <v>170324</v>
      </c>
      <c r="B1099" s="141" t="s">
        <v>17919</v>
      </c>
      <c r="C1099" s="104" t="s">
        <v>8</v>
      </c>
      <c r="D1099" s="575">
        <f t="shared" si="16"/>
        <v>263.47000000000003</v>
      </c>
      <c r="H1099" s="105">
        <v>260.35000000000002</v>
      </c>
      <c r="K1099" s="570" t="s">
        <v>5368</v>
      </c>
      <c r="L1099" s="571">
        <f>IFERROR(VLOOKUP(K1099,REAJUSTE!A:T,20,FALSE),"")</f>
        <v>1.012</v>
      </c>
    </row>
    <row r="1100" spans="1:12" ht="30" x14ac:dyDescent="0.25">
      <c r="A1100" s="141">
        <v>170325</v>
      </c>
      <c r="B1100" s="141" t="s">
        <v>17920</v>
      </c>
      <c r="C1100" s="104" t="s">
        <v>8</v>
      </c>
      <c r="D1100" s="575">
        <f t="shared" si="16"/>
        <v>429.98</v>
      </c>
      <c r="H1100" s="105">
        <v>424.89</v>
      </c>
      <c r="K1100" s="570" t="s">
        <v>5368</v>
      </c>
      <c r="L1100" s="571">
        <f>IFERROR(VLOOKUP(K1100,REAJUSTE!A:T,20,FALSE),"")</f>
        <v>1.012</v>
      </c>
    </row>
    <row r="1101" spans="1:12" ht="30" x14ac:dyDescent="0.25">
      <c r="A1101" s="141">
        <v>170326</v>
      </c>
      <c r="B1101" s="141" t="s">
        <v>17921</v>
      </c>
      <c r="C1101" s="104" t="s">
        <v>8</v>
      </c>
      <c r="D1101" s="575">
        <f t="shared" si="16"/>
        <v>586.74</v>
      </c>
      <c r="H1101" s="105">
        <v>579.79</v>
      </c>
      <c r="K1101" s="570" t="s">
        <v>5368</v>
      </c>
      <c r="L1101" s="571">
        <f>IFERROR(VLOOKUP(K1101,REAJUSTE!A:T,20,FALSE),"")</f>
        <v>1.012</v>
      </c>
    </row>
    <row r="1102" spans="1:12" ht="30" x14ac:dyDescent="0.25">
      <c r="A1102" s="141">
        <v>170327</v>
      </c>
      <c r="B1102" s="141" t="s">
        <v>1064</v>
      </c>
      <c r="C1102" s="104" t="s">
        <v>8</v>
      </c>
      <c r="D1102" s="575">
        <f t="shared" si="16"/>
        <v>106.8</v>
      </c>
      <c r="H1102" s="105">
        <v>105.54</v>
      </c>
      <c r="K1102" s="570" t="s">
        <v>5368</v>
      </c>
      <c r="L1102" s="571">
        <f>IFERROR(VLOOKUP(K1102,REAJUSTE!A:T,20,FALSE),"")</f>
        <v>1.012</v>
      </c>
    </row>
    <row r="1103" spans="1:12" ht="30" x14ac:dyDescent="0.25">
      <c r="A1103" s="141">
        <v>170328</v>
      </c>
      <c r="B1103" s="141" t="s">
        <v>218</v>
      </c>
      <c r="C1103" s="104" t="s">
        <v>8</v>
      </c>
      <c r="D1103" s="575">
        <f t="shared" si="16"/>
        <v>114.06</v>
      </c>
      <c r="H1103" s="105">
        <v>112.71</v>
      </c>
      <c r="K1103" s="570" t="s">
        <v>5368</v>
      </c>
      <c r="L1103" s="571">
        <f>IFERROR(VLOOKUP(K1103,REAJUSTE!A:T,20,FALSE),"")</f>
        <v>1.012</v>
      </c>
    </row>
    <row r="1104" spans="1:12" ht="30" x14ac:dyDescent="0.25">
      <c r="A1104" s="141">
        <v>170329</v>
      </c>
      <c r="B1104" s="141" t="s">
        <v>1065</v>
      </c>
      <c r="C1104" s="104" t="s">
        <v>8</v>
      </c>
      <c r="D1104" s="575">
        <f t="shared" ref="D1104:D1167" si="17">TRUNC(H1104*L1104,2)</f>
        <v>153.34</v>
      </c>
      <c r="H1104" s="105">
        <v>151.53</v>
      </c>
      <c r="K1104" s="570" t="s">
        <v>5368</v>
      </c>
      <c r="L1104" s="571">
        <f>IFERROR(VLOOKUP(K1104,REAJUSTE!A:T,20,FALSE),"")</f>
        <v>1.012</v>
      </c>
    </row>
    <row r="1105" spans="1:12" ht="30" x14ac:dyDescent="0.25">
      <c r="A1105" s="141">
        <v>170330</v>
      </c>
      <c r="B1105" s="141" t="s">
        <v>1066</v>
      </c>
      <c r="C1105" s="104" t="s">
        <v>8</v>
      </c>
      <c r="D1105" s="575">
        <f t="shared" si="17"/>
        <v>228.46</v>
      </c>
      <c r="H1105" s="105">
        <v>225.76</v>
      </c>
      <c r="K1105" s="570" t="s">
        <v>5368</v>
      </c>
      <c r="L1105" s="571">
        <f>IFERROR(VLOOKUP(K1105,REAJUSTE!A:T,20,FALSE),"")</f>
        <v>1.012</v>
      </c>
    </row>
    <row r="1106" spans="1:12" ht="45" x14ac:dyDescent="0.25">
      <c r="A1106" s="141">
        <v>170331</v>
      </c>
      <c r="B1106" s="141" t="s">
        <v>17922</v>
      </c>
      <c r="C1106" s="104" t="s">
        <v>8</v>
      </c>
      <c r="D1106" s="575">
        <f t="shared" si="17"/>
        <v>248.24</v>
      </c>
      <c r="H1106" s="105">
        <v>245.3</v>
      </c>
      <c r="K1106" s="570" t="s">
        <v>5368</v>
      </c>
      <c r="L1106" s="571">
        <f>IFERROR(VLOOKUP(K1106,REAJUSTE!A:T,20,FALSE),"")</f>
        <v>1.012</v>
      </c>
    </row>
    <row r="1107" spans="1:12" ht="45" x14ac:dyDescent="0.25">
      <c r="A1107" s="141">
        <v>170345</v>
      </c>
      <c r="B1107" s="141" t="s">
        <v>17923</v>
      </c>
      <c r="C1107" s="104" t="s">
        <v>8</v>
      </c>
      <c r="D1107" s="575">
        <f t="shared" si="17"/>
        <v>381.65</v>
      </c>
      <c r="H1107" s="105">
        <v>377.13</v>
      </c>
      <c r="K1107" s="570" t="s">
        <v>5368</v>
      </c>
      <c r="L1107" s="571">
        <f>IFERROR(VLOOKUP(K1107,REAJUSTE!A:T,20,FALSE),"")</f>
        <v>1.012</v>
      </c>
    </row>
    <row r="1108" spans="1:12" ht="45" x14ac:dyDescent="0.25">
      <c r="A1108" s="141">
        <v>170346</v>
      </c>
      <c r="B1108" s="141" t="s">
        <v>17924</v>
      </c>
      <c r="C1108" s="104" t="s">
        <v>8</v>
      </c>
      <c r="D1108" s="575">
        <f t="shared" si="17"/>
        <v>381.65</v>
      </c>
      <c r="H1108" s="105">
        <v>377.13</v>
      </c>
      <c r="K1108" s="570" t="s">
        <v>5368</v>
      </c>
      <c r="L1108" s="571">
        <f>IFERROR(VLOOKUP(K1108,REAJUSTE!A:T,20,FALSE),"")</f>
        <v>1.012</v>
      </c>
    </row>
    <row r="1109" spans="1:12" ht="30" x14ac:dyDescent="0.25">
      <c r="A1109" s="141">
        <v>170347</v>
      </c>
      <c r="B1109" s="141" t="s">
        <v>17925</v>
      </c>
      <c r="C1109" s="104" t="s">
        <v>8</v>
      </c>
      <c r="D1109" s="575">
        <f t="shared" si="17"/>
        <v>15.2</v>
      </c>
      <c r="H1109" s="105">
        <v>15.02</v>
      </c>
      <c r="K1109" s="570" t="s">
        <v>5368</v>
      </c>
      <c r="L1109" s="571">
        <f>IFERROR(VLOOKUP(K1109,REAJUSTE!A:T,20,FALSE),"")</f>
        <v>1.012</v>
      </c>
    </row>
    <row r="1110" spans="1:12" ht="30" x14ac:dyDescent="0.25">
      <c r="A1110" s="141">
        <v>170348</v>
      </c>
      <c r="B1110" s="141" t="s">
        <v>17926</v>
      </c>
      <c r="C1110" s="104" t="s">
        <v>8</v>
      </c>
      <c r="D1110" s="575">
        <f t="shared" si="17"/>
        <v>18.510000000000002</v>
      </c>
      <c r="H1110" s="105">
        <v>18.3</v>
      </c>
      <c r="K1110" s="570" t="s">
        <v>5368</v>
      </c>
      <c r="L1110" s="571">
        <f>IFERROR(VLOOKUP(K1110,REAJUSTE!A:T,20,FALSE),"")</f>
        <v>1.012</v>
      </c>
    </row>
    <row r="1111" spans="1:12" ht="30" x14ac:dyDescent="0.25">
      <c r="A1111" s="141">
        <v>170349</v>
      </c>
      <c r="B1111" s="141" t="s">
        <v>17927</v>
      </c>
      <c r="C1111" s="104" t="s">
        <v>8</v>
      </c>
      <c r="D1111" s="575">
        <f t="shared" si="17"/>
        <v>68.98</v>
      </c>
      <c r="H1111" s="105">
        <v>68.17</v>
      </c>
      <c r="K1111" s="570" t="s">
        <v>5368</v>
      </c>
      <c r="L1111" s="571">
        <f>IFERROR(VLOOKUP(K1111,REAJUSTE!A:T,20,FALSE),"")</f>
        <v>1.012</v>
      </c>
    </row>
    <row r="1112" spans="1:12" ht="30" x14ac:dyDescent="0.25">
      <c r="A1112" s="141">
        <v>170350</v>
      </c>
      <c r="B1112" s="141" t="s">
        <v>17928</v>
      </c>
      <c r="C1112" s="104" t="s">
        <v>8</v>
      </c>
      <c r="D1112" s="575">
        <f t="shared" si="17"/>
        <v>22.81</v>
      </c>
      <c r="H1112" s="105">
        <v>22.54</v>
      </c>
      <c r="K1112" s="570" t="s">
        <v>5368</v>
      </c>
      <c r="L1112" s="571">
        <f>IFERROR(VLOOKUP(K1112,REAJUSTE!A:T,20,FALSE),"")</f>
        <v>1.012</v>
      </c>
    </row>
    <row r="1113" spans="1:12" ht="30" x14ac:dyDescent="0.25">
      <c r="A1113" s="141">
        <v>170351</v>
      </c>
      <c r="B1113" s="141" t="s">
        <v>17929</v>
      </c>
      <c r="C1113" s="104" t="s">
        <v>8</v>
      </c>
      <c r="D1113" s="575">
        <f t="shared" si="17"/>
        <v>455.86</v>
      </c>
      <c r="H1113" s="105">
        <v>450.46</v>
      </c>
      <c r="K1113" s="570" t="s">
        <v>5368</v>
      </c>
      <c r="L1113" s="571">
        <f>IFERROR(VLOOKUP(K1113,REAJUSTE!A:T,20,FALSE),"")</f>
        <v>1.012</v>
      </c>
    </row>
    <row r="1114" spans="1:12" ht="45" x14ac:dyDescent="0.25">
      <c r="A1114" s="141">
        <v>170352</v>
      </c>
      <c r="B1114" s="141" t="s">
        <v>17930</v>
      </c>
      <c r="C1114" s="104" t="s">
        <v>8</v>
      </c>
      <c r="D1114" s="575">
        <f t="shared" si="17"/>
        <v>552.42999999999995</v>
      </c>
      <c r="H1114" s="105">
        <v>545.88</v>
      </c>
      <c r="K1114" s="570" t="s">
        <v>5368</v>
      </c>
      <c r="L1114" s="571">
        <f>IFERROR(VLOOKUP(K1114,REAJUSTE!A:T,20,FALSE),"")</f>
        <v>1.012</v>
      </c>
    </row>
    <row r="1115" spans="1:12" ht="30" x14ac:dyDescent="0.25">
      <c r="A1115" s="141">
        <v>170353</v>
      </c>
      <c r="B1115" s="141" t="s">
        <v>17931</v>
      </c>
      <c r="C1115" s="104" t="s">
        <v>8</v>
      </c>
      <c r="D1115" s="575">
        <f t="shared" si="17"/>
        <v>538.82000000000005</v>
      </c>
      <c r="H1115" s="105">
        <v>532.44000000000005</v>
      </c>
      <c r="K1115" s="570" t="s">
        <v>5368</v>
      </c>
      <c r="L1115" s="571">
        <f>IFERROR(VLOOKUP(K1115,REAJUSTE!A:T,20,FALSE),"")</f>
        <v>1.012</v>
      </c>
    </row>
    <row r="1116" spans="1:12" ht="30" x14ac:dyDescent="0.25">
      <c r="A1116" s="141">
        <v>170354</v>
      </c>
      <c r="B1116" s="141" t="s">
        <v>17932</v>
      </c>
      <c r="C1116" s="104" t="s">
        <v>8</v>
      </c>
      <c r="D1116" s="575">
        <f t="shared" si="17"/>
        <v>1457.22</v>
      </c>
      <c r="H1116" s="142">
        <v>1439.95</v>
      </c>
      <c r="K1116" s="570" t="s">
        <v>5368</v>
      </c>
      <c r="L1116" s="571">
        <f>IFERROR(VLOOKUP(K1116,REAJUSTE!A:T,20,FALSE),"")</f>
        <v>1.012</v>
      </c>
    </row>
    <row r="1117" spans="1:12" ht="30" x14ac:dyDescent="0.25">
      <c r="A1117" s="141">
        <v>170357</v>
      </c>
      <c r="B1117" s="141" t="s">
        <v>17933</v>
      </c>
      <c r="C1117" s="104" t="s">
        <v>8</v>
      </c>
      <c r="D1117" s="575">
        <f t="shared" si="17"/>
        <v>1198.1199999999999</v>
      </c>
      <c r="H1117" s="142">
        <v>1183.92</v>
      </c>
      <c r="K1117" s="570" t="s">
        <v>5368</v>
      </c>
      <c r="L1117" s="571">
        <f>IFERROR(VLOOKUP(K1117,REAJUSTE!A:T,20,FALSE),"")</f>
        <v>1.012</v>
      </c>
    </row>
    <row r="1118" spans="1:12" ht="30" x14ac:dyDescent="0.25">
      <c r="A1118" s="141">
        <v>170361</v>
      </c>
      <c r="B1118" s="141" t="s">
        <v>17934</v>
      </c>
      <c r="C1118" s="104" t="s">
        <v>8</v>
      </c>
      <c r="D1118" s="575">
        <f t="shared" si="17"/>
        <v>118.98</v>
      </c>
      <c r="H1118" s="105">
        <v>117.57</v>
      </c>
      <c r="K1118" s="570" t="s">
        <v>5368</v>
      </c>
      <c r="L1118" s="571">
        <f>IFERROR(VLOOKUP(K1118,REAJUSTE!A:T,20,FALSE),"")</f>
        <v>1.012</v>
      </c>
    </row>
    <row r="1119" spans="1:12" ht="30" x14ac:dyDescent="0.25">
      <c r="A1119" s="141">
        <v>170362</v>
      </c>
      <c r="B1119" s="141" t="s">
        <v>17935</v>
      </c>
      <c r="C1119" s="104" t="s">
        <v>8</v>
      </c>
      <c r="D1119" s="575">
        <f t="shared" si="17"/>
        <v>138.43</v>
      </c>
      <c r="H1119" s="105">
        <v>136.79</v>
      </c>
      <c r="K1119" s="570" t="s">
        <v>5368</v>
      </c>
      <c r="L1119" s="571">
        <f>IFERROR(VLOOKUP(K1119,REAJUSTE!A:T,20,FALSE),"")</f>
        <v>1.012</v>
      </c>
    </row>
    <row r="1120" spans="1:12" ht="30" x14ac:dyDescent="0.25">
      <c r="A1120" s="141">
        <v>170363</v>
      </c>
      <c r="B1120" s="141" t="s">
        <v>17936</v>
      </c>
      <c r="C1120" s="104" t="s">
        <v>8</v>
      </c>
      <c r="D1120" s="575">
        <f t="shared" si="17"/>
        <v>161.77000000000001</v>
      </c>
      <c r="H1120" s="105">
        <v>159.86000000000001</v>
      </c>
      <c r="K1120" s="570" t="s">
        <v>5368</v>
      </c>
      <c r="L1120" s="571">
        <f>IFERROR(VLOOKUP(K1120,REAJUSTE!A:T,20,FALSE),"")</f>
        <v>1.012</v>
      </c>
    </row>
    <row r="1121" spans="1:12" ht="30" x14ac:dyDescent="0.25">
      <c r="A1121" s="141">
        <v>170364</v>
      </c>
      <c r="B1121" s="141" t="s">
        <v>17937</v>
      </c>
      <c r="C1121" s="104" t="s">
        <v>8</v>
      </c>
      <c r="D1121" s="575">
        <f t="shared" si="17"/>
        <v>243.77</v>
      </c>
      <c r="H1121" s="105">
        <v>240.88</v>
      </c>
      <c r="K1121" s="570" t="s">
        <v>5368</v>
      </c>
      <c r="L1121" s="571">
        <f>IFERROR(VLOOKUP(K1121,REAJUSTE!A:T,20,FALSE),"")</f>
        <v>1.012</v>
      </c>
    </row>
    <row r="1122" spans="1:12" ht="30" x14ac:dyDescent="0.25">
      <c r="A1122" s="141">
        <v>170365</v>
      </c>
      <c r="B1122" s="141" t="s">
        <v>17938</v>
      </c>
      <c r="C1122" s="104" t="s">
        <v>8</v>
      </c>
      <c r="D1122" s="575">
        <f t="shared" si="17"/>
        <v>304.74</v>
      </c>
      <c r="H1122" s="105">
        <v>301.13</v>
      </c>
      <c r="K1122" s="570" t="s">
        <v>5368</v>
      </c>
      <c r="L1122" s="571">
        <f>IFERROR(VLOOKUP(K1122,REAJUSTE!A:T,20,FALSE),"")</f>
        <v>1.012</v>
      </c>
    </row>
    <row r="1123" spans="1:12" ht="30" x14ac:dyDescent="0.25">
      <c r="A1123" s="141">
        <v>170366</v>
      </c>
      <c r="B1123" s="141" t="s">
        <v>17939</v>
      </c>
      <c r="C1123" s="104" t="s">
        <v>8</v>
      </c>
      <c r="D1123" s="575">
        <f t="shared" si="17"/>
        <v>427.38</v>
      </c>
      <c r="H1123" s="105">
        <v>422.32</v>
      </c>
      <c r="K1123" s="570" t="s">
        <v>5368</v>
      </c>
      <c r="L1123" s="571">
        <f>IFERROR(VLOOKUP(K1123,REAJUSTE!A:T,20,FALSE),"")</f>
        <v>1.012</v>
      </c>
    </row>
    <row r="1124" spans="1:12" ht="30" x14ac:dyDescent="0.25">
      <c r="A1124" s="141">
        <v>170367</v>
      </c>
      <c r="B1124" s="141" t="s">
        <v>17940</v>
      </c>
      <c r="C1124" s="104" t="s">
        <v>8</v>
      </c>
      <c r="D1124" s="575">
        <f t="shared" si="17"/>
        <v>646.24</v>
      </c>
      <c r="H1124" s="105">
        <v>638.58000000000004</v>
      </c>
      <c r="K1124" s="570" t="s">
        <v>5368</v>
      </c>
      <c r="L1124" s="571">
        <f>IFERROR(VLOOKUP(K1124,REAJUSTE!A:T,20,FALSE),"")</f>
        <v>1.012</v>
      </c>
    </row>
    <row r="1125" spans="1:12" ht="30" x14ac:dyDescent="0.25">
      <c r="A1125" s="141">
        <v>170368</v>
      </c>
      <c r="B1125" s="141" t="s">
        <v>17941</v>
      </c>
      <c r="C1125" s="104" t="s">
        <v>8</v>
      </c>
      <c r="D1125" s="575">
        <f t="shared" si="17"/>
        <v>954.29</v>
      </c>
      <c r="H1125" s="105">
        <v>942.98</v>
      </c>
      <c r="K1125" s="570" t="s">
        <v>5368</v>
      </c>
      <c r="L1125" s="571">
        <f>IFERROR(VLOOKUP(K1125,REAJUSTE!A:T,20,FALSE),"")</f>
        <v>1.012</v>
      </c>
    </row>
    <row r="1126" spans="1:12" ht="30" x14ac:dyDescent="0.25">
      <c r="A1126" s="141">
        <v>170369</v>
      </c>
      <c r="B1126" s="141" t="s">
        <v>17942</v>
      </c>
      <c r="C1126" s="104" t="s">
        <v>8</v>
      </c>
      <c r="D1126" s="575">
        <f t="shared" si="17"/>
        <v>91.4</v>
      </c>
      <c r="H1126" s="105">
        <v>90.32</v>
      </c>
      <c r="K1126" s="570" t="s">
        <v>5368</v>
      </c>
      <c r="L1126" s="571">
        <f>IFERROR(VLOOKUP(K1126,REAJUSTE!A:T,20,FALSE),"")</f>
        <v>1.012</v>
      </c>
    </row>
    <row r="1127" spans="1:12" ht="30" x14ac:dyDescent="0.25">
      <c r="A1127" s="141">
        <v>170370</v>
      </c>
      <c r="B1127" s="141" t="s">
        <v>17943</v>
      </c>
      <c r="C1127" s="104" t="s">
        <v>8</v>
      </c>
      <c r="D1127" s="575">
        <f t="shared" si="17"/>
        <v>100.06</v>
      </c>
      <c r="H1127" s="105">
        <v>98.88</v>
      </c>
      <c r="K1127" s="570" t="s">
        <v>5368</v>
      </c>
      <c r="L1127" s="571">
        <f>IFERROR(VLOOKUP(K1127,REAJUSTE!A:T,20,FALSE),"")</f>
        <v>1.012</v>
      </c>
    </row>
    <row r="1128" spans="1:12" ht="30" x14ac:dyDescent="0.25">
      <c r="A1128" s="141">
        <v>170371</v>
      </c>
      <c r="B1128" s="141" t="s">
        <v>17944</v>
      </c>
      <c r="C1128" s="104" t="s">
        <v>8</v>
      </c>
      <c r="D1128" s="575">
        <f t="shared" si="17"/>
        <v>119.86</v>
      </c>
      <c r="H1128" s="105">
        <v>118.44</v>
      </c>
      <c r="K1128" s="570" t="s">
        <v>5368</v>
      </c>
      <c r="L1128" s="571">
        <f>IFERROR(VLOOKUP(K1128,REAJUSTE!A:T,20,FALSE),"")</f>
        <v>1.012</v>
      </c>
    </row>
    <row r="1129" spans="1:12" ht="30" x14ac:dyDescent="0.25">
      <c r="A1129" s="141">
        <v>170372</v>
      </c>
      <c r="B1129" s="141" t="s">
        <v>17945</v>
      </c>
      <c r="C1129" s="104" t="s">
        <v>8</v>
      </c>
      <c r="D1129" s="575">
        <f t="shared" si="17"/>
        <v>181.7</v>
      </c>
      <c r="H1129" s="105">
        <v>179.55</v>
      </c>
      <c r="K1129" s="570" t="s">
        <v>5368</v>
      </c>
      <c r="L1129" s="571">
        <f>IFERROR(VLOOKUP(K1129,REAJUSTE!A:T,20,FALSE),"")</f>
        <v>1.012</v>
      </c>
    </row>
    <row r="1130" spans="1:12" ht="30" x14ac:dyDescent="0.25">
      <c r="A1130" s="141">
        <v>170373</v>
      </c>
      <c r="B1130" s="141" t="s">
        <v>17946</v>
      </c>
      <c r="C1130" s="104" t="s">
        <v>8</v>
      </c>
      <c r="D1130" s="575">
        <f t="shared" si="17"/>
        <v>211.14</v>
      </c>
      <c r="H1130" s="105">
        <v>208.64</v>
      </c>
      <c r="K1130" s="570" t="s">
        <v>5368</v>
      </c>
      <c r="L1130" s="571">
        <f>IFERROR(VLOOKUP(K1130,REAJUSTE!A:T,20,FALSE),"")</f>
        <v>1.012</v>
      </c>
    </row>
    <row r="1131" spans="1:12" ht="30" x14ac:dyDescent="0.25">
      <c r="A1131" s="141">
        <v>170374</v>
      </c>
      <c r="B1131" s="141" t="s">
        <v>17947</v>
      </c>
      <c r="C1131" s="104" t="s">
        <v>8</v>
      </c>
      <c r="D1131" s="575">
        <f t="shared" si="17"/>
        <v>295.82</v>
      </c>
      <c r="H1131" s="105">
        <v>292.32</v>
      </c>
      <c r="K1131" s="570" t="s">
        <v>5368</v>
      </c>
      <c r="L1131" s="571">
        <f>IFERROR(VLOOKUP(K1131,REAJUSTE!A:T,20,FALSE),"")</f>
        <v>1.012</v>
      </c>
    </row>
    <row r="1132" spans="1:12" ht="30" x14ac:dyDescent="0.25">
      <c r="A1132" s="141">
        <v>170375</v>
      </c>
      <c r="B1132" s="141" t="s">
        <v>17948</v>
      </c>
      <c r="C1132" s="104" t="s">
        <v>8</v>
      </c>
      <c r="D1132" s="575">
        <f t="shared" si="17"/>
        <v>476.15</v>
      </c>
      <c r="H1132" s="105">
        <v>470.51</v>
      </c>
      <c r="K1132" s="570" t="s">
        <v>5368</v>
      </c>
      <c r="L1132" s="571">
        <f>IFERROR(VLOOKUP(K1132,REAJUSTE!A:T,20,FALSE),"")</f>
        <v>1.012</v>
      </c>
    </row>
    <row r="1133" spans="1:12" ht="30" x14ac:dyDescent="0.25">
      <c r="A1133" s="141">
        <v>170376</v>
      </c>
      <c r="B1133" s="141" t="s">
        <v>17949</v>
      </c>
      <c r="C1133" s="104" t="s">
        <v>8</v>
      </c>
      <c r="D1133" s="575">
        <f t="shared" si="17"/>
        <v>651.88</v>
      </c>
      <c r="H1133" s="105">
        <v>644.16</v>
      </c>
      <c r="K1133" s="570" t="s">
        <v>5368</v>
      </c>
      <c r="L1133" s="571">
        <f>IFERROR(VLOOKUP(K1133,REAJUSTE!A:T,20,FALSE),"")</f>
        <v>1.012</v>
      </c>
    </row>
    <row r="1134" spans="1:12" x14ac:dyDescent="0.25">
      <c r="A1134" s="140">
        <v>1705</v>
      </c>
      <c r="B1134" s="140" t="s">
        <v>1067</v>
      </c>
      <c r="C1134" s="104"/>
      <c r="D1134" s="575">
        <f t="shared" si="17"/>
        <v>0</v>
      </c>
      <c r="H1134" s="105"/>
      <c r="K1134" s="570" t="s">
        <v>5368</v>
      </c>
      <c r="L1134" s="571">
        <f>IFERROR(VLOOKUP(K1134,REAJUSTE!A:T,20,FALSE),"")</f>
        <v>1.012</v>
      </c>
    </row>
    <row r="1135" spans="1:12" ht="30" x14ac:dyDescent="0.25">
      <c r="A1135" s="141">
        <v>170502</v>
      </c>
      <c r="B1135" s="141" t="s">
        <v>1068</v>
      </c>
      <c r="C1135" s="104" t="s">
        <v>8</v>
      </c>
      <c r="D1135" s="575">
        <f t="shared" si="17"/>
        <v>183.05</v>
      </c>
      <c r="H1135" s="105">
        <v>180.88</v>
      </c>
      <c r="K1135" s="570" t="s">
        <v>5368</v>
      </c>
      <c r="L1135" s="571">
        <f>IFERROR(VLOOKUP(K1135,REAJUSTE!A:T,20,FALSE),"")</f>
        <v>1.012</v>
      </c>
    </row>
    <row r="1136" spans="1:12" ht="30" x14ac:dyDescent="0.25">
      <c r="A1136" s="141">
        <v>170506</v>
      </c>
      <c r="B1136" s="141" t="s">
        <v>1069</v>
      </c>
      <c r="C1136" s="104" t="s">
        <v>8</v>
      </c>
      <c r="D1136" s="575">
        <f t="shared" si="17"/>
        <v>680</v>
      </c>
      <c r="H1136" s="105">
        <v>671.94</v>
      </c>
      <c r="K1136" s="570" t="s">
        <v>5368</v>
      </c>
      <c r="L1136" s="571">
        <f>IFERROR(VLOOKUP(K1136,REAJUSTE!A:T,20,FALSE),"")</f>
        <v>1.012</v>
      </c>
    </row>
    <row r="1137" spans="1:12" ht="60" x14ac:dyDescent="0.25">
      <c r="A1137" s="141">
        <v>170507</v>
      </c>
      <c r="B1137" s="141" t="s">
        <v>1070</v>
      </c>
      <c r="C1137" s="104" t="s">
        <v>7</v>
      </c>
      <c r="D1137" s="575">
        <f t="shared" si="17"/>
        <v>1566.95</v>
      </c>
      <c r="H1137" s="142">
        <v>1548.37</v>
      </c>
      <c r="K1137" s="570" t="s">
        <v>5368</v>
      </c>
      <c r="L1137" s="571">
        <f>IFERROR(VLOOKUP(K1137,REAJUSTE!A:T,20,FALSE),"")</f>
        <v>1.012</v>
      </c>
    </row>
    <row r="1138" spans="1:12" ht="60" x14ac:dyDescent="0.25">
      <c r="A1138" s="141">
        <v>170508</v>
      </c>
      <c r="B1138" s="141" t="s">
        <v>1071</v>
      </c>
      <c r="C1138" s="104" t="s">
        <v>7</v>
      </c>
      <c r="D1138" s="575">
        <f t="shared" si="17"/>
        <v>1566.95</v>
      </c>
      <c r="H1138" s="142">
        <v>1548.37</v>
      </c>
      <c r="K1138" s="570" t="s">
        <v>5368</v>
      </c>
      <c r="L1138" s="571">
        <f>IFERROR(VLOOKUP(K1138,REAJUSTE!A:T,20,FALSE),"")</f>
        <v>1.012</v>
      </c>
    </row>
    <row r="1139" spans="1:12" ht="30" x14ac:dyDescent="0.25">
      <c r="A1139" s="141">
        <v>170509</v>
      </c>
      <c r="B1139" s="141" t="s">
        <v>1072</v>
      </c>
      <c r="C1139" s="104" t="s">
        <v>8</v>
      </c>
      <c r="D1139" s="575">
        <f t="shared" si="17"/>
        <v>2286.71</v>
      </c>
      <c r="H1139" s="142">
        <v>2259.6</v>
      </c>
      <c r="K1139" s="570" t="s">
        <v>5368</v>
      </c>
      <c r="L1139" s="571">
        <f>IFERROR(VLOOKUP(K1139,REAJUSTE!A:T,20,FALSE),"")</f>
        <v>1.012</v>
      </c>
    </row>
    <row r="1140" spans="1:12" ht="60" x14ac:dyDescent="0.25">
      <c r="A1140" s="141">
        <v>170510</v>
      </c>
      <c r="B1140" s="141" t="s">
        <v>1073</v>
      </c>
      <c r="C1140" s="104" t="s">
        <v>8</v>
      </c>
      <c r="D1140" s="575">
        <f t="shared" si="17"/>
        <v>5613.34</v>
      </c>
      <c r="H1140" s="142">
        <v>5546.78</v>
      </c>
      <c r="K1140" s="570" t="s">
        <v>5368</v>
      </c>
      <c r="L1140" s="571">
        <f>IFERROR(VLOOKUP(K1140,REAJUSTE!A:T,20,FALSE),"")</f>
        <v>1.012</v>
      </c>
    </row>
    <row r="1141" spans="1:12" ht="45" x14ac:dyDescent="0.25">
      <c r="A1141" s="141">
        <v>170511</v>
      </c>
      <c r="B1141" s="141" t="s">
        <v>1074</v>
      </c>
      <c r="C1141" s="104" t="s">
        <v>8</v>
      </c>
      <c r="D1141" s="575">
        <f t="shared" si="17"/>
        <v>2358.71</v>
      </c>
      <c r="H1141" s="142">
        <v>2330.75</v>
      </c>
      <c r="K1141" s="570" t="s">
        <v>5368</v>
      </c>
      <c r="L1141" s="571">
        <f>IFERROR(VLOOKUP(K1141,REAJUSTE!A:T,20,FALSE),"")</f>
        <v>1.012</v>
      </c>
    </row>
    <row r="1142" spans="1:12" ht="45" x14ac:dyDescent="0.25">
      <c r="A1142" s="141">
        <v>170512</v>
      </c>
      <c r="B1142" s="141" t="s">
        <v>58</v>
      </c>
      <c r="C1142" s="104" t="s">
        <v>8</v>
      </c>
      <c r="D1142" s="575">
        <f t="shared" si="17"/>
        <v>634.12</v>
      </c>
      <c r="H1142" s="105">
        <v>626.61</v>
      </c>
      <c r="K1142" s="570" t="s">
        <v>5368</v>
      </c>
      <c r="L1142" s="571">
        <f>IFERROR(VLOOKUP(K1142,REAJUSTE!A:T,20,FALSE),"")</f>
        <v>1.012</v>
      </c>
    </row>
    <row r="1143" spans="1:12" ht="45" x14ac:dyDescent="0.25">
      <c r="A1143" s="141">
        <v>170514</v>
      </c>
      <c r="B1143" s="141" t="s">
        <v>1075</v>
      </c>
      <c r="C1143" s="104" t="s">
        <v>8</v>
      </c>
      <c r="D1143" s="575">
        <f t="shared" si="17"/>
        <v>1758.78</v>
      </c>
      <c r="H1143" s="142">
        <v>1737.93</v>
      </c>
      <c r="K1143" s="570" t="s">
        <v>5368</v>
      </c>
      <c r="L1143" s="571">
        <f>IFERROR(VLOOKUP(K1143,REAJUSTE!A:T,20,FALSE),"")</f>
        <v>1.012</v>
      </c>
    </row>
    <row r="1144" spans="1:12" ht="45" x14ac:dyDescent="0.25">
      <c r="A1144" s="141">
        <v>170515</v>
      </c>
      <c r="B1144" s="141" t="s">
        <v>1076</v>
      </c>
      <c r="C1144" s="104" t="s">
        <v>8</v>
      </c>
      <c r="D1144" s="575">
        <f t="shared" si="17"/>
        <v>1613.98</v>
      </c>
      <c r="H1144" s="142">
        <v>1594.85</v>
      </c>
      <c r="K1144" s="570" t="s">
        <v>5368</v>
      </c>
      <c r="L1144" s="571">
        <f>IFERROR(VLOOKUP(K1144,REAJUSTE!A:T,20,FALSE),"")</f>
        <v>1.012</v>
      </c>
    </row>
    <row r="1145" spans="1:12" ht="45" x14ac:dyDescent="0.25">
      <c r="A1145" s="141">
        <v>170516</v>
      </c>
      <c r="B1145" s="141" t="s">
        <v>1077</v>
      </c>
      <c r="C1145" s="104" t="s">
        <v>8</v>
      </c>
      <c r="D1145" s="575">
        <f t="shared" si="17"/>
        <v>3080.24</v>
      </c>
      <c r="H1145" s="142">
        <v>3043.72</v>
      </c>
      <c r="K1145" s="570" t="s">
        <v>5368</v>
      </c>
      <c r="L1145" s="571">
        <f>IFERROR(VLOOKUP(K1145,REAJUSTE!A:T,20,FALSE),"")</f>
        <v>1.012</v>
      </c>
    </row>
    <row r="1146" spans="1:12" ht="30" x14ac:dyDescent="0.25">
      <c r="A1146" s="141">
        <v>170519</v>
      </c>
      <c r="B1146" s="141" t="s">
        <v>97</v>
      </c>
      <c r="C1146" s="104" t="s">
        <v>8</v>
      </c>
      <c r="D1146" s="575">
        <f t="shared" si="17"/>
        <v>310.89999999999998</v>
      </c>
      <c r="H1146" s="105">
        <v>307.22000000000003</v>
      </c>
      <c r="K1146" s="570" t="s">
        <v>5368</v>
      </c>
      <c r="L1146" s="571">
        <f>IFERROR(VLOOKUP(K1146,REAJUSTE!A:T,20,FALSE),"")</f>
        <v>1.012</v>
      </c>
    </row>
    <row r="1147" spans="1:12" ht="30" x14ac:dyDescent="0.25">
      <c r="A1147" s="141">
        <v>170524</v>
      </c>
      <c r="B1147" s="141" t="s">
        <v>1078</v>
      </c>
      <c r="C1147" s="104" t="s">
        <v>8</v>
      </c>
      <c r="D1147" s="575">
        <f t="shared" si="17"/>
        <v>74.739999999999995</v>
      </c>
      <c r="H1147" s="105">
        <v>73.86</v>
      </c>
      <c r="K1147" s="570" t="s">
        <v>5368</v>
      </c>
      <c r="L1147" s="571">
        <f>IFERROR(VLOOKUP(K1147,REAJUSTE!A:T,20,FALSE),"")</f>
        <v>1.012</v>
      </c>
    </row>
    <row r="1148" spans="1:12" ht="45" x14ac:dyDescent="0.25">
      <c r="A1148" s="141">
        <v>170528</v>
      </c>
      <c r="B1148" s="141" t="s">
        <v>1079</v>
      </c>
      <c r="C1148" s="104" t="s">
        <v>8</v>
      </c>
      <c r="D1148" s="575">
        <f t="shared" si="17"/>
        <v>3850.74</v>
      </c>
      <c r="H1148" s="142">
        <v>3805.08</v>
      </c>
      <c r="K1148" s="570" t="s">
        <v>5368</v>
      </c>
      <c r="L1148" s="571">
        <f>IFERROR(VLOOKUP(K1148,REAJUSTE!A:T,20,FALSE),"")</f>
        <v>1.012</v>
      </c>
    </row>
    <row r="1149" spans="1:12" ht="45" x14ac:dyDescent="0.25">
      <c r="A1149" s="141">
        <v>170530</v>
      </c>
      <c r="B1149" s="141" t="s">
        <v>1080</v>
      </c>
      <c r="C1149" s="104" t="s">
        <v>8</v>
      </c>
      <c r="D1149" s="575">
        <f t="shared" si="17"/>
        <v>517.23</v>
      </c>
      <c r="H1149" s="105">
        <v>511.1</v>
      </c>
      <c r="K1149" s="570" t="s">
        <v>5368</v>
      </c>
      <c r="L1149" s="571">
        <f>IFERROR(VLOOKUP(K1149,REAJUSTE!A:T,20,FALSE),"")</f>
        <v>1.012</v>
      </c>
    </row>
    <row r="1150" spans="1:12" ht="30" x14ac:dyDescent="0.25">
      <c r="A1150" s="141">
        <v>170533</v>
      </c>
      <c r="B1150" s="141" t="s">
        <v>1081</v>
      </c>
      <c r="C1150" s="104" t="s">
        <v>8</v>
      </c>
      <c r="D1150" s="575">
        <f t="shared" si="17"/>
        <v>1783.76</v>
      </c>
      <c r="H1150" s="142">
        <v>1762.61</v>
      </c>
      <c r="K1150" s="570" t="s">
        <v>5368</v>
      </c>
      <c r="L1150" s="571">
        <f>IFERROR(VLOOKUP(K1150,REAJUSTE!A:T,20,FALSE),"")</f>
        <v>1.012</v>
      </c>
    </row>
    <row r="1151" spans="1:12" ht="30" x14ac:dyDescent="0.25">
      <c r="A1151" s="141">
        <v>170534</v>
      </c>
      <c r="B1151" s="141" t="s">
        <v>1082</v>
      </c>
      <c r="C1151" s="104" t="s">
        <v>8</v>
      </c>
      <c r="D1151" s="575">
        <f t="shared" si="17"/>
        <v>3394.94</v>
      </c>
      <c r="H1151" s="142">
        <v>3354.69</v>
      </c>
      <c r="K1151" s="570" t="s">
        <v>5368</v>
      </c>
      <c r="L1151" s="571">
        <f>IFERROR(VLOOKUP(K1151,REAJUSTE!A:T,20,FALSE),"")</f>
        <v>1.012</v>
      </c>
    </row>
    <row r="1152" spans="1:12" ht="30" x14ac:dyDescent="0.25">
      <c r="A1152" s="141">
        <v>170535</v>
      </c>
      <c r="B1152" s="141" t="s">
        <v>1083</v>
      </c>
      <c r="C1152" s="104" t="s">
        <v>8</v>
      </c>
      <c r="D1152" s="575">
        <f t="shared" si="17"/>
        <v>2471.66</v>
      </c>
      <c r="H1152" s="142">
        <v>2442.36</v>
      </c>
      <c r="K1152" s="570" t="s">
        <v>5368</v>
      </c>
      <c r="L1152" s="571">
        <f>IFERROR(VLOOKUP(K1152,REAJUSTE!A:T,20,FALSE),"")</f>
        <v>1.012</v>
      </c>
    </row>
    <row r="1153" spans="1:12" ht="30" x14ac:dyDescent="0.25">
      <c r="A1153" s="141">
        <v>170536</v>
      </c>
      <c r="B1153" s="141" t="s">
        <v>1084</v>
      </c>
      <c r="C1153" s="104" t="s">
        <v>8</v>
      </c>
      <c r="D1153" s="575">
        <f t="shared" si="17"/>
        <v>3101.89</v>
      </c>
      <c r="H1153" s="142">
        <v>3065.11</v>
      </c>
      <c r="K1153" s="570" t="s">
        <v>5368</v>
      </c>
      <c r="L1153" s="571">
        <f>IFERROR(VLOOKUP(K1153,REAJUSTE!A:T,20,FALSE),"")</f>
        <v>1.012</v>
      </c>
    </row>
    <row r="1154" spans="1:12" ht="30" x14ac:dyDescent="0.25">
      <c r="A1154" s="141">
        <v>170537</v>
      </c>
      <c r="B1154" s="141" t="s">
        <v>1085</v>
      </c>
      <c r="C1154" s="104" t="s">
        <v>8</v>
      </c>
      <c r="D1154" s="575">
        <f t="shared" si="17"/>
        <v>64.39</v>
      </c>
      <c r="H1154" s="105">
        <v>63.63</v>
      </c>
      <c r="K1154" s="570" t="s">
        <v>5368</v>
      </c>
      <c r="L1154" s="571">
        <f>IFERROR(VLOOKUP(K1154,REAJUSTE!A:T,20,FALSE),"")</f>
        <v>1.012</v>
      </c>
    </row>
    <row r="1155" spans="1:12" ht="30" x14ac:dyDescent="0.25">
      <c r="A1155" s="141">
        <v>170538</v>
      </c>
      <c r="B1155" s="141" t="s">
        <v>1086</v>
      </c>
      <c r="C1155" s="104" t="s">
        <v>8</v>
      </c>
      <c r="D1155" s="575">
        <f t="shared" si="17"/>
        <v>27.75</v>
      </c>
      <c r="H1155" s="105">
        <v>27.43</v>
      </c>
      <c r="K1155" s="570" t="s">
        <v>5368</v>
      </c>
      <c r="L1155" s="571">
        <f>IFERROR(VLOOKUP(K1155,REAJUSTE!A:T,20,FALSE),"")</f>
        <v>1.012</v>
      </c>
    </row>
    <row r="1156" spans="1:12" ht="45" x14ac:dyDescent="0.25">
      <c r="A1156" s="141">
        <v>170539</v>
      </c>
      <c r="B1156" s="141" t="s">
        <v>1087</v>
      </c>
      <c r="C1156" s="104" t="s">
        <v>8</v>
      </c>
      <c r="D1156" s="575">
        <f t="shared" si="17"/>
        <v>618.63</v>
      </c>
      <c r="H1156" s="105">
        <v>611.29999999999995</v>
      </c>
      <c r="K1156" s="570" t="s">
        <v>5368</v>
      </c>
      <c r="L1156" s="571">
        <f>IFERROR(VLOOKUP(K1156,REAJUSTE!A:T,20,FALSE),"")</f>
        <v>1.012</v>
      </c>
    </row>
    <row r="1157" spans="1:12" ht="45" x14ac:dyDescent="0.25">
      <c r="A1157" s="141">
        <v>170540</v>
      </c>
      <c r="B1157" s="141" t="s">
        <v>1088</v>
      </c>
      <c r="C1157" s="104" t="s">
        <v>8</v>
      </c>
      <c r="D1157" s="575">
        <f t="shared" si="17"/>
        <v>816.83</v>
      </c>
      <c r="H1157" s="105">
        <v>807.15</v>
      </c>
      <c r="K1157" s="570" t="s">
        <v>5368</v>
      </c>
      <c r="L1157" s="571">
        <f>IFERROR(VLOOKUP(K1157,REAJUSTE!A:T,20,FALSE),"")</f>
        <v>1.012</v>
      </c>
    </row>
    <row r="1158" spans="1:12" ht="30" x14ac:dyDescent="0.25">
      <c r="A1158" s="141">
        <v>170541</v>
      </c>
      <c r="B1158" s="141" t="s">
        <v>1089</v>
      </c>
      <c r="C1158" s="104" t="s">
        <v>8</v>
      </c>
      <c r="D1158" s="575">
        <f t="shared" si="17"/>
        <v>168.71</v>
      </c>
      <c r="H1158" s="105">
        <v>166.71</v>
      </c>
      <c r="K1158" s="570" t="s">
        <v>5368</v>
      </c>
      <c r="L1158" s="571">
        <f>IFERROR(VLOOKUP(K1158,REAJUSTE!A:T,20,FALSE),"")</f>
        <v>1.012</v>
      </c>
    </row>
    <row r="1159" spans="1:12" ht="75" x14ac:dyDescent="0.25">
      <c r="A1159" s="141">
        <v>170545</v>
      </c>
      <c r="B1159" s="141" t="s">
        <v>1090</v>
      </c>
      <c r="C1159" s="104" t="s">
        <v>7</v>
      </c>
      <c r="D1159" s="575">
        <f t="shared" si="17"/>
        <v>1525.35</v>
      </c>
      <c r="H1159" s="142">
        <v>1507.27</v>
      </c>
      <c r="K1159" s="570" t="s">
        <v>5368</v>
      </c>
      <c r="L1159" s="571">
        <f>IFERROR(VLOOKUP(K1159,REAJUSTE!A:T,20,FALSE),"")</f>
        <v>1.012</v>
      </c>
    </row>
    <row r="1160" spans="1:12" ht="30" x14ac:dyDescent="0.25">
      <c r="A1160" s="141">
        <v>170546</v>
      </c>
      <c r="B1160" s="141" t="s">
        <v>1091</v>
      </c>
      <c r="C1160" s="104" t="s">
        <v>8</v>
      </c>
      <c r="D1160" s="575">
        <f t="shared" si="17"/>
        <v>386.28</v>
      </c>
      <c r="H1160" s="105">
        <v>381.7</v>
      </c>
      <c r="K1160" s="570" t="s">
        <v>5368</v>
      </c>
      <c r="L1160" s="571">
        <f>IFERROR(VLOOKUP(K1160,REAJUSTE!A:T,20,FALSE),"")</f>
        <v>1.012</v>
      </c>
    </row>
    <row r="1161" spans="1:12" ht="45" x14ac:dyDescent="0.25">
      <c r="A1161" s="141">
        <v>170547</v>
      </c>
      <c r="B1161" s="141" t="s">
        <v>1092</v>
      </c>
      <c r="C1161" s="104" t="s">
        <v>8</v>
      </c>
      <c r="D1161" s="575">
        <f t="shared" si="17"/>
        <v>593.79</v>
      </c>
      <c r="H1161" s="105">
        <v>586.75</v>
      </c>
      <c r="K1161" s="570" t="s">
        <v>5368</v>
      </c>
      <c r="L1161" s="571">
        <f>IFERROR(VLOOKUP(K1161,REAJUSTE!A:T,20,FALSE),"")</f>
        <v>1.012</v>
      </c>
    </row>
    <row r="1162" spans="1:12" ht="30" x14ac:dyDescent="0.25">
      <c r="A1162" s="141">
        <v>170548</v>
      </c>
      <c r="B1162" s="141" t="s">
        <v>1093</v>
      </c>
      <c r="C1162" s="104" t="s">
        <v>8</v>
      </c>
      <c r="D1162" s="575">
        <f t="shared" si="17"/>
        <v>1413.47</v>
      </c>
      <c r="H1162" s="142">
        <v>1396.71</v>
      </c>
      <c r="K1162" s="570" t="s">
        <v>5368</v>
      </c>
      <c r="L1162" s="571">
        <f>IFERROR(VLOOKUP(K1162,REAJUSTE!A:T,20,FALSE),"")</f>
        <v>1.012</v>
      </c>
    </row>
    <row r="1163" spans="1:12" ht="30" x14ac:dyDescent="0.25">
      <c r="A1163" s="141">
        <v>170549</v>
      </c>
      <c r="B1163" s="141" t="s">
        <v>1094</v>
      </c>
      <c r="C1163" s="104" t="s">
        <v>8</v>
      </c>
      <c r="D1163" s="575">
        <f t="shared" si="17"/>
        <v>2373.9499999999998</v>
      </c>
      <c r="H1163" s="142">
        <v>2345.81</v>
      </c>
      <c r="K1163" s="570" t="s">
        <v>5368</v>
      </c>
      <c r="L1163" s="571">
        <f>IFERROR(VLOOKUP(K1163,REAJUSTE!A:T,20,FALSE),"")</f>
        <v>1.012</v>
      </c>
    </row>
    <row r="1164" spans="1:12" ht="30" x14ac:dyDescent="0.25">
      <c r="A1164" s="141">
        <v>170550</v>
      </c>
      <c r="B1164" s="141" t="s">
        <v>1095</v>
      </c>
      <c r="C1164" s="104" t="s">
        <v>8</v>
      </c>
      <c r="D1164" s="575">
        <f t="shared" si="17"/>
        <v>1631.13</v>
      </c>
      <c r="H1164" s="142">
        <v>1611.79</v>
      </c>
      <c r="K1164" s="570" t="s">
        <v>5368</v>
      </c>
      <c r="L1164" s="571">
        <f>IFERROR(VLOOKUP(K1164,REAJUSTE!A:T,20,FALSE),"")</f>
        <v>1.012</v>
      </c>
    </row>
    <row r="1165" spans="1:12" ht="30" x14ac:dyDescent="0.25">
      <c r="A1165" s="141">
        <v>170555</v>
      </c>
      <c r="B1165" s="141" t="s">
        <v>1096</v>
      </c>
      <c r="C1165" s="104" t="s">
        <v>8</v>
      </c>
      <c r="D1165" s="575">
        <f t="shared" si="17"/>
        <v>295.92</v>
      </c>
      <c r="H1165" s="105">
        <v>292.42</v>
      </c>
      <c r="K1165" s="570" t="s">
        <v>5368</v>
      </c>
      <c r="L1165" s="571">
        <f>IFERROR(VLOOKUP(K1165,REAJUSTE!A:T,20,FALSE),"")</f>
        <v>1.012</v>
      </c>
    </row>
    <row r="1166" spans="1:12" ht="60" x14ac:dyDescent="0.25">
      <c r="A1166" s="141">
        <v>170557</v>
      </c>
      <c r="B1166" s="141" t="s">
        <v>1097</v>
      </c>
      <c r="C1166" s="104" t="s">
        <v>7</v>
      </c>
      <c r="D1166" s="575">
        <f t="shared" si="17"/>
        <v>1960.38</v>
      </c>
      <c r="H1166" s="142">
        <v>1937.14</v>
      </c>
      <c r="K1166" s="570" t="s">
        <v>5368</v>
      </c>
      <c r="L1166" s="571">
        <f>IFERROR(VLOOKUP(K1166,REAJUSTE!A:T,20,FALSE),"")</f>
        <v>1.012</v>
      </c>
    </row>
    <row r="1167" spans="1:12" ht="45" x14ac:dyDescent="0.25">
      <c r="A1167" s="141">
        <v>170561</v>
      </c>
      <c r="B1167" s="141" t="s">
        <v>1098</v>
      </c>
      <c r="C1167" s="104" t="s">
        <v>8</v>
      </c>
      <c r="D1167" s="575">
        <f t="shared" si="17"/>
        <v>11513.63</v>
      </c>
      <c r="H1167" s="142">
        <v>11377.11</v>
      </c>
      <c r="K1167" s="570" t="s">
        <v>5368</v>
      </c>
      <c r="L1167" s="571">
        <f>IFERROR(VLOOKUP(K1167,REAJUSTE!A:T,20,FALSE),"")</f>
        <v>1.012</v>
      </c>
    </row>
    <row r="1168" spans="1:12" ht="30" x14ac:dyDescent="0.25">
      <c r="A1168" s="141">
        <v>170562</v>
      </c>
      <c r="B1168" s="141" t="s">
        <v>1099</v>
      </c>
      <c r="C1168" s="104" t="s">
        <v>8</v>
      </c>
      <c r="D1168" s="575">
        <f t="shared" ref="D1168:D1231" si="18">TRUNC(H1168*L1168,2)</f>
        <v>3143.08</v>
      </c>
      <c r="H1168" s="142">
        <v>3105.82</v>
      </c>
      <c r="K1168" s="570" t="s">
        <v>5368</v>
      </c>
      <c r="L1168" s="571">
        <f>IFERROR(VLOOKUP(K1168,REAJUSTE!A:T,20,FALSE),"")</f>
        <v>1.012</v>
      </c>
    </row>
    <row r="1169" spans="1:12" ht="90" x14ac:dyDescent="0.25">
      <c r="A1169" s="141">
        <v>170563</v>
      </c>
      <c r="B1169" s="141" t="s">
        <v>17950</v>
      </c>
      <c r="C1169" s="104" t="s">
        <v>8</v>
      </c>
      <c r="D1169" s="575">
        <f t="shared" si="18"/>
        <v>16345.3</v>
      </c>
      <c r="H1169" s="142">
        <v>16151.49</v>
      </c>
      <c r="K1169" s="570" t="s">
        <v>5368</v>
      </c>
      <c r="L1169" s="571">
        <f>IFERROR(VLOOKUP(K1169,REAJUSTE!A:T,20,FALSE),"")</f>
        <v>1.012</v>
      </c>
    </row>
    <row r="1170" spans="1:12" x14ac:dyDescent="0.25">
      <c r="A1170" s="140">
        <v>1706</v>
      </c>
      <c r="B1170" s="140" t="s">
        <v>5524</v>
      </c>
      <c r="C1170" s="104"/>
      <c r="D1170" s="575">
        <f t="shared" si="18"/>
        <v>0</v>
      </c>
      <c r="H1170" s="105"/>
      <c r="K1170" s="570" t="s">
        <v>5368</v>
      </c>
      <c r="L1170" s="571">
        <f>IFERROR(VLOOKUP(K1170,REAJUSTE!A:T,20,FALSE),"")</f>
        <v>1.012</v>
      </c>
    </row>
    <row r="1171" spans="1:12" ht="30" x14ac:dyDescent="0.25">
      <c r="A1171" s="141">
        <v>170601</v>
      </c>
      <c r="B1171" s="141" t="s">
        <v>5525</v>
      </c>
      <c r="C1171" s="104" t="s">
        <v>8</v>
      </c>
      <c r="D1171" s="575">
        <f t="shared" si="18"/>
        <v>120.46</v>
      </c>
      <c r="H1171" s="105">
        <v>119.04</v>
      </c>
      <c r="K1171" s="570" t="s">
        <v>5368</v>
      </c>
      <c r="L1171" s="571">
        <f>IFERROR(VLOOKUP(K1171,REAJUSTE!A:T,20,FALSE),"")</f>
        <v>1.012</v>
      </c>
    </row>
    <row r="1172" spans="1:12" ht="30" x14ac:dyDescent="0.25">
      <c r="A1172" s="141">
        <v>170602</v>
      </c>
      <c r="B1172" s="141" t="s">
        <v>5526</v>
      </c>
      <c r="C1172" s="104" t="s">
        <v>8</v>
      </c>
      <c r="D1172" s="575">
        <f t="shared" si="18"/>
        <v>134.56</v>
      </c>
      <c r="H1172" s="105">
        <v>132.97</v>
      </c>
      <c r="K1172" s="570" t="s">
        <v>5368</v>
      </c>
      <c r="L1172" s="571">
        <f>IFERROR(VLOOKUP(K1172,REAJUSTE!A:T,20,FALSE),"")</f>
        <v>1.012</v>
      </c>
    </row>
    <row r="1173" spans="1:12" ht="30" x14ac:dyDescent="0.25">
      <c r="A1173" s="141">
        <v>170603</v>
      </c>
      <c r="B1173" s="141" t="s">
        <v>5527</v>
      </c>
      <c r="C1173" s="104" t="s">
        <v>8</v>
      </c>
      <c r="D1173" s="575">
        <f t="shared" si="18"/>
        <v>153.88</v>
      </c>
      <c r="H1173" s="105">
        <v>152.06</v>
      </c>
      <c r="K1173" s="570" t="s">
        <v>5368</v>
      </c>
      <c r="L1173" s="571">
        <f>IFERROR(VLOOKUP(K1173,REAJUSTE!A:T,20,FALSE),"")</f>
        <v>1.012</v>
      </c>
    </row>
    <row r="1174" spans="1:12" ht="30" x14ac:dyDescent="0.25">
      <c r="A1174" s="141">
        <v>170604</v>
      </c>
      <c r="B1174" s="141" t="s">
        <v>5528</v>
      </c>
      <c r="C1174" s="104" t="s">
        <v>8</v>
      </c>
      <c r="D1174" s="575">
        <f t="shared" si="18"/>
        <v>191.09</v>
      </c>
      <c r="H1174" s="105">
        <v>188.83</v>
      </c>
      <c r="K1174" s="570" t="s">
        <v>5368</v>
      </c>
      <c r="L1174" s="571">
        <f>IFERROR(VLOOKUP(K1174,REAJUSTE!A:T,20,FALSE),"")</f>
        <v>1.012</v>
      </c>
    </row>
    <row r="1175" spans="1:12" ht="30" x14ac:dyDescent="0.25">
      <c r="A1175" s="141">
        <v>170607</v>
      </c>
      <c r="B1175" s="141" t="s">
        <v>5529</v>
      </c>
      <c r="C1175" s="104" t="s">
        <v>8</v>
      </c>
      <c r="D1175" s="575">
        <f t="shared" si="18"/>
        <v>374.84</v>
      </c>
      <c r="H1175" s="105">
        <v>370.4</v>
      </c>
      <c r="K1175" s="570" t="s">
        <v>5368</v>
      </c>
      <c r="L1175" s="571">
        <f>IFERROR(VLOOKUP(K1175,REAJUSTE!A:T,20,FALSE),"")</f>
        <v>1.012</v>
      </c>
    </row>
    <row r="1176" spans="1:12" ht="75" x14ac:dyDescent="0.25">
      <c r="A1176" s="141">
        <v>170608</v>
      </c>
      <c r="B1176" s="141" t="s">
        <v>5530</v>
      </c>
      <c r="C1176" s="104" t="s">
        <v>8</v>
      </c>
      <c r="D1176" s="575">
        <f t="shared" si="18"/>
        <v>1689.44</v>
      </c>
      <c r="H1176" s="142">
        <v>1669.41</v>
      </c>
      <c r="K1176" s="570" t="s">
        <v>5368</v>
      </c>
      <c r="L1176" s="571">
        <f>IFERROR(VLOOKUP(K1176,REAJUSTE!A:T,20,FALSE),"")</f>
        <v>1.012</v>
      </c>
    </row>
    <row r="1177" spans="1:12" ht="75" x14ac:dyDescent="0.25">
      <c r="A1177" s="141">
        <v>170609</v>
      </c>
      <c r="B1177" s="141" t="s">
        <v>5531</v>
      </c>
      <c r="C1177" s="104" t="s">
        <v>8</v>
      </c>
      <c r="D1177" s="575">
        <f t="shared" si="18"/>
        <v>1689.44</v>
      </c>
      <c r="H1177" s="142">
        <v>1669.41</v>
      </c>
      <c r="K1177" s="570" t="s">
        <v>5368</v>
      </c>
      <c r="L1177" s="571">
        <f>IFERROR(VLOOKUP(K1177,REAJUSTE!A:T,20,FALSE),"")</f>
        <v>1.012</v>
      </c>
    </row>
    <row r="1178" spans="1:12" ht="45" x14ac:dyDescent="0.25">
      <c r="A1178" s="141">
        <v>170610</v>
      </c>
      <c r="B1178" s="141" t="s">
        <v>5532</v>
      </c>
      <c r="C1178" s="104" t="s">
        <v>8</v>
      </c>
      <c r="D1178" s="575">
        <f t="shared" si="18"/>
        <v>1805.67</v>
      </c>
      <c r="H1178" s="142">
        <v>1784.26</v>
      </c>
      <c r="K1178" s="570" t="s">
        <v>5368</v>
      </c>
      <c r="L1178" s="571">
        <f>IFERROR(VLOOKUP(K1178,REAJUSTE!A:T,20,FALSE),"")</f>
        <v>1.012</v>
      </c>
    </row>
    <row r="1179" spans="1:12" ht="45" x14ac:dyDescent="0.25">
      <c r="A1179" s="141">
        <v>170611</v>
      </c>
      <c r="B1179" s="141" t="s">
        <v>5533</v>
      </c>
      <c r="C1179" s="104" t="s">
        <v>8</v>
      </c>
      <c r="D1179" s="575">
        <f t="shared" si="18"/>
        <v>1928.64</v>
      </c>
      <c r="H1179" s="142">
        <v>1905.78</v>
      </c>
      <c r="K1179" s="570" t="s">
        <v>5368</v>
      </c>
      <c r="L1179" s="571">
        <f>IFERROR(VLOOKUP(K1179,REAJUSTE!A:T,20,FALSE),"")</f>
        <v>1.012</v>
      </c>
    </row>
    <row r="1180" spans="1:12" ht="60" x14ac:dyDescent="0.25">
      <c r="A1180" s="141">
        <v>170612</v>
      </c>
      <c r="B1180" s="141" t="s">
        <v>5534</v>
      </c>
      <c r="C1180" s="104" t="s">
        <v>8</v>
      </c>
      <c r="D1180" s="575">
        <f t="shared" si="18"/>
        <v>1419.74</v>
      </c>
      <c r="H1180" s="142">
        <v>1402.91</v>
      </c>
      <c r="K1180" s="570" t="s">
        <v>5368</v>
      </c>
      <c r="L1180" s="571">
        <f>IFERROR(VLOOKUP(K1180,REAJUSTE!A:T,20,FALSE),"")</f>
        <v>1.012</v>
      </c>
    </row>
    <row r="1181" spans="1:12" ht="60" x14ac:dyDescent="0.25">
      <c r="A1181" s="141">
        <v>170613</v>
      </c>
      <c r="B1181" s="141" t="s">
        <v>5535</v>
      </c>
      <c r="C1181" s="104" t="s">
        <v>8</v>
      </c>
      <c r="D1181" s="575">
        <f t="shared" si="18"/>
        <v>2118.9</v>
      </c>
      <c r="H1181" s="142">
        <v>2093.7800000000002</v>
      </c>
      <c r="K1181" s="570" t="s">
        <v>5368</v>
      </c>
      <c r="L1181" s="571">
        <f>IFERROR(VLOOKUP(K1181,REAJUSTE!A:T,20,FALSE),"")</f>
        <v>1.012</v>
      </c>
    </row>
    <row r="1182" spans="1:12" ht="60" x14ac:dyDescent="0.25">
      <c r="A1182" s="141">
        <v>170614</v>
      </c>
      <c r="B1182" s="141" t="s">
        <v>5536</v>
      </c>
      <c r="C1182" s="104" t="s">
        <v>8</v>
      </c>
      <c r="D1182" s="575">
        <f t="shared" si="18"/>
        <v>236.33</v>
      </c>
      <c r="H1182" s="105">
        <v>233.53</v>
      </c>
      <c r="K1182" s="570" t="s">
        <v>5368</v>
      </c>
      <c r="L1182" s="571">
        <f>IFERROR(VLOOKUP(K1182,REAJUSTE!A:T,20,FALSE),"")</f>
        <v>1.012</v>
      </c>
    </row>
    <row r="1183" spans="1:12" ht="30" x14ac:dyDescent="0.25">
      <c r="A1183" s="141">
        <v>170615</v>
      </c>
      <c r="B1183" s="141" t="s">
        <v>5537</v>
      </c>
      <c r="C1183" s="104" t="s">
        <v>8</v>
      </c>
      <c r="D1183" s="575">
        <f t="shared" si="18"/>
        <v>148.87</v>
      </c>
      <c r="H1183" s="105">
        <v>147.11000000000001</v>
      </c>
      <c r="K1183" s="570" t="s">
        <v>5368</v>
      </c>
      <c r="L1183" s="571">
        <f>IFERROR(VLOOKUP(K1183,REAJUSTE!A:T,20,FALSE),"")</f>
        <v>1.012</v>
      </c>
    </row>
    <row r="1184" spans="1:12" x14ac:dyDescent="0.25">
      <c r="A1184" s="140">
        <v>18</v>
      </c>
      <c r="B1184" s="140" t="s">
        <v>59</v>
      </c>
      <c r="C1184" s="104"/>
      <c r="D1184" s="575">
        <f t="shared" si="18"/>
        <v>0</v>
      </c>
      <c r="H1184" s="105"/>
      <c r="K1184" s="570" t="s">
        <v>5368</v>
      </c>
      <c r="L1184" s="571">
        <f>IFERROR(VLOOKUP(K1184,REAJUSTE!A:T,20,FALSE),"")</f>
        <v>1.012</v>
      </c>
    </row>
    <row r="1185" spans="1:12" x14ac:dyDescent="0.25">
      <c r="A1185" s="140">
        <v>1801</v>
      </c>
      <c r="B1185" s="140" t="s">
        <v>1100</v>
      </c>
      <c r="C1185" s="104"/>
      <c r="D1185" s="575">
        <f t="shared" si="18"/>
        <v>0</v>
      </c>
      <c r="H1185" s="105"/>
      <c r="K1185" s="570" t="s">
        <v>5368</v>
      </c>
      <c r="L1185" s="571">
        <f>IFERROR(VLOOKUP(K1185,REAJUSTE!A:T,20,FALSE),"")</f>
        <v>1.012</v>
      </c>
    </row>
    <row r="1186" spans="1:12" ht="30" x14ac:dyDescent="0.25">
      <c r="A1186" s="141">
        <v>180107</v>
      </c>
      <c r="B1186" s="141" t="s">
        <v>1101</v>
      </c>
      <c r="C1186" s="104" t="s">
        <v>8</v>
      </c>
      <c r="D1186" s="575">
        <f t="shared" si="18"/>
        <v>687.9</v>
      </c>
      <c r="H1186" s="105">
        <v>679.75</v>
      </c>
      <c r="K1186" s="570" t="s">
        <v>5368</v>
      </c>
      <c r="L1186" s="571">
        <f>IFERROR(VLOOKUP(K1186,REAJUSTE!A:T,20,FALSE),"")</f>
        <v>1.012</v>
      </c>
    </row>
    <row r="1187" spans="1:12" x14ac:dyDescent="0.25">
      <c r="A1187" s="141">
        <v>180110</v>
      </c>
      <c r="B1187" s="141" t="s">
        <v>1102</v>
      </c>
      <c r="C1187" s="104" t="s">
        <v>8</v>
      </c>
      <c r="D1187" s="575">
        <f t="shared" si="18"/>
        <v>91.08</v>
      </c>
      <c r="H1187" s="105">
        <v>90</v>
      </c>
      <c r="K1187" s="570" t="s">
        <v>5368</v>
      </c>
      <c r="L1187" s="571">
        <f>IFERROR(VLOOKUP(K1187,REAJUSTE!A:T,20,FALSE),"")</f>
        <v>1.012</v>
      </c>
    </row>
    <row r="1188" spans="1:12" x14ac:dyDescent="0.25">
      <c r="A1188" s="141">
        <v>180115</v>
      </c>
      <c r="B1188" s="141" t="s">
        <v>430</v>
      </c>
      <c r="C1188" s="104" t="s">
        <v>8</v>
      </c>
      <c r="D1188" s="575">
        <f t="shared" si="18"/>
        <v>69.89</v>
      </c>
      <c r="H1188" s="105">
        <v>69.069999999999993</v>
      </c>
      <c r="K1188" s="570" t="s">
        <v>5368</v>
      </c>
      <c r="L1188" s="571">
        <f>IFERROR(VLOOKUP(K1188,REAJUSTE!A:T,20,FALSE),"")</f>
        <v>1.012</v>
      </c>
    </row>
    <row r="1189" spans="1:12" x14ac:dyDescent="0.25">
      <c r="A1189" s="140">
        <v>1802</v>
      </c>
      <c r="B1189" s="140" t="s">
        <v>1103</v>
      </c>
      <c r="C1189" s="104"/>
      <c r="D1189" s="575">
        <f t="shared" si="18"/>
        <v>0</v>
      </c>
      <c r="H1189" s="105"/>
      <c r="K1189" s="570" t="s">
        <v>5368</v>
      </c>
      <c r="L1189" s="571">
        <f>IFERROR(VLOOKUP(K1189,REAJUSTE!A:T,20,FALSE),"")</f>
        <v>1.012</v>
      </c>
    </row>
    <row r="1190" spans="1:12" ht="30" x14ac:dyDescent="0.25">
      <c r="A1190" s="141">
        <v>180201</v>
      </c>
      <c r="B1190" s="141" t="s">
        <v>1104</v>
      </c>
      <c r="C1190" s="104" t="s">
        <v>8</v>
      </c>
      <c r="D1190" s="575">
        <f t="shared" si="18"/>
        <v>39.24</v>
      </c>
      <c r="H1190" s="105">
        <v>38.78</v>
      </c>
      <c r="K1190" s="570" t="s">
        <v>5368</v>
      </c>
      <c r="L1190" s="571">
        <f>IFERROR(VLOOKUP(K1190,REAJUSTE!A:T,20,FALSE),"")</f>
        <v>1.012</v>
      </c>
    </row>
    <row r="1191" spans="1:12" ht="30" x14ac:dyDescent="0.25">
      <c r="A1191" s="141">
        <v>180202</v>
      </c>
      <c r="B1191" s="141" t="s">
        <v>1105</v>
      </c>
      <c r="C1191" s="104" t="s">
        <v>8</v>
      </c>
      <c r="D1191" s="575">
        <f t="shared" si="18"/>
        <v>44.71</v>
      </c>
      <c r="H1191" s="105">
        <v>44.18</v>
      </c>
      <c r="K1191" s="570" t="s">
        <v>5368</v>
      </c>
      <c r="L1191" s="571">
        <f>IFERROR(VLOOKUP(K1191,REAJUSTE!A:T,20,FALSE),"")</f>
        <v>1.012</v>
      </c>
    </row>
    <row r="1192" spans="1:12" x14ac:dyDescent="0.25">
      <c r="A1192" s="141">
        <v>180204</v>
      </c>
      <c r="B1192" s="141" t="s">
        <v>60</v>
      </c>
      <c r="C1192" s="104" t="s">
        <v>8</v>
      </c>
      <c r="D1192" s="575">
        <f t="shared" si="18"/>
        <v>34.32</v>
      </c>
      <c r="H1192" s="105">
        <v>33.92</v>
      </c>
      <c r="K1192" s="570" t="s">
        <v>5368</v>
      </c>
      <c r="L1192" s="571">
        <f>IFERROR(VLOOKUP(K1192,REAJUSTE!A:T,20,FALSE),"")</f>
        <v>1.012</v>
      </c>
    </row>
    <row r="1193" spans="1:12" ht="30" x14ac:dyDescent="0.25">
      <c r="A1193" s="141">
        <v>180205</v>
      </c>
      <c r="B1193" s="141" t="s">
        <v>329</v>
      </c>
      <c r="C1193" s="104" t="s">
        <v>8</v>
      </c>
      <c r="D1193" s="575">
        <f t="shared" si="18"/>
        <v>57.1</v>
      </c>
      <c r="H1193" s="105">
        <v>56.43</v>
      </c>
      <c r="K1193" s="570" t="s">
        <v>5368</v>
      </c>
      <c r="L1193" s="571">
        <f>IFERROR(VLOOKUP(K1193,REAJUSTE!A:T,20,FALSE),"")</f>
        <v>1.012</v>
      </c>
    </row>
    <row r="1194" spans="1:12" ht="30" x14ac:dyDescent="0.25">
      <c r="A1194" s="141">
        <v>180206</v>
      </c>
      <c r="B1194" s="141" t="s">
        <v>1106</v>
      </c>
      <c r="C1194" s="104" t="s">
        <v>8</v>
      </c>
      <c r="D1194" s="575">
        <f t="shared" si="18"/>
        <v>40.24</v>
      </c>
      <c r="H1194" s="105">
        <v>39.770000000000003</v>
      </c>
      <c r="K1194" s="570" t="s">
        <v>5368</v>
      </c>
      <c r="L1194" s="571">
        <f>IFERROR(VLOOKUP(K1194,REAJUSTE!A:T,20,FALSE),"")</f>
        <v>1.012</v>
      </c>
    </row>
    <row r="1195" spans="1:12" ht="45" x14ac:dyDescent="0.25">
      <c r="A1195" s="141">
        <v>180207</v>
      </c>
      <c r="B1195" s="141" t="s">
        <v>1107</v>
      </c>
      <c r="C1195" s="104" t="s">
        <v>8</v>
      </c>
      <c r="D1195" s="575">
        <f t="shared" si="18"/>
        <v>62.02</v>
      </c>
      <c r="H1195" s="105">
        <v>61.29</v>
      </c>
      <c r="K1195" s="570" t="s">
        <v>5368</v>
      </c>
      <c r="L1195" s="571">
        <f>IFERROR(VLOOKUP(K1195,REAJUSTE!A:T,20,FALSE),"")</f>
        <v>1.012</v>
      </c>
    </row>
    <row r="1196" spans="1:12" ht="30" x14ac:dyDescent="0.25">
      <c r="A1196" s="141">
        <v>180208</v>
      </c>
      <c r="B1196" s="141" t="s">
        <v>1108</v>
      </c>
      <c r="C1196" s="104" t="s">
        <v>8</v>
      </c>
      <c r="D1196" s="575">
        <f t="shared" si="18"/>
        <v>84.81</v>
      </c>
      <c r="H1196" s="105">
        <v>83.81</v>
      </c>
      <c r="K1196" s="570" t="s">
        <v>5368</v>
      </c>
      <c r="L1196" s="571">
        <f>IFERROR(VLOOKUP(K1196,REAJUSTE!A:T,20,FALSE),"")</f>
        <v>1.012</v>
      </c>
    </row>
    <row r="1197" spans="1:12" ht="30" x14ac:dyDescent="0.25">
      <c r="A1197" s="141">
        <v>180209</v>
      </c>
      <c r="B1197" s="141" t="s">
        <v>1109</v>
      </c>
      <c r="C1197" s="104" t="s">
        <v>8</v>
      </c>
      <c r="D1197" s="575">
        <f t="shared" si="18"/>
        <v>35.659999999999997</v>
      </c>
      <c r="H1197" s="105">
        <v>35.24</v>
      </c>
      <c r="K1197" s="570" t="s">
        <v>5368</v>
      </c>
      <c r="L1197" s="571">
        <f>IFERROR(VLOOKUP(K1197,REAJUSTE!A:T,20,FALSE),"")</f>
        <v>1.012</v>
      </c>
    </row>
    <row r="1198" spans="1:12" x14ac:dyDescent="0.25">
      <c r="A1198" s="141">
        <v>180210</v>
      </c>
      <c r="B1198" s="141" t="s">
        <v>1110</v>
      </c>
      <c r="C1198" s="104" t="s">
        <v>8</v>
      </c>
      <c r="D1198" s="575">
        <f t="shared" si="18"/>
        <v>49.42</v>
      </c>
      <c r="H1198" s="105">
        <v>48.84</v>
      </c>
      <c r="K1198" s="570" t="s">
        <v>5368</v>
      </c>
      <c r="L1198" s="571">
        <f>IFERROR(VLOOKUP(K1198,REAJUSTE!A:T,20,FALSE),"")</f>
        <v>1.012</v>
      </c>
    </row>
    <row r="1199" spans="1:12" ht="30" x14ac:dyDescent="0.25">
      <c r="A1199" s="141">
        <v>180211</v>
      </c>
      <c r="B1199" s="141" t="s">
        <v>1111</v>
      </c>
      <c r="C1199" s="104" t="s">
        <v>8</v>
      </c>
      <c r="D1199" s="575">
        <f t="shared" si="18"/>
        <v>137.22</v>
      </c>
      <c r="H1199" s="105">
        <v>135.6</v>
      </c>
      <c r="K1199" s="570" t="s">
        <v>5368</v>
      </c>
      <c r="L1199" s="571">
        <f>IFERROR(VLOOKUP(K1199,REAJUSTE!A:T,20,FALSE),"")</f>
        <v>1.012</v>
      </c>
    </row>
    <row r="1200" spans="1:12" x14ac:dyDescent="0.25">
      <c r="A1200" s="141">
        <v>180212</v>
      </c>
      <c r="B1200" s="141" t="s">
        <v>1112</v>
      </c>
      <c r="C1200" s="104" t="s">
        <v>8</v>
      </c>
      <c r="D1200" s="575">
        <f t="shared" si="18"/>
        <v>79.89</v>
      </c>
      <c r="H1200" s="105">
        <v>78.95</v>
      </c>
      <c r="K1200" s="570" t="s">
        <v>5368</v>
      </c>
      <c r="L1200" s="571">
        <f>IFERROR(VLOOKUP(K1200,REAJUSTE!A:T,20,FALSE),"")</f>
        <v>1.012</v>
      </c>
    </row>
    <row r="1201" spans="1:12" x14ac:dyDescent="0.25">
      <c r="A1201" s="141">
        <v>180217</v>
      </c>
      <c r="B1201" s="141" t="s">
        <v>1113</v>
      </c>
      <c r="C1201" s="104" t="s">
        <v>8</v>
      </c>
      <c r="D1201" s="575">
        <f t="shared" si="18"/>
        <v>9.3699999999999992</v>
      </c>
      <c r="H1201" s="105">
        <v>9.26</v>
      </c>
      <c r="K1201" s="570" t="s">
        <v>5368</v>
      </c>
      <c r="L1201" s="571">
        <f>IFERROR(VLOOKUP(K1201,REAJUSTE!A:T,20,FALSE),"")</f>
        <v>1.012</v>
      </c>
    </row>
    <row r="1202" spans="1:12" x14ac:dyDescent="0.25">
      <c r="A1202" s="141">
        <v>180218</v>
      </c>
      <c r="B1202" s="141" t="s">
        <v>1114</v>
      </c>
      <c r="C1202" s="104" t="s">
        <v>8</v>
      </c>
      <c r="D1202" s="575">
        <f t="shared" si="18"/>
        <v>18.97</v>
      </c>
      <c r="H1202" s="105">
        <v>18.75</v>
      </c>
      <c r="K1202" s="570" t="s">
        <v>5368</v>
      </c>
      <c r="L1202" s="571">
        <f>IFERROR(VLOOKUP(K1202,REAJUSTE!A:T,20,FALSE),"")</f>
        <v>1.012</v>
      </c>
    </row>
    <row r="1203" spans="1:12" x14ac:dyDescent="0.25">
      <c r="A1203" s="141">
        <v>180220</v>
      </c>
      <c r="B1203" s="141" t="s">
        <v>1115</v>
      </c>
      <c r="C1203" s="104" t="s">
        <v>8</v>
      </c>
      <c r="D1203" s="575">
        <f t="shared" si="18"/>
        <v>50.89</v>
      </c>
      <c r="H1203" s="105">
        <v>50.29</v>
      </c>
      <c r="K1203" s="570" t="s">
        <v>5368</v>
      </c>
      <c r="L1203" s="571">
        <f>IFERROR(VLOOKUP(K1203,REAJUSTE!A:T,20,FALSE),"")</f>
        <v>1.012</v>
      </c>
    </row>
    <row r="1204" spans="1:12" x14ac:dyDescent="0.25">
      <c r="A1204" s="140">
        <v>1803</v>
      </c>
      <c r="B1204" s="140" t="s">
        <v>1116</v>
      </c>
      <c r="C1204" s="104"/>
      <c r="D1204" s="575">
        <f t="shared" si="18"/>
        <v>0</v>
      </c>
      <c r="H1204" s="105"/>
      <c r="K1204" s="570" t="s">
        <v>5368</v>
      </c>
      <c r="L1204" s="571">
        <f>IFERROR(VLOOKUP(K1204,REAJUSTE!A:T,20,FALSE),"")</f>
        <v>1.012</v>
      </c>
    </row>
    <row r="1205" spans="1:12" ht="30" x14ac:dyDescent="0.25">
      <c r="A1205" s="141">
        <v>180301</v>
      </c>
      <c r="B1205" s="141" t="s">
        <v>1117</v>
      </c>
      <c r="C1205" s="104" t="s">
        <v>8</v>
      </c>
      <c r="D1205" s="575">
        <f t="shared" si="18"/>
        <v>4474.2299999999996</v>
      </c>
      <c r="H1205" s="142">
        <v>4421.18</v>
      </c>
      <c r="K1205" s="570" t="s">
        <v>5368</v>
      </c>
      <c r="L1205" s="571">
        <f>IFERROR(VLOOKUP(K1205,REAJUSTE!A:T,20,FALSE),"")</f>
        <v>1.012</v>
      </c>
    </row>
    <row r="1206" spans="1:12" x14ac:dyDescent="0.25">
      <c r="A1206" s="141">
        <v>180302</v>
      </c>
      <c r="B1206" s="141" t="s">
        <v>1118</v>
      </c>
      <c r="C1206" s="104" t="s">
        <v>8</v>
      </c>
      <c r="D1206" s="575">
        <f t="shared" si="18"/>
        <v>1051.9100000000001</v>
      </c>
      <c r="H1206" s="142">
        <v>1039.44</v>
      </c>
      <c r="K1206" s="570" t="s">
        <v>5368</v>
      </c>
      <c r="L1206" s="571">
        <f>IFERROR(VLOOKUP(K1206,REAJUSTE!A:T,20,FALSE),"")</f>
        <v>1.012</v>
      </c>
    </row>
    <row r="1207" spans="1:12" x14ac:dyDescent="0.25">
      <c r="A1207" s="141">
        <v>180303</v>
      </c>
      <c r="B1207" s="141" t="s">
        <v>1119</v>
      </c>
      <c r="C1207" s="104" t="s">
        <v>8</v>
      </c>
      <c r="D1207" s="575">
        <f t="shared" si="18"/>
        <v>1645.95</v>
      </c>
      <c r="H1207" s="142">
        <v>1626.44</v>
      </c>
      <c r="K1207" s="570" t="s">
        <v>5368</v>
      </c>
      <c r="L1207" s="571">
        <f>IFERROR(VLOOKUP(K1207,REAJUSTE!A:T,20,FALSE),"")</f>
        <v>1.012</v>
      </c>
    </row>
    <row r="1208" spans="1:12" x14ac:dyDescent="0.25">
      <c r="A1208" s="141">
        <v>180304</v>
      </c>
      <c r="B1208" s="141" t="s">
        <v>1120</v>
      </c>
      <c r="C1208" s="104" t="s">
        <v>8</v>
      </c>
      <c r="D1208" s="575">
        <f t="shared" si="18"/>
        <v>1770.42</v>
      </c>
      <c r="H1208" s="142">
        <v>1749.43</v>
      </c>
      <c r="K1208" s="570" t="s">
        <v>5368</v>
      </c>
      <c r="L1208" s="571">
        <f>IFERROR(VLOOKUP(K1208,REAJUSTE!A:T,20,FALSE),"")</f>
        <v>1.012</v>
      </c>
    </row>
    <row r="1209" spans="1:12" x14ac:dyDescent="0.25">
      <c r="A1209" s="141">
        <v>180305</v>
      </c>
      <c r="B1209" s="141" t="s">
        <v>1121</v>
      </c>
      <c r="C1209" s="104" t="s">
        <v>8</v>
      </c>
      <c r="D1209" s="575">
        <f t="shared" si="18"/>
        <v>1680.75</v>
      </c>
      <c r="H1209" s="142">
        <v>1660.83</v>
      </c>
      <c r="K1209" s="570" t="s">
        <v>5368</v>
      </c>
      <c r="L1209" s="571">
        <f>IFERROR(VLOOKUP(K1209,REAJUSTE!A:T,20,FALSE),"")</f>
        <v>1.012</v>
      </c>
    </row>
    <row r="1210" spans="1:12" x14ac:dyDescent="0.25">
      <c r="A1210" s="140">
        <v>1804</v>
      </c>
      <c r="B1210" s="140" t="s">
        <v>1122</v>
      </c>
      <c r="C1210" s="104"/>
      <c r="D1210" s="575">
        <f t="shared" si="18"/>
        <v>0</v>
      </c>
      <c r="H1210" s="105"/>
      <c r="K1210" s="570" t="s">
        <v>5368</v>
      </c>
      <c r="L1210" s="571">
        <f>IFERROR(VLOOKUP(K1210,REAJUSTE!A:T,20,FALSE),"")</f>
        <v>1.012</v>
      </c>
    </row>
    <row r="1211" spans="1:12" ht="75" x14ac:dyDescent="0.25">
      <c r="A1211" s="141">
        <v>180405</v>
      </c>
      <c r="B1211" s="141" t="s">
        <v>17951</v>
      </c>
      <c r="C1211" s="104" t="s">
        <v>8</v>
      </c>
      <c r="D1211" s="575">
        <f t="shared" si="18"/>
        <v>4664.9799999999996</v>
      </c>
      <c r="H1211" s="142">
        <v>4609.67</v>
      </c>
      <c r="K1211" s="570" t="s">
        <v>5368</v>
      </c>
      <c r="L1211" s="571">
        <f>IFERROR(VLOOKUP(K1211,REAJUSTE!A:T,20,FALSE),"")</f>
        <v>1.012</v>
      </c>
    </row>
    <row r="1212" spans="1:12" x14ac:dyDescent="0.25">
      <c r="A1212" s="140">
        <v>1806</v>
      </c>
      <c r="B1212" s="140" t="s">
        <v>5538</v>
      </c>
      <c r="C1212" s="104"/>
      <c r="D1212" s="575">
        <f t="shared" si="18"/>
        <v>0</v>
      </c>
      <c r="H1212" s="105"/>
      <c r="K1212" s="570" t="s">
        <v>5368</v>
      </c>
      <c r="L1212" s="571">
        <f>IFERROR(VLOOKUP(K1212,REAJUSTE!A:T,20,FALSE),"")</f>
        <v>1.012</v>
      </c>
    </row>
    <row r="1213" spans="1:12" ht="75" x14ac:dyDescent="0.25">
      <c r="A1213" s="141">
        <v>180602</v>
      </c>
      <c r="B1213" s="141" t="s">
        <v>5539</v>
      </c>
      <c r="C1213" s="104" t="s">
        <v>8</v>
      </c>
      <c r="D1213" s="575">
        <f t="shared" si="18"/>
        <v>2897.62</v>
      </c>
      <c r="H1213" s="142">
        <v>2863.27</v>
      </c>
      <c r="K1213" s="570" t="s">
        <v>5368</v>
      </c>
      <c r="L1213" s="571">
        <f>IFERROR(VLOOKUP(K1213,REAJUSTE!A:T,20,FALSE),"")</f>
        <v>1.012</v>
      </c>
    </row>
    <row r="1214" spans="1:12" ht="75" x14ac:dyDescent="0.25">
      <c r="A1214" s="141">
        <v>180603</v>
      </c>
      <c r="B1214" s="141" t="s">
        <v>5540</v>
      </c>
      <c r="C1214" s="104" t="s">
        <v>8</v>
      </c>
      <c r="D1214" s="575">
        <f t="shared" si="18"/>
        <v>3265.98</v>
      </c>
      <c r="H1214" s="142">
        <v>3227.26</v>
      </c>
      <c r="K1214" s="570" t="s">
        <v>5368</v>
      </c>
      <c r="L1214" s="571">
        <f>IFERROR(VLOOKUP(K1214,REAJUSTE!A:T,20,FALSE),"")</f>
        <v>1.012</v>
      </c>
    </row>
    <row r="1215" spans="1:12" ht="75" x14ac:dyDescent="0.25">
      <c r="A1215" s="141">
        <v>180604</v>
      </c>
      <c r="B1215" s="141" t="s">
        <v>5541</v>
      </c>
      <c r="C1215" s="104" t="s">
        <v>8</v>
      </c>
      <c r="D1215" s="575">
        <f t="shared" si="18"/>
        <v>4644.4799999999996</v>
      </c>
      <c r="H1215" s="142">
        <v>4589.41</v>
      </c>
      <c r="K1215" s="570" t="s">
        <v>5368</v>
      </c>
      <c r="L1215" s="571">
        <f>IFERROR(VLOOKUP(K1215,REAJUSTE!A:T,20,FALSE),"")</f>
        <v>1.012</v>
      </c>
    </row>
    <row r="1216" spans="1:12" ht="75" x14ac:dyDescent="0.25">
      <c r="A1216" s="141">
        <v>180605</v>
      </c>
      <c r="B1216" s="141" t="s">
        <v>5542</v>
      </c>
      <c r="C1216" s="104" t="s">
        <v>8</v>
      </c>
      <c r="D1216" s="575">
        <f t="shared" si="18"/>
        <v>5465.42</v>
      </c>
      <c r="H1216" s="142">
        <v>5400.62</v>
      </c>
      <c r="K1216" s="570" t="s">
        <v>5368</v>
      </c>
      <c r="L1216" s="571">
        <f>IFERROR(VLOOKUP(K1216,REAJUSTE!A:T,20,FALSE),"")</f>
        <v>1.012</v>
      </c>
    </row>
    <row r="1217" spans="1:12" ht="75" x14ac:dyDescent="0.25">
      <c r="A1217" s="141">
        <v>180606</v>
      </c>
      <c r="B1217" s="141" t="s">
        <v>5543</v>
      </c>
      <c r="C1217" s="104" t="s">
        <v>8</v>
      </c>
      <c r="D1217" s="575">
        <f t="shared" si="18"/>
        <v>5768.01</v>
      </c>
      <c r="H1217" s="142">
        <v>5699.62</v>
      </c>
      <c r="K1217" s="570" t="s">
        <v>5368</v>
      </c>
      <c r="L1217" s="571">
        <f>IFERROR(VLOOKUP(K1217,REAJUSTE!A:T,20,FALSE),"")</f>
        <v>1.012</v>
      </c>
    </row>
    <row r="1218" spans="1:12" ht="75" x14ac:dyDescent="0.25">
      <c r="A1218" s="141">
        <v>180607</v>
      </c>
      <c r="B1218" s="141" t="s">
        <v>5544</v>
      </c>
      <c r="C1218" s="104" t="s">
        <v>8</v>
      </c>
      <c r="D1218" s="575">
        <f t="shared" si="18"/>
        <v>8081.42</v>
      </c>
      <c r="H1218" s="142">
        <v>7985.6</v>
      </c>
      <c r="K1218" s="570" t="s">
        <v>5368</v>
      </c>
      <c r="L1218" s="571">
        <f>IFERROR(VLOOKUP(K1218,REAJUSTE!A:T,20,FALSE),"")</f>
        <v>1.012</v>
      </c>
    </row>
    <row r="1219" spans="1:12" ht="75" x14ac:dyDescent="0.25">
      <c r="A1219" s="141">
        <v>180608</v>
      </c>
      <c r="B1219" s="141" t="s">
        <v>5545</v>
      </c>
      <c r="C1219" s="104" t="s">
        <v>8</v>
      </c>
      <c r="D1219" s="575">
        <f t="shared" si="18"/>
        <v>11024.64</v>
      </c>
      <c r="H1219" s="142">
        <v>10893.92</v>
      </c>
      <c r="K1219" s="570" t="s">
        <v>5368</v>
      </c>
      <c r="L1219" s="571">
        <f>IFERROR(VLOOKUP(K1219,REAJUSTE!A:T,20,FALSE),"")</f>
        <v>1.012</v>
      </c>
    </row>
    <row r="1220" spans="1:12" ht="75" x14ac:dyDescent="0.25">
      <c r="A1220" s="141">
        <v>180609</v>
      </c>
      <c r="B1220" s="141" t="s">
        <v>5546</v>
      </c>
      <c r="C1220" s="104" t="s">
        <v>8</v>
      </c>
      <c r="D1220" s="575">
        <f t="shared" si="18"/>
        <v>13685.23</v>
      </c>
      <c r="H1220" s="142">
        <v>13522.96</v>
      </c>
      <c r="K1220" s="570" t="s">
        <v>5368</v>
      </c>
      <c r="L1220" s="571">
        <f>IFERROR(VLOOKUP(K1220,REAJUSTE!A:T,20,FALSE),"")</f>
        <v>1.012</v>
      </c>
    </row>
    <row r="1221" spans="1:12" x14ac:dyDescent="0.25">
      <c r="A1221" s="140">
        <v>1807</v>
      </c>
      <c r="B1221" s="140" t="s">
        <v>1123</v>
      </c>
      <c r="C1221" s="104"/>
      <c r="D1221" s="575">
        <f t="shared" si="18"/>
        <v>0</v>
      </c>
      <c r="H1221" s="105"/>
      <c r="K1221" s="570" t="s">
        <v>5368</v>
      </c>
      <c r="L1221" s="571">
        <f>IFERROR(VLOOKUP(K1221,REAJUSTE!A:T,20,FALSE),"")</f>
        <v>1.012</v>
      </c>
    </row>
    <row r="1222" spans="1:12" ht="60" x14ac:dyDescent="0.25">
      <c r="A1222" s="141">
        <v>180702</v>
      </c>
      <c r="B1222" s="141" t="s">
        <v>1124</v>
      </c>
      <c r="C1222" s="104" t="s">
        <v>8</v>
      </c>
      <c r="D1222" s="575">
        <f t="shared" si="18"/>
        <v>280.8</v>
      </c>
      <c r="H1222" s="105">
        <v>277.48</v>
      </c>
      <c r="K1222" s="570" t="s">
        <v>5368</v>
      </c>
      <c r="L1222" s="571">
        <f>IFERROR(VLOOKUP(K1222,REAJUSTE!A:T,20,FALSE),"")</f>
        <v>1.012</v>
      </c>
    </row>
    <row r="1223" spans="1:12" x14ac:dyDescent="0.25">
      <c r="A1223" s="140">
        <v>1808</v>
      </c>
      <c r="B1223" s="140" t="s">
        <v>1067</v>
      </c>
      <c r="C1223" s="104"/>
      <c r="D1223" s="575">
        <f t="shared" si="18"/>
        <v>0</v>
      </c>
      <c r="H1223" s="105"/>
      <c r="K1223" s="570" t="s">
        <v>5368</v>
      </c>
      <c r="L1223" s="571">
        <f>IFERROR(VLOOKUP(K1223,REAJUSTE!A:T,20,FALSE),"")</f>
        <v>1.012</v>
      </c>
    </row>
    <row r="1224" spans="1:12" x14ac:dyDescent="0.25">
      <c r="A1224" s="141">
        <v>180803</v>
      </c>
      <c r="B1224" s="141" t="s">
        <v>1125</v>
      </c>
      <c r="C1224" s="104" t="s">
        <v>8</v>
      </c>
      <c r="D1224" s="575">
        <f t="shared" si="18"/>
        <v>131.6</v>
      </c>
      <c r="H1224" s="105">
        <v>130.04</v>
      </c>
      <c r="K1224" s="570" t="s">
        <v>5368</v>
      </c>
      <c r="L1224" s="571">
        <f>IFERROR(VLOOKUP(K1224,REAJUSTE!A:T,20,FALSE),"")</f>
        <v>1.012</v>
      </c>
    </row>
    <row r="1225" spans="1:12" x14ac:dyDescent="0.25">
      <c r="A1225" s="141">
        <v>180804</v>
      </c>
      <c r="B1225" s="141" t="s">
        <v>1126</v>
      </c>
      <c r="C1225" s="104" t="s">
        <v>8</v>
      </c>
      <c r="D1225" s="575">
        <f t="shared" si="18"/>
        <v>803.94</v>
      </c>
      <c r="H1225" s="105">
        <v>794.41</v>
      </c>
      <c r="K1225" s="570" t="s">
        <v>5368</v>
      </c>
      <c r="L1225" s="571">
        <f>IFERROR(VLOOKUP(K1225,REAJUSTE!A:T,20,FALSE),"")</f>
        <v>1.012</v>
      </c>
    </row>
    <row r="1226" spans="1:12" x14ac:dyDescent="0.25">
      <c r="A1226" s="141">
        <v>180809</v>
      </c>
      <c r="B1226" s="141" t="s">
        <v>1127</v>
      </c>
      <c r="C1226" s="104" t="s">
        <v>8</v>
      </c>
      <c r="D1226" s="575">
        <f t="shared" si="18"/>
        <v>111.73</v>
      </c>
      <c r="H1226" s="105">
        <v>110.41</v>
      </c>
      <c r="K1226" s="570" t="s">
        <v>5368</v>
      </c>
      <c r="L1226" s="571">
        <f>IFERROR(VLOOKUP(K1226,REAJUSTE!A:T,20,FALSE),"")</f>
        <v>1.012</v>
      </c>
    </row>
    <row r="1227" spans="1:12" x14ac:dyDescent="0.25">
      <c r="A1227" s="140">
        <v>1810</v>
      </c>
      <c r="B1227" s="140" t="s">
        <v>1128</v>
      </c>
      <c r="C1227" s="104"/>
      <c r="D1227" s="575">
        <f t="shared" si="18"/>
        <v>0</v>
      </c>
      <c r="H1227" s="105"/>
      <c r="K1227" s="570" t="s">
        <v>5368</v>
      </c>
      <c r="L1227" s="571">
        <f>IFERROR(VLOOKUP(K1227,REAJUSTE!A:T,20,FALSE),"")</f>
        <v>1.012</v>
      </c>
    </row>
    <row r="1228" spans="1:12" ht="75" x14ac:dyDescent="0.25">
      <c r="A1228" s="141">
        <v>181001</v>
      </c>
      <c r="B1228" s="141" t="s">
        <v>5547</v>
      </c>
      <c r="C1228" s="104" t="s">
        <v>8</v>
      </c>
      <c r="D1228" s="575">
        <f t="shared" si="18"/>
        <v>145.43</v>
      </c>
      <c r="H1228" s="105">
        <v>143.71</v>
      </c>
      <c r="K1228" s="570" t="s">
        <v>5368</v>
      </c>
      <c r="L1228" s="571">
        <f>IFERROR(VLOOKUP(K1228,REAJUSTE!A:T,20,FALSE),"")</f>
        <v>1.012</v>
      </c>
    </row>
    <row r="1229" spans="1:12" ht="75" x14ac:dyDescent="0.25">
      <c r="A1229" s="141">
        <v>181002</v>
      </c>
      <c r="B1229" s="141" t="s">
        <v>5548</v>
      </c>
      <c r="C1229" s="104" t="s">
        <v>8</v>
      </c>
      <c r="D1229" s="575">
        <f t="shared" si="18"/>
        <v>183.94</v>
      </c>
      <c r="H1229" s="105">
        <v>181.76</v>
      </c>
      <c r="K1229" s="570" t="s">
        <v>5368</v>
      </c>
      <c r="L1229" s="571">
        <f>IFERROR(VLOOKUP(K1229,REAJUSTE!A:T,20,FALSE),"")</f>
        <v>1.012</v>
      </c>
    </row>
    <row r="1230" spans="1:12" ht="60" x14ac:dyDescent="0.25">
      <c r="A1230" s="141">
        <v>181003</v>
      </c>
      <c r="B1230" s="141" t="s">
        <v>5549</v>
      </c>
      <c r="C1230" s="104" t="s">
        <v>8</v>
      </c>
      <c r="D1230" s="575">
        <f t="shared" si="18"/>
        <v>136.63999999999999</v>
      </c>
      <c r="H1230" s="105">
        <v>135.02000000000001</v>
      </c>
      <c r="K1230" s="570" t="s">
        <v>5368</v>
      </c>
      <c r="L1230" s="571">
        <f>IFERROR(VLOOKUP(K1230,REAJUSTE!A:T,20,FALSE),"")</f>
        <v>1.012</v>
      </c>
    </row>
    <row r="1231" spans="1:12" ht="75" x14ac:dyDescent="0.25">
      <c r="A1231" s="141">
        <v>181004</v>
      </c>
      <c r="B1231" s="141" t="s">
        <v>5550</v>
      </c>
      <c r="C1231" s="104" t="s">
        <v>8</v>
      </c>
      <c r="D1231" s="575">
        <f t="shared" si="18"/>
        <v>174.09</v>
      </c>
      <c r="H1231" s="105">
        <v>172.03</v>
      </c>
      <c r="K1231" s="570" t="s">
        <v>5368</v>
      </c>
      <c r="L1231" s="571">
        <f>IFERROR(VLOOKUP(K1231,REAJUSTE!A:T,20,FALSE),"")</f>
        <v>1.012</v>
      </c>
    </row>
    <row r="1232" spans="1:12" ht="75" x14ac:dyDescent="0.25">
      <c r="A1232" s="141">
        <v>181005</v>
      </c>
      <c r="B1232" s="141" t="s">
        <v>5551</v>
      </c>
      <c r="C1232" s="104" t="s">
        <v>8</v>
      </c>
      <c r="D1232" s="575">
        <f t="shared" ref="D1232:D1295" si="19">TRUNC(H1232*L1232,2)</f>
        <v>268.19</v>
      </c>
      <c r="H1232" s="105">
        <v>265.01</v>
      </c>
      <c r="K1232" s="570" t="s">
        <v>5368</v>
      </c>
      <c r="L1232" s="571">
        <f>IFERROR(VLOOKUP(K1232,REAJUSTE!A:T,20,FALSE),"")</f>
        <v>1.012</v>
      </c>
    </row>
    <row r="1233" spans="1:12" ht="60" x14ac:dyDescent="0.25">
      <c r="A1233" s="141">
        <v>181007</v>
      </c>
      <c r="B1233" s="141" t="s">
        <v>1129</v>
      </c>
      <c r="C1233" s="104" t="s">
        <v>8</v>
      </c>
      <c r="D1233" s="575">
        <f t="shared" si="19"/>
        <v>251.5</v>
      </c>
      <c r="H1233" s="105">
        <v>248.52</v>
      </c>
      <c r="K1233" s="570" t="s">
        <v>5368</v>
      </c>
      <c r="L1233" s="571">
        <f>IFERROR(VLOOKUP(K1233,REAJUSTE!A:T,20,FALSE),"")</f>
        <v>1.012</v>
      </c>
    </row>
    <row r="1234" spans="1:12" x14ac:dyDescent="0.25">
      <c r="A1234" s="140">
        <v>19</v>
      </c>
      <c r="B1234" s="140" t="s">
        <v>61</v>
      </c>
      <c r="C1234" s="104"/>
      <c r="D1234" s="575">
        <f t="shared" si="19"/>
        <v>0</v>
      </c>
      <c r="H1234" s="105"/>
      <c r="K1234" s="570" t="s">
        <v>5368</v>
      </c>
      <c r="L1234" s="571">
        <f>IFERROR(VLOOKUP(K1234,REAJUSTE!A:T,20,FALSE),"")</f>
        <v>1.012</v>
      </c>
    </row>
    <row r="1235" spans="1:12" x14ac:dyDescent="0.25">
      <c r="A1235" s="140">
        <v>1901</v>
      </c>
      <c r="B1235" s="140" t="s">
        <v>62</v>
      </c>
      <c r="C1235" s="104"/>
      <c r="D1235" s="575">
        <f t="shared" si="19"/>
        <v>0</v>
      </c>
      <c r="H1235" s="105"/>
      <c r="K1235" s="570" t="s">
        <v>5368</v>
      </c>
      <c r="L1235" s="571">
        <f>IFERROR(VLOOKUP(K1235,REAJUSTE!A:T,20,FALSE),"")</f>
        <v>1.012</v>
      </c>
    </row>
    <row r="1236" spans="1:12" ht="60" x14ac:dyDescent="0.25">
      <c r="A1236" s="141">
        <v>190101</v>
      </c>
      <c r="B1236" s="141" t="s">
        <v>5552</v>
      </c>
      <c r="C1236" s="104" t="s">
        <v>5</v>
      </c>
      <c r="D1236" s="575">
        <f t="shared" si="19"/>
        <v>18.48</v>
      </c>
      <c r="H1236" s="105">
        <v>18.27</v>
      </c>
      <c r="K1236" s="570" t="s">
        <v>5368</v>
      </c>
      <c r="L1236" s="571">
        <f>IFERROR(VLOOKUP(K1236,REAJUSTE!A:T,20,FALSE),"")</f>
        <v>1.012</v>
      </c>
    </row>
    <row r="1237" spans="1:12" ht="45" x14ac:dyDescent="0.25">
      <c r="A1237" s="141">
        <v>190102</v>
      </c>
      <c r="B1237" s="141" t="s">
        <v>1130</v>
      </c>
      <c r="C1237" s="104" t="s">
        <v>5</v>
      </c>
      <c r="D1237" s="575">
        <f t="shared" si="19"/>
        <v>23.63</v>
      </c>
      <c r="H1237" s="105">
        <v>23.35</v>
      </c>
      <c r="K1237" s="570" t="s">
        <v>5368</v>
      </c>
      <c r="L1237" s="571">
        <f>IFERROR(VLOOKUP(K1237,REAJUSTE!A:T,20,FALSE),"")</f>
        <v>1.012</v>
      </c>
    </row>
    <row r="1238" spans="1:12" ht="75" x14ac:dyDescent="0.25">
      <c r="A1238" s="141">
        <v>190103</v>
      </c>
      <c r="B1238" s="141" t="s">
        <v>17952</v>
      </c>
      <c r="C1238" s="104" t="s">
        <v>5</v>
      </c>
      <c r="D1238" s="575">
        <f t="shared" si="19"/>
        <v>21.95</v>
      </c>
      <c r="H1238" s="105">
        <v>21.69</v>
      </c>
      <c r="K1238" s="570" t="s">
        <v>5368</v>
      </c>
      <c r="L1238" s="571">
        <f>IFERROR(VLOOKUP(K1238,REAJUSTE!A:T,20,FALSE),"")</f>
        <v>1.012</v>
      </c>
    </row>
    <row r="1239" spans="1:12" ht="60" x14ac:dyDescent="0.25">
      <c r="A1239" s="141">
        <v>190104</v>
      </c>
      <c r="B1239" s="141" t="s">
        <v>5553</v>
      </c>
      <c r="C1239" s="104" t="s">
        <v>5</v>
      </c>
      <c r="D1239" s="575">
        <f t="shared" si="19"/>
        <v>28.28</v>
      </c>
      <c r="H1239" s="105">
        <v>27.95</v>
      </c>
      <c r="K1239" s="570" t="s">
        <v>5368</v>
      </c>
      <c r="L1239" s="571">
        <f>IFERROR(VLOOKUP(K1239,REAJUSTE!A:T,20,FALSE),"")</f>
        <v>1.012</v>
      </c>
    </row>
    <row r="1240" spans="1:12" ht="75" x14ac:dyDescent="0.25">
      <c r="A1240" s="141">
        <v>190105</v>
      </c>
      <c r="B1240" s="141" t="s">
        <v>5554</v>
      </c>
      <c r="C1240" s="104" t="s">
        <v>5</v>
      </c>
      <c r="D1240" s="575">
        <f t="shared" si="19"/>
        <v>32.92</v>
      </c>
      <c r="H1240" s="105">
        <v>32.53</v>
      </c>
      <c r="K1240" s="570" t="s">
        <v>5368</v>
      </c>
      <c r="L1240" s="571">
        <f>IFERROR(VLOOKUP(K1240,REAJUSTE!A:T,20,FALSE),"")</f>
        <v>1.012</v>
      </c>
    </row>
    <row r="1241" spans="1:12" ht="75" x14ac:dyDescent="0.25">
      <c r="A1241" s="141">
        <v>190106</v>
      </c>
      <c r="B1241" s="141" t="s">
        <v>5555</v>
      </c>
      <c r="C1241" s="104" t="s">
        <v>5</v>
      </c>
      <c r="D1241" s="575">
        <f t="shared" si="19"/>
        <v>28.28</v>
      </c>
      <c r="H1241" s="105">
        <v>27.95</v>
      </c>
      <c r="K1241" s="570" t="s">
        <v>5368</v>
      </c>
      <c r="L1241" s="571">
        <f>IFERROR(VLOOKUP(K1241,REAJUSTE!A:T,20,FALSE),"")</f>
        <v>1.012</v>
      </c>
    </row>
    <row r="1242" spans="1:12" ht="30" x14ac:dyDescent="0.25">
      <c r="A1242" s="141">
        <v>190107</v>
      </c>
      <c r="B1242" s="141" t="s">
        <v>1131</v>
      </c>
      <c r="C1242" s="104" t="s">
        <v>5</v>
      </c>
      <c r="D1242" s="575">
        <f t="shared" si="19"/>
        <v>4.13</v>
      </c>
      <c r="H1242" s="105">
        <v>4.09</v>
      </c>
      <c r="K1242" s="570" t="s">
        <v>5368</v>
      </c>
      <c r="L1242" s="571">
        <f>IFERROR(VLOOKUP(K1242,REAJUSTE!A:T,20,FALSE),"")</f>
        <v>1.012</v>
      </c>
    </row>
    <row r="1243" spans="1:12" ht="30" x14ac:dyDescent="0.25">
      <c r="A1243" s="141">
        <v>190108</v>
      </c>
      <c r="B1243" s="141" t="s">
        <v>5556</v>
      </c>
      <c r="C1243" s="104" t="s">
        <v>5</v>
      </c>
      <c r="D1243" s="575">
        <f t="shared" si="19"/>
        <v>11.9</v>
      </c>
      <c r="H1243" s="105">
        <v>11.76</v>
      </c>
      <c r="K1243" s="570" t="s">
        <v>5368</v>
      </c>
      <c r="L1243" s="571">
        <f>IFERROR(VLOOKUP(K1243,REAJUSTE!A:T,20,FALSE),"")</f>
        <v>1.012</v>
      </c>
    </row>
    <row r="1244" spans="1:12" ht="45" x14ac:dyDescent="0.25">
      <c r="A1244" s="141">
        <v>190109</v>
      </c>
      <c r="B1244" s="141" t="s">
        <v>5557</v>
      </c>
      <c r="C1244" s="104" t="s">
        <v>8</v>
      </c>
      <c r="D1244" s="575">
        <f t="shared" si="19"/>
        <v>106.97</v>
      </c>
      <c r="H1244" s="105">
        <v>105.71</v>
      </c>
      <c r="K1244" s="570" t="s">
        <v>5368</v>
      </c>
      <c r="L1244" s="571">
        <f>IFERROR(VLOOKUP(K1244,REAJUSTE!A:T,20,FALSE),"")</f>
        <v>1.012</v>
      </c>
    </row>
    <row r="1245" spans="1:12" ht="45" x14ac:dyDescent="0.25">
      <c r="A1245" s="141">
        <v>190114</v>
      </c>
      <c r="B1245" s="141" t="s">
        <v>5558</v>
      </c>
      <c r="C1245" s="104" t="s">
        <v>5</v>
      </c>
      <c r="D1245" s="575">
        <f t="shared" si="19"/>
        <v>2.95</v>
      </c>
      <c r="H1245" s="105">
        <v>2.92</v>
      </c>
      <c r="K1245" s="570" t="s">
        <v>5368</v>
      </c>
      <c r="L1245" s="571">
        <f>IFERROR(VLOOKUP(K1245,REAJUSTE!A:T,20,FALSE),"")</f>
        <v>1.012</v>
      </c>
    </row>
    <row r="1246" spans="1:12" ht="75" x14ac:dyDescent="0.25">
      <c r="A1246" s="141">
        <v>190115</v>
      </c>
      <c r="B1246" s="141" t="s">
        <v>5559</v>
      </c>
      <c r="C1246" s="104" t="s">
        <v>5</v>
      </c>
      <c r="D1246" s="575">
        <f t="shared" si="19"/>
        <v>22.89</v>
      </c>
      <c r="H1246" s="105">
        <v>22.62</v>
      </c>
      <c r="K1246" s="570" t="s">
        <v>5368</v>
      </c>
      <c r="L1246" s="571">
        <f>IFERROR(VLOOKUP(K1246,REAJUSTE!A:T,20,FALSE),"")</f>
        <v>1.012</v>
      </c>
    </row>
    <row r="1247" spans="1:12" ht="75" x14ac:dyDescent="0.25">
      <c r="A1247" s="141">
        <v>190116</v>
      </c>
      <c r="B1247" s="141" t="s">
        <v>5560</v>
      </c>
      <c r="C1247" s="104" t="s">
        <v>5</v>
      </c>
      <c r="D1247" s="575">
        <f t="shared" si="19"/>
        <v>26.12</v>
      </c>
      <c r="H1247" s="105">
        <v>25.82</v>
      </c>
      <c r="K1247" s="570" t="s">
        <v>5368</v>
      </c>
      <c r="L1247" s="571">
        <f>IFERROR(VLOOKUP(K1247,REAJUSTE!A:T,20,FALSE),"")</f>
        <v>1.012</v>
      </c>
    </row>
    <row r="1248" spans="1:12" ht="75" x14ac:dyDescent="0.25">
      <c r="A1248" s="141">
        <v>190117</v>
      </c>
      <c r="B1248" s="141" t="s">
        <v>5561</v>
      </c>
      <c r="C1248" s="104" t="s">
        <v>5</v>
      </c>
      <c r="D1248" s="575">
        <f t="shared" si="19"/>
        <v>22.7</v>
      </c>
      <c r="H1248" s="105">
        <v>22.44</v>
      </c>
      <c r="K1248" s="570" t="s">
        <v>5368</v>
      </c>
      <c r="L1248" s="571">
        <f>IFERROR(VLOOKUP(K1248,REAJUSTE!A:T,20,FALSE),"")</f>
        <v>1.012</v>
      </c>
    </row>
    <row r="1249" spans="1:12" ht="45" x14ac:dyDescent="0.25">
      <c r="A1249" s="141">
        <v>190121</v>
      </c>
      <c r="B1249" s="141" t="s">
        <v>5562</v>
      </c>
      <c r="C1249" s="104" t="s">
        <v>5</v>
      </c>
      <c r="D1249" s="575">
        <f t="shared" si="19"/>
        <v>3.13</v>
      </c>
      <c r="H1249" s="105">
        <v>3.1</v>
      </c>
      <c r="K1249" s="570" t="s">
        <v>5368</v>
      </c>
      <c r="L1249" s="571">
        <f>IFERROR(VLOOKUP(K1249,REAJUSTE!A:T,20,FALSE),"")</f>
        <v>1.012</v>
      </c>
    </row>
    <row r="1250" spans="1:12" x14ac:dyDescent="0.25">
      <c r="A1250" s="140">
        <v>1902</v>
      </c>
      <c r="B1250" s="140" t="s">
        <v>1132</v>
      </c>
      <c r="C1250" s="104"/>
      <c r="D1250" s="575">
        <f t="shared" si="19"/>
        <v>0</v>
      </c>
      <c r="H1250" s="105"/>
      <c r="K1250" s="570" t="s">
        <v>5368</v>
      </c>
      <c r="L1250" s="571">
        <f>IFERROR(VLOOKUP(K1250,REAJUSTE!A:T,20,FALSE),"")</f>
        <v>1.012</v>
      </c>
    </row>
    <row r="1251" spans="1:12" ht="60" x14ac:dyDescent="0.25">
      <c r="A1251" s="141">
        <v>190201</v>
      </c>
      <c r="B1251" s="141" t="s">
        <v>5563</v>
      </c>
      <c r="C1251" s="104" t="s">
        <v>5</v>
      </c>
      <c r="D1251" s="575">
        <f t="shared" si="19"/>
        <v>14.72</v>
      </c>
      <c r="H1251" s="105">
        <v>14.55</v>
      </c>
      <c r="K1251" s="570" t="s">
        <v>5368</v>
      </c>
      <c r="L1251" s="571">
        <f>IFERROR(VLOOKUP(K1251,REAJUSTE!A:T,20,FALSE),"")</f>
        <v>1.012</v>
      </c>
    </row>
    <row r="1252" spans="1:12" ht="45" x14ac:dyDescent="0.25">
      <c r="A1252" s="141">
        <v>190202</v>
      </c>
      <c r="B1252" s="141" t="s">
        <v>5564</v>
      </c>
      <c r="C1252" s="104" t="s">
        <v>5</v>
      </c>
      <c r="D1252" s="575">
        <f t="shared" si="19"/>
        <v>17.350000000000001</v>
      </c>
      <c r="H1252" s="105">
        <v>17.149999999999999</v>
      </c>
      <c r="K1252" s="570" t="s">
        <v>5368</v>
      </c>
      <c r="L1252" s="571">
        <f>IFERROR(VLOOKUP(K1252,REAJUSTE!A:T,20,FALSE),"")</f>
        <v>1.012</v>
      </c>
    </row>
    <row r="1253" spans="1:12" ht="75" x14ac:dyDescent="0.25">
      <c r="A1253" s="141">
        <v>190203</v>
      </c>
      <c r="B1253" s="141" t="s">
        <v>5565</v>
      </c>
      <c r="C1253" s="104" t="s">
        <v>5</v>
      </c>
      <c r="D1253" s="575">
        <f t="shared" si="19"/>
        <v>27.04</v>
      </c>
      <c r="H1253" s="105">
        <v>26.72</v>
      </c>
      <c r="K1253" s="570" t="s">
        <v>5368</v>
      </c>
      <c r="L1253" s="571">
        <f>IFERROR(VLOOKUP(K1253,REAJUSTE!A:T,20,FALSE),"")</f>
        <v>1.012</v>
      </c>
    </row>
    <row r="1254" spans="1:12" ht="75" x14ac:dyDescent="0.25">
      <c r="A1254" s="141">
        <v>190204</v>
      </c>
      <c r="B1254" s="141" t="s">
        <v>5566</v>
      </c>
      <c r="C1254" s="104" t="s">
        <v>5</v>
      </c>
      <c r="D1254" s="575">
        <f t="shared" si="19"/>
        <v>33.78</v>
      </c>
      <c r="H1254" s="105">
        <v>33.380000000000003</v>
      </c>
      <c r="K1254" s="570" t="s">
        <v>5368</v>
      </c>
      <c r="L1254" s="571">
        <f>IFERROR(VLOOKUP(K1254,REAJUSTE!A:T,20,FALSE),"")</f>
        <v>1.012</v>
      </c>
    </row>
    <row r="1255" spans="1:12" ht="30" x14ac:dyDescent="0.25">
      <c r="A1255" s="141">
        <v>190205</v>
      </c>
      <c r="B1255" s="141" t="s">
        <v>5567</v>
      </c>
      <c r="C1255" s="104" t="s">
        <v>5</v>
      </c>
      <c r="D1255" s="575">
        <f t="shared" si="19"/>
        <v>12.02</v>
      </c>
      <c r="H1255" s="105">
        <v>11.88</v>
      </c>
      <c r="K1255" s="570" t="s">
        <v>5368</v>
      </c>
      <c r="L1255" s="571">
        <f>IFERROR(VLOOKUP(K1255,REAJUSTE!A:T,20,FALSE),"")</f>
        <v>1.012</v>
      </c>
    </row>
    <row r="1256" spans="1:12" ht="75" x14ac:dyDescent="0.25">
      <c r="A1256" s="141">
        <v>190211</v>
      </c>
      <c r="B1256" s="141" t="s">
        <v>5568</v>
      </c>
      <c r="C1256" s="104" t="s">
        <v>5</v>
      </c>
      <c r="D1256" s="575">
        <f t="shared" si="19"/>
        <v>22.89</v>
      </c>
      <c r="H1256" s="105">
        <v>22.62</v>
      </c>
      <c r="K1256" s="570" t="s">
        <v>5368</v>
      </c>
      <c r="L1256" s="571">
        <f>IFERROR(VLOOKUP(K1256,REAJUSTE!A:T,20,FALSE),"")</f>
        <v>1.012</v>
      </c>
    </row>
    <row r="1257" spans="1:12" x14ac:dyDescent="0.25">
      <c r="A1257" s="140">
        <v>1903</v>
      </c>
      <c r="B1257" s="140" t="s">
        <v>1133</v>
      </c>
      <c r="C1257" s="104"/>
      <c r="D1257" s="575">
        <f t="shared" si="19"/>
        <v>0</v>
      </c>
      <c r="H1257" s="105"/>
      <c r="K1257" s="570" t="s">
        <v>5368</v>
      </c>
      <c r="L1257" s="571">
        <f>IFERROR(VLOOKUP(K1257,REAJUSTE!A:T,20,FALSE),"")</f>
        <v>1.012</v>
      </c>
    </row>
    <row r="1258" spans="1:12" ht="75" x14ac:dyDescent="0.25">
      <c r="A1258" s="141">
        <v>190301</v>
      </c>
      <c r="B1258" s="141" t="s">
        <v>5569</v>
      </c>
      <c r="C1258" s="104" t="s">
        <v>5</v>
      </c>
      <c r="D1258" s="575">
        <f t="shared" si="19"/>
        <v>49.5</v>
      </c>
      <c r="H1258" s="105">
        <v>48.92</v>
      </c>
      <c r="K1258" s="570" t="s">
        <v>5368</v>
      </c>
      <c r="L1258" s="571">
        <f>IFERROR(VLOOKUP(K1258,REAJUSTE!A:T,20,FALSE),"")</f>
        <v>1.012</v>
      </c>
    </row>
    <row r="1259" spans="1:12" ht="75" x14ac:dyDescent="0.25">
      <c r="A1259" s="141">
        <v>190302</v>
      </c>
      <c r="B1259" s="141" t="s">
        <v>5570</v>
      </c>
      <c r="C1259" s="104" t="s">
        <v>5</v>
      </c>
      <c r="D1259" s="575">
        <f t="shared" si="19"/>
        <v>44.47</v>
      </c>
      <c r="H1259" s="105">
        <v>43.95</v>
      </c>
      <c r="K1259" s="570" t="s">
        <v>5368</v>
      </c>
      <c r="L1259" s="571">
        <f>IFERROR(VLOOKUP(K1259,REAJUSTE!A:T,20,FALSE),"")</f>
        <v>1.012</v>
      </c>
    </row>
    <row r="1260" spans="1:12" ht="60" x14ac:dyDescent="0.25">
      <c r="A1260" s="141">
        <v>190303</v>
      </c>
      <c r="B1260" s="141" t="s">
        <v>5571</v>
      </c>
      <c r="C1260" s="104" t="s">
        <v>5</v>
      </c>
      <c r="D1260" s="575">
        <f t="shared" si="19"/>
        <v>28.79</v>
      </c>
      <c r="H1260" s="105">
        <v>28.45</v>
      </c>
      <c r="K1260" s="570" t="s">
        <v>5368</v>
      </c>
      <c r="L1260" s="571">
        <f>IFERROR(VLOOKUP(K1260,REAJUSTE!A:T,20,FALSE),"")</f>
        <v>1.012</v>
      </c>
    </row>
    <row r="1261" spans="1:12" ht="60" x14ac:dyDescent="0.25">
      <c r="A1261" s="141">
        <v>190306</v>
      </c>
      <c r="B1261" s="141" t="s">
        <v>5572</v>
      </c>
      <c r="C1261" s="104" t="s">
        <v>5</v>
      </c>
      <c r="D1261" s="575">
        <f t="shared" si="19"/>
        <v>25.66</v>
      </c>
      <c r="H1261" s="105">
        <v>25.36</v>
      </c>
      <c r="K1261" s="570" t="s">
        <v>5368</v>
      </c>
      <c r="L1261" s="571">
        <f>IFERROR(VLOOKUP(K1261,REAJUSTE!A:T,20,FALSE),"")</f>
        <v>1.012</v>
      </c>
    </row>
    <row r="1262" spans="1:12" ht="45" x14ac:dyDescent="0.25">
      <c r="A1262" s="141">
        <v>190307</v>
      </c>
      <c r="B1262" s="141" t="s">
        <v>5573</v>
      </c>
      <c r="C1262" s="104" t="s">
        <v>5</v>
      </c>
      <c r="D1262" s="575">
        <f t="shared" si="19"/>
        <v>27.12</v>
      </c>
      <c r="H1262" s="105">
        <v>26.8</v>
      </c>
      <c r="K1262" s="570" t="s">
        <v>5368</v>
      </c>
      <c r="L1262" s="571">
        <f>IFERROR(VLOOKUP(K1262,REAJUSTE!A:T,20,FALSE),"")</f>
        <v>1.012</v>
      </c>
    </row>
    <row r="1263" spans="1:12" x14ac:dyDescent="0.25">
      <c r="A1263" s="140">
        <v>1904</v>
      </c>
      <c r="B1263" s="140" t="s">
        <v>1134</v>
      </c>
      <c r="C1263" s="104"/>
      <c r="D1263" s="575">
        <f t="shared" si="19"/>
        <v>0</v>
      </c>
      <c r="H1263" s="105"/>
      <c r="K1263" s="570" t="s">
        <v>5368</v>
      </c>
      <c r="L1263" s="571">
        <f>IFERROR(VLOOKUP(K1263,REAJUSTE!A:T,20,FALSE),"")</f>
        <v>1.012</v>
      </c>
    </row>
    <row r="1264" spans="1:12" ht="45" x14ac:dyDescent="0.25">
      <c r="A1264" s="141">
        <v>190417</v>
      </c>
      <c r="B1264" s="141" t="s">
        <v>5574</v>
      </c>
      <c r="C1264" s="104" t="s">
        <v>5</v>
      </c>
      <c r="D1264" s="575">
        <f t="shared" si="19"/>
        <v>47.75</v>
      </c>
      <c r="H1264" s="105">
        <v>47.19</v>
      </c>
      <c r="K1264" s="570" t="s">
        <v>5368</v>
      </c>
      <c r="L1264" s="571">
        <f>IFERROR(VLOOKUP(K1264,REAJUSTE!A:T,20,FALSE),"")</f>
        <v>1.012</v>
      </c>
    </row>
    <row r="1265" spans="1:12" ht="30" x14ac:dyDescent="0.25">
      <c r="A1265" s="141">
        <v>190418</v>
      </c>
      <c r="B1265" s="141" t="s">
        <v>1135</v>
      </c>
      <c r="C1265" s="104" t="s">
        <v>5</v>
      </c>
      <c r="D1265" s="575">
        <f t="shared" si="19"/>
        <v>50.65</v>
      </c>
      <c r="H1265" s="105">
        <v>50.05</v>
      </c>
      <c r="K1265" s="570" t="s">
        <v>5368</v>
      </c>
      <c r="L1265" s="571">
        <f>IFERROR(VLOOKUP(K1265,REAJUSTE!A:T,20,FALSE),"")</f>
        <v>1.012</v>
      </c>
    </row>
    <row r="1266" spans="1:12" x14ac:dyDescent="0.25">
      <c r="A1266" s="140">
        <v>1905</v>
      </c>
      <c r="B1266" s="140" t="s">
        <v>1136</v>
      </c>
      <c r="C1266" s="104"/>
      <c r="D1266" s="575">
        <f t="shared" si="19"/>
        <v>0</v>
      </c>
      <c r="H1266" s="105"/>
      <c r="K1266" s="570" t="s">
        <v>5368</v>
      </c>
      <c r="L1266" s="571">
        <f>IFERROR(VLOOKUP(K1266,REAJUSTE!A:T,20,FALSE),"")</f>
        <v>1.012</v>
      </c>
    </row>
    <row r="1267" spans="1:12" ht="60" x14ac:dyDescent="0.25">
      <c r="A1267" s="141">
        <v>190501</v>
      </c>
      <c r="B1267" s="141" t="s">
        <v>5575</v>
      </c>
      <c r="C1267" s="104" t="s">
        <v>8</v>
      </c>
      <c r="D1267" s="575">
        <f t="shared" si="19"/>
        <v>5.72</v>
      </c>
      <c r="H1267" s="105">
        <v>5.66</v>
      </c>
      <c r="K1267" s="570" t="s">
        <v>5368</v>
      </c>
      <c r="L1267" s="571">
        <f>IFERROR(VLOOKUP(K1267,REAJUSTE!A:T,20,FALSE),"")</f>
        <v>1.012</v>
      </c>
    </row>
    <row r="1268" spans="1:12" x14ac:dyDescent="0.25">
      <c r="A1268" s="140">
        <v>1906</v>
      </c>
      <c r="B1268" s="140" t="s">
        <v>1137</v>
      </c>
      <c r="C1268" s="104"/>
      <c r="D1268" s="575">
        <f t="shared" si="19"/>
        <v>0</v>
      </c>
      <c r="H1268" s="105"/>
      <c r="K1268" s="570" t="s">
        <v>5368</v>
      </c>
      <c r="L1268" s="571">
        <f>IFERROR(VLOOKUP(K1268,REAJUSTE!A:T,20,FALSE),"")</f>
        <v>1.012</v>
      </c>
    </row>
    <row r="1269" spans="1:12" ht="60" x14ac:dyDescent="0.25">
      <c r="A1269" s="141">
        <v>190601</v>
      </c>
      <c r="B1269" s="141" t="s">
        <v>5576</v>
      </c>
      <c r="C1269" s="104" t="s">
        <v>7</v>
      </c>
      <c r="D1269" s="575">
        <f t="shared" si="19"/>
        <v>10.28</v>
      </c>
      <c r="H1269" s="105">
        <v>10.16</v>
      </c>
      <c r="K1269" s="570" t="s">
        <v>5368</v>
      </c>
      <c r="L1269" s="571">
        <f>IFERROR(VLOOKUP(K1269,REAJUSTE!A:T,20,FALSE),"")</f>
        <v>1.012</v>
      </c>
    </row>
    <row r="1270" spans="1:12" ht="60" x14ac:dyDescent="0.25">
      <c r="A1270" s="141">
        <v>190602</v>
      </c>
      <c r="B1270" s="141" t="s">
        <v>5577</v>
      </c>
      <c r="C1270" s="104" t="s">
        <v>5</v>
      </c>
      <c r="D1270" s="575">
        <f t="shared" si="19"/>
        <v>20.47</v>
      </c>
      <c r="H1270" s="105">
        <v>20.23</v>
      </c>
      <c r="K1270" s="570" t="s">
        <v>5368</v>
      </c>
      <c r="L1270" s="571">
        <f>IFERROR(VLOOKUP(K1270,REAJUSTE!A:T,20,FALSE),"")</f>
        <v>1.012</v>
      </c>
    </row>
    <row r="1271" spans="1:12" ht="30" x14ac:dyDescent="0.25">
      <c r="A1271" s="141">
        <v>190603</v>
      </c>
      <c r="B1271" s="141" t="s">
        <v>1138</v>
      </c>
      <c r="C1271" s="104" t="s">
        <v>5</v>
      </c>
      <c r="D1271" s="575">
        <f t="shared" si="19"/>
        <v>22.93</v>
      </c>
      <c r="H1271" s="105">
        <v>22.66</v>
      </c>
      <c r="K1271" s="570" t="s">
        <v>5368</v>
      </c>
      <c r="L1271" s="571">
        <f>IFERROR(VLOOKUP(K1271,REAJUSTE!A:T,20,FALSE),"")</f>
        <v>1.012</v>
      </c>
    </row>
    <row r="1272" spans="1:12" ht="60" x14ac:dyDescent="0.25">
      <c r="A1272" s="141">
        <v>190604</v>
      </c>
      <c r="B1272" s="141" t="s">
        <v>5578</v>
      </c>
      <c r="C1272" s="104" t="s">
        <v>7</v>
      </c>
      <c r="D1272" s="575">
        <f t="shared" si="19"/>
        <v>11.69</v>
      </c>
      <c r="H1272" s="105">
        <v>11.56</v>
      </c>
      <c r="K1272" s="570" t="s">
        <v>5368</v>
      </c>
      <c r="L1272" s="571">
        <f>IFERROR(VLOOKUP(K1272,REAJUSTE!A:T,20,FALSE),"")</f>
        <v>1.012</v>
      </c>
    </row>
    <row r="1273" spans="1:12" ht="60" x14ac:dyDescent="0.25">
      <c r="A1273" s="141">
        <v>190605</v>
      </c>
      <c r="B1273" s="141" t="s">
        <v>1139</v>
      </c>
      <c r="C1273" s="104" t="s">
        <v>5</v>
      </c>
      <c r="D1273" s="575">
        <f t="shared" si="19"/>
        <v>68.349999999999994</v>
      </c>
      <c r="H1273" s="105">
        <v>67.540000000000006</v>
      </c>
      <c r="K1273" s="570" t="s">
        <v>5368</v>
      </c>
      <c r="L1273" s="571">
        <f>IFERROR(VLOOKUP(K1273,REAJUSTE!A:T,20,FALSE),"")</f>
        <v>1.012</v>
      </c>
    </row>
    <row r="1274" spans="1:12" x14ac:dyDescent="0.25">
      <c r="A1274" s="140">
        <v>20</v>
      </c>
      <c r="B1274" s="140" t="s">
        <v>63</v>
      </c>
      <c r="C1274" s="104"/>
      <c r="D1274" s="575">
        <f t="shared" si="19"/>
        <v>0</v>
      </c>
      <c r="H1274" s="105"/>
      <c r="K1274" s="570" t="s">
        <v>5368</v>
      </c>
      <c r="L1274" s="571">
        <f>IFERROR(VLOOKUP(K1274,REAJUSTE!A:T,20,FALSE),"")</f>
        <v>1.012</v>
      </c>
    </row>
    <row r="1275" spans="1:12" x14ac:dyDescent="0.25">
      <c r="A1275" s="140">
        <v>2001</v>
      </c>
      <c r="B1275" s="140" t="s">
        <v>1140</v>
      </c>
      <c r="C1275" s="104"/>
      <c r="D1275" s="575">
        <f t="shared" si="19"/>
        <v>0</v>
      </c>
      <c r="H1275" s="105"/>
      <c r="K1275" s="570" t="s">
        <v>5368</v>
      </c>
      <c r="L1275" s="571">
        <f>IFERROR(VLOOKUP(K1275,REAJUSTE!A:T,20,FALSE),"")</f>
        <v>1.012</v>
      </c>
    </row>
    <row r="1276" spans="1:12" ht="60" x14ac:dyDescent="0.25">
      <c r="A1276" s="141">
        <v>200101</v>
      </c>
      <c r="B1276" s="141" t="s">
        <v>1141</v>
      </c>
      <c r="C1276" s="104" t="s">
        <v>5</v>
      </c>
      <c r="D1276" s="575">
        <f t="shared" si="19"/>
        <v>255.14</v>
      </c>
      <c r="H1276" s="105">
        <v>252.12</v>
      </c>
      <c r="K1276" s="570" t="s">
        <v>5368</v>
      </c>
      <c r="L1276" s="571">
        <f>IFERROR(VLOOKUP(K1276,REAJUSTE!A:T,20,FALSE),"")</f>
        <v>1.012</v>
      </c>
    </row>
    <row r="1277" spans="1:12" ht="45" x14ac:dyDescent="0.25">
      <c r="A1277" s="141">
        <v>200104</v>
      </c>
      <c r="B1277" s="141" t="s">
        <v>1142</v>
      </c>
      <c r="C1277" s="104" t="s">
        <v>7</v>
      </c>
      <c r="D1277" s="575">
        <f t="shared" si="19"/>
        <v>307.77999999999997</v>
      </c>
      <c r="H1277" s="105">
        <v>304.14</v>
      </c>
      <c r="K1277" s="570" t="s">
        <v>5368</v>
      </c>
      <c r="L1277" s="571">
        <f>IFERROR(VLOOKUP(K1277,REAJUSTE!A:T,20,FALSE),"")</f>
        <v>1.012</v>
      </c>
    </row>
    <row r="1278" spans="1:12" ht="60" x14ac:dyDescent="0.25">
      <c r="A1278" s="141">
        <v>200105</v>
      </c>
      <c r="B1278" s="141" t="s">
        <v>1143</v>
      </c>
      <c r="C1278" s="104" t="s">
        <v>7</v>
      </c>
      <c r="D1278" s="575">
        <f t="shared" si="19"/>
        <v>250.24</v>
      </c>
      <c r="H1278" s="105">
        <v>247.28</v>
      </c>
      <c r="K1278" s="570" t="s">
        <v>5368</v>
      </c>
      <c r="L1278" s="571">
        <f>IFERROR(VLOOKUP(K1278,REAJUSTE!A:T,20,FALSE),"")</f>
        <v>1.012</v>
      </c>
    </row>
    <row r="1279" spans="1:12" ht="45" x14ac:dyDescent="0.25">
      <c r="A1279" s="141">
        <v>200107</v>
      </c>
      <c r="B1279" s="141" t="s">
        <v>1144</v>
      </c>
      <c r="C1279" s="104" t="s">
        <v>7</v>
      </c>
      <c r="D1279" s="575">
        <f t="shared" si="19"/>
        <v>135.85</v>
      </c>
      <c r="H1279" s="105">
        <v>134.24</v>
      </c>
      <c r="K1279" s="570" t="s">
        <v>5368</v>
      </c>
      <c r="L1279" s="571">
        <f>IFERROR(VLOOKUP(K1279,REAJUSTE!A:T,20,FALSE),"")</f>
        <v>1.012</v>
      </c>
    </row>
    <row r="1280" spans="1:12" ht="30" x14ac:dyDescent="0.25">
      <c r="A1280" s="141">
        <v>200108</v>
      </c>
      <c r="B1280" s="141" t="s">
        <v>1145</v>
      </c>
      <c r="C1280" s="104" t="s">
        <v>6</v>
      </c>
      <c r="D1280" s="575">
        <f t="shared" si="19"/>
        <v>1116.54</v>
      </c>
      <c r="H1280" s="142">
        <v>1103.31</v>
      </c>
      <c r="K1280" s="570" t="s">
        <v>5368</v>
      </c>
      <c r="L1280" s="571">
        <f>IFERROR(VLOOKUP(K1280,REAJUSTE!A:T,20,FALSE),"")</f>
        <v>1.012</v>
      </c>
    </row>
    <row r="1281" spans="1:12" ht="75" x14ac:dyDescent="0.25">
      <c r="A1281" s="141">
        <v>200120</v>
      </c>
      <c r="B1281" s="141" t="s">
        <v>1146</v>
      </c>
      <c r="C1281" s="104" t="s">
        <v>7</v>
      </c>
      <c r="D1281" s="575">
        <f t="shared" si="19"/>
        <v>264.14999999999998</v>
      </c>
      <c r="H1281" s="105">
        <v>261.02</v>
      </c>
      <c r="K1281" s="570" t="s">
        <v>5368</v>
      </c>
      <c r="L1281" s="571">
        <f>IFERROR(VLOOKUP(K1281,REAJUSTE!A:T,20,FALSE),"")</f>
        <v>1.012</v>
      </c>
    </row>
    <row r="1282" spans="1:12" ht="60" x14ac:dyDescent="0.25">
      <c r="A1282" s="141">
        <v>200124</v>
      </c>
      <c r="B1282" s="141" t="s">
        <v>1147</v>
      </c>
      <c r="C1282" s="104" t="s">
        <v>7</v>
      </c>
      <c r="D1282" s="575">
        <f t="shared" si="19"/>
        <v>958.87</v>
      </c>
      <c r="H1282" s="105">
        <v>947.5</v>
      </c>
      <c r="K1282" s="570" t="s">
        <v>5368</v>
      </c>
      <c r="L1282" s="571">
        <f>IFERROR(VLOOKUP(K1282,REAJUSTE!A:T,20,FALSE),"")</f>
        <v>1.012</v>
      </c>
    </row>
    <row r="1283" spans="1:12" ht="60" x14ac:dyDescent="0.25">
      <c r="A1283" s="141">
        <v>200128</v>
      </c>
      <c r="B1283" s="141" t="s">
        <v>1148</v>
      </c>
      <c r="C1283" s="104" t="s">
        <v>5</v>
      </c>
      <c r="D1283" s="575">
        <f t="shared" si="19"/>
        <v>267.76</v>
      </c>
      <c r="H1283" s="105">
        <v>264.58999999999997</v>
      </c>
      <c r="K1283" s="570" t="s">
        <v>5368</v>
      </c>
      <c r="L1283" s="571">
        <f>IFERROR(VLOOKUP(K1283,REAJUSTE!A:T,20,FALSE),"")</f>
        <v>1.012</v>
      </c>
    </row>
    <row r="1284" spans="1:12" ht="45" x14ac:dyDescent="0.25">
      <c r="A1284" s="141">
        <v>200129</v>
      </c>
      <c r="B1284" s="141" t="s">
        <v>1149</v>
      </c>
      <c r="C1284" s="104" t="s">
        <v>7</v>
      </c>
      <c r="D1284" s="575">
        <f t="shared" si="19"/>
        <v>122.75</v>
      </c>
      <c r="H1284" s="105">
        <v>121.3</v>
      </c>
      <c r="K1284" s="570" t="s">
        <v>5368</v>
      </c>
      <c r="L1284" s="571">
        <f>IFERROR(VLOOKUP(K1284,REAJUSTE!A:T,20,FALSE),"")</f>
        <v>1.012</v>
      </c>
    </row>
    <row r="1285" spans="1:12" ht="45" x14ac:dyDescent="0.25">
      <c r="A1285" s="141">
        <v>200130</v>
      </c>
      <c r="B1285" s="141" t="s">
        <v>1150</v>
      </c>
      <c r="C1285" s="104" t="s">
        <v>7</v>
      </c>
      <c r="D1285" s="575">
        <f t="shared" si="19"/>
        <v>983.04</v>
      </c>
      <c r="H1285" s="105">
        <v>971.39</v>
      </c>
      <c r="K1285" s="570" t="s">
        <v>5368</v>
      </c>
      <c r="L1285" s="571">
        <f>IFERROR(VLOOKUP(K1285,REAJUSTE!A:T,20,FALSE),"")</f>
        <v>1.012</v>
      </c>
    </row>
    <row r="1286" spans="1:12" ht="45" x14ac:dyDescent="0.25">
      <c r="A1286" s="141">
        <v>200131</v>
      </c>
      <c r="B1286" s="141" t="s">
        <v>1151</v>
      </c>
      <c r="C1286" s="104" t="s">
        <v>7</v>
      </c>
      <c r="D1286" s="575">
        <f t="shared" si="19"/>
        <v>1805.68</v>
      </c>
      <c r="H1286" s="142">
        <v>1784.27</v>
      </c>
      <c r="K1286" s="570" t="s">
        <v>5368</v>
      </c>
      <c r="L1286" s="571">
        <f>IFERROR(VLOOKUP(K1286,REAJUSTE!A:T,20,FALSE),"")</f>
        <v>1.012</v>
      </c>
    </row>
    <row r="1287" spans="1:12" ht="60" x14ac:dyDescent="0.25">
      <c r="A1287" s="141">
        <v>200132</v>
      </c>
      <c r="B1287" s="141" t="s">
        <v>17953</v>
      </c>
      <c r="C1287" s="104" t="s">
        <v>8</v>
      </c>
      <c r="D1287" s="575">
        <f t="shared" si="19"/>
        <v>6385.28</v>
      </c>
      <c r="H1287" s="142">
        <v>6309.57</v>
      </c>
      <c r="K1287" s="570" t="s">
        <v>5368</v>
      </c>
      <c r="L1287" s="571">
        <f>IFERROR(VLOOKUP(K1287,REAJUSTE!A:T,20,FALSE),"")</f>
        <v>1.012</v>
      </c>
    </row>
    <row r="1288" spans="1:12" ht="60" x14ac:dyDescent="0.25">
      <c r="A1288" s="141">
        <v>200133</v>
      </c>
      <c r="B1288" s="141" t="s">
        <v>17954</v>
      </c>
      <c r="C1288" s="104" t="s">
        <v>8</v>
      </c>
      <c r="D1288" s="575">
        <f t="shared" si="19"/>
        <v>2193.67</v>
      </c>
      <c r="H1288" s="142">
        <v>2167.66</v>
      </c>
      <c r="K1288" s="570" t="s">
        <v>5368</v>
      </c>
      <c r="L1288" s="571">
        <f>IFERROR(VLOOKUP(K1288,REAJUSTE!A:T,20,FALSE),"")</f>
        <v>1.012</v>
      </c>
    </row>
    <row r="1289" spans="1:12" ht="75" x14ac:dyDescent="0.25">
      <c r="A1289" s="141">
        <v>200141</v>
      </c>
      <c r="B1289" s="141" t="s">
        <v>17955</v>
      </c>
      <c r="C1289" s="104" t="s">
        <v>7</v>
      </c>
      <c r="D1289" s="575">
        <f t="shared" si="19"/>
        <v>402.03</v>
      </c>
      <c r="H1289" s="105">
        <v>397.27</v>
      </c>
      <c r="K1289" s="570" t="s">
        <v>5368</v>
      </c>
      <c r="L1289" s="571">
        <f>IFERROR(VLOOKUP(K1289,REAJUSTE!A:T,20,FALSE),"")</f>
        <v>1.012</v>
      </c>
    </row>
    <row r="1290" spans="1:12" x14ac:dyDescent="0.25">
      <c r="A1290" s="140">
        <v>2002</v>
      </c>
      <c r="B1290" s="140" t="s">
        <v>172</v>
      </c>
      <c r="C1290" s="104"/>
      <c r="D1290" s="575">
        <f t="shared" si="19"/>
        <v>0</v>
      </c>
      <c r="H1290" s="105"/>
      <c r="K1290" s="570" t="s">
        <v>5368</v>
      </c>
      <c r="L1290" s="571">
        <f>IFERROR(VLOOKUP(K1290,REAJUSTE!A:T,20,FALSE),"")</f>
        <v>1.012</v>
      </c>
    </row>
    <row r="1291" spans="1:12" ht="45" x14ac:dyDescent="0.25">
      <c r="A1291" s="141">
        <v>200202</v>
      </c>
      <c r="B1291" s="141" t="s">
        <v>1152</v>
      </c>
      <c r="C1291" s="104" t="s">
        <v>7</v>
      </c>
      <c r="D1291" s="575">
        <f t="shared" si="19"/>
        <v>66.14</v>
      </c>
      <c r="H1291" s="105">
        <v>65.36</v>
      </c>
      <c r="K1291" s="570" t="s">
        <v>5368</v>
      </c>
      <c r="L1291" s="571">
        <f>IFERROR(VLOOKUP(K1291,REAJUSTE!A:T,20,FALSE),"")</f>
        <v>1.012</v>
      </c>
    </row>
    <row r="1292" spans="1:12" ht="60" x14ac:dyDescent="0.25">
      <c r="A1292" s="141">
        <v>200206</v>
      </c>
      <c r="B1292" s="141" t="s">
        <v>17956</v>
      </c>
      <c r="C1292" s="104" t="s">
        <v>5</v>
      </c>
      <c r="D1292" s="575">
        <f t="shared" si="19"/>
        <v>105.59</v>
      </c>
      <c r="H1292" s="105">
        <v>104.34</v>
      </c>
      <c r="K1292" s="570" t="s">
        <v>5368</v>
      </c>
      <c r="L1292" s="571">
        <f>IFERROR(VLOOKUP(K1292,REAJUSTE!A:T,20,FALSE),"")</f>
        <v>1.012</v>
      </c>
    </row>
    <row r="1293" spans="1:12" ht="45" x14ac:dyDescent="0.25">
      <c r="A1293" s="141">
        <v>200209</v>
      </c>
      <c r="B1293" s="141" t="s">
        <v>1153</v>
      </c>
      <c r="C1293" s="104" t="s">
        <v>5</v>
      </c>
      <c r="D1293" s="575">
        <f t="shared" si="19"/>
        <v>159.1</v>
      </c>
      <c r="H1293" s="105">
        <v>157.22</v>
      </c>
      <c r="K1293" s="570" t="s">
        <v>5368</v>
      </c>
      <c r="L1293" s="571">
        <f>IFERROR(VLOOKUP(K1293,REAJUSTE!A:T,20,FALSE),"")</f>
        <v>1.012</v>
      </c>
    </row>
    <row r="1294" spans="1:12" ht="60" x14ac:dyDescent="0.25">
      <c r="A1294" s="141">
        <v>200214</v>
      </c>
      <c r="B1294" s="141" t="s">
        <v>1154</v>
      </c>
      <c r="C1294" s="104" t="s">
        <v>5</v>
      </c>
      <c r="D1294" s="575">
        <f t="shared" si="19"/>
        <v>129.56</v>
      </c>
      <c r="H1294" s="105">
        <v>128.03</v>
      </c>
      <c r="K1294" s="570" t="s">
        <v>5368</v>
      </c>
      <c r="L1294" s="571">
        <f>IFERROR(VLOOKUP(K1294,REAJUSTE!A:T,20,FALSE),"")</f>
        <v>1.012</v>
      </c>
    </row>
    <row r="1295" spans="1:12" ht="30" x14ac:dyDescent="0.25">
      <c r="A1295" s="141">
        <v>200223</v>
      </c>
      <c r="B1295" s="141" t="s">
        <v>292</v>
      </c>
      <c r="C1295" s="104" t="s">
        <v>6</v>
      </c>
      <c r="D1295" s="575">
        <f t="shared" si="19"/>
        <v>292.18</v>
      </c>
      <c r="H1295" s="105">
        <v>288.72000000000003</v>
      </c>
      <c r="K1295" s="570" t="s">
        <v>5368</v>
      </c>
      <c r="L1295" s="571">
        <f>IFERROR(VLOOKUP(K1295,REAJUSTE!A:T,20,FALSE),"")</f>
        <v>1.012</v>
      </c>
    </row>
    <row r="1296" spans="1:12" ht="45" x14ac:dyDescent="0.25">
      <c r="A1296" s="141">
        <v>200229</v>
      </c>
      <c r="B1296" s="141" t="s">
        <v>1155</v>
      </c>
      <c r="C1296" s="104" t="s">
        <v>7</v>
      </c>
      <c r="D1296" s="575">
        <f t="shared" ref="D1296:D1359" si="20">TRUNC(H1296*L1296,2)</f>
        <v>86.67</v>
      </c>
      <c r="H1296" s="105">
        <v>85.65</v>
      </c>
      <c r="K1296" s="570" t="s">
        <v>5368</v>
      </c>
      <c r="L1296" s="571">
        <f>IFERROR(VLOOKUP(K1296,REAJUSTE!A:T,20,FALSE),"")</f>
        <v>1.012</v>
      </c>
    </row>
    <row r="1297" spans="1:12" ht="60" x14ac:dyDescent="0.25">
      <c r="A1297" s="141">
        <v>200237</v>
      </c>
      <c r="B1297" s="141" t="s">
        <v>1156</v>
      </c>
      <c r="C1297" s="104" t="s">
        <v>5</v>
      </c>
      <c r="D1297" s="575">
        <f t="shared" si="20"/>
        <v>88.76</v>
      </c>
      <c r="H1297" s="105">
        <v>87.71</v>
      </c>
      <c r="K1297" s="570" t="s">
        <v>5368</v>
      </c>
      <c r="L1297" s="571">
        <f>IFERROR(VLOOKUP(K1297,REAJUSTE!A:T,20,FALSE),"")</f>
        <v>1.012</v>
      </c>
    </row>
    <row r="1298" spans="1:12" ht="60" x14ac:dyDescent="0.25">
      <c r="A1298" s="141">
        <v>200243</v>
      </c>
      <c r="B1298" s="141" t="s">
        <v>1157</v>
      </c>
      <c r="C1298" s="104" t="s">
        <v>7</v>
      </c>
      <c r="D1298" s="575">
        <f t="shared" si="20"/>
        <v>278.38</v>
      </c>
      <c r="H1298" s="105">
        <v>275.08</v>
      </c>
      <c r="K1298" s="570" t="s">
        <v>5368</v>
      </c>
      <c r="L1298" s="571">
        <f>IFERROR(VLOOKUP(K1298,REAJUSTE!A:T,20,FALSE),"")</f>
        <v>1.012</v>
      </c>
    </row>
    <row r="1299" spans="1:12" ht="60" x14ac:dyDescent="0.25">
      <c r="A1299" s="141">
        <v>200253</v>
      </c>
      <c r="B1299" s="141" t="s">
        <v>17957</v>
      </c>
      <c r="C1299" s="104" t="s">
        <v>5</v>
      </c>
      <c r="D1299" s="575">
        <f t="shared" si="20"/>
        <v>85.01</v>
      </c>
      <c r="H1299" s="105">
        <v>84.01</v>
      </c>
      <c r="K1299" s="570" t="s">
        <v>5368</v>
      </c>
      <c r="L1299" s="571">
        <f>IFERROR(VLOOKUP(K1299,REAJUSTE!A:T,20,FALSE),"")</f>
        <v>1.012</v>
      </c>
    </row>
    <row r="1300" spans="1:12" ht="60" x14ac:dyDescent="0.25">
      <c r="A1300" s="141">
        <v>200254</v>
      </c>
      <c r="B1300" s="141" t="s">
        <v>17958</v>
      </c>
      <c r="C1300" s="104" t="s">
        <v>5</v>
      </c>
      <c r="D1300" s="575">
        <f t="shared" si="20"/>
        <v>82.61</v>
      </c>
      <c r="H1300" s="105">
        <v>81.64</v>
      </c>
      <c r="K1300" s="570" t="s">
        <v>5368</v>
      </c>
      <c r="L1300" s="571">
        <f>IFERROR(VLOOKUP(K1300,REAJUSTE!A:T,20,FALSE),"")</f>
        <v>1.012</v>
      </c>
    </row>
    <row r="1301" spans="1:12" x14ac:dyDescent="0.25">
      <c r="A1301" s="140">
        <v>2003</v>
      </c>
      <c r="B1301" s="140" t="s">
        <v>64</v>
      </c>
      <c r="C1301" s="104"/>
      <c r="D1301" s="575">
        <f t="shared" si="20"/>
        <v>0</v>
      </c>
      <c r="H1301" s="105"/>
      <c r="K1301" s="570" t="s">
        <v>5368</v>
      </c>
      <c r="L1301" s="571">
        <f>IFERROR(VLOOKUP(K1301,REAJUSTE!A:T,20,FALSE),"")</f>
        <v>1.012</v>
      </c>
    </row>
    <row r="1302" spans="1:12" ht="30" x14ac:dyDescent="0.25">
      <c r="A1302" s="141">
        <v>200303</v>
      </c>
      <c r="B1302" s="141" t="s">
        <v>1158</v>
      </c>
      <c r="C1302" s="104" t="s">
        <v>5</v>
      </c>
      <c r="D1302" s="575">
        <f t="shared" si="20"/>
        <v>15.4</v>
      </c>
      <c r="H1302" s="105">
        <v>15.22</v>
      </c>
      <c r="K1302" s="570" t="s">
        <v>5368</v>
      </c>
      <c r="L1302" s="571">
        <f>IFERROR(VLOOKUP(K1302,REAJUSTE!A:T,20,FALSE),"")</f>
        <v>1.012</v>
      </c>
    </row>
    <row r="1303" spans="1:12" x14ac:dyDescent="0.25">
      <c r="A1303" s="141">
        <v>200305</v>
      </c>
      <c r="B1303" s="141" t="s">
        <v>1159</v>
      </c>
      <c r="C1303" s="104" t="s">
        <v>6</v>
      </c>
      <c r="D1303" s="575">
        <f t="shared" si="20"/>
        <v>221.82</v>
      </c>
      <c r="H1303" s="105">
        <v>219.19</v>
      </c>
      <c r="K1303" s="570" t="s">
        <v>5368</v>
      </c>
      <c r="L1303" s="571">
        <f>IFERROR(VLOOKUP(K1303,REAJUSTE!A:T,20,FALSE),"")</f>
        <v>1.012</v>
      </c>
    </row>
    <row r="1304" spans="1:12" x14ac:dyDescent="0.25">
      <c r="A1304" s="141">
        <v>200306</v>
      </c>
      <c r="B1304" s="141" t="s">
        <v>1160</v>
      </c>
      <c r="C1304" s="104" t="s">
        <v>6</v>
      </c>
      <c r="D1304" s="575">
        <f t="shared" si="20"/>
        <v>235.8</v>
      </c>
      <c r="H1304" s="105">
        <v>233.01</v>
      </c>
      <c r="K1304" s="570" t="s">
        <v>5368</v>
      </c>
      <c r="L1304" s="571">
        <f>IFERROR(VLOOKUP(K1304,REAJUSTE!A:T,20,FALSE),"")</f>
        <v>1.012</v>
      </c>
    </row>
    <row r="1305" spans="1:12" x14ac:dyDescent="0.25">
      <c r="A1305" s="141">
        <v>200307</v>
      </c>
      <c r="B1305" s="141" t="s">
        <v>1161</v>
      </c>
      <c r="C1305" s="104" t="s">
        <v>6</v>
      </c>
      <c r="D1305" s="575">
        <f t="shared" si="20"/>
        <v>252.47</v>
      </c>
      <c r="H1305" s="105">
        <v>249.48</v>
      </c>
      <c r="K1305" s="570" t="s">
        <v>5368</v>
      </c>
      <c r="L1305" s="571">
        <f>IFERROR(VLOOKUP(K1305,REAJUSTE!A:T,20,FALSE),"")</f>
        <v>1.012</v>
      </c>
    </row>
    <row r="1306" spans="1:12" x14ac:dyDescent="0.25">
      <c r="A1306" s="141">
        <v>200323</v>
      </c>
      <c r="B1306" s="141" t="s">
        <v>1162</v>
      </c>
      <c r="C1306" s="104" t="s">
        <v>6</v>
      </c>
      <c r="D1306" s="575">
        <f t="shared" si="20"/>
        <v>196.69</v>
      </c>
      <c r="H1306" s="105">
        <v>194.36</v>
      </c>
      <c r="K1306" s="570" t="s">
        <v>5368</v>
      </c>
      <c r="L1306" s="571">
        <f>IFERROR(VLOOKUP(K1306,REAJUSTE!A:T,20,FALSE),"")</f>
        <v>1.012</v>
      </c>
    </row>
    <row r="1307" spans="1:12" ht="30" x14ac:dyDescent="0.25">
      <c r="A1307" s="141">
        <v>200326</v>
      </c>
      <c r="B1307" s="141" t="s">
        <v>293</v>
      </c>
      <c r="C1307" s="104" t="s">
        <v>5</v>
      </c>
      <c r="D1307" s="575">
        <f t="shared" si="20"/>
        <v>31.59</v>
      </c>
      <c r="H1307" s="105">
        <v>31.22</v>
      </c>
      <c r="K1307" s="570" t="s">
        <v>5368</v>
      </c>
      <c r="L1307" s="571">
        <f>IFERROR(VLOOKUP(K1307,REAJUSTE!A:T,20,FALSE),"")</f>
        <v>1.012</v>
      </c>
    </row>
    <row r="1308" spans="1:12" x14ac:dyDescent="0.25">
      <c r="A1308" s="140">
        <v>2004</v>
      </c>
      <c r="B1308" s="140" t="s">
        <v>65</v>
      </c>
      <c r="C1308" s="104"/>
      <c r="D1308" s="575">
        <f t="shared" si="20"/>
        <v>0</v>
      </c>
      <c r="H1308" s="105"/>
      <c r="K1308" s="570" t="s">
        <v>5368</v>
      </c>
      <c r="L1308" s="571">
        <f>IFERROR(VLOOKUP(K1308,REAJUSTE!A:T,20,FALSE),"")</f>
        <v>1.012</v>
      </c>
    </row>
    <row r="1309" spans="1:12" x14ac:dyDescent="0.25">
      <c r="A1309" s="141">
        <v>200401</v>
      </c>
      <c r="B1309" s="141" t="s">
        <v>1163</v>
      </c>
      <c r="C1309" s="104" t="s">
        <v>5</v>
      </c>
      <c r="D1309" s="575">
        <f t="shared" si="20"/>
        <v>12.54</v>
      </c>
      <c r="H1309" s="105">
        <v>12.4</v>
      </c>
      <c r="K1309" s="570" t="s">
        <v>5368</v>
      </c>
      <c r="L1309" s="571">
        <f>IFERROR(VLOOKUP(K1309,REAJUSTE!A:T,20,FALSE),"")</f>
        <v>1.012</v>
      </c>
    </row>
    <row r="1310" spans="1:12" x14ac:dyDescent="0.25">
      <c r="A1310" s="141">
        <v>200402</v>
      </c>
      <c r="B1310" s="141" t="s">
        <v>1164</v>
      </c>
      <c r="C1310" s="104" t="s">
        <v>5</v>
      </c>
      <c r="D1310" s="575">
        <f t="shared" si="20"/>
        <v>1.25</v>
      </c>
      <c r="H1310" s="105">
        <v>1.24</v>
      </c>
      <c r="K1310" s="570" t="s">
        <v>5368</v>
      </c>
      <c r="L1310" s="571">
        <f>IFERROR(VLOOKUP(K1310,REAJUSTE!A:T,20,FALSE),"")</f>
        <v>1.012</v>
      </c>
    </row>
    <row r="1311" spans="1:12" x14ac:dyDescent="0.25">
      <c r="A1311" s="141">
        <v>200404</v>
      </c>
      <c r="B1311" s="141" t="s">
        <v>1165</v>
      </c>
      <c r="C1311" s="104" t="s">
        <v>5</v>
      </c>
      <c r="D1311" s="575">
        <f t="shared" si="20"/>
        <v>25.94</v>
      </c>
      <c r="H1311" s="105">
        <v>25.64</v>
      </c>
      <c r="K1311" s="570" t="s">
        <v>5368</v>
      </c>
      <c r="L1311" s="571">
        <f>IFERROR(VLOOKUP(K1311,REAJUSTE!A:T,20,FALSE),"")</f>
        <v>1.012</v>
      </c>
    </row>
    <row r="1312" spans="1:12" x14ac:dyDescent="0.25">
      <c r="A1312" s="140">
        <v>2005</v>
      </c>
      <c r="B1312" s="140" t="s">
        <v>1166</v>
      </c>
      <c r="C1312" s="104"/>
      <c r="D1312" s="575">
        <f t="shared" si="20"/>
        <v>0</v>
      </c>
      <c r="H1312" s="105"/>
      <c r="K1312" s="570" t="s">
        <v>5368</v>
      </c>
      <c r="L1312" s="571">
        <f>IFERROR(VLOOKUP(K1312,REAJUSTE!A:T,20,FALSE),"")</f>
        <v>1.012</v>
      </c>
    </row>
    <row r="1313" spans="1:12" ht="45" x14ac:dyDescent="0.25">
      <c r="A1313" s="141">
        <v>200511</v>
      </c>
      <c r="B1313" s="141" t="s">
        <v>1167</v>
      </c>
      <c r="C1313" s="104" t="s">
        <v>8</v>
      </c>
      <c r="D1313" s="575">
        <f t="shared" si="20"/>
        <v>158.19999999999999</v>
      </c>
      <c r="H1313" s="105">
        <v>156.33000000000001</v>
      </c>
      <c r="K1313" s="570" t="s">
        <v>5368</v>
      </c>
      <c r="L1313" s="571">
        <f>IFERROR(VLOOKUP(K1313,REAJUSTE!A:T,20,FALSE),"")</f>
        <v>1.012</v>
      </c>
    </row>
    <row r="1314" spans="1:12" ht="60" x14ac:dyDescent="0.25">
      <c r="A1314" s="141">
        <v>200512</v>
      </c>
      <c r="B1314" s="141" t="s">
        <v>1168</v>
      </c>
      <c r="C1314" s="104" t="s">
        <v>8</v>
      </c>
      <c r="D1314" s="575">
        <f t="shared" si="20"/>
        <v>472.34</v>
      </c>
      <c r="H1314" s="105">
        <v>466.74</v>
      </c>
      <c r="K1314" s="570" t="s">
        <v>5368</v>
      </c>
      <c r="L1314" s="571">
        <f>IFERROR(VLOOKUP(K1314,REAJUSTE!A:T,20,FALSE),"")</f>
        <v>1.012</v>
      </c>
    </row>
    <row r="1315" spans="1:12" ht="45" x14ac:dyDescent="0.25">
      <c r="A1315" s="141">
        <v>200513</v>
      </c>
      <c r="B1315" s="141" t="s">
        <v>5590</v>
      </c>
      <c r="C1315" s="104" t="s">
        <v>8</v>
      </c>
      <c r="D1315" s="575">
        <f t="shared" si="20"/>
        <v>1647.67</v>
      </c>
      <c r="H1315" s="142">
        <v>1628.14</v>
      </c>
      <c r="K1315" s="570" t="s">
        <v>5368</v>
      </c>
      <c r="L1315" s="571">
        <f>IFERROR(VLOOKUP(K1315,REAJUSTE!A:T,20,FALSE),"")</f>
        <v>1.012</v>
      </c>
    </row>
    <row r="1316" spans="1:12" ht="30" x14ac:dyDescent="0.25">
      <c r="A1316" s="141">
        <v>200562</v>
      </c>
      <c r="B1316" s="141" t="s">
        <v>1169</v>
      </c>
      <c r="C1316" s="104" t="s">
        <v>8</v>
      </c>
      <c r="D1316" s="575">
        <f t="shared" si="20"/>
        <v>473.35</v>
      </c>
      <c r="H1316" s="105">
        <v>467.74</v>
      </c>
      <c r="K1316" s="570" t="s">
        <v>5368</v>
      </c>
      <c r="L1316" s="571">
        <f>IFERROR(VLOOKUP(K1316,REAJUSTE!A:T,20,FALSE),"")</f>
        <v>1.012</v>
      </c>
    </row>
    <row r="1317" spans="1:12" ht="45" x14ac:dyDescent="0.25">
      <c r="A1317" s="141">
        <v>200563</v>
      </c>
      <c r="B1317" s="141" t="s">
        <v>1170</v>
      </c>
      <c r="C1317" s="104" t="s">
        <v>7</v>
      </c>
      <c r="D1317" s="575">
        <f t="shared" si="20"/>
        <v>168.52</v>
      </c>
      <c r="H1317" s="105">
        <v>166.53</v>
      </c>
      <c r="K1317" s="570" t="s">
        <v>5368</v>
      </c>
      <c r="L1317" s="571">
        <f>IFERROR(VLOOKUP(K1317,REAJUSTE!A:T,20,FALSE),"")</f>
        <v>1.012</v>
      </c>
    </row>
    <row r="1318" spans="1:12" ht="30" x14ac:dyDescent="0.25">
      <c r="A1318" s="141">
        <v>200572</v>
      </c>
      <c r="B1318" s="141" t="s">
        <v>1171</v>
      </c>
      <c r="C1318" s="104" t="s">
        <v>8</v>
      </c>
      <c r="D1318" s="575">
        <f t="shared" si="20"/>
        <v>2781.65</v>
      </c>
      <c r="H1318" s="142">
        <v>2748.67</v>
      </c>
      <c r="K1318" s="570" t="s">
        <v>5368</v>
      </c>
      <c r="L1318" s="571">
        <f>IFERROR(VLOOKUP(K1318,REAJUSTE!A:T,20,FALSE),"")</f>
        <v>1.012</v>
      </c>
    </row>
    <row r="1319" spans="1:12" ht="30" x14ac:dyDescent="0.25">
      <c r="A1319" s="141">
        <v>200573</v>
      </c>
      <c r="B1319" s="141" t="s">
        <v>1172</v>
      </c>
      <c r="C1319" s="104" t="s">
        <v>7</v>
      </c>
      <c r="D1319" s="575">
        <f t="shared" si="20"/>
        <v>246.83</v>
      </c>
      <c r="H1319" s="105">
        <v>243.91</v>
      </c>
      <c r="K1319" s="570" t="s">
        <v>5368</v>
      </c>
      <c r="L1319" s="571">
        <f>IFERROR(VLOOKUP(K1319,REAJUSTE!A:T,20,FALSE),"")</f>
        <v>1.012</v>
      </c>
    </row>
    <row r="1320" spans="1:12" ht="45" x14ac:dyDescent="0.25">
      <c r="A1320" s="141">
        <v>200576</v>
      </c>
      <c r="B1320" s="141" t="s">
        <v>1173</v>
      </c>
      <c r="C1320" s="104" t="s">
        <v>8</v>
      </c>
      <c r="D1320" s="575">
        <f t="shared" si="20"/>
        <v>652.5</v>
      </c>
      <c r="H1320" s="105">
        <v>644.77</v>
      </c>
      <c r="K1320" s="570" t="s">
        <v>5368</v>
      </c>
      <c r="L1320" s="571">
        <f>IFERROR(VLOOKUP(K1320,REAJUSTE!A:T,20,FALSE),"")</f>
        <v>1.012</v>
      </c>
    </row>
    <row r="1321" spans="1:12" ht="45" x14ac:dyDescent="0.25">
      <c r="A1321" s="141">
        <v>200581</v>
      </c>
      <c r="B1321" s="141" t="s">
        <v>17959</v>
      </c>
      <c r="C1321" s="104" t="s">
        <v>8</v>
      </c>
      <c r="D1321" s="575">
        <f t="shared" si="20"/>
        <v>239.46</v>
      </c>
      <c r="H1321" s="105">
        <v>236.63</v>
      </c>
      <c r="K1321" s="570" t="s">
        <v>5368</v>
      </c>
      <c r="L1321" s="571">
        <f>IFERROR(VLOOKUP(K1321,REAJUSTE!A:T,20,FALSE),"")</f>
        <v>1.012</v>
      </c>
    </row>
    <row r="1322" spans="1:12" ht="45" x14ac:dyDescent="0.25">
      <c r="A1322" s="141">
        <v>200582</v>
      </c>
      <c r="B1322" s="141" t="s">
        <v>17960</v>
      </c>
      <c r="C1322" s="104" t="s">
        <v>8</v>
      </c>
      <c r="D1322" s="575">
        <f t="shared" si="20"/>
        <v>356.29</v>
      </c>
      <c r="H1322" s="105">
        <v>352.07</v>
      </c>
      <c r="K1322" s="570" t="s">
        <v>5368</v>
      </c>
      <c r="L1322" s="571">
        <f>IFERROR(VLOOKUP(K1322,REAJUSTE!A:T,20,FALSE),"")</f>
        <v>1.012</v>
      </c>
    </row>
    <row r="1323" spans="1:12" ht="90" x14ac:dyDescent="0.25">
      <c r="A1323" s="141">
        <v>200583</v>
      </c>
      <c r="B1323" s="141" t="s">
        <v>17961</v>
      </c>
      <c r="C1323" s="104" t="s">
        <v>7</v>
      </c>
      <c r="D1323" s="575">
        <f t="shared" si="20"/>
        <v>582.32000000000005</v>
      </c>
      <c r="H1323" s="105">
        <v>575.41999999999996</v>
      </c>
      <c r="K1323" s="570" t="s">
        <v>5368</v>
      </c>
      <c r="L1323" s="571">
        <f>IFERROR(VLOOKUP(K1323,REAJUSTE!A:T,20,FALSE),"")</f>
        <v>1.012</v>
      </c>
    </row>
    <row r="1324" spans="1:12" x14ac:dyDescent="0.25">
      <c r="A1324" s="140">
        <v>2007</v>
      </c>
      <c r="B1324" s="140" t="s">
        <v>1174</v>
      </c>
      <c r="C1324" s="104"/>
      <c r="D1324" s="575">
        <f t="shared" si="20"/>
        <v>0</v>
      </c>
      <c r="H1324" s="105"/>
      <c r="K1324" s="570" t="s">
        <v>5368</v>
      </c>
      <c r="L1324" s="571">
        <f>IFERROR(VLOOKUP(K1324,REAJUSTE!A:T,20,FALSE),"")</f>
        <v>1.012</v>
      </c>
    </row>
    <row r="1325" spans="1:12" ht="75" x14ac:dyDescent="0.25">
      <c r="A1325" s="141">
        <v>200702</v>
      </c>
      <c r="B1325" s="141" t="s">
        <v>1175</v>
      </c>
      <c r="C1325" s="104" t="s">
        <v>5</v>
      </c>
      <c r="D1325" s="575">
        <f t="shared" si="20"/>
        <v>139.4</v>
      </c>
      <c r="H1325" s="105">
        <v>137.75</v>
      </c>
      <c r="K1325" s="570" t="s">
        <v>5368</v>
      </c>
      <c r="L1325" s="571">
        <f>IFERROR(VLOOKUP(K1325,REAJUSTE!A:T,20,FALSE),"")</f>
        <v>1.012</v>
      </c>
    </row>
    <row r="1326" spans="1:12" ht="45" x14ac:dyDescent="0.25">
      <c r="A1326" s="141">
        <v>200703</v>
      </c>
      <c r="B1326" s="141" t="s">
        <v>1176</v>
      </c>
      <c r="C1326" s="104" t="s">
        <v>7</v>
      </c>
      <c r="D1326" s="575">
        <f t="shared" si="20"/>
        <v>10.28</v>
      </c>
      <c r="H1326" s="105">
        <v>10.16</v>
      </c>
      <c r="K1326" s="570" t="s">
        <v>5368</v>
      </c>
      <c r="L1326" s="571">
        <f>IFERROR(VLOOKUP(K1326,REAJUSTE!A:T,20,FALSE),"")</f>
        <v>1.012</v>
      </c>
    </row>
    <row r="1327" spans="1:12" ht="45" x14ac:dyDescent="0.25">
      <c r="A1327" s="141">
        <v>200704</v>
      </c>
      <c r="B1327" s="141" t="s">
        <v>1177</v>
      </c>
      <c r="C1327" s="104" t="s">
        <v>5</v>
      </c>
      <c r="D1327" s="575">
        <f t="shared" si="20"/>
        <v>41</v>
      </c>
      <c r="H1327" s="105">
        <v>40.520000000000003</v>
      </c>
      <c r="K1327" s="570" t="s">
        <v>5368</v>
      </c>
      <c r="L1327" s="571">
        <f>IFERROR(VLOOKUP(K1327,REAJUSTE!A:T,20,FALSE),"")</f>
        <v>1.012</v>
      </c>
    </row>
    <row r="1328" spans="1:12" ht="30" x14ac:dyDescent="0.25">
      <c r="A1328" s="141">
        <v>200705</v>
      </c>
      <c r="B1328" s="141" t="s">
        <v>1178</v>
      </c>
      <c r="C1328" s="104" t="s">
        <v>8</v>
      </c>
      <c r="D1328" s="575">
        <f t="shared" si="20"/>
        <v>272.07</v>
      </c>
      <c r="H1328" s="105">
        <v>268.85000000000002</v>
      </c>
      <c r="K1328" s="570" t="s">
        <v>5368</v>
      </c>
      <c r="L1328" s="571">
        <f>IFERROR(VLOOKUP(K1328,REAJUSTE!A:T,20,FALSE),"")</f>
        <v>1.012</v>
      </c>
    </row>
    <row r="1329" spans="1:12" ht="30" x14ac:dyDescent="0.25">
      <c r="A1329" s="141">
        <v>200706</v>
      </c>
      <c r="B1329" s="141" t="s">
        <v>1179</v>
      </c>
      <c r="C1329" s="104" t="s">
        <v>8</v>
      </c>
      <c r="D1329" s="575">
        <f t="shared" si="20"/>
        <v>3743.11</v>
      </c>
      <c r="H1329" s="142">
        <v>3698.73</v>
      </c>
      <c r="K1329" s="570" t="s">
        <v>5368</v>
      </c>
      <c r="L1329" s="571">
        <f>IFERROR(VLOOKUP(K1329,REAJUSTE!A:T,20,FALSE),"")</f>
        <v>1.012</v>
      </c>
    </row>
    <row r="1330" spans="1:12" ht="30" x14ac:dyDescent="0.25">
      <c r="A1330" s="141">
        <v>200707</v>
      </c>
      <c r="B1330" s="141" t="s">
        <v>1180</v>
      </c>
      <c r="C1330" s="104" t="s">
        <v>8</v>
      </c>
      <c r="D1330" s="575">
        <f t="shared" si="20"/>
        <v>2031.92</v>
      </c>
      <c r="H1330" s="142">
        <v>2007.83</v>
      </c>
      <c r="K1330" s="570" t="s">
        <v>5368</v>
      </c>
      <c r="L1330" s="571">
        <f>IFERROR(VLOOKUP(K1330,REAJUSTE!A:T,20,FALSE),"")</f>
        <v>1.012</v>
      </c>
    </row>
    <row r="1331" spans="1:12" ht="60" x14ac:dyDescent="0.25">
      <c r="A1331" s="141">
        <v>200708</v>
      </c>
      <c r="B1331" s="141" t="s">
        <v>1181</v>
      </c>
      <c r="C1331" s="104" t="s">
        <v>8</v>
      </c>
      <c r="D1331" s="575">
        <f t="shared" si="20"/>
        <v>1642.16</v>
      </c>
      <c r="H1331" s="142">
        <v>1622.69</v>
      </c>
      <c r="K1331" s="570" t="s">
        <v>5368</v>
      </c>
      <c r="L1331" s="571">
        <f>IFERROR(VLOOKUP(K1331,REAJUSTE!A:T,20,FALSE),"")</f>
        <v>1.012</v>
      </c>
    </row>
    <row r="1332" spans="1:12" ht="30" x14ac:dyDescent="0.25">
      <c r="A1332" s="141">
        <v>200709</v>
      </c>
      <c r="B1332" s="141" t="s">
        <v>1182</v>
      </c>
      <c r="C1332" s="104" t="s">
        <v>8</v>
      </c>
      <c r="D1332" s="575">
        <f t="shared" si="20"/>
        <v>1033.32</v>
      </c>
      <c r="H1332" s="142">
        <v>1021.07</v>
      </c>
      <c r="K1332" s="570" t="s">
        <v>5368</v>
      </c>
      <c r="L1332" s="571">
        <f>IFERROR(VLOOKUP(K1332,REAJUSTE!A:T,20,FALSE),"")</f>
        <v>1.012</v>
      </c>
    </row>
    <row r="1333" spans="1:12" ht="60" x14ac:dyDescent="0.25">
      <c r="A1333" s="141">
        <v>200711</v>
      </c>
      <c r="B1333" s="141" t="s">
        <v>1183</v>
      </c>
      <c r="C1333" s="104" t="s">
        <v>5</v>
      </c>
      <c r="D1333" s="575">
        <f t="shared" si="20"/>
        <v>301.81</v>
      </c>
      <c r="H1333" s="105">
        <v>298.24</v>
      </c>
      <c r="K1333" s="570" t="s">
        <v>5368</v>
      </c>
      <c r="L1333" s="571">
        <f>IFERROR(VLOOKUP(K1333,REAJUSTE!A:T,20,FALSE),"")</f>
        <v>1.012</v>
      </c>
    </row>
    <row r="1334" spans="1:12" x14ac:dyDescent="0.25">
      <c r="A1334" s="141">
        <v>200713</v>
      </c>
      <c r="B1334" s="141" t="s">
        <v>1184</v>
      </c>
      <c r="C1334" s="104" t="s">
        <v>8</v>
      </c>
      <c r="D1334" s="575">
        <f t="shared" si="20"/>
        <v>154.57</v>
      </c>
      <c r="H1334" s="105">
        <v>152.74</v>
      </c>
      <c r="K1334" s="570" t="s">
        <v>5368</v>
      </c>
      <c r="L1334" s="571">
        <f>IFERROR(VLOOKUP(K1334,REAJUSTE!A:T,20,FALSE),"")</f>
        <v>1.012</v>
      </c>
    </row>
    <row r="1335" spans="1:12" ht="30" x14ac:dyDescent="0.25">
      <c r="A1335" s="141">
        <v>200714</v>
      </c>
      <c r="B1335" s="141" t="s">
        <v>1185</v>
      </c>
      <c r="C1335" s="104" t="s">
        <v>5</v>
      </c>
      <c r="D1335" s="575">
        <f t="shared" si="20"/>
        <v>17.63</v>
      </c>
      <c r="H1335" s="105">
        <v>17.43</v>
      </c>
      <c r="K1335" s="570" t="s">
        <v>5368</v>
      </c>
      <c r="L1335" s="571">
        <f>IFERROR(VLOOKUP(K1335,REAJUSTE!A:T,20,FALSE),"")</f>
        <v>1.012</v>
      </c>
    </row>
    <row r="1336" spans="1:12" ht="60" x14ac:dyDescent="0.25">
      <c r="A1336" s="141">
        <v>200715</v>
      </c>
      <c r="B1336" s="141" t="s">
        <v>1186</v>
      </c>
      <c r="C1336" s="104" t="s">
        <v>5</v>
      </c>
      <c r="D1336" s="575">
        <f t="shared" si="20"/>
        <v>188.95</v>
      </c>
      <c r="H1336" s="105">
        <v>186.71</v>
      </c>
      <c r="K1336" s="570" t="s">
        <v>5368</v>
      </c>
      <c r="L1336" s="571">
        <f>IFERROR(VLOOKUP(K1336,REAJUSTE!A:T,20,FALSE),"")</f>
        <v>1.012</v>
      </c>
    </row>
    <row r="1337" spans="1:12" ht="60" x14ac:dyDescent="0.25">
      <c r="A1337" s="141">
        <v>200716</v>
      </c>
      <c r="B1337" s="141" t="s">
        <v>1187</v>
      </c>
      <c r="C1337" s="104" t="s">
        <v>5</v>
      </c>
      <c r="D1337" s="575">
        <f t="shared" si="20"/>
        <v>155.41</v>
      </c>
      <c r="H1337" s="105">
        <v>153.57</v>
      </c>
      <c r="K1337" s="570" t="s">
        <v>5368</v>
      </c>
      <c r="L1337" s="571">
        <f>IFERROR(VLOOKUP(K1337,REAJUSTE!A:T,20,FALSE),"")</f>
        <v>1.012</v>
      </c>
    </row>
    <row r="1338" spans="1:12" ht="30" x14ac:dyDescent="0.25">
      <c r="A1338" s="141">
        <v>200717</v>
      </c>
      <c r="B1338" s="141" t="s">
        <v>1188</v>
      </c>
      <c r="C1338" s="104" t="s">
        <v>7</v>
      </c>
      <c r="D1338" s="575">
        <f t="shared" si="20"/>
        <v>5.72</v>
      </c>
      <c r="H1338" s="105">
        <v>5.66</v>
      </c>
      <c r="K1338" s="570" t="s">
        <v>5368</v>
      </c>
      <c r="L1338" s="571">
        <f>IFERROR(VLOOKUP(K1338,REAJUSTE!A:T,20,FALSE),"")</f>
        <v>1.012</v>
      </c>
    </row>
    <row r="1339" spans="1:12" ht="75" x14ac:dyDescent="0.25">
      <c r="A1339" s="141">
        <v>200720</v>
      </c>
      <c r="B1339" s="141" t="s">
        <v>1189</v>
      </c>
      <c r="C1339" s="104" t="s">
        <v>5</v>
      </c>
      <c r="D1339" s="575">
        <f t="shared" si="20"/>
        <v>56.38</v>
      </c>
      <c r="H1339" s="105">
        <v>55.72</v>
      </c>
      <c r="K1339" s="570" t="s">
        <v>5368</v>
      </c>
      <c r="L1339" s="571">
        <f>IFERROR(VLOOKUP(K1339,REAJUSTE!A:T,20,FALSE),"")</f>
        <v>1.012</v>
      </c>
    </row>
    <row r="1340" spans="1:12" ht="30" x14ac:dyDescent="0.25">
      <c r="A1340" s="141">
        <v>200721</v>
      </c>
      <c r="B1340" s="141" t="s">
        <v>1190</v>
      </c>
      <c r="C1340" s="104" t="s">
        <v>5</v>
      </c>
      <c r="D1340" s="575">
        <f t="shared" si="20"/>
        <v>21.13</v>
      </c>
      <c r="H1340" s="105">
        <v>20.88</v>
      </c>
      <c r="K1340" s="570" t="s">
        <v>5368</v>
      </c>
      <c r="L1340" s="571">
        <f>IFERROR(VLOOKUP(K1340,REAJUSTE!A:T,20,FALSE),"")</f>
        <v>1.012</v>
      </c>
    </row>
    <row r="1341" spans="1:12" ht="45" x14ac:dyDescent="0.25">
      <c r="A1341" s="141">
        <v>200725</v>
      </c>
      <c r="B1341" s="141" t="s">
        <v>1191</v>
      </c>
      <c r="C1341" s="104" t="s">
        <v>7</v>
      </c>
      <c r="D1341" s="575">
        <f t="shared" si="20"/>
        <v>11.69</v>
      </c>
      <c r="H1341" s="105">
        <v>11.56</v>
      </c>
      <c r="K1341" s="570" t="s">
        <v>5368</v>
      </c>
      <c r="L1341" s="571">
        <f>IFERROR(VLOOKUP(K1341,REAJUSTE!A:T,20,FALSE),"")</f>
        <v>1.012</v>
      </c>
    </row>
    <row r="1342" spans="1:12" ht="30" x14ac:dyDescent="0.25">
      <c r="A1342" s="141">
        <v>200726</v>
      </c>
      <c r="B1342" s="141" t="s">
        <v>1192</v>
      </c>
      <c r="C1342" s="104" t="s">
        <v>5</v>
      </c>
      <c r="D1342" s="575">
        <f t="shared" si="20"/>
        <v>173.18</v>
      </c>
      <c r="H1342" s="105">
        <v>171.13</v>
      </c>
      <c r="K1342" s="570" t="s">
        <v>5368</v>
      </c>
      <c r="L1342" s="571">
        <f>IFERROR(VLOOKUP(K1342,REAJUSTE!A:T,20,FALSE),"")</f>
        <v>1.012</v>
      </c>
    </row>
    <row r="1343" spans="1:12" ht="60" x14ac:dyDescent="0.25">
      <c r="A1343" s="141">
        <v>200728</v>
      </c>
      <c r="B1343" s="141" t="s">
        <v>1193</v>
      </c>
      <c r="C1343" s="104" t="s">
        <v>5</v>
      </c>
      <c r="D1343" s="575">
        <f t="shared" si="20"/>
        <v>227.11</v>
      </c>
      <c r="H1343" s="105">
        <v>224.42</v>
      </c>
      <c r="K1343" s="570" t="s">
        <v>5368</v>
      </c>
      <c r="L1343" s="571">
        <f>IFERROR(VLOOKUP(K1343,REAJUSTE!A:T,20,FALSE),"")</f>
        <v>1.012</v>
      </c>
    </row>
    <row r="1344" spans="1:12" ht="60" x14ac:dyDescent="0.25">
      <c r="A1344" s="141">
        <v>200738</v>
      </c>
      <c r="B1344" s="141" t="s">
        <v>1194</v>
      </c>
      <c r="C1344" s="104" t="s">
        <v>20</v>
      </c>
      <c r="D1344" s="575">
        <f t="shared" si="20"/>
        <v>34.56</v>
      </c>
      <c r="H1344" s="105">
        <v>34.159999999999997</v>
      </c>
      <c r="K1344" s="570" t="s">
        <v>5368</v>
      </c>
      <c r="L1344" s="571">
        <f>IFERROR(VLOOKUP(K1344,REAJUSTE!A:T,20,FALSE),"")</f>
        <v>1.012</v>
      </c>
    </row>
    <row r="1345" spans="1:12" x14ac:dyDescent="0.25">
      <c r="A1345" s="140">
        <v>21</v>
      </c>
      <c r="B1345" s="140" t="s">
        <v>1195</v>
      </c>
      <c r="C1345" s="104"/>
      <c r="D1345" s="575">
        <f t="shared" si="20"/>
        <v>0</v>
      </c>
      <c r="H1345" s="105"/>
      <c r="K1345" s="570" t="s">
        <v>5368</v>
      </c>
      <c r="L1345" s="571">
        <f>IFERROR(VLOOKUP(K1345,REAJUSTE!A:T,20,FALSE),"")</f>
        <v>1.012</v>
      </c>
    </row>
    <row r="1346" spans="1:12" x14ac:dyDescent="0.25">
      <c r="A1346" s="140">
        <v>2101</v>
      </c>
      <c r="B1346" s="140" t="s">
        <v>1196</v>
      </c>
      <c r="C1346" s="104"/>
      <c r="D1346" s="575">
        <f t="shared" si="20"/>
        <v>0</v>
      </c>
      <c r="H1346" s="105"/>
      <c r="K1346" s="570" t="s">
        <v>5368</v>
      </c>
      <c r="L1346" s="571">
        <f>IFERROR(VLOOKUP(K1346,REAJUSTE!A:T,20,FALSE),"")</f>
        <v>1.012</v>
      </c>
    </row>
    <row r="1347" spans="1:12" x14ac:dyDescent="0.25">
      <c r="A1347" s="141">
        <v>210105</v>
      </c>
      <c r="B1347" s="141" t="s">
        <v>1197</v>
      </c>
      <c r="C1347" s="104" t="s">
        <v>5</v>
      </c>
      <c r="D1347" s="575">
        <f t="shared" si="20"/>
        <v>142.59</v>
      </c>
      <c r="H1347" s="105">
        <v>140.9</v>
      </c>
      <c r="K1347" s="570" t="s">
        <v>5368</v>
      </c>
      <c r="L1347" s="571">
        <f>IFERROR(VLOOKUP(K1347,REAJUSTE!A:T,20,FALSE),"")</f>
        <v>1.012</v>
      </c>
    </row>
    <row r="1348" spans="1:12" ht="45" x14ac:dyDescent="0.25">
      <c r="A1348" s="141">
        <v>210109</v>
      </c>
      <c r="B1348" s="141" t="s">
        <v>1198</v>
      </c>
      <c r="C1348" s="104" t="s">
        <v>8</v>
      </c>
      <c r="D1348" s="575">
        <f t="shared" si="20"/>
        <v>649.98</v>
      </c>
      <c r="H1348" s="105">
        <v>642.28</v>
      </c>
      <c r="K1348" s="570" t="s">
        <v>5368</v>
      </c>
      <c r="L1348" s="571">
        <f>IFERROR(VLOOKUP(K1348,REAJUSTE!A:T,20,FALSE),"")</f>
        <v>1.012</v>
      </c>
    </row>
    <row r="1349" spans="1:12" ht="75" x14ac:dyDescent="0.25">
      <c r="A1349" s="141">
        <v>210114</v>
      </c>
      <c r="B1349" s="141" t="s">
        <v>1284</v>
      </c>
      <c r="C1349" s="104" t="s">
        <v>8</v>
      </c>
      <c r="D1349" s="575">
        <f t="shared" si="20"/>
        <v>6709.45</v>
      </c>
      <c r="H1349" s="142">
        <v>6629.9</v>
      </c>
      <c r="K1349" s="570" t="s">
        <v>5368</v>
      </c>
      <c r="L1349" s="571">
        <f>IFERROR(VLOOKUP(K1349,REAJUSTE!A:T,20,FALSE),"")</f>
        <v>1.012</v>
      </c>
    </row>
    <row r="1350" spans="1:12" x14ac:dyDescent="0.25">
      <c r="A1350" s="140">
        <v>2102</v>
      </c>
      <c r="B1350" s="140" t="s">
        <v>1199</v>
      </c>
      <c r="C1350" s="104"/>
      <c r="D1350" s="575">
        <f t="shared" si="20"/>
        <v>0</v>
      </c>
      <c r="H1350" s="105"/>
      <c r="K1350" s="570" t="s">
        <v>5368</v>
      </c>
      <c r="L1350" s="571">
        <f>IFERROR(VLOOKUP(K1350,REAJUSTE!A:T,20,FALSE),"")</f>
        <v>1.012</v>
      </c>
    </row>
    <row r="1351" spans="1:12" x14ac:dyDescent="0.25">
      <c r="A1351" s="141">
        <v>210210</v>
      </c>
      <c r="B1351" s="141" t="s">
        <v>1200</v>
      </c>
      <c r="C1351" s="104" t="s">
        <v>5</v>
      </c>
      <c r="D1351" s="575">
        <f t="shared" si="20"/>
        <v>440.34</v>
      </c>
      <c r="H1351" s="105">
        <v>435.12</v>
      </c>
      <c r="K1351" s="570" t="s">
        <v>5368</v>
      </c>
      <c r="L1351" s="571">
        <f>IFERROR(VLOOKUP(K1351,REAJUSTE!A:T,20,FALSE),"")</f>
        <v>1.012</v>
      </c>
    </row>
    <row r="1352" spans="1:12" x14ac:dyDescent="0.25">
      <c r="A1352" s="140">
        <v>2103</v>
      </c>
      <c r="B1352" s="140" t="s">
        <v>1201</v>
      </c>
      <c r="C1352" s="104"/>
      <c r="D1352" s="575">
        <f t="shared" si="20"/>
        <v>0</v>
      </c>
      <c r="H1352" s="105"/>
      <c r="K1352" s="570" t="s">
        <v>5368</v>
      </c>
      <c r="L1352" s="571">
        <f>IFERROR(VLOOKUP(K1352,REAJUSTE!A:T,20,FALSE),"")</f>
        <v>1.012</v>
      </c>
    </row>
    <row r="1353" spans="1:12" ht="30" x14ac:dyDescent="0.25">
      <c r="A1353" s="141">
        <v>210301</v>
      </c>
      <c r="B1353" s="141" t="s">
        <v>1202</v>
      </c>
      <c r="C1353" s="104" t="s">
        <v>7</v>
      </c>
      <c r="D1353" s="575">
        <f t="shared" si="20"/>
        <v>370.74</v>
      </c>
      <c r="H1353" s="105">
        <v>366.35</v>
      </c>
      <c r="K1353" s="570" t="s">
        <v>5368</v>
      </c>
      <c r="L1353" s="571">
        <f>IFERROR(VLOOKUP(K1353,REAJUSTE!A:T,20,FALSE),"")</f>
        <v>1.012</v>
      </c>
    </row>
    <row r="1354" spans="1:12" ht="45" x14ac:dyDescent="0.25">
      <c r="A1354" s="141">
        <v>210302</v>
      </c>
      <c r="B1354" s="141" t="s">
        <v>1285</v>
      </c>
      <c r="C1354" s="104" t="s">
        <v>7</v>
      </c>
      <c r="D1354" s="575">
        <f t="shared" si="20"/>
        <v>277.33999999999997</v>
      </c>
      <c r="H1354" s="105">
        <v>274.06</v>
      </c>
      <c r="K1354" s="570" t="s">
        <v>5368</v>
      </c>
      <c r="L1354" s="571">
        <f>IFERROR(VLOOKUP(K1354,REAJUSTE!A:T,20,FALSE),"")</f>
        <v>1.012</v>
      </c>
    </row>
    <row r="1355" spans="1:12" ht="45" x14ac:dyDescent="0.25">
      <c r="A1355" s="141">
        <v>210304</v>
      </c>
      <c r="B1355" s="141" t="s">
        <v>1203</v>
      </c>
      <c r="C1355" s="104" t="s">
        <v>7</v>
      </c>
      <c r="D1355" s="575">
        <f t="shared" si="20"/>
        <v>222.54</v>
      </c>
      <c r="H1355" s="105">
        <v>219.91</v>
      </c>
      <c r="K1355" s="570" t="s">
        <v>5368</v>
      </c>
      <c r="L1355" s="571">
        <f>IFERROR(VLOOKUP(K1355,REAJUSTE!A:T,20,FALSE),"")</f>
        <v>1.012</v>
      </c>
    </row>
    <row r="1356" spans="1:12" ht="45" x14ac:dyDescent="0.25">
      <c r="A1356" s="141">
        <v>210316</v>
      </c>
      <c r="B1356" s="141" t="s">
        <v>1204</v>
      </c>
      <c r="C1356" s="104" t="s">
        <v>8</v>
      </c>
      <c r="D1356" s="575">
        <f t="shared" si="20"/>
        <v>736.71</v>
      </c>
      <c r="H1356" s="105">
        <v>727.98</v>
      </c>
      <c r="K1356" s="570" t="s">
        <v>5368</v>
      </c>
      <c r="L1356" s="571">
        <f>IFERROR(VLOOKUP(K1356,REAJUSTE!A:T,20,FALSE),"")</f>
        <v>1.012</v>
      </c>
    </row>
    <row r="1357" spans="1:12" ht="30" x14ac:dyDescent="0.25">
      <c r="A1357" s="141">
        <v>210321</v>
      </c>
      <c r="B1357" s="141" t="s">
        <v>1205</v>
      </c>
      <c r="C1357" s="104" t="s">
        <v>8</v>
      </c>
      <c r="D1357" s="575">
        <f t="shared" si="20"/>
        <v>187.64</v>
      </c>
      <c r="H1357" s="105">
        <v>185.42</v>
      </c>
      <c r="K1357" s="570" t="s">
        <v>5368</v>
      </c>
      <c r="L1357" s="571">
        <f>IFERROR(VLOOKUP(K1357,REAJUSTE!A:T,20,FALSE),"")</f>
        <v>1.012</v>
      </c>
    </row>
    <row r="1358" spans="1:12" ht="30" x14ac:dyDescent="0.25">
      <c r="A1358" s="141">
        <v>210322</v>
      </c>
      <c r="B1358" s="141" t="s">
        <v>1206</v>
      </c>
      <c r="C1358" s="104" t="s">
        <v>7</v>
      </c>
      <c r="D1358" s="575">
        <f t="shared" si="20"/>
        <v>148.87</v>
      </c>
      <c r="H1358" s="105">
        <v>147.11000000000001</v>
      </c>
      <c r="K1358" s="570" t="s">
        <v>5368</v>
      </c>
      <c r="L1358" s="571">
        <f>IFERROR(VLOOKUP(K1358,REAJUSTE!A:T,20,FALSE),"")</f>
        <v>1.012</v>
      </c>
    </row>
    <row r="1359" spans="1:12" x14ac:dyDescent="0.25">
      <c r="A1359" s="140">
        <v>22</v>
      </c>
      <c r="B1359" s="140" t="s">
        <v>1207</v>
      </c>
      <c r="C1359" s="104"/>
      <c r="D1359" s="575">
        <f t="shared" si="20"/>
        <v>0</v>
      </c>
      <c r="H1359" s="105"/>
      <c r="K1359" s="570" t="s">
        <v>5368</v>
      </c>
      <c r="L1359" s="571">
        <f>IFERROR(VLOOKUP(K1359,REAJUSTE!A:T,20,FALSE),"")</f>
        <v>1.012</v>
      </c>
    </row>
    <row r="1360" spans="1:12" ht="45" x14ac:dyDescent="0.25">
      <c r="A1360" s="140">
        <v>2208</v>
      </c>
      <c r="B1360" s="140" t="s">
        <v>1208</v>
      </c>
      <c r="C1360" s="104"/>
      <c r="D1360" s="575">
        <f t="shared" ref="D1360:D1387" si="21">TRUNC(H1360*L1360,2)</f>
        <v>0</v>
      </c>
      <c r="H1360" s="105"/>
      <c r="K1360" s="570" t="s">
        <v>5368</v>
      </c>
      <c r="L1360" s="571">
        <f>IFERROR(VLOOKUP(K1360,REAJUSTE!A:T,20,FALSE),"")</f>
        <v>1.012</v>
      </c>
    </row>
    <row r="1361" spans="1:12" ht="75" x14ac:dyDescent="0.25">
      <c r="A1361" s="141">
        <v>220803</v>
      </c>
      <c r="B1361" s="141" t="s">
        <v>5579</v>
      </c>
      <c r="C1361" s="104" t="s">
        <v>571</v>
      </c>
      <c r="D1361" s="575">
        <f t="shared" si="21"/>
        <v>4159.96</v>
      </c>
      <c r="H1361" s="142">
        <v>4110.6400000000003</v>
      </c>
      <c r="K1361" s="570" t="s">
        <v>5368</v>
      </c>
      <c r="L1361" s="571">
        <f>IFERROR(VLOOKUP(K1361,REAJUSTE!A:T,20,FALSE),"")</f>
        <v>1.012</v>
      </c>
    </row>
    <row r="1362" spans="1:12" x14ac:dyDescent="0.25">
      <c r="A1362" s="140">
        <v>31</v>
      </c>
      <c r="B1362" s="140" t="s">
        <v>1209</v>
      </c>
      <c r="C1362" s="104"/>
      <c r="D1362" s="575">
        <f t="shared" si="21"/>
        <v>0</v>
      </c>
      <c r="H1362" s="105"/>
      <c r="K1362" s="570" t="s">
        <v>5368</v>
      </c>
      <c r="L1362" s="571">
        <f>IFERROR(VLOOKUP(K1362,REAJUSTE!A:T,20,FALSE),"")</f>
        <v>1.012</v>
      </c>
    </row>
    <row r="1363" spans="1:12" ht="30" x14ac:dyDescent="0.25">
      <c r="A1363" s="140">
        <v>3108</v>
      </c>
      <c r="B1363" s="140" t="s">
        <v>1211</v>
      </c>
      <c r="C1363" s="104"/>
      <c r="D1363" s="575">
        <f t="shared" si="21"/>
        <v>0</v>
      </c>
      <c r="H1363" s="105"/>
      <c r="K1363" s="570" t="s">
        <v>5368</v>
      </c>
      <c r="L1363" s="571">
        <f>IFERROR(VLOOKUP(K1363,REAJUSTE!A:T,20,FALSE),"")</f>
        <v>1.012</v>
      </c>
    </row>
    <row r="1364" spans="1:12" x14ac:dyDescent="0.25">
      <c r="A1364" s="141">
        <v>310801</v>
      </c>
      <c r="B1364" s="141" t="s">
        <v>1212</v>
      </c>
      <c r="C1364" s="104" t="s">
        <v>8</v>
      </c>
      <c r="D1364" s="575">
        <f t="shared" si="21"/>
        <v>15.09</v>
      </c>
      <c r="H1364" s="105">
        <v>14.92</v>
      </c>
      <c r="K1364" s="570" t="s">
        <v>5368</v>
      </c>
      <c r="L1364" s="571">
        <f>IFERROR(VLOOKUP(K1364,REAJUSTE!A:T,20,FALSE),"")</f>
        <v>1.012</v>
      </c>
    </row>
    <row r="1365" spans="1:12" x14ac:dyDescent="0.25">
      <c r="A1365" s="141">
        <v>310802</v>
      </c>
      <c r="B1365" s="141" t="s">
        <v>1213</v>
      </c>
      <c r="C1365" s="104" t="s">
        <v>8</v>
      </c>
      <c r="D1365" s="575">
        <f t="shared" si="21"/>
        <v>144.58000000000001</v>
      </c>
      <c r="H1365" s="105">
        <v>142.87</v>
      </c>
      <c r="K1365" s="570" t="s">
        <v>5368</v>
      </c>
      <c r="L1365" s="571">
        <f>IFERROR(VLOOKUP(K1365,REAJUSTE!A:T,20,FALSE),"")</f>
        <v>1.012</v>
      </c>
    </row>
    <row r="1366" spans="1:12" x14ac:dyDescent="0.25">
      <c r="A1366" s="141">
        <v>310803</v>
      </c>
      <c r="B1366" s="141" t="s">
        <v>1214</v>
      </c>
      <c r="C1366" s="104" t="s">
        <v>8</v>
      </c>
      <c r="D1366" s="575">
        <f t="shared" si="21"/>
        <v>27.36</v>
      </c>
      <c r="H1366" s="105">
        <v>27.04</v>
      </c>
      <c r="K1366" s="570" t="s">
        <v>5368</v>
      </c>
      <c r="L1366" s="571">
        <f>IFERROR(VLOOKUP(K1366,REAJUSTE!A:T,20,FALSE),"")</f>
        <v>1.012</v>
      </c>
    </row>
    <row r="1367" spans="1:12" x14ac:dyDescent="0.25">
      <c r="A1367" s="141">
        <v>310804</v>
      </c>
      <c r="B1367" s="141" t="s">
        <v>1215</v>
      </c>
      <c r="C1367" s="104" t="s">
        <v>8</v>
      </c>
      <c r="D1367" s="575">
        <f t="shared" si="21"/>
        <v>68.27</v>
      </c>
      <c r="H1367" s="105">
        <v>67.47</v>
      </c>
      <c r="K1367" s="570" t="s">
        <v>5368</v>
      </c>
      <c r="L1367" s="571">
        <f>IFERROR(VLOOKUP(K1367,REAJUSTE!A:T,20,FALSE),"")</f>
        <v>1.012</v>
      </c>
    </row>
    <row r="1368" spans="1:12" x14ac:dyDescent="0.25">
      <c r="A1368" s="141">
        <v>310805</v>
      </c>
      <c r="B1368" s="141" t="s">
        <v>1216</v>
      </c>
      <c r="C1368" s="104" t="s">
        <v>8</v>
      </c>
      <c r="D1368" s="575">
        <f t="shared" si="21"/>
        <v>5.32</v>
      </c>
      <c r="H1368" s="105">
        <v>5.26</v>
      </c>
      <c r="K1368" s="570" t="s">
        <v>5368</v>
      </c>
      <c r="L1368" s="571">
        <f>IFERROR(VLOOKUP(K1368,REAJUSTE!A:T,20,FALSE),"")</f>
        <v>1.012</v>
      </c>
    </row>
    <row r="1369" spans="1:12" x14ac:dyDescent="0.25">
      <c r="A1369" s="141">
        <v>310806</v>
      </c>
      <c r="B1369" s="141" t="s">
        <v>1217</v>
      </c>
      <c r="C1369" s="104" t="s">
        <v>8</v>
      </c>
      <c r="D1369" s="575">
        <f t="shared" si="21"/>
        <v>12.66</v>
      </c>
      <c r="H1369" s="105">
        <v>12.51</v>
      </c>
      <c r="K1369" s="570" t="s">
        <v>5368</v>
      </c>
      <c r="L1369" s="571">
        <f>IFERROR(VLOOKUP(K1369,REAJUSTE!A:T,20,FALSE),"")</f>
        <v>1.012</v>
      </c>
    </row>
    <row r="1370" spans="1:12" x14ac:dyDescent="0.25">
      <c r="A1370" s="141">
        <v>310807</v>
      </c>
      <c r="B1370" s="141" t="s">
        <v>1218</v>
      </c>
      <c r="C1370" s="104" t="s">
        <v>8</v>
      </c>
      <c r="D1370" s="575">
        <f t="shared" si="21"/>
        <v>26.79</v>
      </c>
      <c r="H1370" s="105">
        <v>26.48</v>
      </c>
      <c r="K1370" s="570" t="s">
        <v>5368</v>
      </c>
      <c r="L1370" s="571">
        <f>IFERROR(VLOOKUP(K1370,REAJUSTE!A:T,20,FALSE),"")</f>
        <v>1.012</v>
      </c>
    </row>
    <row r="1371" spans="1:12" x14ac:dyDescent="0.25">
      <c r="A1371" s="141">
        <v>310808</v>
      </c>
      <c r="B1371" s="141" t="s">
        <v>1219</v>
      </c>
      <c r="C1371" s="104" t="s">
        <v>8</v>
      </c>
      <c r="D1371" s="575">
        <f t="shared" si="21"/>
        <v>2</v>
      </c>
      <c r="H1371" s="105">
        <v>1.98</v>
      </c>
      <c r="K1371" s="570" t="s">
        <v>5368</v>
      </c>
      <c r="L1371" s="571">
        <f>IFERROR(VLOOKUP(K1371,REAJUSTE!A:T,20,FALSE),"")</f>
        <v>1.012</v>
      </c>
    </row>
    <row r="1372" spans="1:12" x14ac:dyDescent="0.25">
      <c r="A1372" s="141">
        <v>310809</v>
      </c>
      <c r="B1372" s="141" t="s">
        <v>1220</v>
      </c>
      <c r="C1372" s="104" t="s">
        <v>8</v>
      </c>
      <c r="D1372" s="575">
        <f t="shared" si="21"/>
        <v>139.24</v>
      </c>
      <c r="H1372" s="105">
        <v>137.59</v>
      </c>
      <c r="K1372" s="570" t="s">
        <v>5368</v>
      </c>
      <c r="L1372" s="571">
        <f>IFERROR(VLOOKUP(K1372,REAJUSTE!A:T,20,FALSE),"")</f>
        <v>1.012</v>
      </c>
    </row>
    <row r="1373" spans="1:12" x14ac:dyDescent="0.25">
      <c r="A1373" s="140">
        <v>3109</v>
      </c>
      <c r="B1373" s="140" t="s">
        <v>1221</v>
      </c>
      <c r="C1373" s="104"/>
      <c r="D1373" s="575">
        <f t="shared" si="21"/>
        <v>0</v>
      </c>
      <c r="H1373" s="105"/>
      <c r="K1373" s="570" t="s">
        <v>5368</v>
      </c>
      <c r="L1373" s="571">
        <f>IFERROR(VLOOKUP(K1373,REAJUSTE!A:T,20,FALSE),"")</f>
        <v>1.012</v>
      </c>
    </row>
    <row r="1374" spans="1:12" x14ac:dyDescent="0.25">
      <c r="A1374" s="141">
        <v>310901</v>
      </c>
      <c r="B1374" s="141" t="s">
        <v>1222</v>
      </c>
      <c r="C1374" s="104" t="s">
        <v>8</v>
      </c>
      <c r="D1374" s="575">
        <f t="shared" si="21"/>
        <v>93.89</v>
      </c>
      <c r="H1374" s="105">
        <v>92.78</v>
      </c>
      <c r="K1374" s="570" t="s">
        <v>5368</v>
      </c>
      <c r="L1374" s="571">
        <f>IFERROR(VLOOKUP(K1374,REAJUSTE!A:T,20,FALSE),"")</f>
        <v>1.012</v>
      </c>
    </row>
    <row r="1375" spans="1:12" x14ac:dyDescent="0.25">
      <c r="A1375" s="141">
        <v>310902</v>
      </c>
      <c r="B1375" s="141" t="s">
        <v>1223</v>
      </c>
      <c r="C1375" s="104" t="s">
        <v>8</v>
      </c>
      <c r="D1375" s="575">
        <f t="shared" si="21"/>
        <v>44.82</v>
      </c>
      <c r="H1375" s="105">
        <v>44.29</v>
      </c>
      <c r="K1375" s="570" t="s">
        <v>5368</v>
      </c>
      <c r="L1375" s="571">
        <f>IFERROR(VLOOKUP(K1375,REAJUSTE!A:T,20,FALSE),"")</f>
        <v>1.012</v>
      </c>
    </row>
    <row r="1376" spans="1:12" x14ac:dyDescent="0.25">
      <c r="A1376" s="141">
        <v>310903</v>
      </c>
      <c r="B1376" s="141" t="s">
        <v>1224</v>
      </c>
      <c r="C1376" s="104" t="s">
        <v>8</v>
      </c>
      <c r="D1376" s="575">
        <f t="shared" si="21"/>
        <v>49.38</v>
      </c>
      <c r="H1376" s="105">
        <v>48.8</v>
      </c>
      <c r="K1376" s="570" t="s">
        <v>5368</v>
      </c>
      <c r="L1376" s="571">
        <f>IFERROR(VLOOKUP(K1376,REAJUSTE!A:T,20,FALSE),"")</f>
        <v>1.012</v>
      </c>
    </row>
    <row r="1377" spans="1:12" x14ac:dyDescent="0.25">
      <c r="A1377" s="141">
        <v>310904</v>
      </c>
      <c r="B1377" s="141" t="s">
        <v>1225</v>
      </c>
      <c r="C1377" s="104" t="s">
        <v>8</v>
      </c>
      <c r="D1377" s="575">
        <f t="shared" si="21"/>
        <v>91.13</v>
      </c>
      <c r="H1377" s="105">
        <v>90.05</v>
      </c>
      <c r="K1377" s="570" t="s">
        <v>5368</v>
      </c>
      <c r="L1377" s="571">
        <f>IFERROR(VLOOKUP(K1377,REAJUSTE!A:T,20,FALSE),"")</f>
        <v>1.012</v>
      </c>
    </row>
    <row r="1378" spans="1:12" x14ac:dyDescent="0.25">
      <c r="A1378" s="141">
        <v>310905</v>
      </c>
      <c r="B1378" s="141" t="s">
        <v>1226</v>
      </c>
      <c r="C1378" s="104" t="s">
        <v>8</v>
      </c>
      <c r="D1378" s="575">
        <f t="shared" si="21"/>
        <v>40</v>
      </c>
      <c r="H1378" s="105">
        <v>39.53</v>
      </c>
      <c r="K1378" s="570" t="s">
        <v>5368</v>
      </c>
      <c r="L1378" s="571">
        <f>IFERROR(VLOOKUP(K1378,REAJUSTE!A:T,20,FALSE),"")</f>
        <v>1.012</v>
      </c>
    </row>
    <row r="1379" spans="1:12" x14ac:dyDescent="0.25">
      <c r="A1379" s="141">
        <v>310906</v>
      </c>
      <c r="B1379" s="141" t="s">
        <v>1227</v>
      </c>
      <c r="C1379" s="104" t="s">
        <v>8</v>
      </c>
      <c r="D1379" s="575">
        <f t="shared" si="21"/>
        <v>43.24</v>
      </c>
      <c r="H1379" s="105">
        <v>42.73</v>
      </c>
      <c r="K1379" s="570" t="s">
        <v>5368</v>
      </c>
      <c r="L1379" s="571">
        <f>IFERROR(VLOOKUP(K1379,REAJUSTE!A:T,20,FALSE),"")</f>
        <v>1.012</v>
      </c>
    </row>
    <row r="1380" spans="1:12" x14ac:dyDescent="0.25">
      <c r="A1380" s="141">
        <v>310907</v>
      </c>
      <c r="B1380" s="141" t="s">
        <v>1228</v>
      </c>
      <c r="C1380" s="104" t="s">
        <v>8</v>
      </c>
      <c r="D1380" s="575">
        <f t="shared" si="21"/>
        <v>54.82</v>
      </c>
      <c r="H1380" s="105">
        <v>54.17</v>
      </c>
      <c r="K1380" s="570" t="s">
        <v>5368</v>
      </c>
      <c r="L1380" s="571">
        <f>IFERROR(VLOOKUP(K1380,REAJUSTE!A:T,20,FALSE),"")</f>
        <v>1.012</v>
      </c>
    </row>
    <row r="1381" spans="1:12" x14ac:dyDescent="0.25">
      <c r="A1381" s="141">
        <v>310908</v>
      </c>
      <c r="B1381" s="141" t="s">
        <v>1229</v>
      </c>
      <c r="C1381" s="104" t="s">
        <v>8</v>
      </c>
      <c r="D1381" s="575">
        <f t="shared" si="21"/>
        <v>169.01</v>
      </c>
      <c r="H1381" s="105">
        <v>167.01</v>
      </c>
      <c r="K1381" s="570" t="s">
        <v>5368</v>
      </c>
      <c r="L1381" s="571">
        <f>IFERROR(VLOOKUP(K1381,REAJUSTE!A:T,20,FALSE),"")</f>
        <v>1.012</v>
      </c>
    </row>
    <row r="1382" spans="1:12" x14ac:dyDescent="0.25">
      <c r="A1382" s="141">
        <v>310909</v>
      </c>
      <c r="B1382" s="141" t="s">
        <v>1230</v>
      </c>
      <c r="C1382" s="104" t="s">
        <v>8</v>
      </c>
      <c r="D1382" s="575">
        <f t="shared" si="21"/>
        <v>77.8</v>
      </c>
      <c r="H1382" s="105">
        <v>76.88</v>
      </c>
      <c r="K1382" s="570" t="s">
        <v>5368</v>
      </c>
      <c r="L1382" s="571">
        <f>IFERROR(VLOOKUP(K1382,REAJUSTE!A:T,20,FALSE),"")</f>
        <v>1.012</v>
      </c>
    </row>
    <row r="1383" spans="1:12" x14ac:dyDescent="0.25">
      <c r="A1383" s="141">
        <v>310910</v>
      </c>
      <c r="B1383" s="141" t="s">
        <v>1231</v>
      </c>
      <c r="C1383" s="104" t="s">
        <v>8</v>
      </c>
      <c r="D1383" s="575">
        <f t="shared" si="21"/>
        <v>46.09</v>
      </c>
      <c r="H1383" s="105">
        <v>45.55</v>
      </c>
      <c r="K1383" s="570" t="s">
        <v>5368</v>
      </c>
      <c r="L1383" s="571">
        <f>IFERROR(VLOOKUP(K1383,REAJUSTE!A:T,20,FALSE),"")</f>
        <v>1.012</v>
      </c>
    </row>
    <row r="1384" spans="1:12" x14ac:dyDescent="0.25">
      <c r="A1384" s="141">
        <v>310911</v>
      </c>
      <c r="B1384" s="141" t="s">
        <v>1232</v>
      </c>
      <c r="C1384" s="104" t="s">
        <v>8</v>
      </c>
      <c r="D1384" s="575">
        <f t="shared" si="21"/>
        <v>67.599999999999994</v>
      </c>
      <c r="H1384" s="105">
        <v>66.8</v>
      </c>
      <c r="K1384" s="570" t="s">
        <v>5368</v>
      </c>
      <c r="L1384" s="571">
        <f>IFERROR(VLOOKUP(K1384,REAJUSTE!A:T,20,FALSE),"")</f>
        <v>1.012</v>
      </c>
    </row>
    <row r="1385" spans="1:12" x14ac:dyDescent="0.25">
      <c r="A1385" s="141">
        <v>310912</v>
      </c>
      <c r="B1385" s="141" t="s">
        <v>1233</v>
      </c>
      <c r="C1385" s="104" t="s">
        <v>8</v>
      </c>
      <c r="D1385" s="575">
        <f t="shared" si="21"/>
        <v>633.76</v>
      </c>
      <c r="H1385" s="105">
        <v>626.25</v>
      </c>
      <c r="K1385" s="570" t="s">
        <v>5368</v>
      </c>
      <c r="L1385" s="571">
        <f>IFERROR(VLOOKUP(K1385,REAJUSTE!A:T,20,FALSE),"")</f>
        <v>1.012</v>
      </c>
    </row>
    <row r="1386" spans="1:12" x14ac:dyDescent="0.25">
      <c r="A1386" s="141">
        <v>310913</v>
      </c>
      <c r="B1386" s="141" t="s">
        <v>1234</v>
      </c>
      <c r="C1386" s="104" t="s">
        <v>8</v>
      </c>
      <c r="D1386" s="575">
        <f t="shared" si="21"/>
        <v>789.58</v>
      </c>
      <c r="H1386" s="105">
        <v>780.22</v>
      </c>
      <c r="K1386" s="570" t="s">
        <v>5368</v>
      </c>
      <c r="L1386" s="571">
        <f>IFERROR(VLOOKUP(K1386,REAJUSTE!A:T,20,FALSE),"")</f>
        <v>1.012</v>
      </c>
    </row>
    <row r="1387" spans="1:12" x14ac:dyDescent="0.25">
      <c r="A1387" s="141">
        <v>310914</v>
      </c>
      <c r="B1387" s="141" t="s">
        <v>1235</v>
      </c>
      <c r="C1387" s="104" t="s">
        <v>8</v>
      </c>
      <c r="D1387" s="575">
        <f t="shared" si="21"/>
        <v>270.05</v>
      </c>
      <c r="H1387" s="105">
        <v>266.85000000000002</v>
      </c>
      <c r="K1387" s="570" t="s">
        <v>5368</v>
      </c>
      <c r="L1387" s="571">
        <f>IFERROR(VLOOKUP(K1387,REAJUSTE!A:T,20,FALSE),"")</f>
        <v>1.012</v>
      </c>
    </row>
    <row r="1388" spans="1:12" x14ac:dyDescent="0.25">
      <c r="A1388" s="108" t="s">
        <v>0</v>
      </c>
      <c r="B1388" s="108" t="s">
        <v>1</v>
      </c>
      <c r="C1388" s="109" t="s">
        <v>2</v>
      </c>
      <c r="D1388" s="109" t="s">
        <v>257</v>
      </c>
      <c r="H1388" s="109" t="s">
        <v>257</v>
      </c>
      <c r="K1388" s="570" t="s">
        <v>5368</v>
      </c>
      <c r="L1388" s="571">
        <f>IFERROR(VLOOKUP(K1388,REAJUSTE!A:T,20,FALSE),"")</f>
        <v>1.012</v>
      </c>
    </row>
    <row r="1389" spans="1:12" x14ac:dyDescent="0.25">
      <c r="A1389" s="125">
        <v>1</v>
      </c>
      <c r="B1389" s="1195" t="s">
        <v>67</v>
      </c>
      <c r="C1389" s="1196"/>
      <c r="D1389" s="1196"/>
      <c r="K1389" s="570" t="s">
        <v>5368</v>
      </c>
      <c r="L1389" s="571">
        <f>IFERROR(VLOOKUP(K1389,REAJUSTE!A:T,20,FALSE),"")</f>
        <v>1.012</v>
      </c>
    </row>
    <row r="1390" spans="1:12" x14ac:dyDescent="0.25">
      <c r="A1390" s="125">
        <v>101</v>
      </c>
      <c r="B1390" s="1195" t="s">
        <v>68</v>
      </c>
      <c r="C1390" s="1196"/>
      <c r="D1390" s="1196"/>
      <c r="K1390" s="570" t="s">
        <v>5368</v>
      </c>
      <c r="L1390" s="571">
        <f>IFERROR(VLOOKUP(K1390,REAJUSTE!A:T,20,FALSE),"")</f>
        <v>1.012</v>
      </c>
    </row>
    <row r="1391" spans="1:12" x14ac:dyDescent="0.25">
      <c r="A1391" s="103">
        <v>10101</v>
      </c>
      <c r="B1391" s="103" t="s">
        <v>361</v>
      </c>
      <c r="C1391" s="104" t="s">
        <v>69</v>
      </c>
      <c r="D1391" s="575">
        <f t="shared" ref="D1391:D1454" si="22">TRUNC(H1391*L1391,2)</f>
        <v>7.54</v>
      </c>
      <c r="H1391" s="105">
        <v>7.46</v>
      </c>
      <c r="K1391" s="570" t="s">
        <v>5368</v>
      </c>
      <c r="L1391" s="571">
        <f>IFERROR(VLOOKUP(K1391,REAJUSTE!A:T,20,FALSE),"")</f>
        <v>1.012</v>
      </c>
    </row>
    <row r="1392" spans="1:12" x14ac:dyDescent="0.25">
      <c r="A1392" s="103">
        <v>10106</v>
      </c>
      <c r="B1392" s="103" t="s">
        <v>362</v>
      </c>
      <c r="C1392" s="104" t="s">
        <v>69</v>
      </c>
      <c r="D1392" s="575">
        <f t="shared" si="22"/>
        <v>9.39</v>
      </c>
      <c r="H1392" s="105">
        <v>9.2799999999999994</v>
      </c>
      <c r="K1392" s="570" t="s">
        <v>5368</v>
      </c>
      <c r="L1392" s="571">
        <f>IFERROR(VLOOKUP(K1392,REAJUSTE!A:T,20,FALSE),"")</f>
        <v>1.012</v>
      </c>
    </row>
    <row r="1393" spans="1:12" x14ac:dyDescent="0.25">
      <c r="A1393" s="103">
        <v>10108</v>
      </c>
      <c r="B1393" s="103" t="s">
        <v>15781</v>
      </c>
      <c r="C1393" s="104" t="s">
        <v>69</v>
      </c>
      <c r="D1393" s="575">
        <f t="shared" si="22"/>
        <v>9.39</v>
      </c>
      <c r="H1393" s="105">
        <v>9.2799999999999994</v>
      </c>
      <c r="K1393" s="570" t="s">
        <v>5368</v>
      </c>
      <c r="L1393" s="571">
        <f>IFERROR(VLOOKUP(K1393,REAJUSTE!A:T,20,FALSE),"")</f>
        <v>1.012</v>
      </c>
    </row>
    <row r="1394" spans="1:12" x14ac:dyDescent="0.25">
      <c r="A1394" s="103">
        <v>10111</v>
      </c>
      <c r="B1394" s="103" t="s">
        <v>363</v>
      </c>
      <c r="C1394" s="104" t="s">
        <v>69</v>
      </c>
      <c r="D1394" s="575">
        <f t="shared" si="22"/>
        <v>9.39</v>
      </c>
      <c r="H1394" s="105">
        <v>9.2799999999999994</v>
      </c>
      <c r="K1394" s="570" t="s">
        <v>5368</v>
      </c>
      <c r="L1394" s="571">
        <f>IFERROR(VLOOKUP(K1394,REAJUSTE!A:T,20,FALSE),"")</f>
        <v>1.012</v>
      </c>
    </row>
    <row r="1395" spans="1:12" x14ac:dyDescent="0.25">
      <c r="A1395" s="103">
        <v>10115</v>
      </c>
      <c r="B1395" s="103" t="s">
        <v>364</v>
      </c>
      <c r="C1395" s="104" t="s">
        <v>69</v>
      </c>
      <c r="D1395" s="575">
        <f t="shared" si="22"/>
        <v>9.39</v>
      </c>
      <c r="H1395" s="105">
        <v>9.2799999999999994</v>
      </c>
      <c r="K1395" s="570" t="s">
        <v>5368</v>
      </c>
      <c r="L1395" s="571">
        <f>IFERROR(VLOOKUP(K1395,REAJUSTE!A:T,20,FALSE),"")</f>
        <v>1.012</v>
      </c>
    </row>
    <row r="1396" spans="1:12" x14ac:dyDescent="0.25">
      <c r="A1396" s="103">
        <v>10117</v>
      </c>
      <c r="B1396" s="103" t="s">
        <v>15782</v>
      </c>
      <c r="C1396" s="104" t="s">
        <v>69</v>
      </c>
      <c r="D1396" s="575">
        <f t="shared" si="22"/>
        <v>16.38</v>
      </c>
      <c r="E1396" s="126"/>
      <c r="H1396" s="105">
        <v>16.190000000000001</v>
      </c>
      <c r="K1396" s="570" t="s">
        <v>5368</v>
      </c>
      <c r="L1396" s="571">
        <f>IFERROR(VLOOKUP(K1396,REAJUSTE!A:T,20,FALSE),"")</f>
        <v>1.012</v>
      </c>
    </row>
    <row r="1397" spans="1:12" x14ac:dyDescent="0.25">
      <c r="A1397" s="103">
        <v>10118</v>
      </c>
      <c r="B1397" s="103" t="s">
        <v>15783</v>
      </c>
      <c r="C1397" s="104" t="s">
        <v>69</v>
      </c>
      <c r="D1397" s="575">
        <f t="shared" si="22"/>
        <v>9.39</v>
      </c>
      <c r="E1397" s="126"/>
      <c r="H1397" s="105">
        <v>9.2799999999999994</v>
      </c>
      <c r="K1397" s="570" t="s">
        <v>5368</v>
      </c>
      <c r="L1397" s="571">
        <f>IFERROR(VLOOKUP(K1397,REAJUSTE!A:T,20,FALSE),"")</f>
        <v>1.012</v>
      </c>
    </row>
    <row r="1398" spans="1:12" x14ac:dyDescent="0.25">
      <c r="A1398" s="103">
        <v>10121</v>
      </c>
      <c r="B1398" s="103" t="s">
        <v>15784</v>
      </c>
      <c r="C1398" s="104" t="s">
        <v>69</v>
      </c>
      <c r="D1398" s="575">
        <f t="shared" si="22"/>
        <v>9.39</v>
      </c>
      <c r="E1398" s="126"/>
      <c r="H1398" s="105">
        <v>9.2799999999999994</v>
      </c>
      <c r="K1398" s="570" t="s">
        <v>5368</v>
      </c>
      <c r="L1398" s="571">
        <f>IFERROR(VLOOKUP(K1398,REAJUSTE!A:T,20,FALSE),"")</f>
        <v>1.012</v>
      </c>
    </row>
    <row r="1399" spans="1:12" x14ac:dyDescent="0.25">
      <c r="A1399" s="103">
        <v>10124</v>
      </c>
      <c r="B1399" s="103" t="s">
        <v>366</v>
      </c>
      <c r="C1399" s="104" t="s">
        <v>69</v>
      </c>
      <c r="D1399" s="575">
        <f t="shared" si="22"/>
        <v>9.39</v>
      </c>
      <c r="E1399" s="126"/>
      <c r="H1399" s="105">
        <v>9.2799999999999994</v>
      </c>
      <c r="K1399" s="570" t="s">
        <v>5368</v>
      </c>
      <c r="L1399" s="571">
        <f>IFERROR(VLOOKUP(K1399,REAJUSTE!A:T,20,FALSE),"")</f>
        <v>1.012</v>
      </c>
    </row>
    <row r="1400" spans="1:12" x14ac:dyDescent="0.25">
      <c r="A1400" s="103">
        <v>10128</v>
      </c>
      <c r="B1400" s="103" t="s">
        <v>15785</v>
      </c>
      <c r="C1400" s="104" t="s">
        <v>69</v>
      </c>
      <c r="D1400" s="575">
        <f t="shared" si="22"/>
        <v>9.39</v>
      </c>
      <c r="E1400" s="126"/>
      <c r="H1400" s="105">
        <v>9.2799999999999994</v>
      </c>
      <c r="K1400" s="570" t="s">
        <v>5368</v>
      </c>
      <c r="L1400" s="571">
        <f>IFERROR(VLOOKUP(K1400,REAJUSTE!A:T,20,FALSE),"")</f>
        <v>1.012</v>
      </c>
    </row>
    <row r="1401" spans="1:12" x14ac:dyDescent="0.25">
      <c r="A1401" s="103">
        <v>10130</v>
      </c>
      <c r="B1401" s="103" t="s">
        <v>15786</v>
      </c>
      <c r="C1401" s="104" t="s">
        <v>69</v>
      </c>
      <c r="D1401" s="575">
        <f t="shared" si="22"/>
        <v>13.37</v>
      </c>
      <c r="E1401" s="126"/>
      <c r="H1401" s="105">
        <v>13.22</v>
      </c>
      <c r="K1401" s="570" t="s">
        <v>5368</v>
      </c>
      <c r="L1401" s="571">
        <f>IFERROR(VLOOKUP(K1401,REAJUSTE!A:T,20,FALSE),"")</f>
        <v>1.012</v>
      </c>
    </row>
    <row r="1402" spans="1:12" x14ac:dyDescent="0.25">
      <c r="A1402" s="103">
        <v>10132</v>
      </c>
      <c r="B1402" s="103" t="s">
        <v>15787</v>
      </c>
      <c r="C1402" s="104" t="s">
        <v>69</v>
      </c>
      <c r="D1402" s="575">
        <f t="shared" si="22"/>
        <v>53.89</v>
      </c>
      <c r="E1402" s="126"/>
      <c r="H1402" s="105">
        <v>53.26</v>
      </c>
      <c r="K1402" s="570" t="s">
        <v>5368</v>
      </c>
      <c r="L1402" s="571">
        <f>IFERROR(VLOOKUP(K1402,REAJUSTE!A:T,20,FALSE),"")</f>
        <v>1.012</v>
      </c>
    </row>
    <row r="1403" spans="1:12" x14ac:dyDescent="0.25">
      <c r="A1403" s="103">
        <v>10138</v>
      </c>
      <c r="B1403" s="103" t="s">
        <v>15788</v>
      </c>
      <c r="C1403" s="104" t="s">
        <v>69</v>
      </c>
      <c r="D1403" s="575">
        <f t="shared" si="22"/>
        <v>9.39</v>
      </c>
      <c r="E1403" s="126"/>
      <c r="H1403" s="105">
        <v>9.2799999999999994</v>
      </c>
      <c r="K1403" s="570" t="s">
        <v>5368</v>
      </c>
      <c r="L1403" s="571">
        <f>IFERROR(VLOOKUP(K1403,REAJUSTE!A:T,20,FALSE),"")</f>
        <v>1.012</v>
      </c>
    </row>
    <row r="1404" spans="1:12" x14ac:dyDescent="0.25">
      <c r="A1404" s="103">
        <v>10139</v>
      </c>
      <c r="B1404" s="103" t="s">
        <v>15789</v>
      </c>
      <c r="C1404" s="104" t="s">
        <v>69</v>
      </c>
      <c r="D1404" s="575">
        <f t="shared" si="22"/>
        <v>9.39</v>
      </c>
      <c r="E1404" s="126"/>
      <c r="H1404" s="105">
        <v>9.2799999999999994</v>
      </c>
      <c r="K1404" s="570" t="s">
        <v>5368</v>
      </c>
      <c r="L1404" s="571">
        <f>IFERROR(VLOOKUP(K1404,REAJUSTE!A:T,20,FALSE),"")</f>
        <v>1.012</v>
      </c>
    </row>
    <row r="1405" spans="1:12" x14ac:dyDescent="0.25">
      <c r="A1405" s="103">
        <v>10140</v>
      </c>
      <c r="B1405" s="103" t="s">
        <v>15790</v>
      </c>
      <c r="C1405" s="104" t="s">
        <v>69</v>
      </c>
      <c r="D1405" s="575">
        <f t="shared" si="22"/>
        <v>9.39</v>
      </c>
      <c r="E1405" s="126"/>
      <c r="H1405" s="105">
        <v>9.2799999999999994</v>
      </c>
      <c r="K1405" s="570" t="s">
        <v>5368</v>
      </c>
      <c r="L1405" s="571">
        <f>IFERROR(VLOOKUP(K1405,REAJUSTE!A:T,20,FALSE),"")</f>
        <v>1.012</v>
      </c>
    </row>
    <row r="1406" spans="1:12" x14ac:dyDescent="0.25">
      <c r="A1406" s="103">
        <v>10144</v>
      </c>
      <c r="B1406" s="103" t="s">
        <v>17962</v>
      </c>
      <c r="C1406" s="104" t="s">
        <v>69</v>
      </c>
      <c r="D1406" s="575">
        <f t="shared" si="22"/>
        <v>9.39</v>
      </c>
      <c r="E1406" s="126"/>
      <c r="H1406" s="105">
        <v>9.2799999999999994</v>
      </c>
      <c r="K1406" s="570" t="s">
        <v>5368</v>
      </c>
      <c r="L1406" s="571">
        <f>IFERROR(VLOOKUP(K1406,REAJUSTE!A:T,20,FALSE),"")</f>
        <v>1.012</v>
      </c>
    </row>
    <row r="1407" spans="1:12" x14ac:dyDescent="0.25">
      <c r="A1407" s="103">
        <v>10146</v>
      </c>
      <c r="B1407" s="103" t="s">
        <v>370</v>
      </c>
      <c r="C1407" s="104" t="s">
        <v>69</v>
      </c>
      <c r="D1407" s="575">
        <f t="shared" si="22"/>
        <v>6.97</v>
      </c>
      <c r="E1407" s="126"/>
      <c r="H1407" s="105">
        <v>6.89</v>
      </c>
      <c r="K1407" s="570" t="s">
        <v>5368</v>
      </c>
      <c r="L1407" s="571">
        <f>IFERROR(VLOOKUP(K1407,REAJUSTE!A:T,20,FALSE),"")</f>
        <v>1.012</v>
      </c>
    </row>
    <row r="1408" spans="1:12" x14ac:dyDescent="0.25">
      <c r="A1408" s="103">
        <v>10147</v>
      </c>
      <c r="B1408" s="103" t="s">
        <v>15791</v>
      </c>
      <c r="C1408" s="104" t="s">
        <v>69</v>
      </c>
      <c r="D1408" s="575">
        <f t="shared" si="22"/>
        <v>9.39</v>
      </c>
      <c r="E1408" s="126"/>
      <c r="H1408" s="105">
        <v>9.2799999999999994</v>
      </c>
      <c r="K1408" s="570" t="s">
        <v>5368</v>
      </c>
      <c r="L1408" s="571">
        <f>IFERROR(VLOOKUP(K1408,REAJUSTE!A:T,20,FALSE),"")</f>
        <v>1.012</v>
      </c>
    </row>
    <row r="1409" spans="1:12" x14ac:dyDescent="0.25">
      <c r="A1409" s="103">
        <v>10150</v>
      </c>
      <c r="B1409" s="103" t="s">
        <v>15792</v>
      </c>
      <c r="C1409" s="104" t="s">
        <v>69</v>
      </c>
      <c r="D1409" s="575">
        <f t="shared" si="22"/>
        <v>9.39</v>
      </c>
      <c r="E1409" s="126"/>
      <c r="H1409" s="105">
        <v>9.2799999999999994</v>
      </c>
      <c r="K1409" s="570" t="s">
        <v>5368</v>
      </c>
      <c r="L1409" s="571">
        <f>IFERROR(VLOOKUP(K1409,REAJUSTE!A:T,20,FALSE),"")</f>
        <v>1.012</v>
      </c>
    </row>
    <row r="1410" spans="1:12" ht="30" x14ac:dyDescent="0.25">
      <c r="A1410" s="103">
        <v>10157</v>
      </c>
      <c r="B1410" s="103" t="s">
        <v>15793</v>
      </c>
      <c r="C1410" s="104" t="s">
        <v>69</v>
      </c>
      <c r="D1410" s="575">
        <f t="shared" si="22"/>
        <v>9.7200000000000006</v>
      </c>
      <c r="E1410" s="126"/>
      <c r="H1410" s="105">
        <v>9.61</v>
      </c>
      <c r="K1410" s="570" t="s">
        <v>5368</v>
      </c>
      <c r="L1410" s="571">
        <f>IFERROR(VLOOKUP(K1410,REAJUSTE!A:T,20,FALSE),"")</f>
        <v>1.012</v>
      </c>
    </row>
    <row r="1411" spans="1:12" x14ac:dyDescent="0.25">
      <c r="A1411" s="125">
        <v>102</v>
      </c>
      <c r="B1411" s="1195" t="s">
        <v>15794</v>
      </c>
      <c r="C1411" s="1196"/>
      <c r="D1411" s="1196"/>
      <c r="E1411" s="126"/>
      <c r="K1411" s="570" t="s">
        <v>5368</v>
      </c>
      <c r="L1411" s="571">
        <f>IFERROR(VLOOKUP(K1411,REAJUSTE!A:T,20,FALSE),"")</f>
        <v>1.012</v>
      </c>
    </row>
    <row r="1412" spans="1:12" x14ac:dyDescent="0.25">
      <c r="A1412" s="103">
        <v>10209</v>
      </c>
      <c r="B1412" s="103" t="s">
        <v>15795</v>
      </c>
      <c r="C1412" s="104" t="s">
        <v>69</v>
      </c>
      <c r="D1412" s="575">
        <f t="shared" si="22"/>
        <v>19.68</v>
      </c>
      <c r="E1412" s="126"/>
      <c r="H1412" s="105">
        <v>19.45</v>
      </c>
      <c r="K1412" s="570" t="s">
        <v>5368</v>
      </c>
      <c r="L1412" s="571">
        <f>IFERROR(VLOOKUP(K1412,REAJUSTE!A:T,20,FALSE),"")</f>
        <v>1.012</v>
      </c>
    </row>
    <row r="1413" spans="1:12" x14ac:dyDescent="0.25">
      <c r="A1413" s="103">
        <v>10233</v>
      </c>
      <c r="B1413" s="103" t="s">
        <v>15796</v>
      </c>
      <c r="C1413" s="104" t="s">
        <v>69</v>
      </c>
      <c r="D1413" s="575">
        <f t="shared" si="22"/>
        <v>6.49</v>
      </c>
      <c r="E1413" s="126"/>
      <c r="H1413" s="105">
        <v>6.42</v>
      </c>
      <c r="K1413" s="570" t="s">
        <v>5368</v>
      </c>
      <c r="L1413" s="571">
        <f>IFERROR(VLOOKUP(K1413,REAJUSTE!A:T,20,FALSE),"")</f>
        <v>1.012</v>
      </c>
    </row>
    <row r="1414" spans="1:12" x14ac:dyDescent="0.25">
      <c r="A1414" s="103">
        <v>10235</v>
      </c>
      <c r="B1414" s="103" t="s">
        <v>15797</v>
      </c>
      <c r="C1414" s="104" t="s">
        <v>69</v>
      </c>
      <c r="D1414" s="575">
        <f t="shared" si="22"/>
        <v>6.49</v>
      </c>
      <c r="E1414" s="126"/>
      <c r="H1414" s="105">
        <v>6.42</v>
      </c>
      <c r="K1414" s="570" t="s">
        <v>5368</v>
      </c>
      <c r="L1414" s="571">
        <f>IFERROR(VLOOKUP(K1414,REAJUSTE!A:T,20,FALSE),"")</f>
        <v>1.012</v>
      </c>
    </row>
    <row r="1415" spans="1:12" x14ac:dyDescent="0.25">
      <c r="A1415" s="103">
        <v>10237</v>
      </c>
      <c r="B1415" s="103" t="s">
        <v>15798</v>
      </c>
      <c r="C1415" s="104" t="s">
        <v>69</v>
      </c>
      <c r="D1415" s="575">
        <f t="shared" si="22"/>
        <v>12.59</v>
      </c>
      <c r="E1415" s="102"/>
      <c r="H1415" s="105">
        <v>12.45</v>
      </c>
      <c r="K1415" s="570" t="s">
        <v>5368</v>
      </c>
      <c r="L1415" s="571">
        <f>IFERROR(VLOOKUP(K1415,REAJUSTE!A:T,20,FALSE),"")</f>
        <v>1.012</v>
      </c>
    </row>
    <row r="1416" spans="1:12" ht="30" x14ac:dyDescent="0.25">
      <c r="A1416" s="103">
        <v>10260</v>
      </c>
      <c r="B1416" s="103" t="s">
        <v>15799</v>
      </c>
      <c r="C1416" s="104" t="s">
        <v>69</v>
      </c>
      <c r="D1416" s="575">
        <f t="shared" si="22"/>
        <v>7.35</v>
      </c>
      <c r="E1416" s="126"/>
      <c r="H1416" s="105">
        <v>7.27</v>
      </c>
      <c r="K1416" s="570" t="s">
        <v>5368</v>
      </c>
      <c r="L1416" s="571">
        <f>IFERROR(VLOOKUP(K1416,REAJUSTE!A:T,20,FALSE),"")</f>
        <v>1.012</v>
      </c>
    </row>
    <row r="1417" spans="1:12" x14ac:dyDescent="0.25">
      <c r="A1417" s="103">
        <v>10278</v>
      </c>
      <c r="B1417" s="103" t="s">
        <v>15800</v>
      </c>
      <c r="C1417" s="104" t="s">
        <v>69</v>
      </c>
      <c r="D1417" s="575">
        <f t="shared" si="22"/>
        <v>14.17</v>
      </c>
      <c r="E1417" s="126"/>
      <c r="H1417" s="105">
        <v>14.01</v>
      </c>
      <c r="K1417" s="570" t="s">
        <v>5368</v>
      </c>
      <c r="L1417" s="571">
        <f>IFERROR(VLOOKUP(K1417,REAJUSTE!A:T,20,FALSE),"")</f>
        <v>1.012</v>
      </c>
    </row>
    <row r="1418" spans="1:12" x14ac:dyDescent="0.25">
      <c r="A1418" s="103">
        <v>10281</v>
      </c>
      <c r="B1418" s="103" t="s">
        <v>15801</v>
      </c>
      <c r="C1418" s="104" t="s">
        <v>69</v>
      </c>
      <c r="D1418" s="575">
        <f t="shared" si="22"/>
        <v>9.11</v>
      </c>
      <c r="E1418" s="126"/>
      <c r="H1418" s="105">
        <v>9.01</v>
      </c>
      <c r="K1418" s="570" t="s">
        <v>5368</v>
      </c>
      <c r="L1418" s="571">
        <f>IFERROR(VLOOKUP(K1418,REAJUSTE!A:T,20,FALSE),"")</f>
        <v>1.012</v>
      </c>
    </row>
    <row r="1419" spans="1:12" x14ac:dyDescent="0.25">
      <c r="A1419" s="103">
        <v>10282</v>
      </c>
      <c r="B1419" s="103" t="s">
        <v>15802</v>
      </c>
      <c r="C1419" s="104" t="s">
        <v>69</v>
      </c>
      <c r="D1419" s="575">
        <f t="shared" si="22"/>
        <v>15.58</v>
      </c>
      <c r="E1419" s="126"/>
      <c r="H1419" s="105">
        <v>15.4</v>
      </c>
      <c r="K1419" s="570" t="s">
        <v>5368</v>
      </c>
      <c r="L1419" s="571">
        <f>IFERROR(VLOOKUP(K1419,REAJUSTE!A:T,20,FALSE),"")</f>
        <v>1.012</v>
      </c>
    </row>
    <row r="1420" spans="1:12" ht="30" x14ac:dyDescent="0.25">
      <c r="A1420" s="103">
        <v>10285</v>
      </c>
      <c r="B1420" s="103" t="s">
        <v>15803</v>
      </c>
      <c r="C1420" s="104" t="s">
        <v>69</v>
      </c>
      <c r="D1420" s="575">
        <f t="shared" si="22"/>
        <v>9.69</v>
      </c>
      <c r="E1420" s="126"/>
      <c r="H1420" s="105">
        <v>9.58</v>
      </c>
      <c r="K1420" s="570" t="s">
        <v>5368</v>
      </c>
      <c r="L1420" s="571">
        <f>IFERROR(VLOOKUP(K1420,REAJUSTE!A:T,20,FALSE),"")</f>
        <v>1.012</v>
      </c>
    </row>
    <row r="1421" spans="1:12" x14ac:dyDescent="0.25">
      <c r="A1421" s="103">
        <v>10287</v>
      </c>
      <c r="B1421" s="103" t="s">
        <v>17963</v>
      </c>
      <c r="C1421" s="104" t="s">
        <v>69</v>
      </c>
      <c r="D1421" s="575">
        <f t="shared" si="22"/>
        <v>7.74</v>
      </c>
      <c r="E1421" s="126"/>
      <c r="H1421" s="105">
        <v>7.65</v>
      </c>
      <c r="K1421" s="570" t="s">
        <v>5368</v>
      </c>
      <c r="L1421" s="571">
        <f>IFERROR(VLOOKUP(K1421,REAJUSTE!A:T,20,FALSE),"")</f>
        <v>1.012</v>
      </c>
    </row>
    <row r="1422" spans="1:12" x14ac:dyDescent="0.25">
      <c r="A1422" s="103">
        <v>10292</v>
      </c>
      <c r="B1422" s="103" t="s">
        <v>15804</v>
      </c>
      <c r="C1422" s="104" t="s">
        <v>69</v>
      </c>
      <c r="D1422" s="575">
        <f t="shared" si="22"/>
        <v>10.31</v>
      </c>
      <c r="E1422" s="126"/>
      <c r="H1422" s="105">
        <v>10.19</v>
      </c>
      <c r="K1422" s="570" t="s">
        <v>5368</v>
      </c>
      <c r="L1422" s="571">
        <f>IFERROR(VLOOKUP(K1422,REAJUSTE!A:T,20,FALSE),"")</f>
        <v>1.012</v>
      </c>
    </row>
    <row r="1423" spans="1:12" x14ac:dyDescent="0.25">
      <c r="A1423" s="125">
        <v>103</v>
      </c>
      <c r="B1423" s="1195" t="s">
        <v>17964</v>
      </c>
      <c r="C1423" s="1196"/>
      <c r="D1423" s="1196"/>
      <c r="E1423" s="126"/>
      <c r="K1423" s="570" t="s">
        <v>5368</v>
      </c>
      <c r="L1423" s="571">
        <f>IFERROR(VLOOKUP(K1423,REAJUSTE!A:T,20,FALSE),"")</f>
        <v>1.012</v>
      </c>
    </row>
    <row r="1424" spans="1:12" x14ac:dyDescent="0.25">
      <c r="A1424" s="103">
        <v>10301</v>
      </c>
      <c r="B1424" s="103" t="s">
        <v>15787</v>
      </c>
      <c r="C1424" s="104" t="s">
        <v>4676</v>
      </c>
      <c r="D1424" s="575">
        <f t="shared" si="22"/>
        <v>11858.61</v>
      </c>
      <c r="E1424" s="126"/>
      <c r="H1424" s="142">
        <v>11718</v>
      </c>
      <c r="K1424" s="570" t="s">
        <v>5368</v>
      </c>
      <c r="L1424" s="571">
        <f>IFERROR(VLOOKUP(K1424,REAJUSTE!A:T,20,FALSE),"")</f>
        <v>1.012</v>
      </c>
    </row>
    <row r="1425" spans="1:12" x14ac:dyDescent="0.25">
      <c r="A1425" s="103">
        <v>10302</v>
      </c>
      <c r="B1425" s="103" t="s">
        <v>17965</v>
      </c>
      <c r="C1425" s="104" t="s">
        <v>4676</v>
      </c>
      <c r="D1425" s="575">
        <f t="shared" si="22"/>
        <v>14202.4</v>
      </c>
      <c r="E1425" s="712"/>
      <c r="H1425" s="142">
        <v>14034</v>
      </c>
      <c r="K1425" s="570" t="s">
        <v>5368</v>
      </c>
      <c r="L1425" s="571">
        <f>IFERROR(VLOOKUP(K1425,REAJUSTE!A:T,20,FALSE),"")</f>
        <v>1.012</v>
      </c>
    </row>
    <row r="1426" spans="1:12" x14ac:dyDescent="0.25">
      <c r="A1426" s="103">
        <v>10303</v>
      </c>
      <c r="B1426" s="103" t="s">
        <v>17966</v>
      </c>
      <c r="C1426" s="104" t="s">
        <v>4676</v>
      </c>
      <c r="D1426" s="575">
        <f t="shared" si="22"/>
        <v>16581.62</v>
      </c>
      <c r="E1426" s="107"/>
      <c r="H1426" s="142">
        <v>16385</v>
      </c>
      <c r="K1426" s="570" t="s">
        <v>5368</v>
      </c>
      <c r="L1426" s="571">
        <f>IFERROR(VLOOKUP(K1426,REAJUSTE!A:T,20,FALSE),"")</f>
        <v>1.012</v>
      </c>
    </row>
    <row r="1427" spans="1:12" ht="14.45" customHeight="1" x14ac:dyDescent="0.25">
      <c r="A1427" s="103">
        <v>10304</v>
      </c>
      <c r="B1427" s="103" t="s">
        <v>17967</v>
      </c>
      <c r="C1427" s="104" t="s">
        <v>4676</v>
      </c>
      <c r="D1427" s="575">
        <f t="shared" si="22"/>
        <v>6329.04</v>
      </c>
      <c r="E1427" s="102"/>
      <c r="H1427" s="142">
        <v>6254</v>
      </c>
      <c r="K1427" s="570" t="s">
        <v>5368</v>
      </c>
      <c r="L1427" s="571">
        <f>IFERROR(VLOOKUP(K1427,REAJUSTE!A:T,20,FALSE),"")</f>
        <v>1.012</v>
      </c>
    </row>
    <row r="1428" spans="1:12" x14ac:dyDescent="0.25">
      <c r="A1428" s="103">
        <v>10305</v>
      </c>
      <c r="B1428" s="103" t="s">
        <v>17968</v>
      </c>
      <c r="C1428" s="104" t="s">
        <v>4676</v>
      </c>
      <c r="D1428" s="575">
        <f t="shared" si="22"/>
        <v>5063.3500000000004</v>
      </c>
      <c r="E1428" s="107"/>
      <c r="H1428" s="142">
        <v>5003.32</v>
      </c>
      <c r="K1428" s="570" t="s">
        <v>5368</v>
      </c>
      <c r="L1428" s="571">
        <f>IFERROR(VLOOKUP(K1428,REAJUSTE!A:T,20,FALSE),"")</f>
        <v>1.012</v>
      </c>
    </row>
    <row r="1429" spans="1:12" x14ac:dyDescent="0.25">
      <c r="A1429" s="103">
        <v>10306</v>
      </c>
      <c r="B1429" s="103" t="s">
        <v>17969</v>
      </c>
      <c r="C1429" s="104" t="s">
        <v>4676</v>
      </c>
      <c r="D1429" s="575">
        <f t="shared" si="22"/>
        <v>4050.02</v>
      </c>
      <c r="E1429" s="109"/>
      <c r="H1429" s="142">
        <v>4002</v>
      </c>
      <c r="K1429" s="570" t="s">
        <v>5368</v>
      </c>
      <c r="L1429" s="571">
        <f>IFERROR(VLOOKUP(K1429,REAJUSTE!A:T,20,FALSE),"")</f>
        <v>1.012</v>
      </c>
    </row>
    <row r="1430" spans="1:12" x14ac:dyDescent="0.25">
      <c r="A1430" s="103">
        <v>10307</v>
      </c>
      <c r="B1430" s="103" t="s">
        <v>17970</v>
      </c>
      <c r="C1430" s="104" t="s">
        <v>4676</v>
      </c>
      <c r="D1430" s="575">
        <f t="shared" si="22"/>
        <v>3342.93</v>
      </c>
      <c r="E1430" s="102"/>
      <c r="H1430" s="142">
        <v>3303.3</v>
      </c>
      <c r="K1430" s="570" t="s">
        <v>5368</v>
      </c>
      <c r="L1430" s="571">
        <f>IFERROR(VLOOKUP(K1430,REAJUSTE!A:T,20,FALSE),"")</f>
        <v>1.012</v>
      </c>
    </row>
    <row r="1431" spans="1:12" x14ac:dyDescent="0.25">
      <c r="A1431" s="103">
        <v>10308</v>
      </c>
      <c r="B1431" s="103" t="s">
        <v>17971</v>
      </c>
      <c r="C1431" s="104" t="s">
        <v>4676</v>
      </c>
      <c r="D1431" s="575">
        <f t="shared" si="22"/>
        <v>2571.4899999999998</v>
      </c>
      <c r="E1431" s="102"/>
      <c r="H1431" s="142">
        <v>2541</v>
      </c>
      <c r="K1431" s="570" t="s">
        <v>5368</v>
      </c>
      <c r="L1431" s="571">
        <f>IFERROR(VLOOKUP(K1431,REAJUSTE!A:T,20,FALSE),"")</f>
        <v>1.012</v>
      </c>
    </row>
    <row r="1432" spans="1:12" x14ac:dyDescent="0.25">
      <c r="A1432" s="103">
        <v>10309</v>
      </c>
      <c r="B1432" s="103" t="s">
        <v>17972</v>
      </c>
      <c r="C1432" s="104" t="s">
        <v>4676</v>
      </c>
      <c r="D1432" s="575">
        <f t="shared" si="22"/>
        <v>16976.3</v>
      </c>
      <c r="E1432" s="126"/>
      <c r="H1432" s="142">
        <v>16775</v>
      </c>
      <c r="K1432" s="570" t="s">
        <v>5368</v>
      </c>
      <c r="L1432" s="571">
        <f>IFERROR(VLOOKUP(K1432,REAJUSTE!A:T,20,FALSE),"")</f>
        <v>1.012</v>
      </c>
    </row>
    <row r="1433" spans="1:12" x14ac:dyDescent="0.25">
      <c r="A1433" s="103">
        <v>10310</v>
      </c>
      <c r="B1433" s="103" t="s">
        <v>17973</v>
      </c>
      <c r="C1433" s="104" t="s">
        <v>4676</v>
      </c>
      <c r="D1433" s="575">
        <f t="shared" si="22"/>
        <v>1371.46</v>
      </c>
      <c r="E1433" s="102"/>
      <c r="H1433" s="142">
        <v>1355.2</v>
      </c>
      <c r="K1433" s="570" t="s">
        <v>5368</v>
      </c>
      <c r="L1433" s="571">
        <f>IFERROR(VLOOKUP(K1433,REAJUSTE!A:T,20,FALSE),"")</f>
        <v>1.012</v>
      </c>
    </row>
    <row r="1434" spans="1:12" x14ac:dyDescent="0.25">
      <c r="A1434" s="103">
        <v>10311</v>
      </c>
      <c r="B1434" s="103" t="s">
        <v>17974</v>
      </c>
      <c r="C1434" s="104" t="s">
        <v>4676</v>
      </c>
      <c r="D1434" s="575">
        <f t="shared" si="22"/>
        <v>1847.91</v>
      </c>
      <c r="E1434" s="126"/>
      <c r="H1434" s="142">
        <v>1826</v>
      </c>
      <c r="K1434" s="570" t="s">
        <v>5368</v>
      </c>
      <c r="L1434" s="571">
        <f>IFERROR(VLOOKUP(K1434,REAJUSTE!A:T,20,FALSE),"")</f>
        <v>1.012</v>
      </c>
    </row>
    <row r="1435" spans="1:12" x14ac:dyDescent="0.25">
      <c r="A1435" s="103">
        <v>10315</v>
      </c>
      <c r="B1435" s="103" t="s">
        <v>17975</v>
      </c>
      <c r="C1435" s="104" t="s">
        <v>4676</v>
      </c>
      <c r="D1435" s="575">
        <f t="shared" si="22"/>
        <v>7843</v>
      </c>
      <c r="E1435" s="126"/>
      <c r="H1435" s="142">
        <v>7750</v>
      </c>
      <c r="K1435" s="570" t="s">
        <v>5368</v>
      </c>
      <c r="L1435" s="571">
        <f>IFERROR(VLOOKUP(K1435,REAJUSTE!A:T,20,FALSE),"")</f>
        <v>1.012</v>
      </c>
    </row>
    <row r="1436" spans="1:12" x14ac:dyDescent="0.25">
      <c r="A1436" s="103">
        <v>10316</v>
      </c>
      <c r="B1436" s="103" t="s">
        <v>17976</v>
      </c>
      <c r="C1436" s="104" t="s">
        <v>4676</v>
      </c>
      <c r="D1436" s="575">
        <f t="shared" si="22"/>
        <v>4209.92</v>
      </c>
      <c r="E1436" s="126"/>
      <c r="H1436" s="142">
        <v>4160</v>
      </c>
      <c r="K1436" s="570" t="s">
        <v>5368</v>
      </c>
      <c r="L1436" s="571">
        <f>IFERROR(VLOOKUP(K1436,REAJUSTE!A:T,20,FALSE),"")</f>
        <v>1.012</v>
      </c>
    </row>
    <row r="1437" spans="1:12" x14ac:dyDescent="0.25">
      <c r="A1437" s="103">
        <v>10322</v>
      </c>
      <c r="B1437" s="103" t="s">
        <v>17977</v>
      </c>
      <c r="C1437" s="104" t="s">
        <v>4676</v>
      </c>
      <c r="D1437" s="575">
        <f t="shared" si="22"/>
        <v>9472.32</v>
      </c>
      <c r="E1437" s="126"/>
      <c r="H1437" s="142">
        <v>9360</v>
      </c>
      <c r="K1437" s="570" t="s">
        <v>5368</v>
      </c>
      <c r="L1437" s="571">
        <f>IFERROR(VLOOKUP(K1437,REAJUSTE!A:T,20,FALSE),"")</f>
        <v>1.012</v>
      </c>
    </row>
    <row r="1438" spans="1:12" x14ac:dyDescent="0.25">
      <c r="A1438" s="103">
        <v>10323</v>
      </c>
      <c r="B1438" s="103" t="s">
        <v>17978</v>
      </c>
      <c r="C1438" s="104" t="s">
        <v>4676</v>
      </c>
      <c r="D1438" s="575">
        <f t="shared" si="22"/>
        <v>1371.46</v>
      </c>
      <c r="E1438" s="102"/>
      <c r="H1438" s="142">
        <v>1355.2</v>
      </c>
      <c r="K1438" s="570" t="s">
        <v>5368</v>
      </c>
      <c r="L1438" s="571">
        <f>IFERROR(VLOOKUP(K1438,REAJUSTE!A:T,20,FALSE),"")</f>
        <v>1.012</v>
      </c>
    </row>
    <row r="1439" spans="1:12" x14ac:dyDescent="0.25">
      <c r="A1439" s="103">
        <v>20356</v>
      </c>
      <c r="B1439" s="103" t="s">
        <v>15805</v>
      </c>
      <c r="C1439" s="104" t="s">
        <v>77</v>
      </c>
      <c r="D1439" s="575">
        <f t="shared" si="22"/>
        <v>75.5</v>
      </c>
      <c r="E1439" s="126"/>
      <c r="H1439" s="105">
        <v>74.61</v>
      </c>
      <c r="K1439" s="570" t="s">
        <v>5368</v>
      </c>
      <c r="L1439" s="571">
        <f>IFERROR(VLOOKUP(K1439,REAJUSTE!A:T,20,FALSE),"")</f>
        <v>1.012</v>
      </c>
    </row>
    <row r="1440" spans="1:12" ht="30" x14ac:dyDescent="0.25">
      <c r="A1440" s="103">
        <v>20416</v>
      </c>
      <c r="B1440" s="103" t="s">
        <v>15806</v>
      </c>
      <c r="C1440" s="104" t="s">
        <v>70</v>
      </c>
      <c r="D1440" s="575">
        <f t="shared" si="22"/>
        <v>567</v>
      </c>
      <c r="E1440" s="126"/>
      <c r="H1440" s="105">
        <v>560.28</v>
      </c>
      <c r="K1440" s="570" t="s">
        <v>5368</v>
      </c>
      <c r="L1440" s="571">
        <f>IFERROR(VLOOKUP(K1440,REAJUSTE!A:T,20,FALSE),"")</f>
        <v>1.012</v>
      </c>
    </row>
    <row r="1441" spans="1:12" x14ac:dyDescent="0.25">
      <c r="A1441" s="103">
        <v>20437</v>
      </c>
      <c r="B1441" s="103" t="s">
        <v>15807</v>
      </c>
      <c r="C1441" s="104" t="s">
        <v>71</v>
      </c>
      <c r="D1441" s="575">
        <f t="shared" si="22"/>
        <v>96.97</v>
      </c>
      <c r="E1441" s="126"/>
      <c r="H1441" s="105">
        <v>95.83</v>
      </c>
      <c r="K1441" s="570" t="s">
        <v>5368</v>
      </c>
      <c r="L1441" s="571">
        <f>IFERROR(VLOOKUP(K1441,REAJUSTE!A:T,20,FALSE),"")</f>
        <v>1.012</v>
      </c>
    </row>
    <row r="1442" spans="1:12" x14ac:dyDescent="0.25">
      <c r="A1442" s="103">
        <v>20463</v>
      </c>
      <c r="B1442" s="103" t="s">
        <v>15808</v>
      </c>
      <c r="C1442" s="104" t="s">
        <v>71</v>
      </c>
      <c r="D1442" s="575">
        <f t="shared" si="22"/>
        <v>8.1199999999999992</v>
      </c>
      <c r="E1442" s="126"/>
      <c r="H1442" s="105">
        <v>8.0299999999999994</v>
      </c>
      <c r="K1442" s="570" t="s">
        <v>5368</v>
      </c>
      <c r="L1442" s="571">
        <f>IFERROR(VLOOKUP(K1442,REAJUSTE!A:T,20,FALSE),"")</f>
        <v>1.012</v>
      </c>
    </row>
    <row r="1443" spans="1:12" x14ac:dyDescent="0.25">
      <c r="A1443" s="103">
        <v>20468</v>
      </c>
      <c r="B1443" s="103" t="s">
        <v>15809</v>
      </c>
      <c r="C1443" s="104" t="s">
        <v>71</v>
      </c>
      <c r="D1443" s="575">
        <f t="shared" si="22"/>
        <v>15.33</v>
      </c>
      <c r="E1443" s="126"/>
      <c r="H1443" s="105">
        <v>15.15</v>
      </c>
      <c r="K1443" s="570" t="s">
        <v>5368</v>
      </c>
      <c r="L1443" s="571">
        <f>IFERROR(VLOOKUP(K1443,REAJUSTE!A:T,20,FALSE),"")</f>
        <v>1.012</v>
      </c>
    </row>
    <row r="1444" spans="1:12" x14ac:dyDescent="0.25">
      <c r="A1444" s="103">
        <v>20503</v>
      </c>
      <c r="B1444" s="103" t="s">
        <v>72</v>
      </c>
      <c r="C1444" s="104" t="s">
        <v>70</v>
      </c>
      <c r="D1444" s="575">
        <f t="shared" si="22"/>
        <v>138.31</v>
      </c>
      <c r="E1444" s="126"/>
      <c r="H1444" s="105">
        <v>136.66999999999999</v>
      </c>
      <c r="K1444" s="570" t="s">
        <v>5368</v>
      </c>
      <c r="L1444" s="571">
        <f>IFERROR(VLOOKUP(K1444,REAJUSTE!A:T,20,FALSE),"")</f>
        <v>1.012</v>
      </c>
    </row>
    <row r="1445" spans="1:12" x14ac:dyDescent="0.25">
      <c r="A1445" s="103">
        <v>20505</v>
      </c>
      <c r="B1445" s="103" t="s">
        <v>372</v>
      </c>
      <c r="C1445" s="104" t="s">
        <v>71</v>
      </c>
      <c r="D1445" s="575">
        <f t="shared" si="22"/>
        <v>0.88</v>
      </c>
      <c r="E1445" s="126"/>
      <c r="H1445" s="105">
        <v>0.87</v>
      </c>
      <c r="K1445" s="570" t="s">
        <v>5368</v>
      </c>
      <c r="L1445" s="571">
        <f>IFERROR(VLOOKUP(K1445,REAJUSTE!A:T,20,FALSE),"")</f>
        <v>1.012</v>
      </c>
    </row>
    <row r="1446" spans="1:12" x14ac:dyDescent="0.25">
      <c r="A1446" s="103">
        <v>20508</v>
      </c>
      <c r="B1446" s="103" t="s">
        <v>373</v>
      </c>
      <c r="C1446" s="104" t="s">
        <v>71</v>
      </c>
      <c r="D1446" s="575">
        <f t="shared" si="22"/>
        <v>0.55000000000000004</v>
      </c>
      <c r="E1446" s="126"/>
      <c r="H1446" s="105">
        <v>0.55000000000000004</v>
      </c>
      <c r="K1446" s="570" t="s">
        <v>5368</v>
      </c>
      <c r="L1446" s="571">
        <f>IFERROR(VLOOKUP(K1446,REAJUSTE!A:T,20,FALSE),"")</f>
        <v>1.012</v>
      </c>
    </row>
    <row r="1447" spans="1:12" x14ac:dyDescent="0.25">
      <c r="A1447" s="103">
        <v>20509</v>
      </c>
      <c r="B1447" s="103" t="s">
        <v>73</v>
      </c>
      <c r="C1447" s="104" t="s">
        <v>71</v>
      </c>
      <c r="D1447" s="575">
        <f t="shared" si="22"/>
        <v>5.92</v>
      </c>
      <c r="E1447" s="126"/>
      <c r="H1447" s="105">
        <v>5.85</v>
      </c>
      <c r="K1447" s="570" t="s">
        <v>5368</v>
      </c>
      <c r="L1447" s="571">
        <f>IFERROR(VLOOKUP(K1447,REAJUSTE!A:T,20,FALSE),"")</f>
        <v>1.012</v>
      </c>
    </row>
    <row r="1448" spans="1:12" x14ac:dyDescent="0.25">
      <c r="A1448" s="103">
        <v>20510</v>
      </c>
      <c r="B1448" s="103" t="s">
        <v>74</v>
      </c>
      <c r="C1448" s="104" t="s">
        <v>71</v>
      </c>
      <c r="D1448" s="575">
        <f t="shared" si="22"/>
        <v>0.79</v>
      </c>
      <c r="E1448" s="126"/>
      <c r="H1448" s="105">
        <v>0.79</v>
      </c>
      <c r="K1448" s="570" t="s">
        <v>5368</v>
      </c>
      <c r="L1448" s="571">
        <f>IFERROR(VLOOKUP(K1448,REAJUSTE!A:T,20,FALSE),"")</f>
        <v>1.012</v>
      </c>
    </row>
    <row r="1449" spans="1:12" ht="30" x14ac:dyDescent="0.25">
      <c r="A1449" s="103">
        <v>20514</v>
      </c>
      <c r="B1449" s="103" t="s">
        <v>15810</v>
      </c>
      <c r="C1449" s="104" t="s">
        <v>70</v>
      </c>
      <c r="D1449" s="575">
        <f t="shared" si="22"/>
        <v>525.61</v>
      </c>
      <c r="E1449" s="126"/>
      <c r="H1449" s="105">
        <v>519.38</v>
      </c>
      <c r="K1449" s="570" t="s">
        <v>5368</v>
      </c>
      <c r="L1449" s="571">
        <f>IFERROR(VLOOKUP(K1449,REAJUSTE!A:T,20,FALSE),"")</f>
        <v>1.012</v>
      </c>
    </row>
    <row r="1450" spans="1:12" x14ac:dyDescent="0.25">
      <c r="A1450" s="103">
        <v>20517</v>
      </c>
      <c r="B1450" s="103" t="s">
        <v>15811</v>
      </c>
      <c r="C1450" s="104" t="s">
        <v>70</v>
      </c>
      <c r="D1450" s="575">
        <f t="shared" si="22"/>
        <v>169.93</v>
      </c>
      <c r="E1450" s="126"/>
      <c r="H1450" s="105">
        <v>167.92</v>
      </c>
      <c r="K1450" s="570" t="s">
        <v>5368</v>
      </c>
      <c r="L1450" s="571">
        <f>IFERROR(VLOOKUP(K1450,REAJUSTE!A:T,20,FALSE),"")</f>
        <v>1.012</v>
      </c>
    </row>
    <row r="1451" spans="1:12" x14ac:dyDescent="0.25">
      <c r="A1451" s="103">
        <v>20518</v>
      </c>
      <c r="B1451" s="103" t="s">
        <v>15812</v>
      </c>
      <c r="C1451" s="104" t="s">
        <v>70</v>
      </c>
      <c r="D1451" s="575">
        <f t="shared" si="22"/>
        <v>169.93</v>
      </c>
      <c r="E1451" s="126"/>
      <c r="H1451" s="105">
        <v>167.92</v>
      </c>
      <c r="K1451" s="570" t="s">
        <v>5368</v>
      </c>
      <c r="L1451" s="571">
        <f>IFERROR(VLOOKUP(K1451,REAJUSTE!A:T,20,FALSE),"")</f>
        <v>1.012</v>
      </c>
    </row>
    <row r="1452" spans="1:12" x14ac:dyDescent="0.25">
      <c r="A1452" s="103">
        <v>20519</v>
      </c>
      <c r="B1452" s="103" t="s">
        <v>15813</v>
      </c>
      <c r="C1452" s="104" t="s">
        <v>70</v>
      </c>
      <c r="D1452" s="575">
        <f t="shared" si="22"/>
        <v>169.93</v>
      </c>
      <c r="E1452" s="126"/>
      <c r="H1452" s="105">
        <v>167.92</v>
      </c>
      <c r="K1452" s="570" t="s">
        <v>5368</v>
      </c>
      <c r="L1452" s="571">
        <f>IFERROR(VLOOKUP(K1452,REAJUSTE!A:T,20,FALSE),"")</f>
        <v>1.012</v>
      </c>
    </row>
    <row r="1453" spans="1:12" x14ac:dyDescent="0.25">
      <c r="A1453" s="103">
        <v>20520</v>
      </c>
      <c r="B1453" s="103" t="s">
        <v>15814</v>
      </c>
      <c r="C1453" s="104" t="s">
        <v>70</v>
      </c>
      <c r="D1453" s="575">
        <f t="shared" si="22"/>
        <v>169.93</v>
      </c>
      <c r="E1453" s="102"/>
      <c r="H1453" s="105">
        <v>167.92</v>
      </c>
      <c r="K1453" s="570" t="s">
        <v>5368</v>
      </c>
      <c r="L1453" s="571">
        <f>IFERROR(VLOOKUP(K1453,REAJUSTE!A:T,20,FALSE),"")</f>
        <v>1.012</v>
      </c>
    </row>
    <row r="1454" spans="1:12" x14ac:dyDescent="0.25">
      <c r="A1454" s="103">
        <v>20521</v>
      </c>
      <c r="B1454" s="103" t="s">
        <v>15815</v>
      </c>
      <c r="C1454" s="104" t="s">
        <v>70</v>
      </c>
      <c r="D1454" s="575">
        <f t="shared" si="22"/>
        <v>166.23</v>
      </c>
      <c r="E1454" s="126"/>
      <c r="H1454" s="105">
        <v>164.26</v>
      </c>
      <c r="K1454" s="570" t="s">
        <v>5368</v>
      </c>
      <c r="L1454" s="571">
        <f>IFERROR(VLOOKUP(K1454,REAJUSTE!A:T,20,FALSE),"")</f>
        <v>1.012</v>
      </c>
    </row>
    <row r="1455" spans="1:12" x14ac:dyDescent="0.25">
      <c r="A1455" s="103">
        <v>20522</v>
      </c>
      <c r="B1455" s="103" t="s">
        <v>15816</v>
      </c>
      <c r="C1455" s="104" t="s">
        <v>70</v>
      </c>
      <c r="D1455" s="575">
        <f t="shared" ref="D1455:D1518" si="23">TRUNC(H1455*L1455,2)</f>
        <v>215.47</v>
      </c>
      <c r="E1455" s="126"/>
      <c r="H1455" s="105">
        <v>212.92</v>
      </c>
      <c r="K1455" s="570" t="s">
        <v>5368</v>
      </c>
      <c r="L1455" s="571">
        <f>IFERROR(VLOOKUP(K1455,REAJUSTE!A:T,20,FALSE),"")</f>
        <v>1.012</v>
      </c>
    </row>
    <row r="1456" spans="1:12" x14ac:dyDescent="0.25">
      <c r="A1456" s="103">
        <v>20524</v>
      </c>
      <c r="B1456" s="103" t="s">
        <v>15817</v>
      </c>
      <c r="C1456" s="104" t="s">
        <v>70</v>
      </c>
      <c r="D1456" s="575">
        <f t="shared" si="23"/>
        <v>132.68</v>
      </c>
      <c r="E1456" s="102"/>
      <c r="H1456" s="105">
        <v>131.11000000000001</v>
      </c>
      <c r="K1456" s="570" t="s">
        <v>5368</v>
      </c>
      <c r="L1456" s="571">
        <f>IFERROR(VLOOKUP(K1456,REAJUSTE!A:T,20,FALSE),"")</f>
        <v>1.012</v>
      </c>
    </row>
    <row r="1457" spans="1:12" x14ac:dyDescent="0.25">
      <c r="A1457" s="103">
        <v>20553</v>
      </c>
      <c r="B1457" s="103" t="s">
        <v>15818</v>
      </c>
      <c r="C1457" s="104" t="s">
        <v>70</v>
      </c>
      <c r="D1457" s="575">
        <f t="shared" si="23"/>
        <v>169.93</v>
      </c>
      <c r="E1457" s="126"/>
      <c r="H1457" s="105">
        <v>167.92</v>
      </c>
      <c r="K1457" s="570" t="s">
        <v>5368</v>
      </c>
      <c r="L1457" s="571">
        <f>IFERROR(VLOOKUP(K1457,REAJUSTE!A:T,20,FALSE),"")</f>
        <v>1.012</v>
      </c>
    </row>
    <row r="1458" spans="1:12" x14ac:dyDescent="0.25">
      <c r="A1458" s="103">
        <v>20554</v>
      </c>
      <c r="B1458" s="103" t="s">
        <v>15819</v>
      </c>
      <c r="C1458" s="104" t="s">
        <v>70</v>
      </c>
      <c r="D1458" s="575">
        <f t="shared" si="23"/>
        <v>74.2</v>
      </c>
      <c r="E1458" s="126"/>
      <c r="H1458" s="105">
        <v>73.33</v>
      </c>
      <c r="K1458" s="570" t="s">
        <v>5368</v>
      </c>
      <c r="L1458" s="571">
        <f>IFERROR(VLOOKUP(K1458,REAJUSTE!A:T,20,FALSE),"")</f>
        <v>1.012</v>
      </c>
    </row>
    <row r="1459" spans="1:12" ht="30" x14ac:dyDescent="0.25">
      <c r="A1459" s="103">
        <v>20567</v>
      </c>
      <c r="B1459" s="103" t="s">
        <v>15820</v>
      </c>
      <c r="C1459" s="104" t="s">
        <v>70</v>
      </c>
      <c r="D1459" s="575">
        <f t="shared" si="23"/>
        <v>548.88</v>
      </c>
      <c r="E1459" s="126"/>
      <c r="H1459" s="105">
        <v>542.38</v>
      </c>
      <c r="K1459" s="570" t="s">
        <v>5368</v>
      </c>
      <c r="L1459" s="571">
        <f>IFERROR(VLOOKUP(K1459,REAJUSTE!A:T,20,FALSE),"")</f>
        <v>1.012</v>
      </c>
    </row>
    <row r="1460" spans="1:12" x14ac:dyDescent="0.25">
      <c r="A1460" s="103">
        <v>20571</v>
      </c>
      <c r="B1460" s="103" t="s">
        <v>15821</v>
      </c>
      <c r="C1460" s="104" t="s">
        <v>70</v>
      </c>
      <c r="D1460" s="575">
        <f t="shared" si="23"/>
        <v>169.93</v>
      </c>
      <c r="E1460" s="126"/>
      <c r="H1460" s="105">
        <v>167.92</v>
      </c>
      <c r="K1460" s="570" t="s">
        <v>5368</v>
      </c>
      <c r="L1460" s="571">
        <f>IFERROR(VLOOKUP(K1460,REAJUSTE!A:T,20,FALSE),"")</f>
        <v>1.012</v>
      </c>
    </row>
    <row r="1461" spans="1:12" ht="30" x14ac:dyDescent="0.25">
      <c r="A1461" s="103">
        <v>20572</v>
      </c>
      <c r="B1461" s="103" t="s">
        <v>374</v>
      </c>
      <c r="C1461" s="104" t="s">
        <v>71</v>
      </c>
      <c r="D1461" s="575">
        <f t="shared" si="23"/>
        <v>6.02</v>
      </c>
      <c r="E1461" s="126"/>
      <c r="H1461" s="105">
        <v>5.95</v>
      </c>
      <c r="K1461" s="570" t="s">
        <v>5368</v>
      </c>
      <c r="L1461" s="571">
        <f>IFERROR(VLOOKUP(K1461,REAJUSTE!A:T,20,FALSE),"")</f>
        <v>1.012</v>
      </c>
    </row>
    <row r="1462" spans="1:12" x14ac:dyDescent="0.25">
      <c r="A1462" s="103">
        <v>20578</v>
      </c>
      <c r="B1462" s="103" t="s">
        <v>15822</v>
      </c>
      <c r="C1462" s="104" t="s">
        <v>70</v>
      </c>
      <c r="D1462" s="575">
        <f t="shared" si="23"/>
        <v>174.14</v>
      </c>
      <c r="E1462" s="126"/>
      <c r="H1462" s="105">
        <v>172.08</v>
      </c>
      <c r="K1462" s="570" t="s">
        <v>5368</v>
      </c>
      <c r="L1462" s="571">
        <f>IFERROR(VLOOKUP(K1462,REAJUSTE!A:T,20,FALSE),"")</f>
        <v>1.012</v>
      </c>
    </row>
    <row r="1463" spans="1:12" x14ac:dyDescent="0.25">
      <c r="A1463" s="103">
        <v>20580</v>
      </c>
      <c r="B1463" s="103" t="s">
        <v>15823</v>
      </c>
      <c r="C1463" s="104" t="s">
        <v>70</v>
      </c>
      <c r="D1463" s="575">
        <f t="shared" si="23"/>
        <v>125.66</v>
      </c>
      <c r="E1463" s="126"/>
      <c r="H1463" s="105">
        <v>124.17</v>
      </c>
      <c r="K1463" s="570" t="s">
        <v>5368</v>
      </c>
      <c r="L1463" s="571">
        <f>IFERROR(VLOOKUP(K1463,REAJUSTE!A:T,20,FALSE),"")</f>
        <v>1.012</v>
      </c>
    </row>
    <row r="1464" spans="1:12" x14ac:dyDescent="0.25">
      <c r="A1464" s="103">
        <v>20584</v>
      </c>
      <c r="B1464" s="103" t="s">
        <v>15824</v>
      </c>
      <c r="C1464" s="104" t="s">
        <v>71</v>
      </c>
      <c r="D1464" s="575">
        <f t="shared" si="23"/>
        <v>2.44</v>
      </c>
      <c r="E1464" s="102"/>
      <c r="H1464" s="105">
        <v>2.42</v>
      </c>
      <c r="K1464" s="570" t="s">
        <v>5368</v>
      </c>
      <c r="L1464" s="571">
        <f>IFERROR(VLOOKUP(K1464,REAJUSTE!A:T,20,FALSE),"")</f>
        <v>1.012</v>
      </c>
    </row>
    <row r="1465" spans="1:12" x14ac:dyDescent="0.25">
      <c r="A1465" s="103">
        <v>20588</v>
      </c>
      <c r="B1465" s="103" t="s">
        <v>75</v>
      </c>
      <c r="C1465" s="104" t="s">
        <v>71</v>
      </c>
      <c r="D1465" s="575">
        <f t="shared" si="23"/>
        <v>8.1199999999999992</v>
      </c>
      <c r="E1465" s="126"/>
      <c r="H1465" s="105">
        <v>8.0299999999999994</v>
      </c>
      <c r="K1465" s="570" t="s">
        <v>5368</v>
      </c>
      <c r="L1465" s="571">
        <f>IFERROR(VLOOKUP(K1465,REAJUSTE!A:T,20,FALSE),"")</f>
        <v>1.012</v>
      </c>
    </row>
    <row r="1466" spans="1:12" ht="30" x14ac:dyDescent="0.25">
      <c r="A1466" s="103">
        <v>20732</v>
      </c>
      <c r="B1466" s="103" t="s">
        <v>15825</v>
      </c>
      <c r="C1466" s="104" t="s">
        <v>71</v>
      </c>
      <c r="D1466" s="575">
        <f t="shared" si="23"/>
        <v>2.59</v>
      </c>
      <c r="E1466" s="126"/>
      <c r="H1466" s="105">
        <v>2.56</v>
      </c>
      <c r="K1466" s="570" t="s">
        <v>5368</v>
      </c>
      <c r="L1466" s="571">
        <f>IFERROR(VLOOKUP(K1466,REAJUSTE!A:T,20,FALSE),"")</f>
        <v>1.012</v>
      </c>
    </row>
    <row r="1467" spans="1:12" x14ac:dyDescent="0.25">
      <c r="A1467" s="103">
        <v>20746</v>
      </c>
      <c r="B1467" s="103" t="s">
        <v>15826</v>
      </c>
      <c r="C1467" s="104" t="s">
        <v>71</v>
      </c>
      <c r="D1467" s="575">
        <f t="shared" si="23"/>
        <v>5.7</v>
      </c>
      <c r="E1467" s="126"/>
      <c r="H1467" s="105">
        <v>5.64</v>
      </c>
      <c r="K1467" s="570" t="s">
        <v>5368</v>
      </c>
      <c r="L1467" s="571">
        <f>IFERROR(VLOOKUP(K1467,REAJUSTE!A:T,20,FALSE),"")</f>
        <v>1.012</v>
      </c>
    </row>
    <row r="1468" spans="1:12" x14ac:dyDescent="0.25">
      <c r="A1468" s="103">
        <v>20910</v>
      </c>
      <c r="B1468" s="103" t="s">
        <v>15827</v>
      </c>
      <c r="C1468" s="104" t="s">
        <v>1239</v>
      </c>
      <c r="D1468" s="575">
        <f t="shared" si="23"/>
        <v>51.94</v>
      </c>
      <c r="E1468" s="126"/>
      <c r="H1468" s="105">
        <v>51.33</v>
      </c>
      <c r="K1468" s="570" t="s">
        <v>5368</v>
      </c>
      <c r="L1468" s="571">
        <f>IFERROR(VLOOKUP(K1468,REAJUSTE!A:T,20,FALSE),"")</f>
        <v>1.012</v>
      </c>
    </row>
    <row r="1469" spans="1:12" x14ac:dyDescent="0.25">
      <c r="A1469" s="103">
        <v>20975</v>
      </c>
      <c r="B1469" s="103" t="s">
        <v>15828</v>
      </c>
      <c r="C1469" s="104" t="s">
        <v>76</v>
      </c>
      <c r="D1469" s="575">
        <f t="shared" si="23"/>
        <v>6.7</v>
      </c>
      <c r="E1469" s="126"/>
      <c r="H1469" s="105">
        <v>6.63</v>
      </c>
      <c r="K1469" s="570" t="s">
        <v>5368</v>
      </c>
      <c r="L1469" s="571">
        <f>IFERROR(VLOOKUP(K1469,REAJUSTE!A:T,20,FALSE),"")</f>
        <v>1.012</v>
      </c>
    </row>
    <row r="1470" spans="1:12" x14ac:dyDescent="0.25">
      <c r="A1470" s="103">
        <v>20977</v>
      </c>
      <c r="B1470" s="103" t="s">
        <v>15829</v>
      </c>
      <c r="C1470" s="104" t="s">
        <v>76</v>
      </c>
      <c r="D1470" s="575">
        <f t="shared" si="23"/>
        <v>6.49</v>
      </c>
      <c r="E1470" s="126"/>
      <c r="H1470" s="105">
        <v>6.42</v>
      </c>
      <c r="K1470" s="570" t="s">
        <v>5368</v>
      </c>
      <c r="L1470" s="571">
        <f>IFERROR(VLOOKUP(K1470,REAJUSTE!A:T,20,FALSE),"")</f>
        <v>1.012</v>
      </c>
    </row>
    <row r="1471" spans="1:12" x14ac:dyDescent="0.25">
      <c r="A1471" s="103">
        <v>20982</v>
      </c>
      <c r="B1471" s="103" t="s">
        <v>15830</v>
      </c>
      <c r="C1471" s="104" t="s">
        <v>76</v>
      </c>
      <c r="D1471" s="575">
        <f t="shared" si="23"/>
        <v>11.2</v>
      </c>
      <c r="E1471" s="126"/>
      <c r="H1471" s="105">
        <v>11.07</v>
      </c>
      <c r="K1471" s="570" t="s">
        <v>5368</v>
      </c>
      <c r="L1471" s="571">
        <f>IFERROR(VLOOKUP(K1471,REAJUSTE!A:T,20,FALSE),"")</f>
        <v>1.012</v>
      </c>
    </row>
    <row r="1472" spans="1:12" x14ac:dyDescent="0.25">
      <c r="A1472" s="103">
        <v>20985</v>
      </c>
      <c r="B1472" s="103" t="s">
        <v>15831</v>
      </c>
      <c r="C1472" s="104" t="s">
        <v>76</v>
      </c>
      <c r="D1472" s="575">
        <f t="shared" si="23"/>
        <v>5.32</v>
      </c>
      <c r="E1472" s="126"/>
      <c r="H1472" s="105">
        <v>5.26</v>
      </c>
      <c r="K1472" s="570" t="s">
        <v>5368</v>
      </c>
      <c r="L1472" s="571">
        <f>IFERROR(VLOOKUP(K1472,REAJUSTE!A:T,20,FALSE),"")</f>
        <v>1.012</v>
      </c>
    </row>
    <row r="1473" spans="1:12" x14ac:dyDescent="0.25">
      <c r="A1473" s="103">
        <v>20987</v>
      </c>
      <c r="B1473" s="103" t="s">
        <v>15832</v>
      </c>
      <c r="C1473" s="104" t="s">
        <v>1239</v>
      </c>
      <c r="D1473" s="575">
        <f t="shared" si="23"/>
        <v>51.75</v>
      </c>
      <c r="E1473" s="126"/>
      <c r="H1473" s="105">
        <v>51.14</v>
      </c>
      <c r="K1473" s="570" t="s">
        <v>5368</v>
      </c>
      <c r="L1473" s="571">
        <f>IFERROR(VLOOKUP(K1473,REAJUSTE!A:T,20,FALSE),"")</f>
        <v>1.012</v>
      </c>
    </row>
    <row r="1474" spans="1:12" x14ac:dyDescent="0.25">
      <c r="A1474" s="103">
        <v>20988</v>
      </c>
      <c r="B1474" s="103" t="s">
        <v>15833</v>
      </c>
      <c r="C1474" s="104" t="s">
        <v>76</v>
      </c>
      <c r="D1474" s="575">
        <f t="shared" si="23"/>
        <v>14.49</v>
      </c>
      <c r="E1474" s="126"/>
      <c r="H1474" s="105">
        <v>14.32</v>
      </c>
      <c r="K1474" s="570" t="s">
        <v>5368</v>
      </c>
      <c r="L1474" s="571">
        <f>IFERROR(VLOOKUP(K1474,REAJUSTE!A:T,20,FALSE),"")</f>
        <v>1.012</v>
      </c>
    </row>
    <row r="1475" spans="1:12" ht="30" x14ac:dyDescent="0.25">
      <c r="A1475" s="103">
        <v>21005</v>
      </c>
      <c r="B1475" s="103" t="s">
        <v>15834</v>
      </c>
      <c r="C1475" s="104" t="s">
        <v>70</v>
      </c>
      <c r="D1475" s="575">
        <f t="shared" si="23"/>
        <v>6351.99</v>
      </c>
      <c r="E1475" s="126"/>
      <c r="H1475" s="142">
        <v>6276.67</v>
      </c>
      <c r="K1475" s="570" t="s">
        <v>5368</v>
      </c>
      <c r="L1475" s="571">
        <f>IFERROR(VLOOKUP(K1475,REAJUSTE!A:T,20,FALSE),"")</f>
        <v>1.012</v>
      </c>
    </row>
    <row r="1476" spans="1:12" x14ac:dyDescent="0.25">
      <c r="A1476" s="103">
        <v>21009</v>
      </c>
      <c r="B1476" s="103" t="s">
        <v>15835</v>
      </c>
      <c r="C1476" s="104" t="s">
        <v>76</v>
      </c>
      <c r="D1476" s="575">
        <f t="shared" si="23"/>
        <v>8.77</v>
      </c>
      <c r="E1476" s="126"/>
      <c r="H1476" s="105">
        <v>8.67</v>
      </c>
      <c r="K1476" s="570" t="s">
        <v>5368</v>
      </c>
      <c r="L1476" s="571">
        <f>IFERROR(VLOOKUP(K1476,REAJUSTE!A:T,20,FALSE),"")</f>
        <v>1.012</v>
      </c>
    </row>
    <row r="1477" spans="1:12" x14ac:dyDescent="0.25">
      <c r="A1477" s="103">
        <v>21018</v>
      </c>
      <c r="B1477" s="103" t="s">
        <v>15836</v>
      </c>
      <c r="C1477" s="104" t="s">
        <v>76</v>
      </c>
      <c r="D1477" s="575">
        <f t="shared" si="23"/>
        <v>17.600000000000001</v>
      </c>
      <c r="E1477" s="126"/>
      <c r="H1477" s="105">
        <v>17.399999999999999</v>
      </c>
      <c r="K1477" s="570" t="s">
        <v>5368</v>
      </c>
      <c r="L1477" s="571">
        <f>IFERROR(VLOOKUP(K1477,REAJUSTE!A:T,20,FALSE),"")</f>
        <v>1.012</v>
      </c>
    </row>
    <row r="1478" spans="1:12" x14ac:dyDescent="0.25">
      <c r="A1478" s="103">
        <v>21023</v>
      </c>
      <c r="B1478" s="103" t="s">
        <v>15837</v>
      </c>
      <c r="C1478" s="104" t="s">
        <v>77</v>
      </c>
      <c r="D1478" s="575">
        <f t="shared" si="23"/>
        <v>3.75</v>
      </c>
      <c r="E1478" s="126"/>
      <c r="H1478" s="105">
        <v>3.71</v>
      </c>
      <c r="K1478" s="570" t="s">
        <v>5368</v>
      </c>
      <c r="L1478" s="571">
        <f>IFERROR(VLOOKUP(K1478,REAJUSTE!A:T,20,FALSE),"")</f>
        <v>1.012</v>
      </c>
    </row>
    <row r="1479" spans="1:12" ht="30" x14ac:dyDescent="0.25">
      <c r="A1479" s="103">
        <v>21028</v>
      </c>
      <c r="B1479" s="103" t="s">
        <v>15838</v>
      </c>
      <c r="C1479" s="104" t="s">
        <v>15839</v>
      </c>
      <c r="D1479" s="575">
        <f t="shared" si="23"/>
        <v>229.52</v>
      </c>
      <c r="E1479" s="126"/>
      <c r="H1479" s="105">
        <v>226.8</v>
      </c>
      <c r="K1479" s="570" t="s">
        <v>5368</v>
      </c>
      <c r="L1479" s="571">
        <f>IFERROR(VLOOKUP(K1479,REAJUSTE!A:T,20,FALSE),"")</f>
        <v>1.012</v>
      </c>
    </row>
    <row r="1480" spans="1:12" x14ac:dyDescent="0.25">
      <c r="A1480" s="103">
        <v>21030</v>
      </c>
      <c r="B1480" s="103" t="s">
        <v>15840</v>
      </c>
      <c r="C1480" s="104" t="s">
        <v>1239</v>
      </c>
      <c r="D1480" s="575">
        <f t="shared" si="23"/>
        <v>24.46</v>
      </c>
      <c r="E1480" s="102"/>
      <c r="H1480" s="105">
        <v>24.17</v>
      </c>
      <c r="K1480" s="570" t="s">
        <v>5368</v>
      </c>
      <c r="L1480" s="571">
        <f>IFERROR(VLOOKUP(K1480,REAJUSTE!A:T,20,FALSE),"")</f>
        <v>1.012</v>
      </c>
    </row>
    <row r="1481" spans="1:12" x14ac:dyDescent="0.25">
      <c r="A1481" s="103">
        <v>21031</v>
      </c>
      <c r="B1481" s="103" t="s">
        <v>15841</v>
      </c>
      <c r="C1481" s="104" t="s">
        <v>1239</v>
      </c>
      <c r="D1481" s="575">
        <f t="shared" si="23"/>
        <v>29.77</v>
      </c>
      <c r="E1481" s="126"/>
      <c r="H1481" s="105">
        <v>29.42</v>
      </c>
      <c r="K1481" s="570" t="s">
        <v>5368</v>
      </c>
      <c r="L1481" s="571">
        <f>IFERROR(VLOOKUP(K1481,REAJUSTE!A:T,20,FALSE),"")</f>
        <v>1.012</v>
      </c>
    </row>
    <row r="1482" spans="1:12" x14ac:dyDescent="0.25">
      <c r="A1482" s="103">
        <v>21032</v>
      </c>
      <c r="B1482" s="103" t="s">
        <v>15842</v>
      </c>
      <c r="C1482" s="104" t="s">
        <v>1239</v>
      </c>
      <c r="D1482" s="575">
        <f t="shared" si="23"/>
        <v>37.26</v>
      </c>
      <c r="E1482" s="126"/>
      <c r="H1482" s="105">
        <v>36.82</v>
      </c>
      <c r="K1482" s="570" t="s">
        <v>5368</v>
      </c>
      <c r="L1482" s="571">
        <f>IFERROR(VLOOKUP(K1482,REAJUSTE!A:T,20,FALSE),"")</f>
        <v>1.012</v>
      </c>
    </row>
    <row r="1483" spans="1:12" x14ac:dyDescent="0.25">
      <c r="A1483" s="103">
        <v>21033</v>
      </c>
      <c r="B1483" s="103" t="s">
        <v>15843</v>
      </c>
      <c r="C1483" s="104" t="s">
        <v>1239</v>
      </c>
      <c r="D1483" s="575">
        <f t="shared" si="23"/>
        <v>50.45</v>
      </c>
      <c r="E1483" s="126"/>
      <c r="H1483" s="105">
        <v>49.86</v>
      </c>
      <c r="K1483" s="570" t="s">
        <v>5368</v>
      </c>
      <c r="L1483" s="571">
        <f>IFERROR(VLOOKUP(K1483,REAJUSTE!A:T,20,FALSE),"")</f>
        <v>1.012</v>
      </c>
    </row>
    <row r="1484" spans="1:12" x14ac:dyDescent="0.25">
      <c r="A1484" s="103">
        <v>21040</v>
      </c>
      <c r="B1484" s="103" t="s">
        <v>15844</v>
      </c>
      <c r="C1484" s="104" t="s">
        <v>76</v>
      </c>
      <c r="D1484" s="575">
        <f t="shared" si="23"/>
        <v>56.24</v>
      </c>
      <c r="E1484" s="126"/>
      <c r="H1484" s="105">
        <v>55.58</v>
      </c>
      <c r="K1484" s="570" t="s">
        <v>5368</v>
      </c>
      <c r="L1484" s="571">
        <f>IFERROR(VLOOKUP(K1484,REAJUSTE!A:T,20,FALSE),"")</f>
        <v>1.012</v>
      </c>
    </row>
    <row r="1485" spans="1:12" x14ac:dyDescent="0.25">
      <c r="A1485" s="103">
        <v>21041</v>
      </c>
      <c r="B1485" s="103" t="s">
        <v>15845</v>
      </c>
      <c r="C1485" s="104" t="s">
        <v>76</v>
      </c>
      <c r="D1485" s="575">
        <f t="shared" si="23"/>
        <v>37.049999999999997</v>
      </c>
      <c r="E1485" s="126"/>
      <c r="H1485" s="105">
        <v>36.619999999999997</v>
      </c>
      <c r="K1485" s="570" t="s">
        <v>5368</v>
      </c>
      <c r="L1485" s="571">
        <f>IFERROR(VLOOKUP(K1485,REAJUSTE!A:T,20,FALSE),"")</f>
        <v>1.012</v>
      </c>
    </row>
    <row r="1486" spans="1:12" x14ac:dyDescent="0.25">
      <c r="A1486" s="103">
        <v>21042</v>
      </c>
      <c r="B1486" s="103" t="s">
        <v>15846</v>
      </c>
      <c r="C1486" s="104" t="s">
        <v>76</v>
      </c>
      <c r="D1486" s="575">
        <f t="shared" si="23"/>
        <v>51.86</v>
      </c>
      <c r="E1486" s="126"/>
      <c r="H1486" s="105">
        <v>51.25</v>
      </c>
      <c r="K1486" s="570" t="s">
        <v>5368</v>
      </c>
      <c r="L1486" s="571">
        <f>IFERROR(VLOOKUP(K1486,REAJUSTE!A:T,20,FALSE),"")</f>
        <v>1.012</v>
      </c>
    </row>
    <row r="1487" spans="1:12" x14ac:dyDescent="0.25">
      <c r="A1487" s="103">
        <v>21043</v>
      </c>
      <c r="B1487" s="103" t="s">
        <v>15847</v>
      </c>
      <c r="C1487" s="104" t="s">
        <v>76</v>
      </c>
      <c r="D1487" s="575">
        <f t="shared" si="23"/>
        <v>374.19</v>
      </c>
      <c r="E1487" s="126"/>
      <c r="H1487" s="105">
        <v>369.76</v>
      </c>
      <c r="K1487" s="570" t="s">
        <v>5368</v>
      </c>
      <c r="L1487" s="571">
        <f>IFERROR(VLOOKUP(K1487,REAJUSTE!A:T,20,FALSE),"")</f>
        <v>1.012</v>
      </c>
    </row>
    <row r="1488" spans="1:12" x14ac:dyDescent="0.25">
      <c r="A1488" s="103">
        <v>21060</v>
      </c>
      <c r="B1488" s="103" t="s">
        <v>15848</v>
      </c>
      <c r="C1488" s="104" t="s">
        <v>76</v>
      </c>
      <c r="D1488" s="575">
        <f t="shared" si="23"/>
        <v>5.14</v>
      </c>
      <c r="E1488" s="102"/>
      <c r="H1488" s="105">
        <v>5.08</v>
      </c>
      <c r="K1488" s="570" t="s">
        <v>5368</v>
      </c>
      <c r="L1488" s="571">
        <f>IFERROR(VLOOKUP(K1488,REAJUSTE!A:T,20,FALSE),"")</f>
        <v>1.012</v>
      </c>
    </row>
    <row r="1489" spans="1:12" x14ac:dyDescent="0.25">
      <c r="A1489" s="103">
        <v>21061</v>
      </c>
      <c r="B1489" s="103" t="s">
        <v>15849</v>
      </c>
      <c r="C1489" s="104" t="s">
        <v>76</v>
      </c>
      <c r="D1489" s="575">
        <f t="shared" si="23"/>
        <v>4.5599999999999996</v>
      </c>
      <c r="E1489" s="126"/>
      <c r="H1489" s="105">
        <v>4.51</v>
      </c>
      <c r="K1489" s="570" t="s">
        <v>5368</v>
      </c>
      <c r="L1489" s="571">
        <f>IFERROR(VLOOKUP(K1489,REAJUSTE!A:T,20,FALSE),"")</f>
        <v>1.012</v>
      </c>
    </row>
    <row r="1490" spans="1:12" x14ac:dyDescent="0.25">
      <c r="A1490" s="103">
        <v>21085</v>
      </c>
      <c r="B1490" s="103" t="s">
        <v>15850</v>
      </c>
      <c r="C1490" s="104" t="s">
        <v>70</v>
      </c>
      <c r="D1490" s="575">
        <f t="shared" si="23"/>
        <v>6351.99</v>
      </c>
      <c r="E1490" s="126"/>
      <c r="H1490" s="142">
        <v>6276.67</v>
      </c>
      <c r="K1490" s="570" t="s">
        <v>5368</v>
      </c>
      <c r="L1490" s="571">
        <f>IFERROR(VLOOKUP(K1490,REAJUSTE!A:T,20,FALSE),"")</f>
        <v>1.012</v>
      </c>
    </row>
    <row r="1491" spans="1:12" x14ac:dyDescent="0.25">
      <c r="A1491" s="103">
        <v>21089</v>
      </c>
      <c r="B1491" s="103" t="s">
        <v>15851</v>
      </c>
      <c r="C1491" s="104" t="s">
        <v>76</v>
      </c>
      <c r="D1491" s="575">
        <f t="shared" si="23"/>
        <v>13.32</v>
      </c>
      <c r="E1491" s="102"/>
      <c r="H1491" s="105">
        <v>13.17</v>
      </c>
      <c r="K1491" s="570" t="s">
        <v>5368</v>
      </c>
      <c r="L1491" s="571">
        <f>IFERROR(VLOOKUP(K1491,REAJUSTE!A:T,20,FALSE),"")</f>
        <v>1.012</v>
      </c>
    </row>
    <row r="1492" spans="1:12" x14ac:dyDescent="0.25">
      <c r="A1492" s="103">
        <v>21091</v>
      </c>
      <c r="B1492" s="103" t="s">
        <v>15852</v>
      </c>
      <c r="C1492" s="104" t="s">
        <v>1239</v>
      </c>
      <c r="D1492" s="575">
        <f t="shared" si="23"/>
        <v>52.88</v>
      </c>
      <c r="E1492" s="126"/>
      <c r="H1492" s="105">
        <v>52.26</v>
      </c>
      <c r="K1492" s="570" t="s">
        <v>5368</v>
      </c>
      <c r="L1492" s="571">
        <f>IFERROR(VLOOKUP(K1492,REAJUSTE!A:T,20,FALSE),"")</f>
        <v>1.012</v>
      </c>
    </row>
    <row r="1493" spans="1:12" x14ac:dyDescent="0.25">
      <c r="A1493" s="125">
        <v>211</v>
      </c>
      <c r="B1493" s="1195" t="s">
        <v>15853</v>
      </c>
      <c r="C1493" s="1196"/>
      <c r="D1493" s="1196"/>
      <c r="E1493" s="126"/>
      <c r="K1493" s="570" t="s">
        <v>5368</v>
      </c>
      <c r="L1493" s="571">
        <f>IFERROR(VLOOKUP(K1493,REAJUSTE!A:T,20,FALSE),"")</f>
        <v>1.012</v>
      </c>
    </row>
    <row r="1494" spans="1:12" x14ac:dyDescent="0.25">
      <c r="A1494" s="103">
        <v>21108</v>
      </c>
      <c r="B1494" s="103" t="s">
        <v>15854</v>
      </c>
      <c r="C1494" s="104" t="s">
        <v>76</v>
      </c>
      <c r="D1494" s="575">
        <f t="shared" si="23"/>
        <v>70</v>
      </c>
      <c r="E1494" s="102"/>
      <c r="H1494" s="105">
        <v>69.17</v>
      </c>
      <c r="K1494" s="570" t="s">
        <v>5368</v>
      </c>
      <c r="L1494" s="571">
        <f>IFERROR(VLOOKUP(K1494,REAJUSTE!A:T,20,FALSE),"")</f>
        <v>1.012</v>
      </c>
    </row>
    <row r="1495" spans="1:12" x14ac:dyDescent="0.25">
      <c r="A1495" s="103">
        <v>21109</v>
      </c>
      <c r="B1495" s="103" t="s">
        <v>15855</v>
      </c>
      <c r="C1495" s="104" t="s">
        <v>15856</v>
      </c>
      <c r="D1495" s="575">
        <f t="shared" si="23"/>
        <v>177.93</v>
      </c>
      <c r="E1495" s="126"/>
      <c r="H1495" s="105">
        <v>175.83</v>
      </c>
      <c r="K1495" s="570" t="s">
        <v>5368</v>
      </c>
      <c r="L1495" s="571">
        <f>IFERROR(VLOOKUP(K1495,REAJUSTE!A:T,20,FALSE),"")</f>
        <v>1.012</v>
      </c>
    </row>
    <row r="1496" spans="1:12" x14ac:dyDescent="0.25">
      <c r="A1496" s="103">
        <v>21111</v>
      </c>
      <c r="B1496" s="103" t="s">
        <v>15857</v>
      </c>
      <c r="C1496" s="104" t="s">
        <v>76</v>
      </c>
      <c r="D1496" s="575">
        <f t="shared" si="23"/>
        <v>58.01</v>
      </c>
      <c r="E1496" s="126"/>
      <c r="H1496" s="105">
        <v>57.33</v>
      </c>
      <c r="K1496" s="570" t="s">
        <v>5368</v>
      </c>
      <c r="L1496" s="571">
        <f>IFERROR(VLOOKUP(K1496,REAJUSTE!A:T,20,FALSE),"")</f>
        <v>1.012</v>
      </c>
    </row>
    <row r="1497" spans="1:12" x14ac:dyDescent="0.25">
      <c r="A1497" s="103">
        <v>21118</v>
      </c>
      <c r="B1497" s="103" t="s">
        <v>15858</v>
      </c>
      <c r="C1497" s="104" t="s">
        <v>76</v>
      </c>
      <c r="D1497" s="575">
        <f t="shared" si="23"/>
        <v>42.11</v>
      </c>
      <c r="E1497" s="126"/>
      <c r="H1497" s="105">
        <v>41.62</v>
      </c>
      <c r="K1497" s="570" t="s">
        <v>5368</v>
      </c>
      <c r="L1497" s="571">
        <f>IFERROR(VLOOKUP(K1497,REAJUSTE!A:T,20,FALSE),"")</f>
        <v>1.012</v>
      </c>
    </row>
    <row r="1498" spans="1:12" x14ac:dyDescent="0.25">
      <c r="A1498" s="103">
        <v>21144</v>
      </c>
      <c r="B1498" s="103" t="s">
        <v>15859</v>
      </c>
      <c r="C1498" s="104" t="s">
        <v>76</v>
      </c>
      <c r="D1498" s="575">
        <f t="shared" si="23"/>
        <v>23.17</v>
      </c>
      <c r="E1498" s="126"/>
      <c r="H1498" s="105">
        <v>22.9</v>
      </c>
      <c r="K1498" s="570" t="s">
        <v>5368</v>
      </c>
      <c r="L1498" s="571">
        <f>IFERROR(VLOOKUP(K1498,REAJUSTE!A:T,20,FALSE),"")</f>
        <v>1.012</v>
      </c>
    </row>
    <row r="1499" spans="1:12" x14ac:dyDescent="0.25">
      <c r="A1499" s="103">
        <v>21151</v>
      </c>
      <c r="B1499" s="103" t="s">
        <v>15860</v>
      </c>
      <c r="C1499" s="104" t="s">
        <v>76</v>
      </c>
      <c r="D1499" s="575">
        <f t="shared" si="23"/>
        <v>3.81</v>
      </c>
      <c r="E1499" s="126"/>
      <c r="H1499" s="105">
        <v>3.77</v>
      </c>
      <c r="K1499" s="570" t="s">
        <v>5368</v>
      </c>
      <c r="L1499" s="571">
        <f>IFERROR(VLOOKUP(K1499,REAJUSTE!A:T,20,FALSE),"")</f>
        <v>1.012</v>
      </c>
    </row>
    <row r="1500" spans="1:12" x14ac:dyDescent="0.25">
      <c r="A1500" s="103">
        <v>21170</v>
      </c>
      <c r="B1500" s="103" t="s">
        <v>15861</v>
      </c>
      <c r="C1500" s="104" t="s">
        <v>76</v>
      </c>
      <c r="D1500" s="575">
        <f t="shared" si="23"/>
        <v>13.66</v>
      </c>
      <c r="E1500" s="102"/>
      <c r="H1500" s="105">
        <v>13.5</v>
      </c>
      <c r="K1500" s="570" t="s">
        <v>5368</v>
      </c>
      <c r="L1500" s="571">
        <f>IFERROR(VLOOKUP(K1500,REAJUSTE!A:T,20,FALSE),"")</f>
        <v>1.012</v>
      </c>
    </row>
    <row r="1501" spans="1:12" x14ac:dyDescent="0.25">
      <c r="A1501" s="125">
        <v>212</v>
      </c>
      <c r="B1501" s="1195" t="s">
        <v>15862</v>
      </c>
      <c r="C1501" s="1196"/>
      <c r="D1501" s="1196"/>
      <c r="E1501" s="126"/>
      <c r="K1501" s="570" t="s">
        <v>5368</v>
      </c>
      <c r="L1501" s="571">
        <f>IFERROR(VLOOKUP(K1501,REAJUSTE!A:T,20,FALSE),"")</f>
        <v>1.012</v>
      </c>
    </row>
    <row r="1502" spans="1:12" x14ac:dyDescent="0.25">
      <c r="A1502" s="103">
        <v>21205</v>
      </c>
      <c r="B1502" s="103" t="s">
        <v>15863</v>
      </c>
      <c r="C1502" s="104" t="s">
        <v>76</v>
      </c>
      <c r="D1502" s="575">
        <f t="shared" si="23"/>
        <v>14.6</v>
      </c>
      <c r="E1502" s="126"/>
      <c r="H1502" s="105">
        <v>14.43</v>
      </c>
      <c r="K1502" s="570" t="s">
        <v>5368</v>
      </c>
      <c r="L1502" s="571">
        <f>IFERROR(VLOOKUP(K1502,REAJUSTE!A:T,20,FALSE),"")</f>
        <v>1.012</v>
      </c>
    </row>
    <row r="1503" spans="1:12" x14ac:dyDescent="0.25">
      <c r="A1503" s="103">
        <v>21211</v>
      </c>
      <c r="B1503" s="103" t="s">
        <v>15864</v>
      </c>
      <c r="C1503" s="104" t="s">
        <v>1239</v>
      </c>
      <c r="D1503" s="575">
        <f t="shared" si="23"/>
        <v>17.739999999999998</v>
      </c>
      <c r="E1503" s="102"/>
      <c r="H1503" s="105">
        <v>17.53</v>
      </c>
      <c r="K1503" s="570" t="s">
        <v>5368</v>
      </c>
      <c r="L1503" s="571">
        <f>IFERROR(VLOOKUP(K1503,REAJUSTE!A:T,20,FALSE),"")</f>
        <v>1.012</v>
      </c>
    </row>
    <row r="1504" spans="1:12" x14ac:dyDescent="0.25">
      <c r="A1504" s="125">
        <v>213</v>
      </c>
      <c r="B1504" s="1195" t="s">
        <v>15853</v>
      </c>
      <c r="C1504" s="1196"/>
      <c r="D1504" s="1196"/>
      <c r="E1504" s="126"/>
      <c r="K1504" s="570" t="s">
        <v>5368</v>
      </c>
      <c r="L1504" s="571">
        <f>IFERROR(VLOOKUP(K1504,REAJUSTE!A:T,20,FALSE),"")</f>
        <v>1.012</v>
      </c>
    </row>
    <row r="1505" spans="1:12" x14ac:dyDescent="0.25">
      <c r="A1505" s="103">
        <v>21305</v>
      </c>
      <c r="B1505" s="103" t="s">
        <v>15865</v>
      </c>
      <c r="C1505" s="104" t="s">
        <v>76</v>
      </c>
      <c r="D1505" s="575">
        <f t="shared" si="23"/>
        <v>29.01</v>
      </c>
      <c r="E1505" s="126"/>
      <c r="H1505" s="105">
        <v>28.67</v>
      </c>
      <c r="K1505" s="570" t="s">
        <v>5368</v>
      </c>
      <c r="L1505" s="571">
        <f>IFERROR(VLOOKUP(K1505,REAJUSTE!A:T,20,FALSE),"")</f>
        <v>1.012</v>
      </c>
    </row>
    <row r="1506" spans="1:12" ht="30" x14ac:dyDescent="0.25">
      <c r="A1506" s="103">
        <v>21368</v>
      </c>
      <c r="B1506" s="103" t="s">
        <v>15866</v>
      </c>
      <c r="C1506" s="104" t="s">
        <v>76</v>
      </c>
      <c r="D1506" s="575">
        <f t="shared" si="23"/>
        <v>4.58</v>
      </c>
      <c r="E1506" s="126"/>
      <c r="H1506" s="105">
        <v>4.53</v>
      </c>
      <c r="K1506" s="570" t="s">
        <v>5368</v>
      </c>
      <c r="L1506" s="571">
        <f>IFERROR(VLOOKUP(K1506,REAJUSTE!A:T,20,FALSE),"")</f>
        <v>1.012</v>
      </c>
    </row>
    <row r="1507" spans="1:12" x14ac:dyDescent="0.25">
      <c r="A1507" s="125">
        <v>215</v>
      </c>
      <c r="B1507" s="1195" t="s">
        <v>15867</v>
      </c>
      <c r="C1507" s="1196"/>
      <c r="D1507" s="1196"/>
      <c r="E1507" s="126"/>
      <c r="K1507" s="570" t="s">
        <v>5368</v>
      </c>
      <c r="L1507" s="571">
        <f>IFERROR(VLOOKUP(K1507,REAJUSTE!A:T,20,FALSE),"")</f>
        <v>1.012</v>
      </c>
    </row>
    <row r="1508" spans="1:12" x14ac:dyDescent="0.25">
      <c r="A1508" s="103">
        <v>21516</v>
      </c>
      <c r="B1508" s="103" t="s">
        <v>15868</v>
      </c>
      <c r="C1508" s="104" t="s">
        <v>71</v>
      </c>
      <c r="D1508" s="575">
        <f t="shared" si="23"/>
        <v>7.01</v>
      </c>
      <c r="E1508" s="126"/>
      <c r="H1508" s="105">
        <v>6.93</v>
      </c>
      <c r="K1508" s="570" t="s">
        <v>5368</v>
      </c>
      <c r="L1508" s="571">
        <f>IFERROR(VLOOKUP(K1508,REAJUSTE!A:T,20,FALSE),"")</f>
        <v>1.012</v>
      </c>
    </row>
    <row r="1509" spans="1:12" x14ac:dyDescent="0.25">
      <c r="A1509" s="103">
        <v>21517</v>
      </c>
      <c r="B1509" s="103" t="s">
        <v>15869</v>
      </c>
      <c r="C1509" s="104" t="s">
        <v>71</v>
      </c>
      <c r="D1509" s="575">
        <f t="shared" si="23"/>
        <v>7.01</v>
      </c>
      <c r="E1509" s="126"/>
      <c r="H1509" s="105">
        <v>6.93</v>
      </c>
      <c r="K1509" s="570" t="s">
        <v>5368</v>
      </c>
      <c r="L1509" s="571">
        <f>IFERROR(VLOOKUP(K1509,REAJUSTE!A:T,20,FALSE),"")</f>
        <v>1.012</v>
      </c>
    </row>
    <row r="1510" spans="1:12" x14ac:dyDescent="0.25">
      <c r="A1510" s="103">
        <v>21521</v>
      </c>
      <c r="B1510" s="103" t="s">
        <v>15870</v>
      </c>
      <c r="C1510" s="104" t="s">
        <v>71</v>
      </c>
      <c r="D1510" s="575">
        <f t="shared" si="23"/>
        <v>6.96</v>
      </c>
      <c r="E1510" s="126"/>
      <c r="H1510" s="105">
        <v>6.88</v>
      </c>
      <c r="K1510" s="570" t="s">
        <v>5368</v>
      </c>
      <c r="L1510" s="571">
        <f>IFERROR(VLOOKUP(K1510,REAJUSTE!A:T,20,FALSE),"")</f>
        <v>1.012</v>
      </c>
    </row>
    <row r="1511" spans="1:12" x14ac:dyDescent="0.25">
      <c r="A1511" s="103">
        <v>21532</v>
      </c>
      <c r="B1511" s="103" t="s">
        <v>15871</v>
      </c>
      <c r="C1511" s="104" t="s">
        <v>71</v>
      </c>
      <c r="D1511" s="575">
        <f t="shared" si="23"/>
        <v>8.09</v>
      </c>
      <c r="E1511" s="126"/>
      <c r="H1511" s="105">
        <v>8</v>
      </c>
      <c r="K1511" s="570" t="s">
        <v>5368</v>
      </c>
      <c r="L1511" s="571">
        <f>IFERROR(VLOOKUP(K1511,REAJUSTE!A:T,20,FALSE),"")</f>
        <v>1.012</v>
      </c>
    </row>
    <row r="1512" spans="1:12" x14ac:dyDescent="0.25">
      <c r="A1512" s="103">
        <v>21543</v>
      </c>
      <c r="B1512" s="103" t="s">
        <v>15872</v>
      </c>
      <c r="C1512" s="104" t="s">
        <v>1239</v>
      </c>
      <c r="D1512" s="575">
        <f t="shared" si="23"/>
        <v>19.059999999999999</v>
      </c>
      <c r="E1512" s="102"/>
      <c r="H1512" s="105">
        <v>18.84</v>
      </c>
      <c r="K1512" s="570" t="s">
        <v>5368</v>
      </c>
      <c r="L1512" s="571">
        <f>IFERROR(VLOOKUP(K1512,REAJUSTE!A:T,20,FALSE),"")</f>
        <v>1.012</v>
      </c>
    </row>
    <row r="1513" spans="1:12" x14ac:dyDescent="0.25">
      <c r="A1513" s="125">
        <v>220</v>
      </c>
      <c r="B1513" s="1195" t="s">
        <v>15873</v>
      </c>
      <c r="C1513" s="1196"/>
      <c r="D1513" s="1196"/>
      <c r="E1513" s="126"/>
      <c r="K1513" s="570" t="s">
        <v>5368</v>
      </c>
      <c r="L1513" s="571">
        <f>IFERROR(VLOOKUP(K1513,REAJUSTE!A:T,20,FALSE),"")</f>
        <v>1.012</v>
      </c>
    </row>
    <row r="1514" spans="1:12" ht="30" x14ac:dyDescent="0.25">
      <c r="A1514" s="103">
        <v>22001</v>
      </c>
      <c r="B1514" s="103" t="s">
        <v>15874</v>
      </c>
      <c r="C1514" s="104" t="s">
        <v>1239</v>
      </c>
      <c r="D1514" s="575">
        <f t="shared" si="23"/>
        <v>59.67</v>
      </c>
      <c r="E1514" s="126"/>
      <c r="H1514" s="105">
        <v>58.97</v>
      </c>
      <c r="K1514" s="570" t="s">
        <v>5368</v>
      </c>
      <c r="L1514" s="571">
        <f>IFERROR(VLOOKUP(K1514,REAJUSTE!A:T,20,FALSE),"")</f>
        <v>1.012</v>
      </c>
    </row>
    <row r="1515" spans="1:12" ht="30" x14ac:dyDescent="0.25">
      <c r="A1515" s="103">
        <v>22002</v>
      </c>
      <c r="B1515" s="103" t="s">
        <v>15875</v>
      </c>
      <c r="C1515" s="104" t="s">
        <v>1239</v>
      </c>
      <c r="D1515" s="575">
        <f t="shared" si="23"/>
        <v>70.459999999999994</v>
      </c>
      <c r="E1515" s="102"/>
      <c r="H1515" s="105">
        <v>69.63</v>
      </c>
      <c r="K1515" s="570" t="s">
        <v>5368</v>
      </c>
      <c r="L1515" s="571">
        <f>IFERROR(VLOOKUP(K1515,REAJUSTE!A:T,20,FALSE),"")</f>
        <v>1.012</v>
      </c>
    </row>
    <row r="1516" spans="1:12" x14ac:dyDescent="0.25">
      <c r="A1516" s="125">
        <v>225</v>
      </c>
      <c r="B1516" s="1195" t="s">
        <v>15876</v>
      </c>
      <c r="C1516" s="1196"/>
      <c r="D1516" s="1196"/>
      <c r="E1516" s="126"/>
      <c r="K1516" s="570" t="s">
        <v>5368</v>
      </c>
      <c r="L1516" s="571">
        <f>IFERROR(VLOOKUP(K1516,REAJUSTE!A:T,20,FALSE),"")</f>
        <v>1.012</v>
      </c>
    </row>
    <row r="1517" spans="1:12" x14ac:dyDescent="0.25">
      <c r="A1517" s="103">
        <v>22502</v>
      </c>
      <c r="B1517" s="103" t="s">
        <v>15877</v>
      </c>
      <c r="C1517" s="104" t="s">
        <v>77</v>
      </c>
      <c r="D1517" s="575">
        <f t="shared" si="23"/>
        <v>2.91</v>
      </c>
      <c r="E1517" s="126"/>
      <c r="H1517" s="105">
        <v>2.88</v>
      </c>
      <c r="K1517" s="570" t="s">
        <v>5368</v>
      </c>
      <c r="L1517" s="571">
        <f>IFERROR(VLOOKUP(K1517,REAJUSTE!A:T,20,FALSE),"")</f>
        <v>1.012</v>
      </c>
    </row>
    <row r="1518" spans="1:12" x14ac:dyDescent="0.25">
      <c r="A1518" s="103">
        <v>22504</v>
      </c>
      <c r="B1518" s="103" t="s">
        <v>15878</v>
      </c>
      <c r="C1518" s="104" t="s">
        <v>77</v>
      </c>
      <c r="D1518" s="575">
        <f t="shared" si="23"/>
        <v>4.03</v>
      </c>
      <c r="E1518" s="126"/>
      <c r="H1518" s="105">
        <v>3.99</v>
      </c>
      <c r="K1518" s="570" t="s">
        <v>5368</v>
      </c>
      <c r="L1518" s="571">
        <f>IFERROR(VLOOKUP(K1518,REAJUSTE!A:T,20,FALSE),"")</f>
        <v>1.012</v>
      </c>
    </row>
    <row r="1519" spans="1:12" x14ac:dyDescent="0.25">
      <c r="A1519" s="103">
        <v>22505</v>
      </c>
      <c r="B1519" s="103" t="s">
        <v>15879</v>
      </c>
      <c r="C1519" s="104" t="s">
        <v>77</v>
      </c>
      <c r="D1519" s="575">
        <f t="shared" ref="D1519:D1524" si="24">TRUNC(H1519*L1519,2)</f>
        <v>5.04</v>
      </c>
      <c r="E1519" s="102"/>
      <c r="H1519" s="105">
        <v>4.99</v>
      </c>
      <c r="K1519" s="570" t="s">
        <v>5368</v>
      </c>
      <c r="L1519" s="571">
        <f>IFERROR(VLOOKUP(K1519,REAJUSTE!A:T,20,FALSE),"")</f>
        <v>1.012</v>
      </c>
    </row>
    <row r="1520" spans="1:12" x14ac:dyDescent="0.25">
      <c r="A1520" s="103">
        <v>22507</v>
      </c>
      <c r="B1520" s="103" t="s">
        <v>15880</v>
      </c>
      <c r="C1520" s="104" t="s">
        <v>77</v>
      </c>
      <c r="D1520" s="575">
        <f t="shared" si="24"/>
        <v>4.57</v>
      </c>
      <c r="E1520" s="126"/>
      <c r="H1520" s="105">
        <v>4.5199999999999996</v>
      </c>
      <c r="K1520" s="570" t="s">
        <v>5368</v>
      </c>
      <c r="L1520" s="571">
        <f>IFERROR(VLOOKUP(K1520,REAJUSTE!A:T,20,FALSE),"")</f>
        <v>1.012</v>
      </c>
    </row>
    <row r="1521" spans="1:12" x14ac:dyDescent="0.25">
      <c r="A1521" s="103">
        <v>22508</v>
      </c>
      <c r="B1521" s="103" t="s">
        <v>15881</v>
      </c>
      <c r="C1521" s="104" t="s">
        <v>77</v>
      </c>
      <c r="D1521" s="575">
        <f t="shared" si="24"/>
        <v>6.27</v>
      </c>
      <c r="E1521" s="126"/>
      <c r="H1521" s="105">
        <v>6.2</v>
      </c>
      <c r="K1521" s="570" t="s">
        <v>5368</v>
      </c>
      <c r="L1521" s="571">
        <f>IFERROR(VLOOKUP(K1521,REAJUSTE!A:T,20,FALSE),"")</f>
        <v>1.012</v>
      </c>
    </row>
    <row r="1522" spans="1:12" x14ac:dyDescent="0.25">
      <c r="A1522" s="103">
        <v>22548</v>
      </c>
      <c r="B1522" s="103" t="s">
        <v>15882</v>
      </c>
      <c r="C1522" s="104" t="s">
        <v>77</v>
      </c>
      <c r="D1522" s="575">
        <f t="shared" si="24"/>
        <v>3.32</v>
      </c>
      <c r="E1522" s="126"/>
      <c r="H1522" s="105">
        <v>3.29</v>
      </c>
      <c r="K1522" s="570" t="s">
        <v>5368</v>
      </c>
      <c r="L1522" s="571">
        <f>IFERROR(VLOOKUP(K1522,REAJUSTE!A:T,20,FALSE),"")</f>
        <v>1.012</v>
      </c>
    </row>
    <row r="1523" spans="1:12" x14ac:dyDescent="0.25">
      <c r="A1523" s="103">
        <v>22585</v>
      </c>
      <c r="B1523" s="103" t="s">
        <v>15883</v>
      </c>
      <c r="C1523" s="104" t="s">
        <v>77</v>
      </c>
      <c r="D1523" s="575">
        <f t="shared" si="24"/>
        <v>1.26</v>
      </c>
      <c r="E1523" s="126"/>
      <c r="H1523" s="105">
        <v>1.25</v>
      </c>
      <c r="K1523" s="570" t="s">
        <v>5368</v>
      </c>
      <c r="L1523" s="571">
        <f>IFERROR(VLOOKUP(K1523,REAJUSTE!A:T,20,FALSE),"")</f>
        <v>1.012</v>
      </c>
    </row>
    <row r="1524" spans="1:12" x14ac:dyDescent="0.25">
      <c r="A1524" s="103">
        <v>22586</v>
      </c>
      <c r="B1524" s="103" t="s">
        <v>15884</v>
      </c>
      <c r="C1524" s="104" t="s">
        <v>77</v>
      </c>
      <c r="D1524" s="575">
        <f t="shared" si="24"/>
        <v>0.85</v>
      </c>
      <c r="E1524" s="126"/>
      <c r="H1524" s="105">
        <v>0.84</v>
      </c>
      <c r="K1524" s="570" t="s">
        <v>5368</v>
      </c>
      <c r="L1524" s="571">
        <f>IFERROR(VLOOKUP(K1524,REAJUSTE!A:T,20,FALSE),"")</f>
        <v>1.012</v>
      </c>
    </row>
    <row r="1525" spans="1:12" x14ac:dyDescent="0.25">
      <c r="A1525" s="125">
        <v>230</v>
      </c>
      <c r="B1525" s="1195" t="s">
        <v>15885</v>
      </c>
      <c r="C1525" s="1196"/>
      <c r="D1525" s="1196"/>
      <c r="E1525" s="126"/>
      <c r="K1525" s="570" t="s">
        <v>5368</v>
      </c>
      <c r="L1525" s="571">
        <f>IFERROR(VLOOKUP(K1525,REAJUSTE!A:T,20,FALSE),"")</f>
        <v>1.012</v>
      </c>
    </row>
    <row r="1526" spans="1:12" ht="30" x14ac:dyDescent="0.25">
      <c r="A1526" s="103">
        <v>23010</v>
      </c>
      <c r="B1526" s="103" t="s">
        <v>15886</v>
      </c>
      <c r="C1526" s="104" t="s">
        <v>77</v>
      </c>
      <c r="D1526" s="575">
        <f t="shared" ref="D1526:D1527" si="25">TRUNC(H1526*L1526,2)</f>
        <v>7.22</v>
      </c>
      <c r="E1526" s="126"/>
      <c r="H1526" s="105">
        <v>7.14</v>
      </c>
      <c r="K1526" s="570" t="s">
        <v>5368</v>
      </c>
      <c r="L1526" s="571">
        <f>IFERROR(VLOOKUP(K1526,REAJUSTE!A:T,20,FALSE),"")</f>
        <v>1.012</v>
      </c>
    </row>
    <row r="1527" spans="1:12" ht="30" x14ac:dyDescent="0.25">
      <c r="A1527" s="103">
        <v>23015</v>
      </c>
      <c r="B1527" s="103" t="s">
        <v>15887</v>
      </c>
      <c r="C1527" s="104" t="s">
        <v>77</v>
      </c>
      <c r="D1527" s="575">
        <f t="shared" si="25"/>
        <v>19.239999999999998</v>
      </c>
      <c r="E1527" s="102"/>
      <c r="H1527" s="105">
        <v>19.02</v>
      </c>
      <c r="K1527" s="570" t="s">
        <v>5368</v>
      </c>
      <c r="L1527" s="571">
        <f>IFERROR(VLOOKUP(K1527,REAJUSTE!A:T,20,FALSE),"")</f>
        <v>1.012</v>
      </c>
    </row>
    <row r="1528" spans="1:12" x14ac:dyDescent="0.25">
      <c r="A1528" s="125">
        <v>235</v>
      </c>
      <c r="B1528" s="1195" t="s">
        <v>15888</v>
      </c>
      <c r="C1528" s="1196"/>
      <c r="D1528" s="1196"/>
      <c r="E1528" s="126"/>
      <c r="K1528" s="570" t="s">
        <v>5368</v>
      </c>
      <c r="L1528" s="571">
        <f>IFERROR(VLOOKUP(K1528,REAJUSTE!A:T,20,FALSE),"")</f>
        <v>1.012</v>
      </c>
    </row>
    <row r="1529" spans="1:12" ht="30" x14ac:dyDescent="0.25">
      <c r="A1529" s="103">
        <v>23501</v>
      </c>
      <c r="B1529" s="103" t="s">
        <v>15889</v>
      </c>
      <c r="C1529" s="104" t="s">
        <v>1239</v>
      </c>
      <c r="D1529" s="575">
        <f t="shared" ref="D1529:D1531" si="26">TRUNC(H1529*L1529,2)</f>
        <v>142.35</v>
      </c>
      <c r="E1529" s="126"/>
      <c r="H1529" s="105">
        <v>140.66999999999999</v>
      </c>
      <c r="K1529" s="570" t="s">
        <v>5368</v>
      </c>
      <c r="L1529" s="571">
        <f>IFERROR(VLOOKUP(K1529,REAJUSTE!A:T,20,FALSE),"")</f>
        <v>1.012</v>
      </c>
    </row>
    <row r="1530" spans="1:12" ht="30" x14ac:dyDescent="0.25">
      <c r="A1530" s="103">
        <v>23503</v>
      </c>
      <c r="B1530" s="103" t="s">
        <v>15890</v>
      </c>
      <c r="C1530" s="104" t="s">
        <v>77</v>
      </c>
      <c r="D1530" s="575">
        <f t="shared" si="26"/>
        <v>506</v>
      </c>
      <c r="E1530" s="126"/>
      <c r="H1530" s="105">
        <v>500</v>
      </c>
      <c r="K1530" s="570" t="s">
        <v>5368</v>
      </c>
      <c r="L1530" s="571">
        <f>IFERROR(VLOOKUP(K1530,REAJUSTE!A:T,20,FALSE),"")</f>
        <v>1.012</v>
      </c>
    </row>
    <row r="1531" spans="1:12" ht="30" x14ac:dyDescent="0.25">
      <c r="A1531" s="103">
        <v>23522</v>
      </c>
      <c r="B1531" s="103" t="s">
        <v>15891</v>
      </c>
      <c r="C1531" s="104" t="s">
        <v>1239</v>
      </c>
      <c r="D1531" s="575">
        <f t="shared" si="26"/>
        <v>392.57</v>
      </c>
      <c r="E1531" s="126"/>
      <c r="H1531" s="105">
        <v>387.92</v>
      </c>
      <c r="K1531" s="570" t="s">
        <v>5368</v>
      </c>
      <c r="L1531" s="571">
        <f>IFERROR(VLOOKUP(K1531,REAJUSTE!A:T,20,FALSE),"")</f>
        <v>1.012</v>
      </c>
    </row>
    <row r="1532" spans="1:12" x14ac:dyDescent="0.25">
      <c r="A1532" s="125">
        <v>240</v>
      </c>
      <c r="B1532" s="1195" t="s">
        <v>15892</v>
      </c>
      <c r="C1532" s="1196"/>
      <c r="D1532" s="1196"/>
      <c r="E1532" s="126"/>
      <c r="K1532" s="570" t="s">
        <v>5368</v>
      </c>
      <c r="L1532" s="571">
        <f>IFERROR(VLOOKUP(K1532,REAJUSTE!A:T,20,FALSE),"")</f>
        <v>1.012</v>
      </c>
    </row>
    <row r="1533" spans="1:12" ht="45" x14ac:dyDescent="0.25">
      <c r="A1533" s="103">
        <v>24015</v>
      </c>
      <c r="B1533" s="103" t="s">
        <v>15893</v>
      </c>
      <c r="C1533" s="104" t="s">
        <v>71</v>
      </c>
      <c r="D1533" s="575">
        <f t="shared" ref="D1533:D1539" si="27">TRUNC(H1533*L1533,2)</f>
        <v>9.15</v>
      </c>
      <c r="E1533" s="102"/>
      <c r="H1533" s="105">
        <v>9.0500000000000007</v>
      </c>
      <c r="K1533" s="570" t="s">
        <v>5368</v>
      </c>
      <c r="L1533" s="571">
        <f>IFERROR(VLOOKUP(K1533,REAJUSTE!A:T,20,FALSE),"")</f>
        <v>1.012</v>
      </c>
    </row>
    <row r="1534" spans="1:12" x14ac:dyDescent="0.25">
      <c r="A1534" s="103">
        <v>24020</v>
      </c>
      <c r="B1534" s="103" t="s">
        <v>15894</v>
      </c>
      <c r="C1534" s="104" t="s">
        <v>71</v>
      </c>
      <c r="D1534" s="575">
        <f t="shared" si="27"/>
        <v>12.08</v>
      </c>
      <c r="E1534" s="126"/>
      <c r="H1534" s="105">
        <v>11.94</v>
      </c>
      <c r="K1534" s="570" t="s">
        <v>5368</v>
      </c>
      <c r="L1534" s="571">
        <f>IFERROR(VLOOKUP(K1534,REAJUSTE!A:T,20,FALSE),"")</f>
        <v>1.012</v>
      </c>
    </row>
    <row r="1535" spans="1:12" x14ac:dyDescent="0.25">
      <c r="A1535" s="103">
        <v>24029</v>
      </c>
      <c r="B1535" s="103" t="s">
        <v>15895</v>
      </c>
      <c r="C1535" s="104" t="s">
        <v>1239</v>
      </c>
      <c r="D1535" s="575">
        <f t="shared" si="27"/>
        <v>8.77</v>
      </c>
      <c r="E1535" s="126"/>
      <c r="H1535" s="105">
        <v>8.67</v>
      </c>
      <c r="K1535" s="570" t="s">
        <v>5368</v>
      </c>
      <c r="L1535" s="571">
        <f>IFERROR(VLOOKUP(K1535,REAJUSTE!A:T,20,FALSE),"")</f>
        <v>1.012</v>
      </c>
    </row>
    <row r="1536" spans="1:12" ht="30" x14ac:dyDescent="0.25">
      <c r="A1536" s="103">
        <v>24034</v>
      </c>
      <c r="B1536" s="103" t="s">
        <v>15896</v>
      </c>
      <c r="C1536" s="104" t="s">
        <v>71</v>
      </c>
      <c r="D1536" s="575">
        <f t="shared" si="27"/>
        <v>15.47</v>
      </c>
      <c r="E1536" s="126"/>
      <c r="H1536" s="105">
        <v>15.29</v>
      </c>
      <c r="K1536" s="570" t="s">
        <v>5368</v>
      </c>
      <c r="L1536" s="571">
        <f>IFERROR(VLOOKUP(K1536,REAJUSTE!A:T,20,FALSE),"")</f>
        <v>1.012</v>
      </c>
    </row>
    <row r="1537" spans="1:12" ht="30" x14ac:dyDescent="0.25">
      <c r="A1537" s="103">
        <v>24035</v>
      </c>
      <c r="B1537" s="103" t="s">
        <v>15897</v>
      </c>
      <c r="C1537" s="104" t="s">
        <v>71</v>
      </c>
      <c r="D1537" s="575">
        <f t="shared" si="27"/>
        <v>15.35</v>
      </c>
      <c r="E1537" s="126"/>
      <c r="H1537" s="105">
        <v>15.17</v>
      </c>
      <c r="K1537" s="570" t="s">
        <v>5368</v>
      </c>
      <c r="L1537" s="571">
        <f>IFERROR(VLOOKUP(K1537,REAJUSTE!A:T,20,FALSE),"")</f>
        <v>1.012</v>
      </c>
    </row>
    <row r="1538" spans="1:12" x14ac:dyDescent="0.25">
      <c r="A1538" s="103">
        <v>24038</v>
      </c>
      <c r="B1538" s="103" t="s">
        <v>15898</v>
      </c>
      <c r="C1538" s="104" t="s">
        <v>15899</v>
      </c>
      <c r="D1538" s="575">
        <f t="shared" si="27"/>
        <v>0.31</v>
      </c>
      <c r="E1538" s="126"/>
      <c r="H1538" s="105">
        <v>0.31</v>
      </c>
      <c r="K1538" s="570" t="s">
        <v>5368</v>
      </c>
      <c r="L1538" s="571">
        <f>IFERROR(VLOOKUP(K1538,REAJUSTE!A:T,20,FALSE),"")</f>
        <v>1.012</v>
      </c>
    </row>
    <row r="1539" spans="1:12" x14ac:dyDescent="0.25">
      <c r="A1539" s="103">
        <v>24042</v>
      </c>
      <c r="B1539" s="103" t="s">
        <v>15900</v>
      </c>
      <c r="C1539" s="104" t="s">
        <v>71</v>
      </c>
      <c r="D1539" s="575">
        <f t="shared" si="27"/>
        <v>38.76</v>
      </c>
      <c r="E1539" s="126"/>
      <c r="H1539" s="105">
        <v>38.31</v>
      </c>
      <c r="K1539" s="570" t="s">
        <v>5368</v>
      </c>
      <c r="L1539" s="571">
        <f>IFERROR(VLOOKUP(K1539,REAJUSTE!A:T,20,FALSE),"")</f>
        <v>1.012</v>
      </c>
    </row>
    <row r="1540" spans="1:12" x14ac:dyDescent="0.25">
      <c r="A1540" s="125">
        <v>241</v>
      </c>
      <c r="B1540" s="1195" t="s">
        <v>15901</v>
      </c>
      <c r="C1540" s="1196"/>
      <c r="D1540" s="1196"/>
      <c r="E1540" s="126"/>
      <c r="K1540" s="570" t="s">
        <v>5368</v>
      </c>
      <c r="L1540" s="571">
        <f>IFERROR(VLOOKUP(K1540,REAJUSTE!A:T,20,FALSE),"")</f>
        <v>1.012</v>
      </c>
    </row>
    <row r="1541" spans="1:12" x14ac:dyDescent="0.25">
      <c r="A1541" s="103">
        <v>24116</v>
      </c>
      <c r="B1541" s="103" t="s">
        <v>15902</v>
      </c>
      <c r="C1541" s="104" t="s">
        <v>1239</v>
      </c>
      <c r="D1541" s="575">
        <f t="shared" ref="D1541:D1545" si="28">TRUNC(H1541*L1541,2)</f>
        <v>1</v>
      </c>
      <c r="E1541" s="126"/>
      <c r="H1541" s="105">
        <v>0.99</v>
      </c>
      <c r="K1541" s="570" t="s">
        <v>5368</v>
      </c>
      <c r="L1541" s="571">
        <f>IFERROR(VLOOKUP(K1541,REAJUSTE!A:T,20,FALSE),"")</f>
        <v>1.012</v>
      </c>
    </row>
    <row r="1542" spans="1:12" ht="45" x14ac:dyDescent="0.25">
      <c r="A1542" s="103">
        <v>24130</v>
      </c>
      <c r="B1542" s="103" t="s">
        <v>17979</v>
      </c>
      <c r="C1542" s="104" t="s">
        <v>1239</v>
      </c>
      <c r="D1542" s="575">
        <f t="shared" si="28"/>
        <v>270.52999999999997</v>
      </c>
      <c r="E1542" s="102"/>
      <c r="H1542" s="105">
        <v>267.33</v>
      </c>
      <c r="K1542" s="570" t="s">
        <v>5368</v>
      </c>
      <c r="L1542" s="571">
        <f>IFERROR(VLOOKUP(K1542,REAJUSTE!A:T,20,FALSE),"")</f>
        <v>1.012</v>
      </c>
    </row>
    <row r="1543" spans="1:12" ht="45" x14ac:dyDescent="0.25">
      <c r="A1543" s="103">
        <v>24131</v>
      </c>
      <c r="B1543" s="103" t="s">
        <v>17980</v>
      </c>
      <c r="C1543" s="104" t="s">
        <v>1239</v>
      </c>
      <c r="D1543" s="575">
        <f t="shared" si="28"/>
        <v>307.20999999999998</v>
      </c>
      <c r="E1543" s="126"/>
      <c r="H1543" s="105">
        <v>303.57</v>
      </c>
      <c r="K1543" s="570" t="s">
        <v>5368</v>
      </c>
      <c r="L1543" s="571">
        <f>IFERROR(VLOOKUP(K1543,REAJUSTE!A:T,20,FALSE),"")</f>
        <v>1.012</v>
      </c>
    </row>
    <row r="1544" spans="1:12" x14ac:dyDescent="0.25">
      <c r="A1544" s="103">
        <v>24145</v>
      </c>
      <c r="B1544" s="103" t="s">
        <v>15903</v>
      </c>
      <c r="C1544" s="104" t="s">
        <v>71</v>
      </c>
      <c r="D1544" s="575">
        <f t="shared" si="28"/>
        <v>18.510000000000002</v>
      </c>
      <c r="E1544" s="102"/>
      <c r="H1544" s="105">
        <v>18.3</v>
      </c>
      <c r="K1544" s="570" t="s">
        <v>5368</v>
      </c>
      <c r="L1544" s="571">
        <f>IFERROR(VLOOKUP(K1544,REAJUSTE!A:T,20,FALSE),"")</f>
        <v>1.012</v>
      </c>
    </row>
    <row r="1545" spans="1:12" x14ac:dyDescent="0.25">
      <c r="A1545" s="103">
        <v>24184</v>
      </c>
      <c r="B1545" s="103" t="s">
        <v>15904</v>
      </c>
      <c r="C1545" s="104" t="s">
        <v>77</v>
      </c>
      <c r="D1545" s="575">
        <f t="shared" si="28"/>
        <v>29.75</v>
      </c>
      <c r="E1545" s="126"/>
      <c r="H1545" s="105">
        <v>29.4</v>
      </c>
      <c r="K1545" s="570" t="s">
        <v>5368</v>
      </c>
      <c r="L1545" s="571">
        <f>IFERROR(VLOOKUP(K1545,REAJUSTE!A:T,20,FALSE),"")</f>
        <v>1.012</v>
      </c>
    </row>
    <row r="1546" spans="1:12" x14ac:dyDescent="0.25">
      <c r="A1546" s="125">
        <v>255</v>
      </c>
      <c r="B1546" s="1195" t="s">
        <v>15905</v>
      </c>
      <c r="C1546" s="1196"/>
      <c r="D1546" s="1196"/>
      <c r="E1546" s="126"/>
      <c r="K1546" s="570" t="s">
        <v>5368</v>
      </c>
      <c r="L1546" s="571">
        <f>IFERROR(VLOOKUP(K1546,REAJUSTE!A:T,20,FALSE),"")</f>
        <v>1.012</v>
      </c>
    </row>
    <row r="1547" spans="1:12" x14ac:dyDescent="0.25">
      <c r="A1547" s="103">
        <v>25513</v>
      </c>
      <c r="B1547" s="103" t="s">
        <v>15906</v>
      </c>
      <c r="C1547" s="104" t="s">
        <v>1239</v>
      </c>
      <c r="D1547" s="575">
        <f t="shared" ref="D1547:D1554" si="29">TRUNC(H1547*L1547,2)</f>
        <v>28.97</v>
      </c>
      <c r="E1547" s="102"/>
      <c r="H1547" s="105">
        <v>28.63</v>
      </c>
      <c r="K1547" s="570" t="s">
        <v>5368</v>
      </c>
      <c r="L1547" s="571">
        <f>IFERROR(VLOOKUP(K1547,REAJUSTE!A:T,20,FALSE),"")</f>
        <v>1.012</v>
      </c>
    </row>
    <row r="1548" spans="1:12" x14ac:dyDescent="0.25">
      <c r="A1548" s="103">
        <v>25514</v>
      </c>
      <c r="B1548" s="103" t="s">
        <v>15907</v>
      </c>
      <c r="C1548" s="104" t="s">
        <v>1239</v>
      </c>
      <c r="D1548" s="575">
        <f t="shared" si="29"/>
        <v>53.46</v>
      </c>
      <c r="E1548" s="126"/>
      <c r="H1548" s="105">
        <v>52.83</v>
      </c>
      <c r="K1548" s="570" t="s">
        <v>5368</v>
      </c>
      <c r="L1548" s="571">
        <f>IFERROR(VLOOKUP(K1548,REAJUSTE!A:T,20,FALSE),"")</f>
        <v>1.012</v>
      </c>
    </row>
    <row r="1549" spans="1:12" x14ac:dyDescent="0.25">
      <c r="A1549" s="103">
        <v>25532</v>
      </c>
      <c r="B1549" s="103" t="s">
        <v>15908</v>
      </c>
      <c r="C1549" s="104" t="s">
        <v>1239</v>
      </c>
      <c r="D1549" s="575">
        <f t="shared" si="29"/>
        <v>72.819999999999993</v>
      </c>
      <c r="E1549" s="126"/>
      <c r="H1549" s="105">
        <v>71.959999999999994</v>
      </c>
      <c r="K1549" s="570" t="s">
        <v>5368</v>
      </c>
      <c r="L1549" s="571">
        <f>IFERROR(VLOOKUP(K1549,REAJUSTE!A:T,20,FALSE),"")</f>
        <v>1.012</v>
      </c>
    </row>
    <row r="1550" spans="1:12" x14ac:dyDescent="0.25">
      <c r="A1550" s="103">
        <v>25568</v>
      </c>
      <c r="B1550" s="103" t="s">
        <v>15909</v>
      </c>
      <c r="C1550" s="104" t="s">
        <v>1239</v>
      </c>
      <c r="D1550" s="575">
        <f t="shared" si="29"/>
        <v>32.28</v>
      </c>
      <c r="E1550" s="126"/>
      <c r="H1550" s="105">
        <v>31.9</v>
      </c>
      <c r="K1550" s="570" t="s">
        <v>5368</v>
      </c>
      <c r="L1550" s="571">
        <f>IFERROR(VLOOKUP(K1550,REAJUSTE!A:T,20,FALSE),"")</f>
        <v>1.012</v>
      </c>
    </row>
    <row r="1551" spans="1:12" x14ac:dyDescent="0.25">
      <c r="A1551" s="103">
        <v>25569</v>
      </c>
      <c r="B1551" s="103" t="s">
        <v>15909</v>
      </c>
      <c r="C1551" s="104" t="s">
        <v>1239</v>
      </c>
      <c r="D1551" s="575">
        <f t="shared" si="29"/>
        <v>68.31</v>
      </c>
      <c r="E1551" s="126"/>
      <c r="H1551" s="105">
        <v>67.5</v>
      </c>
      <c r="K1551" s="570" t="s">
        <v>5368</v>
      </c>
      <c r="L1551" s="571">
        <f>IFERROR(VLOOKUP(K1551,REAJUSTE!A:T,20,FALSE),"")</f>
        <v>1.012</v>
      </c>
    </row>
    <row r="1552" spans="1:12" x14ac:dyDescent="0.25">
      <c r="A1552" s="103">
        <v>25570</v>
      </c>
      <c r="B1552" s="103" t="s">
        <v>15910</v>
      </c>
      <c r="C1552" s="104" t="s">
        <v>77</v>
      </c>
      <c r="D1552" s="575">
        <f t="shared" si="29"/>
        <v>2.0699999999999998</v>
      </c>
      <c r="E1552" s="102"/>
      <c r="H1552" s="105">
        <v>2.0499999999999998</v>
      </c>
      <c r="K1552" s="570" t="s">
        <v>5368</v>
      </c>
      <c r="L1552" s="571">
        <f>IFERROR(VLOOKUP(K1552,REAJUSTE!A:T,20,FALSE),"")</f>
        <v>1.012</v>
      </c>
    </row>
    <row r="1553" spans="1:12" x14ac:dyDescent="0.25">
      <c r="A1553" s="103">
        <v>25571</v>
      </c>
      <c r="B1553" s="103" t="s">
        <v>15911</v>
      </c>
      <c r="C1553" s="104" t="s">
        <v>77</v>
      </c>
      <c r="D1553" s="575">
        <f t="shared" si="29"/>
        <v>5.24</v>
      </c>
      <c r="E1553" s="126"/>
      <c r="H1553" s="105">
        <v>5.18</v>
      </c>
      <c r="K1553" s="570" t="s">
        <v>5368</v>
      </c>
      <c r="L1553" s="571">
        <f>IFERROR(VLOOKUP(K1553,REAJUSTE!A:T,20,FALSE),"")</f>
        <v>1.012</v>
      </c>
    </row>
    <row r="1554" spans="1:12" x14ac:dyDescent="0.25">
      <c r="A1554" s="103">
        <v>25592</v>
      </c>
      <c r="B1554" s="103" t="s">
        <v>15912</v>
      </c>
      <c r="C1554" s="104" t="s">
        <v>1239</v>
      </c>
      <c r="D1554" s="575">
        <f t="shared" si="29"/>
        <v>77.790000000000006</v>
      </c>
      <c r="E1554" s="126"/>
      <c r="H1554" s="105">
        <v>76.87</v>
      </c>
      <c r="K1554" s="570" t="s">
        <v>5368</v>
      </c>
      <c r="L1554" s="571">
        <f>IFERROR(VLOOKUP(K1554,REAJUSTE!A:T,20,FALSE),"")</f>
        <v>1.012</v>
      </c>
    </row>
    <row r="1555" spans="1:12" x14ac:dyDescent="0.25">
      <c r="A1555" s="125">
        <v>256</v>
      </c>
      <c r="B1555" s="1195" t="s">
        <v>15905</v>
      </c>
      <c r="C1555" s="1196"/>
      <c r="D1555" s="1196"/>
      <c r="E1555" s="126"/>
      <c r="K1555" s="570" t="s">
        <v>5368</v>
      </c>
      <c r="L1555" s="571">
        <f>IFERROR(VLOOKUP(K1555,REAJUSTE!A:T,20,FALSE),"")</f>
        <v>1.012</v>
      </c>
    </row>
    <row r="1556" spans="1:12" x14ac:dyDescent="0.25">
      <c r="A1556" s="103">
        <v>25617</v>
      </c>
      <c r="B1556" s="103" t="s">
        <v>15913</v>
      </c>
      <c r="C1556" s="104" t="s">
        <v>1239</v>
      </c>
      <c r="D1556" s="575">
        <f t="shared" ref="D1556" si="30">TRUNC(H1556*L1556,2)</f>
        <v>40.729999999999997</v>
      </c>
      <c r="E1556" s="126"/>
      <c r="H1556" s="105">
        <v>40.25</v>
      </c>
      <c r="K1556" s="570" t="s">
        <v>5368</v>
      </c>
      <c r="L1556" s="571">
        <f>IFERROR(VLOOKUP(K1556,REAJUSTE!A:T,20,FALSE),"")</f>
        <v>1.012</v>
      </c>
    </row>
    <row r="1557" spans="1:12" x14ac:dyDescent="0.25">
      <c r="A1557" s="125">
        <v>258</v>
      </c>
      <c r="B1557" s="1195" t="s">
        <v>15905</v>
      </c>
      <c r="C1557" s="1196"/>
      <c r="D1557" s="1196"/>
      <c r="E1557" s="126"/>
      <c r="K1557" s="570" t="s">
        <v>5368</v>
      </c>
      <c r="L1557" s="571">
        <f>IFERROR(VLOOKUP(K1557,REAJUSTE!A:T,20,FALSE),"")</f>
        <v>1.012</v>
      </c>
    </row>
    <row r="1558" spans="1:12" ht="30" x14ac:dyDescent="0.25">
      <c r="A1558" s="103">
        <v>25841</v>
      </c>
      <c r="B1558" s="103" t="s">
        <v>15914</v>
      </c>
      <c r="C1558" s="104" t="s">
        <v>1239</v>
      </c>
      <c r="D1558" s="575">
        <f t="shared" ref="D1558:D1559" si="31">TRUNC(H1558*L1558,2)</f>
        <v>58.23</v>
      </c>
      <c r="E1558" s="126"/>
      <c r="H1558" s="105">
        <v>57.54</v>
      </c>
      <c r="K1558" s="570" t="s">
        <v>5368</v>
      </c>
      <c r="L1558" s="571">
        <f>IFERROR(VLOOKUP(K1558,REAJUSTE!A:T,20,FALSE),"")</f>
        <v>1.012</v>
      </c>
    </row>
    <row r="1559" spans="1:12" ht="30" x14ac:dyDescent="0.25">
      <c r="A1559" s="103">
        <v>25843</v>
      </c>
      <c r="B1559" s="103" t="s">
        <v>15915</v>
      </c>
      <c r="C1559" s="104" t="s">
        <v>1239</v>
      </c>
      <c r="D1559" s="575">
        <f t="shared" si="31"/>
        <v>64.709999999999994</v>
      </c>
      <c r="E1559" s="126"/>
      <c r="H1559" s="105">
        <v>63.95</v>
      </c>
      <c r="K1559" s="570" t="s">
        <v>5368</v>
      </c>
      <c r="L1559" s="571">
        <f>IFERROR(VLOOKUP(K1559,REAJUSTE!A:T,20,FALSE),"")</f>
        <v>1.012</v>
      </c>
    </row>
    <row r="1560" spans="1:12" x14ac:dyDescent="0.25">
      <c r="A1560" s="125">
        <v>260</v>
      </c>
      <c r="B1560" s="1195" t="s">
        <v>15916</v>
      </c>
      <c r="C1560" s="1196"/>
      <c r="D1560" s="1196"/>
      <c r="E1560" s="126"/>
      <c r="K1560" s="570" t="s">
        <v>5368</v>
      </c>
      <c r="L1560" s="571">
        <f>IFERROR(VLOOKUP(K1560,REAJUSTE!A:T,20,FALSE),"")</f>
        <v>1.012</v>
      </c>
    </row>
    <row r="1561" spans="1:12" x14ac:dyDescent="0.25">
      <c r="A1561" s="103">
        <v>26008</v>
      </c>
      <c r="B1561" s="103" t="s">
        <v>15917</v>
      </c>
      <c r="C1561" s="104" t="s">
        <v>76</v>
      </c>
      <c r="D1561" s="575">
        <f t="shared" ref="D1561:D1564" si="32">TRUNC(H1561*L1561,2)</f>
        <v>37.81</v>
      </c>
      <c r="E1561" s="126"/>
      <c r="H1561" s="105">
        <v>37.369999999999997</v>
      </c>
      <c r="K1561" s="570" t="s">
        <v>5368</v>
      </c>
      <c r="L1561" s="571">
        <f>IFERROR(VLOOKUP(K1561,REAJUSTE!A:T,20,FALSE),"")</f>
        <v>1.012</v>
      </c>
    </row>
    <row r="1562" spans="1:12" x14ac:dyDescent="0.25">
      <c r="A1562" s="103">
        <v>26015</v>
      </c>
      <c r="B1562" s="103" t="s">
        <v>15918</v>
      </c>
      <c r="C1562" s="104" t="s">
        <v>76</v>
      </c>
      <c r="D1562" s="575">
        <f t="shared" si="32"/>
        <v>66.47</v>
      </c>
      <c r="E1562" s="126"/>
      <c r="H1562" s="105">
        <v>65.69</v>
      </c>
      <c r="K1562" s="570" t="s">
        <v>5368</v>
      </c>
      <c r="L1562" s="571">
        <f>IFERROR(VLOOKUP(K1562,REAJUSTE!A:T,20,FALSE),"")</f>
        <v>1.012</v>
      </c>
    </row>
    <row r="1563" spans="1:12" x14ac:dyDescent="0.25">
      <c r="A1563" s="103">
        <v>26040</v>
      </c>
      <c r="B1563" s="103" t="s">
        <v>15919</v>
      </c>
      <c r="C1563" s="104" t="s">
        <v>76</v>
      </c>
      <c r="D1563" s="575">
        <f t="shared" si="32"/>
        <v>6.58</v>
      </c>
      <c r="E1563" s="126"/>
      <c r="H1563" s="105">
        <v>6.51</v>
      </c>
      <c r="K1563" s="570" t="s">
        <v>5368</v>
      </c>
      <c r="L1563" s="571">
        <f>IFERROR(VLOOKUP(K1563,REAJUSTE!A:T,20,FALSE),"")</f>
        <v>1.012</v>
      </c>
    </row>
    <row r="1564" spans="1:12" ht="30" x14ac:dyDescent="0.25">
      <c r="A1564" s="103">
        <v>26091</v>
      </c>
      <c r="B1564" s="103" t="s">
        <v>15920</v>
      </c>
      <c r="C1564" s="104" t="s">
        <v>76</v>
      </c>
      <c r="D1564" s="575">
        <f t="shared" si="32"/>
        <v>4.95</v>
      </c>
      <c r="E1564" s="126"/>
      <c r="H1564" s="105">
        <v>4.9000000000000004</v>
      </c>
      <c r="K1564" s="570" t="s">
        <v>5368</v>
      </c>
      <c r="L1564" s="571">
        <f>IFERROR(VLOOKUP(K1564,REAJUSTE!A:T,20,FALSE),"")</f>
        <v>1.012</v>
      </c>
    </row>
    <row r="1565" spans="1:12" x14ac:dyDescent="0.25">
      <c r="A1565" s="125">
        <v>265</v>
      </c>
      <c r="B1565" s="1195" t="s">
        <v>15921</v>
      </c>
      <c r="C1565" s="1196"/>
      <c r="D1565" s="1196"/>
      <c r="E1565" s="126"/>
      <c r="K1565" s="570" t="s">
        <v>5368</v>
      </c>
      <c r="L1565" s="571">
        <f>IFERROR(VLOOKUP(K1565,REAJUSTE!A:T,20,FALSE),"")</f>
        <v>1.012</v>
      </c>
    </row>
    <row r="1566" spans="1:12" x14ac:dyDescent="0.25">
      <c r="A1566" s="103">
        <v>26503</v>
      </c>
      <c r="B1566" s="103" t="s">
        <v>15922</v>
      </c>
      <c r="C1566" s="104" t="s">
        <v>77</v>
      </c>
      <c r="D1566" s="575">
        <f t="shared" ref="D1566:D1588" si="33">TRUNC(H1566*L1566,2)</f>
        <v>0.92</v>
      </c>
      <c r="E1566" s="126"/>
      <c r="H1566" s="105">
        <v>0.91</v>
      </c>
      <c r="K1566" s="570" t="s">
        <v>5368</v>
      </c>
      <c r="L1566" s="571">
        <f>IFERROR(VLOOKUP(K1566,REAJUSTE!A:T,20,FALSE),"")</f>
        <v>1.012</v>
      </c>
    </row>
    <row r="1567" spans="1:12" x14ac:dyDescent="0.25">
      <c r="A1567" s="103">
        <v>26506</v>
      </c>
      <c r="B1567" s="103" t="s">
        <v>15923</v>
      </c>
      <c r="C1567" s="104" t="s">
        <v>77</v>
      </c>
      <c r="D1567" s="575">
        <f t="shared" si="33"/>
        <v>283.01</v>
      </c>
      <c r="E1567" s="126"/>
      <c r="H1567" s="105">
        <v>279.66000000000003</v>
      </c>
      <c r="K1567" s="570" t="s">
        <v>5368</v>
      </c>
      <c r="L1567" s="571">
        <f>IFERROR(VLOOKUP(K1567,REAJUSTE!A:T,20,FALSE),"")</f>
        <v>1.012</v>
      </c>
    </row>
    <row r="1568" spans="1:12" ht="30" x14ac:dyDescent="0.25">
      <c r="A1568" s="103">
        <v>26508</v>
      </c>
      <c r="B1568" s="103" t="s">
        <v>15924</v>
      </c>
      <c r="C1568" s="104" t="s">
        <v>76</v>
      </c>
      <c r="D1568" s="575">
        <f t="shared" si="33"/>
        <v>7.7</v>
      </c>
      <c r="E1568" s="126"/>
      <c r="H1568" s="105">
        <v>7.61</v>
      </c>
      <c r="K1568" s="570" t="s">
        <v>5368</v>
      </c>
      <c r="L1568" s="571">
        <f>IFERROR(VLOOKUP(K1568,REAJUSTE!A:T,20,FALSE),"")</f>
        <v>1.012</v>
      </c>
    </row>
    <row r="1569" spans="1:12" x14ac:dyDescent="0.25">
      <c r="A1569" s="103">
        <v>26512</v>
      </c>
      <c r="B1569" s="103" t="s">
        <v>15925</v>
      </c>
      <c r="C1569" s="104" t="s">
        <v>77</v>
      </c>
      <c r="D1569" s="575">
        <f t="shared" si="33"/>
        <v>1.1299999999999999</v>
      </c>
      <c r="E1569" s="126"/>
      <c r="H1569" s="105">
        <v>1.1200000000000001</v>
      </c>
      <c r="K1569" s="570" t="s">
        <v>5368</v>
      </c>
      <c r="L1569" s="571">
        <f>IFERROR(VLOOKUP(K1569,REAJUSTE!A:T,20,FALSE),"")</f>
        <v>1.012</v>
      </c>
    </row>
    <row r="1570" spans="1:12" ht="30" x14ac:dyDescent="0.25">
      <c r="A1570" s="103">
        <v>26517</v>
      </c>
      <c r="B1570" s="103" t="s">
        <v>15926</v>
      </c>
      <c r="C1570" s="104" t="s">
        <v>77</v>
      </c>
      <c r="D1570" s="575">
        <f t="shared" si="33"/>
        <v>1.82</v>
      </c>
      <c r="E1570" s="126"/>
      <c r="H1570" s="105">
        <v>1.8</v>
      </c>
      <c r="K1570" s="570" t="s">
        <v>5368</v>
      </c>
      <c r="L1570" s="571">
        <f>IFERROR(VLOOKUP(K1570,REAJUSTE!A:T,20,FALSE),"")</f>
        <v>1.012</v>
      </c>
    </row>
    <row r="1571" spans="1:12" x14ac:dyDescent="0.25">
      <c r="A1571" s="103">
        <v>26546</v>
      </c>
      <c r="B1571" s="103" t="s">
        <v>15927</v>
      </c>
      <c r="C1571" s="104" t="s">
        <v>77</v>
      </c>
      <c r="D1571" s="575">
        <f t="shared" si="33"/>
        <v>0.36</v>
      </c>
      <c r="E1571" s="126"/>
      <c r="H1571" s="105">
        <v>0.36</v>
      </c>
      <c r="K1571" s="570" t="s">
        <v>5368</v>
      </c>
      <c r="L1571" s="571">
        <f>IFERROR(VLOOKUP(K1571,REAJUSTE!A:T,20,FALSE),"")</f>
        <v>1.012</v>
      </c>
    </row>
    <row r="1572" spans="1:12" x14ac:dyDescent="0.25">
      <c r="A1572" s="103">
        <v>26548</v>
      </c>
      <c r="B1572" s="103" t="s">
        <v>15928</v>
      </c>
      <c r="C1572" s="104" t="s">
        <v>77</v>
      </c>
      <c r="D1572" s="575">
        <f t="shared" si="33"/>
        <v>0.44</v>
      </c>
      <c r="E1572" s="126"/>
      <c r="H1572" s="105">
        <v>0.44</v>
      </c>
      <c r="K1572" s="570" t="s">
        <v>5368</v>
      </c>
      <c r="L1572" s="571">
        <f>IFERROR(VLOOKUP(K1572,REAJUSTE!A:T,20,FALSE),"")</f>
        <v>1.012</v>
      </c>
    </row>
    <row r="1573" spans="1:12" x14ac:dyDescent="0.25">
      <c r="A1573" s="103">
        <v>26549</v>
      </c>
      <c r="B1573" s="103" t="s">
        <v>15929</v>
      </c>
      <c r="C1573" s="104" t="s">
        <v>77</v>
      </c>
      <c r="D1573" s="575">
        <f t="shared" si="33"/>
        <v>0.18</v>
      </c>
      <c r="E1573" s="126"/>
      <c r="H1573" s="105">
        <v>0.18</v>
      </c>
      <c r="K1573" s="570" t="s">
        <v>5368</v>
      </c>
      <c r="L1573" s="571">
        <f>IFERROR(VLOOKUP(K1573,REAJUSTE!A:T,20,FALSE),"")</f>
        <v>1.012</v>
      </c>
    </row>
    <row r="1574" spans="1:12" ht="30" x14ac:dyDescent="0.25">
      <c r="A1574" s="103">
        <v>26550</v>
      </c>
      <c r="B1574" s="103" t="s">
        <v>17981</v>
      </c>
      <c r="C1574" s="104" t="s">
        <v>77</v>
      </c>
      <c r="D1574" s="575">
        <f t="shared" si="33"/>
        <v>13.15</v>
      </c>
      <c r="E1574" s="126"/>
      <c r="H1574" s="105">
        <v>13</v>
      </c>
      <c r="K1574" s="570" t="s">
        <v>5368</v>
      </c>
      <c r="L1574" s="571">
        <f>IFERROR(VLOOKUP(K1574,REAJUSTE!A:T,20,FALSE),"")</f>
        <v>1.012</v>
      </c>
    </row>
    <row r="1575" spans="1:12" x14ac:dyDescent="0.25">
      <c r="A1575" s="103">
        <v>26551</v>
      </c>
      <c r="B1575" s="103" t="s">
        <v>15930</v>
      </c>
      <c r="C1575" s="104" t="s">
        <v>77</v>
      </c>
      <c r="D1575" s="575">
        <f t="shared" si="33"/>
        <v>0.36</v>
      </c>
      <c r="E1575" s="126"/>
      <c r="H1575" s="105">
        <v>0.36</v>
      </c>
      <c r="K1575" s="570" t="s">
        <v>5368</v>
      </c>
      <c r="L1575" s="571">
        <f>IFERROR(VLOOKUP(K1575,REAJUSTE!A:T,20,FALSE),"")</f>
        <v>1.012</v>
      </c>
    </row>
    <row r="1576" spans="1:12" x14ac:dyDescent="0.25">
      <c r="A1576" s="103">
        <v>26552</v>
      </c>
      <c r="B1576" s="103" t="s">
        <v>15931</v>
      </c>
      <c r="C1576" s="104" t="s">
        <v>77</v>
      </c>
      <c r="D1576" s="575">
        <f t="shared" si="33"/>
        <v>0.15</v>
      </c>
      <c r="E1576" s="102"/>
      <c r="H1576" s="105">
        <v>0.15</v>
      </c>
      <c r="K1576" s="570" t="s">
        <v>5368</v>
      </c>
      <c r="L1576" s="571">
        <f>IFERROR(VLOOKUP(K1576,REAJUSTE!A:T,20,FALSE),"")</f>
        <v>1.012</v>
      </c>
    </row>
    <row r="1577" spans="1:12" x14ac:dyDescent="0.25">
      <c r="A1577" s="103">
        <v>26554</v>
      </c>
      <c r="B1577" s="103" t="s">
        <v>15932</v>
      </c>
      <c r="C1577" s="104" t="s">
        <v>77</v>
      </c>
      <c r="D1577" s="575">
        <f t="shared" si="33"/>
        <v>0.18</v>
      </c>
      <c r="E1577" s="126"/>
      <c r="H1577" s="105">
        <v>0.18</v>
      </c>
      <c r="K1577" s="570" t="s">
        <v>5368</v>
      </c>
      <c r="L1577" s="571">
        <f>IFERROR(VLOOKUP(K1577,REAJUSTE!A:T,20,FALSE),"")</f>
        <v>1.012</v>
      </c>
    </row>
    <row r="1578" spans="1:12" x14ac:dyDescent="0.25">
      <c r="A1578" s="103">
        <v>26560</v>
      </c>
      <c r="B1578" s="103" t="s">
        <v>15933</v>
      </c>
      <c r="C1578" s="104" t="s">
        <v>71</v>
      </c>
      <c r="D1578" s="575">
        <f t="shared" si="33"/>
        <v>15.94</v>
      </c>
      <c r="E1578" s="126"/>
      <c r="H1578" s="105">
        <v>15.76</v>
      </c>
      <c r="K1578" s="570" t="s">
        <v>5368</v>
      </c>
      <c r="L1578" s="571">
        <f>IFERROR(VLOOKUP(K1578,REAJUSTE!A:T,20,FALSE),"")</f>
        <v>1.012</v>
      </c>
    </row>
    <row r="1579" spans="1:12" x14ac:dyDescent="0.25">
      <c r="A1579" s="103">
        <v>26563</v>
      </c>
      <c r="B1579" s="103" t="s">
        <v>15934</v>
      </c>
      <c r="C1579" s="104" t="s">
        <v>71</v>
      </c>
      <c r="D1579" s="575">
        <f t="shared" si="33"/>
        <v>25.19</v>
      </c>
      <c r="E1579" s="126"/>
      <c r="H1579" s="105">
        <v>24.9</v>
      </c>
      <c r="K1579" s="570" t="s">
        <v>5368</v>
      </c>
      <c r="L1579" s="571">
        <f>IFERROR(VLOOKUP(K1579,REAJUSTE!A:T,20,FALSE),"")</f>
        <v>1.012</v>
      </c>
    </row>
    <row r="1580" spans="1:12" x14ac:dyDescent="0.25">
      <c r="A1580" s="103">
        <v>26566</v>
      </c>
      <c r="B1580" s="103" t="s">
        <v>15935</v>
      </c>
      <c r="C1580" s="104" t="s">
        <v>71</v>
      </c>
      <c r="D1580" s="575">
        <f t="shared" si="33"/>
        <v>16.71</v>
      </c>
      <c r="E1580" s="126"/>
      <c r="H1580" s="105">
        <v>16.52</v>
      </c>
      <c r="K1580" s="570" t="s">
        <v>5368</v>
      </c>
      <c r="L1580" s="571">
        <f>IFERROR(VLOOKUP(K1580,REAJUSTE!A:T,20,FALSE),"")</f>
        <v>1.012</v>
      </c>
    </row>
    <row r="1581" spans="1:12" x14ac:dyDescent="0.25">
      <c r="A1581" s="103">
        <v>26569</v>
      </c>
      <c r="B1581" s="103" t="s">
        <v>15936</v>
      </c>
      <c r="C1581" s="104" t="s">
        <v>71</v>
      </c>
      <c r="D1581" s="575">
        <f t="shared" si="33"/>
        <v>15</v>
      </c>
      <c r="E1581" s="126"/>
      <c r="H1581" s="105">
        <v>14.83</v>
      </c>
      <c r="K1581" s="570" t="s">
        <v>5368</v>
      </c>
      <c r="L1581" s="571">
        <f>IFERROR(VLOOKUP(K1581,REAJUSTE!A:T,20,FALSE),"")</f>
        <v>1.012</v>
      </c>
    </row>
    <row r="1582" spans="1:12" x14ac:dyDescent="0.25">
      <c r="A1582" s="103">
        <v>26570</v>
      </c>
      <c r="B1582" s="103" t="s">
        <v>15937</v>
      </c>
      <c r="C1582" s="104" t="s">
        <v>71</v>
      </c>
      <c r="D1582" s="575">
        <f t="shared" si="33"/>
        <v>15</v>
      </c>
      <c r="E1582" s="126"/>
      <c r="H1582" s="105">
        <v>14.83</v>
      </c>
      <c r="K1582" s="570" t="s">
        <v>5368</v>
      </c>
      <c r="L1582" s="571">
        <f>IFERROR(VLOOKUP(K1582,REAJUSTE!A:T,20,FALSE),"")</f>
        <v>1.012</v>
      </c>
    </row>
    <row r="1583" spans="1:12" x14ac:dyDescent="0.25">
      <c r="A1583" s="103">
        <v>26573</v>
      </c>
      <c r="B1583" s="103" t="s">
        <v>15938</v>
      </c>
      <c r="C1583" s="104" t="s">
        <v>71</v>
      </c>
      <c r="D1583" s="575">
        <f t="shared" si="33"/>
        <v>28.68</v>
      </c>
      <c r="E1583" s="126"/>
      <c r="H1583" s="105">
        <v>28.34</v>
      </c>
      <c r="K1583" s="570" t="s">
        <v>5368</v>
      </c>
      <c r="L1583" s="571">
        <f>IFERROR(VLOOKUP(K1583,REAJUSTE!A:T,20,FALSE),"")</f>
        <v>1.012</v>
      </c>
    </row>
    <row r="1584" spans="1:12" x14ac:dyDescent="0.25">
      <c r="A1584" s="103">
        <v>26581</v>
      </c>
      <c r="B1584" s="103" t="s">
        <v>15939</v>
      </c>
      <c r="C1584" s="104" t="s">
        <v>71</v>
      </c>
      <c r="D1584" s="575">
        <f t="shared" si="33"/>
        <v>19.920000000000002</v>
      </c>
      <c r="E1584" s="126"/>
      <c r="H1584" s="105">
        <v>19.690000000000001</v>
      </c>
      <c r="K1584" s="570" t="s">
        <v>5368</v>
      </c>
      <c r="L1584" s="571">
        <f>IFERROR(VLOOKUP(K1584,REAJUSTE!A:T,20,FALSE),"")</f>
        <v>1.012</v>
      </c>
    </row>
    <row r="1585" spans="1:12" x14ac:dyDescent="0.25">
      <c r="A1585" s="103">
        <v>26588</v>
      </c>
      <c r="B1585" s="103" t="s">
        <v>15940</v>
      </c>
      <c r="C1585" s="104" t="s">
        <v>77</v>
      </c>
      <c r="D1585" s="575">
        <f t="shared" si="33"/>
        <v>0.13</v>
      </c>
      <c r="E1585" s="126"/>
      <c r="H1585" s="105">
        <v>0.13</v>
      </c>
      <c r="K1585" s="570" t="s">
        <v>5368</v>
      </c>
      <c r="L1585" s="571">
        <f>IFERROR(VLOOKUP(K1585,REAJUSTE!A:T,20,FALSE),"")</f>
        <v>1.012</v>
      </c>
    </row>
    <row r="1586" spans="1:12" x14ac:dyDescent="0.25">
      <c r="A1586" s="103">
        <v>26589</v>
      </c>
      <c r="B1586" s="103" t="s">
        <v>15941</v>
      </c>
      <c r="C1586" s="104" t="s">
        <v>77</v>
      </c>
      <c r="D1586" s="575">
        <f t="shared" si="33"/>
        <v>0.26</v>
      </c>
      <c r="E1586" s="126"/>
      <c r="H1586" s="105">
        <v>0.26</v>
      </c>
      <c r="K1586" s="570" t="s">
        <v>5368</v>
      </c>
      <c r="L1586" s="571">
        <f>IFERROR(VLOOKUP(K1586,REAJUSTE!A:T,20,FALSE),"")</f>
        <v>1.012</v>
      </c>
    </row>
    <row r="1587" spans="1:12" x14ac:dyDescent="0.25">
      <c r="A1587" s="103">
        <v>26591</v>
      </c>
      <c r="B1587" s="103" t="s">
        <v>15942</v>
      </c>
      <c r="C1587" s="104" t="s">
        <v>77</v>
      </c>
      <c r="D1587" s="575">
        <f t="shared" si="33"/>
        <v>0.08</v>
      </c>
      <c r="E1587" s="126"/>
      <c r="H1587" s="105">
        <v>0.08</v>
      </c>
      <c r="K1587" s="570" t="s">
        <v>5368</v>
      </c>
      <c r="L1587" s="571">
        <f>IFERROR(VLOOKUP(K1587,REAJUSTE!A:T,20,FALSE),"")</f>
        <v>1.012</v>
      </c>
    </row>
    <row r="1588" spans="1:12" x14ac:dyDescent="0.25">
      <c r="A1588" s="103">
        <v>26592</v>
      </c>
      <c r="B1588" s="103" t="s">
        <v>15943</v>
      </c>
      <c r="C1588" s="104" t="s">
        <v>77</v>
      </c>
      <c r="D1588" s="575">
        <f t="shared" si="33"/>
        <v>0.18</v>
      </c>
      <c r="E1588" s="126"/>
      <c r="H1588" s="105">
        <v>0.18</v>
      </c>
      <c r="K1588" s="570" t="s">
        <v>5368</v>
      </c>
      <c r="L1588" s="571">
        <f>IFERROR(VLOOKUP(K1588,REAJUSTE!A:T,20,FALSE),"")</f>
        <v>1.012</v>
      </c>
    </row>
    <row r="1589" spans="1:12" x14ac:dyDescent="0.25">
      <c r="A1589" s="125">
        <v>266</v>
      </c>
      <c r="B1589" s="1195" t="s">
        <v>15944</v>
      </c>
      <c r="C1589" s="1196"/>
      <c r="D1589" s="1196"/>
      <c r="E1589" s="126"/>
      <c r="K1589" s="570" t="s">
        <v>5368</v>
      </c>
      <c r="L1589" s="571">
        <f>IFERROR(VLOOKUP(K1589,REAJUSTE!A:T,20,FALSE),"")</f>
        <v>1.012</v>
      </c>
    </row>
    <row r="1590" spans="1:12" ht="30" x14ac:dyDescent="0.25">
      <c r="A1590" s="103">
        <v>26607</v>
      </c>
      <c r="B1590" s="103" t="s">
        <v>17982</v>
      </c>
      <c r="C1590" s="104" t="s">
        <v>77</v>
      </c>
      <c r="D1590" s="575">
        <f t="shared" ref="D1590:D1603" si="34">TRUNC(H1590*L1590,2)</f>
        <v>1.73</v>
      </c>
      <c r="E1590" s="102"/>
      <c r="H1590" s="105">
        <v>1.71</v>
      </c>
      <c r="K1590" s="570" t="s">
        <v>5368</v>
      </c>
      <c r="L1590" s="571">
        <f>IFERROR(VLOOKUP(K1590,REAJUSTE!A:T,20,FALSE),"")</f>
        <v>1.012</v>
      </c>
    </row>
    <row r="1591" spans="1:12" x14ac:dyDescent="0.25">
      <c r="A1591" s="103">
        <v>26610</v>
      </c>
      <c r="B1591" s="103" t="s">
        <v>15945</v>
      </c>
      <c r="C1591" s="104" t="s">
        <v>77</v>
      </c>
      <c r="D1591" s="575">
        <f t="shared" si="34"/>
        <v>0.51</v>
      </c>
      <c r="E1591" s="126"/>
      <c r="H1591" s="105">
        <v>0.51</v>
      </c>
      <c r="K1591" s="570" t="s">
        <v>5368</v>
      </c>
      <c r="L1591" s="571">
        <f>IFERROR(VLOOKUP(K1591,REAJUSTE!A:T,20,FALSE),"")</f>
        <v>1.012</v>
      </c>
    </row>
    <row r="1592" spans="1:12" x14ac:dyDescent="0.25">
      <c r="A1592" s="103">
        <v>26612</v>
      </c>
      <c r="B1592" s="103" t="s">
        <v>15946</v>
      </c>
      <c r="C1592" s="104" t="s">
        <v>77</v>
      </c>
      <c r="D1592" s="575">
        <f t="shared" si="34"/>
        <v>0.65</v>
      </c>
      <c r="E1592" s="102"/>
      <c r="H1592" s="105">
        <v>0.65</v>
      </c>
      <c r="K1592" s="570" t="s">
        <v>5368</v>
      </c>
      <c r="L1592" s="571">
        <f>IFERROR(VLOOKUP(K1592,REAJUSTE!A:T,20,FALSE),"")</f>
        <v>1.012</v>
      </c>
    </row>
    <row r="1593" spans="1:12" x14ac:dyDescent="0.25">
      <c r="A1593" s="103">
        <v>26617</v>
      </c>
      <c r="B1593" s="103" t="s">
        <v>15947</v>
      </c>
      <c r="C1593" s="104" t="s">
        <v>76</v>
      </c>
      <c r="D1593" s="575">
        <f t="shared" si="34"/>
        <v>22.03</v>
      </c>
      <c r="E1593" s="126"/>
      <c r="H1593" s="105">
        <v>21.77</v>
      </c>
      <c r="K1593" s="570" t="s">
        <v>5368</v>
      </c>
      <c r="L1593" s="571">
        <f>IFERROR(VLOOKUP(K1593,REAJUSTE!A:T,20,FALSE),"")</f>
        <v>1.012</v>
      </c>
    </row>
    <row r="1594" spans="1:12" x14ac:dyDescent="0.25">
      <c r="A1594" s="103">
        <v>26618</v>
      </c>
      <c r="B1594" s="103" t="s">
        <v>15948</v>
      </c>
      <c r="C1594" s="104" t="s">
        <v>77</v>
      </c>
      <c r="D1594" s="575">
        <f t="shared" si="34"/>
        <v>25.93</v>
      </c>
      <c r="E1594" s="126"/>
      <c r="H1594" s="105">
        <v>25.63</v>
      </c>
      <c r="K1594" s="570" t="s">
        <v>5368</v>
      </c>
      <c r="L1594" s="571">
        <f>IFERROR(VLOOKUP(K1594,REAJUSTE!A:T,20,FALSE),"")</f>
        <v>1.012</v>
      </c>
    </row>
    <row r="1595" spans="1:12" x14ac:dyDescent="0.25">
      <c r="A1595" s="103">
        <v>26639</v>
      </c>
      <c r="B1595" s="103" t="s">
        <v>17983</v>
      </c>
      <c r="C1595" s="104" t="s">
        <v>77</v>
      </c>
      <c r="D1595" s="575">
        <f t="shared" si="34"/>
        <v>3.17</v>
      </c>
      <c r="E1595" s="126"/>
      <c r="H1595" s="105">
        <v>3.14</v>
      </c>
      <c r="K1595" s="570" t="s">
        <v>5368</v>
      </c>
      <c r="L1595" s="571">
        <f>IFERROR(VLOOKUP(K1595,REAJUSTE!A:T,20,FALSE),"")</f>
        <v>1.012</v>
      </c>
    </row>
    <row r="1596" spans="1:12" x14ac:dyDescent="0.25">
      <c r="A1596" s="103">
        <v>26648</v>
      </c>
      <c r="B1596" s="103" t="s">
        <v>15949</v>
      </c>
      <c r="C1596" s="104" t="s">
        <v>77</v>
      </c>
      <c r="D1596" s="575">
        <f t="shared" si="34"/>
        <v>0.28999999999999998</v>
      </c>
      <c r="E1596" s="102"/>
      <c r="H1596" s="105">
        <v>0.28999999999999998</v>
      </c>
      <c r="K1596" s="570" t="s">
        <v>5368</v>
      </c>
      <c r="L1596" s="571">
        <f>IFERROR(VLOOKUP(K1596,REAJUSTE!A:T,20,FALSE),"")</f>
        <v>1.012</v>
      </c>
    </row>
    <row r="1597" spans="1:12" x14ac:dyDescent="0.25">
      <c r="A1597" s="103">
        <v>26664</v>
      </c>
      <c r="B1597" s="103" t="s">
        <v>15950</v>
      </c>
      <c r="C1597" s="104" t="s">
        <v>77</v>
      </c>
      <c r="D1597" s="575">
        <f t="shared" si="34"/>
        <v>0.37</v>
      </c>
      <c r="E1597" s="126"/>
      <c r="H1597" s="105">
        <v>0.37</v>
      </c>
      <c r="K1597" s="570" t="s">
        <v>5368</v>
      </c>
      <c r="L1597" s="571">
        <f>IFERROR(VLOOKUP(K1597,REAJUSTE!A:T,20,FALSE),"")</f>
        <v>1.012</v>
      </c>
    </row>
    <row r="1598" spans="1:12" ht="30" x14ac:dyDescent="0.25">
      <c r="A1598" s="103">
        <v>26668</v>
      </c>
      <c r="B1598" s="103" t="s">
        <v>15951</v>
      </c>
      <c r="C1598" s="104" t="s">
        <v>77</v>
      </c>
      <c r="D1598" s="575">
        <f t="shared" si="34"/>
        <v>86.71</v>
      </c>
      <c r="E1598" s="126"/>
      <c r="H1598" s="105">
        <v>85.69</v>
      </c>
      <c r="K1598" s="570" t="s">
        <v>5368</v>
      </c>
      <c r="L1598" s="571">
        <f>IFERROR(VLOOKUP(K1598,REAJUSTE!A:T,20,FALSE),"")</f>
        <v>1.012</v>
      </c>
    </row>
    <row r="1599" spans="1:12" ht="30" x14ac:dyDescent="0.25">
      <c r="A1599" s="103">
        <v>26669</v>
      </c>
      <c r="B1599" s="103" t="s">
        <v>15952</v>
      </c>
      <c r="C1599" s="104" t="s">
        <v>77</v>
      </c>
      <c r="D1599" s="575">
        <f t="shared" si="34"/>
        <v>15</v>
      </c>
      <c r="E1599" s="102"/>
      <c r="H1599" s="105">
        <v>14.83</v>
      </c>
      <c r="K1599" s="570" t="s">
        <v>5368</v>
      </c>
      <c r="L1599" s="571">
        <f>IFERROR(VLOOKUP(K1599,REAJUSTE!A:T,20,FALSE),"")</f>
        <v>1.012</v>
      </c>
    </row>
    <row r="1600" spans="1:12" ht="30" x14ac:dyDescent="0.25">
      <c r="A1600" s="103">
        <v>26670</v>
      </c>
      <c r="B1600" s="103" t="s">
        <v>15953</v>
      </c>
      <c r="C1600" s="104" t="s">
        <v>77</v>
      </c>
      <c r="D1600" s="575">
        <f t="shared" si="34"/>
        <v>220.04</v>
      </c>
      <c r="E1600" s="126"/>
      <c r="H1600" s="105">
        <v>217.44</v>
      </c>
      <c r="K1600" s="570" t="s">
        <v>5368</v>
      </c>
      <c r="L1600" s="571">
        <f>IFERROR(VLOOKUP(K1600,REAJUSTE!A:T,20,FALSE),"")</f>
        <v>1.012</v>
      </c>
    </row>
    <row r="1601" spans="1:12" ht="30" x14ac:dyDescent="0.25">
      <c r="A1601" s="103">
        <v>26671</v>
      </c>
      <c r="B1601" s="103" t="s">
        <v>15954</v>
      </c>
      <c r="C1601" s="104" t="s">
        <v>77</v>
      </c>
      <c r="D1601" s="575">
        <f t="shared" si="34"/>
        <v>90.61</v>
      </c>
      <c r="E1601" s="126"/>
      <c r="H1601" s="105">
        <v>89.54</v>
      </c>
      <c r="K1601" s="570" t="s">
        <v>5368</v>
      </c>
      <c r="L1601" s="571">
        <f>IFERROR(VLOOKUP(K1601,REAJUSTE!A:T,20,FALSE),"")</f>
        <v>1.012</v>
      </c>
    </row>
    <row r="1602" spans="1:12" x14ac:dyDescent="0.25">
      <c r="A1602" s="103">
        <v>26675</v>
      </c>
      <c r="B1602" s="103" t="s">
        <v>15955</v>
      </c>
      <c r="C1602" s="104" t="s">
        <v>77</v>
      </c>
      <c r="D1602" s="575">
        <f t="shared" si="34"/>
        <v>0.47</v>
      </c>
      <c r="E1602" s="126"/>
      <c r="H1602" s="105">
        <v>0.47</v>
      </c>
      <c r="K1602" s="570" t="s">
        <v>5368</v>
      </c>
      <c r="L1602" s="571">
        <f>IFERROR(VLOOKUP(K1602,REAJUSTE!A:T,20,FALSE),"")</f>
        <v>1.012</v>
      </c>
    </row>
    <row r="1603" spans="1:12" x14ac:dyDescent="0.25">
      <c r="A1603" s="103">
        <v>26678</v>
      </c>
      <c r="B1603" s="103" t="s">
        <v>15956</v>
      </c>
      <c r="C1603" s="104" t="s">
        <v>77</v>
      </c>
      <c r="D1603" s="575">
        <f t="shared" si="34"/>
        <v>0.41</v>
      </c>
      <c r="E1603" s="126"/>
      <c r="H1603" s="105">
        <v>0.41</v>
      </c>
      <c r="K1603" s="570" t="s">
        <v>5368</v>
      </c>
      <c r="L1603" s="571">
        <f>IFERROR(VLOOKUP(K1603,REAJUSTE!A:T,20,FALSE),"")</f>
        <v>1.012</v>
      </c>
    </row>
    <row r="1604" spans="1:12" x14ac:dyDescent="0.25">
      <c r="A1604" s="125">
        <v>267</v>
      </c>
      <c r="B1604" s="1195" t="s">
        <v>15944</v>
      </c>
      <c r="C1604" s="1196"/>
      <c r="D1604" s="1196"/>
      <c r="E1604" s="126"/>
      <c r="K1604" s="570" t="s">
        <v>5368</v>
      </c>
      <c r="L1604" s="571">
        <f>IFERROR(VLOOKUP(K1604,REAJUSTE!A:T,20,FALSE),"")</f>
        <v>1.012</v>
      </c>
    </row>
    <row r="1605" spans="1:12" ht="30" x14ac:dyDescent="0.25">
      <c r="A1605" s="103">
        <v>26714</v>
      </c>
      <c r="B1605" s="103" t="s">
        <v>15957</v>
      </c>
      <c r="C1605" s="104" t="s">
        <v>77</v>
      </c>
      <c r="D1605" s="575">
        <f t="shared" ref="D1605" si="35">TRUNC(H1605*L1605,2)</f>
        <v>20.99</v>
      </c>
      <c r="E1605" s="126"/>
      <c r="H1605" s="105">
        <v>20.75</v>
      </c>
      <c r="K1605" s="570" t="s">
        <v>5368</v>
      </c>
      <c r="L1605" s="571">
        <f>IFERROR(VLOOKUP(K1605,REAJUSTE!A:T,20,FALSE),"")</f>
        <v>1.012</v>
      </c>
    </row>
    <row r="1606" spans="1:12" x14ac:dyDescent="0.25">
      <c r="A1606" s="125">
        <v>268</v>
      </c>
      <c r="B1606" s="1195" t="s">
        <v>15944</v>
      </c>
      <c r="C1606" s="1196"/>
      <c r="D1606" s="1196"/>
      <c r="E1606" s="126"/>
      <c r="K1606" s="570" t="s">
        <v>5368</v>
      </c>
      <c r="L1606" s="571">
        <f>IFERROR(VLOOKUP(K1606,REAJUSTE!A:T,20,FALSE),"")</f>
        <v>1.012</v>
      </c>
    </row>
    <row r="1607" spans="1:12" ht="30" x14ac:dyDescent="0.25">
      <c r="A1607" s="103">
        <v>26877</v>
      </c>
      <c r="B1607" s="103" t="s">
        <v>15958</v>
      </c>
      <c r="C1607" s="104" t="s">
        <v>77</v>
      </c>
      <c r="D1607" s="575">
        <f t="shared" ref="D1607:D1609" si="36">TRUNC(H1607*L1607,2)</f>
        <v>0.62</v>
      </c>
      <c r="E1607" s="126"/>
      <c r="H1607" s="105">
        <v>0.62</v>
      </c>
      <c r="K1607" s="570" t="s">
        <v>5368</v>
      </c>
      <c r="L1607" s="571">
        <f>IFERROR(VLOOKUP(K1607,REAJUSTE!A:T,20,FALSE),"")</f>
        <v>1.012</v>
      </c>
    </row>
    <row r="1608" spans="1:12" x14ac:dyDescent="0.25">
      <c r="A1608" s="103">
        <v>26879</v>
      </c>
      <c r="B1608" s="103" t="s">
        <v>15959</v>
      </c>
      <c r="C1608" s="104" t="s">
        <v>77</v>
      </c>
      <c r="D1608" s="575">
        <f t="shared" si="36"/>
        <v>0.45</v>
      </c>
      <c r="E1608" s="102"/>
      <c r="H1608" s="105">
        <v>0.45</v>
      </c>
      <c r="K1608" s="570" t="s">
        <v>5368</v>
      </c>
      <c r="L1608" s="571">
        <f>IFERROR(VLOOKUP(K1608,REAJUSTE!A:T,20,FALSE),"")</f>
        <v>1.012</v>
      </c>
    </row>
    <row r="1609" spans="1:12" x14ac:dyDescent="0.25">
      <c r="A1609" s="103">
        <v>26894</v>
      </c>
      <c r="B1609" s="103" t="s">
        <v>15960</v>
      </c>
      <c r="C1609" s="104" t="s">
        <v>77</v>
      </c>
      <c r="D1609" s="575">
        <f t="shared" si="36"/>
        <v>0.16</v>
      </c>
      <c r="E1609" s="126"/>
      <c r="H1609" s="105">
        <v>0.16</v>
      </c>
      <c r="K1609" s="570" t="s">
        <v>5368</v>
      </c>
      <c r="L1609" s="571">
        <f>IFERROR(VLOOKUP(K1609,REAJUSTE!A:T,20,FALSE),"")</f>
        <v>1.012</v>
      </c>
    </row>
    <row r="1610" spans="1:12" x14ac:dyDescent="0.25">
      <c r="A1610" s="125">
        <v>269</v>
      </c>
      <c r="B1610" s="1195" t="s">
        <v>15961</v>
      </c>
      <c r="C1610" s="1196"/>
      <c r="D1610" s="1196"/>
      <c r="E1610" s="126"/>
      <c r="K1610" s="570" t="s">
        <v>5368</v>
      </c>
      <c r="L1610" s="571">
        <f>IFERROR(VLOOKUP(K1610,REAJUSTE!A:T,20,FALSE),"")</f>
        <v>1.012</v>
      </c>
    </row>
    <row r="1611" spans="1:12" x14ac:dyDescent="0.25">
      <c r="A1611" s="103">
        <v>26917</v>
      </c>
      <c r="B1611" s="103" t="s">
        <v>15962</v>
      </c>
      <c r="C1611" s="104" t="s">
        <v>77</v>
      </c>
      <c r="D1611" s="575">
        <f t="shared" ref="D1611" si="37">TRUNC(H1611*L1611,2)</f>
        <v>85.82</v>
      </c>
      <c r="E1611" s="126"/>
      <c r="H1611" s="105">
        <v>84.81</v>
      </c>
      <c r="K1611" s="570" t="s">
        <v>5368</v>
      </c>
      <c r="L1611" s="571">
        <f>IFERROR(VLOOKUP(K1611,REAJUSTE!A:T,20,FALSE),"")</f>
        <v>1.012</v>
      </c>
    </row>
    <row r="1612" spans="1:12" x14ac:dyDescent="0.25">
      <c r="A1612" s="125">
        <v>270</v>
      </c>
      <c r="B1612" s="1195" t="s">
        <v>15963</v>
      </c>
      <c r="C1612" s="1196"/>
      <c r="D1612" s="1196"/>
      <c r="E1612" s="126"/>
      <c r="K1612" s="570" t="s">
        <v>5368</v>
      </c>
      <c r="L1612" s="571">
        <f>IFERROR(VLOOKUP(K1612,REAJUSTE!A:T,20,FALSE),"")</f>
        <v>1.012</v>
      </c>
    </row>
    <row r="1613" spans="1:12" x14ac:dyDescent="0.25">
      <c r="A1613" s="103">
        <v>27002</v>
      </c>
      <c r="B1613" s="103" t="s">
        <v>15964</v>
      </c>
      <c r="C1613" s="104" t="s">
        <v>71</v>
      </c>
      <c r="D1613" s="575">
        <f t="shared" ref="D1613:D1620" si="38">TRUNC(H1613*L1613,2)</f>
        <v>14.3</v>
      </c>
      <c r="E1613" s="102"/>
      <c r="H1613" s="105">
        <v>14.14</v>
      </c>
      <c r="K1613" s="570" t="s">
        <v>5368</v>
      </c>
      <c r="L1613" s="571">
        <f>IFERROR(VLOOKUP(K1613,REAJUSTE!A:T,20,FALSE),"")</f>
        <v>1.012</v>
      </c>
    </row>
    <row r="1614" spans="1:12" x14ac:dyDescent="0.25">
      <c r="A1614" s="103">
        <v>27003</v>
      </c>
      <c r="B1614" s="103" t="s">
        <v>15965</v>
      </c>
      <c r="C1614" s="104" t="s">
        <v>71</v>
      </c>
      <c r="D1614" s="575">
        <f t="shared" si="38"/>
        <v>14.61</v>
      </c>
      <c r="E1614" s="126"/>
      <c r="H1614" s="105">
        <v>14.44</v>
      </c>
      <c r="K1614" s="570" t="s">
        <v>5368</v>
      </c>
      <c r="L1614" s="571">
        <f>IFERROR(VLOOKUP(K1614,REAJUSTE!A:T,20,FALSE),"")</f>
        <v>1.012</v>
      </c>
    </row>
    <row r="1615" spans="1:12" x14ac:dyDescent="0.25">
      <c r="A1615" s="103">
        <v>27004</v>
      </c>
      <c r="B1615" s="103" t="s">
        <v>78</v>
      </c>
      <c r="C1615" s="104" t="s">
        <v>71</v>
      </c>
      <c r="D1615" s="575">
        <f t="shared" si="38"/>
        <v>16.8</v>
      </c>
      <c r="E1615" s="126"/>
      <c r="H1615" s="105">
        <v>16.61</v>
      </c>
      <c r="K1615" s="570" t="s">
        <v>5368</v>
      </c>
      <c r="L1615" s="571">
        <f>IFERROR(VLOOKUP(K1615,REAJUSTE!A:T,20,FALSE),"")</f>
        <v>1.012</v>
      </c>
    </row>
    <row r="1616" spans="1:12" x14ac:dyDescent="0.25">
      <c r="A1616" s="103">
        <v>27005</v>
      </c>
      <c r="B1616" s="103" t="s">
        <v>15966</v>
      </c>
      <c r="C1616" s="104" t="s">
        <v>71</v>
      </c>
      <c r="D1616" s="575">
        <f t="shared" si="38"/>
        <v>17.57</v>
      </c>
      <c r="E1616" s="126"/>
      <c r="H1616" s="105">
        <v>17.37</v>
      </c>
      <c r="K1616" s="570" t="s">
        <v>5368</v>
      </c>
      <c r="L1616" s="571">
        <f>IFERROR(VLOOKUP(K1616,REAJUSTE!A:T,20,FALSE),"")</f>
        <v>1.012</v>
      </c>
    </row>
    <row r="1617" spans="1:12" x14ac:dyDescent="0.25">
      <c r="A1617" s="103">
        <v>27006</v>
      </c>
      <c r="B1617" s="103" t="s">
        <v>15967</v>
      </c>
      <c r="C1617" s="104" t="s">
        <v>71</v>
      </c>
      <c r="D1617" s="575">
        <f t="shared" si="38"/>
        <v>23.22</v>
      </c>
      <c r="E1617" s="126"/>
      <c r="H1617" s="105">
        <v>22.95</v>
      </c>
      <c r="K1617" s="570" t="s">
        <v>5368</v>
      </c>
      <c r="L1617" s="571">
        <f>IFERROR(VLOOKUP(K1617,REAJUSTE!A:T,20,FALSE),"")</f>
        <v>1.012</v>
      </c>
    </row>
    <row r="1618" spans="1:12" x14ac:dyDescent="0.25">
      <c r="A1618" s="103">
        <v>27010</v>
      </c>
      <c r="B1618" s="103" t="s">
        <v>15968</v>
      </c>
      <c r="C1618" s="104" t="s">
        <v>71</v>
      </c>
      <c r="D1618" s="575">
        <f t="shared" si="38"/>
        <v>13.86</v>
      </c>
      <c r="E1618" s="126"/>
      <c r="H1618" s="105">
        <v>13.7</v>
      </c>
      <c r="K1618" s="570" t="s">
        <v>5368</v>
      </c>
      <c r="L1618" s="571">
        <f>IFERROR(VLOOKUP(K1618,REAJUSTE!A:T,20,FALSE),"")</f>
        <v>1.012</v>
      </c>
    </row>
    <row r="1619" spans="1:12" x14ac:dyDescent="0.25">
      <c r="A1619" s="103">
        <v>27020</v>
      </c>
      <c r="B1619" s="103" t="s">
        <v>15969</v>
      </c>
      <c r="C1619" s="104" t="s">
        <v>76</v>
      </c>
      <c r="D1619" s="575">
        <f t="shared" si="38"/>
        <v>0.46</v>
      </c>
      <c r="E1619" s="126"/>
      <c r="H1619" s="105">
        <v>0.46</v>
      </c>
      <c r="K1619" s="570" t="s">
        <v>5368</v>
      </c>
      <c r="L1619" s="571">
        <f>IFERROR(VLOOKUP(K1619,REAJUSTE!A:T,20,FALSE),"")</f>
        <v>1.012</v>
      </c>
    </row>
    <row r="1620" spans="1:12" x14ac:dyDescent="0.25">
      <c r="A1620" s="103">
        <v>27022</v>
      </c>
      <c r="B1620" s="103" t="s">
        <v>15970</v>
      </c>
      <c r="C1620" s="104" t="s">
        <v>76</v>
      </c>
      <c r="D1620" s="575">
        <f t="shared" si="38"/>
        <v>0.89</v>
      </c>
      <c r="E1620" s="126"/>
      <c r="H1620" s="105">
        <v>0.88</v>
      </c>
      <c r="K1620" s="570" t="s">
        <v>5368</v>
      </c>
      <c r="L1620" s="571">
        <f>IFERROR(VLOOKUP(K1620,REAJUSTE!A:T,20,FALSE),"")</f>
        <v>1.012</v>
      </c>
    </row>
    <row r="1621" spans="1:12" x14ac:dyDescent="0.25">
      <c r="A1621" s="125">
        <v>275</v>
      </c>
      <c r="B1621" s="1195" t="s">
        <v>15971</v>
      </c>
      <c r="C1621" s="1196"/>
      <c r="D1621" s="1196"/>
      <c r="E1621" s="102"/>
      <c r="K1621" s="570" t="s">
        <v>5368</v>
      </c>
      <c r="L1621" s="571">
        <f>IFERROR(VLOOKUP(K1621,REAJUSTE!A:T,20,FALSE),"")</f>
        <v>1.012</v>
      </c>
    </row>
    <row r="1622" spans="1:12" x14ac:dyDescent="0.25">
      <c r="A1622" s="103">
        <v>27504</v>
      </c>
      <c r="B1622" s="103" t="s">
        <v>15972</v>
      </c>
      <c r="C1622" s="104" t="s">
        <v>77</v>
      </c>
      <c r="D1622" s="575">
        <f t="shared" ref="D1622:D1625" si="39">TRUNC(H1622*L1622,2)</f>
        <v>82.61</v>
      </c>
      <c r="E1622" s="126"/>
      <c r="H1622" s="105">
        <v>81.64</v>
      </c>
      <c r="K1622" s="570" t="s">
        <v>5368</v>
      </c>
      <c r="L1622" s="571">
        <f>IFERROR(VLOOKUP(K1622,REAJUSTE!A:T,20,FALSE),"")</f>
        <v>1.012</v>
      </c>
    </row>
    <row r="1623" spans="1:12" ht="30" x14ac:dyDescent="0.25">
      <c r="A1623" s="103">
        <v>27520</v>
      </c>
      <c r="B1623" s="103" t="s">
        <v>15973</v>
      </c>
      <c r="C1623" s="104" t="s">
        <v>1239</v>
      </c>
      <c r="D1623" s="575">
        <f t="shared" si="39"/>
        <v>18.670000000000002</v>
      </c>
      <c r="E1623" s="126"/>
      <c r="H1623" s="105">
        <v>18.45</v>
      </c>
      <c r="K1623" s="570" t="s">
        <v>5368</v>
      </c>
      <c r="L1623" s="571">
        <f>IFERROR(VLOOKUP(K1623,REAJUSTE!A:T,20,FALSE),"")</f>
        <v>1.012</v>
      </c>
    </row>
    <row r="1624" spans="1:12" x14ac:dyDescent="0.25">
      <c r="A1624" s="103">
        <v>27532</v>
      </c>
      <c r="B1624" s="103" t="s">
        <v>15974</v>
      </c>
      <c r="C1624" s="104" t="s">
        <v>1239</v>
      </c>
      <c r="D1624" s="575">
        <f t="shared" si="39"/>
        <v>105.84</v>
      </c>
      <c r="E1624" s="126"/>
      <c r="H1624" s="105">
        <v>104.59</v>
      </c>
      <c r="K1624" s="570" t="s">
        <v>5368</v>
      </c>
      <c r="L1624" s="571">
        <f>IFERROR(VLOOKUP(K1624,REAJUSTE!A:T,20,FALSE),"")</f>
        <v>1.012</v>
      </c>
    </row>
    <row r="1625" spans="1:12" ht="30" x14ac:dyDescent="0.25">
      <c r="A1625" s="103">
        <v>27546</v>
      </c>
      <c r="B1625" s="103" t="s">
        <v>15975</v>
      </c>
      <c r="C1625" s="104" t="s">
        <v>1239</v>
      </c>
      <c r="D1625" s="575">
        <f t="shared" si="39"/>
        <v>64.11</v>
      </c>
      <c r="E1625" s="126"/>
      <c r="H1625" s="105">
        <v>63.35</v>
      </c>
      <c r="K1625" s="570" t="s">
        <v>5368</v>
      </c>
      <c r="L1625" s="571">
        <f>IFERROR(VLOOKUP(K1625,REAJUSTE!A:T,20,FALSE),"")</f>
        <v>1.012</v>
      </c>
    </row>
    <row r="1626" spans="1:12" x14ac:dyDescent="0.25">
      <c r="A1626" s="125">
        <v>276</v>
      </c>
      <c r="B1626" s="1195" t="s">
        <v>15976</v>
      </c>
      <c r="C1626" s="1196"/>
      <c r="D1626" s="1196"/>
      <c r="E1626" s="126"/>
      <c r="K1626" s="570" t="s">
        <v>5368</v>
      </c>
      <c r="L1626" s="571">
        <f>IFERROR(VLOOKUP(K1626,REAJUSTE!A:T,20,FALSE),"")</f>
        <v>1.012</v>
      </c>
    </row>
    <row r="1627" spans="1:12" ht="30" x14ac:dyDescent="0.25">
      <c r="A1627" s="103">
        <v>27602</v>
      </c>
      <c r="B1627" s="103" t="s">
        <v>15977</v>
      </c>
      <c r="C1627" s="104" t="s">
        <v>1239</v>
      </c>
      <c r="D1627" s="575">
        <f t="shared" ref="D1627:D1633" si="40">TRUNC(H1627*L1627,2)</f>
        <v>37.39</v>
      </c>
      <c r="E1627" s="126"/>
      <c r="H1627" s="105">
        <v>36.950000000000003</v>
      </c>
      <c r="K1627" s="570" t="s">
        <v>5368</v>
      </c>
      <c r="L1627" s="571">
        <f>IFERROR(VLOOKUP(K1627,REAJUSTE!A:T,20,FALSE),"")</f>
        <v>1.012</v>
      </c>
    </row>
    <row r="1628" spans="1:12" x14ac:dyDescent="0.25">
      <c r="A1628" s="103">
        <v>27666</v>
      </c>
      <c r="B1628" s="103" t="s">
        <v>15978</v>
      </c>
      <c r="C1628" s="104" t="s">
        <v>1239</v>
      </c>
      <c r="D1628" s="575">
        <f t="shared" si="40"/>
        <v>72.59</v>
      </c>
      <c r="E1628" s="126"/>
      <c r="H1628" s="105">
        <v>71.73</v>
      </c>
      <c r="K1628" s="570" t="s">
        <v>5368</v>
      </c>
      <c r="L1628" s="571">
        <f>IFERROR(VLOOKUP(K1628,REAJUSTE!A:T,20,FALSE),"")</f>
        <v>1.012</v>
      </c>
    </row>
    <row r="1629" spans="1:12" ht="30" x14ac:dyDescent="0.25">
      <c r="A1629" s="103">
        <v>27676</v>
      </c>
      <c r="B1629" s="103" t="s">
        <v>15979</v>
      </c>
      <c r="C1629" s="104" t="s">
        <v>1239</v>
      </c>
      <c r="D1629" s="575">
        <f t="shared" si="40"/>
        <v>103.87</v>
      </c>
      <c r="E1629" s="126"/>
      <c r="H1629" s="105">
        <v>102.64</v>
      </c>
      <c r="K1629" s="570" t="s">
        <v>5368</v>
      </c>
      <c r="L1629" s="571">
        <f>IFERROR(VLOOKUP(K1629,REAJUSTE!A:T,20,FALSE),"")</f>
        <v>1.012</v>
      </c>
    </row>
    <row r="1630" spans="1:12" ht="30" x14ac:dyDescent="0.25">
      <c r="A1630" s="103">
        <v>27677</v>
      </c>
      <c r="B1630" s="103" t="s">
        <v>15980</v>
      </c>
      <c r="C1630" s="104" t="s">
        <v>1239</v>
      </c>
      <c r="D1630" s="575">
        <f t="shared" si="40"/>
        <v>14.39</v>
      </c>
      <c r="E1630" s="102"/>
      <c r="H1630" s="105">
        <v>14.22</v>
      </c>
      <c r="K1630" s="570" t="s">
        <v>5368</v>
      </c>
      <c r="L1630" s="571">
        <f>IFERROR(VLOOKUP(K1630,REAJUSTE!A:T,20,FALSE),"")</f>
        <v>1.012</v>
      </c>
    </row>
    <row r="1631" spans="1:12" ht="30" x14ac:dyDescent="0.25">
      <c r="A1631" s="103">
        <v>27678</v>
      </c>
      <c r="B1631" s="103" t="s">
        <v>15981</v>
      </c>
      <c r="C1631" s="104" t="s">
        <v>1239</v>
      </c>
      <c r="D1631" s="575">
        <f t="shared" si="40"/>
        <v>35.299999999999997</v>
      </c>
      <c r="E1631" s="126"/>
      <c r="H1631" s="105">
        <v>34.89</v>
      </c>
      <c r="K1631" s="570" t="s">
        <v>5368</v>
      </c>
      <c r="L1631" s="571">
        <f>IFERROR(VLOOKUP(K1631,REAJUSTE!A:T,20,FALSE),"")</f>
        <v>1.012</v>
      </c>
    </row>
    <row r="1632" spans="1:12" ht="30" x14ac:dyDescent="0.25">
      <c r="A1632" s="103">
        <v>27679</v>
      </c>
      <c r="B1632" s="103" t="s">
        <v>15982</v>
      </c>
      <c r="C1632" s="104" t="s">
        <v>1239</v>
      </c>
      <c r="D1632" s="575">
        <f t="shared" si="40"/>
        <v>147.88999999999999</v>
      </c>
      <c r="E1632" s="102"/>
      <c r="H1632" s="105">
        <v>146.13999999999999</v>
      </c>
      <c r="K1632" s="570" t="s">
        <v>5368</v>
      </c>
      <c r="L1632" s="571">
        <f>IFERROR(VLOOKUP(K1632,REAJUSTE!A:T,20,FALSE),"")</f>
        <v>1.012</v>
      </c>
    </row>
    <row r="1633" spans="1:12" ht="30" x14ac:dyDescent="0.25">
      <c r="A1633" s="103">
        <v>27680</v>
      </c>
      <c r="B1633" s="103" t="s">
        <v>15983</v>
      </c>
      <c r="C1633" s="104" t="s">
        <v>1239</v>
      </c>
      <c r="D1633" s="575">
        <f t="shared" si="40"/>
        <v>100.5</v>
      </c>
      <c r="E1633" s="126"/>
      <c r="H1633" s="105">
        <v>99.31</v>
      </c>
      <c r="K1633" s="570" t="s">
        <v>5368</v>
      </c>
      <c r="L1633" s="571">
        <f>IFERROR(VLOOKUP(K1633,REAJUSTE!A:T,20,FALSE),"")</f>
        <v>1.012</v>
      </c>
    </row>
    <row r="1634" spans="1:12" x14ac:dyDescent="0.25">
      <c r="A1634" s="125">
        <v>280</v>
      </c>
      <c r="B1634" s="1195" t="s">
        <v>24</v>
      </c>
      <c r="C1634" s="1196"/>
      <c r="D1634" s="1196"/>
      <c r="E1634" s="126"/>
      <c r="K1634" s="570" t="s">
        <v>5368</v>
      </c>
      <c r="L1634" s="571">
        <f>IFERROR(VLOOKUP(K1634,REAJUSTE!A:T,20,FALSE),"")</f>
        <v>1.012</v>
      </c>
    </row>
    <row r="1635" spans="1:12" x14ac:dyDescent="0.25">
      <c r="A1635" s="103">
        <v>28001</v>
      </c>
      <c r="B1635" s="103" t="s">
        <v>15984</v>
      </c>
      <c r="C1635" s="104" t="s">
        <v>70</v>
      </c>
      <c r="D1635" s="575">
        <f t="shared" ref="D1635:D1642" si="41">TRUNC(H1635*L1635,2)</f>
        <v>55.66</v>
      </c>
      <c r="E1635" s="126"/>
      <c r="H1635" s="105">
        <v>55</v>
      </c>
      <c r="K1635" s="570" t="s">
        <v>5368</v>
      </c>
      <c r="L1635" s="571">
        <f>IFERROR(VLOOKUP(K1635,REAJUSTE!A:T,20,FALSE),"")</f>
        <v>1.012</v>
      </c>
    </row>
    <row r="1636" spans="1:12" ht="30" x14ac:dyDescent="0.25">
      <c r="A1636" s="103">
        <v>28004</v>
      </c>
      <c r="B1636" s="103" t="s">
        <v>15985</v>
      </c>
      <c r="C1636" s="104" t="s">
        <v>77</v>
      </c>
      <c r="D1636" s="575">
        <f t="shared" si="41"/>
        <v>109.67</v>
      </c>
      <c r="E1636" s="102"/>
      <c r="H1636" s="105">
        <v>108.37</v>
      </c>
      <c r="K1636" s="570" t="s">
        <v>5368</v>
      </c>
      <c r="L1636" s="571">
        <f>IFERROR(VLOOKUP(K1636,REAJUSTE!A:T,20,FALSE),"")</f>
        <v>1.012</v>
      </c>
    </row>
    <row r="1637" spans="1:12" ht="30" x14ac:dyDescent="0.25">
      <c r="A1637" s="103">
        <v>28005</v>
      </c>
      <c r="B1637" s="103" t="s">
        <v>15986</v>
      </c>
      <c r="C1637" s="104" t="s">
        <v>71</v>
      </c>
      <c r="D1637" s="575">
        <f t="shared" si="41"/>
        <v>26.93</v>
      </c>
      <c r="E1637" s="126"/>
      <c r="H1637" s="105">
        <v>26.62</v>
      </c>
      <c r="K1637" s="570" t="s">
        <v>5368</v>
      </c>
      <c r="L1637" s="571">
        <f>IFERROR(VLOOKUP(K1637,REAJUSTE!A:T,20,FALSE),"")</f>
        <v>1.012</v>
      </c>
    </row>
    <row r="1638" spans="1:12" x14ac:dyDescent="0.25">
      <c r="A1638" s="103">
        <v>28008</v>
      </c>
      <c r="B1638" s="103" t="s">
        <v>15987</v>
      </c>
      <c r="C1638" s="104" t="s">
        <v>79</v>
      </c>
      <c r="D1638" s="575">
        <f t="shared" si="41"/>
        <v>20.059999999999999</v>
      </c>
      <c r="E1638" s="126"/>
      <c r="H1638" s="105">
        <v>19.829999999999998</v>
      </c>
      <c r="K1638" s="570" t="s">
        <v>5368</v>
      </c>
      <c r="L1638" s="571">
        <f>IFERROR(VLOOKUP(K1638,REAJUSTE!A:T,20,FALSE),"")</f>
        <v>1.012</v>
      </c>
    </row>
    <row r="1639" spans="1:12" x14ac:dyDescent="0.25">
      <c r="A1639" s="103">
        <v>28028</v>
      </c>
      <c r="B1639" s="103" t="s">
        <v>15988</v>
      </c>
      <c r="C1639" s="104" t="s">
        <v>76</v>
      </c>
      <c r="D1639" s="575">
        <f t="shared" si="41"/>
        <v>8.5399999999999991</v>
      </c>
      <c r="E1639" s="126"/>
      <c r="H1639" s="105">
        <v>8.44</v>
      </c>
      <c r="K1639" s="570" t="s">
        <v>5368</v>
      </c>
      <c r="L1639" s="571">
        <f>IFERROR(VLOOKUP(K1639,REAJUSTE!A:T,20,FALSE),"")</f>
        <v>1.012</v>
      </c>
    </row>
    <row r="1640" spans="1:12" x14ac:dyDescent="0.25">
      <c r="A1640" s="103">
        <v>28056</v>
      </c>
      <c r="B1640" s="103" t="s">
        <v>15989</v>
      </c>
      <c r="C1640" s="104" t="s">
        <v>76</v>
      </c>
      <c r="D1640" s="575">
        <f t="shared" si="41"/>
        <v>3.04</v>
      </c>
      <c r="E1640" s="126"/>
      <c r="H1640" s="105">
        <v>3.01</v>
      </c>
      <c r="K1640" s="570" t="s">
        <v>5368</v>
      </c>
      <c r="L1640" s="571">
        <f>IFERROR(VLOOKUP(K1640,REAJUSTE!A:T,20,FALSE),"")</f>
        <v>1.012</v>
      </c>
    </row>
    <row r="1641" spans="1:12" x14ac:dyDescent="0.25">
      <c r="A1641" s="103">
        <v>28067</v>
      </c>
      <c r="B1641" s="103" t="s">
        <v>15990</v>
      </c>
      <c r="C1641" s="104" t="s">
        <v>76</v>
      </c>
      <c r="D1641" s="575">
        <f t="shared" si="41"/>
        <v>5.63</v>
      </c>
      <c r="E1641" s="102"/>
      <c r="H1641" s="105">
        <v>5.57</v>
      </c>
      <c r="K1641" s="570" t="s">
        <v>5368</v>
      </c>
      <c r="L1641" s="571">
        <f>IFERROR(VLOOKUP(K1641,REAJUSTE!A:T,20,FALSE),"")</f>
        <v>1.012</v>
      </c>
    </row>
    <row r="1642" spans="1:12" x14ac:dyDescent="0.25">
      <c r="A1642" s="103">
        <v>28068</v>
      </c>
      <c r="B1642" s="103" t="s">
        <v>15991</v>
      </c>
      <c r="C1642" s="104" t="s">
        <v>76</v>
      </c>
      <c r="D1642" s="575">
        <f t="shared" si="41"/>
        <v>7.89</v>
      </c>
      <c r="E1642" s="126"/>
      <c r="H1642" s="105">
        <v>7.8</v>
      </c>
      <c r="K1642" s="570" t="s">
        <v>5368</v>
      </c>
      <c r="L1642" s="571">
        <f>IFERROR(VLOOKUP(K1642,REAJUSTE!A:T,20,FALSE),"")</f>
        <v>1.012</v>
      </c>
    </row>
    <row r="1643" spans="1:12" x14ac:dyDescent="0.25">
      <c r="A1643" s="125">
        <v>281</v>
      </c>
      <c r="B1643" s="1195" t="s">
        <v>15992</v>
      </c>
      <c r="C1643" s="1196"/>
      <c r="D1643" s="1196"/>
      <c r="E1643" s="102"/>
      <c r="K1643" s="570" t="s">
        <v>5368</v>
      </c>
      <c r="L1643" s="571">
        <f>IFERROR(VLOOKUP(K1643,REAJUSTE!A:T,20,FALSE),"")</f>
        <v>1.012</v>
      </c>
    </row>
    <row r="1644" spans="1:12" x14ac:dyDescent="0.25">
      <c r="A1644" s="103">
        <v>28125</v>
      </c>
      <c r="B1644" s="103" t="s">
        <v>15993</v>
      </c>
      <c r="C1644" s="104" t="s">
        <v>76</v>
      </c>
      <c r="D1644" s="575">
        <f t="shared" ref="D1644:D1646" si="42">TRUNC(H1644*L1644,2)</f>
        <v>10.38</v>
      </c>
      <c r="E1644" s="126"/>
      <c r="H1644" s="105">
        <v>10.26</v>
      </c>
      <c r="K1644" s="570" t="s">
        <v>5368</v>
      </c>
      <c r="L1644" s="571">
        <f>IFERROR(VLOOKUP(K1644,REAJUSTE!A:T,20,FALSE),"")</f>
        <v>1.012</v>
      </c>
    </row>
    <row r="1645" spans="1:12" ht="30" x14ac:dyDescent="0.25">
      <c r="A1645" s="103">
        <v>28183</v>
      </c>
      <c r="B1645" s="103" t="s">
        <v>17048</v>
      </c>
      <c r="C1645" s="104" t="s">
        <v>77</v>
      </c>
      <c r="D1645" s="575">
        <f t="shared" si="42"/>
        <v>396.23</v>
      </c>
      <c r="E1645" s="126"/>
      <c r="H1645" s="105">
        <v>391.54</v>
      </c>
      <c r="K1645" s="570" t="s">
        <v>5368</v>
      </c>
      <c r="L1645" s="571">
        <f>IFERROR(VLOOKUP(K1645,REAJUSTE!A:T,20,FALSE),"")</f>
        <v>1.012</v>
      </c>
    </row>
    <row r="1646" spans="1:12" x14ac:dyDescent="0.25">
      <c r="A1646" s="103">
        <v>28195</v>
      </c>
      <c r="B1646" s="103" t="s">
        <v>17984</v>
      </c>
      <c r="C1646" s="104" t="s">
        <v>76</v>
      </c>
      <c r="D1646" s="575">
        <f t="shared" si="42"/>
        <v>43.91</v>
      </c>
      <c r="E1646" s="126"/>
      <c r="H1646" s="105">
        <v>43.39</v>
      </c>
      <c r="K1646" s="570" t="s">
        <v>5368</v>
      </c>
      <c r="L1646" s="571">
        <f>IFERROR(VLOOKUP(K1646,REAJUSTE!A:T,20,FALSE),"")</f>
        <v>1.012</v>
      </c>
    </row>
    <row r="1647" spans="1:12" x14ac:dyDescent="0.25">
      <c r="A1647" s="125">
        <v>282</v>
      </c>
      <c r="B1647" s="1195" t="s">
        <v>15992</v>
      </c>
      <c r="C1647" s="1196"/>
      <c r="D1647" s="1196"/>
      <c r="E1647" s="102"/>
      <c r="K1647" s="570" t="s">
        <v>5368</v>
      </c>
      <c r="L1647" s="571">
        <f>IFERROR(VLOOKUP(K1647,REAJUSTE!A:T,20,FALSE),"")</f>
        <v>1.012</v>
      </c>
    </row>
    <row r="1648" spans="1:12" ht="30" x14ac:dyDescent="0.25">
      <c r="A1648" s="103">
        <v>28267</v>
      </c>
      <c r="B1648" s="103" t="s">
        <v>15994</v>
      </c>
      <c r="C1648" s="104" t="s">
        <v>77</v>
      </c>
      <c r="D1648" s="575">
        <f t="shared" ref="D1648:D1650" si="43">TRUNC(H1648*L1648,2)</f>
        <v>91.01</v>
      </c>
      <c r="E1648" s="126"/>
      <c r="H1648" s="105">
        <v>89.94</v>
      </c>
      <c r="K1648" s="570" t="s">
        <v>5368</v>
      </c>
      <c r="L1648" s="571">
        <f>IFERROR(VLOOKUP(K1648,REAJUSTE!A:T,20,FALSE),"")</f>
        <v>1.012</v>
      </c>
    </row>
    <row r="1649" spans="1:12" x14ac:dyDescent="0.25">
      <c r="A1649" s="103">
        <v>28270</v>
      </c>
      <c r="B1649" s="103" t="s">
        <v>15995</v>
      </c>
      <c r="C1649" s="104" t="s">
        <v>76</v>
      </c>
      <c r="D1649" s="575">
        <f t="shared" si="43"/>
        <v>0.24</v>
      </c>
      <c r="E1649" s="102"/>
      <c r="H1649" s="105">
        <v>0.24</v>
      </c>
      <c r="K1649" s="570" t="s">
        <v>5368</v>
      </c>
      <c r="L1649" s="571">
        <f>IFERROR(VLOOKUP(K1649,REAJUSTE!A:T,20,FALSE),"")</f>
        <v>1.012</v>
      </c>
    </row>
    <row r="1650" spans="1:12" ht="30" x14ac:dyDescent="0.25">
      <c r="A1650" s="103">
        <v>28273</v>
      </c>
      <c r="B1650" s="103" t="s">
        <v>15996</v>
      </c>
      <c r="C1650" s="104" t="s">
        <v>77</v>
      </c>
      <c r="D1650" s="575">
        <f t="shared" si="43"/>
        <v>149</v>
      </c>
      <c r="E1650" s="102"/>
      <c r="H1650" s="105">
        <v>147.24</v>
      </c>
      <c r="K1650" s="570" t="s">
        <v>5368</v>
      </c>
      <c r="L1650" s="571">
        <f>IFERROR(VLOOKUP(K1650,REAJUSTE!A:T,20,FALSE),"")</f>
        <v>1.012</v>
      </c>
    </row>
    <row r="1651" spans="1:12" x14ac:dyDescent="0.25">
      <c r="A1651" s="125">
        <v>290</v>
      </c>
      <c r="B1651" s="1195" t="s">
        <v>15992</v>
      </c>
      <c r="C1651" s="1196"/>
      <c r="D1651" s="1196"/>
      <c r="E1651" s="126"/>
      <c r="K1651" s="570" t="s">
        <v>5368</v>
      </c>
      <c r="L1651" s="571">
        <f>IFERROR(VLOOKUP(K1651,REAJUSTE!A:T,20,FALSE),"")</f>
        <v>1.012</v>
      </c>
    </row>
    <row r="1652" spans="1:12" x14ac:dyDescent="0.25">
      <c r="A1652" s="103">
        <v>29028</v>
      </c>
      <c r="B1652" s="103" t="s">
        <v>15997</v>
      </c>
      <c r="C1652" s="104" t="s">
        <v>77</v>
      </c>
      <c r="D1652" s="575">
        <f t="shared" ref="D1652:D1655" si="44">TRUNC(H1652*L1652,2)</f>
        <v>783.23</v>
      </c>
      <c r="E1652" s="126"/>
      <c r="H1652" s="105">
        <v>773.95</v>
      </c>
      <c r="K1652" s="570" t="s">
        <v>5368</v>
      </c>
      <c r="L1652" s="571">
        <f>IFERROR(VLOOKUP(K1652,REAJUSTE!A:T,20,FALSE),"")</f>
        <v>1.012</v>
      </c>
    </row>
    <row r="1653" spans="1:12" x14ac:dyDescent="0.25">
      <c r="A1653" s="103">
        <v>29050</v>
      </c>
      <c r="B1653" s="103" t="s">
        <v>15998</v>
      </c>
      <c r="C1653" s="104" t="s">
        <v>77</v>
      </c>
      <c r="D1653" s="575">
        <f t="shared" si="44"/>
        <v>34.549999999999997</v>
      </c>
      <c r="E1653" s="126"/>
      <c r="H1653" s="105">
        <v>34.15</v>
      </c>
      <c r="K1653" s="570" t="s">
        <v>5368</v>
      </c>
      <c r="L1653" s="571">
        <f>IFERROR(VLOOKUP(K1653,REAJUSTE!A:T,20,FALSE),"")</f>
        <v>1.012</v>
      </c>
    </row>
    <row r="1654" spans="1:12" x14ac:dyDescent="0.25">
      <c r="A1654" s="103">
        <v>29093</v>
      </c>
      <c r="B1654" s="103" t="s">
        <v>15999</v>
      </c>
      <c r="C1654" s="104" t="s">
        <v>77</v>
      </c>
      <c r="D1654" s="575">
        <f t="shared" si="44"/>
        <v>1.95</v>
      </c>
      <c r="E1654" s="126"/>
      <c r="H1654" s="105">
        <v>1.93</v>
      </c>
      <c r="K1654" s="570" t="s">
        <v>5368</v>
      </c>
      <c r="L1654" s="571">
        <f>IFERROR(VLOOKUP(K1654,REAJUSTE!A:T,20,FALSE),"")</f>
        <v>1.012</v>
      </c>
    </row>
    <row r="1655" spans="1:12" x14ac:dyDescent="0.25">
      <c r="A1655" s="103">
        <v>29094</v>
      </c>
      <c r="B1655" s="103" t="s">
        <v>16000</v>
      </c>
      <c r="C1655" s="104" t="s">
        <v>77</v>
      </c>
      <c r="D1655" s="575">
        <f t="shared" si="44"/>
        <v>31.02</v>
      </c>
      <c r="E1655" s="126"/>
      <c r="H1655" s="105">
        <v>30.66</v>
      </c>
      <c r="K1655" s="570" t="s">
        <v>5368</v>
      </c>
      <c r="L1655" s="571">
        <f>IFERROR(VLOOKUP(K1655,REAJUSTE!A:T,20,FALSE),"")</f>
        <v>1.012</v>
      </c>
    </row>
    <row r="1656" spans="1:12" x14ac:dyDescent="0.25">
      <c r="A1656" s="125">
        <v>291</v>
      </c>
      <c r="B1656" s="1195" t="s">
        <v>15992</v>
      </c>
      <c r="C1656" s="1196"/>
      <c r="D1656" s="1196"/>
      <c r="E1656" s="126"/>
      <c r="K1656" s="570" t="s">
        <v>5368</v>
      </c>
      <c r="L1656" s="571">
        <f>IFERROR(VLOOKUP(K1656,REAJUSTE!A:T,20,FALSE),"")</f>
        <v>1.012</v>
      </c>
    </row>
    <row r="1657" spans="1:12" ht="30" x14ac:dyDescent="0.25">
      <c r="A1657" s="103">
        <v>29156</v>
      </c>
      <c r="B1657" s="103" t="s">
        <v>17985</v>
      </c>
      <c r="C1657" s="104" t="s">
        <v>77</v>
      </c>
      <c r="D1657" s="575">
        <f t="shared" ref="D1657" si="45">TRUNC(H1657*L1657,2)</f>
        <v>106.78</v>
      </c>
      <c r="E1657" s="126"/>
      <c r="H1657" s="105">
        <v>105.52</v>
      </c>
      <c r="K1657" s="570" t="s">
        <v>5368</v>
      </c>
      <c r="L1657" s="571">
        <f>IFERROR(VLOOKUP(K1657,REAJUSTE!A:T,20,FALSE),"")</f>
        <v>1.012</v>
      </c>
    </row>
    <row r="1658" spans="1:12" x14ac:dyDescent="0.25">
      <c r="A1658" s="125">
        <v>292</v>
      </c>
      <c r="B1658" s="1195" t="s">
        <v>15992</v>
      </c>
      <c r="C1658" s="1196"/>
      <c r="D1658" s="1196"/>
      <c r="E1658" s="102"/>
      <c r="K1658" s="570" t="s">
        <v>5368</v>
      </c>
      <c r="L1658" s="571">
        <f>IFERROR(VLOOKUP(K1658,REAJUSTE!A:T,20,FALSE),"")</f>
        <v>1.012</v>
      </c>
    </row>
    <row r="1659" spans="1:12" ht="30" x14ac:dyDescent="0.25">
      <c r="A1659" s="103">
        <v>29204</v>
      </c>
      <c r="B1659" s="103" t="s">
        <v>16001</v>
      </c>
      <c r="C1659" s="104" t="s">
        <v>76</v>
      </c>
      <c r="D1659" s="575">
        <f t="shared" ref="D1659:D1661" si="46">TRUNC(H1659*L1659,2)</f>
        <v>0.54</v>
      </c>
      <c r="E1659" s="126"/>
      <c r="H1659" s="105">
        <v>0.54</v>
      </c>
      <c r="K1659" s="570" t="s">
        <v>5368</v>
      </c>
      <c r="L1659" s="571">
        <f>IFERROR(VLOOKUP(K1659,REAJUSTE!A:T,20,FALSE),"")</f>
        <v>1.012</v>
      </c>
    </row>
    <row r="1660" spans="1:12" ht="30" x14ac:dyDescent="0.25">
      <c r="A1660" s="103">
        <v>29220</v>
      </c>
      <c r="B1660" s="103" t="s">
        <v>16002</v>
      </c>
      <c r="C1660" s="104" t="s">
        <v>77</v>
      </c>
      <c r="D1660" s="575">
        <f t="shared" si="46"/>
        <v>111.79</v>
      </c>
      <c r="E1660" s="126"/>
      <c r="H1660" s="105">
        <v>110.47</v>
      </c>
      <c r="K1660" s="570" t="s">
        <v>5368</v>
      </c>
      <c r="L1660" s="571">
        <f>IFERROR(VLOOKUP(K1660,REAJUSTE!A:T,20,FALSE),"")</f>
        <v>1.012</v>
      </c>
    </row>
    <row r="1661" spans="1:12" ht="30" x14ac:dyDescent="0.25">
      <c r="A1661" s="103">
        <v>29221</v>
      </c>
      <c r="B1661" s="103" t="s">
        <v>16003</v>
      </c>
      <c r="C1661" s="104" t="s">
        <v>77</v>
      </c>
      <c r="D1661" s="575">
        <f t="shared" si="46"/>
        <v>100.9</v>
      </c>
      <c r="E1661" s="126"/>
      <c r="H1661" s="105">
        <v>99.71</v>
      </c>
      <c r="K1661" s="570" t="s">
        <v>5368</v>
      </c>
      <c r="L1661" s="571">
        <f>IFERROR(VLOOKUP(K1661,REAJUSTE!A:T,20,FALSE),"")</f>
        <v>1.012</v>
      </c>
    </row>
    <row r="1662" spans="1:12" x14ac:dyDescent="0.25">
      <c r="A1662" s="125">
        <v>293</v>
      </c>
      <c r="B1662" s="1195" t="s">
        <v>24</v>
      </c>
      <c r="C1662" s="1196"/>
      <c r="D1662" s="1196"/>
      <c r="E1662" s="126"/>
      <c r="K1662" s="570" t="s">
        <v>5368</v>
      </c>
      <c r="L1662" s="571">
        <f>IFERROR(VLOOKUP(K1662,REAJUSTE!A:T,20,FALSE),"")</f>
        <v>1.012</v>
      </c>
    </row>
    <row r="1663" spans="1:12" ht="30" x14ac:dyDescent="0.25">
      <c r="A1663" s="103">
        <v>29337</v>
      </c>
      <c r="B1663" s="103" t="s">
        <v>16004</v>
      </c>
      <c r="C1663" s="104" t="s">
        <v>77</v>
      </c>
      <c r="D1663" s="105">
        <v>47.7</v>
      </c>
      <c r="E1663" s="126"/>
      <c r="K1663" s="570" t="s">
        <v>5368</v>
      </c>
      <c r="L1663" s="571">
        <f>IFERROR(VLOOKUP(K1663,REAJUSTE!A:T,20,FALSE),"")</f>
        <v>1.012</v>
      </c>
    </row>
    <row r="1664" spans="1:12" x14ac:dyDescent="0.25">
      <c r="A1664" s="125">
        <v>3</v>
      </c>
      <c r="B1664" s="1195" t="s">
        <v>16005</v>
      </c>
      <c r="C1664" s="1196"/>
      <c r="D1664" s="1196"/>
      <c r="E1664" s="126"/>
      <c r="K1664" s="570" t="s">
        <v>5368</v>
      </c>
      <c r="L1664" s="571">
        <f>IFERROR(VLOOKUP(K1664,REAJUSTE!A:T,20,FALSE),"")</f>
        <v>1.012</v>
      </c>
    </row>
    <row r="1665" spans="1:12" x14ac:dyDescent="0.25">
      <c r="A1665" s="125">
        <v>301</v>
      </c>
      <c r="B1665" s="1195" t="s">
        <v>16006</v>
      </c>
      <c r="C1665" s="1196"/>
      <c r="D1665" s="1196"/>
      <c r="E1665" s="126"/>
      <c r="K1665" s="570" t="s">
        <v>5368</v>
      </c>
      <c r="L1665" s="571">
        <f>IFERROR(VLOOKUP(K1665,REAJUSTE!A:T,20,FALSE),"")</f>
        <v>1.012</v>
      </c>
    </row>
    <row r="1666" spans="1:12" x14ac:dyDescent="0.25">
      <c r="A1666" s="103">
        <v>30106</v>
      </c>
      <c r="B1666" s="103" t="s">
        <v>16007</v>
      </c>
      <c r="C1666" s="104" t="s">
        <v>76</v>
      </c>
      <c r="D1666" s="105">
        <v>16.53</v>
      </c>
      <c r="E1666" s="126"/>
      <c r="K1666" s="570" t="s">
        <v>5368</v>
      </c>
      <c r="L1666" s="571">
        <f>IFERROR(VLOOKUP(K1666,REAJUSTE!A:T,20,FALSE),"")</f>
        <v>1.012</v>
      </c>
    </row>
    <row r="1667" spans="1:12" ht="30" x14ac:dyDescent="0.25">
      <c r="A1667" s="103">
        <v>30152</v>
      </c>
      <c r="B1667" s="103" t="s">
        <v>16008</v>
      </c>
      <c r="C1667" s="104" t="s">
        <v>77</v>
      </c>
      <c r="D1667" s="105">
        <v>263.69</v>
      </c>
      <c r="E1667" s="126"/>
      <c r="K1667" s="570" t="s">
        <v>5368</v>
      </c>
      <c r="L1667" s="571">
        <f>IFERROR(VLOOKUP(K1667,REAJUSTE!A:T,20,FALSE),"")</f>
        <v>1.012</v>
      </c>
    </row>
    <row r="1668" spans="1:12" x14ac:dyDescent="0.25">
      <c r="A1668" s="103">
        <v>30172</v>
      </c>
      <c r="B1668" s="103" t="s">
        <v>16009</v>
      </c>
      <c r="C1668" s="104" t="s">
        <v>77</v>
      </c>
      <c r="D1668" s="105">
        <v>347.63</v>
      </c>
      <c r="E1668" s="126"/>
      <c r="K1668" s="570" t="s">
        <v>5368</v>
      </c>
      <c r="L1668" s="571">
        <f>IFERROR(VLOOKUP(K1668,REAJUSTE!A:T,20,FALSE),"")</f>
        <v>1.012</v>
      </c>
    </row>
    <row r="1669" spans="1:12" x14ac:dyDescent="0.25">
      <c r="A1669" s="103">
        <v>30173</v>
      </c>
      <c r="B1669" s="103" t="s">
        <v>16010</v>
      </c>
      <c r="C1669" s="104" t="s">
        <v>77</v>
      </c>
      <c r="D1669" s="105">
        <v>298.33</v>
      </c>
      <c r="E1669" s="102"/>
      <c r="K1669" s="570" t="s">
        <v>5368</v>
      </c>
      <c r="L1669" s="571">
        <f>IFERROR(VLOOKUP(K1669,REAJUSTE!A:T,20,FALSE),"")</f>
        <v>1.012</v>
      </c>
    </row>
    <row r="1670" spans="1:12" x14ac:dyDescent="0.25">
      <c r="A1670" s="103">
        <v>30174</v>
      </c>
      <c r="B1670" s="103" t="s">
        <v>16011</v>
      </c>
      <c r="C1670" s="104" t="s">
        <v>77</v>
      </c>
      <c r="D1670" s="105">
        <v>298.33</v>
      </c>
      <c r="E1670" s="126"/>
      <c r="K1670" s="570" t="s">
        <v>5368</v>
      </c>
      <c r="L1670" s="571">
        <f>IFERROR(VLOOKUP(K1670,REAJUSTE!A:T,20,FALSE),"")</f>
        <v>1.012</v>
      </c>
    </row>
    <row r="1671" spans="1:12" x14ac:dyDescent="0.25">
      <c r="A1671" s="103">
        <v>30175</v>
      </c>
      <c r="B1671" s="103" t="s">
        <v>16012</v>
      </c>
      <c r="C1671" s="104" t="s">
        <v>77</v>
      </c>
      <c r="D1671" s="105">
        <v>298.33</v>
      </c>
      <c r="E1671" s="102"/>
      <c r="K1671" s="570" t="s">
        <v>5368</v>
      </c>
      <c r="L1671" s="571">
        <f>IFERROR(VLOOKUP(K1671,REAJUSTE!A:T,20,FALSE),"")</f>
        <v>1.012</v>
      </c>
    </row>
    <row r="1672" spans="1:12" x14ac:dyDescent="0.25">
      <c r="A1672" s="103">
        <v>30191</v>
      </c>
      <c r="B1672" s="103" t="s">
        <v>16013</v>
      </c>
      <c r="C1672" s="104" t="s">
        <v>76</v>
      </c>
      <c r="D1672" s="105">
        <v>58.73</v>
      </c>
      <c r="E1672" s="126"/>
      <c r="K1672" s="570" t="s">
        <v>5368</v>
      </c>
      <c r="L1672" s="571">
        <f>IFERROR(VLOOKUP(K1672,REAJUSTE!A:T,20,FALSE),"")</f>
        <v>1.012</v>
      </c>
    </row>
    <row r="1673" spans="1:12" x14ac:dyDescent="0.25">
      <c r="A1673" s="125">
        <v>302</v>
      </c>
      <c r="B1673" s="1195" t="s">
        <v>16014</v>
      </c>
      <c r="C1673" s="1196"/>
      <c r="D1673" s="1196"/>
      <c r="E1673" s="126"/>
      <c r="K1673" s="570" t="s">
        <v>5368</v>
      </c>
      <c r="L1673" s="571">
        <f>IFERROR(VLOOKUP(K1673,REAJUSTE!A:T,20,FALSE),"")</f>
        <v>1.012</v>
      </c>
    </row>
    <row r="1674" spans="1:12" ht="30" x14ac:dyDescent="0.25">
      <c r="A1674" s="103">
        <v>30202</v>
      </c>
      <c r="B1674" s="103" t="s">
        <v>16015</v>
      </c>
      <c r="C1674" s="104" t="s">
        <v>77</v>
      </c>
      <c r="D1674" s="105">
        <v>203.33</v>
      </c>
      <c r="E1674" s="102"/>
      <c r="K1674" s="570" t="s">
        <v>5368</v>
      </c>
      <c r="L1674" s="571">
        <f>IFERROR(VLOOKUP(K1674,REAJUSTE!A:T,20,FALSE),"")</f>
        <v>1.012</v>
      </c>
    </row>
    <row r="1675" spans="1:12" ht="30" x14ac:dyDescent="0.25">
      <c r="A1675" s="103">
        <v>30210</v>
      </c>
      <c r="B1675" s="103" t="s">
        <v>16016</v>
      </c>
      <c r="C1675" s="104" t="s">
        <v>77</v>
      </c>
      <c r="D1675" s="105">
        <v>263.95</v>
      </c>
      <c r="E1675" s="126"/>
      <c r="K1675" s="570" t="s">
        <v>5368</v>
      </c>
      <c r="L1675" s="571">
        <f>IFERROR(VLOOKUP(K1675,REAJUSTE!A:T,20,FALSE),"")</f>
        <v>1.012</v>
      </c>
    </row>
    <row r="1676" spans="1:12" ht="30" x14ac:dyDescent="0.25">
      <c r="A1676" s="103">
        <v>30211</v>
      </c>
      <c r="B1676" s="103" t="s">
        <v>16017</v>
      </c>
      <c r="C1676" s="104" t="s">
        <v>77</v>
      </c>
      <c r="D1676" s="105">
        <v>268.95</v>
      </c>
      <c r="E1676" s="126"/>
      <c r="K1676" s="570" t="s">
        <v>5368</v>
      </c>
      <c r="L1676" s="571">
        <f>IFERROR(VLOOKUP(K1676,REAJUSTE!A:T,20,FALSE),"")</f>
        <v>1.012</v>
      </c>
    </row>
    <row r="1677" spans="1:12" ht="30" x14ac:dyDescent="0.25">
      <c r="A1677" s="103">
        <v>30212</v>
      </c>
      <c r="B1677" s="103" t="s">
        <v>16018</v>
      </c>
      <c r="C1677" s="104" t="s">
        <v>77</v>
      </c>
      <c r="D1677" s="105">
        <v>270.2</v>
      </c>
      <c r="E1677" s="126"/>
      <c r="K1677" s="570" t="s">
        <v>5368</v>
      </c>
      <c r="L1677" s="571">
        <f>IFERROR(VLOOKUP(K1677,REAJUSTE!A:T,20,FALSE),"")</f>
        <v>1.012</v>
      </c>
    </row>
    <row r="1678" spans="1:12" ht="30" x14ac:dyDescent="0.25">
      <c r="A1678" s="103">
        <v>30213</v>
      </c>
      <c r="B1678" s="103" t="s">
        <v>16019</v>
      </c>
      <c r="C1678" s="104" t="s">
        <v>77</v>
      </c>
      <c r="D1678" s="105">
        <v>350.73</v>
      </c>
      <c r="E1678" s="126"/>
      <c r="K1678" s="570" t="s">
        <v>5368</v>
      </c>
      <c r="L1678" s="571">
        <f>IFERROR(VLOOKUP(K1678,REAJUSTE!A:T,20,FALSE),"")</f>
        <v>1.012</v>
      </c>
    </row>
    <row r="1679" spans="1:12" ht="30" x14ac:dyDescent="0.25">
      <c r="A1679" s="103">
        <v>30217</v>
      </c>
      <c r="B1679" s="103" t="s">
        <v>16020</v>
      </c>
      <c r="C1679" s="104" t="s">
        <v>77</v>
      </c>
      <c r="D1679" s="105">
        <v>247.8</v>
      </c>
      <c r="E1679" s="102"/>
      <c r="K1679" s="570" t="s">
        <v>5368</v>
      </c>
      <c r="L1679" s="571">
        <f>IFERROR(VLOOKUP(K1679,REAJUSTE!A:T,20,FALSE),"")</f>
        <v>1.012</v>
      </c>
    </row>
    <row r="1680" spans="1:12" ht="30" x14ac:dyDescent="0.25">
      <c r="A1680" s="103">
        <v>30233</v>
      </c>
      <c r="B1680" s="103" t="s">
        <v>16021</v>
      </c>
      <c r="C1680" s="104" t="s">
        <v>77</v>
      </c>
      <c r="D1680" s="105">
        <v>263.69</v>
      </c>
      <c r="E1680" s="126"/>
      <c r="K1680" s="570" t="s">
        <v>5368</v>
      </c>
      <c r="L1680" s="571">
        <f>IFERROR(VLOOKUP(K1680,REAJUSTE!A:T,20,FALSE),"")</f>
        <v>1.012</v>
      </c>
    </row>
    <row r="1681" spans="1:12" x14ac:dyDescent="0.25">
      <c r="A1681" s="103">
        <v>30257</v>
      </c>
      <c r="B1681" s="103" t="s">
        <v>16022</v>
      </c>
      <c r="C1681" s="104" t="s">
        <v>77</v>
      </c>
      <c r="D1681" s="105">
        <v>801.33</v>
      </c>
      <c r="E1681" s="102"/>
      <c r="K1681" s="570" t="s">
        <v>5368</v>
      </c>
      <c r="L1681" s="571">
        <f>IFERROR(VLOOKUP(K1681,REAJUSTE!A:T,20,FALSE),"")</f>
        <v>1.012</v>
      </c>
    </row>
    <row r="1682" spans="1:12" x14ac:dyDescent="0.25">
      <c r="A1682" s="103">
        <v>30261</v>
      </c>
      <c r="B1682" s="103" t="s">
        <v>16023</v>
      </c>
      <c r="C1682" s="104" t="s">
        <v>77</v>
      </c>
      <c r="D1682" s="105">
        <v>734</v>
      </c>
      <c r="E1682" s="126"/>
      <c r="K1682" s="570" t="s">
        <v>5368</v>
      </c>
      <c r="L1682" s="571">
        <f>IFERROR(VLOOKUP(K1682,REAJUSTE!A:T,20,FALSE),"")</f>
        <v>1.012</v>
      </c>
    </row>
    <row r="1683" spans="1:12" x14ac:dyDescent="0.25">
      <c r="A1683" s="103">
        <v>30263</v>
      </c>
      <c r="B1683" s="103" t="s">
        <v>16024</v>
      </c>
      <c r="C1683" s="104" t="s">
        <v>77</v>
      </c>
      <c r="D1683" s="105">
        <v>864.67</v>
      </c>
      <c r="E1683" s="102"/>
      <c r="K1683" s="570" t="s">
        <v>5368</v>
      </c>
      <c r="L1683" s="571">
        <f>IFERROR(VLOOKUP(K1683,REAJUSTE!A:T,20,FALSE),"")</f>
        <v>1.012</v>
      </c>
    </row>
    <row r="1684" spans="1:12" x14ac:dyDescent="0.25">
      <c r="A1684" s="125">
        <v>303</v>
      </c>
      <c r="B1684" s="1195" t="s">
        <v>16014</v>
      </c>
      <c r="C1684" s="1196"/>
      <c r="D1684" s="1196"/>
      <c r="E1684" s="126"/>
      <c r="K1684" s="570" t="s">
        <v>5368</v>
      </c>
      <c r="L1684" s="571">
        <f>IFERROR(VLOOKUP(K1684,REAJUSTE!A:T,20,FALSE),"")</f>
        <v>1.012</v>
      </c>
    </row>
    <row r="1685" spans="1:12" x14ac:dyDescent="0.25">
      <c r="A1685" s="103">
        <v>30358</v>
      </c>
      <c r="B1685" s="103" t="s">
        <v>16025</v>
      </c>
      <c r="C1685" s="104" t="s">
        <v>76</v>
      </c>
      <c r="D1685" s="105">
        <v>21.96</v>
      </c>
      <c r="E1685" s="102"/>
      <c r="K1685" s="570" t="s">
        <v>5368</v>
      </c>
      <c r="L1685" s="571">
        <f>IFERROR(VLOOKUP(K1685,REAJUSTE!A:T,20,FALSE),"")</f>
        <v>1.012</v>
      </c>
    </row>
    <row r="1686" spans="1:12" x14ac:dyDescent="0.25">
      <c r="A1686" s="125">
        <v>304</v>
      </c>
      <c r="B1686" s="1195" t="s">
        <v>16014</v>
      </c>
      <c r="C1686" s="1196"/>
      <c r="D1686" s="1196"/>
      <c r="E1686" s="126"/>
      <c r="K1686" s="570" t="s">
        <v>5368</v>
      </c>
      <c r="L1686" s="571">
        <f>IFERROR(VLOOKUP(K1686,REAJUSTE!A:T,20,FALSE),"")</f>
        <v>1.012</v>
      </c>
    </row>
    <row r="1687" spans="1:12" ht="30" x14ac:dyDescent="0.25">
      <c r="A1687" s="103">
        <v>30460</v>
      </c>
      <c r="B1687" s="103" t="s">
        <v>16026</v>
      </c>
      <c r="C1687" s="104" t="s">
        <v>77</v>
      </c>
      <c r="D1687" s="105">
        <v>247.8</v>
      </c>
      <c r="E1687" s="102"/>
      <c r="K1687" s="570" t="s">
        <v>5368</v>
      </c>
      <c r="L1687" s="571">
        <f>IFERROR(VLOOKUP(K1687,REAJUSTE!A:T,20,FALSE),"")</f>
        <v>1.012</v>
      </c>
    </row>
    <row r="1688" spans="1:12" x14ac:dyDescent="0.25">
      <c r="A1688" s="103">
        <v>30496</v>
      </c>
      <c r="B1688" s="103" t="s">
        <v>16027</v>
      </c>
      <c r="C1688" s="104" t="s">
        <v>76</v>
      </c>
      <c r="D1688" s="105">
        <v>21.91</v>
      </c>
      <c r="E1688" s="126"/>
      <c r="K1688" s="570" t="s">
        <v>5368</v>
      </c>
      <c r="L1688" s="571">
        <f>IFERROR(VLOOKUP(K1688,REAJUSTE!A:T,20,FALSE),"")</f>
        <v>1.012</v>
      </c>
    </row>
    <row r="1689" spans="1:12" x14ac:dyDescent="0.25">
      <c r="A1689" s="125">
        <v>306</v>
      </c>
      <c r="B1689" s="1195" t="s">
        <v>16014</v>
      </c>
      <c r="C1689" s="1196"/>
      <c r="D1689" s="1196"/>
      <c r="E1689" s="102"/>
      <c r="K1689" s="570" t="s">
        <v>5368</v>
      </c>
      <c r="L1689" s="571">
        <f>IFERROR(VLOOKUP(K1689,REAJUSTE!A:T,20,FALSE),"")</f>
        <v>1.012</v>
      </c>
    </row>
    <row r="1690" spans="1:12" x14ac:dyDescent="0.25">
      <c r="A1690" s="103">
        <v>30665</v>
      </c>
      <c r="B1690" s="103" t="s">
        <v>16028</v>
      </c>
      <c r="C1690" s="104" t="s">
        <v>76</v>
      </c>
      <c r="D1690" s="105">
        <v>43.37</v>
      </c>
      <c r="E1690" s="126"/>
      <c r="K1690" s="570" t="s">
        <v>5368</v>
      </c>
      <c r="L1690" s="571">
        <f>IFERROR(VLOOKUP(K1690,REAJUSTE!A:T,20,FALSE),"")</f>
        <v>1.012</v>
      </c>
    </row>
    <row r="1691" spans="1:12" ht="30" x14ac:dyDescent="0.25">
      <c r="A1691" s="103">
        <v>30675</v>
      </c>
      <c r="B1691" s="103" t="s">
        <v>16029</v>
      </c>
      <c r="C1691" s="104" t="s">
        <v>77</v>
      </c>
      <c r="D1691" s="105">
        <v>423.58</v>
      </c>
      <c r="E1691" s="102"/>
      <c r="K1691" s="570" t="s">
        <v>5368</v>
      </c>
      <c r="L1691" s="571">
        <f>IFERROR(VLOOKUP(K1691,REAJUSTE!A:T,20,FALSE),"")</f>
        <v>1.012</v>
      </c>
    </row>
    <row r="1692" spans="1:12" ht="30" x14ac:dyDescent="0.25">
      <c r="A1692" s="103">
        <v>30676</v>
      </c>
      <c r="B1692" s="103" t="s">
        <v>16030</v>
      </c>
      <c r="C1692" s="104" t="s">
        <v>77</v>
      </c>
      <c r="D1692" s="105">
        <v>445.91</v>
      </c>
      <c r="E1692" s="126"/>
      <c r="K1692" s="570" t="s">
        <v>5368</v>
      </c>
      <c r="L1692" s="571">
        <f>IFERROR(VLOOKUP(K1692,REAJUSTE!A:T,20,FALSE),"")</f>
        <v>1.012</v>
      </c>
    </row>
    <row r="1693" spans="1:12" ht="30" x14ac:dyDescent="0.25">
      <c r="A1693" s="103">
        <v>30677</v>
      </c>
      <c r="B1693" s="103" t="s">
        <v>16031</v>
      </c>
      <c r="C1693" s="104" t="s">
        <v>77</v>
      </c>
      <c r="D1693" s="105">
        <v>505.91</v>
      </c>
      <c r="E1693" s="126"/>
      <c r="K1693" s="570" t="s">
        <v>5368</v>
      </c>
      <c r="L1693" s="571">
        <f>IFERROR(VLOOKUP(K1693,REAJUSTE!A:T,20,FALSE),"")</f>
        <v>1.012</v>
      </c>
    </row>
    <row r="1694" spans="1:12" x14ac:dyDescent="0.25">
      <c r="A1694" s="125">
        <v>308</v>
      </c>
      <c r="B1694" s="1195" t="s">
        <v>16032</v>
      </c>
      <c r="C1694" s="1196"/>
      <c r="D1694" s="1196"/>
      <c r="E1694" s="126"/>
      <c r="K1694" s="570" t="s">
        <v>5368</v>
      </c>
      <c r="L1694" s="571">
        <f>IFERROR(VLOOKUP(K1694,REAJUSTE!A:T,20,FALSE),"")</f>
        <v>1.012</v>
      </c>
    </row>
    <row r="1695" spans="1:12" ht="30" x14ac:dyDescent="0.25">
      <c r="A1695" s="103">
        <v>30868</v>
      </c>
      <c r="B1695" s="103" t="s">
        <v>16033</v>
      </c>
      <c r="C1695" s="104" t="s">
        <v>1239</v>
      </c>
      <c r="D1695" s="105">
        <v>921.89</v>
      </c>
      <c r="E1695" s="126"/>
      <c r="K1695" s="570" t="s">
        <v>5368</v>
      </c>
      <c r="L1695" s="571">
        <f>IFERROR(VLOOKUP(K1695,REAJUSTE!A:T,20,FALSE),"")</f>
        <v>1.012</v>
      </c>
    </row>
    <row r="1696" spans="1:12" x14ac:dyDescent="0.25">
      <c r="A1696" s="125">
        <v>309</v>
      </c>
      <c r="B1696" s="1195" t="s">
        <v>16032</v>
      </c>
      <c r="C1696" s="1196"/>
      <c r="D1696" s="1196"/>
      <c r="E1696" s="126"/>
      <c r="K1696" s="570" t="s">
        <v>5368</v>
      </c>
      <c r="L1696" s="571">
        <f>IFERROR(VLOOKUP(K1696,REAJUSTE!A:T,20,FALSE),"")</f>
        <v>1.012</v>
      </c>
    </row>
    <row r="1697" spans="1:12" ht="30" x14ac:dyDescent="0.25">
      <c r="A1697" s="103">
        <v>30951</v>
      </c>
      <c r="B1697" s="103" t="s">
        <v>16034</v>
      </c>
      <c r="C1697" s="104" t="s">
        <v>1239</v>
      </c>
      <c r="D1697" s="105">
        <v>397.12</v>
      </c>
      <c r="E1697" s="126"/>
      <c r="K1697" s="570" t="s">
        <v>5368</v>
      </c>
      <c r="L1697" s="571">
        <f>IFERROR(VLOOKUP(K1697,REAJUSTE!A:T,20,FALSE),"")</f>
        <v>1.012</v>
      </c>
    </row>
    <row r="1698" spans="1:12" x14ac:dyDescent="0.25">
      <c r="A1698" s="125">
        <v>310</v>
      </c>
      <c r="B1698" s="1195" t="s">
        <v>16032</v>
      </c>
      <c r="C1698" s="1196"/>
      <c r="D1698" s="1196"/>
      <c r="E1698" s="126"/>
      <c r="K1698" s="570" t="s">
        <v>5368</v>
      </c>
      <c r="L1698" s="571">
        <f>IFERROR(VLOOKUP(K1698,REAJUSTE!A:T,20,FALSE),"")</f>
        <v>1.012</v>
      </c>
    </row>
    <row r="1699" spans="1:12" x14ac:dyDescent="0.25">
      <c r="A1699" s="103">
        <v>31012</v>
      </c>
      <c r="B1699" s="103" t="s">
        <v>16035</v>
      </c>
      <c r="C1699" s="104" t="s">
        <v>77</v>
      </c>
      <c r="D1699" s="142">
        <v>1309.55</v>
      </c>
      <c r="E1699" s="126"/>
      <c r="K1699" s="570" t="s">
        <v>5368</v>
      </c>
      <c r="L1699" s="571">
        <f>IFERROR(VLOOKUP(K1699,REAJUSTE!A:T,20,FALSE),"")</f>
        <v>1.012</v>
      </c>
    </row>
    <row r="1700" spans="1:12" x14ac:dyDescent="0.25">
      <c r="A1700" s="125">
        <v>311</v>
      </c>
      <c r="B1700" s="1195" t="s">
        <v>16032</v>
      </c>
      <c r="C1700" s="1196"/>
      <c r="D1700" s="1196"/>
      <c r="E1700" s="126"/>
      <c r="K1700" s="570" t="s">
        <v>5368</v>
      </c>
      <c r="L1700" s="571">
        <f>IFERROR(VLOOKUP(K1700,REAJUSTE!A:T,20,FALSE),"")</f>
        <v>1.012</v>
      </c>
    </row>
    <row r="1701" spans="1:12" x14ac:dyDescent="0.25">
      <c r="A1701" s="103">
        <v>31124</v>
      </c>
      <c r="B1701" s="103" t="s">
        <v>16036</v>
      </c>
      <c r="C1701" s="104" t="s">
        <v>77</v>
      </c>
      <c r="D1701" s="142">
        <v>1345.03</v>
      </c>
      <c r="E1701" s="126"/>
      <c r="K1701" s="570" t="s">
        <v>5368</v>
      </c>
      <c r="L1701" s="571">
        <f>IFERROR(VLOOKUP(K1701,REAJUSTE!A:T,20,FALSE),"")</f>
        <v>1.012</v>
      </c>
    </row>
    <row r="1702" spans="1:12" x14ac:dyDescent="0.25">
      <c r="A1702" s="125">
        <v>312</v>
      </c>
      <c r="B1702" s="1195" t="s">
        <v>16032</v>
      </c>
      <c r="C1702" s="1196"/>
      <c r="D1702" s="1196"/>
      <c r="E1702" s="126"/>
      <c r="K1702" s="570" t="s">
        <v>5368</v>
      </c>
      <c r="L1702" s="571">
        <f>IFERROR(VLOOKUP(K1702,REAJUSTE!A:T,20,FALSE),"")</f>
        <v>1.012</v>
      </c>
    </row>
    <row r="1703" spans="1:12" x14ac:dyDescent="0.25">
      <c r="A1703" s="103">
        <v>31242</v>
      </c>
      <c r="B1703" s="103" t="s">
        <v>16037</v>
      </c>
      <c r="C1703" s="104" t="s">
        <v>77</v>
      </c>
      <c r="D1703" s="142">
        <v>1622.43</v>
      </c>
      <c r="E1703" s="126"/>
      <c r="K1703" s="570" t="s">
        <v>5368</v>
      </c>
      <c r="L1703" s="571">
        <f>IFERROR(VLOOKUP(K1703,REAJUSTE!A:T,20,FALSE),"")</f>
        <v>1.012</v>
      </c>
    </row>
    <row r="1704" spans="1:12" x14ac:dyDescent="0.25">
      <c r="A1704" s="125">
        <v>314</v>
      </c>
      <c r="B1704" s="1195" t="s">
        <v>16032</v>
      </c>
      <c r="C1704" s="1196"/>
      <c r="D1704" s="1196"/>
      <c r="E1704" s="126"/>
      <c r="K1704" s="570" t="s">
        <v>5368</v>
      </c>
      <c r="L1704" s="571">
        <f>IFERROR(VLOOKUP(K1704,REAJUSTE!A:T,20,FALSE),"")</f>
        <v>1.012</v>
      </c>
    </row>
    <row r="1705" spans="1:12" ht="30" x14ac:dyDescent="0.25">
      <c r="A1705" s="103">
        <v>31443</v>
      </c>
      <c r="B1705" s="103" t="s">
        <v>16038</v>
      </c>
      <c r="C1705" s="104" t="s">
        <v>1239</v>
      </c>
      <c r="D1705" s="105">
        <v>499.96</v>
      </c>
      <c r="E1705" s="102"/>
      <c r="K1705" s="570" t="s">
        <v>5368</v>
      </c>
      <c r="L1705" s="571">
        <f>IFERROR(VLOOKUP(K1705,REAJUSTE!A:T,20,FALSE),"")</f>
        <v>1.012</v>
      </c>
    </row>
    <row r="1706" spans="1:12" x14ac:dyDescent="0.25">
      <c r="A1706" s="125">
        <v>315</v>
      </c>
      <c r="B1706" s="1195" t="s">
        <v>16039</v>
      </c>
      <c r="C1706" s="1196"/>
      <c r="D1706" s="1196"/>
      <c r="E1706" s="126"/>
      <c r="K1706" s="570" t="s">
        <v>5368</v>
      </c>
      <c r="L1706" s="571">
        <f>IFERROR(VLOOKUP(K1706,REAJUSTE!A:T,20,FALSE),"")</f>
        <v>1.012</v>
      </c>
    </row>
    <row r="1707" spans="1:12" x14ac:dyDescent="0.25">
      <c r="A1707" s="103">
        <v>31507</v>
      </c>
      <c r="B1707" s="103" t="s">
        <v>16040</v>
      </c>
      <c r="C1707" s="104" t="s">
        <v>77</v>
      </c>
      <c r="D1707" s="105">
        <v>207.03</v>
      </c>
      <c r="E1707" s="126"/>
      <c r="K1707" s="570" t="s">
        <v>5368</v>
      </c>
      <c r="L1707" s="571">
        <f>IFERROR(VLOOKUP(K1707,REAJUSTE!A:T,20,FALSE),"")</f>
        <v>1.012</v>
      </c>
    </row>
    <row r="1708" spans="1:12" x14ac:dyDescent="0.25">
      <c r="A1708" s="103">
        <v>31511</v>
      </c>
      <c r="B1708" s="103" t="s">
        <v>16041</v>
      </c>
      <c r="C1708" s="104" t="s">
        <v>77</v>
      </c>
      <c r="D1708" s="105">
        <v>5.71</v>
      </c>
      <c r="E1708" s="102"/>
      <c r="K1708" s="570" t="s">
        <v>5368</v>
      </c>
      <c r="L1708" s="571">
        <f>IFERROR(VLOOKUP(K1708,REAJUSTE!A:T,20,FALSE),"")</f>
        <v>1.012</v>
      </c>
    </row>
    <row r="1709" spans="1:12" x14ac:dyDescent="0.25">
      <c r="A1709" s="103">
        <v>31515</v>
      </c>
      <c r="B1709" s="103" t="s">
        <v>16042</v>
      </c>
      <c r="C1709" s="104" t="s">
        <v>77</v>
      </c>
      <c r="D1709" s="105">
        <v>88.96</v>
      </c>
      <c r="E1709" s="126"/>
      <c r="K1709" s="570" t="s">
        <v>5368</v>
      </c>
      <c r="L1709" s="571">
        <f>IFERROR(VLOOKUP(K1709,REAJUSTE!A:T,20,FALSE),"")</f>
        <v>1.012</v>
      </c>
    </row>
    <row r="1710" spans="1:12" x14ac:dyDescent="0.25">
      <c r="A1710" s="103">
        <v>31516</v>
      </c>
      <c r="B1710" s="103" t="s">
        <v>16043</v>
      </c>
      <c r="C1710" s="104" t="s">
        <v>77</v>
      </c>
      <c r="D1710" s="105">
        <v>4.5</v>
      </c>
      <c r="E1710" s="102"/>
      <c r="K1710" s="570" t="s">
        <v>5368</v>
      </c>
      <c r="L1710" s="571">
        <f>IFERROR(VLOOKUP(K1710,REAJUSTE!A:T,20,FALSE),"")</f>
        <v>1.012</v>
      </c>
    </row>
    <row r="1711" spans="1:12" x14ac:dyDescent="0.25">
      <c r="A1711" s="103">
        <v>31517</v>
      </c>
      <c r="B1711" s="103" t="s">
        <v>16044</v>
      </c>
      <c r="C1711" s="104" t="s">
        <v>77</v>
      </c>
      <c r="D1711" s="105">
        <v>94.68</v>
      </c>
      <c r="E1711" s="126"/>
      <c r="K1711" s="570" t="s">
        <v>5368</v>
      </c>
      <c r="L1711" s="571">
        <f>IFERROR(VLOOKUP(K1711,REAJUSTE!A:T,20,FALSE),"")</f>
        <v>1.012</v>
      </c>
    </row>
    <row r="1712" spans="1:12" x14ac:dyDescent="0.25">
      <c r="A1712" s="103">
        <v>31518</v>
      </c>
      <c r="B1712" s="103" t="s">
        <v>16045</v>
      </c>
      <c r="C1712" s="104" t="s">
        <v>77</v>
      </c>
      <c r="D1712" s="105">
        <v>72.989999999999995</v>
      </c>
      <c r="E1712" s="126"/>
      <c r="K1712" s="570" t="s">
        <v>5368</v>
      </c>
      <c r="L1712" s="571">
        <f>IFERROR(VLOOKUP(K1712,REAJUSTE!A:T,20,FALSE),"")</f>
        <v>1.012</v>
      </c>
    </row>
    <row r="1713" spans="1:12" x14ac:dyDescent="0.25">
      <c r="A1713" s="103">
        <v>31519</v>
      </c>
      <c r="B1713" s="103" t="s">
        <v>16046</v>
      </c>
      <c r="C1713" s="104" t="s">
        <v>77</v>
      </c>
      <c r="D1713" s="105">
        <v>37.18</v>
      </c>
      <c r="E1713" s="126"/>
      <c r="K1713" s="570" t="s">
        <v>5368</v>
      </c>
      <c r="L1713" s="571">
        <f>IFERROR(VLOOKUP(K1713,REAJUSTE!A:T,20,FALSE),"")</f>
        <v>1.012</v>
      </c>
    </row>
    <row r="1714" spans="1:12" x14ac:dyDescent="0.25">
      <c r="A1714" s="103">
        <v>31548</v>
      </c>
      <c r="B1714" s="103" t="s">
        <v>16047</v>
      </c>
      <c r="C1714" s="104" t="s">
        <v>77</v>
      </c>
      <c r="D1714" s="105">
        <v>23.44</v>
      </c>
      <c r="E1714" s="102"/>
      <c r="K1714" s="570" t="s">
        <v>5368</v>
      </c>
      <c r="L1714" s="571">
        <f>IFERROR(VLOOKUP(K1714,REAJUSTE!A:T,20,FALSE),"")</f>
        <v>1.012</v>
      </c>
    </row>
    <row r="1715" spans="1:12" x14ac:dyDescent="0.25">
      <c r="A1715" s="103">
        <v>31570</v>
      </c>
      <c r="B1715" s="103" t="s">
        <v>16048</v>
      </c>
      <c r="C1715" s="104" t="s">
        <v>77</v>
      </c>
      <c r="D1715" s="105">
        <v>7.05</v>
      </c>
      <c r="E1715" s="126"/>
      <c r="K1715" s="570" t="s">
        <v>5368</v>
      </c>
      <c r="L1715" s="571">
        <f>IFERROR(VLOOKUP(K1715,REAJUSTE!A:T,20,FALSE),"")</f>
        <v>1.012</v>
      </c>
    </row>
    <row r="1716" spans="1:12" x14ac:dyDescent="0.25">
      <c r="A1716" s="103">
        <v>31571</v>
      </c>
      <c r="B1716" s="103" t="s">
        <v>16049</v>
      </c>
      <c r="C1716" s="104" t="s">
        <v>77</v>
      </c>
      <c r="D1716" s="105">
        <v>12.12</v>
      </c>
      <c r="E1716" s="102"/>
      <c r="K1716" s="570" t="s">
        <v>5368</v>
      </c>
      <c r="L1716" s="571">
        <f>IFERROR(VLOOKUP(K1716,REAJUSTE!A:T,20,FALSE),"")</f>
        <v>1.012</v>
      </c>
    </row>
    <row r="1717" spans="1:12" x14ac:dyDescent="0.25">
      <c r="A1717" s="103">
        <v>31581</v>
      </c>
      <c r="B1717" s="103" t="s">
        <v>16050</v>
      </c>
      <c r="C1717" s="104" t="s">
        <v>77</v>
      </c>
      <c r="D1717" s="105">
        <v>60.91</v>
      </c>
      <c r="E1717" s="126"/>
      <c r="K1717" s="570" t="s">
        <v>5368</v>
      </c>
      <c r="L1717" s="571">
        <f>IFERROR(VLOOKUP(K1717,REAJUSTE!A:T,20,FALSE),"")</f>
        <v>1.012</v>
      </c>
    </row>
    <row r="1718" spans="1:12" x14ac:dyDescent="0.25">
      <c r="A1718" s="103">
        <v>31584</v>
      </c>
      <c r="B1718" s="103" t="s">
        <v>16051</v>
      </c>
      <c r="C1718" s="104" t="s">
        <v>77</v>
      </c>
      <c r="D1718" s="105">
        <v>13.2</v>
      </c>
      <c r="E1718" s="102"/>
      <c r="K1718" s="570" t="s">
        <v>5368</v>
      </c>
      <c r="L1718" s="571">
        <f>IFERROR(VLOOKUP(K1718,REAJUSTE!A:T,20,FALSE),"")</f>
        <v>1.012</v>
      </c>
    </row>
    <row r="1719" spans="1:12" x14ac:dyDescent="0.25">
      <c r="A1719" s="125">
        <v>316</v>
      </c>
      <c r="B1719" s="1195" t="s">
        <v>16052</v>
      </c>
      <c r="C1719" s="1196"/>
      <c r="D1719" s="1196"/>
      <c r="E1719" s="126"/>
      <c r="K1719" s="570" t="s">
        <v>5368</v>
      </c>
      <c r="L1719" s="571">
        <f>IFERROR(VLOOKUP(K1719,REAJUSTE!A:T,20,FALSE),"")</f>
        <v>1.012</v>
      </c>
    </row>
    <row r="1720" spans="1:12" x14ac:dyDescent="0.25">
      <c r="A1720" s="103">
        <v>31601</v>
      </c>
      <c r="B1720" s="103" t="s">
        <v>16053</v>
      </c>
      <c r="C1720" s="104" t="s">
        <v>77</v>
      </c>
      <c r="D1720" s="105">
        <v>45.59</v>
      </c>
      <c r="E1720" s="126"/>
      <c r="K1720" s="570" t="s">
        <v>5368</v>
      </c>
      <c r="L1720" s="571">
        <f>IFERROR(VLOOKUP(K1720,REAJUSTE!A:T,20,FALSE),"")</f>
        <v>1.012</v>
      </c>
    </row>
    <row r="1721" spans="1:12" x14ac:dyDescent="0.25">
      <c r="A1721" s="103">
        <v>31647</v>
      </c>
      <c r="B1721" s="103" t="s">
        <v>16054</v>
      </c>
      <c r="C1721" s="104" t="s">
        <v>77</v>
      </c>
      <c r="D1721" s="105">
        <v>44.27</v>
      </c>
      <c r="E1721" s="102"/>
      <c r="K1721" s="570" t="s">
        <v>5368</v>
      </c>
      <c r="L1721" s="571">
        <f>IFERROR(VLOOKUP(K1721,REAJUSTE!A:T,20,FALSE),"")</f>
        <v>1.012</v>
      </c>
    </row>
    <row r="1722" spans="1:12" x14ac:dyDescent="0.25">
      <c r="A1722" s="125">
        <v>317</v>
      </c>
      <c r="B1722" s="1195" t="s">
        <v>16032</v>
      </c>
      <c r="C1722" s="1196"/>
      <c r="D1722" s="1196"/>
      <c r="E1722" s="126"/>
      <c r="K1722" s="570" t="s">
        <v>5368</v>
      </c>
      <c r="L1722" s="571">
        <f>IFERROR(VLOOKUP(K1722,REAJUSTE!A:T,20,FALSE),"")</f>
        <v>1.012</v>
      </c>
    </row>
    <row r="1723" spans="1:12" x14ac:dyDescent="0.25">
      <c r="A1723" s="103">
        <v>31733</v>
      </c>
      <c r="B1723" s="103" t="s">
        <v>16055</v>
      </c>
      <c r="C1723" s="104" t="s">
        <v>1239</v>
      </c>
      <c r="D1723" s="105">
        <v>739.09</v>
      </c>
      <c r="E1723" s="126"/>
      <c r="K1723" s="570" t="s">
        <v>5368</v>
      </c>
      <c r="L1723" s="571">
        <f>IFERROR(VLOOKUP(K1723,REAJUSTE!A:T,20,FALSE),"")</f>
        <v>1.012</v>
      </c>
    </row>
    <row r="1724" spans="1:12" x14ac:dyDescent="0.25">
      <c r="A1724" s="125">
        <v>318</v>
      </c>
      <c r="B1724" s="1195" t="s">
        <v>16052</v>
      </c>
      <c r="C1724" s="1196"/>
      <c r="D1724" s="1196"/>
      <c r="E1724" s="102"/>
      <c r="K1724" s="570" t="s">
        <v>5368</v>
      </c>
      <c r="L1724" s="571">
        <f>IFERROR(VLOOKUP(K1724,REAJUSTE!A:T,20,FALSE),"")</f>
        <v>1.012</v>
      </c>
    </row>
    <row r="1725" spans="1:12" x14ac:dyDescent="0.25">
      <c r="A1725" s="103">
        <v>31811</v>
      </c>
      <c r="B1725" s="103" t="s">
        <v>16056</v>
      </c>
      <c r="C1725" s="104" t="s">
        <v>77</v>
      </c>
      <c r="D1725" s="105">
        <v>90.47</v>
      </c>
      <c r="E1725" s="126"/>
      <c r="K1725" s="570" t="s">
        <v>5368</v>
      </c>
      <c r="L1725" s="571">
        <f>IFERROR(VLOOKUP(K1725,REAJUSTE!A:T,20,FALSE),"")</f>
        <v>1.012</v>
      </c>
    </row>
    <row r="1726" spans="1:12" x14ac:dyDescent="0.25">
      <c r="A1726" s="103">
        <v>31812</v>
      </c>
      <c r="B1726" s="103" t="s">
        <v>16057</v>
      </c>
      <c r="C1726" s="104" t="s">
        <v>77</v>
      </c>
      <c r="D1726" s="105">
        <v>39.06</v>
      </c>
      <c r="E1726" s="126"/>
      <c r="K1726" s="570" t="s">
        <v>5368</v>
      </c>
      <c r="L1726" s="571">
        <f>IFERROR(VLOOKUP(K1726,REAJUSTE!A:T,20,FALSE),"")</f>
        <v>1.012</v>
      </c>
    </row>
    <row r="1727" spans="1:12" ht="30" x14ac:dyDescent="0.25">
      <c r="A1727" s="103">
        <v>31813</v>
      </c>
      <c r="B1727" s="103" t="s">
        <v>16058</v>
      </c>
      <c r="C1727" s="104" t="s">
        <v>77</v>
      </c>
      <c r="D1727" s="105">
        <v>72.38</v>
      </c>
      <c r="E1727" s="126"/>
      <c r="K1727" s="570" t="s">
        <v>5368</v>
      </c>
      <c r="L1727" s="571">
        <f>IFERROR(VLOOKUP(K1727,REAJUSTE!A:T,20,FALSE),"")</f>
        <v>1.012</v>
      </c>
    </row>
    <row r="1728" spans="1:12" x14ac:dyDescent="0.25">
      <c r="A1728" s="125">
        <v>320</v>
      </c>
      <c r="B1728" s="1195" t="s">
        <v>16059</v>
      </c>
      <c r="C1728" s="1196"/>
      <c r="D1728" s="1196"/>
      <c r="E1728" s="126"/>
      <c r="K1728" s="570" t="s">
        <v>5368</v>
      </c>
      <c r="L1728" s="571">
        <f>IFERROR(VLOOKUP(K1728,REAJUSTE!A:T,20,FALSE),"")</f>
        <v>1.012</v>
      </c>
    </row>
    <row r="1729" spans="1:12" x14ac:dyDescent="0.25">
      <c r="A1729" s="103">
        <v>32001</v>
      </c>
      <c r="B1729" s="103" t="s">
        <v>16060</v>
      </c>
      <c r="C1729" s="104" t="s">
        <v>1239</v>
      </c>
      <c r="D1729" s="105">
        <v>65.2</v>
      </c>
      <c r="E1729" s="126"/>
      <c r="K1729" s="570" t="s">
        <v>5368</v>
      </c>
      <c r="L1729" s="571">
        <f>IFERROR(VLOOKUP(K1729,REAJUSTE!A:T,20,FALSE),"")</f>
        <v>1.012</v>
      </c>
    </row>
    <row r="1730" spans="1:12" x14ac:dyDescent="0.25">
      <c r="A1730" s="125">
        <v>321</v>
      </c>
      <c r="B1730" s="1195" t="s">
        <v>16061</v>
      </c>
      <c r="C1730" s="1196"/>
      <c r="D1730" s="1196"/>
      <c r="E1730" s="126"/>
      <c r="K1730" s="570" t="s">
        <v>5368</v>
      </c>
      <c r="L1730" s="571">
        <f>IFERROR(VLOOKUP(K1730,REAJUSTE!A:T,20,FALSE),"")</f>
        <v>1.012</v>
      </c>
    </row>
    <row r="1731" spans="1:12" x14ac:dyDescent="0.25">
      <c r="A1731" s="103">
        <v>32147</v>
      </c>
      <c r="B1731" s="103" t="s">
        <v>16062</v>
      </c>
      <c r="C1731" s="104" t="s">
        <v>1239</v>
      </c>
      <c r="D1731" s="105">
        <v>72.239999999999995</v>
      </c>
      <c r="E1731" s="102"/>
      <c r="K1731" s="570" t="s">
        <v>5368</v>
      </c>
      <c r="L1731" s="571">
        <f>IFERROR(VLOOKUP(K1731,REAJUSTE!A:T,20,FALSE),"")</f>
        <v>1.012</v>
      </c>
    </row>
    <row r="1732" spans="1:12" x14ac:dyDescent="0.25">
      <c r="A1732" s="125">
        <v>322</v>
      </c>
      <c r="B1732" s="1195" t="s">
        <v>16061</v>
      </c>
      <c r="C1732" s="1196"/>
      <c r="D1732" s="1196"/>
      <c r="E1732" s="126"/>
      <c r="K1732" s="570" t="s">
        <v>5368</v>
      </c>
      <c r="L1732" s="571">
        <f>IFERROR(VLOOKUP(K1732,REAJUSTE!A:T,20,FALSE),"")</f>
        <v>1.012</v>
      </c>
    </row>
    <row r="1733" spans="1:12" x14ac:dyDescent="0.25">
      <c r="A1733" s="103">
        <v>32219</v>
      </c>
      <c r="B1733" s="103" t="s">
        <v>16063</v>
      </c>
      <c r="C1733" s="104" t="s">
        <v>1239</v>
      </c>
      <c r="D1733" s="105">
        <v>160.27000000000001</v>
      </c>
      <c r="E1733" s="102"/>
      <c r="K1733" s="570" t="s">
        <v>5368</v>
      </c>
      <c r="L1733" s="571">
        <f>IFERROR(VLOOKUP(K1733,REAJUSTE!A:T,20,FALSE),"")</f>
        <v>1.012</v>
      </c>
    </row>
    <row r="1734" spans="1:12" x14ac:dyDescent="0.25">
      <c r="A1734" s="103">
        <v>32223</v>
      </c>
      <c r="B1734" s="103" t="s">
        <v>16064</v>
      </c>
      <c r="C1734" s="104" t="s">
        <v>1239</v>
      </c>
      <c r="D1734" s="105">
        <v>72.239999999999995</v>
      </c>
      <c r="E1734" s="126"/>
      <c r="K1734" s="570" t="s">
        <v>5368</v>
      </c>
      <c r="L1734" s="571">
        <f>IFERROR(VLOOKUP(K1734,REAJUSTE!A:T,20,FALSE),"")</f>
        <v>1.012</v>
      </c>
    </row>
    <row r="1735" spans="1:12" x14ac:dyDescent="0.25">
      <c r="A1735" s="125">
        <v>325</v>
      </c>
      <c r="B1735" s="1195" t="s">
        <v>16065</v>
      </c>
      <c r="C1735" s="1196"/>
      <c r="D1735" s="1196"/>
      <c r="E1735" s="102"/>
      <c r="K1735" s="570" t="s">
        <v>5368</v>
      </c>
      <c r="L1735" s="571">
        <f>IFERROR(VLOOKUP(K1735,REAJUSTE!A:T,20,FALSE),"")</f>
        <v>1.012</v>
      </c>
    </row>
    <row r="1736" spans="1:12" x14ac:dyDescent="0.25">
      <c r="A1736" s="103">
        <v>32502</v>
      </c>
      <c r="B1736" s="103" t="s">
        <v>16066</v>
      </c>
      <c r="C1736" s="104" t="s">
        <v>1239</v>
      </c>
      <c r="D1736" s="105">
        <v>399.23</v>
      </c>
      <c r="E1736" s="126"/>
      <c r="K1736" s="570" t="s">
        <v>5368</v>
      </c>
      <c r="L1736" s="571">
        <f>IFERROR(VLOOKUP(K1736,REAJUSTE!A:T,20,FALSE),"")</f>
        <v>1.012</v>
      </c>
    </row>
    <row r="1737" spans="1:12" x14ac:dyDescent="0.25">
      <c r="A1737" s="103">
        <v>32505</v>
      </c>
      <c r="B1737" s="103" t="s">
        <v>16067</v>
      </c>
      <c r="C1737" s="104" t="s">
        <v>1239</v>
      </c>
      <c r="D1737" s="105">
        <v>297.67</v>
      </c>
      <c r="E1737" s="126"/>
      <c r="K1737" s="570" t="s">
        <v>5368</v>
      </c>
      <c r="L1737" s="571">
        <f>IFERROR(VLOOKUP(K1737,REAJUSTE!A:T,20,FALSE),"")</f>
        <v>1.012</v>
      </c>
    </row>
    <row r="1738" spans="1:12" x14ac:dyDescent="0.25">
      <c r="A1738" s="125">
        <v>332</v>
      </c>
      <c r="B1738" s="1195" t="s">
        <v>17986</v>
      </c>
      <c r="C1738" s="1196"/>
      <c r="D1738" s="1196"/>
      <c r="E1738" s="102"/>
      <c r="K1738" s="570" t="s">
        <v>5368</v>
      </c>
      <c r="L1738" s="571">
        <f>IFERROR(VLOOKUP(K1738,REAJUSTE!A:T,20,FALSE),"")</f>
        <v>1.012</v>
      </c>
    </row>
    <row r="1739" spans="1:12" x14ac:dyDescent="0.25">
      <c r="A1739" s="103">
        <v>33245</v>
      </c>
      <c r="B1739" s="103" t="s">
        <v>17987</v>
      </c>
      <c r="C1739" s="104" t="s">
        <v>77</v>
      </c>
      <c r="D1739" s="142">
        <v>2094.4699999999998</v>
      </c>
      <c r="E1739" s="126"/>
      <c r="K1739" s="570" t="s">
        <v>5368</v>
      </c>
      <c r="L1739" s="571">
        <f>IFERROR(VLOOKUP(K1739,REAJUSTE!A:T,20,FALSE),"")</f>
        <v>1.012</v>
      </c>
    </row>
    <row r="1740" spans="1:12" x14ac:dyDescent="0.25">
      <c r="A1740" s="125">
        <v>335</v>
      </c>
      <c r="B1740" s="1195" t="s">
        <v>16068</v>
      </c>
      <c r="C1740" s="1196"/>
      <c r="D1740" s="1196"/>
      <c r="E1740" s="102"/>
      <c r="K1740" s="570" t="s">
        <v>5368</v>
      </c>
      <c r="L1740" s="571">
        <f>IFERROR(VLOOKUP(K1740,REAJUSTE!A:T,20,FALSE),"")</f>
        <v>1.012</v>
      </c>
    </row>
    <row r="1741" spans="1:12" x14ac:dyDescent="0.25">
      <c r="A1741" s="103">
        <v>33503</v>
      </c>
      <c r="B1741" s="103" t="s">
        <v>16069</v>
      </c>
      <c r="C1741" s="104" t="s">
        <v>76</v>
      </c>
      <c r="D1741" s="105">
        <v>6.65</v>
      </c>
      <c r="E1741" s="126"/>
      <c r="K1741" s="570" t="s">
        <v>5368</v>
      </c>
      <c r="L1741" s="571">
        <f>IFERROR(VLOOKUP(K1741,REAJUSTE!A:T,20,FALSE),"")</f>
        <v>1.012</v>
      </c>
    </row>
    <row r="1742" spans="1:12" x14ac:dyDescent="0.25">
      <c r="A1742" s="103">
        <v>33506</v>
      </c>
      <c r="B1742" s="103" t="s">
        <v>16070</v>
      </c>
      <c r="C1742" s="104" t="s">
        <v>76</v>
      </c>
      <c r="D1742" s="105">
        <v>63.44</v>
      </c>
      <c r="E1742" s="126"/>
      <c r="K1742" s="570" t="s">
        <v>5368</v>
      </c>
      <c r="L1742" s="571">
        <f>IFERROR(VLOOKUP(K1742,REAJUSTE!A:T,20,FALSE),"")</f>
        <v>1.012</v>
      </c>
    </row>
    <row r="1743" spans="1:12" ht="30" x14ac:dyDescent="0.25">
      <c r="A1743" s="103">
        <v>33511</v>
      </c>
      <c r="B1743" s="103" t="s">
        <v>16071</v>
      </c>
      <c r="C1743" s="104" t="s">
        <v>76</v>
      </c>
      <c r="D1743" s="105">
        <v>39.57</v>
      </c>
      <c r="E1743" s="102"/>
      <c r="K1743" s="570" t="s">
        <v>5368</v>
      </c>
      <c r="L1743" s="571">
        <f>IFERROR(VLOOKUP(K1743,REAJUSTE!A:T,20,FALSE),"")</f>
        <v>1.012</v>
      </c>
    </row>
    <row r="1744" spans="1:12" x14ac:dyDescent="0.25">
      <c r="A1744" s="103">
        <v>33518</v>
      </c>
      <c r="B1744" s="103" t="s">
        <v>16072</v>
      </c>
      <c r="C1744" s="104" t="s">
        <v>76</v>
      </c>
      <c r="D1744" s="105">
        <v>161.43</v>
      </c>
      <c r="E1744" s="126"/>
      <c r="K1744" s="570" t="s">
        <v>5368</v>
      </c>
      <c r="L1744" s="571">
        <f>IFERROR(VLOOKUP(K1744,REAJUSTE!A:T,20,FALSE),"")</f>
        <v>1.012</v>
      </c>
    </row>
    <row r="1745" spans="1:12" ht="30" x14ac:dyDescent="0.25">
      <c r="A1745" s="103">
        <v>33556</v>
      </c>
      <c r="B1745" s="103" t="s">
        <v>17988</v>
      </c>
      <c r="C1745" s="104" t="s">
        <v>76</v>
      </c>
      <c r="D1745" s="105">
        <v>5.91</v>
      </c>
      <c r="E1745" s="102"/>
      <c r="K1745" s="570" t="s">
        <v>5368</v>
      </c>
      <c r="L1745" s="571">
        <f>IFERROR(VLOOKUP(K1745,REAJUSTE!A:T,20,FALSE),"")</f>
        <v>1.012</v>
      </c>
    </row>
    <row r="1746" spans="1:12" x14ac:dyDescent="0.25">
      <c r="A1746" s="103">
        <v>33599</v>
      </c>
      <c r="B1746" s="103" t="s">
        <v>16073</v>
      </c>
      <c r="C1746" s="104" t="s">
        <v>76</v>
      </c>
      <c r="D1746" s="105">
        <v>23.37</v>
      </c>
      <c r="E1746" s="126"/>
      <c r="K1746" s="570" t="s">
        <v>5368</v>
      </c>
      <c r="L1746" s="571">
        <f>IFERROR(VLOOKUP(K1746,REAJUSTE!A:T,20,FALSE),"")</f>
        <v>1.012</v>
      </c>
    </row>
    <row r="1747" spans="1:12" x14ac:dyDescent="0.25">
      <c r="A1747" s="125">
        <v>338</v>
      </c>
      <c r="B1747" s="1195" t="s">
        <v>24</v>
      </c>
      <c r="C1747" s="1196"/>
      <c r="D1747" s="1196"/>
      <c r="E1747" s="102"/>
      <c r="K1747" s="570" t="s">
        <v>5368</v>
      </c>
      <c r="L1747" s="571">
        <f>IFERROR(VLOOKUP(K1747,REAJUSTE!A:T,20,FALSE),"")</f>
        <v>1.012</v>
      </c>
    </row>
    <row r="1748" spans="1:12" x14ac:dyDescent="0.25">
      <c r="A1748" s="103">
        <v>33851</v>
      </c>
      <c r="B1748" s="103" t="s">
        <v>17989</v>
      </c>
      <c r="C1748" s="104" t="s">
        <v>77</v>
      </c>
      <c r="D1748" s="142">
        <v>6184.7</v>
      </c>
      <c r="E1748" s="126"/>
      <c r="K1748" s="570" t="s">
        <v>5368</v>
      </c>
      <c r="L1748" s="571">
        <f>IFERROR(VLOOKUP(K1748,REAJUSTE!A:T,20,FALSE),"")</f>
        <v>1.012</v>
      </c>
    </row>
    <row r="1749" spans="1:12" x14ac:dyDescent="0.25">
      <c r="A1749" s="125">
        <v>340</v>
      </c>
      <c r="B1749" s="1195" t="s">
        <v>16074</v>
      </c>
      <c r="C1749" s="1196"/>
      <c r="D1749" s="1196"/>
      <c r="E1749" s="126"/>
      <c r="K1749" s="570" t="s">
        <v>5368</v>
      </c>
      <c r="L1749" s="571">
        <f>IFERROR(VLOOKUP(K1749,REAJUSTE!A:T,20,FALSE),"")</f>
        <v>1.012</v>
      </c>
    </row>
    <row r="1750" spans="1:12" x14ac:dyDescent="0.25">
      <c r="A1750" s="103">
        <v>34005</v>
      </c>
      <c r="B1750" s="103" t="s">
        <v>16075</v>
      </c>
      <c r="C1750" s="104" t="s">
        <v>1239</v>
      </c>
      <c r="D1750" s="105">
        <v>63.13</v>
      </c>
      <c r="E1750" s="126"/>
      <c r="K1750" s="570" t="s">
        <v>5368</v>
      </c>
      <c r="L1750" s="571">
        <f>IFERROR(VLOOKUP(K1750,REAJUSTE!A:T,20,FALSE),"")</f>
        <v>1.012</v>
      </c>
    </row>
    <row r="1751" spans="1:12" x14ac:dyDescent="0.25">
      <c r="A1751" s="125">
        <v>341</v>
      </c>
      <c r="B1751" s="1195" t="s">
        <v>16076</v>
      </c>
      <c r="C1751" s="1196"/>
      <c r="D1751" s="1196"/>
      <c r="E1751" s="102"/>
      <c r="K1751" s="570" t="s">
        <v>5368</v>
      </c>
      <c r="L1751" s="571">
        <f>IFERROR(VLOOKUP(K1751,REAJUSTE!A:T,20,FALSE),"")</f>
        <v>1.012</v>
      </c>
    </row>
    <row r="1752" spans="1:12" x14ac:dyDescent="0.25">
      <c r="A1752" s="103">
        <v>34114</v>
      </c>
      <c r="B1752" s="103" t="s">
        <v>16077</v>
      </c>
      <c r="C1752" s="104" t="s">
        <v>1239</v>
      </c>
      <c r="D1752" s="105">
        <v>103.73</v>
      </c>
      <c r="E1752" s="126"/>
      <c r="K1752" s="570" t="s">
        <v>5368</v>
      </c>
      <c r="L1752" s="571">
        <f>IFERROR(VLOOKUP(K1752,REAJUSTE!A:T,20,FALSE),"")</f>
        <v>1.012</v>
      </c>
    </row>
    <row r="1753" spans="1:12" x14ac:dyDescent="0.25">
      <c r="A1753" s="125">
        <v>343</v>
      </c>
      <c r="B1753" s="1195" t="s">
        <v>16078</v>
      </c>
      <c r="C1753" s="1196"/>
      <c r="D1753" s="1196"/>
      <c r="E1753" s="102"/>
      <c r="K1753" s="570" t="s">
        <v>5368</v>
      </c>
      <c r="L1753" s="571">
        <f>IFERROR(VLOOKUP(K1753,REAJUSTE!A:T,20,FALSE),"")</f>
        <v>1.012</v>
      </c>
    </row>
    <row r="1754" spans="1:12" ht="30" x14ac:dyDescent="0.25">
      <c r="A1754" s="103">
        <v>34383</v>
      </c>
      <c r="B1754" s="103" t="s">
        <v>16079</v>
      </c>
      <c r="C1754" s="104" t="s">
        <v>77</v>
      </c>
      <c r="D1754" s="105">
        <v>41.05</v>
      </c>
      <c r="E1754" s="126"/>
      <c r="K1754" s="570" t="s">
        <v>5368</v>
      </c>
      <c r="L1754" s="571">
        <f>IFERROR(VLOOKUP(K1754,REAJUSTE!A:T,20,FALSE),"")</f>
        <v>1.012</v>
      </c>
    </row>
    <row r="1755" spans="1:12" x14ac:dyDescent="0.25">
      <c r="A1755" s="103">
        <v>34384</v>
      </c>
      <c r="B1755" s="103" t="s">
        <v>16080</v>
      </c>
      <c r="C1755" s="104" t="s">
        <v>77</v>
      </c>
      <c r="D1755" s="105">
        <v>47.4</v>
      </c>
      <c r="E1755" s="126"/>
      <c r="K1755" s="570" t="s">
        <v>5368</v>
      </c>
      <c r="L1755" s="571">
        <f>IFERROR(VLOOKUP(K1755,REAJUSTE!A:T,20,FALSE),"")</f>
        <v>1.012</v>
      </c>
    </row>
    <row r="1756" spans="1:12" x14ac:dyDescent="0.25">
      <c r="A1756" s="125">
        <v>345</v>
      </c>
      <c r="B1756" s="1195" t="s">
        <v>16081</v>
      </c>
      <c r="C1756" s="1196"/>
      <c r="D1756" s="1196"/>
      <c r="E1756" s="126"/>
      <c r="K1756" s="570" t="s">
        <v>5368</v>
      </c>
      <c r="L1756" s="571">
        <f>IFERROR(VLOOKUP(K1756,REAJUSTE!A:T,20,FALSE),"")</f>
        <v>1.012</v>
      </c>
    </row>
    <row r="1757" spans="1:12" x14ac:dyDescent="0.25">
      <c r="A1757" s="103">
        <v>34544</v>
      </c>
      <c r="B1757" s="103" t="s">
        <v>16082</v>
      </c>
      <c r="C1757" s="104" t="s">
        <v>71</v>
      </c>
      <c r="D1757" s="105">
        <v>50.07</v>
      </c>
      <c r="E1757" s="102"/>
      <c r="K1757" s="570" t="s">
        <v>5368</v>
      </c>
      <c r="L1757" s="571">
        <f>IFERROR(VLOOKUP(K1757,REAJUSTE!A:T,20,FALSE),"")</f>
        <v>1.012</v>
      </c>
    </row>
    <row r="1758" spans="1:12" x14ac:dyDescent="0.25">
      <c r="A1758" s="125">
        <v>346</v>
      </c>
      <c r="B1758" s="1195" t="s">
        <v>16083</v>
      </c>
      <c r="C1758" s="1196"/>
      <c r="D1758" s="1196"/>
      <c r="E1758" s="126"/>
      <c r="K1758" s="570" t="s">
        <v>5368</v>
      </c>
      <c r="L1758" s="571">
        <f>IFERROR(VLOOKUP(K1758,REAJUSTE!A:T,20,FALSE),"")</f>
        <v>1.012</v>
      </c>
    </row>
    <row r="1759" spans="1:12" x14ac:dyDescent="0.25">
      <c r="A1759" s="103">
        <v>34656</v>
      </c>
      <c r="B1759" s="103" t="s">
        <v>16084</v>
      </c>
      <c r="C1759" s="104" t="s">
        <v>1239</v>
      </c>
      <c r="D1759" s="105">
        <v>63.2</v>
      </c>
      <c r="E1759" s="102"/>
      <c r="K1759" s="570" t="s">
        <v>5368</v>
      </c>
      <c r="L1759" s="571">
        <f>IFERROR(VLOOKUP(K1759,REAJUSTE!A:T,20,FALSE),"")</f>
        <v>1.012</v>
      </c>
    </row>
    <row r="1760" spans="1:12" x14ac:dyDescent="0.25">
      <c r="A1760" s="103">
        <v>34666</v>
      </c>
      <c r="B1760" s="103" t="s">
        <v>16085</v>
      </c>
      <c r="C1760" s="104" t="s">
        <v>1239</v>
      </c>
      <c r="D1760" s="105">
        <v>63.2</v>
      </c>
      <c r="E1760" s="126"/>
      <c r="K1760" s="570" t="s">
        <v>5368</v>
      </c>
      <c r="L1760" s="571">
        <f>IFERROR(VLOOKUP(K1760,REAJUSTE!A:T,20,FALSE),"")</f>
        <v>1.012</v>
      </c>
    </row>
    <row r="1761" spans="1:12" x14ac:dyDescent="0.25">
      <c r="A1761" s="125">
        <v>347</v>
      </c>
      <c r="B1761" s="1195" t="s">
        <v>16083</v>
      </c>
      <c r="C1761" s="1196"/>
      <c r="D1761" s="1196"/>
      <c r="E1761" s="126"/>
      <c r="K1761" s="570" t="s">
        <v>5368</v>
      </c>
      <c r="L1761" s="571">
        <f>IFERROR(VLOOKUP(K1761,REAJUSTE!A:T,20,FALSE),"")</f>
        <v>1.012</v>
      </c>
    </row>
    <row r="1762" spans="1:12" ht="30" x14ac:dyDescent="0.25">
      <c r="A1762" s="103">
        <v>34787</v>
      </c>
      <c r="B1762" s="103" t="s">
        <v>16086</v>
      </c>
      <c r="C1762" s="104" t="s">
        <v>1239</v>
      </c>
      <c r="D1762" s="105">
        <v>52.82</v>
      </c>
      <c r="E1762" s="126"/>
      <c r="K1762" s="570" t="s">
        <v>5368</v>
      </c>
      <c r="L1762" s="571">
        <f>IFERROR(VLOOKUP(K1762,REAJUSTE!A:T,20,FALSE),"")</f>
        <v>1.012</v>
      </c>
    </row>
    <row r="1763" spans="1:12" x14ac:dyDescent="0.25">
      <c r="A1763" s="125">
        <v>348</v>
      </c>
      <c r="B1763" s="1195" t="s">
        <v>16087</v>
      </c>
      <c r="C1763" s="1196"/>
      <c r="D1763" s="1196"/>
      <c r="E1763" s="126"/>
      <c r="K1763" s="570" t="s">
        <v>5368</v>
      </c>
      <c r="L1763" s="571">
        <f>IFERROR(VLOOKUP(K1763,REAJUSTE!A:T,20,FALSE),"")</f>
        <v>1.012</v>
      </c>
    </row>
    <row r="1764" spans="1:12" ht="30" x14ac:dyDescent="0.25">
      <c r="A1764" s="103">
        <v>34850</v>
      </c>
      <c r="B1764" s="103" t="s">
        <v>16088</v>
      </c>
      <c r="C1764" s="104" t="s">
        <v>79</v>
      </c>
      <c r="D1764" s="105">
        <v>148.44</v>
      </c>
      <c r="E1764" s="126"/>
      <c r="K1764" s="570" t="s">
        <v>5368</v>
      </c>
      <c r="L1764" s="571">
        <f>IFERROR(VLOOKUP(K1764,REAJUSTE!A:T,20,FALSE),"")</f>
        <v>1.012</v>
      </c>
    </row>
    <row r="1765" spans="1:12" x14ac:dyDescent="0.25">
      <c r="A1765" s="125">
        <v>351</v>
      </c>
      <c r="B1765" s="1195" t="s">
        <v>16089</v>
      </c>
      <c r="C1765" s="1196"/>
      <c r="D1765" s="1196"/>
      <c r="E1765" s="126"/>
      <c r="K1765" s="570" t="s">
        <v>5368</v>
      </c>
      <c r="L1765" s="571">
        <f>IFERROR(VLOOKUP(K1765,REAJUSTE!A:T,20,FALSE),"")</f>
        <v>1.012</v>
      </c>
    </row>
    <row r="1766" spans="1:12" x14ac:dyDescent="0.25">
      <c r="A1766" s="103">
        <v>35114</v>
      </c>
      <c r="B1766" s="103" t="s">
        <v>16090</v>
      </c>
      <c r="C1766" s="104" t="s">
        <v>76</v>
      </c>
      <c r="D1766" s="105">
        <v>1.76</v>
      </c>
      <c r="E1766" s="126"/>
      <c r="K1766" s="570" t="s">
        <v>5368</v>
      </c>
      <c r="L1766" s="571">
        <f>IFERROR(VLOOKUP(K1766,REAJUSTE!A:T,20,FALSE),"")</f>
        <v>1.012</v>
      </c>
    </row>
    <row r="1767" spans="1:12" x14ac:dyDescent="0.25">
      <c r="A1767" s="125">
        <v>352</v>
      </c>
      <c r="B1767" s="1195" t="s">
        <v>16091</v>
      </c>
      <c r="C1767" s="1196"/>
      <c r="D1767" s="1196"/>
      <c r="E1767" s="102"/>
      <c r="K1767" s="570" t="s">
        <v>5368</v>
      </c>
      <c r="L1767" s="571">
        <f>IFERROR(VLOOKUP(K1767,REAJUSTE!A:T,20,FALSE),"")</f>
        <v>1.012</v>
      </c>
    </row>
    <row r="1768" spans="1:12" ht="30" x14ac:dyDescent="0.25">
      <c r="A1768" s="103">
        <v>35211</v>
      </c>
      <c r="B1768" s="103" t="s">
        <v>16092</v>
      </c>
      <c r="C1768" s="104" t="s">
        <v>16093</v>
      </c>
      <c r="D1768" s="105">
        <v>16.68</v>
      </c>
      <c r="E1768" s="126"/>
      <c r="K1768" s="570" t="s">
        <v>5368</v>
      </c>
      <c r="L1768" s="571">
        <f>IFERROR(VLOOKUP(K1768,REAJUSTE!A:T,20,FALSE),"")</f>
        <v>1.012</v>
      </c>
    </row>
    <row r="1769" spans="1:12" x14ac:dyDescent="0.25">
      <c r="A1769" s="125">
        <v>355</v>
      </c>
      <c r="B1769" s="1195" t="s">
        <v>16094</v>
      </c>
      <c r="C1769" s="1196"/>
      <c r="D1769" s="1196"/>
      <c r="E1769" s="102"/>
      <c r="K1769" s="570" t="s">
        <v>5368</v>
      </c>
      <c r="L1769" s="571">
        <f>IFERROR(VLOOKUP(K1769,REAJUSTE!A:T,20,FALSE),"")</f>
        <v>1.012</v>
      </c>
    </row>
    <row r="1770" spans="1:12" x14ac:dyDescent="0.25">
      <c r="A1770" s="103">
        <v>35504</v>
      </c>
      <c r="B1770" s="103" t="s">
        <v>16095</v>
      </c>
      <c r="C1770" s="104" t="s">
        <v>71</v>
      </c>
      <c r="D1770" s="105">
        <v>1.0900000000000001</v>
      </c>
      <c r="E1770" s="126"/>
      <c r="K1770" s="570" t="s">
        <v>5368</v>
      </c>
      <c r="L1770" s="571">
        <f>IFERROR(VLOOKUP(K1770,REAJUSTE!A:T,20,FALSE),"")</f>
        <v>1.012</v>
      </c>
    </row>
    <row r="1771" spans="1:12" ht="45" x14ac:dyDescent="0.25">
      <c r="A1771" s="103">
        <v>35571</v>
      </c>
      <c r="B1771" s="103" t="s">
        <v>16096</v>
      </c>
      <c r="C1771" s="104" t="s">
        <v>1239</v>
      </c>
      <c r="D1771" s="105">
        <v>237</v>
      </c>
      <c r="E1771" s="126"/>
      <c r="K1771" s="570" t="s">
        <v>5368</v>
      </c>
      <c r="L1771" s="571">
        <f>IFERROR(VLOOKUP(K1771,REAJUSTE!A:T,20,FALSE),"")</f>
        <v>1.012</v>
      </c>
    </row>
    <row r="1772" spans="1:12" ht="30" x14ac:dyDescent="0.25">
      <c r="A1772" s="103">
        <v>35579</v>
      </c>
      <c r="B1772" s="103" t="s">
        <v>16097</v>
      </c>
      <c r="C1772" s="104" t="s">
        <v>1239</v>
      </c>
      <c r="D1772" s="105">
        <v>291.33</v>
      </c>
      <c r="E1772" s="126"/>
      <c r="K1772" s="570" t="s">
        <v>5368</v>
      </c>
      <c r="L1772" s="571">
        <f>IFERROR(VLOOKUP(K1772,REAJUSTE!A:T,20,FALSE),"")</f>
        <v>1.012</v>
      </c>
    </row>
    <row r="1773" spans="1:12" x14ac:dyDescent="0.25">
      <c r="A1773" s="125">
        <v>356</v>
      </c>
      <c r="B1773" s="1195" t="s">
        <v>16098</v>
      </c>
      <c r="C1773" s="1196"/>
      <c r="D1773" s="1196"/>
      <c r="E1773" s="126"/>
      <c r="K1773" s="570" t="s">
        <v>5368</v>
      </c>
      <c r="L1773" s="571">
        <f>IFERROR(VLOOKUP(K1773,REAJUSTE!A:T,20,FALSE),"")</f>
        <v>1.012</v>
      </c>
    </row>
    <row r="1774" spans="1:12" ht="30" x14ac:dyDescent="0.25">
      <c r="A1774" s="103">
        <v>35625</v>
      </c>
      <c r="B1774" s="103" t="s">
        <v>16099</v>
      </c>
      <c r="C1774" s="104" t="s">
        <v>1239</v>
      </c>
      <c r="D1774" s="105">
        <v>175.67</v>
      </c>
      <c r="E1774" s="102"/>
      <c r="K1774" s="570" t="s">
        <v>5368</v>
      </c>
      <c r="L1774" s="571">
        <f>IFERROR(VLOOKUP(K1774,REAJUSTE!A:T,20,FALSE),"")</f>
        <v>1.012</v>
      </c>
    </row>
    <row r="1775" spans="1:12" x14ac:dyDescent="0.25">
      <c r="A1775" s="125">
        <v>360</v>
      </c>
      <c r="B1775" s="1195" t="s">
        <v>16100</v>
      </c>
      <c r="C1775" s="1196"/>
      <c r="D1775" s="1196"/>
      <c r="E1775" s="126"/>
      <c r="K1775" s="570" t="s">
        <v>5368</v>
      </c>
      <c r="L1775" s="571">
        <f>IFERROR(VLOOKUP(K1775,REAJUSTE!A:T,20,FALSE),"")</f>
        <v>1.012</v>
      </c>
    </row>
    <row r="1776" spans="1:12" x14ac:dyDescent="0.25">
      <c r="A1776" s="103">
        <v>36002</v>
      </c>
      <c r="B1776" s="103" t="s">
        <v>16101</v>
      </c>
      <c r="C1776" s="104" t="s">
        <v>76</v>
      </c>
      <c r="D1776" s="105">
        <v>26.67</v>
      </c>
      <c r="E1776" s="102"/>
      <c r="K1776" s="570" t="s">
        <v>5368</v>
      </c>
      <c r="L1776" s="571">
        <f>IFERROR(VLOOKUP(K1776,REAJUSTE!A:T,20,FALSE),"")</f>
        <v>1.012</v>
      </c>
    </row>
    <row r="1777" spans="1:12" x14ac:dyDescent="0.25">
      <c r="A1777" s="103">
        <v>36010</v>
      </c>
      <c r="B1777" s="103" t="s">
        <v>16102</v>
      </c>
      <c r="C1777" s="104" t="s">
        <v>76</v>
      </c>
      <c r="D1777" s="105">
        <v>22.16</v>
      </c>
      <c r="E1777" s="126"/>
      <c r="K1777" s="570" t="s">
        <v>5368</v>
      </c>
      <c r="L1777" s="571">
        <f>IFERROR(VLOOKUP(K1777,REAJUSTE!A:T,20,FALSE),"")</f>
        <v>1.012</v>
      </c>
    </row>
    <row r="1778" spans="1:12" x14ac:dyDescent="0.25">
      <c r="A1778" s="103">
        <v>36012</v>
      </c>
      <c r="B1778" s="103" t="s">
        <v>16103</v>
      </c>
      <c r="C1778" s="104" t="s">
        <v>76</v>
      </c>
      <c r="D1778" s="105">
        <v>3.79</v>
      </c>
      <c r="E1778" s="102"/>
      <c r="K1778" s="570" t="s">
        <v>5368</v>
      </c>
      <c r="L1778" s="571">
        <f>IFERROR(VLOOKUP(K1778,REAJUSTE!A:T,20,FALSE),"")</f>
        <v>1.012</v>
      </c>
    </row>
    <row r="1779" spans="1:12" x14ac:dyDescent="0.25">
      <c r="A1779" s="103">
        <v>36018</v>
      </c>
      <c r="B1779" s="103" t="s">
        <v>16104</v>
      </c>
      <c r="C1779" s="104" t="s">
        <v>76</v>
      </c>
      <c r="D1779" s="105">
        <v>29.73</v>
      </c>
      <c r="E1779" s="126"/>
      <c r="K1779" s="570" t="s">
        <v>5368</v>
      </c>
      <c r="L1779" s="571">
        <f>IFERROR(VLOOKUP(K1779,REAJUSTE!A:T,20,FALSE),"")</f>
        <v>1.012</v>
      </c>
    </row>
    <row r="1780" spans="1:12" x14ac:dyDescent="0.25">
      <c r="A1780" s="103">
        <v>36034</v>
      </c>
      <c r="B1780" s="103" t="s">
        <v>16105</v>
      </c>
      <c r="C1780" s="104" t="s">
        <v>76</v>
      </c>
      <c r="D1780" s="105">
        <v>33.86</v>
      </c>
      <c r="E1780" s="126"/>
      <c r="K1780" s="570" t="s">
        <v>5368</v>
      </c>
      <c r="L1780" s="571">
        <f>IFERROR(VLOOKUP(K1780,REAJUSTE!A:T,20,FALSE),"")</f>
        <v>1.012</v>
      </c>
    </row>
    <row r="1781" spans="1:12" x14ac:dyDescent="0.25">
      <c r="A1781" s="103">
        <v>36044</v>
      </c>
      <c r="B1781" s="103" t="s">
        <v>16106</v>
      </c>
      <c r="C1781" s="104" t="s">
        <v>76</v>
      </c>
      <c r="D1781" s="105">
        <v>51.42</v>
      </c>
      <c r="E1781" s="126"/>
      <c r="K1781" s="570" t="s">
        <v>5368</v>
      </c>
      <c r="L1781" s="571">
        <f>IFERROR(VLOOKUP(K1781,REAJUSTE!A:T,20,FALSE),"")</f>
        <v>1.012</v>
      </c>
    </row>
    <row r="1782" spans="1:12" ht="30" x14ac:dyDescent="0.25">
      <c r="A1782" s="103">
        <v>36091</v>
      </c>
      <c r="B1782" s="103" t="s">
        <v>16107</v>
      </c>
      <c r="C1782" s="104" t="s">
        <v>76</v>
      </c>
      <c r="D1782" s="105">
        <v>15.57</v>
      </c>
      <c r="E1782" s="126"/>
      <c r="K1782" s="570" t="s">
        <v>5368</v>
      </c>
      <c r="L1782" s="571">
        <f>IFERROR(VLOOKUP(K1782,REAJUSTE!A:T,20,FALSE),"")</f>
        <v>1.012</v>
      </c>
    </row>
    <row r="1783" spans="1:12" x14ac:dyDescent="0.25">
      <c r="A1783" s="125">
        <v>365</v>
      </c>
      <c r="B1783" s="1195" t="s">
        <v>16108</v>
      </c>
      <c r="C1783" s="1196"/>
      <c r="D1783" s="1196"/>
      <c r="E1783" s="126"/>
      <c r="K1783" s="570" t="s">
        <v>5368</v>
      </c>
      <c r="L1783" s="571">
        <f>IFERROR(VLOOKUP(K1783,REAJUSTE!A:T,20,FALSE),"")</f>
        <v>1.012</v>
      </c>
    </row>
    <row r="1784" spans="1:12" x14ac:dyDescent="0.25">
      <c r="A1784" s="103">
        <v>36506</v>
      </c>
      <c r="B1784" s="103" t="s">
        <v>16109</v>
      </c>
      <c r="C1784" s="104" t="s">
        <v>76</v>
      </c>
      <c r="D1784" s="105">
        <v>33.270000000000003</v>
      </c>
      <c r="E1784" s="102"/>
      <c r="K1784" s="570" t="s">
        <v>5368</v>
      </c>
      <c r="L1784" s="571">
        <f>IFERROR(VLOOKUP(K1784,REAJUSTE!A:T,20,FALSE),"")</f>
        <v>1.012</v>
      </c>
    </row>
    <row r="1785" spans="1:12" ht="30" x14ac:dyDescent="0.25">
      <c r="A1785" s="103">
        <v>36512</v>
      </c>
      <c r="B1785" s="103" t="s">
        <v>16110</v>
      </c>
      <c r="C1785" s="104" t="s">
        <v>77</v>
      </c>
      <c r="D1785" s="105">
        <v>1.59</v>
      </c>
      <c r="E1785" s="126"/>
      <c r="K1785" s="570" t="s">
        <v>5368</v>
      </c>
      <c r="L1785" s="571">
        <f>IFERROR(VLOOKUP(K1785,REAJUSTE!A:T,20,FALSE),"")</f>
        <v>1.012</v>
      </c>
    </row>
    <row r="1786" spans="1:12" x14ac:dyDescent="0.25">
      <c r="A1786" s="103">
        <v>36514</v>
      </c>
      <c r="B1786" s="103" t="s">
        <v>16111</v>
      </c>
      <c r="C1786" s="104" t="s">
        <v>77</v>
      </c>
      <c r="D1786" s="105">
        <v>2.11</v>
      </c>
      <c r="E1786" s="102"/>
      <c r="K1786" s="570" t="s">
        <v>5368</v>
      </c>
      <c r="L1786" s="571">
        <f>IFERROR(VLOOKUP(K1786,REAJUSTE!A:T,20,FALSE),"")</f>
        <v>1.012</v>
      </c>
    </row>
    <row r="1787" spans="1:12" x14ac:dyDescent="0.25">
      <c r="A1787" s="103">
        <v>36517</v>
      </c>
      <c r="B1787" s="103" t="s">
        <v>16112</v>
      </c>
      <c r="C1787" s="104" t="s">
        <v>77</v>
      </c>
      <c r="D1787" s="105">
        <v>1.27</v>
      </c>
      <c r="E1787" s="126"/>
      <c r="K1787" s="570" t="s">
        <v>5368</v>
      </c>
      <c r="L1787" s="571">
        <f>IFERROR(VLOOKUP(K1787,REAJUSTE!A:T,20,FALSE),"")</f>
        <v>1.012</v>
      </c>
    </row>
    <row r="1788" spans="1:12" x14ac:dyDescent="0.25">
      <c r="A1788" s="125">
        <v>368</v>
      </c>
      <c r="B1788" s="1195" t="s">
        <v>16087</v>
      </c>
      <c r="C1788" s="1196"/>
      <c r="D1788" s="1196"/>
      <c r="E1788" s="126"/>
      <c r="K1788" s="570" t="s">
        <v>5368</v>
      </c>
      <c r="L1788" s="571">
        <f>IFERROR(VLOOKUP(K1788,REAJUSTE!A:T,20,FALSE),"")</f>
        <v>1.012</v>
      </c>
    </row>
    <row r="1789" spans="1:12" ht="45" x14ac:dyDescent="0.25">
      <c r="A1789" s="103">
        <v>36825</v>
      </c>
      <c r="B1789" s="103" t="s">
        <v>16113</v>
      </c>
      <c r="C1789" s="104" t="s">
        <v>79</v>
      </c>
      <c r="D1789" s="105">
        <v>137.62</v>
      </c>
      <c r="E1789" s="126"/>
      <c r="K1789" s="570" t="s">
        <v>5368</v>
      </c>
      <c r="L1789" s="571">
        <f>IFERROR(VLOOKUP(K1789,REAJUSTE!A:T,20,FALSE),"")</f>
        <v>1.012</v>
      </c>
    </row>
    <row r="1790" spans="1:12" x14ac:dyDescent="0.25">
      <c r="A1790" s="125">
        <v>369</v>
      </c>
      <c r="B1790" s="1195" t="s">
        <v>16114</v>
      </c>
      <c r="C1790" s="1196"/>
      <c r="D1790" s="1196"/>
      <c r="E1790" s="126"/>
      <c r="K1790" s="570" t="s">
        <v>5368</v>
      </c>
      <c r="L1790" s="571">
        <f>IFERROR(VLOOKUP(K1790,REAJUSTE!A:T,20,FALSE),"")</f>
        <v>1.012</v>
      </c>
    </row>
    <row r="1791" spans="1:12" x14ac:dyDescent="0.25">
      <c r="A1791" s="103">
        <v>36991</v>
      </c>
      <c r="B1791" s="103" t="s">
        <v>16115</v>
      </c>
      <c r="C1791" s="104" t="s">
        <v>77</v>
      </c>
      <c r="D1791" s="105">
        <v>0.91</v>
      </c>
      <c r="E1791" s="126"/>
      <c r="K1791" s="570" t="s">
        <v>5368</v>
      </c>
      <c r="L1791" s="571">
        <f>IFERROR(VLOOKUP(K1791,REAJUSTE!A:T,20,FALSE),"")</f>
        <v>1.012</v>
      </c>
    </row>
    <row r="1792" spans="1:12" x14ac:dyDescent="0.25">
      <c r="A1792" s="125">
        <v>370</v>
      </c>
      <c r="B1792" s="1195" t="s">
        <v>16116</v>
      </c>
      <c r="C1792" s="1196"/>
      <c r="D1792" s="1196"/>
      <c r="E1792" s="126"/>
      <c r="K1792" s="570" t="s">
        <v>5368</v>
      </c>
      <c r="L1792" s="571">
        <f>IFERROR(VLOOKUP(K1792,REAJUSTE!A:T,20,FALSE),"")</f>
        <v>1.012</v>
      </c>
    </row>
    <row r="1793" spans="1:12" x14ac:dyDescent="0.25">
      <c r="A1793" s="103">
        <v>37009</v>
      </c>
      <c r="B1793" s="103" t="s">
        <v>16117</v>
      </c>
      <c r="C1793" s="104" t="s">
        <v>1239</v>
      </c>
      <c r="D1793" s="105">
        <v>211.94</v>
      </c>
      <c r="E1793" s="126"/>
      <c r="K1793" s="570" t="s">
        <v>5368</v>
      </c>
      <c r="L1793" s="571">
        <f>IFERROR(VLOOKUP(K1793,REAJUSTE!A:T,20,FALSE),"")</f>
        <v>1.012</v>
      </c>
    </row>
    <row r="1794" spans="1:12" x14ac:dyDescent="0.25">
      <c r="A1794" s="103">
        <v>37013</v>
      </c>
      <c r="B1794" s="103" t="s">
        <v>16118</v>
      </c>
      <c r="C1794" s="104" t="s">
        <v>1239</v>
      </c>
      <c r="D1794" s="105">
        <v>293.11</v>
      </c>
      <c r="E1794" s="126"/>
      <c r="K1794" s="570" t="s">
        <v>5368</v>
      </c>
      <c r="L1794" s="571">
        <f>IFERROR(VLOOKUP(K1794,REAJUSTE!A:T,20,FALSE),"")</f>
        <v>1.012</v>
      </c>
    </row>
    <row r="1795" spans="1:12" x14ac:dyDescent="0.25">
      <c r="A1795" s="103">
        <v>37043</v>
      </c>
      <c r="B1795" s="103" t="s">
        <v>16119</v>
      </c>
      <c r="C1795" s="104" t="s">
        <v>71</v>
      </c>
      <c r="D1795" s="105">
        <v>16.22</v>
      </c>
      <c r="E1795" s="102"/>
      <c r="K1795" s="570" t="s">
        <v>5368</v>
      </c>
      <c r="L1795" s="571">
        <f>IFERROR(VLOOKUP(K1795,REAJUSTE!A:T,20,FALSE),"")</f>
        <v>1.012</v>
      </c>
    </row>
    <row r="1796" spans="1:12" x14ac:dyDescent="0.25">
      <c r="A1796" s="103">
        <v>37057</v>
      </c>
      <c r="B1796" s="103" t="s">
        <v>16120</v>
      </c>
      <c r="C1796" s="104" t="s">
        <v>1239</v>
      </c>
      <c r="D1796" s="105">
        <v>469.17</v>
      </c>
      <c r="E1796" s="126"/>
      <c r="K1796" s="570" t="s">
        <v>5368</v>
      </c>
      <c r="L1796" s="571">
        <f>IFERROR(VLOOKUP(K1796,REAJUSTE!A:T,20,FALSE),"")</f>
        <v>1.012</v>
      </c>
    </row>
    <row r="1797" spans="1:12" x14ac:dyDescent="0.25">
      <c r="A1797" s="103">
        <v>37090</v>
      </c>
      <c r="B1797" s="103" t="s">
        <v>16121</v>
      </c>
      <c r="C1797" s="104" t="s">
        <v>77</v>
      </c>
      <c r="D1797" s="105">
        <v>3.5</v>
      </c>
      <c r="E1797" s="102"/>
      <c r="K1797" s="570" t="s">
        <v>5368</v>
      </c>
      <c r="L1797" s="571">
        <f>IFERROR(VLOOKUP(K1797,REAJUSTE!A:T,20,FALSE),"")</f>
        <v>1.012</v>
      </c>
    </row>
    <row r="1798" spans="1:12" x14ac:dyDescent="0.25">
      <c r="A1798" s="125">
        <v>371</v>
      </c>
      <c r="B1798" s="1195" t="s">
        <v>16122</v>
      </c>
      <c r="C1798" s="1196"/>
      <c r="D1798" s="1196"/>
      <c r="E1798" s="126"/>
      <c r="K1798" s="570" t="s">
        <v>5368</v>
      </c>
      <c r="L1798" s="571">
        <f>IFERROR(VLOOKUP(K1798,REAJUSTE!A:T,20,FALSE),"")</f>
        <v>1.012</v>
      </c>
    </row>
    <row r="1799" spans="1:12" x14ac:dyDescent="0.25">
      <c r="A1799" s="103">
        <v>37103</v>
      </c>
      <c r="B1799" s="103" t="s">
        <v>16123</v>
      </c>
      <c r="C1799" s="104" t="s">
        <v>1239</v>
      </c>
      <c r="D1799" s="142">
        <v>1461.11</v>
      </c>
      <c r="E1799" s="126"/>
      <c r="K1799" s="570" t="s">
        <v>5368</v>
      </c>
      <c r="L1799" s="571">
        <f>IFERROR(VLOOKUP(K1799,REAJUSTE!A:T,20,FALSE),"")</f>
        <v>1.012</v>
      </c>
    </row>
    <row r="1800" spans="1:12" x14ac:dyDescent="0.25">
      <c r="A1800" s="125">
        <v>375</v>
      </c>
      <c r="B1800" s="1195" t="s">
        <v>16114</v>
      </c>
      <c r="C1800" s="1196"/>
      <c r="D1800" s="1196"/>
      <c r="E1800" s="126"/>
      <c r="K1800" s="570" t="s">
        <v>5368</v>
      </c>
      <c r="L1800" s="571">
        <f>IFERROR(VLOOKUP(K1800,REAJUSTE!A:T,20,FALSE),"")</f>
        <v>1.012</v>
      </c>
    </row>
    <row r="1801" spans="1:12" x14ac:dyDescent="0.25">
      <c r="A1801" s="103">
        <v>37502</v>
      </c>
      <c r="B1801" s="103" t="s">
        <v>16124</v>
      </c>
      <c r="C1801" s="104" t="s">
        <v>79</v>
      </c>
      <c r="D1801" s="105">
        <v>43.35</v>
      </c>
      <c r="E1801" s="126"/>
      <c r="K1801" s="570" t="s">
        <v>5368</v>
      </c>
      <c r="L1801" s="571">
        <f>IFERROR(VLOOKUP(K1801,REAJUSTE!A:T,20,FALSE),"")</f>
        <v>1.012</v>
      </c>
    </row>
    <row r="1802" spans="1:12" x14ac:dyDescent="0.25">
      <c r="A1802" s="103">
        <v>37509</v>
      </c>
      <c r="B1802" s="103" t="s">
        <v>16125</v>
      </c>
      <c r="C1802" s="104" t="s">
        <v>79</v>
      </c>
      <c r="D1802" s="105">
        <v>138.38999999999999</v>
      </c>
      <c r="E1802" s="126"/>
      <c r="K1802" s="570" t="s">
        <v>5368</v>
      </c>
      <c r="L1802" s="571">
        <f>IFERROR(VLOOKUP(K1802,REAJUSTE!A:T,20,FALSE),"")</f>
        <v>1.012</v>
      </c>
    </row>
    <row r="1803" spans="1:12" x14ac:dyDescent="0.25">
      <c r="A1803" s="103">
        <v>37513</v>
      </c>
      <c r="B1803" s="103" t="s">
        <v>16126</v>
      </c>
      <c r="C1803" s="104" t="s">
        <v>79</v>
      </c>
      <c r="D1803" s="105">
        <v>28.33</v>
      </c>
      <c r="E1803" s="126"/>
      <c r="K1803" s="570" t="s">
        <v>5368</v>
      </c>
      <c r="L1803" s="571">
        <f>IFERROR(VLOOKUP(K1803,REAJUSTE!A:T,20,FALSE),"")</f>
        <v>1.012</v>
      </c>
    </row>
    <row r="1804" spans="1:12" x14ac:dyDescent="0.25">
      <c r="A1804" s="103">
        <v>37514</v>
      </c>
      <c r="B1804" s="103" t="s">
        <v>16127</v>
      </c>
      <c r="C1804" s="104" t="s">
        <v>79</v>
      </c>
      <c r="D1804" s="105">
        <v>28.33</v>
      </c>
      <c r="E1804" s="126"/>
      <c r="K1804" s="570" t="s">
        <v>5368</v>
      </c>
      <c r="L1804" s="571">
        <f>IFERROR(VLOOKUP(K1804,REAJUSTE!A:T,20,FALSE),"")</f>
        <v>1.012</v>
      </c>
    </row>
    <row r="1805" spans="1:12" x14ac:dyDescent="0.25">
      <c r="A1805" s="103">
        <v>37517</v>
      </c>
      <c r="B1805" s="103" t="s">
        <v>16128</v>
      </c>
      <c r="C1805" s="104" t="s">
        <v>79</v>
      </c>
      <c r="D1805" s="105">
        <v>20.46</v>
      </c>
      <c r="E1805" s="126"/>
      <c r="K1805" s="570" t="s">
        <v>5368</v>
      </c>
      <c r="L1805" s="571">
        <f>IFERROR(VLOOKUP(K1805,REAJUSTE!A:T,20,FALSE),"")</f>
        <v>1.012</v>
      </c>
    </row>
    <row r="1806" spans="1:12" x14ac:dyDescent="0.25">
      <c r="A1806" s="103">
        <v>37519</v>
      </c>
      <c r="B1806" s="103" t="s">
        <v>16129</v>
      </c>
      <c r="C1806" s="104" t="s">
        <v>79</v>
      </c>
      <c r="D1806" s="105">
        <v>11.28</v>
      </c>
      <c r="E1806" s="126"/>
      <c r="K1806" s="570" t="s">
        <v>5368</v>
      </c>
      <c r="L1806" s="571">
        <f>IFERROR(VLOOKUP(K1806,REAJUSTE!A:T,20,FALSE),"")</f>
        <v>1.012</v>
      </c>
    </row>
    <row r="1807" spans="1:12" x14ac:dyDescent="0.25">
      <c r="A1807" s="103">
        <v>37564</v>
      </c>
      <c r="B1807" s="103" t="s">
        <v>16130</v>
      </c>
      <c r="C1807" s="104" t="s">
        <v>79</v>
      </c>
      <c r="D1807" s="105">
        <v>40.53</v>
      </c>
      <c r="E1807" s="126"/>
      <c r="K1807" s="570" t="s">
        <v>5368</v>
      </c>
      <c r="L1807" s="571">
        <f>IFERROR(VLOOKUP(K1807,REAJUSTE!A:T,20,FALSE),"")</f>
        <v>1.012</v>
      </c>
    </row>
    <row r="1808" spans="1:12" x14ac:dyDescent="0.25">
      <c r="A1808" s="103">
        <v>37566</v>
      </c>
      <c r="B1808" s="103" t="s">
        <v>16131</v>
      </c>
      <c r="C1808" s="104" t="s">
        <v>79</v>
      </c>
      <c r="D1808" s="105">
        <v>20.46</v>
      </c>
      <c r="E1808" s="126"/>
      <c r="K1808" s="570" t="s">
        <v>5368</v>
      </c>
      <c r="L1808" s="571">
        <f>IFERROR(VLOOKUP(K1808,REAJUSTE!A:T,20,FALSE),"")</f>
        <v>1.012</v>
      </c>
    </row>
    <row r="1809" spans="1:12" x14ac:dyDescent="0.25">
      <c r="A1809" s="125">
        <v>377</v>
      </c>
      <c r="B1809" s="1195" t="s">
        <v>16114</v>
      </c>
      <c r="C1809" s="1196"/>
      <c r="D1809" s="1196"/>
      <c r="E1809" s="126"/>
      <c r="K1809" s="570" t="s">
        <v>5368</v>
      </c>
      <c r="L1809" s="571">
        <f>IFERROR(VLOOKUP(K1809,REAJUSTE!A:T,20,FALSE),"")</f>
        <v>1.012</v>
      </c>
    </row>
    <row r="1810" spans="1:12" ht="30" x14ac:dyDescent="0.25">
      <c r="A1810" s="103">
        <v>37733</v>
      </c>
      <c r="B1810" s="103" t="s">
        <v>16132</v>
      </c>
      <c r="C1810" s="104" t="s">
        <v>79</v>
      </c>
      <c r="D1810" s="105">
        <v>43.28</v>
      </c>
      <c r="E1810" s="126"/>
      <c r="K1810" s="570" t="s">
        <v>5368</v>
      </c>
      <c r="L1810" s="571">
        <f>IFERROR(VLOOKUP(K1810,REAJUSTE!A:T,20,FALSE),"")</f>
        <v>1.012</v>
      </c>
    </row>
    <row r="1811" spans="1:12" x14ac:dyDescent="0.25">
      <c r="A1811" s="125">
        <v>380</v>
      </c>
      <c r="B1811" s="1195" t="s">
        <v>16133</v>
      </c>
      <c r="C1811" s="1196"/>
      <c r="D1811" s="1196"/>
      <c r="E1811" s="126"/>
      <c r="K1811" s="570" t="s">
        <v>5368</v>
      </c>
      <c r="L1811" s="571">
        <f>IFERROR(VLOOKUP(K1811,REAJUSTE!A:T,20,FALSE),"")</f>
        <v>1.012</v>
      </c>
    </row>
    <row r="1812" spans="1:12" x14ac:dyDescent="0.25">
      <c r="A1812" s="103">
        <v>38001</v>
      </c>
      <c r="B1812" s="103" t="s">
        <v>16134</v>
      </c>
      <c r="C1812" s="104" t="s">
        <v>79</v>
      </c>
      <c r="D1812" s="105">
        <v>16.71</v>
      </c>
      <c r="E1812" s="126"/>
      <c r="K1812" s="570" t="s">
        <v>5368</v>
      </c>
      <c r="L1812" s="571">
        <f>IFERROR(VLOOKUP(K1812,REAJUSTE!A:T,20,FALSE),"")</f>
        <v>1.012</v>
      </c>
    </row>
    <row r="1813" spans="1:12" x14ac:dyDescent="0.25">
      <c r="A1813" s="103">
        <v>38003</v>
      </c>
      <c r="B1813" s="103" t="s">
        <v>16135</v>
      </c>
      <c r="C1813" s="104" t="s">
        <v>71</v>
      </c>
      <c r="D1813" s="105">
        <v>1.91</v>
      </c>
      <c r="E1813" s="126"/>
      <c r="K1813" s="570" t="s">
        <v>5368</v>
      </c>
      <c r="L1813" s="571">
        <f>IFERROR(VLOOKUP(K1813,REAJUSTE!A:T,20,FALSE),"")</f>
        <v>1.012</v>
      </c>
    </row>
    <row r="1814" spans="1:12" x14ac:dyDescent="0.25">
      <c r="A1814" s="103">
        <v>38006</v>
      </c>
      <c r="B1814" s="103" t="s">
        <v>16136</v>
      </c>
      <c r="C1814" s="104" t="s">
        <v>79</v>
      </c>
      <c r="D1814" s="105">
        <v>38.89</v>
      </c>
      <c r="E1814" s="126"/>
      <c r="K1814" s="570" t="s">
        <v>5368</v>
      </c>
      <c r="L1814" s="571">
        <f>IFERROR(VLOOKUP(K1814,REAJUSTE!A:T,20,FALSE),"")</f>
        <v>1.012</v>
      </c>
    </row>
    <row r="1815" spans="1:12" x14ac:dyDescent="0.25">
      <c r="A1815" s="103">
        <v>38009</v>
      </c>
      <c r="B1815" s="103" t="s">
        <v>16137</v>
      </c>
      <c r="C1815" s="104" t="s">
        <v>79</v>
      </c>
      <c r="D1815" s="105">
        <v>11.28</v>
      </c>
      <c r="E1815" s="126"/>
      <c r="K1815" s="570" t="s">
        <v>5368</v>
      </c>
      <c r="L1815" s="571">
        <f>IFERROR(VLOOKUP(K1815,REAJUSTE!A:T,20,FALSE),"")</f>
        <v>1.012</v>
      </c>
    </row>
    <row r="1816" spans="1:12" ht="30" x14ac:dyDescent="0.25">
      <c r="A1816" s="103">
        <v>38012</v>
      </c>
      <c r="B1816" s="103" t="s">
        <v>16138</v>
      </c>
      <c r="C1816" s="104" t="s">
        <v>77</v>
      </c>
      <c r="D1816" s="105">
        <v>3.15</v>
      </c>
      <c r="E1816" s="126"/>
      <c r="K1816" s="570" t="s">
        <v>5368</v>
      </c>
      <c r="L1816" s="571">
        <f>IFERROR(VLOOKUP(K1816,REAJUSTE!A:T,20,FALSE),"")</f>
        <v>1.012</v>
      </c>
    </row>
    <row r="1817" spans="1:12" x14ac:dyDescent="0.25">
      <c r="A1817" s="103">
        <v>38013</v>
      </c>
      <c r="B1817" s="103" t="s">
        <v>16139</v>
      </c>
      <c r="C1817" s="104" t="s">
        <v>77</v>
      </c>
      <c r="D1817" s="105">
        <v>0.91</v>
      </c>
      <c r="E1817" s="102"/>
      <c r="K1817" s="570" t="s">
        <v>5368</v>
      </c>
      <c r="L1817" s="571">
        <f>IFERROR(VLOOKUP(K1817,REAJUSTE!A:T,20,FALSE),"")</f>
        <v>1.012</v>
      </c>
    </row>
    <row r="1818" spans="1:12" ht="30" x14ac:dyDescent="0.25">
      <c r="A1818" s="103">
        <v>38014</v>
      </c>
      <c r="B1818" s="103" t="s">
        <v>16140</v>
      </c>
      <c r="C1818" s="104" t="s">
        <v>71</v>
      </c>
      <c r="D1818" s="105">
        <v>9.67</v>
      </c>
      <c r="E1818" s="126"/>
      <c r="K1818" s="570" t="s">
        <v>5368</v>
      </c>
      <c r="L1818" s="571">
        <f>IFERROR(VLOOKUP(K1818,REAJUSTE!A:T,20,FALSE),"")</f>
        <v>1.012</v>
      </c>
    </row>
    <row r="1819" spans="1:12" ht="30" x14ac:dyDescent="0.25">
      <c r="A1819" s="103">
        <v>38016</v>
      </c>
      <c r="B1819" s="103" t="s">
        <v>16141</v>
      </c>
      <c r="C1819" s="104" t="s">
        <v>71</v>
      </c>
      <c r="D1819" s="105">
        <v>16.84</v>
      </c>
      <c r="E1819" s="102"/>
      <c r="K1819" s="570" t="s">
        <v>5368</v>
      </c>
      <c r="L1819" s="571">
        <f>IFERROR(VLOOKUP(K1819,REAJUSTE!A:T,20,FALSE),"")</f>
        <v>1.012</v>
      </c>
    </row>
    <row r="1820" spans="1:12" x14ac:dyDescent="0.25">
      <c r="A1820" s="103">
        <v>38017</v>
      </c>
      <c r="B1820" s="103" t="s">
        <v>16142</v>
      </c>
      <c r="C1820" s="104" t="s">
        <v>71</v>
      </c>
      <c r="D1820" s="105">
        <v>4.7699999999999996</v>
      </c>
      <c r="E1820" s="126"/>
      <c r="K1820" s="570" t="s">
        <v>5368</v>
      </c>
      <c r="L1820" s="571">
        <f>IFERROR(VLOOKUP(K1820,REAJUSTE!A:T,20,FALSE),"")</f>
        <v>1.012</v>
      </c>
    </row>
    <row r="1821" spans="1:12" x14ac:dyDescent="0.25">
      <c r="A1821" s="103">
        <v>38018</v>
      </c>
      <c r="B1821" s="103" t="s">
        <v>16143</v>
      </c>
      <c r="C1821" s="104" t="s">
        <v>71</v>
      </c>
      <c r="D1821" s="105">
        <v>36.630000000000003</v>
      </c>
      <c r="E1821" s="126"/>
      <c r="K1821" s="570" t="s">
        <v>5368</v>
      </c>
      <c r="L1821" s="571">
        <f>IFERROR(VLOOKUP(K1821,REAJUSTE!A:T,20,FALSE),"")</f>
        <v>1.012</v>
      </c>
    </row>
    <row r="1822" spans="1:12" x14ac:dyDescent="0.25">
      <c r="A1822" s="103">
        <v>38021</v>
      </c>
      <c r="B1822" s="103" t="s">
        <v>16144</v>
      </c>
      <c r="C1822" s="104" t="s">
        <v>79</v>
      </c>
      <c r="D1822" s="105">
        <v>95.89</v>
      </c>
      <c r="E1822" s="102"/>
      <c r="K1822" s="570" t="s">
        <v>5368</v>
      </c>
      <c r="L1822" s="571">
        <f>IFERROR(VLOOKUP(K1822,REAJUSTE!A:T,20,FALSE),"")</f>
        <v>1.012</v>
      </c>
    </row>
    <row r="1823" spans="1:12" x14ac:dyDescent="0.25">
      <c r="A1823" s="103">
        <v>38022</v>
      </c>
      <c r="B1823" s="103" t="s">
        <v>16145</v>
      </c>
      <c r="C1823" s="104" t="s">
        <v>79</v>
      </c>
      <c r="D1823" s="105">
        <v>37.130000000000003</v>
      </c>
      <c r="E1823" s="126"/>
      <c r="K1823" s="570" t="s">
        <v>5368</v>
      </c>
      <c r="L1823" s="571">
        <f>IFERROR(VLOOKUP(K1823,REAJUSTE!A:T,20,FALSE),"")</f>
        <v>1.012</v>
      </c>
    </row>
    <row r="1824" spans="1:12" x14ac:dyDescent="0.25">
      <c r="A1824" s="103">
        <v>38024</v>
      </c>
      <c r="B1824" s="103" t="s">
        <v>16146</v>
      </c>
      <c r="C1824" s="104" t="s">
        <v>77</v>
      </c>
      <c r="D1824" s="105">
        <v>5.25</v>
      </c>
      <c r="E1824" s="126"/>
      <c r="K1824" s="570" t="s">
        <v>5368</v>
      </c>
      <c r="L1824" s="571">
        <f>IFERROR(VLOOKUP(K1824,REAJUSTE!A:T,20,FALSE),"")</f>
        <v>1.012</v>
      </c>
    </row>
    <row r="1825" spans="1:12" x14ac:dyDescent="0.25">
      <c r="A1825" s="103">
        <v>38025</v>
      </c>
      <c r="B1825" s="103" t="s">
        <v>16147</v>
      </c>
      <c r="C1825" s="104" t="s">
        <v>79</v>
      </c>
      <c r="D1825" s="105">
        <v>31.26</v>
      </c>
      <c r="E1825" s="126"/>
      <c r="K1825" s="570" t="s">
        <v>5368</v>
      </c>
      <c r="L1825" s="571">
        <f>IFERROR(VLOOKUP(K1825,REAJUSTE!A:T,20,FALSE),"")</f>
        <v>1.012</v>
      </c>
    </row>
    <row r="1826" spans="1:12" x14ac:dyDescent="0.25">
      <c r="A1826" s="103">
        <v>38028</v>
      </c>
      <c r="B1826" s="103" t="s">
        <v>16148</v>
      </c>
      <c r="C1826" s="104" t="s">
        <v>79</v>
      </c>
      <c r="D1826" s="105">
        <v>31.8</v>
      </c>
      <c r="E1826" s="126"/>
      <c r="K1826" s="570" t="s">
        <v>5368</v>
      </c>
      <c r="L1826" s="571">
        <f>IFERROR(VLOOKUP(K1826,REAJUSTE!A:T,20,FALSE),"")</f>
        <v>1.012</v>
      </c>
    </row>
    <row r="1827" spans="1:12" x14ac:dyDescent="0.25">
      <c r="A1827" s="103">
        <v>38029</v>
      </c>
      <c r="B1827" s="103" t="s">
        <v>16149</v>
      </c>
      <c r="C1827" s="104" t="s">
        <v>79</v>
      </c>
      <c r="D1827" s="105">
        <v>44.99</v>
      </c>
      <c r="E1827" s="126"/>
      <c r="K1827" s="570" t="s">
        <v>5368</v>
      </c>
      <c r="L1827" s="571">
        <f>IFERROR(VLOOKUP(K1827,REAJUSTE!A:T,20,FALSE),"")</f>
        <v>1.012</v>
      </c>
    </row>
    <row r="1828" spans="1:12" x14ac:dyDescent="0.25">
      <c r="A1828" s="103">
        <v>38030</v>
      </c>
      <c r="B1828" s="103" t="s">
        <v>16150</v>
      </c>
      <c r="C1828" s="104" t="s">
        <v>79</v>
      </c>
      <c r="D1828" s="105">
        <v>33.369999999999997</v>
      </c>
      <c r="E1828" s="126"/>
      <c r="K1828" s="570" t="s">
        <v>5368</v>
      </c>
      <c r="L1828" s="571">
        <f>IFERROR(VLOOKUP(K1828,REAJUSTE!A:T,20,FALSE),"")</f>
        <v>1.012</v>
      </c>
    </row>
    <row r="1829" spans="1:12" ht="30" x14ac:dyDescent="0.25">
      <c r="A1829" s="103">
        <v>38051</v>
      </c>
      <c r="B1829" s="103" t="s">
        <v>16151</v>
      </c>
      <c r="C1829" s="104" t="s">
        <v>79</v>
      </c>
      <c r="D1829" s="105">
        <v>44.34</v>
      </c>
      <c r="E1829" s="102"/>
      <c r="K1829" s="570" t="s">
        <v>5368</v>
      </c>
      <c r="L1829" s="571">
        <f>IFERROR(VLOOKUP(K1829,REAJUSTE!A:T,20,FALSE),"")</f>
        <v>1.012</v>
      </c>
    </row>
    <row r="1830" spans="1:12" ht="30" x14ac:dyDescent="0.25">
      <c r="A1830" s="103">
        <v>38088</v>
      </c>
      <c r="B1830" s="103" t="s">
        <v>16152</v>
      </c>
      <c r="C1830" s="104" t="s">
        <v>79</v>
      </c>
      <c r="D1830" s="105">
        <v>37.75</v>
      </c>
      <c r="E1830" s="126"/>
      <c r="K1830" s="570" t="s">
        <v>5368</v>
      </c>
      <c r="L1830" s="571">
        <f>IFERROR(VLOOKUP(K1830,REAJUSTE!A:T,20,FALSE),"")</f>
        <v>1.012</v>
      </c>
    </row>
    <row r="1831" spans="1:12" x14ac:dyDescent="0.25">
      <c r="A1831" s="125">
        <v>381</v>
      </c>
      <c r="B1831" s="1195" t="s">
        <v>16153</v>
      </c>
      <c r="C1831" s="1196"/>
      <c r="D1831" s="1196"/>
      <c r="E1831" s="126"/>
      <c r="K1831" s="570" t="s">
        <v>5368</v>
      </c>
      <c r="L1831" s="571">
        <f>IFERROR(VLOOKUP(K1831,REAJUSTE!A:T,20,FALSE),"")</f>
        <v>1.012</v>
      </c>
    </row>
    <row r="1832" spans="1:12" x14ac:dyDescent="0.25">
      <c r="A1832" s="103">
        <v>38182</v>
      </c>
      <c r="B1832" s="103" t="s">
        <v>16154</v>
      </c>
      <c r="C1832" s="104" t="s">
        <v>79</v>
      </c>
      <c r="D1832" s="105">
        <v>40.53</v>
      </c>
      <c r="E1832" s="126"/>
      <c r="K1832" s="570" t="s">
        <v>5368</v>
      </c>
      <c r="L1832" s="571">
        <f>IFERROR(VLOOKUP(K1832,REAJUSTE!A:T,20,FALSE),"")</f>
        <v>1.012</v>
      </c>
    </row>
    <row r="1833" spans="1:12" x14ac:dyDescent="0.25">
      <c r="A1833" s="125">
        <v>385</v>
      </c>
      <c r="B1833" s="1195" t="s">
        <v>64</v>
      </c>
      <c r="C1833" s="1196"/>
      <c r="D1833" s="1196"/>
      <c r="E1833" s="126"/>
      <c r="K1833" s="570" t="s">
        <v>5368</v>
      </c>
      <c r="L1833" s="571">
        <f>IFERROR(VLOOKUP(K1833,REAJUSTE!A:T,20,FALSE),"")</f>
        <v>1.012</v>
      </c>
    </row>
    <row r="1834" spans="1:12" x14ac:dyDescent="0.25">
      <c r="A1834" s="103">
        <v>38509</v>
      </c>
      <c r="B1834" s="103" t="s">
        <v>16155</v>
      </c>
      <c r="C1834" s="104" t="s">
        <v>1239</v>
      </c>
      <c r="D1834" s="105">
        <v>15.22</v>
      </c>
      <c r="E1834" s="126"/>
      <c r="K1834" s="570" t="s">
        <v>5368</v>
      </c>
      <c r="L1834" s="571">
        <f>IFERROR(VLOOKUP(K1834,REAJUSTE!A:T,20,FALSE),"")</f>
        <v>1.012</v>
      </c>
    </row>
    <row r="1835" spans="1:12" x14ac:dyDescent="0.25">
      <c r="A1835" s="103">
        <v>38511</v>
      </c>
      <c r="B1835" s="103" t="s">
        <v>80</v>
      </c>
      <c r="C1835" s="104" t="s">
        <v>70</v>
      </c>
      <c r="D1835" s="105">
        <v>183.6</v>
      </c>
      <c r="E1835" s="126"/>
      <c r="K1835" s="570" t="s">
        <v>5368</v>
      </c>
      <c r="L1835" s="571">
        <f>IFERROR(VLOOKUP(K1835,REAJUSTE!A:T,20,FALSE),"")</f>
        <v>1.012</v>
      </c>
    </row>
    <row r="1836" spans="1:12" x14ac:dyDescent="0.25">
      <c r="A1836" s="125">
        <v>390</v>
      </c>
      <c r="B1836" s="1195" t="s">
        <v>24</v>
      </c>
      <c r="C1836" s="1196"/>
      <c r="D1836" s="1196"/>
      <c r="E1836" s="102"/>
      <c r="K1836" s="570" t="s">
        <v>5368</v>
      </c>
      <c r="L1836" s="571">
        <f>IFERROR(VLOOKUP(K1836,REAJUSTE!A:T,20,FALSE),"")</f>
        <v>1.012</v>
      </c>
    </row>
    <row r="1837" spans="1:12" ht="30" x14ac:dyDescent="0.25">
      <c r="A1837" s="103">
        <v>39002</v>
      </c>
      <c r="B1837" s="103" t="s">
        <v>16156</v>
      </c>
      <c r="C1837" s="104" t="s">
        <v>1239</v>
      </c>
      <c r="D1837" s="105">
        <v>208.33</v>
      </c>
      <c r="E1837" s="126"/>
      <c r="K1837" s="570" t="s">
        <v>5368</v>
      </c>
      <c r="L1837" s="571">
        <f>IFERROR(VLOOKUP(K1837,REAJUSTE!A:T,20,FALSE),"")</f>
        <v>1.012</v>
      </c>
    </row>
    <row r="1838" spans="1:12" x14ac:dyDescent="0.25">
      <c r="A1838" s="103">
        <v>39013</v>
      </c>
      <c r="B1838" s="103" t="s">
        <v>16157</v>
      </c>
      <c r="C1838" s="104" t="s">
        <v>79</v>
      </c>
      <c r="D1838" s="105">
        <v>23.49</v>
      </c>
      <c r="E1838" s="102"/>
      <c r="K1838" s="570" t="s">
        <v>5368</v>
      </c>
      <c r="L1838" s="571">
        <f>IFERROR(VLOOKUP(K1838,REAJUSTE!A:T,20,FALSE),"")</f>
        <v>1.012</v>
      </c>
    </row>
    <row r="1839" spans="1:12" x14ac:dyDescent="0.25">
      <c r="A1839" s="103">
        <v>39021</v>
      </c>
      <c r="B1839" s="103" t="s">
        <v>16158</v>
      </c>
      <c r="C1839" s="104" t="s">
        <v>71</v>
      </c>
      <c r="D1839" s="105">
        <v>22.45</v>
      </c>
      <c r="E1839" s="126"/>
      <c r="K1839" s="570" t="s">
        <v>5368</v>
      </c>
      <c r="L1839" s="571">
        <f>IFERROR(VLOOKUP(K1839,REAJUSTE!A:T,20,FALSE),"")</f>
        <v>1.012</v>
      </c>
    </row>
    <row r="1840" spans="1:12" x14ac:dyDescent="0.25">
      <c r="A1840" s="103">
        <v>39075</v>
      </c>
      <c r="B1840" s="103" t="s">
        <v>16159</v>
      </c>
      <c r="C1840" s="104" t="s">
        <v>1239</v>
      </c>
      <c r="D1840" s="142">
        <v>1588.77</v>
      </c>
      <c r="E1840" s="102"/>
      <c r="K1840" s="570" t="s">
        <v>5368</v>
      </c>
      <c r="L1840" s="571">
        <f>IFERROR(VLOOKUP(K1840,REAJUSTE!A:T,20,FALSE),"")</f>
        <v>1.012</v>
      </c>
    </row>
    <row r="1841" spans="1:12" x14ac:dyDescent="0.25">
      <c r="A1841" s="103">
        <v>39089</v>
      </c>
      <c r="B1841" s="103" t="s">
        <v>16160</v>
      </c>
      <c r="C1841" s="104" t="s">
        <v>77</v>
      </c>
      <c r="D1841" s="142">
        <v>2007.83</v>
      </c>
      <c r="E1841" s="102"/>
      <c r="K1841" s="570" t="s">
        <v>5368</v>
      </c>
      <c r="L1841" s="571">
        <f>IFERROR(VLOOKUP(K1841,REAJUSTE!A:T,20,FALSE),"")</f>
        <v>1.012</v>
      </c>
    </row>
    <row r="1842" spans="1:12" x14ac:dyDescent="0.25">
      <c r="A1842" s="103">
        <v>39090</v>
      </c>
      <c r="B1842" s="103" t="s">
        <v>16161</v>
      </c>
      <c r="C1842" s="104" t="s">
        <v>16162</v>
      </c>
      <c r="D1842" s="142">
        <v>1622.69</v>
      </c>
      <c r="E1842" s="126"/>
      <c r="K1842" s="570" t="s">
        <v>5368</v>
      </c>
      <c r="L1842" s="571">
        <f>IFERROR(VLOOKUP(K1842,REAJUSTE!A:T,20,FALSE),"")</f>
        <v>1.012</v>
      </c>
    </row>
    <row r="1843" spans="1:12" x14ac:dyDescent="0.25">
      <c r="A1843" s="125">
        <v>391</v>
      </c>
      <c r="B1843" s="1195" t="s">
        <v>16163</v>
      </c>
      <c r="C1843" s="1196"/>
      <c r="D1843" s="1196"/>
      <c r="E1843" s="126"/>
      <c r="K1843" s="570" t="s">
        <v>5368</v>
      </c>
      <c r="L1843" s="571">
        <f>IFERROR(VLOOKUP(K1843,REAJUSTE!A:T,20,FALSE),"")</f>
        <v>1.012</v>
      </c>
    </row>
    <row r="1844" spans="1:12" ht="30" x14ac:dyDescent="0.25">
      <c r="A1844" s="103">
        <v>39113</v>
      </c>
      <c r="B1844" s="103" t="s">
        <v>16164</v>
      </c>
      <c r="C1844" s="104" t="s">
        <v>77</v>
      </c>
      <c r="D1844" s="105">
        <v>152.74</v>
      </c>
      <c r="E1844" s="102"/>
      <c r="K1844" s="570" t="s">
        <v>5368</v>
      </c>
      <c r="L1844" s="571">
        <f>IFERROR(VLOOKUP(K1844,REAJUSTE!A:T,20,FALSE),"")</f>
        <v>1.012</v>
      </c>
    </row>
    <row r="1845" spans="1:12" x14ac:dyDescent="0.25">
      <c r="A1845" s="103">
        <v>39114</v>
      </c>
      <c r="B1845" s="103" t="s">
        <v>16165</v>
      </c>
      <c r="C1845" s="104" t="s">
        <v>77</v>
      </c>
      <c r="D1845" s="105">
        <v>43.93</v>
      </c>
      <c r="E1845" s="126"/>
      <c r="K1845" s="570" t="s">
        <v>5368</v>
      </c>
      <c r="L1845" s="571">
        <f>IFERROR(VLOOKUP(K1845,REAJUSTE!A:T,20,FALSE),"")</f>
        <v>1.012</v>
      </c>
    </row>
    <row r="1846" spans="1:12" x14ac:dyDescent="0.25">
      <c r="A1846" s="103">
        <v>39115</v>
      </c>
      <c r="B1846" s="103" t="s">
        <v>16166</v>
      </c>
      <c r="C1846" s="104" t="s">
        <v>77</v>
      </c>
      <c r="D1846" s="105">
        <v>268.85000000000002</v>
      </c>
      <c r="E1846" s="126"/>
      <c r="K1846" s="570" t="s">
        <v>5368</v>
      </c>
      <c r="L1846" s="571">
        <f>IFERROR(VLOOKUP(K1846,REAJUSTE!A:T,20,FALSE),"")</f>
        <v>1.012</v>
      </c>
    </row>
    <row r="1847" spans="1:12" ht="30" x14ac:dyDescent="0.25">
      <c r="A1847" s="103">
        <v>39123</v>
      </c>
      <c r="B1847" s="103" t="s">
        <v>16167</v>
      </c>
      <c r="C1847" s="104" t="s">
        <v>76</v>
      </c>
      <c r="D1847" s="105">
        <v>10.44</v>
      </c>
      <c r="E1847" s="102"/>
      <c r="K1847" s="570" t="s">
        <v>5368</v>
      </c>
      <c r="L1847" s="571">
        <f>IFERROR(VLOOKUP(K1847,REAJUSTE!A:T,20,FALSE),"")</f>
        <v>1.012</v>
      </c>
    </row>
    <row r="1848" spans="1:12" ht="30" x14ac:dyDescent="0.25">
      <c r="A1848" s="103">
        <v>39125</v>
      </c>
      <c r="B1848" s="103" t="s">
        <v>16168</v>
      </c>
      <c r="C1848" s="104" t="s">
        <v>76</v>
      </c>
      <c r="D1848" s="105">
        <v>30.96</v>
      </c>
      <c r="E1848" s="126"/>
      <c r="K1848" s="570" t="s">
        <v>5368</v>
      </c>
      <c r="L1848" s="571">
        <f>IFERROR(VLOOKUP(K1848,REAJUSTE!A:T,20,FALSE),"")</f>
        <v>1.012</v>
      </c>
    </row>
    <row r="1849" spans="1:12" ht="30" x14ac:dyDescent="0.25">
      <c r="A1849" s="103">
        <v>39165</v>
      </c>
      <c r="B1849" s="103" t="s">
        <v>16169</v>
      </c>
      <c r="C1849" s="104" t="s">
        <v>77</v>
      </c>
      <c r="D1849" s="105">
        <v>267.89999999999998</v>
      </c>
      <c r="E1849" s="126"/>
      <c r="K1849" s="570" t="s">
        <v>5368</v>
      </c>
      <c r="L1849" s="571">
        <f>IFERROR(VLOOKUP(K1849,REAJUSTE!A:T,20,FALSE),"")</f>
        <v>1.012</v>
      </c>
    </row>
    <row r="1850" spans="1:12" x14ac:dyDescent="0.25">
      <c r="A1850" s="125">
        <v>395</v>
      </c>
      <c r="B1850" s="1195" t="s">
        <v>16163</v>
      </c>
      <c r="C1850" s="1196"/>
      <c r="D1850" s="1196"/>
      <c r="E1850" s="126"/>
      <c r="K1850" s="570" t="s">
        <v>5368</v>
      </c>
      <c r="L1850" s="571">
        <f>IFERROR(VLOOKUP(K1850,REAJUSTE!A:T,20,FALSE),"")</f>
        <v>1.012</v>
      </c>
    </row>
    <row r="1851" spans="1:12" ht="30" x14ac:dyDescent="0.25">
      <c r="A1851" s="103">
        <v>39515</v>
      </c>
      <c r="B1851" s="103" t="s">
        <v>16170</v>
      </c>
      <c r="C1851" s="104" t="s">
        <v>77</v>
      </c>
      <c r="D1851" s="105">
        <v>12.93</v>
      </c>
      <c r="E1851" s="126"/>
      <c r="K1851" s="570" t="s">
        <v>5368</v>
      </c>
      <c r="L1851" s="571">
        <f>IFERROR(VLOOKUP(K1851,REAJUSTE!A:T,20,FALSE),"")</f>
        <v>1.012</v>
      </c>
    </row>
    <row r="1852" spans="1:12" ht="30" x14ac:dyDescent="0.25">
      <c r="A1852" s="103">
        <v>39573</v>
      </c>
      <c r="B1852" s="103" t="s">
        <v>17990</v>
      </c>
      <c r="C1852" s="104" t="s">
        <v>76</v>
      </c>
      <c r="D1852" s="105">
        <v>324.08</v>
      </c>
      <c r="E1852" s="102"/>
      <c r="K1852" s="570" t="s">
        <v>5368</v>
      </c>
      <c r="L1852" s="571">
        <f>IFERROR(VLOOKUP(K1852,REAJUSTE!A:T,20,FALSE),"")</f>
        <v>1.012</v>
      </c>
    </row>
    <row r="1853" spans="1:12" x14ac:dyDescent="0.25">
      <c r="A1853" s="125">
        <v>398</v>
      </c>
      <c r="B1853" s="1195" t="s">
        <v>16171</v>
      </c>
      <c r="C1853" s="1196"/>
      <c r="D1853" s="1196"/>
      <c r="E1853" s="126"/>
      <c r="K1853" s="570" t="s">
        <v>5368</v>
      </c>
      <c r="L1853" s="571">
        <f>IFERROR(VLOOKUP(K1853,REAJUSTE!A:T,20,FALSE),"")</f>
        <v>1.012</v>
      </c>
    </row>
    <row r="1854" spans="1:12" ht="30" x14ac:dyDescent="0.25">
      <c r="A1854" s="103">
        <v>39841</v>
      </c>
      <c r="B1854" s="103" t="s">
        <v>16172</v>
      </c>
      <c r="C1854" s="104" t="s">
        <v>1239</v>
      </c>
      <c r="D1854" s="105">
        <v>293.25</v>
      </c>
      <c r="E1854" s="102"/>
      <c r="K1854" s="570" t="s">
        <v>5368</v>
      </c>
      <c r="L1854" s="571">
        <f>IFERROR(VLOOKUP(K1854,REAJUSTE!A:T,20,FALSE),"")</f>
        <v>1.012</v>
      </c>
    </row>
    <row r="1855" spans="1:12" x14ac:dyDescent="0.25">
      <c r="A1855" s="125">
        <v>4</v>
      </c>
      <c r="B1855" s="1195" t="s">
        <v>16173</v>
      </c>
      <c r="C1855" s="1196"/>
      <c r="D1855" s="1196"/>
      <c r="E1855" s="126"/>
      <c r="K1855" s="570" t="s">
        <v>5368</v>
      </c>
      <c r="L1855" s="571">
        <f>IFERROR(VLOOKUP(K1855,REAJUSTE!A:T,20,FALSE),"")</f>
        <v>1.012</v>
      </c>
    </row>
    <row r="1856" spans="1:12" x14ac:dyDescent="0.25">
      <c r="A1856" s="125">
        <v>401</v>
      </c>
      <c r="B1856" s="1195" t="s">
        <v>1122</v>
      </c>
      <c r="C1856" s="1196"/>
      <c r="D1856" s="1196"/>
      <c r="E1856" s="126"/>
      <c r="K1856" s="570" t="s">
        <v>5368</v>
      </c>
      <c r="L1856" s="571">
        <f>IFERROR(VLOOKUP(K1856,REAJUSTE!A:T,20,FALSE),"")</f>
        <v>1.012</v>
      </c>
    </row>
    <row r="1857" spans="1:12" ht="30" x14ac:dyDescent="0.25">
      <c r="A1857" s="103">
        <v>40102</v>
      </c>
      <c r="B1857" s="103" t="s">
        <v>16174</v>
      </c>
      <c r="C1857" s="104" t="s">
        <v>77</v>
      </c>
      <c r="D1857" s="142">
        <v>1991.75</v>
      </c>
      <c r="E1857" s="126"/>
      <c r="K1857" s="570" t="s">
        <v>5368</v>
      </c>
      <c r="L1857" s="571">
        <f>IFERROR(VLOOKUP(K1857,REAJUSTE!A:T,20,FALSE),"")</f>
        <v>1.012</v>
      </c>
    </row>
    <row r="1858" spans="1:12" x14ac:dyDescent="0.25">
      <c r="A1858" s="103">
        <v>40140</v>
      </c>
      <c r="B1858" s="103" t="s">
        <v>16175</v>
      </c>
      <c r="C1858" s="104" t="s">
        <v>77</v>
      </c>
      <c r="D1858" s="142">
        <v>2894.77</v>
      </c>
      <c r="E1858" s="126"/>
      <c r="K1858" s="570" t="s">
        <v>5368</v>
      </c>
      <c r="L1858" s="571">
        <f>IFERROR(VLOOKUP(K1858,REAJUSTE!A:T,20,FALSE),"")</f>
        <v>1.012</v>
      </c>
    </row>
    <row r="1859" spans="1:12" x14ac:dyDescent="0.25">
      <c r="A1859" s="125">
        <v>402</v>
      </c>
      <c r="B1859" s="1195" t="s">
        <v>16176</v>
      </c>
      <c r="C1859" s="1196"/>
      <c r="D1859" s="1196"/>
      <c r="E1859" s="102"/>
      <c r="K1859" s="570" t="s">
        <v>5368</v>
      </c>
      <c r="L1859" s="571">
        <f>IFERROR(VLOOKUP(K1859,REAJUSTE!A:T,20,FALSE),"")</f>
        <v>1.012</v>
      </c>
    </row>
    <row r="1860" spans="1:12" x14ac:dyDescent="0.25">
      <c r="A1860" s="103">
        <v>40211</v>
      </c>
      <c r="B1860" s="103" t="s">
        <v>16177</v>
      </c>
      <c r="C1860" s="104" t="s">
        <v>77</v>
      </c>
      <c r="D1860" s="105">
        <v>26.7</v>
      </c>
      <c r="E1860" s="126"/>
      <c r="K1860" s="570" t="s">
        <v>5368</v>
      </c>
      <c r="L1860" s="571">
        <f>IFERROR(VLOOKUP(K1860,REAJUSTE!A:T,20,FALSE),"")</f>
        <v>1.012</v>
      </c>
    </row>
    <row r="1861" spans="1:12" x14ac:dyDescent="0.25">
      <c r="A1861" s="103">
        <v>40264</v>
      </c>
      <c r="B1861" s="103" t="s">
        <v>16178</v>
      </c>
      <c r="C1861" s="104" t="s">
        <v>77</v>
      </c>
      <c r="D1861" s="105">
        <v>963.97</v>
      </c>
      <c r="E1861" s="102"/>
      <c r="K1861" s="570" t="s">
        <v>5368</v>
      </c>
      <c r="L1861" s="571">
        <f>IFERROR(VLOOKUP(K1861,REAJUSTE!A:T,20,FALSE),"")</f>
        <v>1.012</v>
      </c>
    </row>
    <row r="1862" spans="1:12" x14ac:dyDescent="0.25">
      <c r="A1862" s="125">
        <v>403</v>
      </c>
      <c r="B1862" s="1195" t="s">
        <v>24</v>
      </c>
      <c r="C1862" s="1196"/>
      <c r="D1862" s="1196"/>
      <c r="E1862" s="126"/>
      <c r="K1862" s="570" t="s">
        <v>5368</v>
      </c>
      <c r="L1862" s="571">
        <f>IFERROR(VLOOKUP(K1862,REAJUSTE!A:T,20,FALSE),"")</f>
        <v>1.012</v>
      </c>
    </row>
    <row r="1863" spans="1:12" ht="30" x14ac:dyDescent="0.25">
      <c r="A1863" s="103">
        <v>40303</v>
      </c>
      <c r="B1863" s="103" t="s">
        <v>16179</v>
      </c>
      <c r="C1863" s="104" t="s">
        <v>77</v>
      </c>
      <c r="D1863" s="105">
        <v>53.03</v>
      </c>
      <c r="E1863" s="102"/>
      <c r="K1863" s="570" t="s">
        <v>5368</v>
      </c>
      <c r="L1863" s="571">
        <f>IFERROR(VLOOKUP(K1863,REAJUSTE!A:T,20,FALSE),"")</f>
        <v>1.012</v>
      </c>
    </row>
    <row r="1864" spans="1:12" ht="30" x14ac:dyDescent="0.25">
      <c r="A1864" s="103">
        <v>40304</v>
      </c>
      <c r="B1864" s="103" t="s">
        <v>16180</v>
      </c>
      <c r="C1864" s="104" t="s">
        <v>77</v>
      </c>
      <c r="D1864" s="105">
        <v>64.239999999999995</v>
      </c>
      <c r="E1864" s="126"/>
      <c r="K1864" s="570" t="s">
        <v>5368</v>
      </c>
      <c r="L1864" s="571">
        <f>IFERROR(VLOOKUP(K1864,REAJUSTE!A:T,20,FALSE),"")</f>
        <v>1.012</v>
      </c>
    </row>
    <row r="1865" spans="1:12" ht="30" x14ac:dyDescent="0.25">
      <c r="A1865" s="103">
        <v>40305</v>
      </c>
      <c r="B1865" s="103" t="s">
        <v>16181</v>
      </c>
      <c r="C1865" s="104" t="s">
        <v>77</v>
      </c>
      <c r="D1865" s="105">
        <v>82.31</v>
      </c>
      <c r="E1865" s="102"/>
      <c r="K1865" s="570" t="s">
        <v>5368</v>
      </c>
      <c r="L1865" s="571">
        <f>IFERROR(VLOOKUP(K1865,REAJUSTE!A:T,20,FALSE),"")</f>
        <v>1.012</v>
      </c>
    </row>
    <row r="1866" spans="1:12" x14ac:dyDescent="0.25">
      <c r="A1866" s="103">
        <v>40306</v>
      </c>
      <c r="B1866" s="103" t="s">
        <v>16182</v>
      </c>
      <c r="C1866" s="104" t="s">
        <v>77</v>
      </c>
      <c r="D1866" s="105">
        <v>13.24</v>
      </c>
      <c r="E1866" s="126"/>
      <c r="K1866" s="570" t="s">
        <v>5368</v>
      </c>
      <c r="L1866" s="571">
        <f>IFERROR(VLOOKUP(K1866,REAJUSTE!A:T,20,FALSE),"")</f>
        <v>1.012</v>
      </c>
    </row>
    <row r="1867" spans="1:12" x14ac:dyDescent="0.25">
      <c r="A1867" s="125">
        <v>404</v>
      </c>
      <c r="B1867" s="1195" t="s">
        <v>16183</v>
      </c>
      <c r="C1867" s="1196"/>
      <c r="D1867" s="1196"/>
      <c r="E1867" s="126"/>
      <c r="K1867" s="570" t="s">
        <v>5368</v>
      </c>
      <c r="L1867" s="571">
        <f>IFERROR(VLOOKUP(K1867,REAJUSTE!A:T,20,FALSE),"")</f>
        <v>1.012</v>
      </c>
    </row>
    <row r="1868" spans="1:12" x14ac:dyDescent="0.25">
      <c r="A1868" s="103">
        <v>40401</v>
      </c>
      <c r="B1868" s="103" t="s">
        <v>16184</v>
      </c>
      <c r="C1868" s="104" t="s">
        <v>77</v>
      </c>
      <c r="D1868" s="105">
        <v>12.82</v>
      </c>
      <c r="E1868" s="126"/>
      <c r="K1868" s="570" t="s">
        <v>5368</v>
      </c>
      <c r="L1868" s="571">
        <f>IFERROR(VLOOKUP(K1868,REAJUSTE!A:T,20,FALSE),"")</f>
        <v>1.012</v>
      </c>
    </row>
    <row r="1869" spans="1:12" x14ac:dyDescent="0.25">
      <c r="A1869" s="125">
        <v>405</v>
      </c>
      <c r="B1869" s="1195" t="s">
        <v>16185</v>
      </c>
      <c r="C1869" s="1196"/>
      <c r="D1869" s="1196"/>
      <c r="E1869" s="126"/>
      <c r="K1869" s="570" t="s">
        <v>5368</v>
      </c>
      <c r="L1869" s="571">
        <f>IFERROR(VLOOKUP(K1869,REAJUSTE!A:T,20,FALSE),"")</f>
        <v>1.012</v>
      </c>
    </row>
    <row r="1870" spans="1:12" x14ac:dyDescent="0.25">
      <c r="A1870" s="103">
        <v>40504</v>
      </c>
      <c r="B1870" s="103" t="s">
        <v>16186</v>
      </c>
      <c r="C1870" s="104" t="s">
        <v>77</v>
      </c>
      <c r="D1870" s="105">
        <v>52.14</v>
      </c>
      <c r="E1870" s="102"/>
      <c r="K1870" s="570" t="s">
        <v>5368</v>
      </c>
      <c r="L1870" s="571">
        <f>IFERROR(VLOOKUP(K1870,REAJUSTE!A:T,20,FALSE),"")</f>
        <v>1.012</v>
      </c>
    </row>
    <row r="1871" spans="1:12" x14ac:dyDescent="0.25">
      <c r="A1871" s="103">
        <v>40522</v>
      </c>
      <c r="B1871" s="103" t="s">
        <v>17991</v>
      </c>
      <c r="C1871" s="104" t="s">
        <v>77</v>
      </c>
      <c r="D1871" s="105">
        <v>7.68</v>
      </c>
      <c r="E1871" s="126"/>
      <c r="K1871" s="570" t="s">
        <v>5368</v>
      </c>
      <c r="L1871" s="571">
        <f>IFERROR(VLOOKUP(K1871,REAJUSTE!A:T,20,FALSE),"")</f>
        <v>1.012</v>
      </c>
    </row>
    <row r="1872" spans="1:12" x14ac:dyDescent="0.25">
      <c r="A1872" s="103">
        <v>40523</v>
      </c>
      <c r="B1872" s="103" t="s">
        <v>17992</v>
      </c>
      <c r="C1872" s="104" t="s">
        <v>77</v>
      </c>
      <c r="D1872" s="105">
        <v>7.35</v>
      </c>
      <c r="E1872" s="102"/>
      <c r="K1872" s="570" t="s">
        <v>5368</v>
      </c>
      <c r="L1872" s="571">
        <f>IFERROR(VLOOKUP(K1872,REAJUSTE!A:T,20,FALSE),"")</f>
        <v>1.012</v>
      </c>
    </row>
    <row r="1873" spans="1:12" x14ac:dyDescent="0.25">
      <c r="A1873" s="125">
        <v>406</v>
      </c>
      <c r="B1873" s="1195" t="s">
        <v>16187</v>
      </c>
      <c r="C1873" s="1196"/>
      <c r="D1873" s="1196"/>
      <c r="E1873" s="126"/>
      <c r="K1873" s="570" t="s">
        <v>5368</v>
      </c>
      <c r="L1873" s="571">
        <f>IFERROR(VLOOKUP(K1873,REAJUSTE!A:T,20,FALSE),"")</f>
        <v>1.012</v>
      </c>
    </row>
    <row r="1874" spans="1:12" ht="30" x14ac:dyDescent="0.25">
      <c r="A1874" s="103">
        <v>40612</v>
      </c>
      <c r="B1874" s="103" t="s">
        <v>17993</v>
      </c>
      <c r="C1874" s="104" t="s">
        <v>77</v>
      </c>
      <c r="D1874" s="105">
        <v>12.75</v>
      </c>
      <c r="E1874" s="126"/>
      <c r="K1874" s="570" t="s">
        <v>5368</v>
      </c>
      <c r="L1874" s="571">
        <f>IFERROR(VLOOKUP(K1874,REAJUSTE!A:T,20,FALSE),"")</f>
        <v>1.012</v>
      </c>
    </row>
    <row r="1875" spans="1:12" x14ac:dyDescent="0.25">
      <c r="A1875" s="125">
        <v>409</v>
      </c>
      <c r="B1875" s="1195" t="s">
        <v>24</v>
      </c>
      <c r="C1875" s="1196"/>
      <c r="D1875" s="1196"/>
      <c r="E1875" s="126"/>
      <c r="K1875" s="570" t="s">
        <v>5368</v>
      </c>
      <c r="L1875" s="571">
        <f>IFERROR(VLOOKUP(K1875,REAJUSTE!A:T,20,FALSE),"")</f>
        <v>1.012</v>
      </c>
    </row>
    <row r="1876" spans="1:12" ht="30" x14ac:dyDescent="0.25">
      <c r="A1876" s="103">
        <v>40974</v>
      </c>
      <c r="B1876" s="103" t="s">
        <v>16188</v>
      </c>
      <c r="C1876" s="104" t="s">
        <v>77</v>
      </c>
      <c r="D1876" s="105">
        <v>55.99</v>
      </c>
      <c r="E1876" s="126"/>
      <c r="K1876" s="570" t="s">
        <v>5368</v>
      </c>
      <c r="L1876" s="571">
        <f>IFERROR(VLOOKUP(K1876,REAJUSTE!A:T,20,FALSE),"")</f>
        <v>1.012</v>
      </c>
    </row>
    <row r="1877" spans="1:12" x14ac:dyDescent="0.25">
      <c r="A1877" s="125">
        <v>410</v>
      </c>
      <c r="B1877" s="1195" t="s">
        <v>16189</v>
      </c>
      <c r="C1877" s="1196"/>
      <c r="D1877" s="1196"/>
      <c r="E1877" s="126"/>
      <c r="K1877" s="570" t="s">
        <v>5368</v>
      </c>
      <c r="L1877" s="571">
        <f>IFERROR(VLOOKUP(K1877,REAJUSTE!A:T,20,FALSE),"")</f>
        <v>1.012</v>
      </c>
    </row>
    <row r="1878" spans="1:12" ht="30" x14ac:dyDescent="0.25">
      <c r="A1878" s="103">
        <v>41054</v>
      </c>
      <c r="B1878" s="103" t="s">
        <v>16190</v>
      </c>
      <c r="C1878" s="104" t="s">
        <v>77</v>
      </c>
      <c r="D1878" s="142">
        <v>31416.33</v>
      </c>
      <c r="E1878" s="126"/>
      <c r="K1878" s="570" t="s">
        <v>5368</v>
      </c>
      <c r="L1878" s="571">
        <f>IFERROR(VLOOKUP(K1878,REAJUSTE!A:T,20,FALSE),"")</f>
        <v>1.012</v>
      </c>
    </row>
    <row r="1879" spans="1:12" ht="30" x14ac:dyDescent="0.25">
      <c r="A1879" s="103">
        <v>41055</v>
      </c>
      <c r="B1879" s="103" t="s">
        <v>16191</v>
      </c>
      <c r="C1879" s="104" t="s">
        <v>77</v>
      </c>
      <c r="D1879" s="142">
        <v>13792.4</v>
      </c>
      <c r="E1879" s="126"/>
      <c r="K1879" s="570" t="s">
        <v>5368</v>
      </c>
      <c r="L1879" s="571">
        <f>IFERROR(VLOOKUP(K1879,REAJUSTE!A:T,20,FALSE),"")</f>
        <v>1.012</v>
      </c>
    </row>
    <row r="1880" spans="1:12" ht="30" x14ac:dyDescent="0.25">
      <c r="A1880" s="103">
        <v>41056</v>
      </c>
      <c r="B1880" s="103" t="s">
        <v>16192</v>
      </c>
      <c r="C1880" s="104" t="s">
        <v>77</v>
      </c>
      <c r="D1880" s="142">
        <v>23940.37</v>
      </c>
      <c r="E1880" s="126"/>
      <c r="K1880" s="570" t="s">
        <v>5368</v>
      </c>
      <c r="L1880" s="571">
        <f>IFERROR(VLOOKUP(K1880,REAJUSTE!A:T,20,FALSE),"")</f>
        <v>1.012</v>
      </c>
    </row>
    <row r="1881" spans="1:12" ht="30" x14ac:dyDescent="0.25">
      <c r="A1881" s="103">
        <v>41058</v>
      </c>
      <c r="B1881" s="103" t="s">
        <v>16193</v>
      </c>
      <c r="C1881" s="104" t="s">
        <v>77</v>
      </c>
      <c r="D1881" s="142">
        <v>19428.09</v>
      </c>
      <c r="E1881" s="126"/>
      <c r="K1881" s="570" t="s">
        <v>5368</v>
      </c>
      <c r="L1881" s="571">
        <f>IFERROR(VLOOKUP(K1881,REAJUSTE!A:T,20,FALSE),"")</f>
        <v>1.012</v>
      </c>
    </row>
    <row r="1882" spans="1:12" x14ac:dyDescent="0.25">
      <c r="A1882" s="125">
        <v>411</v>
      </c>
      <c r="B1882" s="1195" t="s">
        <v>16194</v>
      </c>
      <c r="C1882" s="1196"/>
      <c r="D1882" s="1196"/>
      <c r="E1882" s="126"/>
      <c r="K1882" s="570" t="s">
        <v>5368</v>
      </c>
      <c r="L1882" s="571">
        <f>IFERROR(VLOOKUP(K1882,REAJUSTE!A:T,20,FALSE),"")</f>
        <v>1.012</v>
      </c>
    </row>
    <row r="1883" spans="1:12" x14ac:dyDescent="0.25">
      <c r="A1883" s="103">
        <v>41106</v>
      </c>
      <c r="B1883" s="103" t="s">
        <v>16195</v>
      </c>
      <c r="C1883" s="104" t="s">
        <v>76</v>
      </c>
      <c r="D1883" s="105">
        <v>39.17</v>
      </c>
      <c r="E1883" s="102"/>
      <c r="K1883" s="570" t="s">
        <v>5368</v>
      </c>
      <c r="L1883" s="571">
        <f>IFERROR(VLOOKUP(K1883,REAJUSTE!A:T,20,FALSE),"")</f>
        <v>1.012</v>
      </c>
    </row>
    <row r="1884" spans="1:12" x14ac:dyDescent="0.25">
      <c r="A1884" s="125">
        <v>415</v>
      </c>
      <c r="B1884" s="1195" t="s">
        <v>16196</v>
      </c>
      <c r="C1884" s="1196"/>
      <c r="D1884" s="1196"/>
      <c r="E1884" s="126"/>
      <c r="K1884" s="570" t="s">
        <v>5368</v>
      </c>
      <c r="L1884" s="571">
        <f>IFERROR(VLOOKUP(K1884,REAJUSTE!A:T,20,FALSE),"")</f>
        <v>1.012</v>
      </c>
    </row>
    <row r="1885" spans="1:12" x14ac:dyDescent="0.25">
      <c r="A1885" s="103">
        <v>41520</v>
      </c>
      <c r="B1885" s="103" t="s">
        <v>16197</v>
      </c>
      <c r="C1885" s="104" t="s">
        <v>77</v>
      </c>
      <c r="D1885" s="142">
        <v>1242.28</v>
      </c>
      <c r="E1885" s="102"/>
      <c r="K1885" s="570" t="s">
        <v>5368</v>
      </c>
      <c r="L1885" s="571">
        <f>IFERROR(VLOOKUP(K1885,REAJUSTE!A:T,20,FALSE),"")</f>
        <v>1.012</v>
      </c>
    </row>
    <row r="1886" spans="1:12" ht="30" x14ac:dyDescent="0.25">
      <c r="A1886" s="103">
        <v>41528</v>
      </c>
      <c r="B1886" s="103" t="s">
        <v>375</v>
      </c>
      <c r="C1886" s="104" t="s">
        <v>77</v>
      </c>
      <c r="D1886" s="105">
        <v>434.96</v>
      </c>
      <c r="E1886" s="126"/>
      <c r="K1886" s="570" t="s">
        <v>5368</v>
      </c>
      <c r="L1886" s="571">
        <f>IFERROR(VLOOKUP(K1886,REAJUSTE!A:T,20,FALSE),"")</f>
        <v>1.012</v>
      </c>
    </row>
    <row r="1887" spans="1:12" ht="30" x14ac:dyDescent="0.25">
      <c r="A1887" s="103">
        <v>41530</v>
      </c>
      <c r="B1887" s="103" t="s">
        <v>16198</v>
      </c>
      <c r="C1887" s="104" t="s">
        <v>77</v>
      </c>
      <c r="D1887" s="105">
        <v>738.57</v>
      </c>
      <c r="E1887" s="126"/>
      <c r="K1887" s="570" t="s">
        <v>5368</v>
      </c>
      <c r="L1887" s="571">
        <f>IFERROR(VLOOKUP(K1887,REAJUSTE!A:T,20,FALSE),"")</f>
        <v>1.012</v>
      </c>
    </row>
    <row r="1888" spans="1:12" ht="30" x14ac:dyDescent="0.25">
      <c r="A1888" s="103">
        <v>41533</v>
      </c>
      <c r="B1888" s="103" t="s">
        <v>16199</v>
      </c>
      <c r="C1888" s="104" t="s">
        <v>77</v>
      </c>
      <c r="D1888" s="105">
        <v>462.3</v>
      </c>
      <c r="E1888" s="102"/>
      <c r="K1888" s="570" t="s">
        <v>5368</v>
      </c>
      <c r="L1888" s="571">
        <f>IFERROR(VLOOKUP(K1888,REAJUSTE!A:T,20,FALSE),"")</f>
        <v>1.012</v>
      </c>
    </row>
    <row r="1889" spans="1:12" ht="30" x14ac:dyDescent="0.25">
      <c r="A1889" s="103">
        <v>41536</v>
      </c>
      <c r="B1889" s="103" t="s">
        <v>16200</v>
      </c>
      <c r="C1889" s="104" t="s">
        <v>77</v>
      </c>
      <c r="D1889" s="105">
        <v>600.47</v>
      </c>
      <c r="E1889" s="126"/>
      <c r="K1889" s="570" t="s">
        <v>5368</v>
      </c>
      <c r="L1889" s="571">
        <f>IFERROR(VLOOKUP(K1889,REAJUSTE!A:T,20,FALSE),"")</f>
        <v>1.012</v>
      </c>
    </row>
    <row r="1890" spans="1:12" ht="30" x14ac:dyDescent="0.25">
      <c r="A1890" s="103">
        <v>41537</v>
      </c>
      <c r="B1890" s="103" t="s">
        <v>16201</v>
      </c>
      <c r="C1890" s="104" t="s">
        <v>77</v>
      </c>
      <c r="D1890" s="105">
        <v>32.11</v>
      </c>
      <c r="E1890" s="126"/>
      <c r="K1890" s="570" t="s">
        <v>5368</v>
      </c>
      <c r="L1890" s="571">
        <f>IFERROR(VLOOKUP(K1890,REAJUSTE!A:T,20,FALSE),"")</f>
        <v>1.012</v>
      </c>
    </row>
    <row r="1891" spans="1:12" ht="30" x14ac:dyDescent="0.25">
      <c r="A1891" s="103">
        <v>41542</v>
      </c>
      <c r="B1891" s="103" t="s">
        <v>16202</v>
      </c>
      <c r="C1891" s="104" t="s">
        <v>77</v>
      </c>
      <c r="D1891" s="105">
        <v>725.46</v>
      </c>
      <c r="E1891" s="126"/>
      <c r="K1891" s="570" t="s">
        <v>5368</v>
      </c>
      <c r="L1891" s="571">
        <f>IFERROR(VLOOKUP(K1891,REAJUSTE!A:T,20,FALSE),"")</f>
        <v>1.012</v>
      </c>
    </row>
    <row r="1892" spans="1:12" ht="30" x14ac:dyDescent="0.25">
      <c r="A1892" s="103">
        <v>41569</v>
      </c>
      <c r="B1892" s="103" t="s">
        <v>278</v>
      </c>
      <c r="C1892" s="104" t="s">
        <v>77</v>
      </c>
      <c r="D1892" s="105">
        <v>254.8</v>
      </c>
      <c r="E1892" s="126"/>
      <c r="K1892" s="570" t="s">
        <v>5368</v>
      </c>
      <c r="L1892" s="571">
        <f>IFERROR(VLOOKUP(K1892,REAJUSTE!A:T,20,FALSE),"")</f>
        <v>1.012</v>
      </c>
    </row>
    <row r="1893" spans="1:12" ht="30" x14ac:dyDescent="0.25">
      <c r="A1893" s="103">
        <v>41579</v>
      </c>
      <c r="B1893" s="103" t="s">
        <v>16203</v>
      </c>
      <c r="C1893" s="104" t="s">
        <v>77</v>
      </c>
      <c r="D1893" s="142">
        <v>1396.96</v>
      </c>
      <c r="E1893" s="126"/>
      <c r="K1893" s="570" t="s">
        <v>5368</v>
      </c>
      <c r="L1893" s="571">
        <f>IFERROR(VLOOKUP(K1893,REAJUSTE!A:T,20,FALSE),"")</f>
        <v>1.012</v>
      </c>
    </row>
    <row r="1894" spans="1:12" x14ac:dyDescent="0.25">
      <c r="A1894" s="103">
        <v>41588</v>
      </c>
      <c r="B1894" s="103" t="s">
        <v>16204</v>
      </c>
      <c r="C1894" s="104" t="s">
        <v>77</v>
      </c>
      <c r="D1894" s="105">
        <v>3.94</v>
      </c>
      <c r="E1894" s="126"/>
      <c r="K1894" s="570" t="s">
        <v>5368</v>
      </c>
      <c r="L1894" s="571">
        <f>IFERROR(VLOOKUP(K1894,REAJUSTE!A:T,20,FALSE),"")</f>
        <v>1.012</v>
      </c>
    </row>
    <row r="1895" spans="1:12" x14ac:dyDescent="0.25">
      <c r="A1895" s="125">
        <v>416</v>
      </c>
      <c r="B1895" s="1195" t="s">
        <v>16205</v>
      </c>
      <c r="C1895" s="1196"/>
      <c r="D1895" s="1196"/>
      <c r="E1895" s="102"/>
      <c r="K1895" s="570" t="s">
        <v>5368</v>
      </c>
      <c r="L1895" s="571">
        <f>IFERROR(VLOOKUP(K1895,REAJUSTE!A:T,20,FALSE),"")</f>
        <v>1.012</v>
      </c>
    </row>
    <row r="1896" spans="1:12" x14ac:dyDescent="0.25">
      <c r="A1896" s="103">
        <v>41667</v>
      </c>
      <c r="B1896" s="103" t="s">
        <v>16206</v>
      </c>
      <c r="C1896" s="104" t="s">
        <v>77</v>
      </c>
      <c r="D1896" s="105">
        <v>4.7300000000000004</v>
      </c>
      <c r="E1896" s="126"/>
      <c r="K1896" s="570" t="s">
        <v>5368</v>
      </c>
      <c r="L1896" s="571">
        <f>IFERROR(VLOOKUP(K1896,REAJUSTE!A:T,20,FALSE),"")</f>
        <v>1.012</v>
      </c>
    </row>
    <row r="1897" spans="1:12" x14ac:dyDescent="0.25">
      <c r="A1897" s="125">
        <v>417</v>
      </c>
      <c r="B1897" s="1195" t="s">
        <v>16205</v>
      </c>
      <c r="C1897" s="1196"/>
      <c r="D1897" s="1196"/>
      <c r="E1897" s="102"/>
      <c r="K1897" s="570" t="s">
        <v>5368</v>
      </c>
      <c r="L1897" s="571">
        <f>IFERROR(VLOOKUP(K1897,REAJUSTE!A:T,20,FALSE),"")</f>
        <v>1.012</v>
      </c>
    </row>
    <row r="1898" spans="1:12" ht="30" x14ac:dyDescent="0.25">
      <c r="A1898" s="103">
        <v>41724</v>
      </c>
      <c r="B1898" s="103" t="s">
        <v>16207</v>
      </c>
      <c r="C1898" s="104" t="s">
        <v>77</v>
      </c>
      <c r="D1898" s="105">
        <v>426.62</v>
      </c>
      <c r="E1898" s="126"/>
      <c r="K1898" s="570" t="s">
        <v>5368</v>
      </c>
      <c r="L1898" s="571">
        <f>IFERROR(VLOOKUP(K1898,REAJUSTE!A:T,20,FALSE),"")</f>
        <v>1.012</v>
      </c>
    </row>
    <row r="1899" spans="1:12" ht="30" x14ac:dyDescent="0.25">
      <c r="A1899" s="103">
        <v>41726</v>
      </c>
      <c r="B1899" s="103" t="s">
        <v>16208</v>
      </c>
      <c r="C1899" s="104" t="s">
        <v>77</v>
      </c>
      <c r="D1899" s="105">
        <v>488.37</v>
      </c>
      <c r="E1899" s="126"/>
      <c r="K1899" s="570" t="s">
        <v>5368</v>
      </c>
      <c r="L1899" s="571">
        <f>IFERROR(VLOOKUP(K1899,REAJUSTE!A:T,20,FALSE),"")</f>
        <v>1.012</v>
      </c>
    </row>
    <row r="1900" spans="1:12" x14ac:dyDescent="0.25">
      <c r="A1900" s="125">
        <v>418</v>
      </c>
      <c r="B1900" s="1195" t="s">
        <v>16205</v>
      </c>
      <c r="C1900" s="1196"/>
      <c r="D1900" s="1196"/>
      <c r="E1900" s="126"/>
      <c r="K1900" s="570" t="s">
        <v>5368</v>
      </c>
      <c r="L1900" s="571">
        <f>IFERROR(VLOOKUP(K1900,REAJUSTE!A:T,20,FALSE),"")</f>
        <v>1.012</v>
      </c>
    </row>
    <row r="1901" spans="1:12" ht="30" x14ac:dyDescent="0.25">
      <c r="A1901" s="103">
        <v>41815</v>
      </c>
      <c r="B1901" s="103" t="s">
        <v>16209</v>
      </c>
      <c r="C1901" s="104" t="s">
        <v>77</v>
      </c>
      <c r="D1901" s="142">
        <v>1070.03</v>
      </c>
      <c r="E1901" s="126"/>
      <c r="K1901" s="570" t="s">
        <v>5368</v>
      </c>
      <c r="L1901" s="571">
        <f>IFERROR(VLOOKUP(K1901,REAJUSTE!A:T,20,FALSE),"")</f>
        <v>1.012</v>
      </c>
    </row>
    <row r="1902" spans="1:12" ht="30" x14ac:dyDescent="0.25">
      <c r="A1902" s="103">
        <v>41817</v>
      </c>
      <c r="B1902" s="103" t="s">
        <v>16210</v>
      </c>
      <c r="C1902" s="104" t="s">
        <v>77</v>
      </c>
      <c r="D1902" s="142">
        <v>1081.27</v>
      </c>
      <c r="E1902" s="126"/>
      <c r="K1902" s="570" t="s">
        <v>5368</v>
      </c>
      <c r="L1902" s="571">
        <f>IFERROR(VLOOKUP(K1902,REAJUSTE!A:T,20,FALSE),"")</f>
        <v>1.012</v>
      </c>
    </row>
    <row r="1903" spans="1:12" ht="30" x14ac:dyDescent="0.25">
      <c r="A1903" s="103">
        <v>41821</v>
      </c>
      <c r="B1903" s="103" t="s">
        <v>16211</v>
      </c>
      <c r="C1903" s="104" t="s">
        <v>77</v>
      </c>
      <c r="D1903" s="105">
        <v>738.57</v>
      </c>
      <c r="E1903" s="126"/>
      <c r="K1903" s="570" t="s">
        <v>5368</v>
      </c>
      <c r="L1903" s="571">
        <f>IFERROR(VLOOKUP(K1903,REAJUSTE!A:T,20,FALSE),"")</f>
        <v>1.012</v>
      </c>
    </row>
    <row r="1904" spans="1:12" x14ac:dyDescent="0.25">
      <c r="A1904" s="103">
        <v>41860</v>
      </c>
      <c r="B1904" s="103" t="s">
        <v>16212</v>
      </c>
      <c r="C1904" s="104" t="s">
        <v>77</v>
      </c>
      <c r="D1904" s="142">
        <v>1442.86</v>
      </c>
      <c r="E1904" s="102"/>
      <c r="K1904" s="570" t="s">
        <v>5368</v>
      </c>
      <c r="L1904" s="571">
        <f>IFERROR(VLOOKUP(K1904,REAJUSTE!A:T,20,FALSE),"")</f>
        <v>1.012</v>
      </c>
    </row>
    <row r="1905" spans="1:12" x14ac:dyDescent="0.25">
      <c r="A1905" s="103">
        <v>41861</v>
      </c>
      <c r="B1905" s="103" t="s">
        <v>16213</v>
      </c>
      <c r="C1905" s="104" t="s">
        <v>77</v>
      </c>
      <c r="D1905" s="105">
        <v>171.79</v>
      </c>
      <c r="E1905" s="126"/>
      <c r="K1905" s="570" t="s">
        <v>5368</v>
      </c>
      <c r="L1905" s="571">
        <f>IFERROR(VLOOKUP(K1905,REAJUSTE!A:T,20,FALSE),"")</f>
        <v>1.012</v>
      </c>
    </row>
    <row r="1906" spans="1:12" ht="30" x14ac:dyDescent="0.25">
      <c r="A1906" s="103">
        <v>41866</v>
      </c>
      <c r="B1906" s="103" t="s">
        <v>16214</v>
      </c>
      <c r="C1906" s="104" t="s">
        <v>77</v>
      </c>
      <c r="D1906" s="105">
        <v>149.04</v>
      </c>
      <c r="E1906" s="126"/>
      <c r="K1906" s="570" t="s">
        <v>5368</v>
      </c>
      <c r="L1906" s="571">
        <f>IFERROR(VLOOKUP(K1906,REAJUSTE!A:T,20,FALSE),"")</f>
        <v>1.012</v>
      </c>
    </row>
    <row r="1907" spans="1:12" x14ac:dyDescent="0.25">
      <c r="A1907" s="125">
        <v>419</v>
      </c>
      <c r="B1907" s="1195" t="s">
        <v>16205</v>
      </c>
      <c r="C1907" s="1196"/>
      <c r="D1907" s="1196"/>
      <c r="E1907" s="126"/>
      <c r="K1907" s="570" t="s">
        <v>5368</v>
      </c>
      <c r="L1907" s="571">
        <f>IFERROR(VLOOKUP(K1907,REAJUSTE!A:T,20,FALSE),"")</f>
        <v>1.012</v>
      </c>
    </row>
    <row r="1908" spans="1:12" ht="30" x14ac:dyDescent="0.25">
      <c r="A1908" s="103">
        <v>41962</v>
      </c>
      <c r="B1908" s="103" t="s">
        <v>16215</v>
      </c>
      <c r="C1908" s="104" t="s">
        <v>77</v>
      </c>
      <c r="D1908" s="105">
        <v>600.47</v>
      </c>
      <c r="E1908" s="102"/>
      <c r="K1908" s="570" t="s">
        <v>5368</v>
      </c>
      <c r="L1908" s="571">
        <f>IFERROR(VLOOKUP(K1908,REAJUSTE!A:T,20,FALSE),"")</f>
        <v>1.012</v>
      </c>
    </row>
    <row r="1909" spans="1:12" x14ac:dyDescent="0.25">
      <c r="A1909" s="125">
        <v>420</v>
      </c>
      <c r="B1909" s="1195" t="s">
        <v>16216</v>
      </c>
      <c r="C1909" s="1196"/>
      <c r="D1909" s="1196"/>
      <c r="E1909" s="126"/>
      <c r="K1909" s="570" t="s">
        <v>5368</v>
      </c>
      <c r="L1909" s="571">
        <f>IFERROR(VLOOKUP(K1909,REAJUSTE!A:T,20,FALSE),"")</f>
        <v>1.012</v>
      </c>
    </row>
    <row r="1910" spans="1:12" x14ac:dyDescent="0.25">
      <c r="A1910" s="103">
        <v>42047</v>
      </c>
      <c r="B1910" s="103" t="s">
        <v>16217</v>
      </c>
      <c r="C1910" s="104" t="s">
        <v>76</v>
      </c>
      <c r="D1910" s="105">
        <v>609.64</v>
      </c>
      <c r="E1910" s="126"/>
      <c r="K1910" s="570" t="s">
        <v>5368</v>
      </c>
      <c r="L1910" s="571">
        <f>IFERROR(VLOOKUP(K1910,REAJUSTE!A:T,20,FALSE),"")</f>
        <v>1.012</v>
      </c>
    </row>
    <row r="1911" spans="1:12" x14ac:dyDescent="0.25">
      <c r="A1911" s="103">
        <v>42051</v>
      </c>
      <c r="B1911" s="103" t="s">
        <v>16218</v>
      </c>
      <c r="C1911" s="104" t="s">
        <v>76</v>
      </c>
      <c r="D1911" s="105">
        <v>56.11</v>
      </c>
      <c r="E1911" s="126"/>
      <c r="K1911" s="570" t="s">
        <v>5368</v>
      </c>
      <c r="L1911" s="571">
        <f>IFERROR(VLOOKUP(K1911,REAJUSTE!A:T,20,FALSE),"")</f>
        <v>1.012</v>
      </c>
    </row>
    <row r="1912" spans="1:12" x14ac:dyDescent="0.25">
      <c r="A1912" s="103">
        <v>42052</v>
      </c>
      <c r="B1912" s="103" t="s">
        <v>16219</v>
      </c>
      <c r="C1912" s="104" t="s">
        <v>76</v>
      </c>
      <c r="D1912" s="105">
        <v>94.4</v>
      </c>
      <c r="E1912" s="126"/>
      <c r="K1912" s="570" t="s">
        <v>5368</v>
      </c>
      <c r="L1912" s="571">
        <f>IFERROR(VLOOKUP(K1912,REAJUSTE!A:T,20,FALSE),"")</f>
        <v>1.012</v>
      </c>
    </row>
    <row r="1913" spans="1:12" x14ac:dyDescent="0.25">
      <c r="A1913" s="103">
        <v>42087</v>
      </c>
      <c r="B1913" s="103" t="s">
        <v>16220</v>
      </c>
      <c r="C1913" s="104" t="s">
        <v>77</v>
      </c>
      <c r="D1913" s="105">
        <v>88.83</v>
      </c>
      <c r="E1913" s="126"/>
      <c r="K1913" s="570" t="s">
        <v>5368</v>
      </c>
      <c r="L1913" s="571">
        <f>IFERROR(VLOOKUP(K1913,REAJUSTE!A:T,20,FALSE),"")</f>
        <v>1.012</v>
      </c>
    </row>
    <row r="1914" spans="1:12" x14ac:dyDescent="0.25">
      <c r="A1914" s="103">
        <v>42090</v>
      </c>
      <c r="B1914" s="103" t="s">
        <v>16221</v>
      </c>
      <c r="C1914" s="104" t="s">
        <v>76</v>
      </c>
      <c r="D1914" s="105">
        <v>75.459999999999994</v>
      </c>
      <c r="E1914" s="126"/>
      <c r="K1914" s="570" t="s">
        <v>5368</v>
      </c>
      <c r="L1914" s="571">
        <f>IFERROR(VLOOKUP(K1914,REAJUSTE!A:T,20,FALSE),"")</f>
        <v>1.012</v>
      </c>
    </row>
    <row r="1915" spans="1:12" x14ac:dyDescent="0.25">
      <c r="A1915" s="103">
        <v>42091</v>
      </c>
      <c r="B1915" s="103" t="s">
        <v>16222</v>
      </c>
      <c r="C1915" s="104" t="s">
        <v>77</v>
      </c>
      <c r="D1915" s="105">
        <v>28.97</v>
      </c>
      <c r="E1915" s="126"/>
      <c r="K1915" s="570" t="s">
        <v>5368</v>
      </c>
      <c r="L1915" s="571">
        <f>IFERROR(VLOOKUP(K1915,REAJUSTE!A:T,20,FALSE),"")</f>
        <v>1.012</v>
      </c>
    </row>
    <row r="1916" spans="1:12" x14ac:dyDescent="0.25">
      <c r="A1916" s="125">
        <v>423</v>
      </c>
      <c r="B1916" s="1195" t="s">
        <v>16223</v>
      </c>
      <c r="C1916" s="1196"/>
      <c r="D1916" s="1196"/>
      <c r="E1916" s="126"/>
      <c r="K1916" s="570" t="s">
        <v>5368</v>
      </c>
      <c r="L1916" s="571">
        <f>IFERROR(VLOOKUP(K1916,REAJUSTE!A:T,20,FALSE),"")</f>
        <v>1.012</v>
      </c>
    </row>
    <row r="1917" spans="1:12" ht="30" x14ac:dyDescent="0.25">
      <c r="A1917" s="103">
        <v>42301</v>
      </c>
      <c r="B1917" s="103" t="s">
        <v>16224</v>
      </c>
      <c r="C1917" s="104" t="s">
        <v>77</v>
      </c>
      <c r="D1917" s="105">
        <v>15.19</v>
      </c>
      <c r="E1917" s="126"/>
      <c r="K1917" s="570" t="s">
        <v>5368</v>
      </c>
      <c r="L1917" s="571">
        <f>IFERROR(VLOOKUP(K1917,REAJUSTE!A:T,20,FALSE),"")</f>
        <v>1.012</v>
      </c>
    </row>
    <row r="1918" spans="1:12" ht="30" x14ac:dyDescent="0.25">
      <c r="A1918" s="103">
        <v>42302</v>
      </c>
      <c r="B1918" s="103" t="s">
        <v>16225</v>
      </c>
      <c r="C1918" s="104" t="s">
        <v>77</v>
      </c>
      <c r="D1918" s="105">
        <v>14.28</v>
      </c>
      <c r="E1918" s="126"/>
      <c r="K1918" s="570" t="s">
        <v>5368</v>
      </c>
      <c r="L1918" s="571">
        <f>IFERROR(VLOOKUP(K1918,REAJUSTE!A:T,20,FALSE),"")</f>
        <v>1.012</v>
      </c>
    </row>
    <row r="1919" spans="1:12" ht="30" x14ac:dyDescent="0.25">
      <c r="A1919" s="103">
        <v>42303</v>
      </c>
      <c r="B1919" s="103" t="s">
        <v>16226</v>
      </c>
      <c r="C1919" s="104" t="s">
        <v>77</v>
      </c>
      <c r="D1919" s="105">
        <v>15.96</v>
      </c>
      <c r="E1919" s="126"/>
      <c r="K1919" s="570" t="s">
        <v>5368</v>
      </c>
      <c r="L1919" s="571">
        <f>IFERROR(VLOOKUP(K1919,REAJUSTE!A:T,20,FALSE),"")</f>
        <v>1.012</v>
      </c>
    </row>
    <row r="1920" spans="1:12" x14ac:dyDescent="0.25">
      <c r="A1920" s="125">
        <v>425</v>
      </c>
      <c r="B1920" s="1195" t="s">
        <v>16227</v>
      </c>
      <c r="C1920" s="1196"/>
      <c r="D1920" s="1196"/>
      <c r="E1920" s="126"/>
      <c r="K1920" s="570" t="s">
        <v>5368</v>
      </c>
      <c r="L1920" s="571">
        <f>IFERROR(VLOOKUP(K1920,REAJUSTE!A:T,20,FALSE),"")</f>
        <v>1.012</v>
      </c>
    </row>
    <row r="1921" spans="1:12" x14ac:dyDescent="0.25">
      <c r="A1921" s="103">
        <v>42501</v>
      </c>
      <c r="B1921" s="103" t="s">
        <v>16228</v>
      </c>
      <c r="C1921" s="104" t="s">
        <v>76</v>
      </c>
      <c r="D1921" s="105">
        <v>3.17</v>
      </c>
      <c r="E1921" s="126"/>
      <c r="K1921" s="570" t="s">
        <v>5368</v>
      </c>
      <c r="L1921" s="571">
        <f>IFERROR(VLOOKUP(K1921,REAJUSTE!A:T,20,FALSE),"")</f>
        <v>1.012</v>
      </c>
    </row>
    <row r="1922" spans="1:12" x14ac:dyDescent="0.25">
      <c r="A1922" s="103">
        <v>42502</v>
      </c>
      <c r="B1922" s="103" t="s">
        <v>376</v>
      </c>
      <c r="C1922" s="104" t="s">
        <v>76</v>
      </c>
      <c r="D1922" s="105">
        <v>3.83</v>
      </c>
      <c r="E1922" s="126"/>
      <c r="K1922" s="570" t="s">
        <v>5368</v>
      </c>
      <c r="L1922" s="571">
        <f>IFERROR(VLOOKUP(K1922,REAJUSTE!A:T,20,FALSE),"")</f>
        <v>1.012</v>
      </c>
    </row>
    <row r="1923" spans="1:12" x14ac:dyDescent="0.25">
      <c r="A1923" s="103">
        <v>42503</v>
      </c>
      <c r="B1923" s="103" t="s">
        <v>16229</v>
      </c>
      <c r="C1923" s="104" t="s">
        <v>76</v>
      </c>
      <c r="D1923" s="105">
        <v>5.23</v>
      </c>
      <c r="E1923" s="126"/>
      <c r="K1923" s="570" t="s">
        <v>5368</v>
      </c>
      <c r="L1923" s="571">
        <f>IFERROR(VLOOKUP(K1923,REAJUSTE!A:T,20,FALSE),"")</f>
        <v>1.012</v>
      </c>
    </row>
    <row r="1924" spans="1:12" x14ac:dyDescent="0.25">
      <c r="A1924" s="103">
        <v>42504</v>
      </c>
      <c r="B1924" s="103" t="s">
        <v>16230</v>
      </c>
      <c r="C1924" s="104" t="s">
        <v>76</v>
      </c>
      <c r="D1924" s="105">
        <v>8.51</v>
      </c>
      <c r="E1924" s="126"/>
      <c r="K1924" s="570" t="s">
        <v>5368</v>
      </c>
      <c r="L1924" s="571">
        <f>IFERROR(VLOOKUP(K1924,REAJUSTE!A:T,20,FALSE),"")</f>
        <v>1.012</v>
      </c>
    </row>
    <row r="1925" spans="1:12" x14ac:dyDescent="0.25">
      <c r="A1925" s="103">
        <v>42505</v>
      </c>
      <c r="B1925" s="103" t="s">
        <v>16231</v>
      </c>
      <c r="C1925" s="104" t="s">
        <v>76</v>
      </c>
      <c r="D1925" s="105">
        <v>10.1</v>
      </c>
      <c r="E1925" s="126"/>
      <c r="K1925" s="570" t="s">
        <v>5368</v>
      </c>
      <c r="L1925" s="571">
        <f>IFERROR(VLOOKUP(K1925,REAJUSTE!A:T,20,FALSE),"")</f>
        <v>1.012</v>
      </c>
    </row>
    <row r="1926" spans="1:12" x14ac:dyDescent="0.25">
      <c r="A1926" s="103">
        <v>42506</v>
      </c>
      <c r="B1926" s="103" t="s">
        <v>16232</v>
      </c>
      <c r="C1926" s="104" t="s">
        <v>76</v>
      </c>
      <c r="D1926" s="105">
        <v>13.64</v>
      </c>
      <c r="E1926" s="126"/>
      <c r="K1926" s="570" t="s">
        <v>5368</v>
      </c>
      <c r="L1926" s="571">
        <f>IFERROR(VLOOKUP(K1926,REAJUSTE!A:T,20,FALSE),"")</f>
        <v>1.012</v>
      </c>
    </row>
    <row r="1927" spans="1:12" x14ac:dyDescent="0.25">
      <c r="A1927" s="103">
        <v>42508</v>
      </c>
      <c r="B1927" s="103" t="s">
        <v>16233</v>
      </c>
      <c r="C1927" s="104" t="s">
        <v>76</v>
      </c>
      <c r="D1927" s="105">
        <v>32.54</v>
      </c>
      <c r="E1927" s="126"/>
      <c r="K1927" s="570" t="s">
        <v>5368</v>
      </c>
      <c r="L1927" s="571">
        <f>IFERROR(VLOOKUP(K1927,REAJUSTE!A:T,20,FALSE),"")</f>
        <v>1.012</v>
      </c>
    </row>
    <row r="1928" spans="1:12" x14ac:dyDescent="0.25">
      <c r="A1928" s="103">
        <v>42509</v>
      </c>
      <c r="B1928" s="103" t="s">
        <v>16234</v>
      </c>
      <c r="C1928" s="104" t="s">
        <v>76</v>
      </c>
      <c r="D1928" s="105">
        <v>46.63</v>
      </c>
      <c r="E1928" s="102"/>
      <c r="K1928" s="570" t="s">
        <v>5368</v>
      </c>
      <c r="L1928" s="571">
        <f>IFERROR(VLOOKUP(K1928,REAJUSTE!A:T,20,FALSE),"")</f>
        <v>1.012</v>
      </c>
    </row>
    <row r="1929" spans="1:12" x14ac:dyDescent="0.25">
      <c r="A1929" s="103">
        <v>42511</v>
      </c>
      <c r="B1929" s="103" t="s">
        <v>16235</v>
      </c>
      <c r="C1929" s="104" t="s">
        <v>77</v>
      </c>
      <c r="D1929" s="105">
        <v>4.8899999999999997</v>
      </c>
      <c r="E1929" s="126"/>
      <c r="K1929" s="570" t="s">
        <v>5368</v>
      </c>
      <c r="L1929" s="571">
        <f>IFERROR(VLOOKUP(K1929,REAJUSTE!A:T,20,FALSE),"")</f>
        <v>1.012</v>
      </c>
    </row>
    <row r="1930" spans="1:12" x14ac:dyDescent="0.25">
      <c r="A1930" s="103">
        <v>42521</v>
      </c>
      <c r="B1930" s="103" t="s">
        <v>16236</v>
      </c>
      <c r="C1930" s="104" t="s">
        <v>77</v>
      </c>
      <c r="D1930" s="105">
        <v>1.94</v>
      </c>
      <c r="E1930" s="126"/>
      <c r="K1930" s="570" t="s">
        <v>5368</v>
      </c>
      <c r="L1930" s="571">
        <f>IFERROR(VLOOKUP(K1930,REAJUSTE!A:T,20,FALSE),"")</f>
        <v>1.012</v>
      </c>
    </row>
    <row r="1931" spans="1:12" x14ac:dyDescent="0.25">
      <c r="A1931" s="103">
        <v>42529</v>
      </c>
      <c r="B1931" s="103" t="s">
        <v>16237</v>
      </c>
      <c r="C1931" s="104" t="s">
        <v>76</v>
      </c>
      <c r="D1931" s="105">
        <v>6.58</v>
      </c>
      <c r="E1931" s="126"/>
      <c r="K1931" s="570" t="s">
        <v>5368</v>
      </c>
      <c r="L1931" s="571">
        <f>IFERROR(VLOOKUP(K1931,REAJUSTE!A:T,20,FALSE),"")</f>
        <v>1.012</v>
      </c>
    </row>
    <row r="1932" spans="1:12" x14ac:dyDescent="0.25">
      <c r="A1932" s="103">
        <v>42530</v>
      </c>
      <c r="B1932" s="103" t="s">
        <v>16238</v>
      </c>
      <c r="C1932" s="104" t="s">
        <v>77</v>
      </c>
      <c r="D1932" s="105">
        <v>45.88</v>
      </c>
      <c r="E1932" s="126"/>
      <c r="K1932" s="570" t="s">
        <v>5368</v>
      </c>
      <c r="L1932" s="571">
        <f>IFERROR(VLOOKUP(K1932,REAJUSTE!A:T,20,FALSE),"")</f>
        <v>1.012</v>
      </c>
    </row>
    <row r="1933" spans="1:12" x14ac:dyDescent="0.25">
      <c r="A1933" s="103">
        <v>42535</v>
      </c>
      <c r="B1933" s="103" t="s">
        <v>16239</v>
      </c>
      <c r="C1933" s="104" t="s">
        <v>76</v>
      </c>
      <c r="D1933" s="105">
        <v>4.74</v>
      </c>
      <c r="E1933" s="102"/>
      <c r="K1933" s="570" t="s">
        <v>5368</v>
      </c>
      <c r="L1933" s="571">
        <f>IFERROR(VLOOKUP(K1933,REAJUSTE!A:T,20,FALSE),"")</f>
        <v>1.012</v>
      </c>
    </row>
    <row r="1934" spans="1:12" x14ac:dyDescent="0.25">
      <c r="A1934" s="103">
        <v>42546</v>
      </c>
      <c r="B1934" s="103" t="s">
        <v>16240</v>
      </c>
      <c r="C1934" s="104" t="s">
        <v>76</v>
      </c>
      <c r="D1934" s="105">
        <v>9.0500000000000007</v>
      </c>
      <c r="E1934" s="126"/>
      <c r="K1934" s="570" t="s">
        <v>5368</v>
      </c>
      <c r="L1934" s="571">
        <f>IFERROR(VLOOKUP(K1934,REAJUSTE!A:T,20,FALSE),"")</f>
        <v>1.012</v>
      </c>
    </row>
    <row r="1935" spans="1:12" x14ac:dyDescent="0.25">
      <c r="A1935" s="103">
        <v>42548</v>
      </c>
      <c r="B1935" s="103" t="s">
        <v>16241</v>
      </c>
      <c r="C1935" s="104" t="s">
        <v>76</v>
      </c>
      <c r="D1935" s="105">
        <v>184.08</v>
      </c>
      <c r="E1935" s="126"/>
      <c r="K1935" s="570" t="s">
        <v>5368</v>
      </c>
      <c r="L1935" s="571">
        <f>IFERROR(VLOOKUP(K1935,REAJUSTE!A:T,20,FALSE),"")</f>
        <v>1.012</v>
      </c>
    </row>
    <row r="1936" spans="1:12" x14ac:dyDescent="0.25">
      <c r="A1936" s="103">
        <v>42552</v>
      </c>
      <c r="B1936" s="103" t="s">
        <v>16242</v>
      </c>
      <c r="C1936" s="104" t="s">
        <v>77</v>
      </c>
      <c r="D1936" s="105">
        <v>3.47</v>
      </c>
      <c r="E1936" s="102"/>
      <c r="K1936" s="570" t="s">
        <v>5368</v>
      </c>
      <c r="L1936" s="571">
        <f>IFERROR(VLOOKUP(K1936,REAJUSTE!A:T,20,FALSE),"")</f>
        <v>1.012</v>
      </c>
    </row>
    <row r="1937" spans="1:12" ht="45" x14ac:dyDescent="0.25">
      <c r="A1937" s="103">
        <v>42558</v>
      </c>
      <c r="B1937" s="103" t="s">
        <v>16243</v>
      </c>
      <c r="C1937" s="104" t="s">
        <v>77</v>
      </c>
      <c r="D1937" s="105">
        <v>9.48</v>
      </c>
      <c r="E1937" s="126"/>
      <c r="K1937" s="570" t="s">
        <v>5368</v>
      </c>
      <c r="L1937" s="571">
        <f>IFERROR(VLOOKUP(K1937,REAJUSTE!A:T,20,FALSE),"")</f>
        <v>1.012</v>
      </c>
    </row>
    <row r="1938" spans="1:12" ht="30" x14ac:dyDescent="0.25">
      <c r="A1938" s="103">
        <v>42565</v>
      </c>
      <c r="B1938" s="103" t="s">
        <v>17994</v>
      </c>
      <c r="C1938" s="104" t="s">
        <v>76</v>
      </c>
      <c r="D1938" s="105">
        <v>1.67</v>
      </c>
      <c r="E1938" s="102"/>
      <c r="K1938" s="570" t="s">
        <v>5368</v>
      </c>
      <c r="L1938" s="571">
        <f>IFERROR(VLOOKUP(K1938,REAJUSTE!A:T,20,FALSE),"")</f>
        <v>1.012</v>
      </c>
    </row>
    <row r="1939" spans="1:12" ht="30" x14ac:dyDescent="0.25">
      <c r="A1939" s="103">
        <v>42588</v>
      </c>
      <c r="B1939" s="103" t="s">
        <v>17995</v>
      </c>
      <c r="C1939" s="104" t="s">
        <v>76</v>
      </c>
      <c r="D1939" s="105">
        <v>2.97</v>
      </c>
      <c r="E1939" s="126"/>
      <c r="K1939" s="570" t="s">
        <v>5368</v>
      </c>
      <c r="L1939" s="571">
        <f>IFERROR(VLOOKUP(K1939,REAJUSTE!A:T,20,FALSE),"")</f>
        <v>1.012</v>
      </c>
    </row>
    <row r="1940" spans="1:12" x14ac:dyDescent="0.25">
      <c r="A1940" s="125">
        <v>426</v>
      </c>
      <c r="B1940" s="1195" t="s">
        <v>16244</v>
      </c>
      <c r="C1940" s="1196"/>
      <c r="D1940" s="1196"/>
      <c r="E1940" s="126"/>
      <c r="K1940" s="570" t="s">
        <v>5368</v>
      </c>
      <c r="L1940" s="571">
        <f>IFERROR(VLOOKUP(K1940,REAJUSTE!A:T,20,FALSE),"")</f>
        <v>1.012</v>
      </c>
    </row>
    <row r="1941" spans="1:12" x14ac:dyDescent="0.25">
      <c r="A1941" s="103">
        <v>42636</v>
      </c>
      <c r="B1941" s="103" t="s">
        <v>16245</v>
      </c>
      <c r="C1941" s="104" t="s">
        <v>76</v>
      </c>
      <c r="D1941" s="105">
        <v>29.87</v>
      </c>
      <c r="E1941" s="126"/>
      <c r="K1941" s="570" t="s">
        <v>5368</v>
      </c>
      <c r="L1941" s="571">
        <f>IFERROR(VLOOKUP(K1941,REAJUSTE!A:T,20,FALSE),"")</f>
        <v>1.012</v>
      </c>
    </row>
    <row r="1942" spans="1:12" x14ac:dyDescent="0.25">
      <c r="A1942" s="103">
        <v>42673</v>
      </c>
      <c r="B1942" s="103" t="s">
        <v>17996</v>
      </c>
      <c r="C1942" s="104" t="s">
        <v>76</v>
      </c>
      <c r="D1942" s="105">
        <v>4.1900000000000004</v>
      </c>
      <c r="E1942" s="126"/>
      <c r="K1942" s="570" t="s">
        <v>5368</v>
      </c>
      <c r="L1942" s="571">
        <f>IFERROR(VLOOKUP(K1942,REAJUSTE!A:T,20,FALSE),"")</f>
        <v>1.012</v>
      </c>
    </row>
    <row r="1943" spans="1:12" x14ac:dyDescent="0.25">
      <c r="A1943" s="103">
        <v>42674</v>
      </c>
      <c r="B1943" s="103" t="s">
        <v>16246</v>
      </c>
      <c r="C1943" s="104" t="s">
        <v>76</v>
      </c>
      <c r="D1943" s="105">
        <v>5.52</v>
      </c>
      <c r="E1943" s="126"/>
      <c r="K1943" s="570" t="s">
        <v>5368</v>
      </c>
      <c r="L1943" s="571">
        <f>IFERROR(VLOOKUP(K1943,REAJUSTE!A:T,20,FALSE),"")</f>
        <v>1.012</v>
      </c>
    </row>
    <row r="1944" spans="1:12" x14ac:dyDescent="0.25">
      <c r="A1944" s="103">
        <v>42690</v>
      </c>
      <c r="B1944" s="103" t="s">
        <v>16247</v>
      </c>
      <c r="C1944" s="104" t="s">
        <v>76</v>
      </c>
      <c r="D1944" s="105">
        <v>11.86</v>
      </c>
      <c r="E1944" s="126"/>
      <c r="K1944" s="570" t="s">
        <v>5368</v>
      </c>
      <c r="L1944" s="571">
        <f>IFERROR(VLOOKUP(K1944,REAJUSTE!A:T,20,FALSE),"")</f>
        <v>1.012</v>
      </c>
    </row>
    <row r="1945" spans="1:12" x14ac:dyDescent="0.25">
      <c r="A1945" s="125">
        <v>427</v>
      </c>
      <c r="B1945" s="1195" t="s">
        <v>16248</v>
      </c>
      <c r="C1945" s="1196"/>
      <c r="D1945" s="1196"/>
      <c r="E1945" s="126"/>
      <c r="K1945" s="570" t="s">
        <v>5368</v>
      </c>
      <c r="L1945" s="571">
        <f>IFERROR(VLOOKUP(K1945,REAJUSTE!A:T,20,FALSE),"")</f>
        <v>1.012</v>
      </c>
    </row>
    <row r="1946" spans="1:12" x14ac:dyDescent="0.25">
      <c r="A1946" s="103">
        <v>42701</v>
      </c>
      <c r="B1946" s="103" t="s">
        <v>16249</v>
      </c>
      <c r="C1946" s="104" t="s">
        <v>76</v>
      </c>
      <c r="D1946" s="105">
        <v>8.07</v>
      </c>
      <c r="E1946" s="126"/>
      <c r="K1946" s="570" t="s">
        <v>5368</v>
      </c>
      <c r="L1946" s="571">
        <f>IFERROR(VLOOKUP(K1946,REAJUSTE!A:T,20,FALSE),"")</f>
        <v>1.012</v>
      </c>
    </row>
    <row r="1947" spans="1:12" x14ac:dyDescent="0.25">
      <c r="A1947" s="103">
        <v>42717</v>
      </c>
      <c r="B1947" s="103" t="s">
        <v>17997</v>
      </c>
      <c r="C1947" s="104" t="s">
        <v>76</v>
      </c>
      <c r="D1947" s="105">
        <v>3.25</v>
      </c>
      <c r="E1947" s="126"/>
      <c r="K1947" s="570" t="s">
        <v>5368</v>
      </c>
      <c r="L1947" s="571">
        <f>IFERROR(VLOOKUP(K1947,REAJUSTE!A:T,20,FALSE),"")</f>
        <v>1.012</v>
      </c>
    </row>
    <row r="1948" spans="1:12" x14ac:dyDescent="0.25">
      <c r="A1948" s="125">
        <v>429</v>
      </c>
      <c r="B1948" s="1195" t="s">
        <v>16250</v>
      </c>
      <c r="C1948" s="1196"/>
      <c r="D1948" s="1196"/>
      <c r="E1948" s="126"/>
      <c r="K1948" s="570" t="s">
        <v>5368</v>
      </c>
      <c r="L1948" s="571">
        <f>IFERROR(VLOOKUP(K1948,REAJUSTE!A:T,20,FALSE),"")</f>
        <v>1.012</v>
      </c>
    </row>
    <row r="1949" spans="1:12" ht="30" x14ac:dyDescent="0.25">
      <c r="A1949" s="103">
        <v>42906</v>
      </c>
      <c r="B1949" s="103" t="s">
        <v>16251</v>
      </c>
      <c r="C1949" s="104" t="s">
        <v>77</v>
      </c>
      <c r="D1949" s="105">
        <v>5.75</v>
      </c>
      <c r="E1949" s="126"/>
      <c r="K1949" s="570" t="s">
        <v>5368</v>
      </c>
      <c r="L1949" s="571">
        <f>IFERROR(VLOOKUP(K1949,REAJUSTE!A:T,20,FALSE),"")</f>
        <v>1.012</v>
      </c>
    </row>
    <row r="1950" spans="1:12" x14ac:dyDescent="0.25">
      <c r="A1950" s="125">
        <v>430</v>
      </c>
      <c r="B1950" s="1195" t="s">
        <v>53</v>
      </c>
      <c r="C1950" s="1196"/>
      <c r="D1950" s="1196"/>
      <c r="E1950" s="126"/>
      <c r="K1950" s="570" t="s">
        <v>5368</v>
      </c>
      <c r="L1950" s="571">
        <f>IFERROR(VLOOKUP(K1950,REAJUSTE!A:T,20,FALSE),"")</f>
        <v>1.012</v>
      </c>
    </row>
    <row r="1951" spans="1:12" x14ac:dyDescent="0.25">
      <c r="A1951" s="103">
        <v>43004</v>
      </c>
      <c r="B1951" s="103" t="s">
        <v>16252</v>
      </c>
      <c r="C1951" s="104" t="s">
        <v>76</v>
      </c>
      <c r="D1951" s="105">
        <v>1.51</v>
      </c>
      <c r="E1951" s="126"/>
      <c r="K1951" s="570" t="s">
        <v>5368</v>
      </c>
      <c r="L1951" s="571">
        <f>IFERROR(VLOOKUP(K1951,REAJUSTE!A:T,20,FALSE),"")</f>
        <v>1.012</v>
      </c>
    </row>
    <row r="1952" spans="1:12" x14ac:dyDescent="0.25">
      <c r="A1952" s="103">
        <v>43005</v>
      </c>
      <c r="B1952" s="103" t="s">
        <v>16253</v>
      </c>
      <c r="C1952" s="104" t="s">
        <v>76</v>
      </c>
      <c r="D1952" s="105">
        <v>2.21</v>
      </c>
      <c r="E1952" s="126"/>
      <c r="K1952" s="570" t="s">
        <v>5368</v>
      </c>
      <c r="L1952" s="571">
        <f>IFERROR(VLOOKUP(K1952,REAJUSTE!A:T,20,FALSE),"")</f>
        <v>1.012</v>
      </c>
    </row>
    <row r="1953" spans="1:12" x14ac:dyDescent="0.25">
      <c r="A1953" s="103">
        <v>43006</v>
      </c>
      <c r="B1953" s="103" t="s">
        <v>16254</v>
      </c>
      <c r="C1953" s="104" t="s">
        <v>76</v>
      </c>
      <c r="D1953" s="105">
        <v>4.03</v>
      </c>
      <c r="E1953" s="126"/>
      <c r="K1953" s="570" t="s">
        <v>5368</v>
      </c>
      <c r="L1953" s="571">
        <f>IFERROR(VLOOKUP(K1953,REAJUSTE!A:T,20,FALSE),"")</f>
        <v>1.012</v>
      </c>
    </row>
    <row r="1954" spans="1:12" x14ac:dyDescent="0.25">
      <c r="A1954" s="103">
        <v>43007</v>
      </c>
      <c r="B1954" s="103" t="s">
        <v>16255</v>
      </c>
      <c r="C1954" s="104" t="s">
        <v>76</v>
      </c>
      <c r="D1954" s="105">
        <v>5.98</v>
      </c>
      <c r="E1954" s="126"/>
      <c r="K1954" s="570" t="s">
        <v>5368</v>
      </c>
      <c r="L1954" s="571">
        <f>IFERROR(VLOOKUP(K1954,REAJUSTE!A:T,20,FALSE),"")</f>
        <v>1.012</v>
      </c>
    </row>
    <row r="1955" spans="1:12" x14ac:dyDescent="0.25">
      <c r="A1955" s="103">
        <v>43009</v>
      </c>
      <c r="B1955" s="103" t="s">
        <v>16256</v>
      </c>
      <c r="C1955" s="104" t="s">
        <v>76</v>
      </c>
      <c r="D1955" s="105">
        <v>103.65</v>
      </c>
      <c r="E1955" s="102"/>
      <c r="K1955" s="570" t="s">
        <v>5368</v>
      </c>
      <c r="L1955" s="571">
        <f>IFERROR(VLOOKUP(K1955,REAJUSTE!A:T,20,FALSE),"")</f>
        <v>1.012</v>
      </c>
    </row>
    <row r="1956" spans="1:12" x14ac:dyDescent="0.25">
      <c r="A1956" s="103">
        <v>43015</v>
      </c>
      <c r="B1956" s="103" t="s">
        <v>16257</v>
      </c>
      <c r="C1956" s="104" t="s">
        <v>76</v>
      </c>
      <c r="D1956" s="105">
        <v>13.85</v>
      </c>
      <c r="E1956" s="126"/>
      <c r="K1956" s="570" t="s">
        <v>5368</v>
      </c>
      <c r="L1956" s="571">
        <f>IFERROR(VLOOKUP(K1956,REAJUSTE!A:T,20,FALSE),"")</f>
        <v>1.012</v>
      </c>
    </row>
    <row r="1957" spans="1:12" x14ac:dyDescent="0.25">
      <c r="A1957" s="103">
        <v>43016</v>
      </c>
      <c r="B1957" s="103" t="s">
        <v>16258</v>
      </c>
      <c r="C1957" s="104" t="s">
        <v>76</v>
      </c>
      <c r="D1957" s="105">
        <v>25.57</v>
      </c>
      <c r="E1957" s="126"/>
      <c r="K1957" s="570" t="s">
        <v>5368</v>
      </c>
      <c r="L1957" s="571">
        <f>IFERROR(VLOOKUP(K1957,REAJUSTE!A:T,20,FALSE),"")</f>
        <v>1.012</v>
      </c>
    </row>
    <row r="1958" spans="1:12" ht="30" x14ac:dyDescent="0.25">
      <c r="A1958" s="103">
        <v>43023</v>
      </c>
      <c r="B1958" s="103" t="s">
        <v>16259</v>
      </c>
      <c r="C1958" s="104" t="s">
        <v>76</v>
      </c>
      <c r="D1958" s="105">
        <v>209.82</v>
      </c>
      <c r="E1958" s="126"/>
      <c r="K1958" s="570" t="s">
        <v>5368</v>
      </c>
      <c r="L1958" s="571">
        <f>IFERROR(VLOOKUP(K1958,REAJUSTE!A:T,20,FALSE),"")</f>
        <v>1.012</v>
      </c>
    </row>
    <row r="1959" spans="1:12" x14ac:dyDescent="0.25">
      <c r="A1959" s="103">
        <v>43036</v>
      </c>
      <c r="B1959" s="103" t="s">
        <v>16260</v>
      </c>
      <c r="C1959" s="104" t="s">
        <v>76</v>
      </c>
      <c r="D1959" s="105">
        <v>8.98</v>
      </c>
      <c r="E1959" s="126"/>
      <c r="K1959" s="570" t="s">
        <v>5368</v>
      </c>
      <c r="L1959" s="571">
        <f>IFERROR(VLOOKUP(K1959,REAJUSTE!A:T,20,FALSE),"")</f>
        <v>1.012</v>
      </c>
    </row>
    <row r="1960" spans="1:12" ht="30" x14ac:dyDescent="0.25">
      <c r="A1960" s="103">
        <v>43038</v>
      </c>
      <c r="B1960" s="103" t="s">
        <v>16261</v>
      </c>
      <c r="C1960" s="104" t="s">
        <v>76</v>
      </c>
      <c r="D1960" s="105">
        <v>17.93</v>
      </c>
      <c r="E1960" s="126"/>
      <c r="K1960" s="570" t="s">
        <v>5368</v>
      </c>
      <c r="L1960" s="571">
        <f>IFERROR(VLOOKUP(K1960,REAJUSTE!A:T,20,FALSE),"")</f>
        <v>1.012</v>
      </c>
    </row>
    <row r="1961" spans="1:12" ht="30" x14ac:dyDescent="0.25">
      <c r="A1961" s="103">
        <v>43039</v>
      </c>
      <c r="B1961" s="103" t="s">
        <v>16262</v>
      </c>
      <c r="C1961" s="104" t="s">
        <v>76</v>
      </c>
      <c r="D1961" s="105">
        <v>10.93</v>
      </c>
      <c r="E1961" s="126"/>
      <c r="K1961" s="570" t="s">
        <v>5368</v>
      </c>
      <c r="L1961" s="571">
        <f>IFERROR(VLOOKUP(K1961,REAJUSTE!A:T,20,FALSE),"")</f>
        <v>1.012</v>
      </c>
    </row>
    <row r="1962" spans="1:12" x14ac:dyDescent="0.25">
      <c r="A1962" s="103">
        <v>43040</v>
      </c>
      <c r="B1962" s="103" t="s">
        <v>16263</v>
      </c>
      <c r="C1962" s="104" t="s">
        <v>76</v>
      </c>
      <c r="D1962" s="105">
        <v>28.52</v>
      </c>
      <c r="E1962" s="126"/>
      <c r="K1962" s="570" t="s">
        <v>5368</v>
      </c>
      <c r="L1962" s="571">
        <f>IFERROR(VLOOKUP(K1962,REAJUSTE!A:T,20,FALSE),"")</f>
        <v>1.012</v>
      </c>
    </row>
    <row r="1963" spans="1:12" x14ac:dyDescent="0.25">
      <c r="A1963" s="103">
        <v>43041</v>
      </c>
      <c r="B1963" s="103" t="s">
        <v>16264</v>
      </c>
      <c r="C1963" s="104" t="s">
        <v>76</v>
      </c>
      <c r="D1963" s="105">
        <v>35.42</v>
      </c>
      <c r="E1963" s="126"/>
      <c r="K1963" s="570" t="s">
        <v>5368</v>
      </c>
      <c r="L1963" s="571">
        <f>IFERROR(VLOOKUP(K1963,REAJUSTE!A:T,20,FALSE),"")</f>
        <v>1.012</v>
      </c>
    </row>
    <row r="1964" spans="1:12" x14ac:dyDescent="0.25">
      <c r="A1964" s="103">
        <v>43044</v>
      </c>
      <c r="B1964" s="103" t="s">
        <v>16265</v>
      </c>
      <c r="C1964" s="104" t="s">
        <v>76</v>
      </c>
      <c r="D1964" s="105">
        <v>49.61</v>
      </c>
      <c r="E1964" s="126"/>
      <c r="K1964" s="570" t="s">
        <v>5368</v>
      </c>
      <c r="L1964" s="571">
        <f>IFERROR(VLOOKUP(K1964,REAJUSTE!A:T,20,FALSE),"")</f>
        <v>1.012</v>
      </c>
    </row>
    <row r="1965" spans="1:12" x14ac:dyDescent="0.25">
      <c r="A1965" s="103">
        <v>43055</v>
      </c>
      <c r="B1965" s="103" t="s">
        <v>16266</v>
      </c>
      <c r="C1965" s="104" t="s">
        <v>76</v>
      </c>
      <c r="D1965" s="105">
        <v>21.03</v>
      </c>
      <c r="E1965" s="126"/>
      <c r="K1965" s="570" t="s">
        <v>5368</v>
      </c>
      <c r="L1965" s="571">
        <f>IFERROR(VLOOKUP(K1965,REAJUSTE!A:T,20,FALSE),"")</f>
        <v>1.012</v>
      </c>
    </row>
    <row r="1966" spans="1:12" x14ac:dyDescent="0.25">
      <c r="A1966" s="103">
        <v>43059</v>
      </c>
      <c r="B1966" s="103" t="s">
        <v>16267</v>
      </c>
      <c r="C1966" s="104" t="s">
        <v>76</v>
      </c>
      <c r="D1966" s="105">
        <v>14.23</v>
      </c>
      <c r="E1966" s="126"/>
      <c r="K1966" s="570" t="s">
        <v>5368</v>
      </c>
      <c r="L1966" s="571">
        <f>IFERROR(VLOOKUP(K1966,REAJUSTE!A:T,20,FALSE),"")</f>
        <v>1.012</v>
      </c>
    </row>
    <row r="1967" spans="1:12" x14ac:dyDescent="0.25">
      <c r="A1967" s="125">
        <v>431</v>
      </c>
      <c r="B1967" s="1195" t="s">
        <v>16268</v>
      </c>
      <c r="C1967" s="1196"/>
      <c r="D1967" s="1196"/>
      <c r="E1967" s="126"/>
      <c r="K1967" s="570" t="s">
        <v>5368</v>
      </c>
      <c r="L1967" s="571">
        <f>IFERROR(VLOOKUP(K1967,REAJUSTE!A:T,20,FALSE),"")</f>
        <v>1.012</v>
      </c>
    </row>
    <row r="1968" spans="1:12" x14ac:dyDescent="0.25">
      <c r="A1968" s="103">
        <v>43113</v>
      </c>
      <c r="B1968" s="103" t="s">
        <v>16269</v>
      </c>
      <c r="C1968" s="104" t="s">
        <v>76</v>
      </c>
      <c r="D1968" s="105">
        <v>72.45</v>
      </c>
      <c r="E1968" s="126"/>
      <c r="K1968" s="570" t="s">
        <v>5368</v>
      </c>
      <c r="L1968" s="571">
        <f>IFERROR(VLOOKUP(K1968,REAJUSTE!A:T,20,FALSE),"")</f>
        <v>1.012</v>
      </c>
    </row>
    <row r="1969" spans="1:12" x14ac:dyDescent="0.25">
      <c r="A1969" s="103">
        <v>43127</v>
      </c>
      <c r="B1969" s="103" t="s">
        <v>16270</v>
      </c>
      <c r="C1969" s="104" t="s">
        <v>76</v>
      </c>
      <c r="D1969" s="105">
        <v>3.13</v>
      </c>
      <c r="E1969" s="126"/>
      <c r="K1969" s="570" t="s">
        <v>5368</v>
      </c>
      <c r="L1969" s="571">
        <f>IFERROR(VLOOKUP(K1969,REAJUSTE!A:T,20,FALSE),"")</f>
        <v>1.012</v>
      </c>
    </row>
    <row r="1970" spans="1:12" x14ac:dyDescent="0.25">
      <c r="A1970" s="103">
        <v>43137</v>
      </c>
      <c r="B1970" s="103" t="s">
        <v>16271</v>
      </c>
      <c r="C1970" s="104" t="s">
        <v>76</v>
      </c>
      <c r="D1970" s="105">
        <v>82.12</v>
      </c>
      <c r="E1970" s="102"/>
      <c r="K1970" s="570" t="s">
        <v>5368</v>
      </c>
      <c r="L1970" s="571">
        <f>IFERROR(VLOOKUP(K1970,REAJUSTE!A:T,20,FALSE),"")</f>
        <v>1.012</v>
      </c>
    </row>
    <row r="1971" spans="1:12" ht="30" x14ac:dyDescent="0.25">
      <c r="A1971" s="103">
        <v>43149</v>
      </c>
      <c r="B1971" s="103" t="s">
        <v>17998</v>
      </c>
      <c r="C1971" s="104" t="s">
        <v>76</v>
      </c>
      <c r="D1971" s="105">
        <v>20.11</v>
      </c>
      <c r="E1971" s="126"/>
      <c r="K1971" s="570" t="s">
        <v>5368</v>
      </c>
      <c r="L1971" s="571">
        <f>IFERROR(VLOOKUP(K1971,REAJUSTE!A:T,20,FALSE),"")</f>
        <v>1.012</v>
      </c>
    </row>
    <row r="1972" spans="1:12" ht="30" x14ac:dyDescent="0.25">
      <c r="A1972" s="103">
        <v>43150</v>
      </c>
      <c r="B1972" s="103" t="s">
        <v>17999</v>
      </c>
      <c r="C1972" s="104" t="s">
        <v>76</v>
      </c>
      <c r="D1972" s="105">
        <v>83.27</v>
      </c>
      <c r="E1972" s="126"/>
      <c r="K1972" s="570" t="s">
        <v>5368</v>
      </c>
      <c r="L1972" s="571">
        <f>IFERROR(VLOOKUP(K1972,REAJUSTE!A:T,20,FALSE),"")</f>
        <v>1.012</v>
      </c>
    </row>
    <row r="1973" spans="1:12" x14ac:dyDescent="0.25">
      <c r="A1973" s="103">
        <v>43160</v>
      </c>
      <c r="B1973" s="103" t="s">
        <v>16272</v>
      </c>
      <c r="C1973" s="104" t="s">
        <v>76</v>
      </c>
      <c r="D1973" s="105">
        <v>27.02</v>
      </c>
      <c r="E1973" s="126"/>
      <c r="K1973" s="570" t="s">
        <v>5368</v>
      </c>
      <c r="L1973" s="571">
        <f>IFERROR(VLOOKUP(K1973,REAJUSTE!A:T,20,FALSE),"")</f>
        <v>1.012</v>
      </c>
    </row>
    <row r="1974" spans="1:12" x14ac:dyDescent="0.25">
      <c r="A1974" s="103">
        <v>43174</v>
      </c>
      <c r="B1974" s="103" t="s">
        <v>16273</v>
      </c>
      <c r="C1974" s="104" t="s">
        <v>76</v>
      </c>
      <c r="D1974" s="105">
        <v>38.549999999999997</v>
      </c>
      <c r="E1974" s="126"/>
      <c r="K1974" s="570" t="s">
        <v>5368</v>
      </c>
      <c r="L1974" s="571">
        <f>IFERROR(VLOOKUP(K1974,REAJUSTE!A:T,20,FALSE),"")</f>
        <v>1.012</v>
      </c>
    </row>
    <row r="1975" spans="1:12" ht="30" x14ac:dyDescent="0.25">
      <c r="A1975" s="103">
        <v>43175</v>
      </c>
      <c r="B1975" s="103" t="s">
        <v>16274</v>
      </c>
      <c r="C1975" s="104" t="s">
        <v>76</v>
      </c>
      <c r="D1975" s="105">
        <v>7.34</v>
      </c>
      <c r="E1975" s="126"/>
      <c r="K1975" s="570" t="s">
        <v>5368</v>
      </c>
      <c r="L1975" s="571">
        <f>IFERROR(VLOOKUP(K1975,REAJUSTE!A:T,20,FALSE),"")</f>
        <v>1.012</v>
      </c>
    </row>
    <row r="1976" spans="1:12" x14ac:dyDescent="0.25">
      <c r="A1976" s="103">
        <v>43180</v>
      </c>
      <c r="B1976" s="103" t="s">
        <v>16275</v>
      </c>
      <c r="C1976" s="104" t="s">
        <v>76</v>
      </c>
      <c r="D1976" s="105">
        <v>11.26</v>
      </c>
      <c r="E1976" s="126"/>
      <c r="K1976" s="570" t="s">
        <v>5368</v>
      </c>
      <c r="L1976" s="571">
        <f>IFERROR(VLOOKUP(K1976,REAJUSTE!A:T,20,FALSE),"")</f>
        <v>1.012</v>
      </c>
    </row>
    <row r="1977" spans="1:12" ht="30" x14ac:dyDescent="0.25">
      <c r="A1977" s="103">
        <v>43188</v>
      </c>
      <c r="B1977" s="103" t="s">
        <v>18000</v>
      </c>
      <c r="C1977" s="104" t="s">
        <v>76</v>
      </c>
      <c r="D1977" s="105">
        <v>14.29</v>
      </c>
      <c r="E1977" s="126"/>
      <c r="K1977" s="570" t="s">
        <v>5368</v>
      </c>
      <c r="L1977" s="571">
        <f>IFERROR(VLOOKUP(K1977,REAJUSTE!A:T,20,FALSE),"")</f>
        <v>1.012</v>
      </c>
    </row>
    <row r="1978" spans="1:12" x14ac:dyDescent="0.25">
      <c r="A1978" s="103">
        <v>43190</v>
      </c>
      <c r="B1978" s="103" t="s">
        <v>16276</v>
      </c>
      <c r="C1978" s="104" t="s">
        <v>76</v>
      </c>
      <c r="D1978" s="105">
        <v>51.5</v>
      </c>
      <c r="E1978" s="102"/>
      <c r="K1978" s="570" t="s">
        <v>5368</v>
      </c>
      <c r="L1978" s="571">
        <f>IFERROR(VLOOKUP(K1978,REAJUSTE!A:T,20,FALSE),"")</f>
        <v>1.012</v>
      </c>
    </row>
    <row r="1979" spans="1:12" x14ac:dyDescent="0.25">
      <c r="A1979" s="103">
        <v>43193</v>
      </c>
      <c r="B1979" s="103" t="s">
        <v>16277</v>
      </c>
      <c r="C1979" s="104" t="s">
        <v>76</v>
      </c>
      <c r="D1979" s="105">
        <v>10.23</v>
      </c>
      <c r="E1979" s="126"/>
      <c r="K1979" s="570" t="s">
        <v>5368</v>
      </c>
      <c r="L1979" s="571">
        <f>IFERROR(VLOOKUP(K1979,REAJUSTE!A:T,20,FALSE),"")</f>
        <v>1.012</v>
      </c>
    </row>
    <row r="1980" spans="1:12" ht="30" x14ac:dyDescent="0.25">
      <c r="A1980" s="103">
        <v>43194</v>
      </c>
      <c r="B1980" s="103" t="s">
        <v>16278</v>
      </c>
      <c r="C1980" s="104" t="s">
        <v>76</v>
      </c>
      <c r="D1980" s="105">
        <v>259.17</v>
      </c>
      <c r="E1980" s="102"/>
      <c r="K1980" s="570" t="s">
        <v>5368</v>
      </c>
      <c r="L1980" s="571">
        <f>IFERROR(VLOOKUP(K1980,REAJUSTE!A:T,20,FALSE),"")</f>
        <v>1.012</v>
      </c>
    </row>
    <row r="1981" spans="1:12" ht="30" x14ac:dyDescent="0.25">
      <c r="A1981" s="103">
        <v>43199</v>
      </c>
      <c r="B1981" s="103" t="s">
        <v>16279</v>
      </c>
      <c r="C1981" s="104" t="s">
        <v>76</v>
      </c>
      <c r="D1981" s="105">
        <v>160.24</v>
      </c>
      <c r="E1981" s="126"/>
      <c r="K1981" s="570" t="s">
        <v>5368</v>
      </c>
      <c r="L1981" s="571">
        <f>IFERROR(VLOOKUP(K1981,REAJUSTE!A:T,20,FALSE),"")</f>
        <v>1.012</v>
      </c>
    </row>
    <row r="1982" spans="1:12" x14ac:dyDescent="0.25">
      <c r="A1982" s="125">
        <v>432</v>
      </c>
      <c r="B1982" s="1195" t="s">
        <v>16268</v>
      </c>
      <c r="C1982" s="1196"/>
      <c r="D1982" s="1196"/>
      <c r="E1982" s="126"/>
      <c r="K1982" s="570" t="s">
        <v>5368</v>
      </c>
      <c r="L1982" s="571">
        <f>IFERROR(VLOOKUP(K1982,REAJUSTE!A:T,20,FALSE),"")</f>
        <v>1.012</v>
      </c>
    </row>
    <row r="1983" spans="1:12" ht="30" x14ac:dyDescent="0.25">
      <c r="A1983" s="103">
        <v>43204</v>
      </c>
      <c r="B1983" s="103" t="s">
        <v>16280</v>
      </c>
      <c r="C1983" s="104" t="s">
        <v>76</v>
      </c>
      <c r="D1983" s="105">
        <v>87.03</v>
      </c>
      <c r="E1983" s="126"/>
      <c r="K1983" s="570" t="s">
        <v>5368</v>
      </c>
      <c r="L1983" s="571">
        <f>IFERROR(VLOOKUP(K1983,REAJUSTE!A:T,20,FALSE),"")</f>
        <v>1.012</v>
      </c>
    </row>
    <row r="1984" spans="1:12" ht="30" x14ac:dyDescent="0.25">
      <c r="A1984" s="103">
        <v>43205</v>
      </c>
      <c r="B1984" s="103" t="s">
        <v>16281</v>
      </c>
      <c r="C1984" s="104" t="s">
        <v>76</v>
      </c>
      <c r="D1984" s="105">
        <v>3.46</v>
      </c>
      <c r="E1984" s="102"/>
      <c r="K1984" s="570" t="s">
        <v>5368</v>
      </c>
      <c r="L1984" s="571">
        <f>IFERROR(VLOOKUP(K1984,REAJUSTE!A:T,20,FALSE),"")</f>
        <v>1.012</v>
      </c>
    </row>
    <row r="1985" spans="1:12" ht="30" x14ac:dyDescent="0.25">
      <c r="A1985" s="103">
        <v>43206</v>
      </c>
      <c r="B1985" s="103" t="s">
        <v>16282</v>
      </c>
      <c r="C1985" s="104" t="s">
        <v>76</v>
      </c>
      <c r="D1985" s="105">
        <v>5.1100000000000003</v>
      </c>
      <c r="E1985" s="126"/>
      <c r="K1985" s="570" t="s">
        <v>5368</v>
      </c>
      <c r="L1985" s="571">
        <f>IFERROR(VLOOKUP(K1985,REAJUSTE!A:T,20,FALSE),"")</f>
        <v>1.012</v>
      </c>
    </row>
    <row r="1986" spans="1:12" ht="30" x14ac:dyDescent="0.25">
      <c r="A1986" s="103">
        <v>43236</v>
      </c>
      <c r="B1986" s="103" t="s">
        <v>16283</v>
      </c>
      <c r="C1986" s="104" t="s">
        <v>76</v>
      </c>
      <c r="D1986" s="105">
        <v>119.09</v>
      </c>
      <c r="E1986" s="126"/>
      <c r="K1986" s="570" t="s">
        <v>5368</v>
      </c>
      <c r="L1986" s="571">
        <f>IFERROR(VLOOKUP(K1986,REAJUSTE!A:T,20,FALSE),"")</f>
        <v>1.012</v>
      </c>
    </row>
    <row r="1987" spans="1:12" x14ac:dyDescent="0.25">
      <c r="A1987" s="103">
        <v>43243</v>
      </c>
      <c r="B1987" s="103" t="s">
        <v>16284</v>
      </c>
      <c r="C1987" s="104" t="s">
        <v>71</v>
      </c>
      <c r="D1987" s="105">
        <v>104.24</v>
      </c>
      <c r="E1987" s="126"/>
      <c r="K1987" s="570" t="s">
        <v>5368</v>
      </c>
      <c r="L1987" s="571">
        <f>IFERROR(VLOOKUP(K1987,REAJUSTE!A:T,20,FALSE),"")</f>
        <v>1.012</v>
      </c>
    </row>
    <row r="1988" spans="1:12" ht="30" x14ac:dyDescent="0.25">
      <c r="A1988" s="103">
        <v>43253</v>
      </c>
      <c r="B1988" s="103" t="s">
        <v>16285</v>
      </c>
      <c r="C1988" s="104" t="s">
        <v>76</v>
      </c>
      <c r="D1988" s="105">
        <v>376.27</v>
      </c>
      <c r="E1988" s="102"/>
      <c r="K1988" s="570" t="s">
        <v>5368</v>
      </c>
      <c r="L1988" s="571">
        <f>IFERROR(VLOOKUP(K1988,REAJUSTE!A:T,20,FALSE),"")</f>
        <v>1.012</v>
      </c>
    </row>
    <row r="1989" spans="1:12" x14ac:dyDescent="0.25">
      <c r="A1989" s="103">
        <v>43287</v>
      </c>
      <c r="B1989" s="103" t="s">
        <v>16286</v>
      </c>
      <c r="C1989" s="104" t="s">
        <v>76</v>
      </c>
      <c r="D1989" s="105">
        <v>4.43</v>
      </c>
      <c r="E1989" s="126"/>
      <c r="K1989" s="570" t="s">
        <v>5368</v>
      </c>
      <c r="L1989" s="571">
        <f>IFERROR(VLOOKUP(K1989,REAJUSTE!A:T,20,FALSE),"")</f>
        <v>1.012</v>
      </c>
    </row>
    <row r="1990" spans="1:12" x14ac:dyDescent="0.25">
      <c r="A1990" s="125">
        <v>433</v>
      </c>
      <c r="B1990" s="1195" t="s">
        <v>16287</v>
      </c>
      <c r="C1990" s="1196"/>
      <c r="D1990" s="1196"/>
      <c r="E1990" s="126"/>
      <c r="K1990" s="570" t="s">
        <v>5368</v>
      </c>
      <c r="L1990" s="571">
        <f>IFERROR(VLOOKUP(K1990,REAJUSTE!A:T,20,FALSE),"")</f>
        <v>1.012</v>
      </c>
    </row>
    <row r="1991" spans="1:12" ht="30" x14ac:dyDescent="0.25">
      <c r="A1991" s="103">
        <v>43303</v>
      </c>
      <c r="B1991" s="103" t="s">
        <v>18001</v>
      </c>
      <c r="C1991" s="104" t="s">
        <v>76</v>
      </c>
      <c r="D1991" s="105">
        <v>1.21</v>
      </c>
      <c r="E1991" s="126"/>
      <c r="K1991" s="570" t="s">
        <v>5368</v>
      </c>
      <c r="L1991" s="571">
        <f>IFERROR(VLOOKUP(K1991,REAJUSTE!A:T,20,FALSE),"")</f>
        <v>1.012</v>
      </c>
    </row>
    <row r="1992" spans="1:12" ht="30" x14ac:dyDescent="0.25">
      <c r="A1992" s="103">
        <v>43304</v>
      </c>
      <c r="B1992" s="103" t="s">
        <v>18002</v>
      </c>
      <c r="C1992" s="104" t="s">
        <v>76</v>
      </c>
      <c r="D1992" s="105">
        <v>1.85</v>
      </c>
      <c r="E1992" s="126"/>
      <c r="K1992" s="570" t="s">
        <v>5368</v>
      </c>
      <c r="L1992" s="571">
        <f>IFERROR(VLOOKUP(K1992,REAJUSTE!A:T,20,FALSE),"")</f>
        <v>1.012</v>
      </c>
    </row>
    <row r="1993" spans="1:12" ht="30" x14ac:dyDescent="0.25">
      <c r="A1993" s="103">
        <v>43305</v>
      </c>
      <c r="B1993" s="103" t="s">
        <v>18003</v>
      </c>
      <c r="C1993" s="104" t="s">
        <v>76</v>
      </c>
      <c r="D1993" s="105">
        <v>3.08</v>
      </c>
      <c r="E1993" s="126"/>
      <c r="K1993" s="570" t="s">
        <v>5368</v>
      </c>
      <c r="L1993" s="571">
        <f>IFERROR(VLOOKUP(K1993,REAJUSTE!A:T,20,FALSE),"")</f>
        <v>1.012</v>
      </c>
    </row>
    <row r="1994" spans="1:12" ht="30" x14ac:dyDescent="0.25">
      <c r="A1994" s="103">
        <v>43306</v>
      </c>
      <c r="B1994" s="103" t="s">
        <v>18004</v>
      </c>
      <c r="C1994" s="104" t="s">
        <v>76</v>
      </c>
      <c r="D1994" s="105">
        <v>4.54</v>
      </c>
      <c r="E1994" s="102"/>
      <c r="K1994" s="570" t="s">
        <v>5368</v>
      </c>
      <c r="L1994" s="571">
        <f>IFERROR(VLOOKUP(K1994,REAJUSTE!A:T,20,FALSE),"")</f>
        <v>1.012</v>
      </c>
    </row>
    <row r="1995" spans="1:12" x14ac:dyDescent="0.25">
      <c r="A1995" s="103">
        <v>43387</v>
      </c>
      <c r="B1995" s="103" t="s">
        <v>16288</v>
      </c>
      <c r="C1995" s="104" t="s">
        <v>76</v>
      </c>
      <c r="D1995" s="105">
        <v>14.1</v>
      </c>
      <c r="E1995" s="126"/>
      <c r="K1995" s="570" t="s">
        <v>5368</v>
      </c>
      <c r="L1995" s="571">
        <f>IFERROR(VLOOKUP(K1995,REAJUSTE!A:T,20,FALSE),"")</f>
        <v>1.012</v>
      </c>
    </row>
    <row r="1996" spans="1:12" x14ac:dyDescent="0.25">
      <c r="A1996" s="125">
        <v>434</v>
      </c>
      <c r="B1996" s="1195" t="s">
        <v>16289</v>
      </c>
      <c r="C1996" s="1196"/>
      <c r="D1996" s="1196"/>
      <c r="E1996" s="126"/>
      <c r="K1996" s="570" t="s">
        <v>5368</v>
      </c>
      <c r="L1996" s="571">
        <f>IFERROR(VLOOKUP(K1996,REAJUSTE!A:T,20,FALSE),"")</f>
        <v>1.012</v>
      </c>
    </row>
    <row r="1997" spans="1:12" ht="30" x14ac:dyDescent="0.25">
      <c r="A1997" s="103">
        <v>43406</v>
      </c>
      <c r="B1997" s="103" t="s">
        <v>18005</v>
      </c>
      <c r="C1997" s="104" t="s">
        <v>76</v>
      </c>
      <c r="D1997" s="105">
        <v>6.49</v>
      </c>
      <c r="E1997" s="126"/>
      <c r="K1997" s="570" t="s">
        <v>5368</v>
      </c>
      <c r="L1997" s="571">
        <f>IFERROR(VLOOKUP(K1997,REAJUSTE!A:T,20,FALSE),"")</f>
        <v>1.012</v>
      </c>
    </row>
    <row r="1998" spans="1:12" ht="30" x14ac:dyDescent="0.25">
      <c r="A1998" s="103">
        <v>43412</v>
      </c>
      <c r="B1998" s="103" t="s">
        <v>18006</v>
      </c>
      <c r="C1998" s="104" t="s">
        <v>76</v>
      </c>
      <c r="D1998" s="105">
        <v>7.7</v>
      </c>
      <c r="E1998" s="126"/>
      <c r="K1998" s="570" t="s">
        <v>5368</v>
      </c>
      <c r="L1998" s="571">
        <f>IFERROR(VLOOKUP(K1998,REAJUSTE!A:T,20,FALSE),"")</f>
        <v>1.012</v>
      </c>
    </row>
    <row r="1999" spans="1:12" ht="30" x14ac:dyDescent="0.25">
      <c r="A1999" s="103">
        <v>43413</v>
      </c>
      <c r="B1999" s="103" t="s">
        <v>18007</v>
      </c>
      <c r="C1999" s="104" t="s">
        <v>76</v>
      </c>
      <c r="D1999" s="105">
        <v>12.31</v>
      </c>
      <c r="E1999" s="102"/>
      <c r="K1999" s="570" t="s">
        <v>5368</v>
      </c>
      <c r="L1999" s="571">
        <f>IFERROR(VLOOKUP(K1999,REAJUSTE!A:T,20,FALSE),"")</f>
        <v>1.012</v>
      </c>
    </row>
    <row r="2000" spans="1:12" ht="30" x14ac:dyDescent="0.25">
      <c r="A2000" s="103">
        <v>43421</v>
      </c>
      <c r="B2000" s="103" t="s">
        <v>18008</v>
      </c>
      <c r="C2000" s="104" t="s">
        <v>76</v>
      </c>
      <c r="D2000" s="105">
        <v>19.61</v>
      </c>
      <c r="E2000" s="126"/>
      <c r="K2000" s="570" t="s">
        <v>5368</v>
      </c>
      <c r="L2000" s="571">
        <f>IFERROR(VLOOKUP(K2000,REAJUSTE!A:T,20,FALSE),"")</f>
        <v>1.012</v>
      </c>
    </row>
    <row r="2001" spans="1:12" x14ac:dyDescent="0.25">
      <c r="A2001" s="103">
        <v>43441</v>
      </c>
      <c r="B2001" s="103" t="s">
        <v>16290</v>
      </c>
      <c r="C2001" s="104" t="s">
        <v>76</v>
      </c>
      <c r="D2001" s="105">
        <v>2.2999999999999998</v>
      </c>
      <c r="E2001" s="126"/>
      <c r="K2001" s="570" t="s">
        <v>5368</v>
      </c>
      <c r="L2001" s="571">
        <f>IFERROR(VLOOKUP(K2001,REAJUSTE!A:T,20,FALSE),"")</f>
        <v>1.012</v>
      </c>
    </row>
    <row r="2002" spans="1:12" ht="30" x14ac:dyDescent="0.25">
      <c r="A2002" s="103">
        <v>43496</v>
      </c>
      <c r="B2002" s="103" t="s">
        <v>18009</v>
      </c>
      <c r="C2002" s="104" t="s">
        <v>76</v>
      </c>
      <c r="D2002" s="105">
        <v>8.48</v>
      </c>
      <c r="E2002" s="102"/>
      <c r="K2002" s="570" t="s">
        <v>5368</v>
      </c>
      <c r="L2002" s="571">
        <f>IFERROR(VLOOKUP(K2002,REAJUSTE!A:T,20,FALSE),"")</f>
        <v>1.012</v>
      </c>
    </row>
    <row r="2003" spans="1:12" x14ac:dyDescent="0.25">
      <c r="A2003" s="125">
        <v>437</v>
      </c>
      <c r="B2003" s="1195" t="s">
        <v>15992</v>
      </c>
      <c r="C2003" s="1196"/>
      <c r="D2003" s="1196"/>
      <c r="E2003" s="126"/>
      <c r="K2003" s="570" t="s">
        <v>5368</v>
      </c>
      <c r="L2003" s="571">
        <f>IFERROR(VLOOKUP(K2003,REAJUSTE!A:T,20,FALSE),"")</f>
        <v>1.012</v>
      </c>
    </row>
    <row r="2004" spans="1:12" ht="30" x14ac:dyDescent="0.25">
      <c r="A2004" s="103">
        <v>43702</v>
      </c>
      <c r="B2004" s="103" t="s">
        <v>18010</v>
      </c>
      <c r="C2004" s="104" t="s">
        <v>77</v>
      </c>
      <c r="D2004" s="105">
        <v>6.33</v>
      </c>
      <c r="E2004" s="102"/>
      <c r="K2004" s="570" t="s">
        <v>5368</v>
      </c>
      <c r="L2004" s="571">
        <f>IFERROR(VLOOKUP(K2004,REAJUSTE!A:T,20,FALSE),"")</f>
        <v>1.012</v>
      </c>
    </row>
    <row r="2005" spans="1:12" x14ac:dyDescent="0.25">
      <c r="A2005" s="103">
        <v>43792</v>
      </c>
      <c r="B2005" s="103" t="s">
        <v>16291</v>
      </c>
      <c r="C2005" s="104" t="s">
        <v>77</v>
      </c>
      <c r="D2005" s="105">
        <v>4.32</v>
      </c>
      <c r="E2005" s="126"/>
      <c r="K2005" s="570" t="s">
        <v>5368</v>
      </c>
      <c r="L2005" s="571">
        <f>IFERROR(VLOOKUP(K2005,REAJUSTE!A:T,20,FALSE),"")</f>
        <v>1.012</v>
      </c>
    </row>
    <row r="2006" spans="1:12" x14ac:dyDescent="0.25">
      <c r="A2006" s="103">
        <v>43795</v>
      </c>
      <c r="B2006" s="103" t="s">
        <v>16292</v>
      </c>
      <c r="C2006" s="104" t="s">
        <v>77</v>
      </c>
      <c r="D2006" s="105">
        <v>2.86</v>
      </c>
      <c r="E2006" s="126"/>
      <c r="K2006" s="570" t="s">
        <v>5368</v>
      </c>
      <c r="L2006" s="571">
        <f>IFERROR(VLOOKUP(K2006,REAJUSTE!A:T,20,FALSE),"")</f>
        <v>1.012</v>
      </c>
    </row>
    <row r="2007" spans="1:12" x14ac:dyDescent="0.25">
      <c r="A2007" s="125">
        <v>438</v>
      </c>
      <c r="B2007" s="1195" t="s">
        <v>16205</v>
      </c>
      <c r="C2007" s="1196"/>
      <c r="D2007" s="1196"/>
      <c r="E2007" s="126"/>
      <c r="K2007" s="570" t="s">
        <v>5368</v>
      </c>
      <c r="L2007" s="571">
        <f>IFERROR(VLOOKUP(K2007,REAJUSTE!A:T,20,FALSE),"")</f>
        <v>1.012</v>
      </c>
    </row>
    <row r="2008" spans="1:12" ht="30" x14ac:dyDescent="0.25">
      <c r="A2008" s="103">
        <v>43807</v>
      </c>
      <c r="B2008" s="103" t="s">
        <v>16293</v>
      </c>
      <c r="C2008" s="104" t="s">
        <v>77</v>
      </c>
      <c r="D2008" s="105">
        <v>733.77</v>
      </c>
      <c r="E2008" s="102"/>
      <c r="K2008" s="570" t="s">
        <v>5368</v>
      </c>
      <c r="L2008" s="571">
        <f>IFERROR(VLOOKUP(K2008,REAJUSTE!A:T,20,FALSE),"")</f>
        <v>1.012</v>
      </c>
    </row>
    <row r="2009" spans="1:12" x14ac:dyDescent="0.25">
      <c r="A2009" s="103">
        <v>43835</v>
      </c>
      <c r="B2009" s="103" t="s">
        <v>16294</v>
      </c>
      <c r="C2009" s="104" t="s">
        <v>77</v>
      </c>
      <c r="D2009" s="105">
        <v>121.92</v>
      </c>
      <c r="E2009" s="126"/>
      <c r="K2009" s="570" t="s">
        <v>5368</v>
      </c>
      <c r="L2009" s="571">
        <f>IFERROR(VLOOKUP(K2009,REAJUSTE!A:T,20,FALSE),"")</f>
        <v>1.012</v>
      </c>
    </row>
    <row r="2010" spans="1:12" ht="30" x14ac:dyDescent="0.25">
      <c r="A2010" s="103">
        <v>43836</v>
      </c>
      <c r="B2010" s="103" t="s">
        <v>16295</v>
      </c>
      <c r="C2010" s="104" t="s">
        <v>77</v>
      </c>
      <c r="D2010" s="105">
        <v>289.69</v>
      </c>
      <c r="E2010" s="126"/>
      <c r="K2010" s="570" t="s">
        <v>5368</v>
      </c>
      <c r="L2010" s="571">
        <f>IFERROR(VLOOKUP(K2010,REAJUSTE!A:T,20,FALSE),"")</f>
        <v>1.012</v>
      </c>
    </row>
    <row r="2011" spans="1:12" ht="30" x14ac:dyDescent="0.25">
      <c r="A2011" s="103">
        <v>43837</v>
      </c>
      <c r="B2011" s="103" t="s">
        <v>16296</v>
      </c>
      <c r="C2011" s="104" t="s">
        <v>77</v>
      </c>
      <c r="D2011" s="105">
        <v>722.27</v>
      </c>
      <c r="E2011" s="126"/>
      <c r="K2011" s="570" t="s">
        <v>5368</v>
      </c>
      <c r="L2011" s="571">
        <f>IFERROR(VLOOKUP(K2011,REAJUSTE!A:T,20,FALSE),"")</f>
        <v>1.012</v>
      </c>
    </row>
    <row r="2012" spans="1:12" ht="30" x14ac:dyDescent="0.25">
      <c r="A2012" s="103">
        <v>43838</v>
      </c>
      <c r="B2012" s="103" t="s">
        <v>16297</v>
      </c>
      <c r="C2012" s="104" t="s">
        <v>77</v>
      </c>
      <c r="D2012" s="105">
        <v>722.27</v>
      </c>
      <c r="E2012" s="126"/>
      <c r="K2012" s="570" t="s">
        <v>5368</v>
      </c>
      <c r="L2012" s="571">
        <f>IFERROR(VLOOKUP(K2012,REAJUSTE!A:T,20,FALSE),"")</f>
        <v>1.012</v>
      </c>
    </row>
    <row r="2013" spans="1:12" x14ac:dyDescent="0.25">
      <c r="A2013" s="125">
        <v>440</v>
      </c>
      <c r="B2013" s="1195" t="s">
        <v>16298</v>
      </c>
      <c r="C2013" s="1196"/>
      <c r="D2013" s="1196"/>
      <c r="E2013" s="126"/>
      <c r="K2013" s="570" t="s">
        <v>5368</v>
      </c>
      <c r="L2013" s="571">
        <f>IFERROR(VLOOKUP(K2013,REAJUSTE!A:T,20,FALSE),"")</f>
        <v>1.012</v>
      </c>
    </row>
    <row r="2014" spans="1:12" x14ac:dyDescent="0.25">
      <c r="A2014" s="103">
        <v>44014</v>
      </c>
      <c r="B2014" s="103" t="s">
        <v>18011</v>
      </c>
      <c r="C2014" s="104" t="s">
        <v>77</v>
      </c>
      <c r="D2014" s="105">
        <v>77.010000000000005</v>
      </c>
      <c r="E2014" s="126"/>
      <c r="K2014" s="570" t="s">
        <v>5368</v>
      </c>
      <c r="L2014" s="571">
        <f>IFERROR(VLOOKUP(K2014,REAJUSTE!A:T,20,FALSE),"")</f>
        <v>1.012</v>
      </c>
    </row>
    <row r="2015" spans="1:12" x14ac:dyDescent="0.25">
      <c r="A2015" s="103">
        <v>44034</v>
      </c>
      <c r="B2015" s="103" t="s">
        <v>18012</v>
      </c>
      <c r="C2015" s="104" t="s">
        <v>77</v>
      </c>
      <c r="D2015" s="105">
        <v>77.010000000000005</v>
      </c>
      <c r="E2015" s="126"/>
      <c r="K2015" s="570" t="s">
        <v>5368</v>
      </c>
      <c r="L2015" s="571">
        <f>IFERROR(VLOOKUP(K2015,REAJUSTE!A:T,20,FALSE),"")</f>
        <v>1.012</v>
      </c>
    </row>
    <row r="2016" spans="1:12" x14ac:dyDescent="0.25">
      <c r="A2016" s="103">
        <v>44059</v>
      </c>
      <c r="B2016" s="103" t="s">
        <v>16299</v>
      </c>
      <c r="C2016" s="104" t="s">
        <v>77</v>
      </c>
      <c r="D2016" s="105">
        <v>77.010000000000005</v>
      </c>
      <c r="E2016" s="126"/>
      <c r="K2016" s="570" t="s">
        <v>5368</v>
      </c>
      <c r="L2016" s="571">
        <f>IFERROR(VLOOKUP(K2016,REAJUSTE!A:T,20,FALSE),"")</f>
        <v>1.012</v>
      </c>
    </row>
    <row r="2017" spans="1:12" x14ac:dyDescent="0.25">
      <c r="A2017" s="103">
        <v>44097</v>
      </c>
      <c r="B2017" s="103" t="s">
        <v>18013</v>
      </c>
      <c r="C2017" s="104" t="s">
        <v>77</v>
      </c>
      <c r="D2017" s="105">
        <v>101.41</v>
      </c>
      <c r="E2017" s="126"/>
      <c r="K2017" s="570" t="s">
        <v>5368</v>
      </c>
      <c r="L2017" s="571">
        <f>IFERROR(VLOOKUP(K2017,REAJUSTE!A:T,20,FALSE),"")</f>
        <v>1.012</v>
      </c>
    </row>
    <row r="2018" spans="1:12" x14ac:dyDescent="0.25">
      <c r="A2018" s="125">
        <v>441</v>
      </c>
      <c r="B2018" s="1195" t="s">
        <v>16300</v>
      </c>
      <c r="C2018" s="1196"/>
      <c r="D2018" s="1196"/>
      <c r="E2018" s="126"/>
      <c r="K2018" s="570" t="s">
        <v>5368</v>
      </c>
      <c r="L2018" s="571">
        <f>IFERROR(VLOOKUP(K2018,REAJUSTE!A:T,20,FALSE),"")</f>
        <v>1.012</v>
      </c>
    </row>
    <row r="2019" spans="1:12" x14ac:dyDescent="0.25">
      <c r="A2019" s="103">
        <v>44112</v>
      </c>
      <c r="B2019" s="103" t="s">
        <v>18014</v>
      </c>
      <c r="C2019" s="104" t="s">
        <v>77</v>
      </c>
      <c r="D2019" s="105">
        <v>101.41</v>
      </c>
      <c r="E2019" s="126"/>
      <c r="K2019" s="570" t="s">
        <v>5368</v>
      </c>
      <c r="L2019" s="571">
        <f>IFERROR(VLOOKUP(K2019,REAJUSTE!A:T,20,FALSE),"")</f>
        <v>1.012</v>
      </c>
    </row>
    <row r="2020" spans="1:12" x14ac:dyDescent="0.25">
      <c r="A2020" s="103">
        <v>44128</v>
      </c>
      <c r="B2020" s="103" t="s">
        <v>16301</v>
      </c>
      <c r="C2020" s="104" t="s">
        <v>77</v>
      </c>
      <c r="D2020" s="105">
        <v>101.41</v>
      </c>
      <c r="E2020" s="126"/>
      <c r="K2020" s="570" t="s">
        <v>5368</v>
      </c>
      <c r="L2020" s="571">
        <f>IFERROR(VLOOKUP(K2020,REAJUSTE!A:T,20,FALSE),"")</f>
        <v>1.012</v>
      </c>
    </row>
    <row r="2021" spans="1:12" x14ac:dyDescent="0.25">
      <c r="A2021" s="125">
        <v>444</v>
      </c>
      <c r="B2021" s="1195" t="s">
        <v>16302</v>
      </c>
      <c r="C2021" s="1196"/>
      <c r="D2021" s="1196"/>
      <c r="E2021" s="126"/>
      <c r="K2021" s="570" t="s">
        <v>5368</v>
      </c>
      <c r="L2021" s="571">
        <f>IFERROR(VLOOKUP(K2021,REAJUSTE!A:T,20,FALSE),"")</f>
        <v>1.012</v>
      </c>
    </row>
    <row r="2022" spans="1:12" ht="30" x14ac:dyDescent="0.25">
      <c r="A2022" s="103">
        <v>44481</v>
      </c>
      <c r="B2022" s="103" t="s">
        <v>18015</v>
      </c>
      <c r="C2022" s="104" t="s">
        <v>77</v>
      </c>
      <c r="D2022" s="142">
        <v>1109.6199999999999</v>
      </c>
      <c r="E2022" s="126"/>
      <c r="K2022" s="570" t="s">
        <v>5368</v>
      </c>
      <c r="L2022" s="571">
        <f>IFERROR(VLOOKUP(K2022,REAJUSTE!A:T,20,FALSE),"")</f>
        <v>1.012</v>
      </c>
    </row>
    <row r="2023" spans="1:12" x14ac:dyDescent="0.25">
      <c r="A2023" s="125">
        <v>445</v>
      </c>
      <c r="B2023" s="1195" t="s">
        <v>16303</v>
      </c>
      <c r="C2023" s="1196"/>
      <c r="D2023" s="1196"/>
      <c r="E2023" s="126"/>
      <c r="K2023" s="570" t="s">
        <v>5368</v>
      </c>
      <c r="L2023" s="571">
        <f>IFERROR(VLOOKUP(K2023,REAJUSTE!A:T,20,FALSE),"")</f>
        <v>1.012</v>
      </c>
    </row>
    <row r="2024" spans="1:12" ht="30" x14ac:dyDescent="0.25">
      <c r="A2024" s="103">
        <v>44561</v>
      </c>
      <c r="B2024" s="103" t="s">
        <v>16304</v>
      </c>
      <c r="C2024" s="104" t="s">
        <v>77</v>
      </c>
      <c r="D2024" s="105">
        <v>373.95</v>
      </c>
      <c r="E2024" s="126"/>
      <c r="K2024" s="570" t="s">
        <v>5368</v>
      </c>
      <c r="L2024" s="571">
        <f>IFERROR(VLOOKUP(K2024,REAJUSTE!A:T,20,FALSE),"")</f>
        <v>1.012</v>
      </c>
    </row>
    <row r="2025" spans="1:12" x14ac:dyDescent="0.25">
      <c r="A2025" s="103">
        <v>44562</v>
      </c>
      <c r="B2025" s="103" t="s">
        <v>16305</v>
      </c>
      <c r="C2025" s="104" t="s">
        <v>77</v>
      </c>
      <c r="D2025" s="105">
        <v>173.35</v>
      </c>
      <c r="E2025" s="126"/>
      <c r="K2025" s="570" t="s">
        <v>5368</v>
      </c>
      <c r="L2025" s="571">
        <f>IFERROR(VLOOKUP(K2025,REAJUSTE!A:T,20,FALSE),"")</f>
        <v>1.012</v>
      </c>
    </row>
    <row r="2026" spans="1:12" ht="30" x14ac:dyDescent="0.25">
      <c r="A2026" s="103">
        <v>44582</v>
      </c>
      <c r="B2026" s="103" t="s">
        <v>16306</v>
      </c>
      <c r="C2026" s="104" t="s">
        <v>77</v>
      </c>
      <c r="D2026" s="105">
        <v>414.12</v>
      </c>
      <c r="E2026" s="126"/>
      <c r="K2026" s="570" t="s">
        <v>5368</v>
      </c>
      <c r="L2026" s="571">
        <f>IFERROR(VLOOKUP(K2026,REAJUSTE!A:T,20,FALSE),"")</f>
        <v>1.012</v>
      </c>
    </row>
    <row r="2027" spans="1:12" x14ac:dyDescent="0.25">
      <c r="A2027" s="125">
        <v>446</v>
      </c>
      <c r="B2027" s="1195" t="s">
        <v>16302</v>
      </c>
      <c r="C2027" s="1196"/>
      <c r="D2027" s="1196"/>
      <c r="E2027" s="126"/>
      <c r="K2027" s="570" t="s">
        <v>5368</v>
      </c>
      <c r="L2027" s="571">
        <f>IFERROR(VLOOKUP(K2027,REAJUSTE!A:T,20,FALSE),"")</f>
        <v>1.012</v>
      </c>
    </row>
    <row r="2028" spans="1:12" x14ac:dyDescent="0.25">
      <c r="A2028" s="103">
        <v>44624</v>
      </c>
      <c r="B2028" s="103" t="s">
        <v>16307</v>
      </c>
      <c r="C2028" s="104" t="s">
        <v>77</v>
      </c>
      <c r="D2028" s="105">
        <v>111.44</v>
      </c>
      <c r="E2028" s="126"/>
      <c r="K2028" s="570" t="s">
        <v>5368</v>
      </c>
      <c r="L2028" s="571">
        <f>IFERROR(VLOOKUP(K2028,REAJUSTE!A:T,20,FALSE),"")</f>
        <v>1.012</v>
      </c>
    </row>
    <row r="2029" spans="1:12" x14ac:dyDescent="0.25">
      <c r="A2029" s="103">
        <v>44659</v>
      </c>
      <c r="B2029" s="103" t="s">
        <v>16308</v>
      </c>
      <c r="C2029" s="104" t="s">
        <v>77</v>
      </c>
      <c r="D2029" s="105">
        <v>9.44</v>
      </c>
      <c r="E2029" s="102"/>
      <c r="K2029" s="570" t="s">
        <v>5368</v>
      </c>
      <c r="L2029" s="571">
        <f>IFERROR(VLOOKUP(K2029,REAJUSTE!A:T,20,FALSE),"")</f>
        <v>1.012</v>
      </c>
    </row>
    <row r="2030" spans="1:12" x14ac:dyDescent="0.25">
      <c r="A2030" s="103">
        <v>44660</v>
      </c>
      <c r="B2030" s="103" t="s">
        <v>16309</v>
      </c>
      <c r="C2030" s="104" t="s">
        <v>77</v>
      </c>
      <c r="D2030" s="105">
        <v>9.44</v>
      </c>
      <c r="E2030" s="126"/>
      <c r="K2030" s="570" t="s">
        <v>5368</v>
      </c>
      <c r="L2030" s="571">
        <f>IFERROR(VLOOKUP(K2030,REAJUSTE!A:T,20,FALSE),"")</f>
        <v>1.012</v>
      </c>
    </row>
    <row r="2031" spans="1:12" x14ac:dyDescent="0.25">
      <c r="A2031" s="103">
        <v>44661</v>
      </c>
      <c r="B2031" s="103" t="s">
        <v>16310</v>
      </c>
      <c r="C2031" s="104" t="s">
        <v>77</v>
      </c>
      <c r="D2031" s="105">
        <v>9.44</v>
      </c>
      <c r="E2031" s="126"/>
      <c r="K2031" s="570" t="s">
        <v>5368</v>
      </c>
      <c r="L2031" s="571">
        <f>IFERROR(VLOOKUP(K2031,REAJUSTE!A:T,20,FALSE),"")</f>
        <v>1.012</v>
      </c>
    </row>
    <row r="2032" spans="1:12" x14ac:dyDescent="0.25">
      <c r="A2032" s="103">
        <v>44662</v>
      </c>
      <c r="B2032" s="103" t="s">
        <v>16311</v>
      </c>
      <c r="C2032" s="104" t="s">
        <v>77</v>
      </c>
      <c r="D2032" s="105">
        <v>9.44</v>
      </c>
      <c r="E2032" s="126"/>
      <c r="K2032" s="570" t="s">
        <v>5368</v>
      </c>
      <c r="L2032" s="571">
        <f>IFERROR(VLOOKUP(K2032,REAJUSTE!A:T,20,FALSE),"")</f>
        <v>1.012</v>
      </c>
    </row>
    <row r="2033" spans="1:12" x14ac:dyDescent="0.25">
      <c r="A2033" s="103">
        <v>44663</v>
      </c>
      <c r="B2033" s="103" t="s">
        <v>16312</v>
      </c>
      <c r="C2033" s="104" t="s">
        <v>77</v>
      </c>
      <c r="D2033" s="105">
        <v>17.13</v>
      </c>
      <c r="E2033" s="126"/>
      <c r="K2033" s="570" t="s">
        <v>5368</v>
      </c>
      <c r="L2033" s="571">
        <f>IFERROR(VLOOKUP(K2033,REAJUSTE!A:T,20,FALSE),"")</f>
        <v>1.012</v>
      </c>
    </row>
    <row r="2034" spans="1:12" x14ac:dyDescent="0.25">
      <c r="A2034" s="103">
        <v>44664</v>
      </c>
      <c r="B2034" s="103" t="s">
        <v>16313</v>
      </c>
      <c r="C2034" s="104" t="s">
        <v>77</v>
      </c>
      <c r="D2034" s="105">
        <v>39.229999999999997</v>
      </c>
      <c r="E2034" s="126"/>
      <c r="K2034" s="570" t="s">
        <v>5368</v>
      </c>
      <c r="L2034" s="571">
        <f>IFERROR(VLOOKUP(K2034,REAJUSTE!A:T,20,FALSE),"")</f>
        <v>1.012</v>
      </c>
    </row>
    <row r="2035" spans="1:12" x14ac:dyDescent="0.25">
      <c r="A2035" s="103">
        <v>44665</v>
      </c>
      <c r="B2035" s="103" t="s">
        <v>16314</v>
      </c>
      <c r="C2035" s="104" t="s">
        <v>77</v>
      </c>
      <c r="D2035" s="105">
        <v>39.229999999999997</v>
      </c>
      <c r="E2035" s="126"/>
      <c r="K2035" s="570" t="s">
        <v>5368</v>
      </c>
      <c r="L2035" s="571">
        <f>IFERROR(VLOOKUP(K2035,REAJUSTE!A:T,20,FALSE),"")</f>
        <v>1.012</v>
      </c>
    </row>
    <row r="2036" spans="1:12" x14ac:dyDescent="0.25">
      <c r="A2036" s="103">
        <v>44666</v>
      </c>
      <c r="B2036" s="103" t="s">
        <v>16315</v>
      </c>
      <c r="C2036" s="104" t="s">
        <v>77</v>
      </c>
      <c r="D2036" s="105">
        <v>39.229999999999997</v>
      </c>
      <c r="E2036" s="126"/>
      <c r="K2036" s="570" t="s">
        <v>5368</v>
      </c>
      <c r="L2036" s="571">
        <f>IFERROR(VLOOKUP(K2036,REAJUSTE!A:T,20,FALSE),"")</f>
        <v>1.012</v>
      </c>
    </row>
    <row r="2037" spans="1:12" x14ac:dyDescent="0.25">
      <c r="A2037" s="103">
        <v>44667</v>
      </c>
      <c r="B2037" s="103" t="s">
        <v>16316</v>
      </c>
      <c r="C2037" s="104" t="s">
        <v>77</v>
      </c>
      <c r="D2037" s="105">
        <v>39.229999999999997</v>
      </c>
      <c r="E2037" s="126"/>
      <c r="K2037" s="570" t="s">
        <v>5368</v>
      </c>
      <c r="L2037" s="571">
        <f>IFERROR(VLOOKUP(K2037,REAJUSTE!A:T,20,FALSE),"")</f>
        <v>1.012</v>
      </c>
    </row>
    <row r="2038" spans="1:12" x14ac:dyDescent="0.25">
      <c r="A2038" s="103">
        <v>44668</v>
      </c>
      <c r="B2038" s="103" t="s">
        <v>16317</v>
      </c>
      <c r="C2038" s="104" t="s">
        <v>77</v>
      </c>
      <c r="D2038" s="105">
        <v>45.85</v>
      </c>
      <c r="E2038" s="126"/>
      <c r="K2038" s="570" t="s">
        <v>5368</v>
      </c>
      <c r="L2038" s="571">
        <f>IFERROR(VLOOKUP(K2038,REAJUSTE!A:T,20,FALSE),"")</f>
        <v>1.012</v>
      </c>
    </row>
    <row r="2039" spans="1:12" x14ac:dyDescent="0.25">
      <c r="A2039" s="103">
        <v>44669</v>
      </c>
      <c r="B2039" s="103" t="s">
        <v>16318</v>
      </c>
      <c r="C2039" s="104" t="s">
        <v>77</v>
      </c>
      <c r="D2039" s="105">
        <v>59.48</v>
      </c>
      <c r="E2039" s="102"/>
      <c r="K2039" s="570" t="s">
        <v>5368</v>
      </c>
      <c r="L2039" s="571">
        <f>IFERROR(VLOOKUP(K2039,REAJUSTE!A:T,20,FALSE),"")</f>
        <v>1.012</v>
      </c>
    </row>
    <row r="2040" spans="1:12" x14ac:dyDescent="0.25">
      <c r="A2040" s="103">
        <v>44670</v>
      </c>
      <c r="B2040" s="103" t="s">
        <v>16319</v>
      </c>
      <c r="C2040" s="104" t="s">
        <v>77</v>
      </c>
      <c r="D2040" s="105">
        <v>51.01</v>
      </c>
      <c r="E2040" s="126"/>
      <c r="K2040" s="570" t="s">
        <v>5368</v>
      </c>
      <c r="L2040" s="571">
        <f>IFERROR(VLOOKUP(K2040,REAJUSTE!A:T,20,FALSE),"")</f>
        <v>1.012</v>
      </c>
    </row>
    <row r="2041" spans="1:12" x14ac:dyDescent="0.25">
      <c r="A2041" s="103">
        <v>44671</v>
      </c>
      <c r="B2041" s="103" t="s">
        <v>16320</v>
      </c>
      <c r="C2041" s="104" t="s">
        <v>77</v>
      </c>
      <c r="D2041" s="105">
        <v>51.01</v>
      </c>
      <c r="E2041" s="126"/>
      <c r="K2041" s="570" t="s">
        <v>5368</v>
      </c>
      <c r="L2041" s="571">
        <f>IFERROR(VLOOKUP(K2041,REAJUSTE!A:T,20,FALSE),"")</f>
        <v>1.012</v>
      </c>
    </row>
    <row r="2042" spans="1:12" x14ac:dyDescent="0.25">
      <c r="A2042" s="103">
        <v>44672</v>
      </c>
      <c r="B2042" s="103" t="s">
        <v>16321</v>
      </c>
      <c r="C2042" s="104" t="s">
        <v>77</v>
      </c>
      <c r="D2042" s="105">
        <v>51.01</v>
      </c>
      <c r="E2042" s="126"/>
      <c r="K2042" s="570" t="s">
        <v>5368</v>
      </c>
      <c r="L2042" s="571">
        <f>IFERROR(VLOOKUP(K2042,REAJUSTE!A:T,20,FALSE),"")</f>
        <v>1.012</v>
      </c>
    </row>
    <row r="2043" spans="1:12" x14ac:dyDescent="0.25">
      <c r="A2043" s="103">
        <v>44673</v>
      </c>
      <c r="B2043" s="103" t="s">
        <v>16322</v>
      </c>
      <c r="C2043" s="104" t="s">
        <v>77</v>
      </c>
      <c r="D2043" s="105">
        <v>51.01</v>
      </c>
      <c r="E2043" s="126"/>
      <c r="K2043" s="570" t="s">
        <v>5368</v>
      </c>
      <c r="L2043" s="571">
        <f>IFERROR(VLOOKUP(K2043,REAJUSTE!A:T,20,FALSE),"")</f>
        <v>1.012</v>
      </c>
    </row>
    <row r="2044" spans="1:12" x14ac:dyDescent="0.25">
      <c r="A2044" s="103">
        <v>44674</v>
      </c>
      <c r="B2044" s="103" t="s">
        <v>16323</v>
      </c>
      <c r="C2044" s="104" t="s">
        <v>77</v>
      </c>
      <c r="D2044" s="105">
        <v>55.11</v>
      </c>
      <c r="E2044" s="126"/>
      <c r="K2044" s="570" t="s">
        <v>5368</v>
      </c>
      <c r="L2044" s="571">
        <f>IFERROR(VLOOKUP(K2044,REAJUSTE!A:T,20,FALSE),"")</f>
        <v>1.012</v>
      </c>
    </row>
    <row r="2045" spans="1:12" x14ac:dyDescent="0.25">
      <c r="A2045" s="103">
        <v>44675</v>
      </c>
      <c r="B2045" s="103" t="s">
        <v>16324</v>
      </c>
      <c r="C2045" s="104" t="s">
        <v>77</v>
      </c>
      <c r="D2045" s="105">
        <v>55.11</v>
      </c>
      <c r="E2045" s="126"/>
      <c r="K2045" s="570" t="s">
        <v>5368</v>
      </c>
      <c r="L2045" s="571">
        <f>IFERROR(VLOOKUP(K2045,REAJUSTE!A:T,20,FALSE),"")</f>
        <v>1.012</v>
      </c>
    </row>
    <row r="2046" spans="1:12" x14ac:dyDescent="0.25">
      <c r="A2046" s="103">
        <v>44676</v>
      </c>
      <c r="B2046" s="103" t="s">
        <v>16325</v>
      </c>
      <c r="C2046" s="104" t="s">
        <v>77</v>
      </c>
      <c r="D2046" s="105">
        <v>135.18</v>
      </c>
      <c r="E2046" s="102"/>
      <c r="K2046" s="570" t="s">
        <v>5368</v>
      </c>
      <c r="L2046" s="571">
        <f>IFERROR(VLOOKUP(K2046,REAJUSTE!A:T,20,FALSE),"")</f>
        <v>1.012</v>
      </c>
    </row>
    <row r="2047" spans="1:12" x14ac:dyDescent="0.25">
      <c r="A2047" s="103">
        <v>44680</v>
      </c>
      <c r="B2047" s="103" t="s">
        <v>16326</v>
      </c>
      <c r="C2047" s="104" t="s">
        <v>77</v>
      </c>
      <c r="D2047" s="105">
        <v>102.85</v>
      </c>
      <c r="E2047" s="126"/>
      <c r="K2047" s="570" t="s">
        <v>5368</v>
      </c>
      <c r="L2047" s="571">
        <f>IFERROR(VLOOKUP(K2047,REAJUSTE!A:T,20,FALSE),"")</f>
        <v>1.012</v>
      </c>
    </row>
    <row r="2048" spans="1:12" x14ac:dyDescent="0.25">
      <c r="A2048" s="125">
        <v>447</v>
      </c>
      <c r="B2048" s="1195" t="s">
        <v>16302</v>
      </c>
      <c r="C2048" s="1196"/>
      <c r="D2048" s="1196"/>
      <c r="E2048" s="126"/>
      <c r="K2048" s="570" t="s">
        <v>5368</v>
      </c>
      <c r="L2048" s="571">
        <f>IFERROR(VLOOKUP(K2048,REAJUSTE!A:T,20,FALSE),"")</f>
        <v>1.012</v>
      </c>
    </row>
    <row r="2049" spans="1:12" x14ac:dyDescent="0.25">
      <c r="A2049" s="103">
        <v>44711</v>
      </c>
      <c r="B2049" s="103" t="s">
        <v>16327</v>
      </c>
      <c r="C2049" s="104" t="s">
        <v>77</v>
      </c>
      <c r="D2049" s="105">
        <v>135.18</v>
      </c>
      <c r="E2049" s="126"/>
      <c r="K2049" s="570" t="s">
        <v>5368</v>
      </c>
      <c r="L2049" s="571">
        <f>IFERROR(VLOOKUP(K2049,REAJUSTE!A:T,20,FALSE),"")</f>
        <v>1.012</v>
      </c>
    </row>
    <row r="2050" spans="1:12" x14ac:dyDescent="0.25">
      <c r="A2050" s="103">
        <v>44712</v>
      </c>
      <c r="B2050" s="103" t="s">
        <v>16328</v>
      </c>
      <c r="C2050" s="104" t="s">
        <v>77</v>
      </c>
      <c r="D2050" s="105">
        <v>69.36</v>
      </c>
      <c r="E2050" s="126"/>
      <c r="K2050" s="570" t="s">
        <v>5368</v>
      </c>
      <c r="L2050" s="571">
        <f>IFERROR(VLOOKUP(K2050,REAJUSTE!A:T,20,FALSE),"")</f>
        <v>1.012</v>
      </c>
    </row>
    <row r="2051" spans="1:12" x14ac:dyDescent="0.25">
      <c r="A2051" s="103">
        <v>44714</v>
      </c>
      <c r="B2051" s="103" t="s">
        <v>16329</v>
      </c>
      <c r="C2051" s="104" t="s">
        <v>77</v>
      </c>
      <c r="D2051" s="105">
        <v>417.4</v>
      </c>
      <c r="E2051" s="102"/>
      <c r="K2051" s="570" t="s">
        <v>5368</v>
      </c>
      <c r="L2051" s="571">
        <f>IFERROR(VLOOKUP(K2051,REAJUSTE!A:T,20,FALSE),"")</f>
        <v>1.012</v>
      </c>
    </row>
    <row r="2052" spans="1:12" x14ac:dyDescent="0.25">
      <c r="A2052" s="103">
        <v>44715</v>
      </c>
      <c r="B2052" s="103" t="s">
        <v>16330</v>
      </c>
      <c r="C2052" s="104" t="s">
        <v>77</v>
      </c>
      <c r="D2052" s="105">
        <v>9.44</v>
      </c>
      <c r="E2052" s="126"/>
      <c r="K2052" s="570" t="s">
        <v>5368</v>
      </c>
      <c r="L2052" s="571">
        <f>IFERROR(VLOOKUP(K2052,REAJUSTE!A:T,20,FALSE),"")</f>
        <v>1.012</v>
      </c>
    </row>
    <row r="2053" spans="1:12" x14ac:dyDescent="0.25">
      <c r="A2053" s="103">
        <v>44734</v>
      </c>
      <c r="B2053" s="103" t="s">
        <v>16331</v>
      </c>
      <c r="C2053" s="104" t="s">
        <v>77</v>
      </c>
      <c r="D2053" s="105">
        <v>174.57</v>
      </c>
      <c r="E2053" s="126"/>
      <c r="K2053" s="570" t="s">
        <v>5368</v>
      </c>
      <c r="L2053" s="571">
        <f>IFERROR(VLOOKUP(K2053,REAJUSTE!A:T,20,FALSE),"")</f>
        <v>1.012</v>
      </c>
    </row>
    <row r="2054" spans="1:12" x14ac:dyDescent="0.25">
      <c r="A2054" s="103">
        <v>44740</v>
      </c>
      <c r="B2054" s="103" t="s">
        <v>16332</v>
      </c>
      <c r="C2054" s="104" t="s">
        <v>77</v>
      </c>
      <c r="D2054" s="105">
        <v>18.690000000000001</v>
      </c>
      <c r="E2054" s="126"/>
      <c r="K2054" s="570" t="s">
        <v>5368</v>
      </c>
      <c r="L2054" s="571">
        <f>IFERROR(VLOOKUP(K2054,REAJUSTE!A:T,20,FALSE),"")</f>
        <v>1.012</v>
      </c>
    </row>
    <row r="2055" spans="1:12" x14ac:dyDescent="0.25">
      <c r="A2055" s="103">
        <v>44760</v>
      </c>
      <c r="B2055" s="103" t="s">
        <v>16333</v>
      </c>
      <c r="C2055" s="104" t="s">
        <v>77</v>
      </c>
      <c r="D2055" s="105">
        <v>19.3</v>
      </c>
      <c r="E2055" s="126"/>
      <c r="K2055" s="570" t="s">
        <v>5368</v>
      </c>
      <c r="L2055" s="571">
        <f>IFERROR(VLOOKUP(K2055,REAJUSTE!A:T,20,FALSE),"")</f>
        <v>1.012</v>
      </c>
    </row>
    <row r="2056" spans="1:12" x14ac:dyDescent="0.25">
      <c r="A2056" s="103">
        <v>44781</v>
      </c>
      <c r="B2056" s="103" t="s">
        <v>16334</v>
      </c>
      <c r="C2056" s="104" t="s">
        <v>77</v>
      </c>
      <c r="D2056" s="105">
        <v>17.59</v>
      </c>
      <c r="E2056" s="126"/>
      <c r="K2056" s="570" t="s">
        <v>5368</v>
      </c>
      <c r="L2056" s="571">
        <f>IFERROR(VLOOKUP(K2056,REAJUSTE!A:T,20,FALSE),"")</f>
        <v>1.012</v>
      </c>
    </row>
    <row r="2057" spans="1:12" ht="30" x14ac:dyDescent="0.25">
      <c r="A2057" s="103">
        <v>44793</v>
      </c>
      <c r="B2057" s="103" t="s">
        <v>18016</v>
      </c>
      <c r="C2057" s="104" t="s">
        <v>77</v>
      </c>
      <c r="D2057" s="105">
        <v>417.4</v>
      </c>
      <c r="E2057" s="126"/>
      <c r="K2057" s="570" t="s">
        <v>5368</v>
      </c>
      <c r="L2057" s="571">
        <f>IFERROR(VLOOKUP(K2057,REAJUSTE!A:T,20,FALSE),"")</f>
        <v>1.012</v>
      </c>
    </row>
    <row r="2058" spans="1:12" x14ac:dyDescent="0.25">
      <c r="A2058" s="125">
        <v>448</v>
      </c>
      <c r="B2058" s="1195" t="s">
        <v>16302</v>
      </c>
      <c r="C2058" s="1196"/>
      <c r="D2058" s="1196"/>
      <c r="E2058" s="126"/>
      <c r="K2058" s="570" t="s">
        <v>5368</v>
      </c>
      <c r="L2058" s="571">
        <f>IFERROR(VLOOKUP(K2058,REAJUSTE!A:T,20,FALSE),"")</f>
        <v>1.012</v>
      </c>
    </row>
    <row r="2059" spans="1:12" ht="30" x14ac:dyDescent="0.25">
      <c r="A2059" s="103">
        <v>44805</v>
      </c>
      <c r="B2059" s="103" t="s">
        <v>18017</v>
      </c>
      <c r="C2059" s="104" t="s">
        <v>77</v>
      </c>
      <c r="D2059" s="105">
        <v>417.4</v>
      </c>
      <c r="E2059" s="126"/>
      <c r="K2059" s="570" t="s">
        <v>5368</v>
      </c>
      <c r="L2059" s="571">
        <f>IFERROR(VLOOKUP(K2059,REAJUSTE!A:T,20,FALSE),"")</f>
        <v>1.012</v>
      </c>
    </row>
    <row r="2060" spans="1:12" x14ac:dyDescent="0.25">
      <c r="A2060" s="103">
        <v>44808</v>
      </c>
      <c r="B2060" s="103" t="s">
        <v>16335</v>
      </c>
      <c r="C2060" s="104" t="s">
        <v>77</v>
      </c>
      <c r="D2060" s="105">
        <v>51.06</v>
      </c>
      <c r="E2060" s="126"/>
      <c r="K2060" s="570" t="s">
        <v>5368</v>
      </c>
      <c r="L2060" s="571">
        <f>IFERROR(VLOOKUP(K2060,REAJUSTE!A:T,20,FALSE),"")</f>
        <v>1.012</v>
      </c>
    </row>
    <row r="2061" spans="1:12" x14ac:dyDescent="0.25">
      <c r="A2061" s="103">
        <v>44833</v>
      </c>
      <c r="B2061" s="103" t="s">
        <v>16336</v>
      </c>
      <c r="C2061" s="104" t="s">
        <v>77</v>
      </c>
      <c r="D2061" s="105">
        <v>20.13</v>
      </c>
      <c r="E2061" s="126"/>
      <c r="K2061" s="570" t="s">
        <v>5368</v>
      </c>
      <c r="L2061" s="571">
        <f>IFERROR(VLOOKUP(K2061,REAJUSTE!A:T,20,FALSE),"")</f>
        <v>1.012</v>
      </c>
    </row>
    <row r="2062" spans="1:12" x14ac:dyDescent="0.25">
      <c r="A2062" s="103">
        <v>44851</v>
      </c>
      <c r="B2062" s="103" t="s">
        <v>16337</v>
      </c>
      <c r="C2062" s="104" t="s">
        <v>77</v>
      </c>
      <c r="D2062" s="105">
        <v>40.119999999999997</v>
      </c>
      <c r="E2062" s="102"/>
      <c r="K2062" s="570" t="s">
        <v>5368</v>
      </c>
      <c r="L2062" s="571">
        <f>IFERROR(VLOOKUP(K2062,REAJUSTE!A:T,20,FALSE),"")</f>
        <v>1.012</v>
      </c>
    </row>
    <row r="2063" spans="1:12" x14ac:dyDescent="0.25">
      <c r="A2063" s="103">
        <v>44852</v>
      </c>
      <c r="B2063" s="103" t="s">
        <v>16338</v>
      </c>
      <c r="C2063" s="104" t="s">
        <v>77</v>
      </c>
      <c r="D2063" s="105">
        <v>61.89</v>
      </c>
      <c r="E2063" s="126"/>
      <c r="K2063" s="570" t="s">
        <v>5368</v>
      </c>
      <c r="L2063" s="571">
        <f>IFERROR(VLOOKUP(K2063,REAJUSTE!A:T,20,FALSE),"")</f>
        <v>1.012</v>
      </c>
    </row>
    <row r="2064" spans="1:12" x14ac:dyDescent="0.25">
      <c r="A2064" s="103">
        <v>44871</v>
      </c>
      <c r="B2064" s="103" t="s">
        <v>16339</v>
      </c>
      <c r="C2064" s="104" t="s">
        <v>77</v>
      </c>
      <c r="D2064" s="105">
        <v>85.6</v>
      </c>
      <c r="E2064" s="102"/>
      <c r="K2064" s="570" t="s">
        <v>5368</v>
      </c>
      <c r="L2064" s="571">
        <f>IFERROR(VLOOKUP(K2064,REAJUSTE!A:T,20,FALSE),"")</f>
        <v>1.012</v>
      </c>
    </row>
    <row r="2065" spans="1:12" x14ac:dyDescent="0.25">
      <c r="A2065" s="125">
        <v>449</v>
      </c>
      <c r="B2065" s="1195" t="s">
        <v>16340</v>
      </c>
      <c r="C2065" s="1196"/>
      <c r="D2065" s="1196"/>
      <c r="E2065" s="126"/>
      <c r="K2065" s="570" t="s">
        <v>5368</v>
      </c>
      <c r="L2065" s="571">
        <f>IFERROR(VLOOKUP(K2065,REAJUSTE!A:T,20,FALSE),"")</f>
        <v>1.012</v>
      </c>
    </row>
    <row r="2066" spans="1:12" x14ac:dyDescent="0.25">
      <c r="A2066" s="103">
        <v>44905</v>
      </c>
      <c r="B2066" s="103" t="s">
        <v>16341</v>
      </c>
      <c r="C2066" s="104" t="s">
        <v>77</v>
      </c>
      <c r="D2066" s="105">
        <v>96.92</v>
      </c>
      <c r="E2066" s="102"/>
      <c r="K2066" s="570" t="s">
        <v>5368</v>
      </c>
      <c r="L2066" s="571">
        <f>IFERROR(VLOOKUP(K2066,REAJUSTE!A:T,20,FALSE),"")</f>
        <v>1.012</v>
      </c>
    </row>
    <row r="2067" spans="1:12" x14ac:dyDescent="0.25">
      <c r="A2067" s="103">
        <v>44924</v>
      </c>
      <c r="B2067" s="103" t="s">
        <v>16342</v>
      </c>
      <c r="C2067" s="104" t="s">
        <v>77</v>
      </c>
      <c r="D2067" s="105">
        <v>472.04</v>
      </c>
      <c r="E2067" s="126"/>
      <c r="K2067" s="570" t="s">
        <v>5368</v>
      </c>
      <c r="L2067" s="571">
        <f>IFERROR(VLOOKUP(K2067,REAJUSTE!A:T,20,FALSE),"")</f>
        <v>1.012</v>
      </c>
    </row>
    <row r="2068" spans="1:12" x14ac:dyDescent="0.25">
      <c r="A2068" s="103">
        <v>44951</v>
      </c>
      <c r="B2068" s="103" t="s">
        <v>16343</v>
      </c>
      <c r="C2068" s="104" t="s">
        <v>77</v>
      </c>
      <c r="D2068" s="105">
        <v>51.06</v>
      </c>
      <c r="E2068" s="126"/>
      <c r="K2068" s="570" t="s">
        <v>5368</v>
      </c>
      <c r="L2068" s="571">
        <f>IFERROR(VLOOKUP(K2068,REAJUSTE!A:T,20,FALSE),"")</f>
        <v>1.012</v>
      </c>
    </row>
    <row r="2069" spans="1:12" x14ac:dyDescent="0.25">
      <c r="A2069" s="103">
        <v>44960</v>
      </c>
      <c r="B2069" s="103" t="s">
        <v>16344</v>
      </c>
      <c r="C2069" s="104" t="s">
        <v>77</v>
      </c>
      <c r="D2069" s="105">
        <v>395.15</v>
      </c>
      <c r="E2069" s="126"/>
      <c r="K2069" s="570" t="s">
        <v>5368</v>
      </c>
      <c r="L2069" s="571">
        <f>IFERROR(VLOOKUP(K2069,REAJUSTE!A:T,20,FALSE),"")</f>
        <v>1.012</v>
      </c>
    </row>
    <row r="2070" spans="1:12" x14ac:dyDescent="0.25">
      <c r="A2070" s="125">
        <v>450</v>
      </c>
      <c r="B2070" s="1195" t="s">
        <v>16250</v>
      </c>
      <c r="C2070" s="1196"/>
      <c r="D2070" s="1196"/>
      <c r="E2070" s="126"/>
      <c r="K2070" s="570" t="s">
        <v>5368</v>
      </c>
      <c r="L2070" s="571">
        <f>IFERROR(VLOOKUP(K2070,REAJUSTE!A:T,20,FALSE),"")</f>
        <v>1.012</v>
      </c>
    </row>
    <row r="2071" spans="1:12" x14ac:dyDescent="0.25">
      <c r="A2071" s="103">
        <v>45001</v>
      </c>
      <c r="B2071" s="103" t="s">
        <v>16345</v>
      </c>
      <c r="C2071" s="104" t="s">
        <v>77</v>
      </c>
      <c r="D2071" s="105">
        <v>24.28</v>
      </c>
      <c r="E2071" s="126"/>
      <c r="K2071" s="570" t="s">
        <v>5368</v>
      </c>
      <c r="L2071" s="571">
        <f>IFERROR(VLOOKUP(K2071,REAJUSTE!A:T,20,FALSE),"")</f>
        <v>1.012</v>
      </c>
    </row>
    <row r="2072" spans="1:12" x14ac:dyDescent="0.25">
      <c r="A2072" s="103">
        <v>45002</v>
      </c>
      <c r="B2072" s="103" t="s">
        <v>16346</v>
      </c>
      <c r="C2072" s="104" t="s">
        <v>77</v>
      </c>
      <c r="D2072" s="105">
        <v>43.19</v>
      </c>
      <c r="E2072" s="102"/>
      <c r="K2072" s="570" t="s">
        <v>5368</v>
      </c>
      <c r="L2072" s="571">
        <f>IFERROR(VLOOKUP(K2072,REAJUSTE!A:T,20,FALSE),"")</f>
        <v>1.012</v>
      </c>
    </row>
    <row r="2073" spans="1:12" x14ac:dyDescent="0.25">
      <c r="A2073" s="103">
        <v>45003</v>
      </c>
      <c r="B2073" s="103" t="s">
        <v>81</v>
      </c>
      <c r="C2073" s="104" t="s">
        <v>77</v>
      </c>
      <c r="D2073" s="105">
        <v>60.77</v>
      </c>
      <c r="E2073" s="126"/>
      <c r="K2073" s="570" t="s">
        <v>5368</v>
      </c>
      <c r="L2073" s="571">
        <f>IFERROR(VLOOKUP(K2073,REAJUSTE!A:T,20,FALSE),"")</f>
        <v>1.012</v>
      </c>
    </row>
    <row r="2074" spans="1:12" x14ac:dyDescent="0.25">
      <c r="A2074" s="103">
        <v>45005</v>
      </c>
      <c r="B2074" s="103" t="s">
        <v>16347</v>
      </c>
      <c r="C2074" s="104" t="s">
        <v>77</v>
      </c>
      <c r="D2074" s="105">
        <v>108.61</v>
      </c>
      <c r="E2074" s="126"/>
      <c r="K2074" s="570" t="s">
        <v>5368</v>
      </c>
      <c r="L2074" s="571">
        <f>IFERROR(VLOOKUP(K2074,REAJUSTE!A:T,20,FALSE),"")</f>
        <v>1.012</v>
      </c>
    </row>
    <row r="2075" spans="1:12" ht="30" x14ac:dyDescent="0.25">
      <c r="A2075" s="103">
        <v>45035</v>
      </c>
      <c r="B2075" s="103" t="s">
        <v>16348</v>
      </c>
      <c r="C2075" s="104" t="s">
        <v>77</v>
      </c>
      <c r="D2075" s="105">
        <v>78.45</v>
      </c>
      <c r="E2075" s="126"/>
      <c r="K2075" s="570" t="s">
        <v>5368</v>
      </c>
      <c r="L2075" s="571">
        <f>IFERROR(VLOOKUP(K2075,REAJUSTE!A:T,20,FALSE),"")</f>
        <v>1.012</v>
      </c>
    </row>
    <row r="2076" spans="1:12" ht="30" x14ac:dyDescent="0.25">
      <c r="A2076" s="103">
        <v>45037</v>
      </c>
      <c r="B2076" s="103" t="s">
        <v>16349</v>
      </c>
      <c r="C2076" s="104" t="s">
        <v>77</v>
      </c>
      <c r="D2076" s="105">
        <v>350.88</v>
      </c>
      <c r="E2076" s="126"/>
      <c r="K2076" s="570" t="s">
        <v>5368</v>
      </c>
      <c r="L2076" s="571">
        <f>IFERROR(VLOOKUP(K2076,REAJUSTE!A:T,20,FALSE),"")</f>
        <v>1.012</v>
      </c>
    </row>
    <row r="2077" spans="1:12" ht="30" x14ac:dyDescent="0.25">
      <c r="A2077" s="103">
        <v>45038</v>
      </c>
      <c r="B2077" s="103" t="s">
        <v>16350</v>
      </c>
      <c r="C2077" s="104" t="s">
        <v>77</v>
      </c>
      <c r="D2077" s="105">
        <v>574.91</v>
      </c>
      <c r="E2077" s="126"/>
      <c r="K2077" s="570" t="s">
        <v>5368</v>
      </c>
      <c r="L2077" s="571">
        <f>IFERROR(VLOOKUP(K2077,REAJUSTE!A:T,20,FALSE),"")</f>
        <v>1.012</v>
      </c>
    </row>
    <row r="2078" spans="1:12" ht="30" x14ac:dyDescent="0.25">
      <c r="A2078" s="103">
        <v>45040</v>
      </c>
      <c r="B2078" s="103" t="s">
        <v>16351</v>
      </c>
      <c r="C2078" s="104" t="s">
        <v>77</v>
      </c>
      <c r="D2078" s="142">
        <v>1673.23</v>
      </c>
      <c r="E2078" s="126"/>
      <c r="K2078" s="570" t="s">
        <v>5368</v>
      </c>
      <c r="L2078" s="571">
        <f>IFERROR(VLOOKUP(K2078,REAJUSTE!A:T,20,FALSE),"")</f>
        <v>1.012</v>
      </c>
    </row>
    <row r="2079" spans="1:12" x14ac:dyDescent="0.25">
      <c r="A2079" s="103">
        <v>45044</v>
      </c>
      <c r="B2079" s="103" t="s">
        <v>16352</v>
      </c>
      <c r="C2079" s="104" t="s">
        <v>77</v>
      </c>
      <c r="D2079" s="105">
        <v>72.180000000000007</v>
      </c>
      <c r="E2079" s="126"/>
      <c r="K2079" s="570" t="s">
        <v>5368</v>
      </c>
      <c r="L2079" s="571">
        <f>IFERROR(VLOOKUP(K2079,REAJUSTE!A:T,20,FALSE),"")</f>
        <v>1.012</v>
      </c>
    </row>
    <row r="2080" spans="1:12" x14ac:dyDescent="0.25">
      <c r="A2080" s="103">
        <v>45067</v>
      </c>
      <c r="B2080" s="103" t="s">
        <v>16353</v>
      </c>
      <c r="C2080" s="104" t="s">
        <v>77</v>
      </c>
      <c r="D2080" s="105">
        <v>29.82</v>
      </c>
      <c r="E2080" s="126"/>
      <c r="K2080" s="570" t="s">
        <v>5368</v>
      </c>
      <c r="L2080" s="571">
        <f>IFERROR(VLOOKUP(K2080,REAJUSTE!A:T,20,FALSE),"")</f>
        <v>1.012</v>
      </c>
    </row>
    <row r="2081" spans="1:12" x14ac:dyDescent="0.25">
      <c r="A2081" s="125">
        <v>451</v>
      </c>
      <c r="B2081" s="1195" t="s">
        <v>16354</v>
      </c>
      <c r="C2081" s="1196"/>
      <c r="D2081" s="1196"/>
      <c r="E2081" s="102"/>
      <c r="K2081" s="570" t="s">
        <v>5368</v>
      </c>
      <c r="L2081" s="571">
        <f>IFERROR(VLOOKUP(K2081,REAJUSTE!A:T,20,FALSE),"")</f>
        <v>1.012</v>
      </c>
    </row>
    <row r="2082" spans="1:12" x14ac:dyDescent="0.25">
      <c r="A2082" s="103">
        <v>45104</v>
      </c>
      <c r="B2082" s="103" t="s">
        <v>16355</v>
      </c>
      <c r="C2082" s="104" t="s">
        <v>77</v>
      </c>
      <c r="D2082" s="105">
        <v>2.48</v>
      </c>
      <c r="E2082" s="126"/>
      <c r="K2082" s="570" t="s">
        <v>5368</v>
      </c>
      <c r="L2082" s="571">
        <f>IFERROR(VLOOKUP(K2082,REAJUSTE!A:T,20,FALSE),"")</f>
        <v>1.012</v>
      </c>
    </row>
    <row r="2083" spans="1:12" x14ac:dyDescent="0.25">
      <c r="A2083" s="125">
        <v>452</v>
      </c>
      <c r="B2083" s="1195" t="s">
        <v>16354</v>
      </c>
      <c r="C2083" s="1196"/>
      <c r="D2083" s="1196"/>
      <c r="E2083" s="126"/>
      <c r="K2083" s="570" t="s">
        <v>5368</v>
      </c>
      <c r="L2083" s="571">
        <f>IFERROR(VLOOKUP(K2083,REAJUSTE!A:T,20,FALSE),"")</f>
        <v>1.012</v>
      </c>
    </row>
    <row r="2084" spans="1:12" ht="30" x14ac:dyDescent="0.25">
      <c r="A2084" s="103">
        <v>45270</v>
      </c>
      <c r="B2084" s="103" t="s">
        <v>16356</v>
      </c>
      <c r="C2084" s="104" t="s">
        <v>77</v>
      </c>
      <c r="D2084" s="105">
        <v>17.239999999999998</v>
      </c>
      <c r="E2084" s="102"/>
      <c r="K2084" s="570" t="s">
        <v>5368</v>
      </c>
      <c r="L2084" s="571">
        <f>IFERROR(VLOOKUP(K2084,REAJUSTE!A:T,20,FALSE),"")</f>
        <v>1.012</v>
      </c>
    </row>
    <row r="2085" spans="1:12" x14ac:dyDescent="0.25">
      <c r="A2085" s="125">
        <v>454</v>
      </c>
      <c r="B2085" s="1195" t="s">
        <v>59</v>
      </c>
      <c r="C2085" s="1196"/>
      <c r="D2085" s="1196"/>
      <c r="E2085" s="126"/>
      <c r="K2085" s="570" t="s">
        <v>5368</v>
      </c>
      <c r="L2085" s="571">
        <f>IFERROR(VLOOKUP(K2085,REAJUSTE!A:T,20,FALSE),"")</f>
        <v>1.012</v>
      </c>
    </row>
    <row r="2086" spans="1:12" x14ac:dyDescent="0.25">
      <c r="A2086" s="103">
        <v>45442</v>
      </c>
      <c r="B2086" s="103" t="s">
        <v>16357</v>
      </c>
      <c r="C2086" s="104" t="s">
        <v>77</v>
      </c>
      <c r="D2086" s="142">
        <v>3038.8</v>
      </c>
      <c r="E2086" s="126"/>
      <c r="K2086" s="570" t="s">
        <v>5368</v>
      </c>
      <c r="L2086" s="571">
        <f>IFERROR(VLOOKUP(K2086,REAJUSTE!A:T,20,FALSE),"")</f>
        <v>1.012</v>
      </c>
    </row>
    <row r="2087" spans="1:12" ht="45" x14ac:dyDescent="0.25">
      <c r="A2087" s="103">
        <v>45454</v>
      </c>
      <c r="B2087" s="103" t="s">
        <v>16358</v>
      </c>
      <c r="C2087" s="104" t="s">
        <v>77</v>
      </c>
      <c r="D2087" s="142">
        <v>13219.93</v>
      </c>
      <c r="E2087" s="102"/>
      <c r="K2087" s="570" t="s">
        <v>5368</v>
      </c>
      <c r="L2087" s="571">
        <f>IFERROR(VLOOKUP(K2087,REAJUSTE!A:T,20,FALSE),"")</f>
        <v>1.012</v>
      </c>
    </row>
    <row r="2088" spans="1:12" ht="30" x14ac:dyDescent="0.25">
      <c r="A2088" s="103">
        <v>45472</v>
      </c>
      <c r="B2088" s="103" t="s">
        <v>16359</v>
      </c>
      <c r="C2088" s="104" t="s">
        <v>77</v>
      </c>
      <c r="D2088" s="142">
        <v>4286.38</v>
      </c>
      <c r="E2088" s="126"/>
      <c r="K2088" s="570" t="s">
        <v>5368</v>
      </c>
      <c r="L2088" s="571">
        <f>IFERROR(VLOOKUP(K2088,REAJUSTE!A:T,20,FALSE),"")</f>
        <v>1.012</v>
      </c>
    </row>
    <row r="2089" spans="1:12" ht="45" x14ac:dyDescent="0.25">
      <c r="A2089" s="103">
        <v>45473</v>
      </c>
      <c r="B2089" s="103" t="s">
        <v>16360</v>
      </c>
      <c r="C2089" s="104" t="s">
        <v>77</v>
      </c>
      <c r="D2089" s="142">
        <v>2560.2399999999998</v>
      </c>
      <c r="E2089" s="126"/>
      <c r="K2089" s="570" t="s">
        <v>5368</v>
      </c>
      <c r="L2089" s="571">
        <f>IFERROR(VLOOKUP(K2089,REAJUSTE!A:T,20,FALSE),"")</f>
        <v>1.012</v>
      </c>
    </row>
    <row r="2090" spans="1:12" ht="30" x14ac:dyDescent="0.25">
      <c r="A2090" s="103">
        <v>45484</v>
      </c>
      <c r="B2090" s="103" t="s">
        <v>16361</v>
      </c>
      <c r="C2090" s="104" t="s">
        <v>77</v>
      </c>
      <c r="D2090" s="142">
        <v>5097.59</v>
      </c>
      <c r="E2090" s="126"/>
      <c r="K2090" s="570" t="s">
        <v>5368</v>
      </c>
      <c r="L2090" s="571">
        <f>IFERROR(VLOOKUP(K2090,REAJUSTE!A:T,20,FALSE),"")</f>
        <v>1.012</v>
      </c>
    </row>
    <row r="2091" spans="1:12" x14ac:dyDescent="0.25">
      <c r="A2091" s="125">
        <v>455</v>
      </c>
      <c r="B2091" s="1195" t="s">
        <v>16362</v>
      </c>
      <c r="C2091" s="1196"/>
      <c r="D2091" s="1196"/>
      <c r="E2091" s="126"/>
      <c r="K2091" s="570" t="s">
        <v>5368</v>
      </c>
      <c r="L2091" s="571">
        <f>IFERROR(VLOOKUP(K2091,REAJUSTE!A:T,20,FALSE),"")</f>
        <v>1.012</v>
      </c>
    </row>
    <row r="2092" spans="1:12" ht="30" x14ac:dyDescent="0.25">
      <c r="A2092" s="103">
        <v>45501</v>
      </c>
      <c r="B2092" s="103" t="s">
        <v>16363</v>
      </c>
      <c r="C2092" s="104" t="s">
        <v>77</v>
      </c>
      <c r="D2092" s="105">
        <v>15.62</v>
      </c>
      <c r="E2092" s="126"/>
      <c r="K2092" s="570" t="s">
        <v>5368</v>
      </c>
      <c r="L2092" s="571">
        <f>IFERROR(VLOOKUP(K2092,REAJUSTE!A:T,20,FALSE),"")</f>
        <v>1.012</v>
      </c>
    </row>
    <row r="2093" spans="1:12" ht="30" x14ac:dyDescent="0.25">
      <c r="A2093" s="103">
        <v>45502</v>
      </c>
      <c r="B2093" s="103" t="s">
        <v>16364</v>
      </c>
      <c r="C2093" s="104" t="s">
        <v>77</v>
      </c>
      <c r="D2093" s="105">
        <v>18.02</v>
      </c>
      <c r="E2093" s="126"/>
      <c r="K2093" s="570" t="s">
        <v>5368</v>
      </c>
      <c r="L2093" s="571">
        <f>IFERROR(VLOOKUP(K2093,REAJUSTE!A:T,20,FALSE),"")</f>
        <v>1.012</v>
      </c>
    </row>
    <row r="2094" spans="1:12" ht="30" x14ac:dyDescent="0.25">
      <c r="A2094" s="103">
        <v>45505</v>
      </c>
      <c r="B2094" s="103" t="s">
        <v>16365</v>
      </c>
      <c r="C2094" s="104" t="s">
        <v>77</v>
      </c>
      <c r="D2094" s="105">
        <v>16.940000000000001</v>
      </c>
      <c r="E2094" s="102"/>
      <c r="K2094" s="570" t="s">
        <v>5368</v>
      </c>
      <c r="L2094" s="571">
        <f>IFERROR(VLOOKUP(K2094,REAJUSTE!A:T,20,FALSE),"")</f>
        <v>1.012</v>
      </c>
    </row>
    <row r="2095" spans="1:12" ht="30" x14ac:dyDescent="0.25">
      <c r="A2095" s="103">
        <v>45519</v>
      </c>
      <c r="B2095" s="103" t="s">
        <v>16366</v>
      </c>
      <c r="C2095" s="104" t="s">
        <v>77</v>
      </c>
      <c r="D2095" s="105">
        <v>22.43</v>
      </c>
      <c r="E2095" s="126"/>
      <c r="K2095" s="570" t="s">
        <v>5368</v>
      </c>
      <c r="L2095" s="571">
        <f>IFERROR(VLOOKUP(K2095,REAJUSTE!A:T,20,FALSE),"")</f>
        <v>1.012</v>
      </c>
    </row>
    <row r="2096" spans="1:12" ht="30" x14ac:dyDescent="0.25">
      <c r="A2096" s="103">
        <v>45520</v>
      </c>
      <c r="B2096" s="103" t="s">
        <v>16367</v>
      </c>
      <c r="C2096" s="104" t="s">
        <v>77</v>
      </c>
      <c r="D2096" s="105">
        <v>20.48</v>
      </c>
      <c r="E2096" s="126"/>
      <c r="K2096" s="570" t="s">
        <v>5368</v>
      </c>
      <c r="L2096" s="571">
        <f>IFERROR(VLOOKUP(K2096,REAJUSTE!A:T,20,FALSE),"")</f>
        <v>1.012</v>
      </c>
    </row>
    <row r="2097" spans="1:12" x14ac:dyDescent="0.25">
      <c r="A2097" s="103">
        <v>45523</v>
      </c>
      <c r="B2097" s="103" t="s">
        <v>16368</v>
      </c>
      <c r="C2097" s="104" t="s">
        <v>77</v>
      </c>
      <c r="D2097" s="105">
        <v>27.09</v>
      </c>
      <c r="E2097" s="126"/>
      <c r="K2097" s="570" t="s">
        <v>5368</v>
      </c>
      <c r="L2097" s="571">
        <f>IFERROR(VLOOKUP(K2097,REAJUSTE!A:T,20,FALSE),"")</f>
        <v>1.012</v>
      </c>
    </row>
    <row r="2098" spans="1:12" x14ac:dyDescent="0.25">
      <c r="A2098" s="103">
        <v>45525</v>
      </c>
      <c r="B2098" s="103" t="s">
        <v>16369</v>
      </c>
      <c r="C2098" s="104" t="s">
        <v>77</v>
      </c>
      <c r="D2098" s="105">
        <v>7.12</v>
      </c>
      <c r="E2098" s="102"/>
      <c r="K2098" s="570" t="s">
        <v>5368</v>
      </c>
      <c r="L2098" s="571">
        <f>IFERROR(VLOOKUP(K2098,REAJUSTE!A:T,20,FALSE),"")</f>
        <v>1.012</v>
      </c>
    </row>
    <row r="2099" spans="1:12" x14ac:dyDescent="0.25">
      <c r="A2099" s="103">
        <v>45526</v>
      </c>
      <c r="B2099" s="103" t="s">
        <v>16370</v>
      </c>
      <c r="C2099" s="104" t="s">
        <v>77</v>
      </c>
      <c r="D2099" s="105">
        <v>16.170000000000002</v>
      </c>
      <c r="E2099" s="126"/>
      <c r="K2099" s="570" t="s">
        <v>5368</v>
      </c>
      <c r="L2099" s="571">
        <f>IFERROR(VLOOKUP(K2099,REAJUSTE!A:T,20,FALSE),"")</f>
        <v>1.012</v>
      </c>
    </row>
    <row r="2100" spans="1:12" x14ac:dyDescent="0.25">
      <c r="A2100" s="125">
        <v>458</v>
      </c>
      <c r="B2100" s="1195" t="s">
        <v>16371</v>
      </c>
      <c r="C2100" s="1196"/>
      <c r="D2100" s="1196"/>
      <c r="E2100" s="126"/>
      <c r="K2100" s="570" t="s">
        <v>5368</v>
      </c>
      <c r="L2100" s="571">
        <f>IFERROR(VLOOKUP(K2100,REAJUSTE!A:T,20,FALSE),"")</f>
        <v>1.012</v>
      </c>
    </row>
    <row r="2101" spans="1:12" x14ac:dyDescent="0.25">
      <c r="A2101" s="103">
        <v>45831</v>
      </c>
      <c r="B2101" s="103" t="s">
        <v>16372</v>
      </c>
      <c r="C2101" s="104" t="s">
        <v>77</v>
      </c>
      <c r="D2101" s="105">
        <v>9.7200000000000006</v>
      </c>
      <c r="E2101" s="102"/>
      <c r="K2101" s="570" t="s">
        <v>5368</v>
      </c>
      <c r="L2101" s="571">
        <f>IFERROR(VLOOKUP(K2101,REAJUSTE!A:T,20,FALSE),"")</f>
        <v>1.012</v>
      </c>
    </row>
    <row r="2102" spans="1:12" x14ac:dyDescent="0.25">
      <c r="A2102" s="103">
        <v>45832</v>
      </c>
      <c r="B2102" s="103" t="s">
        <v>16373</v>
      </c>
      <c r="C2102" s="104" t="s">
        <v>77</v>
      </c>
      <c r="D2102" s="105">
        <v>15.8</v>
      </c>
      <c r="E2102" s="126"/>
      <c r="K2102" s="570" t="s">
        <v>5368</v>
      </c>
      <c r="L2102" s="571">
        <f>IFERROR(VLOOKUP(K2102,REAJUSTE!A:T,20,FALSE),"")</f>
        <v>1.012</v>
      </c>
    </row>
    <row r="2103" spans="1:12" x14ac:dyDescent="0.25">
      <c r="A2103" s="125">
        <v>460</v>
      </c>
      <c r="B2103" s="1195" t="s">
        <v>16374</v>
      </c>
      <c r="C2103" s="1196"/>
      <c r="D2103" s="1196"/>
      <c r="E2103" s="102"/>
      <c r="K2103" s="570" t="s">
        <v>5368</v>
      </c>
      <c r="L2103" s="571">
        <f>IFERROR(VLOOKUP(K2103,REAJUSTE!A:T,20,FALSE),"")</f>
        <v>1.012</v>
      </c>
    </row>
    <row r="2104" spans="1:12" ht="30" x14ac:dyDescent="0.25">
      <c r="A2104" s="103">
        <v>46027</v>
      </c>
      <c r="B2104" s="103" t="s">
        <v>16375</v>
      </c>
      <c r="C2104" s="104" t="s">
        <v>77</v>
      </c>
      <c r="D2104" s="105">
        <v>20.52</v>
      </c>
      <c r="E2104" s="126"/>
      <c r="K2104" s="570" t="s">
        <v>5368</v>
      </c>
      <c r="L2104" s="571">
        <f>IFERROR(VLOOKUP(K2104,REAJUSTE!A:T,20,FALSE),"")</f>
        <v>1.012</v>
      </c>
    </row>
    <row r="2105" spans="1:12" x14ac:dyDescent="0.25">
      <c r="A2105" s="103">
        <v>46028</v>
      </c>
      <c r="B2105" s="103" t="s">
        <v>16376</v>
      </c>
      <c r="C2105" s="104" t="s">
        <v>77</v>
      </c>
      <c r="D2105" s="105">
        <v>40.07</v>
      </c>
      <c r="E2105" s="126"/>
      <c r="K2105" s="570" t="s">
        <v>5368</v>
      </c>
      <c r="L2105" s="571">
        <f>IFERROR(VLOOKUP(K2105,REAJUSTE!A:T,20,FALSE),"")</f>
        <v>1.012</v>
      </c>
    </row>
    <row r="2106" spans="1:12" x14ac:dyDescent="0.25">
      <c r="A2106" s="125">
        <v>465</v>
      </c>
      <c r="B2106" s="1195" t="s">
        <v>16377</v>
      </c>
      <c r="C2106" s="1196"/>
      <c r="D2106" s="1196"/>
      <c r="E2106" s="126"/>
      <c r="K2106" s="570" t="s">
        <v>5368</v>
      </c>
      <c r="L2106" s="571">
        <f>IFERROR(VLOOKUP(K2106,REAJUSTE!A:T,20,FALSE),"")</f>
        <v>1.012</v>
      </c>
    </row>
    <row r="2107" spans="1:12" ht="30" x14ac:dyDescent="0.25">
      <c r="A2107" s="103">
        <v>46504</v>
      </c>
      <c r="B2107" s="103" t="s">
        <v>16378</v>
      </c>
      <c r="C2107" s="104" t="s">
        <v>77</v>
      </c>
      <c r="D2107" s="105">
        <v>7.42</v>
      </c>
      <c r="E2107" s="102"/>
      <c r="K2107" s="570" t="s">
        <v>5368</v>
      </c>
      <c r="L2107" s="571">
        <f>IFERROR(VLOOKUP(K2107,REAJUSTE!A:T,20,FALSE),"")</f>
        <v>1.012</v>
      </c>
    </row>
    <row r="2108" spans="1:12" x14ac:dyDescent="0.25">
      <c r="A2108" s="103">
        <v>46506</v>
      </c>
      <c r="B2108" s="103" t="s">
        <v>16379</v>
      </c>
      <c r="C2108" s="104" t="s">
        <v>77</v>
      </c>
      <c r="D2108" s="105">
        <v>33.369999999999997</v>
      </c>
      <c r="E2108" s="126"/>
      <c r="K2108" s="570" t="s">
        <v>5368</v>
      </c>
      <c r="L2108" s="571">
        <f>IFERROR(VLOOKUP(K2108,REAJUSTE!A:T,20,FALSE),"")</f>
        <v>1.012</v>
      </c>
    </row>
    <row r="2109" spans="1:12" ht="30" x14ac:dyDescent="0.25">
      <c r="A2109" s="103">
        <v>46509</v>
      </c>
      <c r="B2109" s="103" t="s">
        <v>16380</v>
      </c>
      <c r="C2109" s="104" t="s">
        <v>77</v>
      </c>
      <c r="D2109" s="105">
        <v>15.49</v>
      </c>
      <c r="E2109" s="126"/>
      <c r="K2109" s="570" t="s">
        <v>5368</v>
      </c>
      <c r="L2109" s="571">
        <f>IFERROR(VLOOKUP(K2109,REAJUSTE!A:T,20,FALSE),"")</f>
        <v>1.012</v>
      </c>
    </row>
    <row r="2110" spans="1:12" x14ac:dyDescent="0.25">
      <c r="A2110" s="103">
        <v>46524</v>
      </c>
      <c r="B2110" s="103" t="s">
        <v>16381</v>
      </c>
      <c r="C2110" s="104" t="s">
        <v>77</v>
      </c>
      <c r="D2110" s="105">
        <v>21.38</v>
      </c>
      <c r="E2110" s="126"/>
      <c r="K2110" s="570" t="s">
        <v>5368</v>
      </c>
      <c r="L2110" s="571">
        <f>IFERROR(VLOOKUP(K2110,REAJUSTE!A:T,20,FALSE),"")</f>
        <v>1.012</v>
      </c>
    </row>
    <row r="2111" spans="1:12" x14ac:dyDescent="0.25">
      <c r="A2111" s="103">
        <v>46525</v>
      </c>
      <c r="B2111" s="103" t="s">
        <v>16382</v>
      </c>
      <c r="C2111" s="104" t="s">
        <v>77</v>
      </c>
      <c r="D2111" s="105">
        <v>21.38</v>
      </c>
      <c r="E2111" s="126"/>
      <c r="K2111" s="570" t="s">
        <v>5368</v>
      </c>
      <c r="L2111" s="571">
        <f>IFERROR(VLOOKUP(K2111,REAJUSTE!A:T,20,FALSE),"")</f>
        <v>1.012</v>
      </c>
    </row>
    <row r="2112" spans="1:12" x14ac:dyDescent="0.25">
      <c r="A2112" s="125">
        <v>466</v>
      </c>
      <c r="B2112" s="1195" t="s">
        <v>16383</v>
      </c>
      <c r="C2112" s="1196"/>
      <c r="D2112" s="1196"/>
      <c r="E2112" s="126"/>
      <c r="K2112" s="570" t="s">
        <v>5368</v>
      </c>
      <c r="L2112" s="571">
        <f>IFERROR(VLOOKUP(K2112,REAJUSTE!A:T,20,FALSE),"")</f>
        <v>1.012</v>
      </c>
    </row>
    <row r="2113" spans="1:12" ht="30" x14ac:dyDescent="0.25">
      <c r="A2113" s="103">
        <v>46636</v>
      </c>
      <c r="B2113" s="103" t="s">
        <v>16384</v>
      </c>
      <c r="C2113" s="104" t="s">
        <v>77</v>
      </c>
      <c r="D2113" s="105">
        <v>47.14</v>
      </c>
      <c r="E2113" s="126"/>
      <c r="K2113" s="570" t="s">
        <v>5368</v>
      </c>
      <c r="L2113" s="571">
        <f>IFERROR(VLOOKUP(K2113,REAJUSTE!A:T,20,FALSE),"")</f>
        <v>1.012</v>
      </c>
    </row>
    <row r="2114" spans="1:12" x14ac:dyDescent="0.25">
      <c r="A2114" s="103">
        <v>46656</v>
      </c>
      <c r="B2114" s="103" t="s">
        <v>16385</v>
      </c>
      <c r="C2114" s="104" t="s">
        <v>77</v>
      </c>
      <c r="D2114" s="105">
        <v>27.21</v>
      </c>
      <c r="E2114" s="102"/>
      <c r="K2114" s="570" t="s">
        <v>5368</v>
      </c>
      <c r="L2114" s="571">
        <f>IFERROR(VLOOKUP(K2114,REAJUSTE!A:T,20,FALSE),"")</f>
        <v>1.012</v>
      </c>
    </row>
    <row r="2115" spans="1:12" ht="45" x14ac:dyDescent="0.25">
      <c r="A2115" s="103">
        <v>46689</v>
      </c>
      <c r="B2115" s="103" t="s">
        <v>18018</v>
      </c>
      <c r="C2115" s="104" t="s">
        <v>77</v>
      </c>
      <c r="D2115" s="105">
        <v>100.03</v>
      </c>
      <c r="E2115" s="126"/>
      <c r="K2115" s="570" t="s">
        <v>5368</v>
      </c>
      <c r="L2115" s="571">
        <f>IFERROR(VLOOKUP(K2115,REAJUSTE!A:T,20,FALSE),"")</f>
        <v>1.012</v>
      </c>
    </row>
    <row r="2116" spans="1:12" x14ac:dyDescent="0.25">
      <c r="A2116" s="125">
        <v>469</v>
      </c>
      <c r="B2116" s="1195" t="s">
        <v>16386</v>
      </c>
      <c r="C2116" s="1196"/>
      <c r="D2116" s="1196"/>
      <c r="E2116" s="126"/>
      <c r="K2116" s="570" t="s">
        <v>5368</v>
      </c>
      <c r="L2116" s="571">
        <f>IFERROR(VLOOKUP(K2116,REAJUSTE!A:T,20,FALSE),"")</f>
        <v>1.012</v>
      </c>
    </row>
    <row r="2117" spans="1:12" ht="45" x14ac:dyDescent="0.25">
      <c r="A2117" s="103">
        <v>46947</v>
      </c>
      <c r="B2117" s="103" t="s">
        <v>16387</v>
      </c>
      <c r="C2117" s="104" t="s">
        <v>77</v>
      </c>
      <c r="D2117" s="105">
        <v>81.62</v>
      </c>
      <c r="E2117" s="102"/>
      <c r="K2117" s="570" t="s">
        <v>5368</v>
      </c>
      <c r="L2117" s="571">
        <f>IFERROR(VLOOKUP(K2117,REAJUSTE!A:T,20,FALSE),"")</f>
        <v>1.012</v>
      </c>
    </row>
    <row r="2118" spans="1:12" ht="45" x14ac:dyDescent="0.25">
      <c r="A2118" s="103">
        <v>46986</v>
      </c>
      <c r="B2118" s="103" t="s">
        <v>16388</v>
      </c>
      <c r="C2118" s="104" t="s">
        <v>77</v>
      </c>
      <c r="D2118" s="105">
        <v>109.96</v>
      </c>
      <c r="E2118" s="126"/>
      <c r="K2118" s="570" t="s">
        <v>5368</v>
      </c>
      <c r="L2118" s="571">
        <f>IFERROR(VLOOKUP(K2118,REAJUSTE!A:T,20,FALSE),"")</f>
        <v>1.012</v>
      </c>
    </row>
    <row r="2119" spans="1:12" x14ac:dyDescent="0.25">
      <c r="A2119" s="125">
        <v>471</v>
      </c>
      <c r="B2119" s="1195" t="s">
        <v>16386</v>
      </c>
      <c r="C2119" s="1196"/>
      <c r="D2119" s="1196"/>
      <c r="E2119" s="126"/>
      <c r="K2119" s="570" t="s">
        <v>5368</v>
      </c>
      <c r="L2119" s="571">
        <f>IFERROR(VLOOKUP(K2119,REAJUSTE!A:T,20,FALSE),"")</f>
        <v>1.012</v>
      </c>
    </row>
    <row r="2120" spans="1:12" ht="45" x14ac:dyDescent="0.25">
      <c r="A2120" s="103">
        <v>47160</v>
      </c>
      <c r="B2120" s="103" t="s">
        <v>16389</v>
      </c>
      <c r="C2120" s="104" t="s">
        <v>77</v>
      </c>
      <c r="D2120" s="105">
        <v>103.47</v>
      </c>
      <c r="E2120" s="126"/>
      <c r="K2120" s="570" t="s">
        <v>5368</v>
      </c>
      <c r="L2120" s="571">
        <f>IFERROR(VLOOKUP(K2120,REAJUSTE!A:T,20,FALSE),"")</f>
        <v>1.012</v>
      </c>
    </row>
    <row r="2121" spans="1:12" x14ac:dyDescent="0.25">
      <c r="A2121" s="125">
        <v>472</v>
      </c>
      <c r="B2121" s="1195" t="s">
        <v>16390</v>
      </c>
      <c r="C2121" s="1196"/>
      <c r="D2121" s="1196"/>
      <c r="E2121" s="102"/>
      <c r="K2121" s="570" t="s">
        <v>5368</v>
      </c>
      <c r="L2121" s="571">
        <f>IFERROR(VLOOKUP(K2121,REAJUSTE!A:T,20,FALSE),"")</f>
        <v>1.012</v>
      </c>
    </row>
    <row r="2122" spans="1:12" ht="30" x14ac:dyDescent="0.25">
      <c r="A2122" s="103">
        <v>47239</v>
      </c>
      <c r="B2122" s="103" t="s">
        <v>16391</v>
      </c>
      <c r="C2122" s="104" t="s">
        <v>77</v>
      </c>
      <c r="D2122" s="105">
        <v>603.32000000000005</v>
      </c>
      <c r="E2122" s="126"/>
      <c r="K2122" s="570" t="s">
        <v>5368</v>
      </c>
      <c r="L2122" s="571">
        <f>IFERROR(VLOOKUP(K2122,REAJUSTE!A:T,20,FALSE),"")</f>
        <v>1.012</v>
      </c>
    </row>
    <row r="2123" spans="1:12" ht="45" x14ac:dyDescent="0.25">
      <c r="A2123" s="103">
        <v>47270</v>
      </c>
      <c r="B2123" s="103" t="s">
        <v>16392</v>
      </c>
      <c r="C2123" s="104" t="s">
        <v>77</v>
      </c>
      <c r="D2123" s="105">
        <v>162.35</v>
      </c>
      <c r="E2123" s="126"/>
      <c r="K2123" s="570" t="s">
        <v>5368</v>
      </c>
      <c r="L2123" s="571">
        <f>IFERROR(VLOOKUP(K2123,REAJUSTE!A:T,20,FALSE),"")</f>
        <v>1.012</v>
      </c>
    </row>
    <row r="2124" spans="1:12" ht="45" x14ac:dyDescent="0.25">
      <c r="A2124" s="103">
        <v>47271</v>
      </c>
      <c r="B2124" s="103" t="s">
        <v>16393</v>
      </c>
      <c r="C2124" s="104" t="s">
        <v>77</v>
      </c>
      <c r="D2124" s="105">
        <v>72.930000000000007</v>
      </c>
      <c r="E2124" s="126"/>
      <c r="K2124" s="570" t="s">
        <v>5368</v>
      </c>
      <c r="L2124" s="571">
        <f>IFERROR(VLOOKUP(K2124,REAJUSTE!A:T,20,FALSE),"")</f>
        <v>1.012</v>
      </c>
    </row>
    <row r="2125" spans="1:12" x14ac:dyDescent="0.25">
      <c r="A2125" s="125">
        <v>475</v>
      </c>
      <c r="B2125" s="1195" t="s">
        <v>16394</v>
      </c>
      <c r="C2125" s="1196"/>
      <c r="D2125" s="1196"/>
      <c r="E2125" s="126"/>
      <c r="K2125" s="570" t="s">
        <v>5368</v>
      </c>
      <c r="L2125" s="571">
        <f>IFERROR(VLOOKUP(K2125,REAJUSTE!A:T,20,FALSE),"")</f>
        <v>1.012</v>
      </c>
    </row>
    <row r="2126" spans="1:12" x14ac:dyDescent="0.25">
      <c r="A2126" s="103">
        <v>47526</v>
      </c>
      <c r="B2126" s="103" t="s">
        <v>16395</v>
      </c>
      <c r="C2126" s="104" t="s">
        <v>77</v>
      </c>
      <c r="D2126" s="105">
        <v>118.86</v>
      </c>
      <c r="E2126" s="102"/>
      <c r="K2126" s="570" t="s">
        <v>5368</v>
      </c>
      <c r="L2126" s="571">
        <f>IFERROR(VLOOKUP(K2126,REAJUSTE!A:T,20,FALSE),"")</f>
        <v>1.012</v>
      </c>
    </row>
    <row r="2127" spans="1:12" x14ac:dyDescent="0.25">
      <c r="A2127" s="103">
        <v>47527</v>
      </c>
      <c r="B2127" s="103" t="s">
        <v>16396</v>
      </c>
      <c r="C2127" s="104" t="s">
        <v>77</v>
      </c>
      <c r="D2127" s="105">
        <v>783.23</v>
      </c>
      <c r="E2127" s="126"/>
      <c r="K2127" s="570" t="s">
        <v>5368</v>
      </c>
      <c r="L2127" s="571">
        <f>IFERROR(VLOOKUP(K2127,REAJUSTE!A:T,20,FALSE),"")</f>
        <v>1.012</v>
      </c>
    </row>
    <row r="2128" spans="1:12" ht="30" x14ac:dyDescent="0.25">
      <c r="A2128" s="103">
        <v>47530</v>
      </c>
      <c r="B2128" s="103" t="s">
        <v>16397</v>
      </c>
      <c r="C2128" s="104" t="s">
        <v>77</v>
      </c>
      <c r="D2128" s="105">
        <v>989.5</v>
      </c>
      <c r="E2128" s="126"/>
      <c r="K2128" s="570" t="s">
        <v>5368</v>
      </c>
      <c r="L2128" s="571">
        <f>IFERROR(VLOOKUP(K2128,REAJUSTE!A:T,20,FALSE),"")</f>
        <v>1.012</v>
      </c>
    </row>
    <row r="2129" spans="1:12" x14ac:dyDescent="0.25">
      <c r="A2129" s="103">
        <v>47561</v>
      </c>
      <c r="B2129" s="103" t="s">
        <v>16398</v>
      </c>
      <c r="C2129" s="104" t="s">
        <v>77</v>
      </c>
      <c r="D2129" s="105">
        <v>88.85</v>
      </c>
      <c r="E2129" s="126"/>
      <c r="K2129" s="570" t="s">
        <v>5368</v>
      </c>
      <c r="L2129" s="571">
        <f>IFERROR(VLOOKUP(K2129,REAJUSTE!A:T,20,FALSE),"")</f>
        <v>1.012</v>
      </c>
    </row>
    <row r="2130" spans="1:12" x14ac:dyDescent="0.25">
      <c r="A2130" s="103">
        <v>47566</v>
      </c>
      <c r="B2130" s="103" t="s">
        <v>16399</v>
      </c>
      <c r="C2130" s="104" t="s">
        <v>77</v>
      </c>
      <c r="D2130" s="142">
        <v>1699.49</v>
      </c>
      <c r="E2130" s="126"/>
      <c r="K2130" s="570" t="s">
        <v>5368</v>
      </c>
      <c r="L2130" s="571">
        <f>IFERROR(VLOOKUP(K2130,REAJUSTE!A:T,20,FALSE),"")</f>
        <v>1.012</v>
      </c>
    </row>
    <row r="2131" spans="1:12" x14ac:dyDescent="0.25">
      <c r="A2131" s="103">
        <v>47574</v>
      </c>
      <c r="B2131" s="103" t="s">
        <v>16400</v>
      </c>
      <c r="C2131" s="104" t="s">
        <v>77</v>
      </c>
      <c r="D2131" s="142">
        <v>4371.24</v>
      </c>
      <c r="E2131" s="126"/>
      <c r="K2131" s="570" t="s">
        <v>5368</v>
      </c>
      <c r="L2131" s="571">
        <f>IFERROR(VLOOKUP(K2131,REAJUSTE!A:T,20,FALSE),"")</f>
        <v>1.012</v>
      </c>
    </row>
    <row r="2132" spans="1:12" x14ac:dyDescent="0.25">
      <c r="A2132" s="125">
        <v>476</v>
      </c>
      <c r="B2132" s="1195" t="s">
        <v>16401</v>
      </c>
      <c r="C2132" s="1196"/>
      <c r="D2132" s="1196"/>
      <c r="E2132" s="126"/>
      <c r="K2132" s="570" t="s">
        <v>5368</v>
      </c>
      <c r="L2132" s="571">
        <f>IFERROR(VLOOKUP(K2132,REAJUSTE!A:T,20,FALSE),"")</f>
        <v>1.012</v>
      </c>
    </row>
    <row r="2133" spans="1:12" x14ac:dyDescent="0.25">
      <c r="A2133" s="103">
        <v>47633</v>
      </c>
      <c r="B2133" s="103" t="s">
        <v>16402</v>
      </c>
      <c r="C2133" s="104" t="s">
        <v>77</v>
      </c>
      <c r="D2133" s="142">
        <v>1610.89</v>
      </c>
      <c r="E2133" s="126"/>
      <c r="K2133" s="570" t="s">
        <v>5368</v>
      </c>
      <c r="L2133" s="571">
        <f>IFERROR(VLOOKUP(K2133,REAJUSTE!A:T,20,FALSE),"")</f>
        <v>1.012</v>
      </c>
    </row>
    <row r="2134" spans="1:12" ht="30" x14ac:dyDescent="0.25">
      <c r="A2134" s="103">
        <v>47634</v>
      </c>
      <c r="B2134" s="103" t="s">
        <v>16403</v>
      </c>
      <c r="C2134" s="104" t="s">
        <v>77</v>
      </c>
      <c r="D2134" s="142">
        <v>1576.5</v>
      </c>
      <c r="E2134" s="126"/>
      <c r="K2134" s="570" t="s">
        <v>5368</v>
      </c>
      <c r="L2134" s="571">
        <f>IFERROR(VLOOKUP(K2134,REAJUSTE!A:T,20,FALSE),"")</f>
        <v>1.012</v>
      </c>
    </row>
    <row r="2135" spans="1:12" x14ac:dyDescent="0.25">
      <c r="A2135" s="125">
        <v>477</v>
      </c>
      <c r="B2135" s="1195" t="s">
        <v>16401</v>
      </c>
      <c r="C2135" s="1196"/>
      <c r="D2135" s="1196"/>
      <c r="E2135" s="126"/>
      <c r="K2135" s="570" t="s">
        <v>5368</v>
      </c>
      <c r="L2135" s="571">
        <f>IFERROR(VLOOKUP(K2135,REAJUSTE!A:T,20,FALSE),"")</f>
        <v>1.012</v>
      </c>
    </row>
    <row r="2136" spans="1:12" ht="45" x14ac:dyDescent="0.25">
      <c r="A2136" s="103">
        <v>47724</v>
      </c>
      <c r="B2136" s="103" t="s">
        <v>16404</v>
      </c>
      <c r="C2136" s="104" t="s">
        <v>77</v>
      </c>
      <c r="D2136" s="142">
        <v>5396.59</v>
      </c>
      <c r="E2136" s="126"/>
      <c r="K2136" s="570" t="s">
        <v>5368</v>
      </c>
      <c r="L2136" s="571">
        <f>IFERROR(VLOOKUP(K2136,REAJUSTE!A:T,20,FALSE),"")</f>
        <v>1.012</v>
      </c>
    </row>
    <row r="2137" spans="1:12" ht="45" x14ac:dyDescent="0.25">
      <c r="A2137" s="103">
        <v>47766</v>
      </c>
      <c r="B2137" s="103" t="s">
        <v>16405</v>
      </c>
      <c r="C2137" s="104" t="s">
        <v>77</v>
      </c>
      <c r="D2137" s="142">
        <v>7682.57</v>
      </c>
      <c r="E2137" s="126"/>
      <c r="K2137" s="570" t="s">
        <v>5368</v>
      </c>
      <c r="L2137" s="571">
        <f>IFERROR(VLOOKUP(K2137,REAJUSTE!A:T,20,FALSE),"")</f>
        <v>1.012</v>
      </c>
    </row>
    <row r="2138" spans="1:12" x14ac:dyDescent="0.25">
      <c r="A2138" s="103">
        <v>47795</v>
      </c>
      <c r="B2138" s="103" t="s">
        <v>16406</v>
      </c>
      <c r="C2138" s="104" t="s">
        <v>77</v>
      </c>
      <c r="D2138" s="142">
        <v>1418.39</v>
      </c>
      <c r="E2138" s="126"/>
      <c r="K2138" s="570" t="s">
        <v>5368</v>
      </c>
      <c r="L2138" s="571">
        <f>IFERROR(VLOOKUP(K2138,REAJUSTE!A:T,20,FALSE),"")</f>
        <v>1.012</v>
      </c>
    </row>
    <row r="2139" spans="1:12" x14ac:dyDescent="0.25">
      <c r="A2139" s="125">
        <v>478</v>
      </c>
      <c r="B2139" s="1195" t="s">
        <v>16407</v>
      </c>
      <c r="C2139" s="1196"/>
      <c r="D2139" s="1196"/>
      <c r="E2139" s="126"/>
      <c r="K2139" s="570" t="s">
        <v>5368</v>
      </c>
      <c r="L2139" s="571">
        <f>IFERROR(VLOOKUP(K2139,REAJUSTE!A:T,20,FALSE),"")</f>
        <v>1.012</v>
      </c>
    </row>
    <row r="2140" spans="1:12" ht="45" x14ac:dyDescent="0.25">
      <c r="A2140" s="103">
        <v>47826</v>
      </c>
      <c r="B2140" s="103" t="s">
        <v>16408</v>
      </c>
      <c r="C2140" s="104" t="s">
        <v>77</v>
      </c>
      <c r="D2140" s="142">
        <v>2924.23</v>
      </c>
      <c r="E2140" s="126"/>
      <c r="K2140" s="570" t="s">
        <v>5368</v>
      </c>
      <c r="L2140" s="571">
        <f>IFERROR(VLOOKUP(K2140,REAJUSTE!A:T,20,FALSE),"")</f>
        <v>1.012</v>
      </c>
    </row>
    <row r="2141" spans="1:12" x14ac:dyDescent="0.25">
      <c r="A2141" s="103">
        <v>47855</v>
      </c>
      <c r="B2141" s="103" t="s">
        <v>16409</v>
      </c>
      <c r="C2141" s="104" t="s">
        <v>77</v>
      </c>
      <c r="D2141" s="105">
        <v>67.790000000000006</v>
      </c>
      <c r="E2141" s="126"/>
      <c r="K2141" s="570" t="s">
        <v>5368</v>
      </c>
      <c r="L2141" s="571">
        <f>IFERROR(VLOOKUP(K2141,REAJUSTE!A:T,20,FALSE),"")</f>
        <v>1.012</v>
      </c>
    </row>
    <row r="2142" spans="1:12" x14ac:dyDescent="0.25">
      <c r="A2142" s="103">
        <v>47862</v>
      </c>
      <c r="B2142" s="103" t="s">
        <v>16410</v>
      </c>
      <c r="C2142" s="104" t="s">
        <v>77</v>
      </c>
      <c r="D2142" s="105">
        <v>251.58</v>
      </c>
      <c r="E2142" s="126"/>
      <c r="K2142" s="570" t="s">
        <v>5368</v>
      </c>
      <c r="L2142" s="571">
        <f>IFERROR(VLOOKUP(K2142,REAJUSTE!A:T,20,FALSE),"")</f>
        <v>1.012</v>
      </c>
    </row>
    <row r="2143" spans="1:12" ht="30" x14ac:dyDescent="0.25">
      <c r="A2143" s="103">
        <v>47876</v>
      </c>
      <c r="B2143" s="103" t="s">
        <v>16411</v>
      </c>
      <c r="C2143" s="104" t="s">
        <v>77</v>
      </c>
      <c r="D2143" s="142">
        <v>10590.89</v>
      </c>
      <c r="E2143" s="126"/>
      <c r="K2143" s="570" t="s">
        <v>5368</v>
      </c>
      <c r="L2143" s="571">
        <f>IFERROR(VLOOKUP(K2143,REAJUSTE!A:T,20,FALSE),"")</f>
        <v>1.012</v>
      </c>
    </row>
    <row r="2144" spans="1:12" x14ac:dyDescent="0.25">
      <c r="A2144" s="125">
        <v>480</v>
      </c>
      <c r="B2144" s="1195" t="s">
        <v>16412</v>
      </c>
      <c r="C2144" s="1196"/>
      <c r="D2144" s="1196"/>
      <c r="E2144" s="126"/>
      <c r="K2144" s="570" t="s">
        <v>5368</v>
      </c>
      <c r="L2144" s="571">
        <f>IFERROR(VLOOKUP(K2144,REAJUSTE!A:T,20,FALSE),"")</f>
        <v>1.012</v>
      </c>
    </row>
    <row r="2145" spans="1:12" ht="30" x14ac:dyDescent="0.25">
      <c r="A2145" s="103">
        <v>48002</v>
      </c>
      <c r="B2145" s="103" t="s">
        <v>16413</v>
      </c>
      <c r="C2145" s="104" t="s">
        <v>77</v>
      </c>
      <c r="D2145" s="105">
        <v>73.94</v>
      </c>
      <c r="E2145" s="126"/>
      <c r="K2145" s="570" t="s">
        <v>5368</v>
      </c>
      <c r="L2145" s="571">
        <f>IFERROR(VLOOKUP(K2145,REAJUSTE!A:T,20,FALSE),"")</f>
        <v>1.012</v>
      </c>
    </row>
    <row r="2146" spans="1:12" ht="30" x14ac:dyDescent="0.25">
      <c r="A2146" s="103">
        <v>48004</v>
      </c>
      <c r="B2146" s="103" t="s">
        <v>16414</v>
      </c>
      <c r="C2146" s="104" t="s">
        <v>77</v>
      </c>
      <c r="D2146" s="105">
        <v>145.44999999999999</v>
      </c>
      <c r="E2146" s="102"/>
      <c r="K2146" s="570" t="s">
        <v>5368</v>
      </c>
      <c r="L2146" s="571">
        <f>IFERROR(VLOOKUP(K2146,REAJUSTE!A:T,20,FALSE),"")</f>
        <v>1.012</v>
      </c>
    </row>
    <row r="2147" spans="1:12" ht="30" x14ac:dyDescent="0.25">
      <c r="A2147" s="103">
        <v>48015</v>
      </c>
      <c r="B2147" s="103" t="s">
        <v>16415</v>
      </c>
      <c r="C2147" s="104" t="s">
        <v>77</v>
      </c>
      <c r="D2147" s="105">
        <v>94.8</v>
      </c>
      <c r="E2147" s="126"/>
      <c r="K2147" s="570" t="s">
        <v>5368</v>
      </c>
      <c r="L2147" s="571">
        <f>IFERROR(VLOOKUP(K2147,REAJUSTE!A:T,20,FALSE),"")</f>
        <v>1.012</v>
      </c>
    </row>
    <row r="2148" spans="1:12" x14ac:dyDescent="0.25">
      <c r="A2148" s="103">
        <v>48020</v>
      </c>
      <c r="B2148" s="103" t="s">
        <v>16416</v>
      </c>
      <c r="C2148" s="104" t="s">
        <v>77</v>
      </c>
      <c r="D2148" s="105">
        <v>16.309999999999999</v>
      </c>
      <c r="E2148" s="126"/>
      <c r="K2148" s="570" t="s">
        <v>5368</v>
      </c>
      <c r="L2148" s="571">
        <f>IFERROR(VLOOKUP(K2148,REAJUSTE!A:T,20,FALSE),"")</f>
        <v>1.012</v>
      </c>
    </row>
    <row r="2149" spans="1:12" x14ac:dyDescent="0.25">
      <c r="A2149" s="103">
        <v>48035</v>
      </c>
      <c r="B2149" s="103" t="s">
        <v>16417</v>
      </c>
      <c r="C2149" s="104" t="s">
        <v>77</v>
      </c>
      <c r="D2149" s="105">
        <v>144.16999999999999</v>
      </c>
      <c r="E2149" s="126"/>
      <c r="K2149" s="570" t="s">
        <v>5368</v>
      </c>
      <c r="L2149" s="571">
        <f>IFERROR(VLOOKUP(K2149,REAJUSTE!A:T,20,FALSE),"")</f>
        <v>1.012</v>
      </c>
    </row>
    <row r="2150" spans="1:12" x14ac:dyDescent="0.25">
      <c r="A2150" s="103">
        <v>48036</v>
      </c>
      <c r="B2150" s="103" t="s">
        <v>16418</v>
      </c>
      <c r="C2150" s="104" t="s">
        <v>77</v>
      </c>
      <c r="D2150" s="105">
        <v>181.94</v>
      </c>
      <c r="E2150" s="126"/>
      <c r="K2150" s="570" t="s">
        <v>5368</v>
      </c>
      <c r="L2150" s="571">
        <f>IFERROR(VLOOKUP(K2150,REAJUSTE!A:T,20,FALSE),"")</f>
        <v>1.012</v>
      </c>
    </row>
    <row r="2151" spans="1:12" ht="30" x14ac:dyDescent="0.25">
      <c r="A2151" s="103">
        <v>48038</v>
      </c>
      <c r="B2151" s="103" t="s">
        <v>16419</v>
      </c>
      <c r="C2151" s="104" t="s">
        <v>77</v>
      </c>
      <c r="D2151" s="105">
        <v>16.670000000000002</v>
      </c>
      <c r="E2151" s="126"/>
      <c r="K2151" s="570" t="s">
        <v>5368</v>
      </c>
      <c r="L2151" s="571">
        <f>IFERROR(VLOOKUP(K2151,REAJUSTE!A:T,20,FALSE),"")</f>
        <v>1.012</v>
      </c>
    </row>
    <row r="2152" spans="1:12" x14ac:dyDescent="0.25">
      <c r="A2152" s="103">
        <v>48041</v>
      </c>
      <c r="B2152" s="103" t="s">
        <v>16420</v>
      </c>
      <c r="C2152" s="104" t="s">
        <v>77</v>
      </c>
      <c r="D2152" s="105">
        <v>256.32</v>
      </c>
      <c r="E2152" s="126"/>
      <c r="K2152" s="570" t="s">
        <v>5368</v>
      </c>
      <c r="L2152" s="571">
        <f>IFERROR(VLOOKUP(K2152,REAJUSTE!A:T,20,FALSE),"")</f>
        <v>1.012</v>
      </c>
    </row>
    <row r="2153" spans="1:12" x14ac:dyDescent="0.25">
      <c r="A2153" s="103">
        <v>48051</v>
      </c>
      <c r="B2153" s="103" t="s">
        <v>16421</v>
      </c>
      <c r="C2153" s="104" t="s">
        <v>77</v>
      </c>
      <c r="D2153" s="105">
        <v>14.03</v>
      </c>
      <c r="E2153" s="126"/>
      <c r="K2153" s="570" t="s">
        <v>5368</v>
      </c>
      <c r="L2153" s="571">
        <f>IFERROR(VLOOKUP(K2153,REAJUSTE!A:T,20,FALSE),"")</f>
        <v>1.012</v>
      </c>
    </row>
    <row r="2154" spans="1:12" ht="30" x14ac:dyDescent="0.25">
      <c r="A2154" s="103">
        <v>48052</v>
      </c>
      <c r="B2154" s="103" t="s">
        <v>16422</v>
      </c>
      <c r="C2154" s="104" t="s">
        <v>77</v>
      </c>
      <c r="D2154" s="105">
        <v>5.52</v>
      </c>
      <c r="E2154" s="102"/>
      <c r="K2154" s="570" t="s">
        <v>5368</v>
      </c>
      <c r="L2154" s="571">
        <f>IFERROR(VLOOKUP(K2154,REAJUSTE!A:T,20,FALSE),"")</f>
        <v>1.012</v>
      </c>
    </row>
    <row r="2155" spans="1:12" x14ac:dyDescent="0.25">
      <c r="A2155" s="103">
        <v>48053</v>
      </c>
      <c r="B2155" s="103" t="s">
        <v>16423</v>
      </c>
      <c r="C2155" s="104" t="s">
        <v>77</v>
      </c>
      <c r="D2155" s="105">
        <v>37.97</v>
      </c>
      <c r="E2155" s="126"/>
      <c r="K2155" s="570" t="s">
        <v>5368</v>
      </c>
      <c r="L2155" s="571">
        <f>IFERROR(VLOOKUP(K2155,REAJUSTE!A:T,20,FALSE),"")</f>
        <v>1.012</v>
      </c>
    </row>
    <row r="2156" spans="1:12" x14ac:dyDescent="0.25">
      <c r="A2156" s="103">
        <v>48054</v>
      </c>
      <c r="B2156" s="103" t="s">
        <v>16424</v>
      </c>
      <c r="C2156" s="104" t="s">
        <v>77</v>
      </c>
      <c r="D2156" s="105">
        <v>9.25</v>
      </c>
      <c r="E2156" s="102"/>
      <c r="K2156" s="570" t="s">
        <v>5368</v>
      </c>
      <c r="L2156" s="571">
        <f>IFERROR(VLOOKUP(K2156,REAJUSTE!A:T,20,FALSE),"")</f>
        <v>1.012</v>
      </c>
    </row>
    <row r="2157" spans="1:12" ht="30" x14ac:dyDescent="0.25">
      <c r="A2157" s="103">
        <v>48055</v>
      </c>
      <c r="B2157" s="103" t="s">
        <v>16425</v>
      </c>
      <c r="C2157" s="104" t="s">
        <v>77</v>
      </c>
      <c r="D2157" s="105">
        <v>30.78</v>
      </c>
      <c r="E2157" s="126"/>
      <c r="K2157" s="570" t="s">
        <v>5368</v>
      </c>
      <c r="L2157" s="571">
        <f>IFERROR(VLOOKUP(K2157,REAJUSTE!A:T,20,FALSE),"")</f>
        <v>1.012</v>
      </c>
    </row>
    <row r="2158" spans="1:12" x14ac:dyDescent="0.25">
      <c r="A2158" s="103">
        <v>48056</v>
      </c>
      <c r="B2158" s="103" t="s">
        <v>16426</v>
      </c>
      <c r="C2158" s="104" t="s">
        <v>77</v>
      </c>
      <c r="D2158" s="105">
        <v>9.01</v>
      </c>
      <c r="E2158" s="126"/>
      <c r="K2158" s="570" t="s">
        <v>5368</v>
      </c>
      <c r="L2158" s="571">
        <f>IFERROR(VLOOKUP(K2158,REAJUSTE!A:T,20,FALSE),"")</f>
        <v>1.012</v>
      </c>
    </row>
    <row r="2159" spans="1:12" x14ac:dyDescent="0.25">
      <c r="A2159" s="103">
        <v>48057</v>
      </c>
      <c r="B2159" s="103" t="s">
        <v>16427</v>
      </c>
      <c r="C2159" s="104" t="s">
        <v>77</v>
      </c>
      <c r="D2159" s="105">
        <v>12.94</v>
      </c>
      <c r="E2159" s="126"/>
      <c r="K2159" s="570" t="s">
        <v>5368</v>
      </c>
      <c r="L2159" s="571">
        <f>IFERROR(VLOOKUP(K2159,REAJUSTE!A:T,20,FALSE),"")</f>
        <v>1.012</v>
      </c>
    </row>
    <row r="2160" spans="1:12" ht="30" x14ac:dyDescent="0.25">
      <c r="A2160" s="103">
        <v>48064</v>
      </c>
      <c r="B2160" s="103" t="s">
        <v>16428</v>
      </c>
      <c r="C2160" s="104" t="s">
        <v>77</v>
      </c>
      <c r="D2160" s="105">
        <v>17.78</v>
      </c>
      <c r="E2160" s="126"/>
      <c r="K2160" s="570" t="s">
        <v>5368</v>
      </c>
      <c r="L2160" s="571">
        <f>IFERROR(VLOOKUP(K2160,REAJUSTE!A:T,20,FALSE),"")</f>
        <v>1.012</v>
      </c>
    </row>
    <row r="2161" spans="1:12" ht="30" x14ac:dyDescent="0.25">
      <c r="A2161" s="103">
        <v>48067</v>
      </c>
      <c r="B2161" s="103" t="s">
        <v>16429</v>
      </c>
      <c r="C2161" s="104" t="s">
        <v>77</v>
      </c>
      <c r="D2161" s="105">
        <v>3</v>
      </c>
      <c r="E2161" s="126"/>
      <c r="K2161" s="570" t="s">
        <v>5368</v>
      </c>
      <c r="L2161" s="571">
        <f>IFERROR(VLOOKUP(K2161,REAJUSTE!A:T,20,FALSE),"")</f>
        <v>1.012</v>
      </c>
    </row>
    <row r="2162" spans="1:12" ht="30" x14ac:dyDescent="0.25">
      <c r="A2162" s="103">
        <v>48070</v>
      </c>
      <c r="B2162" s="103" t="s">
        <v>16430</v>
      </c>
      <c r="C2162" s="104" t="s">
        <v>77</v>
      </c>
      <c r="D2162" s="105">
        <v>1.36</v>
      </c>
      <c r="E2162" s="126"/>
      <c r="K2162" s="570" t="s">
        <v>5368</v>
      </c>
      <c r="L2162" s="571">
        <f>IFERROR(VLOOKUP(K2162,REAJUSTE!A:T,20,FALSE),"")</f>
        <v>1.012</v>
      </c>
    </row>
    <row r="2163" spans="1:12" ht="30" x14ac:dyDescent="0.25">
      <c r="A2163" s="103">
        <v>48085</v>
      </c>
      <c r="B2163" s="103" t="s">
        <v>16431</v>
      </c>
      <c r="C2163" s="104" t="s">
        <v>77</v>
      </c>
      <c r="D2163" s="105">
        <v>71.97</v>
      </c>
      <c r="E2163" s="102"/>
      <c r="K2163" s="570" t="s">
        <v>5368</v>
      </c>
      <c r="L2163" s="571">
        <f>IFERROR(VLOOKUP(K2163,REAJUSTE!A:T,20,FALSE),"")</f>
        <v>1.012</v>
      </c>
    </row>
    <row r="2164" spans="1:12" x14ac:dyDescent="0.25">
      <c r="A2164" s="125">
        <v>481</v>
      </c>
      <c r="B2164" s="1195" t="s">
        <v>16432</v>
      </c>
      <c r="C2164" s="1196"/>
      <c r="D2164" s="1196"/>
      <c r="E2164" s="126"/>
      <c r="K2164" s="570" t="s">
        <v>5368</v>
      </c>
      <c r="L2164" s="571">
        <f>IFERROR(VLOOKUP(K2164,REAJUSTE!A:T,20,FALSE),"")</f>
        <v>1.012</v>
      </c>
    </row>
    <row r="2165" spans="1:12" ht="30" x14ac:dyDescent="0.25">
      <c r="A2165" s="103">
        <v>48120</v>
      </c>
      <c r="B2165" s="103" t="s">
        <v>16433</v>
      </c>
      <c r="C2165" s="104" t="s">
        <v>77</v>
      </c>
      <c r="D2165" s="105">
        <v>14.03</v>
      </c>
      <c r="E2165" s="126"/>
      <c r="K2165" s="570" t="s">
        <v>5368</v>
      </c>
      <c r="L2165" s="571">
        <f>IFERROR(VLOOKUP(K2165,REAJUSTE!A:T,20,FALSE),"")</f>
        <v>1.012</v>
      </c>
    </row>
    <row r="2166" spans="1:12" x14ac:dyDescent="0.25">
      <c r="A2166" s="103">
        <v>48145</v>
      </c>
      <c r="B2166" s="103" t="s">
        <v>16434</v>
      </c>
      <c r="C2166" s="104" t="s">
        <v>77</v>
      </c>
      <c r="D2166" s="105">
        <v>8.48</v>
      </c>
      <c r="E2166" s="126"/>
      <c r="K2166" s="570" t="s">
        <v>5368</v>
      </c>
      <c r="L2166" s="571">
        <f>IFERROR(VLOOKUP(K2166,REAJUSTE!A:T,20,FALSE),"")</f>
        <v>1.012</v>
      </c>
    </row>
    <row r="2167" spans="1:12" ht="30" x14ac:dyDescent="0.25">
      <c r="A2167" s="103">
        <v>48146</v>
      </c>
      <c r="B2167" s="103" t="s">
        <v>16435</v>
      </c>
      <c r="C2167" s="104" t="s">
        <v>77</v>
      </c>
      <c r="D2167" s="105">
        <v>6.23</v>
      </c>
      <c r="E2167" s="102"/>
      <c r="K2167" s="570" t="s">
        <v>5368</v>
      </c>
      <c r="L2167" s="571">
        <f>IFERROR(VLOOKUP(K2167,REAJUSTE!A:T,20,FALSE),"")</f>
        <v>1.012</v>
      </c>
    </row>
    <row r="2168" spans="1:12" x14ac:dyDescent="0.25">
      <c r="A2168" s="103">
        <v>48149</v>
      </c>
      <c r="B2168" s="103" t="s">
        <v>16436</v>
      </c>
      <c r="C2168" s="104" t="s">
        <v>77</v>
      </c>
      <c r="D2168" s="105">
        <v>42.97</v>
      </c>
      <c r="E2168" s="126"/>
      <c r="K2168" s="570" t="s">
        <v>5368</v>
      </c>
      <c r="L2168" s="571">
        <f>IFERROR(VLOOKUP(K2168,REAJUSTE!A:T,20,FALSE),"")</f>
        <v>1.012</v>
      </c>
    </row>
    <row r="2169" spans="1:12" x14ac:dyDescent="0.25">
      <c r="A2169" s="103">
        <v>48150</v>
      </c>
      <c r="B2169" s="103" t="s">
        <v>16437</v>
      </c>
      <c r="C2169" s="104" t="s">
        <v>76</v>
      </c>
      <c r="D2169" s="105">
        <v>90.1</v>
      </c>
      <c r="E2169" s="126"/>
      <c r="K2169" s="570" t="s">
        <v>5368</v>
      </c>
      <c r="L2169" s="571">
        <f>IFERROR(VLOOKUP(K2169,REAJUSTE!A:T,20,FALSE),"")</f>
        <v>1.012</v>
      </c>
    </row>
    <row r="2170" spans="1:12" x14ac:dyDescent="0.25">
      <c r="A2170" s="103">
        <v>48151</v>
      </c>
      <c r="B2170" s="103" t="s">
        <v>16438</v>
      </c>
      <c r="C2170" s="104" t="s">
        <v>76</v>
      </c>
      <c r="D2170" s="105">
        <v>68.930000000000007</v>
      </c>
      <c r="E2170" s="126"/>
      <c r="K2170" s="570" t="s">
        <v>5368</v>
      </c>
      <c r="L2170" s="571">
        <f>IFERROR(VLOOKUP(K2170,REAJUSTE!A:T,20,FALSE),"")</f>
        <v>1.012</v>
      </c>
    </row>
    <row r="2171" spans="1:12" x14ac:dyDescent="0.25">
      <c r="A2171" s="103">
        <v>48152</v>
      </c>
      <c r="B2171" s="103" t="s">
        <v>16439</v>
      </c>
      <c r="C2171" s="104" t="s">
        <v>76</v>
      </c>
      <c r="D2171" s="105">
        <v>36.18</v>
      </c>
      <c r="E2171" s="126"/>
      <c r="K2171" s="570" t="s">
        <v>5368</v>
      </c>
      <c r="L2171" s="571">
        <f>IFERROR(VLOOKUP(K2171,REAJUSTE!A:T,20,FALSE),"")</f>
        <v>1.012</v>
      </c>
    </row>
    <row r="2172" spans="1:12" x14ac:dyDescent="0.25">
      <c r="A2172" s="125">
        <v>482</v>
      </c>
      <c r="B2172" s="1195" t="s">
        <v>24</v>
      </c>
      <c r="C2172" s="1196"/>
      <c r="D2172" s="1196"/>
      <c r="E2172" s="126"/>
      <c r="K2172" s="570" t="s">
        <v>5368</v>
      </c>
      <c r="L2172" s="571">
        <f>IFERROR(VLOOKUP(K2172,REAJUSTE!A:T,20,FALSE),"")</f>
        <v>1.012</v>
      </c>
    </row>
    <row r="2173" spans="1:12" x14ac:dyDescent="0.25">
      <c r="A2173" s="103">
        <v>48220</v>
      </c>
      <c r="B2173" s="103" t="s">
        <v>16440</v>
      </c>
      <c r="C2173" s="104" t="s">
        <v>77</v>
      </c>
      <c r="D2173" s="105">
        <v>15.36</v>
      </c>
      <c r="E2173" s="126"/>
      <c r="K2173" s="570" t="s">
        <v>5368</v>
      </c>
      <c r="L2173" s="571">
        <f>IFERROR(VLOOKUP(K2173,REAJUSTE!A:T,20,FALSE),"")</f>
        <v>1.012</v>
      </c>
    </row>
    <row r="2174" spans="1:12" x14ac:dyDescent="0.25">
      <c r="A2174" s="125">
        <v>483</v>
      </c>
      <c r="B2174" s="1195" t="s">
        <v>16163</v>
      </c>
      <c r="C2174" s="1196"/>
      <c r="D2174" s="1196"/>
      <c r="E2174" s="126"/>
      <c r="K2174" s="570" t="s">
        <v>5368</v>
      </c>
      <c r="L2174" s="571">
        <f>IFERROR(VLOOKUP(K2174,REAJUSTE!A:T,20,FALSE),"")</f>
        <v>1.012</v>
      </c>
    </row>
    <row r="2175" spans="1:12" x14ac:dyDescent="0.25">
      <c r="A2175" s="103">
        <v>48316</v>
      </c>
      <c r="B2175" s="103" t="s">
        <v>16441</v>
      </c>
      <c r="C2175" s="104" t="s">
        <v>77</v>
      </c>
      <c r="D2175" s="105">
        <v>561.79</v>
      </c>
      <c r="E2175" s="126"/>
      <c r="K2175" s="570" t="s">
        <v>5368</v>
      </c>
      <c r="L2175" s="571">
        <f>IFERROR(VLOOKUP(K2175,REAJUSTE!A:T,20,FALSE),"")</f>
        <v>1.012</v>
      </c>
    </row>
    <row r="2176" spans="1:12" x14ac:dyDescent="0.25">
      <c r="A2176" s="103">
        <v>48340</v>
      </c>
      <c r="B2176" s="103" t="s">
        <v>16442</v>
      </c>
      <c r="C2176" s="104" t="s">
        <v>77</v>
      </c>
      <c r="D2176" s="105">
        <v>32.49</v>
      </c>
      <c r="E2176" s="126"/>
      <c r="K2176" s="570" t="s">
        <v>5368</v>
      </c>
      <c r="L2176" s="571">
        <f>IFERROR(VLOOKUP(K2176,REAJUSTE!A:T,20,FALSE),"")</f>
        <v>1.012</v>
      </c>
    </row>
    <row r="2177" spans="1:12" x14ac:dyDescent="0.25">
      <c r="A2177" s="103">
        <v>48341</v>
      </c>
      <c r="B2177" s="103" t="s">
        <v>16443</v>
      </c>
      <c r="C2177" s="104" t="s">
        <v>77</v>
      </c>
      <c r="D2177" s="105">
        <v>122.58</v>
      </c>
      <c r="E2177" s="126"/>
      <c r="K2177" s="570" t="s">
        <v>5368</v>
      </c>
      <c r="L2177" s="571">
        <f>IFERROR(VLOOKUP(K2177,REAJUSTE!A:T,20,FALSE),"")</f>
        <v>1.012</v>
      </c>
    </row>
    <row r="2178" spans="1:12" ht="30" x14ac:dyDescent="0.25">
      <c r="A2178" s="103">
        <v>48342</v>
      </c>
      <c r="B2178" s="103" t="s">
        <v>16444</v>
      </c>
      <c r="C2178" s="104" t="s">
        <v>77</v>
      </c>
      <c r="D2178" s="105">
        <v>16.12</v>
      </c>
      <c r="E2178" s="126"/>
      <c r="K2178" s="570" t="s">
        <v>5368</v>
      </c>
      <c r="L2178" s="571">
        <f>IFERROR(VLOOKUP(K2178,REAJUSTE!A:T,20,FALSE),"")</f>
        <v>1.012</v>
      </c>
    </row>
    <row r="2179" spans="1:12" x14ac:dyDescent="0.25">
      <c r="A2179" s="103">
        <v>48365</v>
      </c>
      <c r="B2179" s="103" t="s">
        <v>16445</v>
      </c>
      <c r="C2179" s="104" t="s">
        <v>77</v>
      </c>
      <c r="D2179" s="105">
        <v>6.98</v>
      </c>
      <c r="E2179" s="126"/>
      <c r="K2179" s="570" t="s">
        <v>5368</v>
      </c>
      <c r="L2179" s="571">
        <f>IFERROR(VLOOKUP(K2179,REAJUSTE!A:T,20,FALSE),"")</f>
        <v>1.012</v>
      </c>
    </row>
    <row r="2180" spans="1:12" ht="30" x14ac:dyDescent="0.25">
      <c r="A2180" s="103">
        <v>48390</v>
      </c>
      <c r="B2180" s="103" t="s">
        <v>16446</v>
      </c>
      <c r="C2180" s="104" t="s">
        <v>76</v>
      </c>
      <c r="D2180" s="105">
        <v>60.55</v>
      </c>
      <c r="E2180" s="126"/>
      <c r="K2180" s="570" t="s">
        <v>5368</v>
      </c>
      <c r="L2180" s="571">
        <f>IFERROR(VLOOKUP(K2180,REAJUSTE!A:T,20,FALSE),"")</f>
        <v>1.012</v>
      </c>
    </row>
    <row r="2181" spans="1:12" x14ac:dyDescent="0.25">
      <c r="A2181" s="125">
        <v>484</v>
      </c>
      <c r="B2181" s="1195" t="s">
        <v>16447</v>
      </c>
      <c r="C2181" s="1196"/>
      <c r="D2181" s="1196"/>
      <c r="E2181" s="126"/>
      <c r="K2181" s="570" t="s">
        <v>5368</v>
      </c>
      <c r="L2181" s="571">
        <f>IFERROR(VLOOKUP(K2181,REAJUSTE!A:T,20,FALSE),"")</f>
        <v>1.012</v>
      </c>
    </row>
    <row r="2182" spans="1:12" ht="30" x14ac:dyDescent="0.25">
      <c r="A2182" s="103">
        <v>48444</v>
      </c>
      <c r="B2182" s="103" t="s">
        <v>16448</v>
      </c>
      <c r="C2182" s="104" t="s">
        <v>77</v>
      </c>
      <c r="D2182" s="105">
        <v>44.83</v>
      </c>
      <c r="E2182" s="126"/>
      <c r="K2182" s="570" t="s">
        <v>5368</v>
      </c>
      <c r="L2182" s="571">
        <f>IFERROR(VLOOKUP(K2182,REAJUSTE!A:T,20,FALSE),"")</f>
        <v>1.012</v>
      </c>
    </row>
    <row r="2183" spans="1:12" ht="30" x14ac:dyDescent="0.25">
      <c r="A2183" s="103">
        <v>48458</v>
      </c>
      <c r="B2183" s="103" t="s">
        <v>16449</v>
      </c>
      <c r="C2183" s="104" t="s">
        <v>77</v>
      </c>
      <c r="D2183" s="105">
        <v>1.73</v>
      </c>
      <c r="E2183" s="126"/>
      <c r="K2183" s="570" t="s">
        <v>5368</v>
      </c>
      <c r="L2183" s="571">
        <f>IFERROR(VLOOKUP(K2183,REAJUSTE!A:T,20,FALSE),"")</f>
        <v>1.012</v>
      </c>
    </row>
    <row r="2184" spans="1:12" x14ac:dyDescent="0.25">
      <c r="A2184" s="103">
        <v>48474</v>
      </c>
      <c r="B2184" s="103" t="s">
        <v>16450</v>
      </c>
      <c r="C2184" s="104" t="s">
        <v>77</v>
      </c>
      <c r="D2184" s="105">
        <v>212.95</v>
      </c>
      <c r="E2184" s="126"/>
      <c r="K2184" s="570" t="s">
        <v>5368</v>
      </c>
      <c r="L2184" s="571">
        <f>IFERROR(VLOOKUP(K2184,REAJUSTE!A:T,20,FALSE),"")</f>
        <v>1.012</v>
      </c>
    </row>
    <row r="2185" spans="1:12" x14ac:dyDescent="0.25">
      <c r="A2185" s="125">
        <v>485</v>
      </c>
      <c r="B2185" s="1195" t="s">
        <v>16447</v>
      </c>
      <c r="C2185" s="1196"/>
      <c r="D2185" s="1196"/>
      <c r="E2185" s="126"/>
      <c r="K2185" s="570" t="s">
        <v>5368</v>
      </c>
      <c r="L2185" s="571">
        <f>IFERROR(VLOOKUP(K2185,REAJUSTE!A:T,20,FALSE),"")</f>
        <v>1.012</v>
      </c>
    </row>
    <row r="2186" spans="1:12" ht="30" x14ac:dyDescent="0.25">
      <c r="A2186" s="103">
        <v>48502</v>
      </c>
      <c r="B2186" s="103" t="s">
        <v>377</v>
      </c>
      <c r="C2186" s="104" t="s">
        <v>77</v>
      </c>
      <c r="D2186" s="105">
        <v>1.4</v>
      </c>
      <c r="E2186" s="126"/>
      <c r="K2186" s="570" t="s">
        <v>5368</v>
      </c>
      <c r="L2186" s="571">
        <f>IFERROR(VLOOKUP(K2186,REAJUSTE!A:T,20,FALSE),"")</f>
        <v>1.012</v>
      </c>
    </row>
    <row r="2187" spans="1:12" ht="30" x14ac:dyDescent="0.25">
      <c r="A2187" s="103">
        <v>48503</v>
      </c>
      <c r="B2187" s="103" t="s">
        <v>16451</v>
      </c>
      <c r="C2187" s="104" t="s">
        <v>77</v>
      </c>
      <c r="D2187" s="105">
        <v>1.71</v>
      </c>
      <c r="E2187" s="102"/>
      <c r="K2187" s="570" t="s">
        <v>5368</v>
      </c>
      <c r="L2187" s="571">
        <f>IFERROR(VLOOKUP(K2187,REAJUSTE!A:T,20,FALSE),"")</f>
        <v>1.012</v>
      </c>
    </row>
    <row r="2188" spans="1:12" ht="30" x14ac:dyDescent="0.25">
      <c r="A2188" s="103">
        <v>48505</v>
      </c>
      <c r="B2188" s="103" t="s">
        <v>16452</v>
      </c>
      <c r="C2188" s="104" t="s">
        <v>77</v>
      </c>
      <c r="D2188" s="105">
        <v>3.49</v>
      </c>
      <c r="E2188" s="126"/>
      <c r="K2188" s="570" t="s">
        <v>5368</v>
      </c>
      <c r="L2188" s="571">
        <f>IFERROR(VLOOKUP(K2188,REAJUSTE!A:T,20,FALSE),"")</f>
        <v>1.012</v>
      </c>
    </row>
    <row r="2189" spans="1:12" ht="30" x14ac:dyDescent="0.25">
      <c r="A2189" s="103">
        <v>48506</v>
      </c>
      <c r="B2189" s="103" t="s">
        <v>16453</v>
      </c>
      <c r="C2189" s="104" t="s">
        <v>77</v>
      </c>
      <c r="D2189" s="105">
        <v>6.07</v>
      </c>
      <c r="E2189" s="126"/>
      <c r="K2189" s="570" t="s">
        <v>5368</v>
      </c>
      <c r="L2189" s="571">
        <f>IFERROR(VLOOKUP(K2189,REAJUSTE!A:T,20,FALSE),"")</f>
        <v>1.012</v>
      </c>
    </row>
    <row r="2190" spans="1:12" ht="30" x14ac:dyDescent="0.25">
      <c r="A2190" s="103">
        <v>48508</v>
      </c>
      <c r="B2190" s="103" t="s">
        <v>16454</v>
      </c>
      <c r="C2190" s="104" t="s">
        <v>77</v>
      </c>
      <c r="D2190" s="105">
        <v>10.85</v>
      </c>
      <c r="E2190" s="126"/>
      <c r="K2190" s="570" t="s">
        <v>5368</v>
      </c>
      <c r="L2190" s="571">
        <f>IFERROR(VLOOKUP(K2190,REAJUSTE!A:T,20,FALSE),"")</f>
        <v>1.012</v>
      </c>
    </row>
    <row r="2191" spans="1:12" ht="30" x14ac:dyDescent="0.25">
      <c r="A2191" s="103">
        <v>48510</v>
      </c>
      <c r="B2191" s="103" t="s">
        <v>16455</v>
      </c>
      <c r="C2191" s="104" t="s">
        <v>77</v>
      </c>
      <c r="D2191" s="105">
        <v>15.08</v>
      </c>
      <c r="E2191" s="126"/>
      <c r="K2191" s="570" t="s">
        <v>5368</v>
      </c>
      <c r="L2191" s="571">
        <f>IFERROR(VLOOKUP(K2191,REAJUSTE!A:T,20,FALSE),"")</f>
        <v>1.012</v>
      </c>
    </row>
    <row r="2192" spans="1:12" ht="30" x14ac:dyDescent="0.25">
      <c r="A2192" s="103">
        <v>48512</v>
      </c>
      <c r="B2192" s="103" t="s">
        <v>16456</v>
      </c>
      <c r="C2192" s="104" t="s">
        <v>77</v>
      </c>
      <c r="D2192" s="105">
        <v>50.9</v>
      </c>
      <c r="E2192" s="126"/>
      <c r="K2192" s="570" t="s">
        <v>5368</v>
      </c>
      <c r="L2192" s="571">
        <f>IFERROR(VLOOKUP(K2192,REAJUSTE!A:T,20,FALSE),"")</f>
        <v>1.012</v>
      </c>
    </row>
    <row r="2193" spans="1:12" ht="30" x14ac:dyDescent="0.25">
      <c r="A2193" s="103">
        <v>48516</v>
      </c>
      <c r="B2193" s="103" t="s">
        <v>378</v>
      </c>
      <c r="C2193" s="104" t="s">
        <v>77</v>
      </c>
      <c r="D2193" s="105">
        <v>0.7</v>
      </c>
      <c r="E2193" s="126"/>
      <c r="K2193" s="570" t="s">
        <v>5368</v>
      </c>
      <c r="L2193" s="571">
        <f>IFERROR(VLOOKUP(K2193,REAJUSTE!A:T,20,FALSE),"")</f>
        <v>1.012</v>
      </c>
    </row>
    <row r="2194" spans="1:12" ht="30" x14ac:dyDescent="0.25">
      <c r="A2194" s="103">
        <v>48517</v>
      </c>
      <c r="B2194" s="103" t="s">
        <v>16457</v>
      </c>
      <c r="C2194" s="104" t="s">
        <v>77</v>
      </c>
      <c r="D2194" s="105">
        <v>1.41</v>
      </c>
      <c r="E2194" s="126"/>
      <c r="K2194" s="570" t="s">
        <v>5368</v>
      </c>
      <c r="L2194" s="571">
        <f>IFERROR(VLOOKUP(K2194,REAJUSTE!A:T,20,FALSE),"")</f>
        <v>1.012</v>
      </c>
    </row>
    <row r="2195" spans="1:12" ht="30" x14ac:dyDescent="0.25">
      <c r="A2195" s="103">
        <v>48518</v>
      </c>
      <c r="B2195" s="103" t="s">
        <v>16458</v>
      </c>
      <c r="C2195" s="104" t="s">
        <v>77</v>
      </c>
      <c r="D2195" s="105">
        <v>1.9</v>
      </c>
      <c r="E2195" s="102"/>
      <c r="K2195" s="570" t="s">
        <v>5368</v>
      </c>
      <c r="L2195" s="571">
        <f>IFERROR(VLOOKUP(K2195,REAJUSTE!A:T,20,FALSE),"")</f>
        <v>1.012</v>
      </c>
    </row>
    <row r="2196" spans="1:12" ht="30" x14ac:dyDescent="0.25">
      <c r="A2196" s="103">
        <v>48519</v>
      </c>
      <c r="B2196" s="103" t="s">
        <v>16459</v>
      </c>
      <c r="C2196" s="104" t="s">
        <v>77</v>
      </c>
      <c r="D2196" s="105">
        <v>2.1800000000000002</v>
      </c>
      <c r="E2196" s="126"/>
      <c r="K2196" s="570" t="s">
        <v>5368</v>
      </c>
      <c r="L2196" s="571">
        <f>IFERROR(VLOOKUP(K2196,REAJUSTE!A:T,20,FALSE),"")</f>
        <v>1.012</v>
      </c>
    </row>
    <row r="2197" spans="1:12" ht="30" x14ac:dyDescent="0.25">
      <c r="A2197" s="103">
        <v>48520</v>
      </c>
      <c r="B2197" s="103" t="s">
        <v>16460</v>
      </c>
      <c r="C2197" s="104" t="s">
        <v>77</v>
      </c>
      <c r="D2197" s="105">
        <v>3.51</v>
      </c>
      <c r="E2197" s="126"/>
      <c r="K2197" s="570" t="s">
        <v>5368</v>
      </c>
      <c r="L2197" s="571">
        <f>IFERROR(VLOOKUP(K2197,REAJUSTE!A:T,20,FALSE),"")</f>
        <v>1.012</v>
      </c>
    </row>
    <row r="2198" spans="1:12" ht="30" x14ac:dyDescent="0.25">
      <c r="A2198" s="103">
        <v>48522</v>
      </c>
      <c r="B2198" s="103" t="s">
        <v>16461</v>
      </c>
      <c r="C2198" s="104" t="s">
        <v>77</v>
      </c>
      <c r="D2198" s="105">
        <v>9.33</v>
      </c>
      <c r="E2198" s="126"/>
      <c r="K2198" s="570" t="s">
        <v>5368</v>
      </c>
      <c r="L2198" s="571">
        <f>IFERROR(VLOOKUP(K2198,REAJUSTE!A:T,20,FALSE),"")</f>
        <v>1.012</v>
      </c>
    </row>
    <row r="2199" spans="1:12" ht="30" x14ac:dyDescent="0.25">
      <c r="A2199" s="103">
        <v>48524</v>
      </c>
      <c r="B2199" s="103" t="s">
        <v>16462</v>
      </c>
      <c r="C2199" s="104" t="s">
        <v>77</v>
      </c>
      <c r="D2199" s="105">
        <v>11.88</v>
      </c>
      <c r="E2199" s="126"/>
      <c r="K2199" s="570" t="s">
        <v>5368</v>
      </c>
      <c r="L2199" s="571">
        <f>IFERROR(VLOOKUP(K2199,REAJUSTE!A:T,20,FALSE),"")</f>
        <v>1.012</v>
      </c>
    </row>
    <row r="2200" spans="1:12" ht="30" x14ac:dyDescent="0.25">
      <c r="A2200" s="103">
        <v>48525</v>
      </c>
      <c r="B2200" s="103" t="s">
        <v>16463</v>
      </c>
      <c r="C2200" s="104" t="s">
        <v>77</v>
      </c>
      <c r="D2200" s="105">
        <v>29.24</v>
      </c>
      <c r="E2200" s="126"/>
      <c r="K2200" s="570" t="s">
        <v>5368</v>
      </c>
      <c r="L2200" s="571">
        <f>IFERROR(VLOOKUP(K2200,REAJUSTE!A:T,20,FALSE),"")</f>
        <v>1.012</v>
      </c>
    </row>
    <row r="2201" spans="1:12" ht="30" x14ac:dyDescent="0.25">
      <c r="A2201" s="103">
        <v>48534</v>
      </c>
      <c r="B2201" s="103" t="s">
        <v>18019</v>
      </c>
      <c r="C2201" s="104" t="s">
        <v>77</v>
      </c>
      <c r="D2201" s="105">
        <v>0.68</v>
      </c>
      <c r="E2201" s="126"/>
      <c r="K2201" s="570" t="s">
        <v>5368</v>
      </c>
      <c r="L2201" s="571">
        <f>IFERROR(VLOOKUP(K2201,REAJUSTE!A:T,20,FALSE),"")</f>
        <v>1.012</v>
      </c>
    </row>
    <row r="2202" spans="1:12" ht="30" x14ac:dyDescent="0.25">
      <c r="A2202" s="103">
        <v>48538</v>
      </c>
      <c r="B2202" s="103" t="s">
        <v>18020</v>
      </c>
      <c r="C2202" s="104" t="s">
        <v>77</v>
      </c>
      <c r="D2202" s="105">
        <v>1.45</v>
      </c>
      <c r="E2202" s="126"/>
      <c r="K2202" s="570" t="s">
        <v>5368</v>
      </c>
      <c r="L2202" s="571">
        <f>IFERROR(VLOOKUP(K2202,REAJUSTE!A:T,20,FALSE),"")</f>
        <v>1.012</v>
      </c>
    </row>
    <row r="2203" spans="1:12" x14ac:dyDescent="0.25">
      <c r="A2203" s="103">
        <v>48553</v>
      </c>
      <c r="B2203" s="103" t="s">
        <v>16464</v>
      </c>
      <c r="C2203" s="104" t="s">
        <v>77</v>
      </c>
      <c r="D2203" s="105">
        <v>5.36</v>
      </c>
      <c r="E2203" s="126"/>
      <c r="K2203" s="570" t="s">
        <v>5368</v>
      </c>
      <c r="L2203" s="571">
        <f>IFERROR(VLOOKUP(K2203,REAJUSTE!A:T,20,FALSE),"")</f>
        <v>1.012</v>
      </c>
    </row>
    <row r="2204" spans="1:12" x14ac:dyDescent="0.25">
      <c r="A2204" s="103">
        <v>48556</v>
      </c>
      <c r="B2204" s="103" t="s">
        <v>16465</v>
      </c>
      <c r="C2204" s="104" t="s">
        <v>77</v>
      </c>
      <c r="D2204" s="105">
        <v>3.29</v>
      </c>
      <c r="E2204" s="126"/>
      <c r="K2204" s="570" t="s">
        <v>5368</v>
      </c>
      <c r="L2204" s="571">
        <f>IFERROR(VLOOKUP(K2204,REAJUSTE!A:T,20,FALSE),"")</f>
        <v>1.012</v>
      </c>
    </row>
    <row r="2205" spans="1:12" x14ac:dyDescent="0.25">
      <c r="A2205" s="125">
        <v>486</v>
      </c>
      <c r="B2205" s="1195" t="s">
        <v>16447</v>
      </c>
      <c r="C2205" s="1196"/>
      <c r="D2205" s="1196"/>
      <c r="E2205" s="126"/>
      <c r="K2205" s="570" t="s">
        <v>5368</v>
      </c>
      <c r="L2205" s="571">
        <f>IFERROR(VLOOKUP(K2205,REAJUSTE!A:T,20,FALSE),"")</f>
        <v>1.012</v>
      </c>
    </row>
    <row r="2206" spans="1:12" x14ac:dyDescent="0.25">
      <c r="A2206" s="103">
        <v>48606</v>
      </c>
      <c r="B2206" s="103" t="s">
        <v>16466</v>
      </c>
      <c r="C2206" s="104" t="s">
        <v>77</v>
      </c>
      <c r="D2206" s="105">
        <v>8.98</v>
      </c>
      <c r="E2206" s="102"/>
      <c r="K2206" s="570" t="s">
        <v>5368</v>
      </c>
      <c r="L2206" s="571">
        <f>IFERROR(VLOOKUP(K2206,REAJUSTE!A:T,20,FALSE),"")</f>
        <v>1.012</v>
      </c>
    </row>
    <row r="2207" spans="1:12" x14ac:dyDescent="0.25">
      <c r="A2207" s="103">
        <v>48607</v>
      </c>
      <c r="B2207" s="103" t="s">
        <v>16467</v>
      </c>
      <c r="C2207" s="104" t="s">
        <v>77</v>
      </c>
      <c r="D2207" s="105">
        <v>14.04</v>
      </c>
      <c r="E2207" s="126"/>
      <c r="K2207" s="570" t="s">
        <v>5368</v>
      </c>
      <c r="L2207" s="571">
        <f>IFERROR(VLOOKUP(K2207,REAJUSTE!A:T,20,FALSE),"")</f>
        <v>1.012</v>
      </c>
    </row>
    <row r="2208" spans="1:12" x14ac:dyDescent="0.25">
      <c r="A2208" s="103">
        <v>48630</v>
      </c>
      <c r="B2208" s="103" t="s">
        <v>16468</v>
      </c>
      <c r="C2208" s="104" t="s">
        <v>76</v>
      </c>
      <c r="D2208" s="105">
        <v>4.49</v>
      </c>
      <c r="E2208" s="102"/>
      <c r="K2208" s="570" t="s">
        <v>5368</v>
      </c>
      <c r="L2208" s="571">
        <f>IFERROR(VLOOKUP(K2208,REAJUSTE!A:T,20,FALSE),"")</f>
        <v>1.012</v>
      </c>
    </row>
    <row r="2209" spans="1:12" x14ac:dyDescent="0.25">
      <c r="A2209" s="103">
        <v>48634</v>
      </c>
      <c r="B2209" s="103" t="s">
        <v>16469</v>
      </c>
      <c r="C2209" s="104" t="s">
        <v>76</v>
      </c>
      <c r="D2209" s="105">
        <v>46.32</v>
      </c>
      <c r="E2209" s="126"/>
      <c r="K2209" s="570" t="s">
        <v>5368</v>
      </c>
      <c r="L2209" s="571">
        <f>IFERROR(VLOOKUP(K2209,REAJUSTE!A:T,20,FALSE),"")</f>
        <v>1.012</v>
      </c>
    </row>
    <row r="2210" spans="1:12" x14ac:dyDescent="0.25">
      <c r="A2210" s="103">
        <v>48665</v>
      </c>
      <c r="B2210" s="103" t="s">
        <v>16470</v>
      </c>
      <c r="C2210" s="104" t="s">
        <v>77</v>
      </c>
      <c r="D2210" s="105">
        <v>0.37</v>
      </c>
      <c r="E2210" s="126"/>
      <c r="K2210" s="570" t="s">
        <v>5368</v>
      </c>
      <c r="L2210" s="571">
        <f>IFERROR(VLOOKUP(K2210,REAJUSTE!A:T,20,FALSE),"")</f>
        <v>1.012</v>
      </c>
    </row>
    <row r="2211" spans="1:12" x14ac:dyDescent="0.25">
      <c r="A2211" s="125">
        <v>487</v>
      </c>
      <c r="B2211" s="1195" t="s">
        <v>16471</v>
      </c>
      <c r="C2211" s="1196"/>
      <c r="D2211" s="1196"/>
      <c r="E2211" s="126"/>
      <c r="K2211" s="570" t="s">
        <v>5368</v>
      </c>
      <c r="L2211" s="571">
        <f>IFERROR(VLOOKUP(K2211,REAJUSTE!A:T,20,FALSE),"")</f>
        <v>1.012</v>
      </c>
    </row>
    <row r="2212" spans="1:12" ht="30" x14ac:dyDescent="0.25">
      <c r="A2212" s="103">
        <v>48701</v>
      </c>
      <c r="B2212" s="103" t="s">
        <v>16472</v>
      </c>
      <c r="C2212" s="104" t="s">
        <v>76</v>
      </c>
      <c r="D2212" s="105">
        <v>12.45</v>
      </c>
      <c r="E2212" s="126"/>
      <c r="K2212" s="570" t="s">
        <v>5368</v>
      </c>
      <c r="L2212" s="571">
        <f>IFERROR(VLOOKUP(K2212,REAJUSTE!A:T,20,FALSE),"")</f>
        <v>1.012</v>
      </c>
    </row>
    <row r="2213" spans="1:12" x14ac:dyDescent="0.25">
      <c r="A2213" s="103">
        <v>48730</v>
      </c>
      <c r="B2213" s="103" t="s">
        <v>16473</v>
      </c>
      <c r="C2213" s="104" t="s">
        <v>77</v>
      </c>
      <c r="D2213" s="105">
        <v>141.37</v>
      </c>
      <c r="E2213" s="102"/>
      <c r="K2213" s="570" t="s">
        <v>5368</v>
      </c>
      <c r="L2213" s="571">
        <f>IFERROR(VLOOKUP(K2213,REAJUSTE!A:T,20,FALSE),"")</f>
        <v>1.012</v>
      </c>
    </row>
    <row r="2214" spans="1:12" x14ac:dyDescent="0.25">
      <c r="A2214" s="103">
        <v>48744</v>
      </c>
      <c r="B2214" s="103" t="s">
        <v>16474</v>
      </c>
      <c r="C2214" s="104" t="s">
        <v>77</v>
      </c>
      <c r="D2214" s="105">
        <v>87.71</v>
      </c>
      <c r="E2214" s="126"/>
      <c r="K2214" s="570" t="s">
        <v>5368</v>
      </c>
      <c r="L2214" s="571">
        <f>IFERROR(VLOOKUP(K2214,REAJUSTE!A:T,20,FALSE),"")</f>
        <v>1.012</v>
      </c>
    </row>
    <row r="2215" spans="1:12" x14ac:dyDescent="0.25">
      <c r="A2215" s="103">
        <v>48747</v>
      </c>
      <c r="B2215" s="103" t="s">
        <v>16475</v>
      </c>
      <c r="C2215" s="104" t="s">
        <v>77</v>
      </c>
      <c r="D2215" s="105">
        <v>1.64</v>
      </c>
      <c r="E2215" s="126"/>
      <c r="K2215" s="570" t="s">
        <v>5368</v>
      </c>
      <c r="L2215" s="571">
        <f>IFERROR(VLOOKUP(K2215,REAJUSTE!A:T,20,FALSE),"")</f>
        <v>1.012</v>
      </c>
    </row>
    <row r="2216" spans="1:12" x14ac:dyDescent="0.25">
      <c r="A2216" s="103">
        <v>48763</v>
      </c>
      <c r="B2216" s="103" t="s">
        <v>16476</v>
      </c>
      <c r="C2216" s="104" t="s">
        <v>77</v>
      </c>
      <c r="D2216" s="105">
        <v>26.34</v>
      </c>
      <c r="E2216" s="126"/>
      <c r="K2216" s="570" t="s">
        <v>5368</v>
      </c>
      <c r="L2216" s="571">
        <f>IFERROR(VLOOKUP(K2216,REAJUSTE!A:T,20,FALSE),"")</f>
        <v>1.012</v>
      </c>
    </row>
    <row r="2217" spans="1:12" x14ac:dyDescent="0.25">
      <c r="A2217" s="103">
        <v>48772</v>
      </c>
      <c r="B2217" s="103" t="s">
        <v>16477</v>
      </c>
      <c r="C2217" s="104" t="s">
        <v>77</v>
      </c>
      <c r="D2217" s="105">
        <v>172.19</v>
      </c>
      <c r="E2217" s="126"/>
      <c r="K2217" s="570" t="s">
        <v>5368</v>
      </c>
      <c r="L2217" s="571">
        <f>IFERROR(VLOOKUP(K2217,REAJUSTE!A:T,20,FALSE),"")</f>
        <v>1.012</v>
      </c>
    </row>
    <row r="2218" spans="1:12" ht="30" x14ac:dyDescent="0.25">
      <c r="A2218" s="103">
        <v>48782</v>
      </c>
      <c r="B2218" s="103" t="s">
        <v>16478</v>
      </c>
      <c r="C2218" s="104" t="s">
        <v>77</v>
      </c>
      <c r="D2218" s="105">
        <v>111.51</v>
      </c>
      <c r="E2218" s="102"/>
      <c r="K2218" s="570" t="s">
        <v>5368</v>
      </c>
      <c r="L2218" s="571">
        <f>IFERROR(VLOOKUP(K2218,REAJUSTE!A:T,20,FALSE),"")</f>
        <v>1.012</v>
      </c>
    </row>
    <row r="2219" spans="1:12" ht="30" x14ac:dyDescent="0.25">
      <c r="A2219" s="103">
        <v>48784</v>
      </c>
      <c r="B2219" s="103" t="s">
        <v>16479</v>
      </c>
      <c r="C2219" s="104" t="s">
        <v>77</v>
      </c>
      <c r="D2219" s="105">
        <v>153.38</v>
      </c>
      <c r="E2219" s="126"/>
      <c r="K2219" s="570" t="s">
        <v>5368</v>
      </c>
      <c r="L2219" s="571">
        <f>IFERROR(VLOOKUP(K2219,REAJUSTE!A:T,20,FALSE),"")</f>
        <v>1.012</v>
      </c>
    </row>
    <row r="2220" spans="1:12" x14ac:dyDescent="0.25">
      <c r="A2220" s="103">
        <v>48790</v>
      </c>
      <c r="B2220" s="103" t="s">
        <v>16480</v>
      </c>
      <c r="C2220" s="104" t="s">
        <v>77</v>
      </c>
      <c r="D2220" s="105">
        <v>621.80999999999995</v>
      </c>
      <c r="E2220" s="126"/>
      <c r="K2220" s="570" t="s">
        <v>5368</v>
      </c>
      <c r="L2220" s="571">
        <f>IFERROR(VLOOKUP(K2220,REAJUSTE!A:T,20,FALSE),"")</f>
        <v>1.012</v>
      </c>
    </row>
    <row r="2221" spans="1:12" x14ac:dyDescent="0.25">
      <c r="A2221" s="103">
        <v>48794</v>
      </c>
      <c r="B2221" s="103" t="s">
        <v>16481</v>
      </c>
      <c r="C2221" s="104" t="s">
        <v>77</v>
      </c>
      <c r="D2221" s="105">
        <v>40.28</v>
      </c>
      <c r="E2221" s="126"/>
      <c r="K2221" s="570" t="s">
        <v>5368</v>
      </c>
      <c r="L2221" s="571">
        <f>IFERROR(VLOOKUP(K2221,REAJUSTE!A:T,20,FALSE),"")</f>
        <v>1.012</v>
      </c>
    </row>
    <row r="2222" spans="1:12" x14ac:dyDescent="0.25">
      <c r="A2222" s="125">
        <v>488</v>
      </c>
      <c r="B2222" s="1195" t="s">
        <v>15992</v>
      </c>
      <c r="C2222" s="1196"/>
      <c r="D2222" s="1196"/>
      <c r="E2222" s="126"/>
      <c r="K2222" s="570" t="s">
        <v>5368</v>
      </c>
      <c r="L2222" s="571">
        <f>IFERROR(VLOOKUP(K2222,REAJUSTE!A:T,20,FALSE),"")</f>
        <v>1.012</v>
      </c>
    </row>
    <row r="2223" spans="1:12" x14ac:dyDescent="0.25">
      <c r="A2223" s="103">
        <v>48860</v>
      </c>
      <c r="B2223" s="103" t="s">
        <v>16482</v>
      </c>
      <c r="C2223" s="104" t="s">
        <v>77</v>
      </c>
      <c r="D2223" s="105">
        <v>25.55</v>
      </c>
      <c r="E2223" s="126"/>
      <c r="K2223" s="570" t="s">
        <v>5368</v>
      </c>
      <c r="L2223" s="571">
        <f>IFERROR(VLOOKUP(K2223,REAJUSTE!A:T,20,FALSE),"")</f>
        <v>1.012</v>
      </c>
    </row>
    <row r="2224" spans="1:12" x14ac:dyDescent="0.25">
      <c r="A2224" s="125">
        <v>489</v>
      </c>
      <c r="B2224" s="1195" t="s">
        <v>16163</v>
      </c>
      <c r="C2224" s="1196"/>
      <c r="D2224" s="1196"/>
      <c r="E2224" s="126"/>
      <c r="K2224" s="570" t="s">
        <v>5368</v>
      </c>
      <c r="L2224" s="571">
        <f>IFERROR(VLOOKUP(K2224,REAJUSTE!A:T,20,FALSE),"")</f>
        <v>1.012</v>
      </c>
    </row>
    <row r="2225" spans="1:12" ht="30" x14ac:dyDescent="0.25">
      <c r="A2225" s="103">
        <v>48986</v>
      </c>
      <c r="B2225" s="103" t="s">
        <v>16483</v>
      </c>
      <c r="C2225" s="104" t="s">
        <v>76</v>
      </c>
      <c r="D2225" s="105">
        <v>93.89</v>
      </c>
      <c r="E2225" s="126"/>
      <c r="K2225" s="570" t="s">
        <v>5368</v>
      </c>
      <c r="L2225" s="571">
        <f>IFERROR(VLOOKUP(K2225,REAJUSTE!A:T,20,FALSE),"")</f>
        <v>1.012</v>
      </c>
    </row>
    <row r="2226" spans="1:12" x14ac:dyDescent="0.25">
      <c r="A2226" s="103">
        <v>48987</v>
      </c>
      <c r="B2226" s="103" t="s">
        <v>16484</v>
      </c>
      <c r="C2226" s="104" t="s">
        <v>77</v>
      </c>
      <c r="D2226" s="105">
        <v>37.19</v>
      </c>
      <c r="E2226" s="102"/>
      <c r="K2226" s="570" t="s">
        <v>5368</v>
      </c>
      <c r="L2226" s="571">
        <f>IFERROR(VLOOKUP(K2226,REAJUSTE!A:T,20,FALSE),"")</f>
        <v>1.012</v>
      </c>
    </row>
    <row r="2227" spans="1:12" ht="30" x14ac:dyDescent="0.25">
      <c r="A2227" s="103">
        <v>48988</v>
      </c>
      <c r="B2227" s="103" t="s">
        <v>16485</v>
      </c>
      <c r="C2227" s="104" t="s">
        <v>76</v>
      </c>
      <c r="D2227" s="105">
        <v>135.28</v>
      </c>
      <c r="E2227" s="126"/>
      <c r="K2227" s="570" t="s">
        <v>5368</v>
      </c>
      <c r="L2227" s="571">
        <f>IFERROR(VLOOKUP(K2227,REAJUSTE!A:T,20,FALSE),"")</f>
        <v>1.012</v>
      </c>
    </row>
    <row r="2228" spans="1:12" x14ac:dyDescent="0.25">
      <c r="A2228" s="125">
        <v>490</v>
      </c>
      <c r="B2228" s="1195" t="s">
        <v>16486</v>
      </c>
      <c r="C2228" s="1196"/>
      <c r="D2228" s="1196"/>
      <c r="E2228" s="126"/>
      <c r="K2228" s="570" t="s">
        <v>5368</v>
      </c>
      <c r="L2228" s="571">
        <f>IFERROR(VLOOKUP(K2228,REAJUSTE!A:T,20,FALSE),"")</f>
        <v>1.012</v>
      </c>
    </row>
    <row r="2229" spans="1:12" ht="30" x14ac:dyDescent="0.25">
      <c r="A2229" s="103">
        <v>49002</v>
      </c>
      <c r="B2229" s="103" t="s">
        <v>16487</v>
      </c>
      <c r="C2229" s="104" t="s">
        <v>77</v>
      </c>
      <c r="D2229" s="105">
        <v>34.5</v>
      </c>
      <c r="E2229" s="126"/>
      <c r="K2229" s="570" t="s">
        <v>5368</v>
      </c>
      <c r="L2229" s="571">
        <f>IFERROR(VLOOKUP(K2229,REAJUSTE!A:T,20,FALSE),"")</f>
        <v>1.012</v>
      </c>
    </row>
    <row r="2230" spans="1:12" x14ac:dyDescent="0.25">
      <c r="A2230" s="103">
        <v>49028</v>
      </c>
      <c r="B2230" s="103" t="s">
        <v>16488</v>
      </c>
      <c r="C2230" s="104" t="s">
        <v>77</v>
      </c>
      <c r="D2230" s="105">
        <v>189.33</v>
      </c>
      <c r="E2230" s="126"/>
      <c r="K2230" s="570" t="s">
        <v>5368</v>
      </c>
      <c r="L2230" s="571">
        <f>IFERROR(VLOOKUP(K2230,REAJUSTE!A:T,20,FALSE),"")</f>
        <v>1.012</v>
      </c>
    </row>
    <row r="2231" spans="1:12" ht="30" x14ac:dyDescent="0.25">
      <c r="A2231" s="103">
        <v>49064</v>
      </c>
      <c r="B2231" s="103" t="s">
        <v>18021</v>
      </c>
      <c r="C2231" s="104" t="s">
        <v>77</v>
      </c>
      <c r="D2231" s="105">
        <v>3.63</v>
      </c>
      <c r="E2231" s="126"/>
      <c r="K2231" s="570" t="s">
        <v>5368</v>
      </c>
      <c r="L2231" s="571">
        <f>IFERROR(VLOOKUP(K2231,REAJUSTE!A:T,20,FALSE),"")</f>
        <v>1.012</v>
      </c>
    </row>
    <row r="2232" spans="1:12" x14ac:dyDescent="0.25">
      <c r="A2232" s="103">
        <v>49072</v>
      </c>
      <c r="B2232" s="103" t="s">
        <v>16489</v>
      </c>
      <c r="C2232" s="104" t="s">
        <v>77</v>
      </c>
      <c r="D2232" s="105">
        <v>40.31</v>
      </c>
      <c r="E2232" s="126"/>
      <c r="K2232" s="570" t="s">
        <v>5368</v>
      </c>
      <c r="L2232" s="571">
        <f>IFERROR(VLOOKUP(K2232,REAJUSTE!A:T,20,FALSE),"")</f>
        <v>1.012</v>
      </c>
    </row>
    <row r="2233" spans="1:12" x14ac:dyDescent="0.25">
      <c r="A2233" s="125">
        <v>491</v>
      </c>
      <c r="B2233" s="1195" t="s">
        <v>16486</v>
      </c>
      <c r="C2233" s="1196"/>
      <c r="D2233" s="1196"/>
      <c r="E2233" s="126"/>
      <c r="K2233" s="570" t="s">
        <v>5368</v>
      </c>
      <c r="L2233" s="571">
        <f>IFERROR(VLOOKUP(K2233,REAJUSTE!A:T,20,FALSE),"")</f>
        <v>1.012</v>
      </c>
    </row>
    <row r="2234" spans="1:12" x14ac:dyDescent="0.25">
      <c r="A2234" s="103">
        <v>49101</v>
      </c>
      <c r="B2234" s="103" t="s">
        <v>16490</v>
      </c>
      <c r="C2234" s="104" t="s">
        <v>77</v>
      </c>
      <c r="D2234" s="105">
        <v>455.5</v>
      </c>
      <c r="E2234" s="126"/>
      <c r="K2234" s="570" t="s">
        <v>5368</v>
      </c>
      <c r="L2234" s="571">
        <f>IFERROR(VLOOKUP(K2234,REAJUSTE!A:T,20,FALSE),"")</f>
        <v>1.012</v>
      </c>
    </row>
    <row r="2235" spans="1:12" x14ac:dyDescent="0.25">
      <c r="A2235" s="103">
        <v>49104</v>
      </c>
      <c r="B2235" s="103" t="s">
        <v>16491</v>
      </c>
      <c r="C2235" s="104" t="s">
        <v>77</v>
      </c>
      <c r="D2235" s="105">
        <v>3.9</v>
      </c>
      <c r="E2235" s="126"/>
      <c r="K2235" s="570" t="s">
        <v>5368</v>
      </c>
      <c r="L2235" s="571">
        <f>IFERROR(VLOOKUP(K2235,REAJUSTE!A:T,20,FALSE),"")</f>
        <v>1.012</v>
      </c>
    </row>
    <row r="2236" spans="1:12" x14ac:dyDescent="0.25">
      <c r="A2236" s="103">
        <v>49112</v>
      </c>
      <c r="B2236" s="103" t="s">
        <v>16492</v>
      </c>
      <c r="C2236" s="104" t="s">
        <v>77</v>
      </c>
      <c r="D2236" s="105">
        <v>41.68</v>
      </c>
      <c r="E2236" s="126"/>
      <c r="K2236" s="570" t="s">
        <v>5368</v>
      </c>
      <c r="L2236" s="571">
        <f>IFERROR(VLOOKUP(K2236,REAJUSTE!A:T,20,FALSE),"")</f>
        <v>1.012</v>
      </c>
    </row>
    <row r="2237" spans="1:12" ht="30" x14ac:dyDescent="0.25">
      <c r="A2237" s="103">
        <v>49123</v>
      </c>
      <c r="B2237" s="103" t="s">
        <v>16493</v>
      </c>
      <c r="C2237" s="104" t="s">
        <v>77</v>
      </c>
      <c r="D2237" s="105">
        <v>3.65</v>
      </c>
      <c r="E2237" s="126"/>
      <c r="K2237" s="570" t="s">
        <v>5368</v>
      </c>
      <c r="L2237" s="571">
        <f>IFERROR(VLOOKUP(K2237,REAJUSTE!A:T,20,FALSE),"")</f>
        <v>1.012</v>
      </c>
    </row>
    <row r="2238" spans="1:12" ht="30" x14ac:dyDescent="0.25">
      <c r="A2238" s="103">
        <v>49165</v>
      </c>
      <c r="B2238" s="103" t="s">
        <v>16494</v>
      </c>
      <c r="C2238" s="104" t="s">
        <v>77</v>
      </c>
      <c r="D2238" s="105">
        <v>234.42</v>
      </c>
      <c r="E2238" s="102"/>
      <c r="K2238" s="570" t="s">
        <v>5368</v>
      </c>
      <c r="L2238" s="571">
        <f>IFERROR(VLOOKUP(K2238,REAJUSTE!A:T,20,FALSE),"")</f>
        <v>1.012</v>
      </c>
    </row>
    <row r="2239" spans="1:12" ht="30" x14ac:dyDescent="0.25">
      <c r="A2239" s="103">
        <v>49170</v>
      </c>
      <c r="B2239" s="103" t="s">
        <v>16495</v>
      </c>
      <c r="C2239" s="104" t="s">
        <v>77</v>
      </c>
      <c r="D2239" s="142">
        <v>1910.96</v>
      </c>
      <c r="E2239" s="126"/>
      <c r="K2239" s="570" t="s">
        <v>5368</v>
      </c>
      <c r="L2239" s="571">
        <f>IFERROR(VLOOKUP(K2239,REAJUSTE!A:T,20,FALSE),"")</f>
        <v>1.012</v>
      </c>
    </row>
    <row r="2240" spans="1:12" x14ac:dyDescent="0.25">
      <c r="A2240" s="125">
        <v>492</v>
      </c>
      <c r="B2240" s="1195" t="s">
        <v>16496</v>
      </c>
      <c r="C2240" s="1196"/>
      <c r="D2240" s="1196"/>
      <c r="E2240" s="126"/>
      <c r="K2240" s="570" t="s">
        <v>5368</v>
      </c>
      <c r="L2240" s="571">
        <f>IFERROR(VLOOKUP(K2240,REAJUSTE!A:T,20,FALSE),"")</f>
        <v>1.012</v>
      </c>
    </row>
    <row r="2241" spans="1:12" x14ac:dyDescent="0.25">
      <c r="A2241" s="103">
        <v>49227</v>
      </c>
      <c r="B2241" s="103" t="s">
        <v>16497</v>
      </c>
      <c r="C2241" s="104" t="s">
        <v>77</v>
      </c>
      <c r="D2241" s="105">
        <v>4.47</v>
      </c>
      <c r="E2241" s="126"/>
      <c r="K2241" s="570" t="s">
        <v>5368</v>
      </c>
      <c r="L2241" s="571">
        <f>IFERROR(VLOOKUP(K2241,REAJUSTE!A:T,20,FALSE),"")</f>
        <v>1.012</v>
      </c>
    </row>
    <row r="2242" spans="1:12" x14ac:dyDescent="0.25">
      <c r="A2242" s="103">
        <v>49228</v>
      </c>
      <c r="B2242" s="103" t="s">
        <v>16498</v>
      </c>
      <c r="C2242" s="104" t="s">
        <v>77</v>
      </c>
      <c r="D2242" s="105">
        <v>6.16</v>
      </c>
      <c r="E2242" s="126"/>
      <c r="K2242" s="570" t="s">
        <v>5368</v>
      </c>
      <c r="L2242" s="571">
        <f>IFERROR(VLOOKUP(K2242,REAJUSTE!A:T,20,FALSE),"")</f>
        <v>1.012</v>
      </c>
    </row>
    <row r="2243" spans="1:12" x14ac:dyDescent="0.25">
      <c r="A2243" s="103">
        <v>49241</v>
      </c>
      <c r="B2243" s="103" t="s">
        <v>16499</v>
      </c>
      <c r="C2243" s="104" t="s">
        <v>77</v>
      </c>
      <c r="D2243" s="105">
        <v>7.21</v>
      </c>
      <c r="E2243" s="126"/>
      <c r="K2243" s="570" t="s">
        <v>5368</v>
      </c>
      <c r="L2243" s="571">
        <f>IFERROR(VLOOKUP(K2243,REAJUSTE!A:T,20,FALSE),"")</f>
        <v>1.012</v>
      </c>
    </row>
    <row r="2244" spans="1:12" x14ac:dyDescent="0.25">
      <c r="A2244" s="103">
        <v>49242</v>
      </c>
      <c r="B2244" s="103" t="s">
        <v>16500</v>
      </c>
      <c r="C2244" s="104" t="s">
        <v>77</v>
      </c>
      <c r="D2244" s="105">
        <v>4.29</v>
      </c>
      <c r="E2244" s="126"/>
      <c r="K2244" s="570" t="s">
        <v>5368</v>
      </c>
      <c r="L2244" s="571">
        <f>IFERROR(VLOOKUP(K2244,REAJUSTE!A:T,20,FALSE),"")</f>
        <v>1.012</v>
      </c>
    </row>
    <row r="2245" spans="1:12" ht="30" x14ac:dyDescent="0.25">
      <c r="A2245" s="103">
        <v>49243</v>
      </c>
      <c r="B2245" s="103" t="s">
        <v>16501</v>
      </c>
      <c r="C2245" s="104" t="s">
        <v>77</v>
      </c>
      <c r="D2245" s="105">
        <v>6.72</v>
      </c>
      <c r="E2245" s="126"/>
      <c r="K2245" s="570" t="s">
        <v>5368</v>
      </c>
      <c r="L2245" s="571">
        <f>IFERROR(VLOOKUP(K2245,REAJUSTE!A:T,20,FALSE),"")</f>
        <v>1.012</v>
      </c>
    </row>
    <row r="2246" spans="1:12" x14ac:dyDescent="0.25">
      <c r="A2246" s="103">
        <v>49249</v>
      </c>
      <c r="B2246" s="103" t="s">
        <v>16502</v>
      </c>
      <c r="C2246" s="104" t="s">
        <v>77</v>
      </c>
      <c r="D2246" s="105">
        <v>9.68</v>
      </c>
      <c r="E2246" s="126"/>
      <c r="K2246" s="570" t="s">
        <v>5368</v>
      </c>
      <c r="L2246" s="571">
        <f>IFERROR(VLOOKUP(K2246,REAJUSTE!A:T,20,FALSE),"")</f>
        <v>1.012</v>
      </c>
    </row>
    <row r="2247" spans="1:12" ht="30" x14ac:dyDescent="0.25">
      <c r="A2247" s="103">
        <v>49274</v>
      </c>
      <c r="B2247" s="103" t="s">
        <v>16503</v>
      </c>
      <c r="C2247" s="104" t="s">
        <v>77</v>
      </c>
      <c r="D2247" s="105">
        <v>87.29</v>
      </c>
      <c r="E2247" s="102"/>
      <c r="K2247" s="570" t="s">
        <v>5368</v>
      </c>
      <c r="L2247" s="571">
        <f>IFERROR(VLOOKUP(K2247,REAJUSTE!A:T,20,FALSE),"")</f>
        <v>1.012</v>
      </c>
    </row>
    <row r="2248" spans="1:12" ht="30" x14ac:dyDescent="0.25">
      <c r="A2248" s="103">
        <v>49275</v>
      </c>
      <c r="B2248" s="103" t="s">
        <v>16504</v>
      </c>
      <c r="C2248" s="104" t="s">
        <v>77</v>
      </c>
      <c r="D2248" s="105">
        <v>107.04</v>
      </c>
      <c r="E2248" s="126"/>
      <c r="K2248" s="570" t="s">
        <v>5368</v>
      </c>
      <c r="L2248" s="571">
        <f>IFERROR(VLOOKUP(K2248,REAJUSTE!A:T,20,FALSE),"")</f>
        <v>1.012</v>
      </c>
    </row>
    <row r="2249" spans="1:12" x14ac:dyDescent="0.25">
      <c r="A2249" s="103">
        <v>49277</v>
      </c>
      <c r="B2249" s="103" t="s">
        <v>16505</v>
      </c>
      <c r="C2249" s="104" t="s">
        <v>77</v>
      </c>
      <c r="D2249" s="105">
        <v>27.78</v>
      </c>
      <c r="E2249" s="126"/>
      <c r="K2249" s="570" t="s">
        <v>5368</v>
      </c>
      <c r="L2249" s="571">
        <f>IFERROR(VLOOKUP(K2249,REAJUSTE!A:T,20,FALSE),"")</f>
        <v>1.012</v>
      </c>
    </row>
    <row r="2250" spans="1:12" ht="30" x14ac:dyDescent="0.25">
      <c r="A2250" s="103">
        <v>49278</v>
      </c>
      <c r="B2250" s="103" t="s">
        <v>16506</v>
      </c>
      <c r="C2250" s="104" t="s">
        <v>77</v>
      </c>
      <c r="D2250" s="105">
        <v>38.99</v>
      </c>
      <c r="E2250" s="126"/>
      <c r="K2250" s="570" t="s">
        <v>5368</v>
      </c>
      <c r="L2250" s="571">
        <f>IFERROR(VLOOKUP(K2250,REAJUSTE!A:T,20,FALSE),"")</f>
        <v>1.012</v>
      </c>
    </row>
    <row r="2251" spans="1:12" x14ac:dyDescent="0.25">
      <c r="A2251" s="103">
        <v>49289</v>
      </c>
      <c r="B2251" s="103" t="s">
        <v>16507</v>
      </c>
      <c r="C2251" s="104" t="s">
        <v>77</v>
      </c>
      <c r="D2251" s="105">
        <v>11.14</v>
      </c>
      <c r="E2251" s="126"/>
      <c r="K2251" s="570" t="s">
        <v>5368</v>
      </c>
      <c r="L2251" s="571">
        <f>IFERROR(VLOOKUP(K2251,REAJUSTE!A:T,20,FALSE),"")</f>
        <v>1.012</v>
      </c>
    </row>
    <row r="2252" spans="1:12" x14ac:dyDescent="0.25">
      <c r="A2252" s="125">
        <v>494</v>
      </c>
      <c r="B2252" s="1195" t="s">
        <v>16508</v>
      </c>
      <c r="C2252" s="1196"/>
      <c r="D2252" s="1196"/>
      <c r="E2252" s="126"/>
      <c r="K2252" s="570" t="s">
        <v>5368</v>
      </c>
      <c r="L2252" s="571">
        <f>IFERROR(VLOOKUP(K2252,REAJUSTE!A:T,20,FALSE),"")</f>
        <v>1.012</v>
      </c>
    </row>
    <row r="2253" spans="1:12" x14ac:dyDescent="0.25">
      <c r="A2253" s="103">
        <v>49424</v>
      </c>
      <c r="B2253" s="103" t="s">
        <v>16509</v>
      </c>
      <c r="C2253" s="104" t="s">
        <v>77</v>
      </c>
      <c r="D2253" s="105">
        <v>14.9</v>
      </c>
      <c r="E2253" s="126"/>
      <c r="K2253" s="570" t="s">
        <v>5368</v>
      </c>
      <c r="L2253" s="571">
        <f>IFERROR(VLOOKUP(K2253,REAJUSTE!A:T,20,FALSE),"")</f>
        <v>1.012</v>
      </c>
    </row>
    <row r="2254" spans="1:12" ht="30" x14ac:dyDescent="0.25">
      <c r="A2254" s="103">
        <v>49428</v>
      </c>
      <c r="B2254" s="103" t="s">
        <v>18022</v>
      </c>
      <c r="C2254" s="104" t="s">
        <v>77</v>
      </c>
      <c r="D2254" s="105">
        <v>4.1100000000000003</v>
      </c>
      <c r="E2254" s="126"/>
      <c r="K2254" s="570" t="s">
        <v>5368</v>
      </c>
      <c r="L2254" s="571">
        <f>IFERROR(VLOOKUP(K2254,REAJUSTE!A:T,20,FALSE),"")</f>
        <v>1.012</v>
      </c>
    </row>
    <row r="2255" spans="1:12" x14ac:dyDescent="0.25">
      <c r="A2255" s="103">
        <v>49459</v>
      </c>
      <c r="B2255" s="103" t="s">
        <v>16510</v>
      </c>
      <c r="C2255" s="104" t="s">
        <v>77</v>
      </c>
      <c r="D2255" s="105">
        <v>487.56</v>
      </c>
      <c r="E2255" s="126"/>
      <c r="K2255" s="570" t="s">
        <v>5368</v>
      </c>
      <c r="L2255" s="571">
        <f>IFERROR(VLOOKUP(K2255,REAJUSTE!A:T,20,FALSE),"")</f>
        <v>1.012</v>
      </c>
    </row>
    <row r="2256" spans="1:12" x14ac:dyDescent="0.25">
      <c r="A2256" s="103">
        <v>49463</v>
      </c>
      <c r="B2256" s="103" t="s">
        <v>16511</v>
      </c>
      <c r="C2256" s="104" t="s">
        <v>77</v>
      </c>
      <c r="D2256" s="105">
        <v>60.78</v>
      </c>
      <c r="E2256" s="126"/>
      <c r="K2256" s="570" t="s">
        <v>5368</v>
      </c>
      <c r="L2256" s="571">
        <f>IFERROR(VLOOKUP(K2256,REAJUSTE!A:T,20,FALSE),"")</f>
        <v>1.012</v>
      </c>
    </row>
    <row r="2257" spans="1:12" x14ac:dyDescent="0.25">
      <c r="A2257" s="103">
        <v>49464</v>
      </c>
      <c r="B2257" s="103" t="s">
        <v>16512</v>
      </c>
      <c r="C2257" s="104" t="s">
        <v>77</v>
      </c>
      <c r="D2257" s="105">
        <v>96.26</v>
      </c>
      <c r="E2257" s="126"/>
      <c r="K2257" s="570" t="s">
        <v>5368</v>
      </c>
      <c r="L2257" s="571">
        <f>IFERROR(VLOOKUP(K2257,REAJUSTE!A:T,20,FALSE),"")</f>
        <v>1.012</v>
      </c>
    </row>
    <row r="2258" spans="1:12" x14ac:dyDescent="0.25">
      <c r="A2258" s="103">
        <v>49488</v>
      </c>
      <c r="B2258" s="103" t="s">
        <v>16513</v>
      </c>
      <c r="C2258" s="104" t="s">
        <v>77</v>
      </c>
      <c r="D2258" s="105">
        <v>1.57</v>
      </c>
      <c r="E2258" s="126"/>
      <c r="K2258" s="570" t="s">
        <v>5368</v>
      </c>
      <c r="L2258" s="571">
        <f>IFERROR(VLOOKUP(K2258,REAJUSTE!A:T,20,FALSE),"")</f>
        <v>1.012</v>
      </c>
    </row>
    <row r="2259" spans="1:12" x14ac:dyDescent="0.25">
      <c r="A2259" s="103">
        <v>49492</v>
      </c>
      <c r="B2259" s="103" t="s">
        <v>16514</v>
      </c>
      <c r="C2259" s="104" t="s">
        <v>77</v>
      </c>
      <c r="D2259" s="105">
        <v>13.27</v>
      </c>
      <c r="E2259" s="126"/>
      <c r="K2259" s="570" t="s">
        <v>5368</v>
      </c>
      <c r="L2259" s="571">
        <f>IFERROR(VLOOKUP(K2259,REAJUSTE!A:T,20,FALSE),"")</f>
        <v>1.012</v>
      </c>
    </row>
    <row r="2260" spans="1:12" x14ac:dyDescent="0.25">
      <c r="A2260" s="103">
        <v>49493</v>
      </c>
      <c r="B2260" s="103" t="s">
        <v>16515</v>
      </c>
      <c r="C2260" s="104" t="s">
        <v>77</v>
      </c>
      <c r="D2260" s="105">
        <v>25.64</v>
      </c>
      <c r="E2260" s="126"/>
      <c r="K2260" s="570" t="s">
        <v>5368</v>
      </c>
      <c r="L2260" s="571">
        <f>IFERROR(VLOOKUP(K2260,REAJUSTE!A:T,20,FALSE),"")</f>
        <v>1.012</v>
      </c>
    </row>
    <row r="2261" spans="1:12" x14ac:dyDescent="0.25">
      <c r="A2261" s="125">
        <v>495</v>
      </c>
      <c r="B2261" s="1195" t="s">
        <v>24</v>
      </c>
      <c r="C2261" s="1196"/>
      <c r="D2261" s="1196"/>
      <c r="E2261" s="102"/>
      <c r="K2261" s="570" t="s">
        <v>5368</v>
      </c>
      <c r="L2261" s="571">
        <f>IFERROR(VLOOKUP(K2261,REAJUSTE!A:T,20,FALSE),"")</f>
        <v>1.012</v>
      </c>
    </row>
    <row r="2262" spans="1:12" x14ac:dyDescent="0.25">
      <c r="A2262" s="103">
        <v>49502</v>
      </c>
      <c r="B2262" s="103" t="s">
        <v>16516</v>
      </c>
      <c r="C2262" s="104" t="s">
        <v>77</v>
      </c>
      <c r="D2262" s="105">
        <v>3.9</v>
      </c>
      <c r="E2262" s="126"/>
      <c r="K2262" s="570" t="s">
        <v>5368</v>
      </c>
      <c r="L2262" s="571">
        <f>IFERROR(VLOOKUP(K2262,REAJUSTE!A:T,20,FALSE),"")</f>
        <v>1.012</v>
      </c>
    </row>
    <row r="2263" spans="1:12" x14ac:dyDescent="0.25">
      <c r="A2263" s="103">
        <v>49503</v>
      </c>
      <c r="B2263" s="103" t="s">
        <v>82</v>
      </c>
      <c r="C2263" s="104" t="s">
        <v>77</v>
      </c>
      <c r="D2263" s="105">
        <v>29.95</v>
      </c>
      <c r="E2263" s="126"/>
      <c r="K2263" s="570" t="s">
        <v>5368</v>
      </c>
      <c r="L2263" s="571">
        <f>IFERROR(VLOOKUP(K2263,REAJUSTE!A:T,20,FALSE),"")</f>
        <v>1.012</v>
      </c>
    </row>
    <row r="2264" spans="1:12" ht="30" x14ac:dyDescent="0.25">
      <c r="A2264" s="103">
        <v>49505</v>
      </c>
      <c r="B2264" s="103" t="s">
        <v>16517</v>
      </c>
      <c r="C2264" s="104" t="s">
        <v>77</v>
      </c>
      <c r="D2264" s="105">
        <v>2.77</v>
      </c>
      <c r="E2264" s="126"/>
      <c r="K2264" s="570" t="s">
        <v>5368</v>
      </c>
      <c r="L2264" s="571">
        <f>IFERROR(VLOOKUP(K2264,REAJUSTE!A:T,20,FALSE),"")</f>
        <v>1.012</v>
      </c>
    </row>
    <row r="2265" spans="1:12" x14ac:dyDescent="0.25">
      <c r="A2265" s="103">
        <v>49507</v>
      </c>
      <c r="B2265" s="103" t="s">
        <v>16518</v>
      </c>
      <c r="C2265" s="104" t="s">
        <v>77</v>
      </c>
      <c r="D2265" s="105">
        <v>3.95</v>
      </c>
      <c r="E2265" s="126"/>
      <c r="K2265" s="570" t="s">
        <v>5368</v>
      </c>
      <c r="L2265" s="571">
        <f>IFERROR(VLOOKUP(K2265,REAJUSTE!A:T,20,FALSE),"")</f>
        <v>1.012</v>
      </c>
    </row>
    <row r="2266" spans="1:12" ht="30" x14ac:dyDescent="0.25">
      <c r="A2266" s="103">
        <v>49510</v>
      </c>
      <c r="B2266" s="103" t="s">
        <v>16519</v>
      </c>
      <c r="C2266" s="104" t="s">
        <v>77</v>
      </c>
      <c r="D2266" s="105">
        <v>739.74</v>
      </c>
      <c r="E2266" s="126"/>
      <c r="K2266" s="570" t="s">
        <v>5368</v>
      </c>
      <c r="L2266" s="571">
        <f>IFERROR(VLOOKUP(K2266,REAJUSTE!A:T,20,FALSE),"")</f>
        <v>1.012</v>
      </c>
    </row>
    <row r="2267" spans="1:12" x14ac:dyDescent="0.25">
      <c r="A2267" s="103">
        <v>49514</v>
      </c>
      <c r="B2267" s="103" t="s">
        <v>16520</v>
      </c>
      <c r="C2267" s="104" t="s">
        <v>77</v>
      </c>
      <c r="D2267" s="105">
        <v>18.89</v>
      </c>
      <c r="E2267" s="126"/>
      <c r="K2267" s="570" t="s">
        <v>5368</v>
      </c>
      <c r="L2267" s="571">
        <f>IFERROR(VLOOKUP(K2267,REAJUSTE!A:T,20,FALSE),"")</f>
        <v>1.012</v>
      </c>
    </row>
    <row r="2268" spans="1:12" ht="30" x14ac:dyDescent="0.25">
      <c r="A2268" s="103">
        <v>49521</v>
      </c>
      <c r="B2268" s="103" t="s">
        <v>16521</v>
      </c>
      <c r="C2268" s="104" t="s">
        <v>77</v>
      </c>
      <c r="D2268" s="105">
        <v>11.89</v>
      </c>
      <c r="E2268" s="126"/>
      <c r="K2268" s="570" t="s">
        <v>5368</v>
      </c>
      <c r="L2268" s="571">
        <f>IFERROR(VLOOKUP(K2268,REAJUSTE!A:T,20,FALSE),"")</f>
        <v>1.012</v>
      </c>
    </row>
    <row r="2269" spans="1:12" ht="30" x14ac:dyDescent="0.25">
      <c r="A2269" s="103">
        <v>49524</v>
      </c>
      <c r="B2269" s="103" t="s">
        <v>16522</v>
      </c>
      <c r="C2269" s="104" t="s">
        <v>76</v>
      </c>
      <c r="D2269" s="105">
        <v>21.96</v>
      </c>
      <c r="E2269" s="126"/>
      <c r="K2269" s="570" t="s">
        <v>5368</v>
      </c>
      <c r="L2269" s="571">
        <f>IFERROR(VLOOKUP(K2269,REAJUSTE!A:T,20,FALSE),"")</f>
        <v>1.012</v>
      </c>
    </row>
    <row r="2270" spans="1:12" x14ac:dyDescent="0.25">
      <c r="A2270" s="103">
        <v>49537</v>
      </c>
      <c r="B2270" s="103" t="s">
        <v>16523</v>
      </c>
      <c r="C2270" s="104" t="s">
        <v>77</v>
      </c>
      <c r="D2270" s="105">
        <v>31.34</v>
      </c>
      <c r="E2270" s="126"/>
      <c r="K2270" s="570" t="s">
        <v>5368</v>
      </c>
      <c r="L2270" s="571">
        <f>IFERROR(VLOOKUP(K2270,REAJUSTE!A:T,20,FALSE),"")</f>
        <v>1.012</v>
      </c>
    </row>
    <row r="2271" spans="1:12" x14ac:dyDescent="0.25">
      <c r="A2271" s="103">
        <v>49565</v>
      </c>
      <c r="B2271" s="103" t="s">
        <v>16524</v>
      </c>
      <c r="C2271" s="104" t="s">
        <v>77</v>
      </c>
      <c r="D2271" s="105">
        <v>24.42</v>
      </c>
      <c r="E2271" s="126"/>
      <c r="K2271" s="570" t="s">
        <v>5368</v>
      </c>
      <c r="L2271" s="571">
        <f>IFERROR(VLOOKUP(K2271,REAJUSTE!A:T,20,FALSE),"")</f>
        <v>1.012</v>
      </c>
    </row>
    <row r="2272" spans="1:12" x14ac:dyDescent="0.25">
      <c r="A2272" s="103">
        <v>49566</v>
      </c>
      <c r="B2272" s="103" t="s">
        <v>16525</v>
      </c>
      <c r="C2272" s="104" t="s">
        <v>77</v>
      </c>
      <c r="D2272" s="105">
        <v>4.97</v>
      </c>
      <c r="E2272" s="126"/>
      <c r="K2272" s="570" t="s">
        <v>5368</v>
      </c>
      <c r="L2272" s="571">
        <f>IFERROR(VLOOKUP(K2272,REAJUSTE!A:T,20,FALSE),"")</f>
        <v>1.012</v>
      </c>
    </row>
    <row r="2273" spans="1:12" x14ac:dyDescent="0.25">
      <c r="A2273" s="103">
        <v>49568</v>
      </c>
      <c r="B2273" s="103" t="s">
        <v>16526</v>
      </c>
      <c r="C2273" s="104" t="s">
        <v>77</v>
      </c>
      <c r="D2273" s="105">
        <v>9.1999999999999993</v>
      </c>
      <c r="E2273" s="126"/>
      <c r="K2273" s="570" t="s">
        <v>5368</v>
      </c>
      <c r="L2273" s="571">
        <f>IFERROR(VLOOKUP(K2273,REAJUSTE!A:T,20,FALSE),"")</f>
        <v>1.012</v>
      </c>
    </row>
    <row r="2274" spans="1:12" x14ac:dyDescent="0.25">
      <c r="A2274" s="103">
        <v>49570</v>
      </c>
      <c r="B2274" s="103" t="s">
        <v>16527</v>
      </c>
      <c r="C2274" s="104" t="s">
        <v>77</v>
      </c>
      <c r="D2274" s="105">
        <v>8.75</v>
      </c>
      <c r="E2274" s="126"/>
      <c r="K2274" s="570" t="s">
        <v>5368</v>
      </c>
      <c r="L2274" s="571">
        <f>IFERROR(VLOOKUP(K2274,REAJUSTE!A:T,20,FALSE),"")</f>
        <v>1.012</v>
      </c>
    </row>
    <row r="2275" spans="1:12" x14ac:dyDescent="0.25">
      <c r="A2275" s="125">
        <v>496</v>
      </c>
      <c r="B2275" s="1195" t="s">
        <v>15992</v>
      </c>
      <c r="C2275" s="1196"/>
      <c r="D2275" s="1196"/>
      <c r="E2275" s="102"/>
      <c r="K2275" s="570" t="s">
        <v>5368</v>
      </c>
      <c r="L2275" s="571">
        <f>IFERROR(VLOOKUP(K2275,REAJUSTE!A:T,20,FALSE),"")</f>
        <v>1.012</v>
      </c>
    </row>
    <row r="2276" spans="1:12" ht="30" x14ac:dyDescent="0.25">
      <c r="A2276" s="103">
        <v>49606</v>
      </c>
      <c r="B2276" s="103" t="s">
        <v>16528</v>
      </c>
      <c r="C2276" s="104" t="s">
        <v>76</v>
      </c>
      <c r="D2276" s="105">
        <v>14.01</v>
      </c>
      <c r="E2276" s="126"/>
      <c r="K2276" s="570" t="s">
        <v>5368</v>
      </c>
      <c r="L2276" s="571">
        <f>IFERROR(VLOOKUP(K2276,REAJUSTE!A:T,20,FALSE),"")</f>
        <v>1.012</v>
      </c>
    </row>
    <row r="2277" spans="1:12" ht="30" x14ac:dyDescent="0.25">
      <c r="A2277" s="103">
        <v>49626</v>
      </c>
      <c r="B2277" s="103" t="s">
        <v>16529</v>
      </c>
      <c r="C2277" s="104" t="s">
        <v>77</v>
      </c>
      <c r="D2277" s="105">
        <v>4.07</v>
      </c>
      <c r="E2277" s="126"/>
      <c r="K2277" s="570" t="s">
        <v>5368</v>
      </c>
      <c r="L2277" s="571">
        <f>IFERROR(VLOOKUP(K2277,REAJUSTE!A:T,20,FALSE),"")</f>
        <v>1.012</v>
      </c>
    </row>
    <row r="2278" spans="1:12" x14ac:dyDescent="0.25">
      <c r="A2278" s="103">
        <v>49633</v>
      </c>
      <c r="B2278" s="103" t="s">
        <v>16530</v>
      </c>
      <c r="C2278" s="104" t="s">
        <v>77</v>
      </c>
      <c r="D2278" s="105">
        <v>2.11</v>
      </c>
      <c r="E2278" s="126"/>
      <c r="K2278" s="570" t="s">
        <v>5368</v>
      </c>
      <c r="L2278" s="571">
        <f>IFERROR(VLOOKUP(K2278,REAJUSTE!A:T,20,FALSE),"")</f>
        <v>1.012</v>
      </c>
    </row>
    <row r="2279" spans="1:12" x14ac:dyDescent="0.25">
      <c r="A2279" s="103">
        <v>49645</v>
      </c>
      <c r="B2279" s="103" t="s">
        <v>16531</v>
      </c>
      <c r="C2279" s="104" t="s">
        <v>77</v>
      </c>
      <c r="D2279" s="105">
        <v>455.5</v>
      </c>
      <c r="E2279" s="126"/>
      <c r="K2279" s="570" t="s">
        <v>5368</v>
      </c>
      <c r="L2279" s="571">
        <f>IFERROR(VLOOKUP(K2279,REAJUSTE!A:T,20,FALSE),"")</f>
        <v>1.012</v>
      </c>
    </row>
    <row r="2280" spans="1:12" x14ac:dyDescent="0.25">
      <c r="A2280" s="103">
        <v>49654</v>
      </c>
      <c r="B2280" s="103" t="s">
        <v>16532</v>
      </c>
      <c r="C2280" s="104" t="s">
        <v>77</v>
      </c>
      <c r="D2280" s="105">
        <v>35.26</v>
      </c>
      <c r="E2280" s="102"/>
      <c r="K2280" s="570" t="s">
        <v>5368</v>
      </c>
      <c r="L2280" s="571">
        <f>IFERROR(VLOOKUP(K2280,REAJUSTE!A:T,20,FALSE),"")</f>
        <v>1.012</v>
      </c>
    </row>
    <row r="2281" spans="1:12" ht="30" x14ac:dyDescent="0.25">
      <c r="A2281" s="103">
        <v>49666</v>
      </c>
      <c r="B2281" s="103" t="s">
        <v>16533</v>
      </c>
      <c r="C2281" s="104" t="s">
        <v>76</v>
      </c>
      <c r="D2281" s="105">
        <v>19.2</v>
      </c>
      <c r="E2281" s="126"/>
      <c r="K2281" s="570" t="s">
        <v>5368</v>
      </c>
      <c r="L2281" s="571">
        <f>IFERROR(VLOOKUP(K2281,REAJUSTE!A:T,20,FALSE),"")</f>
        <v>1.012</v>
      </c>
    </row>
    <row r="2282" spans="1:12" x14ac:dyDescent="0.25">
      <c r="A2282" s="103">
        <v>49674</v>
      </c>
      <c r="B2282" s="103" t="s">
        <v>16534</v>
      </c>
      <c r="C2282" s="104" t="s">
        <v>77</v>
      </c>
      <c r="D2282" s="105">
        <v>38.729999999999997</v>
      </c>
      <c r="E2282" s="126"/>
      <c r="K2282" s="570" t="s">
        <v>5368</v>
      </c>
      <c r="L2282" s="571">
        <f>IFERROR(VLOOKUP(K2282,REAJUSTE!A:T,20,FALSE),"")</f>
        <v>1.012</v>
      </c>
    </row>
    <row r="2283" spans="1:12" x14ac:dyDescent="0.25">
      <c r="A2283" s="103">
        <v>49679</v>
      </c>
      <c r="B2283" s="103" t="s">
        <v>16535</v>
      </c>
      <c r="C2283" s="104" t="s">
        <v>77</v>
      </c>
      <c r="D2283" s="105">
        <v>34.56</v>
      </c>
      <c r="E2283" s="126"/>
      <c r="K2283" s="570" t="s">
        <v>5368</v>
      </c>
      <c r="L2283" s="571">
        <f>IFERROR(VLOOKUP(K2283,REAJUSTE!A:T,20,FALSE),"")</f>
        <v>1.012</v>
      </c>
    </row>
    <row r="2284" spans="1:12" x14ac:dyDescent="0.25">
      <c r="A2284" s="103">
        <v>49681</v>
      </c>
      <c r="B2284" s="103" t="s">
        <v>16536</v>
      </c>
      <c r="C2284" s="104" t="s">
        <v>77</v>
      </c>
      <c r="D2284" s="105">
        <v>4.9800000000000004</v>
      </c>
      <c r="E2284" s="126"/>
      <c r="K2284" s="570" t="s">
        <v>5368</v>
      </c>
      <c r="L2284" s="571">
        <f>IFERROR(VLOOKUP(K2284,REAJUSTE!A:T,20,FALSE),"")</f>
        <v>1.012</v>
      </c>
    </row>
    <row r="2285" spans="1:12" x14ac:dyDescent="0.25">
      <c r="A2285" s="103">
        <v>49686</v>
      </c>
      <c r="B2285" s="103" t="s">
        <v>16537</v>
      </c>
      <c r="C2285" s="104" t="s">
        <v>77</v>
      </c>
      <c r="D2285" s="105">
        <v>74.41</v>
      </c>
      <c r="E2285" s="126"/>
      <c r="K2285" s="570" t="s">
        <v>5368</v>
      </c>
      <c r="L2285" s="571">
        <f>IFERROR(VLOOKUP(K2285,REAJUSTE!A:T,20,FALSE),"")</f>
        <v>1.012</v>
      </c>
    </row>
    <row r="2286" spans="1:12" x14ac:dyDescent="0.25">
      <c r="A2286" s="103">
        <v>49694</v>
      </c>
      <c r="B2286" s="103" t="s">
        <v>16538</v>
      </c>
      <c r="C2286" s="104" t="s">
        <v>77</v>
      </c>
      <c r="D2286" s="105">
        <v>32.200000000000003</v>
      </c>
      <c r="E2286" s="126"/>
      <c r="K2286" s="570" t="s">
        <v>5368</v>
      </c>
      <c r="L2286" s="571">
        <f>IFERROR(VLOOKUP(K2286,REAJUSTE!A:T,20,FALSE),"")</f>
        <v>1.012</v>
      </c>
    </row>
    <row r="2287" spans="1:12" x14ac:dyDescent="0.25">
      <c r="A2287" s="103">
        <v>49695</v>
      </c>
      <c r="B2287" s="103" t="s">
        <v>16539</v>
      </c>
      <c r="C2287" s="104" t="s">
        <v>77</v>
      </c>
      <c r="D2287" s="105">
        <v>75.180000000000007</v>
      </c>
      <c r="E2287" s="126"/>
      <c r="K2287" s="570" t="s">
        <v>5368</v>
      </c>
      <c r="L2287" s="571">
        <f>IFERROR(VLOOKUP(K2287,REAJUSTE!A:T,20,FALSE),"")</f>
        <v>1.012</v>
      </c>
    </row>
    <row r="2288" spans="1:12" x14ac:dyDescent="0.25">
      <c r="A2288" s="103">
        <v>49696</v>
      </c>
      <c r="B2288" s="103" t="s">
        <v>16540</v>
      </c>
      <c r="C2288" s="104" t="s">
        <v>77</v>
      </c>
      <c r="D2288" s="105">
        <v>97.09</v>
      </c>
      <c r="E2288" s="126"/>
      <c r="K2288" s="570" t="s">
        <v>5368</v>
      </c>
      <c r="L2288" s="571">
        <f>IFERROR(VLOOKUP(K2288,REAJUSTE!A:T,20,FALSE),"")</f>
        <v>1.012</v>
      </c>
    </row>
    <row r="2289" spans="1:12" x14ac:dyDescent="0.25">
      <c r="A2289" s="125">
        <v>497</v>
      </c>
      <c r="B2289" s="1195" t="s">
        <v>24</v>
      </c>
      <c r="C2289" s="1196"/>
      <c r="D2289" s="1196"/>
      <c r="E2289" s="126"/>
      <c r="K2289" s="570" t="s">
        <v>5368</v>
      </c>
      <c r="L2289" s="571">
        <f>IFERROR(VLOOKUP(K2289,REAJUSTE!A:T,20,FALSE),"")</f>
        <v>1.012</v>
      </c>
    </row>
    <row r="2290" spans="1:12" x14ac:dyDescent="0.25">
      <c r="A2290" s="103">
        <v>49709</v>
      </c>
      <c r="B2290" s="103" t="s">
        <v>16541</v>
      </c>
      <c r="C2290" s="104" t="s">
        <v>77</v>
      </c>
      <c r="D2290" s="105">
        <v>12.67</v>
      </c>
      <c r="E2290" s="126"/>
      <c r="K2290" s="570" t="s">
        <v>5368</v>
      </c>
      <c r="L2290" s="571">
        <f>IFERROR(VLOOKUP(K2290,REAJUSTE!A:T,20,FALSE),"")</f>
        <v>1.012</v>
      </c>
    </row>
    <row r="2291" spans="1:12" ht="30" x14ac:dyDescent="0.25">
      <c r="A2291" s="103">
        <v>49729</v>
      </c>
      <c r="B2291" s="103" t="s">
        <v>16542</v>
      </c>
      <c r="C2291" s="104" t="s">
        <v>76</v>
      </c>
      <c r="D2291" s="105">
        <v>117.04</v>
      </c>
      <c r="E2291" s="126"/>
      <c r="K2291" s="570" t="s">
        <v>5368</v>
      </c>
      <c r="L2291" s="571">
        <f>IFERROR(VLOOKUP(K2291,REAJUSTE!A:T,20,FALSE),"")</f>
        <v>1.012</v>
      </c>
    </row>
    <row r="2292" spans="1:12" x14ac:dyDescent="0.25">
      <c r="A2292" s="103">
        <v>49774</v>
      </c>
      <c r="B2292" s="103" t="s">
        <v>16543</v>
      </c>
      <c r="C2292" s="104" t="s">
        <v>77</v>
      </c>
      <c r="D2292" s="105">
        <v>32.46</v>
      </c>
      <c r="E2292" s="126"/>
      <c r="K2292" s="570" t="s">
        <v>5368</v>
      </c>
      <c r="L2292" s="571">
        <f>IFERROR(VLOOKUP(K2292,REAJUSTE!A:T,20,FALSE),"")</f>
        <v>1.012</v>
      </c>
    </row>
    <row r="2293" spans="1:12" ht="30" x14ac:dyDescent="0.25">
      <c r="A2293" s="103">
        <v>49791</v>
      </c>
      <c r="B2293" s="103" t="s">
        <v>16544</v>
      </c>
      <c r="C2293" s="104" t="s">
        <v>77</v>
      </c>
      <c r="D2293" s="105">
        <v>12.36</v>
      </c>
      <c r="E2293" s="102"/>
      <c r="K2293" s="570" t="s">
        <v>5368</v>
      </c>
      <c r="L2293" s="571">
        <f>IFERROR(VLOOKUP(K2293,REAJUSTE!A:T,20,FALSE),"")</f>
        <v>1.012</v>
      </c>
    </row>
    <row r="2294" spans="1:12" x14ac:dyDescent="0.25">
      <c r="A2294" s="125">
        <v>498</v>
      </c>
      <c r="B2294" s="1195" t="s">
        <v>16163</v>
      </c>
      <c r="C2294" s="1196"/>
      <c r="D2294" s="1196"/>
      <c r="E2294" s="126"/>
      <c r="K2294" s="570" t="s">
        <v>5368</v>
      </c>
      <c r="L2294" s="571">
        <f>IFERROR(VLOOKUP(K2294,REAJUSTE!A:T,20,FALSE),"")</f>
        <v>1.012</v>
      </c>
    </row>
    <row r="2295" spans="1:12" x14ac:dyDescent="0.25">
      <c r="A2295" s="103">
        <v>49803</v>
      </c>
      <c r="B2295" s="103" t="s">
        <v>16545</v>
      </c>
      <c r="C2295" s="104" t="s">
        <v>77</v>
      </c>
      <c r="D2295" s="105">
        <v>4.3899999999999997</v>
      </c>
      <c r="E2295" s="126"/>
      <c r="K2295" s="570" t="s">
        <v>5368</v>
      </c>
      <c r="L2295" s="571">
        <f>IFERROR(VLOOKUP(K2295,REAJUSTE!A:T,20,FALSE),"")</f>
        <v>1.012</v>
      </c>
    </row>
    <row r="2296" spans="1:12" x14ac:dyDescent="0.25">
      <c r="A2296" s="103">
        <v>49804</v>
      </c>
      <c r="B2296" s="103" t="s">
        <v>16546</v>
      </c>
      <c r="C2296" s="104" t="s">
        <v>77</v>
      </c>
      <c r="D2296" s="105">
        <v>4.9800000000000004</v>
      </c>
      <c r="E2296" s="126"/>
      <c r="K2296" s="570" t="s">
        <v>5368</v>
      </c>
      <c r="L2296" s="571">
        <f>IFERROR(VLOOKUP(K2296,REAJUSTE!A:T,20,FALSE),"")</f>
        <v>1.012</v>
      </c>
    </row>
    <row r="2297" spans="1:12" x14ac:dyDescent="0.25">
      <c r="A2297" s="103">
        <v>49805</v>
      </c>
      <c r="B2297" s="103" t="s">
        <v>16547</v>
      </c>
      <c r="C2297" s="104" t="s">
        <v>77</v>
      </c>
      <c r="D2297" s="105">
        <v>9.1</v>
      </c>
      <c r="E2297" s="102"/>
      <c r="K2297" s="570" t="s">
        <v>5368</v>
      </c>
      <c r="L2297" s="571">
        <f>IFERROR(VLOOKUP(K2297,REAJUSTE!A:T,20,FALSE),"")</f>
        <v>1.012</v>
      </c>
    </row>
    <row r="2298" spans="1:12" x14ac:dyDescent="0.25">
      <c r="A2298" s="103">
        <v>49806</v>
      </c>
      <c r="B2298" s="103" t="s">
        <v>16548</v>
      </c>
      <c r="C2298" s="104" t="s">
        <v>77</v>
      </c>
      <c r="D2298" s="105">
        <v>9.4600000000000009</v>
      </c>
      <c r="E2298" s="102"/>
      <c r="K2298" s="570" t="s">
        <v>5368</v>
      </c>
      <c r="L2298" s="571">
        <f>IFERROR(VLOOKUP(K2298,REAJUSTE!A:T,20,FALSE),"")</f>
        <v>1.012</v>
      </c>
    </row>
    <row r="2299" spans="1:12" x14ac:dyDescent="0.25">
      <c r="A2299" s="103">
        <v>49807</v>
      </c>
      <c r="B2299" s="103" t="s">
        <v>16549</v>
      </c>
      <c r="C2299" s="104" t="s">
        <v>77</v>
      </c>
      <c r="D2299" s="105">
        <v>16.55</v>
      </c>
      <c r="E2299" s="126"/>
      <c r="K2299" s="570" t="s">
        <v>5368</v>
      </c>
      <c r="L2299" s="571">
        <f>IFERROR(VLOOKUP(K2299,REAJUSTE!A:T,20,FALSE),"")</f>
        <v>1.012</v>
      </c>
    </row>
    <row r="2300" spans="1:12" x14ac:dyDescent="0.25">
      <c r="A2300" s="103">
        <v>49809</v>
      </c>
      <c r="B2300" s="103" t="s">
        <v>16550</v>
      </c>
      <c r="C2300" s="104" t="s">
        <v>77</v>
      </c>
      <c r="D2300" s="105">
        <v>22.48</v>
      </c>
      <c r="E2300" s="126"/>
      <c r="K2300" s="570" t="s">
        <v>5368</v>
      </c>
      <c r="L2300" s="571">
        <f>IFERROR(VLOOKUP(K2300,REAJUSTE!A:T,20,FALSE),"")</f>
        <v>1.012</v>
      </c>
    </row>
    <row r="2301" spans="1:12" x14ac:dyDescent="0.25">
      <c r="A2301" s="103">
        <v>49811</v>
      </c>
      <c r="B2301" s="103" t="s">
        <v>16551</v>
      </c>
      <c r="C2301" s="104" t="s">
        <v>77</v>
      </c>
      <c r="D2301" s="105">
        <v>35.15</v>
      </c>
      <c r="E2301" s="126"/>
      <c r="K2301" s="570" t="s">
        <v>5368</v>
      </c>
      <c r="L2301" s="571">
        <f>IFERROR(VLOOKUP(K2301,REAJUSTE!A:T,20,FALSE),"")</f>
        <v>1.012</v>
      </c>
    </row>
    <row r="2302" spans="1:12" x14ac:dyDescent="0.25">
      <c r="A2302" s="103">
        <v>49812</v>
      </c>
      <c r="B2302" s="103" t="s">
        <v>16552</v>
      </c>
      <c r="C2302" s="104" t="s">
        <v>77</v>
      </c>
      <c r="D2302" s="105">
        <v>189.97</v>
      </c>
      <c r="E2302" s="126"/>
      <c r="K2302" s="570" t="s">
        <v>5368</v>
      </c>
      <c r="L2302" s="571">
        <f>IFERROR(VLOOKUP(K2302,REAJUSTE!A:T,20,FALSE),"")</f>
        <v>1.012</v>
      </c>
    </row>
    <row r="2303" spans="1:12" x14ac:dyDescent="0.25">
      <c r="A2303" s="103">
        <v>49818</v>
      </c>
      <c r="B2303" s="103" t="s">
        <v>16553</v>
      </c>
      <c r="C2303" s="104" t="s">
        <v>77</v>
      </c>
      <c r="D2303" s="105">
        <v>1.89</v>
      </c>
      <c r="E2303" s="126"/>
      <c r="K2303" s="570" t="s">
        <v>5368</v>
      </c>
      <c r="L2303" s="571">
        <f>IFERROR(VLOOKUP(K2303,REAJUSTE!A:T,20,FALSE),"")</f>
        <v>1.012</v>
      </c>
    </row>
    <row r="2304" spans="1:12" ht="30" x14ac:dyDescent="0.25">
      <c r="A2304" s="103">
        <v>49860</v>
      </c>
      <c r="B2304" s="103" t="s">
        <v>16554</v>
      </c>
      <c r="C2304" s="104" t="s">
        <v>77</v>
      </c>
      <c r="D2304" s="105">
        <v>100.79</v>
      </c>
      <c r="E2304" s="126"/>
      <c r="K2304" s="570" t="s">
        <v>5368</v>
      </c>
      <c r="L2304" s="571">
        <f>IFERROR(VLOOKUP(K2304,REAJUSTE!A:T,20,FALSE),"")</f>
        <v>1.012</v>
      </c>
    </row>
    <row r="2305" spans="1:12" ht="30" x14ac:dyDescent="0.25">
      <c r="A2305" s="103">
        <v>49861</v>
      </c>
      <c r="B2305" s="103" t="s">
        <v>18023</v>
      </c>
      <c r="C2305" s="104" t="s">
        <v>77</v>
      </c>
      <c r="D2305" s="105">
        <v>5.13</v>
      </c>
      <c r="E2305" s="126"/>
      <c r="K2305" s="570" t="s">
        <v>5368</v>
      </c>
      <c r="L2305" s="571">
        <f>IFERROR(VLOOKUP(K2305,REAJUSTE!A:T,20,FALSE),"")</f>
        <v>1.012</v>
      </c>
    </row>
    <row r="2306" spans="1:12" x14ac:dyDescent="0.25">
      <c r="A2306" s="103">
        <v>49897</v>
      </c>
      <c r="B2306" s="103" t="s">
        <v>16555</v>
      </c>
      <c r="C2306" s="104" t="s">
        <v>77</v>
      </c>
      <c r="D2306" s="105">
        <v>63.68</v>
      </c>
      <c r="E2306" s="126"/>
      <c r="K2306" s="570" t="s">
        <v>5368</v>
      </c>
      <c r="L2306" s="571">
        <f>IFERROR(VLOOKUP(K2306,REAJUSTE!A:T,20,FALSE),"")</f>
        <v>1.012</v>
      </c>
    </row>
    <row r="2307" spans="1:12" x14ac:dyDescent="0.25">
      <c r="A2307" s="125">
        <v>499</v>
      </c>
      <c r="B2307" s="1195" t="s">
        <v>16556</v>
      </c>
      <c r="C2307" s="1196"/>
      <c r="D2307" s="1196"/>
      <c r="E2307" s="126"/>
      <c r="K2307" s="570" t="s">
        <v>5368</v>
      </c>
      <c r="L2307" s="571">
        <f>IFERROR(VLOOKUP(K2307,REAJUSTE!A:T,20,FALSE),"")</f>
        <v>1.012</v>
      </c>
    </row>
    <row r="2308" spans="1:12" ht="30" x14ac:dyDescent="0.25">
      <c r="A2308" s="103">
        <v>49905</v>
      </c>
      <c r="B2308" s="103" t="s">
        <v>16557</v>
      </c>
      <c r="C2308" s="104" t="s">
        <v>77</v>
      </c>
      <c r="D2308" s="105">
        <v>237.35</v>
      </c>
      <c r="E2308" s="102"/>
      <c r="K2308" s="570" t="s">
        <v>5368</v>
      </c>
      <c r="L2308" s="571">
        <f>IFERROR(VLOOKUP(K2308,REAJUSTE!A:T,20,FALSE),"")</f>
        <v>1.012</v>
      </c>
    </row>
    <row r="2309" spans="1:12" x14ac:dyDescent="0.25">
      <c r="A2309" s="103">
        <v>49959</v>
      </c>
      <c r="B2309" s="103" t="s">
        <v>16558</v>
      </c>
      <c r="C2309" s="104" t="s">
        <v>77</v>
      </c>
      <c r="D2309" s="105">
        <v>296.13</v>
      </c>
      <c r="E2309" s="126"/>
      <c r="K2309" s="570" t="s">
        <v>5368</v>
      </c>
      <c r="L2309" s="571">
        <f>IFERROR(VLOOKUP(K2309,REAJUSTE!A:T,20,FALSE),"")</f>
        <v>1.012</v>
      </c>
    </row>
    <row r="2310" spans="1:12" ht="45" x14ac:dyDescent="0.25">
      <c r="A2310" s="103">
        <v>49967</v>
      </c>
      <c r="B2310" s="103" t="s">
        <v>16559</v>
      </c>
      <c r="C2310" s="104" t="s">
        <v>16560</v>
      </c>
      <c r="D2310" s="105">
        <v>0.87</v>
      </c>
      <c r="E2310" s="126"/>
      <c r="K2310" s="570" t="s">
        <v>5368</v>
      </c>
      <c r="L2310" s="571">
        <f>IFERROR(VLOOKUP(K2310,REAJUSTE!A:T,20,FALSE),"")</f>
        <v>1.012</v>
      </c>
    </row>
    <row r="2311" spans="1:12" x14ac:dyDescent="0.25">
      <c r="A2311" s="125">
        <v>5</v>
      </c>
      <c r="B2311" s="1195" t="s">
        <v>16561</v>
      </c>
      <c r="C2311" s="1196"/>
      <c r="D2311" s="1196"/>
      <c r="E2311" s="126"/>
      <c r="K2311" s="570" t="s">
        <v>5368</v>
      </c>
      <c r="L2311" s="571">
        <f>IFERROR(VLOOKUP(K2311,REAJUSTE!A:T,20,FALSE),"")</f>
        <v>1.012</v>
      </c>
    </row>
    <row r="2312" spans="1:12" x14ac:dyDescent="0.25">
      <c r="A2312" s="125">
        <v>501</v>
      </c>
      <c r="B2312" s="1195" t="s">
        <v>16562</v>
      </c>
      <c r="C2312" s="1196"/>
      <c r="D2312" s="1196"/>
      <c r="E2312" s="126"/>
      <c r="K2312" s="570" t="s">
        <v>5368</v>
      </c>
      <c r="L2312" s="571">
        <f>IFERROR(VLOOKUP(K2312,REAJUSTE!A:T,20,FALSE),"")</f>
        <v>1.012</v>
      </c>
    </row>
    <row r="2313" spans="1:12" x14ac:dyDescent="0.25">
      <c r="A2313" s="103">
        <v>50105</v>
      </c>
      <c r="B2313" s="103" t="s">
        <v>16563</v>
      </c>
      <c r="C2313" s="104" t="s">
        <v>77</v>
      </c>
      <c r="D2313" s="105">
        <v>45.44</v>
      </c>
      <c r="E2313" s="126"/>
      <c r="K2313" s="570" t="s">
        <v>5368</v>
      </c>
      <c r="L2313" s="571">
        <f>IFERROR(VLOOKUP(K2313,REAJUSTE!A:T,20,FALSE),"")</f>
        <v>1.012</v>
      </c>
    </row>
    <row r="2314" spans="1:12" x14ac:dyDescent="0.25">
      <c r="A2314" s="103">
        <v>50126</v>
      </c>
      <c r="B2314" s="103" t="s">
        <v>16564</v>
      </c>
      <c r="C2314" s="104" t="s">
        <v>77</v>
      </c>
      <c r="D2314" s="105">
        <v>22.22</v>
      </c>
      <c r="E2314" s="126"/>
      <c r="K2314" s="570" t="s">
        <v>5368</v>
      </c>
      <c r="L2314" s="571">
        <f>IFERROR(VLOOKUP(K2314,REAJUSTE!A:T,20,FALSE),"")</f>
        <v>1.012</v>
      </c>
    </row>
    <row r="2315" spans="1:12" x14ac:dyDescent="0.25">
      <c r="A2315" s="103">
        <v>50128</v>
      </c>
      <c r="B2315" s="103" t="s">
        <v>16565</v>
      </c>
      <c r="C2315" s="104" t="s">
        <v>77</v>
      </c>
      <c r="D2315" s="105">
        <v>0.78</v>
      </c>
      <c r="E2315" s="126"/>
      <c r="K2315" s="570" t="s">
        <v>5368</v>
      </c>
      <c r="L2315" s="571">
        <f>IFERROR(VLOOKUP(K2315,REAJUSTE!A:T,20,FALSE),"")</f>
        <v>1.012</v>
      </c>
    </row>
    <row r="2316" spans="1:12" x14ac:dyDescent="0.25">
      <c r="A2316" s="103">
        <v>50161</v>
      </c>
      <c r="B2316" s="103" t="s">
        <v>16566</v>
      </c>
      <c r="C2316" s="104" t="s">
        <v>76</v>
      </c>
      <c r="D2316" s="105">
        <v>87.38</v>
      </c>
      <c r="E2316" s="126"/>
      <c r="K2316" s="570" t="s">
        <v>5368</v>
      </c>
      <c r="L2316" s="571">
        <f>IFERROR(VLOOKUP(K2316,REAJUSTE!A:T,20,FALSE),"")</f>
        <v>1.012</v>
      </c>
    </row>
    <row r="2317" spans="1:12" ht="30" x14ac:dyDescent="0.25">
      <c r="A2317" s="103">
        <v>50163</v>
      </c>
      <c r="B2317" s="103" t="s">
        <v>18024</v>
      </c>
      <c r="C2317" s="104" t="s">
        <v>77</v>
      </c>
      <c r="D2317" s="105">
        <v>4</v>
      </c>
      <c r="E2317" s="102"/>
      <c r="K2317" s="570" t="s">
        <v>5368</v>
      </c>
      <c r="L2317" s="571">
        <f>IFERROR(VLOOKUP(K2317,REAJUSTE!A:T,20,FALSE),"")</f>
        <v>1.012</v>
      </c>
    </row>
    <row r="2318" spans="1:12" ht="30" x14ac:dyDescent="0.25">
      <c r="A2318" s="103">
        <v>50164</v>
      </c>
      <c r="B2318" s="103" t="s">
        <v>18025</v>
      </c>
      <c r="C2318" s="104" t="s">
        <v>77</v>
      </c>
      <c r="D2318" s="105">
        <v>10.44</v>
      </c>
      <c r="E2318" s="126"/>
      <c r="K2318" s="570" t="s">
        <v>5368</v>
      </c>
      <c r="L2318" s="571">
        <f>IFERROR(VLOOKUP(K2318,REAJUSTE!A:T,20,FALSE),"")</f>
        <v>1.012</v>
      </c>
    </row>
    <row r="2319" spans="1:12" x14ac:dyDescent="0.25">
      <c r="A2319" s="103">
        <v>50167</v>
      </c>
      <c r="B2319" s="103" t="s">
        <v>16567</v>
      </c>
      <c r="C2319" s="104" t="s">
        <v>77</v>
      </c>
      <c r="D2319" s="105">
        <v>52.33</v>
      </c>
      <c r="E2319" s="126"/>
      <c r="K2319" s="570" t="s">
        <v>5368</v>
      </c>
      <c r="L2319" s="571">
        <f>IFERROR(VLOOKUP(K2319,REAJUSTE!A:T,20,FALSE),"")</f>
        <v>1.012</v>
      </c>
    </row>
    <row r="2320" spans="1:12" x14ac:dyDescent="0.25">
      <c r="A2320" s="103">
        <v>50187</v>
      </c>
      <c r="B2320" s="103" t="s">
        <v>16568</v>
      </c>
      <c r="C2320" s="104" t="s">
        <v>76</v>
      </c>
      <c r="D2320" s="105">
        <v>40.26</v>
      </c>
      <c r="E2320" s="126"/>
      <c r="K2320" s="570" t="s">
        <v>5368</v>
      </c>
      <c r="L2320" s="571">
        <f>IFERROR(VLOOKUP(K2320,REAJUSTE!A:T,20,FALSE),"")</f>
        <v>1.012</v>
      </c>
    </row>
    <row r="2321" spans="1:12" x14ac:dyDescent="0.25">
      <c r="A2321" s="103">
        <v>50188</v>
      </c>
      <c r="B2321" s="103" t="s">
        <v>16569</v>
      </c>
      <c r="C2321" s="104" t="s">
        <v>77</v>
      </c>
      <c r="D2321" s="105">
        <v>36.28</v>
      </c>
      <c r="E2321" s="126"/>
      <c r="K2321" s="570" t="s">
        <v>5368</v>
      </c>
      <c r="L2321" s="571">
        <f>IFERROR(VLOOKUP(K2321,REAJUSTE!A:T,20,FALSE),"")</f>
        <v>1.012</v>
      </c>
    </row>
    <row r="2322" spans="1:12" x14ac:dyDescent="0.25">
      <c r="A2322" s="125">
        <v>510</v>
      </c>
      <c r="B2322" s="1195" t="s">
        <v>16570</v>
      </c>
      <c r="C2322" s="1196"/>
      <c r="D2322" s="1196"/>
      <c r="E2322" s="126"/>
      <c r="K2322" s="570" t="s">
        <v>5368</v>
      </c>
      <c r="L2322" s="571">
        <f>IFERROR(VLOOKUP(K2322,REAJUSTE!A:T,20,FALSE),"")</f>
        <v>1.012</v>
      </c>
    </row>
    <row r="2323" spans="1:12" x14ac:dyDescent="0.25">
      <c r="A2323" s="103">
        <v>51008</v>
      </c>
      <c r="B2323" s="103" t="s">
        <v>16571</v>
      </c>
      <c r="C2323" s="104" t="s">
        <v>77</v>
      </c>
      <c r="D2323" s="105">
        <v>11.27</v>
      </c>
      <c r="E2323" s="126"/>
      <c r="K2323" s="570" t="s">
        <v>5368</v>
      </c>
      <c r="L2323" s="571">
        <f>IFERROR(VLOOKUP(K2323,REAJUSTE!A:T,20,FALSE),"")</f>
        <v>1.012</v>
      </c>
    </row>
    <row r="2324" spans="1:12" x14ac:dyDescent="0.25">
      <c r="A2324" s="103">
        <v>51015</v>
      </c>
      <c r="B2324" s="103" t="s">
        <v>16572</v>
      </c>
      <c r="C2324" s="104" t="s">
        <v>77</v>
      </c>
      <c r="D2324" s="105">
        <v>60.51</v>
      </c>
      <c r="E2324" s="126"/>
      <c r="K2324" s="570" t="s">
        <v>5368</v>
      </c>
      <c r="L2324" s="571">
        <f>IFERROR(VLOOKUP(K2324,REAJUSTE!A:T,20,FALSE),"")</f>
        <v>1.012</v>
      </c>
    </row>
    <row r="2325" spans="1:12" x14ac:dyDescent="0.25">
      <c r="A2325" s="103">
        <v>51016</v>
      </c>
      <c r="B2325" s="103" t="s">
        <v>16573</v>
      </c>
      <c r="C2325" s="104" t="s">
        <v>77</v>
      </c>
      <c r="D2325" s="105">
        <v>39.11</v>
      </c>
      <c r="E2325" s="126"/>
      <c r="K2325" s="570" t="s">
        <v>5368</v>
      </c>
      <c r="L2325" s="571">
        <f>IFERROR(VLOOKUP(K2325,REAJUSTE!A:T,20,FALSE),"")</f>
        <v>1.012</v>
      </c>
    </row>
    <row r="2326" spans="1:12" x14ac:dyDescent="0.25">
      <c r="A2326" s="103">
        <v>51033</v>
      </c>
      <c r="B2326" s="103" t="s">
        <v>16574</v>
      </c>
      <c r="C2326" s="104" t="s">
        <v>77</v>
      </c>
      <c r="D2326" s="105">
        <v>29.26</v>
      </c>
      <c r="E2326" s="126"/>
      <c r="K2326" s="570" t="s">
        <v>5368</v>
      </c>
      <c r="L2326" s="571">
        <f>IFERROR(VLOOKUP(K2326,REAJUSTE!A:T,20,FALSE),"")</f>
        <v>1.012</v>
      </c>
    </row>
    <row r="2327" spans="1:12" x14ac:dyDescent="0.25">
      <c r="A2327" s="103">
        <v>51046</v>
      </c>
      <c r="B2327" s="103" t="s">
        <v>16575</v>
      </c>
      <c r="C2327" s="104" t="s">
        <v>77</v>
      </c>
      <c r="D2327" s="105">
        <v>19.21</v>
      </c>
      <c r="E2327" s="126"/>
      <c r="K2327" s="570" t="s">
        <v>5368</v>
      </c>
      <c r="L2327" s="571">
        <f>IFERROR(VLOOKUP(K2327,REAJUSTE!A:T,20,FALSE),"")</f>
        <v>1.012</v>
      </c>
    </row>
    <row r="2328" spans="1:12" x14ac:dyDescent="0.25">
      <c r="A2328" s="103">
        <v>51048</v>
      </c>
      <c r="B2328" s="103" t="s">
        <v>16576</v>
      </c>
      <c r="C2328" s="104" t="s">
        <v>77</v>
      </c>
      <c r="D2328" s="105">
        <v>14.62</v>
      </c>
      <c r="E2328" s="102"/>
      <c r="K2328" s="570" t="s">
        <v>5368</v>
      </c>
      <c r="L2328" s="571">
        <f>IFERROR(VLOOKUP(K2328,REAJUSTE!A:T,20,FALSE),"")</f>
        <v>1.012</v>
      </c>
    </row>
    <row r="2329" spans="1:12" x14ac:dyDescent="0.25">
      <c r="A2329" s="103">
        <v>51053</v>
      </c>
      <c r="B2329" s="103" t="s">
        <v>16577</v>
      </c>
      <c r="C2329" s="104" t="s">
        <v>77</v>
      </c>
      <c r="D2329" s="105">
        <v>88.51</v>
      </c>
      <c r="E2329" s="126"/>
      <c r="K2329" s="570" t="s">
        <v>5368</v>
      </c>
      <c r="L2329" s="571">
        <f>IFERROR(VLOOKUP(K2329,REAJUSTE!A:T,20,FALSE),"")</f>
        <v>1.012</v>
      </c>
    </row>
    <row r="2330" spans="1:12" x14ac:dyDescent="0.25">
      <c r="A2330" s="103">
        <v>51054</v>
      </c>
      <c r="B2330" s="103" t="s">
        <v>16578</v>
      </c>
      <c r="C2330" s="104" t="s">
        <v>77</v>
      </c>
      <c r="D2330" s="105">
        <v>96.13</v>
      </c>
      <c r="E2330" s="126"/>
      <c r="K2330" s="570" t="s">
        <v>5368</v>
      </c>
      <c r="L2330" s="571">
        <f>IFERROR(VLOOKUP(K2330,REAJUSTE!A:T,20,FALSE),"")</f>
        <v>1.012</v>
      </c>
    </row>
    <row r="2331" spans="1:12" x14ac:dyDescent="0.25">
      <c r="A2331" s="125">
        <v>520</v>
      </c>
      <c r="B2331" s="1195" t="s">
        <v>16579</v>
      </c>
      <c r="C2331" s="1196"/>
      <c r="D2331" s="1196"/>
      <c r="E2331" s="126"/>
      <c r="K2331" s="570" t="s">
        <v>5368</v>
      </c>
      <c r="L2331" s="571">
        <f>IFERROR(VLOOKUP(K2331,REAJUSTE!A:T,20,FALSE),"")</f>
        <v>1.012</v>
      </c>
    </row>
    <row r="2332" spans="1:12" x14ac:dyDescent="0.25">
      <c r="A2332" s="103">
        <v>52004</v>
      </c>
      <c r="B2332" s="103" t="s">
        <v>16580</v>
      </c>
      <c r="C2332" s="104" t="s">
        <v>77</v>
      </c>
      <c r="D2332" s="105">
        <v>290.13</v>
      </c>
      <c r="E2332" s="126"/>
      <c r="K2332" s="570" t="s">
        <v>5368</v>
      </c>
      <c r="L2332" s="571">
        <f>IFERROR(VLOOKUP(K2332,REAJUSTE!A:T,20,FALSE),"")</f>
        <v>1.012</v>
      </c>
    </row>
    <row r="2333" spans="1:12" x14ac:dyDescent="0.25">
      <c r="A2333" s="103">
        <v>52011</v>
      </c>
      <c r="B2333" s="103" t="s">
        <v>16581</v>
      </c>
      <c r="C2333" s="104" t="s">
        <v>77</v>
      </c>
      <c r="D2333" s="105">
        <v>270.51</v>
      </c>
      <c r="E2333" s="126"/>
      <c r="K2333" s="570" t="s">
        <v>5368</v>
      </c>
      <c r="L2333" s="571">
        <f>IFERROR(VLOOKUP(K2333,REAJUSTE!A:T,20,FALSE),"")</f>
        <v>1.012</v>
      </c>
    </row>
    <row r="2334" spans="1:12" ht="75" x14ac:dyDescent="0.25">
      <c r="A2334" s="103">
        <v>52017</v>
      </c>
      <c r="B2334" s="103" t="s">
        <v>16582</v>
      </c>
      <c r="C2334" s="104" t="s">
        <v>77</v>
      </c>
      <c r="D2334" s="142">
        <v>1731.27</v>
      </c>
      <c r="E2334" s="126"/>
      <c r="K2334" s="570" t="s">
        <v>5368</v>
      </c>
      <c r="L2334" s="571">
        <f>IFERROR(VLOOKUP(K2334,REAJUSTE!A:T,20,FALSE),"")</f>
        <v>1.012</v>
      </c>
    </row>
    <row r="2335" spans="1:12" x14ac:dyDescent="0.25">
      <c r="A2335" s="103">
        <v>52030</v>
      </c>
      <c r="B2335" s="103" t="s">
        <v>16583</v>
      </c>
      <c r="C2335" s="104" t="s">
        <v>77</v>
      </c>
      <c r="D2335" s="105">
        <v>53.04</v>
      </c>
      <c r="E2335" s="126"/>
      <c r="K2335" s="570" t="s">
        <v>5368</v>
      </c>
      <c r="L2335" s="571">
        <f>IFERROR(VLOOKUP(K2335,REAJUSTE!A:T,20,FALSE),"")</f>
        <v>1.012</v>
      </c>
    </row>
    <row r="2336" spans="1:12" ht="60" x14ac:dyDescent="0.25">
      <c r="A2336" s="103">
        <v>52031</v>
      </c>
      <c r="B2336" s="103" t="s">
        <v>16584</v>
      </c>
      <c r="C2336" s="104" t="s">
        <v>77</v>
      </c>
      <c r="D2336" s="105">
        <v>453.15</v>
      </c>
      <c r="E2336" s="126"/>
      <c r="K2336" s="570" t="s">
        <v>5368</v>
      </c>
      <c r="L2336" s="571">
        <f>IFERROR(VLOOKUP(K2336,REAJUSTE!A:T,20,FALSE),"")</f>
        <v>1.012</v>
      </c>
    </row>
    <row r="2337" spans="1:12" ht="30" x14ac:dyDescent="0.25">
      <c r="A2337" s="103">
        <v>52035</v>
      </c>
      <c r="B2337" s="103" t="s">
        <v>18026</v>
      </c>
      <c r="C2337" s="104" t="s">
        <v>77</v>
      </c>
      <c r="D2337" s="105">
        <v>563.72</v>
      </c>
      <c r="E2337" s="126"/>
      <c r="K2337" s="570" t="s">
        <v>5368</v>
      </c>
      <c r="L2337" s="571">
        <f>IFERROR(VLOOKUP(K2337,REAJUSTE!A:T,20,FALSE),"")</f>
        <v>1.012</v>
      </c>
    </row>
    <row r="2338" spans="1:12" ht="30" x14ac:dyDescent="0.25">
      <c r="A2338" s="103">
        <v>52036</v>
      </c>
      <c r="B2338" s="103" t="s">
        <v>16585</v>
      </c>
      <c r="C2338" s="104" t="s">
        <v>77</v>
      </c>
      <c r="D2338" s="105">
        <v>431.23</v>
      </c>
      <c r="E2338" s="102"/>
      <c r="K2338" s="570" t="s">
        <v>5368</v>
      </c>
      <c r="L2338" s="571">
        <f>IFERROR(VLOOKUP(K2338,REAJUSTE!A:T,20,FALSE),"")</f>
        <v>1.012</v>
      </c>
    </row>
    <row r="2339" spans="1:12" ht="30" x14ac:dyDescent="0.25">
      <c r="A2339" s="103">
        <v>52041</v>
      </c>
      <c r="B2339" s="103" t="s">
        <v>16586</v>
      </c>
      <c r="C2339" s="104" t="s">
        <v>77</v>
      </c>
      <c r="D2339" s="105">
        <v>290.13</v>
      </c>
      <c r="E2339" s="126"/>
      <c r="K2339" s="570" t="s">
        <v>5368</v>
      </c>
      <c r="L2339" s="571">
        <f>IFERROR(VLOOKUP(K2339,REAJUSTE!A:T,20,FALSE),"")</f>
        <v>1.012</v>
      </c>
    </row>
    <row r="2340" spans="1:12" x14ac:dyDescent="0.25">
      <c r="A2340" s="103">
        <v>52053</v>
      </c>
      <c r="B2340" s="103" t="s">
        <v>16587</v>
      </c>
      <c r="C2340" s="104" t="s">
        <v>77</v>
      </c>
      <c r="D2340" s="105">
        <v>61.07</v>
      </c>
      <c r="E2340" s="126"/>
      <c r="K2340" s="570" t="s">
        <v>5368</v>
      </c>
      <c r="L2340" s="571">
        <f>IFERROR(VLOOKUP(K2340,REAJUSTE!A:T,20,FALSE),"")</f>
        <v>1.012</v>
      </c>
    </row>
    <row r="2341" spans="1:12" ht="60" x14ac:dyDescent="0.25">
      <c r="A2341" s="103">
        <v>52076</v>
      </c>
      <c r="B2341" s="103" t="s">
        <v>16588</v>
      </c>
      <c r="C2341" s="104" t="s">
        <v>77</v>
      </c>
      <c r="D2341" s="105">
        <v>427.51</v>
      </c>
      <c r="E2341" s="126"/>
      <c r="K2341" s="570" t="s">
        <v>5368</v>
      </c>
      <c r="L2341" s="571">
        <f>IFERROR(VLOOKUP(K2341,REAJUSTE!A:T,20,FALSE),"")</f>
        <v>1.012</v>
      </c>
    </row>
    <row r="2342" spans="1:12" x14ac:dyDescent="0.25">
      <c r="A2342" s="103">
        <v>52078</v>
      </c>
      <c r="B2342" s="103" t="s">
        <v>16589</v>
      </c>
      <c r="C2342" s="104" t="s">
        <v>77</v>
      </c>
      <c r="D2342" s="105">
        <v>504.87</v>
      </c>
      <c r="E2342" s="126"/>
      <c r="K2342" s="570" t="s">
        <v>5368</v>
      </c>
      <c r="L2342" s="571">
        <f>IFERROR(VLOOKUP(K2342,REAJUSTE!A:T,20,FALSE),"")</f>
        <v>1.012</v>
      </c>
    </row>
    <row r="2343" spans="1:12" x14ac:dyDescent="0.25">
      <c r="A2343" s="125">
        <v>521</v>
      </c>
      <c r="B2343" s="1195" t="s">
        <v>16590</v>
      </c>
      <c r="C2343" s="1196"/>
      <c r="D2343" s="1196"/>
      <c r="E2343" s="126"/>
      <c r="K2343" s="570" t="s">
        <v>5368</v>
      </c>
      <c r="L2343" s="571">
        <f>IFERROR(VLOOKUP(K2343,REAJUSTE!A:T,20,FALSE),"")</f>
        <v>1.012</v>
      </c>
    </row>
    <row r="2344" spans="1:12" x14ac:dyDescent="0.25">
      <c r="A2344" s="103">
        <v>52103</v>
      </c>
      <c r="B2344" s="103" t="s">
        <v>16591</v>
      </c>
      <c r="C2344" s="104" t="s">
        <v>77</v>
      </c>
      <c r="D2344" s="142">
        <v>3934.55</v>
      </c>
      <c r="E2344" s="126"/>
      <c r="K2344" s="570" t="s">
        <v>5368</v>
      </c>
      <c r="L2344" s="571">
        <f>IFERROR(VLOOKUP(K2344,REAJUSTE!A:T,20,FALSE),"")</f>
        <v>1.012</v>
      </c>
    </row>
    <row r="2345" spans="1:12" x14ac:dyDescent="0.25">
      <c r="A2345" s="103">
        <v>52118</v>
      </c>
      <c r="B2345" s="103" t="s">
        <v>16592</v>
      </c>
      <c r="C2345" s="104" t="s">
        <v>77</v>
      </c>
      <c r="D2345" s="142">
        <v>2424.73</v>
      </c>
      <c r="E2345" s="126"/>
      <c r="K2345" s="570" t="s">
        <v>5368</v>
      </c>
      <c r="L2345" s="571">
        <f>IFERROR(VLOOKUP(K2345,REAJUSTE!A:T,20,FALSE),"")</f>
        <v>1.012</v>
      </c>
    </row>
    <row r="2346" spans="1:12" ht="60" x14ac:dyDescent="0.25">
      <c r="A2346" s="103">
        <v>52121</v>
      </c>
      <c r="B2346" s="103" t="s">
        <v>16593</v>
      </c>
      <c r="C2346" s="104" t="s">
        <v>77</v>
      </c>
      <c r="D2346" s="105">
        <v>642.01</v>
      </c>
      <c r="E2346" s="102"/>
      <c r="K2346" s="570" t="s">
        <v>5368</v>
      </c>
      <c r="L2346" s="571">
        <f>IFERROR(VLOOKUP(K2346,REAJUSTE!A:T,20,FALSE),"")</f>
        <v>1.012</v>
      </c>
    </row>
    <row r="2347" spans="1:12" x14ac:dyDescent="0.25">
      <c r="A2347" s="103">
        <v>52123</v>
      </c>
      <c r="B2347" s="103" t="s">
        <v>16594</v>
      </c>
      <c r="C2347" s="104" t="s">
        <v>77</v>
      </c>
      <c r="D2347" s="142">
        <v>1199.33</v>
      </c>
      <c r="E2347" s="102"/>
      <c r="K2347" s="570" t="s">
        <v>5368</v>
      </c>
      <c r="L2347" s="571">
        <f>IFERROR(VLOOKUP(K2347,REAJUSTE!A:T,20,FALSE),"")</f>
        <v>1.012</v>
      </c>
    </row>
    <row r="2348" spans="1:12" ht="75" x14ac:dyDescent="0.25">
      <c r="A2348" s="103">
        <v>52125</v>
      </c>
      <c r="B2348" s="103" t="s">
        <v>16595</v>
      </c>
      <c r="C2348" s="104" t="s">
        <v>77</v>
      </c>
      <c r="D2348" s="142">
        <v>1997.98</v>
      </c>
      <c r="E2348" s="126"/>
      <c r="K2348" s="570" t="s">
        <v>5368</v>
      </c>
      <c r="L2348" s="571">
        <f>IFERROR(VLOOKUP(K2348,REAJUSTE!A:T,20,FALSE),"")</f>
        <v>1.012</v>
      </c>
    </row>
    <row r="2349" spans="1:12" ht="30" x14ac:dyDescent="0.25">
      <c r="A2349" s="103">
        <v>52126</v>
      </c>
      <c r="B2349" s="103" t="s">
        <v>16596</v>
      </c>
      <c r="C2349" s="104" t="s">
        <v>77</v>
      </c>
      <c r="D2349" s="105">
        <v>638.85</v>
      </c>
      <c r="E2349" s="126"/>
      <c r="K2349" s="570" t="s">
        <v>5368</v>
      </c>
      <c r="L2349" s="571">
        <f>IFERROR(VLOOKUP(K2349,REAJUSTE!A:T,20,FALSE),"")</f>
        <v>1.012</v>
      </c>
    </row>
    <row r="2350" spans="1:12" ht="75" x14ac:dyDescent="0.25">
      <c r="A2350" s="103">
        <v>52132</v>
      </c>
      <c r="B2350" s="103" t="s">
        <v>16597</v>
      </c>
      <c r="C2350" s="104" t="s">
        <v>77</v>
      </c>
      <c r="D2350" s="142">
        <v>1838.67</v>
      </c>
      <c r="E2350" s="102"/>
      <c r="K2350" s="570" t="s">
        <v>5368</v>
      </c>
      <c r="L2350" s="571">
        <f>IFERROR(VLOOKUP(K2350,REAJUSTE!A:T,20,FALSE),"")</f>
        <v>1.012</v>
      </c>
    </row>
    <row r="2351" spans="1:12" ht="60" x14ac:dyDescent="0.25">
      <c r="A2351" s="103">
        <v>52150</v>
      </c>
      <c r="B2351" s="103" t="s">
        <v>16598</v>
      </c>
      <c r="C2351" s="104" t="s">
        <v>77</v>
      </c>
      <c r="D2351" s="105">
        <v>693.65</v>
      </c>
      <c r="E2351" s="126"/>
      <c r="K2351" s="570" t="s">
        <v>5368</v>
      </c>
      <c r="L2351" s="571">
        <f>IFERROR(VLOOKUP(K2351,REAJUSTE!A:T,20,FALSE),"")</f>
        <v>1.012</v>
      </c>
    </row>
    <row r="2352" spans="1:12" ht="75" x14ac:dyDescent="0.25">
      <c r="A2352" s="103">
        <v>52164</v>
      </c>
      <c r="B2352" s="103" t="s">
        <v>16599</v>
      </c>
      <c r="C2352" s="104" t="s">
        <v>77</v>
      </c>
      <c r="D2352" s="142">
        <v>2067.64</v>
      </c>
      <c r="E2352" s="126"/>
      <c r="K2352" s="570" t="s">
        <v>5368</v>
      </c>
      <c r="L2352" s="571">
        <f>IFERROR(VLOOKUP(K2352,REAJUSTE!A:T,20,FALSE),"")</f>
        <v>1.012</v>
      </c>
    </row>
    <row r="2353" spans="1:12" x14ac:dyDescent="0.25">
      <c r="A2353" s="125">
        <v>540</v>
      </c>
      <c r="B2353" s="1195" t="s">
        <v>24</v>
      </c>
      <c r="C2353" s="1196"/>
      <c r="D2353" s="1196"/>
      <c r="E2353" s="126"/>
      <c r="K2353" s="570" t="s">
        <v>5368</v>
      </c>
      <c r="L2353" s="571">
        <f>IFERROR(VLOOKUP(K2353,REAJUSTE!A:T,20,FALSE),"")</f>
        <v>1.012</v>
      </c>
    </row>
    <row r="2354" spans="1:12" ht="30" x14ac:dyDescent="0.25">
      <c r="A2354" s="103">
        <v>54003</v>
      </c>
      <c r="B2354" s="103" t="s">
        <v>16600</v>
      </c>
      <c r="C2354" s="104" t="s">
        <v>77</v>
      </c>
      <c r="D2354" s="105">
        <v>3.77</v>
      </c>
      <c r="E2354" s="102"/>
      <c r="K2354" s="570" t="s">
        <v>5368</v>
      </c>
      <c r="L2354" s="571">
        <f>IFERROR(VLOOKUP(K2354,REAJUSTE!A:T,20,FALSE),"")</f>
        <v>1.012</v>
      </c>
    </row>
    <row r="2355" spans="1:12" ht="30" x14ac:dyDescent="0.25">
      <c r="A2355" s="103">
        <v>54010</v>
      </c>
      <c r="B2355" s="103" t="s">
        <v>16601</v>
      </c>
      <c r="C2355" s="104" t="s">
        <v>77</v>
      </c>
      <c r="D2355" s="105">
        <v>26.59</v>
      </c>
      <c r="E2355" s="126"/>
      <c r="K2355" s="570" t="s">
        <v>5368</v>
      </c>
      <c r="L2355" s="571">
        <f>IFERROR(VLOOKUP(K2355,REAJUSTE!A:T,20,FALSE),"")</f>
        <v>1.012</v>
      </c>
    </row>
    <row r="2356" spans="1:12" x14ac:dyDescent="0.25">
      <c r="A2356" s="103">
        <v>54024</v>
      </c>
      <c r="B2356" s="103" t="s">
        <v>16602</v>
      </c>
      <c r="C2356" s="104" t="s">
        <v>77</v>
      </c>
      <c r="D2356" s="105">
        <v>246.62</v>
      </c>
      <c r="E2356" s="126"/>
      <c r="K2356" s="570" t="s">
        <v>5368</v>
      </c>
      <c r="L2356" s="571">
        <f>IFERROR(VLOOKUP(K2356,REAJUSTE!A:T,20,FALSE),"")</f>
        <v>1.012</v>
      </c>
    </row>
    <row r="2357" spans="1:12" x14ac:dyDescent="0.25">
      <c r="A2357" s="103">
        <v>54025</v>
      </c>
      <c r="B2357" s="103" t="s">
        <v>16603</v>
      </c>
      <c r="C2357" s="104" t="s">
        <v>77</v>
      </c>
      <c r="D2357" s="105">
        <v>311.16000000000003</v>
      </c>
      <c r="E2357" s="102"/>
      <c r="K2357" s="570" t="s">
        <v>5368</v>
      </c>
      <c r="L2357" s="571">
        <f>IFERROR(VLOOKUP(K2357,REAJUSTE!A:T,20,FALSE),"")</f>
        <v>1.012</v>
      </c>
    </row>
    <row r="2358" spans="1:12" x14ac:dyDescent="0.25">
      <c r="A2358" s="103">
        <v>54062</v>
      </c>
      <c r="B2358" s="103" t="s">
        <v>16604</v>
      </c>
      <c r="C2358" s="104" t="s">
        <v>77</v>
      </c>
      <c r="D2358" s="105">
        <v>93.71</v>
      </c>
      <c r="E2358" s="126"/>
      <c r="K2358" s="570" t="s">
        <v>5368</v>
      </c>
      <c r="L2358" s="571">
        <f>IFERROR(VLOOKUP(K2358,REAJUSTE!A:T,20,FALSE),"")</f>
        <v>1.012</v>
      </c>
    </row>
    <row r="2359" spans="1:12" x14ac:dyDescent="0.25">
      <c r="A2359" s="103">
        <v>54063</v>
      </c>
      <c r="B2359" s="103" t="s">
        <v>16605</v>
      </c>
      <c r="C2359" s="104" t="s">
        <v>77</v>
      </c>
      <c r="D2359" s="105">
        <v>251.17</v>
      </c>
      <c r="E2359" s="126"/>
      <c r="K2359" s="570" t="s">
        <v>5368</v>
      </c>
      <c r="L2359" s="571">
        <f>IFERROR(VLOOKUP(K2359,REAJUSTE!A:T,20,FALSE),"")</f>
        <v>1.012</v>
      </c>
    </row>
    <row r="2360" spans="1:12" x14ac:dyDescent="0.25">
      <c r="A2360" s="103">
        <v>54090</v>
      </c>
      <c r="B2360" s="103" t="s">
        <v>16606</v>
      </c>
      <c r="C2360" s="104" t="s">
        <v>77</v>
      </c>
      <c r="D2360" s="142">
        <v>5841.3</v>
      </c>
      <c r="E2360" s="126"/>
      <c r="K2360" s="570" t="s">
        <v>5368</v>
      </c>
      <c r="L2360" s="571">
        <f>IFERROR(VLOOKUP(K2360,REAJUSTE!A:T,20,FALSE),"")</f>
        <v>1.012</v>
      </c>
    </row>
    <row r="2361" spans="1:12" x14ac:dyDescent="0.25">
      <c r="A2361" s="125">
        <v>6</v>
      </c>
      <c r="B2361" s="1195" t="s">
        <v>16607</v>
      </c>
      <c r="C2361" s="1196"/>
      <c r="D2361" s="1196"/>
      <c r="E2361" s="126"/>
      <c r="K2361" s="570" t="s">
        <v>5368</v>
      </c>
      <c r="L2361" s="571">
        <f>IFERROR(VLOOKUP(K2361,REAJUSTE!A:T,20,FALSE),"")</f>
        <v>1.012</v>
      </c>
    </row>
    <row r="2362" spans="1:12" x14ac:dyDescent="0.25">
      <c r="A2362" s="125">
        <v>601</v>
      </c>
      <c r="B2362" s="1195" t="s">
        <v>16608</v>
      </c>
      <c r="C2362" s="1196"/>
      <c r="D2362" s="1196"/>
      <c r="E2362" s="126"/>
      <c r="K2362" s="570" t="s">
        <v>5368</v>
      </c>
      <c r="L2362" s="571">
        <f>IFERROR(VLOOKUP(K2362,REAJUSTE!A:T,20,FALSE),"")</f>
        <v>1.012</v>
      </c>
    </row>
    <row r="2363" spans="1:12" ht="30" x14ac:dyDescent="0.25">
      <c r="A2363" s="103">
        <v>60101</v>
      </c>
      <c r="B2363" s="103" t="s">
        <v>16609</v>
      </c>
      <c r="C2363" s="104" t="s">
        <v>76</v>
      </c>
      <c r="D2363" s="105">
        <v>88.2</v>
      </c>
      <c r="E2363" s="126"/>
      <c r="K2363" s="570" t="s">
        <v>5368</v>
      </c>
      <c r="L2363" s="571">
        <f>IFERROR(VLOOKUP(K2363,REAJUSTE!A:T,20,FALSE),"")</f>
        <v>1.012</v>
      </c>
    </row>
    <row r="2364" spans="1:12" ht="30" x14ac:dyDescent="0.25">
      <c r="A2364" s="103">
        <v>60104</v>
      </c>
      <c r="B2364" s="103" t="s">
        <v>16610</v>
      </c>
      <c r="C2364" s="104" t="s">
        <v>76</v>
      </c>
      <c r="D2364" s="105">
        <v>62.62</v>
      </c>
      <c r="E2364" s="126"/>
      <c r="K2364" s="570" t="s">
        <v>5368</v>
      </c>
      <c r="L2364" s="571">
        <f>IFERROR(VLOOKUP(K2364,REAJUSTE!A:T,20,FALSE),"")</f>
        <v>1.012</v>
      </c>
    </row>
    <row r="2365" spans="1:12" x14ac:dyDescent="0.25">
      <c r="A2365" s="125">
        <v>602</v>
      </c>
      <c r="B2365" s="1195" t="s">
        <v>16611</v>
      </c>
      <c r="C2365" s="1196"/>
      <c r="D2365" s="1196"/>
      <c r="E2365" s="126"/>
      <c r="K2365" s="570" t="s">
        <v>5368</v>
      </c>
      <c r="L2365" s="571">
        <f>IFERROR(VLOOKUP(K2365,REAJUSTE!A:T,20,FALSE),"")</f>
        <v>1.012</v>
      </c>
    </row>
    <row r="2366" spans="1:12" x14ac:dyDescent="0.25">
      <c r="A2366" s="103">
        <v>60241</v>
      </c>
      <c r="B2366" s="103" t="s">
        <v>16612</v>
      </c>
      <c r="C2366" s="104" t="s">
        <v>77</v>
      </c>
      <c r="D2366" s="105">
        <v>29.25</v>
      </c>
      <c r="E2366" s="126"/>
      <c r="K2366" s="570" t="s">
        <v>5368</v>
      </c>
      <c r="L2366" s="571">
        <f>IFERROR(VLOOKUP(K2366,REAJUSTE!A:T,20,FALSE),"")</f>
        <v>1.012</v>
      </c>
    </row>
    <row r="2367" spans="1:12" x14ac:dyDescent="0.25">
      <c r="A2367" s="103">
        <v>60242</v>
      </c>
      <c r="B2367" s="103" t="s">
        <v>16613</v>
      </c>
      <c r="C2367" s="104" t="s">
        <v>77</v>
      </c>
      <c r="D2367" s="105">
        <v>57.48</v>
      </c>
      <c r="E2367" s="126"/>
      <c r="K2367" s="570" t="s">
        <v>5368</v>
      </c>
      <c r="L2367" s="571">
        <f>IFERROR(VLOOKUP(K2367,REAJUSTE!A:T,20,FALSE),"")</f>
        <v>1.012</v>
      </c>
    </row>
    <row r="2368" spans="1:12" x14ac:dyDescent="0.25">
      <c r="A2368" s="103">
        <v>60243</v>
      </c>
      <c r="B2368" s="103" t="s">
        <v>16614</v>
      </c>
      <c r="C2368" s="104" t="s">
        <v>77</v>
      </c>
      <c r="D2368" s="105">
        <v>110.57</v>
      </c>
      <c r="E2368" s="126"/>
      <c r="K2368" s="570" t="s">
        <v>5368</v>
      </c>
      <c r="L2368" s="571">
        <f>IFERROR(VLOOKUP(K2368,REAJUSTE!A:T,20,FALSE),"")</f>
        <v>1.012</v>
      </c>
    </row>
    <row r="2369" spans="1:12" x14ac:dyDescent="0.25">
      <c r="A2369" s="125">
        <v>604</v>
      </c>
      <c r="B2369" s="1195" t="s">
        <v>16615</v>
      </c>
      <c r="C2369" s="1196"/>
      <c r="D2369" s="1196"/>
      <c r="E2369" s="126"/>
      <c r="K2369" s="570" t="s">
        <v>5368</v>
      </c>
      <c r="L2369" s="571">
        <f>IFERROR(VLOOKUP(K2369,REAJUSTE!A:T,20,FALSE),"")</f>
        <v>1.012</v>
      </c>
    </row>
    <row r="2370" spans="1:12" x14ac:dyDescent="0.25">
      <c r="A2370" s="103">
        <v>60406</v>
      </c>
      <c r="B2370" s="103" t="s">
        <v>16616</v>
      </c>
      <c r="C2370" s="104" t="s">
        <v>77</v>
      </c>
      <c r="D2370" s="105">
        <v>176.44</v>
      </c>
      <c r="E2370" s="126"/>
      <c r="K2370" s="570" t="s">
        <v>5368</v>
      </c>
      <c r="L2370" s="571">
        <f>IFERROR(VLOOKUP(K2370,REAJUSTE!A:T,20,FALSE),"")</f>
        <v>1.012</v>
      </c>
    </row>
    <row r="2371" spans="1:12" x14ac:dyDescent="0.25">
      <c r="A2371" s="103">
        <v>60443</v>
      </c>
      <c r="B2371" s="103" t="s">
        <v>16617</v>
      </c>
      <c r="C2371" s="104" t="s">
        <v>77</v>
      </c>
      <c r="D2371" s="105">
        <v>40.299999999999997</v>
      </c>
      <c r="E2371" s="126"/>
      <c r="K2371" s="570" t="s">
        <v>5368</v>
      </c>
      <c r="L2371" s="571">
        <f>IFERROR(VLOOKUP(K2371,REAJUSTE!A:T,20,FALSE),"")</f>
        <v>1.012</v>
      </c>
    </row>
    <row r="2372" spans="1:12" x14ac:dyDescent="0.25">
      <c r="A2372" s="125">
        <v>605</v>
      </c>
      <c r="B2372" s="1195" t="s">
        <v>16615</v>
      </c>
      <c r="C2372" s="1196"/>
      <c r="D2372" s="1196"/>
      <c r="E2372" s="126"/>
      <c r="K2372" s="570" t="s">
        <v>5368</v>
      </c>
      <c r="L2372" s="571">
        <f>IFERROR(VLOOKUP(K2372,REAJUSTE!A:T,20,FALSE),"")</f>
        <v>1.012</v>
      </c>
    </row>
    <row r="2373" spans="1:12" x14ac:dyDescent="0.25">
      <c r="A2373" s="103">
        <v>60501</v>
      </c>
      <c r="B2373" s="103" t="s">
        <v>16618</v>
      </c>
      <c r="C2373" s="104" t="s">
        <v>76</v>
      </c>
      <c r="D2373" s="105">
        <v>18.59</v>
      </c>
      <c r="E2373" s="126"/>
      <c r="K2373" s="570" t="s">
        <v>5368</v>
      </c>
      <c r="L2373" s="571">
        <f>IFERROR(VLOOKUP(K2373,REAJUSTE!A:T,20,FALSE),"")</f>
        <v>1.012</v>
      </c>
    </row>
    <row r="2374" spans="1:12" x14ac:dyDescent="0.25">
      <c r="A2374" s="103">
        <v>60502</v>
      </c>
      <c r="B2374" s="103" t="s">
        <v>16619</v>
      </c>
      <c r="C2374" s="104" t="s">
        <v>76</v>
      </c>
      <c r="D2374" s="105">
        <v>22.92</v>
      </c>
      <c r="E2374" s="126"/>
      <c r="K2374" s="570" t="s">
        <v>5368</v>
      </c>
      <c r="L2374" s="571">
        <f>IFERROR(VLOOKUP(K2374,REAJUSTE!A:T,20,FALSE),"")</f>
        <v>1.012</v>
      </c>
    </row>
    <row r="2375" spans="1:12" x14ac:dyDescent="0.25">
      <c r="A2375" s="103">
        <v>60503</v>
      </c>
      <c r="B2375" s="103" t="s">
        <v>16620</v>
      </c>
      <c r="C2375" s="104" t="s">
        <v>76</v>
      </c>
      <c r="D2375" s="105">
        <v>32.51</v>
      </c>
      <c r="E2375" s="126"/>
      <c r="K2375" s="570" t="s">
        <v>5368</v>
      </c>
      <c r="L2375" s="571">
        <f>IFERROR(VLOOKUP(K2375,REAJUSTE!A:T,20,FALSE),"")</f>
        <v>1.012</v>
      </c>
    </row>
    <row r="2376" spans="1:12" x14ac:dyDescent="0.25">
      <c r="A2376" s="103">
        <v>60504</v>
      </c>
      <c r="B2376" s="103" t="s">
        <v>16621</v>
      </c>
      <c r="C2376" s="104" t="s">
        <v>76</v>
      </c>
      <c r="D2376" s="105">
        <v>39.57</v>
      </c>
      <c r="E2376" s="102"/>
      <c r="K2376" s="570" t="s">
        <v>5368</v>
      </c>
      <c r="L2376" s="571">
        <f>IFERROR(VLOOKUP(K2376,REAJUSTE!A:T,20,FALSE),"")</f>
        <v>1.012</v>
      </c>
    </row>
    <row r="2377" spans="1:12" x14ac:dyDescent="0.25">
      <c r="A2377" s="103">
        <v>60505</v>
      </c>
      <c r="B2377" s="103" t="s">
        <v>16622</v>
      </c>
      <c r="C2377" s="104" t="s">
        <v>76</v>
      </c>
      <c r="D2377" s="105">
        <v>53.37</v>
      </c>
      <c r="E2377" s="126"/>
      <c r="K2377" s="570" t="s">
        <v>5368</v>
      </c>
      <c r="L2377" s="571">
        <f>IFERROR(VLOOKUP(K2377,REAJUSTE!A:T,20,FALSE),"")</f>
        <v>1.012</v>
      </c>
    </row>
    <row r="2378" spans="1:12" x14ac:dyDescent="0.25">
      <c r="A2378" s="103">
        <v>60506</v>
      </c>
      <c r="B2378" s="103" t="s">
        <v>16623</v>
      </c>
      <c r="C2378" s="104" t="s">
        <v>76</v>
      </c>
      <c r="D2378" s="105">
        <v>66.31</v>
      </c>
      <c r="E2378" s="126"/>
      <c r="K2378" s="570" t="s">
        <v>5368</v>
      </c>
      <c r="L2378" s="571">
        <f>IFERROR(VLOOKUP(K2378,REAJUSTE!A:T,20,FALSE),"")</f>
        <v>1.012</v>
      </c>
    </row>
    <row r="2379" spans="1:12" x14ac:dyDescent="0.25">
      <c r="A2379" s="103">
        <v>60507</v>
      </c>
      <c r="B2379" s="103" t="s">
        <v>16624</v>
      </c>
      <c r="C2379" s="104" t="s">
        <v>76</v>
      </c>
      <c r="D2379" s="105">
        <v>93.12</v>
      </c>
      <c r="E2379" s="102"/>
      <c r="K2379" s="570" t="s">
        <v>5368</v>
      </c>
      <c r="L2379" s="571">
        <f>IFERROR(VLOOKUP(K2379,REAJUSTE!A:T,20,FALSE),"")</f>
        <v>1.012</v>
      </c>
    </row>
    <row r="2380" spans="1:12" x14ac:dyDescent="0.25">
      <c r="A2380" s="103">
        <v>60508</v>
      </c>
      <c r="B2380" s="103" t="s">
        <v>16625</v>
      </c>
      <c r="C2380" s="104" t="s">
        <v>76</v>
      </c>
      <c r="D2380" s="105">
        <v>110.98</v>
      </c>
      <c r="E2380" s="126"/>
      <c r="K2380" s="570" t="s">
        <v>5368</v>
      </c>
      <c r="L2380" s="571">
        <f>IFERROR(VLOOKUP(K2380,REAJUSTE!A:T,20,FALSE),"")</f>
        <v>1.012</v>
      </c>
    </row>
    <row r="2381" spans="1:12" x14ac:dyDescent="0.25">
      <c r="A2381" s="103">
        <v>60509</v>
      </c>
      <c r="B2381" s="103" t="s">
        <v>16626</v>
      </c>
      <c r="C2381" s="104" t="s">
        <v>76</v>
      </c>
      <c r="D2381" s="105">
        <v>150.33000000000001</v>
      </c>
      <c r="E2381" s="102"/>
      <c r="K2381" s="570" t="s">
        <v>5368</v>
      </c>
      <c r="L2381" s="571">
        <f>IFERROR(VLOOKUP(K2381,REAJUSTE!A:T,20,FALSE),"")</f>
        <v>1.012</v>
      </c>
    </row>
    <row r="2382" spans="1:12" x14ac:dyDescent="0.25">
      <c r="A2382" s="103">
        <v>60517</v>
      </c>
      <c r="B2382" s="103" t="s">
        <v>16627</v>
      </c>
      <c r="C2382" s="104" t="s">
        <v>77</v>
      </c>
      <c r="D2382" s="105">
        <v>50.83</v>
      </c>
      <c r="E2382" s="126"/>
      <c r="K2382" s="570" t="s">
        <v>5368</v>
      </c>
      <c r="L2382" s="571">
        <f>IFERROR(VLOOKUP(K2382,REAJUSTE!A:T,20,FALSE),"")</f>
        <v>1.012</v>
      </c>
    </row>
    <row r="2383" spans="1:12" x14ac:dyDescent="0.25">
      <c r="A2383" s="103">
        <v>60518</v>
      </c>
      <c r="B2383" s="103" t="s">
        <v>16628</v>
      </c>
      <c r="C2383" s="104" t="s">
        <v>77</v>
      </c>
      <c r="D2383" s="105">
        <v>84.03</v>
      </c>
      <c r="E2383" s="102"/>
      <c r="K2383" s="570" t="s">
        <v>5368</v>
      </c>
      <c r="L2383" s="571">
        <f>IFERROR(VLOOKUP(K2383,REAJUSTE!A:T,20,FALSE),"")</f>
        <v>1.012</v>
      </c>
    </row>
    <row r="2384" spans="1:12" x14ac:dyDescent="0.25">
      <c r="A2384" s="103">
        <v>60519</v>
      </c>
      <c r="B2384" s="103" t="s">
        <v>16629</v>
      </c>
      <c r="C2384" s="104" t="s">
        <v>77</v>
      </c>
      <c r="D2384" s="105">
        <v>151</v>
      </c>
      <c r="E2384" s="126"/>
      <c r="K2384" s="570" t="s">
        <v>5368</v>
      </c>
      <c r="L2384" s="571">
        <f>IFERROR(VLOOKUP(K2384,REAJUSTE!A:T,20,FALSE),"")</f>
        <v>1.012</v>
      </c>
    </row>
    <row r="2385" spans="1:12" x14ac:dyDescent="0.25">
      <c r="A2385" s="103">
        <v>60528</v>
      </c>
      <c r="B2385" s="103" t="s">
        <v>16630</v>
      </c>
      <c r="C2385" s="104" t="s">
        <v>77</v>
      </c>
      <c r="D2385" s="105">
        <v>36.08</v>
      </c>
      <c r="E2385" s="126"/>
      <c r="K2385" s="570" t="s">
        <v>5368</v>
      </c>
      <c r="L2385" s="571">
        <f>IFERROR(VLOOKUP(K2385,REAJUSTE!A:T,20,FALSE),"")</f>
        <v>1.012</v>
      </c>
    </row>
    <row r="2386" spans="1:12" x14ac:dyDescent="0.25">
      <c r="A2386" s="103">
        <v>60545</v>
      </c>
      <c r="B2386" s="103" t="s">
        <v>16631</v>
      </c>
      <c r="C2386" s="104" t="s">
        <v>77</v>
      </c>
      <c r="D2386" s="105">
        <v>132.66999999999999</v>
      </c>
      <c r="E2386" s="126"/>
      <c r="K2386" s="570" t="s">
        <v>5368</v>
      </c>
      <c r="L2386" s="571">
        <f>IFERROR(VLOOKUP(K2386,REAJUSTE!A:T,20,FALSE),"")</f>
        <v>1.012</v>
      </c>
    </row>
    <row r="2387" spans="1:12" x14ac:dyDescent="0.25">
      <c r="A2387" s="103">
        <v>60546</v>
      </c>
      <c r="B2387" s="103" t="s">
        <v>16632</v>
      </c>
      <c r="C2387" s="104" t="s">
        <v>77</v>
      </c>
      <c r="D2387" s="105">
        <v>67.27</v>
      </c>
      <c r="E2387" s="126"/>
      <c r="K2387" s="570" t="s">
        <v>5368</v>
      </c>
      <c r="L2387" s="571">
        <f>IFERROR(VLOOKUP(K2387,REAJUSTE!A:T,20,FALSE),"")</f>
        <v>1.012</v>
      </c>
    </row>
    <row r="2388" spans="1:12" x14ac:dyDescent="0.25">
      <c r="A2388" s="103">
        <v>60585</v>
      </c>
      <c r="B2388" s="103" t="s">
        <v>16633</v>
      </c>
      <c r="C2388" s="104" t="s">
        <v>77</v>
      </c>
      <c r="D2388" s="105">
        <v>37.049999999999997</v>
      </c>
      <c r="E2388" s="126"/>
      <c r="K2388" s="570" t="s">
        <v>5368</v>
      </c>
      <c r="L2388" s="571">
        <f>IFERROR(VLOOKUP(K2388,REAJUSTE!A:T,20,FALSE),"")</f>
        <v>1.012</v>
      </c>
    </row>
    <row r="2389" spans="1:12" x14ac:dyDescent="0.25">
      <c r="A2389" s="103">
        <v>60596</v>
      </c>
      <c r="B2389" s="103" t="s">
        <v>16634</v>
      </c>
      <c r="C2389" s="104" t="s">
        <v>77</v>
      </c>
      <c r="D2389" s="105">
        <v>131</v>
      </c>
      <c r="E2389" s="126"/>
      <c r="K2389" s="570" t="s">
        <v>5368</v>
      </c>
      <c r="L2389" s="571">
        <f>IFERROR(VLOOKUP(K2389,REAJUSTE!A:T,20,FALSE),"")</f>
        <v>1.012</v>
      </c>
    </row>
    <row r="2390" spans="1:12" x14ac:dyDescent="0.25">
      <c r="A2390" s="103">
        <v>60598</v>
      </c>
      <c r="B2390" s="103" t="s">
        <v>16635</v>
      </c>
      <c r="C2390" s="104" t="s">
        <v>77</v>
      </c>
      <c r="D2390" s="105">
        <v>65.03</v>
      </c>
      <c r="E2390" s="126"/>
      <c r="K2390" s="570" t="s">
        <v>5368</v>
      </c>
      <c r="L2390" s="571">
        <f>IFERROR(VLOOKUP(K2390,REAJUSTE!A:T,20,FALSE),"")</f>
        <v>1.012</v>
      </c>
    </row>
    <row r="2391" spans="1:12" x14ac:dyDescent="0.25">
      <c r="A2391" s="125">
        <v>607</v>
      </c>
      <c r="B2391" s="1195" t="s">
        <v>16615</v>
      </c>
      <c r="C2391" s="1196"/>
      <c r="D2391" s="1196"/>
      <c r="E2391" s="126"/>
      <c r="K2391" s="570" t="s">
        <v>5368</v>
      </c>
      <c r="L2391" s="571">
        <f>IFERROR(VLOOKUP(K2391,REAJUSTE!A:T,20,FALSE),"")</f>
        <v>1.012</v>
      </c>
    </row>
    <row r="2392" spans="1:12" x14ac:dyDescent="0.25">
      <c r="A2392" s="103">
        <v>60712</v>
      </c>
      <c r="B2392" s="103" t="s">
        <v>16636</v>
      </c>
      <c r="C2392" s="104" t="s">
        <v>77</v>
      </c>
      <c r="D2392" s="105">
        <v>238.53</v>
      </c>
      <c r="E2392" s="126"/>
      <c r="K2392" s="570" t="s">
        <v>5368</v>
      </c>
      <c r="L2392" s="571">
        <f>IFERROR(VLOOKUP(K2392,REAJUSTE!A:T,20,FALSE),"")</f>
        <v>1.012</v>
      </c>
    </row>
    <row r="2393" spans="1:12" x14ac:dyDescent="0.25">
      <c r="A2393" s="103">
        <v>60719</v>
      </c>
      <c r="B2393" s="103" t="s">
        <v>16637</v>
      </c>
      <c r="C2393" s="104" t="s">
        <v>77</v>
      </c>
      <c r="D2393" s="105">
        <v>236.38</v>
      </c>
      <c r="E2393" s="126"/>
      <c r="K2393" s="570" t="s">
        <v>5368</v>
      </c>
      <c r="L2393" s="571">
        <f>IFERROR(VLOOKUP(K2393,REAJUSTE!A:T,20,FALSE),"")</f>
        <v>1.012</v>
      </c>
    </row>
    <row r="2394" spans="1:12" x14ac:dyDescent="0.25">
      <c r="A2394" s="125">
        <v>609</v>
      </c>
      <c r="B2394" s="1195" t="s">
        <v>16638</v>
      </c>
      <c r="C2394" s="1196"/>
      <c r="D2394" s="1196"/>
      <c r="E2394" s="126"/>
      <c r="K2394" s="570" t="s">
        <v>5368</v>
      </c>
      <c r="L2394" s="571">
        <f>IFERROR(VLOOKUP(K2394,REAJUSTE!A:T,20,FALSE),"")</f>
        <v>1.012</v>
      </c>
    </row>
    <row r="2395" spans="1:12" x14ac:dyDescent="0.25">
      <c r="A2395" s="103">
        <v>60906</v>
      </c>
      <c r="B2395" s="103" t="s">
        <v>16639</v>
      </c>
      <c r="C2395" s="104" t="s">
        <v>77</v>
      </c>
      <c r="D2395" s="105">
        <v>285.56</v>
      </c>
      <c r="E2395" s="126"/>
      <c r="K2395" s="570" t="s">
        <v>5368</v>
      </c>
      <c r="L2395" s="571">
        <f>IFERROR(VLOOKUP(K2395,REAJUSTE!A:T,20,FALSE),"")</f>
        <v>1.012</v>
      </c>
    </row>
    <row r="2396" spans="1:12" x14ac:dyDescent="0.25">
      <c r="A2396" s="125">
        <v>610</v>
      </c>
      <c r="B2396" s="1195" t="s">
        <v>16640</v>
      </c>
      <c r="C2396" s="1196"/>
      <c r="D2396" s="1196"/>
      <c r="E2396" s="126"/>
      <c r="K2396" s="570" t="s">
        <v>5368</v>
      </c>
      <c r="L2396" s="571">
        <f>IFERROR(VLOOKUP(K2396,REAJUSTE!A:T,20,FALSE),"")</f>
        <v>1.012</v>
      </c>
    </row>
    <row r="2397" spans="1:12" ht="30" x14ac:dyDescent="0.25">
      <c r="A2397" s="103">
        <v>61004</v>
      </c>
      <c r="B2397" s="103" t="s">
        <v>16641</v>
      </c>
      <c r="C2397" s="104" t="s">
        <v>76</v>
      </c>
      <c r="D2397" s="105">
        <v>513.58000000000004</v>
      </c>
      <c r="E2397" s="102"/>
      <c r="K2397" s="570" t="s">
        <v>5368</v>
      </c>
      <c r="L2397" s="571">
        <f>IFERROR(VLOOKUP(K2397,REAJUSTE!A:T,20,FALSE),"")</f>
        <v>1.012</v>
      </c>
    </row>
    <row r="2398" spans="1:12" x14ac:dyDescent="0.25">
      <c r="A2398" s="125">
        <v>621</v>
      </c>
      <c r="B2398" s="1195" t="s">
        <v>16642</v>
      </c>
      <c r="C2398" s="1196"/>
      <c r="D2398" s="1196"/>
      <c r="E2398" s="126"/>
      <c r="K2398" s="570" t="s">
        <v>5368</v>
      </c>
      <c r="L2398" s="571">
        <f>IFERROR(VLOOKUP(K2398,REAJUSTE!A:T,20,FALSE),"")</f>
        <v>1.012</v>
      </c>
    </row>
    <row r="2399" spans="1:12" ht="30" x14ac:dyDescent="0.25">
      <c r="A2399" s="103">
        <v>62101</v>
      </c>
      <c r="B2399" s="103" t="s">
        <v>18027</v>
      </c>
      <c r="C2399" s="104" t="s">
        <v>77</v>
      </c>
      <c r="D2399" s="105">
        <v>15.8</v>
      </c>
      <c r="E2399" s="126"/>
      <c r="K2399" s="570" t="s">
        <v>5368</v>
      </c>
      <c r="L2399" s="571">
        <f>IFERROR(VLOOKUP(K2399,REAJUSTE!A:T,20,FALSE),"")</f>
        <v>1.012</v>
      </c>
    </row>
    <row r="2400" spans="1:12" ht="30" x14ac:dyDescent="0.25">
      <c r="A2400" s="103">
        <v>62102</v>
      </c>
      <c r="B2400" s="103" t="s">
        <v>18028</v>
      </c>
      <c r="C2400" s="104" t="s">
        <v>77</v>
      </c>
      <c r="D2400" s="105">
        <v>18.41</v>
      </c>
      <c r="E2400" s="126"/>
      <c r="K2400" s="570" t="s">
        <v>5368</v>
      </c>
      <c r="L2400" s="571">
        <f>IFERROR(VLOOKUP(K2400,REAJUSTE!A:T,20,FALSE),"")</f>
        <v>1.012</v>
      </c>
    </row>
    <row r="2401" spans="1:12" ht="30" x14ac:dyDescent="0.25">
      <c r="A2401" s="103">
        <v>62103</v>
      </c>
      <c r="B2401" s="103" t="s">
        <v>18029</v>
      </c>
      <c r="C2401" s="104" t="s">
        <v>77</v>
      </c>
      <c r="D2401" s="105">
        <v>24.45</v>
      </c>
      <c r="E2401" s="126"/>
      <c r="K2401" s="570" t="s">
        <v>5368</v>
      </c>
      <c r="L2401" s="571">
        <f>IFERROR(VLOOKUP(K2401,REAJUSTE!A:T,20,FALSE),"")</f>
        <v>1.012</v>
      </c>
    </row>
    <row r="2402" spans="1:12" ht="30" x14ac:dyDescent="0.25">
      <c r="A2402" s="103">
        <v>62104</v>
      </c>
      <c r="B2402" s="103" t="s">
        <v>18030</v>
      </c>
      <c r="C2402" s="104" t="s">
        <v>77</v>
      </c>
      <c r="D2402" s="105">
        <v>30.49</v>
      </c>
      <c r="E2402" s="102"/>
      <c r="K2402" s="570" t="s">
        <v>5368</v>
      </c>
      <c r="L2402" s="571">
        <f>IFERROR(VLOOKUP(K2402,REAJUSTE!A:T,20,FALSE),"")</f>
        <v>1.012</v>
      </c>
    </row>
    <row r="2403" spans="1:12" ht="30" x14ac:dyDescent="0.25">
      <c r="A2403" s="103">
        <v>62105</v>
      </c>
      <c r="B2403" s="103" t="s">
        <v>18031</v>
      </c>
      <c r="C2403" s="104" t="s">
        <v>77</v>
      </c>
      <c r="D2403" s="105">
        <v>34.97</v>
      </c>
      <c r="E2403" s="126"/>
      <c r="K2403" s="570" t="s">
        <v>5368</v>
      </c>
      <c r="L2403" s="571">
        <f>IFERROR(VLOOKUP(K2403,REAJUSTE!A:T,20,FALSE),"")</f>
        <v>1.012</v>
      </c>
    </row>
    <row r="2404" spans="1:12" ht="30" x14ac:dyDescent="0.25">
      <c r="A2404" s="103">
        <v>62106</v>
      </c>
      <c r="B2404" s="103" t="s">
        <v>18032</v>
      </c>
      <c r="C2404" s="104" t="s">
        <v>77</v>
      </c>
      <c r="D2404" s="105">
        <v>67.61</v>
      </c>
      <c r="E2404" s="126"/>
      <c r="K2404" s="570" t="s">
        <v>5368</v>
      </c>
      <c r="L2404" s="571">
        <f>IFERROR(VLOOKUP(K2404,REAJUSTE!A:T,20,FALSE),"")</f>
        <v>1.012</v>
      </c>
    </row>
    <row r="2405" spans="1:12" ht="30" x14ac:dyDescent="0.25">
      <c r="A2405" s="103">
        <v>62107</v>
      </c>
      <c r="B2405" s="103" t="s">
        <v>18033</v>
      </c>
      <c r="C2405" s="104" t="s">
        <v>77</v>
      </c>
      <c r="D2405" s="105">
        <v>226.43</v>
      </c>
      <c r="E2405" s="126"/>
      <c r="K2405" s="570" t="s">
        <v>5368</v>
      </c>
      <c r="L2405" s="571">
        <f>IFERROR(VLOOKUP(K2405,REAJUSTE!A:T,20,FALSE),"")</f>
        <v>1.012</v>
      </c>
    </row>
    <row r="2406" spans="1:12" x14ac:dyDescent="0.25">
      <c r="A2406" s="103">
        <v>62111</v>
      </c>
      <c r="B2406" s="103" t="s">
        <v>16643</v>
      </c>
      <c r="C2406" s="104" t="s">
        <v>77</v>
      </c>
      <c r="D2406" s="105">
        <v>0.79</v>
      </c>
      <c r="E2406" s="126"/>
      <c r="K2406" s="570" t="s">
        <v>5368</v>
      </c>
      <c r="L2406" s="571">
        <f>IFERROR(VLOOKUP(K2406,REAJUSTE!A:T,20,FALSE),"")</f>
        <v>1.012</v>
      </c>
    </row>
    <row r="2407" spans="1:12" x14ac:dyDescent="0.25">
      <c r="A2407" s="103">
        <v>62112</v>
      </c>
      <c r="B2407" s="103" t="s">
        <v>83</v>
      </c>
      <c r="C2407" s="104" t="s">
        <v>77</v>
      </c>
      <c r="D2407" s="105">
        <v>2.7</v>
      </c>
      <c r="E2407" s="126"/>
      <c r="K2407" s="570" t="s">
        <v>5368</v>
      </c>
      <c r="L2407" s="571">
        <f>IFERROR(VLOOKUP(K2407,REAJUSTE!A:T,20,FALSE),"")</f>
        <v>1.012</v>
      </c>
    </row>
    <row r="2408" spans="1:12" ht="30" x14ac:dyDescent="0.25">
      <c r="A2408" s="103">
        <v>62116</v>
      </c>
      <c r="B2408" s="103" t="s">
        <v>16644</v>
      </c>
      <c r="C2408" s="104" t="s">
        <v>77</v>
      </c>
      <c r="D2408" s="105">
        <v>6.44</v>
      </c>
      <c r="E2408" s="126"/>
      <c r="K2408" s="570" t="s">
        <v>5368</v>
      </c>
      <c r="L2408" s="571">
        <f>IFERROR(VLOOKUP(K2408,REAJUSTE!A:T,20,FALSE),"")</f>
        <v>1.012</v>
      </c>
    </row>
    <row r="2409" spans="1:12" x14ac:dyDescent="0.25">
      <c r="A2409" s="103">
        <v>62122</v>
      </c>
      <c r="B2409" s="103" t="s">
        <v>16645</v>
      </c>
      <c r="C2409" s="104" t="s">
        <v>77</v>
      </c>
      <c r="D2409" s="105">
        <v>1.51</v>
      </c>
      <c r="E2409" s="102"/>
      <c r="K2409" s="570" t="s">
        <v>5368</v>
      </c>
      <c r="L2409" s="571">
        <f>IFERROR(VLOOKUP(K2409,REAJUSTE!A:T,20,FALSE),"")</f>
        <v>1.012</v>
      </c>
    </row>
    <row r="2410" spans="1:12" x14ac:dyDescent="0.25">
      <c r="A2410" s="103">
        <v>62129</v>
      </c>
      <c r="B2410" s="103" t="s">
        <v>16646</v>
      </c>
      <c r="C2410" s="104" t="s">
        <v>77</v>
      </c>
      <c r="D2410" s="105">
        <v>6.94</v>
      </c>
      <c r="E2410" s="126"/>
      <c r="K2410" s="570" t="s">
        <v>5368</v>
      </c>
      <c r="L2410" s="571">
        <f>IFERROR(VLOOKUP(K2410,REAJUSTE!A:T,20,FALSE),"")</f>
        <v>1.012</v>
      </c>
    </row>
    <row r="2411" spans="1:12" x14ac:dyDescent="0.25">
      <c r="A2411" s="103">
        <v>62187</v>
      </c>
      <c r="B2411" s="103" t="s">
        <v>16647</v>
      </c>
      <c r="C2411" s="104" t="s">
        <v>77</v>
      </c>
      <c r="D2411" s="105">
        <v>6.68</v>
      </c>
      <c r="E2411" s="126"/>
      <c r="K2411" s="570" t="s">
        <v>5368</v>
      </c>
      <c r="L2411" s="571">
        <f>IFERROR(VLOOKUP(K2411,REAJUSTE!A:T,20,FALSE),"")</f>
        <v>1.012</v>
      </c>
    </row>
    <row r="2412" spans="1:12" x14ac:dyDescent="0.25">
      <c r="A2412" s="125">
        <v>623</v>
      </c>
      <c r="B2412" s="1195" t="s">
        <v>16648</v>
      </c>
      <c r="C2412" s="1196"/>
      <c r="D2412" s="1196"/>
      <c r="E2412" s="126"/>
      <c r="K2412" s="570" t="s">
        <v>5368</v>
      </c>
      <c r="L2412" s="571">
        <f>IFERROR(VLOOKUP(K2412,REAJUSTE!A:T,20,FALSE),"")</f>
        <v>1.012</v>
      </c>
    </row>
    <row r="2413" spans="1:12" x14ac:dyDescent="0.25">
      <c r="A2413" s="103">
        <v>62319</v>
      </c>
      <c r="B2413" s="103" t="s">
        <v>16649</v>
      </c>
      <c r="C2413" s="104" t="s">
        <v>77</v>
      </c>
      <c r="D2413" s="105">
        <v>4.9800000000000004</v>
      </c>
      <c r="E2413" s="126"/>
      <c r="K2413" s="570" t="s">
        <v>5368</v>
      </c>
      <c r="L2413" s="571">
        <f>IFERROR(VLOOKUP(K2413,REAJUSTE!A:T,20,FALSE),"")</f>
        <v>1.012</v>
      </c>
    </row>
    <row r="2414" spans="1:12" x14ac:dyDescent="0.25">
      <c r="A2414" s="103">
        <v>62321</v>
      </c>
      <c r="B2414" s="103" t="s">
        <v>16650</v>
      </c>
      <c r="C2414" s="104" t="s">
        <v>77</v>
      </c>
      <c r="D2414" s="105">
        <v>4.1500000000000004</v>
      </c>
      <c r="E2414" s="126"/>
      <c r="K2414" s="570" t="s">
        <v>5368</v>
      </c>
      <c r="L2414" s="571">
        <f>IFERROR(VLOOKUP(K2414,REAJUSTE!A:T,20,FALSE),"")</f>
        <v>1.012</v>
      </c>
    </row>
    <row r="2415" spans="1:12" x14ac:dyDescent="0.25">
      <c r="A2415" s="103">
        <v>62324</v>
      </c>
      <c r="B2415" s="103" t="s">
        <v>16651</v>
      </c>
      <c r="C2415" s="104" t="s">
        <v>77</v>
      </c>
      <c r="D2415" s="105">
        <v>3.75</v>
      </c>
      <c r="E2415" s="126"/>
      <c r="K2415" s="570" t="s">
        <v>5368</v>
      </c>
      <c r="L2415" s="571">
        <f>IFERROR(VLOOKUP(K2415,REAJUSTE!A:T,20,FALSE),"")</f>
        <v>1.012</v>
      </c>
    </row>
    <row r="2416" spans="1:12" ht="30" x14ac:dyDescent="0.25">
      <c r="A2416" s="103">
        <v>62375</v>
      </c>
      <c r="B2416" s="103" t="s">
        <v>16652</v>
      </c>
      <c r="C2416" s="104" t="s">
        <v>76</v>
      </c>
      <c r="D2416" s="105">
        <v>76.55</v>
      </c>
      <c r="E2416" s="126"/>
      <c r="K2416" s="570" t="s">
        <v>5368</v>
      </c>
      <c r="L2416" s="571">
        <f>IFERROR(VLOOKUP(K2416,REAJUSTE!A:T,20,FALSE),"")</f>
        <v>1.012</v>
      </c>
    </row>
    <row r="2417" spans="1:12" x14ac:dyDescent="0.25">
      <c r="A2417" s="125">
        <v>624</v>
      </c>
      <c r="B2417" s="1195" t="s">
        <v>16653</v>
      </c>
      <c r="C2417" s="1196"/>
      <c r="D2417" s="1196"/>
      <c r="E2417" s="126"/>
      <c r="K2417" s="570" t="s">
        <v>5368</v>
      </c>
      <c r="L2417" s="571">
        <f>IFERROR(VLOOKUP(K2417,REAJUSTE!A:T,20,FALSE),"")</f>
        <v>1.012</v>
      </c>
    </row>
    <row r="2418" spans="1:12" x14ac:dyDescent="0.25">
      <c r="A2418" s="103">
        <v>62420</v>
      </c>
      <c r="B2418" s="103" t="s">
        <v>16654</v>
      </c>
      <c r="C2418" s="104" t="s">
        <v>77</v>
      </c>
      <c r="D2418" s="105">
        <v>7.19</v>
      </c>
      <c r="E2418" s="126"/>
      <c r="K2418" s="570" t="s">
        <v>5368</v>
      </c>
      <c r="L2418" s="571">
        <f>IFERROR(VLOOKUP(K2418,REAJUSTE!A:T,20,FALSE),"")</f>
        <v>1.012</v>
      </c>
    </row>
    <row r="2419" spans="1:12" x14ac:dyDescent="0.25">
      <c r="A2419" s="103">
        <v>62423</v>
      </c>
      <c r="B2419" s="103" t="s">
        <v>16655</v>
      </c>
      <c r="C2419" s="104" t="s">
        <v>77</v>
      </c>
      <c r="D2419" s="105">
        <v>25.27</v>
      </c>
      <c r="E2419" s="126"/>
      <c r="K2419" s="570" t="s">
        <v>5368</v>
      </c>
      <c r="L2419" s="571">
        <f>IFERROR(VLOOKUP(K2419,REAJUSTE!A:T,20,FALSE),"")</f>
        <v>1.012</v>
      </c>
    </row>
    <row r="2420" spans="1:12" x14ac:dyDescent="0.25">
      <c r="A2420" s="103">
        <v>62430</v>
      </c>
      <c r="B2420" s="103" t="s">
        <v>16656</v>
      </c>
      <c r="C2420" s="104" t="s">
        <v>77</v>
      </c>
      <c r="D2420" s="105">
        <v>41.03</v>
      </c>
      <c r="E2420" s="126"/>
      <c r="K2420" s="570" t="s">
        <v>5368</v>
      </c>
      <c r="L2420" s="571">
        <f>IFERROR(VLOOKUP(K2420,REAJUSTE!A:T,20,FALSE),"")</f>
        <v>1.012</v>
      </c>
    </row>
    <row r="2421" spans="1:12" x14ac:dyDescent="0.25">
      <c r="A2421" s="103">
        <v>62440</v>
      </c>
      <c r="B2421" s="103" t="s">
        <v>16657</v>
      </c>
      <c r="C2421" s="104" t="s">
        <v>77</v>
      </c>
      <c r="D2421" s="105">
        <v>27.97</v>
      </c>
      <c r="E2421" s="126"/>
      <c r="K2421" s="570" t="s">
        <v>5368</v>
      </c>
      <c r="L2421" s="571">
        <f>IFERROR(VLOOKUP(K2421,REAJUSTE!A:T,20,FALSE),"")</f>
        <v>1.012</v>
      </c>
    </row>
    <row r="2422" spans="1:12" x14ac:dyDescent="0.25">
      <c r="A2422" s="103">
        <v>62472</v>
      </c>
      <c r="B2422" s="103" t="s">
        <v>16658</v>
      </c>
      <c r="C2422" s="104" t="s">
        <v>77</v>
      </c>
      <c r="D2422" s="105">
        <v>12.97</v>
      </c>
      <c r="E2422" s="126"/>
      <c r="K2422" s="570" t="s">
        <v>5368</v>
      </c>
      <c r="L2422" s="571">
        <f>IFERROR(VLOOKUP(K2422,REAJUSTE!A:T,20,FALSE),"")</f>
        <v>1.012</v>
      </c>
    </row>
    <row r="2423" spans="1:12" x14ac:dyDescent="0.25">
      <c r="A2423" s="103">
        <v>62482</v>
      </c>
      <c r="B2423" s="103" t="s">
        <v>16659</v>
      </c>
      <c r="C2423" s="104" t="s">
        <v>77</v>
      </c>
      <c r="D2423" s="105">
        <v>61.15</v>
      </c>
      <c r="E2423" s="126"/>
      <c r="K2423" s="570" t="s">
        <v>5368</v>
      </c>
      <c r="L2423" s="571">
        <f>IFERROR(VLOOKUP(K2423,REAJUSTE!A:T,20,FALSE),"")</f>
        <v>1.012</v>
      </c>
    </row>
    <row r="2424" spans="1:12" x14ac:dyDescent="0.25">
      <c r="A2424" s="125">
        <v>625</v>
      </c>
      <c r="B2424" s="1195" t="s">
        <v>16660</v>
      </c>
      <c r="C2424" s="1196"/>
      <c r="D2424" s="1196"/>
      <c r="E2424" s="126"/>
      <c r="K2424" s="570" t="s">
        <v>5368</v>
      </c>
      <c r="L2424" s="571">
        <f>IFERROR(VLOOKUP(K2424,REAJUSTE!A:T,20,FALSE),"")</f>
        <v>1.012</v>
      </c>
    </row>
    <row r="2425" spans="1:12" ht="30" x14ac:dyDescent="0.25">
      <c r="A2425" s="103">
        <v>62501</v>
      </c>
      <c r="B2425" s="103" t="s">
        <v>16661</v>
      </c>
      <c r="C2425" s="104" t="s">
        <v>76</v>
      </c>
      <c r="D2425" s="105">
        <v>4.99</v>
      </c>
      <c r="E2425" s="126"/>
      <c r="K2425" s="570" t="s">
        <v>5368</v>
      </c>
      <c r="L2425" s="571">
        <f>IFERROR(VLOOKUP(K2425,REAJUSTE!A:T,20,FALSE),"")</f>
        <v>1.012</v>
      </c>
    </row>
    <row r="2426" spans="1:12" ht="30" x14ac:dyDescent="0.25">
      <c r="A2426" s="103">
        <v>62502</v>
      </c>
      <c r="B2426" s="103" t="s">
        <v>16662</v>
      </c>
      <c r="C2426" s="104" t="s">
        <v>76</v>
      </c>
      <c r="D2426" s="105">
        <v>6.03</v>
      </c>
      <c r="E2426" s="126"/>
      <c r="K2426" s="570" t="s">
        <v>5368</v>
      </c>
      <c r="L2426" s="571">
        <f>IFERROR(VLOOKUP(K2426,REAJUSTE!A:T,20,FALSE),"")</f>
        <v>1.012</v>
      </c>
    </row>
    <row r="2427" spans="1:12" ht="30" x14ac:dyDescent="0.25">
      <c r="A2427" s="103">
        <v>62503</v>
      </c>
      <c r="B2427" s="103" t="s">
        <v>379</v>
      </c>
      <c r="C2427" s="104" t="s">
        <v>76</v>
      </c>
      <c r="D2427" s="105">
        <v>9.43</v>
      </c>
      <c r="E2427" s="126"/>
      <c r="K2427" s="570" t="s">
        <v>5368</v>
      </c>
      <c r="L2427" s="571">
        <f>IFERROR(VLOOKUP(K2427,REAJUSTE!A:T,20,FALSE),"")</f>
        <v>1.012</v>
      </c>
    </row>
    <row r="2428" spans="1:12" ht="30" x14ac:dyDescent="0.25">
      <c r="A2428" s="103">
        <v>62504</v>
      </c>
      <c r="B2428" s="103" t="s">
        <v>380</v>
      </c>
      <c r="C2428" s="104" t="s">
        <v>76</v>
      </c>
      <c r="D2428" s="105">
        <v>12.19</v>
      </c>
      <c r="E2428" s="126"/>
      <c r="K2428" s="570" t="s">
        <v>5368</v>
      </c>
      <c r="L2428" s="571">
        <f>IFERROR(VLOOKUP(K2428,REAJUSTE!A:T,20,FALSE),"")</f>
        <v>1.012</v>
      </c>
    </row>
    <row r="2429" spans="1:12" ht="30" x14ac:dyDescent="0.25">
      <c r="A2429" s="103">
        <v>62505</v>
      </c>
      <c r="B2429" s="103" t="s">
        <v>381</v>
      </c>
      <c r="C2429" s="104" t="s">
        <v>76</v>
      </c>
      <c r="D2429" s="105">
        <v>20.53</v>
      </c>
      <c r="E2429" s="126"/>
      <c r="K2429" s="570" t="s">
        <v>5368</v>
      </c>
      <c r="L2429" s="571">
        <f>IFERROR(VLOOKUP(K2429,REAJUSTE!A:T,20,FALSE),"")</f>
        <v>1.012</v>
      </c>
    </row>
    <row r="2430" spans="1:12" ht="30" x14ac:dyDescent="0.25">
      <c r="A2430" s="103">
        <v>62506</v>
      </c>
      <c r="B2430" s="103" t="s">
        <v>382</v>
      </c>
      <c r="C2430" s="104" t="s">
        <v>76</v>
      </c>
      <c r="D2430" s="105">
        <v>28.21</v>
      </c>
      <c r="E2430" s="126"/>
      <c r="K2430" s="570" t="s">
        <v>5368</v>
      </c>
      <c r="L2430" s="571">
        <f>IFERROR(VLOOKUP(K2430,REAJUSTE!A:T,20,FALSE),"")</f>
        <v>1.012</v>
      </c>
    </row>
    <row r="2431" spans="1:12" ht="30" x14ac:dyDescent="0.25">
      <c r="A2431" s="103">
        <v>62507</v>
      </c>
      <c r="B2431" s="103" t="s">
        <v>383</v>
      </c>
      <c r="C2431" s="104" t="s">
        <v>76</v>
      </c>
      <c r="D2431" s="105">
        <v>45.95</v>
      </c>
      <c r="E2431" s="126"/>
      <c r="K2431" s="570" t="s">
        <v>5368</v>
      </c>
      <c r="L2431" s="571">
        <f>IFERROR(VLOOKUP(K2431,REAJUSTE!A:T,20,FALSE),"")</f>
        <v>1.012</v>
      </c>
    </row>
    <row r="2432" spans="1:12" ht="30" x14ac:dyDescent="0.25">
      <c r="A2432" s="103">
        <v>62508</v>
      </c>
      <c r="B2432" s="103" t="s">
        <v>16663</v>
      </c>
      <c r="C2432" s="104" t="s">
        <v>76</v>
      </c>
      <c r="D2432" s="105">
        <v>59.03</v>
      </c>
      <c r="E2432" s="126"/>
      <c r="K2432" s="570" t="s">
        <v>5368</v>
      </c>
      <c r="L2432" s="571">
        <f>IFERROR(VLOOKUP(K2432,REAJUSTE!A:T,20,FALSE),"")</f>
        <v>1.012</v>
      </c>
    </row>
    <row r="2433" spans="1:12" x14ac:dyDescent="0.25">
      <c r="A2433" s="103">
        <v>62511</v>
      </c>
      <c r="B2433" s="103" t="s">
        <v>16664</v>
      </c>
      <c r="C2433" s="104" t="s">
        <v>77</v>
      </c>
      <c r="D2433" s="105">
        <v>1.1299999999999999</v>
      </c>
      <c r="E2433" s="126"/>
      <c r="K2433" s="570" t="s">
        <v>5368</v>
      </c>
      <c r="L2433" s="571">
        <f>IFERROR(VLOOKUP(K2433,REAJUSTE!A:T,20,FALSE),"")</f>
        <v>1.012</v>
      </c>
    </row>
    <row r="2434" spans="1:12" x14ac:dyDescent="0.25">
      <c r="A2434" s="103">
        <v>62512</v>
      </c>
      <c r="B2434" s="103" t="s">
        <v>16665</v>
      </c>
      <c r="C2434" s="104" t="s">
        <v>77</v>
      </c>
      <c r="D2434" s="105">
        <v>3.23</v>
      </c>
      <c r="E2434" s="126"/>
      <c r="K2434" s="570" t="s">
        <v>5368</v>
      </c>
      <c r="L2434" s="571">
        <f>IFERROR(VLOOKUP(K2434,REAJUSTE!A:T,20,FALSE),"")</f>
        <v>1.012</v>
      </c>
    </row>
    <row r="2435" spans="1:12" x14ac:dyDescent="0.25">
      <c r="A2435" s="103">
        <v>62514</v>
      </c>
      <c r="B2435" s="103" t="s">
        <v>16666</v>
      </c>
      <c r="C2435" s="104" t="s">
        <v>77</v>
      </c>
      <c r="D2435" s="105">
        <v>7.94</v>
      </c>
      <c r="E2435" s="126"/>
      <c r="K2435" s="570" t="s">
        <v>5368</v>
      </c>
      <c r="L2435" s="571">
        <f>IFERROR(VLOOKUP(K2435,REAJUSTE!A:T,20,FALSE),"")</f>
        <v>1.012</v>
      </c>
    </row>
    <row r="2436" spans="1:12" x14ac:dyDescent="0.25">
      <c r="A2436" s="103">
        <v>62520</v>
      </c>
      <c r="B2436" s="103" t="s">
        <v>16667</v>
      </c>
      <c r="C2436" s="104" t="s">
        <v>77</v>
      </c>
      <c r="D2436" s="105">
        <v>2.63</v>
      </c>
      <c r="E2436" s="126"/>
      <c r="K2436" s="570" t="s">
        <v>5368</v>
      </c>
      <c r="L2436" s="571">
        <f>IFERROR(VLOOKUP(K2436,REAJUSTE!A:T,20,FALSE),"")</f>
        <v>1.012</v>
      </c>
    </row>
    <row r="2437" spans="1:12" x14ac:dyDescent="0.25">
      <c r="A2437" s="103">
        <v>62521</v>
      </c>
      <c r="B2437" s="103" t="s">
        <v>16668</v>
      </c>
      <c r="C2437" s="104" t="s">
        <v>77</v>
      </c>
      <c r="D2437" s="105">
        <v>4.9000000000000004</v>
      </c>
      <c r="E2437" s="126"/>
      <c r="K2437" s="570" t="s">
        <v>5368</v>
      </c>
      <c r="L2437" s="571">
        <f>IFERROR(VLOOKUP(K2437,REAJUSTE!A:T,20,FALSE),"")</f>
        <v>1.012</v>
      </c>
    </row>
    <row r="2438" spans="1:12" ht="45" x14ac:dyDescent="0.25">
      <c r="A2438" s="103">
        <v>62530</v>
      </c>
      <c r="B2438" s="103" t="s">
        <v>16669</v>
      </c>
      <c r="C2438" s="104" t="s">
        <v>76</v>
      </c>
      <c r="D2438" s="105">
        <v>6.87</v>
      </c>
      <c r="E2438" s="126"/>
      <c r="K2438" s="570" t="s">
        <v>5368</v>
      </c>
      <c r="L2438" s="571">
        <f>IFERROR(VLOOKUP(K2438,REAJUSTE!A:T,20,FALSE),"")</f>
        <v>1.012</v>
      </c>
    </row>
    <row r="2439" spans="1:12" ht="30" x14ac:dyDescent="0.25">
      <c r="A2439" s="103">
        <v>62531</v>
      </c>
      <c r="B2439" s="103" t="s">
        <v>16670</v>
      </c>
      <c r="C2439" s="104" t="s">
        <v>76</v>
      </c>
      <c r="D2439" s="105">
        <v>13</v>
      </c>
      <c r="E2439" s="126"/>
      <c r="K2439" s="570" t="s">
        <v>5368</v>
      </c>
      <c r="L2439" s="571">
        <f>IFERROR(VLOOKUP(K2439,REAJUSTE!A:T,20,FALSE),"")</f>
        <v>1.012</v>
      </c>
    </row>
    <row r="2440" spans="1:12" ht="30" x14ac:dyDescent="0.25">
      <c r="A2440" s="103">
        <v>62532</v>
      </c>
      <c r="B2440" s="103" t="s">
        <v>16671</v>
      </c>
      <c r="C2440" s="104" t="s">
        <v>76</v>
      </c>
      <c r="D2440" s="105">
        <v>21.18</v>
      </c>
      <c r="E2440" s="102"/>
      <c r="K2440" s="570" t="s">
        <v>5368</v>
      </c>
      <c r="L2440" s="571">
        <f>IFERROR(VLOOKUP(K2440,REAJUSTE!A:T,20,FALSE),"")</f>
        <v>1.012</v>
      </c>
    </row>
    <row r="2441" spans="1:12" ht="30" x14ac:dyDescent="0.25">
      <c r="A2441" s="103">
        <v>62533</v>
      </c>
      <c r="B2441" s="103" t="s">
        <v>384</v>
      </c>
      <c r="C2441" s="104" t="s">
        <v>76</v>
      </c>
      <c r="D2441" s="105">
        <v>23.99</v>
      </c>
      <c r="E2441" s="126"/>
      <c r="K2441" s="570" t="s">
        <v>5368</v>
      </c>
      <c r="L2441" s="571">
        <f>IFERROR(VLOOKUP(K2441,REAJUSTE!A:T,20,FALSE),"")</f>
        <v>1.012</v>
      </c>
    </row>
    <row r="2442" spans="1:12" ht="30" x14ac:dyDescent="0.25">
      <c r="A2442" s="103">
        <v>62534</v>
      </c>
      <c r="B2442" s="103" t="s">
        <v>16672</v>
      </c>
      <c r="C2442" s="104" t="s">
        <v>76</v>
      </c>
      <c r="D2442" s="105">
        <v>40.770000000000003</v>
      </c>
      <c r="E2442" s="102"/>
      <c r="K2442" s="570" t="s">
        <v>5368</v>
      </c>
      <c r="L2442" s="571">
        <f>IFERROR(VLOOKUP(K2442,REAJUSTE!A:T,20,FALSE),"")</f>
        <v>1.012</v>
      </c>
    </row>
    <row r="2443" spans="1:12" ht="30" x14ac:dyDescent="0.25">
      <c r="A2443" s="103">
        <v>62535</v>
      </c>
      <c r="B2443" s="103" t="s">
        <v>16673</v>
      </c>
      <c r="C2443" s="104" t="s">
        <v>76</v>
      </c>
      <c r="D2443" s="105">
        <v>80.41</v>
      </c>
      <c r="E2443" s="126"/>
      <c r="K2443" s="570" t="s">
        <v>5368</v>
      </c>
      <c r="L2443" s="571">
        <f>IFERROR(VLOOKUP(K2443,REAJUSTE!A:T,20,FALSE),"")</f>
        <v>1.012</v>
      </c>
    </row>
    <row r="2444" spans="1:12" x14ac:dyDescent="0.25">
      <c r="A2444" s="103">
        <v>62536</v>
      </c>
      <c r="B2444" s="103" t="s">
        <v>16674</v>
      </c>
      <c r="C2444" s="104" t="s">
        <v>77</v>
      </c>
      <c r="D2444" s="105">
        <v>2.62</v>
      </c>
      <c r="E2444" s="126"/>
      <c r="K2444" s="570" t="s">
        <v>5368</v>
      </c>
      <c r="L2444" s="571">
        <f>IFERROR(VLOOKUP(K2444,REAJUSTE!A:T,20,FALSE),"")</f>
        <v>1.012</v>
      </c>
    </row>
    <row r="2445" spans="1:12" x14ac:dyDescent="0.25">
      <c r="A2445" s="103">
        <v>62540</v>
      </c>
      <c r="B2445" s="103" t="s">
        <v>16675</v>
      </c>
      <c r="C2445" s="104" t="s">
        <v>77</v>
      </c>
      <c r="D2445" s="105">
        <v>2.35</v>
      </c>
      <c r="E2445" s="102"/>
      <c r="K2445" s="570" t="s">
        <v>5368</v>
      </c>
      <c r="L2445" s="571">
        <f>IFERROR(VLOOKUP(K2445,REAJUSTE!A:T,20,FALSE),"")</f>
        <v>1.012</v>
      </c>
    </row>
    <row r="2446" spans="1:12" x14ac:dyDescent="0.25">
      <c r="A2446" s="103">
        <v>62542</v>
      </c>
      <c r="B2446" s="103" t="s">
        <v>16676</v>
      </c>
      <c r="C2446" s="104" t="s">
        <v>77</v>
      </c>
      <c r="D2446" s="105">
        <v>7.72</v>
      </c>
      <c r="E2446" s="126"/>
      <c r="K2446" s="570" t="s">
        <v>5368</v>
      </c>
      <c r="L2446" s="571">
        <f>IFERROR(VLOOKUP(K2446,REAJUSTE!A:T,20,FALSE),"")</f>
        <v>1.012</v>
      </c>
    </row>
    <row r="2447" spans="1:12" x14ac:dyDescent="0.25">
      <c r="A2447" s="103">
        <v>62543</v>
      </c>
      <c r="B2447" s="103" t="s">
        <v>16677</v>
      </c>
      <c r="C2447" s="104" t="s">
        <v>77</v>
      </c>
      <c r="D2447" s="105">
        <v>9.1300000000000008</v>
      </c>
      <c r="E2447" s="126"/>
      <c r="K2447" s="570" t="s">
        <v>5368</v>
      </c>
      <c r="L2447" s="571">
        <f>IFERROR(VLOOKUP(K2447,REAJUSTE!A:T,20,FALSE),"")</f>
        <v>1.012</v>
      </c>
    </row>
    <row r="2448" spans="1:12" x14ac:dyDescent="0.25">
      <c r="A2448" s="103">
        <v>62544</v>
      </c>
      <c r="B2448" s="103" t="s">
        <v>16678</v>
      </c>
      <c r="C2448" s="104" t="s">
        <v>77</v>
      </c>
      <c r="D2448" s="105">
        <v>4.59</v>
      </c>
      <c r="E2448" s="126"/>
      <c r="K2448" s="570" t="s">
        <v>5368</v>
      </c>
      <c r="L2448" s="571">
        <f>IFERROR(VLOOKUP(K2448,REAJUSTE!A:T,20,FALSE),"")</f>
        <v>1.012</v>
      </c>
    </row>
    <row r="2449" spans="1:12" x14ac:dyDescent="0.25">
      <c r="A2449" s="103">
        <v>62547</v>
      </c>
      <c r="B2449" s="103" t="s">
        <v>16679</v>
      </c>
      <c r="C2449" s="104" t="s">
        <v>77</v>
      </c>
      <c r="D2449" s="105">
        <v>19.84</v>
      </c>
      <c r="E2449" s="102"/>
      <c r="K2449" s="570" t="s">
        <v>5368</v>
      </c>
      <c r="L2449" s="571">
        <f>IFERROR(VLOOKUP(K2449,REAJUSTE!A:T,20,FALSE),"")</f>
        <v>1.012</v>
      </c>
    </row>
    <row r="2450" spans="1:12" x14ac:dyDescent="0.25">
      <c r="A2450" s="103">
        <v>62549</v>
      </c>
      <c r="B2450" s="103" t="s">
        <v>16680</v>
      </c>
      <c r="C2450" s="104" t="s">
        <v>77</v>
      </c>
      <c r="D2450" s="105">
        <v>18.399999999999999</v>
      </c>
      <c r="E2450" s="126"/>
      <c r="K2450" s="570" t="s">
        <v>5368</v>
      </c>
      <c r="L2450" s="571">
        <f>IFERROR(VLOOKUP(K2450,REAJUSTE!A:T,20,FALSE),"")</f>
        <v>1.012</v>
      </c>
    </row>
    <row r="2451" spans="1:12" x14ac:dyDescent="0.25">
      <c r="A2451" s="103">
        <v>62570</v>
      </c>
      <c r="B2451" s="103" t="s">
        <v>16681</v>
      </c>
      <c r="C2451" s="104" t="s">
        <v>77</v>
      </c>
      <c r="D2451" s="105">
        <v>0.99</v>
      </c>
      <c r="E2451" s="126"/>
      <c r="K2451" s="570" t="s">
        <v>5368</v>
      </c>
      <c r="L2451" s="571">
        <f>IFERROR(VLOOKUP(K2451,REAJUSTE!A:T,20,FALSE),"")</f>
        <v>1.012</v>
      </c>
    </row>
    <row r="2452" spans="1:12" x14ac:dyDescent="0.25">
      <c r="A2452" s="103">
        <v>62577</v>
      </c>
      <c r="B2452" s="103" t="s">
        <v>16682</v>
      </c>
      <c r="C2452" s="104" t="s">
        <v>77</v>
      </c>
      <c r="D2452" s="105">
        <v>63.42</v>
      </c>
      <c r="E2452" s="102"/>
      <c r="K2452" s="570" t="s">
        <v>5368</v>
      </c>
      <c r="L2452" s="571">
        <f>IFERROR(VLOOKUP(K2452,REAJUSTE!A:T,20,FALSE),"")</f>
        <v>1.012</v>
      </c>
    </row>
    <row r="2453" spans="1:12" x14ac:dyDescent="0.25">
      <c r="A2453" s="103">
        <v>62588</v>
      </c>
      <c r="B2453" s="103" t="s">
        <v>16683</v>
      </c>
      <c r="C2453" s="104" t="s">
        <v>77</v>
      </c>
      <c r="D2453" s="105">
        <v>8.9700000000000006</v>
      </c>
      <c r="E2453" s="126"/>
      <c r="K2453" s="570" t="s">
        <v>5368</v>
      </c>
      <c r="L2453" s="571">
        <f>IFERROR(VLOOKUP(K2453,REAJUSTE!A:T,20,FALSE),"")</f>
        <v>1.012</v>
      </c>
    </row>
    <row r="2454" spans="1:12" x14ac:dyDescent="0.25">
      <c r="A2454" s="103">
        <v>62594</v>
      </c>
      <c r="B2454" s="103" t="s">
        <v>16684</v>
      </c>
      <c r="C2454" s="104" t="s">
        <v>77</v>
      </c>
      <c r="D2454" s="105">
        <v>2.02</v>
      </c>
      <c r="E2454" s="126"/>
      <c r="K2454" s="570" t="s">
        <v>5368</v>
      </c>
      <c r="L2454" s="571">
        <f>IFERROR(VLOOKUP(K2454,REAJUSTE!A:T,20,FALSE),"")</f>
        <v>1.012</v>
      </c>
    </row>
    <row r="2455" spans="1:12" x14ac:dyDescent="0.25">
      <c r="A2455" s="125">
        <v>626</v>
      </c>
      <c r="B2455" s="1195" t="s">
        <v>16685</v>
      </c>
      <c r="C2455" s="1196"/>
      <c r="D2455" s="1196"/>
      <c r="E2455" s="126"/>
      <c r="K2455" s="570" t="s">
        <v>5368</v>
      </c>
      <c r="L2455" s="571">
        <f>IFERROR(VLOOKUP(K2455,REAJUSTE!A:T,20,FALSE),"")</f>
        <v>1.012</v>
      </c>
    </row>
    <row r="2456" spans="1:12" x14ac:dyDescent="0.25">
      <c r="A2456" s="103">
        <v>62674</v>
      </c>
      <c r="B2456" s="103" t="s">
        <v>16686</v>
      </c>
      <c r="C2456" s="104" t="s">
        <v>77</v>
      </c>
      <c r="D2456" s="105">
        <v>14.37</v>
      </c>
      <c r="E2456" s="126"/>
      <c r="K2456" s="570" t="s">
        <v>5368</v>
      </c>
      <c r="L2456" s="571">
        <f>IFERROR(VLOOKUP(K2456,REAJUSTE!A:T,20,FALSE),"")</f>
        <v>1.012</v>
      </c>
    </row>
    <row r="2457" spans="1:12" x14ac:dyDescent="0.25">
      <c r="A2457" s="125">
        <v>627</v>
      </c>
      <c r="B2457" s="1195" t="s">
        <v>16687</v>
      </c>
      <c r="C2457" s="1196"/>
      <c r="D2457" s="1196"/>
      <c r="E2457" s="126"/>
      <c r="K2457" s="570" t="s">
        <v>5368</v>
      </c>
      <c r="L2457" s="571">
        <f>IFERROR(VLOOKUP(K2457,REAJUSTE!A:T,20,FALSE),"")</f>
        <v>1.012</v>
      </c>
    </row>
    <row r="2458" spans="1:12" x14ac:dyDescent="0.25">
      <c r="A2458" s="103">
        <v>62703</v>
      </c>
      <c r="B2458" s="103" t="s">
        <v>16688</v>
      </c>
      <c r="C2458" s="104" t="s">
        <v>76</v>
      </c>
      <c r="D2458" s="105">
        <v>30.32</v>
      </c>
      <c r="E2458" s="126"/>
      <c r="K2458" s="570" t="s">
        <v>5368</v>
      </c>
      <c r="L2458" s="571">
        <f>IFERROR(VLOOKUP(K2458,REAJUSTE!A:T,20,FALSE),"")</f>
        <v>1.012</v>
      </c>
    </row>
    <row r="2459" spans="1:12" x14ac:dyDescent="0.25">
      <c r="A2459" s="125">
        <v>630</v>
      </c>
      <c r="B2459" s="1195" t="s">
        <v>16689</v>
      </c>
      <c r="C2459" s="1196"/>
      <c r="D2459" s="1196"/>
      <c r="E2459" s="126"/>
      <c r="K2459" s="570" t="s">
        <v>5368</v>
      </c>
      <c r="L2459" s="571">
        <f>IFERROR(VLOOKUP(K2459,REAJUSTE!A:T,20,FALSE),"")</f>
        <v>1.012</v>
      </c>
    </row>
    <row r="2460" spans="1:12" ht="30" x14ac:dyDescent="0.25">
      <c r="A2460" s="103">
        <v>63043</v>
      </c>
      <c r="B2460" s="103" t="s">
        <v>16690</v>
      </c>
      <c r="C2460" s="104" t="s">
        <v>76</v>
      </c>
      <c r="D2460" s="105">
        <v>19.75</v>
      </c>
      <c r="E2460" s="102"/>
      <c r="K2460" s="570" t="s">
        <v>5368</v>
      </c>
      <c r="L2460" s="571">
        <f>IFERROR(VLOOKUP(K2460,REAJUSTE!A:T,20,FALSE),"")</f>
        <v>1.012</v>
      </c>
    </row>
    <row r="2461" spans="1:12" x14ac:dyDescent="0.25">
      <c r="A2461" s="103">
        <v>63096</v>
      </c>
      <c r="B2461" s="103" t="s">
        <v>16691</v>
      </c>
      <c r="C2461" s="104" t="s">
        <v>76</v>
      </c>
      <c r="D2461" s="105">
        <v>39.99</v>
      </c>
      <c r="E2461" s="126"/>
      <c r="K2461" s="570" t="s">
        <v>5368</v>
      </c>
      <c r="L2461" s="571">
        <f>IFERROR(VLOOKUP(K2461,REAJUSTE!A:T,20,FALSE),"")</f>
        <v>1.012</v>
      </c>
    </row>
    <row r="2462" spans="1:12" x14ac:dyDescent="0.25">
      <c r="A2462" s="125">
        <v>631</v>
      </c>
      <c r="B2462" s="1195" t="s">
        <v>16692</v>
      </c>
      <c r="C2462" s="1196"/>
      <c r="D2462" s="1196"/>
      <c r="E2462" s="102"/>
      <c r="K2462" s="570" t="s">
        <v>5368</v>
      </c>
      <c r="L2462" s="571">
        <f>IFERROR(VLOOKUP(K2462,REAJUSTE!A:T,20,FALSE),"")</f>
        <v>1.012</v>
      </c>
    </row>
    <row r="2463" spans="1:12" x14ac:dyDescent="0.25">
      <c r="A2463" s="103">
        <v>63108</v>
      </c>
      <c r="B2463" s="103" t="s">
        <v>16693</v>
      </c>
      <c r="C2463" s="104" t="s">
        <v>76</v>
      </c>
      <c r="D2463" s="105">
        <v>61.39</v>
      </c>
      <c r="E2463" s="126"/>
      <c r="K2463" s="570" t="s">
        <v>5368</v>
      </c>
      <c r="L2463" s="571">
        <f>IFERROR(VLOOKUP(K2463,REAJUSTE!A:T,20,FALSE),"")</f>
        <v>1.012</v>
      </c>
    </row>
    <row r="2464" spans="1:12" x14ac:dyDescent="0.25">
      <c r="A2464" s="103">
        <v>63109</v>
      </c>
      <c r="B2464" s="103" t="s">
        <v>16694</v>
      </c>
      <c r="C2464" s="104" t="s">
        <v>76</v>
      </c>
      <c r="D2464" s="105">
        <v>71.06</v>
      </c>
      <c r="E2464" s="126"/>
      <c r="K2464" s="570" t="s">
        <v>5368</v>
      </c>
      <c r="L2464" s="571">
        <f>IFERROR(VLOOKUP(K2464,REAJUSTE!A:T,20,FALSE),"")</f>
        <v>1.012</v>
      </c>
    </row>
    <row r="2465" spans="1:12" x14ac:dyDescent="0.25">
      <c r="A2465" s="103">
        <v>63148</v>
      </c>
      <c r="B2465" s="103" t="s">
        <v>16695</v>
      </c>
      <c r="C2465" s="104" t="s">
        <v>76</v>
      </c>
      <c r="D2465" s="105">
        <v>12.76</v>
      </c>
      <c r="E2465" s="126"/>
      <c r="K2465" s="570" t="s">
        <v>5368</v>
      </c>
      <c r="L2465" s="571">
        <f>IFERROR(VLOOKUP(K2465,REAJUSTE!A:T,20,FALSE),"")</f>
        <v>1.012</v>
      </c>
    </row>
    <row r="2466" spans="1:12" ht="30" x14ac:dyDescent="0.25">
      <c r="A2466" s="103">
        <v>63149</v>
      </c>
      <c r="B2466" s="103" t="s">
        <v>16696</v>
      </c>
      <c r="C2466" s="104" t="s">
        <v>76</v>
      </c>
      <c r="D2466" s="105">
        <v>26.15</v>
      </c>
      <c r="E2466" s="126"/>
      <c r="K2466" s="570" t="s">
        <v>5368</v>
      </c>
      <c r="L2466" s="571">
        <f>IFERROR(VLOOKUP(K2466,REAJUSTE!A:T,20,FALSE),"")</f>
        <v>1.012</v>
      </c>
    </row>
    <row r="2467" spans="1:12" ht="30" x14ac:dyDescent="0.25">
      <c r="A2467" s="103">
        <v>63150</v>
      </c>
      <c r="B2467" s="103" t="s">
        <v>16697</v>
      </c>
      <c r="C2467" s="104" t="s">
        <v>76</v>
      </c>
      <c r="D2467" s="105">
        <v>35.74</v>
      </c>
      <c r="E2467" s="126"/>
      <c r="K2467" s="570" t="s">
        <v>5368</v>
      </c>
      <c r="L2467" s="571">
        <f>IFERROR(VLOOKUP(K2467,REAJUSTE!A:T,20,FALSE),"")</f>
        <v>1.012</v>
      </c>
    </row>
    <row r="2468" spans="1:12" x14ac:dyDescent="0.25">
      <c r="A2468" s="103">
        <v>63164</v>
      </c>
      <c r="B2468" s="103" t="s">
        <v>16698</v>
      </c>
      <c r="C2468" s="104" t="s">
        <v>76</v>
      </c>
      <c r="D2468" s="105">
        <v>108.09</v>
      </c>
      <c r="E2468" s="126"/>
      <c r="K2468" s="570" t="s">
        <v>5368</v>
      </c>
      <c r="L2468" s="571">
        <f>IFERROR(VLOOKUP(K2468,REAJUSTE!A:T,20,FALSE),"")</f>
        <v>1.012</v>
      </c>
    </row>
    <row r="2469" spans="1:12" x14ac:dyDescent="0.25">
      <c r="A2469" s="103">
        <v>63165</v>
      </c>
      <c r="B2469" s="103" t="s">
        <v>16699</v>
      </c>
      <c r="C2469" s="104" t="s">
        <v>76</v>
      </c>
      <c r="D2469" s="105">
        <v>86.58</v>
      </c>
      <c r="E2469" s="126"/>
      <c r="K2469" s="570" t="s">
        <v>5368</v>
      </c>
      <c r="L2469" s="571">
        <f>IFERROR(VLOOKUP(K2469,REAJUSTE!A:T,20,FALSE),"")</f>
        <v>1.012</v>
      </c>
    </row>
    <row r="2470" spans="1:12" x14ac:dyDescent="0.25">
      <c r="A2470" s="125">
        <v>633</v>
      </c>
      <c r="B2470" s="1195" t="s">
        <v>18034</v>
      </c>
      <c r="C2470" s="1196"/>
      <c r="D2470" s="1196"/>
      <c r="E2470" s="126"/>
      <c r="K2470" s="570" t="s">
        <v>5368</v>
      </c>
      <c r="L2470" s="571">
        <f>IFERROR(VLOOKUP(K2470,REAJUSTE!A:T,20,FALSE),"")</f>
        <v>1.012</v>
      </c>
    </row>
    <row r="2471" spans="1:12" x14ac:dyDescent="0.25">
      <c r="A2471" s="103">
        <v>63341</v>
      </c>
      <c r="B2471" s="103" t="s">
        <v>18035</v>
      </c>
      <c r="C2471" s="104" t="s">
        <v>77</v>
      </c>
      <c r="D2471" s="105">
        <v>2.19</v>
      </c>
      <c r="E2471" s="126"/>
      <c r="K2471" s="570" t="s">
        <v>5368</v>
      </c>
      <c r="L2471" s="571">
        <f>IFERROR(VLOOKUP(K2471,REAJUSTE!A:T,20,FALSE),"")</f>
        <v>1.012</v>
      </c>
    </row>
    <row r="2472" spans="1:12" x14ac:dyDescent="0.25">
      <c r="A2472" s="125">
        <v>634</v>
      </c>
      <c r="B2472" s="1195" t="s">
        <v>16700</v>
      </c>
      <c r="C2472" s="1196"/>
      <c r="D2472" s="1196"/>
      <c r="E2472" s="126"/>
      <c r="K2472" s="570" t="s">
        <v>5368</v>
      </c>
      <c r="L2472" s="571">
        <f>IFERROR(VLOOKUP(K2472,REAJUSTE!A:T,20,FALSE),"")</f>
        <v>1.012</v>
      </c>
    </row>
    <row r="2473" spans="1:12" x14ac:dyDescent="0.25">
      <c r="A2473" s="103">
        <v>63480</v>
      </c>
      <c r="B2473" s="103" t="s">
        <v>16701</v>
      </c>
      <c r="C2473" s="104" t="s">
        <v>77</v>
      </c>
      <c r="D2473" s="105">
        <v>348.66</v>
      </c>
      <c r="E2473" s="126"/>
      <c r="K2473" s="570" t="s">
        <v>5368</v>
      </c>
      <c r="L2473" s="571">
        <f>IFERROR(VLOOKUP(K2473,REAJUSTE!A:T,20,FALSE),"")</f>
        <v>1.012</v>
      </c>
    </row>
    <row r="2474" spans="1:12" x14ac:dyDescent="0.25">
      <c r="A2474" s="125">
        <v>635</v>
      </c>
      <c r="B2474" s="1195" t="s">
        <v>16702</v>
      </c>
      <c r="C2474" s="1196"/>
      <c r="D2474" s="1196"/>
      <c r="E2474" s="126"/>
      <c r="K2474" s="570" t="s">
        <v>5368</v>
      </c>
      <c r="L2474" s="571">
        <f>IFERROR(VLOOKUP(K2474,REAJUSTE!A:T,20,FALSE),"")</f>
        <v>1.012</v>
      </c>
    </row>
    <row r="2475" spans="1:12" x14ac:dyDescent="0.25">
      <c r="A2475" s="103">
        <v>63501</v>
      </c>
      <c r="B2475" s="103" t="s">
        <v>18036</v>
      </c>
      <c r="C2475" s="104" t="s">
        <v>77</v>
      </c>
      <c r="D2475" s="105">
        <v>34.69</v>
      </c>
      <c r="E2475" s="126"/>
      <c r="K2475" s="570" t="s">
        <v>5368</v>
      </c>
      <c r="L2475" s="571">
        <f>IFERROR(VLOOKUP(K2475,REAJUSTE!A:T,20,FALSE),"")</f>
        <v>1.012</v>
      </c>
    </row>
    <row r="2476" spans="1:12" x14ac:dyDescent="0.25">
      <c r="A2476" s="103">
        <v>63502</v>
      </c>
      <c r="B2476" s="103" t="s">
        <v>18037</v>
      </c>
      <c r="C2476" s="104" t="s">
        <v>77</v>
      </c>
      <c r="D2476" s="105">
        <v>38.15</v>
      </c>
      <c r="E2476" s="126"/>
      <c r="K2476" s="570" t="s">
        <v>5368</v>
      </c>
      <c r="L2476" s="571">
        <f>IFERROR(VLOOKUP(K2476,REAJUSTE!A:T,20,FALSE),"")</f>
        <v>1.012</v>
      </c>
    </row>
    <row r="2477" spans="1:12" x14ac:dyDescent="0.25">
      <c r="A2477" s="103">
        <v>63503</v>
      </c>
      <c r="B2477" s="103" t="s">
        <v>18038</v>
      </c>
      <c r="C2477" s="104" t="s">
        <v>77</v>
      </c>
      <c r="D2477" s="105">
        <v>62.69</v>
      </c>
      <c r="E2477" s="126"/>
      <c r="K2477" s="570" t="s">
        <v>5368</v>
      </c>
      <c r="L2477" s="571">
        <f>IFERROR(VLOOKUP(K2477,REAJUSTE!A:T,20,FALSE),"")</f>
        <v>1.012</v>
      </c>
    </row>
    <row r="2478" spans="1:12" x14ac:dyDescent="0.25">
      <c r="A2478" s="103">
        <v>63504</v>
      </c>
      <c r="B2478" s="103" t="s">
        <v>18039</v>
      </c>
      <c r="C2478" s="104" t="s">
        <v>77</v>
      </c>
      <c r="D2478" s="105">
        <v>96.21</v>
      </c>
      <c r="E2478" s="126"/>
      <c r="K2478" s="570" t="s">
        <v>5368</v>
      </c>
      <c r="L2478" s="571">
        <f>IFERROR(VLOOKUP(K2478,REAJUSTE!A:T,20,FALSE),"")</f>
        <v>1.012</v>
      </c>
    </row>
    <row r="2479" spans="1:12" x14ac:dyDescent="0.25">
      <c r="A2479" s="103">
        <v>63505</v>
      </c>
      <c r="B2479" s="103" t="s">
        <v>18040</v>
      </c>
      <c r="C2479" s="104" t="s">
        <v>77</v>
      </c>
      <c r="D2479" s="105">
        <v>104.08</v>
      </c>
      <c r="E2479" s="126"/>
      <c r="K2479" s="570" t="s">
        <v>5368</v>
      </c>
      <c r="L2479" s="571">
        <f>IFERROR(VLOOKUP(K2479,REAJUSTE!A:T,20,FALSE),"")</f>
        <v>1.012</v>
      </c>
    </row>
    <row r="2480" spans="1:12" x14ac:dyDescent="0.25">
      <c r="A2480" s="103">
        <v>63506</v>
      </c>
      <c r="B2480" s="103" t="s">
        <v>18041</v>
      </c>
      <c r="C2480" s="104" t="s">
        <v>77</v>
      </c>
      <c r="D2480" s="105">
        <v>223.38</v>
      </c>
      <c r="E2480" s="126"/>
      <c r="K2480" s="570" t="s">
        <v>5368</v>
      </c>
      <c r="L2480" s="571">
        <f>IFERROR(VLOOKUP(K2480,REAJUSTE!A:T,20,FALSE),"")</f>
        <v>1.012</v>
      </c>
    </row>
    <row r="2481" spans="1:12" x14ac:dyDescent="0.25">
      <c r="A2481" s="103">
        <v>63507</v>
      </c>
      <c r="B2481" s="103" t="s">
        <v>18042</v>
      </c>
      <c r="C2481" s="104" t="s">
        <v>77</v>
      </c>
      <c r="D2481" s="105">
        <v>374.91</v>
      </c>
      <c r="E2481" s="126"/>
      <c r="K2481" s="570" t="s">
        <v>5368</v>
      </c>
      <c r="L2481" s="571">
        <f>IFERROR(VLOOKUP(K2481,REAJUSTE!A:T,20,FALSE),"")</f>
        <v>1.012</v>
      </c>
    </row>
    <row r="2482" spans="1:12" x14ac:dyDescent="0.25">
      <c r="A2482" s="103">
        <v>63508</v>
      </c>
      <c r="B2482" s="103" t="s">
        <v>18043</v>
      </c>
      <c r="C2482" s="104" t="s">
        <v>77</v>
      </c>
      <c r="D2482" s="105">
        <v>529.74</v>
      </c>
      <c r="E2482" s="102"/>
      <c r="K2482" s="570" t="s">
        <v>5368</v>
      </c>
      <c r="L2482" s="571">
        <f>IFERROR(VLOOKUP(K2482,REAJUSTE!A:T,20,FALSE),"")</f>
        <v>1.012</v>
      </c>
    </row>
    <row r="2483" spans="1:12" x14ac:dyDescent="0.25">
      <c r="A2483" s="103">
        <v>63515</v>
      </c>
      <c r="B2483" s="103" t="s">
        <v>16703</v>
      </c>
      <c r="C2483" s="104" t="s">
        <v>77</v>
      </c>
      <c r="D2483" s="105">
        <v>79.19</v>
      </c>
      <c r="E2483" s="126"/>
      <c r="K2483" s="570" t="s">
        <v>5368</v>
      </c>
      <c r="L2483" s="571">
        <f>IFERROR(VLOOKUP(K2483,REAJUSTE!A:T,20,FALSE),"")</f>
        <v>1.012</v>
      </c>
    </row>
    <row r="2484" spans="1:12" x14ac:dyDescent="0.25">
      <c r="A2484" s="103">
        <v>63516</v>
      </c>
      <c r="B2484" s="103" t="s">
        <v>389</v>
      </c>
      <c r="C2484" s="104" t="s">
        <v>77</v>
      </c>
      <c r="D2484" s="105">
        <v>86.3</v>
      </c>
      <c r="E2484" s="126"/>
      <c r="K2484" s="570" t="s">
        <v>5368</v>
      </c>
      <c r="L2484" s="571">
        <f>IFERROR(VLOOKUP(K2484,REAJUSTE!A:T,20,FALSE),"")</f>
        <v>1.012</v>
      </c>
    </row>
    <row r="2485" spans="1:12" x14ac:dyDescent="0.25">
      <c r="A2485" s="103">
        <v>63517</v>
      </c>
      <c r="B2485" s="103" t="s">
        <v>390</v>
      </c>
      <c r="C2485" s="104" t="s">
        <v>77</v>
      </c>
      <c r="D2485" s="105">
        <v>125.07</v>
      </c>
      <c r="E2485" s="126"/>
      <c r="K2485" s="570" t="s">
        <v>5368</v>
      </c>
      <c r="L2485" s="571">
        <f>IFERROR(VLOOKUP(K2485,REAJUSTE!A:T,20,FALSE),"")</f>
        <v>1.012</v>
      </c>
    </row>
    <row r="2486" spans="1:12" x14ac:dyDescent="0.25">
      <c r="A2486" s="103">
        <v>63518</v>
      </c>
      <c r="B2486" s="103" t="s">
        <v>16704</v>
      </c>
      <c r="C2486" s="104" t="s">
        <v>77</v>
      </c>
      <c r="D2486" s="105">
        <v>204.09</v>
      </c>
      <c r="E2486" s="126"/>
      <c r="K2486" s="570" t="s">
        <v>5368</v>
      </c>
      <c r="L2486" s="571">
        <f>IFERROR(VLOOKUP(K2486,REAJUSTE!A:T,20,FALSE),"")</f>
        <v>1.012</v>
      </c>
    </row>
    <row r="2487" spans="1:12" x14ac:dyDescent="0.25">
      <c r="A2487" s="103">
        <v>63520</v>
      </c>
      <c r="B2487" s="103" t="s">
        <v>16705</v>
      </c>
      <c r="C2487" s="104" t="s">
        <v>77</v>
      </c>
      <c r="D2487" s="105">
        <v>84.77</v>
      </c>
      <c r="E2487" s="126"/>
      <c r="K2487" s="570" t="s">
        <v>5368</v>
      </c>
      <c r="L2487" s="571">
        <f>IFERROR(VLOOKUP(K2487,REAJUSTE!A:T,20,FALSE),"")</f>
        <v>1.012</v>
      </c>
    </row>
    <row r="2488" spans="1:12" x14ac:dyDescent="0.25">
      <c r="A2488" s="103">
        <v>63521</v>
      </c>
      <c r="B2488" s="103" t="s">
        <v>16706</v>
      </c>
      <c r="C2488" s="104" t="s">
        <v>77</v>
      </c>
      <c r="D2488" s="105">
        <v>89.57</v>
      </c>
      <c r="E2488" s="126"/>
      <c r="K2488" s="570" t="s">
        <v>5368</v>
      </c>
      <c r="L2488" s="571">
        <f>IFERROR(VLOOKUP(K2488,REAJUSTE!A:T,20,FALSE),"")</f>
        <v>1.012</v>
      </c>
    </row>
    <row r="2489" spans="1:12" x14ac:dyDescent="0.25">
      <c r="A2489" s="103">
        <v>63523</v>
      </c>
      <c r="B2489" s="103" t="s">
        <v>16707</v>
      </c>
      <c r="C2489" s="104" t="s">
        <v>77</v>
      </c>
      <c r="D2489" s="105">
        <v>184.61</v>
      </c>
      <c r="E2489" s="126"/>
      <c r="K2489" s="570" t="s">
        <v>5368</v>
      </c>
      <c r="L2489" s="571">
        <f>IFERROR(VLOOKUP(K2489,REAJUSTE!A:T,20,FALSE),"")</f>
        <v>1.012</v>
      </c>
    </row>
    <row r="2490" spans="1:12" x14ac:dyDescent="0.25">
      <c r="A2490" s="103">
        <v>63530</v>
      </c>
      <c r="B2490" s="103" t="s">
        <v>16708</v>
      </c>
      <c r="C2490" s="104" t="s">
        <v>77</v>
      </c>
      <c r="D2490" s="105">
        <v>39.75</v>
      </c>
      <c r="E2490" s="126"/>
      <c r="K2490" s="570" t="s">
        <v>5368</v>
      </c>
      <c r="L2490" s="571">
        <f>IFERROR(VLOOKUP(K2490,REAJUSTE!A:T,20,FALSE),"")</f>
        <v>1.012</v>
      </c>
    </row>
    <row r="2491" spans="1:12" x14ac:dyDescent="0.25">
      <c r="A2491" s="103">
        <v>63536</v>
      </c>
      <c r="B2491" s="103" t="s">
        <v>16709</v>
      </c>
      <c r="C2491" s="104" t="s">
        <v>77</v>
      </c>
      <c r="D2491" s="105">
        <v>32.24</v>
      </c>
      <c r="E2491" s="126"/>
      <c r="K2491" s="570" t="s">
        <v>5368</v>
      </c>
      <c r="L2491" s="571">
        <f>IFERROR(VLOOKUP(K2491,REAJUSTE!A:T,20,FALSE),"")</f>
        <v>1.012</v>
      </c>
    </row>
    <row r="2492" spans="1:12" x14ac:dyDescent="0.25">
      <c r="A2492" s="103">
        <v>63567</v>
      </c>
      <c r="B2492" s="103" t="s">
        <v>16710</v>
      </c>
      <c r="C2492" s="104" t="s">
        <v>77</v>
      </c>
      <c r="D2492" s="105">
        <v>864.72</v>
      </c>
      <c r="E2492" s="126"/>
      <c r="K2492" s="570" t="s">
        <v>5368</v>
      </c>
      <c r="L2492" s="571">
        <f>IFERROR(VLOOKUP(K2492,REAJUSTE!A:T,20,FALSE),"")</f>
        <v>1.012</v>
      </c>
    </row>
    <row r="2493" spans="1:12" x14ac:dyDescent="0.25">
      <c r="A2493" s="125">
        <v>640</v>
      </c>
      <c r="B2493" s="1195" t="s">
        <v>16711</v>
      </c>
      <c r="C2493" s="1196"/>
      <c r="D2493" s="1196"/>
      <c r="E2493" s="126"/>
      <c r="K2493" s="570" t="s">
        <v>5368</v>
      </c>
      <c r="L2493" s="571">
        <f>IFERROR(VLOOKUP(K2493,REAJUSTE!A:T,20,FALSE),"")</f>
        <v>1.012</v>
      </c>
    </row>
    <row r="2494" spans="1:12" ht="30" x14ac:dyDescent="0.25">
      <c r="A2494" s="103">
        <v>64001</v>
      </c>
      <c r="B2494" s="103" t="s">
        <v>16712</v>
      </c>
      <c r="C2494" s="104" t="s">
        <v>77</v>
      </c>
      <c r="D2494" s="105">
        <v>59.14</v>
      </c>
      <c r="E2494" s="126"/>
      <c r="K2494" s="570" t="s">
        <v>5368</v>
      </c>
      <c r="L2494" s="571">
        <f>IFERROR(VLOOKUP(K2494,REAJUSTE!A:T,20,FALSE),"")</f>
        <v>1.012</v>
      </c>
    </row>
    <row r="2495" spans="1:12" x14ac:dyDescent="0.25">
      <c r="A2495" s="103">
        <v>64002</v>
      </c>
      <c r="B2495" s="103" t="s">
        <v>16713</v>
      </c>
      <c r="C2495" s="104" t="s">
        <v>77</v>
      </c>
      <c r="D2495" s="105">
        <v>40.97</v>
      </c>
      <c r="E2495" s="126"/>
      <c r="K2495" s="570" t="s">
        <v>5368</v>
      </c>
      <c r="L2495" s="571">
        <f>IFERROR(VLOOKUP(K2495,REAJUSTE!A:T,20,FALSE),"")</f>
        <v>1.012</v>
      </c>
    </row>
    <row r="2496" spans="1:12" ht="30" x14ac:dyDescent="0.25">
      <c r="A2496" s="103">
        <v>64003</v>
      </c>
      <c r="B2496" s="103" t="s">
        <v>16714</v>
      </c>
      <c r="C2496" s="104" t="s">
        <v>77</v>
      </c>
      <c r="D2496" s="105">
        <v>77.84</v>
      </c>
      <c r="E2496" s="126"/>
      <c r="K2496" s="570" t="s">
        <v>5368</v>
      </c>
      <c r="L2496" s="571">
        <f>IFERROR(VLOOKUP(K2496,REAJUSTE!A:T,20,FALSE),"")</f>
        <v>1.012</v>
      </c>
    </row>
    <row r="2497" spans="1:12" x14ac:dyDescent="0.25">
      <c r="A2497" s="103">
        <v>64004</v>
      </c>
      <c r="B2497" s="103" t="s">
        <v>16715</v>
      </c>
      <c r="C2497" s="104" t="s">
        <v>77</v>
      </c>
      <c r="D2497" s="105">
        <v>300.23</v>
      </c>
      <c r="E2497" s="126"/>
      <c r="K2497" s="570" t="s">
        <v>5368</v>
      </c>
      <c r="L2497" s="571">
        <f>IFERROR(VLOOKUP(K2497,REAJUSTE!A:T,20,FALSE),"")</f>
        <v>1.012</v>
      </c>
    </row>
    <row r="2498" spans="1:12" x14ac:dyDescent="0.25">
      <c r="A2498" s="103">
        <v>64005</v>
      </c>
      <c r="B2498" s="103" t="s">
        <v>18044</v>
      </c>
      <c r="C2498" s="104" t="s">
        <v>77</v>
      </c>
      <c r="D2498" s="105">
        <v>14.27</v>
      </c>
      <c r="E2498" s="126"/>
      <c r="K2498" s="570" t="s">
        <v>5368</v>
      </c>
      <c r="L2498" s="571">
        <f>IFERROR(VLOOKUP(K2498,REAJUSTE!A:T,20,FALSE),"")</f>
        <v>1.012</v>
      </c>
    </row>
    <row r="2499" spans="1:12" x14ac:dyDescent="0.25">
      <c r="A2499" s="103">
        <v>64006</v>
      </c>
      <c r="B2499" s="103" t="s">
        <v>18045</v>
      </c>
      <c r="C2499" s="104" t="s">
        <v>77</v>
      </c>
      <c r="D2499" s="105">
        <v>10.99</v>
      </c>
      <c r="E2499" s="126"/>
      <c r="K2499" s="570" t="s">
        <v>5368</v>
      </c>
      <c r="L2499" s="571">
        <f>IFERROR(VLOOKUP(K2499,REAJUSTE!A:T,20,FALSE),"")</f>
        <v>1.012</v>
      </c>
    </row>
    <row r="2500" spans="1:12" x14ac:dyDescent="0.25">
      <c r="A2500" s="103">
        <v>64010</v>
      </c>
      <c r="B2500" s="103" t="s">
        <v>16716</v>
      </c>
      <c r="C2500" s="104" t="s">
        <v>77</v>
      </c>
      <c r="D2500" s="105">
        <v>290.7</v>
      </c>
      <c r="E2500" s="126"/>
      <c r="K2500" s="570" t="s">
        <v>5368</v>
      </c>
      <c r="L2500" s="571">
        <f>IFERROR(VLOOKUP(K2500,REAJUSTE!A:T,20,FALSE),"")</f>
        <v>1.012</v>
      </c>
    </row>
    <row r="2501" spans="1:12" x14ac:dyDescent="0.25">
      <c r="A2501" s="103">
        <v>64011</v>
      </c>
      <c r="B2501" s="103" t="s">
        <v>16717</v>
      </c>
      <c r="C2501" s="104" t="s">
        <v>77</v>
      </c>
      <c r="D2501" s="105">
        <v>161</v>
      </c>
      <c r="E2501" s="126"/>
      <c r="K2501" s="570" t="s">
        <v>5368</v>
      </c>
      <c r="L2501" s="571">
        <f>IFERROR(VLOOKUP(K2501,REAJUSTE!A:T,20,FALSE),"")</f>
        <v>1.012</v>
      </c>
    </row>
    <row r="2502" spans="1:12" x14ac:dyDescent="0.25">
      <c r="A2502" s="103">
        <v>64015</v>
      </c>
      <c r="B2502" s="103" t="s">
        <v>16718</v>
      </c>
      <c r="C2502" s="104" t="s">
        <v>77</v>
      </c>
      <c r="D2502" s="105">
        <v>94.24</v>
      </c>
      <c r="E2502" s="126"/>
      <c r="K2502" s="570" t="s">
        <v>5368</v>
      </c>
      <c r="L2502" s="571">
        <f>IFERROR(VLOOKUP(K2502,REAJUSTE!A:T,20,FALSE),"")</f>
        <v>1.012</v>
      </c>
    </row>
    <row r="2503" spans="1:12" x14ac:dyDescent="0.25">
      <c r="A2503" s="103">
        <v>64016</v>
      </c>
      <c r="B2503" s="103" t="s">
        <v>16719</v>
      </c>
      <c r="C2503" s="104" t="s">
        <v>77</v>
      </c>
      <c r="D2503" s="105">
        <v>113.4</v>
      </c>
      <c r="E2503" s="126"/>
      <c r="K2503" s="570" t="s">
        <v>5368</v>
      </c>
      <c r="L2503" s="571">
        <f>IFERROR(VLOOKUP(K2503,REAJUSTE!A:T,20,FALSE),"")</f>
        <v>1.012</v>
      </c>
    </row>
    <row r="2504" spans="1:12" x14ac:dyDescent="0.25">
      <c r="A2504" s="103">
        <v>64017</v>
      </c>
      <c r="B2504" s="103" t="s">
        <v>16720</v>
      </c>
      <c r="C2504" s="104" t="s">
        <v>77</v>
      </c>
      <c r="D2504" s="105">
        <v>136.41999999999999</v>
      </c>
      <c r="E2504" s="126"/>
      <c r="K2504" s="570" t="s">
        <v>5368</v>
      </c>
      <c r="L2504" s="571">
        <f>IFERROR(VLOOKUP(K2504,REAJUSTE!A:T,20,FALSE),"")</f>
        <v>1.012</v>
      </c>
    </row>
    <row r="2505" spans="1:12" x14ac:dyDescent="0.25">
      <c r="A2505" s="103">
        <v>64018</v>
      </c>
      <c r="B2505" s="103" t="s">
        <v>16721</v>
      </c>
      <c r="C2505" s="104" t="s">
        <v>77</v>
      </c>
      <c r="D2505" s="105">
        <v>204.04</v>
      </c>
      <c r="E2505" s="126"/>
      <c r="K2505" s="570" t="s">
        <v>5368</v>
      </c>
      <c r="L2505" s="571">
        <f>IFERROR(VLOOKUP(K2505,REAJUSTE!A:T,20,FALSE),"")</f>
        <v>1.012</v>
      </c>
    </row>
    <row r="2506" spans="1:12" x14ac:dyDescent="0.25">
      <c r="A2506" s="103">
        <v>64019</v>
      </c>
      <c r="B2506" s="103" t="s">
        <v>16722</v>
      </c>
      <c r="C2506" s="104" t="s">
        <v>77</v>
      </c>
      <c r="D2506" s="105">
        <v>264.23</v>
      </c>
      <c r="E2506" s="126"/>
      <c r="K2506" s="570" t="s">
        <v>5368</v>
      </c>
      <c r="L2506" s="571">
        <f>IFERROR(VLOOKUP(K2506,REAJUSTE!A:T,20,FALSE),"")</f>
        <v>1.012</v>
      </c>
    </row>
    <row r="2507" spans="1:12" x14ac:dyDescent="0.25">
      <c r="A2507" s="103">
        <v>64020</v>
      </c>
      <c r="B2507" s="103" t="s">
        <v>16723</v>
      </c>
      <c r="C2507" s="104" t="s">
        <v>77</v>
      </c>
      <c r="D2507" s="105">
        <v>385.35</v>
      </c>
      <c r="E2507" s="126"/>
      <c r="K2507" s="570" t="s">
        <v>5368</v>
      </c>
      <c r="L2507" s="571">
        <f>IFERROR(VLOOKUP(K2507,REAJUSTE!A:T,20,FALSE),"")</f>
        <v>1.012</v>
      </c>
    </row>
    <row r="2508" spans="1:12" x14ac:dyDescent="0.25">
      <c r="A2508" s="103">
        <v>64021</v>
      </c>
      <c r="B2508" s="103" t="s">
        <v>16724</v>
      </c>
      <c r="C2508" s="104" t="s">
        <v>77</v>
      </c>
      <c r="D2508" s="105">
        <v>588.6</v>
      </c>
      <c r="E2508" s="126"/>
      <c r="K2508" s="570" t="s">
        <v>5368</v>
      </c>
      <c r="L2508" s="571">
        <f>IFERROR(VLOOKUP(K2508,REAJUSTE!A:T,20,FALSE),"")</f>
        <v>1.012</v>
      </c>
    </row>
    <row r="2509" spans="1:12" x14ac:dyDescent="0.25">
      <c r="A2509" s="103">
        <v>64022</v>
      </c>
      <c r="B2509" s="103" t="s">
        <v>16725</v>
      </c>
      <c r="C2509" s="104" t="s">
        <v>77</v>
      </c>
      <c r="D2509" s="105">
        <v>892.93</v>
      </c>
      <c r="E2509" s="126"/>
      <c r="K2509" s="570" t="s">
        <v>5368</v>
      </c>
      <c r="L2509" s="571">
        <f>IFERROR(VLOOKUP(K2509,REAJUSTE!A:T,20,FALSE),"")</f>
        <v>1.012</v>
      </c>
    </row>
    <row r="2510" spans="1:12" x14ac:dyDescent="0.25">
      <c r="A2510" s="103">
        <v>64023</v>
      </c>
      <c r="B2510" s="103" t="s">
        <v>16726</v>
      </c>
      <c r="C2510" s="104" t="s">
        <v>77</v>
      </c>
      <c r="D2510" s="142">
        <v>1406.94</v>
      </c>
      <c r="E2510" s="126"/>
      <c r="K2510" s="570" t="s">
        <v>5368</v>
      </c>
      <c r="L2510" s="571">
        <f>IFERROR(VLOOKUP(K2510,REAJUSTE!A:T,20,FALSE),"")</f>
        <v>1.012</v>
      </c>
    </row>
    <row r="2511" spans="1:12" x14ac:dyDescent="0.25">
      <c r="A2511" s="103">
        <v>64034</v>
      </c>
      <c r="B2511" s="103" t="s">
        <v>16727</v>
      </c>
      <c r="C2511" s="104" t="s">
        <v>77</v>
      </c>
      <c r="D2511" s="105">
        <v>142.71</v>
      </c>
      <c r="E2511" s="126"/>
      <c r="K2511" s="570" t="s">
        <v>5368</v>
      </c>
      <c r="L2511" s="571">
        <f>IFERROR(VLOOKUP(K2511,REAJUSTE!A:T,20,FALSE),"")</f>
        <v>1.012</v>
      </c>
    </row>
    <row r="2512" spans="1:12" x14ac:dyDescent="0.25">
      <c r="A2512" s="103">
        <v>64035</v>
      </c>
      <c r="B2512" s="103" t="s">
        <v>16728</v>
      </c>
      <c r="C2512" s="104" t="s">
        <v>77</v>
      </c>
      <c r="D2512" s="105">
        <v>75.489999999999995</v>
      </c>
      <c r="E2512" s="102"/>
      <c r="K2512" s="570" t="s">
        <v>5368</v>
      </c>
      <c r="L2512" s="571">
        <f>IFERROR(VLOOKUP(K2512,REAJUSTE!A:T,20,FALSE),"")</f>
        <v>1.012</v>
      </c>
    </row>
    <row r="2513" spans="1:12" x14ac:dyDescent="0.25">
      <c r="A2513" s="103">
        <v>64040</v>
      </c>
      <c r="B2513" s="103" t="s">
        <v>16729</v>
      </c>
      <c r="C2513" s="104" t="s">
        <v>77</v>
      </c>
      <c r="D2513" s="105">
        <v>66.989999999999995</v>
      </c>
      <c r="E2513" s="126"/>
      <c r="K2513" s="570" t="s">
        <v>5368</v>
      </c>
      <c r="L2513" s="571">
        <f>IFERROR(VLOOKUP(K2513,REAJUSTE!A:T,20,FALSE),"")</f>
        <v>1.012</v>
      </c>
    </row>
    <row r="2514" spans="1:12" x14ac:dyDescent="0.25">
      <c r="A2514" s="103">
        <v>64041</v>
      </c>
      <c r="B2514" s="103" t="s">
        <v>16730</v>
      </c>
      <c r="C2514" s="104" t="s">
        <v>77</v>
      </c>
      <c r="D2514" s="105">
        <v>171.74</v>
      </c>
      <c r="E2514" s="126"/>
      <c r="K2514" s="570" t="s">
        <v>5368</v>
      </c>
      <c r="L2514" s="571">
        <f>IFERROR(VLOOKUP(K2514,REAJUSTE!A:T,20,FALSE),"")</f>
        <v>1.012</v>
      </c>
    </row>
    <row r="2515" spans="1:12" x14ac:dyDescent="0.25">
      <c r="A2515" s="103">
        <v>64042</v>
      </c>
      <c r="B2515" s="103" t="s">
        <v>16731</v>
      </c>
      <c r="C2515" s="104" t="s">
        <v>77</v>
      </c>
      <c r="D2515" s="105">
        <v>255.35</v>
      </c>
      <c r="E2515" s="102"/>
      <c r="K2515" s="570" t="s">
        <v>5368</v>
      </c>
      <c r="L2515" s="571">
        <f>IFERROR(VLOOKUP(K2515,REAJUSTE!A:T,20,FALSE),"")</f>
        <v>1.012</v>
      </c>
    </row>
    <row r="2516" spans="1:12" x14ac:dyDescent="0.25">
      <c r="A2516" s="103">
        <v>64043</v>
      </c>
      <c r="B2516" s="103" t="s">
        <v>16732</v>
      </c>
      <c r="C2516" s="104" t="s">
        <v>77</v>
      </c>
      <c r="D2516" s="105">
        <v>420.53</v>
      </c>
      <c r="E2516" s="126"/>
      <c r="K2516" s="570" t="s">
        <v>5368</v>
      </c>
      <c r="L2516" s="571">
        <f>IFERROR(VLOOKUP(K2516,REAJUSTE!A:T,20,FALSE),"")</f>
        <v>1.012</v>
      </c>
    </row>
    <row r="2517" spans="1:12" x14ac:dyDescent="0.25">
      <c r="A2517" s="103">
        <v>64044</v>
      </c>
      <c r="B2517" s="103" t="s">
        <v>16733</v>
      </c>
      <c r="C2517" s="104" t="s">
        <v>77</v>
      </c>
      <c r="D2517" s="105">
        <v>594.11</v>
      </c>
      <c r="E2517" s="126"/>
      <c r="K2517" s="570" t="s">
        <v>5368</v>
      </c>
      <c r="L2517" s="571">
        <f>IFERROR(VLOOKUP(K2517,REAJUSTE!A:T,20,FALSE),"")</f>
        <v>1.012</v>
      </c>
    </row>
    <row r="2518" spans="1:12" ht="30" x14ac:dyDescent="0.25">
      <c r="A2518" s="103">
        <v>64045</v>
      </c>
      <c r="B2518" s="103" t="s">
        <v>16734</v>
      </c>
      <c r="C2518" s="104" t="s">
        <v>77</v>
      </c>
      <c r="D2518" s="105">
        <v>53.96</v>
      </c>
      <c r="E2518" s="126"/>
      <c r="K2518" s="570" t="s">
        <v>5368</v>
      </c>
      <c r="L2518" s="571">
        <f>IFERROR(VLOOKUP(K2518,REAJUSTE!A:T,20,FALSE),"")</f>
        <v>1.012</v>
      </c>
    </row>
    <row r="2519" spans="1:12" x14ac:dyDescent="0.25">
      <c r="A2519" s="103">
        <v>64066</v>
      </c>
      <c r="B2519" s="103" t="s">
        <v>16735</v>
      </c>
      <c r="C2519" s="104" t="s">
        <v>77</v>
      </c>
      <c r="D2519" s="105">
        <v>95</v>
      </c>
      <c r="E2519" s="126"/>
      <c r="K2519" s="570" t="s">
        <v>5368</v>
      </c>
      <c r="L2519" s="571">
        <f>IFERROR(VLOOKUP(K2519,REAJUSTE!A:T,20,FALSE),"")</f>
        <v>1.012</v>
      </c>
    </row>
    <row r="2520" spans="1:12" x14ac:dyDescent="0.25">
      <c r="A2520" s="103">
        <v>64077</v>
      </c>
      <c r="B2520" s="103" t="s">
        <v>16736</v>
      </c>
      <c r="C2520" s="104" t="s">
        <v>77</v>
      </c>
      <c r="D2520" s="105">
        <v>14.03</v>
      </c>
      <c r="E2520" s="126"/>
      <c r="K2520" s="570" t="s">
        <v>5368</v>
      </c>
      <c r="L2520" s="571">
        <f>IFERROR(VLOOKUP(K2520,REAJUSTE!A:T,20,FALSE),"")</f>
        <v>1.012</v>
      </c>
    </row>
    <row r="2521" spans="1:12" ht="30" x14ac:dyDescent="0.25">
      <c r="A2521" s="103">
        <v>64094</v>
      </c>
      <c r="B2521" s="103" t="s">
        <v>18046</v>
      </c>
      <c r="C2521" s="104" t="s">
        <v>77</v>
      </c>
      <c r="D2521" s="105">
        <v>290.7</v>
      </c>
      <c r="E2521" s="126"/>
      <c r="K2521" s="570" t="s">
        <v>5368</v>
      </c>
      <c r="L2521" s="571">
        <f>IFERROR(VLOOKUP(K2521,REAJUSTE!A:T,20,FALSE),"")</f>
        <v>1.012</v>
      </c>
    </row>
    <row r="2522" spans="1:12" x14ac:dyDescent="0.25">
      <c r="A2522" s="103">
        <v>64097</v>
      </c>
      <c r="B2522" s="103" t="s">
        <v>16737</v>
      </c>
      <c r="C2522" s="104" t="s">
        <v>77</v>
      </c>
      <c r="D2522" s="105">
        <v>312.38</v>
      </c>
      <c r="E2522" s="126"/>
      <c r="K2522" s="570" t="s">
        <v>5368</v>
      </c>
      <c r="L2522" s="571">
        <f>IFERROR(VLOOKUP(K2522,REAJUSTE!A:T,20,FALSE),"")</f>
        <v>1.012</v>
      </c>
    </row>
    <row r="2523" spans="1:12" x14ac:dyDescent="0.25">
      <c r="A2523" s="125">
        <v>641</v>
      </c>
      <c r="B2523" s="1195" t="s">
        <v>16738</v>
      </c>
      <c r="C2523" s="1196"/>
      <c r="D2523" s="1196"/>
      <c r="E2523" s="126"/>
      <c r="K2523" s="570" t="s">
        <v>5368</v>
      </c>
      <c r="L2523" s="571">
        <f>IFERROR(VLOOKUP(K2523,REAJUSTE!A:T,20,FALSE),"")</f>
        <v>1.012</v>
      </c>
    </row>
    <row r="2524" spans="1:12" x14ac:dyDescent="0.25">
      <c r="A2524" s="103">
        <v>64149</v>
      </c>
      <c r="B2524" s="103" t="s">
        <v>16739</v>
      </c>
      <c r="C2524" s="104" t="s">
        <v>77</v>
      </c>
      <c r="D2524" s="105">
        <v>94.07</v>
      </c>
      <c r="E2524" s="102"/>
      <c r="K2524" s="570" t="s">
        <v>5368</v>
      </c>
      <c r="L2524" s="571">
        <f>IFERROR(VLOOKUP(K2524,REAJUSTE!A:T,20,FALSE),"")</f>
        <v>1.012</v>
      </c>
    </row>
    <row r="2525" spans="1:12" x14ac:dyDescent="0.25">
      <c r="A2525" s="125">
        <v>645</v>
      </c>
      <c r="B2525" s="1195" t="s">
        <v>16740</v>
      </c>
      <c r="C2525" s="1196"/>
      <c r="D2525" s="1196"/>
      <c r="E2525" s="126"/>
      <c r="K2525" s="570" t="s">
        <v>5368</v>
      </c>
      <c r="L2525" s="571">
        <f>IFERROR(VLOOKUP(K2525,REAJUSTE!A:T,20,FALSE),"")</f>
        <v>1.012</v>
      </c>
    </row>
    <row r="2526" spans="1:12" x14ac:dyDescent="0.25">
      <c r="A2526" s="103">
        <v>64503</v>
      </c>
      <c r="B2526" s="103" t="s">
        <v>16741</v>
      </c>
      <c r="C2526" s="104" t="s">
        <v>77</v>
      </c>
      <c r="D2526" s="105">
        <v>147.93</v>
      </c>
      <c r="E2526" s="126"/>
      <c r="K2526" s="570" t="s">
        <v>5368</v>
      </c>
      <c r="L2526" s="571">
        <f>IFERROR(VLOOKUP(K2526,REAJUSTE!A:T,20,FALSE),"")</f>
        <v>1.012</v>
      </c>
    </row>
    <row r="2527" spans="1:12" x14ac:dyDescent="0.25">
      <c r="A2527" s="103">
        <v>64504</v>
      </c>
      <c r="B2527" s="103" t="s">
        <v>16742</v>
      </c>
      <c r="C2527" s="104" t="s">
        <v>77</v>
      </c>
      <c r="D2527" s="105">
        <v>240.65</v>
      </c>
      <c r="E2527" s="126"/>
      <c r="K2527" s="570" t="s">
        <v>5368</v>
      </c>
      <c r="L2527" s="571">
        <f>IFERROR(VLOOKUP(K2527,REAJUSTE!A:T,20,FALSE),"")</f>
        <v>1.012</v>
      </c>
    </row>
    <row r="2528" spans="1:12" x14ac:dyDescent="0.25">
      <c r="A2528" s="103">
        <v>64506</v>
      </c>
      <c r="B2528" s="103" t="s">
        <v>16743</v>
      </c>
      <c r="C2528" s="104" t="s">
        <v>77</v>
      </c>
      <c r="D2528" s="105">
        <v>147.93</v>
      </c>
      <c r="E2528" s="126"/>
      <c r="K2528" s="570" t="s">
        <v>5368</v>
      </c>
      <c r="L2528" s="571">
        <f>IFERROR(VLOOKUP(K2528,REAJUSTE!A:T,20,FALSE),"")</f>
        <v>1.012</v>
      </c>
    </row>
    <row r="2529" spans="1:12" x14ac:dyDescent="0.25">
      <c r="A2529" s="103">
        <v>64507</v>
      </c>
      <c r="B2529" s="103" t="s">
        <v>16744</v>
      </c>
      <c r="C2529" s="104" t="s">
        <v>77</v>
      </c>
      <c r="D2529" s="105">
        <v>18.489999999999998</v>
      </c>
      <c r="E2529" s="126"/>
      <c r="K2529" s="570" t="s">
        <v>5368</v>
      </c>
      <c r="L2529" s="571">
        <f>IFERROR(VLOOKUP(K2529,REAJUSTE!A:T,20,FALSE),"")</f>
        <v>1.012</v>
      </c>
    </row>
    <row r="2530" spans="1:12" x14ac:dyDescent="0.25">
      <c r="A2530" s="103">
        <v>64511</v>
      </c>
      <c r="B2530" s="103" t="s">
        <v>16745</v>
      </c>
      <c r="C2530" s="104" t="s">
        <v>77</v>
      </c>
      <c r="D2530" s="105">
        <v>173.28</v>
      </c>
      <c r="E2530" s="126"/>
      <c r="K2530" s="570" t="s">
        <v>5368</v>
      </c>
      <c r="L2530" s="571">
        <f>IFERROR(VLOOKUP(K2530,REAJUSTE!A:T,20,FALSE),"")</f>
        <v>1.012</v>
      </c>
    </row>
    <row r="2531" spans="1:12" x14ac:dyDescent="0.25">
      <c r="A2531" s="103">
        <v>64515</v>
      </c>
      <c r="B2531" s="103" t="s">
        <v>16746</v>
      </c>
      <c r="C2531" s="104" t="s">
        <v>77</v>
      </c>
      <c r="D2531" s="105">
        <v>20.41</v>
      </c>
      <c r="E2531" s="126"/>
      <c r="K2531" s="570" t="s">
        <v>5368</v>
      </c>
      <c r="L2531" s="571">
        <f>IFERROR(VLOOKUP(K2531,REAJUSTE!A:T,20,FALSE),"")</f>
        <v>1.012</v>
      </c>
    </row>
    <row r="2532" spans="1:12" x14ac:dyDescent="0.25">
      <c r="A2532" s="103">
        <v>64519</v>
      </c>
      <c r="B2532" s="103" t="s">
        <v>16747</v>
      </c>
      <c r="C2532" s="104" t="s">
        <v>77</v>
      </c>
      <c r="D2532" s="105">
        <v>18.190000000000001</v>
      </c>
      <c r="E2532" s="102"/>
      <c r="K2532" s="570" t="s">
        <v>5368</v>
      </c>
      <c r="L2532" s="571">
        <f>IFERROR(VLOOKUP(K2532,REAJUSTE!A:T,20,FALSE),"")</f>
        <v>1.012</v>
      </c>
    </row>
    <row r="2533" spans="1:12" x14ac:dyDescent="0.25">
      <c r="A2533" s="103">
        <v>64527</v>
      </c>
      <c r="B2533" s="103" t="s">
        <v>16748</v>
      </c>
      <c r="C2533" s="104" t="s">
        <v>77</v>
      </c>
      <c r="D2533" s="105">
        <v>40.1</v>
      </c>
      <c r="E2533" s="126"/>
      <c r="K2533" s="570" t="s">
        <v>5368</v>
      </c>
      <c r="L2533" s="571">
        <f>IFERROR(VLOOKUP(K2533,REAJUSTE!A:T,20,FALSE),"")</f>
        <v>1.012</v>
      </c>
    </row>
    <row r="2534" spans="1:12" x14ac:dyDescent="0.25">
      <c r="A2534" s="125">
        <v>647</v>
      </c>
      <c r="B2534" s="1195" t="s">
        <v>24</v>
      </c>
      <c r="C2534" s="1196"/>
      <c r="D2534" s="1196"/>
      <c r="E2534" s="126"/>
      <c r="K2534" s="570" t="s">
        <v>5368</v>
      </c>
      <c r="L2534" s="571">
        <f>IFERROR(VLOOKUP(K2534,REAJUSTE!A:T,20,FALSE),"")</f>
        <v>1.012</v>
      </c>
    </row>
    <row r="2535" spans="1:12" x14ac:dyDescent="0.25">
      <c r="A2535" s="103">
        <v>64701</v>
      </c>
      <c r="B2535" s="103" t="s">
        <v>16749</v>
      </c>
      <c r="C2535" s="104" t="s">
        <v>76</v>
      </c>
      <c r="D2535" s="105">
        <v>29.42</v>
      </c>
      <c r="E2535" s="126"/>
      <c r="K2535" s="570" t="s">
        <v>5368</v>
      </c>
      <c r="L2535" s="571">
        <f>IFERROR(VLOOKUP(K2535,REAJUSTE!A:T,20,FALSE),"")</f>
        <v>1.012</v>
      </c>
    </row>
    <row r="2536" spans="1:12" x14ac:dyDescent="0.25">
      <c r="A2536" s="103">
        <v>64702</v>
      </c>
      <c r="B2536" s="103" t="s">
        <v>16750</v>
      </c>
      <c r="C2536" s="104" t="s">
        <v>77</v>
      </c>
      <c r="D2536" s="105">
        <v>33.25</v>
      </c>
      <c r="E2536" s="126"/>
      <c r="K2536" s="570" t="s">
        <v>5368</v>
      </c>
      <c r="L2536" s="571">
        <f>IFERROR(VLOOKUP(K2536,REAJUSTE!A:T,20,FALSE),"")</f>
        <v>1.012</v>
      </c>
    </row>
    <row r="2537" spans="1:12" x14ac:dyDescent="0.25">
      <c r="A2537" s="103">
        <v>64703</v>
      </c>
      <c r="B2537" s="103" t="s">
        <v>16751</v>
      </c>
      <c r="C2537" s="104" t="s">
        <v>77</v>
      </c>
      <c r="D2537" s="105">
        <v>23.16</v>
      </c>
      <c r="E2537" s="126"/>
      <c r="K2537" s="570" t="s">
        <v>5368</v>
      </c>
      <c r="L2537" s="571">
        <f>IFERROR(VLOOKUP(K2537,REAJUSTE!A:T,20,FALSE),"")</f>
        <v>1.012</v>
      </c>
    </row>
    <row r="2538" spans="1:12" x14ac:dyDescent="0.25">
      <c r="A2538" s="103">
        <v>64704</v>
      </c>
      <c r="B2538" s="103" t="s">
        <v>16752</v>
      </c>
      <c r="C2538" s="104" t="s">
        <v>77</v>
      </c>
      <c r="D2538" s="105">
        <v>40.71</v>
      </c>
      <c r="E2538" s="126"/>
      <c r="K2538" s="570" t="s">
        <v>5368</v>
      </c>
      <c r="L2538" s="571">
        <f>IFERROR(VLOOKUP(K2538,REAJUSTE!A:T,20,FALSE),"")</f>
        <v>1.012</v>
      </c>
    </row>
    <row r="2539" spans="1:12" x14ac:dyDescent="0.25">
      <c r="A2539" s="103">
        <v>64706</v>
      </c>
      <c r="B2539" s="103" t="s">
        <v>16753</v>
      </c>
      <c r="C2539" s="104" t="s">
        <v>77</v>
      </c>
      <c r="D2539" s="105">
        <v>49.96</v>
      </c>
      <c r="E2539" s="126"/>
      <c r="K2539" s="570" t="s">
        <v>5368</v>
      </c>
      <c r="L2539" s="571">
        <f>IFERROR(VLOOKUP(K2539,REAJUSTE!A:T,20,FALSE),"")</f>
        <v>1.012</v>
      </c>
    </row>
    <row r="2540" spans="1:12" ht="30" x14ac:dyDescent="0.25">
      <c r="A2540" s="103">
        <v>64707</v>
      </c>
      <c r="B2540" s="103" t="s">
        <v>16754</v>
      </c>
      <c r="C2540" s="104" t="s">
        <v>77</v>
      </c>
      <c r="D2540" s="105">
        <v>635.04999999999995</v>
      </c>
      <c r="E2540" s="126"/>
      <c r="K2540" s="570" t="s">
        <v>5368</v>
      </c>
      <c r="L2540" s="571">
        <f>IFERROR(VLOOKUP(K2540,REAJUSTE!A:T,20,FALSE),"")</f>
        <v>1.012</v>
      </c>
    </row>
    <row r="2541" spans="1:12" x14ac:dyDescent="0.25">
      <c r="A2541" s="103">
        <v>64709</v>
      </c>
      <c r="B2541" s="103" t="s">
        <v>16755</v>
      </c>
      <c r="C2541" s="104" t="s">
        <v>77</v>
      </c>
      <c r="D2541" s="105">
        <v>24.68</v>
      </c>
      <c r="E2541" s="126"/>
      <c r="K2541" s="570" t="s">
        <v>5368</v>
      </c>
      <c r="L2541" s="571">
        <f>IFERROR(VLOOKUP(K2541,REAJUSTE!A:T,20,FALSE),"")</f>
        <v>1.012</v>
      </c>
    </row>
    <row r="2542" spans="1:12" x14ac:dyDescent="0.25">
      <c r="A2542" s="125">
        <v>650</v>
      </c>
      <c r="B2542" s="1195" t="s">
        <v>16756</v>
      </c>
      <c r="C2542" s="1196"/>
      <c r="D2542" s="1196"/>
      <c r="E2542" s="102"/>
      <c r="K2542" s="570" t="s">
        <v>5368</v>
      </c>
      <c r="L2542" s="571">
        <f>IFERROR(VLOOKUP(K2542,REAJUSTE!A:T,20,FALSE),"")</f>
        <v>1.012</v>
      </c>
    </row>
    <row r="2543" spans="1:12" x14ac:dyDescent="0.25">
      <c r="A2543" s="103">
        <v>65002</v>
      </c>
      <c r="B2543" s="103" t="s">
        <v>16757</v>
      </c>
      <c r="C2543" s="104" t="s">
        <v>77</v>
      </c>
      <c r="D2543" s="105">
        <v>41.61</v>
      </c>
      <c r="E2543" s="126"/>
      <c r="K2543" s="570" t="s">
        <v>5368</v>
      </c>
      <c r="L2543" s="571">
        <f>IFERROR(VLOOKUP(K2543,REAJUSTE!A:T,20,FALSE),"")</f>
        <v>1.012</v>
      </c>
    </row>
    <row r="2544" spans="1:12" x14ac:dyDescent="0.25">
      <c r="A2544" s="103">
        <v>65004</v>
      </c>
      <c r="B2544" s="103" t="s">
        <v>16758</v>
      </c>
      <c r="C2544" s="104" t="s">
        <v>77</v>
      </c>
      <c r="D2544" s="105">
        <v>448.17</v>
      </c>
      <c r="E2544" s="126"/>
      <c r="K2544" s="570" t="s">
        <v>5368</v>
      </c>
      <c r="L2544" s="571">
        <f>IFERROR(VLOOKUP(K2544,REAJUSTE!A:T,20,FALSE),"")</f>
        <v>1.012</v>
      </c>
    </row>
    <row r="2545" spans="1:12" x14ac:dyDescent="0.25">
      <c r="A2545" s="103">
        <v>65005</v>
      </c>
      <c r="B2545" s="103" t="s">
        <v>16759</v>
      </c>
      <c r="C2545" s="104" t="s">
        <v>77</v>
      </c>
      <c r="D2545" s="142">
        <v>3275.26</v>
      </c>
      <c r="E2545" s="126"/>
      <c r="K2545" s="570" t="s">
        <v>5368</v>
      </c>
      <c r="L2545" s="571">
        <f>IFERROR(VLOOKUP(K2545,REAJUSTE!A:T,20,FALSE),"")</f>
        <v>1.012</v>
      </c>
    </row>
    <row r="2546" spans="1:12" x14ac:dyDescent="0.25">
      <c r="A2546" s="103">
        <v>65023</v>
      </c>
      <c r="B2546" s="103" t="s">
        <v>16760</v>
      </c>
      <c r="C2546" s="104" t="s">
        <v>77</v>
      </c>
      <c r="D2546" s="142">
        <v>1037.73</v>
      </c>
      <c r="E2546" s="102"/>
      <c r="K2546" s="570" t="s">
        <v>5368</v>
      </c>
      <c r="L2546" s="571">
        <f>IFERROR(VLOOKUP(K2546,REAJUSTE!A:T,20,FALSE),"")</f>
        <v>1.012</v>
      </c>
    </row>
    <row r="2547" spans="1:12" x14ac:dyDescent="0.25">
      <c r="A2547" s="103">
        <v>65024</v>
      </c>
      <c r="B2547" s="103" t="s">
        <v>16761</v>
      </c>
      <c r="C2547" s="104" t="s">
        <v>77</v>
      </c>
      <c r="D2547" s="105">
        <v>252.32</v>
      </c>
      <c r="E2547" s="126"/>
      <c r="K2547" s="570" t="s">
        <v>5368</v>
      </c>
      <c r="L2547" s="571">
        <f>IFERROR(VLOOKUP(K2547,REAJUSTE!A:T,20,FALSE),"")</f>
        <v>1.012</v>
      </c>
    </row>
    <row r="2548" spans="1:12" ht="45" x14ac:dyDescent="0.25">
      <c r="A2548" s="103">
        <v>65028</v>
      </c>
      <c r="B2548" s="103" t="s">
        <v>18047</v>
      </c>
      <c r="C2548" s="104" t="s">
        <v>77</v>
      </c>
      <c r="D2548" s="142">
        <v>15869.93</v>
      </c>
      <c r="E2548" s="126"/>
      <c r="K2548" s="570" t="s">
        <v>5368</v>
      </c>
      <c r="L2548" s="571">
        <f>IFERROR(VLOOKUP(K2548,REAJUSTE!A:T,20,FALSE),"")</f>
        <v>1.012</v>
      </c>
    </row>
    <row r="2549" spans="1:12" x14ac:dyDescent="0.25">
      <c r="A2549" s="103">
        <v>65031</v>
      </c>
      <c r="B2549" s="103" t="s">
        <v>16762</v>
      </c>
      <c r="C2549" s="104" t="s">
        <v>77</v>
      </c>
      <c r="D2549" s="105">
        <v>227.77</v>
      </c>
      <c r="E2549" s="126"/>
      <c r="K2549" s="570" t="s">
        <v>5368</v>
      </c>
      <c r="L2549" s="571">
        <f>IFERROR(VLOOKUP(K2549,REAJUSTE!A:T,20,FALSE),"")</f>
        <v>1.012</v>
      </c>
    </row>
    <row r="2550" spans="1:12" x14ac:dyDescent="0.25">
      <c r="A2550" s="103">
        <v>65032</v>
      </c>
      <c r="B2550" s="103" t="s">
        <v>16763</v>
      </c>
      <c r="C2550" s="104" t="s">
        <v>77</v>
      </c>
      <c r="D2550" s="142">
        <v>1929.5</v>
      </c>
      <c r="E2550" s="126"/>
      <c r="K2550" s="570" t="s">
        <v>5368</v>
      </c>
      <c r="L2550" s="571">
        <f>IFERROR(VLOOKUP(K2550,REAJUSTE!A:T,20,FALSE),"")</f>
        <v>1.012</v>
      </c>
    </row>
    <row r="2551" spans="1:12" x14ac:dyDescent="0.25">
      <c r="A2551" s="103">
        <v>65033</v>
      </c>
      <c r="B2551" s="103" t="s">
        <v>16764</v>
      </c>
      <c r="C2551" s="104" t="s">
        <v>77</v>
      </c>
      <c r="D2551" s="142">
        <v>1195.48</v>
      </c>
      <c r="E2551" s="126"/>
      <c r="K2551" s="570" t="s">
        <v>5368</v>
      </c>
      <c r="L2551" s="571">
        <f>IFERROR(VLOOKUP(K2551,REAJUSTE!A:T,20,FALSE),"")</f>
        <v>1.012</v>
      </c>
    </row>
    <row r="2552" spans="1:12" x14ac:dyDescent="0.25">
      <c r="A2552" s="103">
        <v>65076</v>
      </c>
      <c r="B2552" s="103" t="s">
        <v>16765</v>
      </c>
      <c r="C2552" s="104" t="s">
        <v>77</v>
      </c>
      <c r="D2552" s="142">
        <v>10960.8</v>
      </c>
      <c r="E2552" s="126"/>
      <c r="K2552" s="570" t="s">
        <v>5368</v>
      </c>
      <c r="L2552" s="571">
        <f>IFERROR(VLOOKUP(K2552,REAJUSTE!A:T,20,FALSE),"")</f>
        <v>1.012</v>
      </c>
    </row>
    <row r="2553" spans="1:12" x14ac:dyDescent="0.25">
      <c r="A2553" s="125">
        <v>652</v>
      </c>
      <c r="B2553" s="1195" t="s">
        <v>16766</v>
      </c>
      <c r="C2553" s="1196"/>
      <c r="D2553" s="1196"/>
      <c r="E2553" s="126"/>
      <c r="K2553" s="570" t="s">
        <v>5368</v>
      </c>
      <c r="L2553" s="571">
        <f>IFERROR(VLOOKUP(K2553,REAJUSTE!A:T,20,FALSE),"")</f>
        <v>1.012</v>
      </c>
    </row>
    <row r="2554" spans="1:12" x14ac:dyDescent="0.25">
      <c r="A2554" s="103">
        <v>65204</v>
      </c>
      <c r="B2554" s="103" t="s">
        <v>16767</v>
      </c>
      <c r="C2554" s="104" t="s">
        <v>77</v>
      </c>
      <c r="D2554" s="142">
        <v>1318.05</v>
      </c>
      <c r="E2554" s="126"/>
      <c r="K2554" s="570" t="s">
        <v>5368</v>
      </c>
      <c r="L2554" s="571">
        <f>IFERROR(VLOOKUP(K2554,REAJUSTE!A:T,20,FALSE),"")</f>
        <v>1.012</v>
      </c>
    </row>
    <row r="2555" spans="1:12" ht="45" x14ac:dyDescent="0.25">
      <c r="A2555" s="103">
        <v>65256</v>
      </c>
      <c r="B2555" s="103" t="s">
        <v>16768</v>
      </c>
      <c r="C2555" s="104" t="s">
        <v>77</v>
      </c>
      <c r="D2555" s="105">
        <v>244.77</v>
      </c>
      <c r="E2555" s="126"/>
      <c r="K2555" s="570" t="s">
        <v>5368</v>
      </c>
      <c r="L2555" s="571">
        <f>IFERROR(VLOOKUP(K2555,REAJUSTE!A:T,20,FALSE),"")</f>
        <v>1.012</v>
      </c>
    </row>
    <row r="2556" spans="1:12" ht="30" x14ac:dyDescent="0.25">
      <c r="A2556" s="103">
        <v>65257</v>
      </c>
      <c r="B2556" s="103" t="s">
        <v>18048</v>
      </c>
      <c r="C2556" s="104" t="s">
        <v>77</v>
      </c>
      <c r="D2556" s="105">
        <v>619.77</v>
      </c>
      <c r="E2556" s="126"/>
      <c r="K2556" s="570" t="s">
        <v>5368</v>
      </c>
      <c r="L2556" s="571">
        <f>IFERROR(VLOOKUP(K2556,REAJUSTE!A:T,20,FALSE),"")</f>
        <v>1.012</v>
      </c>
    </row>
    <row r="2557" spans="1:12" x14ac:dyDescent="0.25">
      <c r="A2557" s="125">
        <v>655</v>
      </c>
      <c r="B2557" s="1195" t="s">
        <v>16766</v>
      </c>
      <c r="C2557" s="1196"/>
      <c r="D2557" s="1196"/>
      <c r="E2557" s="126"/>
      <c r="K2557" s="570" t="s">
        <v>5368</v>
      </c>
      <c r="L2557" s="571">
        <f>IFERROR(VLOOKUP(K2557,REAJUSTE!A:T,20,FALSE),"")</f>
        <v>1.012</v>
      </c>
    </row>
    <row r="2558" spans="1:12" x14ac:dyDescent="0.25">
      <c r="A2558" s="103">
        <v>65502</v>
      </c>
      <c r="B2558" s="103" t="s">
        <v>16769</v>
      </c>
      <c r="C2558" s="104" t="s">
        <v>77</v>
      </c>
      <c r="D2558" s="105">
        <v>216.78</v>
      </c>
      <c r="E2558" s="126"/>
      <c r="K2558" s="570" t="s">
        <v>5368</v>
      </c>
      <c r="L2558" s="571">
        <f>IFERROR(VLOOKUP(K2558,REAJUSTE!A:T,20,FALSE),"")</f>
        <v>1.012</v>
      </c>
    </row>
    <row r="2559" spans="1:12" ht="30" x14ac:dyDescent="0.25">
      <c r="A2559" s="103">
        <v>65503</v>
      </c>
      <c r="B2559" s="103" t="s">
        <v>18049</v>
      </c>
      <c r="C2559" s="104" t="s">
        <v>77</v>
      </c>
      <c r="D2559" s="105">
        <v>386.52</v>
      </c>
      <c r="E2559" s="126"/>
      <c r="K2559" s="570" t="s">
        <v>5368</v>
      </c>
      <c r="L2559" s="571">
        <f>IFERROR(VLOOKUP(K2559,REAJUSTE!A:T,20,FALSE),"")</f>
        <v>1.012</v>
      </c>
    </row>
    <row r="2560" spans="1:12" ht="30" x14ac:dyDescent="0.25">
      <c r="A2560" s="103">
        <v>65507</v>
      </c>
      <c r="B2560" s="103" t="s">
        <v>18050</v>
      </c>
      <c r="C2560" s="104" t="s">
        <v>77</v>
      </c>
      <c r="D2560" s="105">
        <v>36.200000000000003</v>
      </c>
      <c r="E2560" s="126"/>
      <c r="K2560" s="570" t="s">
        <v>5368</v>
      </c>
      <c r="L2560" s="571">
        <f>IFERROR(VLOOKUP(K2560,REAJUSTE!A:T,20,FALSE),"")</f>
        <v>1.012</v>
      </c>
    </row>
    <row r="2561" spans="1:12" ht="30" x14ac:dyDescent="0.25">
      <c r="A2561" s="103">
        <v>65508</v>
      </c>
      <c r="B2561" s="103" t="s">
        <v>18051</v>
      </c>
      <c r="C2561" s="104" t="s">
        <v>77</v>
      </c>
      <c r="D2561" s="105">
        <v>253.32</v>
      </c>
      <c r="E2561" s="126"/>
      <c r="K2561" s="570" t="s">
        <v>5368</v>
      </c>
      <c r="L2561" s="571">
        <f>IFERROR(VLOOKUP(K2561,REAJUSTE!A:T,20,FALSE),"")</f>
        <v>1.012</v>
      </c>
    </row>
    <row r="2562" spans="1:12" x14ac:dyDescent="0.25">
      <c r="A2562" s="103">
        <v>65509</v>
      </c>
      <c r="B2562" s="103" t="s">
        <v>16770</v>
      </c>
      <c r="C2562" s="104" t="s">
        <v>77</v>
      </c>
      <c r="D2562" s="105">
        <v>115.16</v>
      </c>
      <c r="E2562" s="126"/>
      <c r="K2562" s="570" t="s">
        <v>5368</v>
      </c>
      <c r="L2562" s="571">
        <f>IFERROR(VLOOKUP(K2562,REAJUSTE!A:T,20,FALSE),"")</f>
        <v>1.012</v>
      </c>
    </row>
    <row r="2563" spans="1:12" x14ac:dyDescent="0.25">
      <c r="A2563" s="103">
        <v>65510</v>
      </c>
      <c r="B2563" s="103" t="s">
        <v>16771</v>
      </c>
      <c r="C2563" s="104" t="s">
        <v>76</v>
      </c>
      <c r="D2563" s="142">
        <v>1142.4100000000001</v>
      </c>
      <c r="E2563" s="126"/>
      <c r="K2563" s="570" t="s">
        <v>5368</v>
      </c>
      <c r="L2563" s="571">
        <f>IFERROR(VLOOKUP(K2563,REAJUSTE!A:T,20,FALSE),"")</f>
        <v>1.012</v>
      </c>
    </row>
    <row r="2564" spans="1:12" x14ac:dyDescent="0.25">
      <c r="A2564" s="103">
        <v>65513</v>
      </c>
      <c r="B2564" s="103" t="s">
        <v>16772</v>
      </c>
      <c r="C2564" s="104" t="s">
        <v>77</v>
      </c>
      <c r="D2564" s="142">
        <v>1566.3</v>
      </c>
      <c r="E2564" s="126"/>
      <c r="K2564" s="570" t="s">
        <v>5368</v>
      </c>
      <c r="L2564" s="571">
        <f>IFERROR(VLOOKUP(K2564,REAJUSTE!A:T,20,FALSE),"")</f>
        <v>1.012</v>
      </c>
    </row>
    <row r="2565" spans="1:12" x14ac:dyDescent="0.25">
      <c r="A2565" s="103">
        <v>65521</v>
      </c>
      <c r="B2565" s="103" t="s">
        <v>16773</v>
      </c>
      <c r="C2565" s="104" t="s">
        <v>77</v>
      </c>
      <c r="D2565" s="142">
        <v>1800.59</v>
      </c>
      <c r="E2565" s="126"/>
      <c r="K2565" s="570" t="s">
        <v>5368</v>
      </c>
      <c r="L2565" s="571">
        <f>IFERROR(VLOOKUP(K2565,REAJUSTE!A:T,20,FALSE),"")</f>
        <v>1.012</v>
      </c>
    </row>
    <row r="2566" spans="1:12" x14ac:dyDescent="0.25">
      <c r="A2566" s="103">
        <v>65523</v>
      </c>
      <c r="B2566" s="103" t="s">
        <v>16774</v>
      </c>
      <c r="C2566" s="104" t="s">
        <v>77</v>
      </c>
      <c r="D2566" s="142">
        <v>1278.92</v>
      </c>
      <c r="E2566" s="126"/>
      <c r="K2566" s="570" t="s">
        <v>5368</v>
      </c>
      <c r="L2566" s="571">
        <f>IFERROR(VLOOKUP(K2566,REAJUSTE!A:T,20,FALSE),"")</f>
        <v>1.012</v>
      </c>
    </row>
    <row r="2567" spans="1:12" x14ac:dyDescent="0.25">
      <c r="A2567" s="103">
        <v>65524</v>
      </c>
      <c r="B2567" s="103" t="s">
        <v>16775</v>
      </c>
      <c r="C2567" s="104" t="s">
        <v>77</v>
      </c>
      <c r="D2567" s="105">
        <v>26.86</v>
      </c>
      <c r="E2567" s="126"/>
      <c r="K2567" s="570" t="s">
        <v>5368</v>
      </c>
      <c r="L2567" s="571">
        <f>IFERROR(VLOOKUP(K2567,REAJUSTE!A:T,20,FALSE),"")</f>
        <v>1.012</v>
      </c>
    </row>
    <row r="2568" spans="1:12" x14ac:dyDescent="0.25">
      <c r="A2568" s="103">
        <v>65526</v>
      </c>
      <c r="B2568" s="103" t="s">
        <v>16776</v>
      </c>
      <c r="C2568" s="104" t="s">
        <v>77</v>
      </c>
      <c r="D2568" s="105">
        <v>16.64</v>
      </c>
      <c r="E2568" s="126"/>
      <c r="K2568" s="570" t="s">
        <v>5368</v>
      </c>
      <c r="L2568" s="571">
        <f>IFERROR(VLOOKUP(K2568,REAJUSTE!A:T,20,FALSE),"")</f>
        <v>1.012</v>
      </c>
    </row>
    <row r="2569" spans="1:12" ht="30" x14ac:dyDescent="0.25">
      <c r="A2569" s="103">
        <v>65528</v>
      </c>
      <c r="B2569" s="103" t="s">
        <v>18052</v>
      </c>
      <c r="C2569" s="104" t="s">
        <v>77</v>
      </c>
      <c r="D2569" s="105">
        <v>510.63</v>
      </c>
      <c r="E2569" s="126"/>
      <c r="K2569" s="570" t="s">
        <v>5368</v>
      </c>
      <c r="L2569" s="571">
        <f>IFERROR(VLOOKUP(K2569,REAJUSTE!A:T,20,FALSE),"")</f>
        <v>1.012</v>
      </c>
    </row>
    <row r="2570" spans="1:12" x14ac:dyDescent="0.25">
      <c r="A2570" s="103">
        <v>65544</v>
      </c>
      <c r="B2570" s="103" t="s">
        <v>16777</v>
      </c>
      <c r="C2570" s="104" t="s">
        <v>77</v>
      </c>
      <c r="D2570" s="105">
        <v>80.64</v>
      </c>
      <c r="E2570" s="102"/>
      <c r="K2570" s="570" t="s">
        <v>5368</v>
      </c>
      <c r="L2570" s="571">
        <f>IFERROR(VLOOKUP(K2570,REAJUSTE!A:T,20,FALSE),"")</f>
        <v>1.012</v>
      </c>
    </row>
    <row r="2571" spans="1:12" x14ac:dyDescent="0.25">
      <c r="A2571" s="103">
        <v>65555</v>
      </c>
      <c r="B2571" s="103" t="s">
        <v>16778</v>
      </c>
      <c r="C2571" s="104" t="s">
        <v>76</v>
      </c>
      <c r="D2571" s="142">
        <v>1156.56</v>
      </c>
      <c r="E2571" s="126"/>
      <c r="K2571" s="570" t="s">
        <v>5368</v>
      </c>
      <c r="L2571" s="571">
        <f>IFERROR(VLOOKUP(K2571,REAJUSTE!A:T,20,FALSE),"")</f>
        <v>1.012</v>
      </c>
    </row>
    <row r="2572" spans="1:12" x14ac:dyDescent="0.25">
      <c r="A2572" s="103">
        <v>65556</v>
      </c>
      <c r="B2572" s="103" t="s">
        <v>16779</v>
      </c>
      <c r="C2572" s="104" t="s">
        <v>76</v>
      </c>
      <c r="D2572" s="142">
        <v>1156.56</v>
      </c>
      <c r="E2572" s="126"/>
      <c r="K2572" s="570" t="s">
        <v>5368</v>
      </c>
      <c r="L2572" s="571">
        <f>IFERROR(VLOOKUP(K2572,REAJUSTE!A:T,20,FALSE),"")</f>
        <v>1.012</v>
      </c>
    </row>
    <row r="2573" spans="1:12" x14ac:dyDescent="0.25">
      <c r="A2573" s="103">
        <v>65563</v>
      </c>
      <c r="B2573" s="103" t="s">
        <v>16780</v>
      </c>
      <c r="C2573" s="104" t="s">
        <v>76</v>
      </c>
      <c r="D2573" s="142">
        <v>1142.4100000000001</v>
      </c>
      <c r="E2573" s="126"/>
      <c r="K2573" s="570" t="s">
        <v>5368</v>
      </c>
      <c r="L2573" s="571">
        <f>IFERROR(VLOOKUP(K2573,REAJUSTE!A:T,20,FALSE),"")</f>
        <v>1.012</v>
      </c>
    </row>
    <row r="2574" spans="1:12" x14ac:dyDescent="0.25">
      <c r="A2574" s="103">
        <v>65565</v>
      </c>
      <c r="B2574" s="103" t="s">
        <v>16781</v>
      </c>
      <c r="C2574" s="104" t="s">
        <v>77</v>
      </c>
      <c r="D2574" s="142">
        <v>2136.91</v>
      </c>
      <c r="E2574" s="126"/>
      <c r="K2574" s="570" t="s">
        <v>5368</v>
      </c>
      <c r="L2574" s="571">
        <f>IFERROR(VLOOKUP(K2574,REAJUSTE!A:T,20,FALSE),"")</f>
        <v>1.012</v>
      </c>
    </row>
    <row r="2575" spans="1:12" x14ac:dyDescent="0.25">
      <c r="A2575" s="103">
        <v>65566</v>
      </c>
      <c r="B2575" s="103" t="s">
        <v>16782</v>
      </c>
      <c r="C2575" s="104" t="s">
        <v>77</v>
      </c>
      <c r="D2575" s="142">
        <v>3408.89</v>
      </c>
      <c r="E2575" s="126"/>
      <c r="K2575" s="570" t="s">
        <v>5368</v>
      </c>
      <c r="L2575" s="571">
        <f>IFERROR(VLOOKUP(K2575,REAJUSTE!A:T,20,FALSE),"")</f>
        <v>1.012</v>
      </c>
    </row>
    <row r="2576" spans="1:12" x14ac:dyDescent="0.25">
      <c r="A2576" s="103">
        <v>65567</v>
      </c>
      <c r="B2576" s="103" t="s">
        <v>16783</v>
      </c>
      <c r="C2576" s="104" t="s">
        <v>77</v>
      </c>
      <c r="D2576" s="142">
        <v>1250.0999999999999</v>
      </c>
      <c r="E2576" s="102"/>
      <c r="K2576" s="570" t="s">
        <v>5368</v>
      </c>
      <c r="L2576" s="571">
        <f>IFERROR(VLOOKUP(K2576,REAJUSTE!A:T,20,FALSE),"")</f>
        <v>1.012</v>
      </c>
    </row>
    <row r="2577" spans="1:12" x14ac:dyDescent="0.25">
      <c r="A2577" s="103">
        <v>65572</v>
      </c>
      <c r="B2577" s="103" t="s">
        <v>16784</v>
      </c>
      <c r="C2577" s="104" t="s">
        <v>77</v>
      </c>
      <c r="D2577" s="142">
        <v>3085.65</v>
      </c>
      <c r="E2577" s="126"/>
      <c r="K2577" s="570" t="s">
        <v>5368</v>
      </c>
      <c r="L2577" s="571">
        <f>IFERROR(VLOOKUP(K2577,REAJUSTE!A:T,20,FALSE),"")</f>
        <v>1.012</v>
      </c>
    </row>
    <row r="2578" spans="1:12" x14ac:dyDescent="0.25">
      <c r="A2578" s="103">
        <v>65594</v>
      </c>
      <c r="B2578" s="103" t="s">
        <v>16785</v>
      </c>
      <c r="C2578" s="104" t="s">
        <v>76</v>
      </c>
      <c r="D2578" s="142">
        <v>1156.56</v>
      </c>
      <c r="E2578" s="102"/>
      <c r="K2578" s="570" t="s">
        <v>5368</v>
      </c>
      <c r="L2578" s="571">
        <f>IFERROR(VLOOKUP(K2578,REAJUSTE!A:T,20,FALSE),"")</f>
        <v>1.012</v>
      </c>
    </row>
    <row r="2579" spans="1:12" x14ac:dyDescent="0.25">
      <c r="A2579" s="103">
        <v>65596</v>
      </c>
      <c r="B2579" s="103" t="s">
        <v>16786</v>
      </c>
      <c r="C2579" s="104" t="s">
        <v>77</v>
      </c>
      <c r="D2579" s="105">
        <v>266.95</v>
      </c>
      <c r="E2579" s="126"/>
      <c r="K2579" s="570" t="s">
        <v>5368</v>
      </c>
      <c r="L2579" s="571">
        <f>IFERROR(VLOOKUP(K2579,REAJUSTE!A:T,20,FALSE),"")</f>
        <v>1.012</v>
      </c>
    </row>
    <row r="2580" spans="1:12" x14ac:dyDescent="0.25">
      <c r="A2580" s="103">
        <v>65598</v>
      </c>
      <c r="B2580" s="103" t="s">
        <v>16787</v>
      </c>
      <c r="C2580" s="104" t="s">
        <v>77</v>
      </c>
      <c r="D2580" s="105">
        <v>255.39</v>
      </c>
      <c r="E2580" s="126"/>
      <c r="K2580" s="570" t="s">
        <v>5368</v>
      </c>
      <c r="L2580" s="571">
        <f>IFERROR(VLOOKUP(K2580,REAJUSTE!A:T,20,FALSE),"")</f>
        <v>1.012</v>
      </c>
    </row>
    <row r="2581" spans="1:12" x14ac:dyDescent="0.25">
      <c r="A2581" s="125">
        <v>656</v>
      </c>
      <c r="B2581" s="1195" t="s">
        <v>16766</v>
      </c>
      <c r="C2581" s="1196"/>
      <c r="D2581" s="1196"/>
      <c r="E2581" s="126"/>
      <c r="K2581" s="570" t="s">
        <v>5368</v>
      </c>
      <c r="L2581" s="571">
        <f>IFERROR(VLOOKUP(K2581,REAJUSTE!A:T,20,FALSE),"")</f>
        <v>1.012</v>
      </c>
    </row>
    <row r="2582" spans="1:12" x14ac:dyDescent="0.25">
      <c r="A2582" s="103">
        <v>65604</v>
      </c>
      <c r="B2582" s="103" t="s">
        <v>16788</v>
      </c>
      <c r="C2582" s="104" t="s">
        <v>77</v>
      </c>
      <c r="D2582" s="105">
        <v>27.72</v>
      </c>
      <c r="E2582" s="126"/>
      <c r="K2582" s="570" t="s">
        <v>5368</v>
      </c>
      <c r="L2582" s="571">
        <f>IFERROR(VLOOKUP(K2582,REAJUSTE!A:T,20,FALSE),"")</f>
        <v>1.012</v>
      </c>
    </row>
    <row r="2583" spans="1:12" ht="30" x14ac:dyDescent="0.25">
      <c r="A2583" s="103">
        <v>65611</v>
      </c>
      <c r="B2583" s="103" t="s">
        <v>18053</v>
      </c>
      <c r="C2583" s="104" t="s">
        <v>77</v>
      </c>
      <c r="D2583" s="105">
        <v>63.88</v>
      </c>
      <c r="E2583" s="126"/>
      <c r="K2583" s="570" t="s">
        <v>5368</v>
      </c>
      <c r="L2583" s="571">
        <f>IFERROR(VLOOKUP(K2583,REAJUSTE!A:T,20,FALSE),"")</f>
        <v>1.012</v>
      </c>
    </row>
    <row r="2584" spans="1:12" x14ac:dyDescent="0.25">
      <c r="A2584" s="103">
        <v>65670</v>
      </c>
      <c r="B2584" s="103" t="s">
        <v>16789</v>
      </c>
      <c r="C2584" s="104" t="s">
        <v>77</v>
      </c>
      <c r="D2584" s="105">
        <v>102.65</v>
      </c>
      <c r="E2584" s="126"/>
      <c r="K2584" s="570" t="s">
        <v>5368</v>
      </c>
      <c r="L2584" s="571">
        <f>IFERROR(VLOOKUP(K2584,REAJUSTE!A:T,20,FALSE),"")</f>
        <v>1.012</v>
      </c>
    </row>
    <row r="2585" spans="1:12" ht="30" x14ac:dyDescent="0.25">
      <c r="A2585" s="103">
        <v>65697</v>
      </c>
      <c r="B2585" s="103" t="s">
        <v>18054</v>
      </c>
      <c r="C2585" s="104" t="s">
        <v>77</v>
      </c>
      <c r="D2585" s="105">
        <v>201.79</v>
      </c>
      <c r="E2585" s="126"/>
      <c r="K2585" s="570" t="s">
        <v>5368</v>
      </c>
      <c r="L2585" s="571">
        <f>IFERROR(VLOOKUP(K2585,REAJUSTE!A:T,20,FALSE),"")</f>
        <v>1.012</v>
      </c>
    </row>
    <row r="2586" spans="1:12" ht="30" x14ac:dyDescent="0.25">
      <c r="A2586" s="103">
        <v>65698</v>
      </c>
      <c r="B2586" s="103" t="s">
        <v>18055</v>
      </c>
      <c r="C2586" s="104" t="s">
        <v>77</v>
      </c>
      <c r="D2586" s="105">
        <v>83.46</v>
      </c>
      <c r="E2586" s="102"/>
      <c r="K2586" s="570" t="s">
        <v>5368</v>
      </c>
      <c r="L2586" s="571">
        <f>IFERROR(VLOOKUP(K2586,REAJUSTE!A:T,20,FALSE),"")</f>
        <v>1.012</v>
      </c>
    </row>
    <row r="2587" spans="1:12" x14ac:dyDescent="0.25">
      <c r="A2587" s="125">
        <v>657</v>
      </c>
      <c r="B2587" s="1195" t="s">
        <v>16766</v>
      </c>
      <c r="C2587" s="1196"/>
      <c r="D2587" s="1196"/>
      <c r="E2587" s="126"/>
      <c r="K2587" s="570" t="s">
        <v>5368</v>
      </c>
      <c r="L2587" s="571">
        <f>IFERROR(VLOOKUP(K2587,REAJUSTE!A:T,20,FALSE),"")</f>
        <v>1.012</v>
      </c>
    </row>
    <row r="2588" spans="1:12" x14ac:dyDescent="0.25">
      <c r="A2588" s="103">
        <v>65717</v>
      </c>
      <c r="B2588" s="103" t="s">
        <v>16790</v>
      </c>
      <c r="C2588" s="104" t="s">
        <v>77</v>
      </c>
      <c r="D2588" s="105">
        <v>235.06</v>
      </c>
      <c r="E2588" s="126"/>
      <c r="K2588" s="570" t="s">
        <v>5368</v>
      </c>
      <c r="L2588" s="571">
        <f>IFERROR(VLOOKUP(K2588,REAJUSTE!A:T,20,FALSE),"")</f>
        <v>1.012</v>
      </c>
    </row>
    <row r="2589" spans="1:12" x14ac:dyDescent="0.25">
      <c r="A2589" s="125">
        <v>658</v>
      </c>
      <c r="B2589" s="1195" t="s">
        <v>16766</v>
      </c>
      <c r="C2589" s="1196"/>
      <c r="D2589" s="1196"/>
      <c r="E2589" s="126"/>
      <c r="K2589" s="570" t="s">
        <v>5368</v>
      </c>
      <c r="L2589" s="571">
        <f>IFERROR(VLOOKUP(K2589,REAJUSTE!A:T,20,FALSE),"")</f>
        <v>1.012</v>
      </c>
    </row>
    <row r="2590" spans="1:12" x14ac:dyDescent="0.25">
      <c r="A2590" s="103">
        <v>65812</v>
      </c>
      <c r="B2590" s="103" t="s">
        <v>16791</v>
      </c>
      <c r="C2590" s="104" t="s">
        <v>77</v>
      </c>
      <c r="D2590" s="105">
        <v>402.74</v>
      </c>
      <c r="E2590" s="102"/>
      <c r="K2590" s="570" t="s">
        <v>5368</v>
      </c>
      <c r="L2590" s="571">
        <f>IFERROR(VLOOKUP(K2590,REAJUSTE!A:T,20,FALSE),"")</f>
        <v>1.012</v>
      </c>
    </row>
    <row r="2591" spans="1:12" x14ac:dyDescent="0.25">
      <c r="A2591" s="103">
        <v>65829</v>
      </c>
      <c r="B2591" s="103" t="s">
        <v>16792</v>
      </c>
      <c r="C2591" s="104" t="s">
        <v>77</v>
      </c>
      <c r="D2591" s="142">
        <v>2248.44</v>
      </c>
      <c r="E2591" s="126"/>
      <c r="K2591" s="570" t="s">
        <v>5368</v>
      </c>
      <c r="L2591" s="571">
        <f>IFERROR(VLOOKUP(K2591,REAJUSTE!A:T,20,FALSE),"")</f>
        <v>1.012</v>
      </c>
    </row>
    <row r="2592" spans="1:12" x14ac:dyDescent="0.25">
      <c r="A2592" s="103">
        <v>65830</v>
      </c>
      <c r="B2592" s="103" t="s">
        <v>16793</v>
      </c>
      <c r="C2592" s="104" t="s">
        <v>77</v>
      </c>
      <c r="D2592" s="142">
        <v>2796.07</v>
      </c>
      <c r="E2592" s="126"/>
      <c r="K2592" s="570" t="s">
        <v>5368</v>
      </c>
      <c r="L2592" s="571">
        <f>IFERROR(VLOOKUP(K2592,REAJUSTE!A:T,20,FALSE),"")</f>
        <v>1.012</v>
      </c>
    </row>
    <row r="2593" spans="1:12" ht="30" x14ac:dyDescent="0.25">
      <c r="A2593" s="103">
        <v>65831</v>
      </c>
      <c r="B2593" s="103" t="s">
        <v>16794</v>
      </c>
      <c r="C2593" s="104" t="s">
        <v>77</v>
      </c>
      <c r="D2593" s="105">
        <v>195.21</v>
      </c>
      <c r="E2593" s="126"/>
      <c r="K2593" s="570" t="s">
        <v>5368</v>
      </c>
      <c r="L2593" s="571">
        <f>IFERROR(VLOOKUP(K2593,REAJUSTE!A:T,20,FALSE),"")</f>
        <v>1.012</v>
      </c>
    </row>
    <row r="2594" spans="1:12" x14ac:dyDescent="0.25">
      <c r="A2594" s="103">
        <v>65847</v>
      </c>
      <c r="B2594" s="103" t="s">
        <v>16795</v>
      </c>
      <c r="C2594" s="104" t="s">
        <v>77</v>
      </c>
      <c r="D2594" s="105">
        <v>233.32</v>
      </c>
      <c r="E2594" s="126"/>
      <c r="K2594" s="570" t="s">
        <v>5368</v>
      </c>
      <c r="L2594" s="571">
        <f>IFERROR(VLOOKUP(K2594,REAJUSTE!A:T,20,FALSE),"")</f>
        <v>1.012</v>
      </c>
    </row>
    <row r="2595" spans="1:12" x14ac:dyDescent="0.25">
      <c r="A2595" s="103">
        <v>65861</v>
      </c>
      <c r="B2595" s="103" t="s">
        <v>16796</v>
      </c>
      <c r="C2595" s="104" t="s">
        <v>77</v>
      </c>
      <c r="D2595" s="105">
        <v>359.57</v>
      </c>
      <c r="E2595" s="126"/>
      <c r="K2595" s="570" t="s">
        <v>5368</v>
      </c>
      <c r="L2595" s="571">
        <f>IFERROR(VLOOKUP(K2595,REAJUSTE!A:T,20,FALSE),"")</f>
        <v>1.012</v>
      </c>
    </row>
    <row r="2596" spans="1:12" x14ac:dyDescent="0.25">
      <c r="A2596" s="103">
        <v>65881</v>
      </c>
      <c r="B2596" s="103" t="s">
        <v>16797</v>
      </c>
      <c r="C2596" s="104" t="s">
        <v>77</v>
      </c>
      <c r="D2596" s="142">
        <v>1747.87</v>
      </c>
      <c r="E2596" s="126"/>
      <c r="K2596" s="570" t="s">
        <v>5368</v>
      </c>
      <c r="L2596" s="571">
        <f>IFERROR(VLOOKUP(K2596,REAJUSTE!A:T,20,FALSE),"")</f>
        <v>1.012</v>
      </c>
    </row>
    <row r="2597" spans="1:12" x14ac:dyDescent="0.25">
      <c r="A2597" s="125">
        <v>659</v>
      </c>
      <c r="B2597" s="1195" t="s">
        <v>16766</v>
      </c>
      <c r="C2597" s="1196"/>
      <c r="D2597" s="1196"/>
      <c r="E2597" s="126"/>
      <c r="K2597" s="570" t="s">
        <v>5368</v>
      </c>
      <c r="L2597" s="571">
        <f>IFERROR(VLOOKUP(K2597,REAJUSTE!A:T,20,FALSE),"")</f>
        <v>1.012</v>
      </c>
    </row>
    <row r="2598" spans="1:12" x14ac:dyDescent="0.25">
      <c r="A2598" s="103">
        <v>65943</v>
      </c>
      <c r="B2598" s="103" t="s">
        <v>16798</v>
      </c>
      <c r="C2598" s="104" t="s">
        <v>77</v>
      </c>
      <c r="D2598" s="105">
        <v>288.91000000000003</v>
      </c>
      <c r="E2598" s="126"/>
      <c r="K2598" s="570" t="s">
        <v>5368</v>
      </c>
      <c r="L2598" s="571">
        <f>IFERROR(VLOOKUP(K2598,REAJUSTE!A:T,20,FALSE),"")</f>
        <v>1.012</v>
      </c>
    </row>
    <row r="2599" spans="1:12" ht="30" x14ac:dyDescent="0.25">
      <c r="A2599" s="103">
        <v>65955</v>
      </c>
      <c r="B2599" s="103" t="s">
        <v>18056</v>
      </c>
      <c r="C2599" s="104" t="s">
        <v>77</v>
      </c>
      <c r="D2599" s="105">
        <v>525.41999999999996</v>
      </c>
      <c r="E2599" s="126"/>
      <c r="K2599" s="570" t="s">
        <v>5368</v>
      </c>
      <c r="L2599" s="571">
        <f>IFERROR(VLOOKUP(K2599,REAJUSTE!A:T,20,FALSE),"")</f>
        <v>1.012</v>
      </c>
    </row>
    <row r="2600" spans="1:12" x14ac:dyDescent="0.25">
      <c r="A2600" s="103">
        <v>65973</v>
      </c>
      <c r="B2600" s="103" t="s">
        <v>16799</v>
      </c>
      <c r="C2600" s="104" t="s">
        <v>77</v>
      </c>
      <c r="D2600" s="142">
        <v>1362.36</v>
      </c>
      <c r="E2600" s="126"/>
      <c r="K2600" s="570" t="s">
        <v>5368</v>
      </c>
      <c r="L2600" s="571">
        <f>IFERROR(VLOOKUP(K2600,REAJUSTE!A:T,20,FALSE),"")</f>
        <v>1.012</v>
      </c>
    </row>
    <row r="2601" spans="1:12" x14ac:dyDescent="0.25">
      <c r="A2601" s="125">
        <v>660</v>
      </c>
      <c r="B2601" s="1195" t="s">
        <v>16800</v>
      </c>
      <c r="C2601" s="1196"/>
      <c r="D2601" s="1196"/>
      <c r="E2601" s="126"/>
      <c r="K2601" s="570" t="s">
        <v>5368</v>
      </c>
      <c r="L2601" s="571">
        <f>IFERROR(VLOOKUP(K2601,REAJUSTE!A:T,20,FALSE),"")</f>
        <v>1.012</v>
      </c>
    </row>
    <row r="2602" spans="1:12" ht="30" x14ac:dyDescent="0.25">
      <c r="A2602" s="103">
        <v>66008</v>
      </c>
      <c r="B2602" s="103" t="s">
        <v>18057</v>
      </c>
      <c r="C2602" s="104" t="s">
        <v>77</v>
      </c>
      <c r="D2602" s="105">
        <v>179.42</v>
      </c>
      <c r="E2602" s="126"/>
      <c r="K2602" s="570" t="s">
        <v>5368</v>
      </c>
      <c r="L2602" s="571">
        <f>IFERROR(VLOOKUP(K2602,REAJUSTE!A:T,20,FALSE),"")</f>
        <v>1.012</v>
      </c>
    </row>
    <row r="2603" spans="1:12" x14ac:dyDescent="0.25">
      <c r="A2603" s="103">
        <v>66009</v>
      </c>
      <c r="B2603" s="103" t="s">
        <v>16801</v>
      </c>
      <c r="C2603" s="104" t="s">
        <v>77</v>
      </c>
      <c r="D2603" s="105">
        <v>171.73</v>
      </c>
      <c r="E2603" s="102"/>
      <c r="K2603" s="570" t="s">
        <v>5368</v>
      </c>
      <c r="L2603" s="571">
        <f>IFERROR(VLOOKUP(K2603,REAJUSTE!A:T,20,FALSE),"")</f>
        <v>1.012</v>
      </c>
    </row>
    <row r="2604" spans="1:12" ht="45" x14ac:dyDescent="0.25">
      <c r="A2604" s="103">
        <v>66012</v>
      </c>
      <c r="B2604" s="103" t="s">
        <v>18058</v>
      </c>
      <c r="C2604" s="104" t="s">
        <v>77</v>
      </c>
      <c r="D2604" s="105">
        <v>190.48</v>
      </c>
      <c r="E2604" s="126"/>
      <c r="K2604" s="570" t="s">
        <v>5368</v>
      </c>
      <c r="L2604" s="571">
        <f>IFERROR(VLOOKUP(K2604,REAJUSTE!A:T,20,FALSE),"")</f>
        <v>1.012</v>
      </c>
    </row>
    <row r="2605" spans="1:12" x14ac:dyDescent="0.25">
      <c r="A2605" s="103">
        <v>66013</v>
      </c>
      <c r="B2605" s="103" t="s">
        <v>16802</v>
      </c>
      <c r="C2605" s="104" t="s">
        <v>77</v>
      </c>
      <c r="D2605" s="105">
        <v>163.54</v>
      </c>
      <c r="E2605" s="126"/>
      <c r="K2605" s="570" t="s">
        <v>5368</v>
      </c>
      <c r="L2605" s="571">
        <f>IFERROR(VLOOKUP(K2605,REAJUSTE!A:T,20,FALSE),"")</f>
        <v>1.012</v>
      </c>
    </row>
    <row r="2606" spans="1:12" ht="30" x14ac:dyDescent="0.25">
      <c r="A2606" s="103">
        <v>66022</v>
      </c>
      <c r="B2606" s="103" t="s">
        <v>18059</v>
      </c>
      <c r="C2606" s="104" t="s">
        <v>77</v>
      </c>
      <c r="D2606" s="105">
        <v>102.27</v>
      </c>
      <c r="E2606" s="126"/>
      <c r="K2606" s="570" t="s">
        <v>5368</v>
      </c>
      <c r="L2606" s="571">
        <f>IFERROR(VLOOKUP(K2606,REAJUSTE!A:T,20,FALSE),"")</f>
        <v>1.012</v>
      </c>
    </row>
    <row r="2607" spans="1:12" ht="30" x14ac:dyDescent="0.25">
      <c r="A2607" s="103">
        <v>66024</v>
      </c>
      <c r="B2607" s="103" t="s">
        <v>18060</v>
      </c>
      <c r="C2607" s="104" t="s">
        <v>77</v>
      </c>
      <c r="D2607" s="105">
        <v>26.87</v>
      </c>
      <c r="E2607" s="102"/>
      <c r="K2607" s="570" t="s">
        <v>5368</v>
      </c>
      <c r="L2607" s="571">
        <f>IFERROR(VLOOKUP(K2607,REAJUSTE!A:T,20,FALSE),"")</f>
        <v>1.012</v>
      </c>
    </row>
    <row r="2608" spans="1:12" x14ac:dyDescent="0.25">
      <c r="A2608" s="103">
        <v>66027</v>
      </c>
      <c r="B2608" s="103" t="s">
        <v>16803</v>
      </c>
      <c r="C2608" s="104" t="s">
        <v>77</v>
      </c>
      <c r="D2608" s="105">
        <v>285.66000000000003</v>
      </c>
      <c r="E2608" s="126"/>
      <c r="K2608" s="570" t="s">
        <v>5368</v>
      </c>
      <c r="L2608" s="571">
        <f>IFERROR(VLOOKUP(K2608,REAJUSTE!A:T,20,FALSE),"")</f>
        <v>1.012</v>
      </c>
    </row>
    <row r="2609" spans="1:12" ht="30" x14ac:dyDescent="0.25">
      <c r="A2609" s="103">
        <v>66045</v>
      </c>
      <c r="B2609" s="103" t="s">
        <v>18061</v>
      </c>
      <c r="C2609" s="104" t="s">
        <v>77</v>
      </c>
      <c r="D2609" s="105">
        <v>195.27</v>
      </c>
      <c r="E2609" s="102"/>
      <c r="K2609" s="570" t="s">
        <v>5368</v>
      </c>
      <c r="L2609" s="571">
        <f>IFERROR(VLOOKUP(K2609,REAJUSTE!A:T,20,FALSE),"")</f>
        <v>1.012</v>
      </c>
    </row>
    <row r="2610" spans="1:12" ht="30" x14ac:dyDescent="0.25">
      <c r="A2610" s="103">
        <v>66048</v>
      </c>
      <c r="B2610" s="103" t="s">
        <v>16804</v>
      </c>
      <c r="C2610" s="104" t="s">
        <v>77</v>
      </c>
      <c r="D2610" s="105">
        <v>82.38</v>
      </c>
      <c r="E2610" s="126"/>
      <c r="K2610" s="570" t="s">
        <v>5368</v>
      </c>
      <c r="L2610" s="571">
        <f>IFERROR(VLOOKUP(K2610,REAJUSTE!A:T,20,FALSE),"")</f>
        <v>1.012</v>
      </c>
    </row>
    <row r="2611" spans="1:12" x14ac:dyDescent="0.25">
      <c r="A2611" s="103">
        <v>66049</v>
      </c>
      <c r="B2611" s="103" t="s">
        <v>16805</v>
      </c>
      <c r="C2611" s="104" t="s">
        <v>77</v>
      </c>
      <c r="D2611" s="105">
        <v>15.92</v>
      </c>
      <c r="E2611" s="126"/>
      <c r="K2611" s="570" t="s">
        <v>5368</v>
      </c>
      <c r="L2611" s="571">
        <f>IFERROR(VLOOKUP(K2611,REAJUSTE!A:T,20,FALSE),"")</f>
        <v>1.012</v>
      </c>
    </row>
    <row r="2612" spans="1:12" ht="30" x14ac:dyDescent="0.25">
      <c r="A2612" s="103">
        <v>66058</v>
      </c>
      <c r="B2612" s="103" t="s">
        <v>18062</v>
      </c>
      <c r="C2612" s="104" t="s">
        <v>77</v>
      </c>
      <c r="D2612" s="105">
        <v>179.42</v>
      </c>
      <c r="E2612" s="126"/>
      <c r="K2612" s="570" t="s">
        <v>5368</v>
      </c>
      <c r="L2612" s="571">
        <f>IFERROR(VLOOKUP(K2612,REAJUSTE!A:T,20,FALSE),"")</f>
        <v>1.012</v>
      </c>
    </row>
    <row r="2613" spans="1:12" ht="30" x14ac:dyDescent="0.25">
      <c r="A2613" s="103">
        <v>66074</v>
      </c>
      <c r="B2613" s="103" t="s">
        <v>16806</v>
      </c>
      <c r="C2613" s="104" t="s">
        <v>77</v>
      </c>
      <c r="D2613" s="105">
        <v>422.44</v>
      </c>
      <c r="E2613" s="126"/>
      <c r="K2613" s="570" t="s">
        <v>5368</v>
      </c>
      <c r="L2613" s="571">
        <f>IFERROR(VLOOKUP(K2613,REAJUSTE!A:T,20,FALSE),"")</f>
        <v>1.012</v>
      </c>
    </row>
    <row r="2614" spans="1:12" x14ac:dyDescent="0.25">
      <c r="A2614" s="125">
        <v>661</v>
      </c>
      <c r="B2614" s="1195" t="s">
        <v>16800</v>
      </c>
      <c r="C2614" s="1196"/>
      <c r="D2614" s="1196"/>
      <c r="E2614" s="102"/>
      <c r="K2614" s="570" t="s">
        <v>5368</v>
      </c>
      <c r="L2614" s="571">
        <f>IFERROR(VLOOKUP(K2614,REAJUSTE!A:T,20,FALSE),"")</f>
        <v>1.012</v>
      </c>
    </row>
    <row r="2615" spans="1:12" x14ac:dyDescent="0.25">
      <c r="A2615" s="103">
        <v>66124</v>
      </c>
      <c r="B2615" s="103" t="s">
        <v>16807</v>
      </c>
      <c r="C2615" s="104" t="s">
        <v>77</v>
      </c>
      <c r="D2615" s="105">
        <v>171.73</v>
      </c>
      <c r="E2615" s="126"/>
      <c r="K2615" s="570" t="s">
        <v>5368</v>
      </c>
      <c r="L2615" s="571">
        <f>IFERROR(VLOOKUP(K2615,REAJUSTE!A:T,20,FALSE),"")</f>
        <v>1.012</v>
      </c>
    </row>
    <row r="2616" spans="1:12" ht="30" x14ac:dyDescent="0.25">
      <c r="A2616" s="103">
        <v>66125</v>
      </c>
      <c r="B2616" s="103" t="s">
        <v>16808</v>
      </c>
      <c r="C2616" s="104" t="s">
        <v>77</v>
      </c>
      <c r="D2616" s="105">
        <v>123.56</v>
      </c>
      <c r="E2616" s="102"/>
      <c r="K2616" s="570" t="s">
        <v>5368</v>
      </c>
      <c r="L2616" s="571">
        <f>IFERROR(VLOOKUP(K2616,REAJUSTE!A:T,20,FALSE),"")</f>
        <v>1.012</v>
      </c>
    </row>
    <row r="2617" spans="1:12" ht="30" x14ac:dyDescent="0.25">
      <c r="A2617" s="103">
        <v>66178</v>
      </c>
      <c r="B2617" s="103" t="s">
        <v>16809</v>
      </c>
      <c r="C2617" s="104" t="s">
        <v>77</v>
      </c>
      <c r="D2617" s="105">
        <v>769.67</v>
      </c>
      <c r="E2617" s="126"/>
      <c r="K2617" s="570" t="s">
        <v>5368</v>
      </c>
      <c r="L2617" s="571">
        <f>IFERROR(VLOOKUP(K2617,REAJUSTE!A:T,20,FALSE),"")</f>
        <v>1.012</v>
      </c>
    </row>
    <row r="2618" spans="1:12" x14ac:dyDescent="0.25">
      <c r="A2618" s="125">
        <v>662</v>
      </c>
      <c r="B2618" s="1195" t="s">
        <v>16766</v>
      </c>
      <c r="C2618" s="1196"/>
      <c r="D2618" s="1196"/>
      <c r="E2618" s="126"/>
      <c r="K2618" s="570" t="s">
        <v>5368</v>
      </c>
      <c r="L2618" s="571">
        <f>IFERROR(VLOOKUP(K2618,REAJUSTE!A:T,20,FALSE),"")</f>
        <v>1.012</v>
      </c>
    </row>
    <row r="2619" spans="1:12" x14ac:dyDescent="0.25">
      <c r="A2619" s="103">
        <v>66207</v>
      </c>
      <c r="B2619" s="103" t="s">
        <v>16810</v>
      </c>
      <c r="C2619" s="104" t="s">
        <v>77</v>
      </c>
      <c r="D2619" s="142">
        <v>1037.6199999999999</v>
      </c>
      <c r="E2619" s="126"/>
      <c r="K2619" s="570" t="s">
        <v>5368</v>
      </c>
      <c r="L2619" s="571">
        <f>IFERROR(VLOOKUP(K2619,REAJUSTE!A:T,20,FALSE),"")</f>
        <v>1.012</v>
      </c>
    </row>
    <row r="2620" spans="1:12" x14ac:dyDescent="0.25">
      <c r="A2620" s="125">
        <v>663</v>
      </c>
      <c r="B2620" s="1195" t="s">
        <v>16800</v>
      </c>
      <c r="C2620" s="1196"/>
      <c r="D2620" s="1196"/>
      <c r="E2620" s="126"/>
      <c r="K2620" s="570" t="s">
        <v>5368</v>
      </c>
      <c r="L2620" s="571">
        <f>IFERROR(VLOOKUP(K2620,REAJUSTE!A:T,20,FALSE),"")</f>
        <v>1.012</v>
      </c>
    </row>
    <row r="2621" spans="1:12" ht="45" x14ac:dyDescent="0.25">
      <c r="A2621" s="103">
        <v>66301</v>
      </c>
      <c r="B2621" s="103" t="s">
        <v>16811</v>
      </c>
      <c r="C2621" s="104" t="s">
        <v>77</v>
      </c>
      <c r="D2621" s="105">
        <v>504.42</v>
      </c>
      <c r="E2621" s="126"/>
      <c r="K2621" s="570" t="s">
        <v>5368</v>
      </c>
      <c r="L2621" s="571">
        <f>IFERROR(VLOOKUP(K2621,REAJUSTE!A:T,20,FALSE),"")</f>
        <v>1.012</v>
      </c>
    </row>
    <row r="2622" spans="1:12" ht="30" x14ac:dyDescent="0.25">
      <c r="A2622" s="103">
        <v>66335</v>
      </c>
      <c r="B2622" s="103" t="s">
        <v>16812</v>
      </c>
      <c r="C2622" s="104" t="s">
        <v>77</v>
      </c>
      <c r="D2622" s="105">
        <v>162.68</v>
      </c>
      <c r="E2622" s="126"/>
      <c r="K2622" s="570" t="s">
        <v>5368</v>
      </c>
      <c r="L2622" s="571">
        <f>IFERROR(VLOOKUP(K2622,REAJUSTE!A:T,20,FALSE),"")</f>
        <v>1.012</v>
      </c>
    </row>
    <row r="2623" spans="1:12" x14ac:dyDescent="0.25">
      <c r="A2623" s="103">
        <v>66368</v>
      </c>
      <c r="B2623" s="103" t="s">
        <v>16813</v>
      </c>
      <c r="C2623" s="104" t="s">
        <v>77</v>
      </c>
      <c r="D2623" s="105">
        <v>695.29</v>
      </c>
      <c r="E2623" s="126"/>
      <c r="K2623" s="570" t="s">
        <v>5368</v>
      </c>
      <c r="L2623" s="571">
        <f>IFERROR(VLOOKUP(K2623,REAJUSTE!A:T,20,FALSE),"")</f>
        <v>1.012</v>
      </c>
    </row>
    <row r="2624" spans="1:12" x14ac:dyDescent="0.25">
      <c r="A2624" s="103">
        <v>66372</v>
      </c>
      <c r="B2624" s="103" t="s">
        <v>16814</v>
      </c>
      <c r="C2624" s="104" t="s">
        <v>77</v>
      </c>
      <c r="D2624" s="105">
        <v>328.81</v>
      </c>
      <c r="E2624" s="126"/>
      <c r="K2624" s="570" t="s">
        <v>5368</v>
      </c>
      <c r="L2624" s="571">
        <f>IFERROR(VLOOKUP(K2624,REAJUSTE!A:T,20,FALSE),"")</f>
        <v>1.012</v>
      </c>
    </row>
    <row r="2625" spans="1:12" x14ac:dyDescent="0.25">
      <c r="A2625" s="125">
        <v>666</v>
      </c>
      <c r="B2625" s="1195" t="s">
        <v>16815</v>
      </c>
      <c r="C2625" s="1196"/>
      <c r="D2625" s="1196"/>
      <c r="E2625" s="126"/>
      <c r="K2625" s="570" t="s">
        <v>5368</v>
      </c>
      <c r="L2625" s="571">
        <f>IFERROR(VLOOKUP(K2625,REAJUSTE!A:T,20,FALSE),"")</f>
        <v>1.012</v>
      </c>
    </row>
    <row r="2626" spans="1:12" ht="30" x14ac:dyDescent="0.25">
      <c r="A2626" s="103">
        <v>66608</v>
      </c>
      <c r="B2626" s="103" t="s">
        <v>18063</v>
      </c>
      <c r="C2626" s="104" t="s">
        <v>77</v>
      </c>
      <c r="D2626" s="142">
        <v>1162.3599999999999</v>
      </c>
      <c r="E2626" s="126"/>
      <c r="K2626" s="570" t="s">
        <v>5368</v>
      </c>
      <c r="L2626" s="571">
        <f>IFERROR(VLOOKUP(K2626,REAJUSTE!A:T,20,FALSE),"")</f>
        <v>1.012</v>
      </c>
    </row>
    <row r="2627" spans="1:12" x14ac:dyDescent="0.25">
      <c r="A2627" s="125">
        <v>670</v>
      </c>
      <c r="B2627" s="1195" t="s">
        <v>16816</v>
      </c>
      <c r="C2627" s="1196"/>
      <c r="D2627" s="1196"/>
      <c r="E2627" s="126"/>
      <c r="K2627" s="570" t="s">
        <v>5368</v>
      </c>
      <c r="L2627" s="571">
        <f>IFERROR(VLOOKUP(K2627,REAJUSTE!A:T,20,FALSE),"")</f>
        <v>1.012</v>
      </c>
    </row>
    <row r="2628" spans="1:12" ht="30" x14ac:dyDescent="0.25">
      <c r="A2628" s="103">
        <v>67001</v>
      </c>
      <c r="B2628" s="103" t="s">
        <v>16817</v>
      </c>
      <c r="C2628" s="104" t="s">
        <v>77</v>
      </c>
      <c r="D2628" s="105">
        <v>408.43</v>
      </c>
      <c r="E2628" s="126"/>
      <c r="K2628" s="570" t="s">
        <v>5368</v>
      </c>
      <c r="L2628" s="571">
        <f>IFERROR(VLOOKUP(K2628,REAJUSTE!A:T,20,FALSE),"")</f>
        <v>1.012</v>
      </c>
    </row>
    <row r="2629" spans="1:12" ht="30" x14ac:dyDescent="0.25">
      <c r="A2629" s="103">
        <v>67004</v>
      </c>
      <c r="B2629" s="103" t="s">
        <v>18064</v>
      </c>
      <c r="C2629" s="104" t="s">
        <v>77</v>
      </c>
      <c r="D2629" s="105">
        <v>684.78</v>
      </c>
      <c r="E2629" s="126"/>
      <c r="K2629" s="570" t="s">
        <v>5368</v>
      </c>
      <c r="L2629" s="571">
        <f>IFERROR(VLOOKUP(K2629,REAJUSTE!A:T,20,FALSE),"")</f>
        <v>1.012</v>
      </c>
    </row>
    <row r="2630" spans="1:12" x14ac:dyDescent="0.25">
      <c r="A2630" s="103">
        <v>67007</v>
      </c>
      <c r="B2630" s="103" t="s">
        <v>16818</v>
      </c>
      <c r="C2630" s="104" t="s">
        <v>77</v>
      </c>
      <c r="D2630" s="105">
        <v>316.49</v>
      </c>
      <c r="E2630" s="126"/>
      <c r="K2630" s="570" t="s">
        <v>5368</v>
      </c>
      <c r="L2630" s="571">
        <f>IFERROR(VLOOKUP(K2630,REAJUSTE!A:T,20,FALSE),"")</f>
        <v>1.012</v>
      </c>
    </row>
    <row r="2631" spans="1:12" ht="30" x14ac:dyDescent="0.25">
      <c r="A2631" s="103">
        <v>67008</v>
      </c>
      <c r="B2631" s="103" t="s">
        <v>16819</v>
      </c>
      <c r="C2631" s="104" t="s">
        <v>77</v>
      </c>
      <c r="D2631" s="105">
        <v>81.44</v>
      </c>
      <c r="E2631" s="126"/>
      <c r="K2631" s="570" t="s">
        <v>5368</v>
      </c>
      <c r="L2631" s="571">
        <f>IFERROR(VLOOKUP(K2631,REAJUSTE!A:T,20,FALSE),"")</f>
        <v>1.012</v>
      </c>
    </row>
    <row r="2632" spans="1:12" x14ac:dyDescent="0.25">
      <c r="A2632" s="103">
        <v>67035</v>
      </c>
      <c r="B2632" s="103" t="s">
        <v>18065</v>
      </c>
      <c r="C2632" s="104" t="s">
        <v>77</v>
      </c>
      <c r="D2632" s="105">
        <v>15.61</v>
      </c>
      <c r="E2632" s="126"/>
      <c r="K2632" s="570" t="s">
        <v>5368</v>
      </c>
      <c r="L2632" s="571">
        <f>IFERROR(VLOOKUP(K2632,REAJUSTE!A:T,20,FALSE),"")</f>
        <v>1.012</v>
      </c>
    </row>
    <row r="2633" spans="1:12" ht="30" x14ac:dyDescent="0.25">
      <c r="A2633" s="103">
        <v>67040</v>
      </c>
      <c r="B2633" s="103" t="s">
        <v>18066</v>
      </c>
      <c r="C2633" s="104" t="s">
        <v>77</v>
      </c>
      <c r="D2633" s="105">
        <v>171.32</v>
      </c>
      <c r="E2633" s="126"/>
      <c r="K2633" s="570" t="s">
        <v>5368</v>
      </c>
      <c r="L2633" s="571">
        <f>IFERROR(VLOOKUP(K2633,REAJUSTE!A:T,20,FALSE),"")</f>
        <v>1.012</v>
      </c>
    </row>
    <row r="2634" spans="1:12" ht="30" x14ac:dyDescent="0.25">
      <c r="A2634" s="103">
        <v>67042</v>
      </c>
      <c r="B2634" s="103" t="s">
        <v>18067</v>
      </c>
      <c r="C2634" s="104" t="s">
        <v>77</v>
      </c>
      <c r="D2634" s="105">
        <v>160.81</v>
      </c>
      <c r="E2634" s="126"/>
      <c r="K2634" s="570" t="s">
        <v>5368</v>
      </c>
      <c r="L2634" s="571">
        <f>IFERROR(VLOOKUP(K2634,REAJUSTE!A:T,20,FALSE),"")</f>
        <v>1.012</v>
      </c>
    </row>
    <row r="2635" spans="1:12" ht="30" x14ac:dyDescent="0.25">
      <c r="A2635" s="103">
        <v>67043</v>
      </c>
      <c r="B2635" s="103" t="s">
        <v>18068</v>
      </c>
      <c r="C2635" s="104" t="s">
        <v>77</v>
      </c>
      <c r="D2635" s="105">
        <v>180.12</v>
      </c>
      <c r="E2635" s="102"/>
      <c r="K2635" s="570" t="s">
        <v>5368</v>
      </c>
      <c r="L2635" s="571">
        <f>IFERROR(VLOOKUP(K2635,REAJUSTE!A:T,20,FALSE),"")</f>
        <v>1.012</v>
      </c>
    </row>
    <row r="2636" spans="1:12" x14ac:dyDescent="0.25">
      <c r="A2636" s="103">
        <v>67046</v>
      </c>
      <c r="B2636" s="103" t="s">
        <v>16820</v>
      </c>
      <c r="C2636" s="104" t="s">
        <v>77</v>
      </c>
      <c r="D2636" s="105">
        <v>194.21</v>
      </c>
      <c r="E2636" s="126"/>
      <c r="K2636" s="570" t="s">
        <v>5368</v>
      </c>
      <c r="L2636" s="571">
        <f>IFERROR(VLOOKUP(K2636,REAJUSTE!A:T,20,FALSE),"")</f>
        <v>1.012</v>
      </c>
    </row>
    <row r="2637" spans="1:12" x14ac:dyDescent="0.25">
      <c r="A2637" s="103">
        <v>67047</v>
      </c>
      <c r="B2637" s="103" t="s">
        <v>16821</v>
      </c>
      <c r="C2637" s="104" t="s">
        <v>77</v>
      </c>
      <c r="D2637" s="105">
        <v>776.97</v>
      </c>
      <c r="E2637" s="102"/>
      <c r="K2637" s="570" t="s">
        <v>5368</v>
      </c>
      <c r="L2637" s="571">
        <f>IFERROR(VLOOKUP(K2637,REAJUSTE!A:T,20,FALSE),"")</f>
        <v>1.012</v>
      </c>
    </row>
    <row r="2638" spans="1:12" x14ac:dyDescent="0.25">
      <c r="A2638" s="103">
        <v>67050</v>
      </c>
      <c r="B2638" s="103" t="s">
        <v>16822</v>
      </c>
      <c r="C2638" s="104" t="s">
        <v>77</v>
      </c>
      <c r="D2638" s="105">
        <v>306.83999999999997</v>
      </c>
      <c r="E2638" s="126"/>
      <c r="K2638" s="570" t="s">
        <v>5368</v>
      </c>
      <c r="L2638" s="571">
        <f>IFERROR(VLOOKUP(K2638,REAJUSTE!A:T,20,FALSE),"")</f>
        <v>1.012</v>
      </c>
    </row>
    <row r="2639" spans="1:12" ht="30" x14ac:dyDescent="0.25">
      <c r="A2639" s="103">
        <v>67051</v>
      </c>
      <c r="B2639" s="103" t="s">
        <v>16823</v>
      </c>
      <c r="C2639" s="104" t="s">
        <v>77</v>
      </c>
      <c r="D2639" s="105">
        <v>79.989999999999995</v>
      </c>
      <c r="E2639" s="126"/>
      <c r="K2639" s="570" t="s">
        <v>5368</v>
      </c>
      <c r="L2639" s="571">
        <f>IFERROR(VLOOKUP(K2639,REAJUSTE!A:T,20,FALSE),"")</f>
        <v>1.012</v>
      </c>
    </row>
    <row r="2640" spans="1:12" ht="30" x14ac:dyDescent="0.25">
      <c r="A2640" s="103">
        <v>67054</v>
      </c>
      <c r="B2640" s="103" t="s">
        <v>16824</v>
      </c>
      <c r="C2640" s="104" t="s">
        <v>77</v>
      </c>
      <c r="D2640" s="105">
        <v>454.5</v>
      </c>
      <c r="E2640" s="126"/>
      <c r="K2640" s="570" t="s">
        <v>5368</v>
      </c>
      <c r="L2640" s="571">
        <f>IFERROR(VLOOKUP(K2640,REAJUSTE!A:T,20,FALSE),"")</f>
        <v>1.012</v>
      </c>
    </row>
    <row r="2641" spans="1:12" x14ac:dyDescent="0.25">
      <c r="A2641" s="103">
        <v>67061</v>
      </c>
      <c r="B2641" s="103" t="s">
        <v>16825</v>
      </c>
      <c r="C2641" s="104" t="s">
        <v>77</v>
      </c>
      <c r="D2641" s="105">
        <v>20.47</v>
      </c>
      <c r="E2641" s="126"/>
      <c r="K2641" s="570" t="s">
        <v>5368</v>
      </c>
      <c r="L2641" s="571">
        <f>IFERROR(VLOOKUP(K2641,REAJUSTE!A:T,20,FALSE),"")</f>
        <v>1.012</v>
      </c>
    </row>
    <row r="2642" spans="1:12" x14ac:dyDescent="0.25">
      <c r="A2642" s="103">
        <v>67066</v>
      </c>
      <c r="B2642" s="103" t="s">
        <v>16826</v>
      </c>
      <c r="C2642" s="104" t="s">
        <v>77</v>
      </c>
      <c r="D2642" s="105">
        <v>596.33000000000004</v>
      </c>
      <c r="E2642" s="126"/>
      <c r="K2642" s="570" t="s">
        <v>5368</v>
      </c>
      <c r="L2642" s="571">
        <f>IFERROR(VLOOKUP(K2642,REAJUSTE!A:T,20,FALSE),"")</f>
        <v>1.012</v>
      </c>
    </row>
    <row r="2643" spans="1:12" x14ac:dyDescent="0.25">
      <c r="A2643" s="103">
        <v>67067</v>
      </c>
      <c r="B2643" s="103" t="s">
        <v>16827</v>
      </c>
      <c r="C2643" s="104" t="s">
        <v>77</v>
      </c>
      <c r="D2643" s="105">
        <v>112.2</v>
      </c>
      <c r="E2643" s="126"/>
      <c r="K2643" s="570" t="s">
        <v>5368</v>
      </c>
      <c r="L2643" s="571">
        <f>IFERROR(VLOOKUP(K2643,REAJUSTE!A:T,20,FALSE),"")</f>
        <v>1.012</v>
      </c>
    </row>
    <row r="2644" spans="1:12" ht="45" x14ac:dyDescent="0.25">
      <c r="A2644" s="103">
        <v>67090</v>
      </c>
      <c r="B2644" s="103" t="s">
        <v>16828</v>
      </c>
      <c r="C2644" s="104" t="s">
        <v>77</v>
      </c>
      <c r="D2644" s="105">
        <v>12.89</v>
      </c>
      <c r="E2644" s="126"/>
      <c r="K2644" s="570" t="s">
        <v>5368</v>
      </c>
      <c r="L2644" s="571">
        <f>IFERROR(VLOOKUP(K2644,REAJUSTE!A:T,20,FALSE),"")</f>
        <v>1.012</v>
      </c>
    </row>
    <row r="2645" spans="1:12" x14ac:dyDescent="0.25">
      <c r="A2645" s="103">
        <v>67094</v>
      </c>
      <c r="B2645" s="103" t="s">
        <v>16829</v>
      </c>
      <c r="C2645" s="104" t="s">
        <v>77</v>
      </c>
      <c r="D2645" s="105">
        <v>155</v>
      </c>
      <c r="E2645" s="126"/>
      <c r="K2645" s="570" t="s">
        <v>5368</v>
      </c>
      <c r="L2645" s="571">
        <f>IFERROR(VLOOKUP(K2645,REAJUSTE!A:T,20,FALSE),"")</f>
        <v>1.012</v>
      </c>
    </row>
    <row r="2646" spans="1:12" x14ac:dyDescent="0.25">
      <c r="A2646" s="125">
        <v>671</v>
      </c>
      <c r="B2646" s="1195" t="s">
        <v>16816</v>
      </c>
      <c r="C2646" s="1196"/>
      <c r="D2646" s="1196"/>
      <c r="E2646" s="102"/>
      <c r="K2646" s="570" t="s">
        <v>5368</v>
      </c>
      <c r="L2646" s="571">
        <f>IFERROR(VLOOKUP(K2646,REAJUSTE!A:T,20,FALSE),"")</f>
        <v>1.012</v>
      </c>
    </row>
    <row r="2647" spans="1:12" x14ac:dyDescent="0.25">
      <c r="A2647" s="103">
        <v>67130</v>
      </c>
      <c r="B2647" s="103" t="s">
        <v>16830</v>
      </c>
      <c r="C2647" s="104" t="s">
        <v>77</v>
      </c>
      <c r="D2647" s="105">
        <v>147.72999999999999</v>
      </c>
      <c r="E2647" s="126"/>
      <c r="K2647" s="570" t="s">
        <v>5368</v>
      </c>
      <c r="L2647" s="571">
        <f>IFERROR(VLOOKUP(K2647,REAJUSTE!A:T,20,FALSE),"")</f>
        <v>1.012</v>
      </c>
    </row>
    <row r="2648" spans="1:12" x14ac:dyDescent="0.25">
      <c r="A2648" s="125">
        <v>675</v>
      </c>
      <c r="B2648" s="1195" t="s">
        <v>16831</v>
      </c>
      <c r="C2648" s="1196"/>
      <c r="D2648" s="1196"/>
      <c r="E2648" s="126"/>
      <c r="K2648" s="570" t="s">
        <v>5368</v>
      </c>
      <c r="L2648" s="571">
        <f>IFERROR(VLOOKUP(K2648,REAJUSTE!A:T,20,FALSE),"")</f>
        <v>1.012</v>
      </c>
    </row>
    <row r="2649" spans="1:12" x14ac:dyDescent="0.25">
      <c r="A2649" s="103">
        <v>67507</v>
      </c>
      <c r="B2649" s="103" t="s">
        <v>16832</v>
      </c>
      <c r="C2649" s="104" t="s">
        <v>77</v>
      </c>
      <c r="D2649" s="105">
        <v>24.33</v>
      </c>
      <c r="E2649" s="126"/>
      <c r="K2649" s="570" t="s">
        <v>5368</v>
      </c>
      <c r="L2649" s="571">
        <f>IFERROR(VLOOKUP(K2649,REAJUSTE!A:T,20,FALSE),"")</f>
        <v>1.012</v>
      </c>
    </row>
    <row r="2650" spans="1:12" x14ac:dyDescent="0.25">
      <c r="A2650" s="103">
        <v>67510</v>
      </c>
      <c r="B2650" s="103" t="s">
        <v>16833</v>
      </c>
      <c r="C2650" s="104" t="s">
        <v>77</v>
      </c>
      <c r="D2650" s="105">
        <v>23.63</v>
      </c>
      <c r="E2650" s="102"/>
      <c r="K2650" s="570" t="s">
        <v>5368</v>
      </c>
      <c r="L2650" s="571">
        <f>IFERROR(VLOOKUP(K2650,REAJUSTE!A:T,20,FALSE),"")</f>
        <v>1.012</v>
      </c>
    </row>
    <row r="2651" spans="1:12" ht="30" x14ac:dyDescent="0.25">
      <c r="A2651" s="103">
        <v>67512</v>
      </c>
      <c r="B2651" s="103" t="s">
        <v>16834</v>
      </c>
      <c r="C2651" s="104" t="s">
        <v>77</v>
      </c>
      <c r="D2651" s="105">
        <v>46.84</v>
      </c>
      <c r="E2651" s="126"/>
      <c r="K2651" s="570" t="s">
        <v>5368</v>
      </c>
      <c r="L2651" s="571">
        <f>IFERROR(VLOOKUP(K2651,REAJUSTE!A:T,20,FALSE),"")</f>
        <v>1.012</v>
      </c>
    </row>
    <row r="2652" spans="1:12" x14ac:dyDescent="0.25">
      <c r="A2652" s="103">
        <v>67522</v>
      </c>
      <c r="B2652" s="103" t="s">
        <v>16835</v>
      </c>
      <c r="C2652" s="104" t="s">
        <v>77</v>
      </c>
      <c r="D2652" s="105">
        <v>13.89</v>
      </c>
      <c r="E2652" s="126"/>
      <c r="K2652" s="570" t="s">
        <v>5368</v>
      </c>
      <c r="L2652" s="571">
        <f>IFERROR(VLOOKUP(K2652,REAJUSTE!A:T,20,FALSE),"")</f>
        <v>1.012</v>
      </c>
    </row>
    <row r="2653" spans="1:12" x14ac:dyDescent="0.25">
      <c r="A2653" s="103">
        <v>67552</v>
      </c>
      <c r="B2653" s="103" t="s">
        <v>16836</v>
      </c>
      <c r="C2653" s="104" t="s">
        <v>77</v>
      </c>
      <c r="D2653" s="105">
        <v>23.77</v>
      </c>
      <c r="E2653" s="126"/>
      <c r="K2653" s="570" t="s">
        <v>5368</v>
      </c>
      <c r="L2653" s="571">
        <f>IFERROR(VLOOKUP(K2653,REAJUSTE!A:T,20,FALSE),"")</f>
        <v>1.012</v>
      </c>
    </row>
    <row r="2654" spans="1:12" x14ac:dyDescent="0.25">
      <c r="A2654" s="103">
        <v>67560</v>
      </c>
      <c r="B2654" s="103" t="s">
        <v>16837</v>
      </c>
      <c r="C2654" s="104" t="s">
        <v>77</v>
      </c>
      <c r="D2654" s="105">
        <v>53.84</v>
      </c>
      <c r="E2654" s="126"/>
      <c r="K2654" s="570" t="s">
        <v>5368</v>
      </c>
      <c r="L2654" s="571">
        <f>IFERROR(VLOOKUP(K2654,REAJUSTE!A:T,20,FALSE),"")</f>
        <v>1.012</v>
      </c>
    </row>
    <row r="2655" spans="1:12" x14ac:dyDescent="0.25">
      <c r="A2655" s="103">
        <v>67561</v>
      </c>
      <c r="B2655" s="103" t="s">
        <v>16838</v>
      </c>
      <c r="C2655" s="104" t="s">
        <v>77</v>
      </c>
      <c r="D2655" s="105">
        <v>40.69</v>
      </c>
      <c r="E2655" s="126"/>
      <c r="K2655" s="570" t="s">
        <v>5368</v>
      </c>
      <c r="L2655" s="571">
        <f>IFERROR(VLOOKUP(K2655,REAJUSTE!A:T,20,FALSE),"")</f>
        <v>1.012</v>
      </c>
    </row>
    <row r="2656" spans="1:12" ht="30" x14ac:dyDescent="0.25">
      <c r="A2656" s="103">
        <v>67578</v>
      </c>
      <c r="B2656" s="103" t="s">
        <v>16839</v>
      </c>
      <c r="C2656" s="104" t="s">
        <v>77</v>
      </c>
      <c r="D2656" s="105">
        <v>24.33</v>
      </c>
      <c r="E2656" s="102"/>
      <c r="K2656" s="570" t="s">
        <v>5368</v>
      </c>
      <c r="L2656" s="571">
        <f>IFERROR(VLOOKUP(K2656,REAJUSTE!A:T,20,FALSE),"")</f>
        <v>1.012</v>
      </c>
    </row>
    <row r="2657" spans="1:12" x14ac:dyDescent="0.25">
      <c r="A2657" s="125">
        <v>676</v>
      </c>
      <c r="B2657" s="1195" t="s">
        <v>16840</v>
      </c>
      <c r="C2657" s="1196"/>
      <c r="D2657" s="1196"/>
      <c r="E2657" s="126"/>
      <c r="K2657" s="570" t="s">
        <v>5368</v>
      </c>
      <c r="L2657" s="571">
        <f>IFERROR(VLOOKUP(K2657,REAJUSTE!A:T,20,FALSE),"")</f>
        <v>1.012</v>
      </c>
    </row>
    <row r="2658" spans="1:12" ht="30" x14ac:dyDescent="0.25">
      <c r="A2658" s="103">
        <v>67650</v>
      </c>
      <c r="B2658" s="103" t="s">
        <v>16841</v>
      </c>
      <c r="C2658" s="104" t="s">
        <v>77</v>
      </c>
      <c r="D2658" s="105">
        <v>40.39</v>
      </c>
      <c r="E2658" s="102"/>
      <c r="K2658" s="570" t="s">
        <v>5368</v>
      </c>
      <c r="L2658" s="571">
        <f>IFERROR(VLOOKUP(K2658,REAJUSTE!A:T,20,FALSE),"")</f>
        <v>1.012</v>
      </c>
    </row>
    <row r="2659" spans="1:12" x14ac:dyDescent="0.25">
      <c r="A2659" s="103">
        <v>67651</v>
      </c>
      <c r="B2659" s="103" t="s">
        <v>16842</v>
      </c>
      <c r="C2659" s="104" t="s">
        <v>77</v>
      </c>
      <c r="D2659" s="105">
        <v>29.49</v>
      </c>
      <c r="E2659" s="126"/>
      <c r="K2659" s="570" t="s">
        <v>5368</v>
      </c>
      <c r="L2659" s="571">
        <f>IFERROR(VLOOKUP(K2659,REAJUSTE!A:T,20,FALSE),"")</f>
        <v>1.012</v>
      </c>
    </row>
    <row r="2660" spans="1:12" x14ac:dyDescent="0.25">
      <c r="A2660" s="103">
        <v>67652</v>
      </c>
      <c r="B2660" s="103" t="s">
        <v>16843</v>
      </c>
      <c r="C2660" s="104" t="s">
        <v>77</v>
      </c>
      <c r="D2660" s="105">
        <v>8.9700000000000006</v>
      </c>
      <c r="E2660" s="102"/>
      <c r="K2660" s="570" t="s">
        <v>5368</v>
      </c>
      <c r="L2660" s="571">
        <f>IFERROR(VLOOKUP(K2660,REAJUSTE!A:T,20,FALSE),"")</f>
        <v>1.012</v>
      </c>
    </row>
    <row r="2661" spans="1:12" x14ac:dyDescent="0.25">
      <c r="A2661" s="125">
        <v>680</v>
      </c>
      <c r="B2661" s="1195" t="s">
        <v>16844</v>
      </c>
      <c r="C2661" s="1196"/>
      <c r="D2661" s="1196"/>
      <c r="E2661" s="126"/>
      <c r="K2661" s="570" t="s">
        <v>5368</v>
      </c>
      <c r="L2661" s="571">
        <f>IFERROR(VLOOKUP(K2661,REAJUSTE!A:T,20,FALSE),"")</f>
        <v>1.012</v>
      </c>
    </row>
    <row r="2662" spans="1:12" x14ac:dyDescent="0.25">
      <c r="A2662" s="103">
        <v>68001</v>
      </c>
      <c r="B2662" s="103" t="s">
        <v>16845</v>
      </c>
      <c r="C2662" s="104" t="s">
        <v>76</v>
      </c>
      <c r="D2662" s="105">
        <v>14.57</v>
      </c>
      <c r="E2662" s="126"/>
      <c r="K2662" s="570" t="s">
        <v>5368</v>
      </c>
      <c r="L2662" s="571">
        <f>IFERROR(VLOOKUP(K2662,REAJUSTE!A:T,20,FALSE),"")</f>
        <v>1.012</v>
      </c>
    </row>
    <row r="2663" spans="1:12" x14ac:dyDescent="0.25">
      <c r="A2663" s="103">
        <v>68017</v>
      </c>
      <c r="B2663" s="103" t="s">
        <v>16846</v>
      </c>
      <c r="C2663" s="104" t="s">
        <v>77</v>
      </c>
      <c r="D2663" s="105">
        <v>28.23</v>
      </c>
      <c r="E2663" s="126"/>
      <c r="K2663" s="570" t="s">
        <v>5368</v>
      </c>
      <c r="L2663" s="571">
        <f>IFERROR(VLOOKUP(K2663,REAJUSTE!A:T,20,FALSE),"")</f>
        <v>1.012</v>
      </c>
    </row>
    <row r="2664" spans="1:12" x14ac:dyDescent="0.25">
      <c r="A2664" s="103">
        <v>68020</v>
      </c>
      <c r="B2664" s="103" t="s">
        <v>16847</v>
      </c>
      <c r="C2664" s="104" t="s">
        <v>1239</v>
      </c>
      <c r="D2664" s="105">
        <v>128.16</v>
      </c>
      <c r="E2664" s="126"/>
      <c r="K2664" s="570" t="s">
        <v>5368</v>
      </c>
      <c r="L2664" s="571">
        <f>IFERROR(VLOOKUP(K2664,REAJUSTE!A:T,20,FALSE),"")</f>
        <v>1.012</v>
      </c>
    </row>
    <row r="2665" spans="1:12" ht="30" x14ac:dyDescent="0.25">
      <c r="A2665" s="103">
        <v>68023</v>
      </c>
      <c r="B2665" s="103" t="s">
        <v>16848</v>
      </c>
      <c r="C2665" s="104" t="s">
        <v>76</v>
      </c>
      <c r="D2665" s="105">
        <v>170.68</v>
      </c>
      <c r="E2665" s="102"/>
      <c r="K2665" s="570" t="s">
        <v>5368</v>
      </c>
      <c r="L2665" s="571">
        <f>IFERROR(VLOOKUP(K2665,REAJUSTE!A:T,20,FALSE),"")</f>
        <v>1.012</v>
      </c>
    </row>
    <row r="2666" spans="1:12" x14ac:dyDescent="0.25">
      <c r="A2666" s="103">
        <v>68047</v>
      </c>
      <c r="B2666" s="103" t="s">
        <v>16849</v>
      </c>
      <c r="C2666" s="104" t="s">
        <v>1239</v>
      </c>
      <c r="D2666" s="105">
        <v>165.56</v>
      </c>
      <c r="E2666" s="126"/>
      <c r="K2666" s="570" t="s">
        <v>5368</v>
      </c>
      <c r="L2666" s="571">
        <f>IFERROR(VLOOKUP(K2666,REAJUSTE!A:T,20,FALSE),"")</f>
        <v>1.012</v>
      </c>
    </row>
    <row r="2667" spans="1:12" x14ac:dyDescent="0.25">
      <c r="A2667" s="125">
        <v>681</v>
      </c>
      <c r="B2667" s="1195" t="s">
        <v>16850</v>
      </c>
      <c r="C2667" s="1196"/>
      <c r="D2667" s="1196"/>
      <c r="E2667" s="126"/>
      <c r="K2667" s="570" t="s">
        <v>5368</v>
      </c>
      <c r="L2667" s="571">
        <f>IFERROR(VLOOKUP(K2667,REAJUSTE!A:T,20,FALSE),"")</f>
        <v>1.012</v>
      </c>
    </row>
    <row r="2668" spans="1:12" ht="30" x14ac:dyDescent="0.25">
      <c r="A2668" s="103">
        <v>68138</v>
      </c>
      <c r="B2668" s="103" t="s">
        <v>18069</v>
      </c>
      <c r="C2668" s="104" t="s">
        <v>77</v>
      </c>
      <c r="D2668" s="105">
        <v>344.96</v>
      </c>
      <c r="E2668" s="126"/>
      <c r="K2668" s="570" t="s">
        <v>5368</v>
      </c>
      <c r="L2668" s="571">
        <f>IFERROR(VLOOKUP(K2668,REAJUSTE!A:T,20,FALSE),"")</f>
        <v>1.012</v>
      </c>
    </row>
    <row r="2669" spans="1:12" x14ac:dyDescent="0.25">
      <c r="A2669" s="125">
        <v>685</v>
      </c>
      <c r="B2669" s="1195" t="s">
        <v>16851</v>
      </c>
      <c r="C2669" s="1196"/>
      <c r="D2669" s="1196"/>
      <c r="E2669" s="102"/>
      <c r="K2669" s="570" t="s">
        <v>5368</v>
      </c>
      <c r="L2669" s="571">
        <f>IFERROR(VLOOKUP(K2669,REAJUSTE!A:T,20,FALSE),"")</f>
        <v>1.012</v>
      </c>
    </row>
    <row r="2670" spans="1:12" ht="45" x14ac:dyDescent="0.25">
      <c r="A2670" s="103">
        <v>68509</v>
      </c>
      <c r="B2670" s="103" t="s">
        <v>16852</v>
      </c>
      <c r="C2670" s="104" t="s">
        <v>76</v>
      </c>
      <c r="D2670" s="105">
        <v>13</v>
      </c>
      <c r="E2670" s="126"/>
      <c r="K2670" s="570" t="s">
        <v>5368</v>
      </c>
      <c r="L2670" s="571">
        <f>IFERROR(VLOOKUP(K2670,REAJUSTE!A:T,20,FALSE),"")</f>
        <v>1.012</v>
      </c>
    </row>
    <row r="2671" spans="1:12" x14ac:dyDescent="0.25">
      <c r="A2671" s="125">
        <v>691</v>
      </c>
      <c r="B2671" s="1195" t="s">
        <v>15992</v>
      </c>
      <c r="C2671" s="1196"/>
      <c r="D2671" s="1196"/>
      <c r="E2671" s="126"/>
      <c r="K2671" s="570" t="s">
        <v>5368</v>
      </c>
      <c r="L2671" s="571">
        <f>IFERROR(VLOOKUP(K2671,REAJUSTE!A:T,20,FALSE),"")</f>
        <v>1.012</v>
      </c>
    </row>
    <row r="2672" spans="1:12" x14ac:dyDescent="0.25">
      <c r="A2672" s="103">
        <v>69172</v>
      </c>
      <c r="B2672" s="103" t="s">
        <v>16853</v>
      </c>
      <c r="C2672" s="104" t="s">
        <v>77</v>
      </c>
      <c r="D2672" s="105">
        <v>75.11</v>
      </c>
      <c r="E2672" s="126"/>
      <c r="K2672" s="570" t="s">
        <v>5368</v>
      </c>
      <c r="L2672" s="571">
        <f>IFERROR(VLOOKUP(K2672,REAJUSTE!A:T,20,FALSE),"")</f>
        <v>1.012</v>
      </c>
    </row>
    <row r="2673" spans="1:12" ht="30" x14ac:dyDescent="0.25">
      <c r="A2673" s="103">
        <v>69185</v>
      </c>
      <c r="B2673" s="103" t="s">
        <v>16854</v>
      </c>
      <c r="C2673" s="104" t="s">
        <v>76</v>
      </c>
      <c r="D2673" s="105">
        <v>9.99</v>
      </c>
      <c r="E2673" s="126"/>
      <c r="K2673" s="570" t="s">
        <v>5368</v>
      </c>
      <c r="L2673" s="571">
        <f>IFERROR(VLOOKUP(K2673,REAJUSTE!A:T,20,FALSE),"")</f>
        <v>1.012</v>
      </c>
    </row>
    <row r="2674" spans="1:12" ht="30" x14ac:dyDescent="0.25">
      <c r="A2674" s="103">
        <v>69191</v>
      </c>
      <c r="B2674" s="103" t="s">
        <v>16855</v>
      </c>
      <c r="C2674" s="104" t="s">
        <v>77</v>
      </c>
      <c r="D2674" s="105">
        <v>181.06</v>
      </c>
      <c r="E2674" s="102"/>
      <c r="K2674" s="570" t="s">
        <v>5368</v>
      </c>
      <c r="L2674" s="571">
        <f>IFERROR(VLOOKUP(K2674,REAJUSTE!A:T,20,FALSE),"")</f>
        <v>1.012</v>
      </c>
    </row>
    <row r="2675" spans="1:12" ht="30" x14ac:dyDescent="0.25">
      <c r="A2675" s="103">
        <v>69194</v>
      </c>
      <c r="B2675" s="103" t="s">
        <v>16856</v>
      </c>
      <c r="C2675" s="104" t="s">
        <v>77</v>
      </c>
      <c r="D2675" s="105">
        <v>734.07</v>
      </c>
      <c r="E2675" s="126"/>
      <c r="K2675" s="570" t="s">
        <v>5368</v>
      </c>
      <c r="L2675" s="571">
        <f>IFERROR(VLOOKUP(K2675,REAJUSTE!A:T,20,FALSE),"")</f>
        <v>1.012</v>
      </c>
    </row>
    <row r="2676" spans="1:12" x14ac:dyDescent="0.25">
      <c r="A2676" s="125">
        <v>692</v>
      </c>
      <c r="B2676" s="1195" t="s">
        <v>16857</v>
      </c>
      <c r="C2676" s="1196"/>
      <c r="D2676" s="1196"/>
      <c r="E2676" s="126"/>
      <c r="K2676" s="570" t="s">
        <v>5368</v>
      </c>
      <c r="L2676" s="571">
        <f>IFERROR(VLOOKUP(K2676,REAJUSTE!A:T,20,FALSE),"")</f>
        <v>1.012</v>
      </c>
    </row>
    <row r="2677" spans="1:12" ht="30" x14ac:dyDescent="0.25">
      <c r="A2677" s="103">
        <v>69213</v>
      </c>
      <c r="B2677" s="103" t="s">
        <v>16858</v>
      </c>
      <c r="C2677" s="104" t="s">
        <v>77</v>
      </c>
      <c r="D2677" s="105">
        <v>198.51</v>
      </c>
      <c r="E2677" s="126"/>
      <c r="K2677" s="570" t="s">
        <v>5368</v>
      </c>
      <c r="L2677" s="571">
        <f>IFERROR(VLOOKUP(K2677,REAJUSTE!A:T,20,FALSE),"")</f>
        <v>1.012</v>
      </c>
    </row>
    <row r="2678" spans="1:12" x14ac:dyDescent="0.25">
      <c r="A2678" s="103">
        <v>69284</v>
      </c>
      <c r="B2678" s="103" t="s">
        <v>16859</v>
      </c>
      <c r="C2678" s="104" t="s">
        <v>1239</v>
      </c>
      <c r="D2678" s="105">
        <v>57.39</v>
      </c>
      <c r="E2678" s="126"/>
      <c r="K2678" s="570" t="s">
        <v>5368</v>
      </c>
      <c r="L2678" s="571">
        <f>IFERROR(VLOOKUP(K2678,REAJUSTE!A:T,20,FALSE),"")</f>
        <v>1.012</v>
      </c>
    </row>
    <row r="2679" spans="1:12" ht="30" x14ac:dyDescent="0.25">
      <c r="A2679" s="103">
        <v>69291</v>
      </c>
      <c r="B2679" s="103" t="s">
        <v>16860</v>
      </c>
      <c r="C2679" s="104" t="s">
        <v>77</v>
      </c>
      <c r="D2679" s="142">
        <v>1780.68</v>
      </c>
      <c r="E2679" s="126"/>
      <c r="K2679" s="570" t="s">
        <v>5368</v>
      </c>
      <c r="L2679" s="571">
        <f>IFERROR(VLOOKUP(K2679,REAJUSTE!A:T,20,FALSE),"")</f>
        <v>1.012</v>
      </c>
    </row>
    <row r="2680" spans="1:12" x14ac:dyDescent="0.25">
      <c r="A2680" s="125">
        <v>694</v>
      </c>
      <c r="B2680" s="1195" t="s">
        <v>16163</v>
      </c>
      <c r="C2680" s="1196"/>
      <c r="D2680" s="1196"/>
      <c r="E2680" s="126"/>
      <c r="K2680" s="570" t="s">
        <v>5368</v>
      </c>
      <c r="L2680" s="571">
        <f>IFERROR(VLOOKUP(K2680,REAJUSTE!A:T,20,FALSE),"")</f>
        <v>1.012</v>
      </c>
    </row>
    <row r="2681" spans="1:12" x14ac:dyDescent="0.25">
      <c r="A2681" s="103">
        <v>69404</v>
      </c>
      <c r="B2681" s="103" t="s">
        <v>16861</v>
      </c>
      <c r="C2681" s="104" t="s">
        <v>77</v>
      </c>
      <c r="D2681" s="142">
        <v>1530.43</v>
      </c>
      <c r="E2681" s="126"/>
      <c r="K2681" s="570" t="s">
        <v>5368</v>
      </c>
      <c r="L2681" s="571">
        <f>IFERROR(VLOOKUP(K2681,REAJUSTE!A:T,20,FALSE),"")</f>
        <v>1.012</v>
      </c>
    </row>
    <row r="2682" spans="1:12" ht="30" x14ac:dyDescent="0.25">
      <c r="A2682" s="103">
        <v>69409</v>
      </c>
      <c r="B2682" s="103" t="s">
        <v>16862</v>
      </c>
      <c r="C2682" s="104" t="s">
        <v>77</v>
      </c>
      <c r="D2682" s="105">
        <v>86.51</v>
      </c>
      <c r="E2682" s="126"/>
      <c r="K2682" s="570" t="s">
        <v>5368</v>
      </c>
      <c r="L2682" s="571">
        <f>IFERROR(VLOOKUP(K2682,REAJUSTE!A:T,20,FALSE),"")</f>
        <v>1.012</v>
      </c>
    </row>
    <row r="2683" spans="1:12" x14ac:dyDescent="0.25">
      <c r="A2683" s="103">
        <v>69421</v>
      </c>
      <c r="B2683" s="103" t="s">
        <v>16863</v>
      </c>
      <c r="C2683" s="104" t="s">
        <v>77</v>
      </c>
      <c r="D2683" s="105">
        <v>357.08</v>
      </c>
      <c r="E2683" s="126"/>
      <c r="K2683" s="570" t="s">
        <v>5368</v>
      </c>
      <c r="L2683" s="571">
        <f>IFERROR(VLOOKUP(K2683,REAJUSTE!A:T,20,FALSE),"")</f>
        <v>1.012</v>
      </c>
    </row>
    <row r="2684" spans="1:12" ht="30" x14ac:dyDescent="0.25">
      <c r="A2684" s="103">
        <v>69445</v>
      </c>
      <c r="B2684" s="103" t="s">
        <v>16864</v>
      </c>
      <c r="C2684" s="104" t="s">
        <v>77</v>
      </c>
      <c r="D2684" s="142">
        <v>1902.2</v>
      </c>
      <c r="E2684" s="126"/>
      <c r="K2684" s="570" t="s">
        <v>5368</v>
      </c>
      <c r="L2684" s="571">
        <f>IFERROR(VLOOKUP(K2684,REAJUSTE!A:T,20,FALSE),"")</f>
        <v>1.012</v>
      </c>
    </row>
    <row r="2685" spans="1:12" x14ac:dyDescent="0.25">
      <c r="A2685" s="125">
        <v>695</v>
      </c>
      <c r="B2685" s="1195" t="s">
        <v>24</v>
      </c>
      <c r="C2685" s="1196"/>
      <c r="D2685" s="1196"/>
      <c r="E2685" s="126"/>
      <c r="K2685" s="570" t="s">
        <v>5368</v>
      </c>
      <c r="L2685" s="571">
        <f>IFERROR(VLOOKUP(K2685,REAJUSTE!A:T,20,FALSE),"")</f>
        <v>1.012</v>
      </c>
    </row>
    <row r="2686" spans="1:12" x14ac:dyDescent="0.25">
      <c r="A2686" s="103">
        <v>69503</v>
      </c>
      <c r="B2686" s="103" t="s">
        <v>16865</v>
      </c>
      <c r="C2686" s="104" t="s">
        <v>77</v>
      </c>
      <c r="D2686" s="105">
        <v>9.09</v>
      </c>
      <c r="E2686" s="126"/>
      <c r="K2686" s="570" t="s">
        <v>5368</v>
      </c>
      <c r="L2686" s="571">
        <f>IFERROR(VLOOKUP(K2686,REAJUSTE!A:T,20,FALSE),"")</f>
        <v>1.012</v>
      </c>
    </row>
    <row r="2687" spans="1:12" x14ac:dyDescent="0.25">
      <c r="A2687" s="103">
        <v>69505</v>
      </c>
      <c r="B2687" s="103" t="s">
        <v>18070</v>
      </c>
      <c r="C2687" s="104" t="s">
        <v>77</v>
      </c>
      <c r="D2687" s="105">
        <v>8.92</v>
      </c>
      <c r="E2687" s="126"/>
      <c r="K2687" s="570" t="s">
        <v>5368</v>
      </c>
      <c r="L2687" s="571">
        <f>IFERROR(VLOOKUP(K2687,REAJUSTE!A:T,20,FALSE),"")</f>
        <v>1.012</v>
      </c>
    </row>
    <row r="2688" spans="1:12" x14ac:dyDescent="0.25">
      <c r="A2688" s="103">
        <v>69506</v>
      </c>
      <c r="B2688" s="103" t="s">
        <v>18071</v>
      </c>
      <c r="C2688" s="104" t="s">
        <v>77</v>
      </c>
      <c r="D2688" s="105">
        <v>40.1</v>
      </c>
      <c r="E2688" s="126"/>
      <c r="K2688" s="570" t="s">
        <v>5368</v>
      </c>
      <c r="L2688" s="571">
        <f>IFERROR(VLOOKUP(K2688,REAJUSTE!A:T,20,FALSE),"")</f>
        <v>1.012</v>
      </c>
    </row>
    <row r="2689" spans="1:12" ht="30" x14ac:dyDescent="0.25">
      <c r="A2689" s="103">
        <v>69508</v>
      </c>
      <c r="B2689" s="103" t="s">
        <v>16866</v>
      </c>
      <c r="C2689" s="104" t="s">
        <v>71</v>
      </c>
      <c r="D2689" s="105">
        <v>205.37</v>
      </c>
      <c r="E2689" s="126"/>
      <c r="K2689" s="570" t="s">
        <v>5368</v>
      </c>
      <c r="L2689" s="571">
        <f>IFERROR(VLOOKUP(K2689,REAJUSTE!A:T,20,FALSE),"")</f>
        <v>1.012</v>
      </c>
    </row>
    <row r="2690" spans="1:12" x14ac:dyDescent="0.25">
      <c r="A2690" s="103">
        <v>69509</v>
      </c>
      <c r="B2690" s="103" t="s">
        <v>16867</v>
      </c>
      <c r="C2690" s="104" t="s">
        <v>77</v>
      </c>
      <c r="D2690" s="105">
        <v>61.25</v>
      </c>
      <c r="E2690" s="126"/>
      <c r="K2690" s="570" t="s">
        <v>5368</v>
      </c>
      <c r="L2690" s="571">
        <f>IFERROR(VLOOKUP(K2690,REAJUSTE!A:T,20,FALSE),"")</f>
        <v>1.012</v>
      </c>
    </row>
    <row r="2691" spans="1:12" x14ac:dyDescent="0.25">
      <c r="A2691" s="103">
        <v>69512</v>
      </c>
      <c r="B2691" s="103" t="s">
        <v>84</v>
      </c>
      <c r="C2691" s="104" t="s">
        <v>76</v>
      </c>
      <c r="D2691" s="105">
        <v>0.17</v>
      </c>
      <c r="E2691" s="126"/>
      <c r="K2691" s="570" t="s">
        <v>5368</v>
      </c>
      <c r="L2691" s="571">
        <f>IFERROR(VLOOKUP(K2691,REAJUSTE!A:T,20,FALSE),"")</f>
        <v>1.012</v>
      </c>
    </row>
    <row r="2692" spans="1:12" x14ac:dyDescent="0.25">
      <c r="A2692" s="103">
        <v>69513</v>
      </c>
      <c r="B2692" s="103" t="s">
        <v>85</v>
      </c>
      <c r="C2692" s="104" t="s">
        <v>71</v>
      </c>
      <c r="D2692" s="105">
        <v>64.58</v>
      </c>
      <c r="E2692" s="126"/>
      <c r="K2692" s="570" t="s">
        <v>5368</v>
      </c>
      <c r="L2692" s="571">
        <f>IFERROR(VLOOKUP(K2692,REAJUSTE!A:T,20,FALSE),"")</f>
        <v>1.012</v>
      </c>
    </row>
    <row r="2693" spans="1:12" x14ac:dyDescent="0.25">
      <c r="A2693" s="103">
        <v>69514</v>
      </c>
      <c r="B2693" s="103" t="s">
        <v>86</v>
      </c>
      <c r="C2693" s="104" t="s">
        <v>79</v>
      </c>
      <c r="D2693" s="105">
        <v>73.41</v>
      </c>
      <c r="E2693" s="126"/>
      <c r="K2693" s="570" t="s">
        <v>5368</v>
      </c>
      <c r="L2693" s="571">
        <f>IFERROR(VLOOKUP(K2693,REAJUSTE!A:T,20,FALSE),"")</f>
        <v>1.012</v>
      </c>
    </row>
    <row r="2694" spans="1:12" x14ac:dyDescent="0.25">
      <c r="A2694" s="103">
        <v>69515</v>
      </c>
      <c r="B2694" s="103" t="s">
        <v>16868</v>
      </c>
      <c r="C2694" s="104" t="s">
        <v>77</v>
      </c>
      <c r="D2694" s="105">
        <v>101.71</v>
      </c>
      <c r="E2694" s="102"/>
      <c r="K2694" s="570" t="s">
        <v>5368</v>
      </c>
      <c r="L2694" s="571">
        <f>IFERROR(VLOOKUP(K2694,REAJUSTE!A:T,20,FALSE),"")</f>
        <v>1.012</v>
      </c>
    </row>
    <row r="2695" spans="1:12" x14ac:dyDescent="0.25">
      <c r="A2695" s="103">
        <v>69516</v>
      </c>
      <c r="B2695" s="103" t="s">
        <v>16869</v>
      </c>
      <c r="C2695" s="104" t="s">
        <v>77</v>
      </c>
      <c r="D2695" s="105">
        <v>143.43</v>
      </c>
      <c r="E2695" s="126"/>
      <c r="K2695" s="570" t="s">
        <v>5368</v>
      </c>
      <c r="L2695" s="571">
        <f>IFERROR(VLOOKUP(K2695,REAJUSTE!A:T,20,FALSE),"")</f>
        <v>1.012</v>
      </c>
    </row>
    <row r="2696" spans="1:12" x14ac:dyDescent="0.25">
      <c r="A2696" s="103">
        <v>69521</v>
      </c>
      <c r="B2696" s="103" t="s">
        <v>16870</v>
      </c>
      <c r="C2696" s="104" t="s">
        <v>77</v>
      </c>
      <c r="D2696" s="105">
        <v>101.71</v>
      </c>
      <c r="E2696" s="126"/>
      <c r="K2696" s="570" t="s">
        <v>5368</v>
      </c>
      <c r="L2696" s="571">
        <f>IFERROR(VLOOKUP(K2696,REAJUSTE!A:T,20,FALSE),"")</f>
        <v>1.012</v>
      </c>
    </row>
    <row r="2697" spans="1:12" x14ac:dyDescent="0.25">
      <c r="A2697" s="103">
        <v>69522</v>
      </c>
      <c r="B2697" s="103" t="s">
        <v>16871</v>
      </c>
      <c r="C2697" s="104" t="s">
        <v>77</v>
      </c>
      <c r="D2697" s="105">
        <v>243.7</v>
      </c>
      <c r="E2697" s="126"/>
      <c r="K2697" s="570" t="s">
        <v>5368</v>
      </c>
      <c r="L2697" s="571">
        <f>IFERROR(VLOOKUP(K2697,REAJUSTE!A:T,20,FALSE),"")</f>
        <v>1.012</v>
      </c>
    </row>
    <row r="2698" spans="1:12" x14ac:dyDescent="0.25">
      <c r="A2698" s="103">
        <v>69525</v>
      </c>
      <c r="B2698" s="103" t="s">
        <v>16872</v>
      </c>
      <c r="C2698" s="104" t="s">
        <v>77</v>
      </c>
      <c r="D2698" s="142">
        <v>2078.9499999999998</v>
      </c>
      <c r="E2698" s="126"/>
      <c r="K2698" s="570" t="s">
        <v>5368</v>
      </c>
      <c r="L2698" s="571">
        <f>IFERROR(VLOOKUP(K2698,REAJUSTE!A:T,20,FALSE),"")</f>
        <v>1.012</v>
      </c>
    </row>
    <row r="2699" spans="1:12" ht="30" x14ac:dyDescent="0.25">
      <c r="A2699" s="103">
        <v>69526</v>
      </c>
      <c r="B2699" s="103" t="s">
        <v>16873</v>
      </c>
      <c r="C2699" s="104" t="s">
        <v>77</v>
      </c>
      <c r="D2699" s="142">
        <v>3816.67</v>
      </c>
      <c r="E2699" s="126"/>
      <c r="K2699" s="570" t="s">
        <v>5368</v>
      </c>
      <c r="L2699" s="571">
        <f>IFERROR(VLOOKUP(K2699,REAJUSTE!A:T,20,FALSE),"")</f>
        <v>1.012</v>
      </c>
    </row>
    <row r="2700" spans="1:12" ht="30" x14ac:dyDescent="0.25">
      <c r="A2700" s="103">
        <v>69527</v>
      </c>
      <c r="B2700" s="103" t="s">
        <v>16874</v>
      </c>
      <c r="C2700" s="104" t="s">
        <v>77</v>
      </c>
      <c r="D2700" s="142">
        <v>4804.67</v>
      </c>
      <c r="E2700" s="126"/>
      <c r="K2700" s="570" t="s">
        <v>5368</v>
      </c>
      <c r="L2700" s="571">
        <f>IFERROR(VLOOKUP(K2700,REAJUSTE!A:T,20,FALSE),"")</f>
        <v>1.012</v>
      </c>
    </row>
    <row r="2701" spans="1:12" x14ac:dyDescent="0.25">
      <c r="A2701" s="103">
        <v>69545</v>
      </c>
      <c r="B2701" s="103" t="s">
        <v>16875</v>
      </c>
      <c r="C2701" s="104" t="s">
        <v>77</v>
      </c>
      <c r="D2701" s="105">
        <v>171.56</v>
      </c>
      <c r="E2701" s="126"/>
      <c r="K2701" s="570" t="s">
        <v>5368</v>
      </c>
      <c r="L2701" s="571">
        <f>IFERROR(VLOOKUP(K2701,REAJUSTE!A:T,20,FALSE),"")</f>
        <v>1.012</v>
      </c>
    </row>
    <row r="2702" spans="1:12" x14ac:dyDescent="0.25">
      <c r="A2702" s="103">
        <v>69547</v>
      </c>
      <c r="B2702" s="103" t="s">
        <v>16876</v>
      </c>
      <c r="C2702" s="104" t="s">
        <v>77</v>
      </c>
      <c r="D2702" s="105">
        <v>8.92</v>
      </c>
      <c r="E2702" s="126"/>
      <c r="K2702" s="570" t="s">
        <v>5368</v>
      </c>
      <c r="L2702" s="571">
        <f>IFERROR(VLOOKUP(K2702,REAJUSTE!A:T,20,FALSE),"")</f>
        <v>1.012</v>
      </c>
    </row>
    <row r="2703" spans="1:12" x14ac:dyDescent="0.25">
      <c r="A2703" s="103">
        <v>69567</v>
      </c>
      <c r="B2703" s="103" t="s">
        <v>16877</v>
      </c>
      <c r="C2703" s="104" t="s">
        <v>77</v>
      </c>
      <c r="D2703" s="105">
        <v>8.92</v>
      </c>
      <c r="E2703" s="102"/>
      <c r="K2703" s="570" t="s">
        <v>5368</v>
      </c>
      <c r="L2703" s="571">
        <f>IFERROR(VLOOKUP(K2703,REAJUSTE!A:T,20,FALSE),"")</f>
        <v>1.012</v>
      </c>
    </row>
    <row r="2704" spans="1:12" x14ac:dyDescent="0.25">
      <c r="A2704" s="103">
        <v>69572</v>
      </c>
      <c r="B2704" s="103" t="s">
        <v>16878</v>
      </c>
      <c r="C2704" s="104" t="s">
        <v>71</v>
      </c>
      <c r="D2704" s="105">
        <v>66.489999999999995</v>
      </c>
      <c r="E2704" s="126"/>
      <c r="K2704" s="570" t="s">
        <v>5368</v>
      </c>
      <c r="L2704" s="571">
        <f>IFERROR(VLOOKUP(K2704,REAJUSTE!A:T,20,FALSE),"")</f>
        <v>1.012</v>
      </c>
    </row>
    <row r="2705" spans="1:12" x14ac:dyDescent="0.25">
      <c r="A2705" s="125">
        <v>696</v>
      </c>
      <c r="B2705" s="1195" t="s">
        <v>16556</v>
      </c>
      <c r="C2705" s="1196"/>
      <c r="D2705" s="1196"/>
      <c r="E2705" s="102"/>
      <c r="K2705" s="570" t="s">
        <v>5368</v>
      </c>
      <c r="L2705" s="571">
        <f>IFERROR(VLOOKUP(K2705,REAJUSTE!A:T,20,FALSE),"")</f>
        <v>1.012</v>
      </c>
    </row>
    <row r="2706" spans="1:12" x14ac:dyDescent="0.25">
      <c r="A2706" s="103">
        <v>69606</v>
      </c>
      <c r="B2706" s="103" t="s">
        <v>16879</v>
      </c>
      <c r="C2706" s="104" t="s">
        <v>77</v>
      </c>
      <c r="D2706" s="142">
        <v>1748.07</v>
      </c>
      <c r="E2706" s="102"/>
      <c r="K2706" s="570" t="s">
        <v>5368</v>
      </c>
      <c r="L2706" s="571">
        <f>IFERROR(VLOOKUP(K2706,REAJUSTE!A:T,20,FALSE),"")</f>
        <v>1.012</v>
      </c>
    </row>
    <row r="2707" spans="1:12" x14ac:dyDescent="0.25">
      <c r="A2707" s="103">
        <v>69616</v>
      </c>
      <c r="B2707" s="103" t="s">
        <v>16880</v>
      </c>
      <c r="C2707" s="104" t="s">
        <v>77</v>
      </c>
      <c r="D2707" s="105">
        <v>45.05</v>
      </c>
      <c r="E2707" s="126"/>
      <c r="K2707" s="570" t="s">
        <v>5368</v>
      </c>
      <c r="L2707" s="571">
        <f>IFERROR(VLOOKUP(K2707,REAJUSTE!A:T,20,FALSE),"")</f>
        <v>1.012</v>
      </c>
    </row>
    <row r="2708" spans="1:12" x14ac:dyDescent="0.25">
      <c r="A2708" s="103">
        <v>69626</v>
      </c>
      <c r="B2708" s="103" t="s">
        <v>16881</v>
      </c>
      <c r="C2708" s="104" t="s">
        <v>77</v>
      </c>
      <c r="D2708" s="105">
        <v>124.31</v>
      </c>
      <c r="E2708" s="102"/>
      <c r="K2708" s="570" t="s">
        <v>5368</v>
      </c>
      <c r="L2708" s="571">
        <f>IFERROR(VLOOKUP(K2708,REAJUSTE!A:T,20,FALSE),"")</f>
        <v>1.012</v>
      </c>
    </row>
    <row r="2709" spans="1:12" x14ac:dyDescent="0.25">
      <c r="A2709" s="103">
        <v>69646</v>
      </c>
      <c r="B2709" s="103" t="s">
        <v>16882</v>
      </c>
      <c r="C2709" s="104" t="s">
        <v>77</v>
      </c>
      <c r="D2709" s="105">
        <v>135.59</v>
      </c>
      <c r="E2709" s="126"/>
      <c r="K2709" s="570" t="s">
        <v>5368</v>
      </c>
      <c r="L2709" s="571">
        <f>IFERROR(VLOOKUP(K2709,REAJUSTE!A:T,20,FALSE),"")</f>
        <v>1.012</v>
      </c>
    </row>
    <row r="2710" spans="1:12" x14ac:dyDescent="0.25">
      <c r="A2710" s="103">
        <v>69656</v>
      </c>
      <c r="B2710" s="103" t="s">
        <v>16883</v>
      </c>
      <c r="C2710" s="104" t="s">
        <v>77</v>
      </c>
      <c r="D2710" s="105">
        <v>145.69999999999999</v>
      </c>
      <c r="E2710" s="102"/>
      <c r="K2710" s="570" t="s">
        <v>5368</v>
      </c>
      <c r="L2710" s="571">
        <f>IFERROR(VLOOKUP(K2710,REAJUSTE!A:T,20,FALSE),"")</f>
        <v>1.012</v>
      </c>
    </row>
    <row r="2711" spans="1:12" x14ac:dyDescent="0.25">
      <c r="A2711" s="103">
        <v>69670</v>
      </c>
      <c r="B2711" s="103" t="s">
        <v>16884</v>
      </c>
      <c r="C2711" s="104" t="s">
        <v>77</v>
      </c>
      <c r="D2711" s="105">
        <v>185.16</v>
      </c>
      <c r="E2711" s="126"/>
      <c r="K2711" s="570" t="s">
        <v>5368</v>
      </c>
      <c r="L2711" s="571">
        <f>IFERROR(VLOOKUP(K2711,REAJUSTE!A:T,20,FALSE),"")</f>
        <v>1.012</v>
      </c>
    </row>
    <row r="2712" spans="1:12" x14ac:dyDescent="0.25">
      <c r="A2712" s="103">
        <v>69681</v>
      </c>
      <c r="B2712" s="103" t="s">
        <v>16885</v>
      </c>
      <c r="C2712" s="104" t="s">
        <v>77</v>
      </c>
      <c r="D2712" s="105">
        <v>504.2</v>
      </c>
      <c r="E2712" s="126"/>
      <c r="K2712" s="570" t="s">
        <v>5368</v>
      </c>
      <c r="L2712" s="571">
        <f>IFERROR(VLOOKUP(K2712,REAJUSTE!A:T,20,FALSE),"")</f>
        <v>1.012</v>
      </c>
    </row>
    <row r="2713" spans="1:12" x14ac:dyDescent="0.25">
      <c r="A2713" s="103">
        <v>69682</v>
      </c>
      <c r="B2713" s="103" t="s">
        <v>16886</v>
      </c>
      <c r="C2713" s="104" t="s">
        <v>77</v>
      </c>
      <c r="D2713" s="105">
        <v>500.87</v>
      </c>
      <c r="E2713" s="102"/>
      <c r="K2713" s="570" t="s">
        <v>5368</v>
      </c>
      <c r="L2713" s="571">
        <f>IFERROR(VLOOKUP(K2713,REAJUSTE!A:T,20,FALSE),"")</f>
        <v>1.012</v>
      </c>
    </row>
    <row r="2714" spans="1:12" x14ac:dyDescent="0.25">
      <c r="A2714" s="125">
        <v>697</v>
      </c>
      <c r="B2714" s="1195" t="s">
        <v>16887</v>
      </c>
      <c r="C2714" s="1196"/>
      <c r="D2714" s="1196"/>
      <c r="E2714" s="126"/>
      <c r="K2714" s="570" t="s">
        <v>5368</v>
      </c>
      <c r="L2714" s="571">
        <f>IFERROR(VLOOKUP(K2714,REAJUSTE!A:T,20,FALSE),"")</f>
        <v>1.012</v>
      </c>
    </row>
    <row r="2715" spans="1:12" x14ac:dyDescent="0.25">
      <c r="A2715" s="103">
        <v>69753</v>
      </c>
      <c r="B2715" s="103" t="s">
        <v>16888</v>
      </c>
      <c r="C2715" s="104" t="s">
        <v>77</v>
      </c>
      <c r="D2715" s="105">
        <v>60.5</v>
      </c>
      <c r="E2715" s="102"/>
      <c r="K2715" s="570" t="s">
        <v>5368</v>
      </c>
      <c r="L2715" s="571">
        <f>IFERROR(VLOOKUP(K2715,REAJUSTE!A:T,20,FALSE),"")</f>
        <v>1.012</v>
      </c>
    </row>
    <row r="2716" spans="1:12" x14ac:dyDescent="0.25">
      <c r="A2716" s="125">
        <v>7</v>
      </c>
      <c r="B2716" s="1195" t="s">
        <v>24</v>
      </c>
      <c r="C2716" s="1196"/>
      <c r="D2716" s="1196"/>
      <c r="E2716" s="126"/>
      <c r="K2716" s="570" t="s">
        <v>5368</v>
      </c>
      <c r="L2716" s="571">
        <f>IFERROR(VLOOKUP(K2716,REAJUSTE!A:T,20,FALSE),"")</f>
        <v>1.012</v>
      </c>
    </row>
    <row r="2717" spans="1:12" x14ac:dyDescent="0.25">
      <c r="A2717" s="125">
        <v>701</v>
      </c>
      <c r="B2717" s="1195" t="s">
        <v>24</v>
      </c>
      <c r="C2717" s="1196"/>
      <c r="D2717" s="1196"/>
      <c r="E2717" s="102"/>
      <c r="K2717" s="570" t="s">
        <v>5368</v>
      </c>
      <c r="L2717" s="571">
        <f>IFERROR(VLOOKUP(K2717,REAJUSTE!A:T,20,FALSE),"")</f>
        <v>1.012</v>
      </c>
    </row>
    <row r="2718" spans="1:12" ht="30" x14ac:dyDescent="0.25">
      <c r="A2718" s="103">
        <v>70114</v>
      </c>
      <c r="B2718" s="103" t="s">
        <v>16889</v>
      </c>
      <c r="C2718" s="104" t="s">
        <v>70</v>
      </c>
      <c r="D2718" s="105">
        <v>74.8</v>
      </c>
      <c r="E2718" s="126"/>
      <c r="K2718" s="570" t="s">
        <v>5368</v>
      </c>
      <c r="L2718" s="571">
        <f>IFERROR(VLOOKUP(K2718,REAJUSTE!A:T,20,FALSE),"")</f>
        <v>1.012</v>
      </c>
    </row>
    <row r="2719" spans="1:12" x14ac:dyDescent="0.25">
      <c r="A2719" s="125">
        <v>702</v>
      </c>
      <c r="B2719" s="1195" t="s">
        <v>16486</v>
      </c>
      <c r="C2719" s="1196"/>
      <c r="D2719" s="1196"/>
      <c r="E2719" s="126"/>
      <c r="K2719" s="570" t="s">
        <v>5368</v>
      </c>
      <c r="L2719" s="571">
        <f>IFERROR(VLOOKUP(K2719,REAJUSTE!A:T,20,FALSE),"")</f>
        <v>1.012</v>
      </c>
    </row>
    <row r="2720" spans="1:12" x14ac:dyDescent="0.25">
      <c r="A2720" s="103">
        <v>70276</v>
      </c>
      <c r="B2720" s="103" t="s">
        <v>16890</v>
      </c>
      <c r="C2720" s="104" t="s">
        <v>76</v>
      </c>
      <c r="D2720" s="105">
        <v>13.26</v>
      </c>
      <c r="E2720" s="102"/>
      <c r="K2720" s="570" t="s">
        <v>5368</v>
      </c>
      <c r="L2720" s="571">
        <f>IFERROR(VLOOKUP(K2720,REAJUSTE!A:T,20,FALSE),"")</f>
        <v>1.012</v>
      </c>
    </row>
    <row r="2721" spans="1:12" x14ac:dyDescent="0.25">
      <c r="A2721" s="125">
        <v>703</v>
      </c>
      <c r="B2721" s="1195" t="s">
        <v>16486</v>
      </c>
      <c r="C2721" s="1196"/>
      <c r="D2721" s="1196"/>
      <c r="E2721" s="126"/>
      <c r="K2721" s="570" t="s">
        <v>5368</v>
      </c>
      <c r="L2721" s="571">
        <f>IFERROR(VLOOKUP(K2721,REAJUSTE!A:T,20,FALSE),"")</f>
        <v>1.012</v>
      </c>
    </row>
    <row r="2722" spans="1:12" x14ac:dyDescent="0.25">
      <c r="A2722" s="103">
        <v>70328</v>
      </c>
      <c r="B2722" s="103" t="s">
        <v>16891</v>
      </c>
      <c r="C2722" s="104" t="s">
        <v>76</v>
      </c>
      <c r="D2722" s="105">
        <v>84.02</v>
      </c>
      <c r="E2722" s="102"/>
      <c r="K2722" s="570" t="s">
        <v>5368</v>
      </c>
      <c r="L2722" s="571">
        <f>IFERROR(VLOOKUP(K2722,REAJUSTE!A:T,20,FALSE),"")</f>
        <v>1.012</v>
      </c>
    </row>
    <row r="2723" spans="1:12" x14ac:dyDescent="0.25">
      <c r="A2723" s="103">
        <v>70350</v>
      </c>
      <c r="B2723" s="103" t="s">
        <v>16892</v>
      </c>
      <c r="C2723" s="104" t="s">
        <v>76</v>
      </c>
      <c r="D2723" s="105">
        <v>40.53</v>
      </c>
      <c r="E2723" s="126"/>
      <c r="K2723" s="570" t="s">
        <v>5368</v>
      </c>
      <c r="L2723" s="571">
        <f>IFERROR(VLOOKUP(K2723,REAJUSTE!A:T,20,FALSE),"")</f>
        <v>1.012</v>
      </c>
    </row>
    <row r="2724" spans="1:12" x14ac:dyDescent="0.25">
      <c r="A2724" s="125">
        <v>706</v>
      </c>
      <c r="B2724" s="1195" t="s">
        <v>16486</v>
      </c>
      <c r="C2724" s="1196"/>
      <c r="D2724" s="1196"/>
      <c r="E2724" s="126"/>
      <c r="K2724" s="570" t="s">
        <v>5368</v>
      </c>
      <c r="L2724" s="571">
        <f>IFERROR(VLOOKUP(K2724,REAJUSTE!A:T,20,FALSE),"")</f>
        <v>1.012</v>
      </c>
    </row>
    <row r="2725" spans="1:12" x14ac:dyDescent="0.25">
      <c r="A2725" s="103">
        <v>70674</v>
      </c>
      <c r="B2725" s="103" t="s">
        <v>16893</v>
      </c>
      <c r="C2725" s="104" t="s">
        <v>77</v>
      </c>
      <c r="D2725" s="105">
        <v>568.33000000000004</v>
      </c>
      <c r="E2725" s="102"/>
      <c r="K2725" s="570" t="s">
        <v>5368</v>
      </c>
      <c r="L2725" s="571">
        <f>IFERROR(VLOOKUP(K2725,REAJUSTE!A:T,20,FALSE),"")</f>
        <v>1.012</v>
      </c>
    </row>
    <row r="2726" spans="1:12" x14ac:dyDescent="0.25">
      <c r="A2726" s="125">
        <v>710</v>
      </c>
      <c r="B2726" s="1195" t="s">
        <v>16486</v>
      </c>
      <c r="C2726" s="1196"/>
      <c r="D2726" s="1196"/>
      <c r="E2726" s="126"/>
      <c r="K2726" s="570" t="s">
        <v>5368</v>
      </c>
      <c r="L2726" s="571">
        <f>IFERROR(VLOOKUP(K2726,REAJUSTE!A:T,20,FALSE),"")</f>
        <v>1.012</v>
      </c>
    </row>
    <row r="2727" spans="1:12" x14ac:dyDescent="0.25">
      <c r="A2727" s="103">
        <v>71096</v>
      </c>
      <c r="B2727" s="103" t="s">
        <v>16894</v>
      </c>
      <c r="C2727" s="104" t="s">
        <v>1239</v>
      </c>
      <c r="D2727" s="105">
        <v>57.67</v>
      </c>
      <c r="E2727" s="126"/>
      <c r="K2727" s="570" t="s">
        <v>5368</v>
      </c>
      <c r="L2727" s="571">
        <f>IFERROR(VLOOKUP(K2727,REAJUSTE!A:T,20,FALSE),"")</f>
        <v>1.012</v>
      </c>
    </row>
    <row r="2728" spans="1:12" x14ac:dyDescent="0.25">
      <c r="A2728" s="125">
        <v>712</v>
      </c>
      <c r="B2728" s="1195" t="s">
        <v>16486</v>
      </c>
      <c r="C2728" s="1196"/>
      <c r="D2728" s="1196"/>
      <c r="E2728" s="126"/>
      <c r="K2728" s="570" t="s">
        <v>5368</v>
      </c>
      <c r="L2728" s="571">
        <f>IFERROR(VLOOKUP(K2728,REAJUSTE!A:T,20,FALSE),"")</f>
        <v>1.012</v>
      </c>
    </row>
    <row r="2729" spans="1:12" x14ac:dyDescent="0.25">
      <c r="A2729" s="103">
        <v>71268</v>
      </c>
      <c r="B2729" s="103" t="s">
        <v>16895</v>
      </c>
      <c r="C2729" s="104" t="s">
        <v>76</v>
      </c>
      <c r="D2729" s="105">
        <v>26.37</v>
      </c>
      <c r="E2729" s="102"/>
      <c r="K2729" s="570" t="s">
        <v>5368</v>
      </c>
      <c r="L2729" s="571">
        <f>IFERROR(VLOOKUP(K2729,REAJUSTE!A:T,20,FALSE),"")</f>
        <v>1.012</v>
      </c>
    </row>
    <row r="2730" spans="1:12" x14ac:dyDescent="0.25">
      <c r="A2730" s="103">
        <v>71270</v>
      </c>
      <c r="B2730" s="103" t="s">
        <v>16896</v>
      </c>
      <c r="C2730" s="104" t="s">
        <v>76</v>
      </c>
      <c r="D2730" s="105">
        <v>107.73</v>
      </c>
      <c r="E2730" s="126"/>
      <c r="K2730" s="570" t="s">
        <v>5368</v>
      </c>
      <c r="L2730" s="571">
        <f>IFERROR(VLOOKUP(K2730,REAJUSTE!A:T,20,FALSE),"")</f>
        <v>1.012</v>
      </c>
    </row>
    <row r="2731" spans="1:12" x14ac:dyDescent="0.25">
      <c r="A2731" s="125">
        <v>716</v>
      </c>
      <c r="B2731" s="1195" t="s">
        <v>16486</v>
      </c>
      <c r="C2731" s="1196"/>
      <c r="D2731" s="1196"/>
      <c r="E2731" s="126"/>
      <c r="K2731" s="570" t="s">
        <v>5368</v>
      </c>
      <c r="L2731" s="571">
        <f>IFERROR(VLOOKUP(K2731,REAJUSTE!A:T,20,FALSE),"")</f>
        <v>1.012</v>
      </c>
    </row>
    <row r="2732" spans="1:12" x14ac:dyDescent="0.25">
      <c r="A2732" s="103">
        <v>71637</v>
      </c>
      <c r="B2732" s="103" t="s">
        <v>16897</v>
      </c>
      <c r="C2732" s="104" t="s">
        <v>77</v>
      </c>
      <c r="D2732" s="105">
        <v>99.64</v>
      </c>
      <c r="E2732" s="102"/>
      <c r="K2732" s="570" t="s">
        <v>5368</v>
      </c>
      <c r="L2732" s="571">
        <f>IFERROR(VLOOKUP(K2732,REAJUSTE!A:T,20,FALSE),"")</f>
        <v>1.012</v>
      </c>
    </row>
    <row r="2733" spans="1:12" x14ac:dyDescent="0.25">
      <c r="A2733" s="125">
        <v>717</v>
      </c>
      <c r="B2733" s="1195" t="s">
        <v>16486</v>
      </c>
      <c r="C2733" s="1196"/>
      <c r="D2733" s="1196"/>
      <c r="E2733" s="126"/>
      <c r="K2733" s="570" t="s">
        <v>5368</v>
      </c>
      <c r="L2733" s="571">
        <f>IFERROR(VLOOKUP(K2733,REAJUSTE!A:T,20,FALSE),"")</f>
        <v>1.012</v>
      </c>
    </row>
    <row r="2734" spans="1:12" x14ac:dyDescent="0.25">
      <c r="A2734" s="103">
        <v>71707</v>
      </c>
      <c r="B2734" s="103" t="s">
        <v>16898</v>
      </c>
      <c r="C2734" s="104" t="s">
        <v>1210</v>
      </c>
      <c r="D2734" s="105">
        <v>792.5</v>
      </c>
      <c r="E2734" s="102"/>
      <c r="K2734" s="570" t="s">
        <v>5368</v>
      </c>
      <c r="L2734" s="571">
        <f>IFERROR(VLOOKUP(K2734,REAJUSTE!A:T,20,FALSE),"")</f>
        <v>1.012</v>
      </c>
    </row>
    <row r="2735" spans="1:12" ht="30" x14ac:dyDescent="0.25">
      <c r="A2735" s="103">
        <v>71711</v>
      </c>
      <c r="B2735" s="103" t="s">
        <v>16899</v>
      </c>
      <c r="C2735" s="104" t="s">
        <v>1239</v>
      </c>
      <c r="D2735" s="105">
        <v>11.68</v>
      </c>
      <c r="E2735" s="126"/>
      <c r="K2735" s="570" t="s">
        <v>5368</v>
      </c>
      <c r="L2735" s="571">
        <f>IFERROR(VLOOKUP(K2735,REAJUSTE!A:T,20,FALSE),"")</f>
        <v>1.012</v>
      </c>
    </row>
    <row r="2736" spans="1:12" x14ac:dyDescent="0.25">
      <c r="A2736" s="125">
        <v>718</v>
      </c>
      <c r="B2736" s="1195" t="s">
        <v>16486</v>
      </c>
      <c r="C2736" s="1196"/>
      <c r="D2736" s="1196"/>
      <c r="E2736" s="126"/>
      <c r="K2736" s="570" t="s">
        <v>5368</v>
      </c>
      <c r="L2736" s="571">
        <f>IFERROR(VLOOKUP(K2736,REAJUSTE!A:T,20,FALSE),"")</f>
        <v>1.012</v>
      </c>
    </row>
    <row r="2737" spans="1:12" ht="30" x14ac:dyDescent="0.25">
      <c r="A2737" s="103">
        <v>71820</v>
      </c>
      <c r="B2737" s="103" t="s">
        <v>16900</v>
      </c>
      <c r="C2737" s="104" t="s">
        <v>77</v>
      </c>
      <c r="D2737" s="142">
        <v>1700</v>
      </c>
      <c r="E2737" s="102"/>
      <c r="K2737" s="570" t="s">
        <v>5368</v>
      </c>
      <c r="L2737" s="571">
        <f>IFERROR(VLOOKUP(K2737,REAJUSTE!A:T,20,FALSE),"")</f>
        <v>1.012</v>
      </c>
    </row>
    <row r="2738" spans="1:12" x14ac:dyDescent="0.25">
      <c r="A2738" s="103">
        <v>71874</v>
      </c>
      <c r="B2738" s="103" t="s">
        <v>16901</v>
      </c>
      <c r="C2738" s="104" t="s">
        <v>76</v>
      </c>
      <c r="D2738" s="105">
        <v>59.55</v>
      </c>
      <c r="E2738" s="126"/>
      <c r="K2738" s="570" t="s">
        <v>5368</v>
      </c>
      <c r="L2738" s="571">
        <f>IFERROR(VLOOKUP(K2738,REAJUSTE!A:T,20,FALSE),"")</f>
        <v>1.012</v>
      </c>
    </row>
    <row r="2739" spans="1:12" ht="30" x14ac:dyDescent="0.25">
      <c r="A2739" s="103">
        <v>71894</v>
      </c>
      <c r="B2739" s="103" t="s">
        <v>16902</v>
      </c>
      <c r="C2739" s="104" t="s">
        <v>77</v>
      </c>
      <c r="D2739" s="105">
        <v>193.55</v>
      </c>
      <c r="E2739" s="102"/>
      <c r="K2739" s="570" t="s">
        <v>5368</v>
      </c>
      <c r="L2739" s="571">
        <f>IFERROR(VLOOKUP(K2739,REAJUSTE!A:T,20,FALSE),"")</f>
        <v>1.012</v>
      </c>
    </row>
    <row r="2740" spans="1:12" x14ac:dyDescent="0.25">
      <c r="A2740" s="125">
        <v>719</v>
      </c>
      <c r="B2740" s="1195" t="s">
        <v>16486</v>
      </c>
      <c r="C2740" s="1196"/>
      <c r="D2740" s="1196"/>
      <c r="E2740" s="126"/>
      <c r="K2740" s="570" t="s">
        <v>5368</v>
      </c>
      <c r="L2740" s="571">
        <f>IFERROR(VLOOKUP(K2740,REAJUSTE!A:T,20,FALSE),"")</f>
        <v>1.012</v>
      </c>
    </row>
    <row r="2741" spans="1:12" x14ac:dyDescent="0.25">
      <c r="A2741" s="103">
        <v>71911</v>
      </c>
      <c r="B2741" s="103" t="s">
        <v>16903</v>
      </c>
      <c r="C2741" s="104" t="s">
        <v>16904</v>
      </c>
      <c r="D2741" s="105">
        <v>284.55</v>
      </c>
      <c r="E2741" s="102"/>
      <c r="K2741" s="570" t="s">
        <v>5368</v>
      </c>
      <c r="L2741" s="571">
        <f>IFERROR(VLOOKUP(K2741,REAJUSTE!A:T,20,FALSE),"")</f>
        <v>1.012</v>
      </c>
    </row>
    <row r="2742" spans="1:12" ht="30" x14ac:dyDescent="0.25">
      <c r="A2742" s="103">
        <v>71963</v>
      </c>
      <c r="B2742" s="103" t="s">
        <v>16905</v>
      </c>
      <c r="C2742" s="104" t="s">
        <v>77</v>
      </c>
      <c r="D2742" s="105">
        <v>15.97</v>
      </c>
      <c r="E2742" s="126"/>
      <c r="K2742" s="570" t="s">
        <v>5368</v>
      </c>
      <c r="L2742" s="571">
        <f>IFERROR(VLOOKUP(K2742,REAJUSTE!A:T,20,FALSE),"")</f>
        <v>1.012</v>
      </c>
    </row>
    <row r="2743" spans="1:12" x14ac:dyDescent="0.25">
      <c r="A2743" s="125">
        <v>720</v>
      </c>
      <c r="B2743" s="1195" t="s">
        <v>16486</v>
      </c>
      <c r="C2743" s="1196"/>
      <c r="D2743" s="1196"/>
      <c r="E2743" s="102"/>
      <c r="K2743" s="570" t="s">
        <v>5368</v>
      </c>
      <c r="L2743" s="571">
        <f>IFERROR(VLOOKUP(K2743,REAJUSTE!A:T,20,FALSE),"")</f>
        <v>1.012</v>
      </c>
    </row>
    <row r="2744" spans="1:12" x14ac:dyDescent="0.25">
      <c r="A2744" s="103">
        <v>72054</v>
      </c>
      <c r="B2744" s="103" t="s">
        <v>16906</v>
      </c>
      <c r="C2744" s="104" t="s">
        <v>1210</v>
      </c>
      <c r="D2744" s="105">
        <v>819</v>
      </c>
      <c r="E2744" s="126"/>
      <c r="K2744" s="570" t="s">
        <v>5368</v>
      </c>
      <c r="L2744" s="571">
        <f>IFERROR(VLOOKUP(K2744,REAJUSTE!A:T,20,FALSE),"")</f>
        <v>1.012</v>
      </c>
    </row>
    <row r="2745" spans="1:12" x14ac:dyDescent="0.25">
      <c r="A2745" s="125">
        <v>722</v>
      </c>
      <c r="B2745" s="1195" t="s">
        <v>16486</v>
      </c>
      <c r="C2745" s="1196"/>
      <c r="D2745" s="1196"/>
      <c r="E2745" s="102"/>
      <c r="K2745" s="570" t="s">
        <v>5368</v>
      </c>
      <c r="L2745" s="571">
        <f>IFERROR(VLOOKUP(K2745,REAJUSTE!A:T,20,FALSE),"")</f>
        <v>1.012</v>
      </c>
    </row>
    <row r="2746" spans="1:12" x14ac:dyDescent="0.25">
      <c r="A2746" s="103">
        <v>72280</v>
      </c>
      <c r="B2746" s="103" t="s">
        <v>16907</v>
      </c>
      <c r="C2746" s="104" t="s">
        <v>1210</v>
      </c>
      <c r="D2746" s="142">
        <v>1166.67</v>
      </c>
      <c r="E2746" s="126"/>
      <c r="K2746" s="570" t="s">
        <v>5368</v>
      </c>
      <c r="L2746" s="571">
        <f>IFERROR(VLOOKUP(K2746,REAJUSTE!A:T,20,FALSE),"")</f>
        <v>1.012</v>
      </c>
    </row>
    <row r="2747" spans="1:12" x14ac:dyDescent="0.25">
      <c r="A2747" s="103">
        <v>72282</v>
      </c>
      <c r="B2747" s="103" t="s">
        <v>16908</v>
      </c>
      <c r="C2747" s="104" t="s">
        <v>1210</v>
      </c>
      <c r="D2747" s="142">
        <v>1257.4000000000001</v>
      </c>
      <c r="E2747" s="126"/>
      <c r="K2747" s="570" t="s">
        <v>5368</v>
      </c>
      <c r="L2747" s="571">
        <f>IFERROR(VLOOKUP(K2747,REAJUSTE!A:T,20,FALSE),"")</f>
        <v>1.012</v>
      </c>
    </row>
    <row r="2748" spans="1:12" x14ac:dyDescent="0.25">
      <c r="A2748" s="125">
        <v>724</v>
      </c>
      <c r="B2748" s="1195" t="s">
        <v>16486</v>
      </c>
      <c r="C2748" s="1196"/>
      <c r="D2748" s="1196"/>
      <c r="E2748" s="102"/>
      <c r="K2748" s="570" t="s">
        <v>5368</v>
      </c>
      <c r="L2748" s="571">
        <f>IFERROR(VLOOKUP(K2748,REAJUSTE!A:T,20,FALSE),"")</f>
        <v>1.012</v>
      </c>
    </row>
    <row r="2749" spans="1:12" x14ac:dyDescent="0.25">
      <c r="A2749" s="103">
        <v>72455</v>
      </c>
      <c r="B2749" s="103" t="s">
        <v>16909</v>
      </c>
      <c r="C2749" s="104" t="s">
        <v>77</v>
      </c>
      <c r="D2749" s="105">
        <v>76.64</v>
      </c>
      <c r="E2749" s="126"/>
      <c r="K2749" s="570" t="s">
        <v>5368</v>
      </c>
      <c r="L2749" s="571">
        <f>IFERROR(VLOOKUP(K2749,REAJUSTE!A:T,20,FALSE),"")</f>
        <v>1.012</v>
      </c>
    </row>
    <row r="2750" spans="1:12" x14ac:dyDescent="0.25">
      <c r="A2750" s="125">
        <v>727</v>
      </c>
      <c r="B2750" s="1195" t="s">
        <v>16486</v>
      </c>
      <c r="C2750" s="1196"/>
      <c r="D2750" s="1196"/>
      <c r="E2750" s="102"/>
      <c r="K2750" s="570" t="s">
        <v>5368</v>
      </c>
      <c r="L2750" s="571">
        <f>IFERROR(VLOOKUP(K2750,REAJUSTE!A:T,20,FALSE),"")</f>
        <v>1.012</v>
      </c>
    </row>
    <row r="2751" spans="1:12" x14ac:dyDescent="0.25">
      <c r="A2751" s="103">
        <v>72708</v>
      </c>
      <c r="B2751" s="103" t="s">
        <v>16910</v>
      </c>
      <c r="C2751" s="104" t="s">
        <v>77</v>
      </c>
      <c r="D2751" s="105">
        <v>26.07</v>
      </c>
      <c r="E2751" s="126"/>
      <c r="K2751" s="570" t="s">
        <v>5368</v>
      </c>
      <c r="L2751" s="571">
        <f>IFERROR(VLOOKUP(K2751,REAJUSTE!A:T,20,FALSE),"")</f>
        <v>1.012</v>
      </c>
    </row>
    <row r="2752" spans="1:12" x14ac:dyDescent="0.25">
      <c r="A2752" s="125">
        <v>728</v>
      </c>
      <c r="B2752" s="1195" t="s">
        <v>24</v>
      </c>
      <c r="C2752" s="1196"/>
      <c r="D2752" s="1196"/>
      <c r="E2752" s="126"/>
      <c r="K2752" s="570" t="s">
        <v>5368</v>
      </c>
      <c r="L2752" s="571">
        <f>IFERROR(VLOOKUP(K2752,REAJUSTE!A:T,20,FALSE),"")</f>
        <v>1.012</v>
      </c>
    </row>
    <row r="2753" spans="1:12" x14ac:dyDescent="0.25">
      <c r="A2753" s="103">
        <v>72812</v>
      </c>
      <c r="B2753" s="103" t="s">
        <v>16911</v>
      </c>
      <c r="C2753" s="104" t="s">
        <v>76</v>
      </c>
      <c r="D2753" s="105">
        <v>8.4700000000000006</v>
      </c>
      <c r="E2753" s="126"/>
      <c r="K2753" s="570" t="s">
        <v>5368</v>
      </c>
      <c r="L2753" s="571">
        <f>IFERROR(VLOOKUP(K2753,REAJUSTE!A:T,20,FALSE),"")</f>
        <v>1.012</v>
      </c>
    </row>
    <row r="2754" spans="1:12" x14ac:dyDescent="0.25">
      <c r="A2754" s="125">
        <v>781</v>
      </c>
      <c r="B2754" s="1195" t="s">
        <v>15992</v>
      </c>
      <c r="C2754" s="1196"/>
      <c r="D2754" s="1196"/>
      <c r="E2754" s="126"/>
      <c r="K2754" s="570" t="s">
        <v>5368</v>
      </c>
      <c r="L2754" s="571">
        <f>IFERROR(VLOOKUP(K2754,REAJUSTE!A:T,20,FALSE),"")</f>
        <v>1.012</v>
      </c>
    </row>
    <row r="2755" spans="1:12" ht="30" x14ac:dyDescent="0.25">
      <c r="A2755" s="103">
        <v>78133</v>
      </c>
      <c r="B2755" s="103" t="s">
        <v>16912</v>
      </c>
      <c r="C2755" s="104" t="s">
        <v>1210</v>
      </c>
      <c r="D2755" s="142">
        <v>1271.75</v>
      </c>
      <c r="E2755" s="126"/>
      <c r="K2755" s="570" t="s">
        <v>5368</v>
      </c>
      <c r="L2755" s="571">
        <f>IFERROR(VLOOKUP(K2755,REAJUSTE!A:T,20,FALSE),"")</f>
        <v>1.012</v>
      </c>
    </row>
    <row r="2756" spans="1:12" x14ac:dyDescent="0.25">
      <c r="A2756" s="103">
        <v>78191</v>
      </c>
      <c r="B2756" s="103" t="s">
        <v>18072</v>
      </c>
      <c r="C2756" s="104" t="s">
        <v>76</v>
      </c>
      <c r="D2756" s="105">
        <v>24.56</v>
      </c>
      <c r="E2756" s="102"/>
      <c r="K2756" s="570" t="s">
        <v>5368</v>
      </c>
      <c r="L2756" s="571">
        <f>IFERROR(VLOOKUP(K2756,REAJUSTE!A:T,20,FALSE),"")</f>
        <v>1.012</v>
      </c>
    </row>
    <row r="2757" spans="1:12" x14ac:dyDescent="0.25">
      <c r="A2757" s="125">
        <v>782</v>
      </c>
      <c r="B2757" s="1195" t="s">
        <v>24</v>
      </c>
      <c r="C2757" s="1196"/>
      <c r="D2757" s="1196"/>
      <c r="E2757" s="126"/>
      <c r="K2757" s="570" t="s">
        <v>5368</v>
      </c>
      <c r="L2757" s="571">
        <f>IFERROR(VLOOKUP(K2757,REAJUSTE!A:T,20,FALSE),"")</f>
        <v>1.012</v>
      </c>
    </row>
    <row r="2758" spans="1:12" x14ac:dyDescent="0.25">
      <c r="A2758" s="103">
        <v>78203</v>
      </c>
      <c r="B2758" s="103" t="s">
        <v>16913</v>
      </c>
      <c r="C2758" s="104" t="s">
        <v>77</v>
      </c>
      <c r="D2758" s="105">
        <v>622.22</v>
      </c>
      <c r="E2758" s="102"/>
      <c r="K2758" s="570" t="s">
        <v>5368</v>
      </c>
      <c r="L2758" s="571">
        <f>IFERROR(VLOOKUP(K2758,REAJUSTE!A:T,20,FALSE),"")</f>
        <v>1.012</v>
      </c>
    </row>
    <row r="2759" spans="1:12" ht="30" x14ac:dyDescent="0.25">
      <c r="A2759" s="103">
        <v>78226</v>
      </c>
      <c r="B2759" s="103" t="s">
        <v>16914</v>
      </c>
      <c r="C2759" s="104" t="s">
        <v>77</v>
      </c>
      <c r="D2759" s="105">
        <v>8.3699999999999992</v>
      </c>
      <c r="E2759" s="126"/>
      <c r="K2759" s="570" t="s">
        <v>5368</v>
      </c>
      <c r="L2759" s="571">
        <f>IFERROR(VLOOKUP(K2759,REAJUSTE!A:T,20,FALSE),"")</f>
        <v>1.012</v>
      </c>
    </row>
    <row r="2760" spans="1:12" x14ac:dyDescent="0.25">
      <c r="A2760" s="125">
        <v>783</v>
      </c>
      <c r="B2760" s="1195" t="s">
        <v>16915</v>
      </c>
      <c r="C2760" s="1196"/>
      <c r="D2760" s="1196"/>
      <c r="E2760" s="126"/>
      <c r="K2760" s="570" t="s">
        <v>5368</v>
      </c>
      <c r="L2760" s="571">
        <f>IFERROR(VLOOKUP(K2760,REAJUSTE!A:T,20,FALSE),"")</f>
        <v>1.012</v>
      </c>
    </row>
    <row r="2761" spans="1:12" x14ac:dyDescent="0.25">
      <c r="A2761" s="103">
        <v>78373</v>
      </c>
      <c r="B2761" s="103" t="s">
        <v>16916</v>
      </c>
      <c r="C2761" s="104" t="s">
        <v>1210</v>
      </c>
      <c r="D2761" s="142">
        <v>1133.4000000000001</v>
      </c>
      <c r="E2761" s="126"/>
      <c r="K2761" s="570" t="s">
        <v>5368</v>
      </c>
      <c r="L2761" s="571">
        <f>IFERROR(VLOOKUP(K2761,REAJUSTE!A:T,20,FALSE),"")</f>
        <v>1.012</v>
      </c>
    </row>
    <row r="2762" spans="1:12" x14ac:dyDescent="0.25">
      <c r="A2762" s="125">
        <v>784</v>
      </c>
      <c r="B2762" s="1195" t="s">
        <v>24</v>
      </c>
      <c r="C2762" s="1196"/>
      <c r="D2762" s="1196"/>
      <c r="E2762" s="102"/>
      <c r="K2762" s="570" t="s">
        <v>5368</v>
      </c>
      <c r="L2762" s="571">
        <f>IFERROR(VLOOKUP(K2762,REAJUSTE!A:T,20,FALSE),"")</f>
        <v>1.012</v>
      </c>
    </row>
    <row r="2763" spans="1:12" x14ac:dyDescent="0.25">
      <c r="A2763" s="103">
        <v>78402</v>
      </c>
      <c r="B2763" s="103" t="s">
        <v>16917</v>
      </c>
      <c r="C2763" s="104" t="s">
        <v>76</v>
      </c>
      <c r="D2763" s="105">
        <v>5.68</v>
      </c>
      <c r="E2763" s="126"/>
      <c r="K2763" s="570" t="s">
        <v>5368</v>
      </c>
      <c r="L2763" s="571">
        <f>IFERROR(VLOOKUP(K2763,REAJUSTE!A:T,20,FALSE),"")</f>
        <v>1.012</v>
      </c>
    </row>
    <row r="2764" spans="1:12" x14ac:dyDescent="0.25">
      <c r="A2764" s="103">
        <v>78403</v>
      </c>
      <c r="B2764" s="103" t="s">
        <v>16918</v>
      </c>
      <c r="C2764" s="104" t="s">
        <v>76</v>
      </c>
      <c r="D2764" s="105">
        <v>4.95</v>
      </c>
      <c r="E2764" s="126"/>
      <c r="K2764" s="570" t="s">
        <v>5368</v>
      </c>
      <c r="L2764" s="571">
        <f>IFERROR(VLOOKUP(K2764,REAJUSTE!A:T,20,FALSE),"")</f>
        <v>1.012</v>
      </c>
    </row>
    <row r="2765" spans="1:12" x14ac:dyDescent="0.25">
      <c r="A2765" s="103">
        <v>78404</v>
      </c>
      <c r="B2765" s="103" t="s">
        <v>16919</v>
      </c>
      <c r="C2765" s="104" t="s">
        <v>76</v>
      </c>
      <c r="D2765" s="105">
        <v>6.27</v>
      </c>
      <c r="E2765" s="102"/>
      <c r="K2765" s="570" t="s">
        <v>5368</v>
      </c>
      <c r="L2765" s="571">
        <f>IFERROR(VLOOKUP(K2765,REAJUSTE!A:T,20,FALSE),"")</f>
        <v>1.012</v>
      </c>
    </row>
    <row r="2766" spans="1:12" x14ac:dyDescent="0.25">
      <c r="A2766" s="103">
        <v>78405</v>
      </c>
      <c r="B2766" s="103" t="s">
        <v>16920</v>
      </c>
      <c r="C2766" s="104" t="s">
        <v>76</v>
      </c>
      <c r="D2766" s="105">
        <v>7.41</v>
      </c>
      <c r="E2766" s="126"/>
      <c r="K2766" s="570" t="s">
        <v>5368</v>
      </c>
      <c r="L2766" s="571">
        <f>IFERROR(VLOOKUP(K2766,REAJUSTE!A:T,20,FALSE),"")</f>
        <v>1.012</v>
      </c>
    </row>
    <row r="2767" spans="1:12" x14ac:dyDescent="0.25">
      <c r="A2767" s="103">
        <v>78406</v>
      </c>
      <c r="B2767" s="103" t="s">
        <v>16921</v>
      </c>
      <c r="C2767" s="104" t="s">
        <v>76</v>
      </c>
      <c r="D2767" s="105">
        <v>5.14</v>
      </c>
      <c r="E2767" s="102"/>
      <c r="K2767" s="570" t="s">
        <v>5368</v>
      </c>
      <c r="L2767" s="571">
        <f>IFERROR(VLOOKUP(K2767,REAJUSTE!A:T,20,FALSE),"")</f>
        <v>1.012</v>
      </c>
    </row>
    <row r="2768" spans="1:12" x14ac:dyDescent="0.25">
      <c r="A2768" s="125">
        <v>786</v>
      </c>
      <c r="B2768" s="1195" t="s">
        <v>16163</v>
      </c>
      <c r="C2768" s="1196"/>
      <c r="D2768" s="1196"/>
      <c r="E2768" s="126"/>
      <c r="K2768" s="570" t="s">
        <v>5368</v>
      </c>
      <c r="L2768" s="571">
        <f>IFERROR(VLOOKUP(K2768,REAJUSTE!A:T,20,FALSE),"")</f>
        <v>1.012</v>
      </c>
    </row>
    <row r="2769" spans="1:12" x14ac:dyDescent="0.25">
      <c r="A2769" s="103">
        <v>78627</v>
      </c>
      <c r="B2769" s="103" t="s">
        <v>16922</v>
      </c>
      <c r="C2769" s="104" t="s">
        <v>77</v>
      </c>
      <c r="D2769" s="105">
        <v>133.99</v>
      </c>
      <c r="E2769" s="126"/>
      <c r="K2769" s="570" t="s">
        <v>5368</v>
      </c>
      <c r="L2769" s="571">
        <f>IFERROR(VLOOKUP(K2769,REAJUSTE!A:T,20,FALSE),"")</f>
        <v>1.012</v>
      </c>
    </row>
    <row r="2770" spans="1:12" x14ac:dyDescent="0.25">
      <c r="A2770" s="125">
        <v>787</v>
      </c>
      <c r="B2770" s="1195" t="s">
        <v>16915</v>
      </c>
      <c r="C2770" s="1196"/>
      <c r="D2770" s="1196"/>
      <c r="E2770" s="126"/>
      <c r="K2770" s="570" t="s">
        <v>5368</v>
      </c>
      <c r="L2770" s="571">
        <f>IFERROR(VLOOKUP(K2770,REAJUSTE!A:T,20,FALSE),"")</f>
        <v>1.012</v>
      </c>
    </row>
    <row r="2771" spans="1:12" x14ac:dyDescent="0.25">
      <c r="A2771" s="103">
        <v>78735</v>
      </c>
      <c r="B2771" s="103" t="s">
        <v>16923</v>
      </c>
      <c r="C2771" s="104" t="s">
        <v>77</v>
      </c>
      <c r="D2771" s="105">
        <v>31.71</v>
      </c>
      <c r="E2771" s="102"/>
      <c r="K2771" s="570" t="s">
        <v>5368</v>
      </c>
      <c r="L2771" s="571">
        <f>IFERROR(VLOOKUP(K2771,REAJUSTE!A:T,20,FALSE),"")</f>
        <v>1.012</v>
      </c>
    </row>
    <row r="2772" spans="1:12" x14ac:dyDescent="0.25">
      <c r="A2772" s="103">
        <v>78749</v>
      </c>
      <c r="B2772" s="103" t="s">
        <v>16924</v>
      </c>
      <c r="C2772" s="104" t="s">
        <v>77</v>
      </c>
      <c r="D2772" s="105">
        <v>98.83</v>
      </c>
      <c r="E2772" s="126"/>
      <c r="K2772" s="570" t="s">
        <v>5368</v>
      </c>
      <c r="L2772" s="571">
        <f>IFERROR(VLOOKUP(K2772,REAJUSTE!A:T,20,FALSE),"")</f>
        <v>1.012</v>
      </c>
    </row>
    <row r="2773" spans="1:12" x14ac:dyDescent="0.25">
      <c r="A2773" s="103">
        <v>78760</v>
      </c>
      <c r="B2773" s="103" t="s">
        <v>16925</v>
      </c>
      <c r="C2773" s="104" t="s">
        <v>76</v>
      </c>
      <c r="D2773" s="105">
        <v>12.94</v>
      </c>
      <c r="E2773" s="126"/>
      <c r="K2773" s="570" t="s">
        <v>5368</v>
      </c>
      <c r="L2773" s="571">
        <f>IFERROR(VLOOKUP(K2773,REAJUSTE!A:T,20,FALSE),"")</f>
        <v>1.012</v>
      </c>
    </row>
    <row r="2774" spans="1:12" x14ac:dyDescent="0.25">
      <c r="A2774" s="125">
        <v>788</v>
      </c>
      <c r="B2774" s="1195" t="s">
        <v>24</v>
      </c>
      <c r="C2774" s="1196"/>
      <c r="D2774" s="1196"/>
      <c r="E2774" s="126"/>
      <c r="K2774" s="570" t="s">
        <v>5368</v>
      </c>
      <c r="L2774" s="571">
        <f>IFERROR(VLOOKUP(K2774,REAJUSTE!A:T,20,FALSE),"")</f>
        <v>1.012</v>
      </c>
    </row>
    <row r="2775" spans="1:12" x14ac:dyDescent="0.25">
      <c r="A2775" s="103">
        <v>78848</v>
      </c>
      <c r="B2775" s="103" t="s">
        <v>16926</v>
      </c>
      <c r="C2775" s="104" t="s">
        <v>76</v>
      </c>
      <c r="D2775" s="105">
        <v>10.31</v>
      </c>
      <c r="E2775" s="102"/>
      <c r="K2775" s="570" t="s">
        <v>5368</v>
      </c>
      <c r="L2775" s="571">
        <f>IFERROR(VLOOKUP(K2775,REAJUSTE!A:T,20,FALSE),"")</f>
        <v>1.012</v>
      </c>
    </row>
    <row r="2776" spans="1:12" ht="30" x14ac:dyDescent="0.25">
      <c r="A2776" s="103">
        <v>78898</v>
      </c>
      <c r="B2776" s="103" t="s">
        <v>16927</v>
      </c>
      <c r="C2776" s="104" t="s">
        <v>77</v>
      </c>
      <c r="D2776" s="105">
        <v>39.03</v>
      </c>
      <c r="E2776" s="126"/>
      <c r="K2776" s="570" t="s">
        <v>5368</v>
      </c>
      <c r="L2776" s="571">
        <f>IFERROR(VLOOKUP(K2776,REAJUSTE!A:T,20,FALSE),"")</f>
        <v>1.012</v>
      </c>
    </row>
    <row r="2777" spans="1:12" x14ac:dyDescent="0.25">
      <c r="A2777" s="125">
        <v>789</v>
      </c>
      <c r="B2777" s="1195" t="s">
        <v>18073</v>
      </c>
      <c r="C2777" s="1196"/>
      <c r="D2777" s="1196"/>
      <c r="E2777" s="102"/>
      <c r="K2777" s="570" t="s">
        <v>5368</v>
      </c>
      <c r="L2777" s="571">
        <f>IFERROR(VLOOKUP(K2777,REAJUSTE!A:T,20,FALSE),"")</f>
        <v>1.012</v>
      </c>
    </row>
    <row r="2778" spans="1:12" x14ac:dyDescent="0.25">
      <c r="A2778" s="103">
        <v>78985</v>
      </c>
      <c r="B2778" s="103" t="s">
        <v>18074</v>
      </c>
      <c r="C2778" s="104" t="s">
        <v>76</v>
      </c>
      <c r="D2778" s="105">
        <v>66.180000000000007</v>
      </c>
      <c r="E2778" s="102"/>
      <c r="K2778" s="570" t="s">
        <v>5368</v>
      </c>
      <c r="L2778" s="571">
        <f>IFERROR(VLOOKUP(K2778,REAJUSTE!A:T,20,FALSE),"")</f>
        <v>1.012</v>
      </c>
    </row>
    <row r="2779" spans="1:12" x14ac:dyDescent="0.25">
      <c r="A2779" s="103">
        <v>78996</v>
      </c>
      <c r="B2779" s="103" t="s">
        <v>18075</v>
      </c>
      <c r="C2779" s="104" t="s">
        <v>5046</v>
      </c>
      <c r="D2779" s="105">
        <v>8.8800000000000008</v>
      </c>
      <c r="E2779" s="126"/>
      <c r="K2779" s="570" t="s">
        <v>5368</v>
      </c>
      <c r="L2779" s="571">
        <f>IFERROR(VLOOKUP(K2779,REAJUSTE!A:T,20,FALSE),"")</f>
        <v>1.012</v>
      </c>
    </row>
    <row r="2780" spans="1:12" x14ac:dyDescent="0.25">
      <c r="A2780" s="125">
        <v>791</v>
      </c>
      <c r="B2780" s="1195" t="s">
        <v>16928</v>
      </c>
      <c r="C2780" s="1196"/>
      <c r="D2780" s="1196"/>
      <c r="E2780" s="126"/>
      <c r="K2780" s="570" t="s">
        <v>5368</v>
      </c>
      <c r="L2780" s="571">
        <f>IFERROR(VLOOKUP(K2780,REAJUSTE!A:T,20,FALSE),"")</f>
        <v>1.012</v>
      </c>
    </row>
    <row r="2781" spans="1:12" x14ac:dyDescent="0.25">
      <c r="A2781" s="103">
        <v>79166</v>
      </c>
      <c r="B2781" s="103" t="s">
        <v>16929</v>
      </c>
      <c r="C2781" s="104" t="s">
        <v>76</v>
      </c>
      <c r="D2781" s="105">
        <v>6.89</v>
      </c>
      <c r="E2781" s="126"/>
      <c r="K2781" s="570" t="s">
        <v>5368</v>
      </c>
      <c r="L2781" s="571">
        <f>IFERROR(VLOOKUP(K2781,REAJUSTE!A:T,20,FALSE),"")</f>
        <v>1.012</v>
      </c>
    </row>
    <row r="2782" spans="1:12" x14ac:dyDescent="0.25">
      <c r="A2782" s="125">
        <v>792</v>
      </c>
      <c r="B2782" s="1195" t="s">
        <v>16928</v>
      </c>
      <c r="C2782" s="1196"/>
      <c r="D2782" s="1196"/>
      <c r="E2782" s="126"/>
      <c r="K2782" s="570" t="s">
        <v>5368</v>
      </c>
      <c r="L2782" s="571">
        <f>IFERROR(VLOOKUP(K2782,REAJUSTE!A:T,20,FALSE),"")</f>
        <v>1.012</v>
      </c>
    </row>
    <row r="2783" spans="1:12" x14ac:dyDescent="0.25">
      <c r="A2783" s="103">
        <v>79245</v>
      </c>
      <c r="B2783" s="103" t="s">
        <v>16930</v>
      </c>
      <c r="C2783" s="104" t="s">
        <v>71</v>
      </c>
      <c r="D2783" s="105">
        <v>53.36</v>
      </c>
      <c r="E2783" s="126"/>
      <c r="K2783" s="570" t="s">
        <v>5368</v>
      </c>
      <c r="L2783" s="571">
        <f>IFERROR(VLOOKUP(K2783,REAJUSTE!A:T,20,FALSE),"")</f>
        <v>1.012</v>
      </c>
    </row>
    <row r="2784" spans="1:12" x14ac:dyDescent="0.25">
      <c r="A2784" s="103">
        <v>79246</v>
      </c>
      <c r="B2784" s="103" t="s">
        <v>16931</v>
      </c>
      <c r="C2784" s="104" t="s">
        <v>71</v>
      </c>
      <c r="D2784" s="105">
        <v>55.35</v>
      </c>
      <c r="E2784" s="126"/>
      <c r="K2784" s="570" t="s">
        <v>5368</v>
      </c>
      <c r="L2784" s="571">
        <f>IFERROR(VLOOKUP(K2784,REAJUSTE!A:T,20,FALSE),"")</f>
        <v>1.012</v>
      </c>
    </row>
    <row r="2785" spans="1:12" x14ac:dyDescent="0.25">
      <c r="A2785" s="103">
        <v>79247</v>
      </c>
      <c r="B2785" s="103" t="s">
        <v>16932</v>
      </c>
      <c r="C2785" s="104" t="s">
        <v>71</v>
      </c>
      <c r="D2785" s="105">
        <v>56.3</v>
      </c>
      <c r="E2785" s="126"/>
      <c r="K2785" s="570" t="s">
        <v>5368</v>
      </c>
      <c r="L2785" s="571">
        <f>IFERROR(VLOOKUP(K2785,REAJUSTE!A:T,20,FALSE),"")</f>
        <v>1.012</v>
      </c>
    </row>
    <row r="2786" spans="1:12" x14ac:dyDescent="0.25">
      <c r="A2786" s="125">
        <v>793</v>
      </c>
      <c r="B2786" s="1195" t="s">
        <v>16486</v>
      </c>
      <c r="C2786" s="1196"/>
      <c r="D2786" s="1196"/>
      <c r="E2786" s="126"/>
      <c r="K2786" s="570" t="s">
        <v>5368</v>
      </c>
      <c r="L2786" s="571">
        <f>IFERROR(VLOOKUP(K2786,REAJUSTE!A:T,20,FALSE),"")</f>
        <v>1.012</v>
      </c>
    </row>
    <row r="2787" spans="1:12" ht="30" x14ac:dyDescent="0.25">
      <c r="A2787" s="103">
        <v>79372</v>
      </c>
      <c r="B2787" s="103" t="s">
        <v>16933</v>
      </c>
      <c r="C2787" s="104" t="s">
        <v>76</v>
      </c>
      <c r="D2787" s="105">
        <v>193.69</v>
      </c>
      <c r="E2787" s="126"/>
      <c r="K2787" s="570" t="s">
        <v>5368</v>
      </c>
      <c r="L2787" s="571">
        <f>IFERROR(VLOOKUP(K2787,REAJUSTE!A:T,20,FALSE),"")</f>
        <v>1.012</v>
      </c>
    </row>
    <row r="2788" spans="1:12" x14ac:dyDescent="0.25">
      <c r="A2788" s="103">
        <v>79374</v>
      </c>
      <c r="B2788" s="103" t="s">
        <v>16934</v>
      </c>
      <c r="C2788" s="104" t="s">
        <v>77</v>
      </c>
      <c r="D2788" s="105">
        <v>48.31</v>
      </c>
      <c r="E2788" s="126"/>
      <c r="K2788" s="570" t="s">
        <v>5368</v>
      </c>
      <c r="L2788" s="571">
        <f>IFERROR(VLOOKUP(K2788,REAJUSTE!A:T,20,FALSE),"")</f>
        <v>1.012</v>
      </c>
    </row>
    <row r="2789" spans="1:12" x14ac:dyDescent="0.25">
      <c r="A2789" s="103">
        <v>79375</v>
      </c>
      <c r="B2789" s="103" t="s">
        <v>16935</v>
      </c>
      <c r="C2789" s="104" t="s">
        <v>71</v>
      </c>
      <c r="D2789" s="105">
        <v>3.45</v>
      </c>
      <c r="E2789" s="102"/>
      <c r="K2789" s="570" t="s">
        <v>5368</v>
      </c>
      <c r="L2789" s="571">
        <f>IFERROR(VLOOKUP(K2789,REAJUSTE!A:T,20,FALSE),"")</f>
        <v>1.012</v>
      </c>
    </row>
    <row r="2790" spans="1:12" x14ac:dyDescent="0.25">
      <c r="A2790" s="125">
        <v>794</v>
      </c>
      <c r="B2790" s="1195" t="s">
        <v>16936</v>
      </c>
      <c r="C2790" s="1196"/>
      <c r="D2790" s="1196"/>
      <c r="E2790" s="126"/>
      <c r="K2790" s="570" t="s">
        <v>5368</v>
      </c>
      <c r="L2790" s="571">
        <f>IFERROR(VLOOKUP(K2790,REAJUSTE!A:T,20,FALSE),"")</f>
        <v>1.012</v>
      </c>
    </row>
    <row r="2791" spans="1:12" x14ac:dyDescent="0.25">
      <c r="A2791" s="103">
        <v>79419</v>
      </c>
      <c r="B2791" s="103" t="s">
        <v>16937</v>
      </c>
      <c r="C2791" s="104" t="s">
        <v>1239</v>
      </c>
      <c r="D2791" s="105">
        <v>78.08</v>
      </c>
      <c r="E2791" s="126"/>
      <c r="K2791" s="570" t="s">
        <v>5368</v>
      </c>
      <c r="L2791" s="571">
        <f>IFERROR(VLOOKUP(K2791,REAJUSTE!A:T,20,FALSE),"")</f>
        <v>1.012</v>
      </c>
    </row>
    <row r="2792" spans="1:12" x14ac:dyDescent="0.25">
      <c r="A2792" s="125">
        <v>796</v>
      </c>
      <c r="B2792" s="1195" t="s">
        <v>16486</v>
      </c>
      <c r="C2792" s="1196"/>
      <c r="D2792" s="1196"/>
      <c r="E2792" s="126"/>
      <c r="K2792" s="570" t="s">
        <v>5368</v>
      </c>
      <c r="L2792" s="571">
        <f>IFERROR(VLOOKUP(K2792,REAJUSTE!A:T,20,FALSE),"")</f>
        <v>1.012</v>
      </c>
    </row>
    <row r="2793" spans="1:12" ht="30" x14ac:dyDescent="0.25">
      <c r="A2793" s="103">
        <v>79654</v>
      </c>
      <c r="B2793" s="103" t="s">
        <v>18076</v>
      </c>
      <c r="C2793" s="104" t="s">
        <v>5</v>
      </c>
      <c r="D2793" s="105">
        <v>732.93</v>
      </c>
      <c r="E2793" s="126"/>
      <c r="K2793" s="570" t="s">
        <v>5368</v>
      </c>
      <c r="L2793" s="571">
        <f>IFERROR(VLOOKUP(K2793,REAJUSTE!A:T,20,FALSE),"")</f>
        <v>1.012</v>
      </c>
    </row>
    <row r="2794" spans="1:12" x14ac:dyDescent="0.25">
      <c r="A2794" s="125">
        <v>10</v>
      </c>
      <c r="B2794" s="1195" t="s">
        <v>16938</v>
      </c>
      <c r="C2794" s="1196"/>
      <c r="D2794" s="1196"/>
      <c r="E2794" s="126"/>
      <c r="K2794" s="570" t="s">
        <v>5368</v>
      </c>
      <c r="L2794" s="571">
        <f>IFERROR(VLOOKUP(K2794,REAJUSTE!A:T,20,FALSE),"")</f>
        <v>1.012</v>
      </c>
    </row>
    <row r="2795" spans="1:12" x14ac:dyDescent="0.25">
      <c r="A2795" s="125">
        <v>1001</v>
      </c>
      <c r="B2795" s="1195" t="s">
        <v>16938</v>
      </c>
      <c r="C2795" s="1196"/>
      <c r="D2795" s="1196"/>
      <c r="E2795" s="102"/>
      <c r="K2795" s="570" t="s">
        <v>5368</v>
      </c>
      <c r="L2795" s="571">
        <f>IFERROR(VLOOKUP(K2795,REAJUSTE!A:T,20,FALSE),"")</f>
        <v>1.012</v>
      </c>
    </row>
    <row r="2796" spans="1:12" x14ac:dyDescent="0.25">
      <c r="A2796" s="103">
        <v>100150</v>
      </c>
      <c r="B2796" s="103" t="s">
        <v>16939</v>
      </c>
      <c r="C2796" s="104" t="s">
        <v>70</v>
      </c>
      <c r="D2796" s="105">
        <v>65</v>
      </c>
      <c r="E2796" s="102"/>
      <c r="K2796" s="570" t="s">
        <v>5368</v>
      </c>
      <c r="L2796" s="571">
        <f>IFERROR(VLOOKUP(K2796,REAJUSTE!A:T,20,FALSE),"")</f>
        <v>1.012</v>
      </c>
    </row>
    <row r="2797" spans="1:12" x14ac:dyDescent="0.25">
      <c r="A2797" s="103">
        <v>100151</v>
      </c>
      <c r="B2797" s="103" t="s">
        <v>16940</v>
      </c>
      <c r="C2797" s="104" t="s">
        <v>71</v>
      </c>
      <c r="D2797" s="105">
        <v>286.67</v>
      </c>
      <c r="E2797" s="126"/>
      <c r="K2797" s="570" t="s">
        <v>5368</v>
      </c>
      <c r="L2797" s="571">
        <f>IFERROR(VLOOKUP(K2797,REAJUSTE!A:T,20,FALSE),"")</f>
        <v>1.012</v>
      </c>
    </row>
    <row r="2798" spans="1:12" x14ac:dyDescent="0.25">
      <c r="A2798" s="103">
        <v>100189</v>
      </c>
      <c r="B2798" s="103" t="s">
        <v>16941</v>
      </c>
      <c r="C2798" s="104" t="s">
        <v>76</v>
      </c>
      <c r="D2798" s="105">
        <v>4.0599999999999996</v>
      </c>
      <c r="E2798" s="102"/>
      <c r="K2798" s="570" t="s">
        <v>5368</v>
      </c>
      <c r="L2798" s="571">
        <f>IFERROR(VLOOKUP(K2798,REAJUSTE!A:T,20,FALSE),"")</f>
        <v>1.012</v>
      </c>
    </row>
    <row r="2799" spans="1:12" x14ac:dyDescent="0.25">
      <c r="A2799" s="103">
        <v>100190</v>
      </c>
      <c r="B2799" s="103" t="s">
        <v>16942</v>
      </c>
      <c r="C2799" s="104" t="s">
        <v>76</v>
      </c>
      <c r="D2799" s="105">
        <v>15.81</v>
      </c>
      <c r="E2799" s="126"/>
      <c r="K2799" s="570" t="s">
        <v>5368</v>
      </c>
      <c r="L2799" s="571">
        <f>IFERROR(VLOOKUP(K2799,REAJUSTE!A:T,20,FALSE),"")</f>
        <v>1.012</v>
      </c>
    </row>
    <row r="2800" spans="1:12" ht="30" x14ac:dyDescent="0.25">
      <c r="A2800" s="103">
        <v>100192</v>
      </c>
      <c r="B2800" s="103" t="s">
        <v>16943</v>
      </c>
      <c r="C2800" s="104" t="s">
        <v>76</v>
      </c>
      <c r="D2800" s="105">
        <v>23.55</v>
      </c>
      <c r="E2800" s="102"/>
      <c r="K2800" s="570" t="s">
        <v>5368</v>
      </c>
      <c r="L2800" s="571">
        <f>IFERROR(VLOOKUP(K2800,REAJUSTE!A:T,20,FALSE),"")</f>
        <v>1.012</v>
      </c>
    </row>
    <row r="2801" spans="1:12" x14ac:dyDescent="0.25">
      <c r="A2801" s="103">
        <v>100194</v>
      </c>
      <c r="B2801" s="103" t="s">
        <v>16944</v>
      </c>
      <c r="C2801" s="104" t="s">
        <v>76</v>
      </c>
      <c r="D2801" s="105">
        <v>8.34</v>
      </c>
      <c r="E2801" s="126"/>
      <c r="K2801" s="570" t="s">
        <v>5368</v>
      </c>
      <c r="L2801" s="571">
        <f>IFERROR(VLOOKUP(K2801,REAJUSTE!A:T,20,FALSE),"")</f>
        <v>1.012</v>
      </c>
    </row>
    <row r="2802" spans="1:12" x14ac:dyDescent="0.25">
      <c r="A2802" s="103">
        <v>100195</v>
      </c>
      <c r="B2802" s="103" t="s">
        <v>16945</v>
      </c>
      <c r="C2802" s="104" t="s">
        <v>71</v>
      </c>
      <c r="D2802" s="105">
        <v>8.48</v>
      </c>
      <c r="E2802" s="126"/>
      <c r="K2802" s="570" t="s">
        <v>5368</v>
      </c>
      <c r="L2802" s="571">
        <f>IFERROR(VLOOKUP(K2802,REAJUSTE!A:T,20,FALSE),"")</f>
        <v>1.012</v>
      </c>
    </row>
    <row r="2803" spans="1:12" x14ac:dyDescent="0.25">
      <c r="A2803" s="103">
        <v>100196</v>
      </c>
      <c r="B2803" s="103" t="s">
        <v>16946</v>
      </c>
      <c r="C2803" s="104" t="s">
        <v>71</v>
      </c>
      <c r="D2803" s="105">
        <v>8.2799999999999994</v>
      </c>
      <c r="E2803" s="102"/>
      <c r="K2803" s="570" t="s">
        <v>5368</v>
      </c>
      <c r="L2803" s="571">
        <f>IFERROR(VLOOKUP(K2803,REAJUSTE!A:T,20,FALSE),"")</f>
        <v>1.012</v>
      </c>
    </row>
    <row r="2804" spans="1:12" x14ac:dyDescent="0.25">
      <c r="A2804" s="103">
        <v>100197</v>
      </c>
      <c r="B2804" s="103" t="s">
        <v>16947</v>
      </c>
      <c r="C2804" s="104" t="s">
        <v>71</v>
      </c>
      <c r="D2804" s="105">
        <v>8.34</v>
      </c>
      <c r="E2804" s="126"/>
      <c r="K2804" s="570" t="s">
        <v>5368</v>
      </c>
      <c r="L2804" s="571">
        <f>IFERROR(VLOOKUP(K2804,REAJUSTE!A:T,20,FALSE),"")</f>
        <v>1.012</v>
      </c>
    </row>
    <row r="2805" spans="1:12" x14ac:dyDescent="0.25">
      <c r="A2805" s="103">
        <v>100198</v>
      </c>
      <c r="B2805" s="103" t="s">
        <v>16948</v>
      </c>
      <c r="C2805" s="104" t="s">
        <v>76</v>
      </c>
      <c r="D2805" s="105">
        <v>11.16</v>
      </c>
      <c r="E2805" s="102"/>
      <c r="K2805" s="570" t="s">
        <v>5368</v>
      </c>
      <c r="L2805" s="571">
        <f>IFERROR(VLOOKUP(K2805,REAJUSTE!A:T,20,FALSE),"")</f>
        <v>1.012</v>
      </c>
    </row>
    <row r="2806" spans="1:12" x14ac:dyDescent="0.25">
      <c r="A2806" s="125">
        <v>1002</v>
      </c>
      <c r="B2806" s="1195" t="s">
        <v>16949</v>
      </c>
      <c r="C2806" s="1196"/>
      <c r="D2806" s="1196"/>
      <c r="E2806" s="102"/>
      <c r="K2806" s="570" t="s">
        <v>5368</v>
      </c>
      <c r="L2806" s="571">
        <f>IFERROR(VLOOKUP(K2806,REAJUSTE!A:T,20,FALSE),"")</f>
        <v>1.012</v>
      </c>
    </row>
    <row r="2807" spans="1:12" x14ac:dyDescent="0.25">
      <c r="A2807" s="103">
        <v>100202</v>
      </c>
      <c r="B2807" s="103" t="s">
        <v>16950</v>
      </c>
      <c r="C2807" s="104" t="s">
        <v>71</v>
      </c>
      <c r="D2807" s="105">
        <v>8.6199999999999992</v>
      </c>
      <c r="E2807" s="126"/>
      <c r="K2807" s="570" t="s">
        <v>5368</v>
      </c>
      <c r="L2807" s="571">
        <f>IFERROR(VLOOKUP(K2807,REAJUSTE!A:T,20,FALSE),"")</f>
        <v>1.012</v>
      </c>
    </row>
    <row r="2808" spans="1:12" x14ac:dyDescent="0.25">
      <c r="A2808" s="103">
        <v>100203</v>
      </c>
      <c r="B2808" s="103" t="s">
        <v>16951</v>
      </c>
      <c r="C2808" s="104" t="s">
        <v>71</v>
      </c>
      <c r="D2808" s="105">
        <v>12.81</v>
      </c>
      <c r="E2808" s="102"/>
      <c r="K2808" s="570" t="s">
        <v>5368</v>
      </c>
      <c r="L2808" s="571">
        <f>IFERROR(VLOOKUP(K2808,REAJUSTE!A:T,20,FALSE),"")</f>
        <v>1.012</v>
      </c>
    </row>
    <row r="2809" spans="1:12" x14ac:dyDescent="0.25">
      <c r="A2809" s="103">
        <v>100205</v>
      </c>
      <c r="B2809" s="103" t="s">
        <v>16952</v>
      </c>
      <c r="C2809" s="104" t="s">
        <v>76</v>
      </c>
      <c r="D2809" s="105">
        <v>195.36</v>
      </c>
      <c r="E2809" s="126"/>
      <c r="K2809" s="570" t="s">
        <v>5368</v>
      </c>
      <c r="L2809" s="571">
        <f>IFERROR(VLOOKUP(K2809,REAJUSTE!A:T,20,FALSE),"")</f>
        <v>1.012</v>
      </c>
    </row>
    <row r="2810" spans="1:12" x14ac:dyDescent="0.25">
      <c r="A2810" s="103">
        <v>100208</v>
      </c>
      <c r="B2810" s="103" t="s">
        <v>16953</v>
      </c>
      <c r="C2810" s="104" t="s">
        <v>76</v>
      </c>
      <c r="D2810" s="105">
        <v>135.29</v>
      </c>
      <c r="E2810" s="102"/>
      <c r="K2810" s="570" t="s">
        <v>5368</v>
      </c>
      <c r="L2810" s="571">
        <f>IFERROR(VLOOKUP(K2810,REAJUSTE!A:T,20,FALSE),"")</f>
        <v>1.012</v>
      </c>
    </row>
    <row r="2811" spans="1:12" x14ac:dyDescent="0.25">
      <c r="A2811" s="103">
        <v>100209</v>
      </c>
      <c r="B2811" s="103" t="s">
        <v>16954</v>
      </c>
      <c r="C2811" s="104" t="s">
        <v>71</v>
      </c>
      <c r="D2811" s="105">
        <v>8.6199999999999992</v>
      </c>
      <c r="E2811" s="126"/>
      <c r="K2811" s="570" t="s">
        <v>5368</v>
      </c>
      <c r="L2811" s="571">
        <f>IFERROR(VLOOKUP(K2811,REAJUSTE!A:T,20,FALSE),"")</f>
        <v>1.012</v>
      </c>
    </row>
    <row r="2812" spans="1:12" x14ac:dyDescent="0.25">
      <c r="A2812" s="125">
        <v>13</v>
      </c>
      <c r="B2812" s="1195" t="s">
        <v>16955</v>
      </c>
      <c r="C2812" s="1196"/>
      <c r="D2812" s="1196"/>
      <c r="E2812" s="102"/>
      <c r="K2812" s="570" t="s">
        <v>5368</v>
      </c>
      <c r="L2812" s="571">
        <f>IFERROR(VLOOKUP(K2812,REAJUSTE!A:T,20,FALSE),"")</f>
        <v>1.012</v>
      </c>
    </row>
    <row r="2813" spans="1:12" x14ac:dyDescent="0.25">
      <c r="A2813" s="125">
        <v>1304</v>
      </c>
      <c r="B2813" s="1195" t="s">
        <v>16956</v>
      </c>
      <c r="C2813" s="1196"/>
      <c r="D2813" s="1196"/>
      <c r="E2813" s="102"/>
      <c r="K2813" s="570" t="s">
        <v>5368</v>
      </c>
      <c r="L2813" s="571">
        <f>IFERROR(VLOOKUP(K2813,REAJUSTE!A:T,20,FALSE),"")</f>
        <v>1.012</v>
      </c>
    </row>
    <row r="2814" spans="1:12" x14ac:dyDescent="0.25">
      <c r="A2814" s="103">
        <v>130401</v>
      </c>
      <c r="B2814" s="103" t="s">
        <v>16957</v>
      </c>
      <c r="C2814" s="104" t="s">
        <v>77</v>
      </c>
      <c r="D2814" s="105">
        <v>176.53</v>
      </c>
      <c r="E2814" s="126"/>
      <c r="K2814" s="570" t="s">
        <v>5368</v>
      </c>
      <c r="L2814" s="571">
        <f>IFERROR(VLOOKUP(K2814,REAJUSTE!A:T,20,FALSE),"")</f>
        <v>1.012</v>
      </c>
    </row>
    <row r="2815" spans="1:12" x14ac:dyDescent="0.25">
      <c r="A2815" s="125">
        <v>1305</v>
      </c>
      <c r="B2815" s="1195" t="s">
        <v>16386</v>
      </c>
      <c r="C2815" s="1196"/>
      <c r="D2815" s="1196"/>
      <c r="E2815" s="102"/>
      <c r="K2815" s="570" t="s">
        <v>5368</v>
      </c>
      <c r="L2815" s="571">
        <f>IFERROR(VLOOKUP(K2815,REAJUSTE!A:T,20,FALSE),"")</f>
        <v>1.012</v>
      </c>
    </row>
    <row r="2816" spans="1:12" ht="45" x14ac:dyDescent="0.25">
      <c r="A2816" s="103">
        <v>130561</v>
      </c>
      <c r="B2816" s="103" t="s">
        <v>16958</v>
      </c>
      <c r="C2816" s="104" t="s">
        <v>77</v>
      </c>
      <c r="D2816" s="105">
        <v>145.86000000000001</v>
      </c>
      <c r="E2816" s="102"/>
      <c r="K2816" s="570" t="s">
        <v>5368</v>
      </c>
      <c r="L2816" s="571">
        <f>IFERROR(VLOOKUP(K2816,REAJUSTE!A:T,20,FALSE),"")</f>
        <v>1.012</v>
      </c>
    </row>
    <row r="2817" spans="1:12" ht="60" x14ac:dyDescent="0.25">
      <c r="A2817" s="103">
        <v>130572</v>
      </c>
      <c r="B2817" s="103" t="s">
        <v>18077</v>
      </c>
      <c r="C2817" s="104" t="s">
        <v>77</v>
      </c>
      <c r="D2817" s="105">
        <v>504.25</v>
      </c>
      <c r="E2817" s="126"/>
      <c r="K2817" s="570" t="s">
        <v>5368</v>
      </c>
      <c r="L2817" s="571">
        <f>IFERROR(VLOOKUP(K2817,REAJUSTE!A:T,20,FALSE),"")</f>
        <v>1.012</v>
      </c>
    </row>
    <row r="2818" spans="1:12" x14ac:dyDescent="0.25">
      <c r="A2818" s="125">
        <v>1306</v>
      </c>
      <c r="B2818" s="1195" t="s">
        <v>16205</v>
      </c>
      <c r="C2818" s="1196"/>
      <c r="D2818" s="1196"/>
      <c r="E2818" s="126"/>
      <c r="K2818" s="570" t="s">
        <v>5368</v>
      </c>
      <c r="L2818" s="571">
        <f>IFERROR(VLOOKUP(K2818,REAJUSTE!A:T,20,FALSE),"")</f>
        <v>1.012</v>
      </c>
    </row>
    <row r="2819" spans="1:12" ht="30" x14ac:dyDescent="0.25">
      <c r="A2819" s="103">
        <v>130627</v>
      </c>
      <c r="B2819" s="103" t="s">
        <v>16959</v>
      </c>
      <c r="C2819" s="104" t="s">
        <v>77</v>
      </c>
      <c r="D2819" s="105">
        <v>61.19</v>
      </c>
      <c r="E2819" s="102"/>
      <c r="K2819" s="570" t="s">
        <v>5368</v>
      </c>
      <c r="L2819" s="571">
        <f>IFERROR(VLOOKUP(K2819,REAJUSTE!A:T,20,FALSE),"")</f>
        <v>1.012</v>
      </c>
    </row>
    <row r="2820" spans="1:12" ht="30" x14ac:dyDescent="0.25">
      <c r="A2820" s="103">
        <v>130628</v>
      </c>
      <c r="B2820" s="103" t="s">
        <v>16960</v>
      </c>
      <c r="C2820" s="104" t="s">
        <v>77</v>
      </c>
      <c r="D2820" s="105">
        <v>65.23</v>
      </c>
      <c r="E2820" s="126"/>
      <c r="K2820" s="570" t="s">
        <v>5368</v>
      </c>
      <c r="L2820" s="571">
        <f>IFERROR(VLOOKUP(K2820,REAJUSTE!A:T,20,FALSE),"")</f>
        <v>1.012</v>
      </c>
    </row>
    <row r="2821" spans="1:12" x14ac:dyDescent="0.25">
      <c r="A2821" s="125">
        <v>1307</v>
      </c>
      <c r="B2821" s="1195" t="s">
        <v>16187</v>
      </c>
      <c r="C2821" s="1196"/>
      <c r="D2821" s="1196"/>
      <c r="E2821" s="126"/>
      <c r="K2821" s="570" t="s">
        <v>5368</v>
      </c>
      <c r="L2821" s="571">
        <f>IFERROR(VLOOKUP(K2821,REAJUSTE!A:T,20,FALSE),"")</f>
        <v>1.012</v>
      </c>
    </row>
    <row r="2822" spans="1:12" ht="30" x14ac:dyDescent="0.25">
      <c r="A2822" s="103">
        <v>130701</v>
      </c>
      <c r="B2822" s="103" t="s">
        <v>18078</v>
      </c>
      <c r="C2822" s="104" t="s">
        <v>77</v>
      </c>
      <c r="D2822" s="105">
        <v>14.37</v>
      </c>
      <c r="E2822" s="102"/>
      <c r="K2822" s="570" t="s">
        <v>5368</v>
      </c>
      <c r="L2822" s="571">
        <f>IFERROR(VLOOKUP(K2822,REAJUSTE!A:T,20,FALSE),"")</f>
        <v>1.012</v>
      </c>
    </row>
    <row r="2823" spans="1:12" x14ac:dyDescent="0.25">
      <c r="A2823" s="125">
        <v>15</v>
      </c>
      <c r="B2823" s="1195" t="s">
        <v>16961</v>
      </c>
      <c r="C2823" s="1196"/>
      <c r="D2823" s="1196"/>
      <c r="E2823" s="102"/>
      <c r="K2823" s="570" t="s">
        <v>5368</v>
      </c>
      <c r="L2823" s="571">
        <f>IFERROR(VLOOKUP(K2823,REAJUSTE!A:T,20,FALSE),"")</f>
        <v>1.012</v>
      </c>
    </row>
    <row r="2824" spans="1:12" x14ac:dyDescent="0.25">
      <c r="A2824" s="125">
        <v>1502</v>
      </c>
      <c r="B2824" s="1195" t="s">
        <v>16962</v>
      </c>
      <c r="C2824" s="1196"/>
      <c r="D2824" s="1196"/>
      <c r="E2824" s="126"/>
      <c r="K2824" s="570" t="s">
        <v>5368</v>
      </c>
      <c r="L2824" s="571">
        <f>IFERROR(VLOOKUP(K2824,REAJUSTE!A:T,20,FALSE),"")</f>
        <v>1.012</v>
      </c>
    </row>
    <row r="2825" spans="1:12" ht="30" x14ac:dyDescent="0.25">
      <c r="A2825" s="103">
        <v>150266</v>
      </c>
      <c r="B2825" s="103" t="s">
        <v>16963</v>
      </c>
      <c r="C2825" s="104" t="s">
        <v>1239</v>
      </c>
      <c r="D2825" s="105">
        <v>42.87</v>
      </c>
      <c r="E2825" s="126"/>
      <c r="K2825" s="570" t="s">
        <v>5368</v>
      </c>
      <c r="L2825" s="571">
        <f>IFERROR(VLOOKUP(K2825,REAJUSTE!A:T,20,FALSE),"")</f>
        <v>1.012</v>
      </c>
    </row>
    <row r="2826" spans="1:12" x14ac:dyDescent="0.25">
      <c r="A2826" s="125">
        <v>1503</v>
      </c>
      <c r="B2826" s="1195" t="s">
        <v>16083</v>
      </c>
      <c r="C2826" s="1196"/>
      <c r="D2826" s="1196"/>
      <c r="E2826" s="126"/>
      <c r="K2826" s="570" t="s">
        <v>5368</v>
      </c>
      <c r="L2826" s="571">
        <f>IFERROR(VLOOKUP(K2826,REAJUSTE!A:T,20,FALSE),"")</f>
        <v>1.012</v>
      </c>
    </row>
    <row r="2827" spans="1:12" ht="30" x14ac:dyDescent="0.25">
      <c r="A2827" s="103">
        <v>150301</v>
      </c>
      <c r="B2827" s="103" t="s">
        <v>18079</v>
      </c>
      <c r="C2827" s="104" t="s">
        <v>5</v>
      </c>
      <c r="D2827" s="105">
        <v>81.239999999999995</v>
      </c>
      <c r="E2827" s="126"/>
      <c r="K2827" s="570" t="s">
        <v>5368</v>
      </c>
      <c r="L2827" s="571">
        <f>IFERROR(VLOOKUP(K2827,REAJUSTE!A:T,20,FALSE),"")</f>
        <v>1.012</v>
      </c>
    </row>
    <row r="2828" spans="1:12" ht="30" x14ac:dyDescent="0.25">
      <c r="A2828" s="103">
        <v>150302</v>
      </c>
      <c r="B2828" s="103" t="s">
        <v>18080</v>
      </c>
      <c r="C2828" s="104" t="s">
        <v>5</v>
      </c>
      <c r="D2828" s="105">
        <v>142.68</v>
      </c>
      <c r="E2828" s="126"/>
      <c r="K2828" s="570" t="s">
        <v>5368</v>
      </c>
      <c r="L2828" s="571">
        <f>IFERROR(VLOOKUP(K2828,REAJUSTE!A:T,20,FALSE),"")</f>
        <v>1.012</v>
      </c>
    </row>
    <row r="2829" spans="1:12" x14ac:dyDescent="0.25">
      <c r="A2829" s="125">
        <v>1507</v>
      </c>
      <c r="B2829" s="1195" t="s">
        <v>16964</v>
      </c>
      <c r="C2829" s="1196"/>
      <c r="D2829" s="1196"/>
      <c r="E2829" s="126"/>
      <c r="K2829" s="570" t="s">
        <v>5368</v>
      </c>
      <c r="L2829" s="571">
        <f>IFERROR(VLOOKUP(K2829,REAJUSTE!A:T,20,FALSE),"")</f>
        <v>1.012</v>
      </c>
    </row>
    <row r="2830" spans="1:12" x14ac:dyDescent="0.25">
      <c r="A2830" s="103">
        <v>150706</v>
      </c>
      <c r="B2830" s="103" t="s">
        <v>16965</v>
      </c>
      <c r="C2830" s="104" t="s">
        <v>77</v>
      </c>
      <c r="D2830" s="142">
        <v>2066.69</v>
      </c>
      <c r="E2830" s="126"/>
      <c r="K2830" s="570" t="s">
        <v>5368</v>
      </c>
      <c r="L2830" s="571">
        <f>IFERROR(VLOOKUP(K2830,REAJUSTE!A:T,20,FALSE),"")</f>
        <v>1.012</v>
      </c>
    </row>
    <row r="2831" spans="1:12" x14ac:dyDescent="0.25">
      <c r="A2831" s="125">
        <v>1508</v>
      </c>
      <c r="B2831" s="1195" t="s">
        <v>16966</v>
      </c>
      <c r="C2831" s="1196"/>
      <c r="D2831" s="1196"/>
      <c r="E2831" s="126"/>
      <c r="K2831" s="570" t="s">
        <v>5368</v>
      </c>
      <c r="L2831" s="571">
        <f>IFERROR(VLOOKUP(K2831,REAJUSTE!A:T,20,FALSE),"")</f>
        <v>1.012</v>
      </c>
    </row>
    <row r="2832" spans="1:12" ht="30" x14ac:dyDescent="0.25">
      <c r="A2832" s="103">
        <v>150881</v>
      </c>
      <c r="B2832" s="103" t="s">
        <v>16967</v>
      </c>
      <c r="C2832" s="104" t="s">
        <v>77</v>
      </c>
      <c r="D2832" s="105">
        <v>2.19</v>
      </c>
      <c r="E2832" s="126"/>
      <c r="K2832" s="570" t="s">
        <v>5368</v>
      </c>
      <c r="L2832" s="571">
        <f>IFERROR(VLOOKUP(K2832,REAJUSTE!A:T,20,FALSE),"")</f>
        <v>1.012</v>
      </c>
    </row>
    <row r="2833" spans="1:12" x14ac:dyDescent="0.25">
      <c r="A2833" s="125">
        <v>60</v>
      </c>
      <c r="B2833" s="1195" t="s">
        <v>16968</v>
      </c>
      <c r="C2833" s="1196"/>
      <c r="D2833" s="1196"/>
      <c r="E2833" s="102"/>
      <c r="K2833" s="570" t="s">
        <v>5368</v>
      </c>
      <c r="L2833" s="571">
        <f>IFERROR(VLOOKUP(K2833,REAJUSTE!A:T,20,FALSE),"")</f>
        <v>1.012</v>
      </c>
    </row>
    <row r="2834" spans="1:12" x14ac:dyDescent="0.25">
      <c r="A2834" s="125">
        <v>6003</v>
      </c>
      <c r="B2834" s="1195" t="s">
        <v>16969</v>
      </c>
      <c r="C2834" s="1196"/>
      <c r="D2834" s="1196"/>
      <c r="E2834" s="102"/>
      <c r="K2834" s="570" t="s">
        <v>5368</v>
      </c>
      <c r="L2834" s="571">
        <f>IFERROR(VLOOKUP(K2834,REAJUSTE!A:T,20,FALSE),"")</f>
        <v>1.012</v>
      </c>
    </row>
    <row r="2835" spans="1:12" x14ac:dyDescent="0.25">
      <c r="A2835" s="103">
        <v>600327</v>
      </c>
      <c r="B2835" s="103" t="s">
        <v>16970</v>
      </c>
      <c r="C2835" s="104" t="s">
        <v>70</v>
      </c>
      <c r="D2835" s="105">
        <v>145.63999999999999</v>
      </c>
      <c r="E2835" s="126"/>
      <c r="K2835" s="570" t="s">
        <v>5368</v>
      </c>
      <c r="L2835" s="571">
        <f>IFERROR(VLOOKUP(K2835,REAJUSTE!A:T,20,FALSE),"")</f>
        <v>1.012</v>
      </c>
    </row>
    <row r="2836" spans="1:12" x14ac:dyDescent="0.25">
      <c r="A2836" s="125">
        <v>80</v>
      </c>
      <c r="B2836" s="1195" t="s">
        <v>16971</v>
      </c>
      <c r="C2836" s="1196"/>
      <c r="D2836" s="1196"/>
      <c r="E2836" s="126"/>
      <c r="K2836" s="570" t="s">
        <v>5368</v>
      </c>
      <c r="L2836" s="571">
        <f>IFERROR(VLOOKUP(K2836,REAJUSTE!A:T,20,FALSE),"")</f>
        <v>1.012</v>
      </c>
    </row>
    <row r="2837" spans="1:12" x14ac:dyDescent="0.25">
      <c r="A2837" s="125">
        <v>8001</v>
      </c>
      <c r="B2837" s="1195" t="s">
        <v>16972</v>
      </c>
      <c r="C2837" s="1196"/>
      <c r="D2837" s="1196"/>
      <c r="E2837" s="126"/>
      <c r="K2837" s="570" t="s">
        <v>5368</v>
      </c>
      <c r="L2837" s="571">
        <f>IFERROR(VLOOKUP(K2837,REAJUSTE!A:T,20,FALSE),"")</f>
        <v>1.012</v>
      </c>
    </row>
    <row r="2838" spans="1:12" x14ac:dyDescent="0.25">
      <c r="A2838" s="103">
        <v>800102</v>
      </c>
      <c r="B2838" s="103" t="s">
        <v>16973</v>
      </c>
      <c r="C2838" s="104" t="s">
        <v>79</v>
      </c>
      <c r="D2838" s="105">
        <v>5.84</v>
      </c>
      <c r="E2838" s="126"/>
      <c r="K2838" s="570" t="s">
        <v>5368</v>
      </c>
      <c r="L2838" s="571">
        <f>IFERROR(VLOOKUP(K2838,REAJUSTE!A:T,20,FALSE),"")</f>
        <v>1.012</v>
      </c>
    </row>
    <row r="2839" spans="1:12" x14ac:dyDescent="0.25">
      <c r="A2839" s="103">
        <v>800103</v>
      </c>
      <c r="B2839" s="103" t="s">
        <v>16974</v>
      </c>
      <c r="C2839" s="104" t="s">
        <v>79</v>
      </c>
      <c r="D2839" s="105">
        <v>5.91</v>
      </c>
      <c r="E2839" s="126"/>
      <c r="K2839" s="570" t="s">
        <v>5368</v>
      </c>
      <c r="L2839" s="571">
        <f>IFERROR(VLOOKUP(K2839,REAJUSTE!A:T,20,FALSE),"")</f>
        <v>1.012</v>
      </c>
    </row>
    <row r="2840" spans="1:12" x14ac:dyDescent="0.25">
      <c r="A2840" s="125">
        <v>8005</v>
      </c>
      <c r="B2840" s="1195" t="s">
        <v>16975</v>
      </c>
      <c r="C2840" s="1196"/>
      <c r="D2840" s="1196"/>
      <c r="E2840" s="126"/>
      <c r="K2840" s="570" t="s">
        <v>5368</v>
      </c>
      <c r="L2840" s="571">
        <f>IFERROR(VLOOKUP(K2840,REAJUSTE!A:T,20,FALSE),"")</f>
        <v>1.012</v>
      </c>
    </row>
    <row r="2841" spans="1:12" x14ac:dyDescent="0.25">
      <c r="A2841" s="103">
        <v>800502</v>
      </c>
      <c r="B2841" s="103" t="s">
        <v>16976</v>
      </c>
      <c r="C2841" s="104" t="s">
        <v>71</v>
      </c>
      <c r="D2841" s="105">
        <v>19.04</v>
      </c>
      <c r="E2841" s="126"/>
      <c r="K2841" s="570" t="s">
        <v>5368</v>
      </c>
      <c r="L2841" s="571">
        <f>IFERROR(VLOOKUP(K2841,REAJUSTE!A:T,20,FALSE),"")</f>
        <v>1.012</v>
      </c>
    </row>
    <row r="2842" spans="1:12" x14ac:dyDescent="0.25">
      <c r="A2842" s="103">
        <v>800560</v>
      </c>
      <c r="B2842" s="103" t="s">
        <v>16977</v>
      </c>
      <c r="C2842" s="104" t="s">
        <v>16978</v>
      </c>
      <c r="D2842" s="105">
        <v>5.14</v>
      </c>
      <c r="E2842" s="126"/>
      <c r="K2842" s="570" t="s">
        <v>5368</v>
      </c>
      <c r="L2842" s="571">
        <f>IFERROR(VLOOKUP(K2842,REAJUSTE!A:T,20,FALSE),"")</f>
        <v>1.012</v>
      </c>
    </row>
    <row r="2843" spans="1:12" x14ac:dyDescent="0.25">
      <c r="A2843" s="125">
        <v>82</v>
      </c>
      <c r="B2843" s="1195" t="s">
        <v>16979</v>
      </c>
      <c r="C2843" s="1196"/>
      <c r="D2843" s="1196"/>
      <c r="E2843" s="126"/>
      <c r="K2843" s="570" t="s">
        <v>5368</v>
      </c>
      <c r="L2843" s="571">
        <f>IFERROR(VLOOKUP(K2843,REAJUSTE!A:T,20,FALSE),"")</f>
        <v>1.012</v>
      </c>
    </row>
    <row r="2844" spans="1:12" x14ac:dyDescent="0.25">
      <c r="A2844" s="125">
        <v>8201</v>
      </c>
      <c r="B2844" s="1195" t="s">
        <v>16980</v>
      </c>
      <c r="C2844" s="1196"/>
      <c r="D2844" s="1196"/>
      <c r="E2844" s="126"/>
      <c r="K2844" s="570" t="s">
        <v>5368</v>
      </c>
      <c r="L2844" s="571">
        <f>IFERROR(VLOOKUP(K2844,REAJUSTE!A:T,20,FALSE),"")</f>
        <v>1.012</v>
      </c>
    </row>
    <row r="2845" spans="1:12" x14ac:dyDescent="0.25">
      <c r="A2845" s="103">
        <v>820101</v>
      </c>
      <c r="B2845" s="103" t="s">
        <v>16981</v>
      </c>
      <c r="C2845" s="104" t="s">
        <v>77</v>
      </c>
      <c r="D2845" s="105">
        <v>137.59</v>
      </c>
      <c r="E2845" s="126"/>
      <c r="K2845" s="570" t="s">
        <v>5368</v>
      </c>
      <c r="L2845" s="571">
        <f>IFERROR(VLOOKUP(K2845,REAJUSTE!A:T,20,FALSE),"")</f>
        <v>1.012</v>
      </c>
    </row>
    <row r="2846" spans="1:12" x14ac:dyDescent="0.25">
      <c r="A2846" s="103">
        <v>820104</v>
      </c>
      <c r="B2846" s="103" t="s">
        <v>16982</v>
      </c>
      <c r="C2846" s="104" t="s">
        <v>77</v>
      </c>
      <c r="D2846" s="105">
        <v>142.87</v>
      </c>
      <c r="E2846" s="126"/>
      <c r="K2846" s="570" t="s">
        <v>5368</v>
      </c>
      <c r="L2846" s="571">
        <f>IFERROR(VLOOKUP(K2846,REAJUSTE!A:T,20,FALSE),"")</f>
        <v>1.012</v>
      </c>
    </row>
    <row r="2847" spans="1:12" x14ac:dyDescent="0.25">
      <c r="A2847" s="103">
        <v>820106</v>
      </c>
      <c r="B2847" s="103" t="s">
        <v>16983</v>
      </c>
      <c r="C2847" s="104" t="s">
        <v>77</v>
      </c>
      <c r="D2847" s="105">
        <v>26.48</v>
      </c>
      <c r="E2847" s="126"/>
      <c r="K2847" s="570" t="s">
        <v>5368</v>
      </c>
      <c r="L2847" s="571">
        <f>IFERROR(VLOOKUP(K2847,REAJUSTE!A:T,20,FALSE),"")</f>
        <v>1.012</v>
      </c>
    </row>
    <row r="2848" spans="1:12" x14ac:dyDescent="0.25">
      <c r="A2848" s="103">
        <v>820113</v>
      </c>
      <c r="B2848" s="103" t="s">
        <v>16984</v>
      </c>
      <c r="C2848" s="104" t="s">
        <v>77</v>
      </c>
      <c r="D2848" s="105">
        <v>27.04</v>
      </c>
      <c r="E2848" s="126"/>
      <c r="K2848" s="570" t="s">
        <v>5368</v>
      </c>
      <c r="L2848" s="571">
        <f>IFERROR(VLOOKUP(K2848,REAJUSTE!A:T,20,FALSE),"")</f>
        <v>1.012</v>
      </c>
    </row>
    <row r="2849" spans="1:12" x14ac:dyDescent="0.25">
      <c r="A2849" s="103">
        <v>820114</v>
      </c>
      <c r="B2849" s="103" t="s">
        <v>16985</v>
      </c>
      <c r="C2849" s="104" t="s">
        <v>77</v>
      </c>
      <c r="D2849" s="105">
        <v>14.92</v>
      </c>
      <c r="E2849" s="102"/>
      <c r="K2849" s="570" t="s">
        <v>5368</v>
      </c>
      <c r="L2849" s="571">
        <f>IFERROR(VLOOKUP(K2849,REAJUSTE!A:T,20,FALSE),"")</f>
        <v>1.012</v>
      </c>
    </row>
    <row r="2850" spans="1:12" x14ac:dyDescent="0.25">
      <c r="A2850" s="103">
        <v>820115</v>
      </c>
      <c r="B2850" s="103" t="s">
        <v>16986</v>
      </c>
      <c r="C2850" s="104" t="s">
        <v>77</v>
      </c>
      <c r="D2850" s="105">
        <v>67.47</v>
      </c>
      <c r="E2850" s="102"/>
      <c r="K2850" s="570" t="s">
        <v>5368</v>
      </c>
      <c r="L2850" s="571">
        <f>IFERROR(VLOOKUP(K2850,REAJUSTE!A:T,20,FALSE),"")</f>
        <v>1.012</v>
      </c>
    </row>
    <row r="2851" spans="1:12" x14ac:dyDescent="0.25">
      <c r="A2851" s="103">
        <v>820116</v>
      </c>
      <c r="B2851" s="103" t="s">
        <v>16987</v>
      </c>
      <c r="C2851" s="104" t="s">
        <v>77</v>
      </c>
      <c r="D2851" s="105">
        <v>5.26</v>
      </c>
      <c r="E2851" s="126"/>
      <c r="K2851" s="570" t="s">
        <v>5368</v>
      </c>
      <c r="L2851" s="571">
        <f>IFERROR(VLOOKUP(K2851,REAJUSTE!A:T,20,FALSE),"")</f>
        <v>1.012</v>
      </c>
    </row>
    <row r="2852" spans="1:12" x14ac:dyDescent="0.25">
      <c r="A2852" s="103">
        <v>820117</v>
      </c>
      <c r="B2852" s="103" t="s">
        <v>16988</v>
      </c>
      <c r="C2852" s="104" t="s">
        <v>77</v>
      </c>
      <c r="D2852" s="105">
        <v>12.51</v>
      </c>
      <c r="E2852" s="102"/>
      <c r="K2852" s="570" t="s">
        <v>5368</v>
      </c>
      <c r="L2852" s="571">
        <f>IFERROR(VLOOKUP(K2852,REAJUSTE!A:T,20,FALSE),"")</f>
        <v>1.012</v>
      </c>
    </row>
    <row r="2853" spans="1:12" x14ac:dyDescent="0.25">
      <c r="A2853" s="103">
        <v>820118</v>
      </c>
      <c r="B2853" s="103" t="s">
        <v>16989</v>
      </c>
      <c r="C2853" s="104" t="s">
        <v>77</v>
      </c>
      <c r="D2853" s="105">
        <v>1.98</v>
      </c>
      <c r="E2853" s="126"/>
      <c r="K2853" s="570" t="s">
        <v>5368</v>
      </c>
      <c r="L2853" s="571">
        <f>IFERROR(VLOOKUP(K2853,REAJUSTE!A:T,20,FALSE),"")</f>
        <v>1.012</v>
      </c>
    </row>
    <row r="2854" spans="1:12" x14ac:dyDescent="0.25">
      <c r="A2854" s="125">
        <v>83</v>
      </c>
      <c r="B2854" s="1195" t="s">
        <v>16990</v>
      </c>
      <c r="C2854" s="1196"/>
      <c r="D2854" s="1196"/>
      <c r="E2854" s="126"/>
      <c r="K2854" s="570" t="s">
        <v>5368</v>
      </c>
      <c r="L2854" s="571">
        <f>IFERROR(VLOOKUP(K2854,REAJUSTE!A:T,20,FALSE),"")</f>
        <v>1.012</v>
      </c>
    </row>
    <row r="2855" spans="1:12" x14ac:dyDescent="0.25">
      <c r="A2855" s="125">
        <v>8301</v>
      </c>
      <c r="B2855" s="1195" t="s">
        <v>16991</v>
      </c>
      <c r="C2855" s="1196"/>
      <c r="D2855" s="1196"/>
      <c r="E2855" s="126"/>
      <c r="K2855" s="570" t="s">
        <v>5368</v>
      </c>
      <c r="L2855" s="571">
        <f>IFERROR(VLOOKUP(K2855,REAJUSTE!A:T,20,FALSE),"")</f>
        <v>1.012</v>
      </c>
    </row>
    <row r="2856" spans="1:12" x14ac:dyDescent="0.25">
      <c r="A2856" s="103">
        <v>830101</v>
      </c>
      <c r="B2856" s="103" t="s">
        <v>16992</v>
      </c>
      <c r="C2856" s="104" t="s">
        <v>77</v>
      </c>
      <c r="D2856" s="105">
        <v>92.78</v>
      </c>
      <c r="E2856" s="126"/>
      <c r="K2856" s="570" t="s">
        <v>5368</v>
      </c>
      <c r="L2856" s="571">
        <f>IFERROR(VLOOKUP(K2856,REAJUSTE!A:T,20,FALSE),"")</f>
        <v>1.012</v>
      </c>
    </row>
    <row r="2857" spans="1:12" x14ac:dyDescent="0.25">
      <c r="A2857" s="103">
        <v>830102</v>
      </c>
      <c r="B2857" s="103" t="s">
        <v>16993</v>
      </c>
      <c r="C2857" s="104" t="s">
        <v>77</v>
      </c>
      <c r="D2857" s="105">
        <v>44.29</v>
      </c>
      <c r="E2857" s="126"/>
      <c r="K2857" s="570" t="s">
        <v>5368</v>
      </c>
      <c r="L2857" s="571">
        <f>IFERROR(VLOOKUP(K2857,REAJUSTE!A:T,20,FALSE),"")</f>
        <v>1.012</v>
      </c>
    </row>
    <row r="2858" spans="1:12" x14ac:dyDescent="0.25">
      <c r="A2858" s="103">
        <v>830103</v>
      </c>
      <c r="B2858" s="103" t="s">
        <v>16994</v>
      </c>
      <c r="C2858" s="104" t="s">
        <v>77</v>
      </c>
      <c r="D2858" s="105">
        <v>48.8</v>
      </c>
      <c r="E2858" s="126"/>
      <c r="K2858" s="570" t="s">
        <v>5368</v>
      </c>
      <c r="L2858" s="571">
        <f>IFERROR(VLOOKUP(K2858,REAJUSTE!A:T,20,FALSE),"")</f>
        <v>1.012</v>
      </c>
    </row>
    <row r="2859" spans="1:12" x14ac:dyDescent="0.25">
      <c r="A2859" s="103">
        <v>830104</v>
      </c>
      <c r="B2859" s="103" t="s">
        <v>16995</v>
      </c>
      <c r="C2859" s="104" t="s">
        <v>77</v>
      </c>
      <c r="D2859" s="105">
        <v>90.05</v>
      </c>
      <c r="E2859" s="126"/>
      <c r="K2859" s="570" t="s">
        <v>5368</v>
      </c>
      <c r="L2859" s="571">
        <f>IFERROR(VLOOKUP(K2859,REAJUSTE!A:T,20,FALSE),"")</f>
        <v>1.012</v>
      </c>
    </row>
    <row r="2860" spans="1:12" x14ac:dyDescent="0.25">
      <c r="A2860" s="103">
        <v>830105</v>
      </c>
      <c r="B2860" s="103" t="s">
        <v>16996</v>
      </c>
      <c r="C2860" s="104" t="s">
        <v>77</v>
      </c>
      <c r="D2860" s="105">
        <v>39.53</v>
      </c>
      <c r="E2860" s="126"/>
      <c r="K2860" s="570" t="s">
        <v>5368</v>
      </c>
      <c r="L2860" s="571">
        <f>IFERROR(VLOOKUP(K2860,REAJUSTE!A:T,20,FALSE),"")</f>
        <v>1.012</v>
      </c>
    </row>
    <row r="2861" spans="1:12" x14ac:dyDescent="0.25">
      <c r="A2861" s="103">
        <v>830106</v>
      </c>
      <c r="B2861" s="103" t="s">
        <v>16997</v>
      </c>
      <c r="C2861" s="104" t="s">
        <v>77</v>
      </c>
      <c r="D2861" s="105">
        <v>42.73</v>
      </c>
      <c r="E2861" s="126"/>
      <c r="K2861" s="570" t="s">
        <v>5368</v>
      </c>
      <c r="L2861" s="571">
        <f>IFERROR(VLOOKUP(K2861,REAJUSTE!A:T,20,FALSE),"")</f>
        <v>1.012</v>
      </c>
    </row>
    <row r="2862" spans="1:12" x14ac:dyDescent="0.25">
      <c r="A2862" s="103">
        <v>830107</v>
      </c>
      <c r="B2862" s="103" t="s">
        <v>16998</v>
      </c>
      <c r="C2862" s="104" t="s">
        <v>77</v>
      </c>
      <c r="D2862" s="105">
        <v>54.17</v>
      </c>
      <c r="E2862" s="126"/>
      <c r="K2862" s="570" t="s">
        <v>5368</v>
      </c>
      <c r="L2862" s="571">
        <f>IFERROR(VLOOKUP(K2862,REAJUSTE!A:T,20,FALSE),"")</f>
        <v>1.012</v>
      </c>
    </row>
    <row r="2863" spans="1:12" x14ac:dyDescent="0.25">
      <c r="A2863" s="103">
        <v>830108</v>
      </c>
      <c r="B2863" s="103" t="s">
        <v>16999</v>
      </c>
      <c r="C2863" s="104" t="s">
        <v>77</v>
      </c>
      <c r="D2863" s="105">
        <v>167.01</v>
      </c>
      <c r="E2863" s="126"/>
      <c r="K2863" s="570" t="s">
        <v>5368</v>
      </c>
      <c r="L2863" s="571">
        <f>IFERROR(VLOOKUP(K2863,REAJUSTE!A:T,20,FALSE),"")</f>
        <v>1.012</v>
      </c>
    </row>
    <row r="2864" spans="1:12" x14ac:dyDescent="0.25">
      <c r="A2864" s="103">
        <v>830109</v>
      </c>
      <c r="B2864" s="103" t="s">
        <v>17000</v>
      </c>
      <c r="C2864" s="104" t="s">
        <v>77</v>
      </c>
      <c r="D2864" s="105">
        <v>76.88</v>
      </c>
      <c r="E2864" s="126"/>
      <c r="K2864" s="570" t="s">
        <v>5368</v>
      </c>
      <c r="L2864" s="571">
        <f>IFERROR(VLOOKUP(K2864,REAJUSTE!A:T,20,FALSE),"")</f>
        <v>1.012</v>
      </c>
    </row>
    <row r="2865" spans="1:12" x14ac:dyDescent="0.25">
      <c r="A2865" s="103">
        <v>830110</v>
      </c>
      <c r="B2865" s="103" t="s">
        <v>17001</v>
      </c>
      <c r="C2865" s="104" t="s">
        <v>77</v>
      </c>
      <c r="D2865" s="105">
        <v>45.55</v>
      </c>
      <c r="E2865" s="126"/>
      <c r="K2865" s="570" t="s">
        <v>5368</v>
      </c>
      <c r="L2865" s="571">
        <f>IFERROR(VLOOKUP(K2865,REAJUSTE!A:T,20,FALSE),"")</f>
        <v>1.012</v>
      </c>
    </row>
    <row r="2866" spans="1:12" x14ac:dyDescent="0.25">
      <c r="A2866" s="103">
        <v>830111</v>
      </c>
      <c r="B2866" s="103" t="s">
        <v>17002</v>
      </c>
      <c r="C2866" s="104" t="s">
        <v>77</v>
      </c>
      <c r="D2866" s="105">
        <v>66.8</v>
      </c>
      <c r="E2866" s="126"/>
      <c r="K2866" s="570" t="s">
        <v>5368</v>
      </c>
      <c r="L2866" s="571">
        <f>IFERROR(VLOOKUP(K2866,REAJUSTE!A:T,20,FALSE),"")</f>
        <v>1.012</v>
      </c>
    </row>
    <row r="2867" spans="1:12" x14ac:dyDescent="0.25">
      <c r="A2867" s="103">
        <v>830112</v>
      </c>
      <c r="B2867" s="103" t="s">
        <v>17003</v>
      </c>
      <c r="C2867" s="104" t="s">
        <v>77</v>
      </c>
      <c r="D2867" s="105">
        <v>626.25</v>
      </c>
      <c r="E2867" s="126"/>
      <c r="K2867" s="570" t="s">
        <v>5368</v>
      </c>
      <c r="L2867" s="571">
        <f>IFERROR(VLOOKUP(K2867,REAJUSTE!A:T,20,FALSE),"")</f>
        <v>1.012</v>
      </c>
    </row>
    <row r="2868" spans="1:12" x14ac:dyDescent="0.25">
      <c r="A2868" s="103">
        <v>830113</v>
      </c>
      <c r="B2868" s="103" t="s">
        <v>17004</v>
      </c>
      <c r="C2868" s="104" t="s">
        <v>77</v>
      </c>
      <c r="D2868" s="105">
        <v>780.22</v>
      </c>
      <c r="E2868" s="126"/>
      <c r="K2868" s="570" t="s">
        <v>5368</v>
      </c>
      <c r="L2868" s="571">
        <f>IFERROR(VLOOKUP(K2868,REAJUSTE!A:T,20,FALSE),"")</f>
        <v>1.012</v>
      </c>
    </row>
    <row r="2869" spans="1:12" x14ac:dyDescent="0.25">
      <c r="A2869" s="103">
        <v>830114</v>
      </c>
      <c r="B2869" s="103" t="s">
        <v>17005</v>
      </c>
      <c r="C2869" s="104" t="s">
        <v>77</v>
      </c>
      <c r="D2869" s="105">
        <v>266.85000000000002</v>
      </c>
      <c r="E2869" s="126"/>
      <c r="K2869" s="570" t="s">
        <v>5368</v>
      </c>
      <c r="L2869" s="571">
        <f>IFERROR(VLOOKUP(K2869,REAJUSTE!A:T,20,FALSE),"")</f>
        <v>1.012</v>
      </c>
    </row>
    <row r="2870" spans="1:12" x14ac:dyDescent="0.25">
      <c r="A2870" s="125">
        <v>93</v>
      </c>
      <c r="B2870" s="1195" t="s">
        <v>17006</v>
      </c>
      <c r="C2870" s="1196"/>
      <c r="D2870" s="1196"/>
      <c r="E2870" s="126"/>
      <c r="K2870" s="570" t="s">
        <v>5368</v>
      </c>
      <c r="L2870" s="571">
        <f>IFERROR(VLOOKUP(K2870,REAJUSTE!A:T,20,FALSE),"")</f>
        <v>1.012</v>
      </c>
    </row>
    <row r="2871" spans="1:12" x14ac:dyDescent="0.25">
      <c r="A2871" s="125">
        <v>9302</v>
      </c>
      <c r="B2871" s="1195" t="s">
        <v>17007</v>
      </c>
      <c r="C2871" s="1196"/>
      <c r="D2871" s="1196"/>
      <c r="E2871" s="126"/>
      <c r="K2871" s="570" t="s">
        <v>5368</v>
      </c>
      <c r="L2871" s="571">
        <f>IFERROR(VLOOKUP(K2871,REAJUSTE!A:T,20,FALSE),"")</f>
        <v>1.012</v>
      </c>
    </row>
    <row r="2872" spans="1:12" ht="30" x14ac:dyDescent="0.25">
      <c r="A2872" s="103">
        <v>930213</v>
      </c>
      <c r="B2872" s="103" t="s">
        <v>17008</v>
      </c>
      <c r="C2872" s="104" t="s">
        <v>77</v>
      </c>
      <c r="D2872" s="142">
        <v>1196.33</v>
      </c>
      <c r="E2872" s="126"/>
      <c r="K2872" s="570" t="s">
        <v>5368</v>
      </c>
      <c r="L2872" s="571">
        <f>IFERROR(VLOOKUP(K2872,REAJUSTE!A:T,20,FALSE),"")</f>
        <v>1.012</v>
      </c>
    </row>
    <row r="2873" spans="1:12" ht="30" x14ac:dyDescent="0.25">
      <c r="A2873" s="103">
        <v>930214</v>
      </c>
      <c r="B2873" s="103" t="s">
        <v>17009</v>
      </c>
      <c r="C2873" s="104" t="s">
        <v>77</v>
      </c>
      <c r="D2873" s="142">
        <v>2517.33</v>
      </c>
      <c r="E2873" s="126"/>
      <c r="K2873" s="570" t="s">
        <v>5368</v>
      </c>
      <c r="L2873" s="571">
        <f>IFERROR(VLOOKUP(K2873,REAJUSTE!A:T,20,FALSE),"")</f>
        <v>1.012</v>
      </c>
    </row>
    <row r="2874" spans="1:12" ht="30" x14ac:dyDescent="0.25">
      <c r="A2874" s="103">
        <v>930218</v>
      </c>
      <c r="B2874" s="103" t="s">
        <v>17010</v>
      </c>
      <c r="C2874" s="104" t="s">
        <v>77</v>
      </c>
      <c r="D2874" s="105">
        <v>971</v>
      </c>
      <c r="E2874" s="126"/>
      <c r="K2874" s="570" t="s">
        <v>5368</v>
      </c>
      <c r="L2874" s="571">
        <f>IFERROR(VLOOKUP(K2874,REAJUSTE!A:T,20,FALSE),"")</f>
        <v>1.012</v>
      </c>
    </row>
    <row r="2875" spans="1:12" ht="30" x14ac:dyDescent="0.25">
      <c r="A2875" s="103">
        <v>930219</v>
      </c>
      <c r="B2875" s="103" t="s">
        <v>17011</v>
      </c>
      <c r="C2875" s="104" t="s">
        <v>77</v>
      </c>
      <c r="D2875" s="142">
        <v>1094</v>
      </c>
      <c r="E2875" s="126"/>
      <c r="K2875" s="570" t="s">
        <v>5368</v>
      </c>
      <c r="L2875" s="571">
        <f>IFERROR(VLOOKUP(K2875,REAJUSTE!A:T,20,FALSE),"")</f>
        <v>1.012</v>
      </c>
    </row>
    <row r="2876" spans="1:12" ht="30" x14ac:dyDescent="0.25">
      <c r="A2876" s="103">
        <v>930220</v>
      </c>
      <c r="B2876" s="103" t="s">
        <v>17012</v>
      </c>
      <c r="C2876" s="104" t="s">
        <v>77</v>
      </c>
      <c r="D2876" s="142">
        <v>1357.67</v>
      </c>
      <c r="E2876" s="126"/>
      <c r="K2876" s="570" t="s">
        <v>5368</v>
      </c>
      <c r="L2876" s="571">
        <f>IFERROR(VLOOKUP(K2876,REAJUSTE!A:T,20,FALSE),"")</f>
        <v>1.012</v>
      </c>
    </row>
    <row r="2877" spans="1:12" ht="30" x14ac:dyDescent="0.25">
      <c r="A2877" s="103">
        <v>930226</v>
      </c>
      <c r="B2877" s="103" t="s">
        <v>17013</v>
      </c>
      <c r="C2877" s="104" t="s">
        <v>77</v>
      </c>
      <c r="D2877" s="142">
        <v>6583</v>
      </c>
      <c r="E2877" s="126"/>
      <c r="K2877" s="570" t="s">
        <v>5368</v>
      </c>
      <c r="L2877" s="571">
        <f>IFERROR(VLOOKUP(K2877,REAJUSTE!A:T,20,FALSE),"")</f>
        <v>1.012</v>
      </c>
    </row>
    <row r="2878" spans="1:12" ht="30" x14ac:dyDescent="0.25">
      <c r="A2878" s="103">
        <v>930235</v>
      </c>
      <c r="B2878" s="103" t="s">
        <v>17014</v>
      </c>
      <c r="C2878" s="104" t="s">
        <v>77</v>
      </c>
      <c r="D2878" s="105">
        <v>204.43</v>
      </c>
      <c r="E2878" s="126"/>
      <c r="K2878" s="570" t="s">
        <v>5368</v>
      </c>
      <c r="L2878" s="571">
        <f>IFERROR(VLOOKUP(K2878,REAJUSTE!A:T,20,FALSE),"")</f>
        <v>1.012</v>
      </c>
    </row>
    <row r="2879" spans="1:12" x14ac:dyDescent="0.25">
      <c r="A2879" s="125">
        <v>95</v>
      </c>
      <c r="B2879" s="1195" t="s">
        <v>91</v>
      </c>
      <c r="C2879" s="1196"/>
      <c r="D2879" s="1196"/>
      <c r="E2879" s="126"/>
      <c r="K2879" s="570" t="s">
        <v>5368</v>
      </c>
      <c r="L2879" s="571">
        <f>IFERROR(VLOOKUP(K2879,REAJUSTE!A:T,20,FALSE),"")</f>
        <v>1.012</v>
      </c>
    </row>
    <row r="2880" spans="1:12" x14ac:dyDescent="0.25">
      <c r="A2880" s="125">
        <v>9501</v>
      </c>
      <c r="B2880" s="1195" t="s">
        <v>17015</v>
      </c>
      <c r="C2880" s="1196"/>
      <c r="D2880" s="1196"/>
      <c r="E2880" s="126"/>
      <c r="K2880" s="570" t="s">
        <v>5368</v>
      </c>
      <c r="L2880" s="571">
        <f>IFERROR(VLOOKUP(K2880,REAJUSTE!A:T,20,FALSE),"")</f>
        <v>1.012</v>
      </c>
    </row>
    <row r="2881" spans="1:12" x14ac:dyDescent="0.25">
      <c r="A2881" s="103">
        <v>950101</v>
      </c>
      <c r="B2881" s="103" t="s">
        <v>17016</v>
      </c>
      <c r="C2881" s="104" t="s">
        <v>69</v>
      </c>
      <c r="D2881" s="105">
        <v>2.96</v>
      </c>
      <c r="E2881" s="126"/>
      <c r="K2881" s="570" t="s">
        <v>5368</v>
      </c>
      <c r="L2881" s="571">
        <f>IFERROR(VLOOKUP(K2881,REAJUSTE!A:T,20,FALSE),"")</f>
        <v>1.012</v>
      </c>
    </row>
    <row r="2882" spans="1:12" x14ac:dyDescent="0.25">
      <c r="A2882" s="103">
        <v>950102</v>
      </c>
      <c r="B2882" s="103" t="s">
        <v>17017</v>
      </c>
      <c r="C2882" s="104" t="s">
        <v>69</v>
      </c>
      <c r="D2882" s="105">
        <v>11.22</v>
      </c>
      <c r="E2882" s="126"/>
      <c r="K2882" s="570" t="s">
        <v>5368</v>
      </c>
      <c r="L2882" s="571">
        <f>IFERROR(VLOOKUP(K2882,REAJUSTE!A:T,20,FALSE),"")</f>
        <v>1.012</v>
      </c>
    </row>
    <row r="2883" spans="1:12" x14ac:dyDescent="0.25">
      <c r="A2883" s="1199"/>
      <c r="B2883" s="1200"/>
      <c r="C2883" s="1200"/>
      <c r="D2883" s="1200"/>
      <c r="E2883" s="126"/>
      <c r="K2883" s="570" t="s">
        <v>5368</v>
      </c>
      <c r="L2883" s="571">
        <f>IFERROR(VLOOKUP(K2883,REAJUSTE!A:T,20,FALSE),"")</f>
        <v>1.012</v>
      </c>
    </row>
    <row r="2884" spans="1:12" x14ac:dyDescent="0.25">
      <c r="A2884" s="1195" t="s">
        <v>17018</v>
      </c>
      <c r="B2884" s="1196"/>
      <c r="C2884" s="1196"/>
      <c r="D2884" s="1196"/>
      <c r="E2884" s="126"/>
      <c r="K2884" s="570" t="s">
        <v>5368</v>
      </c>
      <c r="L2884" s="571">
        <f>IFERROR(VLOOKUP(K2884,REAJUSTE!A:T,20,FALSE),"")</f>
        <v>1.012</v>
      </c>
    </row>
    <row r="2885" spans="1:12" x14ac:dyDescent="0.25">
      <c r="A2885" s="1199"/>
      <c r="B2885" s="1200"/>
      <c r="C2885" s="1200"/>
      <c r="D2885" s="1200"/>
      <c r="E2885" s="126"/>
      <c r="K2885" s="570" t="s">
        <v>5368</v>
      </c>
      <c r="L2885" s="571">
        <f>IFERROR(VLOOKUP(K2885,REAJUSTE!A:T,20,FALSE),"")</f>
        <v>1.012</v>
      </c>
    </row>
    <row r="2886" spans="1:12" x14ac:dyDescent="0.25">
      <c r="A2886" s="108" t="s">
        <v>0</v>
      </c>
      <c r="B2886" s="108" t="s">
        <v>1</v>
      </c>
      <c r="C2886" s="109" t="s">
        <v>2</v>
      </c>
      <c r="D2886" s="109" t="s">
        <v>66</v>
      </c>
      <c r="E2886" s="126"/>
      <c r="K2886" s="570" t="s">
        <v>5368</v>
      </c>
      <c r="L2886" s="571">
        <f>IFERROR(VLOOKUP(K2886,REAJUSTE!A:T,20,FALSE),"")</f>
        <v>1.012</v>
      </c>
    </row>
    <row r="2887" spans="1:12" x14ac:dyDescent="0.25">
      <c r="A2887" s="125">
        <v>8</v>
      </c>
      <c r="B2887" s="1195" t="s">
        <v>87</v>
      </c>
      <c r="C2887" s="1196"/>
      <c r="D2887" s="1196"/>
      <c r="E2887" s="126"/>
      <c r="K2887" s="570" t="s">
        <v>5368</v>
      </c>
      <c r="L2887" s="571">
        <f>IFERROR(VLOOKUP(K2887,REAJUSTE!A:T,20,FALSE),"")</f>
        <v>1.012</v>
      </c>
    </row>
    <row r="2888" spans="1:12" x14ac:dyDescent="0.25">
      <c r="A2888" s="125">
        <v>802</v>
      </c>
      <c r="B2888" s="1195" t="s">
        <v>17019</v>
      </c>
      <c r="C2888" s="1196"/>
      <c r="D2888" s="1196"/>
      <c r="E2888" s="126"/>
      <c r="K2888" s="570" t="s">
        <v>5368</v>
      </c>
      <c r="L2888" s="571">
        <f>IFERROR(VLOOKUP(K2888,REAJUSTE!A:T,20,FALSE),"")</f>
        <v>1.012</v>
      </c>
    </row>
    <row r="2889" spans="1:12" x14ac:dyDescent="0.25">
      <c r="A2889" s="103">
        <v>80201</v>
      </c>
      <c r="B2889" s="103" t="s">
        <v>17020</v>
      </c>
      <c r="C2889" s="104" t="s">
        <v>69</v>
      </c>
      <c r="D2889" s="105">
        <v>2.34</v>
      </c>
      <c r="E2889" s="126"/>
      <c r="K2889" s="570" t="s">
        <v>5368</v>
      </c>
      <c r="L2889" s="571">
        <f>IFERROR(VLOOKUP(K2889,REAJUSTE!A:T,20,FALSE),"")</f>
        <v>1.012</v>
      </c>
    </row>
    <row r="2890" spans="1:12" x14ac:dyDescent="0.25">
      <c r="A2890" s="103">
        <v>80202</v>
      </c>
      <c r="B2890" s="103" t="s">
        <v>17021</v>
      </c>
      <c r="C2890" s="104" t="s">
        <v>69</v>
      </c>
      <c r="D2890" s="105">
        <v>2.34</v>
      </c>
      <c r="E2890" s="126"/>
      <c r="K2890" s="570" t="s">
        <v>5368</v>
      </c>
      <c r="L2890" s="571">
        <f>IFERROR(VLOOKUP(K2890,REAJUSTE!A:T,20,FALSE),"")</f>
        <v>1.012</v>
      </c>
    </row>
    <row r="2891" spans="1:12" x14ac:dyDescent="0.25">
      <c r="A2891" s="125">
        <v>804</v>
      </c>
      <c r="B2891" s="1195" t="s">
        <v>17022</v>
      </c>
      <c r="C2891" s="1196"/>
      <c r="D2891" s="1196"/>
      <c r="E2891" s="126"/>
      <c r="K2891" s="570" t="s">
        <v>5368</v>
      </c>
      <c r="L2891" s="571">
        <f>IFERROR(VLOOKUP(K2891,REAJUSTE!A:T,20,FALSE),"")</f>
        <v>1.012</v>
      </c>
    </row>
    <row r="2892" spans="1:12" ht="30" x14ac:dyDescent="0.25">
      <c r="A2892" s="103">
        <v>80425</v>
      </c>
      <c r="B2892" s="103" t="s">
        <v>17023</v>
      </c>
      <c r="C2892" s="104" t="s">
        <v>77</v>
      </c>
      <c r="D2892" s="105">
        <v>270.49</v>
      </c>
      <c r="E2892" s="126"/>
      <c r="K2892" s="570" t="s">
        <v>5368</v>
      </c>
      <c r="L2892" s="571">
        <f>IFERROR(VLOOKUP(K2892,REAJUSTE!A:T,20,FALSE),"")</f>
        <v>1.012</v>
      </c>
    </row>
    <row r="2893" spans="1:12" x14ac:dyDescent="0.25">
      <c r="A2893" s="125">
        <v>807</v>
      </c>
      <c r="B2893" s="1195" t="s">
        <v>17024</v>
      </c>
      <c r="C2893" s="1196"/>
      <c r="D2893" s="1196"/>
      <c r="E2893" s="126"/>
      <c r="K2893" s="570" t="s">
        <v>5368</v>
      </c>
      <c r="L2893" s="571">
        <f>IFERROR(VLOOKUP(K2893,REAJUSTE!A:T,20,FALSE),"")</f>
        <v>1.012</v>
      </c>
    </row>
    <row r="2894" spans="1:12" ht="30" x14ac:dyDescent="0.25">
      <c r="A2894" s="103">
        <v>80731</v>
      </c>
      <c r="B2894" s="103" t="s">
        <v>17025</v>
      </c>
      <c r="C2894" s="104" t="s">
        <v>77</v>
      </c>
      <c r="D2894" s="142">
        <v>74178</v>
      </c>
      <c r="E2894" s="126"/>
      <c r="K2894" s="570" t="s">
        <v>5368</v>
      </c>
      <c r="L2894" s="571">
        <f>IFERROR(VLOOKUP(K2894,REAJUSTE!A:T,20,FALSE),"")</f>
        <v>1.012</v>
      </c>
    </row>
    <row r="2895" spans="1:12" x14ac:dyDescent="0.25">
      <c r="A2895" s="125">
        <v>811</v>
      </c>
      <c r="B2895" s="1195" t="s">
        <v>17026</v>
      </c>
      <c r="C2895" s="1196"/>
      <c r="D2895" s="1196"/>
      <c r="E2895" s="126"/>
      <c r="K2895" s="570" t="s">
        <v>5368</v>
      </c>
      <c r="L2895" s="571">
        <f>IFERROR(VLOOKUP(K2895,REAJUSTE!A:T,20,FALSE),"")</f>
        <v>1.012</v>
      </c>
    </row>
    <row r="2896" spans="1:12" ht="45" x14ac:dyDescent="0.25">
      <c r="A2896" s="103">
        <v>81115</v>
      </c>
      <c r="B2896" s="103" t="s">
        <v>17027</v>
      </c>
      <c r="C2896" s="104" t="s">
        <v>77</v>
      </c>
      <c r="D2896" s="142">
        <v>4590</v>
      </c>
      <c r="E2896" s="102"/>
      <c r="K2896" s="570" t="s">
        <v>5368</v>
      </c>
      <c r="L2896" s="571">
        <f>IFERROR(VLOOKUP(K2896,REAJUSTE!A:T,20,FALSE),"")</f>
        <v>1.012</v>
      </c>
    </row>
    <row r="2897" spans="1:12" ht="60" x14ac:dyDescent="0.25">
      <c r="A2897" s="103">
        <v>81116</v>
      </c>
      <c r="B2897" s="103" t="s">
        <v>17028</v>
      </c>
      <c r="C2897" s="104" t="s">
        <v>77</v>
      </c>
      <c r="D2897" s="142">
        <v>563990.17000000004</v>
      </c>
      <c r="E2897" s="102"/>
      <c r="K2897" s="570" t="s">
        <v>5368</v>
      </c>
      <c r="L2897" s="571">
        <f>IFERROR(VLOOKUP(K2897,REAJUSTE!A:T,20,FALSE),"")</f>
        <v>1.012</v>
      </c>
    </row>
    <row r="2898" spans="1:12" ht="30" x14ac:dyDescent="0.25">
      <c r="A2898" s="103">
        <v>81117</v>
      </c>
      <c r="B2898" s="103" t="s">
        <v>17029</v>
      </c>
      <c r="C2898" s="104" t="s">
        <v>77</v>
      </c>
      <c r="D2898" s="142">
        <v>53076.92</v>
      </c>
      <c r="E2898" s="126"/>
      <c r="K2898" s="570" t="s">
        <v>5368</v>
      </c>
      <c r="L2898" s="571">
        <f>IFERROR(VLOOKUP(K2898,REAJUSTE!A:T,20,FALSE),"")</f>
        <v>1.012</v>
      </c>
    </row>
    <row r="2899" spans="1:12" ht="30" x14ac:dyDescent="0.25">
      <c r="A2899" s="103">
        <v>81120</v>
      </c>
      <c r="B2899" s="103" t="s">
        <v>18081</v>
      </c>
      <c r="C2899" s="104" t="s">
        <v>77</v>
      </c>
      <c r="D2899" s="142">
        <v>25328.28</v>
      </c>
      <c r="E2899" s="126"/>
      <c r="K2899" s="570" t="s">
        <v>5368</v>
      </c>
      <c r="L2899" s="571">
        <f>IFERROR(VLOOKUP(K2899,REAJUSTE!A:T,20,FALSE),"")</f>
        <v>1.012</v>
      </c>
    </row>
    <row r="2900" spans="1:12" ht="30" x14ac:dyDescent="0.25">
      <c r="A2900" s="103">
        <v>81121</v>
      </c>
      <c r="B2900" s="103" t="s">
        <v>17030</v>
      </c>
      <c r="C2900" s="104" t="s">
        <v>77</v>
      </c>
      <c r="D2900" s="142">
        <v>2897.59</v>
      </c>
      <c r="E2900" s="126"/>
      <c r="K2900" s="570" t="s">
        <v>5368</v>
      </c>
      <c r="L2900" s="571">
        <f>IFERROR(VLOOKUP(K2900,REAJUSTE!A:T,20,FALSE),"")</f>
        <v>1.012</v>
      </c>
    </row>
    <row r="2901" spans="1:12" ht="75" x14ac:dyDescent="0.25">
      <c r="A2901" s="103">
        <v>81124</v>
      </c>
      <c r="B2901" s="103" t="s">
        <v>17031</v>
      </c>
      <c r="C2901" s="104" t="s">
        <v>77</v>
      </c>
      <c r="D2901" s="142">
        <v>144875</v>
      </c>
      <c r="E2901" s="126"/>
      <c r="K2901" s="570" t="s">
        <v>5368</v>
      </c>
      <c r="L2901" s="571">
        <f>IFERROR(VLOOKUP(K2901,REAJUSTE!A:T,20,FALSE),"")</f>
        <v>1.012</v>
      </c>
    </row>
    <row r="2902" spans="1:12" ht="45" x14ac:dyDescent="0.25">
      <c r="A2902" s="103">
        <v>81126</v>
      </c>
      <c r="B2902" s="103" t="s">
        <v>17032</v>
      </c>
      <c r="C2902" s="104" t="s">
        <v>77</v>
      </c>
      <c r="D2902" s="142">
        <v>710000</v>
      </c>
      <c r="E2902" s="126"/>
      <c r="K2902" s="570" t="s">
        <v>5368</v>
      </c>
      <c r="L2902" s="571">
        <f>IFERROR(VLOOKUP(K2902,REAJUSTE!A:T,20,FALSE),"")</f>
        <v>1.012</v>
      </c>
    </row>
    <row r="2903" spans="1:12" ht="45" x14ac:dyDescent="0.25">
      <c r="A2903" s="103">
        <v>81128</v>
      </c>
      <c r="B2903" s="103" t="s">
        <v>17047</v>
      </c>
      <c r="C2903" s="104" t="s">
        <v>77</v>
      </c>
      <c r="D2903" s="142">
        <v>13801.74</v>
      </c>
      <c r="E2903" s="126"/>
      <c r="K2903" s="570" t="s">
        <v>5368</v>
      </c>
      <c r="L2903" s="571">
        <f>IFERROR(VLOOKUP(K2903,REAJUSTE!A:T,20,FALSE),"")</f>
        <v>1.012</v>
      </c>
    </row>
    <row r="2904" spans="1:12" ht="30" x14ac:dyDescent="0.25">
      <c r="A2904" s="103">
        <v>81129</v>
      </c>
      <c r="B2904" s="103" t="s">
        <v>17033</v>
      </c>
      <c r="C2904" s="104" t="s">
        <v>5046</v>
      </c>
      <c r="D2904" s="142">
        <v>15517.56</v>
      </c>
      <c r="E2904" s="126"/>
      <c r="K2904" s="570" t="s">
        <v>5368</v>
      </c>
      <c r="L2904" s="571">
        <f>IFERROR(VLOOKUP(K2904,REAJUSTE!A:T,20,FALSE),"")</f>
        <v>1.012</v>
      </c>
    </row>
    <row r="2905" spans="1:12" ht="90" x14ac:dyDescent="0.25">
      <c r="A2905" s="103">
        <v>81130</v>
      </c>
      <c r="B2905" s="103" t="s">
        <v>18082</v>
      </c>
      <c r="C2905" s="104" t="s">
        <v>5046</v>
      </c>
      <c r="D2905" s="142">
        <v>10512.92</v>
      </c>
      <c r="E2905" s="102"/>
      <c r="K2905" s="570" t="s">
        <v>5368</v>
      </c>
      <c r="L2905" s="571">
        <f>IFERROR(VLOOKUP(K2905,REAJUSTE!A:T,20,FALSE),"")</f>
        <v>1.012</v>
      </c>
    </row>
  </sheetData>
  <mergeCells count="283">
    <mergeCell ref="A2885:D2885"/>
    <mergeCell ref="B2887:D2887"/>
    <mergeCell ref="B2888:D2888"/>
    <mergeCell ref="B2891:D2891"/>
    <mergeCell ref="B2893:D2893"/>
    <mergeCell ref="B2895:D2895"/>
    <mergeCell ref="K12:L12"/>
    <mergeCell ref="H11:I11"/>
    <mergeCell ref="B2844:D2844"/>
    <mergeCell ref="B2854:D2854"/>
    <mergeCell ref="B2855:D2855"/>
    <mergeCell ref="B2870:D2870"/>
    <mergeCell ref="B2871:D2871"/>
    <mergeCell ref="B2879:D2879"/>
    <mergeCell ref="B2880:D2880"/>
    <mergeCell ref="A2883:D2883"/>
    <mergeCell ref="A2884:D2884"/>
    <mergeCell ref="B2757:D2757"/>
    <mergeCell ref="B2760:D2760"/>
    <mergeCell ref="B2762:D2762"/>
    <mergeCell ref="B2768:D2768"/>
    <mergeCell ref="B2770:D2770"/>
    <mergeCell ref="B2774:D2774"/>
    <mergeCell ref="B2777:D2777"/>
    <mergeCell ref="B2667:D2667"/>
    <mergeCell ref="B2669:D2669"/>
    <mergeCell ref="B2671:D2671"/>
    <mergeCell ref="B2676:D2676"/>
    <mergeCell ref="B2680:D2680"/>
    <mergeCell ref="B2685:D2685"/>
    <mergeCell ref="B2780:D2780"/>
    <mergeCell ref="B2782:D2782"/>
    <mergeCell ref="B2731:D2731"/>
    <mergeCell ref="B2733:D2733"/>
    <mergeCell ref="B2736:D2736"/>
    <mergeCell ref="B2740:D2740"/>
    <mergeCell ref="B2743:D2743"/>
    <mergeCell ref="B2745:D2745"/>
    <mergeCell ref="B2748:D2748"/>
    <mergeCell ref="B2750:D2750"/>
    <mergeCell ref="B2752:D2752"/>
    <mergeCell ref="B2705:D2705"/>
    <mergeCell ref="B2714:D2714"/>
    <mergeCell ref="B2716:D2716"/>
    <mergeCell ref="B2717:D2717"/>
    <mergeCell ref="B2719:D2719"/>
    <mergeCell ref="B2721:D2721"/>
    <mergeCell ref="B2724:D2724"/>
    <mergeCell ref="B2597:D2597"/>
    <mergeCell ref="B2601:D2601"/>
    <mergeCell ref="B2614:D2614"/>
    <mergeCell ref="B2618:D2618"/>
    <mergeCell ref="B2620:D2620"/>
    <mergeCell ref="B2625:D2625"/>
    <mergeCell ref="B2648:D2648"/>
    <mergeCell ref="B2657:D2657"/>
    <mergeCell ref="B2661:D2661"/>
    <mergeCell ref="B2646:D2646"/>
    <mergeCell ref="B2493:D2493"/>
    <mergeCell ref="B2523:D2523"/>
    <mergeCell ref="B2525:D2525"/>
    <mergeCell ref="B2534:D2534"/>
    <mergeCell ref="B2542:D2542"/>
    <mergeCell ref="B2553:D2553"/>
    <mergeCell ref="B2581:D2581"/>
    <mergeCell ref="B2587:D2587"/>
    <mergeCell ref="B2589:D2589"/>
    <mergeCell ref="B2412:D2412"/>
    <mergeCell ref="B2417:D2417"/>
    <mergeCell ref="B2424:D2424"/>
    <mergeCell ref="B2455:D2455"/>
    <mergeCell ref="B2457:D2457"/>
    <mergeCell ref="B2459:D2459"/>
    <mergeCell ref="B2470:D2470"/>
    <mergeCell ref="B2472:D2472"/>
    <mergeCell ref="B2474:D2474"/>
    <mergeCell ref="B2085:D2085"/>
    <mergeCell ref="B2091:D2091"/>
    <mergeCell ref="B2100:D2100"/>
    <mergeCell ref="B2240:D2240"/>
    <mergeCell ref="B2252:D2252"/>
    <mergeCell ref="B2261:D2261"/>
    <mergeCell ref="B2275:D2275"/>
    <mergeCell ref="B2289:D2289"/>
    <mergeCell ref="B2294:D2294"/>
    <mergeCell ref="B2112:D2112"/>
    <mergeCell ref="B2116:D2116"/>
    <mergeCell ref="B2119:D2119"/>
    <mergeCell ref="B2121:D2121"/>
    <mergeCell ref="B2125:D2125"/>
    <mergeCell ref="B2132:D2132"/>
    <mergeCell ref="B2135:D2135"/>
    <mergeCell ref="B2139:D2139"/>
    <mergeCell ref="B2144:D2144"/>
    <mergeCell ref="B2164:D2164"/>
    <mergeCell ref="B2172:D2172"/>
    <mergeCell ref="B2174:D2174"/>
    <mergeCell ref="B2181:D2181"/>
    <mergeCell ref="B2185:D2185"/>
    <mergeCell ref="B2205:D2205"/>
    <mergeCell ref="B2018:D2018"/>
    <mergeCell ref="B2021:D2021"/>
    <mergeCell ref="B2023:D2023"/>
    <mergeCell ref="B2048:D2048"/>
    <mergeCell ref="B2058:D2058"/>
    <mergeCell ref="B2065:D2065"/>
    <mergeCell ref="B2070:D2070"/>
    <mergeCell ref="B2081:D2081"/>
    <mergeCell ref="B2083:D2083"/>
    <mergeCell ref="A2:D2"/>
    <mergeCell ref="A1:D1"/>
    <mergeCell ref="A11:D11"/>
    <mergeCell ref="A9:C9"/>
    <mergeCell ref="A7:C7"/>
    <mergeCell ref="A6:C6"/>
    <mergeCell ref="A4:D4"/>
    <mergeCell ref="A3:D3"/>
    <mergeCell ref="A5:D5"/>
    <mergeCell ref="A8:D8"/>
    <mergeCell ref="A10:D10"/>
    <mergeCell ref="B1389:D1389"/>
    <mergeCell ref="B1390:D1390"/>
    <mergeCell ref="B1411:D1411"/>
    <mergeCell ref="B1423:D1423"/>
    <mergeCell ref="B1493:D1493"/>
    <mergeCell ref="B1501:D1501"/>
    <mergeCell ref="B1504:D1504"/>
    <mergeCell ref="B1507:D1507"/>
    <mergeCell ref="B1513:D1513"/>
    <mergeCell ref="B1516:D1516"/>
    <mergeCell ref="B1525:D1525"/>
    <mergeCell ref="B1528:D1528"/>
    <mergeCell ref="B1532:D1532"/>
    <mergeCell ref="B1540:D1540"/>
    <mergeCell ref="B1546:D1546"/>
    <mergeCell ref="B1555:D1555"/>
    <mergeCell ref="B1557:D1557"/>
    <mergeCell ref="B1560:D1560"/>
    <mergeCell ref="B1565:D1565"/>
    <mergeCell ref="B1589:D1589"/>
    <mergeCell ref="B1604:D1604"/>
    <mergeCell ref="B1606:D1606"/>
    <mergeCell ref="B1610:D1610"/>
    <mergeCell ref="B1612:D1612"/>
    <mergeCell ref="B1621:D1621"/>
    <mergeCell ref="B1626:D1626"/>
    <mergeCell ref="B1634:D1634"/>
    <mergeCell ref="B1643:D1643"/>
    <mergeCell ref="B1647:D1647"/>
    <mergeCell ref="B1651:D1651"/>
    <mergeCell ref="B1656:D1656"/>
    <mergeCell ref="B1658:D1658"/>
    <mergeCell ref="B1662:D1662"/>
    <mergeCell ref="B1664:D1664"/>
    <mergeCell ref="B1665:D1665"/>
    <mergeCell ref="B1704:D1704"/>
    <mergeCell ref="B1673:D1673"/>
    <mergeCell ref="B1684:D1684"/>
    <mergeCell ref="B1686:D1686"/>
    <mergeCell ref="B1689:D1689"/>
    <mergeCell ref="B1694:D1694"/>
    <mergeCell ref="B1696:D1696"/>
    <mergeCell ref="B1698:D1698"/>
    <mergeCell ref="B1700:D1700"/>
    <mergeCell ref="B1702:D1702"/>
    <mergeCell ref="B1706:D1706"/>
    <mergeCell ref="B1719:D1719"/>
    <mergeCell ref="B1722:D1722"/>
    <mergeCell ref="B1724:D1724"/>
    <mergeCell ref="B1728:D1728"/>
    <mergeCell ref="B1730:D1730"/>
    <mergeCell ref="B1732:D1732"/>
    <mergeCell ref="B1735:D1735"/>
    <mergeCell ref="B1738:D1738"/>
    <mergeCell ref="B1740:D1740"/>
    <mergeCell ref="B1747:D1747"/>
    <mergeCell ref="B1749:D1749"/>
    <mergeCell ref="B1751:D1751"/>
    <mergeCell ref="B1753:D1753"/>
    <mergeCell ref="B1756:D1756"/>
    <mergeCell ref="B1758:D1758"/>
    <mergeCell ref="B1761:D1761"/>
    <mergeCell ref="B1763:D1763"/>
    <mergeCell ref="B1765:D1765"/>
    <mergeCell ref="B1767:D1767"/>
    <mergeCell ref="B1769:D1769"/>
    <mergeCell ref="B1811:D1811"/>
    <mergeCell ref="B1831:D1831"/>
    <mergeCell ref="B1833:D1833"/>
    <mergeCell ref="B1836:D1836"/>
    <mergeCell ref="B1843:D1843"/>
    <mergeCell ref="B1850:D1850"/>
    <mergeCell ref="B1773:D1773"/>
    <mergeCell ref="B1775:D1775"/>
    <mergeCell ref="B1783:D1783"/>
    <mergeCell ref="B1788:D1788"/>
    <mergeCell ref="B1790:D1790"/>
    <mergeCell ref="B1792:D1792"/>
    <mergeCell ref="B1798:D1798"/>
    <mergeCell ref="B1800:D1800"/>
    <mergeCell ref="B1809:D1809"/>
    <mergeCell ref="B1853:D1853"/>
    <mergeCell ref="B1855:D1855"/>
    <mergeCell ref="B1856:D1856"/>
    <mergeCell ref="B1859:D1859"/>
    <mergeCell ref="B1862:D1862"/>
    <mergeCell ref="B1867:D1867"/>
    <mergeCell ref="B1869:D1869"/>
    <mergeCell ref="B1873:D1873"/>
    <mergeCell ref="B1875:D1875"/>
    <mergeCell ref="B1877:D1877"/>
    <mergeCell ref="B1882:D1882"/>
    <mergeCell ref="B1884:D1884"/>
    <mergeCell ref="B1895:D1895"/>
    <mergeCell ref="B1897:D1897"/>
    <mergeCell ref="B1967:D1967"/>
    <mergeCell ref="B2027:D2027"/>
    <mergeCell ref="B2103:D2103"/>
    <mergeCell ref="B2106:D2106"/>
    <mergeCell ref="B1900:D1900"/>
    <mergeCell ref="B1907:D1907"/>
    <mergeCell ref="B1909:D1909"/>
    <mergeCell ref="B1916:D1916"/>
    <mergeCell ref="B1920:D1920"/>
    <mergeCell ref="B1940:D1940"/>
    <mergeCell ref="B1945:D1945"/>
    <mergeCell ref="B1948:D1948"/>
    <mergeCell ref="B1950:D1950"/>
    <mergeCell ref="B1982:D1982"/>
    <mergeCell ref="B1990:D1990"/>
    <mergeCell ref="B1996:D1996"/>
    <mergeCell ref="B2003:D2003"/>
    <mergeCell ref="B2007:D2007"/>
    <mergeCell ref="B2013:D2013"/>
    <mergeCell ref="B2211:D2211"/>
    <mergeCell ref="B2222:D2222"/>
    <mergeCell ref="B2224:D2224"/>
    <mergeCell ref="B2228:D2228"/>
    <mergeCell ref="B2233:D2233"/>
    <mergeCell ref="B2322:D2322"/>
    <mergeCell ref="B2462:D2462"/>
    <mergeCell ref="B2557:D2557"/>
    <mergeCell ref="B2627:D2627"/>
    <mergeCell ref="B2307:D2307"/>
    <mergeCell ref="B2311:D2311"/>
    <mergeCell ref="B2312:D2312"/>
    <mergeCell ref="B2331:D2331"/>
    <mergeCell ref="B2343:D2343"/>
    <mergeCell ref="B2353:D2353"/>
    <mergeCell ref="B2361:D2361"/>
    <mergeCell ref="B2362:D2362"/>
    <mergeCell ref="B2365:D2365"/>
    <mergeCell ref="B2369:D2369"/>
    <mergeCell ref="B2372:D2372"/>
    <mergeCell ref="B2391:D2391"/>
    <mergeCell ref="B2394:D2394"/>
    <mergeCell ref="B2396:D2396"/>
    <mergeCell ref="B2398:D2398"/>
    <mergeCell ref="B2726:D2726"/>
    <mergeCell ref="B2728:D2728"/>
    <mergeCell ref="B2754:D2754"/>
    <mergeCell ref="B2786:D2786"/>
    <mergeCell ref="B2790:D2790"/>
    <mergeCell ref="B2792:D2792"/>
    <mergeCell ref="B2794:D2794"/>
    <mergeCell ref="B2795:D2795"/>
    <mergeCell ref="B2806:D2806"/>
    <mergeCell ref="B2812:D2812"/>
    <mergeCell ref="B2813:D2813"/>
    <mergeCell ref="B2815:D2815"/>
    <mergeCell ref="B2818:D2818"/>
    <mergeCell ref="B2837:D2837"/>
    <mergeCell ref="B2840:D2840"/>
    <mergeCell ref="B2843:D2843"/>
    <mergeCell ref="B2821:D2821"/>
    <mergeCell ref="B2823:D2823"/>
    <mergeCell ref="B2824:D2824"/>
    <mergeCell ref="B2826:D2826"/>
    <mergeCell ref="B2829:D2829"/>
    <mergeCell ref="B2831:D2831"/>
    <mergeCell ref="B2833:D2833"/>
    <mergeCell ref="B2834:D2834"/>
    <mergeCell ref="B2836:D2836"/>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0005E-CC8B-4A73-B68B-51CD4EB36AA0}">
  <sheetPr>
    <tabColor rgb="FFFF0000"/>
    <pageSetUpPr fitToPage="1"/>
  </sheetPr>
  <dimension ref="B1:R1574"/>
  <sheetViews>
    <sheetView view="pageBreakPreview" topLeftCell="A1232" zoomScale="60" zoomScaleNormal="85" workbookViewId="0">
      <selection activeCell="N173" sqref="N173"/>
    </sheetView>
  </sheetViews>
  <sheetFormatPr defaultColWidth="8" defaultRowHeight="14.25" x14ac:dyDescent="0.25"/>
  <cols>
    <col min="1" max="1" width="4.28515625" style="214" customWidth="1"/>
    <col min="2" max="2" width="16.7109375" style="214" bestFit="1" customWidth="1"/>
    <col min="3" max="3" width="11.28515625" style="214" customWidth="1"/>
    <col min="4" max="4" width="23" style="214" customWidth="1"/>
    <col min="5" max="5" width="18.42578125" style="214" customWidth="1"/>
    <col min="6" max="9" width="11.85546875" style="214" customWidth="1"/>
    <col min="10" max="10" width="12.28515625" style="214" customWidth="1"/>
    <col min="11" max="11" width="13.140625" style="214" bestFit="1" customWidth="1"/>
    <col min="12" max="12" width="11.85546875" style="214" customWidth="1"/>
    <col min="13" max="13" width="22.7109375" style="214" customWidth="1"/>
    <col min="14" max="14" width="16.85546875" style="215" customWidth="1"/>
    <col min="15" max="16" width="8" style="214"/>
    <col min="17" max="17" width="14.28515625" style="214" bestFit="1" customWidth="1"/>
    <col min="18" max="18" width="10.28515625" style="214" hidden="1" customWidth="1"/>
    <col min="19" max="16384" width="8" style="214"/>
  </cols>
  <sheetData>
    <row r="1" spans="2:14" ht="15" thickBot="1" x14ac:dyDescent="0.3"/>
    <row r="2" spans="2:14" s="527" customFormat="1" ht="42.75" customHeight="1" x14ac:dyDescent="0.25">
      <c r="B2" s="1250" t="s">
        <v>5079</v>
      </c>
      <c r="C2" s="1251"/>
      <c r="D2" s="1252"/>
      <c r="E2" s="1253" t="s">
        <v>4979</v>
      </c>
      <c r="F2" s="1253"/>
      <c r="G2" s="1253"/>
      <c r="H2" s="1253"/>
      <c r="I2" s="1253"/>
      <c r="J2" s="1253"/>
      <c r="K2" s="1253"/>
      <c r="L2" s="1260"/>
      <c r="M2" s="1261"/>
      <c r="N2" s="1255"/>
    </row>
    <row r="3" spans="2:14" x14ac:dyDescent="0.25">
      <c r="B3" s="670" t="s">
        <v>4980</v>
      </c>
      <c r="C3" s="726" t="s">
        <v>279</v>
      </c>
      <c r="D3" s="727"/>
      <c r="E3" s="727"/>
      <c r="F3" s="727"/>
      <c r="G3" s="727"/>
      <c r="H3" s="727"/>
      <c r="I3" s="727"/>
      <c r="J3" s="727"/>
      <c r="K3" s="727"/>
      <c r="L3" s="727"/>
      <c r="M3" s="727"/>
      <c r="N3" s="728"/>
    </row>
    <row r="4" spans="2:14" x14ac:dyDescent="0.25">
      <c r="B4" s="670" t="s">
        <v>4981</v>
      </c>
      <c r="C4" s="729" t="s">
        <v>5022</v>
      </c>
      <c r="D4" s="729"/>
      <c r="E4" s="729"/>
      <c r="F4" s="729"/>
      <c r="G4" s="729"/>
      <c r="H4" s="729"/>
      <c r="I4" s="729"/>
      <c r="J4" s="729"/>
      <c r="K4" s="729"/>
      <c r="L4" s="729"/>
      <c r="M4" s="729"/>
      <c r="N4" s="730"/>
    </row>
    <row r="5" spans="2:14" ht="15" thickBot="1" x14ac:dyDescent="0.3">
      <c r="B5" s="670" t="s">
        <v>4982</v>
      </c>
      <c r="C5" s="1205">
        <v>45536</v>
      </c>
      <c r="D5" s="1206"/>
      <c r="E5" s="1206"/>
      <c r="F5" s="1206"/>
      <c r="G5" s="1206"/>
      <c r="H5" s="1206"/>
      <c r="I5" s="1206"/>
      <c r="J5" s="1206"/>
      <c r="K5" s="1206"/>
      <c r="L5" s="1206"/>
      <c r="M5" s="1206"/>
      <c r="N5" s="1207"/>
    </row>
    <row r="6" spans="2:14" x14ac:dyDescent="0.25">
      <c r="B6" s="671" t="s">
        <v>0</v>
      </c>
      <c r="C6" s="672" t="s">
        <v>4983</v>
      </c>
      <c r="D6" s="1219" t="s">
        <v>4984</v>
      </c>
      <c r="E6" s="1219"/>
      <c r="F6" s="1219"/>
      <c r="G6" s="1220"/>
      <c r="H6" s="673" t="s">
        <v>100</v>
      </c>
      <c r="I6" s="673" t="s">
        <v>4985</v>
      </c>
      <c r="J6" s="673" t="s">
        <v>4986</v>
      </c>
      <c r="K6" s="673" t="s">
        <v>4987</v>
      </c>
      <c r="L6" s="673"/>
      <c r="M6" s="673" t="s">
        <v>4988</v>
      </c>
      <c r="N6" s="674" t="s">
        <v>4989</v>
      </c>
    </row>
    <row r="7" spans="2:14" ht="58.9" customHeight="1" x14ac:dyDescent="0.25">
      <c r="B7" s="971">
        <v>5631</v>
      </c>
      <c r="C7" s="677" t="s">
        <v>5015</v>
      </c>
      <c r="D7" s="1202" t="str">
        <f>IF(B7="","",IF(C7="DER-RD",IF(OR(B7&lt;60000,B7&gt;60025),VLOOKUP(B7,'DER-RD1'!A:E,2,FALSE),VLOOKUP(B7,'DER-RD1'!A:E,2,FALSE)&amp;"(DMT="&amp;VLOOKUP(B7,'DER-RD1'!A:E,4,FALSE)&amp;")(XP="&amp;ROUND((N7),2)&amp;"KM;XR="&amp;ROUND((O7),2)&amp;"KM)"),IF(C7="DER-ED",VLOOKUP(B7,'DER-ED1'!A:D,2,FALSE),IF(C7="SICRO",VLOOKUP(B7,SICRO!A:E,2,FALSE),IF(C7="SINAPI",VLOOKUP(B7,SINAPI1!A:D,2,FALSE))))))</f>
        <v>ESCAVADEIRA HIDRÁULICA SOBRE ESTEIRAS, CAÇAMBA 0,80 M3, PESO OPERACIONAL 17 T, POTENCIA BRUTA 111 HP - CHP DIURNO. AF_06/2014</v>
      </c>
      <c r="E7" s="1202"/>
      <c r="F7" s="1202"/>
      <c r="G7" s="1218"/>
      <c r="H7" s="690"/>
      <c r="I7" s="690">
        <v>1</v>
      </c>
      <c r="J7" s="678"/>
      <c r="K7" s="678">
        <f>IF(B7="","",IF(C7="DER-RD",IF(OR(B7&lt;60000,B7&gt;60025),VLOOKUP(B7,'DER-RD1'!A:E,4,FALSE),VLOOKUP(B7,'DER-RD1'!A:H,6,FALSE)*O7+VLOOKUP(B7,'DER-RD1'!A:H,7,FALSE)*P7)+VLOOKUP(B7,'DER-RD1'!A:H,8,FALSE),IF(C7="DER-ED",VLOOKUP(B7,'DER-ED1'!A:E,4,FALSE),IF(C7="SICRO",VLOOKUP(B7,SICRO!A:F,4,FALSE),IF(C7="SINAPI",VLOOKUP(B7,SINAPI1!A:E,4,FALSE),IF(C7="CESAN",VLOOKUP(B7,CESAN!A:E,4,FALSE)))))))</f>
        <v>219.37</v>
      </c>
      <c r="L7" s="678"/>
      <c r="M7" s="689"/>
      <c r="N7" s="679">
        <f>I7*K7</f>
        <v>219.37</v>
      </c>
    </row>
    <row r="8" spans="2:14" ht="15" thickBot="1" x14ac:dyDescent="0.3">
      <c r="B8" s="680"/>
      <c r="C8" s="732"/>
      <c r="D8" s="732"/>
      <c r="E8" s="732"/>
      <c r="F8" s="733"/>
      <c r="G8" s="733"/>
      <c r="H8" s="733"/>
      <c r="I8" s="733"/>
      <c r="J8" s="733"/>
      <c r="K8" s="733"/>
      <c r="L8" s="733"/>
      <c r="M8" s="734" t="s">
        <v>4990</v>
      </c>
      <c r="N8" s="684">
        <f>SUM(N7:N7)</f>
        <v>219.37</v>
      </c>
    </row>
    <row r="9" spans="2:14" ht="15" thickBot="1" x14ac:dyDescent="0.3">
      <c r="B9" s="685"/>
      <c r="C9" s="686"/>
      <c r="D9" s="686"/>
      <c r="E9" s="686"/>
      <c r="F9" s="686"/>
      <c r="G9" s="686"/>
      <c r="H9" s="686"/>
      <c r="I9" s="686"/>
      <c r="J9" s="686"/>
      <c r="K9" s="686"/>
      <c r="L9" s="686"/>
      <c r="M9" s="686"/>
      <c r="N9" s="687"/>
    </row>
    <row r="10" spans="2:14" ht="38.25" x14ac:dyDescent="0.25">
      <c r="B10" s="671" t="s">
        <v>0</v>
      </c>
      <c r="C10" s="672" t="s">
        <v>4983</v>
      </c>
      <c r="D10" s="1219" t="s">
        <v>4991</v>
      </c>
      <c r="E10" s="1219"/>
      <c r="F10" s="1219"/>
      <c r="G10" s="1219"/>
      <c r="H10" s="1220"/>
      <c r="I10" s="673" t="s">
        <v>1263</v>
      </c>
      <c r="J10" s="673" t="s">
        <v>4992</v>
      </c>
      <c r="K10" s="673" t="s">
        <v>5049</v>
      </c>
      <c r="L10" s="673" t="s">
        <v>5050</v>
      </c>
      <c r="M10" s="673" t="s">
        <v>4993</v>
      </c>
      <c r="N10" s="674" t="s">
        <v>4989</v>
      </c>
    </row>
    <row r="11" spans="2:14" ht="16.149999999999999" customHeight="1" x14ac:dyDescent="0.25">
      <c r="B11" s="675">
        <v>10146</v>
      </c>
      <c r="C11" s="677" t="s">
        <v>1286</v>
      </c>
      <c r="D11" s="1202" t="str">
        <f>IF(B11="","",IF(C11="DER-RD",IF(OR(B11&lt;60000,B11&gt;60025),VLOOKUP(B11,'DER-RD1'!A:E,2,FALSE),VLOOKUP(B11,'DER-RD1'!A:E,2,FALSE)&amp;"(DMT="&amp;VLOOKUP(B11,'DER-RD1'!A:E,4,FALSE)&amp;")(XP="&amp;ROUND((N11),2)&amp;"KM;XR="&amp;ROUND((O11),2)&amp;"KM)"),IF(C11="DER-ED",VLOOKUP(B11,'DER-ED1'!A:D,2,FALSE),IF(C11="SICRO",VLOOKUP(B11,SICRO!A:E,2,FALSE),IF(C11="SINAPI",VLOOKUP(B11,SINAPI1!A:D,2,FALSE))))))</f>
        <v>SERVENTE (AUXILIAR DE OBRAS - SINDUSCON)</v>
      </c>
      <c r="E11" s="1202"/>
      <c r="F11" s="1202"/>
      <c r="G11" s="1218"/>
      <c r="H11" s="713"/>
      <c r="I11" s="678" t="s">
        <v>69</v>
      </c>
      <c r="J11" s="688">
        <v>1.5727</v>
      </c>
      <c r="K11" s="678">
        <f>IF(B11="","",IF(C11="DER-RD",IF(OR(B11&lt;60000,B11&gt;60025),VLOOKUP(B11,'DER-RD1'!A:E,4,FALSE),VLOOKUP(B11,'DER-RD1'!A:H,6,FALSE)*O11+VLOOKUP(B11,'DER-RD1'!A:H,7,FALSE)*P11)+VLOOKUP(B11,'DER-RD1'!A:H,8,FALSE),IF(C11="DER-ED",VLOOKUP(B11,'DER-ED1'!A:E,4,FALSE),IF(C11="SICRO",VLOOKUP(B11,SICRO!A:F,4,FALSE),IF(C11="SINAPI",VLOOKUP(B11,SINAPI1!A:E,4,FALSE),IF(C11="CESAN",VLOOKUP(B11,CESAN!A:E,4,FALSE)))))))</f>
        <v>6.97</v>
      </c>
      <c r="L11" s="689">
        <f>K11*(1+J11)</f>
        <v>17.93</v>
      </c>
      <c r="M11" s="690">
        <v>1.5</v>
      </c>
      <c r="N11" s="679">
        <f>L11*M11</f>
        <v>26.9</v>
      </c>
    </row>
    <row r="12" spans="2:14" ht="15" thickBot="1" x14ac:dyDescent="0.3">
      <c r="B12" s="680"/>
      <c r="C12" s="732"/>
      <c r="D12" s="732"/>
      <c r="E12" s="732"/>
      <c r="F12" s="733"/>
      <c r="G12" s="733"/>
      <c r="H12" s="733"/>
      <c r="I12" s="733"/>
      <c r="J12" s="733"/>
      <c r="K12" s="733"/>
      <c r="L12" s="733"/>
      <c r="M12" s="734" t="s">
        <v>4994</v>
      </c>
      <c r="N12" s="684">
        <f>SUM(N11:N11)</f>
        <v>26.9</v>
      </c>
    </row>
    <row r="13" spans="2:14" ht="15" thickBot="1" x14ac:dyDescent="0.3">
      <c r="B13" s="685"/>
      <c r="C13" s="686"/>
      <c r="D13" s="686"/>
      <c r="E13" s="686"/>
      <c r="F13" s="686"/>
      <c r="G13" s="686"/>
      <c r="H13" s="686"/>
      <c r="I13" s="691"/>
      <c r="J13" s="691"/>
      <c r="K13" s="686"/>
      <c r="L13" s="686"/>
      <c r="M13" s="686"/>
      <c r="N13" s="687"/>
    </row>
    <row r="14" spans="2:14" ht="25.5" x14ac:dyDescent="0.25">
      <c r="B14" s="671" t="s">
        <v>0</v>
      </c>
      <c r="C14" s="672" t="s">
        <v>4983</v>
      </c>
      <c r="D14" s="1219" t="s">
        <v>4995</v>
      </c>
      <c r="E14" s="1219"/>
      <c r="F14" s="1219"/>
      <c r="G14" s="1219"/>
      <c r="H14" s="1220"/>
      <c r="I14" s="673" t="s">
        <v>1236</v>
      </c>
      <c r="J14" s="673" t="s">
        <v>4996</v>
      </c>
      <c r="K14" s="673" t="s">
        <v>4997</v>
      </c>
      <c r="L14" s="673"/>
      <c r="M14" s="673" t="s">
        <v>4998</v>
      </c>
      <c r="N14" s="674" t="s">
        <v>4999</v>
      </c>
    </row>
    <row r="15" spans="2:14" x14ac:dyDescent="0.25">
      <c r="B15" s="675"/>
      <c r="C15" s="677"/>
      <c r="D15" s="1202"/>
      <c r="E15" s="1202"/>
      <c r="F15" s="1202"/>
      <c r="G15" s="1202"/>
      <c r="H15" s="1218"/>
      <c r="I15" s="678"/>
      <c r="J15" s="678"/>
      <c r="K15" s="678"/>
      <c r="L15" s="678"/>
      <c r="M15" s="678"/>
      <c r="N15" s="679"/>
    </row>
    <row r="16" spans="2:14" x14ac:dyDescent="0.25">
      <c r="B16" s="685"/>
      <c r="C16" s="686"/>
      <c r="D16" s="686"/>
      <c r="E16" s="686"/>
      <c r="F16" s="691"/>
      <c r="G16" s="691"/>
      <c r="H16" s="691"/>
      <c r="I16" s="691"/>
      <c r="J16" s="691"/>
      <c r="K16" s="691"/>
      <c r="L16" s="691"/>
      <c r="M16" s="692" t="s">
        <v>5000</v>
      </c>
      <c r="N16" s="693">
        <f>SUM(N15:N15)</f>
        <v>0</v>
      </c>
    </row>
    <row r="17" spans="2:14" x14ac:dyDescent="0.25">
      <c r="B17" s="685"/>
      <c r="C17" s="686"/>
      <c r="D17" s="686"/>
      <c r="E17" s="686"/>
      <c r="F17" s="686"/>
      <c r="G17" s="686"/>
      <c r="H17" s="686"/>
      <c r="I17" s="686"/>
      <c r="J17" s="686"/>
      <c r="K17" s="686"/>
      <c r="L17" s="686"/>
      <c r="M17" s="686"/>
      <c r="N17" s="687"/>
    </row>
    <row r="18" spans="2:14" x14ac:dyDescent="0.25">
      <c r="B18" s="685"/>
      <c r="C18" s="686"/>
      <c r="D18" s="686"/>
      <c r="E18" s="686"/>
      <c r="F18" s="691"/>
      <c r="G18" s="691"/>
      <c r="H18" s="691"/>
      <c r="I18" s="694"/>
      <c r="J18" s="694"/>
      <c r="K18" s="694"/>
      <c r="L18" s="694"/>
      <c r="M18" s="692" t="s">
        <v>5001</v>
      </c>
      <c r="N18" s="695">
        <f>N8+N12+N16</f>
        <v>246.27</v>
      </c>
    </row>
    <row r="19" spans="2:14" x14ac:dyDescent="0.25">
      <c r="B19" s="685"/>
      <c r="C19" s="686"/>
      <c r="D19" s="686"/>
      <c r="E19" s="686"/>
      <c r="F19" s="691"/>
      <c r="G19" s="691"/>
      <c r="H19" s="691"/>
      <c r="I19" s="691"/>
      <c r="J19" s="696"/>
      <c r="K19" s="696"/>
      <c r="L19" s="696"/>
      <c r="M19" s="697" t="s">
        <v>5002</v>
      </c>
      <c r="N19" s="695">
        <v>1</v>
      </c>
    </row>
    <row r="20" spans="2:14" ht="15" thickBot="1" x14ac:dyDescent="0.3">
      <c r="B20" s="680"/>
      <c r="C20" s="732"/>
      <c r="D20" s="732"/>
      <c r="E20" s="732"/>
      <c r="F20" s="733"/>
      <c r="G20" s="733"/>
      <c r="H20" s="733"/>
      <c r="I20" s="733"/>
      <c r="J20" s="733"/>
      <c r="K20" s="733"/>
      <c r="L20" s="733"/>
      <c r="M20" s="734" t="s">
        <v>5003</v>
      </c>
      <c r="N20" s="698">
        <f>TRUNC(N18/N19,2)</f>
        <v>246.27</v>
      </c>
    </row>
    <row r="21" spans="2:14" ht="15" thickBot="1" x14ac:dyDescent="0.3">
      <c r="B21" s="685"/>
      <c r="C21" s="686"/>
      <c r="D21" s="686"/>
      <c r="E21" s="686"/>
      <c r="F21" s="686"/>
      <c r="G21" s="686"/>
      <c r="H21" s="686"/>
      <c r="I21" s="686"/>
      <c r="J21" s="686"/>
      <c r="K21" s="686"/>
      <c r="L21" s="686"/>
      <c r="M21" s="686"/>
      <c r="N21" s="687"/>
    </row>
    <row r="22" spans="2:14" ht="25.5" x14ac:dyDescent="0.25">
      <c r="B22" s="671" t="s">
        <v>0</v>
      </c>
      <c r="C22" s="672" t="s">
        <v>4983</v>
      </c>
      <c r="D22" s="1219" t="s">
        <v>5004</v>
      </c>
      <c r="E22" s="1219"/>
      <c r="F22" s="1219"/>
      <c r="G22" s="1219"/>
      <c r="H22" s="1219"/>
      <c r="I22" s="1220"/>
      <c r="J22" s="673" t="s">
        <v>1263</v>
      </c>
      <c r="K22" s="673" t="s">
        <v>5005</v>
      </c>
      <c r="L22" s="673"/>
      <c r="M22" s="673" t="s">
        <v>4993</v>
      </c>
      <c r="N22" s="674" t="s">
        <v>4999</v>
      </c>
    </row>
    <row r="23" spans="2:14" x14ac:dyDescent="0.25">
      <c r="B23" s="731"/>
      <c r="C23" s="676"/>
      <c r="D23" s="1233"/>
      <c r="E23" s="1233"/>
      <c r="F23" s="1233"/>
      <c r="G23" s="1233"/>
      <c r="H23" s="1233"/>
      <c r="I23" s="1236"/>
      <c r="J23" s="678"/>
      <c r="K23" s="678"/>
      <c r="L23" s="678"/>
      <c r="M23" s="690"/>
      <c r="N23" s="679"/>
    </row>
    <row r="24" spans="2:14" ht="15" thickBot="1" x14ac:dyDescent="0.3">
      <c r="B24" s="680"/>
      <c r="C24" s="732"/>
      <c r="D24" s="732"/>
      <c r="E24" s="732"/>
      <c r="F24" s="733"/>
      <c r="G24" s="733"/>
      <c r="H24" s="733"/>
      <c r="I24" s="733"/>
      <c r="J24" s="733"/>
      <c r="K24" s="733"/>
      <c r="L24" s="733"/>
      <c r="M24" s="734" t="s">
        <v>5006</v>
      </c>
      <c r="N24" s="684">
        <f>SUM(N23:N23)</f>
        <v>0</v>
      </c>
    </row>
    <row r="25" spans="2:14" ht="15" thickBot="1" x14ac:dyDescent="0.3">
      <c r="B25" s="685"/>
      <c r="C25" s="686"/>
      <c r="D25" s="686"/>
      <c r="E25" s="686"/>
      <c r="F25" s="686"/>
      <c r="G25" s="686"/>
      <c r="H25" s="686"/>
      <c r="I25" s="686"/>
      <c r="J25" s="686"/>
      <c r="K25" s="686"/>
      <c r="L25" s="686"/>
      <c r="M25" s="686"/>
      <c r="N25" s="687"/>
    </row>
    <row r="26" spans="2:14" ht="25.5" x14ac:dyDescent="0.25">
      <c r="B26" s="671" t="s">
        <v>0</v>
      </c>
      <c r="C26" s="673" t="s">
        <v>4983</v>
      </c>
      <c r="D26" s="1219" t="s">
        <v>5007</v>
      </c>
      <c r="E26" s="1219"/>
      <c r="F26" s="1219"/>
      <c r="G26" s="1219"/>
      <c r="H26" s="1219"/>
      <c r="I26" s="1220"/>
      <c r="J26" s="673" t="s">
        <v>1263</v>
      </c>
      <c r="K26" s="673" t="s">
        <v>5005</v>
      </c>
      <c r="L26" s="673"/>
      <c r="M26" s="673" t="s">
        <v>4993</v>
      </c>
      <c r="N26" s="674" t="s">
        <v>4999</v>
      </c>
    </row>
    <row r="27" spans="2:14" x14ac:dyDescent="0.25">
      <c r="B27" s="719"/>
      <c r="C27" s="716"/>
      <c r="D27" s="1201"/>
      <c r="E27" s="1202"/>
      <c r="F27" s="1202"/>
      <c r="G27" s="1202"/>
      <c r="H27" s="1202"/>
      <c r="I27" s="1218"/>
      <c r="J27" s="722"/>
      <c r="K27" s="722"/>
      <c r="L27" s="722"/>
      <c r="M27" s="735"/>
      <c r="N27" s="723"/>
    </row>
    <row r="28" spans="2:14" ht="15" thickBot="1" x14ac:dyDescent="0.3">
      <c r="B28" s="680"/>
      <c r="C28" s="732"/>
      <c r="D28" s="732"/>
      <c r="E28" s="732"/>
      <c r="F28" s="733"/>
      <c r="G28" s="733"/>
      <c r="H28" s="733"/>
      <c r="I28" s="733"/>
      <c r="J28" s="733"/>
      <c r="K28" s="733"/>
      <c r="L28" s="733"/>
      <c r="M28" s="734" t="s">
        <v>5008</v>
      </c>
      <c r="N28" s="684">
        <f>SUM(N27:N27)</f>
        <v>0</v>
      </c>
    </row>
    <row r="29" spans="2:14" ht="15" thickBot="1" x14ac:dyDescent="0.3">
      <c r="B29" s="685"/>
      <c r="C29" s="686"/>
      <c r="D29" s="686"/>
      <c r="E29" s="686"/>
      <c r="F29" s="686"/>
      <c r="G29" s="686"/>
      <c r="H29" s="686"/>
      <c r="I29" s="686"/>
      <c r="J29" s="686"/>
      <c r="K29" s="686"/>
      <c r="L29" s="686"/>
      <c r="M29" s="686"/>
      <c r="N29" s="687"/>
    </row>
    <row r="30" spans="2:14" ht="25.5" x14ac:dyDescent="0.25">
      <c r="B30" s="671" t="s">
        <v>0</v>
      </c>
      <c r="C30" s="673" t="s">
        <v>4983</v>
      </c>
      <c r="D30" s="1219" t="s">
        <v>5009</v>
      </c>
      <c r="E30" s="1219"/>
      <c r="F30" s="1219"/>
      <c r="G30" s="1220"/>
      <c r="H30" s="673" t="s">
        <v>1263</v>
      </c>
      <c r="I30" s="673" t="s">
        <v>5010</v>
      </c>
      <c r="J30" s="673" t="s">
        <v>5011</v>
      </c>
      <c r="K30" s="673" t="s">
        <v>5005</v>
      </c>
      <c r="L30" s="673"/>
      <c r="M30" s="673" t="s">
        <v>4993</v>
      </c>
      <c r="N30" s="674" t="s">
        <v>4999</v>
      </c>
    </row>
    <row r="31" spans="2:14" x14ac:dyDescent="0.25">
      <c r="B31" s="675"/>
      <c r="C31" s="677"/>
      <c r="D31" s="1233"/>
      <c r="E31" s="1233"/>
      <c r="F31" s="1233"/>
      <c r="G31" s="1233"/>
      <c r="H31" s="678"/>
      <c r="I31" s="678"/>
      <c r="J31" s="678"/>
      <c r="K31" s="678"/>
      <c r="L31" s="678"/>
      <c r="M31" s="690"/>
      <c r="N31" s="679"/>
    </row>
    <row r="32" spans="2:14" x14ac:dyDescent="0.25">
      <c r="B32" s="675"/>
      <c r="C32" s="677"/>
      <c r="D32" s="1233"/>
      <c r="E32" s="1233"/>
      <c r="F32" s="1233"/>
      <c r="G32" s="1233"/>
      <c r="H32" s="678"/>
      <c r="I32" s="678"/>
      <c r="J32" s="678"/>
      <c r="K32" s="678"/>
      <c r="L32" s="678"/>
      <c r="M32" s="690"/>
      <c r="N32" s="679"/>
    </row>
    <row r="33" spans="2:14" x14ac:dyDescent="0.25">
      <c r="B33" s="675"/>
      <c r="C33" s="677"/>
      <c r="D33" s="1233"/>
      <c r="E33" s="1233"/>
      <c r="F33" s="1233"/>
      <c r="G33" s="1233"/>
      <c r="H33" s="678"/>
      <c r="I33" s="678"/>
      <c r="J33" s="678"/>
      <c r="K33" s="678"/>
      <c r="L33" s="678"/>
      <c r="M33" s="690"/>
      <c r="N33" s="679"/>
    </row>
    <row r="34" spans="2:14" x14ac:dyDescent="0.25">
      <c r="B34" s="685"/>
      <c r="C34" s="686"/>
      <c r="D34" s="686"/>
      <c r="E34" s="686"/>
      <c r="F34" s="691"/>
      <c r="G34" s="691"/>
      <c r="H34" s="691"/>
      <c r="I34" s="691"/>
      <c r="J34" s="691"/>
      <c r="K34" s="691"/>
      <c r="L34" s="691"/>
      <c r="M34" s="692" t="s">
        <v>5012</v>
      </c>
      <c r="N34" s="693">
        <f>SUM(N31:N33)</f>
        <v>0</v>
      </c>
    </row>
    <row r="35" spans="2:14" x14ac:dyDescent="0.25">
      <c r="B35" s="685"/>
      <c r="C35" s="686"/>
      <c r="D35" s="686"/>
      <c r="E35" s="686"/>
      <c r="F35" s="686"/>
      <c r="G35" s="686"/>
      <c r="H35" s="686"/>
      <c r="I35" s="686"/>
      <c r="J35" s="686"/>
      <c r="K35" s="686"/>
      <c r="L35" s="686"/>
      <c r="M35" s="686"/>
      <c r="N35" s="687"/>
    </row>
    <row r="36" spans="2:14" x14ac:dyDescent="0.25">
      <c r="B36" s="736"/>
      <c r="C36" s="737"/>
      <c r="D36" s="737"/>
      <c r="E36" s="737"/>
      <c r="F36" s="738"/>
      <c r="G36" s="738"/>
      <c r="H36" s="738"/>
      <c r="I36" s="738"/>
      <c r="J36" s="738"/>
      <c r="K36" s="738"/>
      <c r="L36" s="738"/>
      <c r="M36" s="739" t="s">
        <v>5013</v>
      </c>
      <c r="N36" s="695">
        <f>N20+N24+N28+N34</f>
        <v>246.27</v>
      </c>
    </row>
    <row r="37" spans="2:14" x14ac:dyDescent="0.25">
      <c r="B37" s="685"/>
      <c r="C37" s="686"/>
      <c r="D37" s="686"/>
      <c r="E37" s="686"/>
      <c r="F37" s="691"/>
      <c r="G37" s="691"/>
      <c r="H37" s="691"/>
      <c r="I37" s="691"/>
      <c r="J37" s="691"/>
      <c r="K37" s="691"/>
      <c r="L37" s="691"/>
      <c r="M37" s="708">
        <f>'Planilha - Orla'!I3</f>
        <v>0.28220000000000001</v>
      </c>
      <c r="N37" s="695">
        <f>N36*M37</f>
        <v>69.5</v>
      </c>
    </row>
    <row r="38" spans="2:14" ht="15" thickBot="1" x14ac:dyDescent="0.3">
      <c r="B38" s="1208" t="s">
        <v>5014</v>
      </c>
      <c r="C38" s="1209"/>
      <c r="D38" s="1209"/>
      <c r="E38" s="1209"/>
      <c r="F38" s="1209"/>
      <c r="G38" s="1209"/>
      <c r="H38" s="1209"/>
      <c r="I38" s="1209"/>
      <c r="J38" s="1209"/>
      <c r="K38" s="1209"/>
      <c r="L38" s="1209"/>
      <c r="M38" s="1210"/>
      <c r="N38" s="698">
        <f>N36+N37</f>
        <v>315.77</v>
      </c>
    </row>
    <row r="40" spans="2:14" ht="15" thickBot="1" x14ac:dyDescent="0.3"/>
    <row r="41" spans="2:14" ht="38.25" customHeight="1" x14ac:dyDescent="0.25">
      <c r="B41" s="1225" t="s">
        <v>5080</v>
      </c>
      <c r="C41" s="1226"/>
      <c r="D41" s="1227"/>
      <c r="E41" s="1228" t="s">
        <v>4979</v>
      </c>
      <c r="F41" s="1228"/>
      <c r="G41" s="1228"/>
      <c r="H41" s="1228"/>
      <c r="I41" s="1228"/>
      <c r="J41" s="1228"/>
      <c r="K41" s="1228"/>
      <c r="L41" s="725"/>
      <c r="M41" s="1231"/>
      <c r="N41" s="1232"/>
    </row>
    <row r="42" spans="2:14" x14ac:dyDescent="0.25">
      <c r="B42" s="670" t="s">
        <v>4980</v>
      </c>
      <c r="C42" s="1269" t="s">
        <v>5029</v>
      </c>
      <c r="D42" s="1269"/>
      <c r="E42" s="1269"/>
      <c r="F42" s="1269"/>
      <c r="G42" s="1269"/>
      <c r="H42" s="1269"/>
      <c r="I42" s="1269"/>
      <c r="J42" s="1269"/>
      <c r="K42" s="1269"/>
      <c r="L42" s="1269"/>
      <c r="M42" s="1269"/>
      <c r="N42" s="1270"/>
    </row>
    <row r="43" spans="2:14" x14ac:dyDescent="0.25">
      <c r="B43" s="670" t="s">
        <v>4981</v>
      </c>
      <c r="C43" s="1203" t="s">
        <v>5022</v>
      </c>
      <c r="D43" s="1203"/>
      <c r="E43" s="1203"/>
      <c r="F43" s="1203"/>
      <c r="G43" s="1203"/>
      <c r="H43" s="1203"/>
      <c r="I43" s="1203"/>
      <c r="J43" s="1203"/>
      <c r="K43" s="1203"/>
      <c r="L43" s="1203"/>
      <c r="M43" s="1203"/>
      <c r="N43" s="1204"/>
    </row>
    <row r="44" spans="2:14" ht="15" thickBot="1" x14ac:dyDescent="0.3">
      <c r="B44" s="670" t="s">
        <v>4982</v>
      </c>
      <c r="C44" s="1205">
        <v>45536</v>
      </c>
      <c r="D44" s="1206"/>
      <c r="E44" s="1206"/>
      <c r="F44" s="1206"/>
      <c r="G44" s="1206"/>
      <c r="H44" s="1206"/>
      <c r="I44" s="1206"/>
      <c r="J44" s="1206"/>
      <c r="K44" s="1206"/>
      <c r="L44" s="1206"/>
      <c r="M44" s="1206"/>
      <c r="N44" s="1207"/>
    </row>
    <row r="45" spans="2:14" x14ac:dyDescent="0.25">
      <c r="B45" s="671" t="s">
        <v>0</v>
      </c>
      <c r="C45" s="672" t="s">
        <v>4983</v>
      </c>
      <c r="D45" s="1219" t="s">
        <v>4984</v>
      </c>
      <c r="E45" s="1219"/>
      <c r="F45" s="1219"/>
      <c r="G45" s="1220"/>
      <c r="H45" s="673" t="s">
        <v>100</v>
      </c>
      <c r="I45" s="673" t="s">
        <v>4985</v>
      </c>
      <c r="J45" s="673" t="s">
        <v>4986</v>
      </c>
      <c r="K45" s="673" t="s">
        <v>4987</v>
      </c>
      <c r="L45" s="673"/>
      <c r="M45" s="673" t="s">
        <v>4988</v>
      </c>
      <c r="N45" s="674" t="s">
        <v>4989</v>
      </c>
    </row>
    <row r="46" spans="2:14" x14ac:dyDescent="0.25">
      <c r="B46" s="675"/>
      <c r="C46" s="676"/>
      <c r="D46" s="1233"/>
      <c r="E46" s="1233"/>
      <c r="F46" s="1233"/>
      <c r="G46" s="1236"/>
      <c r="H46" s="678"/>
      <c r="I46" s="678"/>
      <c r="J46" s="678"/>
      <c r="K46" s="678"/>
      <c r="L46" s="678"/>
      <c r="M46" s="678"/>
      <c r="N46" s="679"/>
    </row>
    <row r="47" spans="2:14" ht="15" thickBot="1" x14ac:dyDescent="0.3">
      <c r="B47" s="680"/>
      <c r="C47" s="732"/>
      <c r="D47" s="732"/>
      <c r="E47" s="732"/>
      <c r="F47" s="733"/>
      <c r="G47" s="733"/>
      <c r="H47" s="733"/>
      <c r="I47" s="733"/>
      <c r="J47" s="733"/>
      <c r="K47" s="733"/>
      <c r="L47" s="733"/>
      <c r="M47" s="734" t="s">
        <v>4990</v>
      </c>
      <c r="N47" s="684">
        <f>SUM(N46:N46)</f>
        <v>0</v>
      </c>
    </row>
    <row r="48" spans="2:14" ht="15" thickBot="1" x14ac:dyDescent="0.3">
      <c r="B48" s="685"/>
      <c r="C48" s="686"/>
      <c r="D48" s="686"/>
      <c r="E48" s="686"/>
      <c r="F48" s="686"/>
      <c r="G48" s="686"/>
      <c r="H48" s="686"/>
      <c r="I48" s="686"/>
      <c r="J48" s="686"/>
      <c r="K48" s="686"/>
      <c r="L48" s="686"/>
      <c r="M48" s="686"/>
      <c r="N48" s="687"/>
    </row>
    <row r="49" spans="2:14" ht="38.25" x14ac:dyDescent="0.25">
      <c r="B49" s="671" t="s">
        <v>0</v>
      </c>
      <c r="C49" s="672" t="s">
        <v>4983</v>
      </c>
      <c r="D49" s="1219" t="s">
        <v>4991</v>
      </c>
      <c r="E49" s="1219"/>
      <c r="F49" s="1219"/>
      <c r="G49" s="1219"/>
      <c r="H49" s="1220"/>
      <c r="I49" s="673" t="s">
        <v>1263</v>
      </c>
      <c r="J49" s="673" t="s">
        <v>4992</v>
      </c>
      <c r="K49" s="673" t="s">
        <v>5049</v>
      </c>
      <c r="L49" s="673" t="s">
        <v>5050</v>
      </c>
      <c r="M49" s="673" t="s">
        <v>4993</v>
      </c>
      <c r="N49" s="674" t="s">
        <v>4989</v>
      </c>
    </row>
    <row r="50" spans="2:14" ht="16.149999999999999" customHeight="1" x14ac:dyDescent="0.25">
      <c r="B50" s="675">
        <v>20065</v>
      </c>
      <c r="C50" s="677" t="s">
        <v>1295</v>
      </c>
      <c r="D50" s="1202" t="str">
        <f>IF(B50="","",IF(C50="DER-RD",IF(OR(B50&lt;60000,B50&gt;60025),VLOOKUP(B50,'DER-RD1'!A:E,2,FALSE),VLOOKUP(B50,'DER-RD1'!A:E,2,FALSE)&amp;"(DMT="&amp;VLOOKUP(B50,'DER-RD1'!A:E,4,FALSE)&amp;")(XP="&amp;ROUND((N50),2)&amp;"KM;XR="&amp;ROUND((O50),2)&amp;"KM)"),IF(C50="DER-ED",VLOOKUP(B50,'DER-ED1'!A:D,2,FALSE),IF(C50="SICRO",VLOOKUP(B50,SICRO!A:E,2,FALSE),IF(C50="SINAPI",VLOOKUP(B50,SINAPI1!A:D,2,FALSE))))))</f>
        <v>Encarregado de pavimentação</v>
      </c>
      <c r="E50" s="1202"/>
      <c r="F50" s="1202"/>
      <c r="G50" s="1202"/>
      <c r="H50" s="1218"/>
      <c r="I50" s="678" t="s">
        <v>69</v>
      </c>
      <c r="J50" s="688">
        <v>1.5727</v>
      </c>
      <c r="K50" s="678">
        <f>IF(B50="","",IF(C50="DER-RD",IF(OR(B50&lt;60000,B50&gt;60025),VLOOKUP(B50,'DER-RD1'!A:E,4,FALSE),VLOOKUP(B50,'DER-RD1'!A:H,6,FALSE)*O50+VLOOKUP(B50,'DER-RD1'!A:H,7,FALSE)*P50)+VLOOKUP(B50,'DER-RD1'!A:H,8,FALSE),IF(C50="DER-ED",VLOOKUP(B50,'DER-ED1'!A:E,4,FALSE),IF(C50="SICRO",VLOOKUP(B50,SICRO!A:F,4,FALSE),IF(C50="SINAPI",VLOOKUP(B50,SINAPI1!A:E,4,FALSE),IF(C50="CESAN",VLOOKUP(B50,CESAN!A:E,4,FALSE)))))))</f>
        <v>15.15</v>
      </c>
      <c r="L50" s="689">
        <f>K50*(1+J50)</f>
        <v>38.979999999999997</v>
      </c>
      <c r="M50" s="690">
        <v>0.6</v>
      </c>
      <c r="N50" s="679">
        <f>L50*M50</f>
        <v>23.39</v>
      </c>
    </row>
    <row r="51" spans="2:14" ht="16.149999999999999" customHeight="1" x14ac:dyDescent="0.25">
      <c r="B51" s="675">
        <v>10139</v>
      </c>
      <c r="C51" s="677" t="s">
        <v>1286</v>
      </c>
      <c r="D51" s="1202" t="str">
        <f>IF(B51="","",IF(C51="DER-RD",IF(OR(B51&lt;60000,B51&gt;60025),VLOOKUP(B51,'DER-RD1'!A:E,2,FALSE),VLOOKUP(B51,'DER-RD1'!A:E,2,FALSE)&amp;"(DMT="&amp;VLOOKUP(B51,'DER-RD1'!A:E,4,FALSE)&amp;")(XP="&amp;ROUND((N51),2)&amp;"KM;XR="&amp;ROUND((O51),2)&amp;"KM)"),IF(C51="DER-ED",VLOOKUP(B51,'DER-ED1'!A:D,2,FALSE),IF(C51="SICRO",VLOOKUP(B51,SICRO!A:E,2,FALSE),IF(C51="SINAPI",VLOOKUP(B51,SINAPI1!A:D,2,FALSE))))))</f>
        <v>PEDREIRO (OFICIAL - SINDUSCON)</v>
      </c>
      <c r="E51" s="1202"/>
      <c r="F51" s="1202"/>
      <c r="G51" s="1202"/>
      <c r="H51" s="1218"/>
      <c r="I51" s="678" t="s">
        <v>69</v>
      </c>
      <c r="J51" s="688">
        <v>1.5727</v>
      </c>
      <c r="K51" s="678">
        <f>IF(B51="","",IF(C51="DER-RD",IF(OR(B51&lt;60000,B51&gt;60025),VLOOKUP(B51,'DER-RD1'!A:E,4,FALSE),VLOOKUP(B51,'DER-RD1'!A:H,6,FALSE)*O51+VLOOKUP(B51,'DER-RD1'!A:H,7,FALSE)*P51)+VLOOKUP(B51,'DER-RD1'!A:H,8,FALSE),IF(C51="DER-ED",VLOOKUP(B51,'DER-ED1'!A:E,4,FALSE),IF(C51="SICRO",VLOOKUP(B51,SICRO!A:F,4,FALSE),IF(C51="SINAPI",VLOOKUP(B51,SINAPI1!A:E,4,FALSE),IF(C51="CESAN",VLOOKUP(B51,CESAN!A:E,4,FALSE)))))))</f>
        <v>9.39</v>
      </c>
      <c r="L51" s="689">
        <f t="shared" ref="L51:L52" si="0">K51*(1+J51)</f>
        <v>24.16</v>
      </c>
      <c r="M51" s="690">
        <v>1</v>
      </c>
      <c r="N51" s="679">
        <f t="shared" ref="N51:N52" si="1">L51*M51</f>
        <v>24.16</v>
      </c>
    </row>
    <row r="52" spans="2:14" ht="16.149999999999999" customHeight="1" x14ac:dyDescent="0.25">
      <c r="B52" s="675">
        <v>10146</v>
      </c>
      <c r="C52" s="677" t="s">
        <v>1286</v>
      </c>
      <c r="D52" s="1202" t="str">
        <f>IF(B52="","",IF(C52="DER-RD",IF(OR(B52&lt;60000,B52&gt;60025),VLOOKUP(B52,'DER-RD1'!A:E,2,FALSE),VLOOKUP(B52,'DER-RD1'!A:E,2,FALSE)&amp;"(DMT="&amp;VLOOKUP(B52,'DER-RD1'!A:E,4,FALSE)&amp;")(XP="&amp;ROUND((N52),2)&amp;"KM;XR="&amp;ROUND((O52),2)&amp;"KM)"),IF(C52="DER-ED",VLOOKUP(B52,'DER-ED1'!A:D,2,FALSE),IF(C52="SICRO",VLOOKUP(B52,SICRO!A:E,2,FALSE),IF(C52="SINAPI",VLOOKUP(B52,SINAPI1!A:D,2,FALSE))))))</f>
        <v>SERVENTE (AUXILIAR DE OBRAS - SINDUSCON)</v>
      </c>
      <c r="E52" s="1202"/>
      <c r="F52" s="1202"/>
      <c r="G52" s="1202"/>
      <c r="H52" s="1218"/>
      <c r="I52" s="678" t="s">
        <v>69</v>
      </c>
      <c r="J52" s="688">
        <v>1.5727</v>
      </c>
      <c r="K52" s="678">
        <f>IF(B52="","",IF(C52="DER-RD",IF(OR(B52&lt;60000,B52&gt;60025),VLOOKUP(B52,'DER-RD1'!A:E,4,FALSE),VLOOKUP(B52,'DER-RD1'!A:H,6,FALSE)*O52+VLOOKUP(B52,'DER-RD1'!A:H,7,FALSE)*P52)+VLOOKUP(B52,'DER-RD1'!A:H,8,FALSE),IF(C52="DER-ED",VLOOKUP(B52,'DER-ED1'!A:E,4,FALSE),IF(C52="SICRO",VLOOKUP(B52,SICRO!A:F,4,FALSE),IF(C52="SINAPI",VLOOKUP(B52,SINAPI1!A:E,4,FALSE),IF(C52="CESAN",VLOOKUP(B52,CESAN!A:E,4,FALSE)))))))</f>
        <v>6.97</v>
      </c>
      <c r="L52" s="689">
        <f t="shared" si="0"/>
        <v>17.93</v>
      </c>
      <c r="M52" s="690">
        <v>6</v>
      </c>
      <c r="N52" s="679">
        <f t="shared" si="1"/>
        <v>107.58</v>
      </c>
    </row>
    <row r="53" spans="2:14" ht="15" thickBot="1" x14ac:dyDescent="0.3">
      <c r="B53" s="680"/>
      <c r="C53" s="732"/>
      <c r="D53" s="732"/>
      <c r="E53" s="732"/>
      <c r="F53" s="733"/>
      <c r="G53" s="733"/>
      <c r="H53" s="733"/>
      <c r="I53" s="733"/>
      <c r="J53" s="733"/>
      <c r="K53" s="733"/>
      <c r="L53" s="733"/>
      <c r="M53" s="734" t="s">
        <v>4994</v>
      </c>
      <c r="N53" s="684">
        <f>SUM(N50:N52)</f>
        <v>155.13</v>
      </c>
    </row>
    <row r="54" spans="2:14" ht="15" thickBot="1" x14ac:dyDescent="0.3">
      <c r="B54" s="685"/>
      <c r="C54" s="686"/>
      <c r="D54" s="686"/>
      <c r="E54" s="686"/>
      <c r="F54" s="686"/>
      <c r="G54" s="686"/>
      <c r="H54" s="686"/>
      <c r="I54" s="691"/>
      <c r="J54" s="691"/>
      <c r="K54" s="686"/>
      <c r="L54" s="686"/>
      <c r="M54" s="686"/>
      <c r="N54" s="687"/>
    </row>
    <row r="55" spans="2:14" ht="25.5" x14ac:dyDescent="0.25">
      <c r="B55" s="671" t="s">
        <v>0</v>
      </c>
      <c r="C55" s="672" t="s">
        <v>4983</v>
      </c>
      <c r="D55" s="1219" t="s">
        <v>4995</v>
      </c>
      <c r="E55" s="1219"/>
      <c r="F55" s="1219"/>
      <c r="G55" s="1219"/>
      <c r="H55" s="1220"/>
      <c r="I55" s="673" t="s">
        <v>1236</v>
      </c>
      <c r="J55" s="673" t="s">
        <v>4996</v>
      </c>
      <c r="K55" s="673" t="s">
        <v>4997</v>
      </c>
      <c r="L55" s="673"/>
      <c r="M55" s="673" t="s">
        <v>4998</v>
      </c>
      <c r="N55" s="674" t="s">
        <v>4999</v>
      </c>
    </row>
    <row r="56" spans="2:14" x14ac:dyDescent="0.25">
      <c r="B56" s="675"/>
      <c r="C56" s="677"/>
      <c r="D56" s="1202"/>
      <c r="E56" s="1202"/>
      <c r="F56" s="1202"/>
      <c r="G56" s="1202"/>
      <c r="H56" s="1218"/>
      <c r="I56" s="678"/>
      <c r="J56" s="678"/>
      <c r="K56" s="678"/>
      <c r="L56" s="678"/>
      <c r="M56" s="678"/>
      <c r="N56" s="679"/>
    </row>
    <row r="57" spans="2:14" x14ac:dyDescent="0.25">
      <c r="B57" s="685"/>
      <c r="C57" s="686"/>
      <c r="D57" s="686"/>
      <c r="E57" s="686"/>
      <c r="F57" s="691"/>
      <c r="G57" s="691"/>
      <c r="H57" s="691"/>
      <c r="I57" s="691"/>
      <c r="J57" s="691"/>
      <c r="K57" s="691"/>
      <c r="L57" s="691"/>
      <c r="M57" s="692" t="s">
        <v>5000</v>
      </c>
      <c r="N57" s="693">
        <f>SUM(N56:N56)</f>
        <v>0</v>
      </c>
    </row>
    <row r="58" spans="2:14" x14ac:dyDescent="0.25">
      <c r="B58" s="685"/>
      <c r="C58" s="686"/>
      <c r="D58" s="686"/>
      <c r="E58" s="686"/>
      <c r="F58" s="686"/>
      <c r="G58" s="686"/>
      <c r="H58" s="686"/>
      <c r="I58" s="686"/>
      <c r="J58" s="686"/>
      <c r="K58" s="686"/>
      <c r="L58" s="686"/>
      <c r="M58" s="686"/>
      <c r="N58" s="687"/>
    </row>
    <row r="59" spans="2:14" x14ac:dyDescent="0.25">
      <c r="B59" s="685"/>
      <c r="C59" s="686"/>
      <c r="D59" s="686"/>
      <c r="E59" s="686"/>
      <c r="F59" s="691"/>
      <c r="G59" s="691"/>
      <c r="H59" s="691"/>
      <c r="I59" s="694"/>
      <c r="J59" s="694"/>
      <c r="K59" s="694"/>
      <c r="L59" s="694"/>
      <c r="M59" s="692" t="s">
        <v>5001</v>
      </c>
      <c r="N59" s="695">
        <f>N47+N53+N57</f>
        <v>155.13</v>
      </c>
    </row>
    <row r="60" spans="2:14" x14ac:dyDescent="0.25">
      <c r="B60" s="685"/>
      <c r="C60" s="686"/>
      <c r="D60" s="686"/>
      <c r="E60" s="686"/>
      <c r="F60" s="691"/>
      <c r="G60" s="691"/>
      <c r="H60" s="691"/>
      <c r="I60" s="691"/>
      <c r="J60" s="696"/>
      <c r="K60" s="696"/>
      <c r="L60" s="696"/>
      <c r="M60" s="697" t="s">
        <v>5002</v>
      </c>
      <c r="N60" s="695">
        <v>1</v>
      </c>
    </row>
    <row r="61" spans="2:14" ht="15" thickBot="1" x14ac:dyDescent="0.3">
      <c r="B61" s="680"/>
      <c r="C61" s="732"/>
      <c r="D61" s="732"/>
      <c r="E61" s="732"/>
      <c r="F61" s="733"/>
      <c r="G61" s="733"/>
      <c r="H61" s="733"/>
      <c r="I61" s="733"/>
      <c r="J61" s="733"/>
      <c r="K61" s="733"/>
      <c r="L61" s="733"/>
      <c r="M61" s="734" t="s">
        <v>5003</v>
      </c>
      <c r="N61" s="698">
        <f>TRUNC(N59/N60,2)</f>
        <v>155.13</v>
      </c>
    </row>
    <row r="62" spans="2:14" ht="15" thickBot="1" x14ac:dyDescent="0.3">
      <c r="B62" s="685"/>
      <c r="C62" s="686"/>
      <c r="D62" s="686"/>
      <c r="E62" s="686"/>
      <c r="F62" s="686"/>
      <c r="G62" s="686"/>
      <c r="H62" s="686"/>
      <c r="I62" s="686"/>
      <c r="J62" s="686"/>
      <c r="K62" s="686"/>
      <c r="L62" s="686"/>
      <c r="M62" s="686"/>
      <c r="N62" s="687"/>
    </row>
    <row r="63" spans="2:14" ht="25.5" x14ac:dyDescent="0.25">
      <c r="B63" s="671" t="s">
        <v>0</v>
      </c>
      <c r="C63" s="672" t="s">
        <v>4983</v>
      </c>
      <c r="D63" s="1219" t="s">
        <v>5004</v>
      </c>
      <c r="E63" s="1219"/>
      <c r="F63" s="1219"/>
      <c r="G63" s="1219"/>
      <c r="H63" s="1219"/>
      <c r="I63" s="1220"/>
      <c r="J63" s="673" t="s">
        <v>1263</v>
      </c>
      <c r="K63" s="673" t="s">
        <v>5005</v>
      </c>
      <c r="L63" s="673"/>
      <c r="M63" s="673" t="s">
        <v>4993</v>
      </c>
      <c r="N63" s="674" t="s">
        <v>4999</v>
      </c>
    </row>
    <row r="64" spans="2:14" x14ac:dyDescent="0.25">
      <c r="B64" s="675"/>
      <c r="C64" s="677"/>
      <c r="D64" s="1202"/>
      <c r="E64" s="1202"/>
      <c r="F64" s="1202"/>
      <c r="G64" s="1202"/>
      <c r="H64" s="1202"/>
      <c r="I64" s="1218"/>
      <c r="J64" s="678"/>
      <c r="K64" s="678"/>
      <c r="L64" s="678"/>
      <c r="M64" s="690"/>
      <c r="N64" s="679"/>
    </row>
    <row r="65" spans="2:14" ht="15" thickBot="1" x14ac:dyDescent="0.3">
      <c r="B65" s="680"/>
      <c r="C65" s="732"/>
      <c r="D65" s="732"/>
      <c r="E65" s="732"/>
      <c r="F65" s="733"/>
      <c r="G65" s="733"/>
      <c r="H65" s="733"/>
      <c r="I65" s="733"/>
      <c r="J65" s="733"/>
      <c r="K65" s="733"/>
      <c r="L65" s="733"/>
      <c r="M65" s="734" t="s">
        <v>5006</v>
      </c>
      <c r="N65" s="684">
        <f>SUM(N64:N64)</f>
        <v>0</v>
      </c>
    </row>
    <row r="66" spans="2:14" ht="15" thickBot="1" x14ac:dyDescent="0.3">
      <c r="B66" s="685"/>
      <c r="C66" s="686"/>
      <c r="D66" s="686"/>
      <c r="E66" s="686"/>
      <c r="F66" s="686"/>
      <c r="G66" s="686"/>
      <c r="H66" s="686"/>
      <c r="I66" s="686"/>
      <c r="J66" s="686"/>
      <c r="K66" s="686"/>
      <c r="L66" s="686"/>
      <c r="M66" s="686"/>
      <c r="N66" s="687"/>
    </row>
    <row r="67" spans="2:14" ht="25.5" x14ac:dyDescent="0.25">
      <c r="B67" s="671" t="s">
        <v>0</v>
      </c>
      <c r="C67" s="673" t="s">
        <v>4983</v>
      </c>
      <c r="D67" s="1219" t="s">
        <v>5007</v>
      </c>
      <c r="E67" s="1219"/>
      <c r="F67" s="1219"/>
      <c r="G67" s="1219"/>
      <c r="H67" s="1219"/>
      <c r="I67" s="1220"/>
      <c r="J67" s="673" t="s">
        <v>1263</v>
      </c>
      <c r="K67" s="673" t="s">
        <v>5005</v>
      </c>
      <c r="L67" s="673"/>
      <c r="M67" s="673" t="s">
        <v>4993</v>
      </c>
      <c r="N67" s="674" t="s">
        <v>4999</v>
      </c>
    </row>
    <row r="68" spans="2:14" x14ac:dyDescent="0.25">
      <c r="B68" s="719"/>
      <c r="C68" s="716"/>
      <c r="D68" s="1202"/>
      <c r="E68" s="1202"/>
      <c r="F68" s="1202"/>
      <c r="G68" s="1202"/>
      <c r="H68" s="1202"/>
      <c r="I68" s="1218"/>
      <c r="J68" s="722"/>
      <c r="K68" s="722"/>
      <c r="L68" s="722"/>
      <c r="M68" s="735"/>
      <c r="N68" s="723"/>
    </row>
    <row r="69" spans="2:14" ht="15" thickBot="1" x14ac:dyDescent="0.3">
      <c r="B69" s="680"/>
      <c r="C69" s="732"/>
      <c r="D69" s="732"/>
      <c r="E69" s="732"/>
      <c r="F69" s="733"/>
      <c r="G69" s="733"/>
      <c r="H69" s="733"/>
      <c r="I69" s="733"/>
      <c r="J69" s="733"/>
      <c r="K69" s="733"/>
      <c r="L69" s="733"/>
      <c r="M69" s="734" t="s">
        <v>5008</v>
      </c>
      <c r="N69" s="684">
        <f>SUM(N68:N68)</f>
        <v>0</v>
      </c>
    </row>
    <row r="70" spans="2:14" ht="15" thickBot="1" x14ac:dyDescent="0.3">
      <c r="B70" s="685"/>
      <c r="C70" s="686"/>
      <c r="D70" s="686"/>
      <c r="E70" s="686"/>
      <c r="F70" s="686"/>
      <c r="G70" s="686"/>
      <c r="H70" s="686"/>
      <c r="I70" s="686"/>
      <c r="J70" s="686"/>
      <c r="K70" s="686"/>
      <c r="L70" s="686"/>
      <c r="M70" s="686"/>
      <c r="N70" s="687"/>
    </row>
    <row r="71" spans="2:14" ht="25.5" x14ac:dyDescent="0.25">
      <c r="B71" s="671" t="s">
        <v>0</v>
      </c>
      <c r="C71" s="673" t="s">
        <v>4983</v>
      </c>
      <c r="D71" s="1219" t="s">
        <v>5009</v>
      </c>
      <c r="E71" s="1219"/>
      <c r="F71" s="1219"/>
      <c r="G71" s="1220"/>
      <c r="H71" s="673" t="s">
        <v>1263</v>
      </c>
      <c r="I71" s="673" t="s">
        <v>5010</v>
      </c>
      <c r="J71" s="673" t="s">
        <v>5011</v>
      </c>
      <c r="K71" s="673" t="s">
        <v>5005</v>
      </c>
      <c r="L71" s="673"/>
      <c r="M71" s="673" t="s">
        <v>4993</v>
      </c>
      <c r="N71" s="674" t="s">
        <v>4999</v>
      </c>
    </row>
    <row r="72" spans="2:14" x14ac:dyDescent="0.25">
      <c r="B72" s="675"/>
      <c r="C72" s="677"/>
      <c r="D72" s="1233"/>
      <c r="E72" s="1233"/>
      <c r="F72" s="1233"/>
      <c r="G72" s="1233"/>
      <c r="H72" s="678"/>
      <c r="I72" s="678"/>
      <c r="J72" s="678"/>
      <c r="K72" s="678"/>
      <c r="L72" s="678"/>
      <c r="M72" s="690"/>
      <c r="N72" s="679"/>
    </row>
    <row r="73" spans="2:14" x14ac:dyDescent="0.25">
      <c r="B73" s="685"/>
      <c r="C73" s="686"/>
      <c r="D73" s="686"/>
      <c r="E73" s="686"/>
      <c r="F73" s="691"/>
      <c r="G73" s="691"/>
      <c r="H73" s="691"/>
      <c r="I73" s="691"/>
      <c r="J73" s="691"/>
      <c r="K73" s="691"/>
      <c r="L73" s="691"/>
      <c r="M73" s="692" t="s">
        <v>5012</v>
      </c>
      <c r="N73" s="693">
        <f>SUM(N72:N72)</f>
        <v>0</v>
      </c>
    </row>
    <row r="74" spans="2:14" x14ac:dyDescent="0.25">
      <c r="B74" s="685"/>
      <c r="C74" s="686"/>
      <c r="D74" s="686"/>
      <c r="E74" s="686"/>
      <c r="F74" s="686"/>
      <c r="G74" s="686"/>
      <c r="H74" s="686"/>
      <c r="I74" s="686"/>
      <c r="J74" s="686"/>
      <c r="K74" s="686"/>
      <c r="L74" s="686"/>
      <c r="M74" s="686"/>
      <c r="N74" s="687"/>
    </row>
    <row r="75" spans="2:14" x14ac:dyDescent="0.25">
      <c r="B75" s="736"/>
      <c r="C75" s="737"/>
      <c r="D75" s="737"/>
      <c r="E75" s="737"/>
      <c r="F75" s="738"/>
      <c r="G75" s="738"/>
      <c r="H75" s="738"/>
      <c r="I75" s="738"/>
      <c r="J75" s="738"/>
      <c r="K75" s="738"/>
      <c r="L75" s="738"/>
      <c r="M75" s="739" t="s">
        <v>5013</v>
      </c>
      <c r="N75" s="695">
        <f>N61+N65+N69+N73</f>
        <v>155.13</v>
      </c>
    </row>
    <row r="76" spans="2:14" x14ac:dyDescent="0.25">
      <c r="B76" s="685"/>
      <c r="C76" s="686"/>
      <c r="D76" s="686"/>
      <c r="E76" s="686"/>
      <c r="F76" s="691"/>
      <c r="G76" s="691"/>
      <c r="H76" s="691"/>
      <c r="I76" s="691"/>
      <c r="J76" s="691"/>
      <c r="K76" s="691"/>
      <c r="L76" s="691"/>
      <c r="M76" s="708">
        <f>'Planilha - Orla'!I3</f>
        <v>0.28220000000000001</v>
      </c>
      <c r="N76" s="695">
        <f>N75*M76</f>
        <v>43.78</v>
      </c>
    </row>
    <row r="77" spans="2:14" ht="15" thickBot="1" x14ac:dyDescent="0.3">
      <c r="B77" s="1208" t="s">
        <v>5014</v>
      </c>
      <c r="C77" s="1209"/>
      <c r="D77" s="1209"/>
      <c r="E77" s="1209"/>
      <c r="F77" s="1209"/>
      <c r="G77" s="1209"/>
      <c r="H77" s="1209"/>
      <c r="I77" s="1209"/>
      <c r="J77" s="1209"/>
      <c r="K77" s="1209"/>
      <c r="L77" s="1209"/>
      <c r="M77" s="1210"/>
      <c r="N77" s="698">
        <f>N75+N76</f>
        <v>198.91</v>
      </c>
    </row>
    <row r="79" spans="2:14" ht="15" thickBot="1" x14ac:dyDescent="0.3"/>
    <row r="80" spans="2:14" ht="26.45" customHeight="1" x14ac:dyDescent="0.25">
      <c r="B80" s="1225" t="s">
        <v>5020</v>
      </c>
      <c r="C80" s="1226"/>
      <c r="D80" s="1227"/>
      <c r="E80" s="1228" t="s">
        <v>4979</v>
      </c>
      <c r="F80" s="1228"/>
      <c r="G80" s="1228"/>
      <c r="H80" s="1228"/>
      <c r="I80" s="1228"/>
      <c r="J80" s="1228"/>
      <c r="K80" s="1228"/>
      <c r="L80" s="725"/>
      <c r="M80" s="1231"/>
      <c r="N80" s="1232"/>
    </row>
    <row r="81" spans="2:14" x14ac:dyDescent="0.25">
      <c r="B81" s="670" t="s">
        <v>4980</v>
      </c>
      <c r="C81" s="1234" t="s">
        <v>17099</v>
      </c>
      <c r="D81" s="1234"/>
      <c r="E81" s="1234"/>
      <c r="F81" s="1234"/>
      <c r="G81" s="1234"/>
      <c r="H81" s="1234"/>
      <c r="I81" s="1234"/>
      <c r="J81" s="1234"/>
      <c r="K81" s="1234"/>
      <c r="L81" s="1234"/>
      <c r="M81" s="1234"/>
      <c r="N81" s="1235"/>
    </row>
    <row r="82" spans="2:14" x14ac:dyDescent="0.25">
      <c r="B82" s="670" t="s">
        <v>4981</v>
      </c>
      <c r="C82" s="1203" t="s">
        <v>6</v>
      </c>
      <c r="D82" s="1203"/>
      <c r="E82" s="1203"/>
      <c r="F82" s="1203"/>
      <c r="G82" s="1203"/>
      <c r="H82" s="1203"/>
      <c r="I82" s="1203"/>
      <c r="J82" s="1203"/>
      <c r="K82" s="1203"/>
      <c r="L82" s="1203"/>
      <c r="M82" s="1203"/>
      <c r="N82" s="1204"/>
    </row>
    <row r="83" spans="2:14" ht="15" thickBot="1" x14ac:dyDescent="0.3">
      <c r="B83" s="670" t="s">
        <v>4982</v>
      </c>
      <c r="C83" s="1205">
        <v>45536</v>
      </c>
      <c r="D83" s="1206"/>
      <c r="E83" s="1206"/>
      <c r="F83" s="1206"/>
      <c r="G83" s="1206"/>
      <c r="H83" s="1206"/>
      <c r="I83" s="1206"/>
      <c r="J83" s="1206"/>
      <c r="K83" s="1206"/>
      <c r="L83" s="1206"/>
      <c r="M83" s="1206"/>
      <c r="N83" s="1207"/>
    </row>
    <row r="84" spans="2:14" x14ac:dyDescent="0.25">
      <c r="B84" s="671" t="s">
        <v>0</v>
      </c>
      <c r="C84" s="672" t="s">
        <v>4983</v>
      </c>
      <c r="D84" s="1219" t="s">
        <v>4984</v>
      </c>
      <c r="E84" s="1219"/>
      <c r="F84" s="1219"/>
      <c r="G84" s="1220"/>
      <c r="H84" s="673" t="s">
        <v>100</v>
      </c>
      <c r="I84" s="673" t="s">
        <v>4985</v>
      </c>
      <c r="J84" s="673" t="s">
        <v>4986</v>
      </c>
      <c r="K84" s="1214" t="s">
        <v>4987</v>
      </c>
      <c r="L84" s="1215"/>
      <c r="M84" s="673" t="s">
        <v>4988</v>
      </c>
      <c r="N84" s="674" t="s">
        <v>4989</v>
      </c>
    </row>
    <row r="85" spans="2:14" x14ac:dyDescent="0.25">
      <c r="B85" s="675"/>
      <c r="C85" s="677"/>
      <c r="D85" s="1202"/>
      <c r="E85" s="1202"/>
      <c r="F85" s="1202"/>
      <c r="G85" s="1218"/>
      <c r="H85" s="678"/>
      <c r="I85" s="678"/>
      <c r="J85" s="678"/>
      <c r="K85" s="1212"/>
      <c r="L85" s="1213"/>
      <c r="M85" s="757"/>
      <c r="N85" s="679"/>
    </row>
    <row r="86" spans="2:14" x14ac:dyDescent="0.25">
      <c r="B86" s="675"/>
      <c r="C86" s="677"/>
      <c r="D86" s="1202"/>
      <c r="E86" s="1202"/>
      <c r="F86" s="1202"/>
      <c r="G86" s="1218"/>
      <c r="H86" s="678"/>
      <c r="I86" s="678"/>
      <c r="J86" s="678"/>
      <c r="K86" s="1212"/>
      <c r="L86" s="1213"/>
      <c r="M86" s="757"/>
      <c r="N86" s="679"/>
    </row>
    <row r="87" spans="2:14" x14ac:dyDescent="0.25">
      <c r="B87" s="675"/>
      <c r="C87" s="677"/>
      <c r="D87" s="1202"/>
      <c r="E87" s="1202"/>
      <c r="F87" s="1202"/>
      <c r="G87" s="1218"/>
      <c r="H87" s="678"/>
      <c r="I87" s="678"/>
      <c r="J87" s="678"/>
      <c r="K87" s="1212"/>
      <c r="L87" s="1213"/>
      <c r="M87" s="757"/>
      <c r="N87" s="679"/>
    </row>
    <row r="88" spans="2:14" ht="15" thickBot="1" x14ac:dyDescent="0.3">
      <c r="B88" s="680"/>
      <c r="C88" s="732"/>
      <c r="D88" s="732"/>
      <c r="E88" s="732"/>
      <c r="F88" s="733"/>
      <c r="G88" s="733"/>
      <c r="H88" s="733"/>
      <c r="I88" s="733"/>
      <c r="J88" s="733"/>
      <c r="K88" s="733"/>
      <c r="L88" s="733"/>
      <c r="M88" s="734" t="s">
        <v>4990</v>
      </c>
      <c r="N88" s="684">
        <f>SUM(N85:N87)</f>
        <v>0</v>
      </c>
    </row>
    <row r="89" spans="2:14" ht="15" thickBot="1" x14ac:dyDescent="0.3">
      <c r="B89" s="685"/>
      <c r="C89" s="686"/>
      <c r="D89" s="686"/>
      <c r="E89" s="686"/>
      <c r="F89" s="686"/>
      <c r="G89" s="686"/>
      <c r="H89" s="686"/>
      <c r="I89" s="686"/>
      <c r="J89" s="686"/>
      <c r="K89" s="686"/>
      <c r="L89" s="686"/>
      <c r="M89" s="686"/>
      <c r="N89" s="687"/>
    </row>
    <row r="90" spans="2:14" ht="38.25" x14ac:dyDescent="0.25">
      <c r="B90" s="671" t="s">
        <v>0</v>
      </c>
      <c r="C90" s="672" t="s">
        <v>4983</v>
      </c>
      <c r="D90" s="1219" t="s">
        <v>4991</v>
      </c>
      <c r="E90" s="1219"/>
      <c r="F90" s="1219"/>
      <c r="G90" s="1219"/>
      <c r="H90" s="1220"/>
      <c r="I90" s="673" t="s">
        <v>1263</v>
      </c>
      <c r="J90" s="673" t="s">
        <v>4992</v>
      </c>
      <c r="K90" s="673" t="s">
        <v>5049</v>
      </c>
      <c r="L90" s="673" t="s">
        <v>5050</v>
      </c>
      <c r="M90" s="673" t="s">
        <v>4993</v>
      </c>
      <c r="N90" s="674" t="s">
        <v>4989</v>
      </c>
    </row>
    <row r="91" spans="2:14" x14ac:dyDescent="0.25">
      <c r="B91" s="675"/>
      <c r="C91" s="677"/>
      <c r="D91" s="1202"/>
      <c r="E91" s="1202"/>
      <c r="F91" s="1202"/>
      <c r="G91" s="1202"/>
      <c r="H91" s="1218"/>
      <c r="I91" s="678"/>
      <c r="J91" s="688"/>
      <c r="K91" s="689"/>
      <c r="L91" s="689"/>
      <c r="M91" s="690"/>
      <c r="N91" s="679"/>
    </row>
    <row r="92" spans="2:14" x14ac:dyDescent="0.25">
      <c r="B92" s="675"/>
      <c r="C92" s="677"/>
      <c r="D92" s="1202"/>
      <c r="E92" s="1202"/>
      <c r="F92" s="1202"/>
      <c r="G92" s="1202"/>
      <c r="H92" s="1218"/>
      <c r="I92" s="678"/>
      <c r="J92" s="688"/>
      <c r="K92" s="689"/>
      <c r="L92" s="689"/>
      <c r="M92" s="690"/>
      <c r="N92" s="679"/>
    </row>
    <row r="93" spans="2:14" ht="15" thickBot="1" x14ac:dyDescent="0.3">
      <c r="B93" s="680"/>
      <c r="C93" s="732"/>
      <c r="D93" s="732"/>
      <c r="E93" s="732"/>
      <c r="F93" s="733"/>
      <c r="G93" s="733"/>
      <c r="H93" s="733"/>
      <c r="I93" s="733"/>
      <c r="J93" s="733"/>
      <c r="K93" s="733"/>
      <c r="L93" s="733"/>
      <c r="M93" s="734" t="s">
        <v>4994</v>
      </c>
      <c r="N93" s="684">
        <f>SUM(N91:N92)</f>
        <v>0</v>
      </c>
    </row>
    <row r="94" spans="2:14" ht="15" thickBot="1" x14ac:dyDescent="0.3">
      <c r="B94" s="685"/>
      <c r="C94" s="686"/>
      <c r="D94" s="686"/>
      <c r="E94" s="686"/>
      <c r="F94" s="686"/>
      <c r="G94" s="686"/>
      <c r="H94" s="686"/>
      <c r="I94" s="691"/>
      <c r="J94" s="691"/>
      <c r="K94" s="686"/>
      <c r="L94" s="686"/>
      <c r="M94" s="686"/>
      <c r="N94" s="687"/>
    </row>
    <row r="95" spans="2:14" ht="25.5" x14ac:dyDescent="0.25">
      <c r="B95" s="671" t="s">
        <v>0</v>
      </c>
      <c r="C95" s="672" t="s">
        <v>4983</v>
      </c>
      <c r="D95" s="1219" t="s">
        <v>4995</v>
      </c>
      <c r="E95" s="1219"/>
      <c r="F95" s="1219"/>
      <c r="G95" s="1219"/>
      <c r="H95" s="1220"/>
      <c r="I95" s="673" t="s">
        <v>1236</v>
      </c>
      <c r="J95" s="673" t="s">
        <v>4996</v>
      </c>
      <c r="K95" s="1214" t="s">
        <v>4997</v>
      </c>
      <c r="L95" s="1215"/>
      <c r="M95" s="673" t="s">
        <v>4998</v>
      </c>
      <c r="N95" s="674" t="s">
        <v>4999</v>
      </c>
    </row>
    <row r="96" spans="2:14" x14ac:dyDescent="0.25">
      <c r="B96" s="675"/>
      <c r="C96" s="677"/>
      <c r="D96" s="1202"/>
      <c r="E96" s="1202"/>
      <c r="F96" s="1202"/>
      <c r="G96" s="1202"/>
      <c r="H96" s="1218"/>
      <c r="I96" s="678"/>
      <c r="J96" s="678"/>
      <c r="K96" s="1223"/>
      <c r="L96" s="1224"/>
      <c r="M96" s="678"/>
      <c r="N96" s="679">
        <f>(N93)*(5/100)</f>
        <v>0</v>
      </c>
    </row>
    <row r="97" spans="2:14" x14ac:dyDescent="0.25">
      <c r="B97" s="685"/>
      <c r="C97" s="686"/>
      <c r="D97" s="686"/>
      <c r="E97" s="686"/>
      <c r="F97" s="691"/>
      <c r="G97" s="691"/>
      <c r="H97" s="691"/>
      <c r="I97" s="691"/>
      <c r="J97" s="691"/>
      <c r="K97" s="691"/>
      <c r="L97" s="691"/>
      <c r="M97" s="692" t="s">
        <v>5000</v>
      </c>
      <c r="N97" s="693">
        <f>SUM(N96:N96)</f>
        <v>0</v>
      </c>
    </row>
    <row r="98" spans="2:14" x14ac:dyDescent="0.25">
      <c r="B98" s="685"/>
      <c r="C98" s="686"/>
      <c r="D98" s="686"/>
      <c r="E98" s="686"/>
      <c r="F98" s="686"/>
      <c r="G98" s="686"/>
      <c r="H98" s="686"/>
      <c r="I98" s="686"/>
      <c r="J98" s="686"/>
      <c r="K98" s="686"/>
      <c r="L98" s="686"/>
      <c r="M98" s="686"/>
      <c r="N98" s="687"/>
    </row>
    <row r="99" spans="2:14" x14ac:dyDescent="0.25">
      <c r="B99" s="685"/>
      <c r="C99" s="686"/>
      <c r="D99" s="686"/>
      <c r="E99" s="686"/>
      <c r="F99" s="691"/>
      <c r="G99" s="691"/>
      <c r="H99" s="691"/>
      <c r="I99" s="694"/>
      <c r="J99" s="694"/>
      <c r="K99" s="694"/>
      <c r="L99" s="694"/>
      <c r="M99" s="692" t="s">
        <v>5001</v>
      </c>
      <c r="N99" s="695">
        <f>N88+N93+N97</f>
        <v>0</v>
      </c>
    </row>
    <row r="100" spans="2:14" x14ac:dyDescent="0.25">
      <c r="B100" s="685"/>
      <c r="C100" s="686"/>
      <c r="D100" s="686"/>
      <c r="E100" s="686"/>
      <c r="F100" s="691"/>
      <c r="G100" s="691"/>
      <c r="H100" s="691"/>
      <c r="I100" s="691"/>
      <c r="J100" s="696"/>
      <c r="K100" s="696"/>
      <c r="L100" s="696"/>
      <c r="M100" s="697" t="s">
        <v>5002</v>
      </c>
      <c r="N100" s="695">
        <v>1</v>
      </c>
    </row>
    <row r="101" spans="2:14" ht="15" thickBot="1" x14ac:dyDescent="0.3">
      <c r="B101" s="680"/>
      <c r="C101" s="732"/>
      <c r="D101" s="732"/>
      <c r="E101" s="732"/>
      <c r="F101" s="733"/>
      <c r="G101" s="733"/>
      <c r="H101" s="733"/>
      <c r="I101" s="733"/>
      <c r="J101" s="733"/>
      <c r="K101" s="733"/>
      <c r="L101" s="733"/>
      <c r="M101" s="734" t="s">
        <v>5003</v>
      </c>
      <c r="N101" s="698">
        <f>TRUNC(N99/N100,2)</f>
        <v>0</v>
      </c>
    </row>
    <row r="102" spans="2:14" ht="15" thickBot="1" x14ac:dyDescent="0.3">
      <c r="B102" s="685"/>
      <c r="C102" s="686"/>
      <c r="D102" s="686"/>
      <c r="E102" s="686"/>
      <c r="F102" s="686"/>
      <c r="G102" s="686"/>
      <c r="H102" s="686"/>
      <c r="I102" s="686"/>
      <c r="J102" s="686"/>
      <c r="K102" s="686"/>
      <c r="L102" s="686"/>
      <c r="M102" s="686"/>
      <c r="N102" s="687"/>
    </row>
    <row r="103" spans="2:14" ht="25.5" x14ac:dyDescent="0.25">
      <c r="B103" s="671" t="s">
        <v>0</v>
      </c>
      <c r="C103" s="672" t="s">
        <v>4983</v>
      </c>
      <c r="D103" s="1219" t="s">
        <v>5004</v>
      </c>
      <c r="E103" s="1219"/>
      <c r="F103" s="1219"/>
      <c r="G103" s="1219"/>
      <c r="H103" s="1219"/>
      <c r="I103" s="1220"/>
      <c r="J103" s="673" t="s">
        <v>1263</v>
      </c>
      <c r="K103" s="673" t="s">
        <v>5005</v>
      </c>
      <c r="L103" s="1214" t="s">
        <v>4993</v>
      </c>
      <c r="M103" s="1215"/>
      <c r="N103" s="674" t="s">
        <v>4999</v>
      </c>
    </row>
    <row r="104" spans="2:14" x14ac:dyDescent="0.25">
      <c r="B104" s="675" t="s">
        <v>1335</v>
      </c>
      <c r="C104" s="677"/>
      <c r="D104" s="1266" t="s">
        <v>17099</v>
      </c>
      <c r="E104" s="1267"/>
      <c r="F104" s="1267"/>
      <c r="G104" s="1267"/>
      <c r="H104" s="1267"/>
      <c r="I104" s="1268"/>
      <c r="J104" s="678" t="s">
        <v>6</v>
      </c>
      <c r="K104" s="689">
        <f>'MAPA DE COT. - Orla'!H54</f>
        <v>25.73</v>
      </c>
      <c r="L104" s="1216">
        <v>1</v>
      </c>
      <c r="M104" s="1217"/>
      <c r="N104" s="679">
        <f>K104*L104</f>
        <v>25.73</v>
      </c>
    </row>
    <row r="105" spans="2:14" x14ac:dyDescent="0.25">
      <c r="B105" s="675"/>
      <c r="C105" s="677"/>
      <c r="D105" s="1202"/>
      <c r="E105" s="1202"/>
      <c r="F105" s="1202"/>
      <c r="G105" s="1202"/>
      <c r="H105" s="1202"/>
      <c r="I105" s="1218"/>
      <c r="J105" s="678"/>
      <c r="K105" s="678"/>
      <c r="L105" s="678"/>
      <c r="M105" s="690"/>
      <c r="N105" s="679"/>
    </row>
    <row r="106" spans="2:14" ht="15" thickBot="1" x14ac:dyDescent="0.3">
      <c r="B106" s="680"/>
      <c r="C106" s="732"/>
      <c r="D106" s="732"/>
      <c r="E106" s="732"/>
      <c r="F106" s="733"/>
      <c r="G106" s="733"/>
      <c r="H106" s="733"/>
      <c r="I106" s="733"/>
      <c r="J106" s="733"/>
      <c r="K106" s="733"/>
      <c r="L106" s="733"/>
      <c r="M106" s="734" t="s">
        <v>5006</v>
      </c>
      <c r="N106" s="684">
        <f>SUM(N104:N104)</f>
        <v>25.73</v>
      </c>
    </row>
    <row r="107" spans="2:14" ht="15" thickBot="1" x14ac:dyDescent="0.3">
      <c r="B107" s="685"/>
      <c r="C107" s="686"/>
      <c r="D107" s="686"/>
      <c r="E107" s="686"/>
      <c r="F107" s="686"/>
      <c r="G107" s="686"/>
      <c r="H107" s="686"/>
      <c r="I107" s="686"/>
      <c r="J107" s="686"/>
      <c r="K107" s="686"/>
      <c r="L107" s="686"/>
      <c r="M107" s="686"/>
      <c r="N107" s="687"/>
    </row>
    <row r="108" spans="2:14" x14ac:dyDescent="0.25">
      <c r="B108" s="671" t="s">
        <v>0</v>
      </c>
      <c r="C108" s="673" t="s">
        <v>4983</v>
      </c>
      <c r="D108" s="1219" t="s">
        <v>5007</v>
      </c>
      <c r="E108" s="1219"/>
      <c r="F108" s="1219"/>
      <c r="G108" s="1219"/>
      <c r="H108" s="1219"/>
      <c r="I108" s="1220"/>
      <c r="J108" s="673" t="s">
        <v>1263</v>
      </c>
      <c r="K108" s="1214" t="s">
        <v>5005</v>
      </c>
      <c r="L108" s="1215"/>
      <c r="M108" s="673" t="s">
        <v>4993</v>
      </c>
      <c r="N108" s="674" t="s">
        <v>4999</v>
      </c>
    </row>
    <row r="109" spans="2:14" x14ac:dyDescent="0.25">
      <c r="B109" s="719"/>
      <c r="C109" s="716"/>
      <c r="D109" s="1202"/>
      <c r="E109" s="1202"/>
      <c r="F109" s="1202"/>
      <c r="G109" s="1202"/>
      <c r="H109" s="1202"/>
      <c r="I109" s="1218"/>
      <c r="J109" s="735"/>
      <c r="K109" s="1221"/>
      <c r="L109" s="1222"/>
      <c r="M109" s="735"/>
      <c r="N109" s="723"/>
    </row>
    <row r="110" spans="2:14" x14ac:dyDescent="0.25">
      <c r="B110" s="719"/>
      <c r="C110" s="716"/>
      <c r="D110" s="1202"/>
      <c r="E110" s="1202"/>
      <c r="F110" s="1202"/>
      <c r="G110" s="1202"/>
      <c r="H110" s="1202"/>
      <c r="I110" s="1218"/>
      <c r="J110" s="722"/>
      <c r="K110" s="722"/>
      <c r="L110" s="722"/>
      <c r="M110" s="735"/>
      <c r="N110" s="723"/>
    </row>
    <row r="111" spans="2:14" ht="15" thickBot="1" x14ac:dyDescent="0.3">
      <c r="B111" s="680"/>
      <c r="C111" s="732"/>
      <c r="D111" s="732"/>
      <c r="E111" s="732"/>
      <c r="F111" s="733"/>
      <c r="G111" s="733"/>
      <c r="H111" s="733"/>
      <c r="I111" s="733"/>
      <c r="J111" s="733"/>
      <c r="K111" s="733"/>
      <c r="L111" s="733"/>
      <c r="M111" s="734" t="s">
        <v>5008</v>
      </c>
      <c r="N111" s="684">
        <f>SUM(N109:N110)</f>
        <v>0</v>
      </c>
    </row>
    <row r="112" spans="2:14" ht="15" thickBot="1" x14ac:dyDescent="0.3">
      <c r="B112" s="685"/>
      <c r="C112" s="686"/>
      <c r="D112" s="686"/>
      <c r="E112" s="686"/>
      <c r="F112" s="686"/>
      <c r="G112" s="686"/>
      <c r="H112" s="686"/>
      <c r="I112" s="686"/>
      <c r="J112" s="686"/>
      <c r="K112" s="686"/>
      <c r="L112" s="686"/>
      <c r="M112" s="686"/>
      <c r="N112" s="687"/>
    </row>
    <row r="113" spans="2:14" x14ac:dyDescent="0.25">
      <c r="B113" s="671" t="s">
        <v>0</v>
      </c>
      <c r="C113" s="673" t="s">
        <v>4983</v>
      </c>
      <c r="D113" s="1219" t="s">
        <v>5009</v>
      </c>
      <c r="E113" s="1219"/>
      <c r="F113" s="1219"/>
      <c r="G113" s="1220"/>
      <c r="H113" s="673" t="s">
        <v>1263</v>
      </c>
      <c r="I113" s="673" t="s">
        <v>5010</v>
      </c>
      <c r="J113" s="673" t="s">
        <v>5011</v>
      </c>
      <c r="K113" s="1214" t="s">
        <v>5005</v>
      </c>
      <c r="L113" s="1215"/>
      <c r="M113" s="673" t="s">
        <v>4993</v>
      </c>
      <c r="N113" s="674" t="s">
        <v>4999</v>
      </c>
    </row>
    <row r="114" spans="2:14" x14ac:dyDescent="0.25">
      <c r="B114" s="719"/>
      <c r="C114" s="716"/>
      <c r="D114" s="1201"/>
      <c r="E114" s="1202"/>
      <c r="F114" s="1202"/>
      <c r="G114" s="1202"/>
      <c r="H114" s="677"/>
      <c r="I114" s="711"/>
      <c r="J114" s="678"/>
      <c r="K114" s="1212"/>
      <c r="L114" s="1213"/>
      <c r="M114" s="690"/>
      <c r="N114" s="679"/>
    </row>
    <row r="115" spans="2:14" x14ac:dyDescent="0.25">
      <c r="B115" s="685"/>
      <c r="C115" s="686"/>
      <c r="D115" s="686"/>
      <c r="E115" s="686"/>
      <c r="F115" s="691"/>
      <c r="G115" s="691"/>
      <c r="H115" s="691"/>
      <c r="I115" s="691"/>
      <c r="J115" s="691"/>
      <c r="K115" s="691"/>
      <c r="L115" s="691"/>
      <c r="M115" s="692" t="s">
        <v>5012</v>
      </c>
      <c r="N115" s="693">
        <f>SUM(N114:N114)</f>
        <v>0</v>
      </c>
    </row>
    <row r="116" spans="2:14" x14ac:dyDescent="0.25">
      <c r="B116" s="685"/>
      <c r="C116" s="686"/>
      <c r="D116" s="686"/>
      <c r="E116" s="686"/>
      <c r="F116" s="686"/>
      <c r="G116" s="686"/>
      <c r="H116" s="686"/>
      <c r="I116" s="686"/>
      <c r="J116" s="686"/>
      <c r="K116" s="686"/>
      <c r="L116" s="686"/>
      <c r="M116" s="686"/>
      <c r="N116" s="687"/>
    </row>
    <row r="117" spans="2:14" x14ac:dyDescent="0.25">
      <c r="B117" s="736"/>
      <c r="C117" s="737"/>
      <c r="D117" s="737"/>
      <c r="E117" s="737"/>
      <c r="F117" s="738"/>
      <c r="G117" s="738"/>
      <c r="H117" s="738"/>
      <c r="I117" s="738"/>
      <c r="J117" s="738"/>
      <c r="K117" s="738"/>
      <c r="L117" s="738"/>
      <c r="M117" s="739" t="s">
        <v>5013</v>
      </c>
      <c r="N117" s="695">
        <f>N101+N106+N111+N115</f>
        <v>25.73</v>
      </c>
    </row>
    <row r="118" spans="2:14" x14ac:dyDescent="0.25">
      <c r="B118" s="685"/>
      <c r="C118" s="686"/>
      <c r="D118" s="686"/>
      <c r="E118" s="686"/>
      <c r="F118" s="691"/>
      <c r="G118" s="691"/>
      <c r="H118" s="691"/>
      <c r="I118" s="691"/>
      <c r="J118" s="691"/>
      <c r="K118" s="691"/>
      <c r="L118" s="691"/>
      <c r="M118" s="708"/>
      <c r="N118" s="695"/>
    </row>
    <row r="119" spans="2:14" ht="15" thickBot="1" x14ac:dyDescent="0.3">
      <c r="B119" s="1208" t="s">
        <v>5014</v>
      </c>
      <c r="C119" s="1209"/>
      <c r="D119" s="1209"/>
      <c r="E119" s="1209"/>
      <c r="F119" s="1209"/>
      <c r="G119" s="1209"/>
      <c r="H119" s="1209"/>
      <c r="I119" s="1209"/>
      <c r="J119" s="1209"/>
      <c r="K119" s="1209"/>
      <c r="L119" s="1209"/>
      <c r="M119" s="1210"/>
      <c r="N119" s="698">
        <f>TRUNC(N117+N118,2)</f>
        <v>25.73</v>
      </c>
    </row>
    <row r="122" spans="2:14" ht="15" thickBot="1" x14ac:dyDescent="0.3"/>
    <row r="123" spans="2:14" ht="42" customHeight="1" x14ac:dyDescent="0.25">
      <c r="B123" s="1225" t="s">
        <v>5021</v>
      </c>
      <c r="C123" s="1226"/>
      <c r="D123" s="1227"/>
      <c r="E123" s="1228" t="s">
        <v>4979</v>
      </c>
      <c r="F123" s="1228"/>
      <c r="G123" s="1228"/>
      <c r="H123" s="1228"/>
      <c r="I123" s="1228"/>
      <c r="J123" s="1228"/>
      <c r="K123" s="1228"/>
      <c r="L123" s="725"/>
      <c r="M123" s="1231"/>
      <c r="N123" s="1232"/>
    </row>
    <row r="124" spans="2:14" x14ac:dyDescent="0.25">
      <c r="B124" s="670" t="s">
        <v>4980</v>
      </c>
      <c r="C124" s="1234" t="s">
        <v>5026</v>
      </c>
      <c r="D124" s="1234"/>
      <c r="E124" s="1234"/>
      <c r="F124" s="1234"/>
      <c r="G124" s="1234"/>
      <c r="H124" s="1234"/>
      <c r="I124" s="1234"/>
      <c r="J124" s="1234"/>
      <c r="K124" s="1234"/>
      <c r="L124" s="1234"/>
      <c r="M124" s="1234"/>
      <c r="N124" s="1235"/>
    </row>
    <row r="125" spans="2:14" x14ac:dyDescent="0.25">
      <c r="B125" s="670" t="s">
        <v>4981</v>
      </c>
      <c r="C125" s="1203" t="s">
        <v>5</v>
      </c>
      <c r="D125" s="1203"/>
      <c r="E125" s="1203"/>
      <c r="F125" s="1203"/>
      <c r="G125" s="1203"/>
      <c r="H125" s="1203"/>
      <c r="I125" s="1203"/>
      <c r="J125" s="1203"/>
      <c r="K125" s="1203"/>
      <c r="L125" s="1203"/>
      <c r="M125" s="1203"/>
      <c r="N125" s="1204"/>
    </row>
    <row r="126" spans="2:14" ht="15" thickBot="1" x14ac:dyDescent="0.3">
      <c r="B126" s="670" t="s">
        <v>4982</v>
      </c>
      <c r="C126" s="1205">
        <v>45536</v>
      </c>
      <c r="D126" s="1206"/>
      <c r="E126" s="1206"/>
      <c r="F126" s="1206"/>
      <c r="G126" s="1206"/>
      <c r="H126" s="1206"/>
      <c r="I126" s="1206"/>
      <c r="J126" s="1206"/>
      <c r="K126" s="1206"/>
      <c r="L126" s="1206"/>
      <c r="M126" s="1206"/>
      <c r="N126" s="1207"/>
    </row>
    <row r="127" spans="2:14" x14ac:dyDescent="0.25">
      <c r="B127" s="671" t="s">
        <v>0</v>
      </c>
      <c r="C127" s="672" t="s">
        <v>4983</v>
      </c>
      <c r="D127" s="1219" t="s">
        <v>4984</v>
      </c>
      <c r="E127" s="1219"/>
      <c r="F127" s="1219"/>
      <c r="G127" s="1220"/>
      <c r="H127" s="673" t="s">
        <v>100</v>
      </c>
      <c r="I127" s="673" t="s">
        <v>4985</v>
      </c>
      <c r="J127" s="673" t="s">
        <v>4986</v>
      </c>
      <c r="K127" s="673" t="s">
        <v>4987</v>
      </c>
      <c r="L127" s="673"/>
      <c r="M127" s="673" t="s">
        <v>4988</v>
      </c>
      <c r="N127" s="674" t="s">
        <v>4989</v>
      </c>
    </row>
    <row r="128" spans="2:14" ht="60.75" customHeight="1" x14ac:dyDescent="0.25">
      <c r="B128" s="675">
        <v>95270</v>
      </c>
      <c r="C128" s="677" t="s">
        <v>5015</v>
      </c>
      <c r="D128" s="1202" t="str">
        <f>IF(B128="","",IF(C128="DER-RD",IF(OR(B128&lt;60000,B128&gt;60025),VLOOKUP(B128,'DER-RD1'!A:E,2,FALSE),VLOOKUP(B128,'DER-RD1'!A:E,2,FALSE)&amp;"(DMT="&amp;VLOOKUP(B128,'DER-RD1'!A:E,4,FALSE)&amp;")(XP="&amp;ROUND((N128),2)&amp;"KM;XR="&amp;ROUND((O128),2)&amp;"KM)"),IF(C128="DER-ED",VLOOKUP(B128,'DER-ED1'!A:D,2,FALSE),IF(C128="SICRO",VLOOKUP(B128,SICRO!A:E,2,FALSE),IF(C128="SINAPI",VLOOKUP(B128,SINAPI1!A:D,2,FALSE))))))</f>
        <v>RÉGUA VIBRATÓRIA DUPLA PARA CONCRETO, PESO DE 60KG, COMPRIMENTO 4 M, COM MOTOR A GASOLINA, POTÊNCIA 5,5 HP - CHP DIURNO. AF_09/2016</v>
      </c>
      <c r="E128" s="1202"/>
      <c r="F128" s="1202"/>
      <c r="G128" s="1218"/>
      <c r="H128" s="690"/>
      <c r="I128" s="690">
        <v>1.4500000000000001E-2</v>
      </c>
      <c r="J128" s="678"/>
      <c r="K128" s="741">
        <f>IF(B128="","",IF(C128="DER-RD",IF(OR(B128&lt;60000,B128&gt;60025),VLOOKUP(B128,'DER-RD1'!A:E,4,FALSE),VLOOKUP(B128,'DER-RD1'!A:H,6,FALSE)*O128+VLOOKUP(B128,'DER-RD1'!A:H,7,FALSE)*P128)+VLOOKUP(B128,'DER-RD1'!A:H,8,FALSE),IF(C128="DER-ED",VLOOKUP(B128,'DER-ED1'!A:E,4,FALSE),IF(C128="SICRO",VLOOKUP(B128,SICRO!A:F,4,FALSE),IF(C128="SINAPI",VLOOKUP(B128,SINAPI1!A:E,4,FALSE),IF(C128="CESAN",VLOOKUP(B128,CESAN!A:E,4,FALSE)))))))</f>
        <v>9.84</v>
      </c>
      <c r="L128" s="678"/>
      <c r="M128" s="689"/>
      <c r="N128" s="679">
        <f>I128*K128</f>
        <v>0.14000000000000001</v>
      </c>
    </row>
    <row r="129" spans="2:14" ht="54.75" customHeight="1" x14ac:dyDescent="0.25">
      <c r="B129" s="675">
        <v>95271</v>
      </c>
      <c r="C129" s="677" t="s">
        <v>5015</v>
      </c>
      <c r="D129" s="1202" t="str">
        <f>IF(B129="","",IF(C129="DER-RD",IF(OR(B129&lt;60000,B129&gt;60025),VLOOKUP(B129,'DER-RD1'!A:E,2,FALSE),VLOOKUP(B129,'DER-RD1'!A:E,2,FALSE)&amp;"(DMT="&amp;VLOOKUP(B129,'DER-RD1'!A:E,4,FALSE)&amp;")(XP="&amp;ROUND((N129),2)&amp;"KM;XR="&amp;ROUND((O129),2)&amp;"KM)"),IF(C129="DER-ED",VLOOKUP(B129,'DER-ED1'!A:D,2,FALSE),IF(C129="SICRO",VLOOKUP(B129,SICRO!A:E,2,FALSE),IF(C129="SINAPI",VLOOKUP(B129,SINAPI1!A:D,2,FALSE))))))</f>
        <v>RÉGUA VIBRATÓRIA DUPLA PARA CONCRETO, PESO DE 60KG, COMPRIMENTO 4 M, COM MOTOR A GASOLINA, POTÊNCIA 5,5 HP - CHI DIURNO. AF_09/2016</v>
      </c>
      <c r="E129" s="1202"/>
      <c r="F129" s="1202"/>
      <c r="G129" s="1218"/>
      <c r="H129" s="690"/>
      <c r="I129" s="678"/>
      <c r="J129" s="690">
        <v>2.18E-2</v>
      </c>
      <c r="K129" s="741"/>
      <c r="L129" s="678"/>
      <c r="M129" s="741">
        <f>IF(B129="","",IF(C129="DER-RD",IF(OR(B129&lt;60000,B129&gt;60025),VLOOKUP(B129,'DER-RD1'!A:G,4,FALSE),VLOOKUP(B129,'DER-RD1'!A:J,6,FALSE)*Q129+VLOOKUP(B129,'DER-RD1'!A:J,7,FALSE)*R129)+VLOOKUP(B129,'DER-RD1'!A:J,8,FALSE),IF(C129="DER-ED",VLOOKUP(B129,'DER-ED1'!A:D,4,FALSE),IF(C129="SICRO",VLOOKUP(B129,SICRO!A:D,4,FALSE),IF(C129="SINAPI",VLOOKUP(B129,SINAPI1!A:D,4,FALSE),IF(C129="CESAN",VLOOKUP(B129,CESAN!A:D,4,FALSE)))))))</f>
        <v>0.55000000000000004</v>
      </c>
      <c r="N129" s="679">
        <f>J129*M129</f>
        <v>0.01</v>
      </c>
    </row>
    <row r="130" spans="2:14" x14ac:dyDescent="0.25">
      <c r="B130" s="675"/>
      <c r="C130" s="676"/>
      <c r="D130" s="1233"/>
      <c r="E130" s="1233"/>
      <c r="F130" s="1233"/>
      <c r="G130" s="1236"/>
      <c r="H130" s="678"/>
      <c r="I130" s="678"/>
      <c r="J130" s="678"/>
      <c r="K130" s="678"/>
      <c r="L130" s="678"/>
      <c r="M130" s="678"/>
      <c r="N130" s="679"/>
    </row>
    <row r="131" spans="2:14" ht="15" thickBot="1" x14ac:dyDescent="0.3">
      <c r="B131" s="680"/>
      <c r="C131" s="732"/>
      <c r="D131" s="732"/>
      <c r="E131" s="732"/>
      <c r="F131" s="733"/>
      <c r="G131" s="733"/>
      <c r="H131" s="733"/>
      <c r="I131" s="733"/>
      <c r="J131" s="733"/>
      <c r="K131" s="733"/>
      <c r="L131" s="733"/>
      <c r="M131" s="734" t="s">
        <v>4990</v>
      </c>
      <c r="N131" s="684">
        <f>SUM(N128:N130)</f>
        <v>0.15</v>
      </c>
    </row>
    <row r="132" spans="2:14" ht="15" thickBot="1" x14ac:dyDescent="0.3">
      <c r="B132" s="685"/>
      <c r="C132" s="686"/>
      <c r="D132" s="686"/>
      <c r="E132" s="686"/>
      <c r="F132" s="686"/>
      <c r="G132" s="686"/>
      <c r="H132" s="686"/>
      <c r="I132" s="686"/>
      <c r="J132" s="686"/>
      <c r="K132" s="686"/>
      <c r="L132" s="686"/>
      <c r="M132" s="686"/>
      <c r="N132" s="687"/>
    </row>
    <row r="133" spans="2:14" ht="38.25" x14ac:dyDescent="0.25">
      <c r="B133" s="671" t="s">
        <v>0</v>
      </c>
      <c r="C133" s="672" t="s">
        <v>4983</v>
      </c>
      <c r="D133" s="1219" t="s">
        <v>4991</v>
      </c>
      <c r="E133" s="1219"/>
      <c r="F133" s="1219"/>
      <c r="G133" s="1219"/>
      <c r="H133" s="1220"/>
      <c r="I133" s="673" t="s">
        <v>1263</v>
      </c>
      <c r="J133" s="673" t="s">
        <v>4992</v>
      </c>
      <c r="K133" s="673" t="s">
        <v>5049</v>
      </c>
      <c r="L133" s="673" t="s">
        <v>5050</v>
      </c>
      <c r="M133" s="673" t="s">
        <v>4993</v>
      </c>
      <c r="N133" s="674" t="s">
        <v>4989</v>
      </c>
    </row>
    <row r="134" spans="2:14" ht="16.149999999999999" customHeight="1" x14ac:dyDescent="0.25">
      <c r="B134" s="675">
        <v>10139</v>
      </c>
      <c r="C134" s="677" t="s">
        <v>1286</v>
      </c>
      <c r="D134" s="1202" t="str">
        <f>IF(B134="","",IF(C134="DER-RD",IF(OR(B134&lt;60000,B134&gt;60025),VLOOKUP(B134,'DER-RD1'!A:E,2,FALSE),VLOOKUP(B134,'DER-RD1'!A:E,2,FALSE)&amp;"(DMT="&amp;VLOOKUP(B134,'DER-RD1'!A:E,4,FALSE)&amp;")(XP="&amp;ROUND((N134),2)&amp;"KM;XR="&amp;ROUND((O134),2)&amp;"KM)"),IF(C134="DER-ED",VLOOKUP(B134,'DER-ED1'!A:D,2,FALSE),IF(C134="SICRO",VLOOKUP(B134,SICRO!A:E,2,FALSE),IF(C134="SINAPI",VLOOKUP(B134,SINAPI1!A:D,2,FALSE))))))</f>
        <v>PEDREIRO (OFICIAL - SINDUSCON)</v>
      </c>
      <c r="E134" s="1202"/>
      <c r="F134" s="1202"/>
      <c r="G134" s="1218"/>
      <c r="H134" s="713"/>
      <c r="I134" s="678" t="s">
        <v>69</v>
      </c>
      <c r="J134" s="688">
        <v>1.5727</v>
      </c>
      <c r="K134" s="741">
        <f>IF(B134="","",IF(C134="DER-RD",IF(OR(B134&lt;60000,B134&gt;60025),VLOOKUP(B134,'DER-RD1'!A:E,4,FALSE),VLOOKUP(B134,'DER-RD1'!A:H,6,FALSE)*O134+VLOOKUP(B134,'DER-RD1'!A:H,7,FALSE)*P134)+VLOOKUP(B134,'DER-RD1'!A:H,8,FALSE),IF(C134="DER-ED",VLOOKUP(B134,'DER-ED1'!A:E,4,FALSE),IF(C134="SICRO",VLOOKUP(B134,SICRO!A:F,4,FALSE),IF(C134="SINAPI",VLOOKUP(B134,SINAPI1!A:E,4,FALSE),IF(C134="CESAN",VLOOKUP(B134,CESAN!A:E,4,FALSE)))))))</f>
        <v>9.39</v>
      </c>
      <c r="L134" s="689">
        <f>K134*(1+J134)</f>
        <v>24.16</v>
      </c>
      <c r="M134" s="690">
        <v>0.1192</v>
      </c>
      <c r="N134" s="679">
        <f>L134*M134</f>
        <v>2.88</v>
      </c>
    </row>
    <row r="135" spans="2:14" ht="16.149999999999999" customHeight="1" x14ac:dyDescent="0.25">
      <c r="B135" s="675">
        <v>10146</v>
      </c>
      <c r="C135" s="677" t="s">
        <v>1286</v>
      </c>
      <c r="D135" s="1202" t="str">
        <f>IF(B135="","",IF(C135="DER-RD",IF(OR(B135&lt;60000,B135&gt;60025),VLOOKUP(B135,'DER-RD1'!A:E,2,FALSE),VLOOKUP(B135,'DER-RD1'!A:E,2,FALSE)&amp;"(DMT="&amp;VLOOKUP(B135,'DER-RD1'!A:E,4,FALSE)&amp;")(XP="&amp;ROUND((N135),2)&amp;"KM;XR="&amp;ROUND((O135),2)&amp;"KM)"),IF(C135="DER-ED",VLOOKUP(B135,'DER-ED1'!A:D,2,FALSE),IF(C135="SICRO",VLOOKUP(B135,SICRO!A:E,2,FALSE),IF(C135="SINAPI",VLOOKUP(B135,SINAPI1!A:D,2,FALSE))))))</f>
        <v>SERVENTE (AUXILIAR DE OBRAS - SINDUSCON)</v>
      </c>
      <c r="E135" s="1202"/>
      <c r="F135" s="1202"/>
      <c r="G135" s="1218"/>
      <c r="H135" s="713"/>
      <c r="I135" s="678" t="s">
        <v>69</v>
      </c>
      <c r="J135" s="688">
        <v>1.5727</v>
      </c>
      <c r="K135" s="741">
        <f>IF(B135="","",IF(C135="DER-RD",IF(OR(B135&lt;60000,B135&gt;60025),VLOOKUP(B135,'DER-RD1'!A:E,4,FALSE),VLOOKUP(B135,'DER-RD1'!A:H,6,FALSE)*O135+VLOOKUP(B135,'DER-RD1'!A:H,7,FALSE)*P135)+VLOOKUP(B135,'DER-RD1'!A:H,8,FALSE),IF(C135="DER-ED",VLOOKUP(B135,'DER-ED1'!A:E,4,FALSE),IF(C135="SICRO",VLOOKUP(B135,SICRO!A:F,4,FALSE),IF(C135="SINAPI",VLOOKUP(B135,SINAPI1!A:E,4,FALSE),IF(C135="CESAN",VLOOKUP(B135,CESAN!A:E,4,FALSE)))))))</f>
        <v>6.97</v>
      </c>
      <c r="L135" s="689">
        <f t="shared" ref="L135:L136" si="2">K135*(1+J135)</f>
        <v>17.93</v>
      </c>
      <c r="M135" s="690">
        <v>0.2034</v>
      </c>
      <c r="N135" s="679">
        <f t="shared" ref="N135:N136" si="3">L135*M135</f>
        <v>3.65</v>
      </c>
    </row>
    <row r="136" spans="2:14" ht="16.149999999999999" customHeight="1" x14ac:dyDescent="0.25">
      <c r="B136" s="675">
        <v>10111</v>
      </c>
      <c r="C136" s="677" t="s">
        <v>1286</v>
      </c>
      <c r="D136" s="1202" t="str">
        <f>IF(B136="","",IF(C136="DER-RD",IF(OR(B136&lt;60000,B136&gt;60025),VLOOKUP(B136,'DER-RD1'!A:E,2,FALSE),VLOOKUP(B136,'DER-RD1'!A:E,2,FALSE)&amp;"(DMT="&amp;VLOOKUP(B136,'DER-RD1'!A:E,4,FALSE)&amp;")(XP="&amp;ROUND((N136),2)&amp;"KM;XR="&amp;ROUND((O136),2)&amp;"KM)"),IF(C136="DER-ED",VLOOKUP(B136,'DER-ED1'!A:D,2,FALSE),IF(C136="SICRO",VLOOKUP(B136,SICRO!A:E,2,FALSE),IF(C136="SINAPI",VLOOKUP(B136,SINAPI1!A:D,2,FALSE))))))</f>
        <v>CARPINTEIRO (OFICIAL - SINDUSCON)</v>
      </c>
      <c r="E136" s="1202"/>
      <c r="F136" s="1202"/>
      <c r="G136" s="1218"/>
      <c r="H136" s="713"/>
      <c r="I136" s="678" t="s">
        <v>69</v>
      </c>
      <c r="J136" s="688">
        <v>1.5727</v>
      </c>
      <c r="K136" s="741">
        <f>IF(B136="","",IF(C136="DER-RD",IF(OR(B136&lt;60000,B136&gt;60025),VLOOKUP(B136,'DER-RD1'!A:E,4,FALSE),VLOOKUP(B136,'DER-RD1'!A:H,6,FALSE)*O136+VLOOKUP(B136,'DER-RD1'!A:H,7,FALSE)*P136)+VLOOKUP(B136,'DER-RD1'!A:H,8,FALSE),IF(C136="DER-ED",VLOOKUP(B136,'DER-ED1'!A:E,4,FALSE),IF(C136="SICRO",VLOOKUP(B136,SICRO!A:F,4,FALSE),IF(C136="SINAPI",VLOOKUP(B136,SINAPI1!A:E,4,FALSE),IF(C136="CESAN",VLOOKUP(B136,CESAN!A:E,4,FALSE)))))))</f>
        <v>9.39</v>
      </c>
      <c r="L136" s="689">
        <f t="shared" si="2"/>
        <v>24.16</v>
      </c>
      <c r="M136" s="690">
        <v>5.74E-2</v>
      </c>
      <c r="N136" s="679">
        <f t="shared" si="3"/>
        <v>1.39</v>
      </c>
    </row>
    <row r="137" spans="2:14" ht="15" thickBot="1" x14ac:dyDescent="0.3">
      <c r="B137" s="680"/>
      <c r="C137" s="732"/>
      <c r="D137" s="732"/>
      <c r="E137" s="732"/>
      <c r="F137" s="733"/>
      <c r="G137" s="733"/>
      <c r="H137" s="733"/>
      <c r="I137" s="733"/>
      <c r="J137" s="733"/>
      <c r="K137" s="733"/>
      <c r="L137" s="733"/>
      <c r="M137" s="734" t="s">
        <v>4994</v>
      </c>
      <c r="N137" s="684">
        <f>SUM(N134:N136)</f>
        <v>7.92</v>
      </c>
    </row>
    <row r="138" spans="2:14" ht="15" thickBot="1" x14ac:dyDescent="0.3">
      <c r="B138" s="685"/>
      <c r="C138" s="686"/>
      <c r="D138" s="686"/>
      <c r="E138" s="686"/>
      <c r="F138" s="686"/>
      <c r="G138" s="686"/>
      <c r="H138" s="686"/>
      <c r="I138" s="691"/>
      <c r="J138" s="691"/>
      <c r="K138" s="686"/>
      <c r="L138" s="686"/>
      <c r="M138" s="686"/>
      <c r="N138" s="687"/>
    </row>
    <row r="139" spans="2:14" ht="25.5" x14ac:dyDescent="0.25">
      <c r="B139" s="671" t="s">
        <v>0</v>
      </c>
      <c r="C139" s="672" t="s">
        <v>4983</v>
      </c>
      <c r="D139" s="1219" t="s">
        <v>4995</v>
      </c>
      <c r="E139" s="1219"/>
      <c r="F139" s="1219"/>
      <c r="G139" s="1219"/>
      <c r="H139" s="1220"/>
      <c r="I139" s="673" t="s">
        <v>1236</v>
      </c>
      <c r="J139" s="673" t="s">
        <v>4996</v>
      </c>
      <c r="K139" s="673" t="s">
        <v>4997</v>
      </c>
      <c r="L139" s="673"/>
      <c r="M139" s="673" t="s">
        <v>4998</v>
      </c>
      <c r="N139" s="674" t="s">
        <v>4999</v>
      </c>
    </row>
    <row r="140" spans="2:14" x14ac:dyDescent="0.25">
      <c r="B140" s="675"/>
      <c r="C140" s="677"/>
      <c r="D140" s="1202"/>
      <c r="E140" s="1202"/>
      <c r="F140" s="1202"/>
      <c r="G140" s="1202"/>
      <c r="H140" s="1218"/>
      <c r="I140" s="678"/>
      <c r="J140" s="678"/>
      <c r="K140" s="678"/>
      <c r="L140" s="678"/>
      <c r="M140" s="678"/>
      <c r="N140" s="679"/>
    </row>
    <row r="141" spans="2:14" x14ac:dyDescent="0.25">
      <c r="B141" s="685"/>
      <c r="C141" s="686"/>
      <c r="D141" s="686"/>
      <c r="E141" s="686"/>
      <c r="F141" s="691"/>
      <c r="G141" s="691"/>
      <c r="H141" s="691"/>
      <c r="I141" s="691"/>
      <c r="J141" s="691"/>
      <c r="K141" s="691"/>
      <c r="L141" s="691"/>
      <c r="M141" s="692" t="s">
        <v>5000</v>
      </c>
      <c r="N141" s="693">
        <f>SUM(N140:N140)</f>
        <v>0</v>
      </c>
    </row>
    <row r="142" spans="2:14" x14ac:dyDescent="0.25">
      <c r="B142" s="685"/>
      <c r="C142" s="686"/>
      <c r="D142" s="686"/>
      <c r="E142" s="686"/>
      <c r="F142" s="686"/>
      <c r="G142" s="686"/>
      <c r="H142" s="686"/>
      <c r="I142" s="686"/>
      <c r="J142" s="686"/>
      <c r="K142" s="686"/>
      <c r="L142" s="686"/>
      <c r="M142" s="686"/>
      <c r="N142" s="687"/>
    </row>
    <row r="143" spans="2:14" x14ac:dyDescent="0.25">
      <c r="B143" s="685"/>
      <c r="C143" s="686"/>
      <c r="D143" s="686"/>
      <c r="E143" s="686"/>
      <c r="F143" s="691"/>
      <c r="G143" s="691"/>
      <c r="H143" s="691"/>
      <c r="I143" s="694"/>
      <c r="J143" s="694"/>
      <c r="K143" s="694"/>
      <c r="L143" s="694"/>
      <c r="M143" s="692" t="s">
        <v>5001</v>
      </c>
      <c r="N143" s="695">
        <f>N131+N137+N141</f>
        <v>8.07</v>
      </c>
    </row>
    <row r="144" spans="2:14" x14ac:dyDescent="0.25">
      <c r="B144" s="685"/>
      <c r="C144" s="686"/>
      <c r="D144" s="686"/>
      <c r="E144" s="686"/>
      <c r="F144" s="691"/>
      <c r="G144" s="691"/>
      <c r="H144" s="691"/>
      <c r="I144" s="691"/>
      <c r="J144" s="696"/>
      <c r="K144" s="696"/>
      <c r="L144" s="696"/>
      <c r="M144" s="697" t="s">
        <v>5002</v>
      </c>
      <c r="N144" s="695">
        <v>1</v>
      </c>
    </row>
    <row r="145" spans="2:14" ht="15" thickBot="1" x14ac:dyDescent="0.3">
      <c r="B145" s="680"/>
      <c r="C145" s="732"/>
      <c r="D145" s="732"/>
      <c r="E145" s="732"/>
      <c r="F145" s="733"/>
      <c r="G145" s="733"/>
      <c r="H145" s="733"/>
      <c r="I145" s="733"/>
      <c r="J145" s="733"/>
      <c r="K145" s="733"/>
      <c r="L145" s="733"/>
      <c r="M145" s="734" t="s">
        <v>5003</v>
      </c>
      <c r="N145" s="698">
        <f>TRUNC(N143/N144,2)</f>
        <v>8.07</v>
      </c>
    </row>
    <row r="146" spans="2:14" ht="15" thickBot="1" x14ac:dyDescent="0.3">
      <c r="B146" s="685"/>
      <c r="C146" s="686"/>
      <c r="D146" s="686"/>
      <c r="E146" s="686"/>
      <c r="F146" s="686"/>
      <c r="G146" s="686"/>
      <c r="H146" s="686"/>
      <c r="I146" s="686"/>
      <c r="J146" s="686"/>
      <c r="K146" s="686"/>
      <c r="L146" s="686"/>
      <c r="M146" s="686"/>
      <c r="N146" s="687"/>
    </row>
    <row r="147" spans="2:14" ht="25.5" x14ac:dyDescent="0.25">
      <c r="B147" s="671" t="s">
        <v>0</v>
      </c>
      <c r="C147" s="672" t="s">
        <v>4983</v>
      </c>
      <c r="D147" s="1219" t="s">
        <v>5004</v>
      </c>
      <c r="E147" s="1219"/>
      <c r="F147" s="1219"/>
      <c r="G147" s="1219"/>
      <c r="H147" s="1219"/>
      <c r="I147" s="1220"/>
      <c r="J147" s="673" t="s">
        <v>1263</v>
      </c>
      <c r="K147" s="673" t="s">
        <v>5005</v>
      </c>
      <c r="L147" s="673"/>
      <c r="M147" s="673" t="s">
        <v>4993</v>
      </c>
      <c r="N147" s="674" t="s">
        <v>4999</v>
      </c>
    </row>
    <row r="148" spans="2:14" ht="33.75" customHeight="1" x14ac:dyDescent="0.25">
      <c r="B148" s="675">
        <v>97118</v>
      </c>
      <c r="C148" s="677" t="s">
        <v>5015</v>
      </c>
      <c r="D148" s="1202" t="str">
        <f>IF(B148="","",IF(C148="DER-RD",IF(OR(B148&lt;60000,B148&gt;60025),VLOOKUP(B148,'DER-RD1'!A:E,2,FALSE),VLOOKUP(B148,'DER-RD1'!A:E,2,FALSE)&amp;"(DMT="&amp;VLOOKUP(B148,'DER-RD1'!A:E,4,FALSE)&amp;")(XP="&amp;ROUND((N148),2)&amp;"KM;XR="&amp;ROUND((O148),2)&amp;"KM)"),IF(C148="DER-ED",VLOOKUP(B148,'DER-ED1'!A:D,2,FALSE),IF(C148="SICRO",VLOOKUP(B148,SICRO!A:E,2,FALSE),IF(C148="SINAPI",VLOOKUP(B148,SINAPI1!A:D,2,FALSE))))))</f>
        <v>BARRAS DE TRANSFERÊNCIA, AÇO CA-25 DE 25,0 MM, PARA EXECUÇÃO DE PAVIMENTO DE CONCRETO - FORNECIMENTO E INSTALAÇÃO. AF_04/2022</v>
      </c>
      <c r="E148" s="1202"/>
      <c r="F148" s="1202"/>
      <c r="G148" s="1202"/>
      <c r="H148" s="1202"/>
      <c r="I148" s="1218"/>
      <c r="J148" s="678" t="s">
        <v>20</v>
      </c>
      <c r="K148" s="741">
        <f>IF(B148="","",IF(C148="DER-RD",IF(OR(B148&lt;60000,B148&gt;60025),VLOOKUP(B148,'DER-RD1'!A:E,4,FALSE),VLOOKUP(B148,'DER-RD1'!A:H,6,FALSE)*O148+VLOOKUP(B148,'DER-RD1'!A:H,7,FALSE)*P148)+VLOOKUP(B148,'DER-RD1'!A:H,8,FALSE),IF(C148="DER-ED",VLOOKUP(B148,'DER-ED1'!A:E,4,FALSE),IF(C148="SICRO",VLOOKUP(B148,SICRO!A:F,4,FALSE),IF(C148="SINAPI",VLOOKUP(B148,SINAPI1!A:E,4,FALSE),IF(C148="CESAN",VLOOKUP(B148,CESAN!A:E,4,FALSE)))))))</f>
        <v>18.350000000000001</v>
      </c>
      <c r="L148" s="689"/>
      <c r="M148" s="690">
        <v>0.58389999999999997</v>
      </c>
      <c r="N148" s="679">
        <f>K148*M148</f>
        <v>10.71</v>
      </c>
    </row>
    <row r="149" spans="2:14" ht="33.75" customHeight="1" x14ac:dyDescent="0.25">
      <c r="B149" s="675">
        <v>97120</v>
      </c>
      <c r="C149" s="677" t="s">
        <v>5015</v>
      </c>
      <c r="D149" s="1202" t="str">
        <f>IF(B149="","",IF(C149="DER-RD",IF(OR(B149&lt;60000,B149&gt;60025),VLOOKUP(B149,'DER-RD1'!A:E,2,FALSE),VLOOKUP(B149,'DER-RD1'!A:E,2,FALSE)&amp;"(DMT="&amp;VLOOKUP(B149,'DER-RD1'!A:E,4,FALSE)&amp;")(XP="&amp;ROUND((N149),2)&amp;"KM;XR="&amp;ROUND((O149),2)&amp;"KM)"),IF(C149="DER-ED",VLOOKUP(B149,'DER-ED1'!A:D,2,FALSE),IF(C149="SICRO",VLOOKUP(B149,SICRO!A:E,2,FALSE),IF(C149="SINAPI",VLOOKUP(B149,SINAPI1!A:D,2,FALSE))))))</f>
        <v>BARRAS DE LIGAÇÃO, AÇO CA-50 DE 10 MM, PARA EXECUÇÃO DE PAVIMENTO DE CONCRETO - FORNECIMENTO E INSTALAÇÃO. AF_04/2022</v>
      </c>
      <c r="E149" s="1202"/>
      <c r="F149" s="1202"/>
      <c r="G149" s="1202"/>
      <c r="H149" s="1202"/>
      <c r="I149" s="1218"/>
      <c r="J149" s="678" t="s">
        <v>20</v>
      </c>
      <c r="K149" s="741">
        <f>IF(B149="","",IF(C149="DER-RD",IF(OR(B149&lt;60000,B149&gt;60025),VLOOKUP(B149,'DER-RD1'!A:E,4,FALSE),VLOOKUP(B149,'DER-RD1'!A:H,6,FALSE)*O149+VLOOKUP(B149,'DER-RD1'!A:H,7,FALSE)*P149)+VLOOKUP(B149,'DER-RD1'!A:H,8,FALSE),IF(C149="DER-ED",VLOOKUP(B149,'DER-ED1'!A:E,4,FALSE),IF(C149="SICRO",VLOOKUP(B149,SICRO!A:F,4,FALSE),IF(C149="SINAPI",VLOOKUP(B149,SINAPI1!A:E,4,FALSE),IF(C149="CESAN",VLOOKUP(B149,CESAN!A:E,4,FALSE)))))))</f>
        <v>10.86</v>
      </c>
      <c r="L149" s="689"/>
      <c r="M149" s="690">
        <v>0.33979999999999999</v>
      </c>
      <c r="N149" s="679">
        <f t="shared" ref="N149:N156" si="4">K149*M149</f>
        <v>3.69</v>
      </c>
    </row>
    <row r="150" spans="2:14" ht="30.75" customHeight="1" x14ac:dyDescent="0.25">
      <c r="B150" s="675">
        <v>2692</v>
      </c>
      <c r="C150" s="677" t="s">
        <v>5015</v>
      </c>
      <c r="D150" s="1202" t="str">
        <f>IF(B150="","",IF(C150="DER-RD",IF(OR(B150&lt;60000,B150&gt;60025),VLOOKUP(B150,'DER-RD1'!A:E,2,FALSE),VLOOKUP(B150,'DER-RD1'!A:E,2,FALSE)&amp;"(DMT="&amp;VLOOKUP(B150,'DER-RD1'!A:E,4,FALSE)&amp;")(XP="&amp;ROUND((N150),2)&amp;"KM;XR="&amp;ROUND((O150),2)&amp;"KM)"),IF(C150="DER-ED",VLOOKUP(B150,'DER-ED1'!A:D,2,FALSE),IF(C150="SICRO",VLOOKUP(B150,SICRO!A:E,2,FALSE),IF(C150="SINAPI",VLOOKUP(B150,SINAPI1!A:D,2,FALSE))))))</f>
        <v xml:space="preserve">DESMOLDANTE PROTETOR PARA FORMAS DE MADEIRA, DE BASE OLEOSA EMULSIONADA EM AGUA                                                                                                                                                                                                                                                                                                                                                                                                                           </v>
      </c>
      <c r="E150" s="1202"/>
      <c r="F150" s="1202"/>
      <c r="G150" s="1202"/>
      <c r="H150" s="1202"/>
      <c r="I150" s="1218"/>
      <c r="J150" s="678" t="s">
        <v>1339</v>
      </c>
      <c r="K150" s="741">
        <f>IF(B150="","",IF(C150="DER-RD",IF(OR(B150&lt;60000,B150&gt;60025),VLOOKUP(B150,'DER-RD1'!A:E,4,FALSE),VLOOKUP(B150,'DER-RD1'!A:H,6,FALSE)*O150+VLOOKUP(B150,'DER-RD1'!A:H,7,FALSE)*P150)+VLOOKUP(B150,'DER-RD1'!A:H,8,FALSE),IF(C150="DER-ED",VLOOKUP(B150,'DER-ED1'!A:E,4,FALSE),IF(C150="SICRO",VLOOKUP(B150,SICRO!A:F,4,FALSE),IF(C150="SINAPI",VLOOKUP(B150,SINAPI1!A:E,4,FALSE),IF(C150="CESAN",VLOOKUP(B150,CESAN!A:E,4,FALSE)))))))</f>
        <v>6.12</v>
      </c>
      <c r="L150" s="689"/>
      <c r="M150" s="690">
        <v>2E-3</v>
      </c>
      <c r="N150" s="679">
        <f t="shared" si="4"/>
        <v>0.01</v>
      </c>
    </row>
    <row r="151" spans="2:14" ht="25.5" customHeight="1" x14ac:dyDescent="0.25">
      <c r="B151" s="675">
        <v>4517</v>
      </c>
      <c r="C151" s="677" t="s">
        <v>5015</v>
      </c>
      <c r="D151" s="1202" t="str">
        <f>IF(B151="","",IF(C151="DER-RD",IF(OR(B151&lt;60000,B151&gt;60025),VLOOKUP(B151,'DER-RD1'!A:E,2,FALSE),VLOOKUP(B151,'DER-RD1'!A:E,2,FALSE)&amp;"(DMT="&amp;VLOOKUP(B151,'DER-RD1'!A:E,4,FALSE)&amp;")(XP="&amp;ROUND((N151),2)&amp;"KM;XR="&amp;ROUND((O151),2)&amp;"KM)"),IF(C151="DER-ED",VLOOKUP(B151,'DER-ED1'!A:D,2,FALSE),IF(C151="SICRO",VLOOKUP(B151,SICRO!A:E,2,FALSE),IF(C151="SINAPI",VLOOKUP(B151,SINAPI1!A:D,2,FALSE))))))</f>
        <v xml:space="preserve">SARRAFO *2,5 X 7,5* CM EM PINUS, MISTA OU EQUIVALENTE DA REGIAO - BRUTA                                                                                                                                                                                                                                                                                                                                                                                                                                   </v>
      </c>
      <c r="E151" s="1202"/>
      <c r="F151" s="1202"/>
      <c r="G151" s="1202"/>
      <c r="H151" s="1202"/>
      <c r="I151" s="1218"/>
      <c r="J151" s="678" t="s">
        <v>7</v>
      </c>
      <c r="K151" s="741">
        <f>IF(B151="","",IF(C151="DER-RD",IF(OR(B151&lt;60000,B151&gt;60025),VLOOKUP(B151,'DER-RD1'!A:E,4,FALSE),VLOOKUP(B151,'DER-RD1'!A:H,6,FALSE)*O151+VLOOKUP(B151,'DER-RD1'!A:H,7,FALSE)*P151)+VLOOKUP(B151,'DER-RD1'!A:H,8,FALSE),IF(C151="DER-ED",VLOOKUP(B151,'DER-ED1'!A:E,4,FALSE),IF(C151="SICRO",VLOOKUP(B151,SICRO!A:F,4,FALSE),IF(C151="SINAPI",VLOOKUP(B151,SINAPI1!A:E,4,FALSE),IF(C151="CESAN",VLOOKUP(B151,CESAN!A:E,4,FALSE)))))))</f>
        <v>2.67</v>
      </c>
      <c r="L151" s="689"/>
      <c r="M151" s="690">
        <v>0.16669999999999999</v>
      </c>
      <c r="N151" s="679">
        <f t="shared" si="4"/>
        <v>0.45</v>
      </c>
    </row>
    <row r="152" spans="2:14" ht="20.25" customHeight="1" x14ac:dyDescent="0.25">
      <c r="B152" s="675">
        <v>5069</v>
      </c>
      <c r="C152" s="677" t="s">
        <v>5015</v>
      </c>
      <c r="D152" s="1202" t="str">
        <f>IF(B152="","",IF(C152="DER-RD",IF(OR(B152&lt;60000,B152&gt;60025),VLOOKUP(B152,'DER-RD1'!A:E,2,FALSE),VLOOKUP(B152,'DER-RD1'!A:E,2,FALSE)&amp;"(DMT="&amp;VLOOKUP(B152,'DER-RD1'!A:E,4,FALSE)&amp;")(XP="&amp;ROUND((N152),2)&amp;"KM;XR="&amp;ROUND((O152),2)&amp;"KM)"),IF(C152="DER-ED",VLOOKUP(B152,'DER-ED1'!A:D,2,FALSE),IF(C152="SICRO",VLOOKUP(B152,SICRO!A:E,2,FALSE),IF(C152="SINAPI",VLOOKUP(B152,SINAPI1!A:D,2,FALSE))))))</f>
        <v xml:space="preserve">PREGO DE ACO POLIDO COM CABECA 17 X 27 (2 1/2 X 11)                                                                                                                                                                                                                                                                                                                                                                                                                                                       </v>
      </c>
      <c r="E152" s="1202"/>
      <c r="F152" s="1202"/>
      <c r="G152" s="1202"/>
      <c r="H152" s="1202"/>
      <c r="I152" s="1218"/>
      <c r="J152" s="678" t="s">
        <v>20</v>
      </c>
      <c r="K152" s="741">
        <f>IF(B152="","",IF(C152="DER-RD",IF(OR(B152&lt;60000,B152&gt;60025),VLOOKUP(B152,'DER-RD1'!A:E,4,FALSE),VLOOKUP(B152,'DER-RD1'!A:H,6,FALSE)*O152+VLOOKUP(B152,'DER-RD1'!A:H,7,FALSE)*P152)+VLOOKUP(B152,'DER-RD1'!A:H,8,FALSE),IF(C152="DER-ED",VLOOKUP(B152,'DER-ED1'!A:E,4,FALSE),IF(C152="SICRO",VLOOKUP(B152,SICRO!A:F,4,FALSE),IF(C152="SINAPI",VLOOKUP(B152,SINAPI1!A:E,4,FALSE),IF(C152="CESAN",VLOOKUP(B152,CESAN!A:E,4,FALSE)))))))</f>
        <v>20.74</v>
      </c>
      <c r="L152" s="689"/>
      <c r="M152" s="690">
        <v>6.7000000000000002E-3</v>
      </c>
      <c r="N152" s="679">
        <f t="shared" si="4"/>
        <v>0.14000000000000001</v>
      </c>
    </row>
    <row r="153" spans="2:14" ht="30" customHeight="1" x14ac:dyDescent="0.25">
      <c r="B153" s="675">
        <v>6189</v>
      </c>
      <c r="C153" s="677" t="s">
        <v>5015</v>
      </c>
      <c r="D153" s="1202" t="str">
        <f>IF(B153="","",IF(C153="DER-RD",IF(OR(B153&lt;60000,B153&gt;60025),VLOOKUP(B153,'DER-RD1'!A:E,2,FALSE),VLOOKUP(B153,'DER-RD1'!A:E,2,FALSE)&amp;"(DMT="&amp;VLOOKUP(B153,'DER-RD1'!A:E,4,FALSE)&amp;")(XP="&amp;ROUND((N153),2)&amp;"KM;XR="&amp;ROUND((O153),2)&amp;"KM)"),IF(C153="DER-ED",VLOOKUP(B153,'DER-ED1'!A:D,2,FALSE),IF(C153="SICRO",VLOOKUP(B153,SICRO!A:E,2,FALSE),IF(C153="SINAPI",VLOOKUP(B153,SINAPI1!A:D,2,FALSE))))))</f>
        <v xml:space="preserve">TABUA NAO APARELHADA *2,5 X 30* CM, EM MACARANDUBA/MASSARANDUBA, ANGELIM OU EQUIVALENTE DA REGIAO - BRUTA                                                                                                                                                                                                                                                                                                                                                                                                 </v>
      </c>
      <c r="E153" s="1202"/>
      <c r="F153" s="1202"/>
      <c r="G153" s="1202"/>
      <c r="H153" s="1202"/>
      <c r="I153" s="1218"/>
      <c r="J153" s="678" t="s">
        <v>7</v>
      </c>
      <c r="K153" s="741">
        <f>IF(B153="","",IF(C153="DER-RD",IF(OR(B153&lt;60000,B153&gt;60025),VLOOKUP(B153,'DER-RD1'!A:E,4,FALSE),VLOOKUP(B153,'DER-RD1'!A:H,6,FALSE)*O153+VLOOKUP(B153,'DER-RD1'!A:H,7,FALSE)*P153)+VLOOKUP(B153,'DER-RD1'!A:H,8,FALSE),IF(C153="DER-ED",VLOOKUP(B153,'DER-ED1'!A:E,4,FALSE),IF(C153="SICRO",VLOOKUP(B153,SICRO!A:F,4,FALSE),IF(C153="SINAPI",VLOOKUP(B153,SINAPI1!A:E,4,FALSE),IF(C153="CESAN",VLOOKUP(B153,CESAN!A:E,4,FALSE)))))))</f>
        <v>25.78</v>
      </c>
      <c r="L153" s="689"/>
      <c r="M153" s="690">
        <v>2.92E-2</v>
      </c>
      <c r="N153" s="679">
        <f t="shared" si="4"/>
        <v>0.75</v>
      </c>
    </row>
    <row r="154" spans="2:14" ht="30" customHeight="1" x14ac:dyDescent="0.25">
      <c r="B154" s="675">
        <v>34494</v>
      </c>
      <c r="C154" s="677" t="s">
        <v>5015</v>
      </c>
      <c r="D154" s="1202" t="str">
        <f>IF(B154="","",IF(C154="DER-RD",IF(OR(B154&lt;60000,B154&gt;60025),VLOOKUP(B154,'DER-RD1'!A:E,2,FALSE),VLOOKUP(B154,'DER-RD1'!A:E,2,FALSE)&amp;"(DMT="&amp;VLOOKUP(B154,'DER-RD1'!A:E,4,FALSE)&amp;")(XP="&amp;ROUND((N154),2)&amp;"KM;XR="&amp;ROUND((O154),2)&amp;"KM)"),IF(C154="DER-ED",VLOOKUP(B154,'DER-ED1'!A:D,2,FALSE),IF(C154="SICRO",VLOOKUP(B154,SICRO!A:E,2,FALSE),IF(C154="SINAPI",VLOOKUP(B154,SINAPI1!A:D,2,FALSE))))))</f>
        <v xml:space="preserve">CONCRETO USINADO BOMBEAVEL, CLASSE DE RESISTENCIA C30, COM BRITA 0 E 1, SLUMP = 100 +/- 20 MM, EXCLUI SERVICO DE BOMBEAMENTO (NBR 8953)                                                                                                                                                                                                                                                                                                                                                                   </v>
      </c>
      <c r="E154" s="1202"/>
      <c r="F154" s="1202"/>
      <c r="G154" s="1202"/>
      <c r="H154" s="1202"/>
      <c r="I154" s="1218"/>
      <c r="J154" s="678" t="s">
        <v>70</v>
      </c>
      <c r="K154" s="741">
        <f>IF(B154="","",IF(C154="DER-RD",IF(OR(B154&lt;60000,B154&gt;60025),VLOOKUP(B154,'DER-RD1'!A:E,4,FALSE),VLOOKUP(B154,'DER-RD1'!A:H,6,FALSE)*O154+VLOOKUP(B154,'DER-RD1'!A:H,7,FALSE)*P154)+VLOOKUP(B154,'DER-RD1'!A:H,8,FALSE),IF(C154="DER-ED",VLOOKUP(B154,'DER-ED1'!A:E,4,FALSE),IF(C154="SICRO",VLOOKUP(B154,SICRO!A:F,4,FALSE),IF(C154="SINAPI",VLOOKUP(B154,SINAPI1!A:E,4,FALSE),IF(C154="CESAN",VLOOKUP(B154,CESAN!A:E,4,FALSE)))))))</f>
        <v>610.91</v>
      </c>
      <c r="L154" s="689"/>
      <c r="M154" s="690">
        <v>0.11</v>
      </c>
      <c r="N154" s="679">
        <f t="shared" si="4"/>
        <v>67.2</v>
      </c>
    </row>
    <row r="155" spans="2:14" ht="25.5" customHeight="1" x14ac:dyDescent="0.25">
      <c r="B155" s="675">
        <v>42409</v>
      </c>
      <c r="C155" s="677" t="s">
        <v>5015</v>
      </c>
      <c r="D155" s="1202" t="str">
        <f>IF(B155="","",IF(C155="DER-RD",IF(OR(B155&lt;60000,B155&gt;60025),VLOOKUP(B155,'DER-RD1'!A:E,2,FALSE),VLOOKUP(B155,'DER-RD1'!A:E,2,FALSE)&amp;"(DMT="&amp;VLOOKUP(B155,'DER-RD1'!A:E,4,FALSE)&amp;")(XP="&amp;ROUND((N155),2)&amp;"KM;XR="&amp;ROUND((O155),2)&amp;"KM)"),IF(C155="DER-ED",VLOOKUP(B155,'DER-ED1'!A:D,2,FALSE),IF(C155="SICRO",VLOOKUP(B155,SICRO!A:E,2,FALSE),IF(C155="SINAPI",VLOOKUP(B155,SINAPI1!A:D,2,FALSE))))))</f>
        <v xml:space="preserve">AGENTE DE CURA, PROTETOR DA EVAPORACAO DA AGUA DE HIDRATACAO DO CONCRETO                                                                                                                                                                                                                                                                                                                                                                                                                                  </v>
      </c>
      <c r="E155" s="1202"/>
      <c r="F155" s="1202"/>
      <c r="G155" s="1202"/>
      <c r="H155" s="1202"/>
      <c r="I155" s="1218"/>
      <c r="J155" s="678" t="s">
        <v>20</v>
      </c>
      <c r="K155" s="741">
        <f>IF(B155="","",IF(C155="DER-RD",IF(OR(B155&lt;60000,B155&gt;60025),VLOOKUP(B155,'DER-RD1'!A:E,4,FALSE),VLOOKUP(B155,'DER-RD1'!A:H,6,FALSE)*O155+VLOOKUP(B155,'DER-RD1'!A:H,7,FALSE)*P155)+VLOOKUP(B155,'DER-RD1'!A:H,8,FALSE),IF(C155="DER-ED",VLOOKUP(B155,'DER-ED1'!A:E,4,FALSE),IF(C155="SICRO",VLOOKUP(B155,SICRO!A:F,4,FALSE),IF(C155="SINAPI",VLOOKUP(B155,SINAPI1!A:E,4,FALSE),IF(C155="CESAN",VLOOKUP(B155,CESAN!A:E,4,FALSE)))))))</f>
        <v>10.38</v>
      </c>
      <c r="L155" s="689"/>
      <c r="M155" s="690">
        <v>0.4</v>
      </c>
      <c r="N155" s="679">
        <f t="shared" si="4"/>
        <v>4.1500000000000004</v>
      </c>
    </row>
    <row r="156" spans="2:14" ht="22.5" customHeight="1" x14ac:dyDescent="0.25">
      <c r="B156" s="675">
        <v>34544</v>
      </c>
      <c r="C156" s="677" t="s">
        <v>1286</v>
      </c>
      <c r="D156" s="1202" t="str">
        <f>IF(B156="","",IF(C156="DER-RD",IF(OR(B156&lt;60000,B156&gt;60025),VLOOKUP(B156,'DER-RD1'!A:E,2,FALSE),VLOOKUP(B156,'DER-RD1'!A:E,2,FALSE)&amp;"(DMT="&amp;VLOOKUP(B156,'DER-RD1'!A:E,4,FALSE)&amp;")(XP="&amp;ROUND((N156),2)&amp;"KM;XR="&amp;ROUND((O156),2)&amp;"KM)"),IF(C156="DER-ED",VLOOKUP(B156,'DER-ED1'!A:D,2,FALSE),IF(C156="SICRO",VLOOKUP(B156,SICRO!A:E,2,FALSE),IF(C156="SINAPI",VLOOKUP(B156,SINAPI1!A:D,2,FALSE))))))</f>
        <v>XADREZ (PO CORANTE TIPO XADREZ MARCA DE REF.)</v>
      </c>
      <c r="E156" s="1202"/>
      <c r="F156" s="1202"/>
      <c r="G156" s="1202"/>
      <c r="H156" s="1202"/>
      <c r="I156" s="1218"/>
      <c r="J156" s="678" t="s">
        <v>20</v>
      </c>
      <c r="K156" s="741">
        <f>IF(B156="","",IF(C156="DER-RD",IF(OR(B156&lt;60000,B156&gt;60025),VLOOKUP(B156,'DER-RD1'!A:E,4,FALSE),VLOOKUP(B156,'DER-RD1'!A:H,6,FALSE)*O156+VLOOKUP(B156,'DER-RD1'!A:H,7,FALSE)*P156)+VLOOKUP(B156,'DER-RD1'!A:H,8,FALSE),IF(C156="DER-ED",VLOOKUP(B156,'DER-ED1'!A:E,4,FALSE),IF(C156="SICRO",VLOOKUP(B156,SICRO!A:F,4,FALSE),IF(C156="SINAPI",VLOOKUP(B156,SINAPI1!A:E,4,FALSE),IF(C156="CESAN",VLOOKUP(B156,CESAN!A:E,4,FALSE)))))))</f>
        <v>50.07</v>
      </c>
      <c r="L156" s="689"/>
      <c r="M156" s="690">
        <v>0.12</v>
      </c>
      <c r="N156" s="679">
        <f t="shared" si="4"/>
        <v>6.01</v>
      </c>
    </row>
    <row r="157" spans="2:14" x14ac:dyDescent="0.25">
      <c r="B157" s="675"/>
      <c r="C157" s="677"/>
      <c r="D157" s="1202"/>
      <c r="E157" s="1202"/>
      <c r="F157" s="1202"/>
      <c r="G157" s="1202"/>
      <c r="H157" s="1202"/>
      <c r="I157" s="1218"/>
      <c r="J157" s="678"/>
      <c r="K157" s="678"/>
      <c r="L157" s="678"/>
      <c r="M157" s="690"/>
      <c r="N157" s="679"/>
    </row>
    <row r="158" spans="2:14" ht="15" thickBot="1" x14ac:dyDescent="0.3">
      <c r="B158" s="680"/>
      <c r="C158" s="732"/>
      <c r="D158" s="732"/>
      <c r="E158" s="732"/>
      <c r="F158" s="733"/>
      <c r="G158" s="733"/>
      <c r="H158" s="733"/>
      <c r="I158" s="733"/>
      <c r="J158" s="733"/>
      <c r="K158" s="733"/>
      <c r="L158" s="733"/>
      <c r="M158" s="734" t="s">
        <v>5006</v>
      </c>
      <c r="N158" s="684">
        <f>SUM(N148:N156)</f>
        <v>93.11</v>
      </c>
    </row>
    <row r="159" spans="2:14" ht="15" thickBot="1" x14ac:dyDescent="0.3">
      <c r="B159" s="685"/>
      <c r="C159" s="686"/>
      <c r="D159" s="686"/>
      <c r="E159" s="686"/>
      <c r="F159" s="686"/>
      <c r="G159" s="686"/>
      <c r="H159" s="686"/>
      <c r="I159" s="686"/>
      <c r="J159" s="686"/>
      <c r="K159" s="686"/>
      <c r="L159" s="686"/>
      <c r="M159" s="686"/>
      <c r="N159" s="687"/>
    </row>
    <row r="160" spans="2:14" ht="25.5" x14ac:dyDescent="0.25">
      <c r="B160" s="671" t="s">
        <v>0</v>
      </c>
      <c r="C160" s="673" t="s">
        <v>4983</v>
      </c>
      <c r="D160" s="1219" t="s">
        <v>5007</v>
      </c>
      <c r="E160" s="1219"/>
      <c r="F160" s="1219"/>
      <c r="G160" s="1219"/>
      <c r="H160" s="1219"/>
      <c r="I160" s="1220"/>
      <c r="J160" s="673" t="s">
        <v>1263</v>
      </c>
      <c r="K160" s="673" t="s">
        <v>5005</v>
      </c>
      <c r="L160" s="673"/>
      <c r="M160" s="673" t="s">
        <v>4993</v>
      </c>
      <c r="N160" s="674" t="s">
        <v>4999</v>
      </c>
    </row>
    <row r="161" spans="2:14" ht="36.75" customHeight="1" x14ac:dyDescent="0.25">
      <c r="B161" s="719">
        <v>97089</v>
      </c>
      <c r="C161" s="716" t="s">
        <v>5015</v>
      </c>
      <c r="D161" s="1202" t="str">
        <f>IF(B161="","",IF(C161="DER-RD",IF(OR(B161&lt;60000,B161&gt;60025),VLOOKUP(B161,'DER-RD1'!A:E,2,FALSE),VLOOKUP(B161,'DER-RD1'!A:E,2,FALSE)&amp;"(DMT="&amp;VLOOKUP(B161,'DER-RD1'!A:E,4,FALSE)&amp;")(XP="&amp;ROUND((N161),2)&amp;"KM;XR="&amp;ROUND((O161),2)&amp;"KM)"),IF(C161="DER-ED",VLOOKUP(B161,'DER-ED1'!A:D,2,FALSE),IF(C161="SICRO",VLOOKUP(B161,SICRO!A:E,2,FALSE),IF(C161="SINAPI",VLOOKUP(B161,SINAPI1!A:D,2,FALSE))))))</f>
        <v>ARMAÇÃO PARA EXECUÇÃO DE RADIER, PISO DE CONCRETO OU LAJE SOBRE SOLO, COM USO DE TELA Q-113. AF_09/2021</v>
      </c>
      <c r="E161" s="1202"/>
      <c r="F161" s="1202"/>
      <c r="G161" s="1202"/>
      <c r="H161" s="1202"/>
      <c r="I161" s="1218"/>
      <c r="J161" s="722" t="s">
        <v>20</v>
      </c>
      <c r="K161" s="741">
        <f>IF(B161="","",IF(C161="DER-RD",IF(OR(B161&lt;60000,B161&gt;60025),VLOOKUP(B161,'DER-RD1'!A:E,4,FALSE),VLOOKUP(B161,'DER-RD1'!A:H,6,FALSE)*O161+VLOOKUP(B161,'DER-RD1'!A:H,7,FALSE)*P161)+VLOOKUP(B161,'DER-RD1'!A:H,8,FALSE),IF(C161="DER-ED",VLOOKUP(B161,'DER-ED1'!A:E,4,FALSE),IF(C161="SICRO",VLOOKUP(B161,SICRO!A:F,4,FALSE),IF(C161="SINAPI",VLOOKUP(B161,SINAPI1!A:E,4,FALSE),IF(C161="CESAN",VLOOKUP(B161,CESAN!A:E,4,FALSE)))))))</f>
        <v>15.95</v>
      </c>
      <c r="L161" s="742"/>
      <c r="M161" s="743">
        <v>1.8</v>
      </c>
      <c r="N161" s="723">
        <f>K161*M161</f>
        <v>28.71</v>
      </c>
    </row>
    <row r="162" spans="2:14" ht="31.5" customHeight="1" x14ac:dyDescent="0.25">
      <c r="B162" s="719">
        <v>97092</v>
      </c>
      <c r="C162" s="716" t="s">
        <v>5015</v>
      </c>
      <c r="D162" s="1202" t="str">
        <f>IF(B162="","",IF(C162="DER-RD",IF(OR(B162&lt;60000,B162&gt;60025),VLOOKUP(B162,'DER-RD1'!A:E,2,FALSE),VLOOKUP(B162,'DER-RD1'!A:E,2,FALSE)&amp;"(DMT="&amp;VLOOKUP(B162,'DER-RD1'!A:E,4,FALSE)&amp;")(XP="&amp;ROUND((N162),2)&amp;"KM;XR="&amp;ROUND((O162),2)&amp;"KM)"),IF(C162="DER-ED",VLOOKUP(B162,'DER-ED1'!A:D,2,FALSE),IF(C162="SICRO",VLOOKUP(B162,SICRO!A:E,2,FALSE),IF(C162="SINAPI",VLOOKUP(B162,SINAPI1!A:D,2,FALSE))))))</f>
        <v>ARMAÇÃO PARA EXECUÇÃO DE RADIER, PISO DE CONCRETO OU LAJE SOBRE SOLO, COM USO DE TELA Q-196. AF_09/2021</v>
      </c>
      <c r="E162" s="1202"/>
      <c r="F162" s="1202"/>
      <c r="G162" s="1202"/>
      <c r="H162" s="1202"/>
      <c r="I162" s="1218"/>
      <c r="J162" s="722" t="s">
        <v>20</v>
      </c>
      <c r="K162" s="741">
        <f>IF(B162="","",IF(C162="DER-RD",IF(OR(B162&lt;60000,B162&gt;60025),VLOOKUP(B162,'DER-RD1'!A:E,4,FALSE),VLOOKUP(B162,'DER-RD1'!A:H,6,FALSE)*O162+VLOOKUP(B162,'DER-RD1'!A:H,7,FALSE)*P162)+VLOOKUP(B162,'DER-RD1'!A:H,8,FALSE),IF(C162="DER-ED",VLOOKUP(B162,'DER-ED1'!A:E,4,FALSE),IF(C162="SICRO",VLOOKUP(B162,SICRO!A:F,4,FALSE),IF(C162="SINAPI",VLOOKUP(B162,SINAPI1!A:E,4,FALSE),IF(C162="CESAN",VLOOKUP(B162,CESAN!A:E,4,FALSE)))))))</f>
        <v>14.59</v>
      </c>
      <c r="L162" s="742"/>
      <c r="M162" s="743">
        <v>3.11</v>
      </c>
      <c r="N162" s="723">
        <f>K162*M162</f>
        <v>45.37</v>
      </c>
    </row>
    <row r="163" spans="2:14" ht="34.9" customHeight="1" x14ac:dyDescent="0.25">
      <c r="B163" s="719">
        <v>97113</v>
      </c>
      <c r="C163" s="716" t="s">
        <v>5015</v>
      </c>
      <c r="D163" s="1202" t="str">
        <f>IF(B163="","",IF(C163="DER-RD",IF(OR(B163&lt;60000,B163&gt;60025),VLOOKUP(B163,'DER-RD1'!A:E,2,FALSE),VLOOKUP(B163,'DER-RD1'!A:E,2,FALSE)&amp;"(DMT="&amp;VLOOKUP(B163,'DER-RD1'!A:E,4,FALSE)&amp;")(XP="&amp;ROUND((N163),2)&amp;"KM;XR="&amp;ROUND((O163),2)&amp;"KM)"),IF(C163="DER-ED",VLOOKUP(B163,'DER-ED1'!A:D,2,FALSE),IF(C163="SICRO",VLOOKUP(B163,SICRO!A:E,2,FALSE),IF(C163="SINAPI",VLOOKUP(B163,SINAPI1!A:D,2,FALSE))))))</f>
        <v>APLICAÇÃO DE LONA PLÁSTICA PARA EXECUÇÃO DE PAVIMENTOS DE CONCRETO. AF_04/2022</v>
      </c>
      <c r="E163" s="1202"/>
      <c r="F163" s="1202"/>
      <c r="G163" s="1202"/>
      <c r="H163" s="1202"/>
      <c r="I163" s="1218"/>
      <c r="J163" s="722" t="s">
        <v>5</v>
      </c>
      <c r="K163" s="741">
        <f>IF(B163="","",IF(C163="DER-RD",IF(OR(B163&lt;60000,B163&gt;60025),VLOOKUP(B163,'DER-RD1'!A:E,4,FALSE),VLOOKUP(B163,'DER-RD1'!A:H,6,FALSE)*O163+VLOOKUP(B163,'DER-RD1'!A:H,7,FALSE)*P163)+VLOOKUP(B163,'DER-RD1'!A:H,8,FALSE),IF(C163="DER-ED",VLOOKUP(B163,'DER-ED1'!A:E,4,FALSE),IF(C163="SICRO",VLOOKUP(B163,SICRO!A:F,4,FALSE),IF(C163="SINAPI",VLOOKUP(B163,SINAPI1!A:E,4,FALSE),IF(C163="CESAN",VLOOKUP(B163,CESAN!A:E,4,FALSE)))))))</f>
        <v>2.38</v>
      </c>
      <c r="L163" s="742"/>
      <c r="M163" s="743">
        <v>1.1279999999999999</v>
      </c>
      <c r="N163" s="723">
        <f>K163*M163</f>
        <v>2.68</v>
      </c>
    </row>
    <row r="164" spans="2:14" ht="36.6" customHeight="1" x14ac:dyDescent="0.25">
      <c r="B164" s="719">
        <v>97115</v>
      </c>
      <c r="C164" s="716" t="s">
        <v>5015</v>
      </c>
      <c r="D164" s="1201" t="str">
        <f>IF(B164="","",IF(C164="DER-RD",IF(OR(B164&lt;60000,B164&gt;60025),VLOOKUP(B164,'DER-RD1'!A:E,2,FALSE),VLOOKUP(B164,'DER-RD1'!A:E,2,FALSE)&amp;"(DMT="&amp;VLOOKUP(B164,'DER-RD1'!A:E,4,FALSE)&amp;")(XP="&amp;ROUND((N164),2)&amp;"KM;XR="&amp;ROUND((O164),2)&amp;"KM)"),IF(C164="DER-ED",VLOOKUP(B164,'DER-ED1'!A:D,2,FALSE),IF(C164="SICRO",VLOOKUP(B164,SICRO!A:E,2,FALSE),IF(C164="SINAPI",VLOOKUP(B164,SINAPI1!A:D,2,FALSE))))))</f>
        <v>APLICAÇÃO DE GRAXA EM BARRAS DE TRANSFERÊNCIA PARA EXECUÇÃO DE PAVIMENTO DE CONCRETO. AF_04/2022</v>
      </c>
      <c r="E164" s="1202"/>
      <c r="F164" s="1202"/>
      <c r="G164" s="1202"/>
      <c r="H164" s="1202"/>
      <c r="I164" s="1218"/>
      <c r="J164" s="722" t="s">
        <v>20</v>
      </c>
      <c r="K164" s="741">
        <f>IF(B164="","",IF(C164="DER-RD",IF(OR(B164&lt;60000,B164&gt;60025),VLOOKUP(B164,'DER-RD1'!A:E,4,FALSE),VLOOKUP(B164,'DER-RD1'!A:H,6,FALSE)*O164+VLOOKUP(B164,'DER-RD1'!A:H,7,FALSE)*P164)+VLOOKUP(B164,'DER-RD1'!A:H,8,FALSE),IF(C164="DER-ED",VLOOKUP(B164,'DER-ED1'!A:E,4,FALSE),IF(C164="SICRO",VLOOKUP(B164,SICRO!A:F,4,FALSE),IF(C164="SINAPI",VLOOKUP(B164,SINAPI1!A:E,4,FALSE),IF(C164="CESAN",VLOOKUP(B164,CESAN!A:E,4,FALSE)))))))</f>
        <v>59.4</v>
      </c>
      <c r="L164" s="742"/>
      <c r="M164" s="743">
        <v>3.32E-2</v>
      </c>
      <c r="N164" s="723">
        <f>K164*M164</f>
        <v>1.97</v>
      </c>
    </row>
    <row r="165" spans="2:14" ht="18.75" customHeight="1" x14ac:dyDescent="0.25">
      <c r="B165" s="719">
        <v>97114</v>
      </c>
      <c r="C165" s="716" t="s">
        <v>5015</v>
      </c>
      <c r="D165" s="1202" t="str">
        <f>IF(B165="","",IF(C165="DER-RD",IF(OR(B165&lt;60000,B165&gt;60025),VLOOKUP(B165,'DER-RD1'!A:E,2,FALSE),VLOOKUP(B165,'DER-RD1'!A:E,2,FALSE)&amp;"(DMT="&amp;VLOOKUP(B165,'DER-RD1'!A:E,4,FALSE)&amp;")(XP="&amp;ROUND((N165),2)&amp;"KM;XR="&amp;ROUND((O165),2)&amp;"KM)"),IF(C165="DER-ED",VLOOKUP(B165,'DER-ED1'!A:D,2,FALSE),IF(C165="SICRO",VLOOKUP(B165,SICRO!A:E,2,FALSE),IF(C165="SINAPI",VLOOKUP(B165,SINAPI1!A:D,2,FALSE))))))</f>
        <v>EXECUÇÃO DE JUNTAS DE CONTRAÇÃO PARA PAVIMENTOS DE CONCRETO. AF_04/2022</v>
      </c>
      <c r="E165" s="1202"/>
      <c r="F165" s="1202"/>
      <c r="G165" s="1202"/>
      <c r="H165" s="1202"/>
      <c r="I165" s="1218"/>
      <c r="J165" s="722" t="s">
        <v>7</v>
      </c>
      <c r="K165" s="741">
        <f>IF(B165="","",IF(C165="DER-RD",IF(OR(B165&lt;60000,B165&gt;60025),VLOOKUP(B165,'DER-RD1'!A:E,4,FALSE),VLOOKUP(B165,'DER-RD1'!A:H,6,FALSE)*O165+VLOOKUP(B165,'DER-RD1'!A:H,7,FALSE)*P165)+VLOOKUP(B165,'DER-RD1'!A:H,8,FALSE),IF(C165="DER-ED",VLOOKUP(B165,'DER-ED1'!A:E,4,FALSE),IF(C165="SICRO",VLOOKUP(B165,SICRO!A:F,4,FALSE),IF(C165="SINAPI",VLOOKUP(B165,SINAPI1!A:E,4,FALSE),IF(C165="CESAN",VLOOKUP(B165,CESAN!A:E,4,FALSE)))))))</f>
        <v>0.42</v>
      </c>
      <c r="L165" s="742"/>
      <c r="M165" s="743">
        <v>9.0899999999999995E-2</v>
      </c>
      <c r="N165" s="723">
        <f>K165*M165</f>
        <v>0.04</v>
      </c>
    </row>
    <row r="166" spans="2:14" x14ac:dyDescent="0.25">
      <c r="B166" s="719"/>
      <c r="C166" s="716"/>
      <c r="D166" s="1202"/>
      <c r="E166" s="1202"/>
      <c r="F166" s="1202"/>
      <c r="G166" s="1202"/>
      <c r="H166" s="1202"/>
      <c r="I166" s="1218"/>
      <c r="J166" s="722"/>
      <c r="K166" s="722"/>
      <c r="L166" s="722"/>
      <c r="M166" s="735"/>
      <c r="N166" s="723"/>
    </row>
    <row r="167" spans="2:14" ht="15" thickBot="1" x14ac:dyDescent="0.3">
      <c r="B167" s="680"/>
      <c r="C167" s="732"/>
      <c r="D167" s="732"/>
      <c r="E167" s="732"/>
      <c r="F167" s="733"/>
      <c r="G167" s="733"/>
      <c r="H167" s="733"/>
      <c r="I167" s="733"/>
      <c r="J167" s="733"/>
      <c r="K167" s="733"/>
      <c r="L167" s="733"/>
      <c r="M167" s="734" t="s">
        <v>5008</v>
      </c>
      <c r="N167" s="684">
        <f>SUM(N161:N166)</f>
        <v>78.77</v>
      </c>
    </row>
    <row r="168" spans="2:14" ht="15" thickBot="1" x14ac:dyDescent="0.3">
      <c r="B168" s="685"/>
      <c r="C168" s="686"/>
      <c r="D168" s="686"/>
      <c r="E168" s="686"/>
      <c r="F168" s="686"/>
      <c r="G168" s="686"/>
      <c r="H168" s="686"/>
      <c r="I168" s="686"/>
      <c r="J168" s="686"/>
      <c r="K168" s="686"/>
      <c r="L168" s="686"/>
      <c r="M168" s="686"/>
      <c r="N168" s="687"/>
    </row>
    <row r="169" spans="2:14" ht="25.5" x14ac:dyDescent="0.25">
      <c r="B169" s="671" t="s">
        <v>0</v>
      </c>
      <c r="C169" s="673" t="s">
        <v>4983</v>
      </c>
      <c r="D169" s="1219" t="s">
        <v>5009</v>
      </c>
      <c r="E169" s="1219"/>
      <c r="F169" s="1219"/>
      <c r="G169" s="1220"/>
      <c r="H169" s="673" t="s">
        <v>1263</v>
      </c>
      <c r="I169" s="673" t="s">
        <v>5010</v>
      </c>
      <c r="J169" s="673" t="s">
        <v>5011</v>
      </c>
      <c r="K169" s="673" t="s">
        <v>5005</v>
      </c>
      <c r="L169" s="673"/>
      <c r="M169" s="673" t="s">
        <v>4993</v>
      </c>
      <c r="N169" s="674" t="s">
        <v>4999</v>
      </c>
    </row>
    <row r="170" spans="2:14" x14ac:dyDescent="0.25">
      <c r="B170" s="675"/>
      <c r="C170" s="677"/>
      <c r="D170" s="1233"/>
      <c r="E170" s="1233"/>
      <c r="F170" s="1233"/>
      <c r="G170" s="1233"/>
      <c r="H170" s="678"/>
      <c r="I170" s="678"/>
      <c r="J170" s="678"/>
      <c r="K170" s="678"/>
      <c r="L170" s="678"/>
      <c r="M170" s="690"/>
      <c r="N170" s="679"/>
    </row>
    <row r="171" spans="2:14" x14ac:dyDescent="0.25">
      <c r="B171" s="685"/>
      <c r="C171" s="686"/>
      <c r="D171" s="686"/>
      <c r="E171" s="686"/>
      <c r="F171" s="691"/>
      <c r="G171" s="691"/>
      <c r="H171" s="691"/>
      <c r="I171" s="691"/>
      <c r="J171" s="691"/>
      <c r="K171" s="691"/>
      <c r="L171" s="691"/>
      <c r="M171" s="692" t="s">
        <v>5012</v>
      </c>
      <c r="N171" s="693">
        <f>SUM(N170:N170)</f>
        <v>0</v>
      </c>
    </row>
    <row r="172" spans="2:14" x14ac:dyDescent="0.25">
      <c r="B172" s="685"/>
      <c r="C172" s="686"/>
      <c r="D172" s="686"/>
      <c r="E172" s="686"/>
      <c r="F172" s="686"/>
      <c r="G172" s="686"/>
      <c r="H172" s="686"/>
      <c r="I172" s="686"/>
      <c r="J172" s="686"/>
      <c r="K172" s="686"/>
      <c r="L172" s="686"/>
      <c r="M172" s="686"/>
      <c r="N172" s="687"/>
    </row>
    <row r="173" spans="2:14" x14ac:dyDescent="0.25">
      <c r="B173" s="736"/>
      <c r="C173" s="737"/>
      <c r="D173" s="737"/>
      <c r="E173" s="737"/>
      <c r="F173" s="738"/>
      <c r="G173" s="738"/>
      <c r="H173" s="738"/>
      <c r="I173" s="738"/>
      <c r="J173" s="738"/>
      <c r="K173" s="738"/>
      <c r="L173" s="738"/>
      <c r="M173" s="739" t="s">
        <v>5013</v>
      </c>
      <c r="N173" s="695">
        <f>N145+N158+N167+N171</f>
        <v>179.95</v>
      </c>
    </row>
    <row r="174" spans="2:14" x14ac:dyDescent="0.25">
      <c r="B174" s="685"/>
      <c r="C174" s="686"/>
      <c r="D174" s="686"/>
      <c r="E174" s="686"/>
      <c r="F174" s="691"/>
      <c r="G174" s="691"/>
      <c r="H174" s="691"/>
      <c r="I174" s="691"/>
      <c r="J174" s="691"/>
      <c r="K174" s="691"/>
      <c r="L174" s="691"/>
      <c r="M174" s="708">
        <f>'Planilha - Orla'!I3</f>
        <v>0.28220000000000001</v>
      </c>
      <c r="N174" s="695">
        <f>N173*M174</f>
        <v>50.78</v>
      </c>
    </row>
    <row r="175" spans="2:14" ht="15" thickBot="1" x14ac:dyDescent="0.3">
      <c r="B175" s="1208" t="s">
        <v>5014</v>
      </c>
      <c r="C175" s="1209"/>
      <c r="D175" s="1209"/>
      <c r="E175" s="1209"/>
      <c r="F175" s="1209"/>
      <c r="G175" s="1209"/>
      <c r="H175" s="1209"/>
      <c r="I175" s="1209"/>
      <c r="J175" s="1209"/>
      <c r="K175" s="1209"/>
      <c r="L175" s="1209"/>
      <c r="M175" s="1210"/>
      <c r="N175" s="698">
        <f>N173+N174</f>
        <v>230.73</v>
      </c>
    </row>
    <row r="177" spans="2:14" ht="15" thickBot="1" x14ac:dyDescent="0.3"/>
    <row r="178" spans="2:14" ht="45" customHeight="1" x14ac:dyDescent="0.25">
      <c r="B178" s="1225" t="s">
        <v>5025</v>
      </c>
      <c r="C178" s="1226"/>
      <c r="D178" s="1227"/>
      <c r="E178" s="1228" t="s">
        <v>4979</v>
      </c>
      <c r="F178" s="1228"/>
      <c r="G178" s="1228"/>
      <c r="H178" s="1228"/>
      <c r="I178" s="1228"/>
      <c r="J178" s="1228"/>
      <c r="K178" s="1228"/>
      <c r="L178" s="725"/>
      <c r="M178" s="1231"/>
      <c r="N178" s="1232"/>
    </row>
    <row r="179" spans="2:14" x14ac:dyDescent="0.25">
      <c r="B179" s="670" t="s">
        <v>4980</v>
      </c>
      <c r="C179" s="1234" t="s">
        <v>4949</v>
      </c>
      <c r="D179" s="1234"/>
      <c r="E179" s="1234"/>
      <c r="F179" s="1234"/>
      <c r="G179" s="1234"/>
      <c r="H179" s="1234"/>
      <c r="I179" s="1234"/>
      <c r="J179" s="1234"/>
      <c r="K179" s="1234"/>
      <c r="L179" s="1234"/>
      <c r="M179" s="1234"/>
      <c r="N179" s="1235"/>
    </row>
    <row r="180" spans="2:14" x14ac:dyDescent="0.25">
      <c r="B180" s="670" t="s">
        <v>4981</v>
      </c>
      <c r="C180" s="1203" t="s">
        <v>5</v>
      </c>
      <c r="D180" s="1203"/>
      <c r="E180" s="1203"/>
      <c r="F180" s="1203"/>
      <c r="G180" s="1203"/>
      <c r="H180" s="1203"/>
      <c r="I180" s="1203"/>
      <c r="J180" s="1203"/>
      <c r="K180" s="1203"/>
      <c r="L180" s="1203"/>
      <c r="M180" s="1203"/>
      <c r="N180" s="1204"/>
    </row>
    <row r="181" spans="2:14" ht="15" thickBot="1" x14ac:dyDescent="0.3">
      <c r="B181" s="670" t="s">
        <v>4982</v>
      </c>
      <c r="C181" s="1205">
        <v>45536</v>
      </c>
      <c r="D181" s="1206"/>
      <c r="E181" s="1206"/>
      <c r="F181" s="1206"/>
      <c r="G181" s="1206"/>
      <c r="H181" s="1206"/>
      <c r="I181" s="1206"/>
      <c r="J181" s="1206"/>
      <c r="K181" s="1206"/>
      <c r="L181" s="1206"/>
      <c r="M181" s="1206"/>
      <c r="N181" s="1207"/>
    </row>
    <row r="182" spans="2:14" x14ac:dyDescent="0.25">
      <c r="B182" s="671" t="s">
        <v>0</v>
      </c>
      <c r="C182" s="672" t="s">
        <v>4983</v>
      </c>
      <c r="D182" s="1219" t="s">
        <v>4984</v>
      </c>
      <c r="E182" s="1219"/>
      <c r="F182" s="1219"/>
      <c r="G182" s="1220"/>
      <c r="H182" s="673" t="s">
        <v>100</v>
      </c>
      <c r="I182" s="673" t="s">
        <v>4985</v>
      </c>
      <c r="J182" s="673" t="s">
        <v>4986</v>
      </c>
      <c r="K182" s="673" t="s">
        <v>4987</v>
      </c>
      <c r="L182" s="673"/>
      <c r="M182" s="673" t="s">
        <v>4988</v>
      </c>
      <c r="N182" s="674" t="s">
        <v>4989</v>
      </c>
    </row>
    <row r="183" spans="2:14" ht="53.25" customHeight="1" x14ac:dyDescent="0.25">
      <c r="B183" s="675">
        <v>95282</v>
      </c>
      <c r="C183" s="677" t="s">
        <v>5015</v>
      </c>
      <c r="D183" s="1202" t="str">
        <f>IF(B183="","",IF(C183="DER-RD",IF(OR(B183&lt;60000,B183&gt;60025),VLOOKUP(B183,'DER-RD1'!A:E,2,FALSE),VLOOKUP(B183,'DER-RD1'!A:E,2,FALSE)&amp;"(DMT="&amp;VLOOKUP(B183,'DER-RD1'!A:E,4,FALSE)&amp;")(XP="&amp;ROUND((N183),2)&amp;"KM;XR="&amp;ROUND((O183),2)&amp;"KM)"),IF(C183="DER-ED",VLOOKUP(B183,'DER-ED1'!A:D,2,FALSE),IF(C183="SICRO",VLOOKUP(B183,SICRO!A:E,2,FALSE),IF(C183="SINAPI",VLOOKUP(B183,SINAPI1!A:D,2,FALSE))))))</f>
        <v>DESEMPENADEIRA DE CONCRETO, PESO DE 78 KG, 4 PÁS, MOTOR A GASOLINA, POTÊNCIA 5,5 HP - CHP DIURNO. AF_05/2023</v>
      </c>
      <c r="E183" s="1202"/>
      <c r="F183" s="1202"/>
      <c r="G183" s="1218"/>
      <c r="H183" s="690"/>
      <c r="I183" s="690">
        <v>7.0000000000000001E-3</v>
      </c>
      <c r="J183" s="690"/>
      <c r="K183" s="741">
        <f>IF(B183="","",IF(C183="DER-RD",IF(OR(B183&lt;60000,B183&gt;60025),VLOOKUP(B183,'DER-RD1'!A:E,4,FALSE),VLOOKUP(B183,'DER-RD1'!A:H,6,FALSE)*O183+VLOOKUP(B183,'DER-RD1'!A:H,7,FALSE)*P183)+VLOOKUP(B183,'DER-RD1'!A:H,8,FALSE),IF(C183="DER-ED",VLOOKUP(B183,'DER-ED1'!A:E,4,FALSE),IF(C183="SICRO",VLOOKUP(B183,SICRO!A:F,4,FALSE),IF(C183="SINAPI",VLOOKUP(B183,SINAPI1!A:E,4,FALSE),IF(C183="CESAN",VLOOKUP(B183,CESAN!A:E,4,FALSE)))))))</f>
        <v>9.98</v>
      </c>
      <c r="L183" s="678"/>
      <c r="M183" s="689"/>
      <c r="N183" s="744">
        <f>I183*K183</f>
        <v>7.0000000000000007E-2</v>
      </c>
    </row>
    <row r="184" spans="2:14" ht="48.75" customHeight="1" x14ac:dyDescent="0.25">
      <c r="B184" s="675">
        <v>95283</v>
      </c>
      <c r="C184" s="677" t="s">
        <v>5015</v>
      </c>
      <c r="D184" s="1202" t="str">
        <f>IF(B184="","",IF(C184="DER-RD",IF(OR(B184&lt;60000,B184&gt;60025),VLOOKUP(B184,'DER-RD1'!A:E,2,FALSE),VLOOKUP(B184,'DER-RD1'!A:E,2,FALSE)&amp;"(DMT="&amp;VLOOKUP(B184,'DER-RD1'!A:E,4,FALSE)&amp;")(XP="&amp;ROUND((N184),2)&amp;"KM;XR="&amp;ROUND((O184),2)&amp;"KM)"),IF(C184="DER-ED",VLOOKUP(B184,'DER-ED1'!A:D,2,FALSE),IF(C184="SICRO",VLOOKUP(B184,SICRO!A:E,2,FALSE),IF(C184="SINAPI",VLOOKUP(B184,SINAPI1!A:D,2,FALSE))))))</f>
        <v>DESEMPENADEIRA DE CONCRETO, PESO DE 78 KG, 4 PÁS, MOTOR A GASOLINA, POTÊNCIA 5,5 HP - CHI DIURNO. AF_05/2023</v>
      </c>
      <c r="E184" s="1202"/>
      <c r="F184" s="1202"/>
      <c r="G184" s="1218"/>
      <c r="H184" s="690"/>
      <c r="I184" s="678"/>
      <c r="J184" s="690">
        <v>3.0000000000000001E-3</v>
      </c>
      <c r="K184" s="678"/>
      <c r="L184" s="678"/>
      <c r="M184" s="741">
        <f>IF(B184="","",IF(C184="DER-RD",IF(OR(B184&lt;60000,B184&gt;60025),VLOOKUP(B184,'DER-RD1'!A:G,4,FALSE),VLOOKUP(B184,'DER-RD1'!A:J,6,FALSE)*Q184+VLOOKUP(B184,'DER-RD1'!A:J,7,FALSE)*R184)+VLOOKUP(B184,'DER-RD1'!A:J,8,FALSE),IF(C184="DER-ED",VLOOKUP(B184,'DER-ED1'!A:D,4,FALSE),IF(C184="SICRO",VLOOKUP(B184,SICRO!A:D,4,FALSE),IF(C184="SINAPI",VLOOKUP(B184,SINAPI1!A:D,4,FALSE),IF(C184="CESAN",VLOOKUP(B184,CESAN!A:D,4,FALSE)))))))</f>
        <v>0.64</v>
      </c>
      <c r="N184" s="744">
        <f>J184*M184</f>
        <v>2E-3</v>
      </c>
    </row>
    <row r="185" spans="2:14" x14ac:dyDescent="0.25">
      <c r="B185" s="675"/>
      <c r="C185" s="676"/>
      <c r="D185" s="1233"/>
      <c r="E185" s="1233"/>
      <c r="F185" s="1233"/>
      <c r="G185" s="1236"/>
      <c r="H185" s="678"/>
      <c r="I185" s="678"/>
      <c r="J185" s="678"/>
      <c r="K185" s="678"/>
      <c r="L185" s="678"/>
      <c r="M185" s="678"/>
      <c r="N185" s="679"/>
    </row>
    <row r="186" spans="2:14" ht="15" thickBot="1" x14ac:dyDescent="0.3">
      <c r="B186" s="680"/>
      <c r="C186" s="732"/>
      <c r="D186" s="732"/>
      <c r="E186" s="732"/>
      <c r="F186" s="733"/>
      <c r="G186" s="733"/>
      <c r="H186" s="733"/>
      <c r="I186" s="733"/>
      <c r="J186" s="733"/>
      <c r="K186" s="733"/>
      <c r="L186" s="733"/>
      <c r="M186" s="734" t="s">
        <v>4990</v>
      </c>
      <c r="N186" s="684">
        <f>SUM(N183:N185)</f>
        <v>7.0000000000000007E-2</v>
      </c>
    </row>
    <row r="187" spans="2:14" ht="15" thickBot="1" x14ac:dyDescent="0.3">
      <c r="B187" s="685"/>
      <c r="C187" s="686"/>
      <c r="D187" s="686"/>
      <c r="E187" s="686"/>
      <c r="F187" s="686"/>
      <c r="G187" s="686"/>
      <c r="H187" s="686"/>
      <c r="I187" s="686"/>
      <c r="J187" s="686"/>
      <c r="K187" s="686"/>
      <c r="L187" s="686"/>
      <c r="M187" s="686"/>
      <c r="N187" s="687"/>
    </row>
    <row r="188" spans="2:14" ht="38.25" x14ac:dyDescent="0.25">
      <c r="B188" s="671" t="s">
        <v>0</v>
      </c>
      <c r="C188" s="672" t="s">
        <v>4983</v>
      </c>
      <c r="D188" s="1219" t="s">
        <v>4991</v>
      </c>
      <c r="E188" s="1219"/>
      <c r="F188" s="1219"/>
      <c r="G188" s="1219"/>
      <c r="H188" s="1220"/>
      <c r="I188" s="673" t="s">
        <v>1263</v>
      </c>
      <c r="J188" s="673" t="s">
        <v>4992</v>
      </c>
      <c r="K188" s="673" t="s">
        <v>5049</v>
      </c>
      <c r="L188" s="673" t="s">
        <v>5050</v>
      </c>
      <c r="M188" s="673" t="s">
        <v>4993</v>
      </c>
      <c r="N188" s="674" t="s">
        <v>4989</v>
      </c>
    </row>
    <row r="189" spans="2:14" ht="16.149999999999999" customHeight="1" x14ac:dyDescent="0.25">
      <c r="B189" s="675">
        <v>10139</v>
      </c>
      <c r="C189" s="677" t="s">
        <v>1286</v>
      </c>
      <c r="D189" s="1233" t="str">
        <f>IF(B189="","",IF(C189="DER-RD",IF(OR(B189&lt;60000,B189&gt;60025),VLOOKUP(B189,'DER-RD1'!A:E,2,FALSE),VLOOKUP(B189,'DER-RD1'!A:E,2,FALSE)&amp;"(DMT="&amp;VLOOKUP(B189,'DER-RD1'!A:E,4,FALSE)&amp;")(XP="&amp;ROUND((N189),2)&amp;"KM;XR="&amp;ROUND((O189),2)&amp;"KM)"),IF(C189="DER-ED",VLOOKUP(B189,'DER-ED1'!A:D,2,FALSE),IF(C189="SICRO",VLOOKUP(B189,SICRO!A:E,2,FALSE),IF(C189="SINAPI",VLOOKUP(B189,SINAPI1!A:D,2,FALSE))))))</f>
        <v>PEDREIRO (OFICIAL - SINDUSCON)</v>
      </c>
      <c r="E189" s="1233"/>
      <c r="F189" s="1233"/>
      <c r="G189" s="1233"/>
      <c r="H189" s="1236"/>
      <c r="I189" s="678" t="s">
        <v>69</v>
      </c>
      <c r="J189" s="688">
        <v>1.5727</v>
      </c>
      <c r="K189" s="741">
        <f>IF(B189="","",IF(C189="DER-RD",IF(OR(B189&lt;60000,B189&gt;60025),VLOOKUP(B189,'DER-RD1'!A:E,4,FALSE),VLOOKUP(B189,'DER-RD1'!A:H,6,FALSE)*O189+VLOOKUP(B189,'DER-RD1'!A:H,7,FALSE)*P189)+VLOOKUP(B189,'DER-RD1'!A:H,8,FALSE),IF(C189="DER-ED",VLOOKUP(B189,'DER-ED1'!A:E,4,FALSE),IF(C189="SICRO",VLOOKUP(B189,SICRO!A:F,4,FALSE),IF(C189="SINAPI",VLOOKUP(B189,SINAPI1!A:E,4,FALSE),IF(C189="CESAN",VLOOKUP(B189,CESAN!A:E,4,FALSE)))))))</f>
        <v>9.39</v>
      </c>
      <c r="L189" s="689">
        <f>K189*(1+J189)</f>
        <v>24.16</v>
      </c>
      <c r="M189" s="690">
        <v>8.7999999999999995E-2</v>
      </c>
      <c r="N189" s="679">
        <f>L189*M189</f>
        <v>2.13</v>
      </c>
    </row>
    <row r="190" spans="2:14" ht="15" thickBot="1" x14ac:dyDescent="0.3">
      <c r="B190" s="680"/>
      <c r="C190" s="732"/>
      <c r="D190" s="732"/>
      <c r="E190" s="732"/>
      <c r="F190" s="733"/>
      <c r="G190" s="733"/>
      <c r="H190" s="733"/>
      <c r="I190" s="733"/>
      <c r="J190" s="733"/>
      <c r="K190" s="733"/>
      <c r="L190" s="733"/>
      <c r="M190" s="734" t="s">
        <v>4994</v>
      </c>
      <c r="N190" s="684">
        <f>SUM(N189:N189)</f>
        <v>2.13</v>
      </c>
    </row>
    <row r="191" spans="2:14" ht="15" thickBot="1" x14ac:dyDescent="0.3">
      <c r="B191" s="685"/>
      <c r="C191" s="686"/>
      <c r="D191" s="686"/>
      <c r="E191" s="686"/>
      <c r="F191" s="686"/>
      <c r="G191" s="686"/>
      <c r="H191" s="686"/>
      <c r="I191" s="691"/>
      <c r="J191" s="691"/>
      <c r="K191" s="686"/>
      <c r="L191" s="686"/>
      <c r="M191" s="686"/>
      <c r="N191" s="687"/>
    </row>
    <row r="192" spans="2:14" ht="25.5" x14ac:dyDescent="0.25">
      <c r="B192" s="671" t="s">
        <v>0</v>
      </c>
      <c r="C192" s="672" t="s">
        <v>4983</v>
      </c>
      <c r="D192" s="1219" t="s">
        <v>4995</v>
      </c>
      <c r="E192" s="1219"/>
      <c r="F192" s="1219"/>
      <c r="G192" s="1219"/>
      <c r="H192" s="1220"/>
      <c r="I192" s="673" t="s">
        <v>1236</v>
      </c>
      <c r="J192" s="673" t="s">
        <v>4996</v>
      </c>
      <c r="K192" s="673" t="s">
        <v>4997</v>
      </c>
      <c r="L192" s="673"/>
      <c r="M192" s="673" t="s">
        <v>4998</v>
      </c>
      <c r="N192" s="674" t="s">
        <v>4999</v>
      </c>
    </row>
    <row r="193" spans="2:14" x14ac:dyDescent="0.25">
      <c r="B193" s="675"/>
      <c r="C193" s="677"/>
      <c r="D193" s="1202"/>
      <c r="E193" s="1202"/>
      <c r="F193" s="1202"/>
      <c r="G193" s="1202"/>
      <c r="H193" s="1218"/>
      <c r="I193" s="678"/>
      <c r="J193" s="678"/>
      <c r="K193" s="678"/>
      <c r="L193" s="678"/>
      <c r="M193" s="678"/>
      <c r="N193" s="679"/>
    </row>
    <row r="194" spans="2:14" x14ac:dyDescent="0.25">
      <c r="B194" s="685"/>
      <c r="C194" s="686"/>
      <c r="D194" s="686"/>
      <c r="E194" s="686"/>
      <c r="F194" s="691"/>
      <c r="G194" s="691"/>
      <c r="H194" s="691"/>
      <c r="I194" s="691"/>
      <c r="J194" s="691"/>
      <c r="K194" s="691"/>
      <c r="L194" s="691"/>
      <c r="M194" s="692" t="s">
        <v>5000</v>
      </c>
      <c r="N194" s="693">
        <f>SUM(N193:N193)</f>
        <v>0</v>
      </c>
    </row>
    <row r="195" spans="2:14" x14ac:dyDescent="0.25">
      <c r="B195" s="685"/>
      <c r="C195" s="686"/>
      <c r="D195" s="686"/>
      <c r="E195" s="686"/>
      <c r="F195" s="686"/>
      <c r="G195" s="686"/>
      <c r="H195" s="686"/>
      <c r="I195" s="686"/>
      <c r="J195" s="686"/>
      <c r="K195" s="686"/>
      <c r="L195" s="686"/>
      <c r="M195" s="686"/>
      <c r="N195" s="687"/>
    </row>
    <row r="196" spans="2:14" x14ac:dyDescent="0.25">
      <c r="B196" s="685"/>
      <c r="C196" s="686"/>
      <c r="D196" s="686"/>
      <c r="E196" s="686"/>
      <c r="F196" s="691"/>
      <c r="G196" s="691"/>
      <c r="H196" s="691"/>
      <c r="I196" s="694"/>
      <c r="J196" s="694"/>
      <c r="K196" s="694"/>
      <c r="L196" s="694"/>
      <c r="M196" s="692" t="s">
        <v>5001</v>
      </c>
      <c r="N196" s="695">
        <f>N186+N190+N194</f>
        <v>2.2000000000000002</v>
      </c>
    </row>
    <row r="197" spans="2:14" x14ac:dyDescent="0.25">
      <c r="B197" s="685"/>
      <c r="C197" s="686"/>
      <c r="D197" s="686"/>
      <c r="E197" s="686"/>
      <c r="F197" s="691"/>
      <c r="G197" s="691"/>
      <c r="H197" s="691"/>
      <c r="I197" s="691"/>
      <c r="J197" s="696"/>
      <c r="K197" s="696"/>
      <c r="L197" s="696"/>
      <c r="M197" s="697" t="s">
        <v>5002</v>
      </c>
      <c r="N197" s="695">
        <v>1</v>
      </c>
    </row>
    <row r="198" spans="2:14" ht="15" thickBot="1" x14ac:dyDescent="0.3">
      <c r="B198" s="680"/>
      <c r="C198" s="732"/>
      <c r="D198" s="732"/>
      <c r="E198" s="732"/>
      <c r="F198" s="733"/>
      <c r="G198" s="733"/>
      <c r="H198" s="733"/>
      <c r="I198" s="733"/>
      <c r="J198" s="733"/>
      <c r="K198" s="733"/>
      <c r="L198" s="733"/>
      <c r="M198" s="734" t="s">
        <v>5003</v>
      </c>
      <c r="N198" s="698">
        <f>TRUNC(N196/N197,2)</f>
        <v>2.2000000000000002</v>
      </c>
    </row>
    <row r="199" spans="2:14" ht="15" thickBot="1" x14ac:dyDescent="0.3">
      <c r="B199" s="685"/>
      <c r="C199" s="686"/>
      <c r="D199" s="686"/>
      <c r="E199" s="686"/>
      <c r="F199" s="686"/>
      <c r="G199" s="686"/>
      <c r="H199" s="686"/>
      <c r="I199" s="686"/>
      <c r="J199" s="686"/>
      <c r="K199" s="686"/>
      <c r="L199" s="686"/>
      <c r="M199" s="686"/>
      <c r="N199" s="687"/>
    </row>
    <row r="200" spans="2:14" ht="25.5" x14ac:dyDescent="0.25">
      <c r="B200" s="671" t="s">
        <v>0</v>
      </c>
      <c r="C200" s="672" t="s">
        <v>4983</v>
      </c>
      <c r="D200" s="1219" t="s">
        <v>5004</v>
      </c>
      <c r="E200" s="1219"/>
      <c r="F200" s="1219"/>
      <c r="G200" s="1219"/>
      <c r="H200" s="1219"/>
      <c r="I200" s="1220"/>
      <c r="J200" s="673" t="s">
        <v>1263</v>
      </c>
      <c r="K200" s="673" t="s">
        <v>5005</v>
      </c>
      <c r="L200" s="673"/>
      <c r="M200" s="673" t="s">
        <v>4993</v>
      </c>
      <c r="N200" s="674" t="s">
        <v>4999</v>
      </c>
    </row>
    <row r="201" spans="2:14" ht="16.149999999999999" customHeight="1" x14ac:dyDescent="0.25">
      <c r="B201" s="675">
        <v>43146</v>
      </c>
      <c r="C201" s="677" t="s">
        <v>5015</v>
      </c>
      <c r="D201" s="1202" t="str">
        <f>IF(B201="","",IF(C201="DER-RD",IF(OR(B201&lt;60000,B201&gt;60025),VLOOKUP(B201,'DER-RD1'!A:E,2,FALSE),VLOOKUP(B201,'DER-RD1'!A:E,2,FALSE)&amp;"(DMT="&amp;VLOOKUP(B201,'DER-RD1'!A:E,4,FALSE)&amp;")(XP="&amp;ROUND((N201),2)&amp;"KM;XR="&amp;ROUND((O201),2)&amp;"KM)"),IF(C201="DER-ED",VLOOKUP(B201,'DER-ED1'!A:D,2,FALSE),IF(C201="SICRO",VLOOKUP(B201,SICRO!A:E,2,FALSE),IF(C201="SINAPI",VLOOKUP(B201,SINAPI1!A:D,2,FALSE))))))</f>
        <v xml:space="preserve">ENDURECEDOR MINERAL DE BASE CIMENTICIA PARA PISO DE CONCRETO                                                                                                                                                                                                                                                                                                                                                                                                                                              </v>
      </c>
      <c r="E201" s="1202"/>
      <c r="F201" s="1202"/>
      <c r="G201" s="1202"/>
      <c r="H201" s="1202"/>
      <c r="I201" s="1218"/>
      <c r="J201" s="678" t="s">
        <v>20</v>
      </c>
      <c r="K201" s="741">
        <f>IF(B201="","",IF(C201="DER-RD",IF(OR(B201&lt;60000,B201&gt;60025),VLOOKUP(B201,'DER-RD1'!A:E,4,FALSE),VLOOKUP(B201,'DER-RD1'!A:H,6,FALSE)*O201+VLOOKUP(B201,'DER-RD1'!A:H,7,FALSE)*P201)+VLOOKUP(B201,'DER-RD1'!A:H,8,FALSE),IF(C201="DER-ED",VLOOKUP(B201,'DER-ED1'!A:E,4,FALSE),IF(C201="SICRO",VLOOKUP(B201,SICRO!A:F,4,FALSE),IF(C201="SINAPI",VLOOKUP(B201,SINAPI1!A:E,4,FALSE),IF(C201="CESAN",VLOOKUP(B201,CESAN!A:E,4,FALSE)))))))</f>
        <v>7.84</v>
      </c>
      <c r="L201" s="689"/>
      <c r="M201" s="690">
        <v>4</v>
      </c>
      <c r="N201" s="679">
        <f>K201*M201</f>
        <v>31.36</v>
      </c>
    </row>
    <row r="202" spans="2:14" x14ac:dyDescent="0.25">
      <c r="B202" s="675"/>
      <c r="C202" s="677"/>
      <c r="D202" s="1202"/>
      <c r="E202" s="1202"/>
      <c r="F202" s="1202"/>
      <c r="G202" s="1202"/>
      <c r="H202" s="1202"/>
      <c r="I202" s="1218"/>
      <c r="J202" s="678"/>
      <c r="K202" s="678"/>
      <c r="L202" s="678"/>
      <c r="M202" s="690"/>
      <c r="N202" s="679"/>
    </row>
    <row r="203" spans="2:14" ht="15" thickBot="1" x14ac:dyDescent="0.3">
      <c r="B203" s="680"/>
      <c r="C203" s="732"/>
      <c r="D203" s="732"/>
      <c r="E203" s="732"/>
      <c r="F203" s="733"/>
      <c r="G203" s="733"/>
      <c r="H203" s="733"/>
      <c r="I203" s="733"/>
      <c r="J203" s="733"/>
      <c r="K203" s="733"/>
      <c r="L203" s="733"/>
      <c r="M203" s="734" t="s">
        <v>5006</v>
      </c>
      <c r="N203" s="684">
        <f>SUM(N201:N201)</f>
        <v>31.36</v>
      </c>
    </row>
    <row r="204" spans="2:14" ht="15" thickBot="1" x14ac:dyDescent="0.3">
      <c r="B204" s="685"/>
      <c r="C204" s="686"/>
      <c r="D204" s="686"/>
      <c r="E204" s="686"/>
      <c r="F204" s="686"/>
      <c r="G204" s="686"/>
      <c r="H204" s="686"/>
      <c r="I204" s="686"/>
      <c r="J204" s="686"/>
      <c r="K204" s="686"/>
      <c r="L204" s="686"/>
      <c r="M204" s="686"/>
      <c r="N204" s="687"/>
    </row>
    <row r="205" spans="2:14" ht="25.5" x14ac:dyDescent="0.25">
      <c r="B205" s="671" t="s">
        <v>0</v>
      </c>
      <c r="C205" s="673" t="s">
        <v>4983</v>
      </c>
      <c r="D205" s="1219" t="s">
        <v>5007</v>
      </c>
      <c r="E205" s="1219"/>
      <c r="F205" s="1219"/>
      <c r="G205" s="1219"/>
      <c r="H205" s="1219"/>
      <c r="I205" s="1220"/>
      <c r="J205" s="673" t="s">
        <v>1263</v>
      </c>
      <c r="K205" s="673" t="s">
        <v>5005</v>
      </c>
      <c r="L205" s="673"/>
      <c r="M205" s="673" t="s">
        <v>4993</v>
      </c>
      <c r="N205" s="674" t="s">
        <v>4999</v>
      </c>
    </row>
    <row r="206" spans="2:14" x14ac:dyDescent="0.25">
      <c r="B206" s="719"/>
      <c r="C206" s="716"/>
      <c r="D206" s="1202"/>
      <c r="E206" s="1202"/>
      <c r="F206" s="1202"/>
      <c r="G206" s="1202"/>
      <c r="H206" s="1202"/>
      <c r="I206" s="1218"/>
      <c r="J206" s="722"/>
      <c r="K206" s="722"/>
      <c r="L206" s="722"/>
      <c r="M206" s="735"/>
      <c r="N206" s="723"/>
    </row>
    <row r="207" spans="2:14" ht="15" thickBot="1" x14ac:dyDescent="0.3">
      <c r="B207" s="680"/>
      <c r="C207" s="732"/>
      <c r="D207" s="732"/>
      <c r="E207" s="732"/>
      <c r="F207" s="733"/>
      <c r="G207" s="733"/>
      <c r="H207" s="733"/>
      <c r="I207" s="733"/>
      <c r="J207" s="733"/>
      <c r="K207" s="733"/>
      <c r="L207" s="733"/>
      <c r="M207" s="734" t="s">
        <v>5008</v>
      </c>
      <c r="N207" s="684">
        <f>SUM(N206:N206)</f>
        <v>0</v>
      </c>
    </row>
    <row r="208" spans="2:14" ht="15" thickBot="1" x14ac:dyDescent="0.3">
      <c r="B208" s="685"/>
      <c r="C208" s="686"/>
      <c r="D208" s="686"/>
      <c r="E208" s="686"/>
      <c r="F208" s="686"/>
      <c r="G208" s="686"/>
      <c r="H208" s="686"/>
      <c r="I208" s="686"/>
      <c r="J208" s="686"/>
      <c r="K208" s="686"/>
      <c r="L208" s="686"/>
      <c r="M208" s="686"/>
      <c r="N208" s="687"/>
    </row>
    <row r="209" spans="2:14" ht="25.5" x14ac:dyDescent="0.25">
      <c r="B209" s="671" t="s">
        <v>0</v>
      </c>
      <c r="C209" s="673" t="s">
        <v>4983</v>
      </c>
      <c r="D209" s="1219" t="s">
        <v>5009</v>
      </c>
      <c r="E209" s="1219"/>
      <c r="F209" s="1219"/>
      <c r="G209" s="1220"/>
      <c r="H209" s="673" t="s">
        <v>1263</v>
      </c>
      <c r="I209" s="673" t="s">
        <v>5010</v>
      </c>
      <c r="J209" s="673" t="s">
        <v>5011</v>
      </c>
      <c r="K209" s="673" t="s">
        <v>5005</v>
      </c>
      <c r="L209" s="673"/>
      <c r="M209" s="673" t="s">
        <v>4993</v>
      </c>
      <c r="N209" s="674" t="s">
        <v>4999</v>
      </c>
    </row>
    <row r="210" spans="2:14" x14ac:dyDescent="0.25">
      <c r="B210" s="675"/>
      <c r="C210" s="677"/>
      <c r="D210" s="1233"/>
      <c r="E210" s="1233"/>
      <c r="F210" s="1233"/>
      <c r="G210" s="1233"/>
      <c r="H210" s="678"/>
      <c r="I210" s="678"/>
      <c r="J210" s="678"/>
      <c r="K210" s="678"/>
      <c r="L210" s="678"/>
      <c r="M210" s="690"/>
      <c r="N210" s="679"/>
    </row>
    <row r="211" spans="2:14" x14ac:dyDescent="0.25">
      <c r="B211" s="685"/>
      <c r="C211" s="686"/>
      <c r="D211" s="686"/>
      <c r="E211" s="686"/>
      <c r="F211" s="691"/>
      <c r="G211" s="691"/>
      <c r="H211" s="691"/>
      <c r="I211" s="691"/>
      <c r="J211" s="691"/>
      <c r="K211" s="691"/>
      <c r="L211" s="691"/>
      <c r="M211" s="692" t="s">
        <v>5012</v>
      </c>
      <c r="N211" s="693">
        <f>SUM(N210:N210)</f>
        <v>0</v>
      </c>
    </row>
    <row r="212" spans="2:14" x14ac:dyDescent="0.25">
      <c r="B212" s="685"/>
      <c r="C212" s="686"/>
      <c r="D212" s="686"/>
      <c r="E212" s="686"/>
      <c r="F212" s="686"/>
      <c r="G212" s="686"/>
      <c r="H212" s="686"/>
      <c r="I212" s="686"/>
      <c r="J212" s="686"/>
      <c r="K212" s="686"/>
      <c r="L212" s="686"/>
      <c r="M212" s="686"/>
      <c r="N212" s="687"/>
    </row>
    <row r="213" spans="2:14" x14ac:dyDescent="0.25">
      <c r="B213" s="736"/>
      <c r="C213" s="737"/>
      <c r="D213" s="737"/>
      <c r="E213" s="737"/>
      <c r="F213" s="738"/>
      <c r="G213" s="738"/>
      <c r="H213" s="738"/>
      <c r="I213" s="738"/>
      <c r="J213" s="738"/>
      <c r="K213" s="738"/>
      <c r="L213" s="738"/>
      <c r="M213" s="739" t="s">
        <v>5013</v>
      </c>
      <c r="N213" s="695">
        <f>N198+N203+N207+N211</f>
        <v>33.56</v>
      </c>
    </row>
    <row r="214" spans="2:14" x14ac:dyDescent="0.25">
      <c r="B214" s="685"/>
      <c r="C214" s="686"/>
      <c r="D214" s="686"/>
      <c r="E214" s="686"/>
      <c r="F214" s="691"/>
      <c r="G214" s="691"/>
      <c r="H214" s="691"/>
      <c r="I214" s="691"/>
      <c r="J214" s="691"/>
      <c r="K214" s="691"/>
      <c r="L214" s="691"/>
      <c r="M214" s="708">
        <f>'Planilha - Orla'!I3</f>
        <v>0.28220000000000001</v>
      </c>
      <c r="N214" s="695">
        <f>N213*M214</f>
        <v>9.4700000000000006</v>
      </c>
    </row>
    <row r="215" spans="2:14" ht="15" thickBot="1" x14ac:dyDescent="0.3">
      <c r="B215" s="1208" t="s">
        <v>5014</v>
      </c>
      <c r="C215" s="1209"/>
      <c r="D215" s="1209"/>
      <c r="E215" s="1209"/>
      <c r="F215" s="1209"/>
      <c r="G215" s="1209"/>
      <c r="H215" s="1209"/>
      <c r="I215" s="1209"/>
      <c r="J215" s="1209"/>
      <c r="K215" s="1209"/>
      <c r="L215" s="1209"/>
      <c r="M215" s="1210"/>
      <c r="N215" s="698">
        <f>N213+N214</f>
        <v>43.03</v>
      </c>
    </row>
    <row r="219" spans="2:14" ht="15" thickBot="1" x14ac:dyDescent="0.3"/>
    <row r="220" spans="2:14" ht="48.75" customHeight="1" x14ac:dyDescent="0.25">
      <c r="B220" s="1225" t="s">
        <v>5081</v>
      </c>
      <c r="C220" s="1226"/>
      <c r="D220" s="1227"/>
      <c r="E220" s="1228" t="s">
        <v>4979</v>
      </c>
      <c r="F220" s="1228"/>
      <c r="G220" s="1228"/>
      <c r="H220" s="1228"/>
      <c r="I220" s="1228"/>
      <c r="J220" s="1228"/>
      <c r="K220" s="1228"/>
      <c r="L220" s="725"/>
      <c r="M220" s="1231"/>
      <c r="N220" s="1232"/>
    </row>
    <row r="221" spans="2:14" x14ac:dyDescent="0.25">
      <c r="B221" s="670" t="s">
        <v>4980</v>
      </c>
      <c r="C221" s="1234" t="s">
        <v>5068</v>
      </c>
      <c r="D221" s="1234"/>
      <c r="E221" s="1234"/>
      <c r="F221" s="1234"/>
      <c r="G221" s="1234"/>
      <c r="H221" s="1234"/>
      <c r="I221" s="1234"/>
      <c r="J221" s="1234"/>
      <c r="K221" s="1234"/>
      <c r="L221" s="1234"/>
      <c r="M221" s="1234"/>
      <c r="N221" s="1235"/>
    </row>
    <row r="222" spans="2:14" x14ac:dyDescent="0.25">
      <c r="B222" s="670" t="s">
        <v>4981</v>
      </c>
      <c r="C222" s="729" t="s">
        <v>8</v>
      </c>
      <c r="D222" s="729"/>
      <c r="E222" s="729"/>
      <c r="F222" s="729"/>
      <c r="G222" s="729"/>
      <c r="H222" s="729"/>
      <c r="I222" s="729"/>
      <c r="J222" s="729"/>
      <c r="K222" s="729"/>
      <c r="L222" s="729"/>
      <c r="M222" s="729"/>
      <c r="N222" s="730"/>
    </row>
    <row r="223" spans="2:14" ht="15" thickBot="1" x14ac:dyDescent="0.3">
      <c r="B223" s="670" t="s">
        <v>4982</v>
      </c>
      <c r="C223" s="1205">
        <v>45536</v>
      </c>
      <c r="D223" s="1206"/>
      <c r="E223" s="1206"/>
      <c r="F223" s="1206"/>
      <c r="G223" s="1206"/>
      <c r="H223" s="1206"/>
      <c r="I223" s="1206"/>
      <c r="J223" s="1206"/>
      <c r="K223" s="1206"/>
      <c r="L223" s="1206"/>
      <c r="M223" s="1206"/>
      <c r="N223" s="1207"/>
    </row>
    <row r="224" spans="2:14" x14ac:dyDescent="0.25">
      <c r="B224" s="671" t="s">
        <v>0</v>
      </c>
      <c r="C224" s="672" t="s">
        <v>4983</v>
      </c>
      <c r="D224" s="1219" t="s">
        <v>4984</v>
      </c>
      <c r="E224" s="1219"/>
      <c r="F224" s="1219"/>
      <c r="G224" s="1220"/>
      <c r="H224" s="673" t="s">
        <v>100</v>
      </c>
      <c r="I224" s="673" t="s">
        <v>4985</v>
      </c>
      <c r="J224" s="673" t="s">
        <v>4986</v>
      </c>
      <c r="K224" s="673" t="s">
        <v>4987</v>
      </c>
      <c r="L224" s="673"/>
      <c r="M224" s="673" t="s">
        <v>4988</v>
      </c>
      <c r="N224" s="674" t="s">
        <v>4989</v>
      </c>
    </row>
    <row r="225" spans="2:14" x14ac:dyDescent="0.25">
      <c r="B225" s="675"/>
      <c r="C225" s="676"/>
      <c r="D225" s="1233"/>
      <c r="E225" s="1233"/>
      <c r="F225" s="1233"/>
      <c r="G225" s="1236"/>
      <c r="H225" s="678"/>
      <c r="I225" s="678"/>
      <c r="J225" s="678"/>
      <c r="K225" s="678"/>
      <c r="L225" s="678"/>
      <c r="M225" s="678"/>
      <c r="N225" s="679"/>
    </row>
    <row r="226" spans="2:14" ht="15" thickBot="1" x14ac:dyDescent="0.3">
      <c r="B226" s="680"/>
      <c r="C226" s="732"/>
      <c r="D226" s="732"/>
      <c r="E226" s="732"/>
      <c r="F226" s="733"/>
      <c r="G226" s="733"/>
      <c r="H226" s="733"/>
      <c r="I226" s="733"/>
      <c r="J226" s="733"/>
      <c r="K226" s="733"/>
      <c r="L226" s="733"/>
      <c r="M226" s="734" t="s">
        <v>4990</v>
      </c>
      <c r="N226" s="684">
        <f>SUM(N225)</f>
        <v>0</v>
      </c>
    </row>
    <row r="227" spans="2:14" ht="15" thickBot="1" x14ac:dyDescent="0.3">
      <c r="B227" s="685"/>
      <c r="C227" s="686"/>
      <c r="D227" s="686"/>
      <c r="E227" s="686"/>
      <c r="F227" s="686"/>
      <c r="G227" s="686"/>
      <c r="H227" s="686"/>
      <c r="I227" s="686"/>
      <c r="J227" s="686"/>
      <c r="K227" s="686"/>
      <c r="L227" s="686"/>
      <c r="M227" s="686"/>
      <c r="N227" s="687"/>
    </row>
    <row r="228" spans="2:14" ht="38.25" x14ac:dyDescent="0.25">
      <c r="B228" s="671" t="s">
        <v>0</v>
      </c>
      <c r="C228" s="672" t="s">
        <v>4983</v>
      </c>
      <c r="D228" s="1219" t="s">
        <v>4991</v>
      </c>
      <c r="E228" s="1219"/>
      <c r="F228" s="1219"/>
      <c r="G228" s="1219"/>
      <c r="H228" s="1220"/>
      <c r="I228" s="673" t="s">
        <v>1263</v>
      </c>
      <c r="J228" s="673" t="s">
        <v>4992</v>
      </c>
      <c r="K228" s="673" t="s">
        <v>5049</v>
      </c>
      <c r="L228" s="673" t="s">
        <v>5050</v>
      </c>
      <c r="M228" s="673" t="s">
        <v>4993</v>
      </c>
      <c r="N228" s="674" t="s">
        <v>4989</v>
      </c>
    </row>
    <row r="229" spans="2:14" ht="16.149999999999999" customHeight="1" x14ac:dyDescent="0.25">
      <c r="B229" s="675">
        <v>10101</v>
      </c>
      <c r="C229" s="677" t="s">
        <v>1286</v>
      </c>
      <c r="D229" s="1202" t="str">
        <f>IF(B229="","",IF(C229="DER-RD",IF(OR(B229&lt;60000,B229&gt;60025),VLOOKUP(B229,'DER-RD1'!A:E,2,FALSE),VLOOKUP(B229,'DER-RD1'!A:E,2,FALSE)&amp;"(DMT="&amp;VLOOKUP(B229,'DER-RD1'!A:E,4,FALSE)&amp;")(XP="&amp;ROUND((N229),2)&amp;"KM;XR="&amp;ROUND((O229),2)&amp;"KM)"),IF(C229="DER-ED",VLOOKUP(B229,'DER-ED1'!A:D,2,FALSE),IF(C229="SICRO",VLOOKUP(B229,SICRO!A:E,2,FALSE),IF(C229="SINAPI",VLOOKUP(B229,SINAPI1!A:D,2,FALSE))))))</f>
        <v>AJUDANTE (AJUDANTE PRATICO - SINDUSCON)</v>
      </c>
      <c r="E229" s="1202"/>
      <c r="F229" s="1202"/>
      <c r="G229" s="1202"/>
      <c r="H229" s="1218"/>
      <c r="I229" s="678" t="s">
        <v>69</v>
      </c>
      <c r="J229" s="688">
        <v>1.5727</v>
      </c>
      <c r="K229" s="741">
        <f>IF(B229="","",IF(C229="DER-RD",IF(OR(B229&lt;60000,B229&gt;60025),VLOOKUP(B229,'DER-RD1'!A:E,4,FALSE),VLOOKUP(B229,'DER-RD1'!A:H,6,FALSE)*O229+VLOOKUP(B229,'DER-RD1'!A:H,7,FALSE)*P229)+VLOOKUP(B229,'DER-RD1'!A:H,8,FALSE),IF(C229="DER-ED",VLOOKUP(B229,'DER-ED1'!A:E,4,FALSE),IF(C229="SICRO",VLOOKUP(B229,SICRO!A:F,4,FALSE),IF(C229="SINAPI",VLOOKUP(B229,SINAPI1!A:E,4,FALSE),IF(C229="CESAN",VLOOKUP(B229,CESAN!A:E,4,FALSE)))))))</f>
        <v>7.54</v>
      </c>
      <c r="L229" s="689">
        <f>K229*(1+J229)</f>
        <v>19.399999999999999</v>
      </c>
      <c r="M229" s="690">
        <v>0.3</v>
      </c>
      <c r="N229" s="679">
        <f>L229*M229</f>
        <v>5.82</v>
      </c>
    </row>
    <row r="230" spans="2:14" ht="16.149999999999999" customHeight="1" x14ac:dyDescent="0.25">
      <c r="B230" s="675">
        <v>10115</v>
      </c>
      <c r="C230" s="677" t="s">
        <v>1286</v>
      </c>
      <c r="D230" s="1202" t="str">
        <f>IF(B230="","",IF(C230="DER-RD",IF(OR(B230&lt;60000,B230&gt;60025),VLOOKUP(B230,'DER-RD1'!A:E,2,FALSE),VLOOKUP(B230,'DER-RD1'!A:E,2,FALSE)&amp;"(DMT="&amp;VLOOKUP(B230,'DER-RD1'!A:E,4,FALSE)&amp;")(XP="&amp;ROUND((N230),2)&amp;"KM;XR="&amp;ROUND((O230),2)&amp;"KM)"),IF(C230="DER-ED",VLOOKUP(B230,'DER-ED1'!A:D,2,FALSE),IF(C230="SICRO",VLOOKUP(B230,SICRO!A:E,2,FALSE),IF(C230="SINAPI",VLOOKUP(B230,SINAPI1!A:D,2,FALSE))))))</f>
        <v>ELETRICISTA (OFICIAL - SINDUSCON)</v>
      </c>
      <c r="E230" s="1202"/>
      <c r="F230" s="1202"/>
      <c r="G230" s="1202"/>
      <c r="H230" s="1218"/>
      <c r="I230" s="678" t="s">
        <v>69</v>
      </c>
      <c r="J230" s="688">
        <v>1.5727</v>
      </c>
      <c r="K230" s="741">
        <f>IF(B230="","",IF(C230="DER-RD",IF(OR(B230&lt;60000,B230&gt;60025),VLOOKUP(B230,'DER-RD1'!A:E,4,FALSE),VLOOKUP(B230,'DER-RD1'!A:H,6,FALSE)*O230+VLOOKUP(B230,'DER-RD1'!A:H,7,FALSE)*P230)+VLOOKUP(B230,'DER-RD1'!A:H,8,FALSE),IF(C230="DER-ED",VLOOKUP(B230,'DER-ED1'!A:E,4,FALSE),IF(C230="SICRO",VLOOKUP(B230,SICRO!A:F,4,FALSE),IF(C230="SINAPI",VLOOKUP(B230,SINAPI1!A:E,4,FALSE),IF(C230="CESAN",VLOOKUP(B230,CESAN!A:E,4,FALSE)))))))</f>
        <v>9.39</v>
      </c>
      <c r="L230" s="689">
        <f>K230*(1+J230)</f>
        <v>24.16</v>
      </c>
      <c r="M230" s="690">
        <v>0.3</v>
      </c>
      <c r="N230" s="679">
        <f>L230*M230</f>
        <v>7.25</v>
      </c>
    </row>
    <row r="231" spans="2:14" ht="15" thickBot="1" x14ac:dyDescent="0.3">
      <c r="B231" s="680"/>
      <c r="C231" s="732"/>
      <c r="D231" s="732"/>
      <c r="E231" s="732"/>
      <c r="F231" s="733"/>
      <c r="G231" s="733"/>
      <c r="H231" s="733"/>
      <c r="I231" s="733"/>
      <c r="J231" s="733"/>
      <c r="K231" s="733"/>
      <c r="L231" s="733"/>
      <c r="M231" s="734" t="s">
        <v>4994</v>
      </c>
      <c r="N231" s="684">
        <f>SUM(N229:N230)</f>
        <v>13.07</v>
      </c>
    </row>
    <row r="232" spans="2:14" ht="15" thickBot="1" x14ac:dyDescent="0.3">
      <c r="B232" s="685"/>
      <c r="C232" s="686"/>
      <c r="D232" s="686"/>
      <c r="E232" s="686"/>
      <c r="F232" s="686"/>
      <c r="G232" s="686"/>
      <c r="H232" s="686"/>
      <c r="I232" s="691"/>
      <c r="J232" s="691"/>
      <c r="K232" s="686"/>
      <c r="L232" s="686"/>
      <c r="M232" s="686"/>
      <c r="N232" s="687"/>
    </row>
    <row r="233" spans="2:14" ht="25.5" x14ac:dyDescent="0.25">
      <c r="B233" s="671" t="s">
        <v>0</v>
      </c>
      <c r="C233" s="672" t="s">
        <v>4983</v>
      </c>
      <c r="D233" s="1219" t="s">
        <v>4995</v>
      </c>
      <c r="E233" s="1219"/>
      <c r="F233" s="1219"/>
      <c r="G233" s="1219"/>
      <c r="H233" s="1220"/>
      <c r="I233" s="673" t="s">
        <v>1236</v>
      </c>
      <c r="J233" s="673" t="s">
        <v>4996</v>
      </c>
      <c r="K233" s="673" t="s">
        <v>4997</v>
      </c>
      <c r="L233" s="673"/>
      <c r="M233" s="673" t="s">
        <v>4998</v>
      </c>
      <c r="N233" s="674" t="s">
        <v>4999</v>
      </c>
    </row>
    <row r="234" spans="2:14" x14ac:dyDescent="0.25">
      <c r="B234" s="675"/>
      <c r="C234" s="677"/>
      <c r="D234" s="1202"/>
      <c r="E234" s="1202"/>
      <c r="F234" s="1202"/>
      <c r="G234" s="1202"/>
      <c r="H234" s="1218"/>
      <c r="I234" s="678"/>
      <c r="J234" s="678"/>
      <c r="K234" s="678"/>
      <c r="L234" s="678"/>
      <c r="M234" s="678"/>
      <c r="N234" s="679"/>
    </row>
    <row r="235" spans="2:14" x14ac:dyDescent="0.25">
      <c r="B235" s="685"/>
      <c r="C235" s="686"/>
      <c r="D235" s="686"/>
      <c r="E235" s="686"/>
      <c r="F235" s="691"/>
      <c r="G235" s="691"/>
      <c r="H235" s="691"/>
      <c r="I235" s="691"/>
      <c r="J235" s="691"/>
      <c r="K235" s="691"/>
      <c r="L235" s="691"/>
      <c r="M235" s="692" t="s">
        <v>5000</v>
      </c>
      <c r="N235" s="693">
        <f>SUM(N234:N234)</f>
        <v>0</v>
      </c>
    </row>
    <row r="236" spans="2:14" x14ac:dyDescent="0.25">
      <c r="B236" s="685"/>
      <c r="C236" s="686"/>
      <c r="D236" s="686"/>
      <c r="E236" s="686"/>
      <c r="F236" s="686"/>
      <c r="G236" s="686"/>
      <c r="H236" s="686"/>
      <c r="I236" s="686"/>
      <c r="J236" s="686"/>
      <c r="K236" s="686"/>
      <c r="L236" s="686"/>
      <c r="M236" s="686"/>
      <c r="N236" s="687"/>
    </row>
    <row r="237" spans="2:14" x14ac:dyDescent="0.25">
      <c r="B237" s="685"/>
      <c r="C237" s="686"/>
      <c r="D237" s="686"/>
      <c r="E237" s="686"/>
      <c r="F237" s="691"/>
      <c r="G237" s="691"/>
      <c r="H237" s="691"/>
      <c r="I237" s="694"/>
      <c r="J237" s="694"/>
      <c r="K237" s="694"/>
      <c r="L237" s="694"/>
      <c r="M237" s="692" t="s">
        <v>5001</v>
      </c>
      <c r="N237" s="695">
        <f>N226+N231+N235</f>
        <v>13.07</v>
      </c>
    </row>
    <row r="238" spans="2:14" x14ac:dyDescent="0.25">
      <c r="B238" s="685"/>
      <c r="C238" s="686"/>
      <c r="D238" s="686"/>
      <c r="E238" s="686"/>
      <c r="F238" s="691"/>
      <c r="G238" s="691"/>
      <c r="H238" s="691"/>
      <c r="I238" s="691"/>
      <c r="J238" s="696"/>
      <c r="K238" s="696"/>
      <c r="L238" s="696"/>
      <c r="M238" s="697" t="s">
        <v>5002</v>
      </c>
      <c r="N238" s="695">
        <v>1</v>
      </c>
    </row>
    <row r="239" spans="2:14" ht="15" thickBot="1" x14ac:dyDescent="0.3">
      <c r="B239" s="680"/>
      <c r="C239" s="732"/>
      <c r="D239" s="732"/>
      <c r="E239" s="732"/>
      <c r="F239" s="733"/>
      <c r="G239" s="733"/>
      <c r="H239" s="733"/>
      <c r="I239" s="733"/>
      <c r="J239" s="733"/>
      <c r="K239" s="733"/>
      <c r="L239" s="733"/>
      <c r="M239" s="734" t="s">
        <v>5003</v>
      </c>
      <c r="N239" s="698">
        <f>TRUNC(N237/N238,2)</f>
        <v>13.07</v>
      </c>
    </row>
    <row r="240" spans="2:14" ht="15" thickBot="1" x14ac:dyDescent="0.3">
      <c r="B240" s="685"/>
      <c r="C240" s="686"/>
      <c r="D240" s="686"/>
      <c r="E240" s="686"/>
      <c r="F240" s="686"/>
      <c r="G240" s="686"/>
      <c r="H240" s="686"/>
      <c r="I240" s="686"/>
      <c r="J240" s="686"/>
      <c r="K240" s="686"/>
      <c r="L240" s="686"/>
      <c r="M240" s="686"/>
      <c r="N240" s="687"/>
    </row>
    <row r="241" spans="2:14" ht="25.5" x14ac:dyDescent="0.25">
      <c r="B241" s="671" t="s">
        <v>0</v>
      </c>
      <c r="C241" s="672" t="s">
        <v>4983</v>
      </c>
      <c r="D241" s="1219" t="s">
        <v>5004</v>
      </c>
      <c r="E241" s="1219"/>
      <c r="F241" s="1219"/>
      <c r="G241" s="1219"/>
      <c r="H241" s="1219"/>
      <c r="I241" s="1220"/>
      <c r="J241" s="673" t="s">
        <v>1263</v>
      </c>
      <c r="K241" s="673" t="s">
        <v>5005</v>
      </c>
      <c r="L241" s="673"/>
      <c r="M241" s="673" t="s">
        <v>4993</v>
      </c>
      <c r="N241" s="674" t="s">
        <v>4999</v>
      </c>
    </row>
    <row r="242" spans="2:14" ht="25.5" x14ac:dyDescent="0.25">
      <c r="B242" s="675"/>
      <c r="C242" s="677" t="s">
        <v>5016</v>
      </c>
      <c r="D242" s="1202" t="s">
        <v>5068</v>
      </c>
      <c r="E242" s="1202"/>
      <c r="F242" s="1202"/>
      <c r="G242" s="1202"/>
      <c r="H242" s="1202"/>
      <c r="I242" s="1218"/>
      <c r="J242" s="678" t="s">
        <v>5022</v>
      </c>
      <c r="K242" s="689">
        <f>'MAPA DE COT. - Orla'!H4</f>
        <v>813.02</v>
      </c>
      <c r="L242" s="689"/>
      <c r="M242" s="690">
        <v>1</v>
      </c>
      <c r="N242" s="679">
        <f>K242*M242</f>
        <v>813.02</v>
      </c>
    </row>
    <row r="243" spans="2:14" x14ac:dyDescent="0.25">
      <c r="B243" s="675"/>
      <c r="C243" s="677"/>
      <c r="D243" s="1202"/>
      <c r="E243" s="1202"/>
      <c r="F243" s="1202"/>
      <c r="G243" s="1202"/>
      <c r="H243" s="1202"/>
      <c r="I243" s="1218"/>
      <c r="J243" s="678"/>
      <c r="K243" s="678"/>
      <c r="L243" s="678"/>
      <c r="M243" s="690"/>
      <c r="N243" s="679"/>
    </row>
    <row r="244" spans="2:14" ht="15" thickBot="1" x14ac:dyDescent="0.3">
      <c r="B244" s="680"/>
      <c r="C244" s="732"/>
      <c r="D244" s="732"/>
      <c r="E244" s="732"/>
      <c r="F244" s="733"/>
      <c r="G244" s="733"/>
      <c r="H244" s="733"/>
      <c r="I244" s="733"/>
      <c r="J244" s="733"/>
      <c r="K244" s="733"/>
      <c r="L244" s="733"/>
      <c r="M244" s="734" t="s">
        <v>5006</v>
      </c>
      <c r="N244" s="684">
        <f>SUM(N242:N242)</f>
        <v>813.02</v>
      </c>
    </row>
    <row r="245" spans="2:14" ht="15" thickBot="1" x14ac:dyDescent="0.3">
      <c r="B245" s="685"/>
      <c r="C245" s="686"/>
      <c r="D245" s="686"/>
      <c r="E245" s="686"/>
      <c r="F245" s="686"/>
      <c r="G245" s="686"/>
      <c r="H245" s="686"/>
      <c r="I245" s="686"/>
      <c r="J245" s="686"/>
      <c r="K245" s="686"/>
      <c r="L245" s="686"/>
      <c r="M245" s="686"/>
      <c r="N245" s="687"/>
    </row>
    <row r="246" spans="2:14" ht="25.5" x14ac:dyDescent="0.25">
      <c r="B246" s="671" t="s">
        <v>0</v>
      </c>
      <c r="C246" s="673" t="s">
        <v>4983</v>
      </c>
      <c r="D246" s="1219" t="s">
        <v>5007</v>
      </c>
      <c r="E246" s="1219"/>
      <c r="F246" s="1219"/>
      <c r="G246" s="1219"/>
      <c r="H246" s="1219"/>
      <c r="I246" s="1220"/>
      <c r="J246" s="673" t="s">
        <v>1263</v>
      </c>
      <c r="K246" s="673" t="s">
        <v>5005</v>
      </c>
      <c r="L246" s="673"/>
      <c r="M246" s="673" t="s">
        <v>4993</v>
      </c>
      <c r="N246" s="674" t="s">
        <v>4999</v>
      </c>
    </row>
    <row r="247" spans="2:14" x14ac:dyDescent="0.25">
      <c r="B247" s="719"/>
      <c r="C247" s="716"/>
      <c r="D247" s="1202"/>
      <c r="E247" s="1202"/>
      <c r="F247" s="1202"/>
      <c r="G247" s="1202"/>
      <c r="H247" s="1202"/>
      <c r="I247" s="1218"/>
      <c r="J247" s="722"/>
      <c r="K247" s="722"/>
      <c r="L247" s="722"/>
      <c r="M247" s="735"/>
      <c r="N247" s="723"/>
    </row>
    <row r="248" spans="2:14" ht="15" thickBot="1" x14ac:dyDescent="0.3">
      <c r="B248" s="680"/>
      <c r="C248" s="732"/>
      <c r="D248" s="732"/>
      <c r="E248" s="732"/>
      <c r="F248" s="733"/>
      <c r="G248" s="733"/>
      <c r="H248" s="733"/>
      <c r="I248" s="733"/>
      <c r="J248" s="733"/>
      <c r="K248" s="733"/>
      <c r="L248" s="733"/>
      <c r="M248" s="734" t="s">
        <v>5008</v>
      </c>
      <c r="N248" s="684">
        <f>SUM(N247:N247)</f>
        <v>0</v>
      </c>
    </row>
    <row r="249" spans="2:14" ht="15" thickBot="1" x14ac:dyDescent="0.3">
      <c r="B249" s="685"/>
      <c r="C249" s="686"/>
      <c r="D249" s="686"/>
      <c r="E249" s="686"/>
      <c r="F249" s="686"/>
      <c r="G249" s="686"/>
      <c r="H249" s="686"/>
      <c r="I249" s="686"/>
      <c r="J249" s="686"/>
      <c r="K249" s="686"/>
      <c r="L249" s="686"/>
      <c r="M249" s="686"/>
      <c r="N249" s="687"/>
    </row>
    <row r="250" spans="2:14" ht="25.5" x14ac:dyDescent="0.25">
      <c r="B250" s="671" t="s">
        <v>0</v>
      </c>
      <c r="C250" s="673" t="s">
        <v>4983</v>
      </c>
      <c r="D250" s="1219" t="s">
        <v>5009</v>
      </c>
      <c r="E250" s="1219"/>
      <c r="F250" s="1219"/>
      <c r="G250" s="1220"/>
      <c r="H250" s="673" t="s">
        <v>1263</v>
      </c>
      <c r="I250" s="673" t="s">
        <v>5010</v>
      </c>
      <c r="J250" s="673" t="s">
        <v>5011</v>
      </c>
      <c r="K250" s="673" t="s">
        <v>5005</v>
      </c>
      <c r="L250" s="673"/>
      <c r="M250" s="673" t="s">
        <v>4993</v>
      </c>
      <c r="N250" s="674" t="s">
        <v>4999</v>
      </c>
    </row>
    <row r="251" spans="2:14" x14ac:dyDescent="0.25">
      <c r="B251" s="675"/>
      <c r="C251" s="677"/>
      <c r="D251" s="1233"/>
      <c r="E251" s="1233"/>
      <c r="F251" s="1233"/>
      <c r="G251" s="1233"/>
      <c r="H251" s="678"/>
      <c r="I251" s="678"/>
      <c r="J251" s="678"/>
      <c r="K251" s="678"/>
      <c r="L251" s="678"/>
      <c r="M251" s="690"/>
      <c r="N251" s="679"/>
    </row>
    <row r="252" spans="2:14" x14ac:dyDescent="0.25">
      <c r="B252" s="685"/>
      <c r="C252" s="686"/>
      <c r="D252" s="686"/>
      <c r="E252" s="686"/>
      <c r="F252" s="691"/>
      <c r="G252" s="691"/>
      <c r="H252" s="691"/>
      <c r="I252" s="691"/>
      <c r="J252" s="691"/>
      <c r="K252" s="691"/>
      <c r="L252" s="691"/>
      <c r="M252" s="692" t="s">
        <v>5012</v>
      </c>
      <c r="N252" s="693">
        <f>SUM(N251:N251)</f>
        <v>0</v>
      </c>
    </row>
    <row r="253" spans="2:14" x14ac:dyDescent="0.25">
      <c r="B253" s="685"/>
      <c r="C253" s="686"/>
      <c r="D253" s="686"/>
      <c r="E253" s="686"/>
      <c r="F253" s="686"/>
      <c r="G253" s="686"/>
      <c r="H253" s="686"/>
      <c r="I253" s="686"/>
      <c r="J253" s="686"/>
      <c r="K253" s="686"/>
      <c r="L253" s="686"/>
      <c r="M253" s="686"/>
      <c r="N253" s="687"/>
    </row>
    <row r="254" spans="2:14" x14ac:dyDescent="0.25">
      <c r="B254" s="736"/>
      <c r="C254" s="737"/>
      <c r="D254" s="737"/>
      <c r="E254" s="737"/>
      <c r="F254" s="738"/>
      <c r="G254" s="738"/>
      <c r="H254" s="738"/>
      <c r="I254" s="738"/>
      <c r="J254" s="738"/>
      <c r="K254" s="738"/>
      <c r="L254" s="738"/>
      <c r="M254" s="739" t="s">
        <v>5013</v>
      </c>
      <c r="N254" s="695">
        <f>N239+N244+N248+N252</f>
        <v>826.09</v>
      </c>
    </row>
    <row r="255" spans="2:14" x14ac:dyDescent="0.25">
      <c r="B255" s="685"/>
      <c r="C255" s="686"/>
      <c r="D255" s="686"/>
      <c r="E255" s="686"/>
      <c r="F255" s="691"/>
      <c r="G255" s="691"/>
      <c r="H255" s="691"/>
      <c r="I255" s="691"/>
      <c r="J255" s="691"/>
      <c r="K255" s="691"/>
      <c r="L255" s="691"/>
      <c r="M255" s="708">
        <f>'Planilha - Orla'!I3</f>
        <v>0.28220000000000001</v>
      </c>
      <c r="N255" s="695">
        <f>N254*M255</f>
        <v>233.12</v>
      </c>
    </row>
    <row r="256" spans="2:14" ht="15" thickBot="1" x14ac:dyDescent="0.3">
      <c r="B256" s="1208" t="s">
        <v>5014</v>
      </c>
      <c r="C256" s="1209"/>
      <c r="D256" s="1209"/>
      <c r="E256" s="1209"/>
      <c r="F256" s="1209"/>
      <c r="G256" s="1209"/>
      <c r="H256" s="1209"/>
      <c r="I256" s="1209"/>
      <c r="J256" s="1209"/>
      <c r="K256" s="1209"/>
      <c r="L256" s="1209"/>
      <c r="M256" s="1210"/>
      <c r="N256" s="698">
        <f>N254+N255</f>
        <v>1059.21</v>
      </c>
    </row>
    <row r="258" spans="2:14" ht="15" thickBot="1" x14ac:dyDescent="0.3"/>
    <row r="259" spans="2:14" ht="46.5" customHeight="1" x14ac:dyDescent="0.25">
      <c r="B259" s="1225" t="s">
        <v>5053</v>
      </c>
      <c r="C259" s="1226"/>
      <c r="D259" s="1227"/>
      <c r="E259" s="1228" t="s">
        <v>4979</v>
      </c>
      <c r="F259" s="1228"/>
      <c r="G259" s="1228"/>
      <c r="H259" s="1228"/>
      <c r="I259" s="1228"/>
      <c r="J259" s="1228"/>
      <c r="K259" s="1228"/>
      <c r="L259" s="725"/>
      <c r="M259" s="1231"/>
      <c r="N259" s="1232"/>
    </row>
    <row r="260" spans="2:14" x14ac:dyDescent="0.25">
      <c r="B260" s="670" t="s">
        <v>4980</v>
      </c>
      <c r="C260" s="1234" t="s">
        <v>5048</v>
      </c>
      <c r="D260" s="1234"/>
      <c r="E260" s="1234"/>
      <c r="F260" s="1234"/>
      <c r="G260" s="1234"/>
      <c r="H260" s="1234"/>
      <c r="I260" s="1234"/>
      <c r="J260" s="1234"/>
      <c r="K260" s="1234"/>
      <c r="L260" s="1234"/>
      <c r="M260" s="1234"/>
      <c r="N260" s="1235"/>
    </row>
    <row r="261" spans="2:14" x14ac:dyDescent="0.25">
      <c r="B261" s="670" t="s">
        <v>4981</v>
      </c>
      <c r="C261" s="1203" t="s">
        <v>8</v>
      </c>
      <c r="D261" s="1203"/>
      <c r="E261" s="1203"/>
      <c r="F261" s="1203"/>
      <c r="G261" s="1203"/>
      <c r="H261" s="1203"/>
      <c r="I261" s="1203"/>
      <c r="J261" s="1203"/>
      <c r="K261" s="1203"/>
      <c r="L261" s="1203"/>
      <c r="M261" s="1203"/>
      <c r="N261" s="1204"/>
    </row>
    <row r="262" spans="2:14" ht="15" thickBot="1" x14ac:dyDescent="0.3">
      <c r="B262" s="670" t="s">
        <v>4982</v>
      </c>
      <c r="C262" s="1205">
        <v>45536</v>
      </c>
      <c r="D262" s="1206"/>
      <c r="E262" s="1206"/>
      <c r="F262" s="1206"/>
      <c r="G262" s="1206"/>
      <c r="H262" s="1206"/>
      <c r="I262" s="1206"/>
      <c r="J262" s="1206"/>
      <c r="K262" s="1206"/>
      <c r="L262" s="1206"/>
      <c r="M262" s="1206"/>
      <c r="N262" s="1207"/>
    </row>
    <row r="263" spans="2:14" x14ac:dyDescent="0.25">
      <c r="B263" s="671" t="s">
        <v>0</v>
      </c>
      <c r="C263" s="672" t="s">
        <v>4983</v>
      </c>
      <c r="D263" s="1219" t="s">
        <v>4984</v>
      </c>
      <c r="E263" s="1219"/>
      <c r="F263" s="1219"/>
      <c r="G263" s="1220"/>
      <c r="H263" s="673" t="s">
        <v>100</v>
      </c>
      <c r="I263" s="673" t="s">
        <v>4985</v>
      </c>
      <c r="J263" s="673" t="s">
        <v>4986</v>
      </c>
      <c r="K263" s="673" t="s">
        <v>4987</v>
      </c>
      <c r="L263" s="673"/>
      <c r="M263" s="673" t="s">
        <v>4988</v>
      </c>
      <c r="N263" s="674" t="s">
        <v>4989</v>
      </c>
    </row>
    <row r="264" spans="2:14" x14ac:dyDescent="0.25">
      <c r="B264" s="675"/>
      <c r="C264" s="676"/>
      <c r="D264" s="1233"/>
      <c r="E264" s="1233"/>
      <c r="F264" s="1233"/>
      <c r="G264" s="1236"/>
      <c r="H264" s="678"/>
      <c r="I264" s="678"/>
      <c r="J264" s="678"/>
      <c r="K264" s="678"/>
      <c r="L264" s="678"/>
      <c r="M264" s="678"/>
      <c r="N264" s="679"/>
    </row>
    <row r="265" spans="2:14" ht="15" thickBot="1" x14ac:dyDescent="0.3">
      <c r="B265" s="680"/>
      <c r="C265" s="732"/>
      <c r="D265" s="732"/>
      <c r="E265" s="732"/>
      <c r="F265" s="733"/>
      <c r="G265" s="733"/>
      <c r="H265" s="733"/>
      <c r="I265" s="733"/>
      <c r="J265" s="733"/>
      <c r="K265" s="733"/>
      <c r="L265" s="733"/>
      <c r="M265" s="734" t="s">
        <v>4990</v>
      </c>
      <c r="N265" s="684">
        <f>SUM(N264)</f>
        <v>0</v>
      </c>
    </row>
    <row r="266" spans="2:14" ht="15" thickBot="1" x14ac:dyDescent="0.3">
      <c r="B266" s="685"/>
      <c r="C266" s="686"/>
      <c r="D266" s="686"/>
      <c r="E266" s="686"/>
      <c r="F266" s="686"/>
      <c r="G266" s="686"/>
      <c r="H266" s="686"/>
      <c r="I266" s="686"/>
      <c r="J266" s="686"/>
      <c r="K266" s="686"/>
      <c r="L266" s="686"/>
      <c r="M266" s="686"/>
      <c r="N266" s="687"/>
    </row>
    <row r="267" spans="2:14" ht="38.25" x14ac:dyDescent="0.25">
      <c r="B267" s="671" t="s">
        <v>0</v>
      </c>
      <c r="C267" s="672" t="s">
        <v>4983</v>
      </c>
      <c r="D267" s="1219" t="s">
        <v>4991</v>
      </c>
      <c r="E267" s="1219"/>
      <c r="F267" s="1219"/>
      <c r="G267" s="1219"/>
      <c r="H267" s="1220"/>
      <c r="I267" s="673" t="s">
        <v>1263</v>
      </c>
      <c r="J267" s="673" t="s">
        <v>4992</v>
      </c>
      <c r="K267" s="673" t="s">
        <v>5049</v>
      </c>
      <c r="L267" s="673" t="s">
        <v>5050</v>
      </c>
      <c r="M267" s="673" t="s">
        <v>4993</v>
      </c>
      <c r="N267" s="674" t="s">
        <v>4989</v>
      </c>
    </row>
    <row r="268" spans="2:14" ht="16.149999999999999" customHeight="1" x14ac:dyDescent="0.25">
      <c r="B268" s="675">
        <v>10101</v>
      </c>
      <c r="C268" s="677" t="s">
        <v>1286</v>
      </c>
      <c r="D268" s="1202" t="str">
        <f>IF(B268="","",IF(C268="DER-RD",IF(OR(B268&lt;60000,B268&gt;60025),VLOOKUP(B268,'DER-RD1'!A:E,2,FALSE),VLOOKUP(B268,'DER-RD1'!A:E,2,FALSE)&amp;"(DMT="&amp;VLOOKUP(B268,'DER-RD1'!A:E,4,FALSE)&amp;")(XP="&amp;ROUND((N268),2)&amp;"KM;XR="&amp;ROUND((O268),2)&amp;"KM)"),IF(C268="DER-ED",VLOOKUP(B268,'DER-ED1'!A:D,2,FALSE),IF(C268="SICRO",VLOOKUP(B268,SICRO!A:E,2,FALSE),IF(C268="SINAPI",VLOOKUP(B268,SINAPI1!A:D,2,FALSE))))))</f>
        <v>AJUDANTE (AJUDANTE PRATICO - SINDUSCON)</v>
      </c>
      <c r="E268" s="1202"/>
      <c r="F268" s="1202"/>
      <c r="G268" s="1202"/>
      <c r="H268" s="1218"/>
      <c r="I268" s="678" t="s">
        <v>69</v>
      </c>
      <c r="J268" s="688">
        <v>1.5727</v>
      </c>
      <c r="K268" s="741">
        <f>IF(B268="","",IF(C268="DER-RD",IF(OR(B268&lt;60000,B268&gt;60025),VLOOKUP(B268,'DER-RD1'!A:E,4,FALSE),VLOOKUP(B268,'DER-RD1'!A:H,6,FALSE)*O268+VLOOKUP(B268,'DER-RD1'!A:H,7,FALSE)*P268)+VLOOKUP(B268,'DER-RD1'!A:H,8,FALSE),IF(C268="DER-ED",VLOOKUP(B268,'DER-ED1'!A:E,4,FALSE),IF(C268="SICRO",VLOOKUP(B268,SICRO!A:F,4,FALSE),IF(C268="SINAPI",VLOOKUP(B268,SINAPI1!A:E,4,FALSE),IF(C268="CESAN",VLOOKUP(B268,CESAN!A:E,4,FALSE)))))))</f>
        <v>7.54</v>
      </c>
      <c r="L268" s="689">
        <f>K268*(1+J268)</f>
        <v>19.399999999999999</v>
      </c>
      <c r="M268" s="690">
        <v>1.6799999999999999E-2</v>
      </c>
      <c r="N268" s="679">
        <f>L268*M268</f>
        <v>0.33</v>
      </c>
    </row>
    <row r="269" spans="2:14" ht="16.149999999999999" customHeight="1" x14ac:dyDescent="0.25">
      <c r="B269" s="675">
        <v>10115</v>
      </c>
      <c r="C269" s="677" t="s">
        <v>1286</v>
      </c>
      <c r="D269" s="1202" t="str">
        <f>IF(B269="","",IF(C269="DER-RD",IF(OR(B269&lt;60000,B269&gt;60025),VLOOKUP(B269,'DER-RD1'!A:E,2,FALSE),VLOOKUP(B269,'DER-RD1'!A:E,2,FALSE)&amp;"(DMT="&amp;VLOOKUP(B269,'DER-RD1'!A:E,4,FALSE)&amp;")(XP="&amp;ROUND((N269),2)&amp;"KM;XR="&amp;ROUND((O269),2)&amp;"KM)"),IF(C269="DER-ED",VLOOKUP(B269,'DER-ED1'!A:D,2,FALSE),IF(C269="SICRO",VLOOKUP(B269,SICRO!A:E,2,FALSE),IF(C269="SINAPI",VLOOKUP(B269,SINAPI1!A:D,2,FALSE))))))</f>
        <v>ELETRICISTA (OFICIAL - SINDUSCON)</v>
      </c>
      <c r="E269" s="1202"/>
      <c r="F269" s="1202"/>
      <c r="G269" s="1202"/>
      <c r="H269" s="1218"/>
      <c r="I269" s="678" t="s">
        <v>69</v>
      </c>
      <c r="J269" s="688">
        <v>1.5727</v>
      </c>
      <c r="K269" s="741">
        <f>IF(B269="","",IF(C269="DER-RD",IF(OR(B269&lt;60000,B269&gt;60025),VLOOKUP(B269,'DER-RD1'!A:E,4,FALSE),VLOOKUP(B269,'DER-RD1'!A:H,6,FALSE)*O269+VLOOKUP(B269,'DER-RD1'!A:H,7,FALSE)*P269)+VLOOKUP(B269,'DER-RD1'!A:H,8,FALSE),IF(C269="DER-ED",VLOOKUP(B269,'DER-ED1'!A:E,4,FALSE),IF(C269="SICRO",VLOOKUP(B269,SICRO!A:F,4,FALSE),IF(C269="SINAPI",VLOOKUP(B269,SINAPI1!A:E,4,FALSE),IF(C269="CESAN",VLOOKUP(B269,CESAN!A:E,4,FALSE)))))))</f>
        <v>9.39</v>
      </c>
      <c r="L269" s="689">
        <f>K269*(1+J269)</f>
        <v>24.16</v>
      </c>
      <c r="M269" s="690">
        <v>1.6799999999999999E-2</v>
      </c>
      <c r="N269" s="679">
        <f>L269*M269</f>
        <v>0.41</v>
      </c>
    </row>
    <row r="270" spans="2:14" ht="15" thickBot="1" x14ac:dyDescent="0.3">
      <c r="B270" s="680"/>
      <c r="C270" s="732"/>
      <c r="D270" s="732"/>
      <c r="E270" s="732"/>
      <c r="F270" s="733"/>
      <c r="G270" s="733"/>
      <c r="H270" s="733"/>
      <c r="I270" s="733"/>
      <c r="J270" s="733"/>
      <c r="K270" s="733"/>
      <c r="L270" s="733"/>
      <c r="M270" s="734" t="s">
        <v>4994</v>
      </c>
      <c r="N270" s="684">
        <f>SUM(N268:N269)</f>
        <v>0.74</v>
      </c>
    </row>
    <row r="271" spans="2:14" ht="15" thickBot="1" x14ac:dyDescent="0.3">
      <c r="B271" s="685"/>
      <c r="C271" s="686"/>
      <c r="D271" s="686"/>
      <c r="E271" s="686"/>
      <c r="F271" s="686"/>
      <c r="G271" s="686"/>
      <c r="H271" s="686"/>
      <c r="I271" s="691"/>
      <c r="J271" s="691"/>
      <c r="K271" s="686"/>
      <c r="L271" s="686"/>
      <c r="M271" s="686"/>
      <c r="N271" s="687"/>
    </row>
    <row r="272" spans="2:14" ht="25.5" x14ac:dyDescent="0.25">
      <c r="B272" s="671" t="s">
        <v>0</v>
      </c>
      <c r="C272" s="672" t="s">
        <v>4983</v>
      </c>
      <c r="D272" s="1219" t="s">
        <v>4995</v>
      </c>
      <c r="E272" s="1219"/>
      <c r="F272" s="1219"/>
      <c r="G272" s="1219"/>
      <c r="H272" s="1220"/>
      <c r="I272" s="673" t="s">
        <v>1236</v>
      </c>
      <c r="J272" s="673" t="s">
        <v>4996</v>
      </c>
      <c r="K272" s="673" t="s">
        <v>4997</v>
      </c>
      <c r="L272" s="673"/>
      <c r="M272" s="673" t="s">
        <v>4998</v>
      </c>
      <c r="N272" s="674" t="s">
        <v>4999</v>
      </c>
    </row>
    <row r="273" spans="2:14" x14ac:dyDescent="0.25">
      <c r="B273" s="675"/>
      <c r="C273" s="677"/>
      <c r="D273" s="1202"/>
      <c r="E273" s="1202"/>
      <c r="F273" s="1202"/>
      <c r="G273" s="1202"/>
      <c r="H273" s="1218"/>
      <c r="I273" s="678"/>
      <c r="J273" s="678"/>
      <c r="K273" s="678"/>
      <c r="L273" s="678"/>
      <c r="M273" s="678"/>
      <c r="N273" s="679"/>
    </row>
    <row r="274" spans="2:14" x14ac:dyDescent="0.25">
      <c r="B274" s="685"/>
      <c r="C274" s="686"/>
      <c r="D274" s="686"/>
      <c r="E274" s="686"/>
      <c r="F274" s="691"/>
      <c r="G274" s="691"/>
      <c r="H274" s="691"/>
      <c r="I274" s="691"/>
      <c r="J274" s="691"/>
      <c r="K274" s="691"/>
      <c r="L274" s="691"/>
      <c r="M274" s="692" t="s">
        <v>5000</v>
      </c>
      <c r="N274" s="693">
        <f>SUM(N273:N273)</f>
        <v>0</v>
      </c>
    </row>
    <row r="275" spans="2:14" x14ac:dyDescent="0.25">
      <c r="B275" s="685"/>
      <c r="C275" s="686"/>
      <c r="D275" s="686"/>
      <c r="E275" s="686"/>
      <c r="F275" s="686"/>
      <c r="G275" s="686"/>
      <c r="H275" s="686"/>
      <c r="I275" s="686"/>
      <c r="J275" s="686"/>
      <c r="K275" s="686"/>
      <c r="L275" s="686"/>
      <c r="M275" s="686"/>
      <c r="N275" s="687"/>
    </row>
    <row r="276" spans="2:14" x14ac:dyDescent="0.25">
      <c r="B276" s="685"/>
      <c r="C276" s="686"/>
      <c r="D276" s="686"/>
      <c r="E276" s="686"/>
      <c r="F276" s="691"/>
      <c r="G276" s="691"/>
      <c r="H276" s="691"/>
      <c r="I276" s="694"/>
      <c r="J276" s="694"/>
      <c r="K276" s="694"/>
      <c r="L276" s="694"/>
      <c r="M276" s="692" t="s">
        <v>5001</v>
      </c>
      <c r="N276" s="695">
        <f>N265+N270+N274</f>
        <v>0.74</v>
      </c>
    </row>
    <row r="277" spans="2:14" x14ac:dyDescent="0.25">
      <c r="B277" s="685"/>
      <c r="C277" s="686"/>
      <c r="D277" s="686"/>
      <c r="E277" s="686"/>
      <c r="F277" s="691"/>
      <c r="G277" s="691"/>
      <c r="H277" s="691"/>
      <c r="I277" s="691"/>
      <c r="J277" s="696"/>
      <c r="K277" s="696"/>
      <c r="L277" s="696"/>
      <c r="M277" s="697" t="s">
        <v>5002</v>
      </c>
      <c r="N277" s="695">
        <v>1</v>
      </c>
    </row>
    <row r="278" spans="2:14" ht="15" thickBot="1" x14ac:dyDescent="0.3">
      <c r="B278" s="680"/>
      <c r="C278" s="732"/>
      <c r="D278" s="732"/>
      <c r="E278" s="732"/>
      <c r="F278" s="733"/>
      <c r="G278" s="733"/>
      <c r="H278" s="733"/>
      <c r="I278" s="733"/>
      <c r="J278" s="733"/>
      <c r="K278" s="733"/>
      <c r="L278" s="733"/>
      <c r="M278" s="734" t="s">
        <v>5003</v>
      </c>
      <c r="N278" s="698">
        <f>TRUNC(N276/N277,2)</f>
        <v>0.74</v>
      </c>
    </row>
    <row r="279" spans="2:14" ht="15" thickBot="1" x14ac:dyDescent="0.3">
      <c r="B279" s="685"/>
      <c r="C279" s="686"/>
      <c r="D279" s="686"/>
      <c r="E279" s="686"/>
      <c r="F279" s="686"/>
      <c r="G279" s="686"/>
      <c r="H279" s="686"/>
      <c r="I279" s="686"/>
      <c r="J279" s="686"/>
      <c r="K279" s="686"/>
      <c r="L279" s="686"/>
      <c r="M279" s="686"/>
      <c r="N279" s="687"/>
    </row>
    <row r="280" spans="2:14" ht="25.5" x14ac:dyDescent="0.25">
      <c r="B280" s="671" t="s">
        <v>0</v>
      </c>
      <c r="C280" s="672" t="s">
        <v>4983</v>
      </c>
      <c r="D280" s="1219" t="s">
        <v>5004</v>
      </c>
      <c r="E280" s="1219"/>
      <c r="F280" s="1219"/>
      <c r="G280" s="1219"/>
      <c r="H280" s="1219"/>
      <c r="I280" s="1220"/>
      <c r="J280" s="673" t="s">
        <v>1263</v>
      </c>
      <c r="K280" s="673" t="s">
        <v>5005</v>
      </c>
      <c r="L280" s="673"/>
      <c r="M280" s="673" t="s">
        <v>4993</v>
      </c>
      <c r="N280" s="674" t="s">
        <v>4999</v>
      </c>
    </row>
    <row r="281" spans="2:14" ht="16.149999999999999" customHeight="1" x14ac:dyDescent="0.25">
      <c r="B281" s="675">
        <v>2510</v>
      </c>
      <c r="C281" s="677" t="s">
        <v>5015</v>
      </c>
      <c r="D281" s="1202" t="str">
        <f>IF(B281="","",IF(C281="DER-RD",IF(OR(B281&lt;60000,B281&gt;60025),VLOOKUP(B281,'DER-RD1'!A:E,2,FALSE),VLOOKUP(B281,'DER-RD1'!A:E,2,FALSE)&amp;"(DMT="&amp;VLOOKUP(B281,'DER-RD1'!A:E,4,FALSE)&amp;")(XP="&amp;ROUND((N281),2)&amp;"KM;XR="&amp;ROUND((O281),2)&amp;"KM)"),IF(C281="DER-ED",VLOOKUP(B281,'DER-ED1'!A:D,2,FALSE),IF(C281="SICRO",VLOOKUP(B281,SICRO!A:E,2,FALSE),IF(C281="SINAPI",VLOOKUP(B281,SINAPI1!A:D,2,FALSE))))))</f>
        <v xml:space="preserve">RELE FOTOELETRICO INTERNO E EXTERNO BIVOLT 1000 W, DE CONECTOR, SEM BASE                                                                                                                                                                                                                                                                                                                                                                                                                                  </v>
      </c>
      <c r="E281" s="1202"/>
      <c r="F281" s="1202"/>
      <c r="G281" s="1202"/>
      <c r="H281" s="1202"/>
      <c r="I281" s="1218"/>
      <c r="J281" s="678" t="s">
        <v>5022</v>
      </c>
      <c r="K281" s="741">
        <f>IF(B281="","",IF(C281="DER-RD",IF(OR(B281&lt;60000,B281&gt;60025),VLOOKUP(B281,'DER-RD1'!A:E,4,FALSE),VLOOKUP(B281,'DER-RD1'!A:H,6,FALSE)*O281+VLOOKUP(B281,'DER-RD1'!A:H,7,FALSE)*P281)+VLOOKUP(B281,'DER-RD1'!A:H,8,FALSE),IF(C281="DER-ED",VLOOKUP(B281,'DER-ED1'!A:E,4,FALSE),IF(C281="SICRO",VLOOKUP(B281,SICRO!A:F,4,FALSE),IF(C281="SINAPI",VLOOKUP(B281,SINAPI1!A:E,4,FALSE),IF(C281="CESAN",VLOOKUP(B281,CESAN!A:E,4,FALSE)))))))</f>
        <v>39.08</v>
      </c>
      <c r="L281" s="689"/>
      <c r="M281" s="690">
        <v>1</v>
      </c>
      <c r="N281" s="679">
        <f>K281*M281</f>
        <v>39.08</v>
      </c>
    </row>
    <row r="282" spans="2:14" ht="16.149999999999999" customHeight="1" x14ac:dyDescent="0.25">
      <c r="B282" s="675">
        <v>21127</v>
      </c>
      <c r="C282" s="677" t="s">
        <v>5015</v>
      </c>
      <c r="D282" s="1202" t="str">
        <f>IF(B282="","",IF(C282="DER-RD",IF(OR(B282&lt;60000,B282&gt;60025),VLOOKUP(B282,'DER-RD1'!A:E,2,FALSE),VLOOKUP(B282,'DER-RD1'!A:E,2,FALSE)&amp;"(DMT="&amp;VLOOKUP(B282,'DER-RD1'!A:E,4,FALSE)&amp;")(XP="&amp;ROUND((N282),2)&amp;"KM;XR="&amp;ROUND((O282),2)&amp;"KM)"),IF(C282="DER-ED",VLOOKUP(B282,'DER-ED1'!A:D,2,FALSE),IF(C282="SICRO",VLOOKUP(B282,SICRO!A:E,2,FALSE),IF(C282="SINAPI",VLOOKUP(B282,SINAPI1!A:D,2,FALSE))))))</f>
        <v xml:space="preserve">FITA ISOLANTE ADESIVA ANTICHAMA, USO ATE 750 V, EM ROLO DE 19 MM X 5 M                                                                                                                                                                                                                                                                                                                                                                                                                                    </v>
      </c>
      <c r="E282" s="1202"/>
      <c r="F282" s="1202"/>
      <c r="G282" s="1202"/>
      <c r="H282" s="1202"/>
      <c r="I282" s="1218"/>
      <c r="J282" s="678" t="s">
        <v>8</v>
      </c>
      <c r="K282" s="741">
        <f>IF(B282="","",IF(C282="DER-RD",IF(OR(B282&lt;60000,B282&gt;60025),VLOOKUP(B282,'DER-RD1'!A:E,4,FALSE),VLOOKUP(B282,'DER-RD1'!A:H,6,FALSE)*O282+VLOOKUP(B282,'DER-RD1'!A:H,7,FALSE)*P282)+VLOOKUP(B282,'DER-RD1'!A:H,8,FALSE),IF(C282="DER-ED",VLOOKUP(B282,'DER-ED1'!A:E,4,FALSE),IF(C282="SICRO",VLOOKUP(B282,SICRO!A:F,4,FALSE),IF(C282="SINAPI",VLOOKUP(B282,SINAPI1!A:E,4,FALSE),IF(C282="CESAN",VLOOKUP(B282,CESAN!A:E,4,FALSE)))))))</f>
        <v>4.21</v>
      </c>
      <c r="L282" s="689"/>
      <c r="M282" s="690">
        <v>2.1000000000000001E-2</v>
      </c>
      <c r="N282" s="679">
        <f>K282*M282</f>
        <v>0.09</v>
      </c>
    </row>
    <row r="283" spans="2:14" x14ac:dyDescent="0.25">
      <c r="B283" s="675"/>
      <c r="C283" s="677"/>
      <c r="D283" s="1202"/>
      <c r="E283" s="1202"/>
      <c r="F283" s="1202"/>
      <c r="G283" s="1202"/>
      <c r="H283" s="1202"/>
      <c r="I283" s="1218"/>
      <c r="J283" s="678"/>
      <c r="K283" s="678"/>
      <c r="L283" s="678"/>
      <c r="M283" s="690"/>
      <c r="N283" s="679"/>
    </row>
    <row r="284" spans="2:14" ht="15" thickBot="1" x14ac:dyDescent="0.3">
      <c r="B284" s="680"/>
      <c r="C284" s="732"/>
      <c r="D284" s="732"/>
      <c r="E284" s="732"/>
      <c r="F284" s="733"/>
      <c r="G284" s="733"/>
      <c r="H284" s="733"/>
      <c r="I284" s="733"/>
      <c r="J284" s="733"/>
      <c r="K284" s="733"/>
      <c r="L284" s="733"/>
      <c r="M284" s="734" t="s">
        <v>5006</v>
      </c>
      <c r="N284" s="684">
        <f>SUM(N281:N282)</f>
        <v>39.17</v>
      </c>
    </row>
    <row r="285" spans="2:14" ht="15" thickBot="1" x14ac:dyDescent="0.3">
      <c r="B285" s="685"/>
      <c r="C285" s="686"/>
      <c r="D285" s="686"/>
      <c r="E285" s="686"/>
      <c r="F285" s="686"/>
      <c r="G285" s="686"/>
      <c r="H285" s="686"/>
      <c r="I285" s="686"/>
      <c r="J285" s="686"/>
      <c r="K285" s="686"/>
      <c r="L285" s="686"/>
      <c r="M285" s="686"/>
      <c r="N285" s="687"/>
    </row>
    <row r="286" spans="2:14" ht="25.5" x14ac:dyDescent="0.25">
      <c r="B286" s="671" t="s">
        <v>0</v>
      </c>
      <c r="C286" s="673" t="s">
        <v>4983</v>
      </c>
      <c r="D286" s="1219" t="s">
        <v>5007</v>
      </c>
      <c r="E286" s="1219"/>
      <c r="F286" s="1219"/>
      <c r="G286" s="1219"/>
      <c r="H286" s="1219"/>
      <c r="I286" s="1220"/>
      <c r="J286" s="673" t="s">
        <v>1263</v>
      </c>
      <c r="K286" s="673" t="s">
        <v>5005</v>
      </c>
      <c r="L286" s="673"/>
      <c r="M286" s="673" t="s">
        <v>4993</v>
      </c>
      <c r="N286" s="674" t="s">
        <v>4999</v>
      </c>
    </row>
    <row r="287" spans="2:14" x14ac:dyDescent="0.25">
      <c r="B287" s="719"/>
      <c r="C287" s="716"/>
      <c r="D287" s="1202"/>
      <c r="E287" s="1202"/>
      <c r="F287" s="1202"/>
      <c r="G287" s="1202"/>
      <c r="H287" s="1202"/>
      <c r="I287" s="1218"/>
      <c r="J287" s="722"/>
      <c r="K287" s="722"/>
      <c r="L287" s="722"/>
      <c r="M287" s="735"/>
      <c r="N287" s="723"/>
    </row>
    <row r="288" spans="2:14" ht="15" thickBot="1" x14ac:dyDescent="0.3">
      <c r="B288" s="680"/>
      <c r="C288" s="732"/>
      <c r="D288" s="732"/>
      <c r="E288" s="732"/>
      <c r="F288" s="733"/>
      <c r="G288" s="733"/>
      <c r="H288" s="733"/>
      <c r="I288" s="733"/>
      <c r="J288" s="733"/>
      <c r="K288" s="733"/>
      <c r="L288" s="733"/>
      <c r="M288" s="734" t="s">
        <v>5008</v>
      </c>
      <c r="N288" s="684">
        <f>SUM(N287:N287)</f>
        <v>0</v>
      </c>
    </row>
    <row r="289" spans="2:14" ht="15" thickBot="1" x14ac:dyDescent="0.3">
      <c r="B289" s="685"/>
      <c r="C289" s="686"/>
      <c r="D289" s="686"/>
      <c r="E289" s="686"/>
      <c r="F289" s="686"/>
      <c r="G289" s="686"/>
      <c r="H289" s="686"/>
      <c r="I289" s="686"/>
      <c r="J289" s="686"/>
      <c r="K289" s="686"/>
      <c r="L289" s="686"/>
      <c r="M289" s="686"/>
      <c r="N289" s="687"/>
    </row>
    <row r="290" spans="2:14" ht="25.5" x14ac:dyDescent="0.25">
      <c r="B290" s="671" t="s">
        <v>0</v>
      </c>
      <c r="C290" s="673" t="s">
        <v>4983</v>
      </c>
      <c r="D290" s="1219" t="s">
        <v>5009</v>
      </c>
      <c r="E290" s="1219"/>
      <c r="F290" s="1219"/>
      <c r="G290" s="1220"/>
      <c r="H290" s="673" t="s">
        <v>1263</v>
      </c>
      <c r="I290" s="673" t="s">
        <v>5010</v>
      </c>
      <c r="J290" s="673" t="s">
        <v>5011</v>
      </c>
      <c r="K290" s="673" t="s">
        <v>5005</v>
      </c>
      <c r="L290" s="673"/>
      <c r="M290" s="673" t="s">
        <v>4993</v>
      </c>
      <c r="N290" s="674" t="s">
        <v>4999</v>
      </c>
    </row>
    <row r="291" spans="2:14" x14ac:dyDescent="0.25">
      <c r="B291" s="675"/>
      <c r="C291" s="677"/>
      <c r="D291" s="1233"/>
      <c r="E291" s="1233"/>
      <c r="F291" s="1233"/>
      <c r="G291" s="1233"/>
      <c r="H291" s="678"/>
      <c r="I291" s="678"/>
      <c r="J291" s="678"/>
      <c r="K291" s="678"/>
      <c r="L291" s="678"/>
      <c r="M291" s="690"/>
      <c r="N291" s="679"/>
    </row>
    <row r="292" spans="2:14" x14ac:dyDescent="0.25">
      <c r="B292" s="685"/>
      <c r="C292" s="686"/>
      <c r="D292" s="686"/>
      <c r="E292" s="686"/>
      <c r="F292" s="691"/>
      <c r="G292" s="691"/>
      <c r="H292" s="691"/>
      <c r="I292" s="691"/>
      <c r="J292" s="691"/>
      <c r="K292" s="691"/>
      <c r="L292" s="691"/>
      <c r="M292" s="692" t="s">
        <v>5012</v>
      </c>
      <c r="N292" s="693">
        <f>SUM(N291:N291)</f>
        <v>0</v>
      </c>
    </row>
    <row r="293" spans="2:14" x14ac:dyDescent="0.25">
      <c r="B293" s="685"/>
      <c r="C293" s="686"/>
      <c r="D293" s="686"/>
      <c r="E293" s="686"/>
      <c r="F293" s="686"/>
      <c r="G293" s="686"/>
      <c r="H293" s="686"/>
      <c r="I293" s="686"/>
      <c r="J293" s="686"/>
      <c r="K293" s="686"/>
      <c r="L293" s="686"/>
      <c r="M293" s="686"/>
      <c r="N293" s="687"/>
    </row>
    <row r="294" spans="2:14" x14ac:dyDescent="0.25">
      <c r="B294" s="736"/>
      <c r="C294" s="737"/>
      <c r="D294" s="737"/>
      <c r="E294" s="737"/>
      <c r="F294" s="738"/>
      <c r="G294" s="738"/>
      <c r="H294" s="738"/>
      <c r="I294" s="738"/>
      <c r="J294" s="738"/>
      <c r="K294" s="738"/>
      <c r="L294" s="738"/>
      <c r="M294" s="739" t="s">
        <v>5013</v>
      </c>
      <c r="N294" s="695">
        <f>N278+N284+N288+N292</f>
        <v>39.909999999999997</v>
      </c>
    </row>
    <row r="295" spans="2:14" x14ac:dyDescent="0.25">
      <c r="B295" s="685"/>
      <c r="C295" s="686"/>
      <c r="D295" s="686"/>
      <c r="E295" s="686"/>
      <c r="F295" s="691"/>
      <c r="G295" s="691"/>
      <c r="H295" s="691"/>
      <c r="I295" s="691"/>
      <c r="J295" s="691"/>
      <c r="K295" s="691"/>
      <c r="L295" s="691"/>
      <c r="M295" s="708">
        <f>'Planilha - Orla'!I3</f>
        <v>0.28220000000000001</v>
      </c>
      <c r="N295" s="695">
        <f>N294*M295</f>
        <v>11.26</v>
      </c>
    </row>
    <row r="296" spans="2:14" ht="15" thickBot="1" x14ac:dyDescent="0.3">
      <c r="B296" s="1208" t="s">
        <v>5014</v>
      </c>
      <c r="C296" s="1209"/>
      <c r="D296" s="1209"/>
      <c r="E296" s="1209"/>
      <c r="F296" s="1209"/>
      <c r="G296" s="1209"/>
      <c r="H296" s="1209"/>
      <c r="I296" s="1209"/>
      <c r="J296" s="1209"/>
      <c r="K296" s="1209"/>
      <c r="L296" s="1209"/>
      <c r="M296" s="1210"/>
      <c r="N296" s="698">
        <f>N294+N295</f>
        <v>51.17</v>
      </c>
    </row>
    <row r="298" spans="2:14" ht="15" thickBot="1" x14ac:dyDescent="0.3"/>
    <row r="299" spans="2:14" ht="45.75" customHeight="1" x14ac:dyDescent="0.25">
      <c r="B299" s="1225" t="s">
        <v>5054</v>
      </c>
      <c r="C299" s="1226"/>
      <c r="D299" s="1227"/>
      <c r="E299" s="1228" t="s">
        <v>4979</v>
      </c>
      <c r="F299" s="1228"/>
      <c r="G299" s="1228"/>
      <c r="H299" s="1228"/>
      <c r="I299" s="1228"/>
      <c r="J299" s="1228"/>
      <c r="K299" s="1228"/>
      <c r="L299" s="725"/>
      <c r="M299" s="1231"/>
      <c r="N299" s="1232"/>
    </row>
    <row r="300" spans="2:14" x14ac:dyDescent="0.25">
      <c r="B300" s="670" t="s">
        <v>4980</v>
      </c>
      <c r="C300" s="1234" t="s">
        <v>5185</v>
      </c>
      <c r="D300" s="1234"/>
      <c r="E300" s="1234"/>
      <c r="F300" s="1234"/>
      <c r="G300" s="1234"/>
      <c r="H300" s="1234"/>
      <c r="I300" s="1234"/>
      <c r="J300" s="1234"/>
      <c r="K300" s="1234"/>
      <c r="L300" s="1234"/>
      <c r="M300" s="1234"/>
      <c r="N300" s="1235"/>
    </row>
    <row r="301" spans="2:14" x14ac:dyDescent="0.25">
      <c r="B301" s="670" t="s">
        <v>4981</v>
      </c>
      <c r="C301" s="1203" t="s">
        <v>8</v>
      </c>
      <c r="D301" s="1203"/>
      <c r="E301" s="1203"/>
      <c r="F301" s="1203"/>
      <c r="G301" s="1203"/>
      <c r="H301" s="1203"/>
      <c r="I301" s="1203"/>
      <c r="J301" s="1203"/>
      <c r="K301" s="1203"/>
      <c r="L301" s="1203"/>
      <c r="M301" s="1203"/>
      <c r="N301" s="1204"/>
    </row>
    <row r="302" spans="2:14" ht="15" thickBot="1" x14ac:dyDescent="0.3">
      <c r="B302" s="670" t="s">
        <v>4982</v>
      </c>
      <c r="C302" s="1205">
        <v>45536</v>
      </c>
      <c r="D302" s="1206"/>
      <c r="E302" s="1206"/>
      <c r="F302" s="1206"/>
      <c r="G302" s="1206"/>
      <c r="H302" s="1206"/>
      <c r="I302" s="1206"/>
      <c r="J302" s="1206"/>
      <c r="K302" s="1206"/>
      <c r="L302" s="1206"/>
      <c r="M302" s="1206"/>
      <c r="N302" s="1207"/>
    </row>
    <row r="303" spans="2:14" x14ac:dyDescent="0.25">
      <c r="B303" s="671" t="s">
        <v>0</v>
      </c>
      <c r="C303" s="672" t="s">
        <v>4983</v>
      </c>
      <c r="D303" s="1219" t="s">
        <v>4984</v>
      </c>
      <c r="E303" s="1219"/>
      <c r="F303" s="1219"/>
      <c r="G303" s="1220"/>
      <c r="H303" s="673" t="s">
        <v>100</v>
      </c>
      <c r="I303" s="673" t="s">
        <v>4985</v>
      </c>
      <c r="J303" s="673" t="s">
        <v>4986</v>
      </c>
      <c r="K303" s="673" t="s">
        <v>4987</v>
      </c>
      <c r="L303" s="673"/>
      <c r="M303" s="673" t="s">
        <v>4988</v>
      </c>
      <c r="N303" s="674" t="s">
        <v>4989</v>
      </c>
    </row>
    <row r="304" spans="2:14" x14ac:dyDescent="0.25">
      <c r="B304" s="675"/>
      <c r="C304" s="676"/>
      <c r="D304" s="1233"/>
      <c r="E304" s="1233"/>
      <c r="F304" s="1233"/>
      <c r="G304" s="1236"/>
      <c r="H304" s="678"/>
      <c r="I304" s="678"/>
      <c r="J304" s="678"/>
      <c r="K304" s="678"/>
      <c r="L304" s="678"/>
      <c r="M304" s="678"/>
      <c r="N304" s="679"/>
    </row>
    <row r="305" spans="2:14" ht="15" thickBot="1" x14ac:dyDescent="0.3">
      <c r="B305" s="680"/>
      <c r="C305" s="732"/>
      <c r="D305" s="732"/>
      <c r="E305" s="732"/>
      <c r="F305" s="733"/>
      <c r="G305" s="733"/>
      <c r="H305" s="733"/>
      <c r="I305" s="733"/>
      <c r="J305" s="733"/>
      <c r="K305" s="733"/>
      <c r="L305" s="733"/>
      <c r="M305" s="734" t="s">
        <v>4990</v>
      </c>
      <c r="N305" s="684">
        <f>SUM(N304)</f>
        <v>0</v>
      </c>
    </row>
    <row r="306" spans="2:14" ht="15" thickBot="1" x14ac:dyDescent="0.3">
      <c r="B306" s="685"/>
      <c r="C306" s="686"/>
      <c r="D306" s="686"/>
      <c r="E306" s="686"/>
      <c r="F306" s="686"/>
      <c r="G306" s="686"/>
      <c r="H306" s="686"/>
      <c r="I306" s="686"/>
      <c r="J306" s="686"/>
      <c r="K306" s="686"/>
      <c r="L306" s="686"/>
      <c r="M306" s="686"/>
      <c r="N306" s="687"/>
    </row>
    <row r="307" spans="2:14" ht="38.25" x14ac:dyDescent="0.25">
      <c r="B307" s="671" t="s">
        <v>0</v>
      </c>
      <c r="C307" s="672" t="s">
        <v>4983</v>
      </c>
      <c r="D307" s="1219" t="s">
        <v>4991</v>
      </c>
      <c r="E307" s="1219"/>
      <c r="F307" s="1219"/>
      <c r="G307" s="1219"/>
      <c r="H307" s="1220"/>
      <c r="I307" s="673" t="s">
        <v>1263</v>
      </c>
      <c r="J307" s="673" t="s">
        <v>4992</v>
      </c>
      <c r="K307" s="673" t="s">
        <v>5049</v>
      </c>
      <c r="L307" s="673" t="s">
        <v>5050</v>
      </c>
      <c r="M307" s="673" t="s">
        <v>4993</v>
      </c>
      <c r="N307" s="674" t="s">
        <v>4989</v>
      </c>
    </row>
    <row r="308" spans="2:14" ht="16.149999999999999" customHeight="1" x14ac:dyDescent="0.25">
      <c r="B308" s="675">
        <v>10101</v>
      </c>
      <c r="C308" s="677" t="s">
        <v>1286</v>
      </c>
      <c r="D308" s="1202" t="str">
        <f>IF(B308="","",IF(C308="DER-RD",IF(OR(B308&lt;60000,B308&gt;60025),VLOOKUP(B308,'DER-RD1'!A:E,2,FALSE),VLOOKUP(B308,'DER-RD1'!A:E,2,FALSE)&amp;"(DMT="&amp;VLOOKUP(B308,'DER-RD1'!A:E,4,FALSE)&amp;")(XP="&amp;ROUND((N308),2)&amp;"KM;XR="&amp;ROUND((O308),2)&amp;"KM)"),IF(C308="DER-ED",VLOOKUP(B308,'DER-ED1'!A:D,2,FALSE),IF(C308="SICRO",VLOOKUP(B308,SICRO!A:E,2,FALSE),IF(C308="SINAPI",VLOOKUP(B308,SINAPI1!A:D,2,FALSE))))))</f>
        <v>AJUDANTE (AJUDANTE PRATICO - SINDUSCON)</v>
      </c>
      <c r="E308" s="1202"/>
      <c r="F308" s="1202"/>
      <c r="G308" s="1202"/>
      <c r="H308" s="1218"/>
      <c r="I308" s="678" t="s">
        <v>69</v>
      </c>
      <c r="J308" s="688">
        <v>1.5727</v>
      </c>
      <c r="K308" s="741">
        <f>IF(B308="","",IF(C308="DER-RD",IF(OR(B308&lt;60000,B308&gt;60025),VLOOKUP(B308,'DER-RD1'!A:E,4,FALSE),VLOOKUP(B308,'DER-RD1'!A:H,6,FALSE)*O308+VLOOKUP(B308,'DER-RD1'!A:H,7,FALSE)*P308)+VLOOKUP(B308,'DER-RD1'!A:H,8,FALSE),IF(C308="DER-ED",VLOOKUP(B308,'DER-ED1'!A:E,4,FALSE),IF(C308="SICRO",VLOOKUP(B308,SICRO!A:F,4,FALSE),IF(C308="SINAPI",VLOOKUP(B308,SINAPI1!A:E,4,FALSE),IF(C308="CESAN",VLOOKUP(B308,CESAN!A:E,4,FALSE)))))))</f>
        <v>7.54</v>
      </c>
      <c r="L308" s="689">
        <f>K308*(1+J308)</f>
        <v>19.399999999999999</v>
      </c>
      <c r="M308" s="690">
        <v>0.3</v>
      </c>
      <c r="N308" s="679">
        <f>L308*M308</f>
        <v>5.82</v>
      </c>
    </row>
    <row r="309" spans="2:14" ht="16.149999999999999" customHeight="1" x14ac:dyDescent="0.25">
      <c r="B309" s="675">
        <v>10115</v>
      </c>
      <c r="C309" s="677" t="s">
        <v>1286</v>
      </c>
      <c r="D309" s="1202" t="str">
        <f>IF(B309="","",IF(C309="DER-RD",IF(OR(B309&lt;60000,B309&gt;60025),VLOOKUP(B309,'DER-RD1'!A:E,2,FALSE),VLOOKUP(B309,'DER-RD1'!A:E,2,FALSE)&amp;"(DMT="&amp;VLOOKUP(B309,'DER-RD1'!A:E,4,FALSE)&amp;")(XP="&amp;ROUND((N309),2)&amp;"KM;XR="&amp;ROUND((O309),2)&amp;"KM)"),IF(C309="DER-ED",VLOOKUP(B309,'DER-ED1'!A:D,2,FALSE),IF(C309="SICRO",VLOOKUP(B309,SICRO!A:E,2,FALSE),IF(C309="SINAPI",VLOOKUP(B309,SINAPI1!A:D,2,FALSE))))))</f>
        <v>ELETRICISTA (OFICIAL - SINDUSCON)</v>
      </c>
      <c r="E309" s="1202"/>
      <c r="F309" s="1202"/>
      <c r="G309" s="1202"/>
      <c r="H309" s="1218"/>
      <c r="I309" s="678" t="s">
        <v>69</v>
      </c>
      <c r="J309" s="688">
        <v>1.5727</v>
      </c>
      <c r="K309" s="741">
        <f>IF(B309="","",IF(C309="DER-RD",IF(OR(B309&lt;60000,B309&gt;60025),VLOOKUP(B309,'DER-RD1'!A:E,4,FALSE),VLOOKUP(B309,'DER-RD1'!A:H,6,FALSE)*O309+VLOOKUP(B309,'DER-RD1'!A:H,7,FALSE)*P309)+VLOOKUP(B309,'DER-RD1'!A:H,8,FALSE),IF(C309="DER-ED",VLOOKUP(B309,'DER-ED1'!A:E,4,FALSE),IF(C309="SICRO",VLOOKUP(B309,SICRO!A:F,4,FALSE),IF(C309="SINAPI",VLOOKUP(B309,SINAPI1!A:E,4,FALSE),IF(C309="CESAN",VLOOKUP(B309,CESAN!A:E,4,FALSE)))))))</f>
        <v>9.39</v>
      </c>
      <c r="L309" s="689">
        <f>K309*(1+J309)</f>
        <v>24.16</v>
      </c>
      <c r="M309" s="690">
        <v>0.3</v>
      </c>
      <c r="N309" s="679">
        <f>L309*M309</f>
        <v>7.25</v>
      </c>
    </row>
    <row r="310" spans="2:14" ht="15" thickBot="1" x14ac:dyDescent="0.3">
      <c r="B310" s="680"/>
      <c r="C310" s="732"/>
      <c r="D310" s="732"/>
      <c r="E310" s="732"/>
      <c r="F310" s="733"/>
      <c r="G310" s="733"/>
      <c r="H310" s="733"/>
      <c r="I310" s="733"/>
      <c r="J310" s="733"/>
      <c r="K310" s="733"/>
      <c r="L310" s="733"/>
      <c r="M310" s="734" t="s">
        <v>4994</v>
      </c>
      <c r="N310" s="684">
        <f>SUM(N308:N309)</f>
        <v>13.07</v>
      </c>
    </row>
    <row r="311" spans="2:14" ht="15" thickBot="1" x14ac:dyDescent="0.3">
      <c r="B311" s="685"/>
      <c r="C311" s="686"/>
      <c r="D311" s="686"/>
      <c r="E311" s="686"/>
      <c r="F311" s="686"/>
      <c r="G311" s="686"/>
      <c r="H311" s="686"/>
      <c r="I311" s="691"/>
      <c r="J311" s="691"/>
      <c r="K311" s="686"/>
      <c r="L311" s="686"/>
      <c r="M311" s="686"/>
      <c r="N311" s="687"/>
    </row>
    <row r="312" spans="2:14" ht="25.5" x14ac:dyDescent="0.25">
      <c r="B312" s="671" t="s">
        <v>0</v>
      </c>
      <c r="C312" s="672" t="s">
        <v>4983</v>
      </c>
      <c r="D312" s="1219" t="s">
        <v>4995</v>
      </c>
      <c r="E312" s="1219"/>
      <c r="F312" s="1219"/>
      <c r="G312" s="1219"/>
      <c r="H312" s="1220"/>
      <c r="I312" s="673" t="s">
        <v>1236</v>
      </c>
      <c r="J312" s="673" t="s">
        <v>4996</v>
      </c>
      <c r="K312" s="673" t="s">
        <v>4997</v>
      </c>
      <c r="L312" s="673"/>
      <c r="M312" s="673" t="s">
        <v>4998</v>
      </c>
      <c r="N312" s="674" t="s">
        <v>4999</v>
      </c>
    </row>
    <row r="313" spans="2:14" x14ac:dyDescent="0.25">
      <c r="B313" s="675"/>
      <c r="C313" s="677"/>
      <c r="D313" s="1202"/>
      <c r="E313" s="1202"/>
      <c r="F313" s="1202"/>
      <c r="G313" s="1202"/>
      <c r="H313" s="1218"/>
      <c r="I313" s="678"/>
      <c r="J313" s="678"/>
      <c r="K313" s="678"/>
      <c r="L313" s="678"/>
      <c r="M313" s="678"/>
      <c r="N313" s="679"/>
    </row>
    <row r="314" spans="2:14" x14ac:dyDescent="0.25">
      <c r="B314" s="685"/>
      <c r="C314" s="686"/>
      <c r="D314" s="686"/>
      <c r="E314" s="686"/>
      <c r="F314" s="691"/>
      <c r="G314" s="691"/>
      <c r="H314" s="691"/>
      <c r="I314" s="691"/>
      <c r="J314" s="691"/>
      <c r="K314" s="691"/>
      <c r="L314" s="691"/>
      <c r="M314" s="692" t="s">
        <v>5000</v>
      </c>
      <c r="N314" s="693">
        <f>SUM(N313:N313)</f>
        <v>0</v>
      </c>
    </row>
    <row r="315" spans="2:14" x14ac:dyDescent="0.25">
      <c r="B315" s="685"/>
      <c r="C315" s="686"/>
      <c r="D315" s="686"/>
      <c r="E315" s="686"/>
      <c r="F315" s="686"/>
      <c r="G315" s="686"/>
      <c r="H315" s="686"/>
      <c r="I315" s="686"/>
      <c r="J315" s="686"/>
      <c r="K315" s="686"/>
      <c r="L315" s="686"/>
      <c r="M315" s="686"/>
      <c r="N315" s="687"/>
    </row>
    <row r="316" spans="2:14" x14ac:dyDescent="0.25">
      <c r="B316" s="685"/>
      <c r="C316" s="686"/>
      <c r="D316" s="686"/>
      <c r="E316" s="686"/>
      <c r="F316" s="691"/>
      <c r="G316" s="691"/>
      <c r="H316" s="691"/>
      <c r="I316" s="694"/>
      <c r="J316" s="694"/>
      <c r="K316" s="694"/>
      <c r="L316" s="694"/>
      <c r="M316" s="692" t="s">
        <v>5001</v>
      </c>
      <c r="N316" s="695">
        <f>N305+N310+N314</f>
        <v>13.07</v>
      </c>
    </row>
    <row r="317" spans="2:14" x14ac:dyDescent="0.25">
      <c r="B317" s="685"/>
      <c r="C317" s="686"/>
      <c r="D317" s="686"/>
      <c r="E317" s="686"/>
      <c r="F317" s="691"/>
      <c r="G317" s="691"/>
      <c r="H317" s="691"/>
      <c r="I317" s="691"/>
      <c r="J317" s="696"/>
      <c r="K317" s="696"/>
      <c r="L317" s="696"/>
      <c r="M317" s="697" t="s">
        <v>5002</v>
      </c>
      <c r="N317" s="695">
        <v>1</v>
      </c>
    </row>
    <row r="318" spans="2:14" ht="15" thickBot="1" x14ac:dyDescent="0.3">
      <c r="B318" s="680"/>
      <c r="C318" s="732"/>
      <c r="D318" s="732"/>
      <c r="E318" s="732"/>
      <c r="F318" s="733"/>
      <c r="G318" s="733"/>
      <c r="H318" s="733"/>
      <c r="I318" s="733"/>
      <c r="J318" s="733"/>
      <c r="K318" s="733"/>
      <c r="L318" s="733"/>
      <c r="M318" s="734" t="s">
        <v>5003</v>
      </c>
      <c r="N318" s="698">
        <f>TRUNC(N316/N317,2)</f>
        <v>13.07</v>
      </c>
    </row>
    <row r="319" spans="2:14" ht="15" thickBot="1" x14ac:dyDescent="0.3">
      <c r="B319" s="685"/>
      <c r="C319" s="686"/>
      <c r="D319" s="686"/>
      <c r="E319" s="686"/>
      <c r="F319" s="686"/>
      <c r="G319" s="686"/>
      <c r="H319" s="686"/>
      <c r="I319" s="686"/>
      <c r="J319" s="686"/>
      <c r="K319" s="686"/>
      <c r="L319" s="686"/>
      <c r="M319" s="686"/>
      <c r="N319" s="687"/>
    </row>
    <row r="320" spans="2:14" ht="25.5" x14ac:dyDescent="0.25">
      <c r="B320" s="671" t="s">
        <v>0</v>
      </c>
      <c r="C320" s="672" t="s">
        <v>4983</v>
      </c>
      <c r="D320" s="1219" t="s">
        <v>5004</v>
      </c>
      <c r="E320" s="1219"/>
      <c r="F320" s="1219"/>
      <c r="G320" s="1219"/>
      <c r="H320" s="1219"/>
      <c r="I320" s="1220"/>
      <c r="J320" s="673" t="s">
        <v>1263</v>
      </c>
      <c r="K320" s="673" t="s">
        <v>5005</v>
      </c>
      <c r="L320" s="673"/>
      <c r="M320" s="673" t="s">
        <v>4993</v>
      </c>
      <c r="N320" s="674" t="s">
        <v>4999</v>
      </c>
    </row>
    <row r="321" spans="2:14" ht="13.9" customHeight="1" x14ac:dyDescent="0.25">
      <c r="B321" s="675">
        <v>44661</v>
      </c>
      <c r="C321" s="677" t="s">
        <v>1286</v>
      </c>
      <c r="D321" s="1202" t="str">
        <f>IF(B321="","",IF(C321="DER-RD",IF(OR(B321&lt;60000,B321&gt;60025),VLOOKUP(B321,'DER-RD1'!A:E,2,FALSE),VLOOKUP(B321,'DER-RD1'!A:E,2,FALSE)&amp;"(DMT="&amp;VLOOKUP(B321,'DER-RD1'!A:E,4,FALSE)&amp;")(XP="&amp;ROUND((N321),2)&amp;"KM;XR="&amp;ROUND((O321),2)&amp;"KM)"),IF(C321="DER-ED",VLOOKUP(B321,'DER-ED1'!A:D,2,FALSE),IF(C321="SICRO",VLOOKUP(B321,SICRO!A:E,2,FALSE),IF(C321="SINAPI",VLOOKUP(B321,SINAPI1!A:D,2,FALSE))))))</f>
        <v>MINI DISJUNTOR MONOPOLAR 25A CURVA C 5KA 220/127V</v>
      </c>
      <c r="E321" s="1202"/>
      <c r="F321" s="1202"/>
      <c r="G321" s="1202"/>
      <c r="H321" s="1202"/>
      <c r="I321" s="1218"/>
      <c r="J321" s="678" t="s">
        <v>5022</v>
      </c>
      <c r="K321" s="741">
        <f>IF(B321="","",IF(C321="DER-RD",IF(OR(B321&lt;60000,B321&gt;60025),VLOOKUP(B321,'DER-RD1'!A:E,4,FALSE),VLOOKUP(B321,'DER-RD1'!A:H,6,FALSE)*O321+VLOOKUP(B321,'DER-RD1'!A:H,7,FALSE)*P321)+VLOOKUP(B321,'DER-RD1'!A:H,8,FALSE),IF(C321="DER-ED",VLOOKUP(B321,'DER-ED1'!A:E,4,FALSE),IF(C321="SICRO",VLOOKUP(B321,SICRO!A:F,4,FALSE),IF(C321="SINAPI",VLOOKUP(B321,SINAPI1!A:E,4,FALSE),IF(C321="CESAN",VLOOKUP(B321,CESAN!A:E,4,FALSE)))))))</f>
        <v>9.44</v>
      </c>
      <c r="L321" s="689"/>
      <c r="M321" s="690">
        <v>1</v>
      </c>
      <c r="N321" s="679">
        <f>K321*M321</f>
        <v>9.44</v>
      </c>
    </row>
    <row r="322" spans="2:14" x14ac:dyDescent="0.25">
      <c r="B322" s="675"/>
      <c r="C322" s="677"/>
      <c r="D322" s="1202"/>
      <c r="E322" s="1202"/>
      <c r="F322" s="1202"/>
      <c r="G322" s="1202"/>
      <c r="H322" s="1202"/>
      <c r="I322" s="1218"/>
      <c r="J322" s="678"/>
      <c r="K322" s="678"/>
      <c r="L322" s="678"/>
      <c r="M322" s="690"/>
      <c r="N322" s="679"/>
    </row>
    <row r="323" spans="2:14" ht="15" thickBot="1" x14ac:dyDescent="0.3">
      <c r="B323" s="680"/>
      <c r="C323" s="732"/>
      <c r="D323" s="732"/>
      <c r="E323" s="732"/>
      <c r="F323" s="733"/>
      <c r="G323" s="733"/>
      <c r="H323" s="733"/>
      <c r="I323" s="733"/>
      <c r="J323" s="733"/>
      <c r="K323" s="733"/>
      <c r="L323" s="733"/>
      <c r="M323" s="734" t="s">
        <v>5006</v>
      </c>
      <c r="N323" s="684">
        <f>SUM(N321:N321)</f>
        <v>9.44</v>
      </c>
    </row>
    <row r="324" spans="2:14" ht="15" thickBot="1" x14ac:dyDescent="0.3">
      <c r="B324" s="685"/>
      <c r="C324" s="686"/>
      <c r="D324" s="686"/>
      <c r="E324" s="686"/>
      <c r="F324" s="686"/>
      <c r="G324" s="686"/>
      <c r="H324" s="686"/>
      <c r="I324" s="686"/>
      <c r="J324" s="686"/>
      <c r="K324" s="686"/>
      <c r="L324" s="686"/>
      <c r="M324" s="686"/>
      <c r="N324" s="687"/>
    </row>
    <row r="325" spans="2:14" ht="25.5" x14ac:dyDescent="0.25">
      <c r="B325" s="671" t="s">
        <v>0</v>
      </c>
      <c r="C325" s="673" t="s">
        <v>4983</v>
      </c>
      <c r="D325" s="1219" t="s">
        <v>5007</v>
      </c>
      <c r="E325" s="1219"/>
      <c r="F325" s="1219"/>
      <c r="G325" s="1219"/>
      <c r="H325" s="1219"/>
      <c r="I325" s="1220"/>
      <c r="J325" s="673" t="s">
        <v>1263</v>
      </c>
      <c r="K325" s="673" t="s">
        <v>5005</v>
      </c>
      <c r="L325" s="673"/>
      <c r="M325" s="673" t="s">
        <v>4993</v>
      </c>
      <c r="N325" s="674" t="s">
        <v>4999</v>
      </c>
    </row>
    <row r="326" spans="2:14" x14ac:dyDescent="0.25">
      <c r="B326" s="719"/>
      <c r="C326" s="716"/>
      <c r="D326" s="1202"/>
      <c r="E326" s="1202"/>
      <c r="F326" s="1202"/>
      <c r="G326" s="1202"/>
      <c r="H326" s="1202"/>
      <c r="I326" s="1218"/>
      <c r="J326" s="722"/>
      <c r="K326" s="722"/>
      <c r="L326" s="722"/>
      <c r="M326" s="735"/>
      <c r="N326" s="723"/>
    </row>
    <row r="327" spans="2:14" ht="15" thickBot="1" x14ac:dyDescent="0.3">
      <c r="B327" s="680"/>
      <c r="C327" s="732"/>
      <c r="D327" s="732"/>
      <c r="E327" s="732"/>
      <c r="F327" s="733"/>
      <c r="G327" s="733"/>
      <c r="H327" s="733"/>
      <c r="I327" s="733"/>
      <c r="J327" s="733"/>
      <c r="K327" s="733"/>
      <c r="L327" s="733"/>
      <c r="M327" s="734" t="s">
        <v>5008</v>
      </c>
      <c r="N327" s="684">
        <f>SUM(N326:N326)</f>
        <v>0</v>
      </c>
    </row>
    <row r="328" spans="2:14" ht="15" thickBot="1" x14ac:dyDescent="0.3">
      <c r="B328" s="685"/>
      <c r="C328" s="686"/>
      <c r="D328" s="686"/>
      <c r="E328" s="686"/>
      <c r="F328" s="686"/>
      <c r="G328" s="686"/>
      <c r="H328" s="686"/>
      <c r="I328" s="686"/>
      <c r="J328" s="686"/>
      <c r="K328" s="686"/>
      <c r="L328" s="686"/>
      <c r="M328" s="686"/>
      <c r="N328" s="687"/>
    </row>
    <row r="329" spans="2:14" ht="25.5" x14ac:dyDescent="0.25">
      <c r="B329" s="671" t="s">
        <v>0</v>
      </c>
      <c r="C329" s="673" t="s">
        <v>4983</v>
      </c>
      <c r="D329" s="1219" t="s">
        <v>5009</v>
      </c>
      <c r="E329" s="1219"/>
      <c r="F329" s="1219"/>
      <c r="G329" s="1220"/>
      <c r="H329" s="673" t="s">
        <v>1263</v>
      </c>
      <c r="I329" s="673" t="s">
        <v>5010</v>
      </c>
      <c r="J329" s="673" t="s">
        <v>5011</v>
      </c>
      <c r="K329" s="673" t="s">
        <v>5005</v>
      </c>
      <c r="L329" s="673"/>
      <c r="M329" s="673" t="s">
        <v>4993</v>
      </c>
      <c r="N329" s="674" t="s">
        <v>4999</v>
      </c>
    </row>
    <row r="330" spans="2:14" x14ac:dyDescent="0.25">
      <c r="B330" s="675"/>
      <c r="C330" s="677"/>
      <c r="D330" s="1233"/>
      <c r="E330" s="1233"/>
      <c r="F330" s="1233"/>
      <c r="G330" s="1233"/>
      <c r="H330" s="678"/>
      <c r="I330" s="678"/>
      <c r="J330" s="678"/>
      <c r="K330" s="678"/>
      <c r="L330" s="678"/>
      <c r="M330" s="690"/>
      <c r="N330" s="679"/>
    </row>
    <row r="331" spans="2:14" x14ac:dyDescent="0.25">
      <c r="B331" s="685"/>
      <c r="C331" s="686"/>
      <c r="D331" s="686"/>
      <c r="E331" s="686"/>
      <c r="F331" s="691"/>
      <c r="G331" s="691"/>
      <c r="H331" s="691"/>
      <c r="I331" s="691"/>
      <c r="J331" s="691"/>
      <c r="K331" s="691"/>
      <c r="L331" s="691"/>
      <c r="M331" s="692" t="s">
        <v>5012</v>
      </c>
      <c r="N331" s="693">
        <f>SUM(N330:N330)</f>
        <v>0</v>
      </c>
    </row>
    <row r="332" spans="2:14" x14ac:dyDescent="0.25">
      <c r="B332" s="685"/>
      <c r="C332" s="686"/>
      <c r="D332" s="686"/>
      <c r="E332" s="686"/>
      <c r="F332" s="686"/>
      <c r="G332" s="686"/>
      <c r="H332" s="686"/>
      <c r="I332" s="686"/>
      <c r="J332" s="686"/>
      <c r="K332" s="686"/>
      <c r="L332" s="686"/>
      <c r="M332" s="686"/>
      <c r="N332" s="687"/>
    </row>
    <row r="333" spans="2:14" x14ac:dyDescent="0.25">
      <c r="B333" s="736"/>
      <c r="C333" s="737"/>
      <c r="D333" s="737"/>
      <c r="E333" s="737"/>
      <c r="F333" s="738"/>
      <c r="G333" s="738"/>
      <c r="H333" s="738"/>
      <c r="I333" s="738"/>
      <c r="J333" s="738"/>
      <c r="K333" s="738"/>
      <c r="L333" s="738"/>
      <c r="M333" s="739" t="s">
        <v>5013</v>
      </c>
      <c r="N333" s="695">
        <f>N318+N323+N327+N331</f>
        <v>22.51</v>
      </c>
    </row>
    <row r="334" spans="2:14" x14ac:dyDescent="0.25">
      <c r="B334" s="685"/>
      <c r="C334" s="686"/>
      <c r="D334" s="686"/>
      <c r="E334" s="686"/>
      <c r="F334" s="691"/>
      <c r="G334" s="691"/>
      <c r="H334" s="691"/>
      <c r="I334" s="691"/>
      <c r="J334" s="691"/>
      <c r="K334" s="691"/>
      <c r="L334" s="691"/>
      <c r="M334" s="708">
        <f>'Planilha - Orla'!I3</f>
        <v>0.28220000000000001</v>
      </c>
      <c r="N334" s="695">
        <f>N333*M334</f>
        <v>6.35</v>
      </c>
    </row>
    <row r="335" spans="2:14" ht="15" thickBot="1" x14ac:dyDescent="0.3">
      <c r="B335" s="1208" t="s">
        <v>5014</v>
      </c>
      <c r="C335" s="1209"/>
      <c r="D335" s="1209"/>
      <c r="E335" s="1209"/>
      <c r="F335" s="1209"/>
      <c r="G335" s="1209"/>
      <c r="H335" s="1209"/>
      <c r="I335" s="1209"/>
      <c r="J335" s="1209"/>
      <c r="K335" s="1209"/>
      <c r="L335" s="1209"/>
      <c r="M335" s="1210"/>
      <c r="N335" s="698">
        <f>N333+N334</f>
        <v>28.86</v>
      </c>
    </row>
    <row r="337" spans="2:14" ht="15" thickBot="1" x14ac:dyDescent="0.3"/>
    <row r="338" spans="2:14" ht="45" customHeight="1" x14ac:dyDescent="0.25">
      <c r="B338" s="1225" t="s">
        <v>5055</v>
      </c>
      <c r="C338" s="1226"/>
      <c r="D338" s="1227"/>
      <c r="E338" s="1228" t="s">
        <v>4979</v>
      </c>
      <c r="F338" s="1228"/>
      <c r="G338" s="1228"/>
      <c r="H338" s="1228"/>
      <c r="I338" s="1228"/>
      <c r="J338" s="1228"/>
      <c r="K338" s="1228"/>
      <c r="L338" s="725"/>
      <c r="M338" s="1231"/>
      <c r="N338" s="1232"/>
    </row>
    <row r="339" spans="2:14" x14ac:dyDescent="0.25">
      <c r="B339" s="670" t="s">
        <v>4980</v>
      </c>
      <c r="C339" s="1234" t="s">
        <v>5184</v>
      </c>
      <c r="D339" s="1234"/>
      <c r="E339" s="1234"/>
      <c r="F339" s="1234"/>
      <c r="G339" s="1234"/>
      <c r="H339" s="1234"/>
      <c r="I339" s="1234"/>
      <c r="J339" s="1234"/>
      <c r="K339" s="1234"/>
      <c r="L339" s="1234"/>
      <c r="M339" s="1234"/>
      <c r="N339" s="1235"/>
    </row>
    <row r="340" spans="2:14" x14ac:dyDescent="0.25">
      <c r="B340" s="670" t="s">
        <v>4981</v>
      </c>
      <c r="C340" s="1203" t="s">
        <v>8</v>
      </c>
      <c r="D340" s="1203"/>
      <c r="E340" s="1203"/>
      <c r="F340" s="1203"/>
      <c r="G340" s="1203"/>
      <c r="H340" s="1203"/>
      <c r="I340" s="1203"/>
      <c r="J340" s="1203"/>
      <c r="K340" s="1203"/>
      <c r="L340" s="1203"/>
      <c r="M340" s="1203"/>
      <c r="N340" s="1204"/>
    </row>
    <row r="341" spans="2:14" ht="15" thickBot="1" x14ac:dyDescent="0.3">
      <c r="B341" s="670" t="s">
        <v>4982</v>
      </c>
      <c r="C341" s="1205">
        <v>45536</v>
      </c>
      <c r="D341" s="1206"/>
      <c r="E341" s="1206"/>
      <c r="F341" s="1206"/>
      <c r="G341" s="1206"/>
      <c r="H341" s="1206"/>
      <c r="I341" s="1206"/>
      <c r="J341" s="1206"/>
      <c r="K341" s="1206"/>
      <c r="L341" s="1206"/>
      <c r="M341" s="1206"/>
      <c r="N341" s="1207"/>
    </row>
    <row r="342" spans="2:14" x14ac:dyDescent="0.25">
      <c r="B342" s="671" t="s">
        <v>0</v>
      </c>
      <c r="C342" s="672" t="s">
        <v>4983</v>
      </c>
      <c r="D342" s="1219" t="s">
        <v>4984</v>
      </c>
      <c r="E342" s="1219"/>
      <c r="F342" s="1219"/>
      <c r="G342" s="1220"/>
      <c r="H342" s="673" t="s">
        <v>100</v>
      </c>
      <c r="I342" s="673" t="s">
        <v>4985</v>
      </c>
      <c r="J342" s="673" t="s">
        <v>4986</v>
      </c>
      <c r="K342" s="673" t="s">
        <v>4987</v>
      </c>
      <c r="L342" s="673"/>
      <c r="M342" s="673" t="s">
        <v>4988</v>
      </c>
      <c r="N342" s="674" t="s">
        <v>4989</v>
      </c>
    </row>
    <row r="343" spans="2:14" x14ac:dyDescent="0.25">
      <c r="B343" s="675"/>
      <c r="C343" s="676"/>
      <c r="D343" s="1233"/>
      <c r="E343" s="1233"/>
      <c r="F343" s="1233"/>
      <c r="G343" s="1236"/>
      <c r="H343" s="678"/>
      <c r="I343" s="678"/>
      <c r="J343" s="678"/>
      <c r="K343" s="678"/>
      <c r="L343" s="678"/>
      <c r="M343" s="678"/>
      <c r="N343" s="679"/>
    </row>
    <row r="344" spans="2:14" ht="15" thickBot="1" x14ac:dyDescent="0.3">
      <c r="B344" s="680"/>
      <c r="C344" s="732"/>
      <c r="D344" s="732"/>
      <c r="E344" s="732"/>
      <c r="F344" s="733"/>
      <c r="G344" s="733"/>
      <c r="H344" s="733"/>
      <c r="I344" s="733"/>
      <c r="J344" s="733"/>
      <c r="K344" s="733"/>
      <c r="L344" s="733"/>
      <c r="M344" s="734" t="s">
        <v>4990</v>
      </c>
      <c r="N344" s="684">
        <f>SUM(N343)</f>
        <v>0</v>
      </c>
    </row>
    <row r="345" spans="2:14" ht="15" thickBot="1" x14ac:dyDescent="0.3">
      <c r="B345" s="685"/>
      <c r="C345" s="686"/>
      <c r="D345" s="686"/>
      <c r="E345" s="686"/>
      <c r="F345" s="686"/>
      <c r="G345" s="686"/>
      <c r="H345" s="686"/>
      <c r="I345" s="686"/>
      <c r="J345" s="686"/>
      <c r="K345" s="686"/>
      <c r="L345" s="686"/>
      <c r="M345" s="686"/>
      <c r="N345" s="687"/>
    </row>
    <row r="346" spans="2:14" ht="38.25" x14ac:dyDescent="0.25">
      <c r="B346" s="671" t="s">
        <v>0</v>
      </c>
      <c r="C346" s="672" t="s">
        <v>4983</v>
      </c>
      <c r="D346" s="1219" t="s">
        <v>4991</v>
      </c>
      <c r="E346" s="1219"/>
      <c r="F346" s="1219"/>
      <c r="G346" s="1219"/>
      <c r="H346" s="1220"/>
      <c r="I346" s="673" t="s">
        <v>1263</v>
      </c>
      <c r="J346" s="673" t="s">
        <v>4992</v>
      </c>
      <c r="K346" s="673" t="s">
        <v>5049</v>
      </c>
      <c r="L346" s="673" t="s">
        <v>5050</v>
      </c>
      <c r="M346" s="673" t="s">
        <v>4993</v>
      </c>
      <c r="N346" s="674" t="s">
        <v>4989</v>
      </c>
    </row>
    <row r="347" spans="2:14" ht="16.149999999999999" customHeight="1" x14ac:dyDescent="0.25">
      <c r="B347" s="675">
        <v>10101</v>
      </c>
      <c r="C347" s="677" t="s">
        <v>1286</v>
      </c>
      <c r="D347" s="1202" t="str">
        <f>IF(B347="","",IF(C347="DER-RD",IF(OR(B347&lt;60000,B347&gt;60025),VLOOKUP(B347,'DER-RD1'!A:E,2,FALSE),VLOOKUP(B347,'DER-RD1'!A:E,2,FALSE)&amp;"(DMT="&amp;VLOOKUP(B347,'DER-RD1'!A:E,4,FALSE)&amp;")(XP="&amp;ROUND((N347),2)&amp;"KM;XR="&amp;ROUND((O347),2)&amp;"KM)"),IF(C347="DER-ED",VLOOKUP(B347,'DER-ED1'!A:D,2,FALSE),IF(C347="SICRO",VLOOKUP(B347,SICRO!A:E,2,FALSE),IF(C347="SINAPI",VLOOKUP(B347,SINAPI1!A:D,2,FALSE))))))</f>
        <v>AJUDANTE (AJUDANTE PRATICO - SINDUSCON)</v>
      </c>
      <c r="E347" s="1202"/>
      <c r="F347" s="1202"/>
      <c r="G347" s="1202"/>
      <c r="H347" s="1218"/>
      <c r="I347" s="678" t="s">
        <v>69</v>
      </c>
      <c r="J347" s="688">
        <v>1.5727</v>
      </c>
      <c r="K347" s="741">
        <f>IF(B347="","",IF(C347="DER-RD",IF(OR(B347&lt;60000,B347&gt;60025),VLOOKUP(B347,'DER-RD1'!A:E,4,FALSE),VLOOKUP(B347,'DER-RD1'!A:H,6,FALSE)*O347+VLOOKUP(B347,'DER-RD1'!A:H,7,FALSE)*P347)+VLOOKUP(B347,'DER-RD1'!A:H,8,FALSE),IF(C347="DER-ED",VLOOKUP(B347,'DER-ED1'!A:E,4,FALSE),IF(C347="SICRO",VLOOKUP(B347,SICRO!A:F,4,FALSE),IF(C347="SINAPI",VLOOKUP(B347,SINAPI1!A:E,4,FALSE),IF(C347="CESAN",VLOOKUP(B347,CESAN!A:E,4,FALSE)))))))</f>
        <v>7.54</v>
      </c>
      <c r="L347" s="689">
        <f>K347*(1+J347)</f>
        <v>19.399999999999999</v>
      </c>
      <c r="M347" s="690">
        <v>0.3</v>
      </c>
      <c r="N347" s="679">
        <f>L347*M347</f>
        <v>5.82</v>
      </c>
    </row>
    <row r="348" spans="2:14" ht="16.149999999999999" customHeight="1" x14ac:dyDescent="0.25">
      <c r="B348" s="675">
        <v>10115</v>
      </c>
      <c r="C348" s="677" t="s">
        <v>1286</v>
      </c>
      <c r="D348" s="1202" t="str">
        <f>IF(B348="","",IF(C348="DER-RD",IF(OR(B348&lt;60000,B348&gt;60025),VLOOKUP(B348,'DER-RD1'!A:E,2,FALSE),VLOOKUP(B348,'DER-RD1'!A:E,2,FALSE)&amp;"(DMT="&amp;VLOOKUP(B348,'DER-RD1'!A:E,4,FALSE)&amp;")(XP="&amp;ROUND((N348),2)&amp;"KM;XR="&amp;ROUND((O348),2)&amp;"KM)"),IF(C348="DER-ED",VLOOKUP(B348,'DER-ED1'!A:D,2,FALSE),IF(C348="SICRO",VLOOKUP(B348,SICRO!A:E,2,FALSE),IF(C348="SINAPI",VLOOKUP(B348,SINAPI1!A:D,2,FALSE))))))</f>
        <v>ELETRICISTA (OFICIAL - SINDUSCON)</v>
      </c>
      <c r="E348" s="1202"/>
      <c r="F348" s="1202"/>
      <c r="G348" s="1202"/>
      <c r="H348" s="1218"/>
      <c r="I348" s="678" t="s">
        <v>69</v>
      </c>
      <c r="J348" s="688">
        <v>1.5727</v>
      </c>
      <c r="K348" s="741">
        <f>IF(B348="","",IF(C348="DER-RD",IF(OR(B348&lt;60000,B348&gt;60025),VLOOKUP(B348,'DER-RD1'!A:E,4,FALSE),VLOOKUP(B348,'DER-RD1'!A:H,6,FALSE)*O348+VLOOKUP(B348,'DER-RD1'!A:H,7,FALSE)*P348)+VLOOKUP(B348,'DER-RD1'!A:H,8,FALSE),IF(C348="DER-ED",VLOOKUP(B348,'DER-ED1'!A:E,4,FALSE),IF(C348="SICRO",VLOOKUP(B348,SICRO!A:F,4,FALSE),IF(C348="SINAPI",VLOOKUP(B348,SINAPI1!A:E,4,FALSE),IF(C348="CESAN",VLOOKUP(B348,CESAN!A:E,4,FALSE)))))))</f>
        <v>9.39</v>
      </c>
      <c r="L348" s="689">
        <f>K348*(1+J348)</f>
        <v>24.16</v>
      </c>
      <c r="M348" s="690">
        <v>0.3</v>
      </c>
      <c r="N348" s="679">
        <f>L348*M348</f>
        <v>7.25</v>
      </c>
    </row>
    <row r="349" spans="2:14" ht="15" thickBot="1" x14ac:dyDescent="0.3">
      <c r="B349" s="680"/>
      <c r="C349" s="732"/>
      <c r="D349" s="732"/>
      <c r="E349" s="732"/>
      <c r="F349" s="733"/>
      <c r="G349" s="733"/>
      <c r="H349" s="733"/>
      <c r="I349" s="733"/>
      <c r="J349" s="733"/>
      <c r="K349" s="733"/>
      <c r="L349" s="733"/>
      <c r="M349" s="734" t="s">
        <v>4994</v>
      </c>
      <c r="N349" s="684">
        <f>SUM(N347:N348)</f>
        <v>13.07</v>
      </c>
    </row>
    <row r="350" spans="2:14" ht="15" thickBot="1" x14ac:dyDescent="0.3">
      <c r="B350" s="685"/>
      <c r="C350" s="686"/>
      <c r="D350" s="686"/>
      <c r="E350" s="686"/>
      <c r="F350" s="686"/>
      <c r="G350" s="686"/>
      <c r="H350" s="686"/>
      <c r="I350" s="691"/>
      <c r="J350" s="691"/>
      <c r="K350" s="686"/>
      <c r="L350" s="686"/>
      <c r="M350" s="686"/>
      <c r="N350" s="687"/>
    </row>
    <row r="351" spans="2:14" ht="25.5" x14ac:dyDescent="0.25">
      <c r="B351" s="671" t="s">
        <v>0</v>
      </c>
      <c r="C351" s="672" t="s">
        <v>4983</v>
      </c>
      <c r="D351" s="1219" t="s">
        <v>4995</v>
      </c>
      <c r="E351" s="1219"/>
      <c r="F351" s="1219"/>
      <c r="G351" s="1219"/>
      <c r="H351" s="1220"/>
      <c r="I351" s="673" t="s">
        <v>1236</v>
      </c>
      <c r="J351" s="673" t="s">
        <v>4996</v>
      </c>
      <c r="K351" s="673" t="s">
        <v>4997</v>
      </c>
      <c r="L351" s="673"/>
      <c r="M351" s="673" t="s">
        <v>4998</v>
      </c>
      <c r="N351" s="674" t="s">
        <v>4999</v>
      </c>
    </row>
    <row r="352" spans="2:14" x14ac:dyDescent="0.25">
      <c r="B352" s="675"/>
      <c r="C352" s="677"/>
      <c r="D352" s="1202"/>
      <c r="E352" s="1202"/>
      <c r="F352" s="1202"/>
      <c r="G352" s="1202"/>
      <c r="H352" s="1218"/>
      <c r="I352" s="678"/>
      <c r="J352" s="678"/>
      <c r="K352" s="678"/>
      <c r="L352" s="678"/>
      <c r="M352" s="678"/>
      <c r="N352" s="679"/>
    </row>
    <row r="353" spans="2:14" x14ac:dyDescent="0.25">
      <c r="B353" s="685"/>
      <c r="C353" s="686"/>
      <c r="D353" s="686"/>
      <c r="E353" s="686"/>
      <c r="F353" s="691"/>
      <c r="G353" s="691"/>
      <c r="H353" s="691"/>
      <c r="I353" s="691"/>
      <c r="J353" s="691"/>
      <c r="K353" s="691"/>
      <c r="L353" s="691"/>
      <c r="M353" s="692" t="s">
        <v>5000</v>
      </c>
      <c r="N353" s="693">
        <f>SUM(N352:N352)</f>
        <v>0</v>
      </c>
    </row>
    <row r="354" spans="2:14" x14ac:dyDescent="0.25">
      <c r="B354" s="685"/>
      <c r="C354" s="686"/>
      <c r="D354" s="686"/>
      <c r="E354" s="686"/>
      <c r="F354" s="686"/>
      <c r="G354" s="686"/>
      <c r="H354" s="686"/>
      <c r="I354" s="686"/>
      <c r="J354" s="686"/>
      <c r="K354" s="686"/>
      <c r="L354" s="686"/>
      <c r="M354" s="686"/>
      <c r="N354" s="687"/>
    </row>
    <row r="355" spans="2:14" x14ac:dyDescent="0.25">
      <c r="B355" s="685"/>
      <c r="C355" s="686"/>
      <c r="D355" s="686"/>
      <c r="E355" s="686"/>
      <c r="F355" s="691"/>
      <c r="G355" s="691"/>
      <c r="H355" s="691"/>
      <c r="I355" s="694"/>
      <c r="J355" s="694"/>
      <c r="K355" s="694"/>
      <c r="L355" s="694"/>
      <c r="M355" s="692" t="s">
        <v>5001</v>
      </c>
      <c r="N355" s="695">
        <f>N344+N349+N353</f>
        <v>13.07</v>
      </c>
    </row>
    <row r="356" spans="2:14" x14ac:dyDescent="0.25">
      <c r="B356" s="685"/>
      <c r="C356" s="686"/>
      <c r="D356" s="686"/>
      <c r="E356" s="686"/>
      <c r="F356" s="691"/>
      <c r="G356" s="691"/>
      <c r="H356" s="691"/>
      <c r="I356" s="691"/>
      <c r="J356" s="696"/>
      <c r="K356" s="696"/>
      <c r="L356" s="696"/>
      <c r="M356" s="697" t="s">
        <v>5002</v>
      </c>
      <c r="N356" s="695">
        <v>1</v>
      </c>
    </row>
    <row r="357" spans="2:14" ht="15" thickBot="1" x14ac:dyDescent="0.3">
      <c r="B357" s="680"/>
      <c r="C357" s="732"/>
      <c r="D357" s="732"/>
      <c r="E357" s="732"/>
      <c r="F357" s="733"/>
      <c r="G357" s="733"/>
      <c r="H357" s="733"/>
      <c r="I357" s="733"/>
      <c r="J357" s="733"/>
      <c r="K357" s="733"/>
      <c r="L357" s="733"/>
      <c r="M357" s="734" t="s">
        <v>5003</v>
      </c>
      <c r="N357" s="698">
        <f>TRUNC(N355/N356,2)</f>
        <v>13.07</v>
      </c>
    </row>
    <row r="358" spans="2:14" ht="15" thickBot="1" x14ac:dyDescent="0.3">
      <c r="B358" s="685"/>
      <c r="C358" s="686"/>
      <c r="D358" s="686"/>
      <c r="E358" s="686"/>
      <c r="F358" s="686"/>
      <c r="G358" s="686"/>
      <c r="H358" s="686"/>
      <c r="I358" s="686"/>
      <c r="J358" s="686"/>
      <c r="K358" s="686"/>
      <c r="L358" s="686"/>
      <c r="M358" s="686"/>
      <c r="N358" s="687"/>
    </row>
    <row r="359" spans="2:14" ht="25.5" x14ac:dyDescent="0.25">
      <c r="B359" s="671" t="s">
        <v>0</v>
      </c>
      <c r="C359" s="672" t="s">
        <v>4983</v>
      </c>
      <c r="D359" s="1219" t="s">
        <v>5004</v>
      </c>
      <c r="E359" s="1219"/>
      <c r="F359" s="1219"/>
      <c r="G359" s="1219"/>
      <c r="H359" s="1219"/>
      <c r="I359" s="1220"/>
      <c r="J359" s="673" t="s">
        <v>1263</v>
      </c>
      <c r="K359" s="673" t="s">
        <v>5005</v>
      </c>
      <c r="L359" s="673"/>
      <c r="M359" s="673" t="s">
        <v>4993</v>
      </c>
      <c r="N359" s="674" t="s">
        <v>4999</v>
      </c>
    </row>
    <row r="360" spans="2:14" ht="13.9" customHeight="1" x14ac:dyDescent="0.25">
      <c r="B360" s="675">
        <v>44851</v>
      </c>
      <c r="C360" s="677" t="s">
        <v>1286</v>
      </c>
      <c r="D360" s="1202" t="str">
        <f>IF(B360="","",IF(C360="DER-RD",IF(OR(B360&lt;60000,B360&gt;60025),VLOOKUP(B360,'DER-RD1'!A:E,2,FALSE),VLOOKUP(B360,'DER-RD1'!A:E,2,FALSE)&amp;"(DMT="&amp;VLOOKUP(B360,'DER-RD1'!A:E,4,FALSE)&amp;")(XP="&amp;ROUND((N360),2)&amp;"KM;XR="&amp;ROUND((O360),2)&amp;"KM)"),IF(C360="DER-ED",VLOOKUP(B360,'DER-ED1'!A:D,2,FALSE),IF(C360="SICRO",VLOOKUP(B360,SICRO!A:E,2,FALSE),IF(C360="SINAPI",VLOOKUP(B360,SINAPI1!A:D,2,FALSE))))))</f>
        <v>MINI DISJUNTOR MONOPOLAR 80A CURVA C 5KA 220/127V</v>
      </c>
      <c r="E360" s="1202"/>
      <c r="F360" s="1202"/>
      <c r="G360" s="1202"/>
      <c r="H360" s="1202"/>
      <c r="I360" s="1218"/>
      <c r="J360" s="678" t="s">
        <v>5022</v>
      </c>
      <c r="K360" s="741">
        <f>IF(B360="","",IF(C360="DER-RD",IF(OR(B360&lt;60000,B360&gt;60025),VLOOKUP(B360,'DER-RD1'!A:E,4,FALSE),VLOOKUP(B360,'DER-RD1'!A:H,6,FALSE)*O360+VLOOKUP(B360,'DER-RD1'!A:H,7,FALSE)*P360)+VLOOKUP(B360,'DER-RD1'!A:H,8,FALSE),IF(C360="DER-ED",VLOOKUP(B360,'DER-ED1'!A:E,4,FALSE),IF(C360="SICRO",VLOOKUP(B360,SICRO!A:F,4,FALSE),IF(C360="SINAPI",VLOOKUP(B360,SINAPI1!A:E,4,FALSE),IF(C360="CESAN",VLOOKUP(B360,CESAN!A:E,4,FALSE)))))))</f>
        <v>40.119999999999997</v>
      </c>
      <c r="L360" s="689"/>
      <c r="M360" s="690">
        <v>1</v>
      </c>
      <c r="N360" s="679">
        <f>K360*M360</f>
        <v>40.119999999999997</v>
      </c>
    </row>
    <row r="361" spans="2:14" x14ac:dyDescent="0.25">
      <c r="B361" s="675"/>
      <c r="C361" s="677"/>
      <c r="D361" s="1202"/>
      <c r="E361" s="1202"/>
      <c r="F361" s="1202"/>
      <c r="G361" s="1202"/>
      <c r="H361" s="1202"/>
      <c r="I361" s="1218"/>
      <c r="J361" s="678"/>
      <c r="K361" s="678"/>
      <c r="L361" s="678"/>
      <c r="M361" s="690"/>
      <c r="N361" s="679"/>
    </row>
    <row r="362" spans="2:14" ht="15" thickBot="1" x14ac:dyDescent="0.3">
      <c r="B362" s="680"/>
      <c r="C362" s="732"/>
      <c r="D362" s="732"/>
      <c r="E362" s="732"/>
      <c r="F362" s="733"/>
      <c r="G362" s="733"/>
      <c r="H362" s="733"/>
      <c r="I362" s="733"/>
      <c r="J362" s="733"/>
      <c r="K362" s="733"/>
      <c r="L362" s="733"/>
      <c r="M362" s="734" t="s">
        <v>5006</v>
      </c>
      <c r="N362" s="684">
        <f>SUM(N360:N360)</f>
        <v>40.119999999999997</v>
      </c>
    </row>
    <row r="363" spans="2:14" ht="15" thickBot="1" x14ac:dyDescent="0.3">
      <c r="B363" s="685"/>
      <c r="C363" s="686"/>
      <c r="D363" s="686"/>
      <c r="E363" s="686"/>
      <c r="F363" s="686"/>
      <c r="G363" s="686"/>
      <c r="H363" s="686"/>
      <c r="I363" s="686"/>
      <c r="J363" s="686"/>
      <c r="K363" s="686"/>
      <c r="L363" s="686"/>
      <c r="M363" s="686"/>
      <c r="N363" s="687"/>
    </row>
    <row r="364" spans="2:14" ht="25.5" x14ac:dyDescent="0.25">
      <c r="B364" s="671" t="s">
        <v>0</v>
      </c>
      <c r="C364" s="673" t="s">
        <v>4983</v>
      </c>
      <c r="D364" s="1219" t="s">
        <v>5007</v>
      </c>
      <c r="E364" s="1219"/>
      <c r="F364" s="1219"/>
      <c r="G364" s="1219"/>
      <c r="H364" s="1219"/>
      <c r="I364" s="1220"/>
      <c r="J364" s="673" t="s">
        <v>1263</v>
      </c>
      <c r="K364" s="673" t="s">
        <v>5005</v>
      </c>
      <c r="L364" s="673"/>
      <c r="M364" s="673" t="s">
        <v>4993</v>
      </c>
      <c r="N364" s="674" t="s">
        <v>4999</v>
      </c>
    </row>
    <row r="365" spans="2:14" x14ac:dyDescent="0.25">
      <c r="B365" s="719"/>
      <c r="C365" s="716"/>
      <c r="D365" s="1202"/>
      <c r="E365" s="1202"/>
      <c r="F365" s="1202"/>
      <c r="G365" s="1202"/>
      <c r="H365" s="1202"/>
      <c r="I365" s="1218"/>
      <c r="J365" s="722"/>
      <c r="K365" s="722"/>
      <c r="L365" s="722"/>
      <c r="M365" s="735"/>
      <c r="N365" s="723"/>
    </row>
    <row r="366" spans="2:14" ht="15" thickBot="1" x14ac:dyDescent="0.3">
      <c r="B366" s="680"/>
      <c r="C366" s="732"/>
      <c r="D366" s="732"/>
      <c r="E366" s="732"/>
      <c r="F366" s="733"/>
      <c r="G366" s="733"/>
      <c r="H366" s="733"/>
      <c r="I366" s="733"/>
      <c r="J366" s="733"/>
      <c r="K366" s="733"/>
      <c r="L366" s="733"/>
      <c r="M366" s="734" t="s">
        <v>5008</v>
      </c>
      <c r="N366" s="684">
        <f>SUM(N365:N365)</f>
        <v>0</v>
      </c>
    </row>
    <row r="367" spans="2:14" ht="15" thickBot="1" x14ac:dyDescent="0.3">
      <c r="B367" s="685"/>
      <c r="C367" s="686"/>
      <c r="D367" s="686"/>
      <c r="E367" s="686"/>
      <c r="F367" s="686"/>
      <c r="G367" s="686"/>
      <c r="H367" s="686"/>
      <c r="I367" s="686"/>
      <c r="J367" s="686"/>
      <c r="K367" s="686"/>
      <c r="L367" s="686"/>
      <c r="M367" s="686"/>
      <c r="N367" s="687"/>
    </row>
    <row r="368" spans="2:14" ht="25.5" x14ac:dyDescent="0.25">
      <c r="B368" s="671" t="s">
        <v>0</v>
      </c>
      <c r="C368" s="673" t="s">
        <v>4983</v>
      </c>
      <c r="D368" s="1219" t="s">
        <v>5009</v>
      </c>
      <c r="E368" s="1219"/>
      <c r="F368" s="1219"/>
      <c r="G368" s="1220"/>
      <c r="H368" s="673" t="s">
        <v>1263</v>
      </c>
      <c r="I368" s="673" t="s">
        <v>5010</v>
      </c>
      <c r="J368" s="673" t="s">
        <v>5011</v>
      </c>
      <c r="K368" s="673" t="s">
        <v>5005</v>
      </c>
      <c r="L368" s="673"/>
      <c r="M368" s="673" t="s">
        <v>4993</v>
      </c>
      <c r="N368" s="674" t="s">
        <v>4999</v>
      </c>
    </row>
    <row r="369" spans="2:14" x14ac:dyDescent="0.25">
      <c r="B369" s="675"/>
      <c r="C369" s="677"/>
      <c r="D369" s="1233"/>
      <c r="E369" s="1233"/>
      <c r="F369" s="1233"/>
      <c r="G369" s="1233"/>
      <c r="H369" s="678"/>
      <c r="I369" s="678"/>
      <c r="J369" s="678"/>
      <c r="K369" s="678"/>
      <c r="L369" s="678"/>
      <c r="M369" s="690"/>
      <c r="N369" s="679"/>
    </row>
    <row r="370" spans="2:14" x14ac:dyDescent="0.25">
      <c r="B370" s="685"/>
      <c r="C370" s="686"/>
      <c r="D370" s="686"/>
      <c r="E370" s="686"/>
      <c r="F370" s="691"/>
      <c r="G370" s="691"/>
      <c r="H370" s="691"/>
      <c r="I370" s="691"/>
      <c r="J370" s="691"/>
      <c r="K370" s="691"/>
      <c r="L370" s="691"/>
      <c r="M370" s="692" t="s">
        <v>5012</v>
      </c>
      <c r="N370" s="693">
        <f>SUM(N369:N369)</f>
        <v>0</v>
      </c>
    </row>
    <row r="371" spans="2:14" x14ac:dyDescent="0.25">
      <c r="B371" s="685"/>
      <c r="C371" s="686"/>
      <c r="D371" s="686"/>
      <c r="E371" s="686"/>
      <c r="F371" s="686"/>
      <c r="G371" s="686"/>
      <c r="H371" s="686"/>
      <c r="I371" s="686"/>
      <c r="J371" s="686"/>
      <c r="K371" s="686"/>
      <c r="L371" s="686"/>
      <c r="M371" s="686"/>
      <c r="N371" s="687"/>
    </row>
    <row r="372" spans="2:14" x14ac:dyDescent="0.25">
      <c r="B372" s="736"/>
      <c r="C372" s="737"/>
      <c r="D372" s="737"/>
      <c r="E372" s="737"/>
      <c r="F372" s="738"/>
      <c r="G372" s="738"/>
      <c r="H372" s="738"/>
      <c r="I372" s="738"/>
      <c r="J372" s="738"/>
      <c r="K372" s="738"/>
      <c r="L372" s="738"/>
      <c r="M372" s="739" t="s">
        <v>5013</v>
      </c>
      <c r="N372" s="695">
        <f>N357+N362+N366+N370</f>
        <v>53.19</v>
      </c>
    </row>
    <row r="373" spans="2:14" x14ac:dyDescent="0.25">
      <c r="B373" s="685"/>
      <c r="C373" s="686"/>
      <c r="D373" s="686"/>
      <c r="E373" s="686"/>
      <c r="F373" s="691"/>
      <c r="G373" s="691"/>
      <c r="H373" s="691"/>
      <c r="I373" s="691"/>
      <c r="J373" s="691"/>
      <c r="K373" s="691"/>
      <c r="L373" s="691"/>
      <c r="M373" s="708">
        <f>'Planilha - Orla'!I3</f>
        <v>0.28220000000000001</v>
      </c>
      <c r="N373" s="695">
        <f>N372*M373</f>
        <v>15.01</v>
      </c>
    </row>
    <row r="374" spans="2:14" ht="15" thickBot="1" x14ac:dyDescent="0.3">
      <c r="B374" s="1208" t="s">
        <v>5014</v>
      </c>
      <c r="C374" s="1209"/>
      <c r="D374" s="1209"/>
      <c r="E374" s="1209"/>
      <c r="F374" s="1209"/>
      <c r="G374" s="1209"/>
      <c r="H374" s="1209"/>
      <c r="I374" s="1209"/>
      <c r="J374" s="1209"/>
      <c r="K374" s="1209"/>
      <c r="L374" s="1209"/>
      <c r="M374" s="1210"/>
      <c r="N374" s="698">
        <f>N372+N373</f>
        <v>68.2</v>
      </c>
    </row>
    <row r="376" spans="2:14" ht="15" thickBot="1" x14ac:dyDescent="0.3"/>
    <row r="377" spans="2:14" ht="45.75" customHeight="1" x14ac:dyDescent="0.25">
      <c r="B377" s="1225" t="s">
        <v>5056</v>
      </c>
      <c r="C377" s="1226"/>
      <c r="D377" s="1227"/>
      <c r="E377" s="1228" t="s">
        <v>4979</v>
      </c>
      <c r="F377" s="1228"/>
      <c r="G377" s="1228"/>
      <c r="H377" s="1228"/>
      <c r="I377" s="1228"/>
      <c r="J377" s="1228"/>
      <c r="K377" s="1228"/>
      <c r="L377" s="725"/>
      <c r="M377" s="1231"/>
      <c r="N377" s="1232"/>
    </row>
    <row r="378" spans="2:14" x14ac:dyDescent="0.25">
      <c r="B378" s="670" t="s">
        <v>4980</v>
      </c>
      <c r="C378" s="1234" t="s">
        <v>5183</v>
      </c>
      <c r="D378" s="1234"/>
      <c r="E378" s="1234"/>
      <c r="F378" s="1234"/>
      <c r="G378" s="1234"/>
      <c r="H378" s="1234"/>
      <c r="I378" s="1234"/>
      <c r="J378" s="1234"/>
      <c r="K378" s="1234"/>
      <c r="L378" s="1234"/>
      <c r="M378" s="1234"/>
      <c r="N378" s="1235"/>
    </row>
    <row r="379" spans="2:14" x14ac:dyDescent="0.25">
      <c r="B379" s="670" t="s">
        <v>4981</v>
      </c>
      <c r="C379" s="1203" t="s">
        <v>8</v>
      </c>
      <c r="D379" s="1203"/>
      <c r="E379" s="1203"/>
      <c r="F379" s="1203"/>
      <c r="G379" s="1203"/>
      <c r="H379" s="1203"/>
      <c r="I379" s="1203"/>
      <c r="J379" s="1203"/>
      <c r="K379" s="1203"/>
      <c r="L379" s="1203"/>
      <c r="M379" s="1203"/>
      <c r="N379" s="1204"/>
    </row>
    <row r="380" spans="2:14" ht="15" thickBot="1" x14ac:dyDescent="0.3">
      <c r="B380" s="670" t="s">
        <v>4982</v>
      </c>
      <c r="C380" s="1205">
        <v>45536</v>
      </c>
      <c r="D380" s="1206"/>
      <c r="E380" s="1206"/>
      <c r="F380" s="1206"/>
      <c r="G380" s="1206"/>
      <c r="H380" s="1206"/>
      <c r="I380" s="1206"/>
      <c r="J380" s="1206"/>
      <c r="K380" s="1206"/>
      <c r="L380" s="1206"/>
      <c r="M380" s="1206"/>
      <c r="N380" s="1207"/>
    </row>
    <row r="381" spans="2:14" x14ac:dyDescent="0.25">
      <c r="B381" s="671" t="s">
        <v>0</v>
      </c>
      <c r="C381" s="672" t="s">
        <v>4983</v>
      </c>
      <c r="D381" s="1219" t="s">
        <v>4984</v>
      </c>
      <c r="E381" s="1219"/>
      <c r="F381" s="1219"/>
      <c r="G381" s="1220"/>
      <c r="H381" s="673" t="s">
        <v>100</v>
      </c>
      <c r="I381" s="673" t="s">
        <v>4985</v>
      </c>
      <c r="J381" s="673" t="s">
        <v>4986</v>
      </c>
      <c r="K381" s="673" t="s">
        <v>4987</v>
      </c>
      <c r="L381" s="673"/>
      <c r="M381" s="673" t="s">
        <v>4988</v>
      </c>
      <c r="N381" s="674" t="s">
        <v>4989</v>
      </c>
    </row>
    <row r="382" spans="2:14" x14ac:dyDescent="0.25">
      <c r="B382" s="675"/>
      <c r="C382" s="676"/>
      <c r="D382" s="1233"/>
      <c r="E382" s="1233"/>
      <c r="F382" s="1233"/>
      <c r="G382" s="1236"/>
      <c r="H382" s="678"/>
      <c r="I382" s="678"/>
      <c r="J382" s="678"/>
      <c r="K382" s="678"/>
      <c r="L382" s="678"/>
      <c r="M382" s="678"/>
      <c r="N382" s="679"/>
    </row>
    <row r="383" spans="2:14" ht="15" thickBot="1" x14ac:dyDescent="0.3">
      <c r="B383" s="680"/>
      <c r="C383" s="732"/>
      <c r="D383" s="732"/>
      <c r="E383" s="732"/>
      <c r="F383" s="733"/>
      <c r="G383" s="733"/>
      <c r="H383" s="733"/>
      <c r="I383" s="733"/>
      <c r="J383" s="733"/>
      <c r="K383" s="733"/>
      <c r="L383" s="733"/>
      <c r="M383" s="734" t="s">
        <v>4990</v>
      </c>
      <c r="N383" s="684">
        <f>SUM(N382)</f>
        <v>0</v>
      </c>
    </row>
    <row r="384" spans="2:14" ht="15" thickBot="1" x14ac:dyDescent="0.3">
      <c r="B384" s="685"/>
      <c r="C384" s="686"/>
      <c r="D384" s="686"/>
      <c r="E384" s="686"/>
      <c r="F384" s="686"/>
      <c r="G384" s="686"/>
      <c r="H384" s="686"/>
      <c r="I384" s="686"/>
      <c r="J384" s="686"/>
      <c r="K384" s="686"/>
      <c r="L384" s="686"/>
      <c r="M384" s="686"/>
      <c r="N384" s="687"/>
    </row>
    <row r="385" spans="2:14" ht="38.25" x14ac:dyDescent="0.25">
      <c r="B385" s="671" t="s">
        <v>0</v>
      </c>
      <c r="C385" s="672" t="s">
        <v>4983</v>
      </c>
      <c r="D385" s="1219" t="s">
        <v>4991</v>
      </c>
      <c r="E385" s="1219"/>
      <c r="F385" s="1219"/>
      <c r="G385" s="1219"/>
      <c r="H385" s="1220"/>
      <c r="I385" s="673" t="s">
        <v>1263</v>
      </c>
      <c r="J385" s="673" t="s">
        <v>4992</v>
      </c>
      <c r="K385" s="673" t="s">
        <v>5049</v>
      </c>
      <c r="L385" s="673" t="s">
        <v>5050</v>
      </c>
      <c r="M385" s="673" t="s">
        <v>4993</v>
      </c>
      <c r="N385" s="674" t="s">
        <v>4989</v>
      </c>
    </row>
    <row r="386" spans="2:14" ht="16.149999999999999" customHeight="1" x14ac:dyDescent="0.25">
      <c r="B386" s="675">
        <v>10101</v>
      </c>
      <c r="C386" s="677" t="s">
        <v>1286</v>
      </c>
      <c r="D386" s="1202" t="str">
        <f>IF(B386="","",IF(C386="DER-RD",IF(OR(B386&lt;60000,B386&gt;60025),VLOOKUP(B386,'DER-RD1'!A:E,2,FALSE),VLOOKUP(B386,'DER-RD1'!A:E,2,FALSE)&amp;"(DMT="&amp;VLOOKUP(B386,'DER-RD1'!A:E,4,FALSE)&amp;")(XP="&amp;ROUND((N386),2)&amp;"KM;XR="&amp;ROUND((O386),2)&amp;"KM)"),IF(C386="DER-ED",VLOOKUP(B386,'DER-ED1'!A:D,2,FALSE),IF(C386="SICRO",VLOOKUP(B386,SICRO!A:E,2,FALSE),IF(C386="SINAPI",VLOOKUP(B386,SINAPI1!A:D,2,FALSE))))))</f>
        <v>AJUDANTE (AJUDANTE PRATICO - SINDUSCON)</v>
      </c>
      <c r="E386" s="1202"/>
      <c r="F386" s="1202"/>
      <c r="G386" s="1202"/>
      <c r="H386" s="1218"/>
      <c r="I386" s="678" t="s">
        <v>69</v>
      </c>
      <c r="J386" s="688">
        <v>1.5727</v>
      </c>
      <c r="K386" s="741">
        <f>IF(B386="","",IF(C386="DER-RD",IF(OR(B386&lt;60000,B386&gt;60025),VLOOKUP(B386,'DER-RD1'!A:E,4,FALSE),VLOOKUP(B386,'DER-RD1'!A:H,6,FALSE)*O386+VLOOKUP(B386,'DER-RD1'!A:H,7,FALSE)*P386)+VLOOKUP(B386,'DER-RD1'!A:H,8,FALSE),IF(C386="DER-ED",VLOOKUP(B386,'DER-ED1'!A:E,4,FALSE),IF(C386="SICRO",VLOOKUP(B386,SICRO!A:F,4,FALSE),IF(C386="SINAPI",VLOOKUP(B386,SINAPI1!A:E,4,FALSE),IF(C386="CESAN",VLOOKUP(B386,CESAN!A:E,4,FALSE)))))))</f>
        <v>7.54</v>
      </c>
      <c r="L386" s="689">
        <f>K386*(1+J386)</f>
        <v>19.399999999999999</v>
      </c>
      <c r="M386" s="690">
        <v>0.3</v>
      </c>
      <c r="N386" s="679">
        <f>L386*M386</f>
        <v>5.82</v>
      </c>
    </row>
    <row r="387" spans="2:14" ht="16.149999999999999" customHeight="1" x14ac:dyDescent="0.25">
      <c r="B387" s="675">
        <v>10115</v>
      </c>
      <c r="C387" s="677" t="s">
        <v>1286</v>
      </c>
      <c r="D387" s="1202" t="str">
        <f>IF(B387="","",IF(C387="DER-RD",IF(OR(B387&lt;60000,B387&gt;60025),VLOOKUP(B387,'DER-RD1'!A:E,2,FALSE),VLOOKUP(B387,'DER-RD1'!A:E,2,FALSE)&amp;"(DMT="&amp;VLOOKUP(B387,'DER-RD1'!A:E,4,FALSE)&amp;")(XP="&amp;ROUND((N387),2)&amp;"KM;XR="&amp;ROUND((O387),2)&amp;"KM)"),IF(C387="DER-ED",VLOOKUP(B387,'DER-ED1'!A:D,2,FALSE),IF(C387="SICRO",VLOOKUP(B387,SICRO!A:E,2,FALSE),IF(C387="SINAPI",VLOOKUP(B387,SINAPI1!A:D,2,FALSE))))))</f>
        <v>ELETRICISTA (OFICIAL - SINDUSCON)</v>
      </c>
      <c r="E387" s="1202"/>
      <c r="F387" s="1202"/>
      <c r="G387" s="1202"/>
      <c r="H387" s="1218"/>
      <c r="I387" s="678" t="s">
        <v>69</v>
      </c>
      <c r="J387" s="688">
        <v>1.5727</v>
      </c>
      <c r="K387" s="741">
        <f>IF(B387="","",IF(C387="DER-RD",IF(OR(B387&lt;60000,B387&gt;60025),VLOOKUP(B387,'DER-RD1'!A:E,4,FALSE),VLOOKUP(B387,'DER-RD1'!A:H,6,FALSE)*O387+VLOOKUP(B387,'DER-RD1'!A:H,7,FALSE)*P387)+VLOOKUP(B387,'DER-RD1'!A:H,8,FALSE),IF(C387="DER-ED",VLOOKUP(B387,'DER-ED1'!A:E,4,FALSE),IF(C387="SICRO",VLOOKUP(B387,SICRO!A:F,4,FALSE),IF(C387="SINAPI",VLOOKUP(B387,SINAPI1!A:E,4,FALSE),IF(C387="CESAN",VLOOKUP(B387,CESAN!A:E,4,FALSE)))))))</f>
        <v>9.39</v>
      </c>
      <c r="L387" s="689">
        <f>K387*(1+J387)</f>
        <v>24.16</v>
      </c>
      <c r="M387" s="690">
        <v>0.3</v>
      </c>
      <c r="N387" s="679">
        <f>L387*M387</f>
        <v>7.25</v>
      </c>
    </row>
    <row r="388" spans="2:14" ht="15" thickBot="1" x14ac:dyDescent="0.3">
      <c r="B388" s="680"/>
      <c r="C388" s="732"/>
      <c r="D388" s="732"/>
      <c r="E388" s="732"/>
      <c r="F388" s="733"/>
      <c r="G388" s="733"/>
      <c r="H388" s="733"/>
      <c r="I388" s="733"/>
      <c r="J388" s="733"/>
      <c r="K388" s="733"/>
      <c r="L388" s="733"/>
      <c r="M388" s="734" t="s">
        <v>4994</v>
      </c>
      <c r="N388" s="684">
        <f>SUM(N386:N387)</f>
        <v>13.07</v>
      </c>
    </row>
    <row r="389" spans="2:14" ht="15" thickBot="1" x14ac:dyDescent="0.3">
      <c r="B389" s="685"/>
      <c r="C389" s="686"/>
      <c r="D389" s="686"/>
      <c r="E389" s="686"/>
      <c r="F389" s="686"/>
      <c r="G389" s="686"/>
      <c r="H389" s="686"/>
      <c r="I389" s="691"/>
      <c r="J389" s="691"/>
      <c r="K389" s="686"/>
      <c r="L389" s="686"/>
      <c r="M389" s="686"/>
      <c r="N389" s="687"/>
    </row>
    <row r="390" spans="2:14" ht="25.5" x14ac:dyDescent="0.25">
      <c r="B390" s="671" t="s">
        <v>0</v>
      </c>
      <c r="C390" s="672" t="s">
        <v>4983</v>
      </c>
      <c r="D390" s="1219" t="s">
        <v>4995</v>
      </c>
      <c r="E390" s="1219"/>
      <c r="F390" s="1219"/>
      <c r="G390" s="1219"/>
      <c r="H390" s="1220"/>
      <c r="I390" s="673" t="s">
        <v>1236</v>
      </c>
      <c r="J390" s="673" t="s">
        <v>4996</v>
      </c>
      <c r="K390" s="673" t="s">
        <v>4997</v>
      </c>
      <c r="L390" s="673"/>
      <c r="M390" s="673" t="s">
        <v>4998</v>
      </c>
      <c r="N390" s="674" t="s">
        <v>4999</v>
      </c>
    </row>
    <row r="391" spans="2:14" x14ac:dyDescent="0.25">
      <c r="B391" s="675"/>
      <c r="C391" s="677"/>
      <c r="D391" s="1202"/>
      <c r="E391" s="1202"/>
      <c r="F391" s="1202"/>
      <c r="G391" s="1202"/>
      <c r="H391" s="1218"/>
      <c r="I391" s="678"/>
      <c r="J391" s="678"/>
      <c r="K391" s="678"/>
      <c r="L391" s="678"/>
      <c r="M391" s="678"/>
      <c r="N391" s="679"/>
    </row>
    <row r="392" spans="2:14" x14ac:dyDescent="0.25">
      <c r="B392" s="685"/>
      <c r="C392" s="686"/>
      <c r="D392" s="686"/>
      <c r="E392" s="686"/>
      <c r="F392" s="691"/>
      <c r="G392" s="691"/>
      <c r="H392" s="691"/>
      <c r="I392" s="691"/>
      <c r="J392" s="691"/>
      <c r="K392" s="691"/>
      <c r="L392" s="691"/>
      <c r="M392" s="692" t="s">
        <v>5000</v>
      </c>
      <c r="N392" s="693">
        <f>SUM(N391:N391)</f>
        <v>0</v>
      </c>
    </row>
    <row r="393" spans="2:14" x14ac:dyDescent="0.25">
      <c r="B393" s="685"/>
      <c r="C393" s="686"/>
      <c r="D393" s="686"/>
      <c r="E393" s="686"/>
      <c r="F393" s="686"/>
      <c r="G393" s="686"/>
      <c r="H393" s="686"/>
      <c r="I393" s="686"/>
      <c r="J393" s="686"/>
      <c r="K393" s="686"/>
      <c r="L393" s="686"/>
      <c r="M393" s="686"/>
      <c r="N393" s="687"/>
    </row>
    <row r="394" spans="2:14" x14ac:dyDescent="0.25">
      <c r="B394" s="685"/>
      <c r="C394" s="686"/>
      <c r="D394" s="686"/>
      <c r="E394" s="686"/>
      <c r="F394" s="691"/>
      <c r="G394" s="691"/>
      <c r="H394" s="691"/>
      <c r="I394" s="694"/>
      <c r="J394" s="694"/>
      <c r="K394" s="694"/>
      <c r="L394" s="694"/>
      <c r="M394" s="692" t="s">
        <v>5001</v>
      </c>
      <c r="N394" s="695">
        <f>N383+N388+N392</f>
        <v>13.07</v>
      </c>
    </row>
    <row r="395" spans="2:14" x14ac:dyDescent="0.25">
      <c r="B395" s="685"/>
      <c r="C395" s="686"/>
      <c r="D395" s="686"/>
      <c r="E395" s="686"/>
      <c r="F395" s="691"/>
      <c r="G395" s="691"/>
      <c r="H395" s="691"/>
      <c r="I395" s="691"/>
      <c r="J395" s="696"/>
      <c r="K395" s="696"/>
      <c r="L395" s="696"/>
      <c r="M395" s="697" t="s">
        <v>5002</v>
      </c>
      <c r="N395" s="695">
        <v>1</v>
      </c>
    </row>
    <row r="396" spans="2:14" ht="15" thickBot="1" x14ac:dyDescent="0.3">
      <c r="B396" s="680"/>
      <c r="C396" s="732"/>
      <c r="D396" s="732"/>
      <c r="E396" s="732"/>
      <c r="F396" s="733"/>
      <c r="G396" s="733"/>
      <c r="H396" s="733"/>
      <c r="I396" s="733"/>
      <c r="J396" s="733"/>
      <c r="K396" s="733"/>
      <c r="L396" s="733"/>
      <c r="M396" s="734" t="s">
        <v>5003</v>
      </c>
      <c r="N396" s="698">
        <f>TRUNC(N394/N395,2)</f>
        <v>13.07</v>
      </c>
    </row>
    <row r="397" spans="2:14" ht="15" thickBot="1" x14ac:dyDescent="0.3">
      <c r="B397" s="685"/>
      <c r="C397" s="686"/>
      <c r="D397" s="686"/>
      <c r="E397" s="686"/>
      <c r="F397" s="686"/>
      <c r="G397" s="686"/>
      <c r="H397" s="686"/>
      <c r="I397" s="686"/>
      <c r="J397" s="686"/>
      <c r="K397" s="686"/>
      <c r="L397" s="686"/>
      <c r="M397" s="686"/>
      <c r="N397" s="687"/>
    </row>
    <row r="398" spans="2:14" ht="25.5" x14ac:dyDescent="0.25">
      <c r="B398" s="671" t="s">
        <v>0</v>
      </c>
      <c r="C398" s="672" t="s">
        <v>4983</v>
      </c>
      <c r="D398" s="1219" t="s">
        <v>5004</v>
      </c>
      <c r="E398" s="1219"/>
      <c r="F398" s="1219"/>
      <c r="G398" s="1219"/>
      <c r="H398" s="1219"/>
      <c r="I398" s="1220"/>
      <c r="J398" s="673" t="s">
        <v>1263</v>
      </c>
      <c r="K398" s="673" t="s">
        <v>5005</v>
      </c>
      <c r="L398" s="673"/>
      <c r="M398" s="673" t="s">
        <v>4993</v>
      </c>
      <c r="N398" s="674" t="s">
        <v>4999</v>
      </c>
    </row>
    <row r="399" spans="2:14" ht="13.9" customHeight="1" x14ac:dyDescent="0.25">
      <c r="B399" s="675">
        <v>44660</v>
      </c>
      <c r="C399" s="677" t="s">
        <v>1286</v>
      </c>
      <c r="D399" s="1202" t="str">
        <f>IF(B399="","",IF(C399="DER-RD",IF(OR(B399&lt;60000,B399&gt;60025),VLOOKUP(B399,'DER-RD1'!A:E,2,FALSE),VLOOKUP(B399,'DER-RD1'!A:E,2,FALSE)&amp;"(DMT="&amp;VLOOKUP(B399,'DER-RD1'!A:E,4,FALSE)&amp;")(XP="&amp;ROUND((N399),2)&amp;"KM;XR="&amp;ROUND((O399),2)&amp;"KM)"),IF(C399="DER-ED",VLOOKUP(B399,'DER-ED1'!A:D,2,FALSE),IF(C399="SICRO",VLOOKUP(B399,SICRO!A:E,2,FALSE),IF(C399="SINAPI",VLOOKUP(B399,SINAPI1!A:D,2,FALSE))))))</f>
        <v>MINI DISJUNTOR MONOPOLAR 20A CURVA C 5KA 220/127V</v>
      </c>
      <c r="E399" s="1202"/>
      <c r="F399" s="1202"/>
      <c r="G399" s="1202"/>
      <c r="H399" s="1202"/>
      <c r="I399" s="1218"/>
      <c r="J399" s="678" t="s">
        <v>5022</v>
      </c>
      <c r="K399" s="741">
        <f>IF(B399="","",IF(C399="DER-RD",IF(OR(B399&lt;60000,B399&gt;60025),VLOOKUP(B399,'DER-RD1'!A:E,4,FALSE),VLOOKUP(B399,'DER-RD1'!A:H,6,FALSE)*O399+VLOOKUP(B399,'DER-RD1'!A:H,7,FALSE)*P399)+VLOOKUP(B399,'DER-RD1'!A:H,8,FALSE),IF(C399="DER-ED",VLOOKUP(B399,'DER-ED1'!A:E,4,FALSE),IF(C399="SICRO",VLOOKUP(B399,SICRO!A:F,4,FALSE),IF(C399="SINAPI",VLOOKUP(B399,SINAPI1!A:E,4,FALSE),IF(C399="CESAN",VLOOKUP(B399,CESAN!A:E,4,FALSE)))))))</f>
        <v>9.44</v>
      </c>
      <c r="L399" s="689"/>
      <c r="M399" s="690">
        <v>1</v>
      </c>
      <c r="N399" s="679">
        <f>K399*M399</f>
        <v>9.44</v>
      </c>
    </row>
    <row r="400" spans="2:14" x14ac:dyDescent="0.25">
      <c r="B400" s="675"/>
      <c r="C400" s="677"/>
      <c r="D400" s="1202"/>
      <c r="E400" s="1202"/>
      <c r="F400" s="1202"/>
      <c r="G400" s="1202"/>
      <c r="H400" s="1202"/>
      <c r="I400" s="1218"/>
      <c r="J400" s="678"/>
      <c r="K400" s="678"/>
      <c r="L400" s="678"/>
      <c r="M400" s="690"/>
      <c r="N400" s="679"/>
    </row>
    <row r="401" spans="2:14" ht="15" thickBot="1" x14ac:dyDescent="0.3">
      <c r="B401" s="680"/>
      <c r="C401" s="732"/>
      <c r="D401" s="732"/>
      <c r="E401" s="732"/>
      <c r="F401" s="733"/>
      <c r="G401" s="733"/>
      <c r="H401" s="733"/>
      <c r="I401" s="733"/>
      <c r="J401" s="733"/>
      <c r="K401" s="733"/>
      <c r="L401" s="733"/>
      <c r="M401" s="734" t="s">
        <v>5006</v>
      </c>
      <c r="N401" s="684">
        <f>SUM(N399:N399)</f>
        <v>9.44</v>
      </c>
    </row>
    <row r="402" spans="2:14" ht="15" thickBot="1" x14ac:dyDescent="0.3">
      <c r="B402" s="685"/>
      <c r="C402" s="686"/>
      <c r="D402" s="686"/>
      <c r="E402" s="686"/>
      <c r="F402" s="686"/>
      <c r="G402" s="686"/>
      <c r="H402" s="686"/>
      <c r="I402" s="686"/>
      <c r="J402" s="686"/>
      <c r="K402" s="686"/>
      <c r="L402" s="686"/>
      <c r="M402" s="686"/>
      <c r="N402" s="687"/>
    </row>
    <row r="403" spans="2:14" ht="25.5" x14ac:dyDescent="0.25">
      <c r="B403" s="671" t="s">
        <v>0</v>
      </c>
      <c r="C403" s="673" t="s">
        <v>4983</v>
      </c>
      <c r="D403" s="1219" t="s">
        <v>5007</v>
      </c>
      <c r="E403" s="1219"/>
      <c r="F403" s="1219"/>
      <c r="G403" s="1219"/>
      <c r="H403" s="1219"/>
      <c r="I403" s="1220"/>
      <c r="J403" s="673" t="s">
        <v>1263</v>
      </c>
      <c r="K403" s="673" t="s">
        <v>5005</v>
      </c>
      <c r="L403" s="673"/>
      <c r="M403" s="673" t="s">
        <v>4993</v>
      </c>
      <c r="N403" s="674" t="s">
        <v>4999</v>
      </c>
    </row>
    <row r="404" spans="2:14" x14ac:dyDescent="0.25">
      <c r="B404" s="719"/>
      <c r="C404" s="716"/>
      <c r="D404" s="1202"/>
      <c r="E404" s="1202"/>
      <c r="F404" s="1202"/>
      <c r="G404" s="1202"/>
      <c r="H404" s="1202"/>
      <c r="I404" s="1218"/>
      <c r="J404" s="722"/>
      <c r="K404" s="722"/>
      <c r="L404" s="722"/>
      <c r="M404" s="735"/>
      <c r="N404" s="723"/>
    </row>
    <row r="405" spans="2:14" ht="15" thickBot="1" x14ac:dyDescent="0.3">
      <c r="B405" s="680"/>
      <c r="C405" s="732"/>
      <c r="D405" s="732"/>
      <c r="E405" s="732"/>
      <c r="F405" s="733"/>
      <c r="G405" s="733"/>
      <c r="H405" s="733"/>
      <c r="I405" s="733"/>
      <c r="J405" s="733"/>
      <c r="K405" s="733"/>
      <c r="L405" s="733"/>
      <c r="M405" s="734" t="s">
        <v>5008</v>
      </c>
      <c r="N405" s="684">
        <f>SUM(N404:N404)</f>
        <v>0</v>
      </c>
    </row>
    <row r="406" spans="2:14" ht="15" thickBot="1" x14ac:dyDescent="0.3">
      <c r="B406" s="685"/>
      <c r="C406" s="686"/>
      <c r="D406" s="686"/>
      <c r="E406" s="686"/>
      <c r="F406" s="686"/>
      <c r="G406" s="686"/>
      <c r="H406" s="686"/>
      <c r="I406" s="686"/>
      <c r="J406" s="686"/>
      <c r="K406" s="686"/>
      <c r="L406" s="686"/>
      <c r="M406" s="686"/>
      <c r="N406" s="687"/>
    </row>
    <row r="407" spans="2:14" ht="25.5" x14ac:dyDescent="0.25">
      <c r="B407" s="671" t="s">
        <v>0</v>
      </c>
      <c r="C407" s="673" t="s">
        <v>4983</v>
      </c>
      <c r="D407" s="1219" t="s">
        <v>5009</v>
      </c>
      <c r="E407" s="1219"/>
      <c r="F407" s="1219"/>
      <c r="G407" s="1220"/>
      <c r="H407" s="673" t="s">
        <v>1263</v>
      </c>
      <c r="I407" s="673" t="s">
        <v>5010</v>
      </c>
      <c r="J407" s="673" t="s">
        <v>5011</v>
      </c>
      <c r="K407" s="673" t="s">
        <v>5005</v>
      </c>
      <c r="L407" s="673"/>
      <c r="M407" s="673" t="s">
        <v>4993</v>
      </c>
      <c r="N407" s="674" t="s">
        <v>4999</v>
      </c>
    </row>
    <row r="408" spans="2:14" x14ac:dyDescent="0.25">
      <c r="B408" s="675"/>
      <c r="C408" s="677"/>
      <c r="D408" s="1233"/>
      <c r="E408" s="1233"/>
      <c r="F408" s="1233"/>
      <c r="G408" s="1233"/>
      <c r="H408" s="678"/>
      <c r="I408" s="678"/>
      <c r="J408" s="678"/>
      <c r="K408" s="678"/>
      <c r="L408" s="678"/>
      <c r="M408" s="690"/>
      <c r="N408" s="679"/>
    </row>
    <row r="409" spans="2:14" x14ac:dyDescent="0.25">
      <c r="B409" s="685"/>
      <c r="C409" s="686"/>
      <c r="D409" s="686"/>
      <c r="E409" s="686"/>
      <c r="F409" s="691"/>
      <c r="G409" s="691"/>
      <c r="H409" s="691"/>
      <c r="I409" s="691"/>
      <c r="J409" s="691"/>
      <c r="K409" s="691"/>
      <c r="L409" s="691"/>
      <c r="M409" s="692" t="s">
        <v>5012</v>
      </c>
      <c r="N409" s="693">
        <f>SUM(N408:N408)</f>
        <v>0</v>
      </c>
    </row>
    <row r="410" spans="2:14" x14ac:dyDescent="0.25">
      <c r="B410" s="685"/>
      <c r="C410" s="686"/>
      <c r="D410" s="686"/>
      <c r="E410" s="686"/>
      <c r="F410" s="686"/>
      <c r="G410" s="686"/>
      <c r="H410" s="686"/>
      <c r="I410" s="686"/>
      <c r="J410" s="686"/>
      <c r="K410" s="686"/>
      <c r="L410" s="686"/>
      <c r="M410" s="686"/>
      <c r="N410" s="687"/>
    </row>
    <row r="411" spans="2:14" x14ac:dyDescent="0.25">
      <c r="B411" s="736"/>
      <c r="C411" s="737"/>
      <c r="D411" s="737"/>
      <c r="E411" s="737"/>
      <c r="F411" s="738"/>
      <c r="G411" s="738"/>
      <c r="H411" s="738"/>
      <c r="I411" s="738"/>
      <c r="J411" s="738"/>
      <c r="K411" s="738"/>
      <c r="L411" s="738"/>
      <c r="M411" s="739" t="s">
        <v>5013</v>
      </c>
      <c r="N411" s="695">
        <f>N396+N401+N405+N409</f>
        <v>22.51</v>
      </c>
    </row>
    <row r="412" spans="2:14" x14ac:dyDescent="0.25">
      <c r="B412" s="685"/>
      <c r="C412" s="686"/>
      <c r="D412" s="686"/>
      <c r="E412" s="686"/>
      <c r="F412" s="691"/>
      <c r="G412" s="691"/>
      <c r="H412" s="691"/>
      <c r="I412" s="691"/>
      <c r="J412" s="691"/>
      <c r="K412" s="691"/>
      <c r="L412" s="691"/>
      <c r="M412" s="708">
        <f>'Planilha - Orla'!I3</f>
        <v>0.28220000000000001</v>
      </c>
      <c r="N412" s="695">
        <f>N411*M412</f>
        <v>6.35</v>
      </c>
    </row>
    <row r="413" spans="2:14" ht="15" thickBot="1" x14ac:dyDescent="0.3">
      <c r="B413" s="1208" t="s">
        <v>5014</v>
      </c>
      <c r="C413" s="1209"/>
      <c r="D413" s="1209"/>
      <c r="E413" s="1209"/>
      <c r="F413" s="1209"/>
      <c r="G413" s="1209"/>
      <c r="H413" s="1209"/>
      <c r="I413" s="1209"/>
      <c r="J413" s="1209"/>
      <c r="K413" s="1209"/>
      <c r="L413" s="1209"/>
      <c r="M413" s="1210"/>
      <c r="N413" s="698">
        <f>N411+N412</f>
        <v>28.86</v>
      </c>
    </row>
    <row r="415" spans="2:14" ht="15" thickBot="1" x14ac:dyDescent="0.3"/>
    <row r="416" spans="2:14" ht="47.25" customHeight="1" x14ac:dyDescent="0.25">
      <c r="B416" s="1225" t="s">
        <v>5057</v>
      </c>
      <c r="C416" s="1226"/>
      <c r="D416" s="1227"/>
      <c r="E416" s="1228" t="s">
        <v>4979</v>
      </c>
      <c r="F416" s="1228"/>
      <c r="G416" s="1228"/>
      <c r="H416" s="1228"/>
      <c r="I416" s="1228"/>
      <c r="J416" s="1228"/>
      <c r="K416" s="1228"/>
      <c r="L416" s="725"/>
      <c r="M416" s="1231"/>
      <c r="N416" s="1232"/>
    </row>
    <row r="417" spans="2:14" x14ac:dyDescent="0.25">
      <c r="B417" s="670" t="s">
        <v>4980</v>
      </c>
      <c r="C417" s="1234" t="s">
        <v>5182</v>
      </c>
      <c r="D417" s="1234"/>
      <c r="E417" s="1234"/>
      <c r="F417" s="1234"/>
      <c r="G417" s="1234"/>
      <c r="H417" s="1234"/>
      <c r="I417" s="1234"/>
      <c r="J417" s="1234"/>
      <c r="K417" s="1234"/>
      <c r="L417" s="1234"/>
      <c r="M417" s="1234"/>
      <c r="N417" s="1235"/>
    </row>
    <row r="418" spans="2:14" x14ac:dyDescent="0.25">
      <c r="B418" s="670" t="s">
        <v>4981</v>
      </c>
      <c r="C418" s="1203" t="s">
        <v>8</v>
      </c>
      <c r="D418" s="1203"/>
      <c r="E418" s="1203"/>
      <c r="F418" s="1203"/>
      <c r="G418" s="1203"/>
      <c r="H418" s="1203"/>
      <c r="I418" s="1203"/>
      <c r="J418" s="1203"/>
      <c r="K418" s="1203"/>
      <c r="L418" s="1203"/>
      <c r="M418" s="1203"/>
      <c r="N418" s="1204"/>
    </row>
    <row r="419" spans="2:14" ht="15" thickBot="1" x14ac:dyDescent="0.3">
      <c r="B419" s="670" t="s">
        <v>4982</v>
      </c>
      <c r="C419" s="1205">
        <v>45536</v>
      </c>
      <c r="D419" s="1206"/>
      <c r="E419" s="1206"/>
      <c r="F419" s="1206"/>
      <c r="G419" s="1206"/>
      <c r="H419" s="1206"/>
      <c r="I419" s="1206"/>
      <c r="J419" s="1206"/>
      <c r="K419" s="1206"/>
      <c r="L419" s="1206"/>
      <c r="M419" s="1206"/>
      <c r="N419" s="1207"/>
    </row>
    <row r="420" spans="2:14" x14ac:dyDescent="0.25">
      <c r="B420" s="671" t="s">
        <v>0</v>
      </c>
      <c r="C420" s="672" t="s">
        <v>4983</v>
      </c>
      <c r="D420" s="1219" t="s">
        <v>4984</v>
      </c>
      <c r="E420" s="1219"/>
      <c r="F420" s="1219"/>
      <c r="G420" s="1220"/>
      <c r="H420" s="673" t="s">
        <v>100</v>
      </c>
      <c r="I420" s="673" t="s">
        <v>4985</v>
      </c>
      <c r="J420" s="673" t="s">
        <v>4986</v>
      </c>
      <c r="K420" s="673" t="s">
        <v>4987</v>
      </c>
      <c r="L420" s="673"/>
      <c r="M420" s="673" t="s">
        <v>4988</v>
      </c>
      <c r="N420" s="674" t="s">
        <v>4989</v>
      </c>
    </row>
    <row r="421" spans="2:14" x14ac:dyDescent="0.25">
      <c r="B421" s="675"/>
      <c r="C421" s="676"/>
      <c r="D421" s="1233"/>
      <c r="E421" s="1233"/>
      <c r="F421" s="1233"/>
      <c r="G421" s="1236"/>
      <c r="H421" s="678"/>
      <c r="I421" s="678"/>
      <c r="J421" s="678"/>
      <c r="K421" s="678"/>
      <c r="L421" s="678"/>
      <c r="M421" s="678"/>
      <c r="N421" s="679"/>
    </row>
    <row r="422" spans="2:14" ht="15" thickBot="1" x14ac:dyDescent="0.3">
      <c r="B422" s="680"/>
      <c r="C422" s="732"/>
      <c r="D422" s="732"/>
      <c r="E422" s="732"/>
      <c r="F422" s="733"/>
      <c r="G422" s="733"/>
      <c r="H422" s="733"/>
      <c r="I422" s="733"/>
      <c r="J422" s="733"/>
      <c r="K422" s="733"/>
      <c r="L422" s="733"/>
      <c r="M422" s="734" t="s">
        <v>4990</v>
      </c>
      <c r="N422" s="684">
        <f>SUM(N421)</f>
        <v>0</v>
      </c>
    </row>
    <row r="423" spans="2:14" ht="15" thickBot="1" x14ac:dyDescent="0.3">
      <c r="B423" s="685"/>
      <c r="C423" s="686"/>
      <c r="D423" s="686"/>
      <c r="E423" s="686"/>
      <c r="F423" s="686"/>
      <c r="G423" s="686"/>
      <c r="H423" s="686"/>
      <c r="I423" s="686"/>
      <c r="J423" s="686"/>
      <c r="K423" s="686"/>
      <c r="L423" s="686"/>
      <c r="M423" s="686"/>
      <c r="N423" s="687"/>
    </row>
    <row r="424" spans="2:14" ht="38.25" x14ac:dyDescent="0.25">
      <c r="B424" s="671" t="s">
        <v>0</v>
      </c>
      <c r="C424" s="672" t="s">
        <v>4983</v>
      </c>
      <c r="D424" s="1219" t="s">
        <v>4991</v>
      </c>
      <c r="E424" s="1219"/>
      <c r="F424" s="1219"/>
      <c r="G424" s="1219"/>
      <c r="H424" s="1220"/>
      <c r="I424" s="673" t="s">
        <v>1263</v>
      </c>
      <c r="J424" s="673" t="s">
        <v>4992</v>
      </c>
      <c r="K424" s="673" t="s">
        <v>5049</v>
      </c>
      <c r="L424" s="673" t="s">
        <v>5050</v>
      </c>
      <c r="M424" s="673" t="s">
        <v>4993</v>
      </c>
      <c r="N424" s="674" t="s">
        <v>4989</v>
      </c>
    </row>
    <row r="425" spans="2:14" ht="16.149999999999999" customHeight="1" x14ac:dyDescent="0.25">
      <c r="B425" s="675">
        <v>10101</v>
      </c>
      <c r="C425" s="677" t="s">
        <v>1286</v>
      </c>
      <c r="D425" s="1202" t="str">
        <f>IF(B425="","",IF(C425="DER-RD",IF(OR(B425&lt;60000,B425&gt;60025),VLOOKUP(B425,'DER-RD1'!A:E,2,FALSE),VLOOKUP(B425,'DER-RD1'!A:E,2,FALSE)&amp;"(DMT="&amp;VLOOKUP(B425,'DER-RD1'!A:E,4,FALSE)&amp;")(XP="&amp;ROUND((N425),2)&amp;"KM;XR="&amp;ROUND((O425),2)&amp;"KM)"),IF(C425="DER-ED",VLOOKUP(B425,'DER-ED1'!A:D,2,FALSE),IF(C425="SICRO",VLOOKUP(B425,SICRO!A:E,2,FALSE),IF(C425="SINAPI",VLOOKUP(B425,SINAPI1!A:D,2,FALSE))))))</f>
        <v>AJUDANTE (AJUDANTE PRATICO - SINDUSCON)</v>
      </c>
      <c r="E425" s="1202"/>
      <c r="F425" s="1202"/>
      <c r="G425" s="1202"/>
      <c r="H425" s="1218"/>
      <c r="I425" s="678" t="s">
        <v>69</v>
      </c>
      <c r="J425" s="688">
        <v>1.5727</v>
      </c>
      <c r="K425" s="741">
        <f>IF(B425="","",IF(C425="DER-RD",IF(OR(B425&lt;60000,B425&gt;60025),VLOOKUP(B425,'DER-RD1'!A:E,4,FALSE),VLOOKUP(B425,'DER-RD1'!A:H,6,FALSE)*O425+VLOOKUP(B425,'DER-RD1'!A:H,7,FALSE)*P425)+VLOOKUP(B425,'DER-RD1'!A:H,8,FALSE),IF(C425="DER-ED",VLOOKUP(B425,'DER-ED1'!A:E,4,FALSE),IF(C425="SICRO",VLOOKUP(B425,SICRO!A:F,4,FALSE),IF(C425="SINAPI",VLOOKUP(B425,SINAPI1!A:E,4,FALSE),IF(C425="CESAN",VLOOKUP(B425,CESAN!A:E,4,FALSE)))))))</f>
        <v>7.54</v>
      </c>
      <c r="L425" s="689">
        <f>K425*(1+J425)</f>
        <v>19.399999999999999</v>
      </c>
      <c r="M425" s="690">
        <v>0.3</v>
      </c>
      <c r="N425" s="679">
        <f>M425*L425</f>
        <v>5.82</v>
      </c>
    </row>
    <row r="426" spans="2:14" ht="16.149999999999999" customHeight="1" x14ac:dyDescent="0.25">
      <c r="B426" s="675">
        <v>10115</v>
      </c>
      <c r="C426" s="677" t="s">
        <v>1286</v>
      </c>
      <c r="D426" s="1202" t="str">
        <f>IF(B426="","",IF(C426="DER-RD",IF(OR(B426&lt;60000,B426&gt;60025),VLOOKUP(B426,'DER-RD1'!A:E,2,FALSE),VLOOKUP(B426,'DER-RD1'!A:E,2,FALSE)&amp;"(DMT="&amp;VLOOKUP(B426,'DER-RD1'!A:E,4,FALSE)&amp;")(XP="&amp;ROUND((N426),2)&amp;"KM;XR="&amp;ROUND((O426),2)&amp;"KM)"),IF(C426="DER-ED",VLOOKUP(B426,'DER-ED1'!A:D,2,FALSE),IF(C426="SICRO",VLOOKUP(B426,SICRO!A:E,2,FALSE),IF(C426="SINAPI",VLOOKUP(B426,SINAPI1!A:D,2,FALSE))))))</f>
        <v>ELETRICISTA (OFICIAL - SINDUSCON)</v>
      </c>
      <c r="E426" s="1202"/>
      <c r="F426" s="1202"/>
      <c r="G426" s="1202"/>
      <c r="H426" s="1218"/>
      <c r="I426" s="678" t="s">
        <v>69</v>
      </c>
      <c r="J426" s="688">
        <v>1.5727</v>
      </c>
      <c r="K426" s="741">
        <f>IF(B426="","",IF(C426="DER-RD",IF(OR(B426&lt;60000,B426&gt;60025),VLOOKUP(B426,'DER-RD1'!A:E,4,FALSE),VLOOKUP(B426,'DER-RD1'!A:H,6,FALSE)*O426+VLOOKUP(B426,'DER-RD1'!A:H,7,FALSE)*P426)+VLOOKUP(B426,'DER-RD1'!A:H,8,FALSE),IF(C426="DER-ED",VLOOKUP(B426,'DER-ED1'!A:E,4,FALSE),IF(C426="SICRO",VLOOKUP(B426,SICRO!A:F,4,FALSE),IF(C426="SINAPI",VLOOKUP(B426,SINAPI1!A:E,4,FALSE),IF(C426="CESAN",VLOOKUP(B426,CESAN!A:E,4,FALSE)))))))</f>
        <v>9.39</v>
      </c>
      <c r="L426" s="689">
        <f>K426*(1+J426)</f>
        <v>24.16</v>
      </c>
      <c r="M426" s="690">
        <v>0.3</v>
      </c>
      <c r="N426" s="679">
        <f>M426*L426</f>
        <v>7.25</v>
      </c>
    </row>
    <row r="427" spans="2:14" ht="15" thickBot="1" x14ac:dyDescent="0.3">
      <c r="B427" s="680"/>
      <c r="C427" s="732"/>
      <c r="D427" s="732"/>
      <c r="E427" s="732"/>
      <c r="F427" s="733"/>
      <c r="G427" s="733"/>
      <c r="H427" s="733"/>
      <c r="I427" s="733"/>
      <c r="J427" s="733"/>
      <c r="K427" s="733"/>
      <c r="L427" s="733"/>
      <c r="M427" s="734" t="s">
        <v>4994</v>
      </c>
      <c r="N427" s="684">
        <f>SUM(N425:N426)</f>
        <v>13.07</v>
      </c>
    </row>
    <row r="428" spans="2:14" ht="15" thickBot="1" x14ac:dyDescent="0.3">
      <c r="B428" s="685"/>
      <c r="C428" s="686"/>
      <c r="D428" s="686"/>
      <c r="E428" s="686"/>
      <c r="F428" s="686"/>
      <c r="G428" s="686"/>
      <c r="H428" s="686"/>
      <c r="I428" s="691"/>
      <c r="J428" s="691"/>
      <c r="K428" s="686"/>
      <c r="L428" s="686"/>
      <c r="M428" s="686"/>
      <c r="N428" s="687"/>
    </row>
    <row r="429" spans="2:14" ht="25.5" x14ac:dyDescent="0.25">
      <c r="B429" s="671" t="s">
        <v>0</v>
      </c>
      <c r="C429" s="672" t="s">
        <v>4983</v>
      </c>
      <c r="D429" s="1219" t="s">
        <v>4995</v>
      </c>
      <c r="E429" s="1219"/>
      <c r="F429" s="1219"/>
      <c r="G429" s="1219"/>
      <c r="H429" s="1220"/>
      <c r="I429" s="673" t="s">
        <v>1236</v>
      </c>
      <c r="J429" s="673" t="s">
        <v>4996</v>
      </c>
      <c r="K429" s="673" t="s">
        <v>4997</v>
      </c>
      <c r="L429" s="673"/>
      <c r="M429" s="673" t="s">
        <v>4998</v>
      </c>
      <c r="N429" s="674" t="s">
        <v>4999</v>
      </c>
    </row>
    <row r="430" spans="2:14" x14ac:dyDescent="0.25">
      <c r="B430" s="675"/>
      <c r="C430" s="677"/>
      <c r="D430" s="1202"/>
      <c r="E430" s="1202"/>
      <c r="F430" s="1202"/>
      <c r="G430" s="1202"/>
      <c r="H430" s="1218"/>
      <c r="I430" s="678"/>
      <c r="J430" s="678"/>
      <c r="K430" s="678"/>
      <c r="L430" s="678"/>
      <c r="M430" s="678"/>
      <c r="N430" s="679"/>
    </row>
    <row r="431" spans="2:14" x14ac:dyDescent="0.25">
      <c r="B431" s="685"/>
      <c r="C431" s="686"/>
      <c r="D431" s="686"/>
      <c r="E431" s="686"/>
      <c r="F431" s="691"/>
      <c r="G431" s="691"/>
      <c r="H431" s="691"/>
      <c r="I431" s="691"/>
      <c r="J431" s="691"/>
      <c r="K431" s="691"/>
      <c r="L431" s="691"/>
      <c r="M431" s="692" t="s">
        <v>5000</v>
      </c>
      <c r="N431" s="693">
        <f>SUM(N430:N430)</f>
        <v>0</v>
      </c>
    </row>
    <row r="432" spans="2:14" x14ac:dyDescent="0.25">
      <c r="B432" s="685"/>
      <c r="C432" s="686"/>
      <c r="D432" s="686"/>
      <c r="E432" s="686"/>
      <c r="F432" s="686"/>
      <c r="G432" s="686"/>
      <c r="H432" s="686"/>
      <c r="I432" s="686"/>
      <c r="J432" s="686"/>
      <c r="K432" s="686"/>
      <c r="L432" s="686"/>
      <c r="M432" s="686"/>
      <c r="N432" s="687"/>
    </row>
    <row r="433" spans="2:14" x14ac:dyDescent="0.25">
      <c r="B433" s="685"/>
      <c r="C433" s="686"/>
      <c r="D433" s="686"/>
      <c r="E433" s="686"/>
      <c r="F433" s="691"/>
      <c r="G433" s="691"/>
      <c r="H433" s="691"/>
      <c r="I433" s="694"/>
      <c r="J433" s="694"/>
      <c r="K433" s="694"/>
      <c r="L433" s="694"/>
      <c r="M433" s="692" t="s">
        <v>5001</v>
      </c>
      <c r="N433" s="695">
        <f>N422+N427+N431</f>
        <v>13.07</v>
      </c>
    </row>
    <row r="434" spans="2:14" x14ac:dyDescent="0.25">
      <c r="B434" s="685"/>
      <c r="C434" s="686"/>
      <c r="D434" s="686"/>
      <c r="E434" s="686"/>
      <c r="F434" s="691"/>
      <c r="G434" s="691"/>
      <c r="H434" s="691"/>
      <c r="I434" s="691"/>
      <c r="J434" s="696"/>
      <c r="K434" s="696"/>
      <c r="L434" s="696"/>
      <c r="M434" s="697" t="s">
        <v>5002</v>
      </c>
      <c r="N434" s="695">
        <v>1</v>
      </c>
    </row>
    <row r="435" spans="2:14" ht="15" thickBot="1" x14ac:dyDescent="0.3">
      <c r="B435" s="680"/>
      <c r="C435" s="732"/>
      <c r="D435" s="732"/>
      <c r="E435" s="732"/>
      <c r="F435" s="733"/>
      <c r="G435" s="733"/>
      <c r="H435" s="733"/>
      <c r="I435" s="733"/>
      <c r="J435" s="733"/>
      <c r="K435" s="733"/>
      <c r="L435" s="733"/>
      <c r="M435" s="734" t="s">
        <v>5003</v>
      </c>
      <c r="N435" s="698">
        <f>TRUNC(N433/N434,2)</f>
        <v>13.07</v>
      </c>
    </row>
    <row r="436" spans="2:14" ht="15" thickBot="1" x14ac:dyDescent="0.3">
      <c r="B436" s="685"/>
      <c r="C436" s="686"/>
      <c r="D436" s="686"/>
      <c r="E436" s="686"/>
      <c r="F436" s="686"/>
      <c r="G436" s="686"/>
      <c r="H436" s="686"/>
      <c r="I436" s="686"/>
      <c r="J436" s="686"/>
      <c r="K436" s="686"/>
      <c r="L436" s="686"/>
      <c r="M436" s="686"/>
      <c r="N436" s="687"/>
    </row>
    <row r="437" spans="2:14" ht="25.5" x14ac:dyDescent="0.25">
      <c r="B437" s="671" t="s">
        <v>0</v>
      </c>
      <c r="C437" s="672" t="s">
        <v>4983</v>
      </c>
      <c r="D437" s="1219" t="s">
        <v>5004</v>
      </c>
      <c r="E437" s="1219"/>
      <c r="F437" s="1219"/>
      <c r="G437" s="1219"/>
      <c r="H437" s="1219"/>
      <c r="I437" s="1220"/>
      <c r="J437" s="673" t="s">
        <v>1263</v>
      </c>
      <c r="K437" s="673" t="s">
        <v>5005</v>
      </c>
      <c r="L437" s="673"/>
      <c r="M437" s="673" t="s">
        <v>4993</v>
      </c>
      <c r="N437" s="674" t="s">
        <v>4999</v>
      </c>
    </row>
    <row r="438" spans="2:14" ht="13.9" customHeight="1" x14ac:dyDescent="0.25">
      <c r="B438" s="675">
        <v>44659</v>
      </c>
      <c r="C438" s="677" t="s">
        <v>1286</v>
      </c>
      <c r="D438" s="1202" t="str">
        <f>IF(B438="","",IF(C438="DER-RD",IF(OR(B438&lt;60000,B438&gt;60025),VLOOKUP(B438,'DER-RD1'!A:E,2,FALSE),VLOOKUP(B438,'DER-RD1'!A:E,2,FALSE)&amp;"(DMT="&amp;VLOOKUP(B438,'DER-RD1'!A:E,4,FALSE)&amp;")(XP="&amp;ROUND((N438),2)&amp;"KM;XR="&amp;ROUND((O438),2)&amp;"KM)"),IF(C438="DER-ED",VLOOKUP(B438,'DER-ED1'!A:D,2,FALSE),IF(C438="SICRO",VLOOKUP(B438,SICRO!A:E,2,FALSE),IF(C438="SINAPI",VLOOKUP(B438,SINAPI1!A:D,2,FALSE))))))</f>
        <v>MINI DISJUNTOR MONOPOLAR 16A CURVA C 5KA 220/127V</v>
      </c>
      <c r="E438" s="1202"/>
      <c r="F438" s="1202"/>
      <c r="G438" s="1202"/>
      <c r="H438" s="1202"/>
      <c r="I438" s="1218"/>
      <c r="J438" s="678" t="s">
        <v>5022</v>
      </c>
      <c r="K438" s="741">
        <f>IF(B438="","",IF(C438="DER-RD",IF(OR(B438&lt;60000,B438&gt;60025),VLOOKUP(B438,'DER-RD1'!A:E,4,FALSE),VLOOKUP(B438,'DER-RD1'!A:H,6,FALSE)*O438+VLOOKUP(B438,'DER-RD1'!A:H,7,FALSE)*P438)+VLOOKUP(B438,'DER-RD1'!A:H,8,FALSE),IF(C438="DER-ED",VLOOKUP(B438,'DER-ED1'!A:E,4,FALSE),IF(C438="SICRO",VLOOKUP(B438,SICRO!A:F,4,FALSE),IF(C438="SINAPI",VLOOKUP(B438,SINAPI1!A:E,4,FALSE),IF(C438="CESAN",VLOOKUP(B438,CESAN!A:E,4,FALSE)))))))</f>
        <v>9.44</v>
      </c>
      <c r="L438" s="689"/>
      <c r="M438" s="690">
        <v>1</v>
      </c>
      <c r="N438" s="679">
        <f>K438*M438</f>
        <v>9.44</v>
      </c>
    </row>
    <row r="439" spans="2:14" x14ac:dyDescent="0.25">
      <c r="B439" s="675"/>
      <c r="C439" s="677"/>
      <c r="D439" s="1202"/>
      <c r="E439" s="1202"/>
      <c r="F439" s="1202"/>
      <c r="G439" s="1202"/>
      <c r="H439" s="1202"/>
      <c r="I439" s="1218"/>
      <c r="J439" s="678"/>
      <c r="K439" s="678"/>
      <c r="L439" s="678"/>
      <c r="M439" s="690"/>
      <c r="N439" s="679"/>
    </row>
    <row r="440" spans="2:14" ht="15" thickBot="1" x14ac:dyDescent="0.3">
      <c r="B440" s="680"/>
      <c r="C440" s="732"/>
      <c r="D440" s="732"/>
      <c r="E440" s="732"/>
      <c r="F440" s="733"/>
      <c r="G440" s="733"/>
      <c r="H440" s="733"/>
      <c r="I440" s="733"/>
      <c r="J440" s="733"/>
      <c r="K440" s="733"/>
      <c r="L440" s="733"/>
      <c r="M440" s="734" t="s">
        <v>5006</v>
      </c>
      <c r="N440" s="684">
        <f>SUM(N438:N438)</f>
        <v>9.44</v>
      </c>
    </row>
    <row r="441" spans="2:14" ht="15" thickBot="1" x14ac:dyDescent="0.3">
      <c r="B441" s="685"/>
      <c r="C441" s="686"/>
      <c r="D441" s="686"/>
      <c r="E441" s="686"/>
      <c r="F441" s="686"/>
      <c r="G441" s="686"/>
      <c r="H441" s="686"/>
      <c r="I441" s="686"/>
      <c r="J441" s="686"/>
      <c r="K441" s="686"/>
      <c r="L441" s="686"/>
      <c r="M441" s="686"/>
      <c r="N441" s="687"/>
    </row>
    <row r="442" spans="2:14" ht="25.5" x14ac:dyDescent="0.25">
      <c r="B442" s="671" t="s">
        <v>0</v>
      </c>
      <c r="C442" s="673" t="s">
        <v>4983</v>
      </c>
      <c r="D442" s="1219" t="s">
        <v>5007</v>
      </c>
      <c r="E442" s="1219"/>
      <c r="F442" s="1219"/>
      <c r="G442" s="1219"/>
      <c r="H442" s="1219"/>
      <c r="I442" s="1220"/>
      <c r="J442" s="673" t="s">
        <v>1263</v>
      </c>
      <c r="K442" s="673" t="s">
        <v>5005</v>
      </c>
      <c r="L442" s="673"/>
      <c r="M442" s="673" t="s">
        <v>4993</v>
      </c>
      <c r="N442" s="674" t="s">
        <v>4999</v>
      </c>
    </row>
    <row r="443" spans="2:14" x14ac:dyDescent="0.25">
      <c r="B443" s="719"/>
      <c r="C443" s="716"/>
      <c r="D443" s="1202"/>
      <c r="E443" s="1202"/>
      <c r="F443" s="1202"/>
      <c r="G443" s="1202"/>
      <c r="H443" s="1202"/>
      <c r="I443" s="1218"/>
      <c r="J443" s="722"/>
      <c r="K443" s="722"/>
      <c r="L443" s="722"/>
      <c r="M443" s="735"/>
      <c r="N443" s="723"/>
    </row>
    <row r="444" spans="2:14" ht="15" thickBot="1" x14ac:dyDescent="0.3">
      <c r="B444" s="680"/>
      <c r="C444" s="732"/>
      <c r="D444" s="732"/>
      <c r="E444" s="732"/>
      <c r="F444" s="733"/>
      <c r="G444" s="733"/>
      <c r="H444" s="733"/>
      <c r="I444" s="733"/>
      <c r="J444" s="733"/>
      <c r="K444" s="733"/>
      <c r="L444" s="733"/>
      <c r="M444" s="734" t="s">
        <v>5008</v>
      </c>
      <c r="N444" s="684">
        <f>SUM(N443:N443)</f>
        <v>0</v>
      </c>
    </row>
    <row r="445" spans="2:14" ht="15" thickBot="1" x14ac:dyDescent="0.3">
      <c r="B445" s="685"/>
      <c r="C445" s="686"/>
      <c r="D445" s="686"/>
      <c r="E445" s="686"/>
      <c r="F445" s="686"/>
      <c r="G445" s="686"/>
      <c r="H445" s="686"/>
      <c r="I445" s="686"/>
      <c r="J445" s="686"/>
      <c r="K445" s="686"/>
      <c r="L445" s="686"/>
      <c r="M445" s="686"/>
      <c r="N445" s="687"/>
    </row>
    <row r="446" spans="2:14" ht="25.5" x14ac:dyDescent="0.25">
      <c r="B446" s="671" t="s">
        <v>0</v>
      </c>
      <c r="C446" s="673" t="s">
        <v>4983</v>
      </c>
      <c r="D446" s="1219" t="s">
        <v>5009</v>
      </c>
      <c r="E446" s="1219"/>
      <c r="F446" s="1219"/>
      <c r="G446" s="1220"/>
      <c r="H446" s="673" t="s">
        <v>1263</v>
      </c>
      <c r="I446" s="673" t="s">
        <v>5010</v>
      </c>
      <c r="J446" s="673" t="s">
        <v>5011</v>
      </c>
      <c r="K446" s="673" t="s">
        <v>5005</v>
      </c>
      <c r="L446" s="673"/>
      <c r="M446" s="673" t="s">
        <v>4993</v>
      </c>
      <c r="N446" s="674" t="s">
        <v>4999</v>
      </c>
    </row>
    <row r="447" spans="2:14" x14ac:dyDescent="0.25">
      <c r="B447" s="675"/>
      <c r="C447" s="677"/>
      <c r="D447" s="1233"/>
      <c r="E447" s="1233"/>
      <c r="F447" s="1233"/>
      <c r="G447" s="1233"/>
      <c r="H447" s="678"/>
      <c r="I447" s="678"/>
      <c r="J447" s="678"/>
      <c r="K447" s="678"/>
      <c r="L447" s="678"/>
      <c r="M447" s="690"/>
      <c r="N447" s="679"/>
    </row>
    <row r="448" spans="2:14" x14ac:dyDescent="0.25">
      <c r="B448" s="685"/>
      <c r="C448" s="686"/>
      <c r="D448" s="686"/>
      <c r="E448" s="686"/>
      <c r="F448" s="691"/>
      <c r="G448" s="691"/>
      <c r="H448" s="691"/>
      <c r="I448" s="691"/>
      <c r="J448" s="691"/>
      <c r="K448" s="691"/>
      <c r="L448" s="691"/>
      <c r="M448" s="692" t="s">
        <v>5012</v>
      </c>
      <c r="N448" s="693">
        <f>SUM(N447:N447)</f>
        <v>0</v>
      </c>
    </row>
    <row r="449" spans="2:14" x14ac:dyDescent="0.25">
      <c r="B449" s="685"/>
      <c r="C449" s="686"/>
      <c r="D449" s="686"/>
      <c r="E449" s="686"/>
      <c r="F449" s="686"/>
      <c r="G449" s="686"/>
      <c r="H449" s="686"/>
      <c r="I449" s="686"/>
      <c r="J449" s="686"/>
      <c r="K449" s="686"/>
      <c r="L449" s="686"/>
      <c r="M449" s="686"/>
      <c r="N449" s="687"/>
    </row>
    <row r="450" spans="2:14" x14ac:dyDescent="0.25">
      <c r="B450" s="736"/>
      <c r="C450" s="737"/>
      <c r="D450" s="737"/>
      <c r="E450" s="737"/>
      <c r="F450" s="738"/>
      <c r="G450" s="738"/>
      <c r="H450" s="738"/>
      <c r="I450" s="738"/>
      <c r="J450" s="738"/>
      <c r="K450" s="738"/>
      <c r="L450" s="738"/>
      <c r="M450" s="739" t="s">
        <v>5013</v>
      </c>
      <c r="N450" s="695">
        <f>N435+N440+N444+N448</f>
        <v>22.51</v>
      </c>
    </row>
    <row r="451" spans="2:14" x14ac:dyDescent="0.25">
      <c r="B451" s="685"/>
      <c r="C451" s="686"/>
      <c r="D451" s="686"/>
      <c r="E451" s="686"/>
      <c r="F451" s="691"/>
      <c r="G451" s="691"/>
      <c r="H451" s="691"/>
      <c r="I451" s="691"/>
      <c r="J451" s="691"/>
      <c r="K451" s="691"/>
      <c r="L451" s="691"/>
      <c r="M451" s="708">
        <f>'Planilha - Orla'!I3</f>
        <v>0.28220000000000001</v>
      </c>
      <c r="N451" s="695">
        <f>N450*M451</f>
        <v>6.35</v>
      </c>
    </row>
    <row r="452" spans="2:14" ht="15" thickBot="1" x14ac:dyDescent="0.3">
      <c r="B452" s="1208" t="s">
        <v>5014</v>
      </c>
      <c r="C452" s="1209"/>
      <c r="D452" s="1209"/>
      <c r="E452" s="1209"/>
      <c r="F452" s="1209"/>
      <c r="G452" s="1209"/>
      <c r="H452" s="1209"/>
      <c r="I452" s="1209"/>
      <c r="J452" s="1209"/>
      <c r="K452" s="1209"/>
      <c r="L452" s="1209"/>
      <c r="M452" s="1210"/>
      <c r="N452" s="698">
        <f>N450+N451</f>
        <v>28.86</v>
      </c>
    </row>
    <row r="454" spans="2:14" ht="15" thickBot="1" x14ac:dyDescent="0.3"/>
    <row r="455" spans="2:14" ht="41.25" customHeight="1" x14ac:dyDescent="0.25">
      <c r="B455" s="1225" t="s">
        <v>5082</v>
      </c>
      <c r="C455" s="1226"/>
      <c r="D455" s="1227"/>
      <c r="E455" s="1228" t="s">
        <v>4979</v>
      </c>
      <c r="F455" s="1228"/>
      <c r="G455" s="1228"/>
      <c r="H455" s="1228"/>
      <c r="I455" s="1228"/>
      <c r="J455" s="1228"/>
      <c r="K455" s="1228"/>
      <c r="L455" s="725"/>
      <c r="M455" s="1231"/>
      <c r="N455" s="1232"/>
    </row>
    <row r="456" spans="2:14" x14ac:dyDescent="0.25">
      <c r="B456" s="670" t="s">
        <v>4980</v>
      </c>
      <c r="C456" s="1234" t="s">
        <v>5181</v>
      </c>
      <c r="D456" s="1234"/>
      <c r="E456" s="1234"/>
      <c r="F456" s="1234"/>
      <c r="G456" s="1234"/>
      <c r="H456" s="1234"/>
      <c r="I456" s="1234"/>
      <c r="J456" s="1234"/>
      <c r="K456" s="1234"/>
      <c r="L456" s="1234"/>
      <c r="M456" s="1234"/>
      <c r="N456" s="1235"/>
    </row>
    <row r="457" spans="2:14" x14ac:dyDescent="0.25">
      <c r="B457" s="670" t="s">
        <v>4981</v>
      </c>
      <c r="C457" s="1203" t="s">
        <v>8</v>
      </c>
      <c r="D457" s="1203"/>
      <c r="E457" s="1203"/>
      <c r="F457" s="1203"/>
      <c r="G457" s="1203"/>
      <c r="H457" s="1203"/>
      <c r="I457" s="1203"/>
      <c r="J457" s="1203"/>
      <c r="K457" s="1203"/>
      <c r="L457" s="1203"/>
      <c r="M457" s="1203"/>
      <c r="N457" s="1204"/>
    </row>
    <row r="458" spans="2:14" ht="15" thickBot="1" x14ac:dyDescent="0.3">
      <c r="B458" s="670" t="s">
        <v>4982</v>
      </c>
      <c r="C458" s="1205">
        <v>45536</v>
      </c>
      <c r="D458" s="1206"/>
      <c r="E458" s="1206"/>
      <c r="F458" s="1206"/>
      <c r="G458" s="1206"/>
      <c r="H458" s="1206"/>
      <c r="I458" s="1206"/>
      <c r="J458" s="1206"/>
      <c r="K458" s="1206"/>
      <c r="L458" s="1206"/>
      <c r="M458" s="1206"/>
      <c r="N458" s="1207"/>
    </row>
    <row r="459" spans="2:14" x14ac:dyDescent="0.25">
      <c r="B459" s="671" t="s">
        <v>0</v>
      </c>
      <c r="C459" s="672" t="s">
        <v>4983</v>
      </c>
      <c r="D459" s="1219" t="s">
        <v>4984</v>
      </c>
      <c r="E459" s="1219"/>
      <c r="F459" s="1219"/>
      <c r="G459" s="1220"/>
      <c r="H459" s="673" t="s">
        <v>100</v>
      </c>
      <c r="I459" s="673" t="s">
        <v>4985</v>
      </c>
      <c r="J459" s="673" t="s">
        <v>4986</v>
      </c>
      <c r="K459" s="673" t="s">
        <v>4987</v>
      </c>
      <c r="L459" s="673"/>
      <c r="M459" s="673" t="s">
        <v>4988</v>
      </c>
      <c r="N459" s="674" t="s">
        <v>4989</v>
      </c>
    </row>
    <row r="460" spans="2:14" x14ac:dyDescent="0.25">
      <c r="B460" s="675"/>
      <c r="C460" s="676"/>
      <c r="D460" s="1233"/>
      <c r="E460" s="1233"/>
      <c r="F460" s="1233"/>
      <c r="G460" s="1236"/>
      <c r="H460" s="678"/>
      <c r="I460" s="678"/>
      <c r="J460" s="678"/>
      <c r="K460" s="678"/>
      <c r="L460" s="678"/>
      <c r="M460" s="678"/>
      <c r="N460" s="679"/>
    </row>
    <row r="461" spans="2:14" ht="15" thickBot="1" x14ac:dyDescent="0.3">
      <c r="B461" s="680"/>
      <c r="C461" s="732"/>
      <c r="D461" s="732"/>
      <c r="E461" s="732"/>
      <c r="F461" s="733"/>
      <c r="G461" s="733"/>
      <c r="H461" s="733"/>
      <c r="I461" s="733"/>
      <c r="J461" s="733"/>
      <c r="K461" s="733"/>
      <c r="L461" s="733"/>
      <c r="M461" s="734" t="s">
        <v>4990</v>
      </c>
      <c r="N461" s="684">
        <f>SUM(N460)</f>
        <v>0</v>
      </c>
    </row>
    <row r="462" spans="2:14" ht="15" thickBot="1" x14ac:dyDescent="0.3">
      <c r="B462" s="685"/>
      <c r="C462" s="686"/>
      <c r="D462" s="686"/>
      <c r="E462" s="686"/>
      <c r="F462" s="686"/>
      <c r="G462" s="686"/>
      <c r="H462" s="686"/>
      <c r="I462" s="686"/>
      <c r="J462" s="686"/>
      <c r="K462" s="686"/>
      <c r="L462" s="686"/>
      <c r="M462" s="686"/>
      <c r="N462" s="687"/>
    </row>
    <row r="463" spans="2:14" ht="38.25" x14ac:dyDescent="0.25">
      <c r="B463" s="671" t="s">
        <v>0</v>
      </c>
      <c r="C463" s="672" t="s">
        <v>4983</v>
      </c>
      <c r="D463" s="1219" t="s">
        <v>4991</v>
      </c>
      <c r="E463" s="1219"/>
      <c r="F463" s="1219"/>
      <c r="G463" s="1219"/>
      <c r="H463" s="1220"/>
      <c r="I463" s="673" t="s">
        <v>1263</v>
      </c>
      <c r="J463" s="673" t="s">
        <v>4992</v>
      </c>
      <c r="K463" s="673" t="s">
        <v>5049</v>
      </c>
      <c r="L463" s="673" t="s">
        <v>5050</v>
      </c>
      <c r="M463" s="673" t="s">
        <v>4993</v>
      </c>
      <c r="N463" s="674" t="s">
        <v>4989</v>
      </c>
    </row>
    <row r="464" spans="2:14" ht="16.149999999999999" customHeight="1" x14ac:dyDescent="0.25">
      <c r="B464" s="675">
        <v>10101</v>
      </c>
      <c r="C464" s="677" t="s">
        <v>1286</v>
      </c>
      <c r="D464" s="1202" t="str">
        <f>IF(B464="","",IF(C464="DER-RD",IF(OR(B464&lt;60000,B464&gt;60025),VLOOKUP(B464,'DER-RD1'!A:E,2,FALSE),VLOOKUP(B464,'DER-RD1'!A:E,2,FALSE)&amp;"(DMT="&amp;VLOOKUP(B464,'DER-RD1'!A:E,4,FALSE)&amp;")(XP="&amp;ROUND((N464),2)&amp;"KM;XR="&amp;ROUND((O464),2)&amp;"KM)"),IF(C464="DER-ED",VLOOKUP(B464,'DER-ED1'!A:D,2,FALSE),IF(C464="SICRO",VLOOKUP(B464,SICRO!A:E,2,FALSE),IF(C464="SINAPI",VLOOKUP(B464,SINAPI1!A:D,2,FALSE))))))</f>
        <v>AJUDANTE (AJUDANTE PRATICO - SINDUSCON)</v>
      </c>
      <c r="E464" s="1202"/>
      <c r="F464" s="1202"/>
      <c r="G464" s="1202"/>
      <c r="H464" s="1218"/>
      <c r="I464" s="678" t="s">
        <v>69</v>
      </c>
      <c r="J464" s="688">
        <v>1.5727</v>
      </c>
      <c r="K464" s="741">
        <f>IF(B464="","",IF(C464="DER-RD",IF(OR(B464&lt;60000,B464&gt;60025),VLOOKUP(B464,'DER-RD1'!A:E,4,FALSE),VLOOKUP(B464,'DER-RD1'!A:H,6,FALSE)*O464+VLOOKUP(B464,'DER-RD1'!A:H,7,FALSE)*P464)+VLOOKUP(B464,'DER-RD1'!A:H,8,FALSE),IF(C464="DER-ED",VLOOKUP(B464,'DER-ED1'!A:E,4,FALSE),IF(C464="SICRO",VLOOKUP(B464,SICRO!A:F,4,FALSE),IF(C464="SINAPI",VLOOKUP(B464,SINAPI1!A:E,4,FALSE),IF(C464="CESAN",VLOOKUP(B464,CESAN!A:E,4,FALSE)))))))</f>
        <v>7.54</v>
      </c>
      <c r="L464" s="689">
        <f>K464*(1+J464)</f>
        <v>19.399999999999999</v>
      </c>
      <c r="M464" s="690">
        <v>0.3</v>
      </c>
      <c r="N464" s="679">
        <f>L464*M464</f>
        <v>5.82</v>
      </c>
    </row>
    <row r="465" spans="2:14" ht="16.149999999999999" customHeight="1" x14ac:dyDescent="0.25">
      <c r="B465" s="675">
        <v>10115</v>
      </c>
      <c r="C465" s="677" t="s">
        <v>1286</v>
      </c>
      <c r="D465" s="1202" t="str">
        <f>IF(B465="","",IF(C465="DER-RD",IF(OR(B465&lt;60000,B465&gt;60025),VLOOKUP(B465,'DER-RD1'!A:E,2,FALSE),VLOOKUP(B465,'DER-RD1'!A:E,2,FALSE)&amp;"(DMT="&amp;VLOOKUP(B465,'DER-RD1'!A:E,4,FALSE)&amp;")(XP="&amp;ROUND((N465),2)&amp;"KM;XR="&amp;ROUND((O465),2)&amp;"KM)"),IF(C465="DER-ED",VLOOKUP(B465,'DER-ED1'!A:D,2,FALSE),IF(C465="SICRO",VLOOKUP(B465,SICRO!A:E,2,FALSE),IF(C465="SINAPI",VLOOKUP(B465,SINAPI1!A:D,2,FALSE))))))</f>
        <v>ELETRICISTA (OFICIAL - SINDUSCON)</v>
      </c>
      <c r="E465" s="1202"/>
      <c r="F465" s="1202"/>
      <c r="G465" s="1202"/>
      <c r="H465" s="1218"/>
      <c r="I465" s="678" t="s">
        <v>69</v>
      </c>
      <c r="J465" s="688">
        <v>1.5727</v>
      </c>
      <c r="K465" s="741">
        <f>IF(B465="","",IF(C465="DER-RD",IF(OR(B465&lt;60000,B465&gt;60025),VLOOKUP(B465,'DER-RD1'!A:E,4,FALSE),VLOOKUP(B465,'DER-RD1'!A:H,6,FALSE)*O465+VLOOKUP(B465,'DER-RD1'!A:H,7,FALSE)*P465)+VLOOKUP(B465,'DER-RD1'!A:H,8,FALSE),IF(C465="DER-ED",VLOOKUP(B465,'DER-ED1'!A:E,4,FALSE),IF(C465="SICRO",VLOOKUP(B465,SICRO!A:F,4,FALSE),IF(C465="SINAPI",VLOOKUP(B465,SINAPI1!A:E,4,FALSE),IF(C465="CESAN",VLOOKUP(B465,CESAN!A:E,4,FALSE)))))))</f>
        <v>9.39</v>
      </c>
      <c r="L465" s="689">
        <f>K465*(1+J465)</f>
        <v>24.16</v>
      </c>
      <c r="M465" s="690">
        <v>0.3</v>
      </c>
      <c r="N465" s="679">
        <f>L465*M465</f>
        <v>7.25</v>
      </c>
    </row>
    <row r="466" spans="2:14" ht="15" thickBot="1" x14ac:dyDescent="0.3">
      <c r="B466" s="680"/>
      <c r="C466" s="732"/>
      <c r="D466" s="732"/>
      <c r="E466" s="732"/>
      <c r="F466" s="733"/>
      <c r="G466" s="733"/>
      <c r="H466" s="733"/>
      <c r="I466" s="733"/>
      <c r="J466" s="733"/>
      <c r="K466" s="733"/>
      <c r="L466" s="733"/>
      <c r="M466" s="734" t="s">
        <v>4994</v>
      </c>
      <c r="N466" s="684">
        <f>SUM(N464:N465)</f>
        <v>13.07</v>
      </c>
    </row>
    <row r="467" spans="2:14" ht="15" thickBot="1" x14ac:dyDescent="0.3">
      <c r="B467" s="685"/>
      <c r="C467" s="686"/>
      <c r="D467" s="686"/>
      <c r="E467" s="686"/>
      <c r="F467" s="686"/>
      <c r="G467" s="686"/>
      <c r="H467" s="686"/>
      <c r="I467" s="691"/>
      <c r="J467" s="691"/>
      <c r="K467" s="686"/>
      <c r="L467" s="686"/>
      <c r="M467" s="686"/>
      <c r="N467" s="687"/>
    </row>
    <row r="468" spans="2:14" ht="25.5" x14ac:dyDescent="0.25">
      <c r="B468" s="671" t="s">
        <v>0</v>
      </c>
      <c r="C468" s="672" t="s">
        <v>4983</v>
      </c>
      <c r="D468" s="1219" t="s">
        <v>4995</v>
      </c>
      <c r="E468" s="1219"/>
      <c r="F468" s="1219"/>
      <c r="G468" s="1219"/>
      <c r="H468" s="1220"/>
      <c r="I468" s="673" t="s">
        <v>1236</v>
      </c>
      <c r="J468" s="673" t="s">
        <v>4996</v>
      </c>
      <c r="K468" s="673" t="s">
        <v>4997</v>
      </c>
      <c r="L468" s="673"/>
      <c r="M468" s="673" t="s">
        <v>4998</v>
      </c>
      <c r="N468" s="674" t="s">
        <v>4999</v>
      </c>
    </row>
    <row r="469" spans="2:14" x14ac:dyDescent="0.25">
      <c r="B469" s="675"/>
      <c r="C469" s="677"/>
      <c r="D469" s="1202"/>
      <c r="E469" s="1202"/>
      <c r="F469" s="1202"/>
      <c r="G469" s="1202"/>
      <c r="H469" s="1218"/>
      <c r="I469" s="678"/>
      <c r="J469" s="678"/>
      <c r="K469" s="678"/>
      <c r="L469" s="678"/>
      <c r="M469" s="678"/>
      <c r="N469" s="679"/>
    </row>
    <row r="470" spans="2:14" x14ac:dyDescent="0.25">
      <c r="B470" s="685"/>
      <c r="C470" s="686"/>
      <c r="D470" s="686"/>
      <c r="E470" s="686"/>
      <c r="F470" s="691"/>
      <c r="G470" s="691"/>
      <c r="H470" s="691"/>
      <c r="I470" s="691"/>
      <c r="J470" s="691"/>
      <c r="K470" s="691"/>
      <c r="L470" s="691"/>
      <c r="M470" s="692" t="s">
        <v>5000</v>
      </c>
      <c r="N470" s="693">
        <f>SUM(N469:N469)</f>
        <v>0</v>
      </c>
    </row>
    <row r="471" spans="2:14" x14ac:dyDescent="0.25">
      <c r="B471" s="685"/>
      <c r="C471" s="686"/>
      <c r="D471" s="686"/>
      <c r="E471" s="686"/>
      <c r="F471" s="686"/>
      <c r="G471" s="686"/>
      <c r="H471" s="686"/>
      <c r="I471" s="686"/>
      <c r="J471" s="686"/>
      <c r="K471" s="686"/>
      <c r="L471" s="686"/>
      <c r="M471" s="686"/>
      <c r="N471" s="687"/>
    </row>
    <row r="472" spans="2:14" x14ac:dyDescent="0.25">
      <c r="B472" s="685"/>
      <c r="C472" s="686"/>
      <c r="D472" s="686"/>
      <c r="E472" s="686"/>
      <c r="F472" s="691"/>
      <c r="G472" s="691"/>
      <c r="H472" s="691"/>
      <c r="I472" s="694"/>
      <c r="J472" s="694"/>
      <c r="K472" s="694"/>
      <c r="L472" s="694"/>
      <c r="M472" s="692" t="s">
        <v>5001</v>
      </c>
      <c r="N472" s="695">
        <f>N461+N466+N470</f>
        <v>13.07</v>
      </c>
    </row>
    <row r="473" spans="2:14" x14ac:dyDescent="0.25">
      <c r="B473" s="685"/>
      <c r="C473" s="686"/>
      <c r="D473" s="686"/>
      <c r="E473" s="686"/>
      <c r="F473" s="691"/>
      <c r="G473" s="691"/>
      <c r="H473" s="691"/>
      <c r="I473" s="691"/>
      <c r="J473" s="696"/>
      <c r="K473" s="696"/>
      <c r="L473" s="696"/>
      <c r="M473" s="697" t="s">
        <v>5002</v>
      </c>
      <c r="N473" s="695">
        <v>1</v>
      </c>
    </row>
    <row r="474" spans="2:14" ht="15" thickBot="1" x14ac:dyDescent="0.3">
      <c r="B474" s="680"/>
      <c r="C474" s="732"/>
      <c r="D474" s="732"/>
      <c r="E474" s="732"/>
      <c r="F474" s="733"/>
      <c r="G474" s="733"/>
      <c r="H474" s="733"/>
      <c r="I474" s="733"/>
      <c r="J474" s="733"/>
      <c r="K474" s="733"/>
      <c r="L474" s="733"/>
      <c r="M474" s="734" t="s">
        <v>5003</v>
      </c>
      <c r="N474" s="698">
        <f>TRUNC(N472/N473,2)</f>
        <v>13.07</v>
      </c>
    </row>
    <row r="475" spans="2:14" ht="15" thickBot="1" x14ac:dyDescent="0.3">
      <c r="B475" s="685"/>
      <c r="C475" s="686"/>
      <c r="D475" s="686"/>
      <c r="E475" s="686"/>
      <c r="F475" s="686"/>
      <c r="G475" s="686"/>
      <c r="H475" s="686"/>
      <c r="I475" s="686"/>
      <c r="J475" s="686"/>
      <c r="K475" s="686"/>
      <c r="L475" s="686"/>
      <c r="M475" s="686"/>
      <c r="N475" s="687"/>
    </row>
    <row r="476" spans="2:14" ht="25.5" x14ac:dyDescent="0.25">
      <c r="B476" s="671" t="s">
        <v>0</v>
      </c>
      <c r="C476" s="672" t="s">
        <v>4983</v>
      </c>
      <c r="D476" s="1219" t="s">
        <v>5004</v>
      </c>
      <c r="E476" s="1219"/>
      <c r="F476" s="1219"/>
      <c r="G476" s="1219"/>
      <c r="H476" s="1219"/>
      <c r="I476" s="1220"/>
      <c r="J476" s="673" t="s">
        <v>1263</v>
      </c>
      <c r="K476" s="673" t="s">
        <v>5005</v>
      </c>
      <c r="L476" s="673"/>
      <c r="M476" s="673" t="s">
        <v>4993</v>
      </c>
      <c r="N476" s="674" t="s">
        <v>4999</v>
      </c>
    </row>
    <row r="477" spans="2:14" x14ac:dyDescent="0.25">
      <c r="B477" s="675">
        <v>44740</v>
      </c>
      <c r="C477" s="677" t="s">
        <v>1286</v>
      </c>
      <c r="D477" s="1202" t="str">
        <f>IF(B477="","",IF(C477="DER-RD",IF(OR(B477&lt;60000,B477&gt;60025),VLOOKUP(B477,'DER-RD1'!A:E,2,FALSE),VLOOKUP(B477,'DER-RD1'!A:E,2,FALSE)&amp;"(DMT="&amp;VLOOKUP(B477,'DER-RD1'!A:E,4,FALSE)&amp;")(XP="&amp;ROUND((N477),2)&amp;"KM;XR="&amp;ROUND((O477),2)&amp;"KM)"),IF(C477="DER-ED",VLOOKUP(B477,'DER-ED1'!A:D,2,FALSE),IF(C477="SICRO",VLOOKUP(B477,SICRO!A:E,2,FALSE),IF(C477="SINAPI",VLOOKUP(B477,SINAPI1!A:D,2,FALSE))))))</f>
        <v>MINI DISJUNTOR MONOPOLAR 63A CURVA C 5KA 220/127V</v>
      </c>
      <c r="E477" s="1202"/>
      <c r="F477" s="1202"/>
      <c r="G477" s="1202"/>
      <c r="H477" s="1202"/>
      <c r="I477" s="1218"/>
      <c r="J477" s="678" t="s">
        <v>5022</v>
      </c>
      <c r="K477" s="741">
        <f>IF(B477="","",IF(C477="DER-RD",IF(OR(B477&lt;60000,B477&gt;60025),VLOOKUP(B477,'DER-RD1'!A:E,4,FALSE),VLOOKUP(B477,'DER-RD1'!A:H,6,FALSE)*O477+VLOOKUP(B477,'DER-RD1'!A:H,7,FALSE)*P477)+VLOOKUP(B477,'DER-RD1'!A:H,8,FALSE),IF(C477="DER-ED",VLOOKUP(B477,'DER-ED1'!A:E,4,FALSE),IF(C477="SICRO",VLOOKUP(B477,SICRO!A:F,4,FALSE),IF(C477="SINAPI",VLOOKUP(B477,SINAPI1!A:E,4,FALSE),IF(C477="CESAN",VLOOKUP(B477,CESAN!A:E,4,FALSE)))))))</f>
        <v>18.690000000000001</v>
      </c>
      <c r="L477" s="689"/>
      <c r="M477" s="690">
        <v>1</v>
      </c>
      <c r="N477" s="679">
        <f>K477*M477</f>
        <v>18.690000000000001</v>
      </c>
    </row>
    <row r="478" spans="2:14" x14ac:dyDescent="0.25">
      <c r="B478" s="675"/>
      <c r="C478" s="677"/>
      <c r="D478" s="1202"/>
      <c r="E478" s="1202"/>
      <c r="F478" s="1202"/>
      <c r="G478" s="1202"/>
      <c r="H478" s="1202"/>
      <c r="I478" s="1218"/>
      <c r="J478" s="678"/>
      <c r="K478" s="678"/>
      <c r="L478" s="678"/>
      <c r="M478" s="690"/>
      <c r="N478" s="679"/>
    </row>
    <row r="479" spans="2:14" ht="15" thickBot="1" x14ac:dyDescent="0.3">
      <c r="B479" s="680"/>
      <c r="C479" s="732"/>
      <c r="D479" s="732"/>
      <c r="E479" s="732"/>
      <c r="F479" s="733"/>
      <c r="G479" s="733"/>
      <c r="H479" s="733"/>
      <c r="I479" s="733"/>
      <c r="J479" s="733"/>
      <c r="K479" s="733"/>
      <c r="L479" s="733"/>
      <c r="M479" s="734" t="s">
        <v>5006</v>
      </c>
      <c r="N479" s="684">
        <f>SUM(N477:N477)</f>
        <v>18.690000000000001</v>
      </c>
    </row>
    <row r="480" spans="2:14" ht="15" thickBot="1" x14ac:dyDescent="0.3">
      <c r="B480" s="685"/>
      <c r="C480" s="686"/>
      <c r="D480" s="686"/>
      <c r="E480" s="686"/>
      <c r="F480" s="686"/>
      <c r="G480" s="686"/>
      <c r="H480" s="686"/>
      <c r="I480" s="686"/>
      <c r="J480" s="686"/>
      <c r="K480" s="686"/>
      <c r="L480" s="686"/>
      <c r="M480" s="686"/>
      <c r="N480" s="687"/>
    </row>
    <row r="481" spans="2:14" ht="25.5" x14ac:dyDescent="0.25">
      <c r="B481" s="671" t="s">
        <v>0</v>
      </c>
      <c r="C481" s="673" t="s">
        <v>4983</v>
      </c>
      <c r="D481" s="1219" t="s">
        <v>5007</v>
      </c>
      <c r="E481" s="1219"/>
      <c r="F481" s="1219"/>
      <c r="G481" s="1219"/>
      <c r="H481" s="1219"/>
      <c r="I481" s="1220"/>
      <c r="J481" s="673" t="s">
        <v>1263</v>
      </c>
      <c r="K481" s="673" t="s">
        <v>5005</v>
      </c>
      <c r="L481" s="673"/>
      <c r="M481" s="673" t="s">
        <v>4993</v>
      </c>
      <c r="N481" s="674" t="s">
        <v>4999</v>
      </c>
    </row>
    <row r="482" spans="2:14" x14ac:dyDescent="0.25">
      <c r="B482" s="719"/>
      <c r="C482" s="716"/>
      <c r="D482" s="1202"/>
      <c r="E482" s="1202"/>
      <c r="F482" s="1202"/>
      <c r="G482" s="1202"/>
      <c r="H482" s="1202"/>
      <c r="I482" s="1218"/>
      <c r="J482" s="722"/>
      <c r="K482" s="722"/>
      <c r="L482" s="722"/>
      <c r="M482" s="735"/>
      <c r="N482" s="723"/>
    </row>
    <row r="483" spans="2:14" ht="15" thickBot="1" x14ac:dyDescent="0.3">
      <c r="B483" s="680"/>
      <c r="C483" s="732"/>
      <c r="D483" s="732"/>
      <c r="E483" s="732"/>
      <c r="F483" s="733"/>
      <c r="G483" s="733"/>
      <c r="H483" s="733"/>
      <c r="I483" s="733"/>
      <c r="J483" s="733"/>
      <c r="K483" s="733"/>
      <c r="L483" s="733"/>
      <c r="M483" s="734" t="s">
        <v>5008</v>
      </c>
      <c r="N483" s="684">
        <f>SUM(N482:N482)</f>
        <v>0</v>
      </c>
    </row>
    <row r="484" spans="2:14" ht="15" thickBot="1" x14ac:dyDescent="0.3">
      <c r="B484" s="685"/>
      <c r="C484" s="686"/>
      <c r="D484" s="686"/>
      <c r="E484" s="686"/>
      <c r="F484" s="686"/>
      <c r="G484" s="686"/>
      <c r="H484" s="686"/>
      <c r="I484" s="686"/>
      <c r="J484" s="686"/>
      <c r="K484" s="686"/>
      <c r="L484" s="686"/>
      <c r="M484" s="686"/>
      <c r="N484" s="687"/>
    </row>
    <row r="485" spans="2:14" ht="25.5" x14ac:dyDescent="0.25">
      <c r="B485" s="671" t="s">
        <v>0</v>
      </c>
      <c r="C485" s="673" t="s">
        <v>4983</v>
      </c>
      <c r="D485" s="1219" t="s">
        <v>5009</v>
      </c>
      <c r="E485" s="1219"/>
      <c r="F485" s="1219"/>
      <c r="G485" s="1220"/>
      <c r="H485" s="673" t="s">
        <v>1263</v>
      </c>
      <c r="I485" s="673" t="s">
        <v>5010</v>
      </c>
      <c r="J485" s="673" t="s">
        <v>5011</v>
      </c>
      <c r="K485" s="673" t="s">
        <v>5005</v>
      </c>
      <c r="L485" s="673"/>
      <c r="M485" s="673" t="s">
        <v>4993</v>
      </c>
      <c r="N485" s="674" t="s">
        <v>4999</v>
      </c>
    </row>
    <row r="486" spans="2:14" x14ac:dyDescent="0.25">
      <c r="B486" s="675"/>
      <c r="C486" s="677"/>
      <c r="D486" s="1233"/>
      <c r="E486" s="1233"/>
      <c r="F486" s="1233"/>
      <c r="G486" s="1233"/>
      <c r="H486" s="678"/>
      <c r="I486" s="678"/>
      <c r="J486" s="678"/>
      <c r="K486" s="678"/>
      <c r="L486" s="678"/>
      <c r="M486" s="690"/>
      <c r="N486" s="679"/>
    </row>
    <row r="487" spans="2:14" x14ac:dyDescent="0.25">
      <c r="B487" s="685"/>
      <c r="C487" s="686"/>
      <c r="D487" s="686"/>
      <c r="E487" s="686"/>
      <c r="F487" s="691"/>
      <c r="G487" s="691"/>
      <c r="H487" s="691"/>
      <c r="I487" s="691"/>
      <c r="J487" s="691"/>
      <c r="K487" s="691"/>
      <c r="L487" s="691"/>
      <c r="M487" s="692" t="s">
        <v>5012</v>
      </c>
      <c r="N487" s="693">
        <f>SUM(N486:N486)</f>
        <v>0</v>
      </c>
    </row>
    <row r="488" spans="2:14" x14ac:dyDescent="0.25">
      <c r="B488" s="685"/>
      <c r="C488" s="686"/>
      <c r="D488" s="686"/>
      <c r="E488" s="686"/>
      <c r="F488" s="686"/>
      <c r="G488" s="686"/>
      <c r="H488" s="686"/>
      <c r="I488" s="686"/>
      <c r="J488" s="686"/>
      <c r="K488" s="686"/>
      <c r="L488" s="686"/>
      <c r="M488" s="686"/>
      <c r="N488" s="687"/>
    </row>
    <row r="489" spans="2:14" x14ac:dyDescent="0.25">
      <c r="B489" s="736"/>
      <c r="C489" s="737"/>
      <c r="D489" s="737"/>
      <c r="E489" s="737"/>
      <c r="F489" s="738"/>
      <c r="G489" s="738"/>
      <c r="H489" s="738"/>
      <c r="I489" s="738"/>
      <c r="J489" s="738"/>
      <c r="K489" s="738"/>
      <c r="L489" s="738"/>
      <c r="M489" s="739" t="s">
        <v>5013</v>
      </c>
      <c r="N489" s="695">
        <f>N474+N479+N483+N487</f>
        <v>31.76</v>
      </c>
    </row>
    <row r="490" spans="2:14" x14ac:dyDescent="0.25">
      <c r="B490" s="685"/>
      <c r="C490" s="686"/>
      <c r="D490" s="686"/>
      <c r="E490" s="686"/>
      <c r="F490" s="691"/>
      <c r="G490" s="691"/>
      <c r="H490" s="691"/>
      <c r="I490" s="691"/>
      <c r="J490" s="691"/>
      <c r="K490" s="691"/>
      <c r="L490" s="691"/>
      <c r="M490" s="708">
        <f>'Planilha - Orla'!I3</f>
        <v>0.28220000000000001</v>
      </c>
      <c r="N490" s="695">
        <f>N489*M490</f>
        <v>8.9600000000000009</v>
      </c>
    </row>
    <row r="491" spans="2:14" ht="15" thickBot="1" x14ac:dyDescent="0.3">
      <c r="B491" s="1208" t="s">
        <v>5014</v>
      </c>
      <c r="C491" s="1209"/>
      <c r="D491" s="1209"/>
      <c r="E491" s="1209"/>
      <c r="F491" s="1209"/>
      <c r="G491" s="1209"/>
      <c r="H491" s="1209"/>
      <c r="I491" s="1209"/>
      <c r="J491" s="1209"/>
      <c r="K491" s="1209"/>
      <c r="L491" s="1209"/>
      <c r="M491" s="1210"/>
      <c r="N491" s="698">
        <f>N489+N490</f>
        <v>40.72</v>
      </c>
    </row>
    <row r="493" spans="2:14" ht="15" thickBot="1" x14ac:dyDescent="0.3"/>
    <row r="494" spans="2:14" ht="51" customHeight="1" x14ac:dyDescent="0.25">
      <c r="B494" s="1225" t="s">
        <v>5058</v>
      </c>
      <c r="C494" s="1226"/>
      <c r="D494" s="1227"/>
      <c r="E494" s="1228" t="s">
        <v>4979</v>
      </c>
      <c r="F494" s="1228"/>
      <c r="G494" s="1228"/>
      <c r="H494" s="1228"/>
      <c r="I494" s="1228"/>
      <c r="J494" s="1228"/>
      <c r="K494" s="1228"/>
      <c r="L494" s="725"/>
      <c r="M494" s="1231"/>
      <c r="N494" s="1232"/>
    </row>
    <row r="495" spans="2:14" x14ac:dyDescent="0.25">
      <c r="B495" s="670" t="s">
        <v>4980</v>
      </c>
      <c r="C495" s="1234" t="s">
        <v>5180</v>
      </c>
      <c r="D495" s="1234"/>
      <c r="E495" s="1234"/>
      <c r="F495" s="1234"/>
      <c r="G495" s="1234"/>
      <c r="H495" s="1234"/>
      <c r="I495" s="1234"/>
      <c r="J495" s="1234"/>
      <c r="K495" s="1234"/>
      <c r="L495" s="1234"/>
      <c r="M495" s="1234"/>
      <c r="N495" s="1235"/>
    </row>
    <row r="496" spans="2:14" x14ac:dyDescent="0.25">
      <c r="B496" s="670" t="s">
        <v>4981</v>
      </c>
      <c r="C496" s="1203" t="s">
        <v>8</v>
      </c>
      <c r="D496" s="1203"/>
      <c r="E496" s="1203"/>
      <c r="F496" s="1203"/>
      <c r="G496" s="1203"/>
      <c r="H496" s="1203"/>
      <c r="I496" s="1203"/>
      <c r="J496" s="1203"/>
      <c r="K496" s="1203"/>
      <c r="L496" s="1203"/>
      <c r="M496" s="1203"/>
      <c r="N496" s="1204"/>
    </row>
    <row r="497" spans="2:14" ht="15" thickBot="1" x14ac:dyDescent="0.3">
      <c r="B497" s="670" t="s">
        <v>4982</v>
      </c>
      <c r="C497" s="1205">
        <v>45536</v>
      </c>
      <c r="D497" s="1206"/>
      <c r="E497" s="1206"/>
      <c r="F497" s="1206"/>
      <c r="G497" s="1206"/>
      <c r="H497" s="1206"/>
      <c r="I497" s="1206"/>
      <c r="J497" s="1206"/>
      <c r="K497" s="1206"/>
      <c r="L497" s="1206"/>
      <c r="M497" s="1206"/>
      <c r="N497" s="1207"/>
    </row>
    <row r="498" spans="2:14" x14ac:dyDescent="0.25">
      <c r="B498" s="671" t="s">
        <v>0</v>
      </c>
      <c r="C498" s="672" t="s">
        <v>4983</v>
      </c>
      <c r="D498" s="1219" t="s">
        <v>4984</v>
      </c>
      <c r="E498" s="1219"/>
      <c r="F498" s="1219"/>
      <c r="G498" s="1220"/>
      <c r="H498" s="673" t="s">
        <v>100</v>
      </c>
      <c r="I498" s="673" t="s">
        <v>4985</v>
      </c>
      <c r="J498" s="673" t="s">
        <v>4986</v>
      </c>
      <c r="K498" s="673" t="s">
        <v>4987</v>
      </c>
      <c r="L498" s="673"/>
      <c r="M498" s="673" t="s">
        <v>4988</v>
      </c>
      <c r="N498" s="674" t="s">
        <v>4989</v>
      </c>
    </row>
    <row r="499" spans="2:14" x14ac:dyDescent="0.25">
      <c r="B499" s="675"/>
      <c r="C499" s="676"/>
      <c r="D499" s="1233"/>
      <c r="E499" s="1233"/>
      <c r="F499" s="1233"/>
      <c r="G499" s="1236"/>
      <c r="H499" s="678"/>
      <c r="I499" s="678"/>
      <c r="J499" s="678"/>
      <c r="K499" s="678"/>
      <c r="L499" s="678"/>
      <c r="M499" s="678"/>
      <c r="N499" s="679"/>
    </row>
    <row r="500" spans="2:14" ht="15" thickBot="1" x14ac:dyDescent="0.3">
      <c r="B500" s="680"/>
      <c r="C500" s="732"/>
      <c r="D500" s="732"/>
      <c r="E500" s="732"/>
      <c r="F500" s="733"/>
      <c r="G500" s="733"/>
      <c r="H500" s="733"/>
      <c r="I500" s="733"/>
      <c r="J500" s="733"/>
      <c r="K500" s="733"/>
      <c r="L500" s="733"/>
      <c r="M500" s="734" t="s">
        <v>4990</v>
      </c>
      <c r="N500" s="684">
        <f>SUM(N499)</f>
        <v>0</v>
      </c>
    </row>
    <row r="501" spans="2:14" ht="15" thickBot="1" x14ac:dyDescent="0.3">
      <c r="B501" s="685"/>
      <c r="C501" s="686"/>
      <c r="D501" s="686"/>
      <c r="E501" s="686"/>
      <c r="F501" s="686"/>
      <c r="G501" s="686"/>
      <c r="H501" s="686"/>
      <c r="I501" s="686"/>
      <c r="J501" s="686"/>
      <c r="K501" s="686"/>
      <c r="L501" s="686"/>
      <c r="M501" s="686"/>
      <c r="N501" s="687"/>
    </row>
    <row r="502" spans="2:14" ht="38.25" x14ac:dyDescent="0.25">
      <c r="B502" s="671" t="s">
        <v>0</v>
      </c>
      <c r="C502" s="672" t="s">
        <v>4983</v>
      </c>
      <c r="D502" s="1219" t="s">
        <v>4991</v>
      </c>
      <c r="E502" s="1219"/>
      <c r="F502" s="1219"/>
      <c r="G502" s="1219"/>
      <c r="H502" s="1220"/>
      <c r="I502" s="673" t="s">
        <v>1263</v>
      </c>
      <c r="J502" s="673" t="s">
        <v>4992</v>
      </c>
      <c r="K502" s="673" t="s">
        <v>5049</v>
      </c>
      <c r="L502" s="673" t="s">
        <v>5050</v>
      </c>
      <c r="M502" s="673" t="s">
        <v>4993</v>
      </c>
      <c r="N502" s="674" t="s">
        <v>4989</v>
      </c>
    </row>
    <row r="503" spans="2:14" ht="16.149999999999999" customHeight="1" x14ac:dyDescent="0.25">
      <c r="B503" s="675">
        <v>10101</v>
      </c>
      <c r="C503" s="677" t="s">
        <v>1286</v>
      </c>
      <c r="D503" s="1202" t="str">
        <f>IF(B503="","",IF(C503="DER-RD",IF(OR(B503&lt;60000,B503&gt;60025),VLOOKUP(B503,'DER-RD1'!A:E,2,FALSE),VLOOKUP(B503,'DER-RD1'!A:E,2,FALSE)&amp;"(DMT="&amp;VLOOKUP(B503,'DER-RD1'!A:E,4,FALSE)&amp;")(XP="&amp;ROUND((N503),2)&amp;"KM;XR="&amp;ROUND((O503),2)&amp;"KM)"),IF(C503="DER-ED",VLOOKUP(B503,'DER-ED1'!A:D,2,FALSE),IF(C503="SICRO",VLOOKUP(B503,SICRO!A:E,2,FALSE),IF(C503="SINAPI",VLOOKUP(B503,SINAPI1!A:D,2,FALSE))))))</f>
        <v>AJUDANTE (AJUDANTE PRATICO - SINDUSCON)</v>
      </c>
      <c r="E503" s="1202"/>
      <c r="F503" s="1202"/>
      <c r="G503" s="1202"/>
      <c r="H503" s="1218"/>
      <c r="I503" s="678" t="s">
        <v>69</v>
      </c>
      <c r="J503" s="688">
        <v>1.5727</v>
      </c>
      <c r="K503" s="741">
        <f>IF(B503="","",IF(C503="DER-RD",IF(OR(B503&lt;60000,B503&gt;60025),VLOOKUP(B503,'DER-RD1'!A:E,4,FALSE),VLOOKUP(B503,'DER-RD1'!A:H,6,FALSE)*O503+VLOOKUP(B503,'DER-RD1'!A:H,7,FALSE)*P503)+VLOOKUP(B503,'DER-RD1'!A:H,8,FALSE),IF(C503="DER-ED",VLOOKUP(B503,'DER-ED1'!A:E,4,FALSE),IF(C503="SICRO",VLOOKUP(B503,SICRO!A:F,4,FALSE),IF(C503="SINAPI",VLOOKUP(B503,SINAPI1!A:E,4,FALSE),IF(C503="CESAN",VLOOKUP(B503,CESAN!A:E,4,FALSE)))))))</f>
        <v>7.54</v>
      </c>
      <c r="L503" s="689">
        <f>K503*(1+J503)</f>
        <v>19.399999999999999</v>
      </c>
      <c r="M503" s="690">
        <v>0.3</v>
      </c>
      <c r="N503" s="679">
        <f>L503*M503</f>
        <v>5.82</v>
      </c>
    </row>
    <row r="504" spans="2:14" ht="16.149999999999999" customHeight="1" x14ac:dyDescent="0.25">
      <c r="B504" s="675">
        <v>10115</v>
      </c>
      <c r="C504" s="677" t="s">
        <v>1286</v>
      </c>
      <c r="D504" s="1202" t="str">
        <f>IF(B504="","",IF(C504="DER-RD",IF(OR(B504&lt;60000,B504&gt;60025),VLOOKUP(B504,'DER-RD1'!A:E,2,FALSE),VLOOKUP(B504,'DER-RD1'!A:E,2,FALSE)&amp;"(DMT="&amp;VLOOKUP(B504,'DER-RD1'!A:E,4,FALSE)&amp;")(XP="&amp;ROUND((N504),2)&amp;"KM;XR="&amp;ROUND((O504),2)&amp;"KM)"),IF(C504="DER-ED",VLOOKUP(B504,'DER-ED1'!A:D,2,FALSE),IF(C504="SICRO",VLOOKUP(B504,SICRO!A:E,2,FALSE),IF(C504="SINAPI",VLOOKUP(B504,SINAPI1!A:D,2,FALSE))))))</f>
        <v>ELETRICISTA (OFICIAL - SINDUSCON)</v>
      </c>
      <c r="E504" s="1202"/>
      <c r="F504" s="1202"/>
      <c r="G504" s="1202"/>
      <c r="H504" s="1218"/>
      <c r="I504" s="678" t="s">
        <v>69</v>
      </c>
      <c r="J504" s="688">
        <v>1.5727</v>
      </c>
      <c r="K504" s="741">
        <f>IF(B504="","",IF(C504="DER-RD",IF(OR(B504&lt;60000,B504&gt;60025),VLOOKUP(B504,'DER-RD1'!A:E,4,FALSE),VLOOKUP(B504,'DER-RD1'!A:H,6,FALSE)*O504+VLOOKUP(B504,'DER-RD1'!A:H,7,FALSE)*P504)+VLOOKUP(B504,'DER-RD1'!A:H,8,FALSE),IF(C504="DER-ED",VLOOKUP(B504,'DER-ED1'!A:E,4,FALSE),IF(C504="SICRO",VLOOKUP(B504,SICRO!A:F,4,FALSE),IF(C504="SINAPI",VLOOKUP(B504,SINAPI1!A:E,4,FALSE),IF(C504="CESAN",VLOOKUP(B504,CESAN!A:E,4,FALSE)))))))</f>
        <v>9.39</v>
      </c>
      <c r="L504" s="689">
        <f>K504*(1+J504)</f>
        <v>24.16</v>
      </c>
      <c r="M504" s="690">
        <v>0.3</v>
      </c>
      <c r="N504" s="679">
        <f>L504*M504</f>
        <v>7.25</v>
      </c>
    </row>
    <row r="505" spans="2:14" ht="15" thickBot="1" x14ac:dyDescent="0.3">
      <c r="B505" s="680"/>
      <c r="C505" s="732"/>
      <c r="D505" s="732"/>
      <c r="E505" s="732"/>
      <c r="F505" s="733"/>
      <c r="G505" s="733"/>
      <c r="H505" s="733"/>
      <c r="I505" s="733"/>
      <c r="J505" s="733"/>
      <c r="K505" s="733"/>
      <c r="L505" s="733"/>
      <c r="M505" s="734" t="s">
        <v>4994</v>
      </c>
      <c r="N505" s="684">
        <f>SUM(N503:N504)</f>
        <v>13.07</v>
      </c>
    </row>
    <row r="506" spans="2:14" ht="15" thickBot="1" x14ac:dyDescent="0.3">
      <c r="B506" s="685"/>
      <c r="C506" s="686"/>
      <c r="D506" s="686"/>
      <c r="E506" s="686"/>
      <c r="F506" s="686"/>
      <c r="G506" s="686"/>
      <c r="H506" s="686"/>
      <c r="I506" s="691"/>
      <c r="J506" s="691"/>
      <c r="K506" s="686"/>
      <c r="L506" s="686"/>
      <c r="M506" s="686"/>
      <c r="N506" s="687"/>
    </row>
    <row r="507" spans="2:14" ht="25.5" x14ac:dyDescent="0.25">
      <c r="B507" s="671" t="s">
        <v>0</v>
      </c>
      <c r="C507" s="672" t="s">
        <v>4983</v>
      </c>
      <c r="D507" s="1219" t="s">
        <v>4995</v>
      </c>
      <c r="E507" s="1219"/>
      <c r="F507" s="1219"/>
      <c r="G507" s="1219"/>
      <c r="H507" s="1220"/>
      <c r="I507" s="673" t="s">
        <v>1236</v>
      </c>
      <c r="J507" s="673" t="s">
        <v>4996</v>
      </c>
      <c r="K507" s="673" t="s">
        <v>4997</v>
      </c>
      <c r="L507" s="673"/>
      <c r="M507" s="673" t="s">
        <v>4998</v>
      </c>
      <c r="N507" s="674" t="s">
        <v>4999</v>
      </c>
    </row>
    <row r="508" spans="2:14" x14ac:dyDescent="0.25">
      <c r="B508" s="675"/>
      <c r="C508" s="677"/>
      <c r="D508" s="1202"/>
      <c r="E508" s="1202"/>
      <c r="F508" s="1202"/>
      <c r="G508" s="1202"/>
      <c r="H508" s="1218"/>
      <c r="I508" s="678"/>
      <c r="J508" s="678"/>
      <c r="K508" s="678"/>
      <c r="L508" s="678"/>
      <c r="M508" s="678"/>
      <c r="N508" s="679"/>
    </row>
    <row r="509" spans="2:14" x14ac:dyDescent="0.25">
      <c r="B509" s="685"/>
      <c r="C509" s="686"/>
      <c r="D509" s="686"/>
      <c r="E509" s="686"/>
      <c r="F509" s="691"/>
      <c r="G509" s="691"/>
      <c r="H509" s="691"/>
      <c r="I509" s="691"/>
      <c r="J509" s="691"/>
      <c r="K509" s="691"/>
      <c r="L509" s="691"/>
      <c r="M509" s="692" t="s">
        <v>5000</v>
      </c>
      <c r="N509" s="693">
        <f>SUM(N508:N508)</f>
        <v>0</v>
      </c>
    </row>
    <row r="510" spans="2:14" x14ac:dyDescent="0.25">
      <c r="B510" s="685"/>
      <c r="C510" s="686"/>
      <c r="D510" s="686"/>
      <c r="E510" s="686"/>
      <c r="F510" s="686"/>
      <c r="G510" s="686"/>
      <c r="H510" s="686"/>
      <c r="I510" s="686"/>
      <c r="J510" s="686"/>
      <c r="K510" s="686"/>
      <c r="L510" s="686"/>
      <c r="M510" s="686"/>
      <c r="N510" s="687"/>
    </row>
    <row r="511" spans="2:14" x14ac:dyDescent="0.25">
      <c r="B511" s="685"/>
      <c r="C511" s="686"/>
      <c r="D511" s="686"/>
      <c r="E511" s="686"/>
      <c r="F511" s="691"/>
      <c r="G511" s="691"/>
      <c r="H511" s="691"/>
      <c r="I511" s="694"/>
      <c r="J511" s="694"/>
      <c r="K511" s="694"/>
      <c r="L511" s="694"/>
      <c r="M511" s="692" t="s">
        <v>5001</v>
      </c>
      <c r="N511" s="695">
        <f>N500+N505+N509</f>
        <v>13.07</v>
      </c>
    </row>
    <row r="512" spans="2:14" x14ac:dyDescent="0.25">
      <c r="B512" s="685"/>
      <c r="C512" s="686"/>
      <c r="D512" s="686"/>
      <c r="E512" s="686"/>
      <c r="F512" s="691"/>
      <c r="G512" s="691"/>
      <c r="H512" s="691"/>
      <c r="I512" s="691"/>
      <c r="J512" s="696"/>
      <c r="K512" s="696"/>
      <c r="L512" s="696"/>
      <c r="M512" s="697" t="s">
        <v>5002</v>
      </c>
      <c r="N512" s="695">
        <v>1</v>
      </c>
    </row>
    <row r="513" spans="2:14" ht="15" thickBot="1" x14ac:dyDescent="0.3">
      <c r="B513" s="680"/>
      <c r="C513" s="732"/>
      <c r="D513" s="732"/>
      <c r="E513" s="732"/>
      <c r="F513" s="733"/>
      <c r="G513" s="733"/>
      <c r="H513" s="733"/>
      <c r="I513" s="733"/>
      <c r="J513" s="733"/>
      <c r="K513" s="733"/>
      <c r="L513" s="733"/>
      <c r="M513" s="734" t="s">
        <v>5003</v>
      </c>
      <c r="N513" s="698">
        <f>TRUNC(N511/N512,2)</f>
        <v>13.07</v>
      </c>
    </row>
    <row r="514" spans="2:14" ht="15" thickBot="1" x14ac:dyDescent="0.3">
      <c r="B514" s="685"/>
      <c r="C514" s="686"/>
      <c r="D514" s="686"/>
      <c r="E514" s="686"/>
      <c r="F514" s="686"/>
      <c r="G514" s="686"/>
      <c r="H514" s="686"/>
      <c r="I514" s="686"/>
      <c r="J514" s="686"/>
      <c r="K514" s="686"/>
      <c r="L514" s="686"/>
      <c r="M514" s="686"/>
      <c r="N514" s="687"/>
    </row>
    <row r="515" spans="2:14" ht="25.5" x14ac:dyDescent="0.25">
      <c r="B515" s="671" t="s">
        <v>0</v>
      </c>
      <c r="C515" s="672" t="s">
        <v>4983</v>
      </c>
      <c r="D515" s="1219" t="s">
        <v>5004</v>
      </c>
      <c r="E515" s="1219"/>
      <c r="F515" s="1219"/>
      <c r="G515" s="1219"/>
      <c r="H515" s="1219"/>
      <c r="I515" s="1220"/>
      <c r="J515" s="673" t="s">
        <v>1263</v>
      </c>
      <c r="K515" s="673" t="s">
        <v>5005</v>
      </c>
      <c r="L515" s="673"/>
      <c r="M515" s="673" t="s">
        <v>4993</v>
      </c>
      <c r="N515" s="674" t="s">
        <v>4999</v>
      </c>
    </row>
    <row r="516" spans="2:14" ht="13.9" customHeight="1" x14ac:dyDescent="0.25">
      <c r="B516" s="675">
        <v>44663</v>
      </c>
      <c r="C516" s="677" t="s">
        <v>1286</v>
      </c>
      <c r="D516" s="1202" t="str">
        <f>IF(B516="","",IF(C516="DER-RD",IF(OR(B516&lt;60000,B516&gt;60025),VLOOKUP(B516,'DER-RD1'!A:E,2,FALSE),VLOOKUP(B516,'DER-RD1'!A:E,2,FALSE)&amp;"(DMT="&amp;VLOOKUP(B516,'DER-RD1'!A:E,4,FALSE)&amp;")(XP="&amp;ROUND((N516),2)&amp;"KM;XR="&amp;ROUND((O516),2)&amp;"KM)"),IF(C516="DER-ED",VLOOKUP(B516,'DER-ED1'!A:D,2,FALSE),IF(C516="SICRO",VLOOKUP(B516,SICRO!A:E,2,FALSE),IF(C516="SINAPI",VLOOKUP(B516,SINAPI1!A:D,2,FALSE))))))</f>
        <v>MINI DISJUNTOR MONOPOLAR 40A CURVA C 5KA 220/127V</v>
      </c>
      <c r="E516" s="1202"/>
      <c r="F516" s="1202"/>
      <c r="G516" s="1202"/>
      <c r="H516" s="1202"/>
      <c r="I516" s="1218"/>
      <c r="J516" s="678" t="s">
        <v>5022</v>
      </c>
      <c r="K516" s="741">
        <f>IF(B516="","",IF(C516="DER-RD",IF(OR(B516&lt;60000,B516&gt;60025),VLOOKUP(B516,'DER-RD1'!A:E,4,FALSE),VLOOKUP(B516,'DER-RD1'!A:H,6,FALSE)*O516+VLOOKUP(B516,'DER-RD1'!A:H,7,FALSE)*P516)+VLOOKUP(B516,'DER-RD1'!A:H,8,FALSE),IF(C516="DER-ED",VLOOKUP(B516,'DER-ED1'!A:E,4,FALSE),IF(C516="SICRO",VLOOKUP(B516,SICRO!A:F,4,FALSE),IF(C516="SINAPI",VLOOKUP(B516,SINAPI1!A:E,4,FALSE),IF(C516="CESAN",VLOOKUP(B516,CESAN!A:E,4,FALSE)))))))</f>
        <v>17.13</v>
      </c>
      <c r="L516" s="689"/>
      <c r="M516" s="690">
        <v>1</v>
      </c>
      <c r="N516" s="679">
        <f>K516*M516</f>
        <v>17.13</v>
      </c>
    </row>
    <row r="517" spans="2:14" x14ac:dyDescent="0.25">
      <c r="B517" s="675"/>
      <c r="C517" s="677"/>
      <c r="D517" s="1202"/>
      <c r="E517" s="1202"/>
      <c r="F517" s="1202"/>
      <c r="G517" s="1202"/>
      <c r="H517" s="1202"/>
      <c r="I517" s="1218"/>
      <c r="J517" s="678"/>
      <c r="K517" s="678"/>
      <c r="L517" s="678"/>
      <c r="M517" s="690"/>
      <c r="N517" s="679"/>
    </row>
    <row r="518" spans="2:14" ht="15" thickBot="1" x14ac:dyDescent="0.3">
      <c r="B518" s="680"/>
      <c r="C518" s="732"/>
      <c r="D518" s="732"/>
      <c r="E518" s="732"/>
      <c r="F518" s="733"/>
      <c r="G518" s="733"/>
      <c r="H518" s="733"/>
      <c r="I518" s="733"/>
      <c r="J518" s="733"/>
      <c r="K518" s="733"/>
      <c r="L518" s="733"/>
      <c r="M518" s="734" t="s">
        <v>5006</v>
      </c>
      <c r="N518" s="684">
        <f>SUM(N516:N516)</f>
        <v>17.13</v>
      </c>
    </row>
    <row r="519" spans="2:14" ht="15" thickBot="1" x14ac:dyDescent="0.3">
      <c r="B519" s="685"/>
      <c r="C519" s="686"/>
      <c r="D519" s="686"/>
      <c r="E519" s="686"/>
      <c r="F519" s="686"/>
      <c r="G519" s="686"/>
      <c r="H519" s="686"/>
      <c r="I519" s="686"/>
      <c r="J519" s="686"/>
      <c r="K519" s="686"/>
      <c r="L519" s="686"/>
      <c r="M519" s="686"/>
      <c r="N519" s="687"/>
    </row>
    <row r="520" spans="2:14" ht="25.5" x14ac:dyDescent="0.25">
      <c r="B520" s="671" t="s">
        <v>0</v>
      </c>
      <c r="C520" s="673" t="s">
        <v>4983</v>
      </c>
      <c r="D520" s="1219" t="s">
        <v>5007</v>
      </c>
      <c r="E520" s="1219"/>
      <c r="F520" s="1219"/>
      <c r="G520" s="1219"/>
      <c r="H520" s="1219"/>
      <c r="I520" s="1220"/>
      <c r="J520" s="673" t="s">
        <v>1263</v>
      </c>
      <c r="K520" s="673" t="s">
        <v>5005</v>
      </c>
      <c r="L520" s="673"/>
      <c r="M520" s="673" t="s">
        <v>4993</v>
      </c>
      <c r="N520" s="674" t="s">
        <v>4999</v>
      </c>
    </row>
    <row r="521" spans="2:14" x14ac:dyDescent="0.25">
      <c r="B521" s="719"/>
      <c r="C521" s="716"/>
      <c r="D521" s="1202"/>
      <c r="E521" s="1202"/>
      <c r="F521" s="1202"/>
      <c r="G521" s="1202"/>
      <c r="H521" s="1202"/>
      <c r="I521" s="1218"/>
      <c r="J521" s="722"/>
      <c r="K521" s="722"/>
      <c r="L521" s="722"/>
      <c r="M521" s="735"/>
      <c r="N521" s="723"/>
    </row>
    <row r="522" spans="2:14" ht="15" thickBot="1" x14ac:dyDescent="0.3">
      <c r="B522" s="680"/>
      <c r="C522" s="732"/>
      <c r="D522" s="732"/>
      <c r="E522" s="732"/>
      <c r="F522" s="733"/>
      <c r="G522" s="733"/>
      <c r="H522" s="733"/>
      <c r="I522" s="733"/>
      <c r="J522" s="733"/>
      <c r="K522" s="733"/>
      <c r="L522" s="733"/>
      <c r="M522" s="734" t="s">
        <v>5008</v>
      </c>
      <c r="N522" s="684">
        <f>SUM(N521:N521)</f>
        <v>0</v>
      </c>
    </row>
    <row r="523" spans="2:14" ht="15" thickBot="1" x14ac:dyDescent="0.3">
      <c r="B523" s="685"/>
      <c r="C523" s="686"/>
      <c r="D523" s="686"/>
      <c r="E523" s="686"/>
      <c r="F523" s="686"/>
      <c r="G523" s="686"/>
      <c r="H523" s="686"/>
      <c r="I523" s="686"/>
      <c r="J523" s="686"/>
      <c r="K523" s="686"/>
      <c r="L523" s="686"/>
      <c r="M523" s="686"/>
      <c r="N523" s="687"/>
    </row>
    <row r="524" spans="2:14" ht="25.5" x14ac:dyDescent="0.25">
      <c r="B524" s="671" t="s">
        <v>0</v>
      </c>
      <c r="C524" s="673" t="s">
        <v>4983</v>
      </c>
      <c r="D524" s="1219" t="s">
        <v>5009</v>
      </c>
      <c r="E524" s="1219"/>
      <c r="F524" s="1219"/>
      <c r="G524" s="1220"/>
      <c r="H524" s="673" t="s">
        <v>1263</v>
      </c>
      <c r="I524" s="673" t="s">
        <v>5010</v>
      </c>
      <c r="J524" s="673" t="s">
        <v>5011</v>
      </c>
      <c r="K524" s="673" t="s">
        <v>5005</v>
      </c>
      <c r="L524" s="673"/>
      <c r="M524" s="673" t="s">
        <v>4993</v>
      </c>
      <c r="N524" s="674" t="s">
        <v>4999</v>
      </c>
    </row>
    <row r="525" spans="2:14" x14ac:dyDescent="0.25">
      <c r="B525" s="675"/>
      <c r="C525" s="677"/>
      <c r="D525" s="1233"/>
      <c r="E525" s="1233"/>
      <c r="F525" s="1233"/>
      <c r="G525" s="1233"/>
      <c r="H525" s="678"/>
      <c r="I525" s="678"/>
      <c r="J525" s="678"/>
      <c r="K525" s="678"/>
      <c r="L525" s="678"/>
      <c r="M525" s="690"/>
      <c r="N525" s="679"/>
    </row>
    <row r="526" spans="2:14" x14ac:dyDescent="0.25">
      <c r="B526" s="685"/>
      <c r="C526" s="686"/>
      <c r="D526" s="686"/>
      <c r="E526" s="686"/>
      <c r="F526" s="691"/>
      <c r="G526" s="691"/>
      <c r="H526" s="691"/>
      <c r="I526" s="691"/>
      <c r="J526" s="691"/>
      <c r="K526" s="691"/>
      <c r="L526" s="691"/>
      <c r="M526" s="692" t="s">
        <v>5012</v>
      </c>
      <c r="N526" s="693">
        <f>SUM(N525:N525)</f>
        <v>0</v>
      </c>
    </row>
    <row r="527" spans="2:14" x14ac:dyDescent="0.25">
      <c r="B527" s="685"/>
      <c r="C527" s="686"/>
      <c r="D527" s="686"/>
      <c r="E527" s="686"/>
      <c r="F527" s="686"/>
      <c r="G527" s="686"/>
      <c r="H527" s="686"/>
      <c r="I527" s="686"/>
      <c r="J527" s="686"/>
      <c r="K527" s="686"/>
      <c r="L527" s="686"/>
      <c r="M527" s="686"/>
      <c r="N527" s="687"/>
    </row>
    <row r="528" spans="2:14" x14ac:dyDescent="0.25">
      <c r="B528" s="736"/>
      <c r="C528" s="737"/>
      <c r="D528" s="737"/>
      <c r="E528" s="737"/>
      <c r="F528" s="738"/>
      <c r="G528" s="738"/>
      <c r="H528" s="738"/>
      <c r="I528" s="738"/>
      <c r="J528" s="738"/>
      <c r="K528" s="738"/>
      <c r="L528" s="738"/>
      <c r="M528" s="739" t="s">
        <v>5013</v>
      </c>
      <c r="N528" s="695">
        <f>N513+N518+N522+N526</f>
        <v>30.2</v>
      </c>
    </row>
    <row r="529" spans="2:14" x14ac:dyDescent="0.25">
      <c r="B529" s="685"/>
      <c r="C529" s="686"/>
      <c r="D529" s="686"/>
      <c r="E529" s="686"/>
      <c r="F529" s="691"/>
      <c r="G529" s="691"/>
      <c r="H529" s="691"/>
      <c r="I529" s="691"/>
      <c r="J529" s="691"/>
      <c r="K529" s="691"/>
      <c r="L529" s="691"/>
      <c r="M529" s="708">
        <f>'Planilha - Orla'!I3</f>
        <v>0.28220000000000001</v>
      </c>
      <c r="N529" s="695">
        <f>N528*M529</f>
        <v>8.52</v>
      </c>
    </row>
    <row r="530" spans="2:14" ht="15" thickBot="1" x14ac:dyDescent="0.3">
      <c r="B530" s="1208" t="s">
        <v>5014</v>
      </c>
      <c r="C530" s="1209"/>
      <c r="D530" s="1209"/>
      <c r="E530" s="1209"/>
      <c r="F530" s="1209"/>
      <c r="G530" s="1209"/>
      <c r="H530" s="1209"/>
      <c r="I530" s="1209"/>
      <c r="J530" s="1209"/>
      <c r="K530" s="1209"/>
      <c r="L530" s="1209"/>
      <c r="M530" s="1210"/>
      <c r="N530" s="698">
        <f>N528+N529</f>
        <v>38.72</v>
      </c>
    </row>
    <row r="532" spans="2:14" ht="15" thickBot="1" x14ac:dyDescent="0.3"/>
    <row r="533" spans="2:14" ht="44.25" customHeight="1" x14ac:dyDescent="0.25">
      <c r="B533" s="1225" t="s">
        <v>5059</v>
      </c>
      <c r="C533" s="1226"/>
      <c r="D533" s="1227"/>
      <c r="E533" s="1228" t="s">
        <v>4979</v>
      </c>
      <c r="F533" s="1228"/>
      <c r="G533" s="1228"/>
      <c r="H533" s="1228"/>
      <c r="I533" s="1228"/>
      <c r="J533" s="1228"/>
      <c r="K533" s="1228"/>
      <c r="L533" s="725"/>
      <c r="M533" s="1231"/>
      <c r="N533" s="1232"/>
    </row>
    <row r="534" spans="2:14" x14ac:dyDescent="0.25">
      <c r="B534" s="670" t="s">
        <v>4980</v>
      </c>
      <c r="C534" s="1234" t="s">
        <v>5051</v>
      </c>
      <c r="D534" s="1234"/>
      <c r="E534" s="1234"/>
      <c r="F534" s="1234"/>
      <c r="G534" s="1234"/>
      <c r="H534" s="1234"/>
      <c r="I534" s="1234"/>
      <c r="J534" s="1234"/>
      <c r="K534" s="1234"/>
      <c r="L534" s="1234"/>
      <c r="M534" s="1234"/>
      <c r="N534" s="1235"/>
    </row>
    <row r="535" spans="2:14" x14ac:dyDescent="0.25">
      <c r="B535" s="670" t="s">
        <v>4981</v>
      </c>
      <c r="C535" s="1203" t="s">
        <v>8</v>
      </c>
      <c r="D535" s="1203"/>
      <c r="E535" s="1203"/>
      <c r="F535" s="1203"/>
      <c r="G535" s="1203"/>
      <c r="H535" s="1203"/>
      <c r="I535" s="1203"/>
      <c r="J535" s="1203"/>
      <c r="K535" s="1203"/>
      <c r="L535" s="1203"/>
      <c r="M535" s="1203"/>
      <c r="N535" s="1204"/>
    </row>
    <row r="536" spans="2:14" ht="15" thickBot="1" x14ac:dyDescent="0.3">
      <c r="B536" s="670" t="s">
        <v>4982</v>
      </c>
      <c r="C536" s="1205">
        <v>45536</v>
      </c>
      <c r="D536" s="1206"/>
      <c r="E536" s="1206"/>
      <c r="F536" s="1206"/>
      <c r="G536" s="1206"/>
      <c r="H536" s="1206"/>
      <c r="I536" s="1206"/>
      <c r="J536" s="1206"/>
      <c r="K536" s="1206"/>
      <c r="L536" s="1206"/>
      <c r="M536" s="1206"/>
      <c r="N536" s="1207"/>
    </row>
    <row r="537" spans="2:14" x14ac:dyDescent="0.25">
      <c r="B537" s="671" t="s">
        <v>0</v>
      </c>
      <c r="C537" s="672" t="s">
        <v>4983</v>
      </c>
      <c r="D537" s="1219" t="s">
        <v>4984</v>
      </c>
      <c r="E537" s="1219"/>
      <c r="F537" s="1219"/>
      <c r="G537" s="1220"/>
      <c r="H537" s="673" t="s">
        <v>100</v>
      </c>
      <c r="I537" s="673" t="s">
        <v>4985</v>
      </c>
      <c r="J537" s="673" t="s">
        <v>4986</v>
      </c>
      <c r="K537" s="673" t="s">
        <v>4987</v>
      </c>
      <c r="L537" s="673"/>
      <c r="M537" s="673" t="s">
        <v>4988</v>
      </c>
      <c r="N537" s="674" t="s">
        <v>4989</v>
      </c>
    </row>
    <row r="538" spans="2:14" x14ac:dyDescent="0.25">
      <c r="B538" s="675"/>
      <c r="C538" s="676"/>
      <c r="D538" s="1233"/>
      <c r="E538" s="1233"/>
      <c r="F538" s="1233"/>
      <c r="G538" s="1236"/>
      <c r="H538" s="678"/>
      <c r="I538" s="678"/>
      <c r="J538" s="678"/>
      <c r="K538" s="678"/>
      <c r="L538" s="678"/>
      <c r="M538" s="678"/>
      <c r="N538" s="679"/>
    </row>
    <row r="539" spans="2:14" ht="15" thickBot="1" x14ac:dyDescent="0.3">
      <c r="B539" s="680"/>
      <c r="C539" s="732"/>
      <c r="D539" s="732"/>
      <c r="E539" s="732"/>
      <c r="F539" s="733"/>
      <c r="G539" s="733"/>
      <c r="H539" s="733"/>
      <c r="I539" s="733"/>
      <c r="J539" s="733"/>
      <c r="K539" s="733"/>
      <c r="L539" s="733"/>
      <c r="M539" s="734" t="s">
        <v>4990</v>
      </c>
      <c r="N539" s="684">
        <f>SUM(N538)</f>
        <v>0</v>
      </c>
    </row>
    <row r="540" spans="2:14" ht="15" thickBot="1" x14ac:dyDescent="0.3">
      <c r="B540" s="685"/>
      <c r="C540" s="686"/>
      <c r="D540" s="686"/>
      <c r="E540" s="686"/>
      <c r="F540" s="686"/>
      <c r="G540" s="686"/>
      <c r="H540" s="686"/>
      <c r="I540" s="686"/>
      <c r="J540" s="686"/>
      <c r="K540" s="686"/>
      <c r="L540" s="686"/>
      <c r="M540" s="686"/>
      <c r="N540" s="687"/>
    </row>
    <row r="541" spans="2:14" ht="38.25" x14ac:dyDescent="0.25">
      <c r="B541" s="671" t="s">
        <v>0</v>
      </c>
      <c r="C541" s="672" t="s">
        <v>4983</v>
      </c>
      <c r="D541" s="1219" t="s">
        <v>4991</v>
      </c>
      <c r="E541" s="1219"/>
      <c r="F541" s="1219"/>
      <c r="G541" s="1219"/>
      <c r="H541" s="1220"/>
      <c r="I541" s="673" t="s">
        <v>1263</v>
      </c>
      <c r="J541" s="673" t="s">
        <v>4992</v>
      </c>
      <c r="K541" s="673" t="s">
        <v>5049</v>
      </c>
      <c r="L541" s="673" t="s">
        <v>5050</v>
      </c>
      <c r="M541" s="673" t="s">
        <v>4993</v>
      </c>
      <c r="N541" s="674" t="s">
        <v>4989</v>
      </c>
    </row>
    <row r="542" spans="2:14" ht="16.149999999999999" customHeight="1" x14ac:dyDescent="0.25">
      <c r="B542" s="675">
        <v>10139</v>
      </c>
      <c r="C542" s="677" t="s">
        <v>1286</v>
      </c>
      <c r="D542" s="1202" t="str">
        <f>IF(B542="","",IF(C542="DER-RD",IF(OR(B542&lt;60000,B542&gt;60025),VLOOKUP(B542,'DER-RD1'!A:E,2,FALSE),VLOOKUP(B542,'DER-RD1'!A:E,2,FALSE)&amp;"(DMT="&amp;VLOOKUP(B542,'DER-RD1'!A:E,4,FALSE)&amp;")(XP="&amp;ROUND((N542),2)&amp;"KM;XR="&amp;ROUND((O542),2)&amp;"KM)"),IF(C542="DER-ED",VLOOKUP(B542,'DER-ED1'!A:D,2,FALSE),IF(C542="SICRO",VLOOKUP(B542,SICRO!A:E,2,FALSE),IF(C542="SINAPI",VLOOKUP(B542,SINAPI1!A:D,2,FALSE))))))</f>
        <v>PEDREIRO (OFICIAL - SINDUSCON)</v>
      </c>
      <c r="E542" s="1202"/>
      <c r="F542" s="1202"/>
      <c r="G542" s="1202"/>
      <c r="H542" s="1218"/>
      <c r="I542" s="678" t="s">
        <v>69</v>
      </c>
      <c r="J542" s="688">
        <v>1.5727</v>
      </c>
      <c r="K542" s="741">
        <f>IF(B542="","",IF(C542="DER-RD",IF(OR(B542&lt;60000,B542&gt;60025),VLOOKUP(B542,'DER-RD1'!A:E,4,FALSE),VLOOKUP(B542,'DER-RD1'!A:H,6,FALSE)*O542+VLOOKUP(B542,'DER-RD1'!A:H,7,FALSE)*P542)+VLOOKUP(B542,'DER-RD1'!A:H,8,FALSE),IF(C542="DER-ED",VLOOKUP(B542,'DER-ED1'!A:E,4,FALSE),IF(C542="SICRO",VLOOKUP(B542,SICRO!A:F,4,FALSE),IF(C542="SINAPI",VLOOKUP(B542,SINAPI1!A:E,4,FALSE),IF(C542="CESAN",VLOOKUP(B542,CESAN!A:E,4,FALSE)))))))</f>
        <v>9.39</v>
      </c>
      <c r="L542" s="689">
        <f>K542*(1+J542)</f>
        <v>24.16</v>
      </c>
      <c r="M542" s="690">
        <v>0.5</v>
      </c>
      <c r="N542" s="679">
        <f>L542*M542</f>
        <v>12.08</v>
      </c>
    </row>
    <row r="543" spans="2:14" ht="16.149999999999999" customHeight="1" x14ac:dyDescent="0.25">
      <c r="B543" s="675">
        <v>10146</v>
      </c>
      <c r="C543" s="677" t="s">
        <v>1286</v>
      </c>
      <c r="D543" s="1202" t="str">
        <f>IF(B543="","",IF(C543="DER-RD",IF(OR(B543&lt;60000,B543&gt;60025),VLOOKUP(B543,'DER-RD1'!A:E,2,FALSE),VLOOKUP(B543,'DER-RD1'!A:E,2,FALSE)&amp;"(DMT="&amp;VLOOKUP(B543,'DER-RD1'!A:E,4,FALSE)&amp;")(XP="&amp;ROUND((N543),2)&amp;"KM;XR="&amp;ROUND((O543),2)&amp;"KM)"),IF(C543="DER-ED",VLOOKUP(B543,'DER-ED1'!A:D,2,FALSE),IF(C543="SICRO",VLOOKUP(B543,SICRO!A:E,2,FALSE),IF(C543="SINAPI",VLOOKUP(B543,SINAPI1!A:D,2,FALSE))))))</f>
        <v>SERVENTE (AUXILIAR DE OBRAS - SINDUSCON)</v>
      </c>
      <c r="E543" s="1202"/>
      <c r="F543" s="1202"/>
      <c r="G543" s="1202"/>
      <c r="H543" s="1218"/>
      <c r="I543" s="678" t="s">
        <v>69</v>
      </c>
      <c r="J543" s="688">
        <v>1.5727</v>
      </c>
      <c r="K543" s="741">
        <f>IF(B543="","",IF(C543="DER-RD",IF(OR(B543&lt;60000,B543&gt;60025),VLOOKUP(B543,'DER-RD1'!A:E,4,FALSE),VLOOKUP(B543,'DER-RD1'!A:H,6,FALSE)*O543+VLOOKUP(B543,'DER-RD1'!A:H,7,FALSE)*P543)+VLOOKUP(B543,'DER-RD1'!A:H,8,FALSE),IF(C543="DER-ED",VLOOKUP(B543,'DER-ED1'!A:E,4,FALSE),IF(C543="SICRO",VLOOKUP(B543,SICRO!A:F,4,FALSE),IF(C543="SINAPI",VLOOKUP(B543,SINAPI1!A:E,4,FALSE),IF(C543="CESAN",VLOOKUP(B543,CESAN!A:E,4,FALSE)))))))</f>
        <v>6.97</v>
      </c>
      <c r="L543" s="689">
        <f>K543*(1+J543)</f>
        <v>17.93</v>
      </c>
      <c r="M543" s="690">
        <v>0.5</v>
      </c>
      <c r="N543" s="679">
        <f>L543*M543</f>
        <v>8.9700000000000006</v>
      </c>
    </row>
    <row r="544" spans="2:14" ht="15" thickBot="1" x14ac:dyDescent="0.3">
      <c r="B544" s="680"/>
      <c r="C544" s="732"/>
      <c r="D544" s="732"/>
      <c r="E544" s="732"/>
      <c r="F544" s="733"/>
      <c r="G544" s="733"/>
      <c r="H544" s="733"/>
      <c r="I544" s="733"/>
      <c r="J544" s="733"/>
      <c r="K544" s="733"/>
      <c r="L544" s="733"/>
      <c r="M544" s="734" t="s">
        <v>4994</v>
      </c>
      <c r="N544" s="684">
        <f>SUM(N542:N543)</f>
        <v>21.05</v>
      </c>
    </row>
    <row r="545" spans="2:14" ht="15" thickBot="1" x14ac:dyDescent="0.3">
      <c r="B545" s="685"/>
      <c r="C545" s="686"/>
      <c r="D545" s="686"/>
      <c r="E545" s="686"/>
      <c r="F545" s="686"/>
      <c r="G545" s="686"/>
      <c r="H545" s="686"/>
      <c r="I545" s="691"/>
      <c r="J545" s="691"/>
      <c r="K545" s="686"/>
      <c r="L545" s="686"/>
      <c r="M545" s="686"/>
      <c r="N545" s="687"/>
    </row>
    <row r="546" spans="2:14" ht="25.5" x14ac:dyDescent="0.25">
      <c r="B546" s="671" t="s">
        <v>0</v>
      </c>
      <c r="C546" s="672" t="s">
        <v>4983</v>
      </c>
      <c r="D546" s="1219" t="s">
        <v>4995</v>
      </c>
      <c r="E546" s="1219"/>
      <c r="F546" s="1219"/>
      <c r="G546" s="1219"/>
      <c r="H546" s="1220"/>
      <c r="I546" s="673" t="s">
        <v>1236</v>
      </c>
      <c r="J546" s="673" t="s">
        <v>4996</v>
      </c>
      <c r="K546" s="673" t="s">
        <v>4997</v>
      </c>
      <c r="L546" s="673"/>
      <c r="M546" s="673" t="s">
        <v>4998</v>
      </c>
      <c r="N546" s="674" t="s">
        <v>4999</v>
      </c>
    </row>
    <row r="547" spans="2:14" x14ac:dyDescent="0.25">
      <c r="B547" s="675"/>
      <c r="C547" s="677"/>
      <c r="D547" s="1202"/>
      <c r="E547" s="1202"/>
      <c r="F547" s="1202"/>
      <c r="G547" s="1202"/>
      <c r="H547" s="1218"/>
      <c r="I547" s="678"/>
      <c r="J547" s="678"/>
      <c r="K547" s="678"/>
      <c r="L547" s="678"/>
      <c r="M547" s="678"/>
      <c r="N547" s="679"/>
    </row>
    <row r="548" spans="2:14" x14ac:dyDescent="0.25">
      <c r="B548" s="685"/>
      <c r="C548" s="686"/>
      <c r="D548" s="686"/>
      <c r="E548" s="686"/>
      <c r="F548" s="691"/>
      <c r="G548" s="691"/>
      <c r="H548" s="691"/>
      <c r="I548" s="691"/>
      <c r="J548" s="691"/>
      <c r="K548" s="691"/>
      <c r="L548" s="691"/>
      <c r="M548" s="692" t="s">
        <v>5000</v>
      </c>
      <c r="N548" s="693">
        <f>SUM(N547:N547)</f>
        <v>0</v>
      </c>
    </row>
    <row r="549" spans="2:14" x14ac:dyDescent="0.25">
      <c r="B549" s="685"/>
      <c r="C549" s="686"/>
      <c r="D549" s="686"/>
      <c r="E549" s="686"/>
      <c r="F549" s="686"/>
      <c r="G549" s="686"/>
      <c r="H549" s="686"/>
      <c r="I549" s="686"/>
      <c r="J549" s="686"/>
      <c r="K549" s="686"/>
      <c r="L549" s="686"/>
      <c r="M549" s="686"/>
      <c r="N549" s="687"/>
    </row>
    <row r="550" spans="2:14" x14ac:dyDescent="0.25">
      <c r="B550" s="685"/>
      <c r="C550" s="686"/>
      <c r="D550" s="686"/>
      <c r="E550" s="686"/>
      <c r="F550" s="691"/>
      <c r="G550" s="691"/>
      <c r="H550" s="691"/>
      <c r="I550" s="694"/>
      <c r="J550" s="694"/>
      <c r="K550" s="694"/>
      <c r="L550" s="694"/>
      <c r="M550" s="692" t="s">
        <v>5001</v>
      </c>
      <c r="N550" s="695">
        <f>N539+N544+N548</f>
        <v>21.05</v>
      </c>
    </row>
    <row r="551" spans="2:14" x14ac:dyDescent="0.25">
      <c r="B551" s="685"/>
      <c r="C551" s="686"/>
      <c r="D551" s="686"/>
      <c r="E551" s="686"/>
      <c r="F551" s="691"/>
      <c r="G551" s="691"/>
      <c r="H551" s="691"/>
      <c r="I551" s="691"/>
      <c r="J551" s="696"/>
      <c r="K551" s="696"/>
      <c r="L551" s="696"/>
      <c r="M551" s="697" t="s">
        <v>5002</v>
      </c>
      <c r="N551" s="695">
        <v>1</v>
      </c>
    </row>
    <row r="552" spans="2:14" ht="15" thickBot="1" x14ac:dyDescent="0.3">
      <c r="B552" s="680"/>
      <c r="C552" s="732"/>
      <c r="D552" s="732"/>
      <c r="E552" s="732"/>
      <c r="F552" s="733"/>
      <c r="G552" s="733"/>
      <c r="H552" s="733"/>
      <c r="I552" s="733"/>
      <c r="J552" s="733"/>
      <c r="K552" s="733"/>
      <c r="L552" s="733"/>
      <c r="M552" s="734" t="s">
        <v>5003</v>
      </c>
      <c r="N552" s="698">
        <f>TRUNC(N550/N551,2)</f>
        <v>21.05</v>
      </c>
    </row>
    <row r="553" spans="2:14" ht="15" thickBot="1" x14ac:dyDescent="0.3">
      <c r="B553" s="685"/>
      <c r="C553" s="686"/>
      <c r="D553" s="686"/>
      <c r="E553" s="686"/>
      <c r="F553" s="686"/>
      <c r="G553" s="686"/>
      <c r="H553" s="686"/>
      <c r="I553" s="686"/>
      <c r="J553" s="686"/>
      <c r="K553" s="686"/>
      <c r="L553" s="686"/>
      <c r="M553" s="686"/>
      <c r="N553" s="687"/>
    </row>
    <row r="554" spans="2:14" ht="25.5" x14ac:dyDescent="0.25">
      <c r="B554" s="671" t="s">
        <v>0</v>
      </c>
      <c r="C554" s="672" t="s">
        <v>4983</v>
      </c>
      <c r="D554" s="1219" t="s">
        <v>5004</v>
      </c>
      <c r="E554" s="1219"/>
      <c r="F554" s="1219"/>
      <c r="G554" s="1219"/>
      <c r="H554" s="1219"/>
      <c r="I554" s="1220"/>
      <c r="J554" s="673" t="s">
        <v>1263</v>
      </c>
      <c r="K554" s="673" t="s">
        <v>5005</v>
      </c>
      <c r="L554" s="673"/>
      <c r="M554" s="673" t="s">
        <v>4993</v>
      </c>
      <c r="N554" s="674" t="s">
        <v>4999</v>
      </c>
    </row>
    <row r="555" spans="2:14" x14ac:dyDescent="0.25">
      <c r="B555" s="675" t="s">
        <v>431</v>
      </c>
      <c r="C555" s="677"/>
      <c r="D555" s="1229" t="s">
        <v>5052</v>
      </c>
      <c r="E555" s="1229"/>
      <c r="F555" s="1229"/>
      <c r="G555" s="1229"/>
      <c r="H555" s="1229"/>
      <c r="I555" s="1230"/>
      <c r="J555" s="678" t="s">
        <v>5022</v>
      </c>
      <c r="K555" s="689">
        <v>485.9</v>
      </c>
      <c r="L555" s="689"/>
      <c r="M555" s="690">
        <v>1</v>
      </c>
      <c r="N555" s="679">
        <f>K555*M555</f>
        <v>485.9</v>
      </c>
    </row>
    <row r="556" spans="2:14" x14ac:dyDescent="0.25">
      <c r="B556" s="675"/>
      <c r="C556" s="677"/>
      <c r="D556" s="1202"/>
      <c r="E556" s="1202"/>
      <c r="F556" s="1202"/>
      <c r="G556" s="1202"/>
      <c r="H556" s="1202"/>
      <c r="I556" s="1218"/>
      <c r="J556" s="678"/>
      <c r="K556" s="678"/>
      <c r="L556" s="678"/>
      <c r="M556" s="690"/>
      <c r="N556" s="679"/>
    </row>
    <row r="557" spans="2:14" ht="15" thickBot="1" x14ac:dyDescent="0.3">
      <c r="B557" s="680"/>
      <c r="C557" s="732"/>
      <c r="D557" s="732"/>
      <c r="E557" s="732"/>
      <c r="F557" s="733"/>
      <c r="G557" s="733"/>
      <c r="H557" s="733"/>
      <c r="I557" s="733"/>
      <c r="J557" s="733"/>
      <c r="K557" s="733"/>
      <c r="L557" s="733"/>
      <c r="M557" s="734" t="s">
        <v>5006</v>
      </c>
      <c r="N557" s="684">
        <f>SUM(N555:N555)</f>
        <v>485.9</v>
      </c>
    </row>
    <row r="558" spans="2:14" ht="15" thickBot="1" x14ac:dyDescent="0.3">
      <c r="B558" s="685"/>
      <c r="C558" s="686"/>
      <c r="D558" s="686"/>
      <c r="E558" s="686"/>
      <c r="F558" s="686"/>
      <c r="G558" s="686"/>
      <c r="H558" s="686"/>
      <c r="I558" s="686"/>
      <c r="J558" s="686"/>
      <c r="K558" s="686"/>
      <c r="L558" s="686"/>
      <c r="M558" s="686"/>
      <c r="N558" s="687"/>
    </row>
    <row r="559" spans="2:14" ht="25.5" x14ac:dyDescent="0.25">
      <c r="B559" s="671" t="s">
        <v>0</v>
      </c>
      <c r="C559" s="673" t="s">
        <v>4983</v>
      </c>
      <c r="D559" s="1219" t="s">
        <v>5007</v>
      </c>
      <c r="E559" s="1219"/>
      <c r="F559" s="1219"/>
      <c r="G559" s="1219"/>
      <c r="H559" s="1219"/>
      <c r="I559" s="1220"/>
      <c r="J559" s="673" t="s">
        <v>1263</v>
      </c>
      <c r="K559" s="673" t="s">
        <v>5005</v>
      </c>
      <c r="L559" s="673"/>
      <c r="M559" s="673" t="s">
        <v>4993</v>
      </c>
      <c r="N559" s="674" t="s">
        <v>4999</v>
      </c>
    </row>
    <row r="560" spans="2:14" x14ac:dyDescent="0.25">
      <c r="B560" s="719"/>
      <c r="C560" s="716"/>
      <c r="D560" s="1202"/>
      <c r="E560" s="1202"/>
      <c r="F560" s="1202"/>
      <c r="G560" s="1202"/>
      <c r="H560" s="1202"/>
      <c r="I560" s="1218"/>
      <c r="J560" s="722"/>
      <c r="K560" s="722"/>
      <c r="L560" s="722"/>
      <c r="M560" s="735"/>
      <c r="N560" s="723"/>
    </row>
    <row r="561" spans="2:14" ht="15" thickBot="1" x14ac:dyDescent="0.3">
      <c r="B561" s="680"/>
      <c r="C561" s="732"/>
      <c r="D561" s="732"/>
      <c r="E561" s="732"/>
      <c r="F561" s="733"/>
      <c r="G561" s="733"/>
      <c r="H561" s="733"/>
      <c r="I561" s="733"/>
      <c r="J561" s="733"/>
      <c r="K561" s="733"/>
      <c r="L561" s="733"/>
      <c r="M561" s="734" t="s">
        <v>5008</v>
      </c>
      <c r="N561" s="684">
        <f>SUM(N560:N560)</f>
        <v>0</v>
      </c>
    </row>
    <row r="562" spans="2:14" ht="15" thickBot="1" x14ac:dyDescent="0.3">
      <c r="B562" s="685"/>
      <c r="C562" s="686"/>
      <c r="D562" s="686"/>
      <c r="E562" s="686"/>
      <c r="F562" s="686"/>
      <c r="G562" s="686"/>
      <c r="H562" s="686"/>
      <c r="I562" s="686"/>
      <c r="J562" s="686"/>
      <c r="K562" s="686"/>
      <c r="L562" s="686"/>
      <c r="M562" s="686"/>
      <c r="N562" s="687"/>
    </row>
    <row r="563" spans="2:14" ht="25.5" x14ac:dyDescent="0.25">
      <c r="B563" s="671" t="s">
        <v>0</v>
      </c>
      <c r="C563" s="673" t="s">
        <v>4983</v>
      </c>
      <c r="D563" s="1219" t="s">
        <v>5009</v>
      </c>
      <c r="E563" s="1219"/>
      <c r="F563" s="1219"/>
      <c r="G563" s="1220"/>
      <c r="H563" s="673" t="s">
        <v>1263</v>
      </c>
      <c r="I563" s="673" t="s">
        <v>5010</v>
      </c>
      <c r="J563" s="673" t="s">
        <v>5011</v>
      </c>
      <c r="K563" s="673" t="s">
        <v>5005</v>
      </c>
      <c r="L563" s="673"/>
      <c r="M563" s="673" t="s">
        <v>4993</v>
      </c>
      <c r="N563" s="674" t="s">
        <v>4999</v>
      </c>
    </row>
    <row r="564" spans="2:14" x14ac:dyDescent="0.25">
      <c r="B564" s="675"/>
      <c r="C564" s="677"/>
      <c r="D564" s="1233"/>
      <c r="E564" s="1233"/>
      <c r="F564" s="1233"/>
      <c r="G564" s="1233"/>
      <c r="H564" s="678"/>
      <c r="I564" s="678"/>
      <c r="J564" s="678"/>
      <c r="K564" s="678"/>
      <c r="L564" s="678"/>
      <c r="M564" s="690"/>
      <c r="N564" s="679"/>
    </row>
    <row r="565" spans="2:14" x14ac:dyDescent="0.25">
      <c r="B565" s="685"/>
      <c r="C565" s="686"/>
      <c r="D565" s="686"/>
      <c r="E565" s="686"/>
      <c r="F565" s="691"/>
      <c r="G565" s="691"/>
      <c r="H565" s="691"/>
      <c r="I565" s="691"/>
      <c r="J565" s="691"/>
      <c r="K565" s="691"/>
      <c r="L565" s="691"/>
      <c r="M565" s="692" t="s">
        <v>5012</v>
      </c>
      <c r="N565" s="693">
        <f>SUM(N564:N564)</f>
        <v>0</v>
      </c>
    </row>
    <row r="566" spans="2:14" x14ac:dyDescent="0.25">
      <c r="B566" s="685"/>
      <c r="C566" s="686"/>
      <c r="D566" s="686"/>
      <c r="E566" s="686"/>
      <c r="F566" s="686"/>
      <c r="G566" s="686"/>
      <c r="H566" s="686"/>
      <c r="I566" s="686"/>
      <c r="J566" s="686"/>
      <c r="K566" s="686"/>
      <c r="L566" s="686"/>
      <c r="M566" s="686"/>
      <c r="N566" s="687"/>
    </row>
    <row r="567" spans="2:14" x14ac:dyDescent="0.25">
      <c r="B567" s="736"/>
      <c r="C567" s="737"/>
      <c r="D567" s="737"/>
      <c r="E567" s="737"/>
      <c r="F567" s="738"/>
      <c r="G567" s="738"/>
      <c r="H567" s="738"/>
      <c r="I567" s="738"/>
      <c r="J567" s="738"/>
      <c r="K567" s="738"/>
      <c r="L567" s="738"/>
      <c r="M567" s="739" t="s">
        <v>5013</v>
      </c>
      <c r="N567" s="695">
        <f>N552+N557+N561+N565</f>
        <v>506.95</v>
      </c>
    </row>
    <row r="568" spans="2:14" x14ac:dyDescent="0.25">
      <c r="B568" s="685"/>
      <c r="C568" s="686"/>
      <c r="D568" s="686"/>
      <c r="E568" s="686"/>
      <c r="F568" s="691"/>
      <c r="G568" s="691"/>
      <c r="H568" s="691"/>
      <c r="I568" s="691"/>
      <c r="J568" s="691"/>
      <c r="K568" s="691"/>
      <c r="L568" s="691"/>
      <c r="M568" s="708">
        <f>'Planilha - Orla'!I3</f>
        <v>0.28220000000000001</v>
      </c>
      <c r="N568" s="695">
        <f>N567*M568</f>
        <v>143.06</v>
      </c>
    </row>
    <row r="569" spans="2:14" ht="15" thickBot="1" x14ac:dyDescent="0.3">
      <c r="B569" s="1208" t="s">
        <v>5014</v>
      </c>
      <c r="C569" s="1209"/>
      <c r="D569" s="1209"/>
      <c r="E569" s="1209"/>
      <c r="F569" s="1209"/>
      <c r="G569" s="1209"/>
      <c r="H569" s="1209"/>
      <c r="I569" s="1209"/>
      <c r="J569" s="1209"/>
      <c r="K569" s="1209"/>
      <c r="L569" s="1209"/>
      <c r="M569" s="1210"/>
      <c r="N569" s="698">
        <f>N567+N568</f>
        <v>650.01</v>
      </c>
    </row>
    <row r="573" spans="2:14" ht="15" thickBot="1" x14ac:dyDescent="0.3"/>
    <row r="574" spans="2:14" ht="42.75" customHeight="1" x14ac:dyDescent="0.25">
      <c r="B574" s="1225" t="s">
        <v>5060</v>
      </c>
      <c r="C574" s="1226"/>
      <c r="D574" s="1227"/>
      <c r="E574" s="1246" t="s">
        <v>4979</v>
      </c>
      <c r="F574" s="1264"/>
      <c r="G574" s="1264"/>
      <c r="H574" s="1264"/>
      <c r="I574" s="1264"/>
      <c r="J574" s="1264"/>
      <c r="K574" s="1245"/>
      <c r="L574" s="725"/>
      <c r="M574" s="1231"/>
      <c r="N574" s="1265"/>
    </row>
    <row r="575" spans="2:14" x14ac:dyDescent="0.25">
      <c r="B575" s="670" t="s">
        <v>4980</v>
      </c>
      <c r="C575" s="1234" t="s">
        <v>5115</v>
      </c>
      <c r="D575" s="1234"/>
      <c r="E575" s="1234"/>
      <c r="F575" s="1234"/>
      <c r="G575" s="1234"/>
      <c r="H575" s="1234"/>
      <c r="I575" s="1234"/>
      <c r="J575" s="1234"/>
      <c r="K575" s="1234"/>
      <c r="L575" s="1234"/>
      <c r="M575" s="1234"/>
      <c r="N575" s="1235"/>
    </row>
    <row r="576" spans="2:14" x14ac:dyDescent="0.25">
      <c r="B576" s="670" t="s">
        <v>4981</v>
      </c>
      <c r="C576" s="1203" t="s">
        <v>8</v>
      </c>
      <c r="D576" s="1203"/>
      <c r="E576" s="1203"/>
      <c r="F576" s="1203"/>
      <c r="G576" s="1203"/>
      <c r="H576" s="1203"/>
      <c r="I576" s="1203"/>
      <c r="J576" s="1203"/>
      <c r="K576" s="1203"/>
      <c r="L576" s="1203"/>
      <c r="M576" s="1203"/>
      <c r="N576" s="1204"/>
    </row>
    <row r="577" spans="2:14" ht="15" thickBot="1" x14ac:dyDescent="0.3">
      <c r="B577" s="670" t="s">
        <v>4982</v>
      </c>
      <c r="C577" s="1205">
        <v>45536</v>
      </c>
      <c r="D577" s="1206"/>
      <c r="E577" s="1206"/>
      <c r="F577" s="1206"/>
      <c r="G577" s="1206"/>
      <c r="H577" s="1206"/>
      <c r="I577" s="1206"/>
      <c r="J577" s="1206"/>
      <c r="K577" s="1206"/>
      <c r="L577" s="1206"/>
      <c r="M577" s="1206"/>
      <c r="N577" s="1207"/>
    </row>
    <row r="578" spans="2:14" x14ac:dyDescent="0.25">
      <c r="B578" s="671" t="s">
        <v>0</v>
      </c>
      <c r="C578" s="672" t="s">
        <v>4983</v>
      </c>
      <c r="D578" s="1219" t="s">
        <v>4984</v>
      </c>
      <c r="E578" s="1219"/>
      <c r="F578" s="1219"/>
      <c r="G578" s="1220"/>
      <c r="H578" s="673" t="s">
        <v>100</v>
      </c>
      <c r="I578" s="673" t="s">
        <v>4985</v>
      </c>
      <c r="J578" s="673" t="s">
        <v>4986</v>
      </c>
      <c r="K578" s="673" t="s">
        <v>4987</v>
      </c>
      <c r="L578" s="673"/>
      <c r="M578" s="673" t="s">
        <v>4988</v>
      </c>
      <c r="N578" s="674" t="s">
        <v>4989</v>
      </c>
    </row>
    <row r="579" spans="2:14" x14ac:dyDescent="0.25">
      <c r="B579" s="675"/>
      <c r="C579" s="676"/>
      <c r="D579" s="1233"/>
      <c r="E579" s="1233"/>
      <c r="F579" s="1233"/>
      <c r="G579" s="1236"/>
      <c r="H579" s="678"/>
      <c r="I579" s="678"/>
      <c r="J579" s="678"/>
      <c r="K579" s="678"/>
      <c r="L579" s="678"/>
      <c r="M579" s="678"/>
      <c r="N579" s="679"/>
    </row>
    <row r="580" spans="2:14" ht="15" thickBot="1" x14ac:dyDescent="0.3">
      <c r="B580" s="680"/>
      <c r="C580" s="732"/>
      <c r="D580" s="732"/>
      <c r="E580" s="732"/>
      <c r="F580" s="733"/>
      <c r="G580" s="733"/>
      <c r="H580" s="733"/>
      <c r="I580" s="733"/>
      <c r="J580" s="733"/>
      <c r="K580" s="733"/>
      <c r="L580" s="733"/>
      <c r="M580" s="734" t="s">
        <v>4990</v>
      </c>
      <c r="N580" s="684">
        <f>SUM(N579)</f>
        <v>0</v>
      </c>
    </row>
    <row r="581" spans="2:14" ht="15" thickBot="1" x14ac:dyDescent="0.3">
      <c r="B581" s="685"/>
      <c r="C581" s="686"/>
      <c r="D581" s="686"/>
      <c r="E581" s="686"/>
      <c r="F581" s="686"/>
      <c r="G581" s="686"/>
      <c r="H581" s="686"/>
      <c r="I581" s="686"/>
      <c r="J581" s="686"/>
      <c r="K581" s="686"/>
      <c r="L581" s="686"/>
      <c r="M581" s="686"/>
      <c r="N581" s="687"/>
    </row>
    <row r="582" spans="2:14" ht="38.25" x14ac:dyDescent="0.25">
      <c r="B582" s="671" t="s">
        <v>0</v>
      </c>
      <c r="C582" s="672" t="s">
        <v>4983</v>
      </c>
      <c r="D582" s="1219" t="s">
        <v>4991</v>
      </c>
      <c r="E582" s="1219"/>
      <c r="F582" s="1219"/>
      <c r="G582" s="1219"/>
      <c r="H582" s="1220"/>
      <c r="I582" s="673" t="s">
        <v>1263</v>
      </c>
      <c r="J582" s="673" t="s">
        <v>4992</v>
      </c>
      <c r="K582" s="673" t="s">
        <v>5049</v>
      </c>
      <c r="L582" s="673" t="s">
        <v>5050</v>
      </c>
      <c r="M582" s="673" t="s">
        <v>4993</v>
      </c>
      <c r="N582" s="674" t="s">
        <v>4989</v>
      </c>
    </row>
    <row r="583" spans="2:14" ht="16.149999999999999" customHeight="1" x14ac:dyDescent="0.25">
      <c r="B583" s="675">
        <v>10139</v>
      </c>
      <c r="C583" s="677" t="s">
        <v>1286</v>
      </c>
      <c r="D583" s="1202" t="str">
        <f>IF(B583="","",IF(C583="DER-RD",IF(OR(B583&lt;60000,B583&gt;60025),VLOOKUP(B583,'DER-RD1'!A:E,2,FALSE),VLOOKUP(B583,'DER-RD1'!A:E,2,FALSE)&amp;"(DMT="&amp;VLOOKUP(B583,'DER-RD1'!A:E,4,FALSE)&amp;")(XP="&amp;ROUND((N583),2)&amp;"KM;XR="&amp;ROUND((O583),2)&amp;"KM)"),IF(C583="DER-ED",VLOOKUP(B583,'DER-ED1'!A:D,2,FALSE),IF(C583="SICRO",VLOOKUP(B583,SICRO!A:E,2,FALSE),IF(C583="SINAPI",VLOOKUP(B583,SINAPI1!A:D,2,FALSE))))))</f>
        <v>PEDREIRO (OFICIAL - SINDUSCON)</v>
      </c>
      <c r="E583" s="1202"/>
      <c r="F583" s="1202"/>
      <c r="G583" s="1202"/>
      <c r="H583" s="1218"/>
      <c r="I583" s="678" t="s">
        <v>69</v>
      </c>
      <c r="J583" s="688">
        <v>1.5727</v>
      </c>
      <c r="K583" s="741">
        <f>IF(B583="","",IF(C583="DER-RD",IF(OR(B583&lt;60000,B583&gt;60025),VLOOKUP(B583,'DER-RD1'!A:E,4,FALSE),VLOOKUP(B583,'DER-RD1'!A:H,6,FALSE)*O583+VLOOKUP(B583,'DER-RD1'!A:H,7,FALSE)*P583)+VLOOKUP(B583,'DER-RD1'!A:H,8,FALSE),IF(C583="DER-ED",VLOOKUP(B583,'DER-ED1'!A:E,4,FALSE),IF(C583="SICRO",VLOOKUP(B583,SICRO!A:F,4,FALSE),IF(C583="SINAPI",VLOOKUP(B583,SINAPI1!A:E,4,FALSE),IF(C583="CESAN",VLOOKUP(B583,CESAN!A:E,4,FALSE)))))))</f>
        <v>9.39</v>
      </c>
      <c r="L583" s="689">
        <f>K583*(1+J583)</f>
        <v>24.16</v>
      </c>
      <c r="M583" s="690">
        <v>0.5</v>
      </c>
      <c r="N583" s="679">
        <f>L583*M583</f>
        <v>12.08</v>
      </c>
    </row>
    <row r="584" spans="2:14" ht="16.149999999999999" customHeight="1" x14ac:dyDescent="0.25">
      <c r="B584" s="675">
        <v>10146</v>
      </c>
      <c r="C584" s="677" t="s">
        <v>1286</v>
      </c>
      <c r="D584" s="1202" t="str">
        <f>IF(B584="","",IF(C584="DER-RD",IF(OR(B584&lt;60000,B584&gt;60025),VLOOKUP(B584,'DER-RD1'!A:E,2,FALSE),VLOOKUP(B584,'DER-RD1'!A:E,2,FALSE)&amp;"(DMT="&amp;VLOOKUP(B584,'DER-RD1'!A:E,4,FALSE)&amp;")(XP="&amp;ROUND((N584),2)&amp;"KM;XR="&amp;ROUND((O584),2)&amp;"KM)"),IF(C584="DER-ED",VLOOKUP(B584,'DER-ED1'!A:D,2,FALSE),IF(C584="SICRO",VLOOKUP(B584,SICRO!A:E,2,FALSE),IF(C584="SINAPI",VLOOKUP(B584,SINAPI1!A:D,2,FALSE))))))</f>
        <v>SERVENTE (AUXILIAR DE OBRAS - SINDUSCON)</v>
      </c>
      <c r="E584" s="1202"/>
      <c r="F584" s="1202"/>
      <c r="G584" s="1202"/>
      <c r="H584" s="1218"/>
      <c r="I584" s="678" t="s">
        <v>69</v>
      </c>
      <c r="J584" s="688">
        <v>1.5727</v>
      </c>
      <c r="K584" s="741">
        <f>IF(B584="","",IF(C584="DER-RD",IF(OR(B584&lt;60000,B584&gt;60025),VLOOKUP(B584,'DER-RD1'!A:E,4,FALSE),VLOOKUP(B584,'DER-RD1'!A:H,6,FALSE)*O584+VLOOKUP(B584,'DER-RD1'!A:H,7,FALSE)*P584)+VLOOKUP(B584,'DER-RD1'!A:H,8,FALSE),IF(C584="DER-ED",VLOOKUP(B584,'DER-ED1'!A:E,4,FALSE),IF(C584="SICRO",VLOOKUP(B584,SICRO!A:F,4,FALSE),IF(C584="SINAPI",VLOOKUP(B584,SINAPI1!A:E,4,FALSE),IF(C584="CESAN",VLOOKUP(B584,CESAN!A:E,4,FALSE)))))))</f>
        <v>6.97</v>
      </c>
      <c r="L584" s="689">
        <f>K584*(1+J584)</f>
        <v>17.93</v>
      </c>
      <c r="M584" s="690">
        <v>0.5</v>
      </c>
      <c r="N584" s="679">
        <f>L584*M584</f>
        <v>8.9700000000000006</v>
      </c>
    </row>
    <row r="585" spans="2:14" ht="15" thickBot="1" x14ac:dyDescent="0.3">
      <c r="B585" s="680"/>
      <c r="C585" s="732"/>
      <c r="D585" s="732"/>
      <c r="E585" s="732"/>
      <c r="F585" s="733"/>
      <c r="G585" s="733"/>
      <c r="H585" s="733"/>
      <c r="I585" s="733"/>
      <c r="J585" s="733"/>
      <c r="K585" s="733"/>
      <c r="L585" s="733"/>
      <c r="M585" s="734" t="s">
        <v>4994</v>
      </c>
      <c r="N585" s="684">
        <f>SUM(N583:N584)</f>
        <v>21.05</v>
      </c>
    </row>
    <row r="586" spans="2:14" ht="15" thickBot="1" x14ac:dyDescent="0.3">
      <c r="B586" s="685"/>
      <c r="C586" s="686"/>
      <c r="D586" s="686"/>
      <c r="E586" s="686"/>
      <c r="F586" s="686"/>
      <c r="G586" s="686"/>
      <c r="H586" s="686"/>
      <c r="I586" s="691"/>
      <c r="J586" s="691"/>
      <c r="K586" s="686"/>
      <c r="L586" s="686"/>
      <c r="M586" s="686"/>
      <c r="N586" s="687"/>
    </row>
    <row r="587" spans="2:14" ht="25.5" x14ac:dyDescent="0.25">
      <c r="B587" s="671" t="s">
        <v>0</v>
      </c>
      <c r="C587" s="672" t="s">
        <v>4983</v>
      </c>
      <c r="D587" s="1219" t="s">
        <v>4995</v>
      </c>
      <c r="E587" s="1219"/>
      <c r="F587" s="1219"/>
      <c r="G587" s="1219"/>
      <c r="H587" s="1220"/>
      <c r="I587" s="673" t="s">
        <v>1236</v>
      </c>
      <c r="J587" s="673" t="s">
        <v>4996</v>
      </c>
      <c r="K587" s="673" t="s">
        <v>4997</v>
      </c>
      <c r="L587" s="673"/>
      <c r="M587" s="673" t="s">
        <v>4998</v>
      </c>
      <c r="N587" s="674" t="s">
        <v>4999</v>
      </c>
    </row>
    <row r="588" spans="2:14" x14ac:dyDescent="0.25">
      <c r="B588" s="675"/>
      <c r="C588" s="677"/>
      <c r="D588" s="1202"/>
      <c r="E588" s="1202"/>
      <c r="F588" s="1202"/>
      <c r="G588" s="1202"/>
      <c r="H588" s="1218"/>
      <c r="I588" s="678"/>
      <c r="J588" s="678"/>
      <c r="K588" s="678"/>
      <c r="L588" s="678"/>
      <c r="M588" s="678"/>
      <c r="N588" s="679"/>
    </row>
    <row r="589" spans="2:14" x14ac:dyDescent="0.25">
      <c r="B589" s="685"/>
      <c r="C589" s="686"/>
      <c r="D589" s="686"/>
      <c r="E589" s="686"/>
      <c r="F589" s="691"/>
      <c r="G589" s="691"/>
      <c r="H589" s="691"/>
      <c r="I589" s="691"/>
      <c r="J589" s="691"/>
      <c r="K589" s="691"/>
      <c r="L589" s="691"/>
      <c r="M589" s="692" t="s">
        <v>5000</v>
      </c>
      <c r="N589" s="693">
        <f>SUM(N588:N588)</f>
        <v>0</v>
      </c>
    </row>
    <row r="590" spans="2:14" x14ac:dyDescent="0.25">
      <c r="B590" s="685"/>
      <c r="C590" s="686"/>
      <c r="D590" s="686"/>
      <c r="E590" s="686"/>
      <c r="F590" s="686"/>
      <c r="G590" s="686"/>
      <c r="H590" s="686"/>
      <c r="I590" s="686"/>
      <c r="J590" s="686"/>
      <c r="K590" s="686"/>
      <c r="L590" s="686"/>
      <c r="M590" s="686"/>
      <c r="N590" s="687"/>
    </row>
    <row r="591" spans="2:14" x14ac:dyDescent="0.25">
      <c r="B591" s="685"/>
      <c r="C591" s="686"/>
      <c r="D591" s="686"/>
      <c r="E591" s="686"/>
      <c r="F591" s="691"/>
      <c r="G591" s="691"/>
      <c r="H591" s="691"/>
      <c r="I591" s="694"/>
      <c r="J591" s="694"/>
      <c r="K591" s="694"/>
      <c r="L591" s="694"/>
      <c r="M591" s="692" t="s">
        <v>5001</v>
      </c>
      <c r="N591" s="695">
        <f>N580+N585+N589</f>
        <v>21.05</v>
      </c>
    </row>
    <row r="592" spans="2:14" x14ac:dyDescent="0.25">
      <c r="B592" s="685"/>
      <c r="C592" s="686"/>
      <c r="D592" s="686"/>
      <c r="E592" s="686"/>
      <c r="F592" s="691"/>
      <c r="G592" s="691"/>
      <c r="H592" s="691"/>
      <c r="I592" s="691"/>
      <c r="J592" s="696"/>
      <c r="K592" s="696"/>
      <c r="L592" s="696"/>
      <c r="M592" s="697" t="s">
        <v>5002</v>
      </c>
      <c r="N592" s="695">
        <v>1</v>
      </c>
    </row>
    <row r="593" spans="2:14" ht="15" thickBot="1" x14ac:dyDescent="0.3">
      <c r="B593" s="680"/>
      <c r="C593" s="732"/>
      <c r="D593" s="732"/>
      <c r="E593" s="732"/>
      <c r="F593" s="733"/>
      <c r="G593" s="733"/>
      <c r="H593" s="733"/>
      <c r="I593" s="733"/>
      <c r="J593" s="733"/>
      <c r="K593" s="733"/>
      <c r="L593" s="733"/>
      <c r="M593" s="734" t="s">
        <v>5003</v>
      </c>
      <c r="N593" s="698">
        <f>TRUNC(N591/N592,2)</f>
        <v>21.05</v>
      </c>
    </row>
    <row r="594" spans="2:14" ht="15" thickBot="1" x14ac:dyDescent="0.3">
      <c r="B594" s="685"/>
      <c r="C594" s="686"/>
      <c r="D594" s="686"/>
      <c r="E594" s="686"/>
      <c r="F594" s="686"/>
      <c r="G594" s="686"/>
      <c r="H594" s="686"/>
      <c r="I594" s="686"/>
      <c r="J594" s="686"/>
      <c r="K594" s="686"/>
      <c r="L594" s="686"/>
      <c r="M594" s="686"/>
      <c r="N594" s="687"/>
    </row>
    <row r="595" spans="2:14" ht="25.5" x14ac:dyDescent="0.25">
      <c r="B595" s="671" t="s">
        <v>0</v>
      </c>
      <c r="C595" s="672" t="s">
        <v>4983</v>
      </c>
      <c r="D595" s="1219" t="s">
        <v>5004</v>
      </c>
      <c r="E595" s="1219"/>
      <c r="F595" s="1219"/>
      <c r="G595" s="1219"/>
      <c r="H595" s="1219"/>
      <c r="I595" s="1220"/>
      <c r="J595" s="673" t="s">
        <v>1263</v>
      </c>
      <c r="K595" s="673" t="s">
        <v>5005</v>
      </c>
      <c r="L595" s="673"/>
      <c r="M595" s="673" t="s">
        <v>4993</v>
      </c>
      <c r="N595" s="674" t="s">
        <v>4999</v>
      </c>
    </row>
    <row r="596" spans="2:14" ht="25.5" x14ac:dyDescent="0.25">
      <c r="B596" s="675" t="s">
        <v>5040</v>
      </c>
      <c r="C596" s="853" t="s">
        <v>5116</v>
      </c>
      <c r="D596" s="1229" t="s">
        <v>5115</v>
      </c>
      <c r="E596" s="1229"/>
      <c r="F596" s="1229"/>
      <c r="G596" s="1229"/>
      <c r="H596" s="1229"/>
      <c r="I596" s="1230"/>
      <c r="J596" s="678" t="s">
        <v>5022</v>
      </c>
      <c r="K596" s="689">
        <f>'MAPA DE COT. - Orla'!H18</f>
        <v>1218.6300000000001</v>
      </c>
      <c r="L596" s="689"/>
      <c r="M596" s="690">
        <v>1</v>
      </c>
      <c r="N596" s="679">
        <f>K596*M596</f>
        <v>1218.6300000000001</v>
      </c>
    </row>
    <row r="597" spans="2:14" x14ac:dyDescent="0.25">
      <c r="B597" s="675"/>
      <c r="C597" s="677"/>
      <c r="D597" s="1202"/>
      <c r="E597" s="1202"/>
      <c r="F597" s="1202"/>
      <c r="G597" s="1202"/>
      <c r="H597" s="1202"/>
      <c r="I597" s="1218"/>
      <c r="J597" s="678"/>
      <c r="K597" s="678"/>
      <c r="L597" s="678"/>
      <c r="M597" s="690"/>
      <c r="N597" s="679"/>
    </row>
    <row r="598" spans="2:14" ht="15" thickBot="1" x14ac:dyDescent="0.3">
      <c r="B598" s="680"/>
      <c r="C598" s="732"/>
      <c r="D598" s="732"/>
      <c r="E598" s="732"/>
      <c r="F598" s="733"/>
      <c r="G598" s="733"/>
      <c r="H598" s="733"/>
      <c r="I598" s="733"/>
      <c r="J598" s="733"/>
      <c r="K598" s="733"/>
      <c r="L598" s="733"/>
      <c r="M598" s="734" t="s">
        <v>5006</v>
      </c>
      <c r="N598" s="684">
        <f>SUM(N596:N596)</f>
        <v>1218.6300000000001</v>
      </c>
    </row>
    <row r="599" spans="2:14" ht="15" thickBot="1" x14ac:dyDescent="0.3">
      <c r="B599" s="685"/>
      <c r="C599" s="686"/>
      <c r="D599" s="686"/>
      <c r="E599" s="686"/>
      <c r="F599" s="686"/>
      <c r="G599" s="686"/>
      <c r="H599" s="686"/>
      <c r="I599" s="686"/>
      <c r="J599" s="686"/>
      <c r="K599" s="686"/>
      <c r="L599" s="686"/>
      <c r="M599" s="686"/>
      <c r="N599" s="687"/>
    </row>
    <row r="600" spans="2:14" ht="25.5" x14ac:dyDescent="0.25">
      <c r="B600" s="671" t="s">
        <v>0</v>
      </c>
      <c r="C600" s="673" t="s">
        <v>4983</v>
      </c>
      <c r="D600" s="1259" t="s">
        <v>5007</v>
      </c>
      <c r="E600" s="1219"/>
      <c r="F600" s="1219"/>
      <c r="G600" s="1219"/>
      <c r="H600" s="1219"/>
      <c r="I600" s="1220"/>
      <c r="J600" s="673" t="s">
        <v>1263</v>
      </c>
      <c r="K600" s="673" t="s">
        <v>5005</v>
      </c>
      <c r="L600" s="673"/>
      <c r="M600" s="673" t="s">
        <v>4993</v>
      </c>
      <c r="N600" s="674" t="s">
        <v>4999</v>
      </c>
    </row>
    <row r="601" spans="2:14" x14ac:dyDescent="0.25">
      <c r="B601" s="719"/>
      <c r="C601" s="716"/>
      <c r="D601" s="1201"/>
      <c r="E601" s="1202"/>
      <c r="F601" s="1202"/>
      <c r="G601" s="1202"/>
      <c r="H601" s="1202"/>
      <c r="I601" s="1218"/>
      <c r="J601" s="722"/>
      <c r="K601" s="722"/>
      <c r="L601" s="722"/>
      <c r="M601" s="735"/>
      <c r="N601" s="723"/>
    </row>
    <row r="602" spans="2:14" ht="15" thickBot="1" x14ac:dyDescent="0.3">
      <c r="B602" s="680"/>
      <c r="C602" s="732"/>
      <c r="D602" s="732"/>
      <c r="E602" s="732"/>
      <c r="F602" s="733"/>
      <c r="G602" s="733"/>
      <c r="H602" s="733"/>
      <c r="I602" s="733"/>
      <c r="J602" s="733"/>
      <c r="K602" s="733"/>
      <c r="L602" s="733"/>
      <c r="M602" s="734" t="s">
        <v>5008</v>
      </c>
      <c r="N602" s="684">
        <f>SUM(N601:N601)</f>
        <v>0</v>
      </c>
    </row>
    <row r="603" spans="2:14" ht="15" thickBot="1" x14ac:dyDescent="0.3">
      <c r="B603" s="685"/>
      <c r="C603" s="686"/>
      <c r="D603" s="686"/>
      <c r="E603" s="686"/>
      <c r="F603" s="686"/>
      <c r="G603" s="686"/>
      <c r="H603" s="686"/>
      <c r="I603" s="686"/>
      <c r="J603" s="686"/>
      <c r="K603" s="686"/>
      <c r="L603" s="686"/>
      <c r="M603" s="686"/>
      <c r="N603" s="687"/>
    </row>
    <row r="604" spans="2:14" ht="25.5" x14ac:dyDescent="0.25">
      <c r="B604" s="671" t="s">
        <v>0</v>
      </c>
      <c r="C604" s="673" t="s">
        <v>4983</v>
      </c>
      <c r="D604" s="1259" t="s">
        <v>5009</v>
      </c>
      <c r="E604" s="1219"/>
      <c r="F604" s="1219"/>
      <c r="G604" s="1220"/>
      <c r="H604" s="673" t="s">
        <v>1263</v>
      </c>
      <c r="I604" s="673" t="s">
        <v>5010</v>
      </c>
      <c r="J604" s="673" t="s">
        <v>5011</v>
      </c>
      <c r="K604" s="673" t="s">
        <v>5005</v>
      </c>
      <c r="L604" s="673"/>
      <c r="M604" s="673" t="s">
        <v>4993</v>
      </c>
      <c r="N604" s="674" t="s">
        <v>4999</v>
      </c>
    </row>
    <row r="605" spans="2:14" x14ac:dyDescent="0.25">
      <c r="B605" s="675"/>
      <c r="C605" s="677"/>
      <c r="D605" s="1233"/>
      <c r="E605" s="1233"/>
      <c r="F605" s="1233"/>
      <c r="G605" s="1236"/>
      <c r="H605" s="678"/>
      <c r="I605" s="678"/>
      <c r="J605" s="678"/>
      <c r="K605" s="678"/>
      <c r="L605" s="678"/>
      <c r="M605" s="690"/>
      <c r="N605" s="679"/>
    </row>
    <row r="606" spans="2:14" x14ac:dyDescent="0.25">
      <c r="B606" s="685"/>
      <c r="C606" s="686"/>
      <c r="D606" s="686"/>
      <c r="E606" s="686"/>
      <c r="F606" s="691"/>
      <c r="G606" s="691"/>
      <c r="H606" s="691"/>
      <c r="I606" s="691"/>
      <c r="J606" s="691"/>
      <c r="K606" s="691"/>
      <c r="L606" s="691"/>
      <c r="M606" s="692" t="s">
        <v>5012</v>
      </c>
      <c r="N606" s="693">
        <f>SUM(N605:N605)</f>
        <v>0</v>
      </c>
    </row>
    <row r="607" spans="2:14" x14ac:dyDescent="0.25">
      <c r="B607" s="685"/>
      <c r="C607" s="686"/>
      <c r="D607" s="686"/>
      <c r="E607" s="686"/>
      <c r="F607" s="686"/>
      <c r="G607" s="686"/>
      <c r="H607" s="686"/>
      <c r="I607" s="686"/>
      <c r="J607" s="686"/>
      <c r="K607" s="686"/>
      <c r="L607" s="686"/>
      <c r="M607" s="686"/>
      <c r="N607" s="687"/>
    </row>
    <row r="608" spans="2:14" x14ac:dyDescent="0.25">
      <c r="B608" s="736"/>
      <c r="C608" s="737"/>
      <c r="D608" s="737"/>
      <c r="E608" s="737"/>
      <c r="F608" s="738"/>
      <c r="G608" s="738"/>
      <c r="H608" s="738"/>
      <c r="I608" s="738"/>
      <c r="J608" s="738"/>
      <c r="K608" s="738"/>
      <c r="L608" s="738"/>
      <c r="M608" s="739" t="s">
        <v>5013</v>
      </c>
      <c r="N608" s="695">
        <f>N593+N598+N602+N606</f>
        <v>1239.68</v>
      </c>
    </row>
    <row r="609" spans="2:14" x14ac:dyDescent="0.25">
      <c r="B609" s="685"/>
      <c r="C609" s="686"/>
      <c r="D609" s="686"/>
      <c r="E609" s="686"/>
      <c r="F609" s="691"/>
      <c r="G609" s="691"/>
      <c r="H609" s="691"/>
      <c r="I609" s="691"/>
      <c r="J609" s="691"/>
      <c r="K609" s="691"/>
      <c r="L609" s="691"/>
      <c r="M609" s="708">
        <f>'Planilha - Orla'!I3</f>
        <v>0.28220000000000001</v>
      </c>
      <c r="N609" s="695">
        <f>N608*M609</f>
        <v>349.84</v>
      </c>
    </row>
    <row r="610" spans="2:14" ht="15" thickBot="1" x14ac:dyDescent="0.3">
      <c r="B610" s="1208" t="s">
        <v>5014</v>
      </c>
      <c r="C610" s="1209"/>
      <c r="D610" s="1209"/>
      <c r="E610" s="1209"/>
      <c r="F610" s="1209"/>
      <c r="G610" s="1209"/>
      <c r="H610" s="1209"/>
      <c r="I610" s="1209"/>
      <c r="J610" s="1209"/>
      <c r="K610" s="1209"/>
      <c r="L610" s="1209"/>
      <c r="M610" s="1210"/>
      <c r="N610" s="698">
        <f>N608+N609</f>
        <v>1589.52</v>
      </c>
    </row>
    <row r="612" spans="2:14" ht="15" thickBot="1" x14ac:dyDescent="0.3"/>
    <row r="613" spans="2:14" s="527" customFormat="1" ht="42.75" customHeight="1" x14ac:dyDescent="0.25">
      <c r="B613" s="1250" t="s">
        <v>5061</v>
      </c>
      <c r="C613" s="1251"/>
      <c r="D613" s="1252"/>
      <c r="E613" s="1260" t="s">
        <v>4979</v>
      </c>
      <c r="F613" s="1261"/>
      <c r="G613" s="1261"/>
      <c r="H613" s="1261"/>
      <c r="I613" s="1261"/>
      <c r="J613" s="1261"/>
      <c r="K613" s="1262"/>
      <c r="L613" s="740"/>
      <c r="M613" s="1254"/>
      <c r="N613" s="1263"/>
    </row>
    <row r="614" spans="2:14" ht="30" customHeight="1" x14ac:dyDescent="0.25">
      <c r="B614" s="670" t="s">
        <v>4980</v>
      </c>
      <c r="C614" s="1234" t="s">
        <v>5151</v>
      </c>
      <c r="D614" s="1234"/>
      <c r="E614" s="1234"/>
      <c r="F614" s="1234"/>
      <c r="G614" s="1234"/>
      <c r="H614" s="1234"/>
      <c r="I614" s="1234"/>
      <c r="J614" s="1234"/>
      <c r="K614" s="1234"/>
      <c r="L614" s="1234"/>
      <c r="M614" s="1234"/>
      <c r="N614" s="1235"/>
    </row>
    <row r="615" spans="2:14" x14ac:dyDescent="0.25">
      <c r="B615" s="670" t="s">
        <v>4981</v>
      </c>
      <c r="C615" s="1203" t="s">
        <v>8</v>
      </c>
      <c r="D615" s="1203"/>
      <c r="E615" s="1203"/>
      <c r="F615" s="1203"/>
      <c r="G615" s="1203"/>
      <c r="H615" s="1203"/>
      <c r="I615" s="1203"/>
      <c r="J615" s="1203"/>
      <c r="K615" s="1203"/>
      <c r="L615" s="1203"/>
      <c r="M615" s="1203"/>
      <c r="N615" s="1204"/>
    </row>
    <row r="616" spans="2:14" ht="15" thickBot="1" x14ac:dyDescent="0.3">
      <c r="B616" s="670" t="s">
        <v>4982</v>
      </c>
      <c r="C616" s="1205">
        <v>45536</v>
      </c>
      <c r="D616" s="1206"/>
      <c r="E616" s="1206"/>
      <c r="F616" s="1206"/>
      <c r="G616" s="1206"/>
      <c r="H616" s="1206"/>
      <c r="I616" s="1206"/>
      <c r="J616" s="1206"/>
      <c r="K616" s="1206"/>
      <c r="L616" s="1206"/>
      <c r="M616" s="1206"/>
      <c r="N616" s="1207"/>
    </row>
    <row r="617" spans="2:14" x14ac:dyDescent="0.25">
      <c r="B617" s="671" t="s">
        <v>0</v>
      </c>
      <c r="C617" s="672" t="s">
        <v>4983</v>
      </c>
      <c r="D617" s="1219" t="s">
        <v>4984</v>
      </c>
      <c r="E617" s="1219"/>
      <c r="F617" s="1219"/>
      <c r="G617" s="1220"/>
      <c r="H617" s="673" t="s">
        <v>100</v>
      </c>
      <c r="I617" s="673" t="s">
        <v>4985</v>
      </c>
      <c r="J617" s="673" t="s">
        <v>4986</v>
      </c>
      <c r="K617" s="673" t="s">
        <v>4987</v>
      </c>
      <c r="L617" s="673"/>
      <c r="M617" s="673" t="s">
        <v>4988</v>
      </c>
      <c r="N617" s="674" t="s">
        <v>4989</v>
      </c>
    </row>
    <row r="618" spans="2:14" ht="33.75" customHeight="1" x14ac:dyDescent="0.25">
      <c r="B618" s="675"/>
      <c r="C618" s="677"/>
      <c r="D618" s="1233"/>
      <c r="E618" s="1233"/>
      <c r="F618" s="1233"/>
      <c r="G618" s="1236"/>
      <c r="H618" s="690"/>
      <c r="I618" s="690"/>
      <c r="J618" s="678"/>
      <c r="K618" s="741"/>
      <c r="L618" s="678"/>
      <c r="M618" s="689"/>
      <c r="N618" s="679"/>
    </row>
    <row r="619" spans="2:14" x14ac:dyDescent="0.25">
      <c r="B619" s="675"/>
      <c r="C619" s="677"/>
      <c r="D619" s="1233"/>
      <c r="E619" s="1233"/>
      <c r="F619" s="1233"/>
      <c r="G619" s="1236"/>
      <c r="H619" s="678"/>
      <c r="I619" s="678"/>
      <c r="J619" s="745"/>
      <c r="K619" s="678"/>
      <c r="L619" s="678"/>
      <c r="M619" s="741"/>
      <c r="N619" s="679"/>
    </row>
    <row r="620" spans="2:14" ht="15" thickBot="1" x14ac:dyDescent="0.3">
      <c r="B620" s="680"/>
      <c r="C620" s="732"/>
      <c r="D620" s="732"/>
      <c r="E620" s="732"/>
      <c r="F620" s="733"/>
      <c r="G620" s="733"/>
      <c r="H620" s="733"/>
      <c r="I620" s="733"/>
      <c r="J620" s="733"/>
      <c r="K620" s="733"/>
      <c r="L620" s="733"/>
      <c r="M620" s="734" t="s">
        <v>4990</v>
      </c>
      <c r="N620" s="684">
        <f>SUM(N618:N619)</f>
        <v>0</v>
      </c>
    </row>
    <row r="621" spans="2:14" ht="15" thickBot="1" x14ac:dyDescent="0.3">
      <c r="B621" s="685"/>
      <c r="C621" s="686"/>
      <c r="D621" s="686"/>
      <c r="E621" s="686"/>
      <c r="F621" s="686"/>
      <c r="G621" s="686"/>
      <c r="H621" s="686"/>
      <c r="I621" s="686"/>
      <c r="J621" s="686"/>
      <c r="K621" s="686"/>
      <c r="L621" s="686"/>
      <c r="M621" s="686"/>
      <c r="N621" s="687"/>
    </row>
    <row r="622" spans="2:14" ht="38.25" x14ac:dyDescent="0.25">
      <c r="B622" s="671" t="s">
        <v>0</v>
      </c>
      <c r="C622" s="672" t="s">
        <v>4983</v>
      </c>
      <c r="D622" s="1219" t="s">
        <v>4991</v>
      </c>
      <c r="E622" s="1219"/>
      <c r="F622" s="1219"/>
      <c r="G622" s="1219"/>
      <c r="H622" s="1220"/>
      <c r="I622" s="673" t="s">
        <v>1263</v>
      </c>
      <c r="J622" s="673" t="s">
        <v>4992</v>
      </c>
      <c r="K622" s="673" t="s">
        <v>5049</v>
      </c>
      <c r="L622" s="673" t="s">
        <v>5050</v>
      </c>
      <c r="M622" s="673" t="s">
        <v>4993</v>
      </c>
      <c r="N622" s="674" t="s">
        <v>4989</v>
      </c>
    </row>
    <row r="623" spans="2:14" ht="16.149999999999999" customHeight="1" x14ac:dyDescent="0.25">
      <c r="B623" s="675">
        <v>10101</v>
      </c>
      <c r="C623" s="677" t="s">
        <v>1286</v>
      </c>
      <c r="D623" s="1202" t="str">
        <f>IF(B623="","",IF(C623="DER-RD",IF(OR(B623&lt;60000,B623&gt;60025),VLOOKUP(B623,'DER-RD1'!A:E,2,FALSE),VLOOKUP(B623,'DER-RD1'!A:E,2,FALSE)&amp;"(DMT="&amp;VLOOKUP(B623,'DER-RD1'!A:E,4,FALSE)&amp;")(XP="&amp;ROUND((N623),2)&amp;"KM;XR="&amp;ROUND((O623),2)&amp;"KM)"),IF(C623="DER-ED",VLOOKUP(B623,'DER-ED1'!A:D,2,FALSE),IF(C623="SICRO",VLOOKUP(B623,SICRO!A:E,2,FALSE),IF(C623="SINAPI",VLOOKUP(B623,SINAPI1!A:D,2,FALSE))))))</f>
        <v>AJUDANTE (AJUDANTE PRATICO - SINDUSCON)</v>
      </c>
      <c r="E623" s="1202"/>
      <c r="F623" s="1202"/>
      <c r="G623" s="1202"/>
      <c r="H623" s="1218"/>
      <c r="I623" s="678" t="s">
        <v>69</v>
      </c>
      <c r="J623" s="688">
        <v>1.5727</v>
      </c>
      <c r="K623" s="741">
        <f>IF(B623="","",IF(C623="DER-RD",IF(OR(B623&lt;60000,B623&gt;60025),VLOOKUP(B623,'DER-RD1'!A:E,4,FALSE),VLOOKUP(B623,'DER-RD1'!A:H,6,FALSE)*O623+VLOOKUP(B623,'DER-RD1'!A:H,7,FALSE)*P623)+VLOOKUP(B623,'DER-RD1'!A:H,8,FALSE),IF(C623="DER-ED",VLOOKUP(B623,'DER-ED1'!A:E,4,FALSE),IF(C623="SICRO",VLOOKUP(B623,SICRO!A:F,4,FALSE),IF(C623="SINAPI",VLOOKUP(B623,SINAPI1!A:E,4,FALSE),IF(C623="CESAN",VLOOKUP(B623,CESAN!A:E,4,FALSE)))))))</f>
        <v>7.54</v>
      </c>
      <c r="L623" s="689">
        <f>K623*(1+J623)</f>
        <v>19.399999999999999</v>
      </c>
      <c r="M623" s="690">
        <v>0.5</v>
      </c>
      <c r="N623" s="679">
        <f>L623*M623</f>
        <v>9.6999999999999993</v>
      </c>
    </row>
    <row r="624" spans="2:14" ht="16.149999999999999" customHeight="1" x14ac:dyDescent="0.25">
      <c r="B624" s="675">
        <v>10146</v>
      </c>
      <c r="C624" s="677" t="s">
        <v>1286</v>
      </c>
      <c r="D624" s="1202" t="str">
        <f>IF(B624="","",IF(C624="DER-RD",IF(OR(B624&lt;60000,B624&gt;60025),VLOOKUP(B624,'DER-RD1'!A:E,2,FALSE),VLOOKUP(B624,'DER-RD1'!A:E,2,FALSE)&amp;"(DMT="&amp;VLOOKUP(B624,'DER-RD1'!A:E,4,FALSE)&amp;")(XP="&amp;ROUND((N624),2)&amp;"KM;XR="&amp;ROUND((O624),2)&amp;"KM)"),IF(C624="DER-ED",VLOOKUP(B624,'DER-ED1'!A:D,2,FALSE),IF(C624="SICRO",VLOOKUP(B624,SICRO!A:E,2,FALSE),IF(C624="SINAPI",VLOOKUP(B624,SINAPI1!A:D,2,FALSE))))))</f>
        <v>SERVENTE (AUXILIAR DE OBRAS - SINDUSCON)</v>
      </c>
      <c r="E624" s="1202"/>
      <c r="F624" s="1202"/>
      <c r="G624" s="1202"/>
      <c r="H624" s="1218"/>
      <c r="I624" s="678" t="s">
        <v>69</v>
      </c>
      <c r="J624" s="688">
        <v>1.5727</v>
      </c>
      <c r="K624" s="741">
        <f>IF(B624="","",IF(C624="DER-RD",IF(OR(B624&lt;60000,B624&gt;60025),VLOOKUP(B624,'DER-RD1'!A:E,4,FALSE),VLOOKUP(B624,'DER-RD1'!A:H,6,FALSE)*O624+VLOOKUP(B624,'DER-RD1'!A:H,7,FALSE)*P624)+VLOOKUP(B624,'DER-RD1'!A:H,8,FALSE),IF(C624="DER-ED",VLOOKUP(B624,'DER-ED1'!A:E,4,FALSE),IF(C624="SICRO",VLOOKUP(B624,SICRO!A:F,4,FALSE),IF(C624="SINAPI",VLOOKUP(B624,SINAPI1!A:E,4,FALSE),IF(C624="CESAN",VLOOKUP(B624,CESAN!A:E,4,FALSE)))))))</f>
        <v>6.97</v>
      </c>
      <c r="L624" s="689">
        <f>K624*(1+J624)</f>
        <v>17.93</v>
      </c>
      <c r="M624" s="690">
        <v>1</v>
      </c>
      <c r="N624" s="679">
        <f>L624*M624</f>
        <v>17.93</v>
      </c>
    </row>
    <row r="625" spans="2:14" ht="15" thickBot="1" x14ac:dyDescent="0.3">
      <c r="B625" s="680"/>
      <c r="C625" s="732"/>
      <c r="D625" s="732"/>
      <c r="E625" s="732"/>
      <c r="F625" s="733"/>
      <c r="G625" s="733"/>
      <c r="H625" s="733"/>
      <c r="I625" s="733"/>
      <c r="J625" s="733"/>
      <c r="K625" s="733"/>
      <c r="L625" s="733"/>
      <c r="M625" s="734" t="s">
        <v>4994</v>
      </c>
      <c r="N625" s="684">
        <f>SUM(N623:N624)</f>
        <v>27.63</v>
      </c>
    </row>
    <row r="626" spans="2:14" ht="15" thickBot="1" x14ac:dyDescent="0.3">
      <c r="B626" s="685"/>
      <c r="C626" s="686"/>
      <c r="D626" s="686"/>
      <c r="E626" s="686"/>
      <c r="F626" s="686"/>
      <c r="G626" s="686"/>
      <c r="H626" s="686"/>
      <c r="I626" s="691"/>
      <c r="J626" s="691"/>
      <c r="K626" s="686"/>
      <c r="L626" s="686"/>
      <c r="M626" s="686"/>
      <c r="N626" s="687"/>
    </row>
    <row r="627" spans="2:14" ht="25.5" x14ac:dyDescent="0.25">
      <c r="B627" s="671" t="s">
        <v>0</v>
      </c>
      <c r="C627" s="672" t="s">
        <v>4983</v>
      </c>
      <c r="D627" s="1219" t="s">
        <v>4995</v>
      </c>
      <c r="E627" s="1219"/>
      <c r="F627" s="1219"/>
      <c r="G627" s="1219"/>
      <c r="H627" s="1220"/>
      <c r="I627" s="673" t="s">
        <v>1236</v>
      </c>
      <c r="J627" s="673" t="s">
        <v>4996</v>
      </c>
      <c r="K627" s="673" t="s">
        <v>4997</v>
      </c>
      <c r="L627" s="673"/>
      <c r="M627" s="673" t="s">
        <v>4998</v>
      </c>
      <c r="N627" s="674" t="s">
        <v>4999</v>
      </c>
    </row>
    <row r="628" spans="2:14" x14ac:dyDescent="0.25">
      <c r="B628" s="675"/>
      <c r="C628" s="677"/>
      <c r="D628" s="1202"/>
      <c r="E628" s="1202"/>
      <c r="F628" s="1202"/>
      <c r="G628" s="1202"/>
      <c r="H628" s="1218"/>
      <c r="I628" s="678"/>
      <c r="J628" s="678"/>
      <c r="K628" s="678"/>
      <c r="L628" s="678"/>
      <c r="M628" s="678"/>
      <c r="N628" s="679"/>
    </row>
    <row r="629" spans="2:14" x14ac:dyDescent="0.25">
      <c r="B629" s="685"/>
      <c r="C629" s="686"/>
      <c r="D629" s="686"/>
      <c r="E629" s="686"/>
      <c r="F629" s="691"/>
      <c r="G629" s="691"/>
      <c r="H629" s="691"/>
      <c r="I629" s="691"/>
      <c r="J629" s="691"/>
      <c r="K629" s="691"/>
      <c r="L629" s="691"/>
      <c r="M629" s="692" t="s">
        <v>5000</v>
      </c>
      <c r="N629" s="693">
        <f>SUM(N628:N628)</f>
        <v>0</v>
      </c>
    </row>
    <row r="630" spans="2:14" x14ac:dyDescent="0.25">
      <c r="B630" s="685"/>
      <c r="C630" s="686"/>
      <c r="D630" s="686"/>
      <c r="E630" s="686"/>
      <c r="F630" s="686"/>
      <c r="G630" s="686"/>
      <c r="H630" s="686"/>
      <c r="I630" s="686"/>
      <c r="J630" s="686"/>
      <c r="K630" s="686"/>
      <c r="L630" s="686"/>
      <c r="M630" s="686"/>
      <c r="N630" s="687"/>
    </row>
    <row r="631" spans="2:14" x14ac:dyDescent="0.25">
      <c r="B631" s="685"/>
      <c r="C631" s="686"/>
      <c r="D631" s="686"/>
      <c r="E631" s="686"/>
      <c r="F631" s="691"/>
      <c r="G631" s="691"/>
      <c r="H631" s="691"/>
      <c r="I631" s="694"/>
      <c r="J631" s="694"/>
      <c r="K631" s="694"/>
      <c r="L631" s="694"/>
      <c r="M631" s="692" t="s">
        <v>5001</v>
      </c>
      <c r="N631" s="695">
        <f>N620+N625+N629</f>
        <v>27.63</v>
      </c>
    </row>
    <row r="632" spans="2:14" x14ac:dyDescent="0.25">
      <c r="B632" s="685"/>
      <c r="C632" s="686"/>
      <c r="D632" s="686"/>
      <c r="E632" s="686"/>
      <c r="F632" s="691"/>
      <c r="G632" s="691"/>
      <c r="H632" s="691"/>
      <c r="I632" s="691"/>
      <c r="J632" s="696"/>
      <c r="K632" s="696"/>
      <c r="L632" s="696"/>
      <c r="M632" s="697" t="s">
        <v>5002</v>
      </c>
      <c r="N632" s="695">
        <v>1</v>
      </c>
    </row>
    <row r="633" spans="2:14" ht="15" thickBot="1" x14ac:dyDescent="0.3">
      <c r="B633" s="680"/>
      <c r="C633" s="732"/>
      <c r="D633" s="732"/>
      <c r="E633" s="732"/>
      <c r="F633" s="733"/>
      <c r="G633" s="733"/>
      <c r="H633" s="733"/>
      <c r="I633" s="733"/>
      <c r="J633" s="733"/>
      <c r="K633" s="733"/>
      <c r="L633" s="733"/>
      <c r="M633" s="734" t="s">
        <v>5003</v>
      </c>
      <c r="N633" s="698">
        <f>TRUNC(N631/N632,2)</f>
        <v>27.63</v>
      </c>
    </row>
    <row r="634" spans="2:14" ht="15" thickBot="1" x14ac:dyDescent="0.3">
      <c r="B634" s="685"/>
      <c r="C634" s="686"/>
      <c r="D634" s="686"/>
      <c r="E634" s="686"/>
      <c r="F634" s="686"/>
      <c r="G634" s="686"/>
      <c r="H634" s="686"/>
      <c r="I634" s="686"/>
      <c r="J634" s="686"/>
      <c r="K634" s="686"/>
      <c r="L634" s="686"/>
      <c r="M634" s="686"/>
      <c r="N634" s="687"/>
    </row>
    <row r="635" spans="2:14" ht="25.5" x14ac:dyDescent="0.25">
      <c r="B635" s="671" t="s">
        <v>0</v>
      </c>
      <c r="C635" s="672" t="s">
        <v>4983</v>
      </c>
      <c r="D635" s="1219" t="s">
        <v>5004</v>
      </c>
      <c r="E635" s="1219"/>
      <c r="F635" s="1219"/>
      <c r="G635" s="1219"/>
      <c r="H635" s="1219"/>
      <c r="I635" s="1220"/>
      <c r="J635" s="673" t="s">
        <v>1263</v>
      </c>
      <c r="K635" s="673" t="s">
        <v>5005</v>
      </c>
      <c r="L635" s="673"/>
      <c r="M635" s="673" t="s">
        <v>4993</v>
      </c>
      <c r="N635" s="674" t="s">
        <v>4999</v>
      </c>
    </row>
    <row r="636" spans="2:14" ht="28.5" customHeight="1" x14ac:dyDescent="0.25">
      <c r="B636" s="719">
        <v>359</v>
      </c>
      <c r="C636" s="716" t="s">
        <v>5015</v>
      </c>
      <c r="D636" s="1249" t="str">
        <f>IF(B636="","",IF(C636="DER-RD",IF(OR(B636&lt;60000,B636&gt;60025),VLOOKUP(B636,'DER-RD1'!A:E,2,FALSE),VLOOKUP(B636,'DER-RD1'!A:E,2,FALSE)&amp;"(DMT="&amp;VLOOKUP(B636,'DER-RD1'!A:E,4,FALSE)&amp;")(XP="&amp;ROUND((N636),2)&amp;"KM;XR="&amp;ROUND((O636),2)&amp;"KM)"),IF(C636="DER-ED",VLOOKUP(B636,'DER-ED1'!A:D,2,FALSE),IF(C636="SICRO",VLOOKUP(B636,SICRO!A:E,2,FALSE),IF(C636="SINAPI",VLOOKUP(B636,SINAPI1!A:D,2,FALSE))))))</f>
        <v xml:space="preserve">MUDA DE ARVORE ORNAMENTAL, OITI/AROEIRA SALSA/ANGICO/IPE/JACARANDA OU EQUIVALENTE DA REGIAO, H= *2* M                                                                                                                                                                                                                                                                                                                                                                                                     </v>
      </c>
      <c r="E636" s="1249"/>
      <c r="F636" s="1249"/>
      <c r="G636" s="1249"/>
      <c r="H636" s="1249"/>
      <c r="I636" s="1249"/>
      <c r="J636" s="678" t="s">
        <v>5022</v>
      </c>
      <c r="K636" s="741">
        <f>IF(B636="","",IF(C636="DER-RD",IF(OR(B636&lt;60000,B636&gt;60025),VLOOKUP(B636,'DER-RD1'!A:E,4,FALSE),VLOOKUP(B636,'DER-RD1'!A:H,6,FALSE)*O636+VLOOKUP(B636,'DER-RD1'!A:H,7,FALSE)*P636)+VLOOKUP(B636,'DER-RD1'!A:H,8,FALSE),IF(C636="DER-ED",VLOOKUP(B636,'DER-ED1'!A:E,4,FALSE),IF(C636="SICRO",VLOOKUP(B636,SICRO!A:F,4,FALSE),IF(C636="SINAPI",VLOOKUP(B636,SINAPI1!A:E,4,FALSE),IF(C636="CESAN",VLOOKUP(B636,CESAN!A:E,4,FALSE)))))))</f>
        <v>128.85</v>
      </c>
      <c r="L636" s="689"/>
      <c r="M636" s="690">
        <v>1</v>
      </c>
      <c r="N636" s="679">
        <f>K636*M636</f>
        <v>128.85</v>
      </c>
    </row>
    <row r="637" spans="2:14" x14ac:dyDescent="0.25">
      <c r="B637" s="719">
        <v>38511</v>
      </c>
      <c r="C637" s="716" t="s">
        <v>1286</v>
      </c>
      <c r="D637" s="1256" t="str">
        <f>IF(B637="","",IF(C637="DER-RD",IF(OR(B637&lt;60000,B637&gt;60025),VLOOKUP(B637,'DER-RD1'!A:E,2,FALSE),VLOOKUP(B637,'DER-RD1'!A:E,2,FALSE)&amp;"(DMT="&amp;VLOOKUP(B637,'DER-RD1'!A:E,4,FALSE)&amp;")(XP="&amp;ROUND((N637),2)&amp;"KM;XR="&amp;ROUND((O637),2)&amp;"KM)"),IF(C637="DER-ED",VLOOKUP(B637,'DER-ED1'!A:D,2,FALSE),IF(C637="SICRO",VLOOKUP(B637,SICRO!A:E,2,FALSE),IF(C637="SINAPI",VLOOKUP(B637,SINAPI1!A:D,2,FALSE))))))</f>
        <v>TERRA VEGETAL</v>
      </c>
      <c r="E637" s="1257"/>
      <c r="F637" s="1257"/>
      <c r="G637" s="1257"/>
      <c r="H637" s="1257"/>
      <c r="I637" s="1258"/>
      <c r="J637" s="678" t="s">
        <v>6</v>
      </c>
      <c r="K637" s="741">
        <f>IF(B637="","",IF(C637="DER-RD",IF(OR(B637&lt;60000,B637&gt;60025),VLOOKUP(B637,'DER-RD1'!A:E,4,FALSE),VLOOKUP(B637,'DER-RD1'!A:H,6,FALSE)*O637+VLOOKUP(B637,'DER-RD1'!A:H,7,FALSE)*P637)+VLOOKUP(B637,'DER-RD1'!A:H,8,FALSE),IF(C637="DER-ED",VLOOKUP(B637,'DER-ED1'!A:E,4,FALSE),IF(C637="SICRO",VLOOKUP(B637,SICRO!A:F,4,FALSE),IF(C637="SINAPI",VLOOKUP(B637,SINAPI1!A:E,4,FALSE),IF(C637="CESAN",VLOOKUP(B637,CESAN!A:E,4,FALSE)))))))</f>
        <v>183.6</v>
      </c>
      <c r="L637" s="689"/>
      <c r="M637" s="690">
        <v>0.20499999999999999</v>
      </c>
      <c r="N637" s="679">
        <f t="shared" ref="N637:N639" si="5">K637*M637</f>
        <v>37.64</v>
      </c>
    </row>
    <row r="638" spans="2:14" x14ac:dyDescent="0.25">
      <c r="B638" s="719">
        <v>10574</v>
      </c>
      <c r="C638" s="716" t="s">
        <v>1295</v>
      </c>
      <c r="D638" s="1256" t="str">
        <f>IF(B638="","",IF(C638="DER-RD",IF(OR(B638&lt;60000,B638&gt;60025),VLOOKUP(B638,'DER-RD1'!A:E,2,FALSE),VLOOKUP(B638,'DER-RD1'!A:E,2,FALSE)&amp;"(DMT="&amp;VLOOKUP(B638,'DER-RD1'!A:E,4,FALSE)&amp;")(XP="&amp;ROUND((N638),2)&amp;"KM;XR="&amp;ROUND((O638),2)&amp;"KM)"),IF(C638="DER-ED",VLOOKUP(B638,'DER-ED1'!A:D,2,FALSE),IF(C638="SICRO",VLOOKUP(B638,SICRO!A:E,2,FALSE),IF(C638="SINAPI",VLOOKUP(B638,SINAPI1!A:D,2,FALSE))))))</f>
        <v>Adubo NPK</v>
      </c>
      <c r="E638" s="1257"/>
      <c r="F638" s="1257"/>
      <c r="G638" s="1257"/>
      <c r="H638" s="1257"/>
      <c r="I638" s="1258"/>
      <c r="J638" s="678" t="s">
        <v>6</v>
      </c>
      <c r="K638" s="741">
        <f>IF(B638="","",IF(C638="DER-RD",IF(OR(B638&lt;60000,B638&gt;60025),VLOOKUP(B638,'DER-RD1'!A:E,4,FALSE),VLOOKUP(B638,'DER-RD1'!A:H,6,FALSE)*O638+VLOOKUP(B638,'DER-RD1'!A:H,7,FALSE)*P638)+VLOOKUP(B638,'DER-RD1'!A:H,8,FALSE),IF(C638="DER-ED",VLOOKUP(B638,'DER-ED1'!A:E,4,FALSE),IF(C638="SICRO",VLOOKUP(B638,SICRO!A:F,4,FALSE),IF(C638="SINAPI",VLOOKUP(B638,SINAPI1!A:E,4,FALSE),IF(C638="CESAN",VLOOKUP(B638,CESAN!A:E,4,FALSE)))))))</f>
        <v>3.92</v>
      </c>
      <c r="L638" s="678"/>
      <c r="M638" s="690">
        <v>0.8</v>
      </c>
      <c r="N638" s="679">
        <f t="shared" si="5"/>
        <v>3.14</v>
      </c>
    </row>
    <row r="639" spans="2:14" x14ac:dyDescent="0.25">
      <c r="B639" s="719">
        <v>44479</v>
      </c>
      <c r="C639" s="716" t="s">
        <v>5015</v>
      </c>
      <c r="D639" s="1249" t="str">
        <f>IF(B639="","",IF(C639="DER-RD",IF(OR(B639&lt;60000,B639&gt;60025),VLOOKUP(B639,'DER-RD1'!A:E,2,FALSE),VLOOKUP(B639,'DER-RD1'!A:E,2,FALSE)&amp;"(DMT="&amp;VLOOKUP(B639,'DER-RD1'!A:E,4,FALSE)&amp;")(XP="&amp;ROUND((N639),2)&amp;"KM;XR="&amp;ROUND((O639),2)&amp;"KM)"),IF(C639="DER-ED",VLOOKUP(B639,'DER-ED1'!A:D,2,FALSE),IF(C639="SICRO",VLOOKUP(B639,SICRO!A:E,2,FALSE),IF(C639="SINAPI",VLOOKUP(B639,SINAPI1!A:D,2,FALSE))))))</f>
        <v xml:space="preserve">CALCARIO DOLOMITICO A (POSTO PEDREIRA/FORNECEDOR,  SEM FRETE)                                                                                                                                                                                                                                                                                                                                                                                                                                             </v>
      </c>
      <c r="E639" s="1249"/>
      <c r="F639" s="1249"/>
      <c r="G639" s="1249"/>
      <c r="H639" s="1249"/>
      <c r="I639" s="1249"/>
      <c r="J639" s="678" t="s">
        <v>6</v>
      </c>
      <c r="K639" s="741">
        <f>IF(B639="","",IF(C639="DER-RD",IF(OR(B639&lt;60000,B639&gt;60025),VLOOKUP(B639,'DER-RD1'!A:E,4,FALSE),VLOOKUP(B639,'DER-RD1'!A:H,6,FALSE)*O639+VLOOKUP(B639,'DER-RD1'!A:H,7,FALSE)*P639)+VLOOKUP(B639,'DER-RD1'!A:H,8,FALSE),IF(C639="DER-ED",VLOOKUP(B639,'DER-ED1'!A:E,4,FALSE),IF(C639="SICRO",VLOOKUP(B639,SICRO!A:F,4,FALSE),IF(C639="SINAPI",VLOOKUP(B639,SINAPI1!A:E,4,FALSE),IF(C639="CESAN",VLOOKUP(B639,CESAN!A:E,4,FALSE)))))))</f>
        <v>0.21</v>
      </c>
      <c r="L639" s="678"/>
      <c r="M639" s="690">
        <v>0.8</v>
      </c>
      <c r="N639" s="679">
        <f t="shared" si="5"/>
        <v>0.17</v>
      </c>
    </row>
    <row r="640" spans="2:14" ht="15" thickBot="1" x14ac:dyDescent="0.3">
      <c r="B640" s="720"/>
      <c r="C640" s="721"/>
      <c r="D640" s="732"/>
      <c r="E640" s="732"/>
      <c r="F640" s="733"/>
      <c r="G640" s="733"/>
      <c r="H640" s="733"/>
      <c r="I640" s="733"/>
      <c r="J640" s="733"/>
      <c r="K640" s="733"/>
      <c r="L640" s="733"/>
      <c r="M640" s="734" t="s">
        <v>5006</v>
      </c>
      <c r="N640" s="684">
        <f>SUM(N636:N639)</f>
        <v>169.8</v>
      </c>
    </row>
    <row r="641" spans="2:14" ht="15" thickBot="1" x14ac:dyDescent="0.3">
      <c r="B641" s="746"/>
      <c r="C641" s="747"/>
      <c r="D641" s="747"/>
      <c r="E641" s="747"/>
      <c r="F641" s="747"/>
      <c r="G641" s="747"/>
      <c r="H641" s="747"/>
      <c r="I641" s="747"/>
      <c r="J641" s="747"/>
      <c r="K641" s="747"/>
      <c r="L641" s="747"/>
      <c r="M641" s="747"/>
      <c r="N641" s="748"/>
    </row>
    <row r="642" spans="2:14" ht="25.5" x14ac:dyDescent="0.25">
      <c r="B642" s="671" t="s">
        <v>0</v>
      </c>
      <c r="C642" s="673" t="s">
        <v>4983</v>
      </c>
      <c r="D642" s="1259" t="s">
        <v>5007</v>
      </c>
      <c r="E642" s="1219"/>
      <c r="F642" s="1219"/>
      <c r="G642" s="1219"/>
      <c r="H642" s="1219"/>
      <c r="I642" s="1220"/>
      <c r="J642" s="673" t="s">
        <v>1263</v>
      </c>
      <c r="K642" s="673" t="s">
        <v>5005</v>
      </c>
      <c r="L642" s="673"/>
      <c r="M642" s="673" t="s">
        <v>4993</v>
      </c>
      <c r="N642" s="674" t="s">
        <v>4999</v>
      </c>
    </row>
    <row r="643" spans="2:14" x14ac:dyDescent="0.25">
      <c r="B643" s="719"/>
      <c r="C643" s="716"/>
      <c r="D643" s="1201"/>
      <c r="E643" s="1202"/>
      <c r="F643" s="1202"/>
      <c r="G643" s="1202"/>
      <c r="H643" s="1202"/>
      <c r="I643" s="1218"/>
      <c r="J643" s="722"/>
      <c r="K643" s="722"/>
      <c r="L643" s="722"/>
      <c r="M643" s="735"/>
      <c r="N643" s="723"/>
    </row>
    <row r="644" spans="2:14" ht="15" thickBot="1" x14ac:dyDescent="0.3">
      <c r="B644" s="680"/>
      <c r="C644" s="732"/>
      <c r="D644" s="732"/>
      <c r="E644" s="732"/>
      <c r="F644" s="733"/>
      <c r="G644" s="733"/>
      <c r="H644" s="733"/>
      <c r="I644" s="733"/>
      <c r="J644" s="733"/>
      <c r="K644" s="733"/>
      <c r="L644" s="733"/>
      <c r="M644" s="734" t="s">
        <v>5008</v>
      </c>
      <c r="N644" s="684">
        <f>SUM(N643:N643)</f>
        <v>0</v>
      </c>
    </row>
    <row r="645" spans="2:14" ht="15" thickBot="1" x14ac:dyDescent="0.3">
      <c r="B645" s="685"/>
      <c r="C645" s="686"/>
      <c r="D645" s="686"/>
      <c r="E645" s="686"/>
      <c r="F645" s="686"/>
      <c r="G645" s="686"/>
      <c r="H645" s="686"/>
      <c r="I645" s="686"/>
      <c r="J645" s="686"/>
      <c r="K645" s="686"/>
      <c r="L645" s="686"/>
      <c r="M645" s="686"/>
      <c r="N645" s="687"/>
    </row>
    <row r="646" spans="2:14" ht="25.5" x14ac:dyDescent="0.25">
      <c r="B646" s="671" t="s">
        <v>0</v>
      </c>
      <c r="C646" s="673" t="s">
        <v>4983</v>
      </c>
      <c r="D646" s="1259" t="s">
        <v>5009</v>
      </c>
      <c r="E646" s="1219"/>
      <c r="F646" s="1219"/>
      <c r="G646" s="1220"/>
      <c r="H646" s="673" t="s">
        <v>1263</v>
      </c>
      <c r="I646" s="673" t="s">
        <v>5010</v>
      </c>
      <c r="J646" s="673" t="s">
        <v>5011</v>
      </c>
      <c r="K646" s="673" t="s">
        <v>5005</v>
      </c>
      <c r="L646" s="673"/>
      <c r="M646" s="673" t="s">
        <v>4993</v>
      </c>
      <c r="N646" s="674" t="s">
        <v>4999</v>
      </c>
    </row>
    <row r="647" spans="2:14" x14ac:dyDescent="0.25">
      <c r="B647" s="675"/>
      <c r="C647" s="677"/>
      <c r="D647" s="1233"/>
      <c r="E647" s="1233"/>
      <c r="F647" s="1233"/>
      <c r="G647" s="1236"/>
      <c r="H647" s="678"/>
      <c r="I647" s="678"/>
      <c r="J647" s="678"/>
      <c r="K647" s="678"/>
      <c r="L647" s="678"/>
      <c r="M647" s="690"/>
      <c r="N647" s="679"/>
    </row>
    <row r="648" spans="2:14" x14ac:dyDescent="0.25">
      <c r="B648" s="685"/>
      <c r="C648" s="686"/>
      <c r="D648" s="686"/>
      <c r="E648" s="686"/>
      <c r="F648" s="691"/>
      <c r="G648" s="691"/>
      <c r="H648" s="691"/>
      <c r="I648" s="691"/>
      <c r="J648" s="691"/>
      <c r="K648" s="691"/>
      <c r="L648" s="691"/>
      <c r="M648" s="692" t="s">
        <v>5012</v>
      </c>
      <c r="N648" s="693">
        <f>SUM(N647:N647)</f>
        <v>0</v>
      </c>
    </row>
    <row r="649" spans="2:14" x14ac:dyDescent="0.25">
      <c r="B649" s="685"/>
      <c r="C649" s="686"/>
      <c r="D649" s="686"/>
      <c r="E649" s="686"/>
      <c r="F649" s="686"/>
      <c r="G649" s="686"/>
      <c r="H649" s="686"/>
      <c r="I649" s="686"/>
      <c r="J649" s="686"/>
      <c r="K649" s="686"/>
      <c r="L649" s="686"/>
      <c r="M649" s="686"/>
      <c r="N649" s="687"/>
    </row>
    <row r="650" spans="2:14" x14ac:dyDescent="0.25">
      <c r="B650" s="736"/>
      <c r="C650" s="737"/>
      <c r="D650" s="737"/>
      <c r="E650" s="737"/>
      <c r="F650" s="738"/>
      <c r="G650" s="738"/>
      <c r="H650" s="738"/>
      <c r="I650" s="738"/>
      <c r="J650" s="738"/>
      <c r="K650" s="738"/>
      <c r="L650" s="738"/>
      <c r="M650" s="739" t="s">
        <v>5013</v>
      </c>
      <c r="N650" s="695">
        <f>N633+N640+N644+N648</f>
        <v>197.43</v>
      </c>
    </row>
    <row r="651" spans="2:14" x14ac:dyDescent="0.25">
      <c r="B651" s="685"/>
      <c r="C651" s="686"/>
      <c r="D651" s="686"/>
      <c r="E651" s="686"/>
      <c r="F651" s="691"/>
      <c r="G651" s="691"/>
      <c r="H651" s="691"/>
      <c r="I651" s="691"/>
      <c r="J651" s="691"/>
      <c r="K651" s="691"/>
      <c r="L651" s="691"/>
      <c r="M651" s="708">
        <f>'Planilha - Orla'!I3</f>
        <v>0.28220000000000001</v>
      </c>
      <c r="N651" s="695">
        <f>N650*M651</f>
        <v>55.71</v>
      </c>
    </row>
    <row r="652" spans="2:14" ht="15" thickBot="1" x14ac:dyDescent="0.3">
      <c r="B652" s="1208" t="s">
        <v>5014</v>
      </c>
      <c r="C652" s="1209"/>
      <c r="D652" s="1209"/>
      <c r="E652" s="1209"/>
      <c r="F652" s="1209"/>
      <c r="G652" s="1209"/>
      <c r="H652" s="1209"/>
      <c r="I652" s="1209"/>
      <c r="J652" s="1209"/>
      <c r="K652" s="1209"/>
      <c r="L652" s="1209"/>
      <c r="M652" s="1210"/>
      <c r="N652" s="698">
        <f>N650+N651</f>
        <v>253.14</v>
      </c>
    </row>
    <row r="654" spans="2:14" ht="15" thickBot="1" x14ac:dyDescent="0.3"/>
    <row r="655" spans="2:14" s="527" customFormat="1" ht="49.5" customHeight="1" x14ac:dyDescent="0.25">
      <c r="B655" s="1250" t="s">
        <v>5062</v>
      </c>
      <c r="C655" s="1251"/>
      <c r="D655" s="1252"/>
      <c r="E655" s="1253" t="s">
        <v>4979</v>
      </c>
      <c r="F655" s="1253"/>
      <c r="G655" s="1253"/>
      <c r="H655" s="1253"/>
      <c r="I655" s="1253"/>
      <c r="J655" s="1253"/>
      <c r="K655" s="1253"/>
      <c r="L655" s="740"/>
      <c r="M655" s="1254"/>
      <c r="N655" s="1255"/>
    </row>
    <row r="656" spans="2:14" x14ac:dyDescent="0.25">
      <c r="B656" s="670" t="s">
        <v>4980</v>
      </c>
      <c r="C656" s="1234" t="s">
        <v>5143</v>
      </c>
      <c r="D656" s="1234"/>
      <c r="E656" s="1234"/>
      <c r="F656" s="1234"/>
      <c r="G656" s="1234"/>
      <c r="H656" s="1234"/>
      <c r="I656" s="1234"/>
      <c r="J656" s="1234"/>
      <c r="K656" s="1234"/>
      <c r="L656" s="1234"/>
      <c r="M656" s="1234"/>
      <c r="N656" s="1235"/>
    </row>
    <row r="657" spans="2:14" x14ac:dyDescent="0.25">
      <c r="B657" s="670" t="s">
        <v>4981</v>
      </c>
      <c r="C657" s="1203" t="s">
        <v>8</v>
      </c>
      <c r="D657" s="1203"/>
      <c r="E657" s="1203"/>
      <c r="F657" s="1203"/>
      <c r="G657" s="1203"/>
      <c r="H657" s="1203"/>
      <c r="I657" s="1203"/>
      <c r="J657" s="1203"/>
      <c r="K657" s="1203"/>
      <c r="L657" s="1203"/>
      <c r="M657" s="1203"/>
      <c r="N657" s="1204"/>
    </row>
    <row r="658" spans="2:14" ht="15" thickBot="1" x14ac:dyDescent="0.3">
      <c r="B658" s="670" t="s">
        <v>4982</v>
      </c>
      <c r="C658" s="1205">
        <v>45536</v>
      </c>
      <c r="D658" s="1206"/>
      <c r="E658" s="1206"/>
      <c r="F658" s="1206"/>
      <c r="G658" s="1206"/>
      <c r="H658" s="1206"/>
      <c r="I658" s="1206"/>
      <c r="J658" s="1206"/>
      <c r="K658" s="1206"/>
      <c r="L658" s="1206"/>
      <c r="M658" s="1206"/>
      <c r="N658" s="1207"/>
    </row>
    <row r="659" spans="2:14" x14ac:dyDescent="0.25">
      <c r="B659" s="671" t="s">
        <v>0</v>
      </c>
      <c r="C659" s="672" t="s">
        <v>4983</v>
      </c>
      <c r="D659" s="1219" t="s">
        <v>4984</v>
      </c>
      <c r="E659" s="1219"/>
      <c r="F659" s="1219"/>
      <c r="G659" s="1220"/>
      <c r="H659" s="673" t="s">
        <v>100</v>
      </c>
      <c r="I659" s="673" t="s">
        <v>4985</v>
      </c>
      <c r="J659" s="673" t="s">
        <v>4986</v>
      </c>
      <c r="K659" s="673" t="s">
        <v>4987</v>
      </c>
      <c r="L659" s="673"/>
      <c r="M659" s="673" t="s">
        <v>4988</v>
      </c>
      <c r="N659" s="674" t="s">
        <v>4989</v>
      </c>
    </row>
    <row r="660" spans="2:14" ht="15" customHeight="1" x14ac:dyDescent="0.25">
      <c r="B660" s="675"/>
      <c r="C660" s="677"/>
      <c r="D660" s="1233"/>
      <c r="E660" s="1233"/>
      <c r="F660" s="1233"/>
      <c r="G660" s="1236"/>
      <c r="H660" s="690"/>
      <c r="I660" s="690"/>
      <c r="J660" s="678"/>
      <c r="K660" s="741"/>
      <c r="L660" s="678"/>
      <c r="M660" s="689"/>
      <c r="N660" s="679"/>
    </row>
    <row r="661" spans="2:14" x14ac:dyDescent="0.25">
      <c r="B661" s="675"/>
      <c r="C661" s="677"/>
      <c r="D661" s="1233"/>
      <c r="E661" s="1233"/>
      <c r="F661" s="1233"/>
      <c r="G661" s="1236"/>
      <c r="H661" s="678"/>
      <c r="I661" s="678"/>
      <c r="J661" s="745"/>
      <c r="K661" s="678"/>
      <c r="L661" s="678"/>
      <c r="M661" s="741"/>
      <c r="N661" s="679"/>
    </row>
    <row r="662" spans="2:14" ht="15" thickBot="1" x14ac:dyDescent="0.3">
      <c r="B662" s="680"/>
      <c r="C662" s="732"/>
      <c r="D662" s="732"/>
      <c r="E662" s="732"/>
      <c r="F662" s="733"/>
      <c r="G662" s="733"/>
      <c r="H662" s="733"/>
      <c r="I662" s="733"/>
      <c r="J662" s="733"/>
      <c r="K662" s="733"/>
      <c r="L662" s="733"/>
      <c r="M662" s="734" t="s">
        <v>4990</v>
      </c>
      <c r="N662" s="684">
        <f>SUM(N660:N661)</f>
        <v>0</v>
      </c>
    </row>
    <row r="663" spans="2:14" ht="15" thickBot="1" x14ac:dyDescent="0.3">
      <c r="B663" s="685"/>
      <c r="C663" s="686"/>
      <c r="D663" s="686"/>
      <c r="E663" s="686"/>
      <c r="F663" s="686"/>
      <c r="G663" s="686"/>
      <c r="H663" s="686"/>
      <c r="I663" s="686"/>
      <c r="J663" s="686"/>
      <c r="K663" s="686"/>
      <c r="L663" s="686"/>
      <c r="M663" s="686"/>
      <c r="N663" s="687"/>
    </row>
    <row r="664" spans="2:14" ht="38.25" x14ac:dyDescent="0.25">
      <c r="B664" s="671" t="s">
        <v>0</v>
      </c>
      <c r="C664" s="672" t="s">
        <v>4983</v>
      </c>
      <c r="D664" s="1219" t="s">
        <v>4991</v>
      </c>
      <c r="E664" s="1219"/>
      <c r="F664" s="1219"/>
      <c r="G664" s="1219"/>
      <c r="H664" s="1220"/>
      <c r="I664" s="673" t="s">
        <v>1263</v>
      </c>
      <c r="J664" s="673" t="s">
        <v>4992</v>
      </c>
      <c r="K664" s="673" t="s">
        <v>5049</v>
      </c>
      <c r="L664" s="673" t="s">
        <v>5050</v>
      </c>
      <c r="M664" s="673" t="s">
        <v>4993</v>
      </c>
      <c r="N664" s="674" t="s">
        <v>4989</v>
      </c>
    </row>
    <row r="665" spans="2:14" ht="16.149999999999999" customHeight="1" x14ac:dyDescent="0.25">
      <c r="B665" s="675">
        <v>10101</v>
      </c>
      <c r="C665" s="716" t="s">
        <v>1286</v>
      </c>
      <c r="D665" s="1201" t="str">
        <f>IF(B665="","",IF(C665="DER-RD",IF(OR(B665&lt;60000,B665&gt;60025),VLOOKUP(B665,'DER-RD1'!A:E,2,FALSE),VLOOKUP(B665,'DER-RD1'!A:E,2,FALSE)&amp;"(DMT="&amp;VLOOKUP(B665,'DER-RD1'!A:E,4,FALSE)&amp;")(XP="&amp;ROUND((N665),2)&amp;"KM;XR="&amp;ROUND((O665),2)&amp;"KM)"),IF(C665="DER-ED",VLOOKUP(B665,'DER-ED1'!A:D,2,FALSE),IF(C665="SICRO",VLOOKUP(B665,SICRO!A:E,2,FALSE),IF(C665="SINAPI",VLOOKUP(B665,SINAPI1!A:D,2,FALSE))))))</f>
        <v>AJUDANTE (AJUDANTE PRATICO - SINDUSCON)</v>
      </c>
      <c r="E665" s="1202"/>
      <c r="F665" s="1202"/>
      <c r="G665" s="1202"/>
      <c r="H665" s="1218"/>
      <c r="I665" s="678" t="s">
        <v>69</v>
      </c>
      <c r="J665" s="688">
        <v>1.5727</v>
      </c>
      <c r="K665" s="741">
        <f>IF(B665="","",IF(C665="DER-RD",IF(OR(B665&lt;60000,B665&gt;60025),VLOOKUP(B665,'DER-RD1'!A:E,4,FALSE),VLOOKUP(B665,'DER-RD1'!A:H,6,FALSE)*O665+VLOOKUP(B665,'DER-RD1'!A:H,7,FALSE)*P665)+VLOOKUP(B665,'DER-RD1'!A:H,8,FALSE),IF(C665="DER-ED",VLOOKUP(B665,'DER-ED1'!A:E,4,FALSE),IF(C665="SICRO",VLOOKUP(B665,SICRO!A:F,4,FALSE),IF(C665="SINAPI",VLOOKUP(B665,SINAPI1!A:E,4,FALSE),IF(C665="CESAN",VLOOKUP(B665,CESAN!A:E,4,FALSE)))))))</f>
        <v>7.54</v>
      </c>
      <c r="L665" s="689">
        <f>K665*(1+J665)</f>
        <v>19.399999999999999</v>
      </c>
      <c r="M665" s="690">
        <v>1</v>
      </c>
      <c r="N665" s="679">
        <f>L665*M665</f>
        <v>19.399999999999999</v>
      </c>
    </row>
    <row r="666" spans="2:14" ht="16.149999999999999" customHeight="1" x14ac:dyDescent="0.25">
      <c r="B666" s="675">
        <v>10146</v>
      </c>
      <c r="C666" s="716" t="s">
        <v>1286</v>
      </c>
      <c r="D666" s="1201" t="str">
        <f>IF(B666="","",IF(C666="DER-RD",IF(OR(B666&lt;60000,B666&gt;60025),VLOOKUP(B666,'DER-RD1'!A:E,2,FALSE),VLOOKUP(B666,'DER-RD1'!A:E,2,FALSE)&amp;"(DMT="&amp;VLOOKUP(B666,'DER-RD1'!A:E,4,FALSE)&amp;")(XP="&amp;ROUND((N666),2)&amp;"KM;XR="&amp;ROUND((O666),2)&amp;"KM)"),IF(C666="DER-ED",VLOOKUP(B666,'DER-ED1'!A:D,2,FALSE),IF(C666="SICRO",VLOOKUP(B666,SICRO!A:E,2,FALSE),IF(C666="SINAPI",VLOOKUP(B666,SINAPI1!A:D,2,FALSE))))))</f>
        <v>SERVENTE (AUXILIAR DE OBRAS - SINDUSCON)</v>
      </c>
      <c r="E666" s="1202"/>
      <c r="F666" s="1202"/>
      <c r="G666" s="1202"/>
      <c r="H666" s="1218"/>
      <c r="I666" s="678" t="s">
        <v>69</v>
      </c>
      <c r="J666" s="688">
        <v>1.5727</v>
      </c>
      <c r="K666" s="741">
        <f>IF(B666="","",IF(C666="DER-RD",IF(OR(B666&lt;60000,B666&gt;60025),VLOOKUP(B666,'DER-RD1'!A:E,4,FALSE),VLOOKUP(B666,'DER-RD1'!A:H,6,FALSE)*O666+VLOOKUP(B666,'DER-RD1'!A:H,7,FALSE)*P666)+VLOOKUP(B666,'DER-RD1'!A:H,8,FALSE),IF(C666="DER-ED",VLOOKUP(B666,'DER-ED1'!A:E,4,FALSE),IF(C666="SICRO",VLOOKUP(B666,SICRO!A:F,4,FALSE),IF(C666="SINAPI",VLOOKUP(B666,SINAPI1!A:E,4,FALSE),IF(C666="CESAN",VLOOKUP(B666,CESAN!A:E,4,FALSE)))))))</f>
        <v>6.97</v>
      </c>
      <c r="L666" s="689">
        <f>K666*(1+J666)</f>
        <v>17.93</v>
      </c>
      <c r="M666" s="690">
        <v>2</v>
      </c>
      <c r="N666" s="679">
        <f>L666*M666</f>
        <v>35.86</v>
      </c>
    </row>
    <row r="667" spans="2:14" ht="15" thickBot="1" x14ac:dyDescent="0.3">
      <c r="B667" s="680"/>
      <c r="C667" s="732"/>
      <c r="D667" s="732"/>
      <c r="E667" s="732"/>
      <c r="F667" s="733"/>
      <c r="G667" s="733"/>
      <c r="H667" s="733"/>
      <c r="I667" s="733"/>
      <c r="J667" s="733"/>
      <c r="K667" s="733"/>
      <c r="L667" s="733"/>
      <c r="M667" s="734" t="s">
        <v>4994</v>
      </c>
      <c r="N667" s="684">
        <f>SUM(N665:N666)</f>
        <v>55.26</v>
      </c>
    </row>
    <row r="668" spans="2:14" ht="15" thickBot="1" x14ac:dyDescent="0.3">
      <c r="B668" s="685"/>
      <c r="C668" s="686"/>
      <c r="D668" s="686"/>
      <c r="E668" s="686"/>
      <c r="F668" s="686"/>
      <c r="G668" s="686"/>
      <c r="H668" s="686"/>
      <c r="I668" s="691"/>
      <c r="J668" s="691"/>
      <c r="K668" s="686"/>
      <c r="L668" s="686"/>
      <c r="M668" s="686"/>
      <c r="N668" s="687"/>
    </row>
    <row r="669" spans="2:14" ht="25.5" x14ac:dyDescent="0.25">
      <c r="B669" s="671" t="s">
        <v>0</v>
      </c>
      <c r="C669" s="672" t="s">
        <v>4983</v>
      </c>
      <c r="D669" s="1219" t="s">
        <v>4995</v>
      </c>
      <c r="E669" s="1219"/>
      <c r="F669" s="1219"/>
      <c r="G669" s="1219"/>
      <c r="H669" s="1220"/>
      <c r="I669" s="673" t="s">
        <v>1236</v>
      </c>
      <c r="J669" s="673" t="s">
        <v>4996</v>
      </c>
      <c r="K669" s="673" t="s">
        <v>4997</v>
      </c>
      <c r="L669" s="673"/>
      <c r="M669" s="673" t="s">
        <v>4998</v>
      </c>
      <c r="N669" s="674" t="s">
        <v>4999</v>
      </c>
    </row>
    <row r="670" spans="2:14" x14ac:dyDescent="0.25">
      <c r="B670" s="675"/>
      <c r="C670" s="677"/>
      <c r="D670" s="1202"/>
      <c r="E670" s="1202"/>
      <c r="F670" s="1202"/>
      <c r="G670" s="1202"/>
      <c r="H670" s="1218"/>
      <c r="I670" s="678"/>
      <c r="J670" s="678"/>
      <c r="K670" s="678"/>
      <c r="L670" s="678"/>
      <c r="M670" s="678"/>
      <c r="N670" s="679"/>
    </row>
    <row r="671" spans="2:14" x14ac:dyDescent="0.25">
      <c r="B671" s="685"/>
      <c r="C671" s="686"/>
      <c r="D671" s="686"/>
      <c r="E671" s="686"/>
      <c r="F671" s="691"/>
      <c r="G671" s="691"/>
      <c r="H671" s="691"/>
      <c r="I671" s="691"/>
      <c r="J671" s="691"/>
      <c r="K671" s="691"/>
      <c r="L671" s="691"/>
      <c r="M671" s="692" t="s">
        <v>5000</v>
      </c>
      <c r="N671" s="693">
        <f>SUM(N670:N670)</f>
        <v>0</v>
      </c>
    </row>
    <row r="672" spans="2:14" x14ac:dyDescent="0.25">
      <c r="B672" s="685"/>
      <c r="C672" s="686"/>
      <c r="D672" s="686"/>
      <c r="E672" s="686"/>
      <c r="F672" s="686"/>
      <c r="G672" s="686"/>
      <c r="H672" s="686"/>
      <c r="I672" s="686"/>
      <c r="J672" s="686"/>
      <c r="K672" s="686"/>
      <c r="L672" s="686"/>
      <c r="M672" s="686"/>
      <c r="N672" s="687"/>
    </row>
    <row r="673" spans="2:14" x14ac:dyDescent="0.25">
      <c r="B673" s="685"/>
      <c r="C673" s="686"/>
      <c r="D673" s="686"/>
      <c r="E673" s="686"/>
      <c r="F673" s="691"/>
      <c r="G673" s="691"/>
      <c r="H673" s="691"/>
      <c r="I673" s="694"/>
      <c r="J673" s="694"/>
      <c r="K673" s="694"/>
      <c r="L673" s="694"/>
      <c r="M673" s="692" t="s">
        <v>5001</v>
      </c>
      <c r="N673" s="695">
        <f>N662+N667+N671</f>
        <v>55.26</v>
      </c>
    </row>
    <row r="674" spans="2:14" x14ac:dyDescent="0.25">
      <c r="B674" s="685"/>
      <c r="C674" s="686"/>
      <c r="D674" s="686"/>
      <c r="E674" s="686"/>
      <c r="F674" s="691"/>
      <c r="G674" s="691"/>
      <c r="H674" s="691"/>
      <c r="I674" s="691"/>
      <c r="J674" s="696"/>
      <c r="K674" s="696"/>
      <c r="L674" s="696"/>
      <c r="M674" s="697" t="s">
        <v>5002</v>
      </c>
      <c r="N674" s="695">
        <v>1</v>
      </c>
    </row>
    <row r="675" spans="2:14" ht="15" thickBot="1" x14ac:dyDescent="0.3">
      <c r="B675" s="680"/>
      <c r="C675" s="732"/>
      <c r="D675" s="732"/>
      <c r="E675" s="732"/>
      <c r="F675" s="733"/>
      <c r="G675" s="733"/>
      <c r="H675" s="733"/>
      <c r="I675" s="733"/>
      <c r="J675" s="733"/>
      <c r="K675" s="733"/>
      <c r="L675" s="733"/>
      <c r="M675" s="734" t="s">
        <v>5003</v>
      </c>
      <c r="N675" s="698">
        <f>TRUNC(N673/N674,2)</f>
        <v>55.26</v>
      </c>
    </row>
    <row r="676" spans="2:14" ht="15" thickBot="1" x14ac:dyDescent="0.3">
      <c r="B676" s="685"/>
      <c r="C676" s="686"/>
      <c r="D676" s="686"/>
      <c r="E676" s="686"/>
      <c r="F676" s="686"/>
      <c r="G676" s="686"/>
      <c r="H676" s="686"/>
      <c r="I676" s="686"/>
      <c r="J676" s="686"/>
      <c r="K676" s="686"/>
      <c r="L676" s="686"/>
      <c r="M676" s="686"/>
      <c r="N676" s="687"/>
    </row>
    <row r="677" spans="2:14" ht="25.5" x14ac:dyDescent="0.25">
      <c r="B677" s="671" t="s">
        <v>0</v>
      </c>
      <c r="C677" s="672" t="s">
        <v>4983</v>
      </c>
      <c r="D677" s="1219" t="s">
        <v>5004</v>
      </c>
      <c r="E677" s="1219"/>
      <c r="F677" s="1219"/>
      <c r="G677" s="1219"/>
      <c r="H677" s="1219"/>
      <c r="I677" s="1220"/>
      <c r="J677" s="673" t="s">
        <v>1263</v>
      </c>
      <c r="K677" s="673" t="s">
        <v>5005</v>
      </c>
      <c r="L677" s="673"/>
      <c r="M677" s="673" t="s">
        <v>4993</v>
      </c>
      <c r="N677" s="674" t="s">
        <v>4999</v>
      </c>
    </row>
    <row r="678" spans="2:14" ht="25.5" x14ac:dyDescent="0.25">
      <c r="B678" s="716" t="s">
        <v>5040</v>
      </c>
      <c r="C678" s="716" t="s">
        <v>5016</v>
      </c>
      <c r="D678" s="1211" t="s">
        <v>5146</v>
      </c>
      <c r="E678" s="1211"/>
      <c r="F678" s="1211"/>
      <c r="G678" s="1211"/>
      <c r="H678" s="1211"/>
      <c r="I678" s="1211"/>
      <c r="J678" s="678" t="s">
        <v>5022</v>
      </c>
      <c r="K678" s="689">
        <f>'MAPA DE COT. - Orla'!H30</f>
        <v>63.6</v>
      </c>
      <c r="L678" s="689"/>
      <c r="M678" s="690">
        <v>1</v>
      </c>
      <c r="N678" s="679">
        <f>K678*M678</f>
        <v>63.6</v>
      </c>
    </row>
    <row r="679" spans="2:14" x14ac:dyDescent="0.25">
      <c r="B679" s="716">
        <v>38511</v>
      </c>
      <c r="C679" s="716" t="s">
        <v>1286</v>
      </c>
      <c r="D679" s="1201" t="str">
        <f>IF(B679="","",IF(C679="DER-RD",IF(OR(B679&lt;60000,B679&gt;60025),VLOOKUP(B679,'DER-RD1'!A:E,2,FALSE),VLOOKUP(B679,'DER-RD1'!A:E,2,FALSE)&amp;"(DMT="&amp;VLOOKUP(B679,'DER-RD1'!A:E,4,FALSE)&amp;")(XP="&amp;ROUND((N679),2)&amp;"KM;XR="&amp;ROUND((O679),2)&amp;"KM)"),IF(C679="DER-ED",VLOOKUP(B679,'DER-ED1'!A:D,2,FALSE),IF(C679="SICRO",VLOOKUP(B679,SICRO!A:E,2,FALSE),IF(C679="SINAPI",VLOOKUP(B679,SINAPI1!A:D,2,FALSE))))))</f>
        <v>TERRA VEGETAL</v>
      </c>
      <c r="E679" s="1202"/>
      <c r="F679" s="1202"/>
      <c r="G679" s="1202"/>
      <c r="H679" s="1202"/>
      <c r="I679" s="1218"/>
      <c r="J679" s="678" t="s">
        <v>6</v>
      </c>
      <c r="K679" s="741">
        <f>IF(B679="","",IF(C679="DER-RD",IF(OR(B679&lt;60000,B679&gt;60025),VLOOKUP(B679,'DER-RD1'!A:E,4,FALSE),VLOOKUP(B679,'DER-RD1'!A:H,6,FALSE)*O679+VLOOKUP(B679,'DER-RD1'!A:H,7,FALSE)*P679)+VLOOKUP(B679,'DER-RD1'!A:H,8,FALSE),IF(C679="DER-ED",VLOOKUP(B679,'DER-ED1'!A:E,4,FALSE),IF(C679="SICRO",VLOOKUP(B679,SICRO!A:F,4,FALSE),IF(C679="SINAPI",VLOOKUP(B679,SINAPI1!A:E,4,FALSE),IF(C679="CESAN",VLOOKUP(B679,CESAN!A:E,4,FALSE)))))))</f>
        <v>183.6</v>
      </c>
      <c r="L679" s="689"/>
      <c r="M679" s="690">
        <v>0.20499999999999999</v>
      </c>
      <c r="N679" s="679">
        <f t="shared" ref="N679:N681" si="6">K679*M679</f>
        <v>37.64</v>
      </c>
    </row>
    <row r="680" spans="2:14" x14ac:dyDescent="0.25">
      <c r="B680" s="716">
        <v>10574</v>
      </c>
      <c r="C680" s="716" t="s">
        <v>1295</v>
      </c>
      <c r="D680" s="1249" t="str">
        <f>IF(B680="","",IF(C680="DER-RD",IF(OR(B680&lt;60000,B680&gt;60025),VLOOKUP(B680,'DER-RD1'!A:E,2,FALSE),VLOOKUP(B680,'DER-RD1'!A:E,2,FALSE)&amp;"(DMT="&amp;VLOOKUP(B680,'DER-RD1'!A:E,4,FALSE)&amp;")(XP="&amp;ROUND((N680),2)&amp;"KM;XR="&amp;ROUND((O680),2)&amp;"KM)"),IF(C680="DER-ED",VLOOKUP(B680,'DER-ED1'!A:D,2,FALSE),IF(C680="SICRO",VLOOKUP(B680,SICRO!A:E,2,FALSE),IF(C680="SINAPI",VLOOKUP(B680,SINAPI1!A:D,2,FALSE))))))</f>
        <v>Adubo NPK</v>
      </c>
      <c r="E680" s="1249"/>
      <c r="F680" s="1249"/>
      <c r="G680" s="1249"/>
      <c r="H680" s="1249"/>
      <c r="I680" s="1249"/>
      <c r="J680" s="678" t="s">
        <v>6</v>
      </c>
      <c r="K680" s="741">
        <f>IF(B680="","",IF(C680="DER-RD",IF(OR(B680&lt;60000,B680&gt;60025),VLOOKUP(B680,'DER-RD1'!A:E,4,FALSE),VLOOKUP(B680,'DER-RD1'!A:H,6,FALSE)*O680+VLOOKUP(B680,'DER-RD1'!A:H,7,FALSE)*P680)+VLOOKUP(B680,'DER-RD1'!A:H,8,FALSE),IF(C680="DER-ED",VLOOKUP(B680,'DER-ED1'!A:E,4,FALSE),IF(C680="SICRO",VLOOKUP(B680,SICRO!A:F,4,FALSE),IF(C680="SINAPI",VLOOKUP(B680,SINAPI1!A:E,4,FALSE),IF(C680="CESAN",VLOOKUP(B680,CESAN!A:E,4,FALSE)))))))</f>
        <v>3.92</v>
      </c>
      <c r="L680" s="678"/>
      <c r="M680" s="690">
        <v>0.8</v>
      </c>
      <c r="N680" s="679">
        <f t="shared" si="6"/>
        <v>3.14</v>
      </c>
    </row>
    <row r="681" spans="2:14" x14ac:dyDescent="0.25">
      <c r="B681" s="716">
        <v>44479</v>
      </c>
      <c r="C681" s="716" t="s">
        <v>5015</v>
      </c>
      <c r="D681" s="1249" t="str">
        <f>IF(B681="","",IF(C681="DER-RD",IF(OR(B681&lt;60000,B681&gt;60025),VLOOKUP(B681,'DER-RD1'!A:E,2,FALSE),VLOOKUP(B681,'DER-RD1'!A:E,2,FALSE)&amp;"(DMT="&amp;VLOOKUP(B681,'DER-RD1'!A:E,4,FALSE)&amp;")(XP="&amp;ROUND((N681),2)&amp;"KM;XR="&amp;ROUND((O681),2)&amp;"KM)"),IF(C681="DER-ED",VLOOKUP(B681,'DER-ED1'!A:D,2,FALSE),IF(C681="SICRO",VLOOKUP(B681,SICRO!A:E,2,FALSE),IF(C681="SINAPI",VLOOKUP(B681,SINAPI1!A:D,2,FALSE))))))</f>
        <v xml:space="preserve">CALCARIO DOLOMITICO A (POSTO PEDREIRA/FORNECEDOR,  SEM FRETE)                                                                                                                                                                                                                                                                                                                                                                                                                                             </v>
      </c>
      <c r="E681" s="1249"/>
      <c r="F681" s="1249"/>
      <c r="G681" s="1249"/>
      <c r="H681" s="1249"/>
      <c r="I681" s="1249"/>
      <c r="J681" s="678" t="s">
        <v>6</v>
      </c>
      <c r="K681" s="741">
        <f>IF(B681="","",IF(C681="DER-RD",IF(OR(B681&lt;60000,B681&gt;60025),VLOOKUP(B681,'DER-RD1'!A:E,4,FALSE),VLOOKUP(B681,'DER-RD1'!A:H,6,FALSE)*O681+VLOOKUP(B681,'DER-RD1'!A:H,7,FALSE)*P681)+VLOOKUP(B681,'DER-RD1'!A:H,8,FALSE),IF(C681="DER-ED",VLOOKUP(B681,'DER-ED1'!A:E,4,FALSE),IF(C681="SICRO",VLOOKUP(B681,SICRO!A:F,4,FALSE),IF(C681="SINAPI",VLOOKUP(B681,SINAPI1!A:E,4,FALSE),IF(C681="CESAN",VLOOKUP(B681,CESAN!A:E,4,FALSE)))))))</f>
        <v>0.21</v>
      </c>
      <c r="L681" s="678"/>
      <c r="M681" s="690">
        <v>0.8</v>
      </c>
      <c r="N681" s="679">
        <f t="shared" si="6"/>
        <v>0.17</v>
      </c>
    </row>
    <row r="682" spans="2:14" x14ac:dyDescent="0.25">
      <c r="B682" s="675"/>
      <c r="C682" s="677"/>
      <c r="D682" s="1202"/>
      <c r="E682" s="1202"/>
      <c r="F682" s="1202"/>
      <c r="G682" s="1202"/>
      <c r="H682" s="1202"/>
      <c r="I682" s="1218"/>
      <c r="J682" s="678"/>
      <c r="K682" s="678"/>
      <c r="L682" s="678"/>
      <c r="M682" s="690"/>
      <c r="N682" s="679"/>
    </row>
    <row r="683" spans="2:14" ht="15" thickBot="1" x14ac:dyDescent="0.3">
      <c r="B683" s="680"/>
      <c r="C683" s="732"/>
      <c r="D683" s="732"/>
      <c r="E683" s="732"/>
      <c r="F683" s="733"/>
      <c r="G683" s="733"/>
      <c r="H683" s="733"/>
      <c r="I683" s="733"/>
      <c r="J683" s="733"/>
      <c r="K683" s="733"/>
      <c r="L683" s="733"/>
      <c r="M683" s="734" t="s">
        <v>5006</v>
      </c>
      <c r="N683" s="684">
        <f>SUM(N678:N681)</f>
        <v>104.55</v>
      </c>
    </row>
    <row r="684" spans="2:14" ht="15" thickBot="1" x14ac:dyDescent="0.3">
      <c r="B684" s="685"/>
      <c r="C684" s="686"/>
      <c r="D684" s="686"/>
      <c r="E684" s="686"/>
      <c r="F684" s="686"/>
      <c r="G684" s="686"/>
      <c r="H684" s="686"/>
      <c r="I684" s="686"/>
      <c r="J684" s="686"/>
      <c r="K684" s="686"/>
      <c r="L684" s="686"/>
      <c r="M684" s="686"/>
      <c r="N684" s="687"/>
    </row>
    <row r="685" spans="2:14" ht="25.5" x14ac:dyDescent="0.25">
      <c r="B685" s="671" t="s">
        <v>0</v>
      </c>
      <c r="C685" s="673" t="s">
        <v>4983</v>
      </c>
      <c r="D685" s="1219" t="s">
        <v>5007</v>
      </c>
      <c r="E685" s="1219"/>
      <c r="F685" s="1219"/>
      <c r="G685" s="1219"/>
      <c r="H685" s="1219"/>
      <c r="I685" s="1220"/>
      <c r="J685" s="673" t="s">
        <v>1263</v>
      </c>
      <c r="K685" s="673" t="s">
        <v>5005</v>
      </c>
      <c r="L685" s="673"/>
      <c r="M685" s="673" t="s">
        <v>4993</v>
      </c>
      <c r="N685" s="674" t="s">
        <v>4999</v>
      </c>
    </row>
    <row r="686" spans="2:14" x14ac:dyDescent="0.25">
      <c r="B686" s="719"/>
      <c r="C686" s="716"/>
      <c r="D686" s="1202"/>
      <c r="E686" s="1202"/>
      <c r="F686" s="1202"/>
      <c r="G686" s="1202"/>
      <c r="H686" s="1202"/>
      <c r="I686" s="1218"/>
      <c r="J686" s="722"/>
      <c r="K686" s="722"/>
      <c r="L686" s="722"/>
      <c r="M686" s="735"/>
      <c r="N686" s="723"/>
    </row>
    <row r="687" spans="2:14" ht="15" thickBot="1" x14ac:dyDescent="0.3">
      <c r="B687" s="680"/>
      <c r="C687" s="732"/>
      <c r="D687" s="732"/>
      <c r="E687" s="732"/>
      <c r="F687" s="733"/>
      <c r="G687" s="733"/>
      <c r="H687" s="733"/>
      <c r="I687" s="733"/>
      <c r="J687" s="733"/>
      <c r="K687" s="733"/>
      <c r="L687" s="733"/>
      <c r="M687" s="734" t="s">
        <v>5008</v>
      </c>
      <c r="N687" s="684">
        <f>SUM(N686:N686)</f>
        <v>0</v>
      </c>
    </row>
    <row r="688" spans="2:14" ht="15" thickBot="1" x14ac:dyDescent="0.3">
      <c r="B688" s="685"/>
      <c r="C688" s="686"/>
      <c r="D688" s="686"/>
      <c r="E688" s="686"/>
      <c r="F688" s="686"/>
      <c r="G688" s="686"/>
      <c r="H688" s="686"/>
      <c r="I688" s="686"/>
      <c r="J688" s="686"/>
      <c r="K688" s="686"/>
      <c r="L688" s="686"/>
      <c r="M688" s="686"/>
      <c r="N688" s="687"/>
    </row>
    <row r="689" spans="2:14" ht="25.5" x14ac:dyDescent="0.25">
      <c r="B689" s="671" t="s">
        <v>0</v>
      </c>
      <c r="C689" s="673" t="s">
        <v>4983</v>
      </c>
      <c r="D689" s="1219" t="s">
        <v>5009</v>
      </c>
      <c r="E689" s="1219"/>
      <c r="F689" s="1219"/>
      <c r="G689" s="1220"/>
      <c r="H689" s="673" t="s">
        <v>1263</v>
      </c>
      <c r="I689" s="673" t="s">
        <v>5010</v>
      </c>
      <c r="J689" s="673" t="s">
        <v>5011</v>
      </c>
      <c r="K689" s="673" t="s">
        <v>5005</v>
      </c>
      <c r="L689" s="673"/>
      <c r="M689" s="673" t="s">
        <v>4993</v>
      </c>
      <c r="N689" s="674" t="s">
        <v>4999</v>
      </c>
    </row>
    <row r="690" spans="2:14" x14ac:dyDescent="0.25">
      <c r="B690" s="675"/>
      <c r="C690" s="677"/>
      <c r="D690" s="1233"/>
      <c r="E690" s="1233"/>
      <c r="F690" s="1233"/>
      <c r="G690" s="1233"/>
      <c r="H690" s="678"/>
      <c r="I690" s="678"/>
      <c r="J690" s="678"/>
      <c r="K690" s="678"/>
      <c r="L690" s="678"/>
      <c r="M690" s="690"/>
      <c r="N690" s="679"/>
    </row>
    <row r="691" spans="2:14" x14ac:dyDescent="0.25">
      <c r="B691" s="685"/>
      <c r="C691" s="686"/>
      <c r="D691" s="686"/>
      <c r="E691" s="686"/>
      <c r="F691" s="691"/>
      <c r="G691" s="691"/>
      <c r="H691" s="691"/>
      <c r="I691" s="691"/>
      <c r="J691" s="691"/>
      <c r="K691" s="691"/>
      <c r="L691" s="691"/>
      <c r="M691" s="692" t="s">
        <v>5012</v>
      </c>
      <c r="N691" s="693">
        <f>SUM(N690:N690)</f>
        <v>0</v>
      </c>
    </row>
    <row r="692" spans="2:14" x14ac:dyDescent="0.25">
      <c r="B692" s="685"/>
      <c r="C692" s="686"/>
      <c r="D692" s="686"/>
      <c r="E692" s="686"/>
      <c r="F692" s="686"/>
      <c r="G692" s="686"/>
      <c r="H692" s="686"/>
      <c r="I692" s="686"/>
      <c r="J692" s="686"/>
      <c r="K692" s="686"/>
      <c r="L692" s="686"/>
      <c r="M692" s="686"/>
      <c r="N692" s="687"/>
    </row>
    <row r="693" spans="2:14" x14ac:dyDescent="0.25">
      <c r="B693" s="736"/>
      <c r="C693" s="737"/>
      <c r="D693" s="737"/>
      <c r="E693" s="737"/>
      <c r="F693" s="738"/>
      <c r="G693" s="738"/>
      <c r="H693" s="738"/>
      <c r="I693" s="738"/>
      <c r="J693" s="738"/>
      <c r="K693" s="738"/>
      <c r="L693" s="738"/>
      <c r="M693" s="739" t="s">
        <v>5013</v>
      </c>
      <c r="N693" s="695">
        <f>N675+N683+N687+N691</f>
        <v>159.81</v>
      </c>
    </row>
    <row r="694" spans="2:14" x14ac:dyDescent="0.25">
      <c r="B694" s="685"/>
      <c r="C694" s="686"/>
      <c r="D694" s="686"/>
      <c r="E694" s="686"/>
      <c r="F694" s="691"/>
      <c r="G694" s="691"/>
      <c r="H694" s="691"/>
      <c r="I694" s="691"/>
      <c r="J694" s="691"/>
      <c r="K694" s="691"/>
      <c r="L694" s="691"/>
      <c r="M694" s="708">
        <f>'Planilha - Orla'!I3</f>
        <v>0.28220000000000001</v>
      </c>
      <c r="N694" s="695">
        <f>N693*M694</f>
        <v>45.1</v>
      </c>
    </row>
    <row r="695" spans="2:14" ht="15" thickBot="1" x14ac:dyDescent="0.3">
      <c r="B695" s="1208" t="s">
        <v>5014</v>
      </c>
      <c r="C695" s="1209"/>
      <c r="D695" s="1209"/>
      <c r="E695" s="1209"/>
      <c r="F695" s="1209"/>
      <c r="G695" s="1209"/>
      <c r="H695" s="1209"/>
      <c r="I695" s="1209"/>
      <c r="J695" s="1209"/>
      <c r="K695" s="1209"/>
      <c r="L695" s="1209"/>
      <c r="M695" s="1210"/>
      <c r="N695" s="698">
        <f>N693+N694</f>
        <v>204.91</v>
      </c>
    </row>
    <row r="697" spans="2:14" ht="15" thickBot="1" x14ac:dyDescent="0.3"/>
    <row r="698" spans="2:14" ht="53.25" customHeight="1" x14ac:dyDescent="0.25">
      <c r="B698" s="1225" t="s">
        <v>5063</v>
      </c>
      <c r="C698" s="1226"/>
      <c r="D698" s="1227"/>
      <c r="E698" s="1228" t="s">
        <v>4979</v>
      </c>
      <c r="F698" s="1228"/>
      <c r="G698" s="1228"/>
      <c r="H698" s="1228"/>
      <c r="I698" s="1228"/>
      <c r="J698" s="1228"/>
      <c r="K698" s="1228"/>
      <c r="L698" s="725"/>
      <c r="M698" s="1231"/>
      <c r="N698" s="1232"/>
    </row>
    <row r="699" spans="2:14" x14ac:dyDescent="0.25">
      <c r="B699" s="670" t="s">
        <v>4980</v>
      </c>
      <c r="C699" s="1234" t="s">
        <v>5148</v>
      </c>
      <c r="D699" s="1234"/>
      <c r="E699" s="1234"/>
      <c r="F699" s="1234"/>
      <c r="G699" s="1234"/>
      <c r="H699" s="1234"/>
      <c r="I699" s="1234"/>
      <c r="J699" s="1234"/>
      <c r="K699" s="1234"/>
      <c r="L699" s="1234"/>
      <c r="M699" s="1234"/>
      <c r="N699" s="1235"/>
    </row>
    <row r="700" spans="2:14" x14ac:dyDescent="0.25">
      <c r="B700" s="670" t="s">
        <v>4981</v>
      </c>
      <c r="C700" s="1203" t="s">
        <v>8</v>
      </c>
      <c r="D700" s="1203"/>
      <c r="E700" s="1203"/>
      <c r="F700" s="1203"/>
      <c r="G700" s="1203"/>
      <c r="H700" s="1203"/>
      <c r="I700" s="1203"/>
      <c r="J700" s="1203"/>
      <c r="K700" s="1203"/>
      <c r="L700" s="1203"/>
      <c r="M700" s="1203"/>
      <c r="N700" s="1204"/>
    </row>
    <row r="701" spans="2:14" ht="15" thickBot="1" x14ac:dyDescent="0.3">
      <c r="B701" s="670" t="s">
        <v>4982</v>
      </c>
      <c r="C701" s="1205">
        <v>45536</v>
      </c>
      <c r="D701" s="1206"/>
      <c r="E701" s="1206"/>
      <c r="F701" s="1206"/>
      <c r="G701" s="1206"/>
      <c r="H701" s="1206"/>
      <c r="I701" s="1206"/>
      <c r="J701" s="1206"/>
      <c r="K701" s="1206"/>
      <c r="L701" s="1206"/>
      <c r="M701" s="1206"/>
      <c r="N701" s="1207"/>
    </row>
    <row r="702" spans="2:14" x14ac:dyDescent="0.25">
      <c r="B702" s="671" t="s">
        <v>0</v>
      </c>
      <c r="C702" s="672" t="s">
        <v>4983</v>
      </c>
      <c r="D702" s="1219" t="s">
        <v>4984</v>
      </c>
      <c r="E702" s="1219"/>
      <c r="F702" s="1219"/>
      <c r="G702" s="1220"/>
      <c r="H702" s="673" t="s">
        <v>100</v>
      </c>
      <c r="I702" s="673" t="s">
        <v>4985</v>
      </c>
      <c r="J702" s="673" t="s">
        <v>4986</v>
      </c>
      <c r="K702" s="673" t="s">
        <v>4987</v>
      </c>
      <c r="L702" s="673"/>
      <c r="M702" s="673" t="s">
        <v>4988</v>
      </c>
      <c r="N702" s="674" t="s">
        <v>4989</v>
      </c>
    </row>
    <row r="703" spans="2:14" x14ac:dyDescent="0.25">
      <c r="B703" s="675"/>
      <c r="C703" s="676"/>
      <c r="D703" s="1233"/>
      <c r="E703" s="1233"/>
      <c r="F703" s="1233"/>
      <c r="G703" s="1236"/>
      <c r="H703" s="678"/>
      <c r="I703" s="678"/>
      <c r="J703" s="678"/>
      <c r="K703" s="678"/>
      <c r="L703" s="678"/>
      <c r="M703" s="678"/>
      <c r="N703" s="679"/>
    </row>
    <row r="704" spans="2:14" ht="15" thickBot="1" x14ac:dyDescent="0.3">
      <c r="B704" s="680"/>
      <c r="C704" s="732"/>
      <c r="D704" s="732"/>
      <c r="E704" s="732"/>
      <c r="F704" s="733"/>
      <c r="G704" s="733"/>
      <c r="H704" s="733"/>
      <c r="I704" s="733"/>
      <c r="J704" s="733"/>
      <c r="K704" s="733"/>
      <c r="L704" s="733"/>
      <c r="M704" s="734" t="s">
        <v>4990</v>
      </c>
      <c r="N704" s="684">
        <f>SUM(N703:N703)</f>
        <v>0</v>
      </c>
    </row>
    <row r="705" spans="2:14" ht="15" thickBot="1" x14ac:dyDescent="0.3">
      <c r="B705" s="685"/>
      <c r="C705" s="686"/>
      <c r="D705" s="686"/>
      <c r="E705" s="686"/>
      <c r="F705" s="686"/>
      <c r="G705" s="686"/>
      <c r="H705" s="686"/>
      <c r="I705" s="686"/>
      <c r="J705" s="686"/>
      <c r="K705" s="686"/>
      <c r="L705" s="686"/>
      <c r="M705" s="686"/>
      <c r="N705" s="687"/>
    </row>
    <row r="706" spans="2:14" ht="38.25" x14ac:dyDescent="0.25">
      <c r="B706" s="671" t="s">
        <v>0</v>
      </c>
      <c r="C706" s="672" t="s">
        <v>4983</v>
      </c>
      <c r="D706" s="1219" t="s">
        <v>4991</v>
      </c>
      <c r="E706" s="1219"/>
      <c r="F706" s="1219"/>
      <c r="G706" s="1219"/>
      <c r="H706" s="1220"/>
      <c r="I706" s="673" t="s">
        <v>1263</v>
      </c>
      <c r="J706" s="673" t="s">
        <v>4992</v>
      </c>
      <c r="K706" s="673" t="s">
        <v>5049</v>
      </c>
      <c r="L706" s="673" t="s">
        <v>5050</v>
      </c>
      <c r="M706" s="673" t="s">
        <v>4993</v>
      </c>
      <c r="N706" s="674" t="s">
        <v>4989</v>
      </c>
    </row>
    <row r="707" spans="2:14" ht="16.149999999999999" customHeight="1" x14ac:dyDescent="0.25">
      <c r="B707" s="675">
        <v>10101</v>
      </c>
      <c r="C707" s="716" t="s">
        <v>1286</v>
      </c>
      <c r="D707" s="1201" t="str">
        <f>IF(B707="","",IF(C707="DER-RD",IF(OR(B707&lt;60000,B707&gt;60025),VLOOKUP(B707,'DER-RD1'!A:E,2,FALSE),VLOOKUP(B707,'DER-RD1'!A:E,2,FALSE)&amp;"(DMT="&amp;VLOOKUP(B707,'DER-RD1'!A:E,4,FALSE)&amp;")(XP="&amp;ROUND((N707),2)&amp;"KM;XR="&amp;ROUND((O707),2)&amp;"KM)"),IF(C707="DER-ED",VLOOKUP(B707,'DER-ED1'!A:D,2,FALSE),IF(C707="SICRO",VLOOKUP(B707,SICRO!A:E,2,FALSE),IF(C707="SINAPI",VLOOKUP(B707,SINAPI1!A:D,2,FALSE))))))</f>
        <v>AJUDANTE (AJUDANTE PRATICO - SINDUSCON)</v>
      </c>
      <c r="E707" s="1202"/>
      <c r="F707" s="1202"/>
      <c r="G707" s="1202"/>
      <c r="H707" s="1218"/>
      <c r="I707" s="678" t="s">
        <v>69</v>
      </c>
      <c r="J707" s="688">
        <v>1.5727</v>
      </c>
      <c r="K707" s="741">
        <f>IF(B707="","",IF(C707="DER-RD",IF(OR(B707&lt;60000,B707&gt;60025),VLOOKUP(B707,'DER-RD1'!A:E,4,FALSE),VLOOKUP(B707,'DER-RD1'!A:H,6,FALSE)*O707+VLOOKUP(B707,'DER-RD1'!A:H,7,FALSE)*P707)+VLOOKUP(B707,'DER-RD1'!A:H,8,FALSE),IF(C707="DER-ED",VLOOKUP(B707,'DER-ED1'!A:E,4,FALSE),IF(C707="SICRO",VLOOKUP(B707,SICRO!A:F,4,FALSE),IF(C707="SINAPI",VLOOKUP(B707,SINAPI1!A:E,4,FALSE),IF(C707="CESAN",VLOOKUP(B707,CESAN!A:E,4,FALSE)))))))</f>
        <v>7.54</v>
      </c>
      <c r="L707" s="689">
        <f>K707*(1+J707)</f>
        <v>19.399999999999999</v>
      </c>
      <c r="M707" s="690">
        <v>0.5</v>
      </c>
      <c r="N707" s="679">
        <f>L707*M707</f>
        <v>9.6999999999999993</v>
      </c>
    </row>
    <row r="708" spans="2:14" ht="16.149999999999999" customHeight="1" x14ac:dyDescent="0.25">
      <c r="B708" s="675">
        <v>10146</v>
      </c>
      <c r="C708" s="716" t="s">
        <v>1286</v>
      </c>
      <c r="D708" s="1201" t="str">
        <f>IF(B708="","",IF(C708="DER-RD",IF(OR(B708&lt;60000,B708&gt;60025),VLOOKUP(B708,'DER-RD1'!A:E,2,FALSE),VLOOKUP(B708,'DER-RD1'!A:E,2,FALSE)&amp;"(DMT="&amp;VLOOKUP(B708,'DER-RD1'!A:E,4,FALSE)&amp;")(XP="&amp;ROUND((N708),2)&amp;"KM;XR="&amp;ROUND((O708),2)&amp;"KM)"),IF(C708="DER-ED",VLOOKUP(B708,'DER-ED1'!A:D,2,FALSE),IF(C708="SICRO",VLOOKUP(B708,SICRO!A:E,2,FALSE),IF(C708="SINAPI",VLOOKUP(B708,SINAPI1!A:D,2,FALSE))))))</f>
        <v>SERVENTE (AUXILIAR DE OBRAS - SINDUSCON)</v>
      </c>
      <c r="E708" s="1202"/>
      <c r="F708" s="1202"/>
      <c r="G708" s="1202"/>
      <c r="H708" s="1218"/>
      <c r="I708" s="678" t="s">
        <v>69</v>
      </c>
      <c r="J708" s="688">
        <v>1.5727</v>
      </c>
      <c r="K708" s="741">
        <f>IF(B708="","",IF(C708="DER-RD",IF(OR(B708&lt;60000,B708&gt;60025),VLOOKUP(B708,'DER-RD1'!A:E,4,FALSE),VLOOKUP(B708,'DER-RD1'!A:H,6,FALSE)*O708+VLOOKUP(B708,'DER-RD1'!A:H,7,FALSE)*P708)+VLOOKUP(B708,'DER-RD1'!A:H,8,FALSE),IF(C708="DER-ED",VLOOKUP(B708,'DER-ED1'!A:E,4,FALSE),IF(C708="SICRO",VLOOKUP(B708,SICRO!A:F,4,FALSE),IF(C708="SINAPI",VLOOKUP(B708,SINAPI1!A:E,4,FALSE),IF(C708="CESAN",VLOOKUP(B708,CESAN!A:E,4,FALSE)))))))</f>
        <v>6.97</v>
      </c>
      <c r="L708" s="689">
        <f>K708*(1+J708)</f>
        <v>17.93</v>
      </c>
      <c r="M708" s="690">
        <v>0.5</v>
      </c>
      <c r="N708" s="679">
        <f>L708*M708</f>
        <v>8.9700000000000006</v>
      </c>
    </row>
    <row r="709" spans="2:14" ht="15" thickBot="1" x14ac:dyDescent="0.3">
      <c r="B709" s="680"/>
      <c r="C709" s="732"/>
      <c r="D709" s="732"/>
      <c r="E709" s="732"/>
      <c r="F709" s="733"/>
      <c r="G709" s="733"/>
      <c r="H709" s="733"/>
      <c r="I709" s="733"/>
      <c r="J709" s="733"/>
      <c r="K709" s="733"/>
      <c r="L709" s="733"/>
      <c r="M709" s="734" t="s">
        <v>4994</v>
      </c>
      <c r="N709" s="684">
        <f>SUM(N707:N708)</f>
        <v>18.670000000000002</v>
      </c>
    </row>
    <row r="710" spans="2:14" ht="15" thickBot="1" x14ac:dyDescent="0.3">
      <c r="B710" s="685"/>
      <c r="C710" s="686"/>
      <c r="D710" s="686"/>
      <c r="E710" s="686"/>
      <c r="F710" s="686"/>
      <c r="G710" s="686"/>
      <c r="H710" s="686"/>
      <c r="I710" s="691"/>
      <c r="J710" s="691"/>
      <c r="K710" s="686"/>
      <c r="L710" s="686"/>
      <c r="M710" s="686"/>
      <c r="N710" s="687"/>
    </row>
    <row r="711" spans="2:14" ht="25.5" x14ac:dyDescent="0.25">
      <c r="B711" s="671" t="s">
        <v>0</v>
      </c>
      <c r="C711" s="672" t="s">
        <v>4983</v>
      </c>
      <c r="D711" s="1219" t="s">
        <v>4995</v>
      </c>
      <c r="E711" s="1219"/>
      <c r="F711" s="1219"/>
      <c r="G711" s="1219"/>
      <c r="H711" s="1220"/>
      <c r="I711" s="673" t="s">
        <v>1236</v>
      </c>
      <c r="J711" s="673" t="s">
        <v>4996</v>
      </c>
      <c r="K711" s="673" t="s">
        <v>4997</v>
      </c>
      <c r="L711" s="673"/>
      <c r="M711" s="673" t="s">
        <v>4998</v>
      </c>
      <c r="N711" s="674" t="s">
        <v>4999</v>
      </c>
    </row>
    <row r="712" spans="2:14" x14ac:dyDescent="0.25">
      <c r="B712" s="675"/>
      <c r="C712" s="677"/>
      <c r="D712" s="1202"/>
      <c r="E712" s="1202"/>
      <c r="F712" s="1202"/>
      <c r="G712" s="1202"/>
      <c r="H712" s="1218"/>
      <c r="I712" s="678"/>
      <c r="J712" s="678"/>
      <c r="K712" s="678"/>
      <c r="L712" s="678"/>
      <c r="M712" s="678"/>
      <c r="N712" s="679"/>
    </row>
    <row r="713" spans="2:14" x14ac:dyDescent="0.25">
      <c r="B713" s="685"/>
      <c r="C713" s="686"/>
      <c r="D713" s="686"/>
      <c r="E713" s="686"/>
      <c r="F713" s="691"/>
      <c r="G713" s="691"/>
      <c r="H713" s="691"/>
      <c r="I713" s="691"/>
      <c r="J713" s="691"/>
      <c r="K713" s="691"/>
      <c r="L713" s="691"/>
      <c r="M713" s="692" t="s">
        <v>5000</v>
      </c>
      <c r="N713" s="693">
        <f>SUM(N712:N712)</f>
        <v>0</v>
      </c>
    </row>
    <row r="714" spans="2:14" x14ac:dyDescent="0.25">
      <c r="B714" s="685"/>
      <c r="C714" s="686"/>
      <c r="D714" s="686"/>
      <c r="E714" s="686"/>
      <c r="F714" s="686"/>
      <c r="G714" s="686"/>
      <c r="H714" s="686"/>
      <c r="I714" s="686"/>
      <c r="J714" s="686"/>
      <c r="K714" s="686"/>
      <c r="L714" s="686"/>
      <c r="M714" s="686"/>
      <c r="N714" s="687"/>
    </row>
    <row r="715" spans="2:14" x14ac:dyDescent="0.25">
      <c r="B715" s="685"/>
      <c r="C715" s="686"/>
      <c r="D715" s="686"/>
      <c r="E715" s="686"/>
      <c r="F715" s="691"/>
      <c r="G715" s="691"/>
      <c r="H715" s="691"/>
      <c r="I715" s="694"/>
      <c r="J715" s="694"/>
      <c r="K715" s="694"/>
      <c r="L715" s="694"/>
      <c r="M715" s="692" t="s">
        <v>5001</v>
      </c>
      <c r="N715" s="695">
        <f>N704+N709+N713</f>
        <v>18.670000000000002</v>
      </c>
    </row>
    <row r="716" spans="2:14" x14ac:dyDescent="0.25">
      <c r="B716" s="685"/>
      <c r="C716" s="686"/>
      <c r="D716" s="686"/>
      <c r="E716" s="686"/>
      <c r="F716" s="691"/>
      <c r="G716" s="691"/>
      <c r="H716" s="691"/>
      <c r="I716" s="691"/>
      <c r="J716" s="696"/>
      <c r="K716" s="696"/>
      <c r="L716" s="696"/>
      <c r="M716" s="697" t="s">
        <v>5002</v>
      </c>
      <c r="N716" s="695">
        <v>1</v>
      </c>
    </row>
    <row r="717" spans="2:14" ht="15" thickBot="1" x14ac:dyDescent="0.3">
      <c r="B717" s="680"/>
      <c r="C717" s="732"/>
      <c r="D717" s="732"/>
      <c r="E717" s="732"/>
      <c r="F717" s="733"/>
      <c r="G717" s="733"/>
      <c r="H717" s="733"/>
      <c r="I717" s="733"/>
      <c r="J717" s="733"/>
      <c r="K717" s="733"/>
      <c r="L717" s="733"/>
      <c r="M717" s="734" t="s">
        <v>5003</v>
      </c>
      <c r="N717" s="698">
        <f>TRUNC(N715/N716,2)</f>
        <v>18.670000000000002</v>
      </c>
    </row>
    <row r="718" spans="2:14" ht="15" thickBot="1" x14ac:dyDescent="0.3">
      <c r="B718" s="685"/>
      <c r="C718" s="686"/>
      <c r="D718" s="686"/>
      <c r="E718" s="686"/>
      <c r="F718" s="686"/>
      <c r="G718" s="686"/>
      <c r="H718" s="686"/>
      <c r="I718" s="686"/>
      <c r="J718" s="686"/>
      <c r="K718" s="686"/>
      <c r="L718" s="686"/>
      <c r="M718" s="686"/>
      <c r="N718" s="687"/>
    </row>
    <row r="719" spans="2:14" ht="25.5" x14ac:dyDescent="0.25">
      <c r="B719" s="671" t="s">
        <v>0</v>
      </c>
      <c r="C719" s="672" t="s">
        <v>4983</v>
      </c>
      <c r="D719" s="1219" t="s">
        <v>5004</v>
      </c>
      <c r="E719" s="1219"/>
      <c r="F719" s="1219"/>
      <c r="G719" s="1219"/>
      <c r="H719" s="1219"/>
      <c r="I719" s="1220"/>
      <c r="J719" s="673" t="s">
        <v>1263</v>
      </c>
      <c r="K719" s="673" t="s">
        <v>5005</v>
      </c>
      <c r="L719" s="673"/>
      <c r="M719" s="673" t="s">
        <v>4993</v>
      </c>
      <c r="N719" s="674" t="s">
        <v>4999</v>
      </c>
    </row>
    <row r="720" spans="2:14" ht="25.5" x14ac:dyDescent="0.25">
      <c r="B720" s="716" t="s">
        <v>5040</v>
      </c>
      <c r="C720" s="716" t="s">
        <v>5016</v>
      </c>
      <c r="D720" s="1211" t="s">
        <v>5149</v>
      </c>
      <c r="E720" s="1211"/>
      <c r="F720" s="1211"/>
      <c r="G720" s="1211"/>
      <c r="H720" s="1211"/>
      <c r="I720" s="1211"/>
      <c r="J720" s="678" t="s">
        <v>5022</v>
      </c>
      <c r="K720" s="741">
        <f>'MAPA DE COT. - Orla'!H42</f>
        <v>40.549999999999997</v>
      </c>
      <c r="L720" s="689"/>
      <c r="M720" s="690">
        <v>1</v>
      </c>
      <c r="N720" s="679">
        <f>K720*M720</f>
        <v>40.549999999999997</v>
      </c>
    </row>
    <row r="721" spans="2:14" x14ac:dyDescent="0.25">
      <c r="B721" s="716">
        <v>38511</v>
      </c>
      <c r="C721" s="716" t="s">
        <v>1286</v>
      </c>
      <c r="D721" s="1201" t="str">
        <f>IF(B721="","",IF(C721="DER-RD",IF(OR(B721&lt;60000,B721&gt;60025),VLOOKUP(B721,'DER-RD1'!A:E,2,FALSE),VLOOKUP(B721,'DER-RD1'!A:E,2,FALSE)&amp;"(DMT="&amp;VLOOKUP(B721,'DER-RD1'!A:E,4,FALSE)&amp;")(XP="&amp;ROUND((N721),2)&amp;"KM;XR="&amp;ROUND((O721),2)&amp;"KM)"),IF(C721="DER-ED",VLOOKUP(B721,'DER-ED1'!A:D,2,FALSE),IF(C721="SICRO",VLOOKUP(B721,SICRO!A:E,2,FALSE),IF(C721="SINAPI",VLOOKUP(B721,SINAPI1!A:D,2,FALSE))))))</f>
        <v>TERRA VEGETAL</v>
      </c>
      <c r="E721" s="1202"/>
      <c r="F721" s="1202"/>
      <c r="G721" s="1202"/>
      <c r="H721" s="1202"/>
      <c r="I721" s="1218"/>
      <c r="J721" s="678" t="s">
        <v>6</v>
      </c>
      <c r="K721" s="741">
        <f>IF(B721="","",IF(C721="DER-RD",IF(OR(B721&lt;60000,B721&gt;60025),VLOOKUP(B721,'DER-RD1'!A:E,4,FALSE),VLOOKUP(B721,'DER-RD1'!A:H,6,FALSE)*O721+VLOOKUP(B721,'DER-RD1'!A:H,7,FALSE)*P721)+VLOOKUP(B721,'DER-RD1'!A:H,8,FALSE),IF(C721="DER-ED",VLOOKUP(B721,'DER-ED1'!A:E,4,FALSE),IF(C721="SICRO",VLOOKUP(B721,SICRO!A:F,4,FALSE),IF(C721="SINAPI",VLOOKUP(B721,SINAPI1!A:E,4,FALSE),IF(C721="CESAN",VLOOKUP(B721,CESAN!A:E,4,FALSE)))))))</f>
        <v>183.6</v>
      </c>
      <c r="L721" s="689"/>
      <c r="M721" s="690">
        <v>0.20499999999999999</v>
      </c>
      <c r="N721" s="679">
        <f t="shared" ref="N721:N723" si="7">K721*M721</f>
        <v>37.64</v>
      </c>
    </row>
    <row r="722" spans="2:14" x14ac:dyDescent="0.25">
      <c r="B722" s="716">
        <v>10574</v>
      </c>
      <c r="C722" s="716" t="s">
        <v>1295</v>
      </c>
      <c r="D722" s="1249" t="str">
        <f>IF(B722="","",IF(C722="DER-RD",IF(OR(B722&lt;60000,B722&gt;60025),VLOOKUP(B722,'DER-RD1'!A:E,2,FALSE),VLOOKUP(B722,'DER-RD1'!A:E,2,FALSE)&amp;"(DMT="&amp;VLOOKUP(B722,'DER-RD1'!A:E,4,FALSE)&amp;")(XP="&amp;ROUND((N722),2)&amp;"KM;XR="&amp;ROUND((O722),2)&amp;"KM)"),IF(C722="DER-ED",VLOOKUP(B722,'DER-ED1'!A:D,2,FALSE),IF(C722="SICRO",VLOOKUP(B722,SICRO!A:E,2,FALSE),IF(C722="SINAPI",VLOOKUP(B722,SINAPI1!A:D,2,FALSE))))))</f>
        <v>Adubo NPK</v>
      </c>
      <c r="E722" s="1249"/>
      <c r="F722" s="1249"/>
      <c r="G722" s="1249"/>
      <c r="H722" s="1249"/>
      <c r="I722" s="1249"/>
      <c r="J722" s="678" t="s">
        <v>6</v>
      </c>
      <c r="K722" s="741">
        <f>IF(B722="","",IF(C722="DER-RD",IF(OR(B722&lt;60000,B722&gt;60025),VLOOKUP(B722,'DER-RD1'!A:E,4,FALSE),VLOOKUP(B722,'DER-RD1'!A:H,6,FALSE)*O722+VLOOKUP(B722,'DER-RD1'!A:H,7,FALSE)*P722)+VLOOKUP(B722,'DER-RD1'!A:H,8,FALSE),IF(C722="DER-ED",VLOOKUP(B722,'DER-ED1'!A:E,4,FALSE),IF(C722="SICRO",VLOOKUP(B722,SICRO!A:F,4,FALSE),IF(C722="SINAPI",VLOOKUP(B722,SINAPI1!A:E,4,FALSE),IF(C722="CESAN",VLOOKUP(B722,CESAN!A:E,4,FALSE)))))))</f>
        <v>3.92</v>
      </c>
      <c r="L722" s="678"/>
      <c r="M722" s="690">
        <v>0.8</v>
      </c>
      <c r="N722" s="679">
        <f t="shared" si="7"/>
        <v>3.14</v>
      </c>
    </row>
    <row r="723" spans="2:14" x14ac:dyDescent="0.25">
      <c r="B723" s="716">
        <v>44479</v>
      </c>
      <c r="C723" s="716" t="s">
        <v>5015</v>
      </c>
      <c r="D723" s="1249" t="str">
        <f>IF(B723="","",IF(C723="DER-RD",IF(OR(B723&lt;60000,B723&gt;60025),VLOOKUP(B723,'DER-RD1'!A:E,2,FALSE),VLOOKUP(B723,'DER-RD1'!A:E,2,FALSE)&amp;"(DMT="&amp;VLOOKUP(B723,'DER-RD1'!A:E,4,FALSE)&amp;")(XP="&amp;ROUND((N723),2)&amp;"KM;XR="&amp;ROUND((O723),2)&amp;"KM)"),IF(C723="DER-ED",VLOOKUP(B723,'DER-ED1'!A:D,2,FALSE),IF(C723="SICRO",VLOOKUP(B723,SICRO!A:E,2,FALSE),IF(C723="SINAPI",VLOOKUP(B723,SINAPI1!A:D,2,FALSE))))))</f>
        <v xml:space="preserve">CALCARIO DOLOMITICO A (POSTO PEDREIRA/FORNECEDOR,  SEM FRETE)                                                                                                                                                                                                                                                                                                                                                                                                                                             </v>
      </c>
      <c r="E723" s="1249"/>
      <c r="F723" s="1249"/>
      <c r="G723" s="1249"/>
      <c r="H723" s="1249"/>
      <c r="I723" s="1249"/>
      <c r="J723" s="678" t="s">
        <v>6</v>
      </c>
      <c r="K723" s="741">
        <f>IF(B723="","",IF(C723="DER-RD",IF(OR(B723&lt;60000,B723&gt;60025),VLOOKUP(B723,'DER-RD1'!A:E,4,FALSE),VLOOKUP(B723,'DER-RD1'!A:H,6,FALSE)*O723+VLOOKUP(B723,'DER-RD1'!A:H,7,FALSE)*P723)+VLOOKUP(B723,'DER-RD1'!A:H,8,FALSE),IF(C723="DER-ED",VLOOKUP(B723,'DER-ED1'!A:E,4,FALSE),IF(C723="SICRO",VLOOKUP(B723,SICRO!A:F,4,FALSE),IF(C723="SINAPI",VLOOKUP(B723,SINAPI1!A:E,4,FALSE),IF(C723="CESAN",VLOOKUP(B723,CESAN!A:E,4,FALSE)))))))</f>
        <v>0.21</v>
      </c>
      <c r="L723" s="678"/>
      <c r="M723" s="690">
        <v>0.8</v>
      </c>
      <c r="N723" s="679">
        <f t="shared" si="7"/>
        <v>0.17</v>
      </c>
    </row>
    <row r="724" spans="2:14" x14ac:dyDescent="0.25">
      <c r="B724" s="675"/>
      <c r="C724" s="677"/>
      <c r="D724" s="1202"/>
      <c r="E724" s="1202"/>
      <c r="F724" s="1202"/>
      <c r="G724" s="1202"/>
      <c r="H724" s="1202"/>
      <c r="I724" s="1218"/>
      <c r="J724" s="678"/>
      <c r="K724" s="678"/>
      <c r="L724" s="678"/>
      <c r="M724" s="690"/>
      <c r="N724" s="679"/>
    </row>
    <row r="725" spans="2:14" ht="15" thickBot="1" x14ac:dyDescent="0.3">
      <c r="B725" s="680"/>
      <c r="C725" s="732"/>
      <c r="D725" s="732"/>
      <c r="E725" s="732"/>
      <c r="F725" s="733"/>
      <c r="G725" s="733"/>
      <c r="H725" s="733"/>
      <c r="I725" s="733"/>
      <c r="J725" s="733"/>
      <c r="K725" s="733"/>
      <c r="L725" s="733"/>
      <c r="M725" s="734" t="s">
        <v>5006</v>
      </c>
      <c r="N725" s="684">
        <f>SUM(N720:N723)</f>
        <v>81.5</v>
      </c>
    </row>
    <row r="726" spans="2:14" ht="15" thickBot="1" x14ac:dyDescent="0.3">
      <c r="B726" s="685"/>
      <c r="C726" s="686"/>
      <c r="D726" s="686"/>
      <c r="E726" s="686"/>
      <c r="F726" s="686"/>
      <c r="G726" s="686"/>
      <c r="H726" s="686"/>
      <c r="I726" s="686"/>
      <c r="J726" s="686"/>
      <c r="K726" s="686"/>
      <c r="L726" s="686"/>
      <c r="M726" s="686"/>
      <c r="N726" s="687"/>
    </row>
    <row r="727" spans="2:14" ht="25.5" x14ac:dyDescent="0.25">
      <c r="B727" s="671" t="s">
        <v>0</v>
      </c>
      <c r="C727" s="673" t="s">
        <v>4983</v>
      </c>
      <c r="D727" s="1219" t="s">
        <v>5007</v>
      </c>
      <c r="E727" s="1219"/>
      <c r="F727" s="1219"/>
      <c r="G727" s="1219"/>
      <c r="H727" s="1219"/>
      <c r="I727" s="1220"/>
      <c r="J727" s="673" t="s">
        <v>1263</v>
      </c>
      <c r="K727" s="673" t="s">
        <v>5005</v>
      </c>
      <c r="L727" s="673"/>
      <c r="M727" s="673" t="s">
        <v>4993</v>
      </c>
      <c r="N727" s="674" t="s">
        <v>4999</v>
      </c>
    </row>
    <row r="728" spans="2:14" x14ac:dyDescent="0.25">
      <c r="B728" s="719"/>
      <c r="C728" s="716"/>
      <c r="D728" s="1202"/>
      <c r="E728" s="1202"/>
      <c r="F728" s="1202"/>
      <c r="G728" s="1202"/>
      <c r="H728" s="1202"/>
      <c r="I728" s="1218"/>
      <c r="J728" s="722"/>
      <c r="K728" s="722"/>
      <c r="L728" s="722"/>
      <c r="M728" s="735"/>
      <c r="N728" s="723"/>
    </row>
    <row r="729" spans="2:14" ht="15" thickBot="1" x14ac:dyDescent="0.3">
      <c r="B729" s="680"/>
      <c r="C729" s="732"/>
      <c r="D729" s="732"/>
      <c r="E729" s="732"/>
      <c r="F729" s="733"/>
      <c r="G729" s="733"/>
      <c r="H729" s="733"/>
      <c r="I729" s="733"/>
      <c r="J729" s="733"/>
      <c r="K729" s="733"/>
      <c r="L729" s="733"/>
      <c r="M729" s="734" t="s">
        <v>5008</v>
      </c>
      <c r="N729" s="684">
        <f>SUM(N728:N728)</f>
        <v>0</v>
      </c>
    </row>
    <row r="730" spans="2:14" ht="15" thickBot="1" x14ac:dyDescent="0.3">
      <c r="B730" s="685"/>
      <c r="C730" s="686"/>
      <c r="D730" s="686"/>
      <c r="E730" s="686"/>
      <c r="F730" s="686"/>
      <c r="G730" s="686"/>
      <c r="H730" s="686"/>
      <c r="I730" s="686"/>
      <c r="J730" s="686"/>
      <c r="K730" s="686"/>
      <c r="L730" s="686"/>
      <c r="M730" s="686"/>
      <c r="N730" s="687"/>
    </row>
    <row r="731" spans="2:14" ht="25.5" x14ac:dyDescent="0.25">
      <c r="B731" s="671" t="s">
        <v>0</v>
      </c>
      <c r="C731" s="673" t="s">
        <v>4983</v>
      </c>
      <c r="D731" s="1219" t="s">
        <v>5009</v>
      </c>
      <c r="E731" s="1219"/>
      <c r="F731" s="1219"/>
      <c r="G731" s="1220"/>
      <c r="H731" s="673" t="s">
        <v>1263</v>
      </c>
      <c r="I731" s="673" t="s">
        <v>5010</v>
      </c>
      <c r="J731" s="673" t="s">
        <v>5011</v>
      </c>
      <c r="K731" s="673" t="s">
        <v>5005</v>
      </c>
      <c r="L731" s="673"/>
      <c r="M731" s="673" t="s">
        <v>4993</v>
      </c>
      <c r="N731" s="674" t="s">
        <v>4999</v>
      </c>
    </row>
    <row r="732" spans="2:14" x14ac:dyDescent="0.25">
      <c r="B732" s="675"/>
      <c r="C732" s="677"/>
      <c r="D732" s="1233"/>
      <c r="E732" s="1233"/>
      <c r="F732" s="1233"/>
      <c r="G732" s="1233"/>
      <c r="H732" s="678"/>
      <c r="I732" s="678"/>
      <c r="J732" s="678"/>
      <c r="K732" s="678"/>
      <c r="L732" s="678"/>
      <c r="M732" s="690"/>
      <c r="N732" s="679"/>
    </row>
    <row r="733" spans="2:14" x14ac:dyDescent="0.25">
      <c r="B733" s="685"/>
      <c r="C733" s="686"/>
      <c r="D733" s="686"/>
      <c r="E733" s="686"/>
      <c r="F733" s="691"/>
      <c r="G733" s="691"/>
      <c r="H733" s="691"/>
      <c r="I733" s="691"/>
      <c r="J733" s="691"/>
      <c r="K733" s="691"/>
      <c r="L733" s="691"/>
      <c r="M733" s="692" t="s">
        <v>5012</v>
      </c>
      <c r="N733" s="693">
        <f>SUM(N732:N732)</f>
        <v>0</v>
      </c>
    </row>
    <row r="734" spans="2:14" ht="15" thickBot="1" x14ac:dyDescent="0.3">
      <c r="B734" s="685"/>
      <c r="C734" s="686"/>
      <c r="D734" s="686"/>
      <c r="E734" s="686"/>
      <c r="F734" s="686"/>
      <c r="G734" s="686"/>
      <c r="H734" s="686"/>
      <c r="I734" s="686"/>
      <c r="J734" s="686"/>
      <c r="K734" s="686"/>
      <c r="L734" s="686"/>
      <c r="M734" s="686"/>
      <c r="N734" s="687"/>
    </row>
    <row r="735" spans="2:14" x14ac:dyDescent="0.25">
      <c r="B735" s="704"/>
      <c r="C735" s="749"/>
      <c r="D735" s="749"/>
      <c r="E735" s="749"/>
      <c r="F735" s="750"/>
      <c r="G735" s="750"/>
      <c r="H735" s="750"/>
      <c r="I735" s="750"/>
      <c r="J735" s="750"/>
      <c r="K735" s="750"/>
      <c r="L735" s="750"/>
      <c r="M735" s="751" t="s">
        <v>5013</v>
      </c>
      <c r="N735" s="674">
        <f>N717+N725+N729+N733</f>
        <v>100.17</v>
      </c>
    </row>
    <row r="736" spans="2:14" x14ac:dyDescent="0.25">
      <c r="B736" s="685"/>
      <c r="C736" s="686"/>
      <c r="D736" s="686"/>
      <c r="E736" s="686"/>
      <c r="F736" s="691"/>
      <c r="G736" s="691"/>
      <c r="H736" s="691"/>
      <c r="I736" s="691"/>
      <c r="J736" s="691"/>
      <c r="K736" s="691"/>
      <c r="L736" s="691"/>
      <c r="M736" s="708">
        <f>'Planilha - Orla'!I3</f>
        <v>0.28220000000000001</v>
      </c>
      <c r="N736" s="695">
        <f>N735*M736</f>
        <v>28.27</v>
      </c>
    </row>
    <row r="737" spans="2:14" ht="15" thickBot="1" x14ac:dyDescent="0.3">
      <c r="B737" s="1208" t="s">
        <v>5014</v>
      </c>
      <c r="C737" s="1209"/>
      <c r="D737" s="1209"/>
      <c r="E737" s="1209"/>
      <c r="F737" s="1209"/>
      <c r="G737" s="1209"/>
      <c r="H737" s="1209"/>
      <c r="I737" s="1209"/>
      <c r="J737" s="1209"/>
      <c r="K737" s="1209"/>
      <c r="L737" s="1209"/>
      <c r="M737" s="1210"/>
      <c r="N737" s="698">
        <f>N735+N736</f>
        <v>128.44</v>
      </c>
    </row>
    <row r="740" spans="2:14" ht="15" thickBot="1" x14ac:dyDescent="0.3"/>
    <row r="741" spans="2:14" ht="48" customHeight="1" x14ac:dyDescent="0.25">
      <c r="B741" s="1225" t="s">
        <v>5064</v>
      </c>
      <c r="C741" s="1226"/>
      <c r="D741" s="1227"/>
      <c r="E741" s="1228" t="s">
        <v>4979</v>
      </c>
      <c r="F741" s="1228"/>
      <c r="G741" s="1228"/>
      <c r="H741" s="1228"/>
      <c r="I741" s="1228"/>
      <c r="J741" s="1228"/>
      <c r="K741" s="1228"/>
      <c r="L741" s="725"/>
      <c r="M741" s="1231"/>
      <c r="N741" s="1232"/>
    </row>
    <row r="742" spans="2:14" ht="36" customHeight="1" x14ac:dyDescent="0.25">
      <c r="B742" s="670" t="s">
        <v>4980</v>
      </c>
      <c r="C742" s="1234" t="s">
        <v>5193</v>
      </c>
      <c r="D742" s="1234"/>
      <c r="E742" s="1234"/>
      <c r="F742" s="1234"/>
      <c r="G742" s="1234"/>
      <c r="H742" s="1234"/>
      <c r="I742" s="1234"/>
      <c r="J742" s="1234"/>
      <c r="K742" s="1234"/>
      <c r="L742" s="1234"/>
      <c r="M742" s="1234"/>
      <c r="N742" s="1235"/>
    </row>
    <row r="743" spans="2:14" x14ac:dyDescent="0.25">
      <c r="B743" s="670" t="s">
        <v>4981</v>
      </c>
      <c r="C743" s="1203" t="s">
        <v>8</v>
      </c>
      <c r="D743" s="1203"/>
      <c r="E743" s="1203"/>
      <c r="F743" s="1203"/>
      <c r="G743" s="1203"/>
      <c r="H743" s="1203"/>
      <c r="I743" s="1203"/>
      <c r="J743" s="1203"/>
      <c r="K743" s="1203"/>
      <c r="L743" s="1203"/>
      <c r="M743" s="1203"/>
      <c r="N743" s="1204"/>
    </row>
    <row r="744" spans="2:14" ht="15" thickBot="1" x14ac:dyDescent="0.3">
      <c r="B744" s="670" t="s">
        <v>4982</v>
      </c>
      <c r="C744" s="1205">
        <v>45536</v>
      </c>
      <c r="D744" s="1206"/>
      <c r="E744" s="1206"/>
      <c r="F744" s="1206"/>
      <c r="G744" s="1206"/>
      <c r="H744" s="1206"/>
      <c r="I744" s="1206"/>
      <c r="J744" s="1206"/>
      <c r="K744" s="1206"/>
      <c r="L744" s="1206"/>
      <c r="M744" s="1206"/>
      <c r="N744" s="1207"/>
    </row>
    <row r="745" spans="2:14" x14ac:dyDescent="0.25">
      <c r="B745" s="671" t="s">
        <v>0</v>
      </c>
      <c r="C745" s="672" t="s">
        <v>4983</v>
      </c>
      <c r="D745" s="1219" t="s">
        <v>4984</v>
      </c>
      <c r="E745" s="1219"/>
      <c r="F745" s="1219"/>
      <c r="G745" s="1220"/>
      <c r="H745" s="673" t="s">
        <v>100</v>
      </c>
      <c r="I745" s="673" t="s">
        <v>4985</v>
      </c>
      <c r="J745" s="673" t="s">
        <v>4986</v>
      </c>
      <c r="K745" s="673" t="s">
        <v>4987</v>
      </c>
      <c r="L745" s="673"/>
      <c r="M745" s="673" t="s">
        <v>4988</v>
      </c>
      <c r="N745" s="674" t="s">
        <v>4989</v>
      </c>
    </row>
    <row r="746" spans="2:14" x14ac:dyDescent="0.25">
      <c r="B746" s="675"/>
      <c r="C746" s="676"/>
      <c r="D746" s="1233"/>
      <c r="E746" s="1233"/>
      <c r="F746" s="1233"/>
      <c r="G746" s="1236"/>
      <c r="H746" s="678"/>
      <c r="I746" s="678"/>
      <c r="J746" s="678"/>
      <c r="K746" s="678"/>
      <c r="L746" s="678"/>
      <c r="M746" s="678"/>
      <c r="N746" s="679"/>
    </row>
    <row r="747" spans="2:14" ht="15" thickBot="1" x14ac:dyDescent="0.3">
      <c r="B747" s="680"/>
      <c r="C747" s="732"/>
      <c r="D747" s="732"/>
      <c r="E747" s="732"/>
      <c r="F747" s="733"/>
      <c r="G747" s="733"/>
      <c r="H747" s="733"/>
      <c r="I747" s="733"/>
      <c r="J747" s="733"/>
      <c r="K747" s="733"/>
      <c r="L747" s="733"/>
      <c r="M747" s="734" t="s">
        <v>4990</v>
      </c>
      <c r="N747" s="684">
        <f>SUM(N746:N746)</f>
        <v>0</v>
      </c>
    </row>
    <row r="748" spans="2:14" ht="15" thickBot="1" x14ac:dyDescent="0.3">
      <c r="B748" s="685"/>
      <c r="C748" s="686"/>
      <c r="D748" s="686"/>
      <c r="E748" s="686"/>
      <c r="F748" s="686"/>
      <c r="G748" s="686"/>
      <c r="H748" s="686"/>
      <c r="I748" s="686"/>
      <c r="J748" s="686"/>
      <c r="K748" s="686"/>
      <c r="L748" s="686"/>
      <c r="M748" s="686"/>
      <c r="N748" s="687"/>
    </row>
    <row r="749" spans="2:14" ht="38.25" x14ac:dyDescent="0.25">
      <c r="B749" s="671" t="s">
        <v>0</v>
      </c>
      <c r="C749" s="672" t="s">
        <v>4983</v>
      </c>
      <c r="D749" s="1219" t="s">
        <v>4991</v>
      </c>
      <c r="E749" s="1219"/>
      <c r="F749" s="1219"/>
      <c r="G749" s="1219"/>
      <c r="H749" s="1220"/>
      <c r="I749" s="673" t="s">
        <v>1263</v>
      </c>
      <c r="J749" s="673" t="s">
        <v>4992</v>
      </c>
      <c r="K749" s="673" t="s">
        <v>5049</v>
      </c>
      <c r="L749" s="673" t="s">
        <v>5050</v>
      </c>
      <c r="M749" s="673" t="s">
        <v>4993</v>
      </c>
      <c r="N749" s="674" t="s">
        <v>4989</v>
      </c>
    </row>
    <row r="750" spans="2:14" x14ac:dyDescent="0.25">
      <c r="B750" s="675">
        <v>247</v>
      </c>
      <c r="C750" s="677" t="s">
        <v>5015</v>
      </c>
      <c r="D750" s="1202" t="str">
        <f>IF(B750="","",IF(C750="DER-RD",IF(OR(B750&lt;60000,B750&gt;60025),VLOOKUP(B750,'DER-RD1'!A:E,2,FALSE),VLOOKUP(B750,'DER-RD1'!A:E,2,FALSE)&amp;"(DMT="&amp;VLOOKUP(B750,'DER-RD1'!A:E,4,FALSE)&amp;")(XP="&amp;ROUND((N750),2)&amp;"KM;XR="&amp;ROUND((O750),2)&amp;"KM)"),IF(C750="DER-ED",VLOOKUP(B750,'DER-ED1'!A:D,2,FALSE),IF(C750="SICRO",VLOOKUP(B750,SICRO!A:E,2,FALSE),IF(C750="SINAPI",VLOOKUP(B750,SINAPI1!A:D,2,FALSE))))))</f>
        <v xml:space="preserve">AJUDANTE DE ELETRICISTA (HORISTA)                                                                                                                                                                                                                                                                                                                                                                                                                                                                         </v>
      </c>
      <c r="E750" s="1202"/>
      <c r="F750" s="1202"/>
      <c r="G750" s="1202"/>
      <c r="H750" s="1218"/>
      <c r="I750" s="678" t="s">
        <v>69</v>
      </c>
      <c r="J750" s="688">
        <v>1.5727</v>
      </c>
      <c r="K750" s="741">
        <f>IF(B750="","",IF(C750="DER-RD",IF(OR(B750&lt;60000,B750&gt;60025),VLOOKUP(B750,'DER-RD1'!A:E,4,FALSE),VLOOKUP(B750,'DER-RD1'!A:H,6,FALSE)*O750+VLOOKUP(B750,'DER-RD1'!A:H,7,FALSE)*P750)+VLOOKUP(B750,'DER-RD1'!A:H,8,FALSE),IF(C750="DER-ED",VLOOKUP(B750,'DER-ED1'!A:E,4,FALSE),IF(C750="SICRO",VLOOKUP(B750,SICRO!A:F,4,FALSE),IF(C750="SINAPI",VLOOKUP(B750,SINAPI1!A:E,4,FALSE),IF(C750="CESAN",VLOOKUP(B750,CESAN!A:E,4,FALSE)))))))</f>
        <v>16.97</v>
      </c>
      <c r="L750" s="689">
        <f>K750*(1+J750)</f>
        <v>43.66</v>
      </c>
      <c r="M750" s="690">
        <v>1.0580000000000001</v>
      </c>
      <c r="N750" s="679">
        <f>L750*M750</f>
        <v>46.19</v>
      </c>
    </row>
    <row r="751" spans="2:14" x14ac:dyDescent="0.25">
      <c r="B751" s="675">
        <v>10115</v>
      </c>
      <c r="C751" s="677" t="s">
        <v>1286</v>
      </c>
      <c r="D751" s="1202" t="str">
        <f>IF(B751="","",IF(C751="DER-RD",IF(OR(B751&lt;60000,B751&gt;60025),VLOOKUP(B751,'DER-RD1'!A:E,2,FALSE),VLOOKUP(B751,'DER-RD1'!A:E,2,FALSE)&amp;"(DMT="&amp;VLOOKUP(B751,'DER-RD1'!A:E,4,FALSE)&amp;")(XP="&amp;ROUND((N751),2)&amp;"KM;XR="&amp;ROUND((O751),2)&amp;"KM)"),IF(C751="DER-ED",VLOOKUP(B751,'DER-ED1'!A:D,2,FALSE),IF(C751="SICRO",VLOOKUP(B751,SICRO!A:E,2,FALSE),IF(C751="SINAPI",VLOOKUP(B751,SINAPI1!A:D,2,FALSE))))))</f>
        <v>ELETRICISTA (OFICIAL - SINDUSCON)</v>
      </c>
      <c r="E751" s="1202"/>
      <c r="F751" s="1202"/>
      <c r="G751" s="1202"/>
      <c r="H751" s="1218"/>
      <c r="I751" s="678" t="s">
        <v>69</v>
      </c>
      <c r="J751" s="688">
        <v>1.5727</v>
      </c>
      <c r="K751" s="741">
        <f>IF(B751="","",IF(C751="DER-RD",IF(OR(B751&lt;60000,B751&gt;60025),VLOOKUP(B751,'DER-RD1'!A:E,4,FALSE),VLOOKUP(B751,'DER-RD1'!A:H,6,FALSE)*O751+VLOOKUP(B751,'DER-RD1'!A:H,7,FALSE)*P751)+VLOOKUP(B751,'DER-RD1'!A:H,8,FALSE),IF(C751="DER-ED",VLOOKUP(B751,'DER-ED1'!A:E,4,FALSE),IF(C751="SICRO",VLOOKUP(B751,SICRO!A:F,4,FALSE),IF(C751="SINAPI",VLOOKUP(B751,SINAPI1!A:E,4,FALSE),IF(C751="CESAN",VLOOKUP(B751,CESAN!A:E,4,FALSE)))))))</f>
        <v>9.39</v>
      </c>
      <c r="L751" s="689">
        <f>K751*(1+J751)</f>
        <v>24.16</v>
      </c>
      <c r="M751" s="690">
        <v>3.4369999999999998</v>
      </c>
      <c r="N751" s="679">
        <f>L751*M751</f>
        <v>83.04</v>
      </c>
    </row>
    <row r="752" spans="2:14" x14ac:dyDescent="0.25">
      <c r="B752" s="675">
        <v>10101</v>
      </c>
      <c r="C752" s="677" t="s">
        <v>1286</v>
      </c>
      <c r="D752" s="1202" t="str">
        <f>IF(B752="","",IF(C752="DER-RD",IF(OR(B752&lt;60000,B752&gt;60025),VLOOKUP(B752,'DER-RD1'!A:E,2,FALSE),VLOOKUP(B752,'DER-RD1'!A:E,2,FALSE)&amp;"(DMT="&amp;VLOOKUP(B752,'DER-RD1'!A:E,4,FALSE)&amp;")(XP="&amp;ROUND((N752),2)&amp;"KM;XR="&amp;ROUND((O752),2)&amp;"KM)"),IF(C752="DER-ED",VLOOKUP(B752,'DER-ED1'!A:D,2,FALSE),IF(C752="SICRO",VLOOKUP(B752,SICRO!A:E,2,FALSE),IF(C752="SINAPI",VLOOKUP(B752,SINAPI1!A:D,2,FALSE))))))</f>
        <v>AJUDANTE (AJUDANTE PRATICO - SINDUSCON)</v>
      </c>
      <c r="E752" s="1202"/>
      <c r="F752" s="1202"/>
      <c r="G752" s="1202"/>
      <c r="H752" s="1218"/>
      <c r="I752" s="678" t="s">
        <v>69</v>
      </c>
      <c r="J752" s="688">
        <v>1.5727</v>
      </c>
      <c r="K752" s="741">
        <f>IF(B752="","",IF(C752="DER-RD",IF(OR(B752&lt;60000,B752&gt;60025),VLOOKUP(B752,'DER-RD1'!A:E,4,FALSE),VLOOKUP(B752,'DER-RD1'!A:H,6,FALSE)*O752+VLOOKUP(B752,'DER-RD1'!A:H,7,FALSE)*P752)+VLOOKUP(B752,'DER-RD1'!A:H,8,FALSE),IF(C752="DER-ED",VLOOKUP(B752,'DER-ED1'!A:E,4,FALSE),IF(C752="SICRO",VLOOKUP(B752,SICRO!A:F,4,FALSE),IF(C752="SINAPI",VLOOKUP(B752,SINAPI1!A:E,4,FALSE),IF(C752="CESAN",VLOOKUP(B752,CESAN!A:E,4,FALSE)))))))</f>
        <v>7.54</v>
      </c>
      <c r="L752" s="689">
        <f t="shared" ref="L752:L753" si="8">K752*(1+J752)</f>
        <v>19.399999999999999</v>
      </c>
      <c r="M752" s="690">
        <v>0.2</v>
      </c>
      <c r="N752" s="679">
        <f t="shared" ref="N752:N753" si="9">L752*M752</f>
        <v>3.88</v>
      </c>
    </row>
    <row r="753" spans="2:14" x14ac:dyDescent="0.25">
      <c r="B753" s="675">
        <v>10140</v>
      </c>
      <c r="C753" s="677" t="s">
        <v>1286</v>
      </c>
      <c r="D753" s="1202" t="str">
        <f>IF(B753="","",IF(C753="DER-RD",IF(OR(B753&lt;60000,B753&gt;60025),VLOOKUP(B753,'DER-RD1'!A:E,2,FALSE),VLOOKUP(B753,'DER-RD1'!A:E,2,FALSE)&amp;"(DMT="&amp;VLOOKUP(B753,'DER-RD1'!A:E,4,FALSE)&amp;")(XP="&amp;ROUND((N753),2)&amp;"KM;XR="&amp;ROUND((O753),2)&amp;"KM)"),IF(C753="DER-ED",VLOOKUP(B753,'DER-ED1'!A:D,2,FALSE),IF(C753="SICRO",VLOOKUP(B753,SICRO!A:E,2,FALSE),IF(C753="SINAPI",VLOOKUP(B753,SINAPI1!A:D,2,FALSE))))))</f>
        <v>PINTOR (OFICIAL - SINDUSCON)</v>
      </c>
      <c r="E753" s="1202"/>
      <c r="F753" s="1202"/>
      <c r="G753" s="1202"/>
      <c r="H753" s="1218"/>
      <c r="I753" s="678" t="s">
        <v>69</v>
      </c>
      <c r="J753" s="688">
        <v>1.5727</v>
      </c>
      <c r="K753" s="741">
        <f>IF(B753="","",IF(C753="DER-RD",IF(OR(B753&lt;60000,B753&gt;60025),VLOOKUP(B753,'DER-RD1'!A:E,4,FALSE),VLOOKUP(B753,'DER-RD1'!A:H,6,FALSE)*O753+VLOOKUP(B753,'DER-RD1'!A:H,7,FALSE)*P753)+VLOOKUP(B753,'DER-RD1'!A:H,8,FALSE),IF(C753="DER-ED",VLOOKUP(B753,'DER-ED1'!A:E,4,FALSE),IF(C753="SICRO",VLOOKUP(B753,SICRO!A:F,4,FALSE),IF(C753="SINAPI",VLOOKUP(B753,SINAPI1!A:E,4,FALSE),IF(C753="CESAN",VLOOKUP(B753,CESAN!A:E,4,FALSE)))))))</f>
        <v>9.39</v>
      </c>
      <c r="L753" s="689">
        <f t="shared" si="8"/>
        <v>24.16</v>
      </c>
      <c r="M753" s="690">
        <v>0.4</v>
      </c>
      <c r="N753" s="679">
        <f t="shared" si="9"/>
        <v>9.66</v>
      </c>
    </row>
    <row r="754" spans="2:14" ht="15" thickBot="1" x14ac:dyDescent="0.3">
      <c r="B754" s="680"/>
      <c r="C754" s="732"/>
      <c r="D754" s="732"/>
      <c r="E754" s="732"/>
      <c r="F754" s="733"/>
      <c r="G754" s="733"/>
      <c r="H754" s="733"/>
      <c r="I754" s="733"/>
      <c r="J754" s="733"/>
      <c r="K754" s="733"/>
      <c r="L754" s="733"/>
      <c r="M754" s="734" t="s">
        <v>4994</v>
      </c>
      <c r="N754" s="684">
        <f>SUM(N750:N753)</f>
        <v>142.77000000000001</v>
      </c>
    </row>
    <row r="755" spans="2:14" ht="15" thickBot="1" x14ac:dyDescent="0.3">
      <c r="B755" s="685"/>
      <c r="C755" s="686"/>
      <c r="D755" s="686"/>
      <c r="E755" s="686"/>
      <c r="F755" s="686"/>
      <c r="G755" s="686"/>
      <c r="H755" s="686"/>
      <c r="I755" s="691"/>
      <c r="J755" s="691"/>
      <c r="K755" s="686"/>
      <c r="L755" s="686"/>
      <c r="M755" s="686"/>
      <c r="N755" s="687"/>
    </row>
    <row r="756" spans="2:14" ht="25.5" x14ac:dyDescent="0.25">
      <c r="B756" s="671" t="s">
        <v>0</v>
      </c>
      <c r="C756" s="672" t="s">
        <v>4983</v>
      </c>
      <c r="D756" s="1219" t="s">
        <v>4995</v>
      </c>
      <c r="E756" s="1219"/>
      <c r="F756" s="1219"/>
      <c r="G756" s="1219"/>
      <c r="H756" s="1220"/>
      <c r="I756" s="673" t="s">
        <v>1236</v>
      </c>
      <c r="J756" s="673" t="s">
        <v>4996</v>
      </c>
      <c r="K756" s="673" t="s">
        <v>4997</v>
      </c>
      <c r="L756" s="673"/>
      <c r="M756" s="673" t="s">
        <v>4998</v>
      </c>
      <c r="N756" s="674" t="s">
        <v>4999</v>
      </c>
    </row>
    <row r="757" spans="2:14" x14ac:dyDescent="0.25">
      <c r="B757" s="675"/>
      <c r="C757" s="677"/>
      <c r="D757" s="1202"/>
      <c r="E757" s="1202"/>
      <c r="F757" s="1202"/>
      <c r="G757" s="1202"/>
      <c r="H757" s="1218"/>
      <c r="I757" s="678"/>
      <c r="J757" s="678"/>
      <c r="K757" s="678"/>
      <c r="L757" s="678"/>
      <c r="M757" s="678"/>
      <c r="N757" s="679"/>
    </row>
    <row r="758" spans="2:14" x14ac:dyDescent="0.25">
      <c r="B758" s="685"/>
      <c r="C758" s="686"/>
      <c r="D758" s="686"/>
      <c r="E758" s="686"/>
      <c r="F758" s="691"/>
      <c r="G758" s="691"/>
      <c r="H758" s="691"/>
      <c r="I758" s="691"/>
      <c r="J758" s="691"/>
      <c r="K758" s="691"/>
      <c r="L758" s="691"/>
      <c r="M758" s="692" t="s">
        <v>5000</v>
      </c>
      <c r="N758" s="693">
        <f>SUM(N757:N757)</f>
        <v>0</v>
      </c>
    </row>
    <row r="759" spans="2:14" x14ac:dyDescent="0.25">
      <c r="B759" s="685"/>
      <c r="C759" s="686"/>
      <c r="D759" s="686"/>
      <c r="E759" s="686"/>
      <c r="F759" s="686"/>
      <c r="G759" s="686"/>
      <c r="H759" s="686"/>
      <c r="I759" s="686"/>
      <c r="J759" s="686"/>
      <c r="K759" s="686"/>
      <c r="L759" s="686"/>
      <c r="M759" s="686"/>
      <c r="N759" s="687"/>
    </row>
    <row r="760" spans="2:14" x14ac:dyDescent="0.25">
      <c r="B760" s="685"/>
      <c r="C760" s="686"/>
      <c r="D760" s="686"/>
      <c r="E760" s="686"/>
      <c r="F760" s="691"/>
      <c r="G760" s="691"/>
      <c r="H760" s="691"/>
      <c r="I760" s="694"/>
      <c r="J760" s="694"/>
      <c r="K760" s="694"/>
      <c r="L760" s="694"/>
      <c r="M760" s="692" t="s">
        <v>5001</v>
      </c>
      <c r="N760" s="695">
        <f>N747+N754+N758</f>
        <v>142.77000000000001</v>
      </c>
    </row>
    <row r="761" spans="2:14" x14ac:dyDescent="0.25">
      <c r="B761" s="685"/>
      <c r="C761" s="686"/>
      <c r="D761" s="686"/>
      <c r="E761" s="686"/>
      <c r="F761" s="691"/>
      <c r="G761" s="691"/>
      <c r="H761" s="691"/>
      <c r="I761" s="691"/>
      <c r="J761" s="696"/>
      <c r="K761" s="696"/>
      <c r="L761" s="696"/>
      <c r="M761" s="697" t="s">
        <v>5002</v>
      </c>
      <c r="N761" s="695">
        <v>1</v>
      </c>
    </row>
    <row r="762" spans="2:14" ht="15" thickBot="1" x14ac:dyDescent="0.3">
      <c r="B762" s="680"/>
      <c r="C762" s="732"/>
      <c r="D762" s="732"/>
      <c r="E762" s="732"/>
      <c r="F762" s="733"/>
      <c r="G762" s="733"/>
      <c r="H762" s="733"/>
      <c r="I762" s="733"/>
      <c r="J762" s="733"/>
      <c r="K762" s="733"/>
      <c r="L762" s="733"/>
      <c r="M762" s="734" t="s">
        <v>5003</v>
      </c>
      <c r="N762" s="698">
        <f>TRUNC(N760/N761,2)</f>
        <v>142.77000000000001</v>
      </c>
    </row>
    <row r="763" spans="2:14" ht="15" thickBot="1" x14ac:dyDescent="0.3">
      <c r="B763" s="685"/>
      <c r="C763" s="686"/>
      <c r="D763" s="686"/>
      <c r="E763" s="686"/>
      <c r="F763" s="686"/>
      <c r="G763" s="686"/>
      <c r="H763" s="686"/>
      <c r="I763" s="686"/>
      <c r="J763" s="686"/>
      <c r="K763" s="686"/>
      <c r="L763" s="686"/>
      <c r="M763" s="686"/>
      <c r="N763" s="687"/>
    </row>
    <row r="764" spans="2:14" ht="25.5" x14ac:dyDescent="0.25">
      <c r="B764" s="671" t="s">
        <v>0</v>
      </c>
      <c r="C764" s="672" t="s">
        <v>4983</v>
      </c>
      <c r="D764" s="1219" t="s">
        <v>5004</v>
      </c>
      <c r="E764" s="1219"/>
      <c r="F764" s="1219"/>
      <c r="G764" s="1219"/>
      <c r="H764" s="1219"/>
      <c r="I764" s="1220"/>
      <c r="J764" s="673" t="s">
        <v>1263</v>
      </c>
      <c r="K764" s="673" t="s">
        <v>5005</v>
      </c>
      <c r="L764" s="1214" t="s">
        <v>4993</v>
      </c>
      <c r="M764" s="1215"/>
      <c r="N764" s="674" t="s">
        <v>4999</v>
      </c>
    </row>
    <row r="765" spans="2:14" ht="16.149999999999999" customHeight="1" x14ac:dyDescent="0.25">
      <c r="B765" s="675">
        <v>863</v>
      </c>
      <c r="C765" s="677" t="s">
        <v>5015</v>
      </c>
      <c r="D765" s="1202" t="str">
        <f>IF(B765="","",IF(C765="DER-RD",IF(OR(B765&lt;60000,B765&gt;60025),VLOOKUP(B765,'DER-RD1'!A:E,2,FALSE),VLOOKUP(B765,'DER-RD1'!A:E,2,FALSE)&amp;"(DMT="&amp;VLOOKUP(B765,'DER-RD1'!A:E,4,FALSE)&amp;")(XP="&amp;ROUND((N765),2)&amp;"KM;XR="&amp;ROUND((O765),2)&amp;"KM)"),IF(C765="DER-ED",VLOOKUP(B765,'DER-ED1'!A:D,2,FALSE),IF(C765="SICRO",VLOOKUP(B765,SICRO!A:E,2,FALSE),IF(C765="SINAPI",VLOOKUP(B765,SINAPI1!A:D,2,FALSE))))))</f>
        <v xml:space="preserve">CABO DE COBRE NU 35 MM2 MEIO-DURO                                                                                                                                                                                                                                                                                                                                                                                                                                                                         </v>
      </c>
      <c r="E765" s="1202"/>
      <c r="F765" s="1202"/>
      <c r="G765" s="1202"/>
      <c r="H765" s="1202"/>
      <c r="I765" s="1218"/>
      <c r="J765" s="678" t="s">
        <v>7</v>
      </c>
      <c r="K765" s="741">
        <f>IF(B765="","",IF(C765="DER-RD",IF(OR(B765&lt;60000,B765&gt;60025),VLOOKUP(B765,'DER-RD1'!A:E,4,FALSE),VLOOKUP(B765,'DER-RD1'!A:H,6,FALSE)*O765+VLOOKUP(B765,'DER-RD1'!A:H,7,FALSE)*P765)+VLOOKUP(B765,'DER-RD1'!A:H,8,FALSE),IF(C765="DER-ED",VLOOKUP(B765,'DER-ED1'!A:E,4,FALSE),IF(C765="SICRO",VLOOKUP(B765,SICRO!A:F,4,FALSE),IF(C765="SINAPI",VLOOKUP(B765,SINAPI1!A:E,4,FALSE),IF(C765="CESAN",VLOOKUP(B765,CESAN!A:E,4,FALSE)))))))</f>
        <v>39.6</v>
      </c>
      <c r="L765" s="1240">
        <v>2</v>
      </c>
      <c r="M765" s="1241"/>
      <c r="N765" s="679">
        <f>K765*L765</f>
        <v>79.2</v>
      </c>
    </row>
    <row r="766" spans="2:14" ht="16.149999999999999" customHeight="1" x14ac:dyDescent="0.25">
      <c r="B766" s="675">
        <v>11975</v>
      </c>
      <c r="C766" s="677" t="s">
        <v>5015</v>
      </c>
      <c r="D766" s="1202" t="str">
        <f>IF(B766="","",IF(C766="DER-RD",IF(OR(B766&lt;60000,B766&gt;60025),VLOOKUP(B766,'DER-RD1'!A:E,2,FALSE),VLOOKUP(B766,'DER-RD1'!A:E,2,FALSE)&amp;"(DMT="&amp;VLOOKUP(B766,'DER-RD1'!A:E,4,FALSE)&amp;")(XP="&amp;ROUND((N766),2)&amp;"KM;XR="&amp;ROUND((O766),2)&amp;"KM)"),IF(C766="DER-ED",VLOOKUP(B766,'DER-ED1'!A:D,2,FALSE),IF(C766="SICRO",VLOOKUP(B766,SICRO!A:E,2,FALSE),IF(C766="SINAPI",VLOOKUP(B766,SINAPI1!A:D,2,FALSE))))))</f>
        <v xml:space="preserve">CHUMBADOR DE ACO ZINCADO, DIAMETRO 5/8", COMPRIMENTO 6", COM PORCA                                                                                                                                                                                                                                                                                                                                                                                                                                        </v>
      </c>
      <c r="E766" s="1202"/>
      <c r="F766" s="1202"/>
      <c r="G766" s="1202"/>
      <c r="H766" s="1202"/>
      <c r="I766" s="1218"/>
      <c r="J766" s="678" t="s">
        <v>8</v>
      </c>
      <c r="K766" s="741">
        <f>IF(B766="","",IF(C766="DER-RD",IF(OR(B766&lt;60000,B766&gt;60025),VLOOKUP(B766,'DER-RD1'!A:E,4,FALSE),VLOOKUP(B766,'DER-RD1'!A:H,6,FALSE)*O766+VLOOKUP(B766,'DER-RD1'!A:H,7,FALSE)*P766)+VLOOKUP(B766,'DER-RD1'!A:H,8,FALSE),IF(C766="DER-ED",VLOOKUP(B766,'DER-ED1'!A:E,4,FALSE),IF(C766="SICRO",VLOOKUP(B766,SICRO!A:F,4,FALSE),IF(C766="SINAPI",VLOOKUP(B766,SINAPI1!A:E,4,FALSE),IF(C766="CESAN",VLOOKUP(B766,CESAN!A:E,4,FALSE)))))))</f>
        <v>24.87</v>
      </c>
      <c r="L766" s="1240">
        <v>4</v>
      </c>
      <c r="M766" s="1241"/>
      <c r="N766" s="679">
        <f t="shared" ref="N766:N771" si="10">K766*L766</f>
        <v>99.48</v>
      </c>
    </row>
    <row r="767" spans="2:14" ht="34.9" customHeight="1" x14ac:dyDescent="0.25">
      <c r="B767" s="675">
        <v>5050</v>
      </c>
      <c r="C767" s="677" t="s">
        <v>5015</v>
      </c>
      <c r="D767" s="1202" t="str">
        <f>IF(B767="","",IF(C767="DER-RD",IF(OR(B767&lt;60000,B767&gt;60025),VLOOKUP(B767,'DER-RD1'!A:E,2,FALSE),VLOOKUP(B767,'DER-RD1'!A:E,2,FALSE)&amp;"(DMT="&amp;VLOOKUP(B767,'DER-RD1'!A:E,4,FALSE)&amp;")(XP="&amp;ROUND((N767),2)&amp;"KM;XR="&amp;ROUND((O767),2)&amp;"KM)"),IF(C767="DER-ED",VLOOKUP(B767,'DER-ED1'!A:D,2,FALSE),IF(C767="SICRO",VLOOKUP(B767,SICRO!A:E,2,FALSE),IF(C767="SINAPI",VLOOKUP(B767,SINAPI1!A:D,2,FALSE))))))</f>
        <v xml:space="preserve">POSTE CONICO CONTINUO EM ACO GALVANIZADO, RETO, FLANGEADO, H = 3 M, DIAMETRO INFERIOR = *95* MM                                                                                                                                                                                                                                                                                                                                                                                                           </v>
      </c>
      <c r="E767" s="1202"/>
      <c r="F767" s="1202"/>
      <c r="G767" s="1202"/>
      <c r="H767" s="1202"/>
      <c r="I767" s="1218"/>
      <c r="J767" s="678" t="s">
        <v>8</v>
      </c>
      <c r="K767" s="741">
        <f>IF(B767="","",IF(C767="DER-RD",IF(OR(B767&lt;60000,B767&gt;60025),VLOOKUP(B767,'DER-RD1'!A:E,4,FALSE),VLOOKUP(B767,'DER-RD1'!A:H,6,FALSE)*O767+VLOOKUP(B767,'DER-RD1'!A:H,7,FALSE)*P767)+VLOOKUP(B767,'DER-RD1'!A:H,8,FALSE),IF(C767="DER-ED",VLOOKUP(B767,'DER-ED1'!A:E,4,FALSE),IF(C767="SICRO",VLOOKUP(B767,SICRO!A:F,4,FALSE),IF(C767="SINAPI",VLOOKUP(B767,SINAPI1!A:E,4,FALSE),IF(C767="CESAN",VLOOKUP(B767,CESAN!A:E,4,FALSE)))))))</f>
        <v>456.67</v>
      </c>
      <c r="L767" s="1240">
        <v>1</v>
      </c>
      <c r="M767" s="1241"/>
      <c r="N767" s="679">
        <f t="shared" si="10"/>
        <v>456.67</v>
      </c>
    </row>
    <row r="768" spans="2:14" x14ac:dyDescent="0.25">
      <c r="B768" s="675">
        <v>38028</v>
      </c>
      <c r="C768" s="677" t="s">
        <v>1286</v>
      </c>
      <c r="D768" s="1202" t="str">
        <f>IF(B768="","",IF(C768="DER-RD",IF(OR(B768&lt;60000,B768&gt;60025),VLOOKUP(B768,'DER-RD1'!A:E,2,FALSE),VLOOKUP(B768,'DER-RD1'!A:E,2,FALSE)&amp;"(DMT="&amp;VLOOKUP(B768,'DER-RD1'!A:E,4,FALSE)&amp;")(XP="&amp;ROUND((N768),2)&amp;"KM;XR="&amp;ROUND((O768),2)&amp;"KM)"),IF(C768="DER-ED",VLOOKUP(B768,'DER-ED1'!A:D,2,FALSE),IF(C768="SICRO",VLOOKUP(B768,SICRO!A:E,2,FALSE),IF(C768="SINAPI",VLOOKUP(B768,SINAPI1!A:D,2,FALSE))))))</f>
        <v>ZARCAO</v>
      </c>
      <c r="E768" s="1202"/>
      <c r="F768" s="1202"/>
      <c r="G768" s="1202"/>
      <c r="H768" s="1202"/>
      <c r="I768" s="1218"/>
      <c r="J768" s="678" t="s">
        <v>1339</v>
      </c>
      <c r="K768" s="741">
        <f>IF(B768="","",IF(C768="DER-RD",IF(OR(B768&lt;60000,B768&gt;60025),VLOOKUP(B768,'DER-RD1'!A:E,4,FALSE),VLOOKUP(B768,'DER-RD1'!A:H,6,FALSE)*O768+VLOOKUP(B768,'DER-RD1'!A:H,7,FALSE)*P768)+VLOOKUP(B768,'DER-RD1'!A:H,8,FALSE),IF(C768="DER-ED",VLOOKUP(B768,'DER-ED1'!A:E,4,FALSE),IF(C768="SICRO",VLOOKUP(B768,SICRO!A:F,4,FALSE),IF(C768="SINAPI",VLOOKUP(B768,SINAPI1!A:E,4,FALSE),IF(C768="CESAN",VLOOKUP(B768,CESAN!A:E,4,FALSE)))))))</f>
        <v>31.8</v>
      </c>
      <c r="L768" s="1240">
        <v>0.22</v>
      </c>
      <c r="M768" s="1241"/>
      <c r="N768" s="679">
        <f t="shared" si="10"/>
        <v>7</v>
      </c>
    </row>
    <row r="769" spans="2:14" x14ac:dyDescent="0.25">
      <c r="B769" s="675">
        <v>37502</v>
      </c>
      <c r="C769" s="677" t="s">
        <v>1286</v>
      </c>
      <c r="D769" s="1202" t="str">
        <f>IF(B769="","",IF(C769="DER-RD",IF(OR(B769&lt;60000,B769&gt;60025),VLOOKUP(B769,'DER-RD1'!A:E,2,FALSE),VLOOKUP(B769,'DER-RD1'!A:E,2,FALSE)&amp;"(DMT="&amp;VLOOKUP(B769,'DER-RD1'!A:E,4,FALSE)&amp;")(XP="&amp;ROUND((N769),2)&amp;"KM;XR="&amp;ROUND((O769),2)&amp;"KM)"),IF(C769="DER-ED",VLOOKUP(B769,'DER-ED1'!A:D,2,FALSE),IF(C769="SICRO",VLOOKUP(B769,SICRO!A:E,2,FALSE),IF(C769="SINAPI",VLOOKUP(B769,SINAPI1!A:D,2,FALSE))))))</f>
        <v>ESMALTE SINTETICO BRANCO FOSCO - LINHA PREMIUM</v>
      </c>
      <c r="E769" s="1202"/>
      <c r="F769" s="1202"/>
      <c r="G769" s="1202"/>
      <c r="H769" s="1202"/>
      <c r="I769" s="1218"/>
      <c r="J769" s="678" t="s">
        <v>1339</v>
      </c>
      <c r="K769" s="741">
        <f>IF(B769="","",IF(C769="DER-RD",IF(OR(B769&lt;60000,B769&gt;60025),VLOOKUP(B769,'DER-RD1'!A:E,4,FALSE),VLOOKUP(B769,'DER-RD1'!A:H,6,FALSE)*O769+VLOOKUP(B769,'DER-RD1'!A:H,7,FALSE)*P769)+VLOOKUP(B769,'DER-RD1'!A:H,8,FALSE),IF(C769="DER-ED",VLOOKUP(B769,'DER-ED1'!A:E,4,FALSE),IF(C769="SICRO",VLOOKUP(B769,SICRO!A:F,4,FALSE),IF(C769="SINAPI",VLOOKUP(B769,SINAPI1!A:E,4,FALSE),IF(C769="CESAN",VLOOKUP(B769,CESAN!A:E,4,FALSE)))))))</f>
        <v>43.35</v>
      </c>
      <c r="L769" s="1240">
        <v>0.18</v>
      </c>
      <c r="M769" s="1241"/>
      <c r="N769" s="679">
        <f t="shared" si="10"/>
        <v>7.8</v>
      </c>
    </row>
    <row r="770" spans="2:14" x14ac:dyDescent="0.25">
      <c r="B770" s="675">
        <v>38001</v>
      </c>
      <c r="C770" s="677" t="s">
        <v>1286</v>
      </c>
      <c r="D770" s="1202" t="str">
        <f>IF(B770="","",IF(C770="DER-RD",IF(OR(B770&lt;60000,B770&gt;60025),VLOOKUP(B770,'DER-RD1'!A:E,2,FALSE),VLOOKUP(B770,'DER-RD1'!A:E,2,FALSE)&amp;"(DMT="&amp;VLOOKUP(B770,'DER-RD1'!A:E,4,FALSE)&amp;")(XP="&amp;ROUND((N770),2)&amp;"KM;XR="&amp;ROUND((O770),2)&amp;"KM)"),IF(C770="DER-ED",VLOOKUP(B770,'DER-ED1'!A:D,2,FALSE),IF(C770="SICRO",VLOOKUP(B770,SICRO!A:E,2,FALSE),IF(C770="SINAPI",VLOOKUP(B770,SINAPI1!A:D,2,FALSE))))))</f>
        <v>AGUARRAS MINERAL</v>
      </c>
      <c r="E770" s="1202"/>
      <c r="F770" s="1202"/>
      <c r="G770" s="1202"/>
      <c r="H770" s="1202"/>
      <c r="I770" s="1218"/>
      <c r="J770" s="678" t="s">
        <v>1339</v>
      </c>
      <c r="K770" s="741">
        <f>IF(B770="","",IF(C770="DER-RD",IF(OR(B770&lt;60000,B770&gt;60025),VLOOKUP(B770,'DER-RD1'!A:E,4,FALSE),VLOOKUP(B770,'DER-RD1'!A:H,6,FALSE)*O770+VLOOKUP(B770,'DER-RD1'!A:H,7,FALSE)*P770)+VLOOKUP(B770,'DER-RD1'!A:H,8,FALSE),IF(C770="DER-ED",VLOOKUP(B770,'DER-ED1'!A:E,4,FALSE),IF(C770="SICRO",VLOOKUP(B770,SICRO!A:F,4,FALSE),IF(C770="SINAPI",VLOOKUP(B770,SINAPI1!A:E,4,FALSE),IF(C770="CESAN",VLOOKUP(B770,CESAN!A:E,4,FALSE)))))))</f>
        <v>16.71</v>
      </c>
      <c r="L770" s="1240">
        <v>0.02</v>
      </c>
      <c r="M770" s="1241"/>
      <c r="N770" s="679">
        <f t="shared" si="10"/>
        <v>0.33</v>
      </c>
    </row>
    <row r="771" spans="2:14" ht="16.149999999999999" customHeight="1" x14ac:dyDescent="0.25">
      <c r="B771" s="675">
        <v>38012</v>
      </c>
      <c r="C771" s="677" t="s">
        <v>1286</v>
      </c>
      <c r="D771" s="1202" t="str">
        <f>IF(B771="","",IF(C771="DER-RD",IF(OR(B771&lt;60000,B771&gt;60025),VLOOKUP(B771,'DER-RD1'!A:E,2,FALSE),VLOOKUP(B771,'DER-RD1'!A:E,2,FALSE)&amp;"(DMT="&amp;VLOOKUP(B771,'DER-RD1'!A:E,4,FALSE)&amp;")(XP="&amp;ROUND((N771),2)&amp;"KM;XR="&amp;ROUND((O771),2)&amp;"KM)"),IF(C771="DER-ED",VLOOKUP(B771,'DER-ED1'!A:D,2,FALSE),IF(C771="SICRO",VLOOKUP(B771,SICRO!A:E,2,FALSE),IF(C771="SINAPI",VLOOKUP(B771,SINAPI1!A:D,2,FALSE))))))</f>
        <v>LIXA P/ FERRO Nº 100 K-246 225X275MM - NORTON OU EQUIVALENTE</v>
      </c>
      <c r="E771" s="1202"/>
      <c r="F771" s="1202"/>
      <c r="G771" s="1202"/>
      <c r="H771" s="1202"/>
      <c r="I771" s="1218"/>
      <c r="J771" s="678" t="s">
        <v>8</v>
      </c>
      <c r="K771" s="741">
        <f>IF(B771="","",IF(C771="DER-RD",IF(OR(B771&lt;60000,B771&gt;60025),VLOOKUP(B771,'DER-RD1'!A:E,4,FALSE),VLOOKUP(B771,'DER-RD1'!A:H,6,FALSE)*O771+VLOOKUP(B771,'DER-RD1'!A:H,7,FALSE)*P771)+VLOOKUP(B771,'DER-RD1'!A:H,8,FALSE),IF(C771="DER-ED",VLOOKUP(B771,'DER-ED1'!A:E,4,FALSE),IF(C771="SICRO",VLOOKUP(B771,SICRO!A:F,4,FALSE),IF(C771="SINAPI",VLOOKUP(B771,SINAPI1!A:E,4,FALSE),IF(C771="CESAN",VLOOKUP(B771,CESAN!A:E,4,FALSE)))))))</f>
        <v>3.15</v>
      </c>
      <c r="L771" s="1240">
        <v>0.25</v>
      </c>
      <c r="M771" s="1241"/>
      <c r="N771" s="679">
        <f t="shared" si="10"/>
        <v>0.79</v>
      </c>
    </row>
    <row r="772" spans="2:14" x14ac:dyDescent="0.25">
      <c r="B772" s="675"/>
      <c r="C772" s="677"/>
      <c r="D772" s="1202"/>
      <c r="E772" s="1202"/>
      <c r="F772" s="1202"/>
      <c r="G772" s="1202"/>
      <c r="H772" s="1202"/>
      <c r="I772" s="1218"/>
      <c r="J772" s="678"/>
      <c r="K772" s="678"/>
      <c r="L772" s="1223"/>
      <c r="M772" s="1224"/>
      <c r="N772" s="679"/>
    </row>
    <row r="773" spans="2:14" ht="15" thickBot="1" x14ac:dyDescent="0.3">
      <c r="B773" s="680"/>
      <c r="C773" s="732"/>
      <c r="D773" s="732"/>
      <c r="E773" s="732"/>
      <c r="F773" s="733"/>
      <c r="G773" s="733"/>
      <c r="H773" s="733"/>
      <c r="I773" s="733"/>
      <c r="J773" s="733"/>
      <c r="K773" s="733"/>
      <c r="L773" s="733"/>
      <c r="M773" s="734" t="s">
        <v>5006</v>
      </c>
      <c r="N773" s="684">
        <f>SUM(N765:N771)</f>
        <v>651.27</v>
      </c>
    </row>
    <row r="774" spans="2:14" ht="15" thickBot="1" x14ac:dyDescent="0.3">
      <c r="B774" s="685"/>
      <c r="C774" s="686"/>
      <c r="D774" s="686"/>
      <c r="E774" s="686"/>
      <c r="F774" s="686"/>
      <c r="G774" s="686"/>
      <c r="H774" s="686"/>
      <c r="I774" s="686"/>
      <c r="J774" s="686"/>
      <c r="K774" s="686"/>
      <c r="L774" s="686"/>
      <c r="M774" s="686"/>
      <c r="N774" s="687"/>
    </row>
    <row r="775" spans="2:14" ht="25.5" x14ac:dyDescent="0.25">
      <c r="B775" s="671" t="s">
        <v>0</v>
      </c>
      <c r="C775" s="673" t="s">
        <v>4983</v>
      </c>
      <c r="D775" s="1219" t="s">
        <v>5007</v>
      </c>
      <c r="E775" s="1219"/>
      <c r="F775" s="1219"/>
      <c r="G775" s="1219"/>
      <c r="H775" s="1219"/>
      <c r="I775" s="1220"/>
      <c r="J775" s="673" t="s">
        <v>1263</v>
      </c>
      <c r="K775" s="673" t="s">
        <v>5005</v>
      </c>
      <c r="L775" s="673"/>
      <c r="M775" s="673" t="s">
        <v>4993</v>
      </c>
      <c r="N775" s="674" t="s">
        <v>4999</v>
      </c>
    </row>
    <row r="776" spans="2:14" x14ac:dyDescent="0.25">
      <c r="B776" s="719"/>
      <c r="C776" s="716"/>
      <c r="D776" s="1202"/>
      <c r="E776" s="1202"/>
      <c r="F776" s="1202"/>
      <c r="G776" s="1202"/>
      <c r="H776" s="1202"/>
      <c r="I776" s="1218"/>
      <c r="J776" s="722"/>
      <c r="K776" s="722"/>
      <c r="L776" s="722"/>
      <c r="M776" s="735"/>
      <c r="N776" s="723"/>
    </row>
    <row r="777" spans="2:14" ht="15" thickBot="1" x14ac:dyDescent="0.3">
      <c r="B777" s="680"/>
      <c r="C777" s="732"/>
      <c r="D777" s="732"/>
      <c r="E777" s="732"/>
      <c r="F777" s="733"/>
      <c r="G777" s="733"/>
      <c r="H777" s="733"/>
      <c r="I777" s="733"/>
      <c r="J777" s="733"/>
      <c r="K777" s="733"/>
      <c r="L777" s="733"/>
      <c r="M777" s="734" t="s">
        <v>5008</v>
      </c>
      <c r="N777" s="684">
        <f>SUM(N776:N776)</f>
        <v>0</v>
      </c>
    </row>
    <row r="778" spans="2:14" ht="15" thickBot="1" x14ac:dyDescent="0.3">
      <c r="B778" s="685"/>
      <c r="C778" s="686"/>
      <c r="D778" s="686"/>
      <c r="E778" s="686"/>
      <c r="F778" s="686"/>
      <c r="G778" s="686"/>
      <c r="H778" s="686"/>
      <c r="I778" s="686"/>
      <c r="J778" s="686"/>
      <c r="K778" s="686"/>
      <c r="L778" s="686"/>
      <c r="M778" s="686"/>
      <c r="N778" s="687"/>
    </row>
    <row r="779" spans="2:14" ht="25.5" x14ac:dyDescent="0.25">
      <c r="B779" s="671" t="s">
        <v>0</v>
      </c>
      <c r="C779" s="673" t="s">
        <v>4983</v>
      </c>
      <c r="D779" s="1219" t="s">
        <v>5009</v>
      </c>
      <c r="E779" s="1219"/>
      <c r="F779" s="1219"/>
      <c r="G779" s="1220"/>
      <c r="H779" s="673" t="s">
        <v>1263</v>
      </c>
      <c r="I779" s="673" t="s">
        <v>5010</v>
      </c>
      <c r="J779" s="673" t="s">
        <v>5011</v>
      </c>
      <c r="K779" s="673" t="s">
        <v>5005</v>
      </c>
      <c r="L779" s="673"/>
      <c r="M779" s="673" t="s">
        <v>4993</v>
      </c>
      <c r="N779" s="674" t="s">
        <v>4999</v>
      </c>
    </row>
    <row r="780" spans="2:14" x14ac:dyDescent="0.25">
      <c r="B780" s="675"/>
      <c r="C780" s="677"/>
      <c r="D780" s="1233"/>
      <c r="E780" s="1233"/>
      <c r="F780" s="1233"/>
      <c r="G780" s="1233"/>
      <c r="H780" s="678"/>
      <c r="I780" s="678"/>
      <c r="J780" s="678"/>
      <c r="K780" s="678"/>
      <c r="L780" s="678"/>
      <c r="M780" s="690"/>
      <c r="N780" s="679"/>
    </row>
    <row r="781" spans="2:14" x14ac:dyDescent="0.25">
      <c r="B781" s="685"/>
      <c r="C781" s="686"/>
      <c r="D781" s="686"/>
      <c r="E781" s="686"/>
      <c r="F781" s="691"/>
      <c r="G781" s="691"/>
      <c r="H781" s="691"/>
      <c r="I781" s="691"/>
      <c r="J781" s="691"/>
      <c r="K781" s="691"/>
      <c r="L781" s="691"/>
      <c r="M781" s="692" t="s">
        <v>5012</v>
      </c>
      <c r="N781" s="693">
        <f>SUM(N780:N780)</f>
        <v>0</v>
      </c>
    </row>
    <row r="782" spans="2:14" ht="15" thickBot="1" x14ac:dyDescent="0.3">
      <c r="B782" s="685"/>
      <c r="C782" s="686"/>
      <c r="D782" s="686"/>
      <c r="E782" s="686"/>
      <c r="F782" s="686"/>
      <c r="G782" s="686"/>
      <c r="H782" s="686"/>
      <c r="I782" s="686"/>
      <c r="J782" s="686"/>
      <c r="K782" s="686"/>
      <c r="L782" s="686"/>
      <c r="M782" s="686"/>
      <c r="N782" s="687"/>
    </row>
    <row r="783" spans="2:14" x14ac:dyDescent="0.25">
      <c r="B783" s="704"/>
      <c r="C783" s="749"/>
      <c r="D783" s="749"/>
      <c r="E783" s="749"/>
      <c r="F783" s="750"/>
      <c r="G783" s="750"/>
      <c r="H783" s="750"/>
      <c r="I783" s="750"/>
      <c r="J783" s="750"/>
      <c r="K783" s="750"/>
      <c r="L783" s="750"/>
      <c r="M783" s="751" t="s">
        <v>5013</v>
      </c>
      <c r="N783" s="674">
        <f>N762+N773+N777+N781</f>
        <v>794.04</v>
      </c>
    </row>
    <row r="784" spans="2:14" x14ac:dyDescent="0.25">
      <c r="B784" s="685"/>
      <c r="C784" s="686"/>
      <c r="D784" s="686"/>
      <c r="E784" s="686"/>
      <c r="F784" s="691"/>
      <c r="G784" s="691"/>
      <c r="H784" s="691"/>
      <c r="I784" s="691"/>
      <c r="J784" s="691"/>
      <c r="K784" s="691"/>
      <c r="L784" s="691"/>
      <c r="M784" s="708">
        <f>'Planilha - Orla'!I3</f>
        <v>0.28220000000000001</v>
      </c>
      <c r="N784" s="695">
        <f>N783*M784</f>
        <v>224.08</v>
      </c>
    </row>
    <row r="785" spans="2:14" ht="15" thickBot="1" x14ac:dyDescent="0.3">
      <c r="B785" s="1208" t="s">
        <v>5014</v>
      </c>
      <c r="C785" s="1209"/>
      <c r="D785" s="1209"/>
      <c r="E785" s="1209"/>
      <c r="F785" s="1209"/>
      <c r="G785" s="1209"/>
      <c r="H785" s="1209"/>
      <c r="I785" s="1209"/>
      <c r="J785" s="1209"/>
      <c r="K785" s="1209"/>
      <c r="L785" s="1209"/>
      <c r="M785" s="1210"/>
      <c r="N785" s="698">
        <f>N783+N784</f>
        <v>1018.12</v>
      </c>
    </row>
    <row r="788" spans="2:14" ht="15" thickBot="1" x14ac:dyDescent="0.3"/>
    <row r="789" spans="2:14" ht="55.5" customHeight="1" x14ac:dyDescent="0.25">
      <c r="B789" s="1225" t="s">
        <v>5065</v>
      </c>
      <c r="C789" s="1226"/>
      <c r="D789" s="1227"/>
      <c r="E789" s="1228" t="s">
        <v>4979</v>
      </c>
      <c r="F789" s="1228"/>
      <c r="G789" s="1228"/>
      <c r="H789" s="1228"/>
      <c r="I789" s="1228"/>
      <c r="J789" s="1228"/>
      <c r="K789" s="1228"/>
      <c r="L789" s="725"/>
      <c r="M789" s="1231"/>
      <c r="N789" s="1232"/>
    </row>
    <row r="790" spans="2:14" x14ac:dyDescent="0.25">
      <c r="B790" s="670" t="s">
        <v>4980</v>
      </c>
      <c r="C790" s="1234" t="s">
        <v>5113</v>
      </c>
      <c r="D790" s="1234"/>
      <c r="E790" s="1234"/>
      <c r="F790" s="1234"/>
      <c r="G790" s="1234"/>
      <c r="H790" s="1234"/>
      <c r="I790" s="1234"/>
      <c r="J790" s="1234"/>
      <c r="K790" s="1234"/>
      <c r="L790" s="1234"/>
      <c r="M790" s="1234"/>
      <c r="N790" s="1235"/>
    </row>
    <row r="791" spans="2:14" x14ac:dyDescent="0.25">
      <c r="B791" s="670" t="s">
        <v>4981</v>
      </c>
      <c r="C791" s="1203" t="s">
        <v>8</v>
      </c>
      <c r="D791" s="1203"/>
      <c r="E791" s="1203"/>
      <c r="F791" s="1203"/>
      <c r="G791" s="1203"/>
      <c r="H791" s="1203"/>
      <c r="I791" s="1203"/>
      <c r="J791" s="1203"/>
      <c r="K791" s="1203"/>
      <c r="L791" s="1203"/>
      <c r="M791" s="1203"/>
      <c r="N791" s="1204"/>
    </row>
    <row r="792" spans="2:14" ht="15" thickBot="1" x14ac:dyDescent="0.3">
      <c r="B792" s="670" t="s">
        <v>4982</v>
      </c>
      <c r="C792" s="1205">
        <v>45536</v>
      </c>
      <c r="D792" s="1206"/>
      <c r="E792" s="1206"/>
      <c r="F792" s="1206"/>
      <c r="G792" s="1206"/>
      <c r="H792" s="1206"/>
      <c r="I792" s="1206"/>
      <c r="J792" s="1206"/>
      <c r="K792" s="1206"/>
      <c r="L792" s="1206"/>
      <c r="M792" s="1206"/>
      <c r="N792" s="1207"/>
    </row>
    <row r="793" spans="2:14" x14ac:dyDescent="0.25">
      <c r="B793" s="671" t="s">
        <v>0</v>
      </c>
      <c r="C793" s="672" t="s">
        <v>4983</v>
      </c>
      <c r="D793" s="1219" t="s">
        <v>4984</v>
      </c>
      <c r="E793" s="1219"/>
      <c r="F793" s="1219"/>
      <c r="G793" s="1220"/>
      <c r="H793" s="673" t="s">
        <v>100</v>
      </c>
      <c r="I793" s="673" t="s">
        <v>4985</v>
      </c>
      <c r="J793" s="673" t="s">
        <v>4986</v>
      </c>
      <c r="K793" s="673" t="s">
        <v>4987</v>
      </c>
      <c r="L793" s="673"/>
      <c r="M793" s="673" t="s">
        <v>4988</v>
      </c>
      <c r="N793" s="674" t="s">
        <v>4989</v>
      </c>
    </row>
    <row r="794" spans="2:14" x14ac:dyDescent="0.25">
      <c r="B794" s="675"/>
      <c r="C794" s="676"/>
      <c r="D794" s="1233"/>
      <c r="E794" s="1233"/>
      <c r="F794" s="1233"/>
      <c r="G794" s="1236"/>
      <c r="H794" s="678"/>
      <c r="I794" s="678"/>
      <c r="J794" s="678"/>
      <c r="K794" s="678"/>
      <c r="L794" s="678"/>
      <c r="M794" s="678"/>
      <c r="N794" s="679"/>
    </row>
    <row r="795" spans="2:14" ht="15" thickBot="1" x14ac:dyDescent="0.3">
      <c r="B795" s="680"/>
      <c r="C795" s="732"/>
      <c r="D795" s="732"/>
      <c r="E795" s="732"/>
      <c r="F795" s="733"/>
      <c r="G795" s="733"/>
      <c r="H795" s="733"/>
      <c r="I795" s="733"/>
      <c r="J795" s="733"/>
      <c r="K795" s="733"/>
      <c r="L795" s="733"/>
      <c r="M795" s="734" t="s">
        <v>4990</v>
      </c>
      <c r="N795" s="684">
        <f>SUM(N794:N794)</f>
        <v>0</v>
      </c>
    </row>
    <row r="796" spans="2:14" ht="15" thickBot="1" x14ac:dyDescent="0.3">
      <c r="B796" s="685"/>
      <c r="C796" s="686"/>
      <c r="D796" s="686"/>
      <c r="E796" s="686"/>
      <c r="F796" s="686"/>
      <c r="G796" s="686"/>
      <c r="H796" s="686"/>
      <c r="I796" s="686"/>
      <c r="J796" s="686"/>
      <c r="K796" s="686"/>
      <c r="L796" s="686"/>
      <c r="M796" s="686"/>
      <c r="N796" s="687"/>
    </row>
    <row r="797" spans="2:14" ht="38.25" x14ac:dyDescent="0.25">
      <c r="B797" s="671" t="s">
        <v>0</v>
      </c>
      <c r="C797" s="672" t="s">
        <v>4983</v>
      </c>
      <c r="D797" s="1219" t="s">
        <v>4991</v>
      </c>
      <c r="E797" s="1219"/>
      <c r="F797" s="1219"/>
      <c r="G797" s="1219"/>
      <c r="H797" s="1220"/>
      <c r="I797" s="673" t="s">
        <v>1263</v>
      </c>
      <c r="J797" s="673" t="s">
        <v>4992</v>
      </c>
      <c r="K797" s="673" t="s">
        <v>5049</v>
      </c>
      <c r="L797" s="673" t="s">
        <v>5050</v>
      </c>
      <c r="M797" s="673" t="s">
        <v>4993</v>
      </c>
      <c r="N797" s="674" t="s">
        <v>4989</v>
      </c>
    </row>
    <row r="798" spans="2:14" ht="16.149999999999999" customHeight="1" x14ac:dyDescent="0.25">
      <c r="B798" s="675">
        <v>10146</v>
      </c>
      <c r="C798" s="677" t="s">
        <v>1286</v>
      </c>
      <c r="D798" s="1202" t="str">
        <f>IF(B798="","",IF(C798="DER-RD",IF(OR(B798&lt;60000,B798&gt;60025),VLOOKUP(B798,'DER-RD1'!A:E,2,FALSE),VLOOKUP(B798,'DER-RD1'!A:E,2,FALSE)&amp;"(DMT="&amp;VLOOKUP(B798,'DER-RD1'!A:E,4,FALSE)&amp;")(XP="&amp;ROUND((N798),2)&amp;"KM;XR="&amp;ROUND((O798),2)&amp;"KM)"),IF(C798="DER-ED",VLOOKUP(B798,'DER-ED1'!A:D,2,FALSE),IF(C798="SICRO",VLOOKUP(B798,SICRO!A:E,2,FALSE),IF(C798="SINAPI",VLOOKUP(B798,SINAPI1!A:D,2,FALSE))))))</f>
        <v>SERVENTE (AUXILIAR DE OBRAS - SINDUSCON)</v>
      </c>
      <c r="E798" s="1202"/>
      <c r="F798" s="1202"/>
      <c r="G798" s="1202"/>
      <c r="H798" s="1218"/>
      <c r="I798" s="678" t="s">
        <v>69</v>
      </c>
      <c r="J798" s="688">
        <v>1.5727</v>
      </c>
      <c r="K798" s="741">
        <f>IF(B798="","",IF(C798="DER-RD",IF(OR(B798&lt;60000,B798&gt;60025),VLOOKUP(B798,'DER-RD1'!A:E,4,FALSE),VLOOKUP(B798,'DER-RD1'!A:H,6,FALSE)*O798+VLOOKUP(B798,'DER-RD1'!A:H,7,FALSE)*P798)+VLOOKUP(B798,'DER-RD1'!A:H,8,FALSE),IF(C798="DER-ED",VLOOKUP(B798,'DER-ED1'!A:E,4,FALSE),IF(C798="SICRO",VLOOKUP(B798,SICRO!A:F,4,FALSE),IF(C798="SINAPI",VLOOKUP(B798,SINAPI1!A:E,4,FALSE),IF(C798="CESAN",VLOOKUP(B798,CESAN!A:E,4,FALSE)))))))</f>
        <v>6.97</v>
      </c>
      <c r="L798" s="689">
        <f>K798*(1+J798)</f>
        <v>17.93</v>
      </c>
      <c r="M798" s="690">
        <v>9</v>
      </c>
      <c r="N798" s="679">
        <f>L798*M798</f>
        <v>161.37</v>
      </c>
    </row>
    <row r="799" spans="2:14" ht="16.149999999999999" customHeight="1" x14ac:dyDescent="0.25">
      <c r="B799" s="675">
        <v>10139</v>
      </c>
      <c r="C799" s="677" t="s">
        <v>1286</v>
      </c>
      <c r="D799" s="1202" t="str">
        <f>IF(B799="","",IF(C799="DER-RD",IF(OR(B799&lt;60000,B799&gt;60025),VLOOKUP(B799,'DER-RD1'!A:E,2,FALSE),VLOOKUP(B799,'DER-RD1'!A:E,2,FALSE)&amp;"(DMT="&amp;VLOOKUP(B799,'DER-RD1'!A:E,4,FALSE)&amp;")(XP="&amp;ROUND((N799),2)&amp;"KM;XR="&amp;ROUND((O799),2)&amp;"KM)"),IF(C799="DER-ED",VLOOKUP(B799,'DER-ED1'!A:D,2,FALSE),IF(C799="SICRO",VLOOKUP(B799,SICRO!A:E,2,FALSE),IF(C799="SINAPI",VLOOKUP(B799,SINAPI1!A:D,2,FALSE))))))</f>
        <v>PEDREIRO (OFICIAL - SINDUSCON)</v>
      </c>
      <c r="E799" s="1202"/>
      <c r="F799" s="1202"/>
      <c r="G799" s="1202"/>
      <c r="H799" s="1218"/>
      <c r="I799" s="678" t="s">
        <v>69</v>
      </c>
      <c r="J799" s="688">
        <v>1.5727</v>
      </c>
      <c r="K799" s="741">
        <f>IF(B799="","",IF(C799="DER-RD",IF(OR(B799&lt;60000,B799&gt;60025),VLOOKUP(B799,'DER-RD1'!A:E,4,FALSE),VLOOKUP(B799,'DER-RD1'!A:H,6,FALSE)*O799+VLOOKUP(B799,'DER-RD1'!A:H,7,FALSE)*P799)+VLOOKUP(B799,'DER-RD1'!A:H,8,FALSE),IF(C799="DER-ED",VLOOKUP(B799,'DER-ED1'!A:E,4,FALSE),IF(C799="SICRO",VLOOKUP(B799,SICRO!A:F,4,FALSE),IF(C799="SINAPI",VLOOKUP(B799,SINAPI1!A:E,4,FALSE),IF(C799="CESAN",VLOOKUP(B799,CESAN!A:E,4,FALSE)))))))</f>
        <v>9.39</v>
      </c>
      <c r="L799" s="689">
        <f>K799*(1+J799)</f>
        <v>24.16</v>
      </c>
      <c r="M799" s="690">
        <v>1.5</v>
      </c>
      <c r="N799" s="679">
        <f>L799*M799</f>
        <v>36.24</v>
      </c>
    </row>
    <row r="800" spans="2:14" ht="15" thickBot="1" x14ac:dyDescent="0.3">
      <c r="B800" s="680"/>
      <c r="C800" s="732"/>
      <c r="D800" s="732"/>
      <c r="E800" s="732"/>
      <c r="F800" s="733"/>
      <c r="G800" s="733"/>
      <c r="H800" s="733"/>
      <c r="I800" s="733"/>
      <c r="J800" s="733"/>
      <c r="K800" s="733"/>
      <c r="L800" s="733"/>
      <c r="M800" s="734" t="s">
        <v>4994</v>
      </c>
      <c r="N800" s="684">
        <f>SUM(N798:N799)</f>
        <v>197.61</v>
      </c>
    </row>
    <row r="801" spans="2:14" ht="15" thickBot="1" x14ac:dyDescent="0.3">
      <c r="B801" s="685"/>
      <c r="C801" s="686"/>
      <c r="D801" s="686"/>
      <c r="E801" s="686"/>
      <c r="F801" s="686"/>
      <c r="G801" s="686"/>
      <c r="H801" s="686"/>
      <c r="I801" s="691"/>
      <c r="J801" s="691"/>
      <c r="K801" s="686"/>
      <c r="L801" s="686"/>
      <c r="M801" s="686"/>
      <c r="N801" s="687"/>
    </row>
    <row r="802" spans="2:14" ht="25.5" x14ac:dyDescent="0.25">
      <c r="B802" s="671" t="s">
        <v>0</v>
      </c>
      <c r="C802" s="672" t="s">
        <v>4983</v>
      </c>
      <c r="D802" s="1219" t="s">
        <v>4995</v>
      </c>
      <c r="E802" s="1219"/>
      <c r="F802" s="1219"/>
      <c r="G802" s="1219"/>
      <c r="H802" s="1220"/>
      <c r="I802" s="673" t="s">
        <v>1236</v>
      </c>
      <c r="J802" s="673" t="s">
        <v>4996</v>
      </c>
      <c r="K802" s="673" t="s">
        <v>4997</v>
      </c>
      <c r="L802" s="673"/>
      <c r="M802" s="673" t="s">
        <v>4998</v>
      </c>
      <c r="N802" s="674" t="s">
        <v>4999</v>
      </c>
    </row>
    <row r="803" spans="2:14" x14ac:dyDescent="0.25">
      <c r="B803" s="675"/>
      <c r="C803" s="677"/>
      <c r="D803" s="1202"/>
      <c r="E803" s="1202"/>
      <c r="F803" s="1202"/>
      <c r="G803" s="1202"/>
      <c r="H803" s="1218"/>
      <c r="I803" s="678"/>
      <c r="J803" s="678"/>
      <c r="K803" s="678"/>
      <c r="L803" s="678"/>
      <c r="M803" s="678"/>
      <c r="N803" s="679"/>
    </row>
    <row r="804" spans="2:14" x14ac:dyDescent="0.25">
      <c r="B804" s="685"/>
      <c r="C804" s="686"/>
      <c r="D804" s="686"/>
      <c r="E804" s="686"/>
      <c r="F804" s="691"/>
      <c r="G804" s="691"/>
      <c r="H804" s="691"/>
      <c r="I804" s="691"/>
      <c r="J804" s="691"/>
      <c r="K804" s="691"/>
      <c r="L804" s="691"/>
      <c r="M804" s="692" t="s">
        <v>5000</v>
      </c>
      <c r="N804" s="693">
        <f>SUM(N803:N803)</f>
        <v>0</v>
      </c>
    </row>
    <row r="805" spans="2:14" x14ac:dyDescent="0.25">
      <c r="B805" s="685"/>
      <c r="C805" s="686"/>
      <c r="D805" s="686"/>
      <c r="E805" s="686"/>
      <c r="F805" s="686"/>
      <c r="G805" s="686"/>
      <c r="H805" s="686"/>
      <c r="I805" s="686"/>
      <c r="J805" s="686"/>
      <c r="K805" s="686"/>
      <c r="L805" s="686"/>
      <c r="M805" s="686"/>
      <c r="N805" s="687"/>
    </row>
    <row r="806" spans="2:14" x14ac:dyDescent="0.25">
      <c r="B806" s="685"/>
      <c r="C806" s="686"/>
      <c r="D806" s="686"/>
      <c r="E806" s="686"/>
      <c r="F806" s="691"/>
      <c r="G806" s="691"/>
      <c r="H806" s="691"/>
      <c r="I806" s="694"/>
      <c r="J806" s="694"/>
      <c r="K806" s="694"/>
      <c r="L806" s="694"/>
      <c r="M806" s="692" t="s">
        <v>5001</v>
      </c>
      <c r="N806" s="695">
        <f>N795+N800+N804</f>
        <v>197.61</v>
      </c>
    </row>
    <row r="807" spans="2:14" x14ac:dyDescent="0.25">
      <c r="B807" s="685"/>
      <c r="C807" s="686"/>
      <c r="D807" s="686"/>
      <c r="E807" s="686"/>
      <c r="F807" s="691"/>
      <c r="G807" s="691"/>
      <c r="H807" s="691"/>
      <c r="I807" s="691"/>
      <c r="J807" s="696"/>
      <c r="K807" s="696"/>
      <c r="L807" s="696"/>
      <c r="M807" s="697" t="s">
        <v>5002</v>
      </c>
      <c r="N807" s="695">
        <v>12</v>
      </c>
    </row>
    <row r="808" spans="2:14" ht="15" thickBot="1" x14ac:dyDescent="0.3">
      <c r="B808" s="680"/>
      <c r="C808" s="732"/>
      <c r="D808" s="732"/>
      <c r="E808" s="732"/>
      <c r="F808" s="733"/>
      <c r="G808" s="733"/>
      <c r="H808" s="733"/>
      <c r="I808" s="733"/>
      <c r="J808" s="733"/>
      <c r="K808" s="733"/>
      <c r="L808" s="733"/>
      <c r="M808" s="734" t="s">
        <v>5003</v>
      </c>
      <c r="N808" s="698">
        <f>TRUNC(N806/N807,2)</f>
        <v>16.46</v>
      </c>
    </row>
    <row r="809" spans="2:14" ht="15" thickBot="1" x14ac:dyDescent="0.3">
      <c r="B809" s="685"/>
      <c r="C809" s="686"/>
      <c r="D809" s="686"/>
      <c r="E809" s="686"/>
      <c r="F809" s="686"/>
      <c r="G809" s="686"/>
      <c r="H809" s="686"/>
      <c r="I809" s="686"/>
      <c r="J809" s="686"/>
      <c r="K809" s="686"/>
      <c r="L809" s="686"/>
      <c r="M809" s="686"/>
      <c r="N809" s="687"/>
    </row>
    <row r="810" spans="2:14" ht="25.5" x14ac:dyDescent="0.25">
      <c r="B810" s="671" t="s">
        <v>0</v>
      </c>
      <c r="C810" s="672" t="s">
        <v>4983</v>
      </c>
      <c r="D810" s="1219" t="s">
        <v>5004</v>
      </c>
      <c r="E810" s="1219"/>
      <c r="F810" s="1219"/>
      <c r="G810" s="1219"/>
      <c r="H810" s="1219"/>
      <c r="I810" s="1220"/>
      <c r="J810" s="673" t="s">
        <v>1263</v>
      </c>
      <c r="K810" s="673" t="s">
        <v>5005</v>
      </c>
      <c r="L810" s="1214" t="s">
        <v>4993</v>
      </c>
      <c r="M810" s="1215"/>
      <c r="N810" s="674" t="s">
        <v>4999</v>
      </c>
    </row>
    <row r="811" spans="2:14" ht="33" customHeight="1" x14ac:dyDescent="0.25">
      <c r="B811" s="675">
        <v>42475</v>
      </c>
      <c r="C811" s="677" t="s">
        <v>1295</v>
      </c>
      <c r="D811" s="1202" t="str">
        <f>IF(B811="","",IF(C811="DER-RD",IF(OR(B811&lt;60000,B811&gt;60025),VLOOKUP(B811,'DER-RD1'!A:E,2,FALSE),VLOOKUP(B811,'DER-RD1'!A:E,2,FALSE)&amp;"(DMT="&amp;VLOOKUP(B811,'DER-RD1'!A:E,4,FALSE)&amp;")(XP="&amp;ROUND((N811),2)&amp;"KM;XR="&amp;ROUND((O811),2)&amp;"KM)"),IF(C811="DER-ED",VLOOKUP(B811,'DER-ED1'!A:D,2,FALSE),IF(C811="SICRO",VLOOKUP(B811,SICRO!A:E,2,FALSE),IF(C811="SINAPI",VLOOKUP(B811,SINAPI1!A:D,2,FALSE))))))</f>
        <v>Concreto estrutural fck = 10,0 MPa, inclusive transportes areia, cimento e pedra britada</v>
      </c>
      <c r="E811" s="1202"/>
      <c r="F811" s="1202"/>
      <c r="G811" s="1202"/>
      <c r="H811" s="1202"/>
      <c r="I811" s="1218"/>
      <c r="J811" s="678" t="s">
        <v>6</v>
      </c>
      <c r="K811" s="741">
        <f>IF(B811="","",IF(C811="DER-RD",IF(OR(B811&lt;60000,B811&gt;60025),VLOOKUP(B811,'DER-RD1'!A:E,4,FALSE),VLOOKUP(B811,'DER-RD1'!A:H,6,FALSE)*O811+VLOOKUP(B811,'DER-RD1'!A:H,7,FALSE)*P811)+VLOOKUP(B811,'DER-RD1'!A:H,8,FALSE),IF(C811="DER-ED",VLOOKUP(B811,'DER-ED1'!A:E,4,FALSE),IF(C811="SICRO",VLOOKUP(B811,SICRO!A:F,4,FALSE),IF(C811="SINAPI",VLOOKUP(B811,SINAPI1!A:E,4,FALSE),IF(C811="CESAN",VLOOKUP(B811,CESAN!A:E,4,FALSE)))))))</f>
        <v>794.79</v>
      </c>
      <c r="L811" s="1240">
        <f>1.05*0.45*0.45</f>
        <v>0.21263000000000001</v>
      </c>
      <c r="M811" s="1241"/>
      <c r="N811" s="679">
        <f>K811*L811</f>
        <v>169</v>
      </c>
    </row>
    <row r="812" spans="2:14" x14ac:dyDescent="0.25">
      <c r="B812" s="675"/>
      <c r="C812" s="677"/>
      <c r="D812" s="1202"/>
      <c r="E812" s="1202"/>
      <c r="F812" s="1202"/>
      <c r="G812" s="1202"/>
      <c r="H812" s="1202"/>
      <c r="I812" s="1218"/>
      <c r="J812" s="678"/>
      <c r="K812" s="678"/>
      <c r="L812" s="1223"/>
      <c r="M812" s="1224"/>
      <c r="N812" s="679"/>
    </row>
    <row r="813" spans="2:14" ht="15" thickBot="1" x14ac:dyDescent="0.3">
      <c r="B813" s="680"/>
      <c r="C813" s="732"/>
      <c r="D813" s="732"/>
      <c r="E813" s="732"/>
      <c r="F813" s="733"/>
      <c r="G813" s="733"/>
      <c r="H813" s="733"/>
      <c r="I813" s="733"/>
      <c r="J813" s="733"/>
      <c r="K813" s="733"/>
      <c r="L813" s="733"/>
      <c r="M813" s="734" t="s">
        <v>5006</v>
      </c>
      <c r="N813" s="684">
        <f>SUM(N811:N811)</f>
        <v>169</v>
      </c>
    </row>
    <row r="814" spans="2:14" ht="15" thickBot="1" x14ac:dyDescent="0.3">
      <c r="B814" s="685"/>
      <c r="C814" s="686"/>
      <c r="D814" s="686"/>
      <c r="E814" s="686"/>
      <c r="F814" s="686"/>
      <c r="G814" s="686"/>
      <c r="H814" s="686"/>
      <c r="I814" s="686"/>
      <c r="J814" s="686"/>
      <c r="K814" s="686"/>
      <c r="L814" s="686"/>
      <c r="M814" s="686"/>
      <c r="N814" s="687"/>
    </row>
    <row r="815" spans="2:14" ht="25.5" x14ac:dyDescent="0.25">
      <c r="B815" s="671" t="s">
        <v>0</v>
      </c>
      <c r="C815" s="673" t="s">
        <v>4983</v>
      </c>
      <c r="D815" s="1219" t="s">
        <v>5007</v>
      </c>
      <c r="E815" s="1219"/>
      <c r="F815" s="1219"/>
      <c r="G815" s="1219"/>
      <c r="H815" s="1219"/>
      <c r="I815" s="1220"/>
      <c r="J815" s="673" t="s">
        <v>1263</v>
      </c>
      <c r="K815" s="673" t="s">
        <v>5005</v>
      </c>
      <c r="L815" s="1214" t="s">
        <v>4993</v>
      </c>
      <c r="M815" s="1215"/>
      <c r="N815" s="674" t="s">
        <v>4999</v>
      </c>
    </row>
    <row r="816" spans="2:14" ht="30" customHeight="1" x14ac:dyDescent="0.25">
      <c r="B816" s="719">
        <v>40333</v>
      </c>
      <c r="C816" s="716" t="s">
        <v>1286</v>
      </c>
      <c r="D816" s="1201" t="str">
        <f>IF(B816="","",IF(C816="DER-RD",IF(OR(B816&lt;60000,B816&gt;60025),VLOOKUP(B816,'DER-RD1'!A:E,2,FALSE),VLOOKUP(B816,'DER-RD1'!A:E,2,FALSE)&amp;"(DMT="&amp;VLOOKUP(B816,'DER-RD1'!A:E,4,FALSE)&amp;")(XP="&amp;ROUND((N816),2)&amp;"KM;XR="&amp;ROUND((O816),2)&amp;"KM)"),IF(C816="DER-ED",VLOOKUP(B816,'DER-ED1'!A:D,2,FALSE),IF(C816="SICRO",VLOOKUP(B816,SICRO!A:E,2,FALSE),IF(C816="SINAPI",VLOOKUP(B816,SINAPI1!A:D,2,FALSE))))))</f>
        <v>Fornecimento, dobragem e colocação em fôrma, de armadura CA-60 B fina, diâmetro de 4.0 a 7.0mm</v>
      </c>
      <c r="E816" s="1202"/>
      <c r="F816" s="1202"/>
      <c r="G816" s="1202"/>
      <c r="H816" s="1202"/>
      <c r="I816" s="1218"/>
      <c r="J816" s="722" t="s">
        <v>71</v>
      </c>
      <c r="K816" s="741">
        <f>IF(B816="","",IF(C816="DER-RD",IF(OR(B816&lt;60000,B816&gt;60025),VLOOKUP(B816,'DER-RD1'!A:E,4,FALSE),VLOOKUP(B816,'DER-RD1'!A:H,6,FALSE)*O816+VLOOKUP(B816,'DER-RD1'!A:H,7,FALSE)*P816)+VLOOKUP(B816,'DER-RD1'!A:H,8,FALSE),IF(C816="DER-ED",VLOOKUP(B816,'DER-ED1'!A:E,4,FALSE),IF(C816="SICRO",VLOOKUP(B816,SICRO!A:F,4,FALSE),IF(C816="SINAPI",VLOOKUP(B816,SINAPI1!A:E,4,FALSE),IF(C816="CESAN",VLOOKUP(B816,CESAN!A:E,4,FALSE)))))))</f>
        <v>12.22</v>
      </c>
      <c r="L816" s="1221">
        <f>15*L811</f>
        <v>3.1894499999999999</v>
      </c>
      <c r="M816" s="1222"/>
      <c r="N816" s="723">
        <f>L816*K816</f>
        <v>38.979999999999997</v>
      </c>
    </row>
    <row r="817" spans="2:14" ht="30" customHeight="1" x14ac:dyDescent="0.25">
      <c r="B817" s="719">
        <v>40405</v>
      </c>
      <c r="C817" s="716" t="s">
        <v>1286</v>
      </c>
      <c r="D817" s="1201" t="str">
        <f>IF(B817="","",IF(C817="DER-RD",IF(OR(B817&lt;60000,B817&gt;60025),VLOOKUP(B817,'DER-RD1'!A:E,2,FALSE),VLOOKUP(B817,'DER-RD1'!A:E,2,FALSE)&amp;"(DMT="&amp;VLOOKUP(B817,'DER-RD1'!A:E,4,FALSE)&amp;")(XP="&amp;ROUND((N817),2)&amp;"KM;XR="&amp;ROUND((O817),2)&amp;"KM)"),IF(C817="DER-ED",VLOOKUP(B817,'DER-ED1'!A:D,2,FALSE),IF(C817="SICRO",VLOOKUP(B817,SICRO!A:E,2,FALSE),IF(C817="SINAPI",VLOOKUP(B817,SINAPI1!A:D,2,FALSE))))))</f>
        <v>Fôrma com chapa compensada plastificada esp. 12mm, utização 5 vezes</v>
      </c>
      <c r="E817" s="1202"/>
      <c r="F817" s="1202"/>
      <c r="G817" s="1202"/>
      <c r="H817" s="1202"/>
      <c r="I817" s="1218"/>
      <c r="J817" s="722" t="s">
        <v>17065</v>
      </c>
      <c r="K817" s="741">
        <f>IF(B817="","",IF(C817="DER-RD",IF(OR(B817&lt;60000,B817&gt;60025),VLOOKUP(B817,'DER-RD1'!A:E,4,FALSE),VLOOKUP(B817,'DER-RD1'!A:H,6,FALSE)*O817+VLOOKUP(B817,'DER-RD1'!A:H,7,FALSE)*P817)+VLOOKUP(B817,'DER-RD1'!A:H,8,FALSE),IF(C817="DER-ED",VLOOKUP(B817,'DER-ED1'!A:E,4,FALSE),IF(C817="SICRO",VLOOKUP(B817,SICRO!A:F,4,FALSE),IF(C817="SINAPI",VLOOKUP(B817,SINAPI1!A:E,4,FALSE),IF(C817="CESAN",VLOOKUP(B817,CESAN!A:E,4,FALSE)))))))</f>
        <v>111.28</v>
      </c>
      <c r="L817" s="1221">
        <v>0.99</v>
      </c>
      <c r="M817" s="1222"/>
      <c r="N817" s="723">
        <f>L817*K817</f>
        <v>110.17</v>
      </c>
    </row>
    <row r="818" spans="2:14" ht="15" thickBot="1" x14ac:dyDescent="0.3">
      <c r="B818" s="680"/>
      <c r="C818" s="732"/>
      <c r="D818" s="732"/>
      <c r="E818" s="732"/>
      <c r="F818" s="733"/>
      <c r="G818" s="733"/>
      <c r="H818" s="733"/>
      <c r="I818" s="733"/>
      <c r="J818" s="733"/>
      <c r="K818" s="733"/>
      <c r="L818" s="733"/>
      <c r="M818" s="734" t="s">
        <v>5008</v>
      </c>
      <c r="N818" s="684">
        <f>SUM(N816:N817)</f>
        <v>149.15</v>
      </c>
    </row>
    <row r="819" spans="2:14" ht="15" thickBot="1" x14ac:dyDescent="0.3">
      <c r="B819" s="685"/>
      <c r="C819" s="686"/>
      <c r="D819" s="686"/>
      <c r="E819" s="686"/>
      <c r="F819" s="686"/>
      <c r="G819" s="686"/>
      <c r="H819" s="686"/>
      <c r="I819" s="686"/>
      <c r="J819" s="686"/>
      <c r="K819" s="686"/>
      <c r="L819" s="686"/>
      <c r="M819" s="686"/>
      <c r="N819" s="687"/>
    </row>
    <row r="820" spans="2:14" ht="25.5" x14ac:dyDescent="0.25">
      <c r="B820" s="671" t="s">
        <v>0</v>
      </c>
      <c r="C820" s="673" t="s">
        <v>4983</v>
      </c>
      <c r="D820" s="1219" t="s">
        <v>5009</v>
      </c>
      <c r="E820" s="1219"/>
      <c r="F820" s="1219"/>
      <c r="G820" s="1220"/>
      <c r="H820" s="673" t="s">
        <v>1263</v>
      </c>
      <c r="I820" s="673" t="s">
        <v>5010</v>
      </c>
      <c r="J820" s="673" t="s">
        <v>5011</v>
      </c>
      <c r="K820" s="673" t="s">
        <v>5005</v>
      </c>
      <c r="L820" s="673"/>
      <c r="M820" s="673" t="s">
        <v>4993</v>
      </c>
      <c r="N820" s="674" t="s">
        <v>4999</v>
      </c>
    </row>
    <row r="821" spans="2:14" x14ac:dyDescent="0.25">
      <c r="B821" s="675"/>
      <c r="C821" s="677"/>
      <c r="D821" s="1233"/>
      <c r="E821" s="1233"/>
      <c r="F821" s="1233"/>
      <c r="G821" s="1233"/>
      <c r="H821" s="678"/>
      <c r="I821" s="678"/>
      <c r="J821" s="678"/>
      <c r="K821" s="678"/>
      <c r="L821" s="678"/>
      <c r="M821" s="690"/>
      <c r="N821" s="679"/>
    </row>
    <row r="822" spans="2:14" x14ac:dyDescent="0.25">
      <c r="B822" s="685"/>
      <c r="C822" s="686"/>
      <c r="D822" s="686"/>
      <c r="E822" s="686"/>
      <c r="F822" s="691"/>
      <c r="G822" s="691"/>
      <c r="H822" s="691"/>
      <c r="I822" s="691"/>
      <c r="J822" s="691"/>
      <c r="K822" s="691"/>
      <c r="L822" s="691"/>
      <c r="M822" s="692" t="s">
        <v>5012</v>
      </c>
      <c r="N822" s="693">
        <f>SUM(N821:N821)</f>
        <v>0</v>
      </c>
    </row>
    <row r="823" spans="2:14" ht="15" thickBot="1" x14ac:dyDescent="0.3">
      <c r="B823" s="685"/>
      <c r="C823" s="686"/>
      <c r="D823" s="686"/>
      <c r="E823" s="686"/>
      <c r="F823" s="686"/>
      <c r="G823" s="686"/>
      <c r="H823" s="686"/>
      <c r="I823" s="686"/>
      <c r="J823" s="686"/>
      <c r="K823" s="686"/>
      <c r="L823" s="686"/>
      <c r="M823" s="686"/>
      <c r="N823" s="687"/>
    </row>
    <row r="824" spans="2:14" x14ac:dyDescent="0.25">
      <c r="B824" s="704"/>
      <c r="C824" s="749"/>
      <c r="D824" s="749"/>
      <c r="E824" s="749"/>
      <c r="F824" s="750"/>
      <c r="G824" s="750"/>
      <c r="H824" s="750"/>
      <c r="I824" s="750"/>
      <c r="J824" s="750"/>
      <c r="K824" s="750"/>
      <c r="L824" s="750"/>
      <c r="M824" s="751" t="s">
        <v>5013</v>
      </c>
      <c r="N824" s="674">
        <f>N808+N813+N818+N822</f>
        <v>334.61</v>
      </c>
    </row>
    <row r="825" spans="2:14" x14ac:dyDescent="0.25">
      <c r="B825" s="685"/>
      <c r="C825" s="686"/>
      <c r="D825" s="686"/>
      <c r="E825" s="686"/>
      <c r="F825" s="691"/>
      <c r="G825" s="691"/>
      <c r="H825" s="691"/>
      <c r="I825" s="691"/>
      <c r="J825" s="691"/>
      <c r="K825" s="691"/>
      <c r="L825" s="691"/>
      <c r="M825" s="708">
        <f>'Planilha - Orla'!I3</f>
        <v>0.28220000000000001</v>
      </c>
      <c r="N825" s="695">
        <f>N824*M825</f>
        <v>94.43</v>
      </c>
    </row>
    <row r="826" spans="2:14" ht="15" thickBot="1" x14ac:dyDescent="0.3">
      <c r="B826" s="1208" t="s">
        <v>5014</v>
      </c>
      <c r="C826" s="1209"/>
      <c r="D826" s="1209"/>
      <c r="E826" s="1209"/>
      <c r="F826" s="1209"/>
      <c r="G826" s="1209"/>
      <c r="H826" s="1209"/>
      <c r="I826" s="1209"/>
      <c r="J826" s="1209"/>
      <c r="K826" s="1209"/>
      <c r="L826" s="1209"/>
      <c r="M826" s="1210"/>
      <c r="N826" s="698">
        <f>N824+N825</f>
        <v>429.04</v>
      </c>
    </row>
    <row r="827" spans="2:14" x14ac:dyDescent="0.25">
      <c r="B827" s="692"/>
      <c r="C827" s="692"/>
      <c r="D827" s="692"/>
      <c r="E827" s="692"/>
      <c r="F827" s="692"/>
      <c r="G827" s="692"/>
      <c r="H827" s="692"/>
      <c r="I827" s="692"/>
      <c r="J827" s="692"/>
      <c r="K827" s="692"/>
      <c r="L827" s="692"/>
      <c r="M827" s="692"/>
      <c r="N827" s="752"/>
    </row>
    <row r="828" spans="2:14" x14ac:dyDescent="0.25">
      <c r="B828" s="692"/>
      <c r="C828" s="692"/>
      <c r="D828" s="692"/>
      <c r="E828" s="692"/>
      <c r="F828" s="692"/>
      <c r="G828" s="692"/>
      <c r="H828" s="692"/>
      <c r="I828" s="692"/>
      <c r="J828" s="692"/>
      <c r="K828" s="692"/>
      <c r="L828" s="692"/>
      <c r="M828" s="692"/>
      <c r="N828" s="752"/>
    </row>
    <row r="829" spans="2:14" ht="15" thickBot="1" x14ac:dyDescent="0.3">
      <c r="B829" s="692"/>
      <c r="C829" s="692"/>
      <c r="D829" s="692"/>
      <c r="E829" s="692"/>
      <c r="F829" s="692"/>
      <c r="G829" s="692"/>
      <c r="H829" s="692"/>
      <c r="I829" s="692"/>
      <c r="J829" s="692"/>
      <c r="K829" s="692"/>
      <c r="L829" s="692"/>
      <c r="M829" s="692"/>
      <c r="N829" s="752"/>
    </row>
    <row r="830" spans="2:14" ht="54.75" customHeight="1" x14ac:dyDescent="0.25">
      <c r="B830" s="1225" t="s">
        <v>5066</v>
      </c>
      <c r="C830" s="1226"/>
      <c r="D830" s="1227"/>
      <c r="E830" s="1228" t="s">
        <v>4979</v>
      </c>
      <c r="F830" s="1228"/>
      <c r="G830" s="1228"/>
      <c r="H830" s="1228"/>
      <c r="I830" s="1228"/>
      <c r="J830" s="1228"/>
      <c r="K830" s="1228"/>
      <c r="L830" s="725"/>
      <c r="M830" s="1231"/>
      <c r="N830" s="1232"/>
    </row>
    <row r="831" spans="2:14" ht="52.5" customHeight="1" x14ac:dyDescent="0.25">
      <c r="B831" s="670" t="s">
        <v>4980</v>
      </c>
      <c r="C831" s="1234" t="s">
        <v>1306</v>
      </c>
      <c r="D831" s="1234"/>
      <c r="E831" s="1234"/>
      <c r="F831" s="1234"/>
      <c r="G831" s="1234"/>
      <c r="H831" s="1234"/>
      <c r="I831" s="1234"/>
      <c r="J831" s="1234"/>
      <c r="K831" s="1234"/>
      <c r="L831" s="1234"/>
      <c r="M831" s="1234"/>
      <c r="N831" s="1235"/>
    </row>
    <row r="832" spans="2:14" x14ac:dyDescent="0.25">
      <c r="B832" s="670" t="s">
        <v>4981</v>
      </c>
      <c r="C832" s="1203" t="s">
        <v>8</v>
      </c>
      <c r="D832" s="1203"/>
      <c r="E832" s="1203"/>
      <c r="F832" s="1203"/>
      <c r="G832" s="1203"/>
      <c r="H832" s="1203"/>
      <c r="I832" s="1203"/>
      <c r="J832" s="1203"/>
      <c r="K832" s="1203"/>
      <c r="L832" s="1203"/>
      <c r="M832" s="1203"/>
      <c r="N832" s="1204"/>
    </row>
    <row r="833" spans="2:14" ht="15" thickBot="1" x14ac:dyDescent="0.3">
      <c r="B833" s="670" t="s">
        <v>4982</v>
      </c>
      <c r="C833" s="1205">
        <v>45536</v>
      </c>
      <c r="D833" s="1206"/>
      <c r="E833" s="1206"/>
      <c r="F833" s="1206"/>
      <c r="G833" s="1206"/>
      <c r="H833" s="1206"/>
      <c r="I833" s="1206"/>
      <c r="J833" s="1206"/>
      <c r="K833" s="1206"/>
      <c r="L833" s="1206"/>
      <c r="M833" s="1206"/>
      <c r="N833" s="1207"/>
    </row>
    <row r="834" spans="2:14" ht="30" customHeight="1" x14ac:dyDescent="0.25">
      <c r="B834" s="671" t="s">
        <v>0</v>
      </c>
      <c r="C834" s="672" t="s">
        <v>4983</v>
      </c>
      <c r="D834" s="1219" t="s">
        <v>4984</v>
      </c>
      <c r="E834" s="1219"/>
      <c r="F834" s="1219"/>
      <c r="G834" s="1220"/>
      <c r="H834" s="673" t="s">
        <v>100</v>
      </c>
      <c r="I834" s="673" t="s">
        <v>4985</v>
      </c>
      <c r="J834" s="673" t="s">
        <v>4986</v>
      </c>
      <c r="K834" s="673" t="s">
        <v>4987</v>
      </c>
      <c r="L834" s="673"/>
      <c r="M834" s="673" t="s">
        <v>4988</v>
      </c>
      <c r="N834" s="674" t="s">
        <v>4989</v>
      </c>
    </row>
    <row r="835" spans="2:14" x14ac:dyDescent="0.25">
      <c r="B835" s="675"/>
      <c r="C835" s="676"/>
      <c r="D835" s="1233"/>
      <c r="E835" s="1233"/>
      <c r="F835" s="1233"/>
      <c r="G835" s="1236"/>
      <c r="H835" s="678"/>
      <c r="I835" s="678"/>
      <c r="J835" s="678"/>
      <c r="K835" s="678"/>
      <c r="L835" s="678"/>
      <c r="M835" s="678"/>
      <c r="N835" s="679"/>
    </row>
    <row r="836" spans="2:14" ht="15" thickBot="1" x14ac:dyDescent="0.3">
      <c r="B836" s="680"/>
      <c r="C836" s="732"/>
      <c r="D836" s="732"/>
      <c r="E836" s="732"/>
      <c r="F836" s="733"/>
      <c r="G836" s="733"/>
      <c r="H836" s="733"/>
      <c r="I836" s="733"/>
      <c r="J836" s="733"/>
      <c r="K836" s="733"/>
      <c r="L836" s="733"/>
      <c r="M836" s="734" t="s">
        <v>4990</v>
      </c>
      <c r="N836" s="684">
        <f>SUM(N835:N835)</f>
        <v>0</v>
      </c>
    </row>
    <row r="837" spans="2:14" ht="15" thickBot="1" x14ac:dyDescent="0.3">
      <c r="B837" s="685"/>
      <c r="C837" s="686"/>
      <c r="D837" s="686"/>
      <c r="E837" s="686"/>
      <c r="F837" s="686"/>
      <c r="G837" s="686"/>
      <c r="H837" s="686"/>
      <c r="I837" s="686"/>
      <c r="J837" s="686"/>
      <c r="K837" s="686"/>
      <c r="L837" s="686"/>
      <c r="M837" s="686"/>
      <c r="N837" s="687"/>
    </row>
    <row r="838" spans="2:14" ht="38.25" x14ac:dyDescent="0.25">
      <c r="B838" s="671" t="s">
        <v>0</v>
      </c>
      <c r="C838" s="672" t="s">
        <v>4983</v>
      </c>
      <c r="D838" s="1219" t="s">
        <v>4991</v>
      </c>
      <c r="E838" s="1219"/>
      <c r="F838" s="1219"/>
      <c r="G838" s="1219"/>
      <c r="H838" s="1220"/>
      <c r="I838" s="673" t="s">
        <v>1263</v>
      </c>
      <c r="J838" s="673" t="s">
        <v>4992</v>
      </c>
      <c r="K838" s="673" t="s">
        <v>5049</v>
      </c>
      <c r="L838" s="673" t="s">
        <v>5050</v>
      </c>
      <c r="M838" s="673" t="s">
        <v>4993</v>
      </c>
      <c r="N838" s="674" t="s">
        <v>4989</v>
      </c>
    </row>
    <row r="839" spans="2:14" ht="15" customHeight="1" x14ac:dyDescent="0.25">
      <c r="B839" s="675">
        <v>10146</v>
      </c>
      <c r="C839" s="677" t="s">
        <v>1286</v>
      </c>
      <c r="D839" s="1202" t="str">
        <f>IF(B839="","",IF(C839="DER-RD",IF(OR(B839&lt;60000,B839&gt;60025),VLOOKUP(B839,'DER-RD1'!A:E,2,FALSE),VLOOKUP(B839,'DER-RD1'!A:E,2,FALSE)&amp;"(DMT="&amp;VLOOKUP(B839,'DER-RD1'!A:E,4,FALSE)&amp;")(XP="&amp;ROUND((N839),2)&amp;"KM;XR="&amp;ROUND((O839),2)&amp;"KM)"),IF(C839="DER-ED",VLOOKUP(B839,'DER-ED1'!A:D,2,FALSE),IF(C839="SICRO",VLOOKUP(B839,SICRO!A:E,2,FALSE),IF(C839="SINAPI",VLOOKUP(B839,SINAPI1!A:D,2,FALSE))))))</f>
        <v>SERVENTE (AUXILIAR DE OBRAS - SINDUSCON)</v>
      </c>
      <c r="E839" s="1202"/>
      <c r="F839" s="1202"/>
      <c r="G839" s="1202"/>
      <c r="H839" s="1218"/>
      <c r="I839" s="678" t="s">
        <v>69</v>
      </c>
      <c r="J839" s="688">
        <v>1.5727</v>
      </c>
      <c r="K839" s="741">
        <f>IF(B839="","",IF(C839="DER-RD",IF(OR(B839&lt;60000,B839&gt;60025),VLOOKUP(B839,'DER-RD1'!A:E,4,FALSE),VLOOKUP(B839,'DER-RD1'!A:H,6,FALSE)*O839+VLOOKUP(B839,'DER-RD1'!A:H,7,FALSE)*P839)+VLOOKUP(B839,'DER-RD1'!A:H,8,FALSE),IF(C839="DER-ED",VLOOKUP(B839,'DER-ED1'!A:E,4,FALSE),IF(C839="SICRO",VLOOKUP(B839,SICRO!A:F,4,FALSE),IF(C839="SINAPI",VLOOKUP(B839,SINAPI1!A:E,4,FALSE),IF(C839="CESAN",VLOOKUP(B839,CESAN!A:E,4,FALSE)))))))</f>
        <v>6.97</v>
      </c>
      <c r="L839" s="689">
        <f>K839*(1+J839)</f>
        <v>17.93</v>
      </c>
      <c r="M839" s="690">
        <v>0.5</v>
      </c>
      <c r="N839" s="679">
        <f>L839*M839</f>
        <v>8.9700000000000006</v>
      </c>
    </row>
    <row r="840" spans="2:14" ht="15" customHeight="1" thickBot="1" x14ac:dyDescent="0.3">
      <c r="B840" s="680"/>
      <c r="C840" s="732"/>
      <c r="D840" s="732"/>
      <c r="E840" s="732"/>
      <c r="F840" s="733"/>
      <c r="G840" s="733"/>
      <c r="H840" s="733"/>
      <c r="I840" s="733"/>
      <c r="J840" s="733"/>
      <c r="K840" s="733"/>
      <c r="L840" s="733"/>
      <c r="M840" s="734" t="s">
        <v>4994</v>
      </c>
      <c r="N840" s="684">
        <f>SUM(N839:N839)</f>
        <v>8.9700000000000006</v>
      </c>
    </row>
    <row r="841" spans="2:14" ht="15" customHeight="1" thickBot="1" x14ac:dyDescent="0.3">
      <c r="B841" s="685"/>
      <c r="C841" s="686"/>
      <c r="D841" s="686"/>
      <c r="E841" s="686"/>
      <c r="F841" s="686"/>
      <c r="G841" s="686"/>
      <c r="H841" s="686"/>
      <c r="I841" s="691"/>
      <c r="J841" s="691"/>
      <c r="K841" s="686"/>
      <c r="L841" s="686"/>
      <c r="M841" s="686"/>
      <c r="N841" s="687"/>
    </row>
    <row r="842" spans="2:14" ht="25.5" x14ac:dyDescent="0.25">
      <c r="B842" s="671" t="s">
        <v>0</v>
      </c>
      <c r="C842" s="672" t="s">
        <v>4983</v>
      </c>
      <c r="D842" s="1219" t="s">
        <v>4995</v>
      </c>
      <c r="E842" s="1219"/>
      <c r="F842" s="1219"/>
      <c r="G842" s="1219"/>
      <c r="H842" s="1220"/>
      <c r="I842" s="673" t="s">
        <v>1236</v>
      </c>
      <c r="J842" s="673" t="s">
        <v>4996</v>
      </c>
      <c r="K842" s="673" t="s">
        <v>4997</v>
      </c>
      <c r="L842" s="673"/>
      <c r="M842" s="673" t="s">
        <v>4998</v>
      </c>
      <c r="N842" s="674" t="s">
        <v>4999</v>
      </c>
    </row>
    <row r="843" spans="2:14" x14ac:dyDescent="0.25">
      <c r="B843" s="675"/>
      <c r="C843" s="677"/>
      <c r="D843" s="1202"/>
      <c r="E843" s="1202"/>
      <c r="F843" s="1202"/>
      <c r="G843" s="1202"/>
      <c r="H843" s="1218"/>
      <c r="I843" s="678"/>
      <c r="J843" s="678"/>
      <c r="K843" s="678"/>
      <c r="L843" s="678"/>
      <c r="M843" s="678"/>
      <c r="N843" s="679"/>
    </row>
    <row r="844" spans="2:14" ht="30" customHeight="1" x14ac:dyDescent="0.25">
      <c r="B844" s="685"/>
      <c r="C844" s="686"/>
      <c r="D844" s="686"/>
      <c r="E844" s="686"/>
      <c r="F844" s="691"/>
      <c r="G844" s="691"/>
      <c r="H844" s="691"/>
      <c r="I844" s="691"/>
      <c r="J844" s="691"/>
      <c r="K844" s="691"/>
      <c r="L844" s="691"/>
      <c r="M844" s="692" t="s">
        <v>5000</v>
      </c>
      <c r="N844" s="693">
        <f>SUM(N843:N843)</f>
        <v>0</v>
      </c>
    </row>
    <row r="845" spans="2:14" x14ac:dyDescent="0.25">
      <c r="B845" s="685"/>
      <c r="C845" s="686"/>
      <c r="D845" s="686"/>
      <c r="E845" s="686"/>
      <c r="F845" s="686"/>
      <c r="G845" s="686"/>
      <c r="H845" s="686"/>
      <c r="I845" s="686"/>
      <c r="J845" s="686"/>
      <c r="K845" s="686"/>
      <c r="L845" s="686"/>
      <c r="M845" s="686"/>
      <c r="N845" s="687"/>
    </row>
    <row r="846" spans="2:14" x14ac:dyDescent="0.25">
      <c r="B846" s="685"/>
      <c r="C846" s="686"/>
      <c r="D846" s="686"/>
      <c r="E846" s="686"/>
      <c r="F846" s="691"/>
      <c r="G846" s="691"/>
      <c r="H846" s="691"/>
      <c r="I846" s="694"/>
      <c r="J846" s="694"/>
      <c r="K846" s="694"/>
      <c r="L846" s="694"/>
      <c r="M846" s="692" t="s">
        <v>5001</v>
      </c>
      <c r="N846" s="695">
        <f>N836+N840+N844</f>
        <v>8.9700000000000006</v>
      </c>
    </row>
    <row r="847" spans="2:14" x14ac:dyDescent="0.25">
      <c r="B847" s="685"/>
      <c r="C847" s="686"/>
      <c r="D847" s="686"/>
      <c r="E847" s="686"/>
      <c r="F847" s="691"/>
      <c r="G847" s="691"/>
      <c r="H847" s="691"/>
      <c r="I847" s="691"/>
      <c r="J847" s="696"/>
      <c r="K847" s="696"/>
      <c r="L847" s="696"/>
      <c r="M847" s="697" t="s">
        <v>5002</v>
      </c>
      <c r="N847" s="695">
        <v>1</v>
      </c>
    </row>
    <row r="848" spans="2:14" ht="15" thickBot="1" x14ac:dyDescent="0.3">
      <c r="B848" s="680"/>
      <c r="C848" s="732"/>
      <c r="D848" s="732"/>
      <c r="E848" s="732"/>
      <c r="F848" s="733"/>
      <c r="G848" s="733"/>
      <c r="H848" s="733"/>
      <c r="I848" s="733"/>
      <c r="J848" s="733"/>
      <c r="K848" s="733"/>
      <c r="L848" s="733"/>
      <c r="M848" s="734" t="s">
        <v>5003</v>
      </c>
      <c r="N848" s="698">
        <f>TRUNC(N846/N847,2)</f>
        <v>8.9700000000000006</v>
      </c>
    </row>
    <row r="849" spans="2:14" ht="15" thickBot="1" x14ac:dyDescent="0.3">
      <c r="B849" s="685"/>
      <c r="C849" s="686"/>
      <c r="D849" s="686"/>
      <c r="E849" s="686"/>
      <c r="F849" s="686"/>
      <c r="G849" s="686"/>
      <c r="H849" s="686"/>
      <c r="I849" s="686"/>
      <c r="J849" s="686"/>
      <c r="K849" s="686"/>
      <c r="L849" s="686"/>
      <c r="M849" s="686"/>
      <c r="N849" s="687"/>
    </row>
    <row r="850" spans="2:14" ht="25.5" x14ac:dyDescent="0.25">
      <c r="B850" s="671" t="s">
        <v>0</v>
      </c>
      <c r="C850" s="672" t="s">
        <v>4983</v>
      </c>
      <c r="D850" s="1219" t="s">
        <v>5004</v>
      </c>
      <c r="E850" s="1219"/>
      <c r="F850" s="1219"/>
      <c r="G850" s="1219"/>
      <c r="H850" s="1219"/>
      <c r="I850" s="1220"/>
      <c r="J850" s="673" t="s">
        <v>1263</v>
      </c>
      <c r="K850" s="673" t="s">
        <v>5005</v>
      </c>
      <c r="L850" s="1214" t="s">
        <v>4993</v>
      </c>
      <c r="M850" s="1215"/>
      <c r="N850" s="674" t="s">
        <v>4999</v>
      </c>
    </row>
    <row r="851" spans="2:14" ht="33.75" customHeight="1" x14ac:dyDescent="0.25">
      <c r="B851" s="675" t="s">
        <v>487</v>
      </c>
      <c r="C851" s="677"/>
      <c r="D851" s="1202" t="s">
        <v>5112</v>
      </c>
      <c r="E851" s="1202"/>
      <c r="F851" s="1202"/>
      <c r="G851" s="1202"/>
      <c r="H851" s="1202"/>
      <c r="I851" s="1218"/>
      <c r="J851" s="678" t="s">
        <v>8</v>
      </c>
      <c r="K851" s="689">
        <v>2799</v>
      </c>
      <c r="L851" s="1240">
        <v>1</v>
      </c>
      <c r="M851" s="1241"/>
      <c r="N851" s="679">
        <f>K851*L851</f>
        <v>2799</v>
      </c>
    </row>
    <row r="852" spans="2:14" x14ac:dyDescent="0.25">
      <c r="B852" s="675"/>
      <c r="C852" s="677"/>
      <c r="D852" s="1202"/>
      <c r="E852" s="1202"/>
      <c r="F852" s="1202"/>
      <c r="G852" s="1202"/>
      <c r="H852" s="1202"/>
      <c r="I852" s="1218"/>
      <c r="J852" s="678"/>
      <c r="K852" s="678"/>
      <c r="L852" s="1223"/>
      <c r="M852" s="1224"/>
      <c r="N852" s="679"/>
    </row>
    <row r="853" spans="2:14" ht="15" customHeight="1" thickBot="1" x14ac:dyDescent="0.3">
      <c r="B853" s="680"/>
      <c r="C853" s="732"/>
      <c r="D853" s="732"/>
      <c r="E853" s="732"/>
      <c r="F853" s="733"/>
      <c r="G853" s="733"/>
      <c r="H853" s="733"/>
      <c r="I853" s="733"/>
      <c r="J853" s="733"/>
      <c r="K853" s="733"/>
      <c r="L853" s="733"/>
      <c r="M853" s="734" t="s">
        <v>5006</v>
      </c>
      <c r="N853" s="684">
        <f>SUM(N851:N851)</f>
        <v>2799</v>
      </c>
    </row>
    <row r="854" spans="2:14" ht="15" customHeight="1" thickBot="1" x14ac:dyDescent="0.3">
      <c r="B854" s="685"/>
      <c r="C854" s="686"/>
      <c r="D854" s="686"/>
      <c r="E854" s="686"/>
      <c r="F854" s="686"/>
      <c r="G854" s="686"/>
      <c r="H854" s="686"/>
      <c r="I854" s="686"/>
      <c r="J854" s="686"/>
      <c r="K854" s="686"/>
      <c r="L854" s="686"/>
      <c r="M854" s="686"/>
      <c r="N854" s="687"/>
    </row>
    <row r="855" spans="2:14" ht="25.5" x14ac:dyDescent="0.25">
      <c r="B855" s="671" t="s">
        <v>0</v>
      </c>
      <c r="C855" s="673" t="s">
        <v>4983</v>
      </c>
      <c r="D855" s="1219" t="s">
        <v>5007</v>
      </c>
      <c r="E855" s="1219"/>
      <c r="F855" s="1219"/>
      <c r="G855" s="1219"/>
      <c r="H855" s="1219"/>
      <c r="I855" s="1220"/>
      <c r="J855" s="673" t="s">
        <v>1263</v>
      </c>
      <c r="K855" s="673" t="s">
        <v>5005</v>
      </c>
      <c r="L855" s="673"/>
      <c r="M855" s="673" t="s">
        <v>4993</v>
      </c>
      <c r="N855" s="674" t="s">
        <v>4999</v>
      </c>
    </row>
    <row r="856" spans="2:14" x14ac:dyDescent="0.25">
      <c r="B856" s="719"/>
      <c r="C856" s="716"/>
      <c r="D856" s="1202"/>
      <c r="E856" s="1202"/>
      <c r="F856" s="1202"/>
      <c r="G856" s="1202"/>
      <c r="H856" s="1202"/>
      <c r="I856" s="1218"/>
      <c r="J856" s="722"/>
      <c r="K856" s="722"/>
      <c r="L856" s="722"/>
      <c r="M856" s="735"/>
      <c r="N856" s="723"/>
    </row>
    <row r="857" spans="2:14" ht="15" thickBot="1" x14ac:dyDescent="0.3">
      <c r="B857" s="680"/>
      <c r="C857" s="732"/>
      <c r="D857" s="732"/>
      <c r="E857" s="732"/>
      <c r="F857" s="733"/>
      <c r="G857" s="733"/>
      <c r="H857" s="733"/>
      <c r="I857" s="733"/>
      <c r="J857" s="733"/>
      <c r="K857" s="733"/>
      <c r="L857" s="733"/>
      <c r="M857" s="734" t="s">
        <v>5008</v>
      </c>
      <c r="N857" s="684">
        <f>SUM(N856:N856)</f>
        <v>0</v>
      </c>
    </row>
    <row r="858" spans="2:14" ht="15" thickBot="1" x14ac:dyDescent="0.3">
      <c r="B858" s="685"/>
      <c r="C858" s="686"/>
      <c r="D858" s="686"/>
      <c r="E858" s="686"/>
      <c r="F858" s="686"/>
      <c r="G858" s="686"/>
      <c r="H858" s="686"/>
      <c r="I858" s="686"/>
      <c r="J858" s="686"/>
      <c r="K858" s="686"/>
      <c r="L858" s="686"/>
      <c r="M858" s="686"/>
      <c r="N858" s="687"/>
    </row>
    <row r="859" spans="2:14" ht="15" customHeight="1" x14ac:dyDescent="0.25">
      <c r="B859" s="671" t="s">
        <v>0</v>
      </c>
      <c r="C859" s="673" t="s">
        <v>4983</v>
      </c>
      <c r="D859" s="1219" t="s">
        <v>5009</v>
      </c>
      <c r="E859" s="1219"/>
      <c r="F859" s="1219"/>
      <c r="G859" s="1220"/>
      <c r="H859" s="673" t="s">
        <v>1263</v>
      </c>
      <c r="I859" s="673" t="s">
        <v>5010</v>
      </c>
      <c r="J859" s="673" t="s">
        <v>5011</v>
      </c>
      <c r="K859" s="673" t="s">
        <v>5005</v>
      </c>
      <c r="L859" s="673"/>
      <c r="M859" s="673" t="s">
        <v>4993</v>
      </c>
      <c r="N859" s="674" t="s">
        <v>4999</v>
      </c>
    </row>
    <row r="860" spans="2:14" x14ac:dyDescent="0.25">
      <c r="B860" s="675"/>
      <c r="C860" s="677"/>
      <c r="D860" s="1233"/>
      <c r="E860" s="1233"/>
      <c r="F860" s="1233"/>
      <c r="G860" s="1233"/>
      <c r="H860" s="678"/>
      <c r="I860" s="678"/>
      <c r="J860" s="678"/>
      <c r="K860" s="678"/>
      <c r="L860" s="678"/>
      <c r="M860" s="690"/>
      <c r="N860" s="679"/>
    </row>
    <row r="861" spans="2:14" x14ac:dyDescent="0.25">
      <c r="B861" s="685"/>
      <c r="C861" s="686"/>
      <c r="D861" s="686"/>
      <c r="E861" s="686"/>
      <c r="F861" s="691"/>
      <c r="G861" s="691"/>
      <c r="H861" s="691"/>
      <c r="I861" s="691"/>
      <c r="J861" s="691"/>
      <c r="K861" s="691"/>
      <c r="L861" s="691"/>
      <c r="M861" s="692" t="s">
        <v>5012</v>
      </c>
      <c r="N861" s="693">
        <f>SUM(N860:N860)</f>
        <v>0</v>
      </c>
    </row>
    <row r="862" spans="2:14" ht="30" customHeight="1" thickBot="1" x14ac:dyDescent="0.3">
      <c r="B862" s="685"/>
      <c r="C862" s="686"/>
      <c r="D862" s="686"/>
      <c r="E862" s="686"/>
      <c r="F862" s="686"/>
      <c r="G862" s="686"/>
      <c r="H862" s="686"/>
      <c r="I862" s="686"/>
      <c r="J862" s="686"/>
      <c r="K862" s="686"/>
      <c r="L862" s="686"/>
      <c r="M862" s="686"/>
      <c r="N862" s="687"/>
    </row>
    <row r="863" spans="2:14" x14ac:dyDescent="0.25">
      <c r="B863" s="704"/>
      <c r="C863" s="749"/>
      <c r="D863" s="749"/>
      <c r="E863" s="749"/>
      <c r="F863" s="750"/>
      <c r="G863" s="750"/>
      <c r="H863" s="750"/>
      <c r="I863" s="750"/>
      <c r="J863" s="750"/>
      <c r="K863" s="750"/>
      <c r="L863" s="750"/>
      <c r="M863" s="751" t="s">
        <v>5013</v>
      </c>
      <c r="N863" s="674">
        <f>N848+N853+N857+N861</f>
        <v>2807.97</v>
      </c>
    </row>
    <row r="864" spans="2:14" ht="15" thickBot="1" x14ac:dyDescent="0.3">
      <c r="B864" s="685"/>
      <c r="C864" s="686"/>
      <c r="D864" s="686"/>
      <c r="E864" s="686"/>
      <c r="F864" s="691"/>
      <c r="G864" s="691"/>
      <c r="H864" s="691"/>
      <c r="I864" s="691"/>
      <c r="J864" s="691"/>
      <c r="K864" s="691"/>
      <c r="L864" s="691"/>
      <c r="M864" s="708">
        <f>'Planilha - Orla'!I3</f>
        <v>0.28220000000000001</v>
      </c>
      <c r="N864" s="709">
        <f>N863*M864</f>
        <v>792.41</v>
      </c>
    </row>
    <row r="865" spans="2:14" ht="15" thickBot="1" x14ac:dyDescent="0.3">
      <c r="B865" s="1237" t="s">
        <v>5014</v>
      </c>
      <c r="C865" s="1238"/>
      <c r="D865" s="1238"/>
      <c r="E865" s="1238"/>
      <c r="F865" s="1238"/>
      <c r="G865" s="1238"/>
      <c r="H865" s="1238"/>
      <c r="I865" s="1238"/>
      <c r="J865" s="1238"/>
      <c r="K865" s="1238"/>
      <c r="L865" s="1238"/>
      <c r="M865" s="1239"/>
      <c r="N865" s="710">
        <f>N863+N864</f>
        <v>3600.38</v>
      </c>
    </row>
    <row r="866" spans="2:14" x14ac:dyDescent="0.25">
      <c r="B866" s="692"/>
      <c r="C866" s="692"/>
      <c r="D866" s="692"/>
      <c r="E866" s="692"/>
      <c r="F866" s="692"/>
      <c r="G866" s="692"/>
      <c r="H866" s="692"/>
      <c r="I866" s="692"/>
      <c r="J866" s="692"/>
      <c r="K866" s="692"/>
      <c r="L866" s="692"/>
      <c r="M866" s="692"/>
      <c r="N866" s="752"/>
    </row>
    <row r="867" spans="2:14" x14ac:dyDescent="0.25">
      <c r="B867" s="692"/>
      <c r="C867" s="692"/>
      <c r="D867" s="692"/>
      <c r="E867" s="692"/>
      <c r="F867" s="692"/>
      <c r="G867" s="692"/>
      <c r="H867" s="692"/>
      <c r="I867" s="692"/>
      <c r="J867" s="692"/>
      <c r="K867" s="692"/>
      <c r="L867" s="692"/>
      <c r="M867" s="692"/>
      <c r="N867" s="752"/>
    </row>
    <row r="868" spans="2:14" ht="15" thickBot="1" x14ac:dyDescent="0.3">
      <c r="B868" s="692"/>
      <c r="C868" s="692"/>
      <c r="D868" s="692"/>
      <c r="E868" s="692"/>
      <c r="F868" s="692"/>
      <c r="G868" s="692"/>
      <c r="H868" s="692"/>
      <c r="I868" s="692"/>
      <c r="J868" s="692"/>
      <c r="K868" s="692"/>
      <c r="L868" s="692"/>
      <c r="M868" s="692"/>
      <c r="N868" s="752"/>
    </row>
    <row r="869" spans="2:14" ht="47.25" customHeight="1" thickBot="1" x14ac:dyDescent="0.3">
      <c r="B869" s="1242" t="s">
        <v>5092</v>
      </c>
      <c r="C869" s="1243"/>
      <c r="D869" s="1244"/>
      <c r="E869" s="1245" t="s">
        <v>4979</v>
      </c>
      <c r="F869" s="1228"/>
      <c r="G869" s="1228"/>
      <c r="H869" s="1228"/>
      <c r="I869" s="1228"/>
      <c r="J869" s="1228"/>
      <c r="K869" s="1246"/>
      <c r="L869" s="669"/>
      <c r="M869" s="1247"/>
      <c r="N869" s="1248"/>
    </row>
    <row r="870" spans="2:14" x14ac:dyDescent="0.25">
      <c r="B870" s="670" t="s">
        <v>4980</v>
      </c>
      <c r="C870" s="1203" t="s">
        <v>5114</v>
      </c>
      <c r="D870" s="1203"/>
      <c r="E870" s="1234"/>
      <c r="F870" s="1234"/>
      <c r="G870" s="1234"/>
      <c r="H870" s="1234"/>
      <c r="I870" s="1234"/>
      <c r="J870" s="1234"/>
      <c r="K870" s="1234"/>
      <c r="L870" s="1203"/>
      <c r="M870" s="1203"/>
      <c r="N870" s="1204"/>
    </row>
    <row r="871" spans="2:14" x14ac:dyDescent="0.25">
      <c r="B871" s="670" t="s">
        <v>4981</v>
      </c>
      <c r="C871" s="1203" t="s">
        <v>8</v>
      </c>
      <c r="D871" s="1203"/>
      <c r="E871" s="1203"/>
      <c r="F871" s="1203"/>
      <c r="G871" s="1203"/>
      <c r="H871" s="1203"/>
      <c r="I871" s="1203"/>
      <c r="J871" s="1203"/>
      <c r="K871" s="1203"/>
      <c r="L871" s="1203"/>
      <c r="M871" s="1203"/>
      <c r="N871" s="1204"/>
    </row>
    <row r="872" spans="2:14" ht="15" thickBot="1" x14ac:dyDescent="0.3">
      <c r="B872" s="670" t="s">
        <v>4982</v>
      </c>
      <c r="C872" s="1205">
        <v>45536</v>
      </c>
      <c r="D872" s="1206"/>
      <c r="E872" s="1206"/>
      <c r="F872" s="1206"/>
      <c r="G872" s="1206"/>
      <c r="H872" s="1206"/>
      <c r="I872" s="1206"/>
      <c r="J872" s="1206"/>
      <c r="K872" s="1206"/>
      <c r="L872" s="1206"/>
      <c r="M872" s="1206"/>
      <c r="N872" s="1207"/>
    </row>
    <row r="873" spans="2:14" x14ac:dyDescent="0.25">
      <c r="B873" s="671" t="s">
        <v>0</v>
      </c>
      <c r="C873" s="672" t="s">
        <v>4983</v>
      </c>
      <c r="D873" s="1219" t="s">
        <v>4984</v>
      </c>
      <c r="E873" s="1219"/>
      <c r="F873" s="1219"/>
      <c r="G873" s="1220"/>
      <c r="H873" s="673" t="s">
        <v>100</v>
      </c>
      <c r="I873" s="673" t="s">
        <v>4985</v>
      </c>
      <c r="J873" s="673" t="s">
        <v>4986</v>
      </c>
      <c r="K873" s="673" t="s">
        <v>4987</v>
      </c>
      <c r="L873" s="673"/>
      <c r="M873" s="673" t="s">
        <v>4988</v>
      </c>
      <c r="N873" s="674" t="s">
        <v>4989</v>
      </c>
    </row>
    <row r="874" spans="2:14" x14ac:dyDescent="0.25">
      <c r="B874" s="675"/>
      <c r="C874" s="676"/>
      <c r="D874" s="1233"/>
      <c r="E874" s="1233"/>
      <c r="F874" s="1233"/>
      <c r="G874" s="1236"/>
      <c r="H874" s="678"/>
      <c r="I874" s="678"/>
      <c r="J874" s="678"/>
      <c r="K874" s="678"/>
      <c r="L874" s="678"/>
      <c r="M874" s="678"/>
      <c r="N874" s="679"/>
    </row>
    <row r="875" spans="2:14" ht="15" thickBot="1" x14ac:dyDescent="0.3">
      <c r="B875" s="680"/>
      <c r="C875" s="732"/>
      <c r="D875" s="732"/>
      <c r="E875" s="732"/>
      <c r="F875" s="733"/>
      <c r="G875" s="733"/>
      <c r="H875" s="733"/>
      <c r="I875" s="733"/>
      <c r="J875" s="733"/>
      <c r="K875" s="733"/>
      <c r="L875" s="733"/>
      <c r="M875" s="734" t="s">
        <v>4990</v>
      </c>
      <c r="N875" s="684">
        <f>SUM(N874:N874)</f>
        <v>0</v>
      </c>
    </row>
    <row r="876" spans="2:14" ht="15" thickBot="1" x14ac:dyDescent="0.3">
      <c r="B876" s="685"/>
      <c r="C876" s="686"/>
      <c r="D876" s="686"/>
      <c r="E876" s="686"/>
      <c r="F876" s="686"/>
      <c r="G876" s="686"/>
      <c r="H876" s="686"/>
      <c r="I876" s="686"/>
      <c r="J876" s="686"/>
      <c r="K876" s="686"/>
      <c r="L876" s="686"/>
      <c r="M876" s="686"/>
      <c r="N876" s="687"/>
    </row>
    <row r="877" spans="2:14" ht="38.25" x14ac:dyDescent="0.25">
      <c r="B877" s="671" t="s">
        <v>0</v>
      </c>
      <c r="C877" s="672" t="s">
        <v>4983</v>
      </c>
      <c r="D877" s="1219" t="s">
        <v>4991</v>
      </c>
      <c r="E877" s="1219"/>
      <c r="F877" s="1219"/>
      <c r="G877" s="1219"/>
      <c r="H877" s="1220"/>
      <c r="I877" s="673" t="s">
        <v>1263</v>
      </c>
      <c r="J877" s="673" t="s">
        <v>4992</v>
      </c>
      <c r="K877" s="673" t="s">
        <v>5049</v>
      </c>
      <c r="L877" s="673" t="s">
        <v>5050</v>
      </c>
      <c r="M877" s="673" t="s">
        <v>4993</v>
      </c>
      <c r="N877" s="674" t="s">
        <v>4989</v>
      </c>
    </row>
    <row r="878" spans="2:14" ht="16.149999999999999" customHeight="1" x14ac:dyDescent="0.25">
      <c r="B878" s="675">
        <v>10146</v>
      </c>
      <c r="C878" s="677" t="s">
        <v>1286</v>
      </c>
      <c r="D878" s="1202" t="str">
        <f>IF(B878="","",IF(C878="DER-RD",IF(OR(B878&lt;60000,B878&gt;60025),VLOOKUP(B878,'DER-RD1'!A:E,2,FALSE),VLOOKUP(B878,'DER-RD1'!A:E,2,FALSE)&amp;"(DMT="&amp;VLOOKUP(B878,'DER-RD1'!A:E,4,FALSE)&amp;")(XP="&amp;ROUND((N878),2)&amp;"KM;XR="&amp;ROUND((O878),2)&amp;"KM)"),IF(C878="DER-ED",VLOOKUP(B878,'DER-ED1'!A:D,2,FALSE),IF(C878="SICRO",VLOOKUP(B878,SICRO!A:E,2,FALSE),IF(C878="SINAPI",VLOOKUP(B878,SINAPI1!A:D,2,FALSE))))))</f>
        <v>SERVENTE (AUXILIAR DE OBRAS - SINDUSCON)</v>
      </c>
      <c r="E878" s="1202"/>
      <c r="F878" s="1202"/>
      <c r="G878" s="1202"/>
      <c r="H878" s="1218"/>
      <c r="I878" s="678" t="s">
        <v>69</v>
      </c>
      <c r="J878" s="688">
        <v>1.5727</v>
      </c>
      <c r="K878" s="741">
        <f>IF(B878="","",IF(C878="DER-RD",IF(OR(B878&lt;60000,B878&gt;60025),VLOOKUP(B878,'DER-RD1'!A:E,4,FALSE),VLOOKUP(B878,'DER-RD1'!A:H,6,FALSE)*O878+VLOOKUP(B878,'DER-RD1'!A:H,7,FALSE)*P878)+VLOOKUP(B878,'DER-RD1'!A:H,8,FALSE),IF(C878="DER-ED",VLOOKUP(B878,'DER-ED1'!A:E,4,FALSE),IF(C878="SICRO",VLOOKUP(B878,SICRO!A:F,4,FALSE),IF(C878="SINAPI",VLOOKUP(B878,SINAPI1!A:E,4,FALSE),IF(C878="CESAN",VLOOKUP(B878,CESAN!A:E,4,FALSE)))))))</f>
        <v>6.97</v>
      </c>
      <c r="L878" s="689">
        <f>K878*(1+J878)</f>
        <v>17.93</v>
      </c>
      <c r="M878" s="690">
        <v>7</v>
      </c>
      <c r="N878" s="679">
        <f>L878*M878</f>
        <v>125.51</v>
      </c>
    </row>
    <row r="879" spans="2:14" ht="16.149999999999999" customHeight="1" x14ac:dyDescent="0.25">
      <c r="B879" s="675">
        <v>10139</v>
      </c>
      <c r="C879" s="677" t="s">
        <v>1286</v>
      </c>
      <c r="D879" s="1202" t="str">
        <f>IF(B879="","",IF(C879="DER-RD",IF(OR(B879&lt;60000,B879&gt;60025),VLOOKUP(B879,'DER-RD1'!A:E,2,FALSE),VLOOKUP(B879,'DER-RD1'!A:E,2,FALSE)&amp;"(DMT="&amp;VLOOKUP(B879,'DER-RD1'!A:E,4,FALSE)&amp;")(XP="&amp;ROUND((N879),2)&amp;"KM;XR="&amp;ROUND((O879),2)&amp;"KM)"),IF(C879="DER-ED",VLOOKUP(B879,'DER-ED1'!A:D,2,FALSE),IF(C879="SICRO",VLOOKUP(B879,SICRO!A:E,2,FALSE),IF(C879="SINAPI",VLOOKUP(B879,SINAPI1!A:D,2,FALSE))))))</f>
        <v>PEDREIRO (OFICIAL - SINDUSCON)</v>
      </c>
      <c r="E879" s="1202"/>
      <c r="F879" s="1202"/>
      <c r="G879" s="1202"/>
      <c r="H879" s="1218"/>
      <c r="I879" s="678" t="s">
        <v>69</v>
      </c>
      <c r="J879" s="688">
        <v>1.5727</v>
      </c>
      <c r="K879" s="741">
        <f>IF(B879="","",IF(C879="DER-RD",IF(OR(B879&lt;60000,B879&gt;60025),VLOOKUP(B879,'DER-RD1'!A:E,4,FALSE),VLOOKUP(B879,'DER-RD1'!A:H,6,FALSE)*O879+VLOOKUP(B879,'DER-RD1'!A:H,7,FALSE)*P879)+VLOOKUP(B879,'DER-RD1'!A:H,8,FALSE),IF(C879="DER-ED",VLOOKUP(B879,'DER-ED1'!A:E,4,FALSE),IF(C879="SICRO",VLOOKUP(B879,SICRO!A:F,4,FALSE),IF(C879="SINAPI",VLOOKUP(B879,SINAPI1!A:E,4,FALSE),IF(C879="CESAN",VLOOKUP(B879,CESAN!A:E,4,FALSE)))))))</f>
        <v>9.39</v>
      </c>
      <c r="L879" s="689">
        <f>K879*(1+J879)</f>
        <v>24.16</v>
      </c>
      <c r="M879" s="690">
        <v>1.5</v>
      </c>
      <c r="N879" s="679">
        <f>L879*M879</f>
        <v>36.24</v>
      </c>
    </row>
    <row r="880" spans="2:14" ht="15" thickBot="1" x14ac:dyDescent="0.3">
      <c r="B880" s="680"/>
      <c r="C880" s="732"/>
      <c r="D880" s="732"/>
      <c r="E880" s="732"/>
      <c r="F880" s="733"/>
      <c r="G880" s="733"/>
      <c r="H880" s="733"/>
      <c r="I880" s="733"/>
      <c r="J880" s="733"/>
      <c r="K880" s="733"/>
      <c r="L880" s="733"/>
      <c r="M880" s="734" t="s">
        <v>4994</v>
      </c>
      <c r="N880" s="684">
        <f>SUM(N878:N879)</f>
        <v>161.75</v>
      </c>
    </row>
    <row r="881" spans="2:14" ht="15" thickBot="1" x14ac:dyDescent="0.3">
      <c r="B881" s="685"/>
      <c r="C881" s="686"/>
      <c r="D881" s="686"/>
      <c r="E881" s="686"/>
      <c r="F881" s="686"/>
      <c r="G881" s="686"/>
      <c r="H881" s="686"/>
      <c r="I881" s="691"/>
      <c r="J881" s="691"/>
      <c r="K881" s="686"/>
      <c r="L881" s="686"/>
      <c r="M881" s="686"/>
      <c r="N881" s="687"/>
    </row>
    <row r="882" spans="2:14" ht="25.5" x14ac:dyDescent="0.25">
      <c r="B882" s="671" t="s">
        <v>0</v>
      </c>
      <c r="C882" s="672" t="s">
        <v>4983</v>
      </c>
      <c r="D882" s="1219" t="s">
        <v>4995</v>
      </c>
      <c r="E882" s="1219"/>
      <c r="F882" s="1219"/>
      <c r="G882" s="1219"/>
      <c r="H882" s="1220"/>
      <c r="I882" s="673" t="s">
        <v>1236</v>
      </c>
      <c r="J882" s="673" t="s">
        <v>4996</v>
      </c>
      <c r="K882" s="673" t="s">
        <v>4997</v>
      </c>
      <c r="L882" s="673"/>
      <c r="M882" s="673" t="s">
        <v>4998</v>
      </c>
      <c r="N882" s="674" t="s">
        <v>4999</v>
      </c>
    </row>
    <row r="883" spans="2:14" x14ac:dyDescent="0.25">
      <c r="B883" s="675"/>
      <c r="C883" s="677"/>
      <c r="D883" s="1202"/>
      <c r="E883" s="1202"/>
      <c r="F883" s="1202"/>
      <c r="G883" s="1202"/>
      <c r="H883" s="1218"/>
      <c r="I883" s="678"/>
      <c r="J883" s="678"/>
      <c r="K883" s="678"/>
      <c r="L883" s="678"/>
      <c r="M883" s="678"/>
      <c r="N883" s="679"/>
    </row>
    <row r="884" spans="2:14" x14ac:dyDescent="0.25">
      <c r="B884" s="685"/>
      <c r="C884" s="686"/>
      <c r="D884" s="686"/>
      <c r="E884" s="686"/>
      <c r="F884" s="691"/>
      <c r="G884" s="691"/>
      <c r="H884" s="691"/>
      <c r="I884" s="691"/>
      <c r="J884" s="691"/>
      <c r="K884" s="691"/>
      <c r="L884" s="691"/>
      <c r="M884" s="692" t="s">
        <v>5000</v>
      </c>
      <c r="N884" s="693">
        <f>SUM(N883:N883)</f>
        <v>0</v>
      </c>
    </row>
    <row r="885" spans="2:14" x14ac:dyDescent="0.25">
      <c r="B885" s="685"/>
      <c r="C885" s="686"/>
      <c r="D885" s="686"/>
      <c r="E885" s="686"/>
      <c r="F885" s="686"/>
      <c r="G885" s="686"/>
      <c r="H885" s="686"/>
      <c r="I885" s="686"/>
      <c r="J885" s="686"/>
      <c r="K885" s="686"/>
      <c r="L885" s="686"/>
      <c r="M885" s="686"/>
      <c r="N885" s="687"/>
    </row>
    <row r="886" spans="2:14" x14ac:dyDescent="0.25">
      <c r="B886" s="685"/>
      <c r="C886" s="686"/>
      <c r="D886" s="686"/>
      <c r="E886" s="686"/>
      <c r="F886" s="691"/>
      <c r="G886" s="691"/>
      <c r="H886" s="691"/>
      <c r="I886" s="694"/>
      <c r="J886" s="694"/>
      <c r="K886" s="694"/>
      <c r="L886" s="694"/>
      <c r="M886" s="692" t="s">
        <v>5001</v>
      </c>
      <c r="N886" s="695">
        <f>N875+N880+N884</f>
        <v>161.75</v>
      </c>
    </row>
    <row r="887" spans="2:14" x14ac:dyDescent="0.25">
      <c r="B887" s="685"/>
      <c r="C887" s="686"/>
      <c r="D887" s="686"/>
      <c r="E887" s="686"/>
      <c r="F887" s="691"/>
      <c r="G887" s="691"/>
      <c r="H887" s="691"/>
      <c r="I887" s="691"/>
      <c r="J887" s="696"/>
      <c r="K887" s="696"/>
      <c r="L887" s="696"/>
      <c r="M887" s="697" t="s">
        <v>5002</v>
      </c>
      <c r="N887" s="695">
        <v>1</v>
      </c>
    </row>
    <row r="888" spans="2:14" ht="15" thickBot="1" x14ac:dyDescent="0.3">
      <c r="B888" s="680"/>
      <c r="C888" s="732"/>
      <c r="D888" s="732"/>
      <c r="E888" s="732"/>
      <c r="F888" s="733"/>
      <c r="G888" s="733"/>
      <c r="H888" s="733"/>
      <c r="I888" s="733"/>
      <c r="J888" s="733"/>
      <c r="K888" s="733"/>
      <c r="L888" s="733"/>
      <c r="M888" s="734" t="s">
        <v>5003</v>
      </c>
      <c r="N888" s="698">
        <f>TRUNC(N886/N887,2)</f>
        <v>161.75</v>
      </c>
    </row>
    <row r="889" spans="2:14" ht="15" thickBot="1" x14ac:dyDescent="0.3">
      <c r="B889" s="685"/>
      <c r="C889" s="686"/>
      <c r="D889" s="686"/>
      <c r="E889" s="686"/>
      <c r="F889" s="686"/>
      <c r="G889" s="686"/>
      <c r="H889" s="686"/>
      <c r="I889" s="686"/>
      <c r="J889" s="686"/>
      <c r="K889" s="686"/>
      <c r="L889" s="686"/>
      <c r="M889" s="686"/>
      <c r="N889" s="687"/>
    </row>
    <row r="890" spans="2:14" ht="25.5" x14ac:dyDescent="0.25">
      <c r="B890" s="671" t="s">
        <v>0</v>
      </c>
      <c r="C890" s="672" t="s">
        <v>4983</v>
      </c>
      <c r="D890" s="1219" t="s">
        <v>5004</v>
      </c>
      <c r="E890" s="1219"/>
      <c r="F890" s="1219"/>
      <c r="G890" s="1219"/>
      <c r="H890" s="1219"/>
      <c r="I890" s="1220"/>
      <c r="J890" s="673" t="s">
        <v>1263</v>
      </c>
      <c r="K890" s="673" t="s">
        <v>5005</v>
      </c>
      <c r="L890" s="1214" t="s">
        <v>4993</v>
      </c>
      <c r="M890" s="1215"/>
      <c r="N890" s="674" t="s">
        <v>4999</v>
      </c>
    </row>
    <row r="891" spans="2:14" ht="16.149999999999999" customHeight="1" x14ac:dyDescent="0.25">
      <c r="B891" s="675">
        <v>42475</v>
      </c>
      <c r="C891" s="677" t="s">
        <v>1295</v>
      </c>
      <c r="D891" s="1202" t="str">
        <f>IF(B891="","",IF(C891="DER-RD",IF(OR(B891&lt;60000,B891&gt;60025),VLOOKUP(B891,'DER-RD1'!A:E,2,FALSE),VLOOKUP(B891,'DER-RD1'!A:E,2,FALSE)&amp;"(DMT="&amp;VLOOKUP(B891,'DER-RD1'!A:E,4,FALSE)&amp;")(XP="&amp;ROUND((N891),2)&amp;"KM;XR="&amp;ROUND((O891),2)&amp;"KM)"),IF(C891="DER-ED",VLOOKUP(B891,'DER-ED1'!A:D,2,FALSE),IF(C891="SICRO",VLOOKUP(B891,SICRO!A:E,2,FALSE),IF(C891="SINAPI",VLOOKUP(B891,SINAPI1!A:D,2,FALSE))))))</f>
        <v>Concreto estrutural fck = 10,0 MPa, inclusive transportes areia, cimento e pedra britada</v>
      </c>
      <c r="E891" s="1202"/>
      <c r="F891" s="1202"/>
      <c r="G891" s="1202"/>
      <c r="H891" s="1218"/>
      <c r="I891" s="713"/>
      <c r="J891" s="678" t="s">
        <v>6</v>
      </c>
      <c r="K891" s="741">
        <f>IF(B891="","",IF(C891="DER-RD",IF(OR(B891&lt;60000,B891&gt;60025),VLOOKUP(B891,'DER-RD1'!A:E,4,FALSE),VLOOKUP(B891,'DER-RD1'!A:H,6,FALSE)*O891+VLOOKUP(B891,'DER-RD1'!A:H,7,FALSE)*P891)+VLOOKUP(B891,'DER-RD1'!A:H,8,FALSE),IF(C891="DER-ED",VLOOKUP(B891,'DER-ED1'!A:E,4,FALSE),IF(C891="SICRO",VLOOKUP(B891,SICRO!A:F,4,FALSE),IF(C891="SINAPI",VLOOKUP(B891,SINAPI1!A:E,4,FALSE),IF(C891="CESAN",VLOOKUP(B891,CESAN!A:E,4,FALSE)))))))</f>
        <v>794.79</v>
      </c>
      <c r="L891" s="1240">
        <f>(0.45*2.2*0.45)+ (0.1*0.3*0.65)</f>
        <v>0.46500000000000002</v>
      </c>
      <c r="M891" s="1241"/>
      <c r="N891" s="679">
        <f>K891*L891</f>
        <v>369.58</v>
      </c>
    </row>
    <row r="892" spans="2:14" ht="15" thickBot="1" x14ac:dyDescent="0.3">
      <c r="B892" s="680"/>
      <c r="C892" s="732"/>
      <c r="D892" s="732"/>
      <c r="E892" s="732"/>
      <c r="F892" s="733"/>
      <c r="G892" s="733"/>
      <c r="H892" s="733"/>
      <c r="I892" s="733"/>
      <c r="J892" s="733"/>
      <c r="K892" s="733"/>
      <c r="L892" s="733"/>
      <c r="M892" s="734" t="s">
        <v>5006</v>
      </c>
      <c r="N892" s="684">
        <f>SUM(N891:N891)</f>
        <v>369.58</v>
      </c>
    </row>
    <row r="893" spans="2:14" ht="15" thickBot="1" x14ac:dyDescent="0.3">
      <c r="B893" s="685"/>
      <c r="C893" s="686"/>
      <c r="D893" s="686"/>
      <c r="E893" s="686"/>
      <c r="F893" s="686"/>
      <c r="G893" s="686"/>
      <c r="H893" s="686"/>
      <c r="I893" s="686"/>
      <c r="J893" s="686"/>
      <c r="K893" s="686"/>
      <c r="L893" s="686"/>
      <c r="M893" s="686"/>
      <c r="N893" s="687"/>
    </row>
    <row r="894" spans="2:14" ht="25.5" x14ac:dyDescent="0.25">
      <c r="B894" s="671" t="s">
        <v>0</v>
      </c>
      <c r="C894" s="673" t="s">
        <v>4983</v>
      </c>
      <c r="D894" s="1219" t="s">
        <v>5007</v>
      </c>
      <c r="E894" s="1219"/>
      <c r="F894" s="1219"/>
      <c r="G894" s="1219"/>
      <c r="H894" s="1219"/>
      <c r="I894" s="1220"/>
      <c r="J894" s="673" t="s">
        <v>1263</v>
      </c>
      <c r="K894" s="673" t="s">
        <v>5005</v>
      </c>
      <c r="L894" s="1214" t="s">
        <v>4993</v>
      </c>
      <c r="M894" s="1215"/>
      <c r="N894" s="674" t="s">
        <v>4999</v>
      </c>
    </row>
    <row r="895" spans="2:14" ht="29.45" customHeight="1" x14ac:dyDescent="0.25">
      <c r="B895" s="719">
        <v>40333</v>
      </c>
      <c r="C895" s="716" t="s">
        <v>1286</v>
      </c>
      <c r="D895" s="1201" t="str">
        <f>IF(B895="","",IF(C895="DER-RD",IF(OR(B895&lt;60000,B895&gt;60025),VLOOKUP(B895,'DER-RD1'!A:E,2,FALSE),VLOOKUP(B895,'DER-RD1'!A:E,2,FALSE)&amp;"(DMT="&amp;VLOOKUP(B895,'DER-RD1'!A:E,4,FALSE)&amp;")(XP="&amp;ROUND((N895),2)&amp;"KM;XR="&amp;ROUND((O895),2)&amp;"KM)"),IF(C895="DER-ED",VLOOKUP(B895,'DER-ED1'!A:D,2,FALSE),IF(C895="SICRO",VLOOKUP(B895,SICRO!A:E,2,FALSE),IF(C895="SINAPI",VLOOKUP(B895,SINAPI1!A:D,2,FALSE))))))</f>
        <v>Fornecimento, dobragem e colocação em fôrma, de armadura CA-60 B fina, diâmetro de 4.0 a 7.0mm</v>
      </c>
      <c r="E895" s="1202"/>
      <c r="F895" s="1202"/>
      <c r="G895" s="1202"/>
      <c r="H895" s="1202"/>
      <c r="I895" s="1218"/>
      <c r="J895" s="722" t="s">
        <v>71</v>
      </c>
      <c r="K895" s="741">
        <f>IF(B895="","",IF(C895="DER-RD",IF(OR(B895&lt;60000,B895&gt;60025),VLOOKUP(B895,'DER-RD1'!A:E,4,FALSE),VLOOKUP(B895,'DER-RD1'!A:H,6,FALSE)*O895+VLOOKUP(B895,'DER-RD1'!A:H,7,FALSE)*P895)+VLOOKUP(B895,'DER-RD1'!A:H,8,FALSE),IF(C895="DER-ED",VLOOKUP(B895,'DER-ED1'!A:E,4,FALSE),IF(C895="SICRO",VLOOKUP(B895,SICRO!A:F,4,FALSE),IF(C895="SINAPI",VLOOKUP(B895,SINAPI1!A:E,4,FALSE),IF(C895="CESAN",VLOOKUP(B895,CESAN!A:E,4,FALSE)))))))</f>
        <v>12.22</v>
      </c>
      <c r="L895" s="1221">
        <f>15*L891</f>
        <v>6.9749999999999996</v>
      </c>
      <c r="M895" s="1222"/>
      <c r="N895" s="723">
        <f>L895*K895</f>
        <v>85.23</v>
      </c>
    </row>
    <row r="896" spans="2:14" ht="16.149999999999999" customHeight="1" x14ac:dyDescent="0.25">
      <c r="B896" s="719">
        <v>40405</v>
      </c>
      <c r="C896" s="716" t="s">
        <v>1286</v>
      </c>
      <c r="D896" s="1201" t="str">
        <f>IF(B896="","",IF(C896="DER-RD",IF(OR(B896&lt;60000,B896&gt;60025),VLOOKUP(B896,'DER-RD1'!A:E,2,FALSE),VLOOKUP(B896,'DER-RD1'!A:E,2,FALSE)&amp;"(DMT="&amp;VLOOKUP(B896,'DER-RD1'!A:E,4,FALSE)&amp;")(XP="&amp;ROUND((N896),2)&amp;"KM;XR="&amp;ROUND((O896),2)&amp;"KM)"),IF(C896="DER-ED",VLOOKUP(B896,'DER-ED1'!A:D,2,FALSE),IF(C896="SICRO",VLOOKUP(B896,SICRO!A:E,2,FALSE),IF(C896="SINAPI",VLOOKUP(B896,SINAPI1!A:D,2,FALSE))))))</f>
        <v>Fôrma com chapa compensada plastificada esp. 12mm, utização 5 vezes</v>
      </c>
      <c r="E896" s="1202"/>
      <c r="F896" s="1202"/>
      <c r="G896" s="1202"/>
      <c r="H896" s="1202"/>
      <c r="I896" s="1218"/>
      <c r="J896" s="722" t="s">
        <v>71</v>
      </c>
      <c r="K896" s="741">
        <f>IF(B896="","",IF(C896="DER-RD",IF(OR(B896&lt;60000,B896&gt;60025),VLOOKUP(B896,'DER-RD1'!A:E,4,FALSE),VLOOKUP(B896,'DER-RD1'!A:H,6,FALSE)*O896+VLOOKUP(B896,'DER-RD1'!A:H,7,FALSE)*P896)+VLOOKUP(B896,'DER-RD1'!A:H,8,FALSE),IF(C896="DER-ED",VLOOKUP(B896,'DER-ED1'!A:E,4,FALSE),IF(C896="SICRO",VLOOKUP(B896,SICRO!A:F,4,FALSE),IF(C896="SINAPI",VLOOKUP(B896,SINAPI1!A:E,4,FALSE),IF(C896="CESAN",VLOOKUP(B896,CESAN!A:E,4,FALSE)))))))</f>
        <v>111.28</v>
      </c>
      <c r="L896" s="1221">
        <v>2.915</v>
      </c>
      <c r="M896" s="1222"/>
      <c r="N896" s="723">
        <f>L896*K896</f>
        <v>324.38</v>
      </c>
    </row>
    <row r="897" spans="2:14" ht="15" thickBot="1" x14ac:dyDescent="0.3">
      <c r="B897" s="680"/>
      <c r="C897" s="732"/>
      <c r="D897" s="732"/>
      <c r="E897" s="732"/>
      <c r="F897" s="733"/>
      <c r="G897" s="733"/>
      <c r="H897" s="733"/>
      <c r="I897" s="733"/>
      <c r="J897" s="733"/>
      <c r="K897" s="733"/>
      <c r="L897" s="733"/>
      <c r="M897" s="734" t="s">
        <v>5008</v>
      </c>
      <c r="N897" s="684">
        <f>SUM(N895:N895)</f>
        <v>85.23</v>
      </c>
    </row>
    <row r="898" spans="2:14" ht="15" thickBot="1" x14ac:dyDescent="0.3">
      <c r="B898" s="685"/>
      <c r="C898" s="686"/>
      <c r="D898" s="686"/>
      <c r="E898" s="686"/>
      <c r="F898" s="686"/>
      <c r="G898" s="686"/>
      <c r="H898" s="686"/>
      <c r="I898" s="686"/>
      <c r="J898" s="686"/>
      <c r="K898" s="686"/>
      <c r="L898" s="686"/>
      <c r="M898" s="686"/>
      <c r="N898" s="687"/>
    </row>
    <row r="899" spans="2:14" ht="25.5" x14ac:dyDescent="0.25">
      <c r="B899" s="671" t="s">
        <v>0</v>
      </c>
      <c r="C899" s="673" t="s">
        <v>4983</v>
      </c>
      <c r="D899" s="1219" t="s">
        <v>5009</v>
      </c>
      <c r="E899" s="1219"/>
      <c r="F899" s="1219"/>
      <c r="G899" s="1220"/>
      <c r="H899" s="673" t="s">
        <v>1263</v>
      </c>
      <c r="I899" s="673" t="s">
        <v>5010</v>
      </c>
      <c r="J899" s="673" t="s">
        <v>5011</v>
      </c>
      <c r="K899" s="673" t="s">
        <v>5005</v>
      </c>
      <c r="L899" s="673"/>
      <c r="M899" s="673" t="s">
        <v>4993</v>
      </c>
      <c r="N899" s="674" t="s">
        <v>4999</v>
      </c>
    </row>
    <row r="900" spans="2:14" x14ac:dyDescent="0.25">
      <c r="B900" s="675"/>
      <c r="C900" s="677"/>
      <c r="D900" s="1233"/>
      <c r="E900" s="1233"/>
      <c r="F900" s="1233"/>
      <c r="G900" s="1233"/>
      <c r="H900" s="678"/>
      <c r="I900" s="678"/>
      <c r="J900" s="678"/>
      <c r="K900" s="678"/>
      <c r="L900" s="678"/>
      <c r="M900" s="690"/>
      <c r="N900" s="679"/>
    </row>
    <row r="901" spans="2:14" x14ac:dyDescent="0.25">
      <c r="B901" s="685"/>
      <c r="C901" s="686"/>
      <c r="D901" s="686"/>
      <c r="E901" s="686"/>
      <c r="F901" s="691"/>
      <c r="G901" s="691"/>
      <c r="H901" s="691"/>
      <c r="I901" s="691"/>
      <c r="J901" s="691"/>
      <c r="K901" s="691"/>
      <c r="L901" s="691"/>
      <c r="M901" s="692" t="s">
        <v>5012</v>
      </c>
      <c r="N901" s="693">
        <f>SUM(N900:N900)</f>
        <v>0</v>
      </c>
    </row>
    <row r="902" spans="2:14" ht="15" thickBot="1" x14ac:dyDescent="0.3">
      <c r="B902" s="685"/>
      <c r="C902" s="686"/>
      <c r="D902" s="686"/>
      <c r="E902" s="686"/>
      <c r="F902" s="686"/>
      <c r="G902" s="686"/>
      <c r="H902" s="686"/>
      <c r="I902" s="686"/>
      <c r="J902" s="686"/>
      <c r="K902" s="686"/>
      <c r="L902" s="686"/>
      <c r="M902" s="686"/>
      <c r="N902" s="687"/>
    </row>
    <row r="903" spans="2:14" x14ac:dyDescent="0.25">
      <c r="B903" s="704"/>
      <c r="C903" s="749"/>
      <c r="D903" s="749"/>
      <c r="E903" s="749"/>
      <c r="F903" s="750"/>
      <c r="G903" s="750"/>
      <c r="H903" s="750"/>
      <c r="I903" s="750"/>
      <c r="J903" s="750"/>
      <c r="K903" s="750"/>
      <c r="L903" s="750"/>
      <c r="M903" s="751" t="s">
        <v>5013</v>
      </c>
      <c r="N903" s="674">
        <f>N888+N892+N897+N901</f>
        <v>616.55999999999995</v>
      </c>
    </row>
    <row r="904" spans="2:14" ht="15" thickBot="1" x14ac:dyDescent="0.3">
      <c r="B904" s="685"/>
      <c r="C904" s="686"/>
      <c r="D904" s="686"/>
      <c r="E904" s="686"/>
      <c r="F904" s="691"/>
      <c r="G904" s="691"/>
      <c r="H904" s="691"/>
      <c r="I904" s="691"/>
      <c r="J904" s="691"/>
      <c r="K904" s="691"/>
      <c r="L904" s="691"/>
      <c r="M904" s="708">
        <f>'Planilha - Orla'!I3</f>
        <v>0.28220000000000001</v>
      </c>
      <c r="N904" s="709">
        <f>N903*M904</f>
        <v>173.99</v>
      </c>
    </row>
    <row r="905" spans="2:14" ht="15" thickBot="1" x14ac:dyDescent="0.3">
      <c r="B905" s="1237" t="s">
        <v>5014</v>
      </c>
      <c r="C905" s="1238"/>
      <c r="D905" s="1238"/>
      <c r="E905" s="1238"/>
      <c r="F905" s="1238"/>
      <c r="G905" s="1238"/>
      <c r="H905" s="1238"/>
      <c r="I905" s="1238"/>
      <c r="J905" s="1238"/>
      <c r="K905" s="1238"/>
      <c r="L905" s="1238"/>
      <c r="M905" s="1239"/>
      <c r="N905" s="710">
        <f>N903+N904</f>
        <v>790.55</v>
      </c>
    </row>
    <row r="906" spans="2:14" x14ac:dyDescent="0.25">
      <c r="B906" s="692"/>
      <c r="C906" s="692"/>
      <c r="D906" s="692"/>
      <c r="E906" s="692"/>
      <c r="F906" s="692"/>
      <c r="G906" s="692"/>
      <c r="H906" s="692"/>
      <c r="I906" s="692"/>
      <c r="J906" s="692"/>
      <c r="K906" s="692"/>
      <c r="L906" s="692"/>
      <c r="M906" s="692"/>
      <c r="N906" s="752"/>
    </row>
    <row r="907" spans="2:14" x14ac:dyDescent="0.25">
      <c r="B907" s="692"/>
      <c r="C907" s="692"/>
      <c r="D907" s="692"/>
      <c r="E907" s="692"/>
      <c r="F907" s="692"/>
      <c r="G907" s="692"/>
      <c r="H907" s="692"/>
      <c r="I907" s="692"/>
      <c r="J907" s="692"/>
      <c r="K907" s="692"/>
      <c r="L907" s="692"/>
      <c r="M907" s="692"/>
      <c r="N907" s="752"/>
    </row>
    <row r="908" spans="2:14" ht="15" thickBot="1" x14ac:dyDescent="0.3">
      <c r="B908" s="692"/>
      <c r="C908" s="692"/>
      <c r="D908" s="692"/>
      <c r="E908" s="692"/>
      <c r="F908" s="692"/>
      <c r="G908" s="692"/>
      <c r="H908" s="692"/>
      <c r="I908" s="692"/>
      <c r="J908" s="692"/>
      <c r="K908" s="692"/>
      <c r="L908" s="692"/>
      <c r="M908" s="692"/>
      <c r="N908" s="752"/>
    </row>
    <row r="909" spans="2:14" ht="50.25" customHeight="1" thickBot="1" x14ac:dyDescent="0.3">
      <c r="B909" s="1242" t="s">
        <v>5093</v>
      </c>
      <c r="C909" s="1243"/>
      <c r="D909" s="1244"/>
      <c r="E909" s="1245" t="s">
        <v>4979</v>
      </c>
      <c r="F909" s="1228"/>
      <c r="G909" s="1228"/>
      <c r="H909" s="1228"/>
      <c r="I909" s="1228"/>
      <c r="J909" s="1228"/>
      <c r="K909" s="1246"/>
      <c r="L909" s="669"/>
      <c r="M909" s="1247"/>
      <c r="N909" s="1248"/>
    </row>
    <row r="910" spans="2:14" ht="33" customHeight="1" x14ac:dyDescent="0.25">
      <c r="B910" s="670" t="s">
        <v>4980</v>
      </c>
      <c r="C910" s="1203" t="s">
        <v>5152</v>
      </c>
      <c r="D910" s="1203"/>
      <c r="E910" s="1234"/>
      <c r="F910" s="1234"/>
      <c r="G910" s="1234"/>
      <c r="H910" s="1234"/>
      <c r="I910" s="1234"/>
      <c r="J910" s="1234"/>
      <c r="K910" s="1234"/>
      <c r="L910" s="1203"/>
      <c r="M910" s="1203"/>
      <c r="N910" s="1204"/>
    </row>
    <row r="911" spans="2:14" x14ac:dyDescent="0.25">
      <c r="B911" s="670" t="s">
        <v>4981</v>
      </c>
      <c r="C911" s="1203" t="s">
        <v>5</v>
      </c>
      <c r="D911" s="1203"/>
      <c r="E911" s="1203"/>
      <c r="F911" s="1203"/>
      <c r="G911" s="1203"/>
      <c r="H911" s="1203"/>
      <c r="I911" s="1203"/>
      <c r="J911" s="1203"/>
      <c r="K911" s="1203"/>
      <c r="L911" s="1203"/>
      <c r="M911" s="1203"/>
      <c r="N911" s="1204"/>
    </row>
    <row r="912" spans="2:14" ht="15" thickBot="1" x14ac:dyDescent="0.3">
      <c r="B912" s="670" t="s">
        <v>4982</v>
      </c>
      <c r="C912" s="1205">
        <v>45536</v>
      </c>
      <c r="D912" s="1206"/>
      <c r="E912" s="1206"/>
      <c r="F912" s="1206"/>
      <c r="G912" s="1206"/>
      <c r="H912" s="1206"/>
      <c r="I912" s="1206"/>
      <c r="J912" s="1206"/>
      <c r="K912" s="1206"/>
      <c r="L912" s="1206"/>
      <c r="M912" s="1206"/>
      <c r="N912" s="1207"/>
    </row>
    <row r="913" spans="2:14" x14ac:dyDescent="0.25">
      <c r="B913" s="671" t="s">
        <v>0</v>
      </c>
      <c r="C913" s="672" t="s">
        <v>4983</v>
      </c>
      <c r="D913" s="1219" t="s">
        <v>4984</v>
      </c>
      <c r="E913" s="1219"/>
      <c r="F913" s="1219"/>
      <c r="G913" s="1220"/>
      <c r="H913" s="673" t="s">
        <v>100</v>
      </c>
      <c r="I913" s="673" t="s">
        <v>4985</v>
      </c>
      <c r="J913" s="673" t="s">
        <v>4986</v>
      </c>
      <c r="K913" s="673" t="s">
        <v>4987</v>
      </c>
      <c r="L913" s="673"/>
      <c r="M913" s="673" t="s">
        <v>4988</v>
      </c>
      <c r="N913" s="674" t="s">
        <v>4989</v>
      </c>
    </row>
    <row r="914" spans="2:14" x14ac:dyDescent="0.25">
      <c r="B914" s="675"/>
      <c r="C914" s="676"/>
      <c r="D914" s="1233"/>
      <c r="E914" s="1233"/>
      <c r="F914" s="1233"/>
      <c r="G914" s="1236"/>
      <c r="H914" s="678"/>
      <c r="I914" s="678"/>
      <c r="J914" s="678"/>
      <c r="K914" s="678"/>
      <c r="L914" s="678"/>
      <c r="M914" s="678"/>
      <c r="N914" s="679"/>
    </row>
    <row r="915" spans="2:14" ht="15" thickBot="1" x14ac:dyDescent="0.3">
      <c r="B915" s="680"/>
      <c r="C915" s="732"/>
      <c r="D915" s="732"/>
      <c r="E915" s="732"/>
      <c r="F915" s="733"/>
      <c r="G915" s="733"/>
      <c r="H915" s="733"/>
      <c r="I915" s="733"/>
      <c r="J915" s="733"/>
      <c r="K915" s="733"/>
      <c r="L915" s="733"/>
      <c r="M915" s="734" t="s">
        <v>4990</v>
      </c>
      <c r="N915" s="684">
        <f>SUM(N914:N914)</f>
        <v>0</v>
      </c>
    </row>
    <row r="916" spans="2:14" ht="15" thickBot="1" x14ac:dyDescent="0.3">
      <c r="B916" s="685"/>
      <c r="C916" s="686"/>
      <c r="D916" s="686"/>
      <c r="E916" s="686"/>
      <c r="F916" s="686"/>
      <c r="G916" s="686"/>
      <c r="H916" s="686"/>
      <c r="I916" s="686"/>
      <c r="J916" s="686"/>
      <c r="K916" s="686"/>
      <c r="L916" s="686"/>
      <c r="M916" s="686"/>
      <c r="N916" s="687"/>
    </row>
    <row r="917" spans="2:14" ht="38.25" x14ac:dyDescent="0.25">
      <c r="B917" s="671" t="s">
        <v>0</v>
      </c>
      <c r="C917" s="672" t="s">
        <v>4983</v>
      </c>
      <c r="D917" s="1219" t="s">
        <v>4991</v>
      </c>
      <c r="E917" s="1219"/>
      <c r="F917" s="1219"/>
      <c r="G917" s="1219"/>
      <c r="H917" s="1220"/>
      <c r="I917" s="673" t="s">
        <v>1263</v>
      </c>
      <c r="J917" s="673" t="s">
        <v>4992</v>
      </c>
      <c r="K917" s="673" t="s">
        <v>5049</v>
      </c>
      <c r="L917" s="673" t="s">
        <v>5050</v>
      </c>
      <c r="M917" s="673" t="s">
        <v>4993</v>
      </c>
      <c r="N917" s="674" t="s">
        <v>4989</v>
      </c>
    </row>
    <row r="918" spans="2:14" ht="16.149999999999999" customHeight="1" x14ac:dyDescent="0.25">
      <c r="B918" s="675">
        <v>10146</v>
      </c>
      <c r="C918" s="677" t="s">
        <v>1286</v>
      </c>
      <c r="D918" s="1202" t="str">
        <f>IF(B918="","",IF(C918="DER-RD",IF(OR(B918&lt;60000,B918&gt;60025),VLOOKUP(B918,'DER-RD1'!A:E,2,FALSE),VLOOKUP(B918,'DER-RD1'!A:E,2,FALSE)&amp;"(DMT="&amp;VLOOKUP(B918,'DER-RD1'!A:E,4,FALSE)&amp;")(XP="&amp;ROUND((N918),2)&amp;"KM;XR="&amp;ROUND((O918),2)&amp;"KM)"),IF(C918="DER-ED",VLOOKUP(B918,'DER-ED1'!A:D,2,FALSE),IF(C918="SICRO",VLOOKUP(B918,SICRO!A:E,2,FALSE),IF(C918="SINAPI",VLOOKUP(B918,SINAPI1!A:D,2,FALSE))))))</f>
        <v>SERVENTE (AUXILIAR DE OBRAS - SINDUSCON)</v>
      </c>
      <c r="E918" s="1202"/>
      <c r="F918" s="1202"/>
      <c r="G918" s="1202"/>
      <c r="H918" s="1218"/>
      <c r="I918" s="678" t="s">
        <v>69</v>
      </c>
      <c r="J918" s="688">
        <v>1.5727</v>
      </c>
      <c r="K918" s="741">
        <f>IF(B918="","",IF(C918="DER-RD",IF(OR(B918&lt;60000,B918&gt;60025),VLOOKUP(B918,'DER-RD1'!A:E,4,FALSE),VLOOKUP(B918,'DER-RD1'!A:H,6,FALSE)*O918+VLOOKUP(B918,'DER-RD1'!A:H,7,FALSE)*P918)+VLOOKUP(B918,'DER-RD1'!A:H,8,FALSE),IF(C918="DER-ED",VLOOKUP(B918,'DER-ED1'!A:E,4,FALSE),IF(C918="SICRO",VLOOKUP(B918,SICRO!A:F,4,FALSE),IF(C918="SINAPI",VLOOKUP(B918,SINAPI1!A:E,4,FALSE),IF(C918="CESAN",VLOOKUP(B918,CESAN!A:E,4,FALSE)))))))</f>
        <v>6.97</v>
      </c>
      <c r="L918" s="689">
        <f>K918*(1+J918)</f>
        <v>17.93</v>
      </c>
      <c r="M918" s="690">
        <v>0.14199999999999999</v>
      </c>
      <c r="N918" s="679">
        <f>L918*M918</f>
        <v>2.5499999999999998</v>
      </c>
    </row>
    <row r="919" spans="2:14" ht="16.149999999999999" customHeight="1" x14ac:dyDescent="0.25">
      <c r="B919" s="675">
        <v>10139</v>
      </c>
      <c r="C919" s="677" t="s">
        <v>1286</v>
      </c>
      <c r="D919" s="1202" t="str">
        <f>IF(B919="","",IF(C919="DER-RD",IF(OR(B919&lt;60000,B919&gt;60025),VLOOKUP(B919,'DER-RD1'!A:E,2,FALSE),VLOOKUP(B919,'DER-RD1'!A:E,2,FALSE)&amp;"(DMT="&amp;VLOOKUP(B919,'DER-RD1'!A:E,4,FALSE)&amp;")(XP="&amp;ROUND((N919),2)&amp;"KM;XR="&amp;ROUND((O919),2)&amp;"KM)"),IF(C919="DER-ED",VLOOKUP(B919,'DER-ED1'!A:D,2,FALSE),IF(C919="SICRO",VLOOKUP(B919,SICRO!A:E,2,FALSE),IF(C919="SINAPI",VLOOKUP(B919,SINAPI1!A:D,2,FALSE))))))</f>
        <v>PEDREIRO (OFICIAL - SINDUSCON)</v>
      </c>
      <c r="E919" s="1202"/>
      <c r="F919" s="1202"/>
      <c r="G919" s="1202"/>
      <c r="H919" s="1218"/>
      <c r="I919" s="678" t="s">
        <v>69</v>
      </c>
      <c r="J919" s="688">
        <v>1.5727</v>
      </c>
      <c r="K919" s="741">
        <f>IF(B919="","",IF(C919="DER-RD",IF(OR(B919&lt;60000,B919&gt;60025),VLOOKUP(B919,'DER-RD1'!A:E,4,FALSE),VLOOKUP(B919,'DER-RD1'!A:H,6,FALSE)*O919+VLOOKUP(B919,'DER-RD1'!A:H,7,FALSE)*P919)+VLOOKUP(B919,'DER-RD1'!A:H,8,FALSE),IF(C919="DER-ED",VLOOKUP(B919,'DER-ED1'!A:E,4,FALSE),IF(C919="SICRO",VLOOKUP(B919,SICRO!A:F,4,FALSE),IF(C919="SINAPI",VLOOKUP(B919,SINAPI1!A:E,4,FALSE),IF(C919="CESAN",VLOOKUP(B919,CESAN!A:E,4,FALSE)))))))</f>
        <v>9.39</v>
      </c>
      <c r="L919" s="689">
        <f>K919*(1+J919)</f>
        <v>24.16</v>
      </c>
      <c r="M919" s="690">
        <v>0.28499999999999998</v>
      </c>
      <c r="N919" s="679">
        <f>L919*M919</f>
        <v>6.89</v>
      </c>
    </row>
    <row r="920" spans="2:14" ht="15" thickBot="1" x14ac:dyDescent="0.3">
      <c r="B920" s="680"/>
      <c r="C920" s="732"/>
      <c r="D920" s="732"/>
      <c r="E920" s="732"/>
      <c r="F920" s="733"/>
      <c r="G920" s="733"/>
      <c r="H920" s="733"/>
      <c r="I920" s="733"/>
      <c r="J920" s="733"/>
      <c r="K920" s="733"/>
      <c r="L920" s="733"/>
      <c r="M920" s="734" t="s">
        <v>4994</v>
      </c>
      <c r="N920" s="684">
        <f>SUM(N918:N919)</f>
        <v>9.44</v>
      </c>
    </row>
    <row r="921" spans="2:14" ht="15" thickBot="1" x14ac:dyDescent="0.3">
      <c r="B921" s="685"/>
      <c r="C921" s="686"/>
      <c r="D921" s="686"/>
      <c r="E921" s="686"/>
      <c r="F921" s="686"/>
      <c r="G921" s="686"/>
      <c r="H921" s="686"/>
      <c r="I921" s="691"/>
      <c r="J921" s="691"/>
      <c r="K921" s="686"/>
      <c r="L921" s="686"/>
      <c r="M921" s="686"/>
      <c r="N921" s="687"/>
    </row>
    <row r="922" spans="2:14" ht="25.5" x14ac:dyDescent="0.25">
      <c r="B922" s="671" t="s">
        <v>0</v>
      </c>
      <c r="C922" s="672" t="s">
        <v>4983</v>
      </c>
      <c r="D922" s="1219" t="s">
        <v>4995</v>
      </c>
      <c r="E922" s="1219"/>
      <c r="F922" s="1219"/>
      <c r="G922" s="1219"/>
      <c r="H922" s="1220"/>
      <c r="I922" s="673" t="s">
        <v>1236</v>
      </c>
      <c r="J922" s="673" t="s">
        <v>4996</v>
      </c>
      <c r="K922" s="673" t="s">
        <v>4997</v>
      </c>
      <c r="L922" s="673"/>
      <c r="M922" s="673" t="s">
        <v>4998</v>
      </c>
      <c r="N922" s="674" t="s">
        <v>4999</v>
      </c>
    </row>
    <row r="923" spans="2:14" x14ac:dyDescent="0.25">
      <c r="B923" s="675"/>
      <c r="C923" s="677"/>
      <c r="D923" s="1202"/>
      <c r="E923" s="1202"/>
      <c r="F923" s="1202"/>
      <c r="G923" s="1202"/>
      <c r="H923" s="1218"/>
      <c r="I923" s="678"/>
      <c r="J923" s="678"/>
      <c r="K923" s="678"/>
      <c r="L923" s="678"/>
      <c r="M923" s="678"/>
      <c r="N923" s="679"/>
    </row>
    <row r="924" spans="2:14" x14ac:dyDescent="0.25">
      <c r="B924" s="685"/>
      <c r="C924" s="686"/>
      <c r="D924" s="686"/>
      <c r="E924" s="686"/>
      <c r="F924" s="691"/>
      <c r="G924" s="691"/>
      <c r="H924" s="691"/>
      <c r="I924" s="691"/>
      <c r="J924" s="691"/>
      <c r="K924" s="691"/>
      <c r="L924" s="691"/>
      <c r="M924" s="692" t="s">
        <v>5000</v>
      </c>
      <c r="N924" s="693">
        <f>SUM(N923:N923)</f>
        <v>0</v>
      </c>
    </row>
    <row r="925" spans="2:14" x14ac:dyDescent="0.25">
      <c r="B925" s="685"/>
      <c r="C925" s="686"/>
      <c r="D925" s="686"/>
      <c r="E925" s="686"/>
      <c r="F925" s="686"/>
      <c r="G925" s="686"/>
      <c r="H925" s="686"/>
      <c r="I925" s="686"/>
      <c r="J925" s="686"/>
      <c r="K925" s="686"/>
      <c r="L925" s="686"/>
      <c r="M925" s="686"/>
      <c r="N925" s="687"/>
    </row>
    <row r="926" spans="2:14" x14ac:dyDescent="0.25">
      <c r="B926" s="685"/>
      <c r="C926" s="686"/>
      <c r="D926" s="686"/>
      <c r="E926" s="686"/>
      <c r="F926" s="691"/>
      <c r="G926" s="691"/>
      <c r="H926" s="691"/>
      <c r="I926" s="694"/>
      <c r="J926" s="694"/>
      <c r="K926" s="694"/>
      <c r="L926" s="694"/>
      <c r="M926" s="692" t="s">
        <v>5001</v>
      </c>
      <c r="N926" s="695">
        <f>N915+N920+N924</f>
        <v>9.44</v>
      </c>
    </row>
    <row r="927" spans="2:14" x14ac:dyDescent="0.25">
      <c r="B927" s="685"/>
      <c r="C927" s="686"/>
      <c r="D927" s="686"/>
      <c r="E927" s="686"/>
      <c r="F927" s="691"/>
      <c r="G927" s="691"/>
      <c r="H927" s="691"/>
      <c r="I927" s="691"/>
      <c r="J927" s="696"/>
      <c r="K927" s="696"/>
      <c r="L927" s="696"/>
      <c r="M927" s="697" t="s">
        <v>5002</v>
      </c>
      <c r="N927" s="695">
        <v>1</v>
      </c>
    </row>
    <row r="928" spans="2:14" ht="15" thickBot="1" x14ac:dyDescent="0.3">
      <c r="B928" s="680"/>
      <c r="C928" s="732"/>
      <c r="D928" s="732"/>
      <c r="E928" s="732"/>
      <c r="F928" s="733"/>
      <c r="G928" s="733"/>
      <c r="H928" s="733"/>
      <c r="I928" s="733"/>
      <c r="J928" s="733"/>
      <c r="K928" s="733"/>
      <c r="L928" s="733"/>
      <c r="M928" s="734" t="s">
        <v>5003</v>
      </c>
      <c r="N928" s="698">
        <f>TRUNC(N926/N927,2)</f>
        <v>9.44</v>
      </c>
    </row>
    <row r="929" spans="2:14" ht="15" thickBot="1" x14ac:dyDescent="0.3">
      <c r="B929" s="685"/>
      <c r="C929" s="686"/>
      <c r="D929" s="686"/>
      <c r="E929" s="686"/>
      <c r="F929" s="686"/>
      <c r="G929" s="686"/>
      <c r="H929" s="686"/>
      <c r="I929" s="686"/>
      <c r="J929" s="686"/>
      <c r="K929" s="686"/>
      <c r="L929" s="686"/>
      <c r="M929" s="686"/>
      <c r="N929" s="687"/>
    </row>
    <row r="930" spans="2:14" ht="25.5" x14ac:dyDescent="0.25">
      <c r="B930" s="671" t="s">
        <v>0</v>
      </c>
      <c r="C930" s="672" t="s">
        <v>4983</v>
      </c>
      <c r="D930" s="1219" t="s">
        <v>5004</v>
      </c>
      <c r="E930" s="1219"/>
      <c r="F930" s="1219"/>
      <c r="G930" s="1219"/>
      <c r="H930" s="1219"/>
      <c r="I930" s="1220"/>
      <c r="J930" s="673" t="s">
        <v>1263</v>
      </c>
      <c r="K930" s="673" t="s">
        <v>5005</v>
      </c>
      <c r="L930" s="1214" t="s">
        <v>4993</v>
      </c>
      <c r="M930" s="1215"/>
      <c r="N930" s="674" t="s">
        <v>4999</v>
      </c>
    </row>
    <row r="931" spans="2:14" ht="32.25" customHeight="1" x14ac:dyDescent="0.25">
      <c r="B931" s="675">
        <v>87301</v>
      </c>
      <c r="C931" s="677" t="s">
        <v>5015</v>
      </c>
      <c r="D931" s="1202" t="str">
        <f>IF(B931="","",IF(C931="DER-RD",IF(OR(B931&lt;60000,B931&gt;60025),VLOOKUP(B931,'DER-RD1'!A:E,2,FALSE),VLOOKUP(B931,'DER-RD1'!A:E,2,FALSE)&amp;"(DMT="&amp;VLOOKUP(B931,'DER-RD1'!A:E,4,FALSE)&amp;")(XP="&amp;ROUND((N931),2)&amp;"KM;XR="&amp;ROUND((O931),2)&amp;"KM)"),IF(C931="DER-ED",VLOOKUP(B931,'DER-ED1'!A:D,2,FALSE),IF(C931="SICRO",VLOOKUP(B931,SICRO!A:E,2,FALSE),IF(C931="SINAPI",VLOOKUP(B931,SINAPI1!A:D,2,FALSE))))))</f>
        <v>ARGAMASSA TRAÇO 1:4 (EM VOLUME DE CIMENTO E AREIA MÉDIA ÚMIDA) PARA CONTRAPISO, PREPARO MECÂNICO COM BETONEIRA 400 L. AF_08/2019</v>
      </c>
      <c r="E931" s="1202"/>
      <c r="F931" s="1202"/>
      <c r="G931" s="1202"/>
      <c r="H931" s="1202"/>
      <c r="I931" s="1218"/>
      <c r="J931" s="678" t="s">
        <v>6</v>
      </c>
      <c r="K931" s="741">
        <f>IF(B931="","",IF(C931="DER-RD",IF(OR(B931&lt;60000,B931&gt;60025),VLOOKUP(B931,'DER-RD1'!A:E,4,FALSE),VLOOKUP(B931,'DER-RD1'!A:H,6,FALSE)*O931+VLOOKUP(B931,'DER-RD1'!A:H,7,FALSE)*P931)+VLOOKUP(B931,'DER-RD1'!A:H,8,FALSE),IF(C931="DER-ED",VLOOKUP(B931,'DER-ED1'!A:E,4,FALSE),IF(C931="SICRO",VLOOKUP(B931,SICRO!A:F,4,FALSE),IF(C931="SINAPI",VLOOKUP(B931,SINAPI1!A:E,4,FALSE),IF(C931="CESAN",VLOOKUP(B931,CESAN!A:E,4,FALSE)))))))</f>
        <v>569.75</v>
      </c>
      <c r="L931" s="1240">
        <v>6.0699999999999997E-2</v>
      </c>
      <c r="M931" s="1241"/>
      <c r="N931" s="679">
        <f>K931*L931</f>
        <v>34.58</v>
      </c>
    </row>
    <row r="932" spans="2:14" x14ac:dyDescent="0.25">
      <c r="B932" s="675"/>
      <c r="C932" s="677"/>
      <c r="D932" s="1202"/>
      <c r="E932" s="1202"/>
      <c r="F932" s="1202"/>
      <c r="G932" s="1202"/>
      <c r="H932" s="1202"/>
      <c r="I932" s="1218"/>
      <c r="J932" s="678"/>
      <c r="K932" s="678"/>
      <c r="L932" s="1223"/>
      <c r="M932" s="1224"/>
      <c r="N932" s="679"/>
    </row>
    <row r="933" spans="2:14" ht="15" thickBot="1" x14ac:dyDescent="0.3">
      <c r="B933" s="680"/>
      <c r="C933" s="732"/>
      <c r="D933" s="732"/>
      <c r="E933" s="732"/>
      <c r="F933" s="733"/>
      <c r="G933" s="733"/>
      <c r="H933" s="733"/>
      <c r="I933" s="733"/>
      <c r="J933" s="733"/>
      <c r="K933" s="733"/>
      <c r="L933" s="733"/>
      <c r="M933" s="734" t="s">
        <v>5006</v>
      </c>
      <c r="N933" s="684">
        <f>SUM(N931:N931)</f>
        <v>34.58</v>
      </c>
    </row>
    <row r="934" spans="2:14" ht="15" thickBot="1" x14ac:dyDescent="0.3">
      <c r="B934" s="685"/>
      <c r="C934" s="686"/>
      <c r="D934" s="686"/>
      <c r="E934" s="686"/>
      <c r="F934" s="686"/>
      <c r="G934" s="686"/>
      <c r="H934" s="686"/>
      <c r="I934" s="686"/>
      <c r="J934" s="686"/>
      <c r="K934" s="686"/>
      <c r="L934" s="686"/>
      <c r="M934" s="686"/>
      <c r="N934" s="687"/>
    </row>
    <row r="935" spans="2:14" ht="25.5" x14ac:dyDescent="0.25">
      <c r="B935" s="671" t="s">
        <v>0</v>
      </c>
      <c r="C935" s="673" t="s">
        <v>4983</v>
      </c>
      <c r="D935" s="1219" t="s">
        <v>5007</v>
      </c>
      <c r="E935" s="1219"/>
      <c r="F935" s="1219"/>
      <c r="G935" s="1219"/>
      <c r="H935" s="1219"/>
      <c r="I935" s="1220"/>
      <c r="J935" s="673" t="s">
        <v>1263</v>
      </c>
      <c r="K935" s="673" t="s">
        <v>5005</v>
      </c>
      <c r="L935" s="1214" t="s">
        <v>4993</v>
      </c>
      <c r="M935" s="1215"/>
      <c r="N935" s="674" t="s">
        <v>4999</v>
      </c>
    </row>
    <row r="936" spans="2:14" x14ac:dyDescent="0.25">
      <c r="B936" s="719"/>
      <c r="C936" s="716"/>
      <c r="D936" s="1202"/>
      <c r="E936" s="1202"/>
      <c r="F936" s="1202"/>
      <c r="G936" s="1202"/>
      <c r="H936" s="1202"/>
      <c r="I936" s="1218"/>
      <c r="J936" s="722"/>
      <c r="K936" s="722"/>
      <c r="L936" s="1221"/>
      <c r="M936" s="1222"/>
      <c r="N936" s="723"/>
    </row>
    <row r="937" spans="2:14" ht="15" thickBot="1" x14ac:dyDescent="0.3">
      <c r="B937" s="680"/>
      <c r="C937" s="732"/>
      <c r="D937" s="732"/>
      <c r="E937" s="732"/>
      <c r="F937" s="733"/>
      <c r="G937" s="733"/>
      <c r="H937" s="733"/>
      <c r="I937" s="733"/>
      <c r="J937" s="733"/>
      <c r="K937" s="733"/>
      <c r="L937" s="733"/>
      <c r="M937" s="734" t="s">
        <v>5008</v>
      </c>
      <c r="N937" s="684">
        <f>SUM(N936:N936)</f>
        <v>0</v>
      </c>
    </row>
    <row r="938" spans="2:14" ht="15" thickBot="1" x14ac:dyDescent="0.3">
      <c r="B938" s="685"/>
      <c r="C938" s="686"/>
      <c r="D938" s="686"/>
      <c r="E938" s="686"/>
      <c r="F938" s="686"/>
      <c r="G938" s="686"/>
      <c r="H938" s="686"/>
      <c r="I938" s="686"/>
      <c r="J938" s="686"/>
      <c r="K938" s="686"/>
      <c r="L938" s="686"/>
      <c r="M938" s="686"/>
      <c r="N938" s="687"/>
    </row>
    <row r="939" spans="2:14" ht="25.5" x14ac:dyDescent="0.25">
      <c r="B939" s="671" t="s">
        <v>0</v>
      </c>
      <c r="C939" s="673" t="s">
        <v>4983</v>
      </c>
      <c r="D939" s="1219" t="s">
        <v>5009</v>
      </c>
      <c r="E939" s="1219"/>
      <c r="F939" s="1219"/>
      <c r="G939" s="1220"/>
      <c r="H939" s="673" t="s">
        <v>1263</v>
      </c>
      <c r="I939" s="673" t="s">
        <v>5010</v>
      </c>
      <c r="J939" s="673" t="s">
        <v>5011</v>
      </c>
      <c r="K939" s="673" t="s">
        <v>5005</v>
      </c>
      <c r="L939" s="673"/>
      <c r="M939" s="673" t="s">
        <v>4993</v>
      </c>
      <c r="N939" s="674" t="s">
        <v>4999</v>
      </c>
    </row>
    <row r="940" spans="2:14" x14ac:dyDescent="0.25">
      <c r="B940" s="675"/>
      <c r="C940" s="677"/>
      <c r="D940" s="1233"/>
      <c r="E940" s="1233"/>
      <c r="F940" s="1233"/>
      <c r="G940" s="1233"/>
      <c r="H940" s="678"/>
      <c r="I940" s="678"/>
      <c r="J940" s="678"/>
      <c r="K940" s="678"/>
      <c r="L940" s="678"/>
      <c r="M940" s="690"/>
      <c r="N940" s="679"/>
    </row>
    <row r="941" spans="2:14" x14ac:dyDescent="0.25">
      <c r="B941" s="685"/>
      <c r="C941" s="686"/>
      <c r="D941" s="686"/>
      <c r="E941" s="686"/>
      <c r="F941" s="691"/>
      <c r="G941" s="691"/>
      <c r="H941" s="691"/>
      <c r="I941" s="691"/>
      <c r="J941" s="691"/>
      <c r="K941" s="691"/>
      <c r="L941" s="691"/>
      <c r="M941" s="692" t="s">
        <v>5012</v>
      </c>
      <c r="N941" s="693">
        <f>SUM(N940:N940)</f>
        <v>0</v>
      </c>
    </row>
    <row r="942" spans="2:14" ht="15" thickBot="1" x14ac:dyDescent="0.3">
      <c r="B942" s="685"/>
      <c r="C942" s="686"/>
      <c r="D942" s="686"/>
      <c r="E942" s="686"/>
      <c r="F942" s="686"/>
      <c r="G942" s="686"/>
      <c r="H942" s="686"/>
      <c r="I942" s="686"/>
      <c r="J942" s="686"/>
      <c r="K942" s="686"/>
      <c r="L942" s="686"/>
      <c r="M942" s="686"/>
      <c r="N942" s="687"/>
    </row>
    <row r="943" spans="2:14" x14ac:dyDescent="0.25">
      <c r="B943" s="704"/>
      <c r="C943" s="749"/>
      <c r="D943" s="749"/>
      <c r="E943" s="749"/>
      <c r="F943" s="750"/>
      <c r="G943" s="750"/>
      <c r="H943" s="750"/>
      <c r="I943" s="750"/>
      <c r="J943" s="750"/>
      <c r="K943" s="750"/>
      <c r="L943" s="750"/>
      <c r="M943" s="751" t="s">
        <v>5013</v>
      </c>
      <c r="N943" s="674">
        <f>N928+N933+N937+N941</f>
        <v>44.02</v>
      </c>
    </row>
    <row r="944" spans="2:14" ht="15" thickBot="1" x14ac:dyDescent="0.3">
      <c r="B944" s="685"/>
      <c r="C944" s="686"/>
      <c r="D944" s="686"/>
      <c r="E944" s="686"/>
      <c r="F944" s="691"/>
      <c r="G944" s="691"/>
      <c r="H944" s="691"/>
      <c r="I944" s="691"/>
      <c r="J944" s="691"/>
      <c r="K944" s="691"/>
      <c r="L944" s="691"/>
      <c r="M944" s="708">
        <f>'Planilha - Orla'!I3</f>
        <v>0.28220000000000001</v>
      </c>
      <c r="N944" s="709">
        <f>N943*M944</f>
        <v>12.42</v>
      </c>
    </row>
    <row r="945" spans="2:14" ht="15" thickBot="1" x14ac:dyDescent="0.3">
      <c r="B945" s="1237" t="s">
        <v>5014</v>
      </c>
      <c r="C945" s="1238"/>
      <c r="D945" s="1238"/>
      <c r="E945" s="1238"/>
      <c r="F945" s="1238"/>
      <c r="G945" s="1238"/>
      <c r="H945" s="1238"/>
      <c r="I945" s="1238"/>
      <c r="J945" s="1238"/>
      <c r="K945" s="1238"/>
      <c r="L945" s="1238"/>
      <c r="M945" s="1239"/>
      <c r="N945" s="710">
        <f>N943+N944</f>
        <v>56.44</v>
      </c>
    </row>
    <row r="946" spans="2:14" x14ac:dyDescent="0.25">
      <c r="B946" s="692"/>
      <c r="C946" s="692"/>
      <c r="D946" s="692"/>
      <c r="E946" s="692"/>
      <c r="F946" s="692"/>
      <c r="G946" s="692"/>
      <c r="H946" s="692"/>
      <c r="I946" s="692"/>
      <c r="J946" s="692"/>
      <c r="K946" s="692"/>
      <c r="L946" s="692"/>
      <c r="M946" s="692"/>
      <c r="N946" s="752"/>
    </row>
    <row r="947" spans="2:14" x14ac:dyDescent="0.25">
      <c r="B947" s="692"/>
      <c r="C947" s="692"/>
      <c r="D947" s="692"/>
      <c r="E947" s="692"/>
      <c r="F947" s="692"/>
      <c r="G947" s="692"/>
      <c r="H947" s="692"/>
      <c r="I947" s="692"/>
      <c r="J947" s="692"/>
      <c r="K947" s="692"/>
      <c r="L947" s="692"/>
      <c r="M947" s="692"/>
      <c r="N947" s="752"/>
    </row>
    <row r="948" spans="2:14" ht="15" thickBot="1" x14ac:dyDescent="0.3">
      <c r="B948" s="692"/>
      <c r="C948" s="692"/>
      <c r="D948" s="692"/>
      <c r="E948" s="692"/>
      <c r="F948" s="692"/>
      <c r="G948" s="692"/>
      <c r="H948" s="692"/>
      <c r="I948" s="692"/>
      <c r="J948" s="692"/>
      <c r="K948" s="692"/>
      <c r="L948" s="692"/>
      <c r="M948" s="692"/>
      <c r="N948" s="752"/>
    </row>
    <row r="949" spans="2:14" ht="45" customHeight="1" x14ac:dyDescent="0.25">
      <c r="B949" s="1225" t="s">
        <v>5067</v>
      </c>
      <c r="C949" s="1226"/>
      <c r="D949" s="1227"/>
      <c r="E949" s="1228" t="s">
        <v>4979</v>
      </c>
      <c r="F949" s="1228"/>
      <c r="G949" s="1228"/>
      <c r="H949" s="1228"/>
      <c r="I949" s="1228"/>
      <c r="J949" s="1228"/>
      <c r="K949" s="1228"/>
      <c r="L949" s="725"/>
      <c r="M949" s="1231"/>
      <c r="N949" s="1232"/>
    </row>
    <row r="950" spans="2:14" x14ac:dyDescent="0.25">
      <c r="B950" s="670" t="s">
        <v>4980</v>
      </c>
      <c r="C950" s="1234" t="s">
        <v>5171</v>
      </c>
      <c r="D950" s="1234"/>
      <c r="E950" s="1234"/>
      <c r="F950" s="1234"/>
      <c r="G950" s="1234"/>
      <c r="H950" s="1234"/>
      <c r="I950" s="1234"/>
      <c r="J950" s="1234"/>
      <c r="K950" s="1234"/>
      <c r="L950" s="1234"/>
      <c r="M950" s="1234"/>
      <c r="N950" s="1235"/>
    </row>
    <row r="951" spans="2:14" x14ac:dyDescent="0.25">
      <c r="B951" s="670" t="s">
        <v>4981</v>
      </c>
      <c r="C951" s="1203" t="s">
        <v>8</v>
      </c>
      <c r="D951" s="1203"/>
      <c r="E951" s="1203"/>
      <c r="F951" s="1203"/>
      <c r="G951" s="1203"/>
      <c r="H951" s="1203"/>
      <c r="I951" s="1203"/>
      <c r="J951" s="1203"/>
      <c r="K951" s="1203"/>
      <c r="L951" s="1203"/>
      <c r="M951" s="1203"/>
      <c r="N951" s="1204"/>
    </row>
    <row r="952" spans="2:14" ht="15" thickBot="1" x14ac:dyDescent="0.3">
      <c r="B952" s="670" t="s">
        <v>4982</v>
      </c>
      <c r="C952" s="1205">
        <v>45536</v>
      </c>
      <c r="D952" s="1206"/>
      <c r="E952" s="1206"/>
      <c r="F952" s="1206"/>
      <c r="G952" s="1206"/>
      <c r="H952" s="1206"/>
      <c r="I952" s="1206"/>
      <c r="J952" s="1206"/>
      <c r="K952" s="1206"/>
      <c r="L952" s="1206"/>
      <c r="M952" s="1206"/>
      <c r="N952" s="1207"/>
    </row>
    <row r="953" spans="2:14" x14ac:dyDescent="0.25">
      <c r="B953" s="671" t="s">
        <v>0</v>
      </c>
      <c r="C953" s="672" t="s">
        <v>4983</v>
      </c>
      <c r="D953" s="1219" t="s">
        <v>4984</v>
      </c>
      <c r="E953" s="1219"/>
      <c r="F953" s="1219"/>
      <c r="G953" s="1220"/>
      <c r="H953" s="673" t="s">
        <v>100</v>
      </c>
      <c r="I953" s="673" t="s">
        <v>4985</v>
      </c>
      <c r="J953" s="673" t="s">
        <v>4986</v>
      </c>
      <c r="K953" s="673" t="s">
        <v>4987</v>
      </c>
      <c r="L953" s="673"/>
      <c r="M953" s="673" t="s">
        <v>4988</v>
      </c>
      <c r="N953" s="674" t="s">
        <v>4989</v>
      </c>
    </row>
    <row r="954" spans="2:14" x14ac:dyDescent="0.25">
      <c r="B954" s="675"/>
      <c r="C954" s="676"/>
      <c r="D954" s="1233"/>
      <c r="E954" s="1233"/>
      <c r="F954" s="1233"/>
      <c r="G954" s="1236"/>
      <c r="H954" s="678"/>
      <c r="I954" s="678"/>
      <c r="J954" s="678"/>
      <c r="K954" s="678"/>
      <c r="L954" s="678"/>
      <c r="M954" s="678"/>
      <c r="N954" s="679"/>
    </row>
    <row r="955" spans="2:14" ht="15" thickBot="1" x14ac:dyDescent="0.3">
      <c r="B955" s="680"/>
      <c r="C955" s="732"/>
      <c r="D955" s="732"/>
      <c r="E955" s="732"/>
      <c r="F955" s="733"/>
      <c r="G955" s="733"/>
      <c r="H955" s="733"/>
      <c r="I955" s="733"/>
      <c r="J955" s="733"/>
      <c r="K955" s="733"/>
      <c r="L955" s="733"/>
      <c r="M955" s="734" t="s">
        <v>4990</v>
      </c>
      <c r="N955" s="684">
        <f>SUM(N954)</f>
        <v>0</v>
      </c>
    </row>
    <row r="956" spans="2:14" ht="15" thickBot="1" x14ac:dyDescent="0.3">
      <c r="B956" s="685"/>
      <c r="C956" s="686"/>
      <c r="D956" s="686"/>
      <c r="E956" s="686"/>
      <c r="F956" s="686"/>
      <c r="G956" s="686"/>
      <c r="H956" s="686"/>
      <c r="I956" s="686"/>
      <c r="J956" s="686"/>
      <c r="K956" s="686"/>
      <c r="L956" s="686"/>
      <c r="M956" s="686"/>
      <c r="N956" s="687"/>
    </row>
    <row r="957" spans="2:14" ht="38.25" x14ac:dyDescent="0.25">
      <c r="B957" s="671" t="s">
        <v>0</v>
      </c>
      <c r="C957" s="672" t="s">
        <v>4983</v>
      </c>
      <c r="D957" s="1219" t="s">
        <v>4991</v>
      </c>
      <c r="E957" s="1219"/>
      <c r="F957" s="1219"/>
      <c r="G957" s="1219"/>
      <c r="H957" s="1220"/>
      <c r="I957" s="673" t="s">
        <v>1263</v>
      </c>
      <c r="J957" s="673" t="s">
        <v>4992</v>
      </c>
      <c r="K957" s="673" t="s">
        <v>5049</v>
      </c>
      <c r="L957" s="673" t="s">
        <v>5050</v>
      </c>
      <c r="M957" s="673" t="s">
        <v>4993</v>
      </c>
      <c r="N957" s="674" t="s">
        <v>4989</v>
      </c>
    </row>
    <row r="958" spans="2:14" ht="16.149999999999999" customHeight="1" x14ac:dyDescent="0.25">
      <c r="B958" s="675">
        <v>10101</v>
      </c>
      <c r="C958" s="677" t="s">
        <v>1286</v>
      </c>
      <c r="D958" s="1202" t="str">
        <f>IF(B958="","",IF(C958="DER-RD",IF(OR(B958&lt;60000,B958&gt;60025),VLOOKUP(B958,'DER-RD1'!A:E,2,FALSE),VLOOKUP(B958,'DER-RD1'!A:E,2,FALSE)&amp;"(DMT="&amp;VLOOKUP(B958,'DER-RD1'!A:E,4,FALSE)&amp;")(XP="&amp;ROUND((N958),2)&amp;"KM;XR="&amp;ROUND((O958),2)&amp;"KM)"),IF(C958="DER-ED",VLOOKUP(B958,'DER-ED1'!A:D,2,FALSE),IF(C958="SICRO",VLOOKUP(B958,SICRO!A:E,2,FALSE),IF(C958="SINAPI",VLOOKUP(B958,SINAPI1!A:D,2,FALSE))))))</f>
        <v>AJUDANTE (AJUDANTE PRATICO - SINDUSCON)</v>
      </c>
      <c r="E958" s="1202"/>
      <c r="F958" s="1202"/>
      <c r="G958" s="1202"/>
      <c r="H958" s="1218"/>
      <c r="I958" s="678" t="s">
        <v>69</v>
      </c>
      <c r="J958" s="688">
        <v>1.5727</v>
      </c>
      <c r="K958" s="741">
        <f>IF(B958="","",IF(C958="DER-RD",IF(OR(B958&lt;60000,B958&gt;60025),VLOOKUP(B958,'DER-RD1'!A:E,4,FALSE),VLOOKUP(B958,'DER-RD1'!A:H,6,FALSE)*O958+VLOOKUP(B958,'DER-RD1'!A:H,7,FALSE)*P958)+VLOOKUP(B958,'DER-RD1'!A:H,8,FALSE),IF(C958="DER-ED",VLOOKUP(B958,'DER-ED1'!A:E,4,FALSE),IF(C958="SICRO",VLOOKUP(B958,SICRO!A:F,4,FALSE),IF(C958="SINAPI",VLOOKUP(B958,SINAPI1!A:E,4,FALSE),IF(C958="CESAN",VLOOKUP(B958,CESAN!A:E,4,FALSE)))))))</f>
        <v>7.54</v>
      </c>
      <c r="L958" s="689">
        <f>K958*(1+J958)</f>
        <v>19.399999999999999</v>
      </c>
      <c r="M958" s="690">
        <v>0.42599999999999999</v>
      </c>
      <c r="N958" s="679">
        <f>L958*M958</f>
        <v>8.26</v>
      </c>
    </row>
    <row r="959" spans="2:14" ht="16.149999999999999" customHeight="1" x14ac:dyDescent="0.25">
      <c r="B959" s="675">
        <v>10115</v>
      </c>
      <c r="C959" s="677" t="s">
        <v>1286</v>
      </c>
      <c r="D959" s="1202" t="str">
        <f>IF(B959="","",IF(C959="DER-RD",IF(OR(B959&lt;60000,B959&gt;60025),VLOOKUP(B959,'DER-RD1'!A:E,2,FALSE),VLOOKUP(B959,'DER-RD1'!A:E,2,FALSE)&amp;"(DMT="&amp;VLOOKUP(B959,'DER-RD1'!A:E,4,FALSE)&amp;")(XP="&amp;ROUND((N959),2)&amp;"KM;XR="&amp;ROUND((O959),2)&amp;"KM)"),IF(C959="DER-ED",VLOOKUP(B959,'DER-ED1'!A:D,2,FALSE),IF(C959="SICRO",VLOOKUP(B959,SICRO!A:E,2,FALSE),IF(C959="SINAPI",VLOOKUP(B959,SINAPI1!A:D,2,FALSE))))))</f>
        <v>ELETRICISTA (OFICIAL - SINDUSCON)</v>
      </c>
      <c r="E959" s="1202"/>
      <c r="F959" s="1202"/>
      <c r="G959" s="1202"/>
      <c r="H959" s="1218"/>
      <c r="I959" s="678" t="s">
        <v>69</v>
      </c>
      <c r="J959" s="688">
        <v>1.5727</v>
      </c>
      <c r="K959" s="741">
        <f>IF(B959="","",IF(C959="DER-RD",IF(OR(B959&lt;60000,B959&gt;60025),VLOOKUP(B959,'DER-RD1'!A:E,4,FALSE),VLOOKUP(B959,'DER-RD1'!A:H,6,FALSE)*O959+VLOOKUP(B959,'DER-RD1'!A:H,7,FALSE)*P959)+VLOOKUP(B959,'DER-RD1'!A:H,8,FALSE),IF(C959="DER-ED",VLOOKUP(B959,'DER-ED1'!A:E,4,FALSE),IF(C959="SICRO",VLOOKUP(B959,SICRO!A:F,4,FALSE),IF(C959="SINAPI",VLOOKUP(B959,SINAPI1!A:E,4,FALSE),IF(C959="CESAN",VLOOKUP(B959,CESAN!A:E,4,FALSE)))))))</f>
        <v>9.39</v>
      </c>
      <c r="L959" s="689">
        <f>K959*(1+J959)</f>
        <v>24.16</v>
      </c>
      <c r="M959" s="690">
        <v>0.42599999999999999</v>
      </c>
      <c r="N959" s="679">
        <f>L959*M959</f>
        <v>10.29</v>
      </c>
    </row>
    <row r="960" spans="2:14" ht="15" thickBot="1" x14ac:dyDescent="0.3">
      <c r="B960" s="680"/>
      <c r="C960" s="732"/>
      <c r="D960" s="732"/>
      <c r="E960" s="732"/>
      <c r="F960" s="733"/>
      <c r="G960" s="733"/>
      <c r="H960" s="733"/>
      <c r="I960" s="733"/>
      <c r="J960" s="733"/>
      <c r="K960" s="733"/>
      <c r="L960" s="733"/>
      <c r="M960" s="734" t="s">
        <v>4994</v>
      </c>
      <c r="N960" s="684">
        <f>SUM(N958:N959)</f>
        <v>18.55</v>
      </c>
    </row>
    <row r="961" spans="2:14" ht="15" thickBot="1" x14ac:dyDescent="0.3">
      <c r="B961" s="685"/>
      <c r="C961" s="686"/>
      <c r="D961" s="686"/>
      <c r="E961" s="686"/>
      <c r="F961" s="686"/>
      <c r="G961" s="686"/>
      <c r="H961" s="686"/>
      <c r="I961" s="691"/>
      <c r="J961" s="691"/>
      <c r="K961" s="686"/>
      <c r="L961" s="686"/>
      <c r="M961" s="686"/>
      <c r="N961" s="687"/>
    </row>
    <row r="962" spans="2:14" ht="25.5" x14ac:dyDescent="0.25">
      <c r="B962" s="671" t="s">
        <v>0</v>
      </c>
      <c r="C962" s="672" t="s">
        <v>4983</v>
      </c>
      <c r="D962" s="1219" t="s">
        <v>4995</v>
      </c>
      <c r="E962" s="1219"/>
      <c r="F962" s="1219"/>
      <c r="G962" s="1219"/>
      <c r="H962" s="1220"/>
      <c r="I962" s="673" t="s">
        <v>1236</v>
      </c>
      <c r="J962" s="673" t="s">
        <v>4996</v>
      </c>
      <c r="K962" s="673" t="s">
        <v>4997</v>
      </c>
      <c r="L962" s="673"/>
      <c r="M962" s="673" t="s">
        <v>4998</v>
      </c>
      <c r="N962" s="674" t="s">
        <v>4999</v>
      </c>
    </row>
    <row r="963" spans="2:14" x14ac:dyDescent="0.25">
      <c r="B963" s="675"/>
      <c r="C963" s="677"/>
      <c r="D963" s="1202"/>
      <c r="E963" s="1202"/>
      <c r="F963" s="1202"/>
      <c r="G963" s="1202"/>
      <c r="H963" s="1218"/>
      <c r="I963" s="678"/>
      <c r="J963" s="678"/>
      <c r="K963" s="678"/>
      <c r="L963" s="678"/>
      <c r="M963" s="678"/>
      <c r="N963" s="679"/>
    </row>
    <row r="964" spans="2:14" x14ac:dyDescent="0.25">
      <c r="B964" s="685"/>
      <c r="C964" s="686"/>
      <c r="D964" s="686"/>
      <c r="E964" s="686"/>
      <c r="F964" s="691"/>
      <c r="G964" s="691"/>
      <c r="H964" s="691"/>
      <c r="I964" s="691"/>
      <c r="J964" s="691"/>
      <c r="K964" s="691"/>
      <c r="L964" s="691"/>
      <c r="M964" s="692" t="s">
        <v>5000</v>
      </c>
      <c r="N964" s="693">
        <f>SUM(N963:N963)</f>
        <v>0</v>
      </c>
    </row>
    <row r="965" spans="2:14" x14ac:dyDescent="0.25">
      <c r="B965" s="685"/>
      <c r="C965" s="686"/>
      <c r="D965" s="686"/>
      <c r="E965" s="686"/>
      <c r="F965" s="686"/>
      <c r="G965" s="686"/>
      <c r="H965" s="686"/>
      <c r="I965" s="686"/>
      <c r="J965" s="686"/>
      <c r="K965" s="686"/>
      <c r="L965" s="686"/>
      <c r="M965" s="686"/>
      <c r="N965" s="687"/>
    </row>
    <row r="966" spans="2:14" x14ac:dyDescent="0.25">
      <c r="B966" s="685"/>
      <c r="C966" s="686"/>
      <c r="D966" s="686"/>
      <c r="E966" s="686"/>
      <c r="F966" s="691"/>
      <c r="G966" s="691"/>
      <c r="H966" s="691"/>
      <c r="I966" s="694"/>
      <c r="J966" s="694"/>
      <c r="K966" s="694"/>
      <c r="L966" s="694"/>
      <c r="M966" s="692" t="s">
        <v>5001</v>
      </c>
      <c r="N966" s="695">
        <f>N955+N960+N964</f>
        <v>18.55</v>
      </c>
    </row>
    <row r="967" spans="2:14" x14ac:dyDescent="0.25">
      <c r="B967" s="685"/>
      <c r="C967" s="686"/>
      <c r="D967" s="686"/>
      <c r="E967" s="686"/>
      <c r="F967" s="691"/>
      <c r="G967" s="691"/>
      <c r="H967" s="691"/>
      <c r="I967" s="691"/>
      <c r="J967" s="696"/>
      <c r="K967" s="696"/>
      <c r="L967" s="696"/>
      <c r="M967" s="697" t="s">
        <v>5002</v>
      </c>
      <c r="N967" s="695">
        <v>1</v>
      </c>
    </row>
    <row r="968" spans="2:14" ht="15" thickBot="1" x14ac:dyDescent="0.3">
      <c r="B968" s="680"/>
      <c r="C968" s="732"/>
      <c r="D968" s="732"/>
      <c r="E968" s="732"/>
      <c r="F968" s="733"/>
      <c r="G968" s="733"/>
      <c r="H968" s="733"/>
      <c r="I968" s="733"/>
      <c r="J968" s="733"/>
      <c r="K968" s="733"/>
      <c r="L968" s="733"/>
      <c r="M968" s="734" t="s">
        <v>5003</v>
      </c>
      <c r="N968" s="698">
        <f>TRUNC(N966/N967,2)</f>
        <v>18.55</v>
      </c>
    </row>
    <row r="969" spans="2:14" ht="15" thickBot="1" x14ac:dyDescent="0.3">
      <c r="B969" s="685"/>
      <c r="C969" s="686"/>
      <c r="D969" s="686"/>
      <c r="E969" s="686"/>
      <c r="F969" s="686"/>
      <c r="G969" s="686"/>
      <c r="H969" s="686"/>
      <c r="I969" s="686"/>
      <c r="J969" s="686"/>
      <c r="K969" s="686"/>
      <c r="L969" s="686"/>
      <c r="M969" s="686"/>
      <c r="N969" s="687"/>
    </row>
    <row r="970" spans="2:14" ht="25.5" x14ac:dyDescent="0.25">
      <c r="B970" s="671" t="s">
        <v>0</v>
      </c>
      <c r="C970" s="672" t="s">
        <v>4983</v>
      </c>
      <c r="D970" s="1219" t="s">
        <v>5004</v>
      </c>
      <c r="E970" s="1219"/>
      <c r="F970" s="1219"/>
      <c r="G970" s="1219"/>
      <c r="H970" s="1219"/>
      <c r="I970" s="1220"/>
      <c r="J970" s="673" t="s">
        <v>1263</v>
      </c>
      <c r="K970" s="673" t="s">
        <v>5005</v>
      </c>
      <c r="L970" s="673"/>
      <c r="M970" s="673" t="s">
        <v>4993</v>
      </c>
      <c r="N970" s="674" t="s">
        <v>4999</v>
      </c>
    </row>
    <row r="971" spans="2:14" ht="16.149999999999999" customHeight="1" x14ac:dyDescent="0.25">
      <c r="B971" s="675">
        <v>1895</v>
      </c>
      <c r="C971" s="677" t="s">
        <v>5015</v>
      </c>
      <c r="D971" s="1202" t="str">
        <f>IF(B971="","",IF(C971="DER-RD",IF(OR(B971&lt;60000,B971&gt;60025),VLOOKUP(B971,'DER-RD1'!A:E,2,FALSE),VLOOKUP(B971,'DER-RD1'!A:E,2,FALSE)&amp;"(DMT="&amp;VLOOKUP(B971,'DER-RD1'!A:E,4,FALSE)&amp;")(XP="&amp;ROUND((N971),2)&amp;"KM;XR="&amp;ROUND((O971),2)&amp;"KM)"),IF(C971="DER-ED",VLOOKUP(B971,'DER-ED1'!A:D,2,FALSE),IF(C971="SICRO",VLOOKUP(B971,SICRO!A:E,2,FALSE),IF(C971="SINAPI",VLOOKUP(B971,SINAPI1!A:D,2,FALSE))))))</f>
        <v xml:space="preserve">LUVA EM PVC RIGIDO ROSCAVEL, DE 4", PARA ELETRODUTO                                                                                                                                                                                                                                                                                                                                                                                                                                                       </v>
      </c>
      <c r="E971" s="1202"/>
      <c r="F971" s="1202"/>
      <c r="G971" s="1202"/>
      <c r="H971" s="1202"/>
      <c r="I971" s="1218"/>
      <c r="J971" s="678" t="s">
        <v>5022</v>
      </c>
      <c r="K971" s="741">
        <f>IF(B971="","",IF(C971="DER-RD",IF(OR(B971&lt;60000,B971&gt;60025),VLOOKUP(B971,'DER-RD1'!A:E,4,FALSE),VLOOKUP(B971,'DER-RD1'!A:H,6,FALSE)*O971+VLOOKUP(B971,'DER-RD1'!A:H,7,FALSE)*P971)+VLOOKUP(B971,'DER-RD1'!A:H,8,FALSE),IF(C971="DER-ED",VLOOKUP(B971,'DER-ED1'!A:E,4,FALSE),IF(C971="SICRO",VLOOKUP(B971,SICRO!A:F,4,FALSE),IF(C971="SINAPI",VLOOKUP(B971,SINAPI1!A:E,4,FALSE),IF(C971="CESAN",VLOOKUP(B971,CESAN!A:E,4,FALSE)))))))</f>
        <v>27.83</v>
      </c>
      <c r="L971" s="689"/>
      <c r="M971" s="690">
        <v>1</v>
      </c>
      <c r="N971" s="679">
        <f>K971*M971</f>
        <v>27.83</v>
      </c>
    </row>
    <row r="972" spans="2:14" x14ac:dyDescent="0.25">
      <c r="B972" s="675"/>
      <c r="C972" s="677"/>
      <c r="D972" s="1202"/>
      <c r="E972" s="1202"/>
      <c r="F972" s="1202"/>
      <c r="G972" s="1202"/>
      <c r="H972" s="1202"/>
      <c r="I972" s="1218"/>
      <c r="J972" s="678"/>
      <c r="K972" s="678"/>
      <c r="L972" s="678"/>
      <c r="M972" s="690"/>
      <c r="N972" s="679"/>
    </row>
    <row r="973" spans="2:14" ht="15" thickBot="1" x14ac:dyDescent="0.3">
      <c r="B973" s="680"/>
      <c r="C973" s="732"/>
      <c r="D973" s="732"/>
      <c r="E973" s="732"/>
      <c r="F973" s="733"/>
      <c r="G973" s="733"/>
      <c r="H973" s="733"/>
      <c r="I973" s="733"/>
      <c r="J973" s="733"/>
      <c r="K973" s="733"/>
      <c r="L973" s="733"/>
      <c r="M973" s="734" t="s">
        <v>5006</v>
      </c>
      <c r="N973" s="684">
        <f>SUM(N971:N971)</f>
        <v>27.83</v>
      </c>
    </row>
    <row r="974" spans="2:14" ht="15" thickBot="1" x14ac:dyDescent="0.3">
      <c r="B974" s="685"/>
      <c r="C974" s="686"/>
      <c r="D974" s="686"/>
      <c r="E974" s="686"/>
      <c r="F974" s="686"/>
      <c r="G974" s="686"/>
      <c r="H974" s="686"/>
      <c r="I974" s="686"/>
      <c r="J974" s="686"/>
      <c r="K974" s="686"/>
      <c r="L974" s="686"/>
      <c r="M974" s="686"/>
      <c r="N974" s="687"/>
    </row>
    <row r="975" spans="2:14" ht="25.5" x14ac:dyDescent="0.25">
      <c r="B975" s="671" t="s">
        <v>0</v>
      </c>
      <c r="C975" s="673" t="s">
        <v>4983</v>
      </c>
      <c r="D975" s="1219" t="s">
        <v>5007</v>
      </c>
      <c r="E975" s="1219"/>
      <c r="F975" s="1219"/>
      <c r="G975" s="1219"/>
      <c r="H975" s="1219"/>
      <c r="I975" s="1220"/>
      <c r="J975" s="673" t="s">
        <v>1263</v>
      </c>
      <c r="K975" s="673" t="s">
        <v>5005</v>
      </c>
      <c r="L975" s="673"/>
      <c r="M975" s="673" t="s">
        <v>4993</v>
      </c>
      <c r="N975" s="674" t="s">
        <v>4999</v>
      </c>
    </row>
    <row r="976" spans="2:14" x14ac:dyDescent="0.25">
      <c r="B976" s="719"/>
      <c r="C976" s="716"/>
      <c r="D976" s="1202"/>
      <c r="E976" s="1202"/>
      <c r="F976" s="1202"/>
      <c r="G976" s="1202"/>
      <c r="H976" s="1202"/>
      <c r="I976" s="1218"/>
      <c r="J976" s="722"/>
      <c r="K976" s="722"/>
      <c r="L976" s="722"/>
      <c r="M976" s="735"/>
      <c r="N976" s="723"/>
    </row>
    <row r="977" spans="2:14" ht="15" thickBot="1" x14ac:dyDescent="0.3">
      <c r="B977" s="680"/>
      <c r="C977" s="732"/>
      <c r="D977" s="732"/>
      <c r="E977" s="732"/>
      <c r="F977" s="733"/>
      <c r="G977" s="733"/>
      <c r="H977" s="733"/>
      <c r="I977" s="733"/>
      <c r="J977" s="733"/>
      <c r="K977" s="733"/>
      <c r="L977" s="733"/>
      <c r="M977" s="734" t="s">
        <v>5008</v>
      </c>
      <c r="N977" s="684">
        <f>SUM(N976:N976)</f>
        <v>0</v>
      </c>
    </row>
    <row r="978" spans="2:14" ht="15" thickBot="1" x14ac:dyDescent="0.3">
      <c r="B978" s="685"/>
      <c r="C978" s="686"/>
      <c r="D978" s="686"/>
      <c r="E978" s="686"/>
      <c r="F978" s="686"/>
      <c r="G978" s="686"/>
      <c r="H978" s="686"/>
      <c r="I978" s="686"/>
      <c r="J978" s="686"/>
      <c r="K978" s="686"/>
      <c r="L978" s="686"/>
      <c r="M978" s="686"/>
      <c r="N978" s="687"/>
    </row>
    <row r="979" spans="2:14" ht="25.5" x14ac:dyDescent="0.25">
      <c r="B979" s="671" t="s">
        <v>0</v>
      </c>
      <c r="C979" s="673" t="s">
        <v>4983</v>
      </c>
      <c r="D979" s="1219" t="s">
        <v>5009</v>
      </c>
      <c r="E979" s="1219"/>
      <c r="F979" s="1219"/>
      <c r="G979" s="1220"/>
      <c r="H979" s="673" t="s">
        <v>1263</v>
      </c>
      <c r="I979" s="673" t="s">
        <v>5010</v>
      </c>
      <c r="J979" s="673" t="s">
        <v>5011</v>
      </c>
      <c r="K979" s="673" t="s">
        <v>5005</v>
      </c>
      <c r="L979" s="673"/>
      <c r="M979" s="673" t="s">
        <v>4993</v>
      </c>
      <c r="N979" s="674" t="s">
        <v>4999</v>
      </c>
    </row>
    <row r="980" spans="2:14" x14ac:dyDescent="0.25">
      <c r="B980" s="675"/>
      <c r="C980" s="677"/>
      <c r="D980" s="1233"/>
      <c r="E980" s="1233"/>
      <c r="F980" s="1233"/>
      <c r="G980" s="1233"/>
      <c r="H980" s="678"/>
      <c r="I980" s="678"/>
      <c r="J980" s="678"/>
      <c r="K980" s="678"/>
      <c r="L980" s="678"/>
      <c r="M980" s="690"/>
      <c r="N980" s="679"/>
    </row>
    <row r="981" spans="2:14" x14ac:dyDescent="0.25">
      <c r="B981" s="685"/>
      <c r="C981" s="686"/>
      <c r="D981" s="686"/>
      <c r="E981" s="686"/>
      <c r="F981" s="691"/>
      <c r="G981" s="691"/>
      <c r="H981" s="691"/>
      <c r="I981" s="691"/>
      <c r="J981" s="691"/>
      <c r="K981" s="691"/>
      <c r="L981" s="691"/>
      <c r="M981" s="692" t="s">
        <v>5012</v>
      </c>
      <c r="N981" s="693">
        <f>SUM(N980:N980)</f>
        <v>0</v>
      </c>
    </row>
    <row r="982" spans="2:14" x14ac:dyDescent="0.25">
      <c r="B982" s="685"/>
      <c r="C982" s="686"/>
      <c r="D982" s="686"/>
      <c r="E982" s="686"/>
      <c r="F982" s="686"/>
      <c r="G982" s="686"/>
      <c r="H982" s="686"/>
      <c r="I982" s="686"/>
      <c r="J982" s="686"/>
      <c r="K982" s="686"/>
      <c r="L982" s="686"/>
      <c r="M982" s="686"/>
      <c r="N982" s="687"/>
    </row>
    <row r="983" spans="2:14" x14ac:dyDescent="0.25">
      <c r="B983" s="736"/>
      <c r="C983" s="737"/>
      <c r="D983" s="737"/>
      <c r="E983" s="737"/>
      <c r="F983" s="738"/>
      <c r="G983" s="738"/>
      <c r="H983" s="738"/>
      <c r="I983" s="738"/>
      <c r="J983" s="738"/>
      <c r="K983" s="738"/>
      <c r="L983" s="738"/>
      <c r="M983" s="739" t="s">
        <v>5013</v>
      </c>
      <c r="N983" s="695">
        <f>N968+N973+N977+N981</f>
        <v>46.38</v>
      </c>
    </row>
    <row r="984" spans="2:14" x14ac:dyDescent="0.25">
      <c r="B984" s="685"/>
      <c r="C984" s="686"/>
      <c r="D984" s="686"/>
      <c r="E984" s="686"/>
      <c r="F984" s="691"/>
      <c r="G984" s="691"/>
      <c r="H984" s="691"/>
      <c r="I984" s="691"/>
      <c r="J984" s="691"/>
      <c r="K984" s="691"/>
      <c r="L984" s="691"/>
      <c r="M984" s="708">
        <f>'Planilha - Orla'!I3</f>
        <v>0.28220000000000001</v>
      </c>
      <c r="N984" s="695">
        <f>N983*M984</f>
        <v>13.09</v>
      </c>
    </row>
    <row r="985" spans="2:14" ht="15" thickBot="1" x14ac:dyDescent="0.3">
      <c r="B985" s="1208" t="s">
        <v>5014</v>
      </c>
      <c r="C985" s="1209"/>
      <c r="D985" s="1209"/>
      <c r="E985" s="1209"/>
      <c r="F985" s="1209"/>
      <c r="G985" s="1209"/>
      <c r="H985" s="1209"/>
      <c r="I985" s="1209"/>
      <c r="J985" s="1209"/>
      <c r="K985" s="1209"/>
      <c r="L985" s="1209"/>
      <c r="M985" s="1210"/>
      <c r="N985" s="698">
        <f>N983+N984</f>
        <v>59.47</v>
      </c>
    </row>
    <row r="986" spans="2:14" x14ac:dyDescent="0.25">
      <c r="B986" s="692"/>
      <c r="C986" s="692"/>
      <c r="D986" s="692"/>
      <c r="E986" s="692"/>
      <c r="F986" s="692"/>
      <c r="G986" s="692"/>
      <c r="H986" s="692"/>
      <c r="I986" s="692"/>
      <c r="J986" s="692"/>
      <c r="K986" s="692"/>
      <c r="L986" s="692"/>
      <c r="M986" s="692"/>
      <c r="N986" s="752"/>
    </row>
    <row r="987" spans="2:14" x14ac:dyDescent="0.25">
      <c r="B987" s="692"/>
      <c r="C987" s="692"/>
      <c r="D987" s="692"/>
      <c r="E987" s="692"/>
      <c r="F987" s="692"/>
      <c r="G987" s="692"/>
      <c r="H987" s="692"/>
      <c r="I987" s="692"/>
      <c r="J987" s="692"/>
      <c r="K987" s="692"/>
      <c r="L987" s="692"/>
      <c r="M987" s="692"/>
      <c r="N987" s="752"/>
    </row>
    <row r="988" spans="2:14" ht="15" thickBot="1" x14ac:dyDescent="0.3">
      <c r="B988" s="692"/>
      <c r="C988" s="692"/>
      <c r="D988" s="692"/>
      <c r="E988" s="692"/>
      <c r="F988" s="692"/>
      <c r="G988" s="692"/>
      <c r="H988" s="692"/>
      <c r="I988" s="692"/>
      <c r="J988" s="692"/>
      <c r="K988" s="692"/>
      <c r="L988" s="692"/>
      <c r="M988" s="692"/>
      <c r="N988" s="752"/>
    </row>
    <row r="989" spans="2:14" ht="50.25" customHeight="1" x14ac:dyDescent="0.25">
      <c r="B989" s="1225" t="s">
        <v>5087</v>
      </c>
      <c r="C989" s="1226"/>
      <c r="D989" s="1227"/>
      <c r="E989" s="1228" t="s">
        <v>4979</v>
      </c>
      <c r="F989" s="1228"/>
      <c r="G989" s="1228"/>
      <c r="H989" s="1228"/>
      <c r="I989" s="1228"/>
      <c r="J989" s="1228"/>
      <c r="K989" s="1228"/>
      <c r="L989" s="725"/>
      <c r="M989" s="1231"/>
      <c r="N989" s="1232"/>
    </row>
    <row r="990" spans="2:14" x14ac:dyDescent="0.25">
      <c r="B990" s="670" t="s">
        <v>4980</v>
      </c>
      <c r="C990" s="1234" t="s">
        <v>5172</v>
      </c>
      <c r="D990" s="1234"/>
      <c r="E990" s="1234"/>
      <c r="F990" s="1234"/>
      <c r="G990" s="1234"/>
      <c r="H990" s="1234"/>
      <c r="I990" s="1234"/>
      <c r="J990" s="1234"/>
      <c r="K990" s="1234"/>
      <c r="L990" s="1234"/>
      <c r="M990" s="1234"/>
      <c r="N990" s="1235"/>
    </row>
    <row r="991" spans="2:14" x14ac:dyDescent="0.25">
      <c r="B991" s="670" t="s">
        <v>4981</v>
      </c>
      <c r="C991" s="1203" t="s">
        <v>8</v>
      </c>
      <c r="D991" s="1203"/>
      <c r="E991" s="1203"/>
      <c r="F991" s="1203"/>
      <c r="G991" s="1203"/>
      <c r="H991" s="1203"/>
      <c r="I991" s="1203"/>
      <c r="J991" s="1203"/>
      <c r="K991" s="1203"/>
      <c r="L991" s="1203"/>
      <c r="M991" s="1203"/>
      <c r="N991" s="1204"/>
    </row>
    <row r="992" spans="2:14" ht="15" thickBot="1" x14ac:dyDescent="0.3">
      <c r="B992" s="670" t="s">
        <v>4982</v>
      </c>
      <c r="C992" s="1205">
        <v>45536</v>
      </c>
      <c r="D992" s="1206"/>
      <c r="E992" s="1206"/>
      <c r="F992" s="1206"/>
      <c r="G992" s="1206"/>
      <c r="H992" s="1206"/>
      <c r="I992" s="1206"/>
      <c r="J992" s="1206"/>
      <c r="K992" s="1206"/>
      <c r="L992" s="1206"/>
      <c r="M992" s="1206"/>
      <c r="N992" s="1207"/>
    </row>
    <row r="993" spans="2:14" x14ac:dyDescent="0.25">
      <c r="B993" s="671" t="s">
        <v>0</v>
      </c>
      <c r="C993" s="672" t="s">
        <v>4983</v>
      </c>
      <c r="D993" s="1219" t="s">
        <v>4984</v>
      </c>
      <c r="E993" s="1219"/>
      <c r="F993" s="1219"/>
      <c r="G993" s="1220"/>
      <c r="H993" s="673" t="s">
        <v>100</v>
      </c>
      <c r="I993" s="673" t="s">
        <v>4985</v>
      </c>
      <c r="J993" s="673" t="s">
        <v>4986</v>
      </c>
      <c r="K993" s="673" t="s">
        <v>4987</v>
      </c>
      <c r="L993" s="673"/>
      <c r="M993" s="673" t="s">
        <v>4988</v>
      </c>
      <c r="N993" s="674" t="s">
        <v>4989</v>
      </c>
    </row>
    <row r="994" spans="2:14" x14ac:dyDescent="0.25">
      <c r="B994" s="675"/>
      <c r="C994" s="676"/>
      <c r="D994" s="1233"/>
      <c r="E994" s="1233"/>
      <c r="F994" s="1233"/>
      <c r="G994" s="1236"/>
      <c r="H994" s="678"/>
      <c r="I994" s="678"/>
      <c r="J994" s="678"/>
      <c r="K994" s="678"/>
      <c r="L994" s="678"/>
      <c r="M994" s="678"/>
      <c r="N994" s="679"/>
    </row>
    <row r="995" spans="2:14" ht="15" thickBot="1" x14ac:dyDescent="0.3">
      <c r="B995" s="680"/>
      <c r="C995" s="732"/>
      <c r="D995" s="732"/>
      <c r="E995" s="732"/>
      <c r="F995" s="733"/>
      <c r="G995" s="733"/>
      <c r="H995" s="733"/>
      <c r="I995" s="733"/>
      <c r="J995" s="733"/>
      <c r="K995" s="733"/>
      <c r="L995" s="733"/>
      <c r="M995" s="734" t="s">
        <v>4990</v>
      </c>
      <c r="N995" s="684">
        <f>SUM(N994)</f>
        <v>0</v>
      </c>
    </row>
    <row r="996" spans="2:14" ht="15" thickBot="1" x14ac:dyDescent="0.3">
      <c r="B996" s="685"/>
      <c r="C996" s="686"/>
      <c r="D996" s="686"/>
      <c r="E996" s="686"/>
      <c r="F996" s="686"/>
      <c r="G996" s="686"/>
      <c r="H996" s="686"/>
      <c r="I996" s="686"/>
      <c r="J996" s="686"/>
      <c r="K996" s="686"/>
      <c r="L996" s="686"/>
      <c r="M996" s="686"/>
      <c r="N996" s="687"/>
    </row>
    <row r="997" spans="2:14" ht="38.25" x14ac:dyDescent="0.25">
      <c r="B997" s="671" t="s">
        <v>0</v>
      </c>
      <c r="C997" s="672" t="s">
        <v>4983</v>
      </c>
      <c r="D997" s="1219" t="s">
        <v>4991</v>
      </c>
      <c r="E997" s="1219"/>
      <c r="F997" s="1219"/>
      <c r="G997" s="1219"/>
      <c r="H997" s="1220"/>
      <c r="I997" s="673" t="s">
        <v>1263</v>
      </c>
      <c r="J997" s="673" t="s">
        <v>4992</v>
      </c>
      <c r="K997" s="673" t="s">
        <v>5049</v>
      </c>
      <c r="L997" s="673" t="s">
        <v>5050</v>
      </c>
      <c r="M997" s="673" t="s">
        <v>4993</v>
      </c>
      <c r="N997" s="674" t="s">
        <v>4989</v>
      </c>
    </row>
    <row r="998" spans="2:14" ht="16.149999999999999" customHeight="1" x14ac:dyDescent="0.25">
      <c r="B998" s="675">
        <v>10101</v>
      </c>
      <c r="C998" s="677" t="s">
        <v>1286</v>
      </c>
      <c r="D998" s="1202" t="str">
        <f>IF(B998="","",IF(C998="DER-RD",IF(OR(B998&lt;60000,B998&gt;60025),VLOOKUP(B998,'DER-RD1'!A:E,2,FALSE),VLOOKUP(B998,'DER-RD1'!A:E,2,FALSE)&amp;"(DMT="&amp;VLOOKUP(B998,'DER-RD1'!A:E,4,FALSE)&amp;")(XP="&amp;ROUND((N998),2)&amp;"KM;XR="&amp;ROUND((O998),2)&amp;"KM)"),IF(C998="DER-ED",VLOOKUP(B998,'DER-ED1'!A:D,2,FALSE),IF(C998="SICRO",VLOOKUP(B998,SICRO!A:E,2,FALSE),IF(C998="SINAPI",VLOOKUP(B998,SINAPI1!A:D,2,FALSE))))))</f>
        <v>AJUDANTE (AJUDANTE PRATICO - SINDUSCON)</v>
      </c>
      <c r="E998" s="1202"/>
      <c r="F998" s="1202"/>
      <c r="G998" s="1202"/>
      <c r="H998" s="1218"/>
      <c r="I998" s="678" t="s">
        <v>69</v>
      </c>
      <c r="J998" s="688">
        <v>1.5727</v>
      </c>
      <c r="K998" s="741">
        <f>IF(B998="","",IF(C998="DER-RD",IF(OR(B998&lt;60000,B998&gt;60025),VLOOKUP(B998,'DER-RD1'!A:E,4,FALSE),VLOOKUP(B998,'DER-RD1'!A:H,6,FALSE)*O998+VLOOKUP(B998,'DER-RD1'!A:H,7,FALSE)*P998)+VLOOKUP(B998,'DER-RD1'!A:H,8,FALSE),IF(C998="DER-ED",VLOOKUP(B998,'DER-ED1'!A:E,4,FALSE),IF(C998="SICRO",VLOOKUP(B998,SICRO!A:F,4,FALSE),IF(C998="SINAPI",VLOOKUP(B998,SINAPI1!A:E,4,FALSE),IF(C998="CESAN",VLOOKUP(B998,CESAN!A:E,4,FALSE)))))))</f>
        <v>7.54</v>
      </c>
      <c r="L998" s="689">
        <f>K998*(1+J998)</f>
        <v>19.399999999999999</v>
      </c>
      <c r="M998" s="690">
        <v>0.63900000000000001</v>
      </c>
      <c r="N998" s="679">
        <f>L998*M998</f>
        <v>12.4</v>
      </c>
    </row>
    <row r="999" spans="2:14" ht="16.149999999999999" customHeight="1" x14ac:dyDescent="0.25">
      <c r="B999" s="675">
        <v>10115</v>
      </c>
      <c r="C999" s="677" t="s">
        <v>1286</v>
      </c>
      <c r="D999" s="1202" t="str">
        <f>IF(B999="","",IF(C999="DER-RD",IF(OR(B999&lt;60000,B999&gt;60025),VLOOKUP(B999,'DER-RD1'!A:E,2,FALSE),VLOOKUP(B999,'DER-RD1'!A:E,2,FALSE)&amp;"(DMT="&amp;VLOOKUP(B999,'DER-RD1'!A:E,4,FALSE)&amp;")(XP="&amp;ROUND((N999),2)&amp;"KM;XR="&amp;ROUND((O999),2)&amp;"KM)"),IF(C999="DER-ED",VLOOKUP(B999,'DER-ED1'!A:D,2,FALSE),IF(C999="SICRO",VLOOKUP(B999,SICRO!A:E,2,FALSE),IF(C999="SINAPI",VLOOKUP(B999,SINAPI1!A:D,2,FALSE))))))</f>
        <v>ELETRICISTA (OFICIAL - SINDUSCON)</v>
      </c>
      <c r="E999" s="1202"/>
      <c r="F999" s="1202"/>
      <c r="G999" s="1202"/>
      <c r="H999" s="1218"/>
      <c r="I999" s="678" t="s">
        <v>69</v>
      </c>
      <c r="J999" s="688">
        <v>1.5727</v>
      </c>
      <c r="K999" s="741">
        <f>IF(B999="","",IF(C999="DER-RD",IF(OR(B999&lt;60000,B999&gt;60025),VLOOKUP(B999,'DER-RD1'!A:E,4,FALSE),VLOOKUP(B999,'DER-RD1'!A:H,6,FALSE)*O999+VLOOKUP(B999,'DER-RD1'!A:H,7,FALSE)*P999)+VLOOKUP(B999,'DER-RD1'!A:H,8,FALSE),IF(C999="DER-ED",VLOOKUP(B999,'DER-ED1'!A:E,4,FALSE),IF(C999="SICRO",VLOOKUP(B999,SICRO!A:F,4,FALSE),IF(C999="SINAPI",VLOOKUP(B999,SINAPI1!A:E,4,FALSE),IF(C999="CESAN",VLOOKUP(B999,CESAN!A:E,4,FALSE)))))))</f>
        <v>9.39</v>
      </c>
      <c r="L999" s="689">
        <f>K999*(1+J999)</f>
        <v>24.16</v>
      </c>
      <c r="M999" s="690">
        <v>0.63900000000000001</v>
      </c>
      <c r="N999" s="679">
        <f>L999*M999</f>
        <v>15.44</v>
      </c>
    </row>
    <row r="1000" spans="2:14" ht="15" thickBot="1" x14ac:dyDescent="0.3">
      <c r="B1000" s="680"/>
      <c r="C1000" s="732"/>
      <c r="D1000" s="732"/>
      <c r="E1000" s="732"/>
      <c r="F1000" s="733"/>
      <c r="G1000" s="733"/>
      <c r="H1000" s="733"/>
      <c r="I1000" s="733"/>
      <c r="J1000" s="733"/>
      <c r="K1000" s="733"/>
      <c r="L1000" s="733"/>
      <c r="M1000" s="734" t="s">
        <v>4994</v>
      </c>
      <c r="N1000" s="684">
        <f>SUM(N998:N999)</f>
        <v>27.84</v>
      </c>
    </row>
    <row r="1001" spans="2:14" ht="15" thickBot="1" x14ac:dyDescent="0.3">
      <c r="B1001" s="685"/>
      <c r="C1001" s="686"/>
      <c r="D1001" s="686"/>
      <c r="E1001" s="686"/>
      <c r="F1001" s="686"/>
      <c r="G1001" s="686"/>
      <c r="H1001" s="686"/>
      <c r="I1001" s="691"/>
      <c r="J1001" s="691"/>
      <c r="K1001" s="686"/>
      <c r="L1001" s="686"/>
      <c r="M1001" s="686"/>
      <c r="N1001" s="687"/>
    </row>
    <row r="1002" spans="2:14" ht="25.5" x14ac:dyDescent="0.25">
      <c r="B1002" s="671" t="s">
        <v>0</v>
      </c>
      <c r="C1002" s="672" t="s">
        <v>4983</v>
      </c>
      <c r="D1002" s="1219" t="s">
        <v>4995</v>
      </c>
      <c r="E1002" s="1219"/>
      <c r="F1002" s="1219"/>
      <c r="G1002" s="1219"/>
      <c r="H1002" s="1220"/>
      <c r="I1002" s="673" t="s">
        <v>1236</v>
      </c>
      <c r="J1002" s="673" t="s">
        <v>4996</v>
      </c>
      <c r="K1002" s="673" t="s">
        <v>4997</v>
      </c>
      <c r="L1002" s="673"/>
      <c r="M1002" s="673" t="s">
        <v>4998</v>
      </c>
      <c r="N1002" s="674" t="s">
        <v>4999</v>
      </c>
    </row>
    <row r="1003" spans="2:14" x14ac:dyDescent="0.25">
      <c r="B1003" s="675"/>
      <c r="C1003" s="677"/>
      <c r="D1003" s="1202"/>
      <c r="E1003" s="1202"/>
      <c r="F1003" s="1202"/>
      <c r="G1003" s="1202"/>
      <c r="H1003" s="1218"/>
      <c r="I1003" s="678"/>
      <c r="J1003" s="678"/>
      <c r="K1003" s="678"/>
      <c r="L1003" s="678"/>
      <c r="M1003" s="678"/>
      <c r="N1003" s="679"/>
    </row>
    <row r="1004" spans="2:14" x14ac:dyDescent="0.25">
      <c r="B1004" s="685"/>
      <c r="C1004" s="686"/>
      <c r="D1004" s="686"/>
      <c r="E1004" s="686"/>
      <c r="F1004" s="691"/>
      <c r="G1004" s="691"/>
      <c r="H1004" s="691"/>
      <c r="I1004" s="691"/>
      <c r="J1004" s="691"/>
      <c r="K1004" s="691"/>
      <c r="L1004" s="691"/>
      <c r="M1004" s="692" t="s">
        <v>5000</v>
      </c>
      <c r="N1004" s="693">
        <f>SUM(N1003:N1003)</f>
        <v>0</v>
      </c>
    </row>
    <row r="1005" spans="2:14" x14ac:dyDescent="0.25">
      <c r="B1005" s="685"/>
      <c r="C1005" s="686"/>
      <c r="D1005" s="686"/>
      <c r="E1005" s="686"/>
      <c r="F1005" s="686"/>
      <c r="G1005" s="686"/>
      <c r="H1005" s="686"/>
      <c r="I1005" s="686"/>
      <c r="J1005" s="686"/>
      <c r="K1005" s="686"/>
      <c r="L1005" s="686"/>
      <c r="M1005" s="686"/>
      <c r="N1005" s="687"/>
    </row>
    <row r="1006" spans="2:14" x14ac:dyDescent="0.25">
      <c r="B1006" s="685"/>
      <c r="C1006" s="686"/>
      <c r="D1006" s="686"/>
      <c r="E1006" s="686"/>
      <c r="F1006" s="691"/>
      <c r="G1006" s="691"/>
      <c r="H1006" s="691"/>
      <c r="I1006" s="694"/>
      <c r="J1006" s="694"/>
      <c r="K1006" s="694"/>
      <c r="L1006" s="694"/>
      <c r="M1006" s="692" t="s">
        <v>5001</v>
      </c>
      <c r="N1006" s="695">
        <f>N995+N1000+N1004</f>
        <v>27.84</v>
      </c>
    </row>
    <row r="1007" spans="2:14" x14ac:dyDescent="0.25">
      <c r="B1007" s="685"/>
      <c r="C1007" s="686"/>
      <c r="D1007" s="686"/>
      <c r="E1007" s="686"/>
      <c r="F1007" s="691"/>
      <c r="G1007" s="691"/>
      <c r="H1007" s="691"/>
      <c r="I1007" s="691"/>
      <c r="J1007" s="696"/>
      <c r="K1007" s="696"/>
      <c r="L1007" s="696"/>
      <c r="M1007" s="697" t="s">
        <v>5002</v>
      </c>
      <c r="N1007" s="695">
        <v>1</v>
      </c>
    </row>
    <row r="1008" spans="2:14" ht="15" thickBot="1" x14ac:dyDescent="0.3">
      <c r="B1008" s="680"/>
      <c r="C1008" s="732"/>
      <c r="D1008" s="732"/>
      <c r="E1008" s="732"/>
      <c r="F1008" s="733"/>
      <c r="G1008" s="733"/>
      <c r="H1008" s="733"/>
      <c r="I1008" s="733"/>
      <c r="J1008" s="733"/>
      <c r="K1008" s="733"/>
      <c r="L1008" s="733"/>
      <c r="M1008" s="734" t="s">
        <v>5003</v>
      </c>
      <c r="N1008" s="698">
        <f>TRUNC(N1006/N1007,2)</f>
        <v>27.84</v>
      </c>
    </row>
    <row r="1009" spans="2:14" ht="15" thickBot="1" x14ac:dyDescent="0.3">
      <c r="B1009" s="685"/>
      <c r="C1009" s="686"/>
      <c r="D1009" s="686"/>
      <c r="E1009" s="686"/>
      <c r="F1009" s="686"/>
      <c r="G1009" s="686"/>
      <c r="H1009" s="686"/>
      <c r="I1009" s="686"/>
      <c r="J1009" s="686"/>
      <c r="K1009" s="686"/>
      <c r="L1009" s="686"/>
      <c r="M1009" s="686"/>
      <c r="N1009" s="687"/>
    </row>
    <row r="1010" spans="2:14" ht="25.5" x14ac:dyDescent="0.25">
      <c r="B1010" s="671" t="s">
        <v>0</v>
      </c>
      <c r="C1010" s="672" t="s">
        <v>4983</v>
      </c>
      <c r="D1010" s="1219" t="s">
        <v>5004</v>
      </c>
      <c r="E1010" s="1219"/>
      <c r="F1010" s="1219"/>
      <c r="G1010" s="1219"/>
      <c r="H1010" s="1219"/>
      <c r="I1010" s="1220"/>
      <c r="J1010" s="673" t="s">
        <v>1263</v>
      </c>
      <c r="K1010" s="673" t="s">
        <v>5005</v>
      </c>
      <c r="L1010" s="673"/>
      <c r="M1010" s="673" t="s">
        <v>4993</v>
      </c>
      <c r="N1010" s="674" t="s">
        <v>4999</v>
      </c>
    </row>
    <row r="1011" spans="2:14" ht="16.149999999999999" customHeight="1" x14ac:dyDescent="0.25">
      <c r="B1011" s="675">
        <v>1878</v>
      </c>
      <c r="C1011" s="677" t="s">
        <v>5015</v>
      </c>
      <c r="D1011" s="1202" t="str">
        <f>IF(B1011="","",IF(C1011="DER-RD",IF(OR(B1011&lt;60000,B1011&gt;60025),VLOOKUP(B1011,'DER-RD1'!A:E,2,FALSE),VLOOKUP(B1011,'DER-RD1'!A:E,2,FALSE)&amp;"(DMT="&amp;VLOOKUP(B1011,'DER-RD1'!A:E,4,FALSE)&amp;")(XP="&amp;ROUND((N1011),2)&amp;"KM;XR="&amp;ROUND((O1011),2)&amp;"KM)"),IF(C1011="DER-ED",VLOOKUP(B1011,'DER-ED1'!A:D,2,FALSE),IF(C1011="SICRO",VLOOKUP(B1011,SICRO!A:E,2,FALSE),IF(C1011="SINAPI",VLOOKUP(B1011,SINAPI1!A:D,2,FALSE))))))</f>
        <v xml:space="preserve">CURVA 90 GRAUS, LONGA, DE PVC RIGIDO ROSCAVEL, DE 4", PARA ELETRODUTO                                                                                                                                                                                                                                                                                                                                                                                                                                     </v>
      </c>
      <c r="E1011" s="1202"/>
      <c r="F1011" s="1202"/>
      <c r="G1011" s="1202"/>
      <c r="H1011" s="1202"/>
      <c r="I1011" s="1218"/>
      <c r="J1011" s="678" t="s">
        <v>5022</v>
      </c>
      <c r="K1011" s="741">
        <f>IF(B1011="","",IF(C1011="DER-RD",IF(OR(B1011&lt;60000,B1011&gt;60025),VLOOKUP(B1011,'DER-RD1'!A:E,4,FALSE),VLOOKUP(B1011,'DER-RD1'!A:H,6,FALSE)*O1011+VLOOKUP(B1011,'DER-RD1'!A:H,7,FALSE)*P1011)+VLOOKUP(B1011,'DER-RD1'!A:H,8,FALSE),IF(C1011="DER-ED",VLOOKUP(B1011,'DER-ED1'!A:E,4,FALSE),IF(C1011="SICRO",VLOOKUP(B1011,SICRO!A:F,4,FALSE),IF(C1011="SINAPI",VLOOKUP(B1011,SINAPI1!A:E,4,FALSE),IF(C1011="CESAN",VLOOKUP(B1011,CESAN!A:E,4,FALSE)))))))</f>
        <v>48.97</v>
      </c>
      <c r="L1011" s="689"/>
      <c r="M1011" s="690">
        <v>1</v>
      </c>
      <c r="N1011" s="679">
        <f>K1011*M1011</f>
        <v>48.97</v>
      </c>
    </row>
    <row r="1012" spans="2:14" x14ac:dyDescent="0.25">
      <c r="B1012" s="675"/>
      <c r="C1012" s="677"/>
      <c r="D1012" s="1202"/>
      <c r="E1012" s="1202"/>
      <c r="F1012" s="1202"/>
      <c r="G1012" s="1202"/>
      <c r="H1012" s="1202"/>
      <c r="I1012" s="1218"/>
      <c r="J1012" s="678"/>
      <c r="K1012" s="678"/>
      <c r="L1012" s="678"/>
      <c r="M1012" s="690"/>
      <c r="N1012" s="679"/>
    </row>
    <row r="1013" spans="2:14" ht="15" thickBot="1" x14ac:dyDescent="0.3">
      <c r="B1013" s="680"/>
      <c r="C1013" s="732"/>
      <c r="D1013" s="732"/>
      <c r="E1013" s="732"/>
      <c r="F1013" s="733"/>
      <c r="G1013" s="733"/>
      <c r="H1013" s="733"/>
      <c r="I1013" s="733"/>
      <c r="J1013" s="733"/>
      <c r="K1013" s="733"/>
      <c r="L1013" s="733"/>
      <c r="M1013" s="734" t="s">
        <v>5006</v>
      </c>
      <c r="N1013" s="684">
        <f>SUM(N1011:N1011)</f>
        <v>48.97</v>
      </c>
    </row>
    <row r="1014" spans="2:14" ht="15" thickBot="1" x14ac:dyDescent="0.3">
      <c r="B1014" s="685"/>
      <c r="C1014" s="686"/>
      <c r="D1014" s="686"/>
      <c r="E1014" s="686"/>
      <c r="F1014" s="686"/>
      <c r="G1014" s="686"/>
      <c r="H1014" s="686"/>
      <c r="I1014" s="686"/>
      <c r="J1014" s="686"/>
      <c r="K1014" s="686"/>
      <c r="L1014" s="686"/>
      <c r="M1014" s="686"/>
      <c r="N1014" s="687"/>
    </row>
    <row r="1015" spans="2:14" ht="25.5" x14ac:dyDescent="0.25">
      <c r="B1015" s="671" t="s">
        <v>0</v>
      </c>
      <c r="C1015" s="673" t="s">
        <v>4983</v>
      </c>
      <c r="D1015" s="1219" t="s">
        <v>5007</v>
      </c>
      <c r="E1015" s="1219"/>
      <c r="F1015" s="1219"/>
      <c r="G1015" s="1219"/>
      <c r="H1015" s="1219"/>
      <c r="I1015" s="1220"/>
      <c r="J1015" s="673" t="s">
        <v>1263</v>
      </c>
      <c r="K1015" s="673" t="s">
        <v>5005</v>
      </c>
      <c r="L1015" s="673"/>
      <c r="M1015" s="673" t="s">
        <v>4993</v>
      </c>
      <c r="N1015" s="674" t="s">
        <v>4999</v>
      </c>
    </row>
    <row r="1016" spans="2:14" x14ac:dyDescent="0.25">
      <c r="B1016" s="719"/>
      <c r="C1016" s="716"/>
      <c r="D1016" s="1202"/>
      <c r="E1016" s="1202"/>
      <c r="F1016" s="1202"/>
      <c r="G1016" s="1202"/>
      <c r="H1016" s="1202"/>
      <c r="I1016" s="1218"/>
      <c r="J1016" s="722"/>
      <c r="K1016" s="722"/>
      <c r="L1016" s="722"/>
      <c r="M1016" s="735"/>
      <c r="N1016" s="723"/>
    </row>
    <row r="1017" spans="2:14" ht="15" thickBot="1" x14ac:dyDescent="0.3">
      <c r="B1017" s="680"/>
      <c r="C1017" s="732"/>
      <c r="D1017" s="732"/>
      <c r="E1017" s="732"/>
      <c r="F1017" s="733"/>
      <c r="G1017" s="733"/>
      <c r="H1017" s="733"/>
      <c r="I1017" s="733"/>
      <c r="J1017" s="733"/>
      <c r="K1017" s="733"/>
      <c r="L1017" s="733"/>
      <c r="M1017" s="734" t="s">
        <v>5008</v>
      </c>
      <c r="N1017" s="684">
        <f>SUM(N1016:N1016)</f>
        <v>0</v>
      </c>
    </row>
    <row r="1018" spans="2:14" ht="15" thickBot="1" x14ac:dyDescent="0.3">
      <c r="B1018" s="685"/>
      <c r="C1018" s="686"/>
      <c r="D1018" s="686"/>
      <c r="E1018" s="686"/>
      <c r="F1018" s="686"/>
      <c r="G1018" s="686"/>
      <c r="H1018" s="686"/>
      <c r="I1018" s="686"/>
      <c r="J1018" s="686"/>
      <c r="K1018" s="686"/>
      <c r="L1018" s="686"/>
      <c r="M1018" s="686"/>
      <c r="N1018" s="687"/>
    </row>
    <row r="1019" spans="2:14" ht="25.5" x14ac:dyDescent="0.25">
      <c r="B1019" s="671" t="s">
        <v>0</v>
      </c>
      <c r="C1019" s="673" t="s">
        <v>4983</v>
      </c>
      <c r="D1019" s="1219" t="s">
        <v>5009</v>
      </c>
      <c r="E1019" s="1219"/>
      <c r="F1019" s="1219"/>
      <c r="G1019" s="1220"/>
      <c r="H1019" s="673" t="s">
        <v>1263</v>
      </c>
      <c r="I1019" s="673" t="s">
        <v>5010</v>
      </c>
      <c r="J1019" s="673" t="s">
        <v>5011</v>
      </c>
      <c r="K1019" s="673" t="s">
        <v>5005</v>
      </c>
      <c r="L1019" s="673"/>
      <c r="M1019" s="673" t="s">
        <v>4993</v>
      </c>
      <c r="N1019" s="674" t="s">
        <v>4999</v>
      </c>
    </row>
    <row r="1020" spans="2:14" x14ac:dyDescent="0.25">
      <c r="B1020" s="675"/>
      <c r="C1020" s="677"/>
      <c r="D1020" s="1233"/>
      <c r="E1020" s="1233"/>
      <c r="F1020" s="1233"/>
      <c r="G1020" s="1233"/>
      <c r="H1020" s="678"/>
      <c r="I1020" s="678"/>
      <c r="J1020" s="678"/>
      <c r="K1020" s="678"/>
      <c r="L1020" s="678"/>
      <c r="M1020" s="690"/>
      <c r="N1020" s="679"/>
    </row>
    <row r="1021" spans="2:14" x14ac:dyDescent="0.25">
      <c r="B1021" s="685"/>
      <c r="C1021" s="686"/>
      <c r="D1021" s="686"/>
      <c r="E1021" s="686"/>
      <c r="F1021" s="691"/>
      <c r="G1021" s="691"/>
      <c r="H1021" s="691"/>
      <c r="I1021" s="691"/>
      <c r="J1021" s="691"/>
      <c r="K1021" s="691"/>
      <c r="L1021" s="691"/>
      <c r="M1021" s="692" t="s">
        <v>5012</v>
      </c>
      <c r="N1021" s="693">
        <f>SUM(N1020:N1020)</f>
        <v>0</v>
      </c>
    </row>
    <row r="1022" spans="2:14" x14ac:dyDescent="0.25">
      <c r="B1022" s="685"/>
      <c r="C1022" s="686"/>
      <c r="D1022" s="686"/>
      <c r="E1022" s="686"/>
      <c r="F1022" s="686"/>
      <c r="G1022" s="686"/>
      <c r="H1022" s="686"/>
      <c r="I1022" s="686"/>
      <c r="J1022" s="686"/>
      <c r="K1022" s="686"/>
      <c r="L1022" s="686"/>
      <c r="M1022" s="686"/>
      <c r="N1022" s="687"/>
    </row>
    <row r="1023" spans="2:14" x14ac:dyDescent="0.25">
      <c r="B1023" s="736"/>
      <c r="C1023" s="737"/>
      <c r="D1023" s="737"/>
      <c r="E1023" s="737"/>
      <c r="F1023" s="738"/>
      <c r="G1023" s="738"/>
      <c r="H1023" s="738"/>
      <c r="I1023" s="738"/>
      <c r="J1023" s="738"/>
      <c r="K1023" s="738"/>
      <c r="L1023" s="738"/>
      <c r="M1023" s="739" t="s">
        <v>5013</v>
      </c>
      <c r="N1023" s="695">
        <f>N1008+N1013+N1017+N1021</f>
        <v>76.81</v>
      </c>
    </row>
    <row r="1024" spans="2:14" x14ac:dyDescent="0.25">
      <c r="B1024" s="685"/>
      <c r="C1024" s="686"/>
      <c r="D1024" s="686"/>
      <c r="E1024" s="686"/>
      <c r="F1024" s="691"/>
      <c r="G1024" s="691"/>
      <c r="H1024" s="691"/>
      <c r="I1024" s="691"/>
      <c r="J1024" s="691"/>
      <c r="K1024" s="691"/>
      <c r="L1024" s="691"/>
      <c r="M1024" s="708">
        <f>'Planilha - Orla'!I3</f>
        <v>0.28220000000000001</v>
      </c>
      <c r="N1024" s="695">
        <f>N1023*M1024</f>
        <v>21.68</v>
      </c>
    </row>
    <row r="1025" spans="2:14" ht="15" thickBot="1" x14ac:dyDescent="0.3">
      <c r="B1025" s="1208" t="s">
        <v>5014</v>
      </c>
      <c r="C1025" s="1209"/>
      <c r="D1025" s="1209"/>
      <c r="E1025" s="1209"/>
      <c r="F1025" s="1209"/>
      <c r="G1025" s="1209"/>
      <c r="H1025" s="1209"/>
      <c r="I1025" s="1209"/>
      <c r="J1025" s="1209"/>
      <c r="K1025" s="1209"/>
      <c r="L1025" s="1209"/>
      <c r="M1025" s="1210"/>
      <c r="N1025" s="698">
        <f>N1023+N1024</f>
        <v>98.49</v>
      </c>
    </row>
    <row r="1026" spans="2:14" x14ac:dyDescent="0.25">
      <c r="B1026" s="692"/>
      <c r="C1026" s="692"/>
      <c r="D1026" s="692"/>
      <c r="E1026" s="692"/>
      <c r="F1026" s="692"/>
      <c r="G1026" s="692"/>
      <c r="H1026" s="692"/>
      <c r="I1026" s="692"/>
      <c r="J1026" s="692"/>
      <c r="K1026" s="692"/>
      <c r="L1026" s="692"/>
      <c r="M1026" s="692"/>
      <c r="N1026" s="752"/>
    </row>
    <row r="1027" spans="2:14" x14ac:dyDescent="0.25">
      <c r="B1027" s="692"/>
      <c r="C1027" s="692"/>
      <c r="D1027" s="692"/>
      <c r="E1027" s="692"/>
      <c r="F1027" s="692"/>
      <c r="G1027" s="692"/>
      <c r="H1027" s="692"/>
      <c r="I1027" s="692"/>
      <c r="J1027" s="692"/>
      <c r="K1027" s="692"/>
      <c r="L1027" s="692"/>
      <c r="M1027" s="692"/>
      <c r="N1027" s="752"/>
    </row>
    <row r="1028" spans="2:14" ht="15" thickBot="1" x14ac:dyDescent="0.3">
      <c r="B1028" s="692"/>
      <c r="C1028" s="692"/>
      <c r="D1028" s="692"/>
      <c r="E1028" s="692"/>
      <c r="F1028" s="692"/>
      <c r="G1028" s="692"/>
      <c r="H1028" s="692"/>
      <c r="I1028" s="692"/>
      <c r="J1028" s="692"/>
      <c r="K1028" s="692"/>
      <c r="L1028" s="692"/>
      <c r="M1028" s="692"/>
      <c r="N1028" s="752"/>
    </row>
    <row r="1029" spans="2:14" ht="48.75" customHeight="1" x14ac:dyDescent="0.25">
      <c r="B1029" s="1225" t="s">
        <v>5165</v>
      </c>
      <c r="C1029" s="1226"/>
      <c r="D1029" s="1227"/>
      <c r="E1029" s="1228" t="s">
        <v>4979</v>
      </c>
      <c r="F1029" s="1228"/>
      <c r="G1029" s="1228"/>
      <c r="H1029" s="1228"/>
      <c r="I1029" s="1228"/>
      <c r="J1029" s="1228"/>
      <c r="K1029" s="1228"/>
      <c r="L1029" s="725"/>
      <c r="M1029" s="1231"/>
      <c r="N1029" s="1232"/>
    </row>
    <row r="1030" spans="2:14" x14ac:dyDescent="0.25">
      <c r="B1030" s="670" t="s">
        <v>4980</v>
      </c>
      <c r="C1030" s="1234" t="s">
        <v>5179</v>
      </c>
      <c r="D1030" s="1234"/>
      <c r="E1030" s="1234"/>
      <c r="F1030" s="1234"/>
      <c r="G1030" s="1234"/>
      <c r="H1030" s="1234"/>
      <c r="I1030" s="1234"/>
      <c r="J1030" s="1234"/>
      <c r="K1030" s="1234"/>
      <c r="L1030" s="1234"/>
      <c r="M1030" s="1234"/>
      <c r="N1030" s="1235"/>
    </row>
    <row r="1031" spans="2:14" x14ac:dyDescent="0.25">
      <c r="B1031" s="670" t="s">
        <v>4981</v>
      </c>
      <c r="C1031" s="1203" t="s">
        <v>8</v>
      </c>
      <c r="D1031" s="1203"/>
      <c r="E1031" s="1203"/>
      <c r="F1031" s="1203"/>
      <c r="G1031" s="1203"/>
      <c r="H1031" s="1203"/>
      <c r="I1031" s="1203"/>
      <c r="J1031" s="1203"/>
      <c r="K1031" s="1203"/>
      <c r="L1031" s="1203"/>
      <c r="M1031" s="1203"/>
      <c r="N1031" s="1204"/>
    </row>
    <row r="1032" spans="2:14" ht="15" thickBot="1" x14ac:dyDescent="0.3">
      <c r="B1032" s="670" t="s">
        <v>4982</v>
      </c>
      <c r="C1032" s="1205">
        <v>45536</v>
      </c>
      <c r="D1032" s="1206"/>
      <c r="E1032" s="1206"/>
      <c r="F1032" s="1206"/>
      <c r="G1032" s="1206"/>
      <c r="H1032" s="1206"/>
      <c r="I1032" s="1206"/>
      <c r="J1032" s="1206"/>
      <c r="K1032" s="1206"/>
      <c r="L1032" s="1206"/>
      <c r="M1032" s="1206"/>
      <c r="N1032" s="1207"/>
    </row>
    <row r="1033" spans="2:14" x14ac:dyDescent="0.25">
      <c r="B1033" s="671" t="s">
        <v>0</v>
      </c>
      <c r="C1033" s="672" t="s">
        <v>4983</v>
      </c>
      <c r="D1033" s="1219" t="s">
        <v>4984</v>
      </c>
      <c r="E1033" s="1219"/>
      <c r="F1033" s="1219"/>
      <c r="G1033" s="1220"/>
      <c r="H1033" s="673" t="s">
        <v>100</v>
      </c>
      <c r="I1033" s="673" t="s">
        <v>4985</v>
      </c>
      <c r="J1033" s="673" t="s">
        <v>4986</v>
      </c>
      <c r="K1033" s="673" t="s">
        <v>4987</v>
      </c>
      <c r="L1033" s="673"/>
      <c r="M1033" s="673" t="s">
        <v>4988</v>
      </c>
      <c r="N1033" s="674" t="s">
        <v>4989</v>
      </c>
    </row>
    <row r="1034" spans="2:14" x14ac:dyDescent="0.25">
      <c r="B1034" s="675"/>
      <c r="C1034" s="676"/>
      <c r="D1034" s="1233"/>
      <c r="E1034" s="1233"/>
      <c r="F1034" s="1233"/>
      <c r="G1034" s="1236"/>
      <c r="H1034" s="678"/>
      <c r="I1034" s="678"/>
      <c r="J1034" s="678"/>
      <c r="K1034" s="678"/>
      <c r="L1034" s="678"/>
      <c r="M1034" s="678"/>
      <c r="N1034" s="679"/>
    </row>
    <row r="1035" spans="2:14" ht="15" thickBot="1" x14ac:dyDescent="0.3">
      <c r="B1035" s="680"/>
      <c r="C1035" s="732"/>
      <c r="D1035" s="732"/>
      <c r="E1035" s="732"/>
      <c r="F1035" s="733"/>
      <c r="G1035" s="733"/>
      <c r="H1035" s="733"/>
      <c r="I1035" s="733"/>
      <c r="J1035" s="733"/>
      <c r="K1035" s="733"/>
      <c r="L1035" s="733"/>
      <c r="M1035" s="734" t="s">
        <v>4990</v>
      </c>
      <c r="N1035" s="684">
        <f>SUM(N1034)</f>
        <v>0</v>
      </c>
    </row>
    <row r="1036" spans="2:14" ht="15" thickBot="1" x14ac:dyDescent="0.3">
      <c r="B1036" s="685"/>
      <c r="C1036" s="686"/>
      <c r="D1036" s="686"/>
      <c r="E1036" s="686"/>
      <c r="F1036" s="686"/>
      <c r="G1036" s="686"/>
      <c r="H1036" s="686"/>
      <c r="I1036" s="686"/>
      <c r="J1036" s="686"/>
      <c r="K1036" s="686"/>
      <c r="L1036" s="686"/>
      <c r="M1036" s="686"/>
      <c r="N1036" s="687"/>
    </row>
    <row r="1037" spans="2:14" ht="38.25" x14ac:dyDescent="0.25">
      <c r="B1037" s="671" t="s">
        <v>0</v>
      </c>
      <c r="C1037" s="672" t="s">
        <v>4983</v>
      </c>
      <c r="D1037" s="1219" t="s">
        <v>4991</v>
      </c>
      <c r="E1037" s="1219"/>
      <c r="F1037" s="1219"/>
      <c r="G1037" s="1219"/>
      <c r="H1037" s="1220"/>
      <c r="I1037" s="673" t="s">
        <v>1263</v>
      </c>
      <c r="J1037" s="673" t="s">
        <v>4992</v>
      </c>
      <c r="K1037" s="673" t="s">
        <v>5049</v>
      </c>
      <c r="L1037" s="673" t="s">
        <v>5050</v>
      </c>
      <c r="M1037" s="673" t="s">
        <v>4993</v>
      </c>
      <c r="N1037" s="674" t="s">
        <v>4989</v>
      </c>
    </row>
    <row r="1038" spans="2:14" ht="16.149999999999999" customHeight="1" x14ac:dyDescent="0.25">
      <c r="B1038" s="675">
        <v>10101</v>
      </c>
      <c r="C1038" s="677" t="s">
        <v>1286</v>
      </c>
      <c r="D1038" s="1202" t="str">
        <f>IF(B1038="","",IF(C1038="DER-RD",IF(OR(B1038&lt;60000,B1038&gt;60025),VLOOKUP(B1038,'DER-RD1'!A:E,2,FALSE),VLOOKUP(B1038,'DER-RD1'!A:E,2,FALSE)&amp;"(DMT="&amp;VLOOKUP(B1038,'DER-RD1'!A:E,4,FALSE)&amp;")(XP="&amp;ROUND((N1038),2)&amp;"KM;XR="&amp;ROUND((O1038),2)&amp;"KM)"),IF(C1038="DER-ED",VLOOKUP(B1038,'DER-ED1'!A:D,2,FALSE),IF(C1038="SICRO",VLOOKUP(B1038,SICRO!A:E,2,FALSE),IF(C1038="SINAPI",VLOOKUP(B1038,SINAPI1!A:D,2,FALSE))))))</f>
        <v>AJUDANTE (AJUDANTE PRATICO - SINDUSCON)</v>
      </c>
      <c r="E1038" s="1202"/>
      <c r="F1038" s="1202"/>
      <c r="G1038" s="1202"/>
      <c r="H1038" s="1218"/>
      <c r="I1038" s="678" t="s">
        <v>69</v>
      </c>
      <c r="J1038" s="688">
        <v>1.5727</v>
      </c>
      <c r="K1038" s="741">
        <f>IF(B1038="","",IF(C1038="DER-RD",IF(OR(B1038&lt;60000,B1038&gt;60025),VLOOKUP(B1038,'DER-RD1'!A:E,4,FALSE),VLOOKUP(B1038,'DER-RD1'!A:H,6,FALSE)*O1038+VLOOKUP(B1038,'DER-RD1'!A:H,7,FALSE)*P1038)+VLOOKUP(B1038,'DER-RD1'!A:H,8,FALSE),IF(C1038="DER-ED",VLOOKUP(B1038,'DER-ED1'!A:E,4,FALSE),IF(C1038="SICRO",VLOOKUP(B1038,SICRO!A:F,4,FALSE),IF(C1038="SINAPI",VLOOKUP(B1038,SINAPI1!A:E,4,FALSE),IF(C1038="CESAN",VLOOKUP(B1038,CESAN!A:E,4,FALSE)))))))</f>
        <v>7.54</v>
      </c>
      <c r="L1038" s="689">
        <f>K1038*(1+J1038)</f>
        <v>19.399999999999999</v>
      </c>
      <c r="M1038" s="690">
        <v>0.3</v>
      </c>
      <c r="N1038" s="679">
        <f>L1038*M1038</f>
        <v>5.82</v>
      </c>
    </row>
    <row r="1039" spans="2:14" ht="16.149999999999999" customHeight="1" x14ac:dyDescent="0.25">
      <c r="B1039" s="675">
        <v>10115</v>
      </c>
      <c r="C1039" s="677" t="s">
        <v>1286</v>
      </c>
      <c r="D1039" s="1202" t="str">
        <f>IF(B1039="","",IF(C1039="DER-RD",IF(OR(B1039&lt;60000,B1039&gt;60025),VLOOKUP(B1039,'DER-RD1'!A:E,2,FALSE),VLOOKUP(B1039,'DER-RD1'!A:E,2,FALSE)&amp;"(DMT="&amp;VLOOKUP(B1039,'DER-RD1'!A:E,4,FALSE)&amp;")(XP="&amp;ROUND((N1039),2)&amp;"KM;XR="&amp;ROUND((O1039),2)&amp;"KM)"),IF(C1039="DER-ED",VLOOKUP(B1039,'DER-ED1'!A:D,2,FALSE),IF(C1039="SICRO",VLOOKUP(B1039,SICRO!A:E,2,FALSE),IF(C1039="SINAPI",VLOOKUP(B1039,SINAPI1!A:D,2,FALSE))))))</f>
        <v>ELETRICISTA (OFICIAL - SINDUSCON)</v>
      </c>
      <c r="E1039" s="1202"/>
      <c r="F1039" s="1202"/>
      <c r="G1039" s="1202"/>
      <c r="H1039" s="1218"/>
      <c r="I1039" s="678" t="s">
        <v>69</v>
      </c>
      <c r="J1039" s="688">
        <v>1.5727</v>
      </c>
      <c r="K1039" s="741">
        <f>IF(B1039="","",IF(C1039="DER-RD",IF(OR(B1039&lt;60000,B1039&gt;60025),VLOOKUP(B1039,'DER-RD1'!A:E,4,FALSE),VLOOKUP(B1039,'DER-RD1'!A:H,6,FALSE)*O1039+VLOOKUP(B1039,'DER-RD1'!A:H,7,FALSE)*P1039)+VLOOKUP(B1039,'DER-RD1'!A:H,8,FALSE),IF(C1039="DER-ED",VLOOKUP(B1039,'DER-ED1'!A:E,4,FALSE),IF(C1039="SICRO",VLOOKUP(B1039,SICRO!A:F,4,FALSE),IF(C1039="SINAPI",VLOOKUP(B1039,SINAPI1!A:E,4,FALSE),IF(C1039="CESAN",VLOOKUP(B1039,CESAN!A:E,4,FALSE)))))))</f>
        <v>9.39</v>
      </c>
      <c r="L1039" s="689">
        <f>K1039*(1+J1039)</f>
        <v>24.16</v>
      </c>
      <c r="M1039" s="690">
        <v>0.3</v>
      </c>
      <c r="N1039" s="679">
        <f>L1039*M1039</f>
        <v>7.25</v>
      </c>
    </row>
    <row r="1040" spans="2:14" ht="15" thickBot="1" x14ac:dyDescent="0.3">
      <c r="B1040" s="680"/>
      <c r="C1040" s="732"/>
      <c r="D1040" s="732"/>
      <c r="E1040" s="732"/>
      <c r="F1040" s="733"/>
      <c r="G1040" s="733"/>
      <c r="H1040" s="733"/>
      <c r="I1040" s="733"/>
      <c r="J1040" s="733"/>
      <c r="K1040" s="733"/>
      <c r="L1040" s="733"/>
      <c r="M1040" s="734" t="s">
        <v>4994</v>
      </c>
      <c r="N1040" s="684">
        <f>SUM(N1038:N1039)</f>
        <v>13.07</v>
      </c>
    </row>
    <row r="1041" spans="2:14" ht="15" thickBot="1" x14ac:dyDescent="0.3">
      <c r="B1041" s="685"/>
      <c r="C1041" s="686"/>
      <c r="D1041" s="686"/>
      <c r="E1041" s="686"/>
      <c r="F1041" s="686"/>
      <c r="G1041" s="686"/>
      <c r="H1041" s="686"/>
      <c r="I1041" s="691"/>
      <c r="J1041" s="691"/>
      <c r="K1041" s="686"/>
      <c r="L1041" s="686"/>
      <c r="M1041" s="686"/>
      <c r="N1041" s="687"/>
    </row>
    <row r="1042" spans="2:14" ht="25.5" x14ac:dyDescent="0.25">
      <c r="B1042" s="671" t="s">
        <v>0</v>
      </c>
      <c r="C1042" s="672" t="s">
        <v>4983</v>
      </c>
      <c r="D1042" s="1219" t="s">
        <v>4995</v>
      </c>
      <c r="E1042" s="1219"/>
      <c r="F1042" s="1219"/>
      <c r="G1042" s="1219"/>
      <c r="H1042" s="1220"/>
      <c r="I1042" s="673" t="s">
        <v>1236</v>
      </c>
      <c r="J1042" s="673" t="s">
        <v>4996</v>
      </c>
      <c r="K1042" s="673" t="s">
        <v>4997</v>
      </c>
      <c r="L1042" s="673"/>
      <c r="M1042" s="673" t="s">
        <v>4998</v>
      </c>
      <c r="N1042" s="674" t="s">
        <v>4999</v>
      </c>
    </row>
    <row r="1043" spans="2:14" x14ac:dyDescent="0.25">
      <c r="B1043" s="675"/>
      <c r="C1043" s="677"/>
      <c r="D1043" s="1202"/>
      <c r="E1043" s="1202"/>
      <c r="F1043" s="1202"/>
      <c r="G1043" s="1202"/>
      <c r="H1043" s="1218"/>
      <c r="I1043" s="678"/>
      <c r="J1043" s="678"/>
      <c r="K1043" s="678"/>
      <c r="L1043" s="678"/>
      <c r="M1043" s="678"/>
      <c r="N1043" s="679"/>
    </row>
    <row r="1044" spans="2:14" x14ac:dyDescent="0.25">
      <c r="B1044" s="685"/>
      <c r="C1044" s="686"/>
      <c r="D1044" s="686"/>
      <c r="E1044" s="686"/>
      <c r="F1044" s="691"/>
      <c r="G1044" s="691"/>
      <c r="H1044" s="691"/>
      <c r="I1044" s="691"/>
      <c r="J1044" s="691"/>
      <c r="K1044" s="691"/>
      <c r="L1044" s="691"/>
      <c r="M1044" s="692" t="s">
        <v>5000</v>
      </c>
      <c r="N1044" s="693">
        <f>SUM(N1043:N1043)</f>
        <v>0</v>
      </c>
    </row>
    <row r="1045" spans="2:14" x14ac:dyDescent="0.25">
      <c r="B1045" s="685"/>
      <c r="C1045" s="686"/>
      <c r="D1045" s="686"/>
      <c r="E1045" s="686"/>
      <c r="F1045" s="686"/>
      <c r="G1045" s="686"/>
      <c r="H1045" s="686"/>
      <c r="I1045" s="686"/>
      <c r="J1045" s="686"/>
      <c r="K1045" s="686"/>
      <c r="L1045" s="686"/>
      <c r="M1045" s="686"/>
      <c r="N1045" s="687"/>
    </row>
    <row r="1046" spans="2:14" x14ac:dyDescent="0.25">
      <c r="B1046" s="685"/>
      <c r="C1046" s="686"/>
      <c r="D1046" s="686"/>
      <c r="E1046" s="686"/>
      <c r="F1046" s="691"/>
      <c r="G1046" s="691"/>
      <c r="H1046" s="691"/>
      <c r="I1046" s="694"/>
      <c r="J1046" s="694"/>
      <c r="K1046" s="694"/>
      <c r="L1046" s="694"/>
      <c r="M1046" s="692" t="s">
        <v>5001</v>
      </c>
      <c r="N1046" s="695">
        <f>N1035+N1040+N1044</f>
        <v>13.07</v>
      </c>
    </row>
    <row r="1047" spans="2:14" x14ac:dyDescent="0.25">
      <c r="B1047" s="685"/>
      <c r="C1047" s="686"/>
      <c r="D1047" s="686"/>
      <c r="E1047" s="686"/>
      <c r="F1047" s="691"/>
      <c r="G1047" s="691"/>
      <c r="H1047" s="691"/>
      <c r="I1047" s="691"/>
      <c r="J1047" s="696"/>
      <c r="K1047" s="696"/>
      <c r="L1047" s="696"/>
      <c r="M1047" s="697" t="s">
        <v>5002</v>
      </c>
      <c r="N1047" s="695">
        <v>1</v>
      </c>
    </row>
    <row r="1048" spans="2:14" ht="15" thickBot="1" x14ac:dyDescent="0.3">
      <c r="B1048" s="680"/>
      <c r="C1048" s="732"/>
      <c r="D1048" s="732"/>
      <c r="E1048" s="732"/>
      <c r="F1048" s="733"/>
      <c r="G1048" s="733"/>
      <c r="H1048" s="733"/>
      <c r="I1048" s="733"/>
      <c r="J1048" s="733"/>
      <c r="K1048" s="733"/>
      <c r="L1048" s="733"/>
      <c r="M1048" s="734" t="s">
        <v>5003</v>
      </c>
      <c r="N1048" s="698">
        <f>TRUNC(N1046/N1047,2)</f>
        <v>13.07</v>
      </c>
    </row>
    <row r="1049" spans="2:14" ht="15" thickBot="1" x14ac:dyDescent="0.3">
      <c r="B1049" s="685"/>
      <c r="C1049" s="686"/>
      <c r="D1049" s="686"/>
      <c r="E1049" s="686"/>
      <c r="F1049" s="686"/>
      <c r="G1049" s="686"/>
      <c r="H1049" s="686"/>
      <c r="I1049" s="686"/>
      <c r="J1049" s="686"/>
      <c r="K1049" s="686"/>
      <c r="L1049" s="686"/>
      <c r="M1049" s="686"/>
      <c r="N1049" s="687"/>
    </row>
    <row r="1050" spans="2:14" ht="25.5" x14ac:dyDescent="0.25">
      <c r="B1050" s="671" t="s">
        <v>0</v>
      </c>
      <c r="C1050" s="672" t="s">
        <v>4983</v>
      </c>
      <c r="D1050" s="1219" t="s">
        <v>5004</v>
      </c>
      <c r="E1050" s="1219"/>
      <c r="F1050" s="1219"/>
      <c r="G1050" s="1219"/>
      <c r="H1050" s="1219"/>
      <c r="I1050" s="1220"/>
      <c r="J1050" s="673" t="s">
        <v>1263</v>
      </c>
      <c r="K1050" s="673" t="s">
        <v>5005</v>
      </c>
      <c r="L1050" s="673"/>
      <c r="M1050" s="673" t="s">
        <v>4993</v>
      </c>
      <c r="N1050" s="674" t="s">
        <v>4999</v>
      </c>
    </row>
    <row r="1051" spans="2:14" ht="14.45" customHeight="1" x14ac:dyDescent="0.25">
      <c r="B1051" s="675">
        <v>44672</v>
      </c>
      <c r="C1051" s="677" t="s">
        <v>1286</v>
      </c>
      <c r="D1051" s="1202" t="str">
        <f>IF(B1051="","",IF(C1051="DER-RD",IF(OR(B1051&lt;60000,B1051&gt;60025),VLOOKUP(B1051,'DER-RD1'!A:E,2,FALSE),VLOOKUP(B1051,'DER-RD1'!A:E,2,FALSE)&amp;"(DMT="&amp;VLOOKUP(B1051,'DER-RD1'!A:E,4,FALSE)&amp;")(XP="&amp;ROUND((N1051),2)&amp;"KM;XR="&amp;ROUND((O1051),2)&amp;"KM)"),IF(C1051="DER-ED",VLOOKUP(B1051,'DER-ED1'!A:D,2,FALSE),IF(C1051="SICRO",VLOOKUP(B1051,SICRO!A:E,2,FALSE),IF(C1051="SINAPI",VLOOKUP(B1051,SINAPI1!A:D,2,FALSE))))))</f>
        <v>MINI DISJUNTOR TRIPOLAR 25A CURVA C 5KA 220/127V</v>
      </c>
      <c r="E1051" s="1202"/>
      <c r="F1051" s="1202"/>
      <c r="G1051" s="1202"/>
      <c r="H1051" s="1202"/>
      <c r="I1051" s="1218"/>
      <c r="J1051" s="678" t="s">
        <v>5022</v>
      </c>
      <c r="K1051" s="741">
        <f>IF(B1051="","",IF(C1051="DER-RD",IF(OR(B1051&lt;60000,B1051&gt;60025),VLOOKUP(B1051,'DER-RD1'!A:E,4,FALSE),VLOOKUP(B1051,'DER-RD1'!A:H,6,FALSE)*O1051+VLOOKUP(B1051,'DER-RD1'!A:H,7,FALSE)*P1051)+VLOOKUP(B1051,'DER-RD1'!A:H,8,FALSE),IF(C1051="DER-ED",VLOOKUP(B1051,'DER-ED1'!A:E,4,FALSE),IF(C1051="SICRO",VLOOKUP(B1051,SICRO!A:F,4,FALSE),IF(C1051="SINAPI",VLOOKUP(B1051,SINAPI1!A:E,4,FALSE),IF(C1051="CESAN",VLOOKUP(B1051,CESAN!A:E,4,FALSE)))))))</f>
        <v>51.01</v>
      </c>
      <c r="L1051" s="689"/>
      <c r="M1051" s="690">
        <v>1</v>
      </c>
      <c r="N1051" s="679">
        <f>K1051*M1051</f>
        <v>51.01</v>
      </c>
    </row>
    <row r="1052" spans="2:14" x14ac:dyDescent="0.25">
      <c r="B1052" s="675"/>
      <c r="C1052" s="677"/>
      <c r="D1052" s="1202"/>
      <c r="E1052" s="1202"/>
      <c r="F1052" s="1202"/>
      <c r="G1052" s="1202"/>
      <c r="H1052" s="1202"/>
      <c r="I1052" s="1218"/>
      <c r="J1052" s="678"/>
      <c r="K1052" s="678"/>
      <c r="L1052" s="678"/>
      <c r="M1052" s="690"/>
      <c r="N1052" s="679"/>
    </row>
    <row r="1053" spans="2:14" ht="15" thickBot="1" x14ac:dyDescent="0.3">
      <c r="B1053" s="680"/>
      <c r="C1053" s="732"/>
      <c r="D1053" s="732"/>
      <c r="E1053" s="732"/>
      <c r="F1053" s="733"/>
      <c r="G1053" s="733"/>
      <c r="H1053" s="733"/>
      <c r="I1053" s="733"/>
      <c r="J1053" s="733"/>
      <c r="K1053" s="733"/>
      <c r="L1053" s="733"/>
      <c r="M1053" s="734" t="s">
        <v>5006</v>
      </c>
      <c r="N1053" s="684">
        <f>SUM(N1051:N1051)</f>
        <v>51.01</v>
      </c>
    </row>
    <row r="1054" spans="2:14" ht="15" thickBot="1" x14ac:dyDescent="0.3">
      <c r="B1054" s="685"/>
      <c r="C1054" s="686"/>
      <c r="D1054" s="686"/>
      <c r="E1054" s="686"/>
      <c r="F1054" s="686"/>
      <c r="G1054" s="686"/>
      <c r="H1054" s="686"/>
      <c r="I1054" s="686"/>
      <c r="J1054" s="686"/>
      <c r="K1054" s="686"/>
      <c r="L1054" s="686"/>
      <c r="M1054" s="686"/>
      <c r="N1054" s="687"/>
    </row>
    <row r="1055" spans="2:14" ht="25.5" x14ac:dyDescent="0.25">
      <c r="B1055" s="671" t="s">
        <v>0</v>
      </c>
      <c r="C1055" s="673" t="s">
        <v>4983</v>
      </c>
      <c r="D1055" s="1219" t="s">
        <v>5007</v>
      </c>
      <c r="E1055" s="1219"/>
      <c r="F1055" s="1219"/>
      <c r="G1055" s="1219"/>
      <c r="H1055" s="1219"/>
      <c r="I1055" s="1220"/>
      <c r="J1055" s="673" t="s">
        <v>1263</v>
      </c>
      <c r="K1055" s="673" t="s">
        <v>5005</v>
      </c>
      <c r="L1055" s="673"/>
      <c r="M1055" s="673" t="s">
        <v>4993</v>
      </c>
      <c r="N1055" s="674" t="s">
        <v>4999</v>
      </c>
    </row>
    <row r="1056" spans="2:14" x14ac:dyDescent="0.25">
      <c r="B1056" s="719"/>
      <c r="C1056" s="716"/>
      <c r="D1056" s="1202"/>
      <c r="E1056" s="1202"/>
      <c r="F1056" s="1202"/>
      <c r="G1056" s="1202"/>
      <c r="H1056" s="1202"/>
      <c r="I1056" s="1218"/>
      <c r="J1056" s="722"/>
      <c r="K1056" s="722"/>
      <c r="L1056" s="722"/>
      <c r="M1056" s="735"/>
      <c r="N1056" s="723"/>
    </row>
    <row r="1057" spans="2:14" ht="15" thickBot="1" x14ac:dyDescent="0.3">
      <c r="B1057" s="680"/>
      <c r="C1057" s="732"/>
      <c r="D1057" s="732"/>
      <c r="E1057" s="732"/>
      <c r="F1057" s="733"/>
      <c r="G1057" s="733"/>
      <c r="H1057" s="733"/>
      <c r="I1057" s="733"/>
      <c r="J1057" s="733"/>
      <c r="K1057" s="733"/>
      <c r="L1057" s="733"/>
      <c r="M1057" s="734" t="s">
        <v>5008</v>
      </c>
      <c r="N1057" s="684">
        <f>SUM(N1056:N1056)</f>
        <v>0</v>
      </c>
    </row>
    <row r="1058" spans="2:14" ht="15" thickBot="1" x14ac:dyDescent="0.3">
      <c r="B1058" s="685"/>
      <c r="C1058" s="686"/>
      <c r="D1058" s="686"/>
      <c r="E1058" s="686"/>
      <c r="F1058" s="686"/>
      <c r="G1058" s="686"/>
      <c r="H1058" s="686"/>
      <c r="I1058" s="686"/>
      <c r="J1058" s="686"/>
      <c r="K1058" s="686"/>
      <c r="L1058" s="686"/>
      <c r="M1058" s="686"/>
      <c r="N1058" s="687"/>
    </row>
    <row r="1059" spans="2:14" ht="25.5" x14ac:dyDescent="0.25">
      <c r="B1059" s="671" t="s">
        <v>0</v>
      </c>
      <c r="C1059" s="673" t="s">
        <v>4983</v>
      </c>
      <c r="D1059" s="1219" t="s">
        <v>5009</v>
      </c>
      <c r="E1059" s="1219"/>
      <c r="F1059" s="1219"/>
      <c r="G1059" s="1220"/>
      <c r="H1059" s="673" t="s">
        <v>1263</v>
      </c>
      <c r="I1059" s="673" t="s">
        <v>5010</v>
      </c>
      <c r="J1059" s="673" t="s">
        <v>5011</v>
      </c>
      <c r="K1059" s="673" t="s">
        <v>5005</v>
      </c>
      <c r="L1059" s="673"/>
      <c r="M1059" s="673" t="s">
        <v>4993</v>
      </c>
      <c r="N1059" s="674" t="s">
        <v>4999</v>
      </c>
    </row>
    <row r="1060" spans="2:14" x14ac:dyDescent="0.25">
      <c r="B1060" s="675"/>
      <c r="C1060" s="677"/>
      <c r="D1060" s="1233"/>
      <c r="E1060" s="1233"/>
      <c r="F1060" s="1233"/>
      <c r="G1060" s="1233"/>
      <c r="H1060" s="678"/>
      <c r="I1060" s="678"/>
      <c r="J1060" s="678"/>
      <c r="K1060" s="678"/>
      <c r="L1060" s="678"/>
      <c r="M1060" s="690"/>
      <c r="N1060" s="679"/>
    </row>
    <row r="1061" spans="2:14" x14ac:dyDescent="0.25">
      <c r="B1061" s="685"/>
      <c r="C1061" s="686"/>
      <c r="D1061" s="686"/>
      <c r="E1061" s="686"/>
      <c r="F1061" s="691"/>
      <c r="G1061" s="691"/>
      <c r="H1061" s="691"/>
      <c r="I1061" s="691"/>
      <c r="J1061" s="691"/>
      <c r="K1061" s="691"/>
      <c r="L1061" s="691"/>
      <c r="M1061" s="692" t="s">
        <v>5012</v>
      </c>
      <c r="N1061" s="693">
        <f>SUM(N1060:N1060)</f>
        <v>0</v>
      </c>
    </row>
    <row r="1062" spans="2:14" x14ac:dyDescent="0.25">
      <c r="B1062" s="685"/>
      <c r="C1062" s="686"/>
      <c r="D1062" s="686"/>
      <c r="E1062" s="686"/>
      <c r="F1062" s="686"/>
      <c r="G1062" s="686"/>
      <c r="H1062" s="686"/>
      <c r="I1062" s="686"/>
      <c r="J1062" s="686"/>
      <c r="K1062" s="686"/>
      <c r="L1062" s="686"/>
      <c r="M1062" s="686"/>
      <c r="N1062" s="687"/>
    </row>
    <row r="1063" spans="2:14" x14ac:dyDescent="0.25">
      <c r="B1063" s="736"/>
      <c r="C1063" s="737"/>
      <c r="D1063" s="737"/>
      <c r="E1063" s="737"/>
      <c r="F1063" s="738"/>
      <c r="G1063" s="738"/>
      <c r="H1063" s="738"/>
      <c r="I1063" s="738"/>
      <c r="J1063" s="738"/>
      <c r="K1063" s="738"/>
      <c r="L1063" s="738"/>
      <c r="M1063" s="739" t="s">
        <v>5013</v>
      </c>
      <c r="N1063" s="695">
        <f>N1048+N1053+N1057+N1061</f>
        <v>64.08</v>
      </c>
    </row>
    <row r="1064" spans="2:14" x14ac:dyDescent="0.25">
      <c r="B1064" s="685"/>
      <c r="C1064" s="686"/>
      <c r="D1064" s="686"/>
      <c r="E1064" s="686"/>
      <c r="F1064" s="691"/>
      <c r="G1064" s="691"/>
      <c r="H1064" s="691"/>
      <c r="I1064" s="691"/>
      <c r="J1064" s="691"/>
      <c r="K1064" s="691"/>
      <c r="L1064" s="691"/>
      <c r="M1064" s="708">
        <f>'Planilha - Orla'!I3</f>
        <v>0.28220000000000001</v>
      </c>
      <c r="N1064" s="695">
        <f>N1063*M1064</f>
        <v>18.079999999999998</v>
      </c>
    </row>
    <row r="1065" spans="2:14" ht="15" thickBot="1" x14ac:dyDescent="0.3">
      <c r="B1065" s="1208" t="s">
        <v>5014</v>
      </c>
      <c r="C1065" s="1209"/>
      <c r="D1065" s="1209"/>
      <c r="E1065" s="1209"/>
      <c r="F1065" s="1209"/>
      <c r="G1065" s="1209"/>
      <c r="H1065" s="1209"/>
      <c r="I1065" s="1209"/>
      <c r="J1065" s="1209"/>
      <c r="K1065" s="1209"/>
      <c r="L1065" s="1209"/>
      <c r="M1065" s="1210"/>
      <c r="N1065" s="698">
        <f>N1063+N1064</f>
        <v>82.16</v>
      </c>
    </row>
    <row r="1066" spans="2:14" x14ac:dyDescent="0.25">
      <c r="B1066" s="692"/>
      <c r="C1066" s="692"/>
      <c r="D1066" s="692"/>
      <c r="E1066" s="692"/>
      <c r="F1066" s="692"/>
      <c r="G1066" s="692"/>
      <c r="H1066" s="692"/>
      <c r="I1066" s="692"/>
      <c r="J1066" s="692"/>
      <c r="K1066" s="692"/>
      <c r="L1066" s="692"/>
      <c r="M1066" s="692"/>
      <c r="N1066" s="752"/>
    </row>
    <row r="1067" spans="2:14" ht="15" thickBot="1" x14ac:dyDescent="0.3">
      <c r="B1067" s="692"/>
      <c r="C1067" s="692"/>
      <c r="D1067" s="692"/>
      <c r="E1067" s="692"/>
      <c r="F1067" s="692"/>
      <c r="G1067" s="692"/>
      <c r="H1067" s="692"/>
      <c r="I1067" s="692"/>
      <c r="J1067" s="692"/>
      <c r="K1067" s="692"/>
      <c r="L1067" s="692"/>
      <c r="M1067" s="692"/>
      <c r="N1067" s="752"/>
    </row>
    <row r="1068" spans="2:14" ht="54" customHeight="1" x14ac:dyDescent="0.25">
      <c r="B1068" s="1225" t="s">
        <v>5166</v>
      </c>
      <c r="C1068" s="1226"/>
      <c r="D1068" s="1227"/>
      <c r="E1068" s="1228" t="s">
        <v>4979</v>
      </c>
      <c r="F1068" s="1228"/>
      <c r="G1068" s="1228"/>
      <c r="H1068" s="1228"/>
      <c r="I1068" s="1228"/>
      <c r="J1068" s="1228"/>
      <c r="K1068" s="1228"/>
      <c r="L1068" s="725"/>
      <c r="M1068" s="1231"/>
      <c r="N1068" s="1232"/>
    </row>
    <row r="1069" spans="2:14" x14ac:dyDescent="0.25">
      <c r="B1069" s="670" t="s">
        <v>4980</v>
      </c>
      <c r="C1069" s="1234" t="s">
        <v>5178</v>
      </c>
      <c r="D1069" s="1234"/>
      <c r="E1069" s="1234"/>
      <c r="F1069" s="1234"/>
      <c r="G1069" s="1234"/>
      <c r="H1069" s="1234"/>
      <c r="I1069" s="1234"/>
      <c r="J1069" s="1234"/>
      <c r="K1069" s="1234"/>
      <c r="L1069" s="1234"/>
      <c r="M1069" s="1234"/>
      <c r="N1069" s="1235"/>
    </row>
    <row r="1070" spans="2:14" x14ac:dyDescent="0.25">
      <c r="B1070" s="670" t="s">
        <v>4981</v>
      </c>
      <c r="C1070" s="1203" t="s">
        <v>8</v>
      </c>
      <c r="D1070" s="1203"/>
      <c r="E1070" s="1203"/>
      <c r="F1070" s="1203"/>
      <c r="G1070" s="1203"/>
      <c r="H1070" s="1203"/>
      <c r="I1070" s="1203"/>
      <c r="J1070" s="1203"/>
      <c r="K1070" s="1203"/>
      <c r="L1070" s="1203"/>
      <c r="M1070" s="1203"/>
      <c r="N1070" s="1204"/>
    </row>
    <row r="1071" spans="2:14" ht="15" thickBot="1" x14ac:dyDescent="0.3">
      <c r="B1071" s="670" t="s">
        <v>4982</v>
      </c>
      <c r="C1071" s="1205">
        <v>45536</v>
      </c>
      <c r="D1071" s="1206"/>
      <c r="E1071" s="1206"/>
      <c r="F1071" s="1206"/>
      <c r="G1071" s="1206"/>
      <c r="H1071" s="1206"/>
      <c r="I1071" s="1206"/>
      <c r="J1071" s="1206"/>
      <c r="K1071" s="1206"/>
      <c r="L1071" s="1206"/>
      <c r="M1071" s="1206"/>
      <c r="N1071" s="1207"/>
    </row>
    <row r="1072" spans="2:14" x14ac:dyDescent="0.25">
      <c r="B1072" s="671" t="s">
        <v>0</v>
      </c>
      <c r="C1072" s="672" t="s">
        <v>4983</v>
      </c>
      <c r="D1072" s="1219" t="s">
        <v>4984</v>
      </c>
      <c r="E1072" s="1219"/>
      <c r="F1072" s="1219"/>
      <c r="G1072" s="1220"/>
      <c r="H1072" s="673" t="s">
        <v>100</v>
      </c>
      <c r="I1072" s="673" t="s">
        <v>4985</v>
      </c>
      <c r="J1072" s="673" t="s">
        <v>4986</v>
      </c>
      <c r="K1072" s="673" t="s">
        <v>4987</v>
      </c>
      <c r="L1072" s="673"/>
      <c r="M1072" s="673" t="s">
        <v>4988</v>
      </c>
      <c r="N1072" s="674" t="s">
        <v>4989</v>
      </c>
    </row>
    <row r="1073" spans="2:14" x14ac:dyDescent="0.25">
      <c r="B1073" s="675"/>
      <c r="C1073" s="676"/>
      <c r="D1073" s="1233"/>
      <c r="E1073" s="1233"/>
      <c r="F1073" s="1233"/>
      <c r="G1073" s="1236"/>
      <c r="H1073" s="678"/>
      <c r="I1073" s="678"/>
      <c r="J1073" s="678"/>
      <c r="K1073" s="678"/>
      <c r="L1073" s="678"/>
      <c r="M1073" s="678"/>
      <c r="N1073" s="679"/>
    </row>
    <row r="1074" spans="2:14" ht="15" thickBot="1" x14ac:dyDescent="0.3">
      <c r="B1074" s="680"/>
      <c r="C1074" s="732"/>
      <c r="D1074" s="732"/>
      <c r="E1074" s="732"/>
      <c r="F1074" s="733"/>
      <c r="G1074" s="733"/>
      <c r="H1074" s="733"/>
      <c r="I1074" s="733"/>
      <c r="J1074" s="733"/>
      <c r="K1074" s="733"/>
      <c r="L1074" s="733"/>
      <c r="M1074" s="734" t="s">
        <v>4990</v>
      </c>
      <c r="N1074" s="684">
        <f>SUM(N1073)</f>
        <v>0</v>
      </c>
    </row>
    <row r="1075" spans="2:14" ht="15" thickBot="1" x14ac:dyDescent="0.3">
      <c r="B1075" s="685"/>
      <c r="C1075" s="686"/>
      <c r="D1075" s="686"/>
      <c r="E1075" s="686"/>
      <c r="F1075" s="686"/>
      <c r="G1075" s="686"/>
      <c r="H1075" s="686"/>
      <c r="I1075" s="686"/>
      <c r="J1075" s="686"/>
      <c r="K1075" s="686"/>
      <c r="L1075" s="686"/>
      <c r="M1075" s="686"/>
      <c r="N1075" s="687"/>
    </row>
    <row r="1076" spans="2:14" ht="38.25" x14ac:dyDescent="0.25">
      <c r="B1076" s="671" t="s">
        <v>0</v>
      </c>
      <c r="C1076" s="672" t="s">
        <v>4983</v>
      </c>
      <c r="D1076" s="1219" t="s">
        <v>4991</v>
      </c>
      <c r="E1076" s="1219"/>
      <c r="F1076" s="1219"/>
      <c r="G1076" s="1219"/>
      <c r="H1076" s="1220"/>
      <c r="I1076" s="673" t="s">
        <v>1263</v>
      </c>
      <c r="J1076" s="673" t="s">
        <v>4992</v>
      </c>
      <c r="K1076" s="673" t="s">
        <v>5049</v>
      </c>
      <c r="L1076" s="673" t="s">
        <v>5050</v>
      </c>
      <c r="M1076" s="673" t="s">
        <v>4993</v>
      </c>
      <c r="N1076" s="674" t="s">
        <v>4989</v>
      </c>
    </row>
    <row r="1077" spans="2:14" ht="16.149999999999999" customHeight="1" x14ac:dyDescent="0.25">
      <c r="B1077" s="675">
        <v>10101</v>
      </c>
      <c r="C1077" s="677" t="s">
        <v>1286</v>
      </c>
      <c r="D1077" s="1202" t="str">
        <f>IF(B1077="","",IF(C1077="DER-RD",IF(OR(B1077&lt;60000,B1077&gt;60025),VLOOKUP(B1077,'DER-RD1'!A:E,2,FALSE),VLOOKUP(B1077,'DER-RD1'!A:E,2,FALSE)&amp;"(DMT="&amp;VLOOKUP(B1077,'DER-RD1'!A:E,4,FALSE)&amp;")(XP="&amp;ROUND((N1077),2)&amp;"KM;XR="&amp;ROUND((O1077),2)&amp;"KM)"),IF(C1077="DER-ED",VLOOKUP(B1077,'DER-ED1'!A:D,2,FALSE),IF(C1077="SICRO",VLOOKUP(B1077,SICRO!A:E,2,FALSE),IF(C1077="SINAPI",VLOOKUP(B1077,SINAPI1!A:D,2,FALSE))))))</f>
        <v>AJUDANTE (AJUDANTE PRATICO - SINDUSCON)</v>
      </c>
      <c r="E1077" s="1202"/>
      <c r="F1077" s="1202"/>
      <c r="G1077" s="1202"/>
      <c r="H1077" s="1218"/>
      <c r="I1077" s="678" t="s">
        <v>69</v>
      </c>
      <c r="J1077" s="688">
        <v>1.5727</v>
      </c>
      <c r="K1077" s="741">
        <f>IF(B1077="","",IF(C1077="DER-RD",IF(OR(B1077&lt;60000,B1077&gt;60025),VLOOKUP(B1077,'DER-RD1'!A:E,4,FALSE),VLOOKUP(B1077,'DER-RD1'!A:H,6,FALSE)*O1077+VLOOKUP(B1077,'DER-RD1'!A:H,7,FALSE)*P1077)+VLOOKUP(B1077,'DER-RD1'!A:H,8,FALSE),IF(C1077="DER-ED",VLOOKUP(B1077,'DER-ED1'!A:E,4,FALSE),IF(C1077="SICRO",VLOOKUP(B1077,SICRO!A:F,4,FALSE),IF(C1077="SINAPI",VLOOKUP(B1077,SINAPI1!A:E,4,FALSE),IF(C1077="CESAN",VLOOKUP(B1077,CESAN!A:E,4,FALSE)))))))</f>
        <v>7.54</v>
      </c>
      <c r="L1077" s="689">
        <f>K1077*(1+J1077)</f>
        <v>19.399999999999999</v>
      </c>
      <c r="M1077" s="690">
        <v>0.3</v>
      </c>
      <c r="N1077" s="679">
        <f>L1077*M1077</f>
        <v>5.82</v>
      </c>
    </row>
    <row r="1078" spans="2:14" ht="16.149999999999999" customHeight="1" x14ac:dyDescent="0.25">
      <c r="B1078" s="675">
        <v>10115</v>
      </c>
      <c r="C1078" s="677" t="s">
        <v>1286</v>
      </c>
      <c r="D1078" s="1202" t="str">
        <f>IF(B1078="","",IF(C1078="DER-RD",IF(OR(B1078&lt;60000,B1078&gt;60025),VLOOKUP(B1078,'DER-RD1'!A:E,2,FALSE),VLOOKUP(B1078,'DER-RD1'!A:E,2,FALSE)&amp;"(DMT="&amp;VLOOKUP(B1078,'DER-RD1'!A:E,4,FALSE)&amp;")(XP="&amp;ROUND((N1078),2)&amp;"KM;XR="&amp;ROUND((O1078),2)&amp;"KM)"),IF(C1078="DER-ED",VLOOKUP(B1078,'DER-ED1'!A:D,2,FALSE),IF(C1078="SICRO",VLOOKUP(B1078,SICRO!A:E,2,FALSE),IF(C1078="SINAPI",VLOOKUP(B1078,SINAPI1!A:D,2,FALSE))))))</f>
        <v>ELETRICISTA (OFICIAL - SINDUSCON)</v>
      </c>
      <c r="E1078" s="1202"/>
      <c r="F1078" s="1202"/>
      <c r="G1078" s="1202"/>
      <c r="H1078" s="1218"/>
      <c r="I1078" s="678" t="s">
        <v>69</v>
      </c>
      <c r="J1078" s="688">
        <v>1.5727</v>
      </c>
      <c r="K1078" s="741">
        <f>IF(B1078="","",IF(C1078="DER-RD",IF(OR(B1078&lt;60000,B1078&gt;60025),VLOOKUP(B1078,'DER-RD1'!A:E,4,FALSE),VLOOKUP(B1078,'DER-RD1'!A:H,6,FALSE)*O1078+VLOOKUP(B1078,'DER-RD1'!A:H,7,FALSE)*P1078)+VLOOKUP(B1078,'DER-RD1'!A:H,8,FALSE),IF(C1078="DER-ED",VLOOKUP(B1078,'DER-ED1'!A:E,4,FALSE),IF(C1078="SICRO",VLOOKUP(B1078,SICRO!A:F,4,FALSE),IF(C1078="SINAPI",VLOOKUP(B1078,SINAPI1!A:E,4,FALSE),IF(C1078="CESAN",VLOOKUP(B1078,CESAN!A:E,4,FALSE)))))))</f>
        <v>9.39</v>
      </c>
      <c r="L1078" s="689">
        <f>K1078*(1+J1078)</f>
        <v>24.16</v>
      </c>
      <c r="M1078" s="690">
        <v>0.3</v>
      </c>
      <c r="N1078" s="679">
        <f>L1078*M1078</f>
        <v>7.25</v>
      </c>
    </row>
    <row r="1079" spans="2:14" ht="15" thickBot="1" x14ac:dyDescent="0.3">
      <c r="B1079" s="680"/>
      <c r="C1079" s="732"/>
      <c r="D1079" s="732"/>
      <c r="E1079" s="732"/>
      <c r="F1079" s="733"/>
      <c r="G1079" s="733"/>
      <c r="H1079" s="733"/>
      <c r="I1079" s="733"/>
      <c r="J1079" s="733"/>
      <c r="K1079" s="733"/>
      <c r="L1079" s="733"/>
      <c r="M1079" s="734" t="s">
        <v>4994</v>
      </c>
      <c r="N1079" s="684">
        <f>SUM(N1077:N1078)</f>
        <v>13.07</v>
      </c>
    </row>
    <row r="1080" spans="2:14" ht="15" thickBot="1" x14ac:dyDescent="0.3">
      <c r="B1080" s="685"/>
      <c r="C1080" s="686"/>
      <c r="D1080" s="686"/>
      <c r="E1080" s="686"/>
      <c r="F1080" s="686"/>
      <c r="G1080" s="686"/>
      <c r="H1080" s="686"/>
      <c r="I1080" s="691"/>
      <c r="J1080" s="691"/>
      <c r="K1080" s="686"/>
      <c r="L1080" s="686"/>
      <c r="M1080" s="686"/>
      <c r="N1080" s="687"/>
    </row>
    <row r="1081" spans="2:14" ht="25.5" x14ac:dyDescent="0.25">
      <c r="B1081" s="671" t="s">
        <v>0</v>
      </c>
      <c r="C1081" s="672" t="s">
        <v>4983</v>
      </c>
      <c r="D1081" s="1219" t="s">
        <v>4995</v>
      </c>
      <c r="E1081" s="1219"/>
      <c r="F1081" s="1219"/>
      <c r="G1081" s="1219"/>
      <c r="H1081" s="1220"/>
      <c r="I1081" s="673" t="s">
        <v>1236</v>
      </c>
      <c r="J1081" s="673" t="s">
        <v>4996</v>
      </c>
      <c r="K1081" s="673" t="s">
        <v>4997</v>
      </c>
      <c r="L1081" s="673"/>
      <c r="M1081" s="673" t="s">
        <v>4998</v>
      </c>
      <c r="N1081" s="674" t="s">
        <v>4999</v>
      </c>
    </row>
    <row r="1082" spans="2:14" x14ac:dyDescent="0.25">
      <c r="B1082" s="675"/>
      <c r="C1082" s="677"/>
      <c r="D1082" s="1202"/>
      <c r="E1082" s="1202"/>
      <c r="F1082" s="1202"/>
      <c r="G1082" s="1202"/>
      <c r="H1082" s="1218"/>
      <c r="I1082" s="678"/>
      <c r="J1082" s="678"/>
      <c r="K1082" s="678"/>
      <c r="L1082" s="678"/>
      <c r="M1082" s="678"/>
      <c r="N1082" s="679"/>
    </row>
    <row r="1083" spans="2:14" x14ac:dyDescent="0.25">
      <c r="B1083" s="685"/>
      <c r="C1083" s="686"/>
      <c r="D1083" s="686"/>
      <c r="E1083" s="686"/>
      <c r="F1083" s="691"/>
      <c r="G1083" s="691"/>
      <c r="H1083" s="691"/>
      <c r="I1083" s="691"/>
      <c r="J1083" s="691"/>
      <c r="K1083" s="691"/>
      <c r="L1083" s="691"/>
      <c r="M1083" s="692" t="s">
        <v>5000</v>
      </c>
      <c r="N1083" s="693">
        <f>SUM(N1082:N1082)</f>
        <v>0</v>
      </c>
    </row>
    <row r="1084" spans="2:14" x14ac:dyDescent="0.25">
      <c r="B1084" s="685"/>
      <c r="C1084" s="686"/>
      <c r="D1084" s="686"/>
      <c r="E1084" s="686"/>
      <c r="F1084" s="686"/>
      <c r="G1084" s="686"/>
      <c r="H1084" s="686"/>
      <c r="I1084" s="686"/>
      <c r="J1084" s="686"/>
      <c r="K1084" s="686"/>
      <c r="L1084" s="686"/>
      <c r="M1084" s="686"/>
      <c r="N1084" s="687"/>
    </row>
    <row r="1085" spans="2:14" x14ac:dyDescent="0.25">
      <c r="B1085" s="685"/>
      <c r="C1085" s="686"/>
      <c r="D1085" s="686"/>
      <c r="E1085" s="686"/>
      <c r="F1085" s="691"/>
      <c r="G1085" s="691"/>
      <c r="H1085" s="691"/>
      <c r="I1085" s="694"/>
      <c r="J1085" s="694"/>
      <c r="K1085" s="694"/>
      <c r="L1085" s="694"/>
      <c r="M1085" s="692" t="s">
        <v>5001</v>
      </c>
      <c r="N1085" s="695">
        <f>N1074+N1079+N1083</f>
        <v>13.07</v>
      </c>
    </row>
    <row r="1086" spans="2:14" x14ac:dyDescent="0.25">
      <c r="B1086" s="685"/>
      <c r="C1086" s="686"/>
      <c r="D1086" s="686"/>
      <c r="E1086" s="686"/>
      <c r="F1086" s="691"/>
      <c r="G1086" s="691"/>
      <c r="H1086" s="691"/>
      <c r="I1086" s="691"/>
      <c r="J1086" s="696"/>
      <c r="K1086" s="696"/>
      <c r="L1086" s="696"/>
      <c r="M1086" s="697" t="s">
        <v>5002</v>
      </c>
      <c r="N1086" s="695">
        <v>1</v>
      </c>
    </row>
    <row r="1087" spans="2:14" ht="15" thickBot="1" x14ac:dyDescent="0.3">
      <c r="B1087" s="680"/>
      <c r="C1087" s="732"/>
      <c r="D1087" s="732"/>
      <c r="E1087" s="732"/>
      <c r="F1087" s="733"/>
      <c r="G1087" s="733"/>
      <c r="H1087" s="733"/>
      <c r="I1087" s="733"/>
      <c r="J1087" s="733"/>
      <c r="K1087" s="733"/>
      <c r="L1087" s="733"/>
      <c r="M1087" s="734" t="s">
        <v>5003</v>
      </c>
      <c r="N1087" s="698">
        <f>TRUNC(N1085/N1086,2)</f>
        <v>13.07</v>
      </c>
    </row>
    <row r="1088" spans="2:14" ht="15" thickBot="1" x14ac:dyDescent="0.3">
      <c r="B1088" s="685"/>
      <c r="C1088" s="686"/>
      <c r="D1088" s="686"/>
      <c r="E1088" s="686"/>
      <c r="F1088" s="686"/>
      <c r="G1088" s="686"/>
      <c r="H1088" s="686"/>
      <c r="I1088" s="686"/>
      <c r="J1088" s="686"/>
      <c r="K1088" s="686"/>
      <c r="L1088" s="686"/>
      <c r="M1088" s="686"/>
      <c r="N1088" s="687"/>
    </row>
    <row r="1089" spans="2:14" ht="25.5" x14ac:dyDescent="0.25">
      <c r="B1089" s="671" t="s">
        <v>0</v>
      </c>
      <c r="C1089" s="672" t="s">
        <v>4983</v>
      </c>
      <c r="D1089" s="1219" t="s">
        <v>5004</v>
      </c>
      <c r="E1089" s="1219"/>
      <c r="F1089" s="1219"/>
      <c r="G1089" s="1219"/>
      <c r="H1089" s="1219"/>
      <c r="I1089" s="1220"/>
      <c r="J1089" s="673" t="s">
        <v>1263</v>
      </c>
      <c r="K1089" s="673" t="s">
        <v>5005</v>
      </c>
      <c r="L1089" s="673"/>
      <c r="M1089" s="673" t="s">
        <v>4993</v>
      </c>
      <c r="N1089" s="674" t="s">
        <v>4999</v>
      </c>
    </row>
    <row r="1090" spans="2:14" x14ac:dyDescent="0.25">
      <c r="B1090" s="675">
        <v>44662</v>
      </c>
      <c r="C1090" s="677" t="s">
        <v>1286</v>
      </c>
      <c r="D1090" s="1202" t="str">
        <f>IF(B1090="","",IF(C1090="DER-RD",IF(OR(B1090&lt;60000,B1090&gt;60025),VLOOKUP(B1090,'DER-RD1'!A:E,2,FALSE),VLOOKUP(B1090,'DER-RD1'!A:E,2,FALSE)&amp;"(DMT="&amp;VLOOKUP(B1090,'DER-RD1'!A:E,4,FALSE)&amp;")(XP="&amp;ROUND((N1090),2)&amp;"KM;XR="&amp;ROUND((O1090),2)&amp;"KM)"),IF(C1090="DER-ED",VLOOKUP(B1090,'DER-ED1'!A:D,2,FALSE),IF(C1090="SICRO",VLOOKUP(B1090,SICRO!A:E,2,FALSE),IF(C1090="SINAPI",VLOOKUP(B1090,SINAPI1!A:D,2,FALSE))))))</f>
        <v>MINI DISJUNTOR MONOPOLAR 32A CURVA C 5KA 220/127V</v>
      </c>
      <c r="E1090" s="1202"/>
      <c r="F1090" s="1202"/>
      <c r="G1090" s="1202"/>
      <c r="H1090" s="1202"/>
      <c r="I1090" s="1218"/>
      <c r="J1090" s="678" t="s">
        <v>5022</v>
      </c>
      <c r="K1090" s="741">
        <f>IF(B1090="","",IF(C1090="DER-RD",IF(OR(B1090&lt;60000,B1090&gt;60025),VLOOKUP(B1090,'DER-RD1'!A:E,4,FALSE),VLOOKUP(B1090,'DER-RD1'!A:H,6,FALSE)*O1090+VLOOKUP(B1090,'DER-RD1'!A:H,7,FALSE)*P1090)+VLOOKUP(B1090,'DER-RD1'!A:H,8,FALSE),IF(C1090="DER-ED",VLOOKUP(B1090,'DER-ED1'!A:E,4,FALSE),IF(C1090="SICRO",VLOOKUP(B1090,SICRO!A:F,4,FALSE),IF(C1090="SINAPI",VLOOKUP(B1090,SINAPI1!A:E,4,FALSE),IF(C1090="CESAN",VLOOKUP(B1090,CESAN!A:E,4,FALSE)))))))</f>
        <v>9.44</v>
      </c>
      <c r="L1090" s="689"/>
      <c r="M1090" s="690">
        <v>1</v>
      </c>
      <c r="N1090" s="679">
        <f>K1090*M1090</f>
        <v>9.44</v>
      </c>
    </row>
    <row r="1091" spans="2:14" x14ac:dyDescent="0.25">
      <c r="B1091" s="675"/>
      <c r="C1091" s="677"/>
      <c r="D1091" s="1202"/>
      <c r="E1091" s="1202"/>
      <c r="F1091" s="1202"/>
      <c r="G1091" s="1202"/>
      <c r="H1091" s="1202"/>
      <c r="I1091" s="1218"/>
      <c r="J1091" s="678"/>
      <c r="K1091" s="678"/>
      <c r="L1091" s="678"/>
      <c r="M1091" s="690"/>
      <c r="N1091" s="679"/>
    </row>
    <row r="1092" spans="2:14" ht="15" thickBot="1" x14ac:dyDescent="0.3">
      <c r="B1092" s="680"/>
      <c r="C1092" s="732"/>
      <c r="D1092" s="732"/>
      <c r="E1092" s="732"/>
      <c r="F1092" s="733"/>
      <c r="G1092" s="733"/>
      <c r="H1092" s="733"/>
      <c r="I1092" s="733"/>
      <c r="J1092" s="733"/>
      <c r="K1092" s="733"/>
      <c r="L1092" s="733"/>
      <c r="M1092" s="734" t="s">
        <v>5006</v>
      </c>
      <c r="N1092" s="684">
        <f>SUM(N1090:N1090)</f>
        <v>9.44</v>
      </c>
    </row>
    <row r="1093" spans="2:14" ht="15" thickBot="1" x14ac:dyDescent="0.3">
      <c r="B1093" s="685"/>
      <c r="C1093" s="686"/>
      <c r="D1093" s="686"/>
      <c r="E1093" s="686"/>
      <c r="F1093" s="686"/>
      <c r="G1093" s="686"/>
      <c r="H1093" s="686"/>
      <c r="I1093" s="686"/>
      <c r="J1093" s="686"/>
      <c r="K1093" s="686"/>
      <c r="L1093" s="686"/>
      <c r="M1093" s="686"/>
      <c r="N1093" s="687"/>
    </row>
    <row r="1094" spans="2:14" ht="25.5" x14ac:dyDescent="0.25">
      <c r="B1094" s="671" t="s">
        <v>0</v>
      </c>
      <c r="C1094" s="673" t="s">
        <v>4983</v>
      </c>
      <c r="D1094" s="1219" t="s">
        <v>5007</v>
      </c>
      <c r="E1094" s="1219"/>
      <c r="F1094" s="1219"/>
      <c r="G1094" s="1219"/>
      <c r="H1094" s="1219"/>
      <c r="I1094" s="1220"/>
      <c r="J1094" s="673" t="s">
        <v>1263</v>
      </c>
      <c r="K1094" s="673" t="s">
        <v>5005</v>
      </c>
      <c r="L1094" s="673"/>
      <c r="M1094" s="673" t="s">
        <v>4993</v>
      </c>
      <c r="N1094" s="674" t="s">
        <v>4999</v>
      </c>
    </row>
    <row r="1095" spans="2:14" x14ac:dyDescent="0.25">
      <c r="B1095" s="719"/>
      <c r="C1095" s="716"/>
      <c r="D1095" s="1202"/>
      <c r="E1095" s="1202"/>
      <c r="F1095" s="1202"/>
      <c r="G1095" s="1202"/>
      <c r="H1095" s="1202"/>
      <c r="I1095" s="1218"/>
      <c r="J1095" s="722"/>
      <c r="K1095" s="722"/>
      <c r="L1095" s="722"/>
      <c r="M1095" s="735"/>
      <c r="N1095" s="723"/>
    </row>
    <row r="1096" spans="2:14" ht="15" thickBot="1" x14ac:dyDescent="0.3">
      <c r="B1096" s="680"/>
      <c r="C1096" s="732"/>
      <c r="D1096" s="732"/>
      <c r="E1096" s="732"/>
      <c r="F1096" s="733"/>
      <c r="G1096" s="733"/>
      <c r="H1096" s="733"/>
      <c r="I1096" s="733"/>
      <c r="J1096" s="733"/>
      <c r="K1096" s="733"/>
      <c r="L1096" s="733"/>
      <c r="M1096" s="734" t="s">
        <v>5008</v>
      </c>
      <c r="N1096" s="684">
        <f>SUM(N1095:N1095)</f>
        <v>0</v>
      </c>
    </row>
    <row r="1097" spans="2:14" ht="15" thickBot="1" x14ac:dyDescent="0.3">
      <c r="B1097" s="685"/>
      <c r="C1097" s="686"/>
      <c r="D1097" s="686"/>
      <c r="E1097" s="686"/>
      <c r="F1097" s="686"/>
      <c r="G1097" s="686"/>
      <c r="H1097" s="686"/>
      <c r="I1097" s="686"/>
      <c r="J1097" s="686"/>
      <c r="K1097" s="686"/>
      <c r="L1097" s="686"/>
      <c r="M1097" s="686"/>
      <c r="N1097" s="687"/>
    </row>
    <row r="1098" spans="2:14" ht="25.5" x14ac:dyDescent="0.25">
      <c r="B1098" s="671" t="s">
        <v>0</v>
      </c>
      <c r="C1098" s="673" t="s">
        <v>4983</v>
      </c>
      <c r="D1098" s="1219" t="s">
        <v>5009</v>
      </c>
      <c r="E1098" s="1219"/>
      <c r="F1098" s="1219"/>
      <c r="G1098" s="1220"/>
      <c r="H1098" s="673" t="s">
        <v>1263</v>
      </c>
      <c r="I1098" s="673" t="s">
        <v>5010</v>
      </c>
      <c r="J1098" s="673" t="s">
        <v>5011</v>
      </c>
      <c r="K1098" s="673" t="s">
        <v>5005</v>
      </c>
      <c r="L1098" s="673"/>
      <c r="M1098" s="673" t="s">
        <v>4993</v>
      </c>
      <c r="N1098" s="674" t="s">
        <v>4999</v>
      </c>
    </row>
    <row r="1099" spans="2:14" x14ac:dyDescent="0.25">
      <c r="B1099" s="675"/>
      <c r="C1099" s="677"/>
      <c r="D1099" s="1233"/>
      <c r="E1099" s="1233"/>
      <c r="F1099" s="1233"/>
      <c r="G1099" s="1233"/>
      <c r="H1099" s="678"/>
      <c r="I1099" s="678"/>
      <c r="J1099" s="678"/>
      <c r="K1099" s="678"/>
      <c r="L1099" s="678"/>
      <c r="M1099" s="690"/>
      <c r="N1099" s="679"/>
    </row>
    <row r="1100" spans="2:14" x14ac:dyDescent="0.25">
      <c r="B1100" s="685"/>
      <c r="C1100" s="686"/>
      <c r="D1100" s="686"/>
      <c r="E1100" s="686"/>
      <c r="F1100" s="691"/>
      <c r="G1100" s="691"/>
      <c r="H1100" s="691"/>
      <c r="I1100" s="691"/>
      <c r="J1100" s="691"/>
      <c r="K1100" s="691"/>
      <c r="L1100" s="691"/>
      <c r="M1100" s="692" t="s">
        <v>5012</v>
      </c>
      <c r="N1100" s="693">
        <f>SUM(N1099:N1099)</f>
        <v>0</v>
      </c>
    </row>
    <row r="1101" spans="2:14" x14ac:dyDescent="0.25">
      <c r="B1101" s="685"/>
      <c r="C1101" s="686"/>
      <c r="D1101" s="686"/>
      <c r="E1101" s="686"/>
      <c r="F1101" s="686"/>
      <c r="G1101" s="686"/>
      <c r="H1101" s="686"/>
      <c r="I1101" s="686"/>
      <c r="J1101" s="686"/>
      <c r="K1101" s="686"/>
      <c r="L1101" s="686"/>
      <c r="M1101" s="686"/>
      <c r="N1101" s="687"/>
    </row>
    <row r="1102" spans="2:14" x14ac:dyDescent="0.25">
      <c r="B1102" s="736"/>
      <c r="C1102" s="737"/>
      <c r="D1102" s="737"/>
      <c r="E1102" s="737"/>
      <c r="F1102" s="738"/>
      <c r="G1102" s="738"/>
      <c r="H1102" s="738"/>
      <c r="I1102" s="738"/>
      <c r="J1102" s="738"/>
      <c r="K1102" s="738"/>
      <c r="L1102" s="738"/>
      <c r="M1102" s="739" t="s">
        <v>5013</v>
      </c>
      <c r="N1102" s="695">
        <f>N1087+N1092+N1096+N1100</f>
        <v>22.51</v>
      </c>
    </row>
    <row r="1103" spans="2:14" x14ac:dyDescent="0.25">
      <c r="B1103" s="685"/>
      <c r="C1103" s="686"/>
      <c r="D1103" s="686"/>
      <c r="E1103" s="686"/>
      <c r="F1103" s="691"/>
      <c r="G1103" s="691"/>
      <c r="H1103" s="691"/>
      <c r="I1103" s="691"/>
      <c r="J1103" s="691"/>
      <c r="K1103" s="691"/>
      <c r="L1103" s="691"/>
      <c r="M1103" s="708">
        <f>'Planilha - Orla'!I3</f>
        <v>0.28220000000000001</v>
      </c>
      <c r="N1103" s="695">
        <f>N1102*M1103</f>
        <v>6.35</v>
      </c>
    </row>
    <row r="1104" spans="2:14" ht="15" thickBot="1" x14ac:dyDescent="0.3">
      <c r="B1104" s="1208" t="s">
        <v>5014</v>
      </c>
      <c r="C1104" s="1209"/>
      <c r="D1104" s="1209"/>
      <c r="E1104" s="1209"/>
      <c r="F1104" s="1209"/>
      <c r="G1104" s="1209"/>
      <c r="H1104" s="1209"/>
      <c r="I1104" s="1209"/>
      <c r="J1104" s="1209"/>
      <c r="K1104" s="1209"/>
      <c r="L1104" s="1209"/>
      <c r="M1104" s="1210"/>
      <c r="N1104" s="698">
        <f>N1102+N1103</f>
        <v>28.86</v>
      </c>
    </row>
    <row r="1105" spans="2:14" x14ac:dyDescent="0.25">
      <c r="B1105" s="692"/>
      <c r="C1105" s="692"/>
      <c r="D1105" s="692"/>
      <c r="E1105" s="692"/>
      <c r="F1105" s="692"/>
      <c r="G1105" s="692"/>
      <c r="H1105" s="692"/>
      <c r="I1105" s="692"/>
      <c r="J1105" s="692"/>
      <c r="K1105" s="692"/>
      <c r="L1105" s="692"/>
      <c r="M1105" s="692"/>
      <c r="N1105" s="752"/>
    </row>
    <row r="1106" spans="2:14" ht="15" thickBot="1" x14ac:dyDescent="0.3">
      <c r="B1106" s="692"/>
      <c r="C1106" s="692"/>
      <c r="D1106" s="692"/>
      <c r="E1106" s="692"/>
      <c r="F1106" s="692"/>
      <c r="G1106" s="692"/>
      <c r="H1106" s="692"/>
      <c r="I1106" s="692"/>
      <c r="J1106" s="692"/>
      <c r="K1106" s="692"/>
      <c r="L1106" s="692"/>
      <c r="M1106" s="692"/>
      <c r="N1106" s="752"/>
    </row>
    <row r="1107" spans="2:14" ht="48.75" customHeight="1" x14ac:dyDescent="0.25">
      <c r="B1107" s="1225" t="s">
        <v>5167</v>
      </c>
      <c r="C1107" s="1226"/>
      <c r="D1107" s="1227"/>
      <c r="E1107" s="1228" t="s">
        <v>4979</v>
      </c>
      <c r="F1107" s="1228"/>
      <c r="G1107" s="1228"/>
      <c r="H1107" s="1228"/>
      <c r="I1107" s="1228"/>
      <c r="J1107" s="1228"/>
      <c r="K1107" s="1228"/>
      <c r="L1107" s="725"/>
      <c r="M1107" s="1231"/>
      <c r="N1107" s="1232"/>
    </row>
    <row r="1108" spans="2:14" x14ac:dyDescent="0.25">
      <c r="B1108" s="670" t="s">
        <v>4980</v>
      </c>
      <c r="C1108" s="1234" t="s">
        <v>5186</v>
      </c>
      <c r="D1108" s="1234"/>
      <c r="E1108" s="1234"/>
      <c r="F1108" s="1234"/>
      <c r="G1108" s="1234"/>
      <c r="H1108" s="1234"/>
      <c r="I1108" s="1234"/>
      <c r="J1108" s="1234"/>
      <c r="K1108" s="1234"/>
      <c r="L1108" s="1234"/>
      <c r="M1108" s="1234"/>
      <c r="N1108" s="1235"/>
    </row>
    <row r="1109" spans="2:14" x14ac:dyDescent="0.25">
      <c r="B1109" s="670" t="s">
        <v>4981</v>
      </c>
      <c r="C1109" s="1203" t="s">
        <v>5</v>
      </c>
      <c r="D1109" s="1203"/>
      <c r="E1109" s="1203"/>
      <c r="F1109" s="1203"/>
      <c r="G1109" s="1203"/>
      <c r="H1109" s="1203"/>
      <c r="I1109" s="1203"/>
      <c r="J1109" s="1203"/>
      <c r="K1109" s="1203"/>
      <c r="L1109" s="1203"/>
      <c r="M1109" s="1203"/>
      <c r="N1109" s="1204"/>
    </row>
    <row r="1110" spans="2:14" ht="15" thickBot="1" x14ac:dyDescent="0.3">
      <c r="B1110" s="670" t="s">
        <v>4982</v>
      </c>
      <c r="C1110" s="1205">
        <v>45536</v>
      </c>
      <c r="D1110" s="1206"/>
      <c r="E1110" s="1206"/>
      <c r="F1110" s="1206"/>
      <c r="G1110" s="1206"/>
      <c r="H1110" s="1206"/>
      <c r="I1110" s="1206"/>
      <c r="J1110" s="1206"/>
      <c r="K1110" s="1206"/>
      <c r="L1110" s="1206"/>
      <c r="M1110" s="1206"/>
      <c r="N1110" s="1207"/>
    </row>
    <row r="1111" spans="2:14" x14ac:dyDescent="0.25">
      <c r="B1111" s="671" t="s">
        <v>0</v>
      </c>
      <c r="C1111" s="672" t="s">
        <v>4983</v>
      </c>
      <c r="D1111" s="1219" t="s">
        <v>4984</v>
      </c>
      <c r="E1111" s="1219"/>
      <c r="F1111" s="1219"/>
      <c r="G1111" s="1220"/>
      <c r="H1111" s="673" t="s">
        <v>100</v>
      </c>
      <c r="I1111" s="673" t="s">
        <v>4985</v>
      </c>
      <c r="J1111" s="673" t="s">
        <v>4986</v>
      </c>
      <c r="K1111" s="673" t="s">
        <v>4987</v>
      </c>
      <c r="L1111" s="673"/>
      <c r="M1111" s="673" t="s">
        <v>4988</v>
      </c>
      <c r="N1111" s="674" t="s">
        <v>4989</v>
      </c>
    </row>
    <row r="1112" spans="2:14" x14ac:dyDescent="0.25">
      <c r="B1112" s="675"/>
      <c r="C1112" s="676"/>
      <c r="D1112" s="1233"/>
      <c r="E1112" s="1233"/>
      <c r="F1112" s="1233"/>
      <c r="G1112" s="1236"/>
      <c r="H1112" s="678"/>
      <c r="I1112" s="678"/>
      <c r="J1112" s="678"/>
      <c r="K1112" s="678"/>
      <c r="L1112" s="678"/>
      <c r="M1112" s="678"/>
      <c r="N1112" s="679"/>
    </row>
    <row r="1113" spans="2:14" ht="15" thickBot="1" x14ac:dyDescent="0.3">
      <c r="B1113" s="680"/>
      <c r="C1113" s="732"/>
      <c r="D1113" s="732"/>
      <c r="E1113" s="732"/>
      <c r="F1113" s="733"/>
      <c r="G1113" s="733"/>
      <c r="H1113" s="733"/>
      <c r="I1113" s="733"/>
      <c r="J1113" s="733"/>
      <c r="K1113" s="733"/>
      <c r="L1113" s="733"/>
      <c r="M1113" s="734" t="s">
        <v>4990</v>
      </c>
      <c r="N1113" s="684">
        <f>SUM(N1112)</f>
        <v>0</v>
      </c>
    </row>
    <row r="1114" spans="2:14" ht="15" thickBot="1" x14ac:dyDescent="0.3">
      <c r="B1114" s="685"/>
      <c r="C1114" s="686"/>
      <c r="D1114" s="686"/>
      <c r="E1114" s="686"/>
      <c r="F1114" s="686"/>
      <c r="G1114" s="686"/>
      <c r="H1114" s="686"/>
      <c r="I1114" s="686"/>
      <c r="J1114" s="686"/>
      <c r="K1114" s="686"/>
      <c r="L1114" s="686"/>
      <c r="M1114" s="686"/>
      <c r="N1114" s="687"/>
    </row>
    <row r="1115" spans="2:14" ht="38.25" x14ac:dyDescent="0.25">
      <c r="B1115" s="671" t="s">
        <v>0</v>
      </c>
      <c r="C1115" s="672" t="s">
        <v>4983</v>
      </c>
      <c r="D1115" s="1219" t="s">
        <v>4991</v>
      </c>
      <c r="E1115" s="1219"/>
      <c r="F1115" s="1219"/>
      <c r="G1115" s="1219"/>
      <c r="H1115" s="1220"/>
      <c r="I1115" s="673" t="s">
        <v>1263</v>
      </c>
      <c r="J1115" s="673" t="s">
        <v>4992</v>
      </c>
      <c r="K1115" s="673" t="s">
        <v>5049</v>
      </c>
      <c r="L1115" s="673" t="s">
        <v>5050</v>
      </c>
      <c r="M1115" s="673" t="s">
        <v>4993</v>
      </c>
      <c r="N1115" s="674" t="s">
        <v>4989</v>
      </c>
    </row>
    <row r="1116" spans="2:14" ht="16.149999999999999" customHeight="1" x14ac:dyDescent="0.25">
      <c r="B1116" s="675">
        <v>10101</v>
      </c>
      <c r="C1116" s="677" t="s">
        <v>1286</v>
      </c>
      <c r="D1116" s="1202" t="str">
        <f>IF(B1116="","",IF(C1116="DER-RD",IF(OR(B1116&lt;60000,B1116&gt;60025),VLOOKUP(B1116,'DER-RD1'!A:E,2,FALSE),VLOOKUP(B1116,'DER-RD1'!A:E,2,FALSE)&amp;"(DMT="&amp;VLOOKUP(B1116,'DER-RD1'!A:E,4,FALSE)&amp;")(XP="&amp;ROUND((N1116),2)&amp;"KM;XR="&amp;ROUND((O1116),2)&amp;"KM)"),IF(C1116="DER-ED",VLOOKUP(B1116,'DER-ED1'!A:D,2,FALSE),IF(C1116="SICRO",VLOOKUP(B1116,SICRO!A:E,2,FALSE),IF(C1116="SINAPI",VLOOKUP(B1116,SINAPI1!A:D,2,FALSE))))))</f>
        <v>AJUDANTE (AJUDANTE PRATICO - SINDUSCON)</v>
      </c>
      <c r="E1116" s="1202"/>
      <c r="F1116" s="1202"/>
      <c r="G1116" s="1202"/>
      <c r="H1116" s="1218"/>
      <c r="I1116" s="678" t="s">
        <v>69</v>
      </c>
      <c r="J1116" s="688">
        <v>1.5727</v>
      </c>
      <c r="K1116" s="741">
        <f>IF(B1116="","",IF(C1116="DER-RD",IF(OR(B1116&lt;60000,B1116&gt;60025),VLOOKUP(B1116,'DER-RD1'!A:E,4,FALSE),VLOOKUP(B1116,'DER-RD1'!A:H,6,FALSE)*O1116+VLOOKUP(B1116,'DER-RD1'!A:H,7,FALSE)*P1116)+VLOOKUP(B1116,'DER-RD1'!A:H,8,FALSE),IF(C1116="DER-ED",VLOOKUP(B1116,'DER-ED1'!A:E,4,FALSE),IF(C1116="SICRO",VLOOKUP(B1116,SICRO!A:F,4,FALSE),IF(C1116="SINAPI",VLOOKUP(B1116,SINAPI1!A:E,4,FALSE),IF(C1116="CESAN",VLOOKUP(B1116,CESAN!A:E,4,FALSE)))))))</f>
        <v>7.54</v>
      </c>
      <c r="L1116" s="689">
        <f>K1116*(1+J1116)</f>
        <v>19.399999999999999</v>
      </c>
      <c r="M1116" s="690">
        <v>0.2</v>
      </c>
      <c r="N1116" s="679">
        <f>L1116*M1116</f>
        <v>3.88</v>
      </c>
    </row>
    <row r="1117" spans="2:14" x14ac:dyDescent="0.25">
      <c r="B1117" s="675">
        <v>10146</v>
      </c>
      <c r="C1117" s="677" t="s">
        <v>1286</v>
      </c>
      <c r="D1117" s="1202" t="str">
        <f>IF(B1117="","",IF(C1117="DER-RD",IF(OR(B1117&lt;60000,B1117&gt;60025),VLOOKUP(B1117,'DER-RD1'!A:E,2,FALSE),VLOOKUP(B1117,'DER-RD1'!A:E,2,FALSE)&amp;"(DMT="&amp;VLOOKUP(B1117,'DER-RD1'!A:E,4,FALSE)&amp;")(XP="&amp;ROUND((N1117),2)&amp;"KM;XR="&amp;ROUND((O1117),2)&amp;"KM)"),IF(C1117="DER-ED",VLOOKUP(B1117,'DER-ED1'!A:D,2,FALSE),IF(C1117="SICRO",VLOOKUP(B1117,SICRO!A:E,2,FALSE),IF(C1117="SINAPI",VLOOKUP(B1117,SINAPI1!A:D,2,FALSE))))))</f>
        <v>SERVENTE (AUXILIAR DE OBRAS - SINDUSCON)</v>
      </c>
      <c r="E1117" s="1202"/>
      <c r="F1117" s="1202"/>
      <c r="G1117" s="1202"/>
      <c r="H1117" s="1218"/>
      <c r="I1117" s="678" t="s">
        <v>69</v>
      </c>
      <c r="J1117" s="688">
        <v>1.5727</v>
      </c>
      <c r="K1117" s="741">
        <f>IF(B1117="","",IF(C1117="DER-RD",IF(OR(B1117&lt;60000,B1117&gt;60025),VLOOKUP(B1117,'DER-RD1'!A:E,4,FALSE),VLOOKUP(B1117,'DER-RD1'!A:H,6,FALSE)*O1117+VLOOKUP(B1117,'DER-RD1'!A:H,7,FALSE)*P1117)+VLOOKUP(B1117,'DER-RD1'!A:H,8,FALSE),IF(C1117="DER-ED",VLOOKUP(B1117,'DER-ED1'!A:E,4,FALSE),IF(C1117="SICRO",VLOOKUP(B1117,SICRO!A:F,4,FALSE),IF(C1117="SINAPI",VLOOKUP(B1117,SINAPI1!A:E,4,FALSE),IF(C1117="CESAN",VLOOKUP(B1117,CESAN!A:E,4,FALSE)))))))</f>
        <v>6.97</v>
      </c>
      <c r="L1117" s="689">
        <f>K1117*(1+J1117)</f>
        <v>17.93</v>
      </c>
      <c r="M1117" s="690">
        <v>0.2</v>
      </c>
      <c r="N1117" s="679">
        <f>L1117*M1117</f>
        <v>3.59</v>
      </c>
    </row>
    <row r="1118" spans="2:14" ht="15" thickBot="1" x14ac:dyDescent="0.3">
      <c r="B1118" s="680"/>
      <c r="C1118" s="732"/>
      <c r="D1118" s="732"/>
      <c r="E1118" s="732"/>
      <c r="F1118" s="733"/>
      <c r="G1118" s="733"/>
      <c r="H1118" s="733"/>
      <c r="I1118" s="733"/>
      <c r="J1118" s="733"/>
      <c r="K1118" s="733"/>
      <c r="L1118" s="733"/>
      <c r="M1118" s="734" t="s">
        <v>4994</v>
      </c>
      <c r="N1118" s="684">
        <f>SUM(N1116:N1117)</f>
        <v>7.47</v>
      </c>
    </row>
    <row r="1119" spans="2:14" ht="15" thickBot="1" x14ac:dyDescent="0.3">
      <c r="B1119" s="685"/>
      <c r="C1119" s="686"/>
      <c r="D1119" s="686"/>
      <c r="E1119" s="686"/>
      <c r="F1119" s="686"/>
      <c r="G1119" s="686"/>
      <c r="H1119" s="686"/>
      <c r="I1119" s="691"/>
      <c r="J1119" s="691"/>
      <c r="K1119" s="686"/>
      <c r="L1119" s="686"/>
      <c r="M1119" s="686"/>
      <c r="N1119" s="687"/>
    </row>
    <row r="1120" spans="2:14" ht="25.5" x14ac:dyDescent="0.25">
      <c r="B1120" s="671" t="s">
        <v>0</v>
      </c>
      <c r="C1120" s="672" t="s">
        <v>4983</v>
      </c>
      <c r="D1120" s="1219" t="s">
        <v>4995</v>
      </c>
      <c r="E1120" s="1219"/>
      <c r="F1120" s="1219"/>
      <c r="G1120" s="1219"/>
      <c r="H1120" s="1220"/>
      <c r="I1120" s="673" t="s">
        <v>1236</v>
      </c>
      <c r="J1120" s="673" t="s">
        <v>4996</v>
      </c>
      <c r="K1120" s="673" t="s">
        <v>4997</v>
      </c>
      <c r="L1120" s="673"/>
      <c r="M1120" s="673" t="s">
        <v>4998</v>
      </c>
      <c r="N1120" s="674" t="s">
        <v>4999</v>
      </c>
    </row>
    <row r="1121" spans="2:14" x14ac:dyDescent="0.25">
      <c r="B1121" s="675"/>
      <c r="C1121" s="677"/>
      <c r="D1121" s="1202"/>
      <c r="E1121" s="1202"/>
      <c r="F1121" s="1202"/>
      <c r="G1121" s="1202"/>
      <c r="H1121" s="1218"/>
      <c r="I1121" s="678"/>
      <c r="J1121" s="678"/>
      <c r="K1121" s="678"/>
      <c r="L1121" s="678"/>
      <c r="M1121" s="678"/>
      <c r="N1121" s="679"/>
    </row>
    <row r="1122" spans="2:14" x14ac:dyDescent="0.25">
      <c r="B1122" s="685"/>
      <c r="C1122" s="686"/>
      <c r="D1122" s="686"/>
      <c r="E1122" s="686"/>
      <c r="F1122" s="691"/>
      <c r="G1122" s="691"/>
      <c r="H1122" s="691"/>
      <c r="I1122" s="691"/>
      <c r="J1122" s="691"/>
      <c r="K1122" s="691"/>
      <c r="L1122" s="691"/>
      <c r="M1122" s="692" t="s">
        <v>5000</v>
      </c>
      <c r="N1122" s="693">
        <f>SUM(N1121:N1121)</f>
        <v>0</v>
      </c>
    </row>
    <row r="1123" spans="2:14" x14ac:dyDescent="0.25">
      <c r="B1123" s="685"/>
      <c r="C1123" s="686"/>
      <c r="D1123" s="686"/>
      <c r="E1123" s="686"/>
      <c r="F1123" s="691"/>
      <c r="G1123" s="691"/>
      <c r="H1123" s="691"/>
      <c r="I1123" s="694"/>
      <c r="J1123" s="694"/>
      <c r="K1123" s="694"/>
      <c r="L1123" s="694"/>
      <c r="M1123" s="692" t="s">
        <v>5001</v>
      </c>
      <c r="N1123" s="695">
        <f>N1113+N1118+N1122</f>
        <v>7.47</v>
      </c>
    </row>
    <row r="1124" spans="2:14" x14ac:dyDescent="0.25">
      <c r="B1124" s="685"/>
      <c r="C1124" s="686"/>
      <c r="D1124" s="686"/>
      <c r="E1124" s="686"/>
      <c r="F1124" s="691"/>
      <c r="G1124" s="691"/>
      <c r="H1124" s="691"/>
      <c r="I1124" s="691"/>
      <c r="J1124" s="696"/>
      <c r="K1124" s="696"/>
      <c r="L1124" s="696"/>
      <c r="M1124" s="697" t="s">
        <v>5002</v>
      </c>
      <c r="N1124" s="695">
        <v>1</v>
      </c>
    </row>
    <row r="1125" spans="2:14" ht="15" thickBot="1" x14ac:dyDescent="0.3">
      <c r="B1125" s="680"/>
      <c r="C1125" s="732"/>
      <c r="D1125" s="732"/>
      <c r="E1125" s="732"/>
      <c r="F1125" s="733"/>
      <c r="G1125" s="733"/>
      <c r="H1125" s="733"/>
      <c r="I1125" s="733"/>
      <c r="J1125" s="733"/>
      <c r="K1125" s="733"/>
      <c r="L1125" s="733"/>
      <c r="M1125" s="734" t="s">
        <v>5003</v>
      </c>
      <c r="N1125" s="698">
        <f>TRUNC(N1123/N1124,2)</f>
        <v>7.47</v>
      </c>
    </row>
    <row r="1126" spans="2:14" ht="15" thickBot="1" x14ac:dyDescent="0.3">
      <c r="B1126" s="746"/>
      <c r="C1126" s="747"/>
      <c r="D1126" s="747"/>
      <c r="E1126" s="747"/>
      <c r="F1126" s="747"/>
      <c r="G1126" s="747"/>
      <c r="H1126" s="747"/>
      <c r="I1126" s="747"/>
      <c r="J1126" s="747"/>
      <c r="K1126" s="747"/>
      <c r="L1126" s="747"/>
      <c r="M1126" s="747"/>
      <c r="N1126" s="748"/>
    </row>
    <row r="1127" spans="2:14" ht="25.5" x14ac:dyDescent="0.25">
      <c r="B1127" s="671" t="s">
        <v>0</v>
      </c>
      <c r="C1127" s="672" t="s">
        <v>4983</v>
      </c>
      <c r="D1127" s="1219" t="s">
        <v>5004</v>
      </c>
      <c r="E1127" s="1219"/>
      <c r="F1127" s="1219"/>
      <c r="G1127" s="1219"/>
      <c r="H1127" s="1219"/>
      <c r="I1127" s="1220"/>
      <c r="J1127" s="673" t="s">
        <v>1263</v>
      </c>
      <c r="K1127" s="673" t="s">
        <v>5005</v>
      </c>
      <c r="L1127" s="673"/>
      <c r="M1127" s="673" t="s">
        <v>4993</v>
      </c>
      <c r="N1127" s="674" t="s">
        <v>4999</v>
      </c>
    </row>
    <row r="1128" spans="2:14" x14ac:dyDescent="0.25">
      <c r="B1128" s="675">
        <v>38511</v>
      </c>
      <c r="C1128" s="677" t="s">
        <v>1286</v>
      </c>
      <c r="D1128" s="1202" t="str">
        <f>IF(B1128="","",IF(C1128="DER-RD",IF(OR(B1128&lt;60000,B1128&gt;60025),VLOOKUP(B1128,'DER-RD1'!A:E,2,FALSE),VLOOKUP(B1128,'DER-RD1'!A:E,2,FALSE)&amp;"(DMT="&amp;VLOOKUP(B1128,'DER-RD1'!A:E,4,FALSE)&amp;")(XP="&amp;ROUND((N1128),2)&amp;"KM;XR="&amp;ROUND((O1128),2)&amp;"KM)"),IF(C1128="DER-ED",VLOOKUP(B1128,'DER-ED1'!A:D,2,FALSE),IF(C1128="SICRO",VLOOKUP(B1128,SICRO!A:E,2,FALSE),IF(C1128="SINAPI",VLOOKUP(B1128,SINAPI1!A:D,2,FALSE))))))</f>
        <v>TERRA VEGETAL</v>
      </c>
      <c r="E1128" s="1202"/>
      <c r="F1128" s="1202"/>
      <c r="G1128" s="1202"/>
      <c r="H1128" s="676"/>
      <c r="I1128" s="676"/>
      <c r="J1128" s="678" t="s">
        <v>6</v>
      </c>
      <c r="K1128" s="741">
        <f>IF(B1128="","",IF(C1128="DER-RD",IF(OR(B1128&lt;60000,B1128&gt;60025),VLOOKUP(B1128,'DER-RD1'!A:E,4,FALSE),VLOOKUP(B1128,'DER-RD1'!A:H,6,FALSE)*O1128+VLOOKUP(B1128,'DER-RD1'!A:H,7,FALSE)*P1128)+VLOOKUP(B1128,'DER-RD1'!A:H,8,FALSE),IF(C1128="DER-ED",VLOOKUP(B1128,'DER-ED1'!A:E,4,FALSE),IF(C1128="SICRO",VLOOKUP(B1128,SICRO!A:F,4,FALSE),IF(C1128="SINAPI",VLOOKUP(B1128,SINAPI1!A:E,4,FALSE),IF(C1128="CESAN",VLOOKUP(B1128,CESAN!A:E,4,FALSE)))))))</f>
        <v>183.6</v>
      </c>
      <c r="L1128" s="689"/>
      <c r="M1128" s="690">
        <v>3.3000000000000002E-2</v>
      </c>
      <c r="N1128" s="678">
        <f t="shared" ref="N1128:N1132" si="11">K1128*M1128</f>
        <v>6.06</v>
      </c>
    </row>
    <row r="1129" spans="2:14" x14ac:dyDescent="0.25">
      <c r="B1129" s="675">
        <v>20503</v>
      </c>
      <c r="C1129" s="677" t="s">
        <v>1286</v>
      </c>
      <c r="D1129" s="1202" t="str">
        <f>IF(B1129="","",IF(C1129="DER-RD",IF(OR(B1129&lt;60000,B1129&gt;60025),VLOOKUP(B1129,'DER-RD1'!A:E,2,FALSE),VLOOKUP(B1129,'DER-RD1'!A:E,2,FALSE)&amp;"(DMT="&amp;VLOOKUP(B1129,'DER-RD1'!A:E,4,FALSE)&amp;")(XP="&amp;ROUND((N1129),2)&amp;"KM;XR="&amp;ROUND((O1129),2)&amp;"KM)"),IF(C1129="DER-ED",VLOOKUP(B1129,'DER-ED1'!A:D,2,FALSE),IF(C1129="SICRO",VLOOKUP(B1129,SICRO!A:E,2,FALSE),IF(C1129="SINAPI",VLOOKUP(B1129,SINAPI1!A:D,2,FALSE))))))</f>
        <v>AREIA LAVADA MEDIA</v>
      </c>
      <c r="E1129" s="1202"/>
      <c r="F1129" s="1202"/>
      <c r="G1129" s="1202"/>
      <c r="H1129" s="676"/>
      <c r="I1129" s="676"/>
      <c r="J1129" s="678" t="s">
        <v>6</v>
      </c>
      <c r="K1129" s="741">
        <f>IF(B1129="","",IF(C1129="DER-RD",IF(OR(B1129&lt;60000,B1129&gt;60025),VLOOKUP(B1129,'DER-RD1'!A:E,4,FALSE),VLOOKUP(B1129,'DER-RD1'!A:H,6,FALSE)*O1129+VLOOKUP(B1129,'DER-RD1'!A:H,7,FALSE)*P1129)+VLOOKUP(B1129,'DER-RD1'!A:H,8,FALSE),IF(C1129="DER-ED",VLOOKUP(B1129,'DER-ED1'!A:E,4,FALSE),IF(C1129="SICRO",VLOOKUP(B1129,SICRO!A:F,4,FALSE),IF(C1129="SINAPI",VLOOKUP(B1129,SINAPI1!A:E,4,FALSE),IF(C1129="CESAN",VLOOKUP(B1129,CESAN!A:E,4,FALSE)))))))</f>
        <v>138.31</v>
      </c>
      <c r="L1129" s="689"/>
      <c r="M1129" s="690">
        <v>1.0999999999999999E-2</v>
      </c>
      <c r="N1129" s="678">
        <f t="shared" si="11"/>
        <v>1.52</v>
      </c>
    </row>
    <row r="1130" spans="2:14" ht="32.25" customHeight="1" x14ac:dyDescent="0.25">
      <c r="B1130" s="675">
        <v>365</v>
      </c>
      <c r="C1130" s="677" t="s">
        <v>5015</v>
      </c>
      <c r="D1130" s="1202" t="str">
        <f>IF(B1130="","",IF(C1130="DER-RD",IF(OR(B1130&lt;60000,B1130&gt;60025),VLOOKUP(B1130,'DER-RD1'!A:E,2,FALSE),VLOOKUP(B1130,'DER-RD1'!A:E,2,FALSE)&amp;"(DMT="&amp;VLOOKUP(B1130,'DER-RD1'!A:E,4,FALSE)&amp;")(XP="&amp;ROUND((N1130),2)&amp;"KM;XR="&amp;ROUND((O1130),2)&amp;"KM)"),IF(C1130="DER-ED",VLOOKUP(B1130,'DER-ED1'!A:D,2,FALSE),IF(C1130="SICRO",VLOOKUP(B1130,SICRO!A:E,2,FALSE),IF(C1130="SINAPI",VLOOKUP(B1130,SINAPI1!A:D,2,FALSE))))))</f>
        <v xml:space="preserve">MUDA DE ARBUSTO FOLHAGEM, SANSAO-DO-CAMPO OU EQUIVALENTE DA REGIAO, H= *50 A 70* CM                                                                                                                                                                                                                                                                                                                                                                                                                       </v>
      </c>
      <c r="E1130" s="1202"/>
      <c r="F1130" s="1202"/>
      <c r="G1130" s="1202"/>
      <c r="H1130" s="676"/>
      <c r="I1130" s="676"/>
      <c r="J1130" s="678" t="s">
        <v>8</v>
      </c>
      <c r="K1130" s="741">
        <f>IF(B1130="","",IF(C1130="DER-RD",IF(OR(B1130&lt;60000,B1130&gt;60025),VLOOKUP(B1130,'DER-RD1'!A:E,4,FALSE),VLOOKUP(B1130,'DER-RD1'!A:H,6,FALSE)*O1130+VLOOKUP(B1130,'DER-RD1'!A:H,7,FALSE)*P1130)+VLOOKUP(B1130,'DER-RD1'!A:H,8,FALSE),IF(C1130="DER-ED",VLOOKUP(B1130,'DER-ED1'!A:E,4,FALSE),IF(C1130="SICRO",VLOOKUP(B1130,SICRO!A:F,4,FALSE),IF(C1130="SINAPI",VLOOKUP(B1130,SINAPI1!A:E,4,FALSE),IF(C1130="CESAN",VLOOKUP(B1130,CESAN!A:E,4,FALSE)))))))</f>
        <v>52.55</v>
      </c>
      <c r="L1130" s="689"/>
      <c r="M1130" s="690">
        <v>1</v>
      </c>
      <c r="N1130" s="678">
        <f t="shared" si="11"/>
        <v>52.55</v>
      </c>
    </row>
    <row r="1131" spans="2:14" x14ac:dyDescent="0.25">
      <c r="B1131" s="675">
        <v>10574</v>
      </c>
      <c r="C1131" s="677" t="s">
        <v>1295</v>
      </c>
      <c r="D1131" s="1202" t="str">
        <f>IF(B1131="","",IF(C1131="DER-RD",IF(OR(B1131&lt;60000,B1131&gt;60025),VLOOKUP(B1131,'DER-RD1'!A:E,2,FALSE),VLOOKUP(B1131,'DER-RD1'!A:E,2,FALSE)&amp;"(DMT="&amp;VLOOKUP(B1131,'DER-RD1'!A:E,4,FALSE)&amp;")(XP="&amp;ROUND((N1131),2)&amp;"KM;XR="&amp;ROUND((O1131),2)&amp;"KM)"),IF(C1131="DER-ED",VLOOKUP(B1131,'DER-ED1'!A:D,2,FALSE),IF(C1131="SICRO",VLOOKUP(B1131,SICRO!A:E,2,FALSE),IF(C1131="SINAPI",VLOOKUP(B1131,SINAPI1!A:D,2,FALSE))))))</f>
        <v>Adubo NPK</v>
      </c>
      <c r="E1131" s="1202"/>
      <c r="F1131" s="1202"/>
      <c r="G1131" s="1202"/>
      <c r="H1131" s="676"/>
      <c r="I1131" s="676"/>
      <c r="J1131" s="678" t="s">
        <v>71</v>
      </c>
      <c r="K1131" s="741">
        <f>IF(B1131="","",IF(C1131="DER-RD",IF(OR(B1131&lt;60000,B1131&gt;60025),VLOOKUP(B1131,'DER-RD1'!A:E,4,FALSE),VLOOKUP(B1131,'DER-RD1'!A:H,6,FALSE)*O1131+VLOOKUP(B1131,'DER-RD1'!A:H,7,FALSE)*P1131)+VLOOKUP(B1131,'DER-RD1'!A:H,8,FALSE),IF(C1131="DER-ED",VLOOKUP(B1131,'DER-ED1'!A:E,4,FALSE),IF(C1131="SICRO",VLOOKUP(B1131,SICRO!A:F,4,FALSE),IF(C1131="SINAPI",VLOOKUP(B1131,SINAPI1!A:E,4,FALSE),IF(C1131="CESAN",VLOOKUP(B1131,CESAN!A:E,4,FALSE)))))))</f>
        <v>3.92</v>
      </c>
      <c r="L1131" s="678"/>
      <c r="M1131" s="690">
        <v>0.8</v>
      </c>
      <c r="N1131" s="678">
        <f t="shared" si="11"/>
        <v>3.14</v>
      </c>
    </row>
    <row r="1132" spans="2:14" ht="16.149999999999999" customHeight="1" x14ac:dyDescent="0.25">
      <c r="B1132" s="675">
        <v>44479</v>
      </c>
      <c r="C1132" s="677" t="s">
        <v>5015</v>
      </c>
      <c r="D1132" s="1202" t="str">
        <f>IF(B1132="","",IF(C1132="DER-RD",IF(OR(B1132&lt;60000,B1132&gt;60025),VLOOKUP(B1132,'DER-RD1'!A:E,2,FALSE),VLOOKUP(B1132,'DER-RD1'!A:E,2,FALSE)&amp;"(DMT="&amp;VLOOKUP(B1132,'DER-RD1'!A:E,4,FALSE)&amp;")(XP="&amp;ROUND((N1132),2)&amp;"KM;XR="&amp;ROUND((O1132),2)&amp;"KM)"),IF(C1132="DER-ED",VLOOKUP(B1132,'DER-ED1'!A:D,2,FALSE),IF(C1132="SICRO",VLOOKUP(B1132,SICRO!A:E,2,FALSE),IF(C1132="SINAPI",VLOOKUP(B1132,SINAPI1!A:D,2,FALSE))))))</f>
        <v xml:space="preserve">CALCARIO DOLOMITICO A (POSTO PEDREIRA/FORNECEDOR,  SEM FRETE)                                                                                                                                                                                                                                                                                                                                                                                                                                             </v>
      </c>
      <c r="E1132" s="1202"/>
      <c r="F1132" s="1202"/>
      <c r="G1132" s="1202"/>
      <c r="H1132" s="1202"/>
      <c r="I1132" s="1218"/>
      <c r="J1132" s="678" t="s">
        <v>71</v>
      </c>
      <c r="K1132" s="741">
        <f>IF(B1132="","",IF(C1132="DER-RD",IF(OR(B1132&lt;60000,B1132&gt;60025),VLOOKUP(B1132,'DER-RD1'!A:E,4,FALSE),VLOOKUP(B1132,'DER-RD1'!A:H,6,FALSE)*O1132+VLOOKUP(B1132,'DER-RD1'!A:H,7,FALSE)*P1132)+VLOOKUP(B1132,'DER-RD1'!A:H,8,FALSE),IF(C1132="DER-ED",VLOOKUP(B1132,'DER-ED1'!A:E,4,FALSE),IF(C1132="SICRO",VLOOKUP(B1132,SICRO!A:F,4,FALSE),IF(C1132="SINAPI",VLOOKUP(B1132,SINAPI1!A:E,4,FALSE),IF(C1132="CESAN",VLOOKUP(B1132,CESAN!A:E,4,FALSE)))))))</f>
        <v>0.21</v>
      </c>
      <c r="L1132" s="678"/>
      <c r="M1132" s="690">
        <v>0.8</v>
      </c>
      <c r="N1132" s="678">
        <f t="shared" si="11"/>
        <v>0.17</v>
      </c>
    </row>
    <row r="1133" spans="2:14" ht="15" thickBot="1" x14ac:dyDescent="0.3">
      <c r="B1133" s="717"/>
      <c r="C1133" s="718"/>
      <c r="D1133" s="1203"/>
      <c r="E1133" s="1203"/>
      <c r="F1133" s="1203"/>
      <c r="G1133" s="1203"/>
      <c r="H1133" s="691"/>
      <c r="I1133" s="691"/>
      <c r="J1133" s="691"/>
      <c r="K1133" s="691"/>
      <c r="L1133" s="691"/>
      <c r="M1133" s="692" t="s">
        <v>5006</v>
      </c>
      <c r="N1133" s="753">
        <f>SUM(N1128:N1132)</f>
        <v>63.44</v>
      </c>
    </row>
    <row r="1134" spans="2:14" ht="15" thickBot="1" x14ac:dyDescent="0.3">
      <c r="B1134" s="746"/>
      <c r="C1134" s="747"/>
      <c r="D1134" s="747"/>
      <c r="E1134" s="747"/>
      <c r="F1134" s="747"/>
      <c r="G1134" s="747"/>
      <c r="H1134" s="747"/>
      <c r="I1134" s="747"/>
      <c r="J1134" s="747"/>
      <c r="K1134" s="747"/>
      <c r="L1134" s="747"/>
      <c r="M1134" s="747"/>
      <c r="N1134" s="748"/>
    </row>
    <row r="1135" spans="2:14" ht="25.5" x14ac:dyDescent="0.25">
      <c r="B1135" s="671" t="s">
        <v>0</v>
      </c>
      <c r="C1135" s="673" t="s">
        <v>4983</v>
      </c>
      <c r="D1135" s="1219" t="s">
        <v>5007</v>
      </c>
      <c r="E1135" s="1219"/>
      <c r="F1135" s="1219"/>
      <c r="G1135" s="1219"/>
      <c r="H1135" s="1219"/>
      <c r="I1135" s="1220"/>
      <c r="J1135" s="673" t="s">
        <v>1263</v>
      </c>
      <c r="K1135" s="673" t="s">
        <v>5005</v>
      </c>
      <c r="L1135" s="673"/>
      <c r="M1135" s="673" t="s">
        <v>4993</v>
      </c>
      <c r="N1135" s="674" t="s">
        <v>4999</v>
      </c>
    </row>
    <row r="1136" spans="2:14" x14ac:dyDescent="0.25">
      <c r="B1136" s="719"/>
      <c r="C1136" s="716"/>
      <c r="D1136" s="1202"/>
      <c r="E1136" s="1202"/>
      <c r="F1136" s="1202"/>
      <c r="G1136" s="1202"/>
      <c r="H1136" s="1202"/>
      <c r="I1136" s="1218"/>
      <c r="J1136" s="722"/>
      <c r="K1136" s="722"/>
      <c r="L1136" s="722"/>
      <c r="M1136" s="735"/>
      <c r="N1136" s="723"/>
    </row>
    <row r="1137" spans="2:14" ht="15" thickBot="1" x14ac:dyDescent="0.3">
      <c r="B1137" s="680"/>
      <c r="C1137" s="732"/>
      <c r="D1137" s="732"/>
      <c r="E1137" s="732"/>
      <c r="F1137" s="733"/>
      <c r="G1137" s="733"/>
      <c r="H1137" s="733"/>
      <c r="I1137" s="733"/>
      <c r="J1137" s="733"/>
      <c r="K1137" s="733"/>
      <c r="L1137" s="733"/>
      <c r="M1137" s="734" t="s">
        <v>5008</v>
      </c>
      <c r="N1137" s="684">
        <f>SUM(N1136:N1136)</f>
        <v>0</v>
      </c>
    </row>
    <row r="1138" spans="2:14" ht="15" thickBot="1" x14ac:dyDescent="0.3">
      <c r="B1138" s="685"/>
      <c r="C1138" s="686"/>
      <c r="D1138" s="686"/>
      <c r="E1138" s="686"/>
      <c r="F1138" s="686"/>
      <c r="G1138" s="686"/>
      <c r="H1138" s="686"/>
      <c r="I1138" s="686"/>
      <c r="J1138" s="686"/>
      <c r="K1138" s="686"/>
      <c r="L1138" s="686"/>
      <c r="M1138" s="686"/>
      <c r="N1138" s="687"/>
    </row>
    <row r="1139" spans="2:14" ht="25.5" x14ac:dyDescent="0.25">
      <c r="B1139" s="671" t="s">
        <v>0</v>
      </c>
      <c r="C1139" s="673" t="s">
        <v>4983</v>
      </c>
      <c r="D1139" s="1219" t="s">
        <v>5009</v>
      </c>
      <c r="E1139" s="1219"/>
      <c r="F1139" s="1219"/>
      <c r="G1139" s="1220"/>
      <c r="H1139" s="673" t="s">
        <v>1263</v>
      </c>
      <c r="I1139" s="673" t="s">
        <v>5010</v>
      </c>
      <c r="J1139" s="673" t="s">
        <v>5011</v>
      </c>
      <c r="K1139" s="673" t="s">
        <v>5005</v>
      </c>
      <c r="L1139" s="673"/>
      <c r="M1139" s="673" t="s">
        <v>4993</v>
      </c>
      <c r="N1139" s="674" t="s">
        <v>4999</v>
      </c>
    </row>
    <row r="1140" spans="2:14" x14ac:dyDescent="0.25">
      <c r="B1140" s="675"/>
      <c r="C1140" s="677"/>
      <c r="D1140" s="1233"/>
      <c r="E1140" s="1233"/>
      <c r="F1140" s="1233"/>
      <c r="G1140" s="1233"/>
      <c r="H1140" s="678"/>
      <c r="I1140" s="678"/>
      <c r="J1140" s="678"/>
      <c r="K1140" s="678"/>
      <c r="L1140" s="678"/>
      <c r="M1140" s="690"/>
      <c r="N1140" s="679"/>
    </row>
    <row r="1141" spans="2:14" x14ac:dyDescent="0.25">
      <c r="B1141" s="685"/>
      <c r="C1141" s="686"/>
      <c r="D1141" s="686"/>
      <c r="E1141" s="686"/>
      <c r="F1141" s="691"/>
      <c r="G1141" s="691"/>
      <c r="H1141" s="691"/>
      <c r="I1141" s="691"/>
      <c r="J1141" s="691"/>
      <c r="K1141" s="691"/>
      <c r="L1141" s="691"/>
      <c r="M1141" s="692" t="s">
        <v>5012</v>
      </c>
      <c r="N1141" s="693">
        <f>SUM(N1140:N1140)</f>
        <v>0</v>
      </c>
    </row>
    <row r="1142" spans="2:14" x14ac:dyDescent="0.25">
      <c r="B1142" s="685"/>
      <c r="C1142" s="686"/>
      <c r="D1142" s="686"/>
      <c r="E1142" s="686"/>
      <c r="F1142" s="686"/>
      <c r="G1142" s="686"/>
      <c r="H1142" s="686"/>
      <c r="I1142" s="686"/>
      <c r="J1142" s="686"/>
      <c r="K1142" s="686"/>
      <c r="L1142" s="686"/>
      <c r="M1142" s="686"/>
      <c r="N1142" s="687"/>
    </row>
    <row r="1143" spans="2:14" x14ac:dyDescent="0.25">
      <c r="B1143" s="736"/>
      <c r="C1143" s="737"/>
      <c r="D1143" s="737"/>
      <c r="E1143" s="737"/>
      <c r="F1143" s="738"/>
      <c r="G1143" s="738"/>
      <c r="H1143" s="738"/>
      <c r="I1143" s="738"/>
      <c r="J1143" s="738"/>
      <c r="K1143" s="738"/>
      <c r="L1143" s="738"/>
      <c r="M1143" s="739" t="s">
        <v>5013</v>
      </c>
      <c r="N1143" s="695">
        <f>N1125+N1133+N1137+N1141</f>
        <v>70.91</v>
      </c>
    </row>
    <row r="1144" spans="2:14" x14ac:dyDescent="0.25">
      <c r="B1144" s="685"/>
      <c r="C1144" s="686"/>
      <c r="D1144" s="686"/>
      <c r="E1144" s="686"/>
      <c r="F1144" s="691"/>
      <c r="G1144" s="691"/>
      <c r="H1144" s="691"/>
      <c r="I1144" s="691"/>
      <c r="J1144" s="691"/>
      <c r="K1144" s="691"/>
      <c r="L1144" s="691"/>
      <c r="M1144" s="708">
        <f>'Planilha - Orla'!I3</f>
        <v>0.28220000000000001</v>
      </c>
      <c r="N1144" s="695">
        <f>N1143*M1144</f>
        <v>20.010000000000002</v>
      </c>
    </row>
    <row r="1145" spans="2:14" ht="15" thickBot="1" x14ac:dyDescent="0.3">
      <c r="B1145" s="1208" t="s">
        <v>5014</v>
      </c>
      <c r="C1145" s="1209"/>
      <c r="D1145" s="1209"/>
      <c r="E1145" s="1209"/>
      <c r="F1145" s="1209"/>
      <c r="G1145" s="1209"/>
      <c r="H1145" s="1209"/>
      <c r="I1145" s="1209"/>
      <c r="J1145" s="1209"/>
      <c r="K1145" s="1209"/>
      <c r="L1145" s="1209"/>
      <c r="M1145" s="1210"/>
      <c r="N1145" s="698">
        <f>N1143+N1144</f>
        <v>90.92</v>
      </c>
    </row>
    <row r="1146" spans="2:14" x14ac:dyDescent="0.25">
      <c r="B1146" s="670"/>
      <c r="C1146" s="692"/>
      <c r="D1146" s="692"/>
      <c r="E1146" s="692"/>
      <c r="F1146" s="692"/>
      <c r="G1146" s="692"/>
      <c r="H1146" s="692"/>
      <c r="I1146" s="692"/>
      <c r="J1146" s="692"/>
      <c r="K1146" s="692"/>
      <c r="L1146" s="692"/>
      <c r="M1146" s="692"/>
      <c r="N1146" s="754"/>
    </row>
    <row r="1147" spans="2:14" ht="15" thickBot="1" x14ac:dyDescent="0.3">
      <c r="B1147" s="670"/>
      <c r="C1147" s="692"/>
      <c r="D1147" s="692"/>
      <c r="E1147" s="692"/>
      <c r="F1147" s="692"/>
      <c r="G1147" s="692"/>
      <c r="H1147" s="692"/>
      <c r="I1147" s="692"/>
      <c r="J1147" s="692"/>
      <c r="K1147" s="692"/>
      <c r="L1147" s="692"/>
      <c r="M1147" s="692"/>
      <c r="N1147" s="754"/>
    </row>
    <row r="1148" spans="2:14" ht="52.5" customHeight="1" x14ac:dyDescent="0.25">
      <c r="B1148" s="1225" t="s">
        <v>5168</v>
      </c>
      <c r="C1148" s="1226"/>
      <c r="D1148" s="1227"/>
      <c r="E1148" s="1228" t="s">
        <v>4979</v>
      </c>
      <c r="F1148" s="1228"/>
      <c r="G1148" s="1228"/>
      <c r="H1148" s="1228"/>
      <c r="I1148" s="1228"/>
      <c r="J1148" s="1228"/>
      <c r="K1148" s="1228"/>
      <c r="L1148" s="725"/>
      <c r="M1148" s="1231"/>
      <c r="N1148" s="1232"/>
    </row>
    <row r="1149" spans="2:14" ht="15" customHeight="1" x14ac:dyDescent="0.25">
      <c r="B1149" s="670" t="s">
        <v>4980</v>
      </c>
      <c r="C1149" s="1234" t="s">
        <v>17067</v>
      </c>
      <c r="D1149" s="1234"/>
      <c r="E1149" s="1234"/>
      <c r="F1149" s="1234"/>
      <c r="G1149" s="1234"/>
      <c r="H1149" s="1234"/>
      <c r="I1149" s="1234"/>
      <c r="J1149" s="1234"/>
      <c r="K1149" s="1234"/>
      <c r="L1149" s="1234"/>
      <c r="M1149" s="1234"/>
      <c r="N1149" s="1235"/>
    </row>
    <row r="1150" spans="2:14" x14ac:dyDescent="0.25">
      <c r="B1150" s="670" t="s">
        <v>4981</v>
      </c>
      <c r="C1150" s="1203" t="s">
        <v>7</v>
      </c>
      <c r="D1150" s="1203"/>
      <c r="E1150" s="1203"/>
      <c r="F1150" s="1203"/>
      <c r="G1150" s="1203"/>
      <c r="H1150" s="1203"/>
      <c r="I1150" s="1203"/>
      <c r="J1150" s="1203"/>
      <c r="K1150" s="1203"/>
      <c r="L1150" s="1203"/>
      <c r="M1150" s="1203"/>
      <c r="N1150" s="1204"/>
    </row>
    <row r="1151" spans="2:14" ht="15" thickBot="1" x14ac:dyDescent="0.3">
      <c r="B1151" s="670" t="s">
        <v>4982</v>
      </c>
      <c r="C1151" s="1205">
        <v>45536</v>
      </c>
      <c r="D1151" s="1206"/>
      <c r="E1151" s="1206"/>
      <c r="F1151" s="1206"/>
      <c r="G1151" s="1206"/>
      <c r="H1151" s="1206"/>
      <c r="I1151" s="1206"/>
      <c r="J1151" s="1206"/>
      <c r="K1151" s="1206"/>
      <c r="L1151" s="1206"/>
      <c r="M1151" s="1206"/>
      <c r="N1151" s="1207"/>
    </row>
    <row r="1152" spans="2:14" ht="30" customHeight="1" x14ac:dyDescent="0.25">
      <c r="B1152" s="671" t="s">
        <v>0</v>
      </c>
      <c r="C1152" s="672" t="s">
        <v>4983</v>
      </c>
      <c r="D1152" s="1219" t="s">
        <v>4984</v>
      </c>
      <c r="E1152" s="1219"/>
      <c r="F1152" s="1219"/>
      <c r="G1152" s="1220"/>
      <c r="H1152" s="673" t="s">
        <v>100</v>
      </c>
      <c r="I1152" s="673" t="s">
        <v>4985</v>
      </c>
      <c r="J1152" s="673" t="s">
        <v>4986</v>
      </c>
      <c r="K1152" s="673" t="s">
        <v>4987</v>
      </c>
      <c r="L1152" s="673"/>
      <c r="M1152" s="673" t="s">
        <v>4988</v>
      </c>
      <c r="N1152" s="674" t="s">
        <v>4989</v>
      </c>
    </row>
    <row r="1153" spans="2:14" x14ac:dyDescent="0.25">
      <c r="B1153" s="675"/>
      <c r="C1153" s="676"/>
      <c r="D1153" s="1233"/>
      <c r="E1153" s="1233"/>
      <c r="F1153" s="1233"/>
      <c r="G1153" s="1236"/>
      <c r="H1153" s="678"/>
      <c r="I1153" s="678"/>
      <c r="J1153" s="678"/>
      <c r="K1153" s="678"/>
      <c r="L1153" s="678"/>
      <c r="M1153" s="678"/>
      <c r="N1153" s="679"/>
    </row>
    <row r="1154" spans="2:14" ht="15" thickBot="1" x14ac:dyDescent="0.3">
      <c r="B1154" s="680"/>
      <c r="C1154" s="732"/>
      <c r="D1154" s="732"/>
      <c r="E1154" s="732"/>
      <c r="F1154" s="733"/>
      <c r="G1154" s="733"/>
      <c r="H1154" s="733"/>
      <c r="I1154" s="733"/>
      <c r="J1154" s="733"/>
      <c r="K1154" s="733"/>
      <c r="L1154" s="733"/>
      <c r="M1154" s="734" t="s">
        <v>4990</v>
      </c>
      <c r="N1154" s="684">
        <f>SUM(N1153)</f>
        <v>0</v>
      </c>
    </row>
    <row r="1155" spans="2:14" ht="15" thickBot="1" x14ac:dyDescent="0.3">
      <c r="B1155" s="685"/>
      <c r="C1155" s="686"/>
      <c r="D1155" s="686"/>
      <c r="E1155" s="686"/>
      <c r="F1155" s="686"/>
      <c r="G1155" s="686"/>
      <c r="H1155" s="686"/>
      <c r="I1155" s="686"/>
      <c r="J1155" s="686"/>
      <c r="K1155" s="686"/>
      <c r="L1155" s="686"/>
      <c r="M1155" s="686"/>
      <c r="N1155" s="687"/>
    </row>
    <row r="1156" spans="2:14" ht="38.25" x14ac:dyDescent="0.25">
      <c r="B1156" s="671" t="s">
        <v>0</v>
      </c>
      <c r="C1156" s="672" t="s">
        <v>4983</v>
      </c>
      <c r="D1156" s="1219" t="s">
        <v>4991</v>
      </c>
      <c r="E1156" s="1219"/>
      <c r="F1156" s="1219"/>
      <c r="G1156" s="1219"/>
      <c r="H1156" s="1220"/>
      <c r="I1156" s="673" t="s">
        <v>1263</v>
      </c>
      <c r="J1156" s="673" t="s">
        <v>4992</v>
      </c>
      <c r="K1156" s="673" t="s">
        <v>5049</v>
      </c>
      <c r="L1156" s="673" t="s">
        <v>5050</v>
      </c>
      <c r="M1156" s="673" t="s">
        <v>4993</v>
      </c>
      <c r="N1156" s="674" t="s">
        <v>4989</v>
      </c>
    </row>
    <row r="1157" spans="2:14" ht="15" customHeight="1" x14ac:dyDescent="0.25">
      <c r="B1157" s="675">
        <v>10101</v>
      </c>
      <c r="C1157" s="677" t="s">
        <v>1286</v>
      </c>
      <c r="D1157" s="1202" t="str">
        <f>IF(B1157="","",IF(C1157="DER-RD",IF(OR(B1157&lt;60000,B1157&gt;60025),VLOOKUP(B1157,'DER-RD1'!A:E,2,FALSE),VLOOKUP(B1157,'DER-RD1'!A:E,2,FALSE)&amp;"(DMT="&amp;VLOOKUP(B1157,'DER-RD1'!A:E,4,FALSE)&amp;")(XP="&amp;ROUND((N1157),2)&amp;"KM;XR="&amp;ROUND((O1157),2)&amp;"KM)"),IF(C1157="DER-ED",VLOOKUP(B1157,'DER-ED1'!A:D,2,FALSE),IF(C1157="SICRO",VLOOKUP(B1157,SICRO!A:E,2,FALSE),IF(C1157="SINAPI",VLOOKUP(B1157,SINAPI1!A:D,2,FALSE))))))</f>
        <v>AJUDANTE (AJUDANTE PRATICO - SINDUSCON)</v>
      </c>
      <c r="E1157" s="1202"/>
      <c r="F1157" s="1202"/>
      <c r="G1157" s="1202"/>
      <c r="H1157" s="1218"/>
      <c r="I1157" s="678" t="s">
        <v>69</v>
      </c>
      <c r="J1157" s="688">
        <v>1.5727</v>
      </c>
      <c r="K1157" s="741">
        <f>IF(B1157="","",IF(C1157="DER-RD",IF(OR(B1157&lt;60000,B1157&gt;60025),VLOOKUP(B1157,'DER-RD1'!A:E,4,FALSE),VLOOKUP(B1157,'DER-RD1'!A:H,6,FALSE)*O1157+VLOOKUP(B1157,'DER-RD1'!A:H,7,FALSE)*P1157)+VLOOKUP(B1157,'DER-RD1'!A:H,8,FALSE),IF(C1157="DER-ED",VLOOKUP(B1157,'DER-ED1'!A:E,4,FALSE),IF(C1157="SICRO",VLOOKUP(B1157,SICRO!A:F,4,FALSE),IF(C1157="SINAPI",VLOOKUP(B1157,SINAPI1!A:E,4,FALSE),IF(C1157="CESAN",VLOOKUP(B1157,CESAN!A:E,4,FALSE)))))))</f>
        <v>7.54</v>
      </c>
      <c r="L1157" s="689">
        <f>K1157*(1+J1157)</f>
        <v>19.399999999999999</v>
      </c>
      <c r="M1157" s="690">
        <v>1.2</v>
      </c>
      <c r="N1157" s="679">
        <f>L1157*M1157</f>
        <v>23.28</v>
      </c>
    </row>
    <row r="1158" spans="2:14" ht="16.149999999999999" customHeight="1" x14ac:dyDescent="0.25">
      <c r="B1158" s="675">
        <v>10115</v>
      </c>
      <c r="C1158" s="677" t="s">
        <v>1286</v>
      </c>
      <c r="D1158" s="1202" t="str">
        <f>IF(B1158="","",IF(C1158="DER-RD",IF(OR(B1158&lt;60000,B1158&gt;60025),VLOOKUP(B1158,'DER-RD1'!A:E,2,FALSE),VLOOKUP(B1158,'DER-RD1'!A:E,2,FALSE)&amp;"(DMT="&amp;VLOOKUP(B1158,'DER-RD1'!A:E,4,FALSE)&amp;")(XP="&amp;ROUND((N1158),2)&amp;"KM;XR="&amp;ROUND((O1158),2)&amp;"KM)"),IF(C1158="DER-ED",VLOOKUP(B1158,'DER-ED1'!A:D,2,FALSE),IF(C1158="SICRO",VLOOKUP(B1158,SICRO!A:E,2,FALSE),IF(C1158="SINAPI",VLOOKUP(B1158,SINAPI1!A:D,2,FALSE))))))</f>
        <v>ELETRICISTA (OFICIAL - SINDUSCON)</v>
      </c>
      <c r="E1158" s="1202"/>
      <c r="F1158" s="1202"/>
      <c r="G1158" s="1202"/>
      <c r="H1158" s="1218"/>
      <c r="I1158" s="678" t="s">
        <v>69</v>
      </c>
      <c r="J1158" s="688">
        <v>1.5727</v>
      </c>
      <c r="K1158" s="741">
        <f>IF(B1158="","",IF(C1158="DER-RD",IF(OR(B1158&lt;60000,B1158&gt;60025),VLOOKUP(B1158,'DER-RD1'!A:E,4,FALSE),VLOOKUP(B1158,'DER-RD1'!A:H,6,FALSE)*O1158+VLOOKUP(B1158,'DER-RD1'!A:H,7,FALSE)*P1158)+VLOOKUP(B1158,'DER-RD1'!A:H,8,FALSE),IF(C1158="DER-ED",VLOOKUP(B1158,'DER-ED1'!A:E,4,FALSE),IF(C1158="SICRO",VLOOKUP(B1158,SICRO!A:F,4,FALSE),IF(C1158="SINAPI",VLOOKUP(B1158,SINAPI1!A:E,4,FALSE),IF(C1158="CESAN",VLOOKUP(B1158,CESAN!A:E,4,FALSE)))))))</f>
        <v>9.39</v>
      </c>
      <c r="L1158" s="689">
        <f>K1158*(1+J1158)</f>
        <v>24.16</v>
      </c>
      <c r="M1158" s="690">
        <v>1.2</v>
      </c>
      <c r="N1158" s="679">
        <f>L1158*M1158</f>
        <v>28.99</v>
      </c>
    </row>
    <row r="1159" spans="2:14" ht="15" thickBot="1" x14ac:dyDescent="0.3">
      <c r="B1159" s="680"/>
      <c r="C1159" s="732"/>
      <c r="D1159" s="732"/>
      <c r="E1159" s="732"/>
      <c r="F1159" s="733"/>
      <c r="G1159" s="733"/>
      <c r="H1159" s="733"/>
      <c r="I1159" s="733"/>
      <c r="J1159" s="733"/>
      <c r="K1159" s="733"/>
      <c r="L1159" s="733"/>
      <c r="M1159" s="734" t="s">
        <v>4994</v>
      </c>
      <c r="N1159" s="684">
        <f>SUM(N1157:N1158)</f>
        <v>52.27</v>
      </c>
    </row>
    <row r="1160" spans="2:14" ht="15" thickBot="1" x14ac:dyDescent="0.3">
      <c r="B1160" s="685"/>
      <c r="C1160" s="686"/>
      <c r="D1160" s="686"/>
      <c r="E1160" s="686"/>
      <c r="F1160" s="686"/>
      <c r="G1160" s="686"/>
      <c r="H1160" s="686"/>
      <c r="I1160" s="691"/>
      <c r="J1160" s="691"/>
      <c r="K1160" s="686"/>
      <c r="L1160" s="686"/>
      <c r="M1160" s="686"/>
      <c r="N1160" s="687"/>
    </row>
    <row r="1161" spans="2:14" ht="30" customHeight="1" x14ac:dyDescent="0.25">
      <c r="B1161" s="671" t="s">
        <v>0</v>
      </c>
      <c r="C1161" s="672" t="s">
        <v>4983</v>
      </c>
      <c r="D1161" s="1219" t="s">
        <v>4995</v>
      </c>
      <c r="E1161" s="1219"/>
      <c r="F1161" s="1219"/>
      <c r="G1161" s="1219"/>
      <c r="H1161" s="1220"/>
      <c r="I1161" s="673" t="s">
        <v>1236</v>
      </c>
      <c r="J1161" s="673" t="s">
        <v>4996</v>
      </c>
      <c r="K1161" s="673" t="s">
        <v>4997</v>
      </c>
      <c r="L1161" s="673"/>
      <c r="M1161" s="673" t="s">
        <v>4998</v>
      </c>
      <c r="N1161" s="674" t="s">
        <v>4999</v>
      </c>
    </row>
    <row r="1162" spans="2:14" x14ac:dyDescent="0.25">
      <c r="B1162" s="675"/>
      <c r="C1162" s="677"/>
      <c r="D1162" s="1202"/>
      <c r="E1162" s="1202"/>
      <c r="F1162" s="1202"/>
      <c r="G1162" s="1202"/>
      <c r="H1162" s="1218"/>
      <c r="I1162" s="678"/>
      <c r="J1162" s="678"/>
      <c r="K1162" s="678"/>
      <c r="L1162" s="678"/>
      <c r="M1162" s="678"/>
      <c r="N1162" s="679"/>
    </row>
    <row r="1163" spans="2:14" x14ac:dyDescent="0.25">
      <c r="B1163" s="685"/>
      <c r="C1163" s="686"/>
      <c r="D1163" s="686"/>
      <c r="E1163" s="686"/>
      <c r="F1163" s="691"/>
      <c r="G1163" s="691"/>
      <c r="H1163" s="691"/>
      <c r="I1163" s="691"/>
      <c r="J1163" s="691"/>
      <c r="K1163" s="691"/>
      <c r="L1163" s="691"/>
      <c r="M1163" s="692" t="s">
        <v>5000</v>
      </c>
      <c r="N1163" s="693">
        <f>SUM(N1162:N1162)</f>
        <v>0</v>
      </c>
    </row>
    <row r="1164" spans="2:14" x14ac:dyDescent="0.25">
      <c r="B1164" s="685"/>
      <c r="C1164" s="686"/>
      <c r="D1164" s="686"/>
      <c r="E1164" s="686"/>
      <c r="F1164" s="686"/>
      <c r="G1164" s="686"/>
      <c r="H1164" s="686"/>
      <c r="I1164" s="686"/>
      <c r="J1164" s="686"/>
      <c r="K1164" s="686"/>
      <c r="L1164" s="686"/>
      <c r="M1164" s="686"/>
      <c r="N1164" s="687"/>
    </row>
    <row r="1165" spans="2:14" x14ac:dyDescent="0.25">
      <c r="B1165" s="685"/>
      <c r="C1165" s="686"/>
      <c r="D1165" s="686"/>
      <c r="E1165" s="686"/>
      <c r="F1165" s="691"/>
      <c r="G1165" s="691"/>
      <c r="H1165" s="691"/>
      <c r="I1165" s="694"/>
      <c r="J1165" s="694"/>
      <c r="K1165" s="694"/>
      <c r="L1165" s="694"/>
      <c r="M1165" s="692" t="s">
        <v>5001</v>
      </c>
      <c r="N1165" s="695">
        <f>N1154+N1159+N1163</f>
        <v>52.27</v>
      </c>
    </row>
    <row r="1166" spans="2:14" x14ac:dyDescent="0.25">
      <c r="B1166" s="685"/>
      <c r="C1166" s="686"/>
      <c r="D1166" s="686"/>
      <c r="E1166" s="686"/>
      <c r="F1166" s="691"/>
      <c r="G1166" s="691"/>
      <c r="H1166" s="691"/>
      <c r="I1166" s="691"/>
      <c r="J1166" s="696"/>
      <c r="K1166" s="696"/>
      <c r="L1166" s="696"/>
      <c r="M1166" s="697" t="s">
        <v>5002</v>
      </c>
      <c r="N1166" s="695">
        <v>1</v>
      </c>
    </row>
    <row r="1167" spans="2:14" ht="15" thickBot="1" x14ac:dyDescent="0.3">
      <c r="B1167" s="680"/>
      <c r="C1167" s="732"/>
      <c r="D1167" s="732"/>
      <c r="E1167" s="732"/>
      <c r="F1167" s="733"/>
      <c r="G1167" s="733"/>
      <c r="H1167" s="733"/>
      <c r="I1167" s="733"/>
      <c r="J1167" s="733"/>
      <c r="K1167" s="733"/>
      <c r="L1167" s="733"/>
      <c r="M1167" s="734" t="s">
        <v>5003</v>
      </c>
      <c r="N1167" s="698">
        <f>TRUNC(N1165/N1166,2)</f>
        <v>52.27</v>
      </c>
    </row>
    <row r="1168" spans="2:14" ht="15" thickBot="1" x14ac:dyDescent="0.3">
      <c r="B1168" s="685"/>
      <c r="C1168" s="686"/>
      <c r="D1168" s="686"/>
      <c r="E1168" s="686"/>
      <c r="F1168" s="686"/>
      <c r="G1168" s="686"/>
      <c r="H1168" s="686"/>
      <c r="I1168" s="686"/>
      <c r="J1168" s="686"/>
      <c r="K1168" s="686"/>
      <c r="L1168" s="686"/>
      <c r="M1168" s="686"/>
      <c r="N1168" s="687"/>
    </row>
    <row r="1169" spans="2:14" ht="25.5" x14ac:dyDescent="0.25">
      <c r="B1169" s="671" t="s">
        <v>0</v>
      </c>
      <c r="C1169" s="672" t="s">
        <v>4983</v>
      </c>
      <c r="D1169" s="1219" t="s">
        <v>5004</v>
      </c>
      <c r="E1169" s="1219"/>
      <c r="F1169" s="1219"/>
      <c r="G1169" s="1219"/>
      <c r="H1169" s="1219"/>
      <c r="I1169" s="1220"/>
      <c r="J1169" s="673" t="s">
        <v>1263</v>
      </c>
      <c r="K1169" s="673" t="s">
        <v>5005</v>
      </c>
      <c r="L1169" s="1214" t="s">
        <v>4993</v>
      </c>
      <c r="M1169" s="1215"/>
      <c r="N1169" s="674" t="s">
        <v>4999</v>
      </c>
    </row>
    <row r="1170" spans="2:14" ht="33" customHeight="1" x14ac:dyDescent="0.25">
      <c r="B1170" s="675">
        <v>39248</v>
      </c>
      <c r="C1170" s="677" t="s">
        <v>5015</v>
      </c>
      <c r="D1170" s="1202" t="str">
        <f>IF(B1170="","",IF(C1170="DER-RD",IF(OR(B1170&lt;60000,B1170&gt;60025),VLOOKUP(B1170,'DER-RD1'!A:E,2,FALSE),VLOOKUP(B1170,'DER-RD1'!A:E,2,FALSE)&amp;"(DMT="&amp;VLOOKUP(B1170,'DER-RD1'!A:E,4,FALSE)&amp;")(XP="&amp;ROUND((N1170),2)&amp;"KM;XR="&amp;ROUND((O1170),2)&amp;"KM)"),IF(C1170="DER-ED",VLOOKUP(B1170,'DER-ED1'!A:D,2,FALSE),IF(C1170="SICRO",VLOOKUP(B1170,SICRO!A:E,2,FALSE),IF(C1170="SINAPI",VLOOKUP(B1170,SINAPI1!A:D,2,FALSE))))))</f>
        <v xml:space="preserve">ELETRODUTO/DUTO PEAD FLEXIVEL PAREDE SIMPLES, CORRUGACAO HELICOIDAL, COR PRETA, SEM ROSCA, DE 4", CRC 680 N, PARA CABEAMENTO SUBTERRANEO (NBR 15715)                                                                                                                                                                                                                                                                                                                                                      </v>
      </c>
      <c r="E1170" s="1202"/>
      <c r="F1170" s="1202"/>
      <c r="G1170" s="1202"/>
      <c r="H1170" s="1202"/>
      <c r="I1170" s="1218"/>
      <c r="J1170" s="678" t="s">
        <v>7</v>
      </c>
      <c r="K1170" s="741">
        <f>IF(B1170="","",IF(C1170="DER-RD",IF(OR(B1170&lt;60000,B1170&gt;60025),VLOOKUP(B1170,'DER-RD1'!A:E,4,FALSE),VLOOKUP(B1170,'DER-RD1'!A:H,6,FALSE)*O1170+VLOOKUP(B1170,'DER-RD1'!A:H,7,FALSE)*P1170)+VLOOKUP(B1170,'DER-RD1'!A:H,8,FALSE),IF(C1170="DER-ED",VLOOKUP(B1170,'DER-ED1'!A:E,4,FALSE),IF(C1170="SICRO",VLOOKUP(B1170,SICRO!A:F,4,FALSE),IF(C1170="SINAPI",VLOOKUP(B1170,SINAPI1!A:E,4,FALSE),IF(C1170="CESAN",VLOOKUP(B1170,CESAN!A:E,4,FALSE)))))))</f>
        <v>15.23</v>
      </c>
      <c r="L1170" s="1216">
        <v>1.1000000000000001</v>
      </c>
      <c r="M1170" s="1217"/>
      <c r="N1170" s="679">
        <f>K1170*L1170</f>
        <v>16.75</v>
      </c>
    </row>
    <row r="1171" spans="2:14" ht="15" customHeight="1" x14ac:dyDescent="0.25">
      <c r="B1171" s="675"/>
      <c r="C1171" s="677"/>
      <c r="D1171" s="1202"/>
      <c r="E1171" s="1202"/>
      <c r="F1171" s="1202"/>
      <c r="G1171" s="1202"/>
      <c r="H1171" s="1202"/>
      <c r="I1171" s="1218"/>
      <c r="J1171" s="678"/>
      <c r="K1171" s="678"/>
      <c r="L1171" s="678"/>
      <c r="M1171" s="690"/>
      <c r="N1171" s="679"/>
    </row>
    <row r="1172" spans="2:14" ht="15" customHeight="1" thickBot="1" x14ac:dyDescent="0.3">
      <c r="B1172" s="680"/>
      <c r="C1172" s="732"/>
      <c r="D1172" s="732"/>
      <c r="E1172" s="732"/>
      <c r="F1172" s="733"/>
      <c r="G1172" s="733"/>
      <c r="H1172" s="733"/>
      <c r="I1172" s="733"/>
      <c r="J1172" s="733"/>
      <c r="K1172" s="733"/>
      <c r="L1172" s="733"/>
      <c r="M1172" s="734" t="s">
        <v>5006</v>
      </c>
      <c r="N1172" s="684">
        <f>SUM(N1170:N1170)</f>
        <v>16.75</v>
      </c>
    </row>
    <row r="1173" spans="2:14" ht="15" thickBot="1" x14ac:dyDescent="0.3">
      <c r="B1173" s="685"/>
      <c r="C1173" s="686"/>
      <c r="D1173" s="686"/>
      <c r="E1173" s="686"/>
      <c r="F1173" s="686"/>
      <c r="G1173" s="686"/>
      <c r="H1173" s="686"/>
      <c r="I1173" s="686"/>
      <c r="J1173" s="686"/>
      <c r="K1173" s="686"/>
      <c r="L1173" s="686"/>
      <c r="M1173" s="686"/>
      <c r="N1173" s="687"/>
    </row>
    <row r="1174" spans="2:14" ht="25.5" x14ac:dyDescent="0.25">
      <c r="B1174" s="671" t="s">
        <v>0</v>
      </c>
      <c r="C1174" s="673" t="s">
        <v>4983</v>
      </c>
      <c r="D1174" s="1219" t="s">
        <v>5007</v>
      </c>
      <c r="E1174" s="1219"/>
      <c r="F1174" s="1219"/>
      <c r="G1174" s="1219"/>
      <c r="H1174" s="1219"/>
      <c r="I1174" s="1220"/>
      <c r="J1174" s="673" t="s">
        <v>1263</v>
      </c>
      <c r="K1174" s="673" t="s">
        <v>5005</v>
      </c>
      <c r="L1174" s="673"/>
      <c r="M1174" s="673" t="s">
        <v>4993</v>
      </c>
      <c r="N1174" s="674" t="s">
        <v>4999</v>
      </c>
    </row>
    <row r="1175" spans="2:14" x14ac:dyDescent="0.25">
      <c r="B1175" s="719"/>
      <c r="C1175" s="716"/>
      <c r="D1175" s="1202"/>
      <c r="E1175" s="1202"/>
      <c r="F1175" s="1202"/>
      <c r="G1175" s="1202"/>
      <c r="H1175" s="1202"/>
      <c r="I1175" s="1218"/>
      <c r="J1175" s="722"/>
      <c r="K1175" s="722"/>
      <c r="L1175" s="722"/>
      <c r="M1175" s="735"/>
      <c r="N1175" s="723"/>
    </row>
    <row r="1176" spans="2:14" ht="15" thickBot="1" x14ac:dyDescent="0.3">
      <c r="B1176" s="680"/>
      <c r="C1176" s="732"/>
      <c r="D1176" s="732"/>
      <c r="E1176" s="732"/>
      <c r="F1176" s="733"/>
      <c r="G1176" s="733"/>
      <c r="H1176" s="733"/>
      <c r="I1176" s="733"/>
      <c r="J1176" s="733"/>
      <c r="K1176" s="733"/>
      <c r="L1176" s="733"/>
      <c r="M1176" s="734" t="s">
        <v>5008</v>
      </c>
      <c r="N1176" s="684">
        <f>SUM(N1175:N1175)</f>
        <v>0</v>
      </c>
    </row>
    <row r="1177" spans="2:14" ht="15" thickBot="1" x14ac:dyDescent="0.3">
      <c r="B1177" s="685"/>
      <c r="C1177" s="686"/>
      <c r="D1177" s="686"/>
      <c r="E1177" s="686"/>
      <c r="F1177" s="686"/>
      <c r="G1177" s="686"/>
      <c r="H1177" s="686"/>
      <c r="I1177" s="686"/>
      <c r="J1177" s="686"/>
      <c r="K1177" s="686"/>
      <c r="L1177" s="686"/>
      <c r="M1177" s="686"/>
      <c r="N1177" s="687"/>
    </row>
    <row r="1178" spans="2:14" ht="25.5" x14ac:dyDescent="0.25">
      <c r="B1178" s="671" t="s">
        <v>0</v>
      </c>
      <c r="C1178" s="673" t="s">
        <v>4983</v>
      </c>
      <c r="D1178" s="1219" t="s">
        <v>5009</v>
      </c>
      <c r="E1178" s="1219"/>
      <c r="F1178" s="1219"/>
      <c r="G1178" s="1220"/>
      <c r="H1178" s="673" t="s">
        <v>1263</v>
      </c>
      <c r="I1178" s="673" t="s">
        <v>5010</v>
      </c>
      <c r="J1178" s="673" t="s">
        <v>5011</v>
      </c>
      <c r="K1178" s="673" t="s">
        <v>5005</v>
      </c>
      <c r="L1178" s="673"/>
      <c r="M1178" s="673" t="s">
        <v>4993</v>
      </c>
      <c r="N1178" s="674" t="s">
        <v>4999</v>
      </c>
    </row>
    <row r="1179" spans="2:14" x14ac:dyDescent="0.25">
      <c r="B1179" s="675"/>
      <c r="C1179" s="677"/>
      <c r="D1179" s="1233"/>
      <c r="E1179" s="1233"/>
      <c r="F1179" s="1233"/>
      <c r="G1179" s="1233"/>
      <c r="H1179" s="678"/>
      <c r="I1179" s="678"/>
      <c r="J1179" s="678"/>
      <c r="K1179" s="678"/>
      <c r="L1179" s="678"/>
      <c r="M1179" s="690"/>
      <c r="N1179" s="679"/>
    </row>
    <row r="1180" spans="2:14" ht="30" customHeight="1" x14ac:dyDescent="0.25">
      <c r="B1180" s="685"/>
      <c r="C1180" s="686"/>
      <c r="D1180" s="686"/>
      <c r="E1180" s="686"/>
      <c r="F1180" s="691"/>
      <c r="G1180" s="691"/>
      <c r="H1180" s="691"/>
      <c r="I1180" s="691"/>
      <c r="J1180" s="691"/>
      <c r="K1180" s="691"/>
      <c r="L1180" s="691"/>
      <c r="M1180" s="692" t="s">
        <v>5012</v>
      </c>
      <c r="N1180" s="693">
        <f>SUM(N1179:N1179)</f>
        <v>0</v>
      </c>
    </row>
    <row r="1181" spans="2:14" x14ac:dyDescent="0.25">
      <c r="B1181" s="685"/>
      <c r="C1181" s="686"/>
      <c r="D1181" s="686"/>
      <c r="E1181" s="686"/>
      <c r="F1181" s="686"/>
      <c r="G1181" s="686"/>
      <c r="H1181" s="686"/>
      <c r="I1181" s="686"/>
      <c r="J1181" s="686"/>
      <c r="K1181" s="686"/>
      <c r="L1181" s="686"/>
      <c r="M1181" s="686"/>
      <c r="N1181" s="687"/>
    </row>
    <row r="1182" spans="2:14" x14ac:dyDescent="0.25">
      <c r="B1182" s="736"/>
      <c r="C1182" s="737"/>
      <c r="D1182" s="737"/>
      <c r="E1182" s="737"/>
      <c r="F1182" s="738"/>
      <c r="G1182" s="738"/>
      <c r="H1182" s="738"/>
      <c r="I1182" s="738"/>
      <c r="J1182" s="738"/>
      <c r="K1182" s="738"/>
      <c r="L1182" s="738"/>
      <c r="M1182" s="739" t="s">
        <v>5013</v>
      </c>
      <c r="N1182" s="695">
        <f>N1167+N1172+N1176+N1180</f>
        <v>69.02</v>
      </c>
    </row>
    <row r="1183" spans="2:14" x14ac:dyDescent="0.25">
      <c r="B1183" s="685"/>
      <c r="C1183" s="686"/>
      <c r="D1183" s="686"/>
      <c r="E1183" s="686"/>
      <c r="F1183" s="691"/>
      <c r="G1183" s="691"/>
      <c r="H1183" s="691"/>
      <c r="I1183" s="691"/>
      <c r="J1183" s="691"/>
      <c r="K1183" s="691"/>
      <c r="L1183" s="691"/>
      <c r="M1183" s="708">
        <f>'Planilha - Orla'!I3</f>
        <v>0.28220000000000001</v>
      </c>
      <c r="N1183" s="695">
        <f>N1182*M1183</f>
        <v>19.48</v>
      </c>
    </row>
    <row r="1184" spans="2:14" ht="15" thickBot="1" x14ac:dyDescent="0.3">
      <c r="B1184" s="1208" t="s">
        <v>5014</v>
      </c>
      <c r="C1184" s="1209"/>
      <c r="D1184" s="1209"/>
      <c r="E1184" s="1209"/>
      <c r="F1184" s="1209"/>
      <c r="G1184" s="1209"/>
      <c r="H1184" s="1209"/>
      <c r="I1184" s="1209"/>
      <c r="J1184" s="1209"/>
      <c r="K1184" s="1209"/>
      <c r="L1184" s="1209"/>
      <c r="M1184" s="1210"/>
      <c r="N1184" s="698">
        <f>N1182+N1183</f>
        <v>88.5</v>
      </c>
    </row>
    <row r="1185" spans="2:14" x14ac:dyDescent="0.25">
      <c r="B1185" s="670"/>
      <c r="C1185" s="692"/>
      <c r="D1185" s="692"/>
      <c r="E1185" s="692"/>
      <c r="F1185" s="692"/>
      <c r="G1185" s="692"/>
      <c r="H1185" s="692"/>
      <c r="I1185" s="692"/>
      <c r="J1185" s="692"/>
      <c r="K1185" s="692"/>
      <c r="L1185" s="692"/>
      <c r="M1185" s="692"/>
      <c r="N1185" s="754"/>
    </row>
    <row r="1186" spans="2:14" ht="15" thickBot="1" x14ac:dyDescent="0.3">
      <c r="B1186" s="670"/>
      <c r="C1186" s="692"/>
      <c r="D1186" s="692"/>
      <c r="E1186" s="692"/>
      <c r="F1186" s="692"/>
      <c r="G1186" s="692"/>
      <c r="H1186" s="692"/>
      <c r="I1186" s="692"/>
      <c r="J1186" s="692"/>
      <c r="K1186" s="692"/>
      <c r="L1186" s="692"/>
      <c r="M1186" s="692"/>
      <c r="N1186" s="754"/>
    </row>
    <row r="1187" spans="2:14" ht="47.25" customHeight="1" x14ac:dyDescent="0.25">
      <c r="B1187" s="1225" t="s">
        <v>5169</v>
      </c>
      <c r="C1187" s="1226"/>
      <c r="D1187" s="1227"/>
      <c r="E1187" s="1228" t="s">
        <v>4979</v>
      </c>
      <c r="F1187" s="1228"/>
      <c r="G1187" s="1228"/>
      <c r="H1187" s="1228"/>
      <c r="I1187" s="1228"/>
      <c r="J1187" s="1228"/>
      <c r="K1187" s="1228"/>
      <c r="L1187" s="725"/>
      <c r="M1187" s="1231"/>
      <c r="N1187" s="1232"/>
    </row>
    <row r="1188" spans="2:14" x14ac:dyDescent="0.25">
      <c r="B1188" s="670" t="s">
        <v>4980</v>
      </c>
      <c r="C1188" s="1234" t="s">
        <v>5221</v>
      </c>
      <c r="D1188" s="1234"/>
      <c r="E1188" s="1234"/>
      <c r="F1188" s="1234"/>
      <c r="G1188" s="1234"/>
      <c r="H1188" s="1234"/>
      <c r="I1188" s="1234"/>
      <c r="J1188" s="1234"/>
      <c r="K1188" s="1234"/>
      <c r="L1188" s="1234"/>
      <c r="M1188" s="1234"/>
      <c r="N1188" s="1235"/>
    </row>
    <row r="1189" spans="2:14" x14ac:dyDescent="0.25">
      <c r="B1189" s="670" t="s">
        <v>4981</v>
      </c>
      <c r="C1189" s="1203" t="s">
        <v>8</v>
      </c>
      <c r="D1189" s="1203"/>
      <c r="E1189" s="1203"/>
      <c r="F1189" s="1203"/>
      <c r="G1189" s="1203"/>
      <c r="H1189" s="1203"/>
      <c r="I1189" s="1203"/>
      <c r="J1189" s="1203"/>
      <c r="K1189" s="1203"/>
      <c r="L1189" s="1203"/>
      <c r="M1189" s="1203"/>
      <c r="N1189" s="1204"/>
    </row>
    <row r="1190" spans="2:14" ht="15" thickBot="1" x14ac:dyDescent="0.3">
      <c r="B1190" s="670" t="s">
        <v>4982</v>
      </c>
      <c r="C1190" s="1205">
        <v>45536</v>
      </c>
      <c r="D1190" s="1206"/>
      <c r="E1190" s="1206"/>
      <c r="F1190" s="1206"/>
      <c r="G1190" s="1206"/>
      <c r="H1190" s="1206"/>
      <c r="I1190" s="1206"/>
      <c r="J1190" s="1206"/>
      <c r="K1190" s="1206"/>
      <c r="L1190" s="1206"/>
      <c r="M1190" s="1206"/>
      <c r="N1190" s="1207"/>
    </row>
    <row r="1191" spans="2:14" x14ac:dyDescent="0.25">
      <c r="B1191" s="671" t="s">
        <v>0</v>
      </c>
      <c r="C1191" s="672" t="s">
        <v>4983</v>
      </c>
      <c r="D1191" s="1219" t="s">
        <v>4984</v>
      </c>
      <c r="E1191" s="1219"/>
      <c r="F1191" s="1219"/>
      <c r="G1191" s="1220"/>
      <c r="H1191" s="673" t="s">
        <v>100</v>
      </c>
      <c r="I1191" s="673" t="s">
        <v>4985</v>
      </c>
      <c r="J1191" s="673" t="s">
        <v>4986</v>
      </c>
      <c r="K1191" s="1214" t="s">
        <v>4987</v>
      </c>
      <c r="L1191" s="1215"/>
      <c r="M1191" s="673" t="s">
        <v>4988</v>
      </c>
      <c r="N1191" s="674" t="s">
        <v>4989</v>
      </c>
    </row>
    <row r="1192" spans="2:14" ht="68.45" customHeight="1" x14ac:dyDescent="0.25">
      <c r="B1192" s="675">
        <v>5928</v>
      </c>
      <c r="C1192" s="677" t="s">
        <v>5015</v>
      </c>
      <c r="D1192" s="1202" t="str">
        <f>IF(B1192="","",IF(C1192="DER-RD",IF(OR(B1192&lt;60000,B1192&gt;60025),VLOOKUP(B1192,'DER-RD1'!A:E,2,FALSE),VLOOKUP(B1192,'DER-RD1'!A:E,2,FALSE)&amp;"(DMT="&amp;VLOOKUP(B1192,'DER-RD1'!A:E,4,FALSE)&amp;")(XP="&amp;ROUND((N1192),2)&amp;"KM;XR="&amp;ROUND((O1192),2)&amp;"KM)"),IF(C1192="DER-ED",VLOOKUP(B1192,'DER-ED1'!A:D,2,FALSE),IF(C1192="SICRO",VLOOKUP(B1192,SICRO!A:E,2,FALSE),IF(C1192="SINAPI",VLOOKUP(B1192,SINAPI1!A:D,2,FALSE))))))</f>
        <v>GUINDAUTO HIDRÁULICO, CAPACIDADE MÁXIMA DE CARGA 6200 KG, MOMENTO MÁXIMO DE CARGA 11,7 TM, ALCANCE MÁXIMO HORIZONTAL 9,70 M, INCLUSIVE CAMINHÃO TOCO PBT 16.000 KG, POTÊNCIA DE 189 CV - CHP DIURNO. AF_06/2014</v>
      </c>
      <c r="E1192" s="1202"/>
      <c r="F1192" s="1202"/>
      <c r="G1192" s="1218"/>
      <c r="H1192" s="678">
        <v>1</v>
      </c>
      <c r="I1192" s="678">
        <v>1.8</v>
      </c>
      <c r="J1192" s="678" t="s">
        <v>5040</v>
      </c>
      <c r="K1192" s="1271">
        <f>IF(B1192="","",IF(C1192="DER-RD",IF(OR(B1192&lt;60000,B1192&gt;60025),VLOOKUP(B1192,'DER-RD1'!A:E,4,FALSE),VLOOKUP(B1192,'DER-RD1'!A:H,6,FALSE)*O1192+VLOOKUP(B1192,'DER-RD1'!A:H,7,FALSE)*P1192)+VLOOKUP(B1192,'DER-RD1'!A:H,8,FALSE),IF(C1192="DER-ED",VLOOKUP(B1192,'DER-ED1'!A:E,4,FALSE),IF(C1192="SICRO",VLOOKUP(B1192,SICRO!A:F,4,FALSE),IF(C1192="SINAPI",VLOOKUP(B1192,SINAPI1!A:E,4,FALSE),IF(C1192="CESAN",VLOOKUP(B1192,CESAN!A:E,4,FALSE)))))))</f>
        <v>275.88</v>
      </c>
      <c r="L1192" s="1272"/>
      <c r="M1192" s="678" t="s">
        <v>5040</v>
      </c>
      <c r="N1192" s="679">
        <f>I1192*K1192</f>
        <v>496.58</v>
      </c>
    </row>
    <row r="1193" spans="2:14" ht="66.75" customHeight="1" x14ac:dyDescent="0.25">
      <c r="B1193" s="675">
        <v>93403</v>
      </c>
      <c r="C1193" s="677" t="s">
        <v>5015</v>
      </c>
      <c r="D1193" s="1229" t="str">
        <f>IF(B1193="","",IF(C1193="DER-RD",IF(OR(B1193&lt;60000,B1193&gt;60025),VLOOKUP(B1193,'DER-RD1'!A:E,2,FALSE),VLOOKUP(B1193,'DER-RD1'!A:E,2,FALSE)&amp;"(DMT="&amp;VLOOKUP(B1193,'DER-RD1'!A:E,4,FALSE)&amp;")(XP="&amp;ROUND((N1193),2)&amp;"KM;XR="&amp;ROUND((O1193),2)&amp;"KM)"),IF(C1193="DER-ED",VLOOKUP(B1193,'DER-ED1'!A:D,2,FALSE),IF(C1193="SICRO",VLOOKUP(B1193,SICRO!A:E,2,FALSE),IF(C1193="SINAPI",VLOOKUP(B1193,SINAPI1!A:D,2,FALSE))))))</f>
        <v>GUINDAUTO HIDRÁULICO, CAPACIDADE MÁXIMA DE CARGA 3300 KG, MOMENTO MÁXIMO DE CARGA 5,8 TM, ALCANCE MÁXIMO HORIZONTAL 7,60 M, INCLUSIVE CAMINHÃO TOCO PBT 16.000 KG, POTÊNCIA DE 189 CV - CHI DIURNO. AF_03/2016</v>
      </c>
      <c r="E1193" s="1229"/>
      <c r="F1193" s="1229"/>
      <c r="G1193" s="1230"/>
      <c r="H1193" s="678">
        <v>1</v>
      </c>
      <c r="I1193" s="678" t="s">
        <v>5040</v>
      </c>
      <c r="J1193" s="678">
        <v>1.2</v>
      </c>
      <c r="K1193" s="1223" t="s">
        <v>5040</v>
      </c>
      <c r="L1193" s="1224"/>
      <c r="M1193" s="741">
        <f>IF(B1193="","",IF(C1193="DER-RD",IF(OR(B1193&lt;60000,B1193&gt;60025),VLOOKUP(B1193,'DER-RD1'!A:G,4,FALSE),VLOOKUP(B1193,'DER-RD1'!A:J,6,FALSE)*Q1193+VLOOKUP(B1193,'DER-RD1'!A:J,7,FALSE)*R1193)+VLOOKUP(B1193,'DER-RD1'!A:J,8,FALSE),IF(C1193="DER-ED",VLOOKUP(B1193,'DER-ED1'!A:D,4,FALSE),IF(C1193="SICRO",VLOOKUP(B1193,SICRO!A:D,4,FALSE),IF(C1193="SINAPI",VLOOKUP(B1193,SINAPI1!A:D,4,FALSE),IF(C1193="CESAN",VLOOKUP(B1193,CESAN!A:D,4,FALSE)))))))</f>
        <v>70.02</v>
      </c>
      <c r="N1193" s="679">
        <f>J1193*M1193</f>
        <v>84.02</v>
      </c>
    </row>
    <row r="1194" spans="2:14" ht="15" thickBot="1" x14ac:dyDescent="0.3">
      <c r="B1194" s="680"/>
      <c r="C1194" s="732"/>
      <c r="D1194" s="732"/>
      <c r="E1194" s="732"/>
      <c r="F1194" s="733"/>
      <c r="G1194" s="733"/>
      <c r="H1194" s="733"/>
      <c r="I1194" s="733"/>
      <c r="J1194" s="733"/>
      <c r="K1194" s="733"/>
      <c r="L1194" s="733"/>
      <c r="M1194" s="734" t="s">
        <v>4990</v>
      </c>
      <c r="N1194" s="684">
        <f>SUM(N1192:N1193)</f>
        <v>580.6</v>
      </c>
    </row>
    <row r="1195" spans="2:14" ht="15" thickBot="1" x14ac:dyDescent="0.3">
      <c r="B1195" s="685"/>
      <c r="C1195" s="686"/>
      <c r="D1195" s="686"/>
      <c r="E1195" s="686"/>
      <c r="F1195" s="686"/>
      <c r="G1195" s="686"/>
      <c r="H1195" s="686"/>
      <c r="I1195" s="686"/>
      <c r="J1195" s="686"/>
      <c r="K1195" s="686"/>
      <c r="L1195" s="686"/>
      <c r="M1195" s="686"/>
      <c r="N1195" s="687"/>
    </row>
    <row r="1196" spans="2:14" ht="38.25" x14ac:dyDescent="0.25">
      <c r="B1196" s="671" t="s">
        <v>0</v>
      </c>
      <c r="C1196" s="672" t="s">
        <v>4983</v>
      </c>
      <c r="D1196" s="1219" t="s">
        <v>4991</v>
      </c>
      <c r="E1196" s="1219"/>
      <c r="F1196" s="1219"/>
      <c r="G1196" s="1219"/>
      <c r="H1196" s="1220"/>
      <c r="I1196" s="673" t="s">
        <v>1263</v>
      </c>
      <c r="J1196" s="673" t="s">
        <v>4992</v>
      </c>
      <c r="K1196" s="673" t="s">
        <v>5049</v>
      </c>
      <c r="L1196" s="673" t="s">
        <v>5050</v>
      </c>
      <c r="M1196" s="673" t="s">
        <v>4993</v>
      </c>
      <c r="N1196" s="674" t="s">
        <v>4989</v>
      </c>
    </row>
    <row r="1197" spans="2:14" ht="16.149999999999999" customHeight="1" x14ac:dyDescent="0.25">
      <c r="B1197" s="675">
        <v>10101</v>
      </c>
      <c r="C1197" s="677" t="s">
        <v>1286</v>
      </c>
      <c r="D1197" s="1202" t="str">
        <f>IF(B1197="","",IF(C1197="DER-RD",IF(OR(B1197&lt;60000,B1197&gt;60025),VLOOKUP(B1197,'DER-RD1'!A:E,2,FALSE),VLOOKUP(B1197,'DER-RD1'!A:E,2,FALSE)&amp;"(DMT="&amp;VLOOKUP(B1197,'DER-RD1'!A:E,4,FALSE)&amp;")(XP="&amp;ROUND((N1197),2)&amp;"KM;XR="&amp;ROUND((O1197),2)&amp;"KM)"),IF(C1197="DER-ED",VLOOKUP(B1197,'DER-ED1'!A:D,2,FALSE),IF(C1197="SICRO",VLOOKUP(B1197,SICRO!A:E,2,FALSE),IF(C1197="SINAPI",VLOOKUP(B1197,SINAPI1!A:D,2,FALSE))))))</f>
        <v>AJUDANTE (AJUDANTE PRATICO - SINDUSCON)</v>
      </c>
      <c r="E1197" s="1202"/>
      <c r="F1197" s="1202"/>
      <c r="G1197" s="1218"/>
      <c r="H1197" s="713"/>
      <c r="I1197" s="678" t="s">
        <v>69</v>
      </c>
      <c r="J1197" s="688">
        <v>1.5727</v>
      </c>
      <c r="K1197" s="755">
        <f>IF(B1197="","",IF(C1197="DER-RD",IF(OR(B1197&lt;60000,B1197&gt;60025),VLOOKUP(B1197,'DER-RD1'!A:E,4,FALSE),VLOOKUP(B1197,'DER-RD1'!A:H,6,FALSE)*O1197+VLOOKUP(B1197,'DER-RD1'!A:H,7,FALSE)*P1197)+VLOOKUP(B1197,'DER-RD1'!A:H,8,FALSE),IF(C1197="DER-ED",VLOOKUP(B1197,'DER-ED1'!A:E,4,FALSE),IF(C1197="SICRO",VLOOKUP(B1197,SICRO!A:F,4,FALSE),IF(C1197="SINAPI",VLOOKUP(B1197,SINAPI1!A:E,4,FALSE),IF(C1197="CESAN",VLOOKUP(B1197,CESAN!A:E,4,FALSE)))))))</f>
        <v>7.54</v>
      </c>
      <c r="L1197" s="689">
        <f>K1197*(1+J1197)</f>
        <v>19.399999999999999</v>
      </c>
      <c r="M1197" s="690">
        <v>1.8</v>
      </c>
      <c r="N1197" s="679">
        <f>L1197*M1197</f>
        <v>34.92</v>
      </c>
    </row>
    <row r="1198" spans="2:14" ht="16.149999999999999" customHeight="1" x14ac:dyDescent="0.25">
      <c r="B1198" s="675">
        <v>10146</v>
      </c>
      <c r="C1198" s="677" t="s">
        <v>1286</v>
      </c>
      <c r="D1198" s="1202" t="str">
        <f>IF(B1198="","",IF(C1198="DER-RD",IF(OR(B1198&lt;60000,B1198&gt;60025),VLOOKUP(B1198,'DER-RD1'!A:E,2,FALSE),VLOOKUP(B1198,'DER-RD1'!A:E,2,FALSE)&amp;"(DMT="&amp;VLOOKUP(B1198,'DER-RD1'!A:E,4,FALSE)&amp;")(XP="&amp;ROUND((N1198),2)&amp;"KM;XR="&amp;ROUND((O1198),2)&amp;"KM)"),IF(C1198="DER-ED",VLOOKUP(B1198,'DER-ED1'!A:D,2,FALSE),IF(C1198="SICRO",VLOOKUP(B1198,SICRO!A:E,2,FALSE),IF(C1198="SINAPI",VLOOKUP(B1198,SINAPI1!A:D,2,FALSE))))))</f>
        <v>SERVENTE (AUXILIAR DE OBRAS - SINDUSCON)</v>
      </c>
      <c r="E1198" s="1202"/>
      <c r="F1198" s="1202"/>
      <c r="G1198" s="1218"/>
      <c r="H1198" s="713"/>
      <c r="I1198" s="678" t="s">
        <v>69</v>
      </c>
      <c r="J1198" s="688">
        <v>1.5727</v>
      </c>
      <c r="K1198" s="755">
        <f>IF(B1198="","",IF(C1198="DER-RD",IF(OR(B1198&lt;60000,B1198&gt;60025),VLOOKUP(B1198,'DER-RD1'!A:E,4,FALSE),VLOOKUP(B1198,'DER-RD1'!A:H,6,FALSE)*O1198+VLOOKUP(B1198,'DER-RD1'!A:H,7,FALSE)*P1198)+VLOOKUP(B1198,'DER-RD1'!A:H,8,FALSE),IF(C1198="DER-ED",VLOOKUP(B1198,'DER-ED1'!A:E,4,FALSE),IF(C1198="SICRO",VLOOKUP(B1198,SICRO!A:F,4,FALSE),IF(C1198="SINAPI",VLOOKUP(B1198,SINAPI1!A:E,4,FALSE),IF(C1198="CESAN",VLOOKUP(B1198,CESAN!A:E,4,FALSE)))))))</f>
        <v>6.97</v>
      </c>
      <c r="L1198" s="689">
        <f>K1198*(1+J1198)</f>
        <v>17.93</v>
      </c>
      <c r="M1198" s="690">
        <v>1.8</v>
      </c>
      <c r="N1198" s="679">
        <f>L1198*M1198</f>
        <v>32.270000000000003</v>
      </c>
    </row>
    <row r="1199" spans="2:14" ht="15" thickBot="1" x14ac:dyDescent="0.3">
      <c r="B1199" s="680"/>
      <c r="C1199" s="732"/>
      <c r="D1199" s="732"/>
      <c r="E1199" s="732"/>
      <c r="F1199" s="733"/>
      <c r="G1199" s="733"/>
      <c r="H1199" s="733"/>
      <c r="I1199" s="733"/>
      <c r="J1199" s="733"/>
      <c r="K1199" s="733"/>
      <c r="L1199" s="733"/>
      <c r="M1199" s="734" t="s">
        <v>4994</v>
      </c>
      <c r="N1199" s="684">
        <f>SUM(N1197:N1198)</f>
        <v>67.19</v>
      </c>
    </row>
    <row r="1200" spans="2:14" ht="15" thickBot="1" x14ac:dyDescent="0.3">
      <c r="B1200" s="685"/>
      <c r="C1200" s="686"/>
      <c r="D1200" s="686"/>
      <c r="E1200" s="686"/>
      <c r="F1200" s="686"/>
      <c r="G1200" s="686"/>
      <c r="H1200" s="686"/>
      <c r="I1200" s="691"/>
      <c r="J1200" s="691"/>
      <c r="K1200" s="686"/>
      <c r="L1200" s="686"/>
      <c r="M1200" s="686"/>
      <c r="N1200" s="687"/>
    </row>
    <row r="1201" spans="2:14" ht="25.5" x14ac:dyDescent="0.25">
      <c r="B1201" s="671" t="s">
        <v>0</v>
      </c>
      <c r="C1201" s="672" t="s">
        <v>4983</v>
      </c>
      <c r="D1201" s="1219" t="s">
        <v>4995</v>
      </c>
      <c r="E1201" s="1219"/>
      <c r="F1201" s="1219"/>
      <c r="G1201" s="1219"/>
      <c r="H1201" s="1220"/>
      <c r="I1201" s="673" t="s">
        <v>1236</v>
      </c>
      <c r="J1201" s="673" t="s">
        <v>4996</v>
      </c>
      <c r="K1201" s="673" t="s">
        <v>4997</v>
      </c>
      <c r="L1201" s="673"/>
      <c r="M1201" s="673" t="s">
        <v>4998</v>
      </c>
      <c r="N1201" s="674" t="s">
        <v>4999</v>
      </c>
    </row>
    <row r="1202" spans="2:14" x14ac:dyDescent="0.25">
      <c r="B1202" s="675"/>
      <c r="C1202" s="677"/>
      <c r="D1202" s="1202"/>
      <c r="E1202" s="1202"/>
      <c r="F1202" s="1202"/>
      <c r="G1202" s="1202"/>
      <c r="H1202" s="1218"/>
      <c r="I1202" s="678"/>
      <c r="J1202" s="678"/>
      <c r="K1202" s="678"/>
      <c r="L1202" s="678"/>
      <c r="M1202" s="678"/>
      <c r="N1202" s="679"/>
    </row>
    <row r="1203" spans="2:14" x14ac:dyDescent="0.25">
      <c r="B1203" s="685"/>
      <c r="C1203" s="686"/>
      <c r="D1203" s="686"/>
      <c r="E1203" s="686"/>
      <c r="F1203" s="691"/>
      <c r="G1203" s="691"/>
      <c r="H1203" s="691"/>
      <c r="I1203" s="691"/>
      <c r="J1203" s="691"/>
      <c r="K1203" s="691"/>
      <c r="L1203" s="691"/>
      <c r="M1203" s="692" t="s">
        <v>5000</v>
      </c>
      <c r="N1203" s="693">
        <f>SUM(N1202:N1202)</f>
        <v>0</v>
      </c>
    </row>
    <row r="1204" spans="2:14" x14ac:dyDescent="0.25">
      <c r="B1204" s="685"/>
      <c r="C1204" s="686"/>
      <c r="D1204" s="686"/>
      <c r="E1204" s="686"/>
      <c r="F1204" s="686"/>
      <c r="G1204" s="686"/>
      <c r="H1204" s="686"/>
      <c r="I1204" s="686"/>
      <c r="J1204" s="686"/>
      <c r="K1204" s="686"/>
      <c r="L1204" s="686"/>
      <c r="M1204" s="686"/>
      <c r="N1204" s="687"/>
    </row>
    <row r="1205" spans="2:14" x14ac:dyDescent="0.25">
      <c r="B1205" s="685"/>
      <c r="C1205" s="686"/>
      <c r="D1205" s="686"/>
      <c r="E1205" s="686"/>
      <c r="F1205" s="691"/>
      <c r="G1205" s="691"/>
      <c r="H1205" s="691"/>
      <c r="I1205" s="694"/>
      <c r="J1205" s="694"/>
      <c r="K1205" s="694"/>
      <c r="L1205" s="694"/>
      <c r="M1205" s="692" t="s">
        <v>5001</v>
      </c>
      <c r="N1205" s="695">
        <f>N1194+N1199+N1203</f>
        <v>647.79</v>
      </c>
    </row>
    <row r="1206" spans="2:14" x14ac:dyDescent="0.25">
      <c r="B1206" s="685"/>
      <c r="C1206" s="686"/>
      <c r="D1206" s="686"/>
      <c r="E1206" s="686"/>
      <c r="F1206" s="691"/>
      <c r="G1206" s="691"/>
      <c r="H1206" s="691"/>
      <c r="I1206" s="691"/>
      <c r="J1206" s="696"/>
      <c r="K1206" s="696"/>
      <c r="L1206" s="696"/>
      <c r="M1206" s="697" t="s">
        <v>5002</v>
      </c>
      <c r="N1206" s="695">
        <v>1</v>
      </c>
    </row>
    <row r="1207" spans="2:14" ht="15" thickBot="1" x14ac:dyDescent="0.3">
      <c r="B1207" s="680"/>
      <c r="C1207" s="732"/>
      <c r="D1207" s="732"/>
      <c r="E1207" s="732"/>
      <c r="F1207" s="733"/>
      <c r="G1207" s="733"/>
      <c r="H1207" s="733"/>
      <c r="I1207" s="733"/>
      <c r="J1207" s="733"/>
      <c r="K1207" s="733"/>
      <c r="L1207" s="733"/>
      <c r="M1207" s="734" t="s">
        <v>5003</v>
      </c>
      <c r="N1207" s="698">
        <f>TRUNC(N1205/N1206,2)</f>
        <v>647.79</v>
      </c>
    </row>
    <row r="1208" spans="2:14" ht="15" thickBot="1" x14ac:dyDescent="0.3">
      <c r="B1208" s="685"/>
      <c r="C1208" s="686"/>
      <c r="D1208" s="686"/>
      <c r="E1208" s="686"/>
      <c r="F1208" s="686"/>
      <c r="G1208" s="686"/>
      <c r="H1208" s="686"/>
      <c r="I1208" s="686"/>
      <c r="J1208" s="686"/>
      <c r="K1208" s="686"/>
      <c r="L1208" s="686"/>
      <c r="M1208" s="686"/>
      <c r="N1208" s="687"/>
    </row>
    <row r="1209" spans="2:14" ht="25.5" x14ac:dyDescent="0.25">
      <c r="B1209" s="671" t="s">
        <v>0</v>
      </c>
      <c r="C1209" s="672" t="s">
        <v>4983</v>
      </c>
      <c r="D1209" s="1219" t="s">
        <v>5004</v>
      </c>
      <c r="E1209" s="1219"/>
      <c r="F1209" s="1219"/>
      <c r="G1209" s="1219"/>
      <c r="H1209" s="1219"/>
      <c r="I1209" s="1220"/>
      <c r="J1209" s="673" t="s">
        <v>1263</v>
      </c>
      <c r="K1209" s="673" t="s">
        <v>5005</v>
      </c>
      <c r="L1209" s="1214" t="s">
        <v>4993</v>
      </c>
      <c r="M1209" s="1215"/>
      <c r="N1209" s="674" t="s">
        <v>4999</v>
      </c>
    </row>
    <row r="1210" spans="2:14" x14ac:dyDescent="0.25">
      <c r="B1210" s="675"/>
      <c r="C1210" s="677"/>
      <c r="D1210" s="1202"/>
      <c r="E1210" s="1202"/>
      <c r="F1210" s="1202"/>
      <c r="G1210" s="1202"/>
      <c r="H1210" s="1202"/>
      <c r="I1210" s="1218"/>
      <c r="J1210" s="678"/>
      <c r="K1210" s="689"/>
      <c r="L1210" s="1216"/>
      <c r="M1210" s="1217"/>
      <c r="N1210" s="679"/>
    </row>
    <row r="1211" spans="2:14" x14ac:dyDescent="0.25">
      <c r="B1211" s="675"/>
      <c r="C1211" s="677"/>
      <c r="D1211" s="1202"/>
      <c r="E1211" s="1202"/>
      <c r="F1211" s="1202"/>
      <c r="G1211" s="1202"/>
      <c r="H1211" s="1202"/>
      <c r="I1211" s="1218"/>
      <c r="J1211" s="678"/>
      <c r="K1211" s="678"/>
      <c r="L1211" s="678"/>
      <c r="M1211" s="690"/>
      <c r="N1211" s="679"/>
    </row>
    <row r="1212" spans="2:14" ht="15" thickBot="1" x14ac:dyDescent="0.3">
      <c r="B1212" s="680"/>
      <c r="C1212" s="732"/>
      <c r="D1212" s="732"/>
      <c r="E1212" s="732"/>
      <c r="F1212" s="733"/>
      <c r="G1212" s="733"/>
      <c r="H1212" s="733"/>
      <c r="I1212" s="733"/>
      <c r="J1212" s="733"/>
      <c r="K1212" s="733"/>
      <c r="L1212" s="733"/>
      <c r="M1212" s="734" t="s">
        <v>5006</v>
      </c>
      <c r="N1212" s="684">
        <f>SUM(N1210:N1210)</f>
        <v>0</v>
      </c>
    </row>
    <row r="1213" spans="2:14" ht="15" thickBot="1" x14ac:dyDescent="0.3">
      <c r="B1213" s="685"/>
      <c r="C1213" s="686"/>
      <c r="D1213" s="686"/>
      <c r="E1213" s="686"/>
      <c r="F1213" s="686"/>
      <c r="G1213" s="686"/>
      <c r="H1213" s="686"/>
      <c r="I1213" s="686"/>
      <c r="J1213" s="686"/>
      <c r="K1213" s="686"/>
      <c r="L1213" s="686"/>
      <c r="M1213" s="686"/>
      <c r="N1213" s="687"/>
    </row>
    <row r="1214" spans="2:14" ht="30" customHeight="1" x14ac:dyDescent="0.25">
      <c r="B1214" s="671" t="s">
        <v>0</v>
      </c>
      <c r="C1214" s="673" t="s">
        <v>4983</v>
      </c>
      <c r="D1214" s="1219" t="s">
        <v>5007</v>
      </c>
      <c r="E1214" s="1219"/>
      <c r="F1214" s="1219"/>
      <c r="G1214" s="1219"/>
      <c r="H1214" s="1219"/>
      <c r="I1214" s="1220"/>
      <c r="J1214" s="673" t="s">
        <v>1263</v>
      </c>
      <c r="K1214" s="1214" t="s">
        <v>5005</v>
      </c>
      <c r="L1214" s="1215"/>
      <c r="M1214" s="673" t="s">
        <v>4993</v>
      </c>
      <c r="N1214" s="674" t="s">
        <v>4999</v>
      </c>
    </row>
    <row r="1215" spans="2:14" ht="30.75" customHeight="1" x14ac:dyDescent="0.25">
      <c r="B1215" s="719">
        <v>100952</v>
      </c>
      <c r="C1215" s="716" t="s">
        <v>5015</v>
      </c>
      <c r="D1215" s="1201" t="str">
        <f>IF(B1215="","",IF(C1215="DER-RD",IF(OR(B1215&lt;60000,B1215&gt;60025),VLOOKUP(B1215,'DER-RD1'!A:E,2,FALSE),VLOOKUP(B1215,'DER-RD1'!A:E,2,FALSE)&amp;"(DMT="&amp;VLOOKUP(B1215,'DER-RD1'!A:E,4,FALSE)&amp;")(XP="&amp;ROUND((N1215),2)&amp;"KM;XR="&amp;ROUND((O1215),2)&amp;"KM)"),IF(C1215="DER-ED",VLOOKUP(B1215,'DER-ED1'!A:D,2,FALSE),IF(C1215="SICRO",VLOOKUP(B1215,SICRO!A:E,2,FALSE),IF(C1215="SINAPI",VLOOKUP(B1215,SINAPI1!A:D,2,FALSE))))))</f>
        <v>TRANSPORTE COM CAMINHÃO CARROCERIA COM GUINDAUTO (MUNCK),  MOMENTO MÁXIMO DE CARGA 11,7 TM, EM VIA URBANA PAVIMENTADA, DMT ATÉ 30KM (UNIDADE: TXKM). AF_07/2020</v>
      </c>
      <c r="E1215" s="1202"/>
      <c r="F1215" s="1202"/>
      <c r="G1215" s="1202"/>
      <c r="H1215" s="1202"/>
      <c r="I1215" s="1218"/>
      <c r="J1215" s="735">
        <v>1</v>
      </c>
      <c r="K1215" s="1271">
        <f>IF(B1215="","",IF(C1215="DER-RD",IF(OR(B1215&lt;60000,B1215&gt;60025),VLOOKUP(B1215,'DER-RD1'!A:E,4,FALSE),VLOOKUP(B1215,'DER-RD1'!A:H,6,FALSE)*O1215+VLOOKUP(B1215,'DER-RD1'!A:H,7,FALSE)*P1215)+VLOOKUP(B1215,'DER-RD1'!A:H,8,FALSE),IF(C1215="DER-ED",VLOOKUP(B1215,'DER-ED1'!A:E,4,FALSE),IF(C1215="SICRO",VLOOKUP(B1215,SICRO!A:F,4,FALSE),IF(C1215="SINAPI",VLOOKUP(B1215,SINAPI1!A:E,4,FALSE),IF(C1215="CESAN",VLOOKUP(B1215,CESAN!A:E,4,FALSE)))))))</f>
        <v>2.85</v>
      </c>
      <c r="L1215" s="1272"/>
      <c r="M1215" s="735">
        <f>0.9*30</f>
        <v>27</v>
      </c>
      <c r="N1215" s="723">
        <f>M1215*K1215</f>
        <v>76.95</v>
      </c>
    </row>
    <row r="1216" spans="2:14" x14ac:dyDescent="0.25">
      <c r="B1216" s="719"/>
      <c r="C1216" s="716"/>
      <c r="D1216" s="1202"/>
      <c r="E1216" s="1202"/>
      <c r="F1216" s="1202"/>
      <c r="G1216" s="1202"/>
      <c r="H1216" s="1202"/>
      <c r="I1216" s="1218"/>
      <c r="J1216" s="722"/>
      <c r="K1216" s="722"/>
      <c r="L1216" s="722"/>
      <c r="M1216" s="735"/>
      <c r="N1216" s="723"/>
    </row>
    <row r="1217" spans="2:14" ht="15" thickBot="1" x14ac:dyDescent="0.3">
      <c r="B1217" s="680"/>
      <c r="C1217" s="732"/>
      <c r="D1217" s="732"/>
      <c r="E1217" s="732"/>
      <c r="F1217" s="733"/>
      <c r="G1217" s="733"/>
      <c r="H1217" s="733"/>
      <c r="I1217" s="733"/>
      <c r="J1217" s="733"/>
      <c r="K1217" s="733"/>
      <c r="L1217" s="733"/>
      <c r="M1217" s="734" t="s">
        <v>5008</v>
      </c>
      <c r="N1217" s="684">
        <f>SUM(N1215:N1216)</f>
        <v>76.95</v>
      </c>
    </row>
    <row r="1218" spans="2:14" ht="15" thickBot="1" x14ac:dyDescent="0.3">
      <c r="B1218" s="685"/>
      <c r="C1218" s="686"/>
      <c r="D1218" s="686"/>
      <c r="E1218" s="686"/>
      <c r="F1218" s="686"/>
      <c r="G1218" s="686"/>
      <c r="H1218" s="686"/>
      <c r="I1218" s="686"/>
      <c r="J1218" s="686"/>
      <c r="K1218" s="686"/>
      <c r="L1218" s="686"/>
      <c r="M1218" s="686"/>
      <c r="N1218" s="687"/>
    </row>
    <row r="1219" spans="2:14" ht="25.5" x14ac:dyDescent="0.25">
      <c r="B1219" s="671" t="s">
        <v>0</v>
      </c>
      <c r="C1219" s="673" t="s">
        <v>4983</v>
      </c>
      <c r="D1219" s="1219" t="s">
        <v>5009</v>
      </c>
      <c r="E1219" s="1219"/>
      <c r="F1219" s="1219"/>
      <c r="G1219" s="1220"/>
      <c r="H1219" s="673" t="s">
        <v>1263</v>
      </c>
      <c r="I1219" s="673" t="s">
        <v>5010</v>
      </c>
      <c r="J1219" s="673" t="s">
        <v>5011</v>
      </c>
      <c r="K1219" s="673" t="s">
        <v>5005</v>
      </c>
      <c r="L1219" s="673"/>
      <c r="M1219" s="673" t="s">
        <v>4993</v>
      </c>
      <c r="N1219" s="674" t="s">
        <v>4999</v>
      </c>
    </row>
    <row r="1220" spans="2:14" x14ac:dyDescent="0.25">
      <c r="B1220" s="675"/>
      <c r="C1220" s="677"/>
      <c r="D1220" s="1233"/>
      <c r="E1220" s="1233"/>
      <c r="F1220" s="1233"/>
      <c r="G1220" s="1233"/>
      <c r="H1220" s="678"/>
      <c r="I1220" s="678"/>
      <c r="J1220" s="678"/>
      <c r="K1220" s="678"/>
      <c r="L1220" s="678"/>
      <c r="M1220" s="690"/>
      <c r="N1220" s="679"/>
    </row>
    <row r="1221" spans="2:14" x14ac:dyDescent="0.25">
      <c r="B1221" s="685"/>
      <c r="C1221" s="686"/>
      <c r="D1221" s="686"/>
      <c r="E1221" s="686"/>
      <c r="F1221" s="691"/>
      <c r="G1221" s="691"/>
      <c r="H1221" s="691"/>
      <c r="I1221" s="691"/>
      <c r="J1221" s="691"/>
      <c r="K1221" s="691"/>
      <c r="L1221" s="691"/>
      <c r="M1221" s="692" t="s">
        <v>5012</v>
      </c>
      <c r="N1221" s="693">
        <f>SUM(N1220:N1220)</f>
        <v>0</v>
      </c>
    </row>
    <row r="1222" spans="2:14" x14ac:dyDescent="0.25">
      <c r="B1222" s="685"/>
      <c r="C1222" s="686"/>
      <c r="D1222" s="686"/>
      <c r="E1222" s="686"/>
      <c r="F1222" s="686"/>
      <c r="G1222" s="686"/>
      <c r="H1222" s="686"/>
      <c r="I1222" s="686"/>
      <c r="J1222" s="686"/>
      <c r="K1222" s="686"/>
      <c r="L1222" s="686"/>
      <c r="M1222" s="686"/>
      <c r="N1222" s="687"/>
    </row>
    <row r="1223" spans="2:14" x14ac:dyDescent="0.25">
      <c r="B1223" s="736"/>
      <c r="C1223" s="737"/>
      <c r="D1223" s="737"/>
      <c r="E1223" s="737"/>
      <c r="F1223" s="738"/>
      <c r="G1223" s="738"/>
      <c r="H1223" s="738"/>
      <c r="I1223" s="738"/>
      <c r="J1223" s="738"/>
      <c r="K1223" s="738"/>
      <c r="L1223" s="738"/>
      <c r="M1223" s="739" t="s">
        <v>5013</v>
      </c>
      <c r="N1223" s="695">
        <f>N1207+N1212+N1217+N1221</f>
        <v>724.74</v>
      </c>
    </row>
    <row r="1224" spans="2:14" x14ac:dyDescent="0.25">
      <c r="B1224" s="685"/>
      <c r="C1224" s="686"/>
      <c r="D1224" s="686"/>
      <c r="E1224" s="686"/>
      <c r="F1224" s="691"/>
      <c r="G1224" s="691"/>
      <c r="H1224" s="691"/>
      <c r="I1224" s="691"/>
      <c r="J1224" s="691"/>
      <c r="K1224" s="691"/>
      <c r="L1224" s="691"/>
      <c r="M1224" s="708">
        <f>'Planilha - Orla'!I3</f>
        <v>0.28220000000000001</v>
      </c>
      <c r="N1224" s="695">
        <f>N1223*M1224</f>
        <v>204.52</v>
      </c>
    </row>
    <row r="1225" spans="2:14" ht="15" thickBot="1" x14ac:dyDescent="0.3">
      <c r="B1225" s="1208" t="s">
        <v>5014</v>
      </c>
      <c r="C1225" s="1209"/>
      <c r="D1225" s="1209"/>
      <c r="E1225" s="1209"/>
      <c r="F1225" s="1209"/>
      <c r="G1225" s="1209"/>
      <c r="H1225" s="1209"/>
      <c r="I1225" s="1209"/>
      <c r="J1225" s="1209"/>
      <c r="K1225" s="1209"/>
      <c r="L1225" s="1209"/>
      <c r="M1225" s="1210"/>
      <c r="N1225" s="698">
        <f>N1223+N1224</f>
        <v>929.26</v>
      </c>
    </row>
    <row r="1226" spans="2:14" x14ac:dyDescent="0.25">
      <c r="B1226" s="670"/>
      <c r="C1226" s="692"/>
      <c r="D1226" s="692"/>
      <c r="E1226" s="692"/>
      <c r="F1226" s="692"/>
      <c r="G1226" s="692"/>
      <c r="H1226" s="692"/>
      <c r="I1226" s="692"/>
      <c r="J1226" s="692"/>
      <c r="K1226" s="692"/>
      <c r="L1226" s="692"/>
      <c r="M1226" s="692"/>
      <c r="N1226" s="754"/>
    </row>
    <row r="1227" spans="2:14" ht="15" thickBot="1" x14ac:dyDescent="0.3">
      <c r="B1227" s="670"/>
      <c r="C1227" s="692"/>
      <c r="D1227" s="692"/>
      <c r="E1227" s="692"/>
      <c r="F1227" s="692"/>
      <c r="G1227" s="692"/>
      <c r="H1227" s="692"/>
      <c r="I1227" s="692"/>
      <c r="J1227" s="692"/>
      <c r="K1227" s="692"/>
      <c r="L1227" s="692"/>
      <c r="M1227" s="692"/>
      <c r="N1227" s="754"/>
    </row>
    <row r="1228" spans="2:14" ht="42" customHeight="1" x14ac:dyDescent="0.25">
      <c r="B1228" s="1225" t="s">
        <v>5163</v>
      </c>
      <c r="C1228" s="1226"/>
      <c r="D1228" s="1227"/>
      <c r="E1228" s="1228" t="s">
        <v>4979</v>
      </c>
      <c r="F1228" s="1228"/>
      <c r="G1228" s="1228"/>
      <c r="H1228" s="1228"/>
      <c r="I1228" s="1228"/>
      <c r="J1228" s="1228"/>
      <c r="K1228" s="1228"/>
      <c r="L1228" s="725"/>
      <c r="M1228" s="1231"/>
      <c r="N1228" s="1232"/>
    </row>
    <row r="1229" spans="2:14" ht="15" customHeight="1" x14ac:dyDescent="0.25">
      <c r="B1229" s="670" t="s">
        <v>4980</v>
      </c>
      <c r="C1229" s="1234" t="s">
        <v>1259</v>
      </c>
      <c r="D1229" s="1234"/>
      <c r="E1229" s="1234"/>
      <c r="F1229" s="1234"/>
      <c r="G1229" s="1234"/>
      <c r="H1229" s="1234"/>
      <c r="I1229" s="1234"/>
      <c r="J1229" s="1234"/>
      <c r="K1229" s="1234"/>
      <c r="L1229" s="1234"/>
      <c r="M1229" s="1234"/>
      <c r="N1229" s="1235"/>
    </row>
    <row r="1230" spans="2:14" x14ac:dyDescent="0.25">
      <c r="B1230" s="670" t="s">
        <v>4981</v>
      </c>
      <c r="C1230" s="1203" t="s">
        <v>6</v>
      </c>
      <c r="D1230" s="1203"/>
      <c r="E1230" s="1203"/>
      <c r="F1230" s="1203"/>
      <c r="G1230" s="1203"/>
      <c r="H1230" s="1203"/>
      <c r="I1230" s="1203"/>
      <c r="J1230" s="1203"/>
      <c r="K1230" s="1203"/>
      <c r="L1230" s="1203"/>
      <c r="M1230" s="1203"/>
      <c r="N1230" s="1204"/>
    </row>
    <row r="1231" spans="2:14" ht="15" thickBot="1" x14ac:dyDescent="0.3">
      <c r="B1231" s="670" t="s">
        <v>4982</v>
      </c>
      <c r="C1231" s="1205">
        <v>45536</v>
      </c>
      <c r="D1231" s="1206"/>
      <c r="E1231" s="1206"/>
      <c r="F1231" s="1206"/>
      <c r="G1231" s="1206"/>
      <c r="H1231" s="1206"/>
      <c r="I1231" s="1206"/>
      <c r="J1231" s="1206"/>
      <c r="K1231" s="1206"/>
      <c r="L1231" s="1206"/>
      <c r="M1231" s="1206"/>
      <c r="N1231" s="1207"/>
    </row>
    <row r="1232" spans="2:14" ht="30" customHeight="1" x14ac:dyDescent="0.25">
      <c r="B1232" s="671" t="s">
        <v>0</v>
      </c>
      <c r="C1232" s="672" t="s">
        <v>4983</v>
      </c>
      <c r="D1232" s="1219" t="s">
        <v>4984</v>
      </c>
      <c r="E1232" s="1219"/>
      <c r="F1232" s="1219"/>
      <c r="G1232" s="1220"/>
      <c r="H1232" s="673" t="s">
        <v>100</v>
      </c>
      <c r="I1232" s="673" t="s">
        <v>4985</v>
      </c>
      <c r="J1232" s="673" t="s">
        <v>4986</v>
      </c>
      <c r="K1232" s="1214" t="s">
        <v>4987</v>
      </c>
      <c r="L1232" s="1215"/>
      <c r="M1232" s="673" t="s">
        <v>4988</v>
      </c>
      <c r="N1232" s="674" t="s">
        <v>4989</v>
      </c>
    </row>
    <row r="1233" spans="2:17" ht="15" customHeight="1" x14ac:dyDescent="0.25">
      <c r="B1233" s="675">
        <v>30022</v>
      </c>
      <c r="C1233" s="677" t="s">
        <v>1295</v>
      </c>
      <c r="D1233" s="1211" t="s">
        <v>17066</v>
      </c>
      <c r="E1233" s="1211"/>
      <c r="F1233" s="1211"/>
      <c r="G1233" s="1211"/>
      <c r="H1233" s="713"/>
      <c r="I1233" s="678">
        <v>1</v>
      </c>
      <c r="J1233" s="678"/>
      <c r="K1233" s="755">
        <v>391.68</v>
      </c>
      <c r="L1233" s="756"/>
      <c r="M1233" s="757"/>
      <c r="N1233" s="679">
        <f>I1233*K1233</f>
        <v>391.68</v>
      </c>
      <c r="Q1233" s="724"/>
    </row>
    <row r="1234" spans="2:17" ht="15" customHeight="1" x14ac:dyDescent="0.25">
      <c r="B1234" s="675">
        <v>30035</v>
      </c>
      <c r="C1234" s="677" t="s">
        <v>1295</v>
      </c>
      <c r="D1234" s="1211" t="s">
        <v>5225</v>
      </c>
      <c r="E1234" s="1211"/>
      <c r="F1234" s="1211"/>
      <c r="G1234" s="1211"/>
      <c r="H1234" s="678"/>
      <c r="I1234" s="678">
        <v>0.5</v>
      </c>
      <c r="J1234" s="678"/>
      <c r="K1234" s="755">
        <v>184.66</v>
      </c>
      <c r="L1234" s="756"/>
      <c r="M1234" s="757"/>
      <c r="N1234" s="679">
        <f>I1234*K1234</f>
        <v>92.33</v>
      </c>
    </row>
    <row r="1235" spans="2:17" ht="15" customHeight="1" x14ac:dyDescent="0.25">
      <c r="B1235" s="675">
        <v>30035</v>
      </c>
      <c r="C1235" s="677" t="s">
        <v>1295</v>
      </c>
      <c r="D1235" s="1211" t="s">
        <v>5225</v>
      </c>
      <c r="E1235" s="1211"/>
      <c r="F1235" s="1211"/>
      <c r="G1235" s="1211"/>
      <c r="H1235" s="678"/>
      <c r="I1235" s="678"/>
      <c r="J1235" s="678">
        <v>0.5</v>
      </c>
      <c r="K1235" s="1212"/>
      <c r="L1235" s="1213"/>
      <c r="M1235" s="757">
        <v>88.25</v>
      </c>
      <c r="N1235" s="679">
        <f>J1235*M1235</f>
        <v>44.13</v>
      </c>
    </row>
    <row r="1236" spans="2:17" ht="15" thickBot="1" x14ac:dyDescent="0.3">
      <c r="B1236" s="680"/>
      <c r="C1236" s="732"/>
      <c r="D1236" s="732"/>
      <c r="E1236" s="732"/>
      <c r="F1236" s="733"/>
      <c r="G1236" s="733"/>
      <c r="H1236" s="733"/>
      <c r="I1236" s="733"/>
      <c r="J1236" s="733"/>
      <c r="K1236" s="733"/>
      <c r="L1236" s="733"/>
      <c r="M1236" s="734" t="s">
        <v>4990</v>
      </c>
      <c r="N1236" s="684">
        <f>SUM(N1233:N1235)</f>
        <v>528.14</v>
      </c>
    </row>
    <row r="1237" spans="2:17" ht="15" thickBot="1" x14ac:dyDescent="0.3">
      <c r="B1237" s="685"/>
      <c r="C1237" s="686"/>
      <c r="D1237" s="686"/>
      <c r="E1237" s="686"/>
      <c r="F1237" s="686"/>
      <c r="G1237" s="686"/>
      <c r="H1237" s="686"/>
      <c r="I1237" s="686"/>
      <c r="J1237" s="686"/>
      <c r="K1237" s="686"/>
      <c r="L1237" s="686"/>
      <c r="M1237" s="686"/>
      <c r="N1237" s="687"/>
    </row>
    <row r="1238" spans="2:17" ht="38.25" x14ac:dyDescent="0.25">
      <c r="B1238" s="671" t="s">
        <v>0</v>
      </c>
      <c r="C1238" s="672" t="s">
        <v>4983</v>
      </c>
      <c r="D1238" s="1219" t="s">
        <v>4991</v>
      </c>
      <c r="E1238" s="1219"/>
      <c r="F1238" s="1219"/>
      <c r="G1238" s="1219"/>
      <c r="H1238" s="1220"/>
      <c r="I1238" s="673" t="s">
        <v>1263</v>
      </c>
      <c r="J1238" s="673" t="s">
        <v>4992</v>
      </c>
      <c r="K1238" s="673" t="s">
        <v>5049</v>
      </c>
      <c r="L1238" s="673" t="s">
        <v>5050</v>
      </c>
      <c r="M1238" s="673" t="s">
        <v>4993</v>
      </c>
      <c r="N1238" s="674" t="s">
        <v>4989</v>
      </c>
    </row>
    <row r="1239" spans="2:17" ht="15" customHeight="1" x14ac:dyDescent="0.25">
      <c r="B1239" s="675">
        <v>20067</v>
      </c>
      <c r="C1239" s="677" t="s">
        <v>1295</v>
      </c>
      <c r="D1239" s="1202" t="str">
        <f>IF(B1239="","",IF(C1239="DER-RD",IF(OR(B1239&lt;60000,B1239&gt;60025),VLOOKUP(B1239,'DER-RD1'!A:E,2,FALSE),VLOOKUP(B1239,'DER-RD1'!A:E,2,FALSE)&amp;"(DMT="&amp;VLOOKUP(B1239,'DER-RD1'!A:E,4,FALSE)&amp;")(XP="&amp;ROUND((N1239),2)&amp;"KM;XR="&amp;ROUND((O1239),2)&amp;"KM)"),IF(C1239="DER-ED",VLOOKUP(B1239,'DER-ED1'!A:D,2,FALSE),IF(C1239="SICRO",VLOOKUP(B1239,SICRO!A:E,2,FALSE),IF(C1239="SINAPI",VLOOKUP(B1239,SINAPI1!A:D,2,FALSE))))))</f>
        <v>Encarregado de terraplenagem</v>
      </c>
      <c r="E1239" s="1202"/>
      <c r="F1239" s="1202"/>
      <c r="G1239" s="1218"/>
      <c r="H1239" s="713"/>
      <c r="I1239" s="678" t="s">
        <v>69</v>
      </c>
      <c r="J1239" s="688">
        <v>1.5727</v>
      </c>
      <c r="K1239" s="755">
        <f>IF(B1239="","",IF(C1239="DER-RD",IF(OR(B1239&lt;60000,B1239&gt;60025),VLOOKUP(B1239,'DER-RD1'!A:E,4,FALSE),VLOOKUP(B1239,'DER-RD1'!A:H,6,FALSE)*O1239+VLOOKUP(B1239,'DER-RD1'!A:H,7,FALSE)*P1239)+VLOOKUP(B1239,'DER-RD1'!A:H,8,FALSE),IF(C1239="DER-ED",VLOOKUP(B1239,'DER-ED1'!A:E,4,FALSE),IF(C1239="SICRO",VLOOKUP(B1239,SICRO!A:F,4,FALSE),IF(C1239="SINAPI",VLOOKUP(B1239,SINAPI1!A:E,4,FALSE),IF(C1239="CESAN",VLOOKUP(B1239,CESAN!A:E,4,FALSE)))))))</f>
        <v>15.75</v>
      </c>
      <c r="L1239" s="689">
        <f>K1239*(1+J1239)</f>
        <v>40.520000000000003</v>
      </c>
      <c r="M1239" s="690">
        <v>0.5</v>
      </c>
      <c r="N1239" s="679">
        <f>L1239*M1239</f>
        <v>20.260000000000002</v>
      </c>
    </row>
    <row r="1240" spans="2:17" x14ac:dyDescent="0.25">
      <c r="B1240" s="675">
        <v>20002</v>
      </c>
      <c r="C1240" s="677" t="s">
        <v>1295</v>
      </c>
      <c r="D1240" s="1202" t="str">
        <f>IF(B1240="","",IF(C1240="DER-RD",IF(OR(B1240&lt;60000,B1240&gt;60025),VLOOKUP(B1240,'DER-RD1'!A:E,2,FALSE),VLOOKUP(B1240,'DER-RD1'!A:E,2,FALSE)&amp;"(DMT="&amp;VLOOKUP(B1240,'DER-RD1'!A:E,4,FALSE)&amp;")(XP="&amp;ROUND((N1240),2)&amp;"KM;XR="&amp;ROUND((O1240),2)&amp;"KM)"),IF(C1240="DER-ED",VLOOKUP(B1240,'DER-ED1'!A:D,2,FALSE),IF(C1240="SICRO",VLOOKUP(B1240,SICRO!A:E,2,FALSE),IF(C1240="SINAPI",VLOOKUP(B1240,SINAPI1!A:D,2,FALSE))))))</f>
        <v>Servente</v>
      </c>
      <c r="E1240" s="1202"/>
      <c r="F1240" s="1202"/>
      <c r="G1240" s="1218"/>
      <c r="H1240" s="713"/>
      <c r="I1240" s="678" t="s">
        <v>69</v>
      </c>
      <c r="J1240" s="688">
        <v>1.5727</v>
      </c>
      <c r="K1240" s="755">
        <f>IF(B1240="","",IF(C1240="DER-RD",IF(OR(B1240&lt;60000,B1240&gt;60025),VLOOKUP(B1240,'DER-RD1'!A:E,4,FALSE),VLOOKUP(B1240,'DER-RD1'!A:H,6,FALSE)*O1240+VLOOKUP(B1240,'DER-RD1'!A:H,7,FALSE)*P1240)+VLOOKUP(B1240,'DER-RD1'!A:H,8,FALSE),IF(C1240="DER-ED",VLOOKUP(B1240,'DER-ED1'!A:E,4,FALSE),IF(C1240="SICRO",VLOOKUP(B1240,SICRO!A:F,4,FALSE),IF(C1240="SINAPI",VLOOKUP(B1240,SINAPI1!A:E,4,FALSE),IF(C1240="CESAN",VLOOKUP(B1240,CESAN!A:E,4,FALSE)))))))</f>
        <v>6.69</v>
      </c>
      <c r="L1240" s="689">
        <f>K1240*(1+J1240)</f>
        <v>17.21</v>
      </c>
      <c r="M1240" s="690">
        <v>3</v>
      </c>
      <c r="N1240" s="679">
        <f>L1240*M1240</f>
        <v>51.63</v>
      </c>
    </row>
    <row r="1241" spans="2:17" ht="15" thickBot="1" x14ac:dyDescent="0.3">
      <c r="B1241" s="680"/>
      <c r="C1241" s="732"/>
      <c r="D1241" s="732"/>
      <c r="E1241" s="732"/>
      <c r="F1241" s="733"/>
      <c r="G1241" s="733"/>
      <c r="H1241" s="733"/>
      <c r="I1241" s="733"/>
      <c r="J1241" s="733"/>
      <c r="K1241" s="733"/>
      <c r="L1241" s="733"/>
      <c r="M1241" s="734" t="s">
        <v>4994</v>
      </c>
      <c r="N1241" s="684">
        <f>SUM(N1239:N1240)</f>
        <v>71.89</v>
      </c>
    </row>
    <row r="1242" spans="2:17" ht="15" thickBot="1" x14ac:dyDescent="0.3">
      <c r="B1242" s="685"/>
      <c r="C1242" s="686"/>
      <c r="D1242" s="686"/>
      <c r="E1242" s="686"/>
      <c r="F1242" s="686"/>
      <c r="G1242" s="686"/>
      <c r="H1242" s="686"/>
      <c r="I1242" s="691"/>
      <c r="J1242" s="691"/>
      <c r="K1242" s="686"/>
      <c r="L1242" s="686"/>
      <c r="M1242" s="686"/>
      <c r="N1242" s="687"/>
    </row>
    <row r="1243" spans="2:17" ht="30" customHeight="1" x14ac:dyDescent="0.25">
      <c r="B1243" s="671" t="s">
        <v>0</v>
      </c>
      <c r="C1243" s="672" t="s">
        <v>4983</v>
      </c>
      <c r="D1243" s="1219" t="s">
        <v>4995</v>
      </c>
      <c r="E1243" s="1219"/>
      <c r="F1243" s="1219"/>
      <c r="G1243" s="1219"/>
      <c r="H1243" s="1220"/>
      <c r="I1243" s="673" t="s">
        <v>1236</v>
      </c>
      <c r="J1243" s="673" t="s">
        <v>4996</v>
      </c>
      <c r="K1243" s="1214" t="s">
        <v>4997</v>
      </c>
      <c r="L1243" s="1215"/>
      <c r="M1243" s="673" t="s">
        <v>4998</v>
      </c>
      <c r="N1243" s="674" t="s">
        <v>4999</v>
      </c>
    </row>
    <row r="1244" spans="2:17" x14ac:dyDescent="0.25">
      <c r="B1244" s="675">
        <v>2000</v>
      </c>
      <c r="C1244" s="677" t="s">
        <v>1295</v>
      </c>
      <c r="D1244" s="1202" t="s">
        <v>5226</v>
      </c>
      <c r="E1244" s="1202"/>
      <c r="F1244" s="1202"/>
      <c r="G1244" s="1202"/>
      <c r="H1244" s="1218"/>
      <c r="I1244" s="678">
        <v>5</v>
      </c>
      <c r="J1244" s="678" t="s">
        <v>5162</v>
      </c>
      <c r="K1244" s="1223"/>
      <c r="L1244" s="1224"/>
      <c r="M1244" s="678"/>
      <c r="N1244" s="679">
        <f>(N1241)*(5/100)</f>
        <v>3.59</v>
      </c>
    </row>
    <row r="1245" spans="2:17" x14ac:dyDescent="0.25">
      <c r="B1245" s="685"/>
      <c r="C1245" s="686"/>
      <c r="D1245" s="686"/>
      <c r="E1245" s="686"/>
      <c r="F1245" s="691"/>
      <c r="G1245" s="691"/>
      <c r="H1245" s="691"/>
      <c r="I1245" s="691"/>
      <c r="J1245" s="691"/>
      <c r="K1245" s="691"/>
      <c r="L1245" s="691"/>
      <c r="M1245" s="692" t="s">
        <v>5000</v>
      </c>
      <c r="N1245" s="693">
        <f>SUM(N1244:N1244)</f>
        <v>3.59</v>
      </c>
    </row>
    <row r="1246" spans="2:17" x14ac:dyDescent="0.25">
      <c r="B1246" s="685"/>
      <c r="C1246" s="686"/>
      <c r="D1246" s="686"/>
      <c r="E1246" s="686"/>
      <c r="F1246" s="686"/>
      <c r="G1246" s="686"/>
      <c r="H1246" s="686"/>
      <c r="I1246" s="686"/>
      <c r="J1246" s="686"/>
      <c r="K1246" s="686"/>
      <c r="L1246" s="686"/>
      <c r="M1246" s="686"/>
      <c r="N1246" s="687"/>
    </row>
    <row r="1247" spans="2:17" x14ac:dyDescent="0.25">
      <c r="B1247" s="685"/>
      <c r="C1247" s="686"/>
      <c r="D1247" s="686"/>
      <c r="E1247" s="686"/>
      <c r="F1247" s="691"/>
      <c r="G1247" s="691"/>
      <c r="H1247" s="691"/>
      <c r="I1247" s="694"/>
      <c r="J1247" s="694"/>
      <c r="K1247" s="694"/>
      <c r="L1247" s="694"/>
      <c r="M1247" s="692" t="s">
        <v>5001</v>
      </c>
      <c r="N1247" s="695">
        <f>N1236+N1241+N1245</f>
        <v>603.62</v>
      </c>
    </row>
    <row r="1248" spans="2:17" x14ac:dyDescent="0.25">
      <c r="B1248" s="685"/>
      <c r="C1248" s="686"/>
      <c r="D1248" s="686"/>
      <c r="E1248" s="686"/>
      <c r="F1248" s="691"/>
      <c r="G1248" s="691"/>
      <c r="H1248" s="691"/>
      <c r="I1248" s="691"/>
      <c r="J1248" s="696"/>
      <c r="K1248" s="696"/>
      <c r="L1248" s="696"/>
      <c r="M1248" s="697" t="s">
        <v>5002</v>
      </c>
      <c r="N1248" s="695">
        <v>66.400000000000006</v>
      </c>
    </row>
    <row r="1249" spans="2:14" ht="15" thickBot="1" x14ac:dyDescent="0.3">
      <c r="B1249" s="680"/>
      <c r="C1249" s="732"/>
      <c r="D1249" s="732"/>
      <c r="E1249" s="732"/>
      <c r="F1249" s="733"/>
      <c r="G1249" s="733"/>
      <c r="H1249" s="733"/>
      <c r="I1249" s="733"/>
      <c r="J1249" s="733"/>
      <c r="K1249" s="733"/>
      <c r="L1249" s="733"/>
      <c r="M1249" s="734" t="s">
        <v>5003</v>
      </c>
      <c r="N1249" s="698">
        <f>TRUNC(N1247/N1248,2)</f>
        <v>9.09</v>
      </c>
    </row>
    <row r="1250" spans="2:14" ht="15" thickBot="1" x14ac:dyDescent="0.3">
      <c r="B1250" s="685"/>
      <c r="C1250" s="686"/>
      <c r="D1250" s="686"/>
      <c r="E1250" s="686"/>
      <c r="F1250" s="686"/>
      <c r="G1250" s="686"/>
      <c r="H1250" s="686"/>
      <c r="I1250" s="686"/>
      <c r="J1250" s="686"/>
      <c r="K1250" s="686"/>
      <c r="L1250" s="686"/>
      <c r="M1250" s="686"/>
      <c r="N1250" s="687"/>
    </row>
    <row r="1251" spans="2:14" ht="25.5" x14ac:dyDescent="0.25">
      <c r="B1251" s="671" t="s">
        <v>0</v>
      </c>
      <c r="C1251" s="672" t="s">
        <v>4983</v>
      </c>
      <c r="D1251" s="1219" t="s">
        <v>5004</v>
      </c>
      <c r="E1251" s="1219"/>
      <c r="F1251" s="1219"/>
      <c r="G1251" s="1219"/>
      <c r="H1251" s="1219"/>
      <c r="I1251" s="1220"/>
      <c r="J1251" s="673" t="s">
        <v>1263</v>
      </c>
      <c r="K1251" s="673" t="s">
        <v>5005</v>
      </c>
      <c r="L1251" s="1214" t="s">
        <v>4993</v>
      </c>
      <c r="M1251" s="1215"/>
      <c r="N1251" s="674" t="s">
        <v>4999</v>
      </c>
    </row>
    <row r="1252" spans="2:14" ht="15" customHeight="1" x14ac:dyDescent="0.25">
      <c r="B1252" s="675">
        <v>10115</v>
      </c>
      <c r="C1252" s="677" t="s">
        <v>1295</v>
      </c>
      <c r="D1252" s="1202" t="str">
        <f>IF(B1252="","",IF(C1252="DER-RD",IF(OR(B1252&lt;60000,B1252&gt;60025),VLOOKUP(B1252,'DER-RD1'!A:E,2,FALSE),VLOOKUP(B1252,'DER-RD1'!A:E,2,FALSE)&amp;"(DMT="&amp;VLOOKUP(B1252,'DER-RD1'!A:E,4,FALSE)&amp;")(XP="&amp;ROUND((N1252),2)&amp;"KM;XR="&amp;ROUND((O1252),2)&amp;"KM)"),IF(C1252="DER-ED",VLOOKUP(B1252,'DER-ED1'!A:D,2,FALSE),IF(C1252="SICRO",VLOOKUP(B1252,SICRO!A:E,2,FALSE),IF(C1252="SINAPI",VLOOKUP(B1252,SINAPI1!A:D,2,FALSE))))))</f>
        <v>Brita 2 (incl. 0% IUM) sem frete</v>
      </c>
      <c r="E1252" s="1202" t="b">
        <f>IF(C1252="","",IF(D1252="DER-RD",IF(OR(C1252&lt;60000,C1252&gt;60025),VLOOKUP(C1252,'DER-RD1'!B:F,2,FALSE),VLOOKUP(C1252,'DER-RD1'!B:F,2,FALSE)&amp;"(DMT="&amp;VLOOKUP(C1252,'DER-RD1'!B:F,4,FALSE)&amp;")(XP="&amp;ROUND((O1252),2)&amp;"KM;XR="&amp;ROUND((P1252),2)&amp;"KM)"),IF(D1252="DER-ED",VLOOKUP(C1252,'DER-ED1'!B:E,2,FALSE),IF(D1252="SICRO",VLOOKUP(C1252,SICRO!B:F,2,FALSE),IF(D1252="SINAPI",VLOOKUP(C1252,SINAPI1!B:E,2,FALSE))))))</f>
        <v>0</v>
      </c>
      <c r="F1252" s="1202" t="b">
        <f>IF(D1252="","",IF(E1252="DER-RD",IF(OR(D1252&lt;60000,D1252&gt;60025),VLOOKUP(D1252,'DER-RD1'!C:G,2,FALSE),VLOOKUP(D1252,'DER-RD1'!C:G,2,FALSE)&amp;"(DMT="&amp;VLOOKUP(D1252,'DER-RD1'!C:G,4,FALSE)&amp;")(XP="&amp;ROUND((P1252),2)&amp;"KM;XR="&amp;ROUND((Q1252),2)&amp;"KM)"),IF(E1252="DER-ED",VLOOKUP(D1252,'DER-ED1'!C:F,2,FALSE),IF(E1252="SICRO",VLOOKUP(D1252,SICRO!C:G,2,FALSE),IF(E1252="SINAPI",VLOOKUP(D1252,SINAPI1!C:F,2,FALSE))))))</f>
        <v>0</v>
      </c>
      <c r="G1252" s="1202" t="b">
        <f>IF(E1252="","",IF(F1252="DER-RD",IF(OR(E1252&lt;60000,E1252&gt;60025),VLOOKUP(E1252,'DER-RD1'!D:H,2,FALSE),VLOOKUP(E1252,'DER-RD1'!D:H,2,FALSE)&amp;"(DMT="&amp;VLOOKUP(E1252,'DER-RD1'!D:H,4,FALSE)&amp;")(XP="&amp;ROUND((Q1252),2)&amp;"KM;XR="&amp;ROUND((R1252),2)&amp;"KM)"),IF(F1252="DER-ED",VLOOKUP(E1252,'DER-ED1'!D:J,2,FALSE),IF(F1252="SICRO",VLOOKUP(E1252,SICRO!D:H,2,FALSE),IF(F1252="SINAPI",VLOOKUP(E1252,SINAPI1!D:G,2,FALSE))))))</f>
        <v>0</v>
      </c>
      <c r="H1252" s="1218" t="b">
        <f>IF(F1252="","",IF(G1252="DER-RD",IF(OR(F1252&lt;60000,F1252&gt;60025),VLOOKUP(F1252,'DER-RD1'!E:I,2,FALSE),VLOOKUP(F1252,'DER-RD1'!E:I,2,FALSE)&amp;"(DMT="&amp;VLOOKUP(F1252,'DER-RD1'!E:I,4,FALSE)&amp;")(XP="&amp;ROUND((R1252),2)&amp;"KM;XR="&amp;ROUND((S1252),2)&amp;"KM)"),IF(G1252="DER-ED",VLOOKUP(F1252,'DER-ED1'!E:K,2,FALSE),IF(G1252="SICRO",VLOOKUP(F1252,SICRO!E:I,2,FALSE),IF(G1252="SINAPI",VLOOKUP(F1252,SINAPI1!E:H,2,FALSE))))))</f>
        <v>0</v>
      </c>
      <c r="I1252" s="713"/>
      <c r="J1252" s="678" t="s">
        <v>6</v>
      </c>
      <c r="K1252" s="755">
        <f>IF(B1252="","",IF(C1252="DER-RD",IF(OR(B1252&lt;60000,B1252&gt;60025),VLOOKUP(B1252,'DER-RD1'!A:E,4,FALSE),VLOOKUP(B1252,'DER-RD1'!A:H,6,FALSE)*O1252+VLOOKUP(B1252,'DER-RD1'!A:H,7,FALSE)*P1252)+VLOOKUP(B1252,'DER-RD1'!A:H,8,FALSE),IF(C1252="DER-ED",VLOOKUP(B1252,'DER-ED1'!A:E,4,FALSE),IF(C1252="SICRO",VLOOKUP(B1252,SICRO!A:F,4,FALSE),IF(C1252="SINAPI",VLOOKUP(B1252,SINAPI1!A:E,4,FALSE),IF(C1252="CESAN",VLOOKUP(B1252,CESAN!A:E,4,FALSE)))))))</f>
        <v>116.54</v>
      </c>
      <c r="L1252" s="1216">
        <v>1.1499999999999999</v>
      </c>
      <c r="M1252" s="1217"/>
      <c r="N1252" s="679">
        <f>K1252*L1252</f>
        <v>134.02000000000001</v>
      </c>
    </row>
    <row r="1253" spans="2:14" x14ac:dyDescent="0.25">
      <c r="B1253" s="675"/>
      <c r="C1253" s="677"/>
      <c r="D1253" s="1202"/>
      <c r="E1253" s="1202"/>
      <c r="F1253" s="1202"/>
      <c r="G1253" s="1202"/>
      <c r="H1253" s="1202"/>
      <c r="I1253" s="1218"/>
      <c r="J1253" s="678"/>
      <c r="K1253" s="678"/>
      <c r="L1253" s="678"/>
      <c r="M1253" s="690"/>
      <c r="N1253" s="679"/>
    </row>
    <row r="1254" spans="2:14" ht="15" thickBot="1" x14ac:dyDescent="0.3">
      <c r="B1254" s="680"/>
      <c r="C1254" s="732"/>
      <c r="D1254" s="732"/>
      <c r="E1254" s="732"/>
      <c r="F1254" s="733"/>
      <c r="G1254" s="733"/>
      <c r="H1254" s="733"/>
      <c r="I1254" s="733"/>
      <c r="J1254" s="733"/>
      <c r="K1254" s="733"/>
      <c r="L1254" s="733"/>
      <c r="M1254" s="734" t="s">
        <v>5006</v>
      </c>
      <c r="N1254" s="684">
        <f>SUM(N1252:N1252)</f>
        <v>134.02000000000001</v>
      </c>
    </row>
    <row r="1255" spans="2:14" ht="15" thickBot="1" x14ac:dyDescent="0.3">
      <c r="B1255" s="685"/>
      <c r="C1255" s="686"/>
      <c r="D1255" s="686"/>
      <c r="E1255" s="686"/>
      <c r="F1255" s="686"/>
      <c r="G1255" s="686"/>
      <c r="H1255" s="686"/>
      <c r="I1255" s="686"/>
      <c r="J1255" s="686"/>
      <c r="K1255" s="686"/>
      <c r="L1255" s="686"/>
      <c r="M1255" s="686"/>
      <c r="N1255" s="687"/>
    </row>
    <row r="1256" spans="2:14" ht="15" customHeight="1" x14ac:dyDescent="0.25">
      <c r="B1256" s="671" t="s">
        <v>0</v>
      </c>
      <c r="C1256" s="673" t="s">
        <v>4983</v>
      </c>
      <c r="D1256" s="1219" t="s">
        <v>5007</v>
      </c>
      <c r="E1256" s="1219"/>
      <c r="F1256" s="1219"/>
      <c r="G1256" s="1219"/>
      <c r="H1256" s="1219"/>
      <c r="I1256" s="1220"/>
      <c r="J1256" s="673" t="s">
        <v>1263</v>
      </c>
      <c r="K1256" s="1214" t="s">
        <v>5005</v>
      </c>
      <c r="L1256" s="1215"/>
      <c r="M1256" s="673" t="s">
        <v>4993</v>
      </c>
      <c r="N1256" s="674" t="s">
        <v>4999</v>
      </c>
    </row>
    <row r="1257" spans="2:14" x14ac:dyDescent="0.25">
      <c r="B1257" s="719"/>
      <c r="C1257" s="716"/>
      <c r="D1257" s="1202"/>
      <c r="E1257" s="1202"/>
      <c r="F1257" s="1202"/>
      <c r="G1257" s="1202"/>
      <c r="H1257" s="1202"/>
      <c r="I1257" s="1218"/>
      <c r="J1257" s="735"/>
      <c r="K1257" s="1221"/>
      <c r="L1257" s="1222"/>
      <c r="M1257" s="735"/>
      <c r="N1257" s="723"/>
    </row>
    <row r="1258" spans="2:14" x14ac:dyDescent="0.25">
      <c r="B1258" s="719"/>
      <c r="C1258" s="716"/>
      <c r="D1258" s="1202"/>
      <c r="E1258" s="1202"/>
      <c r="F1258" s="1202"/>
      <c r="G1258" s="1202"/>
      <c r="H1258" s="1202"/>
      <c r="I1258" s="1218"/>
      <c r="J1258" s="722"/>
      <c r="K1258" s="722"/>
      <c r="L1258" s="722"/>
      <c r="M1258" s="735"/>
      <c r="N1258" s="723"/>
    </row>
    <row r="1259" spans="2:14" ht="15" thickBot="1" x14ac:dyDescent="0.3">
      <c r="B1259" s="680"/>
      <c r="C1259" s="732"/>
      <c r="D1259" s="732"/>
      <c r="E1259" s="732"/>
      <c r="F1259" s="733"/>
      <c r="G1259" s="733"/>
      <c r="H1259" s="733"/>
      <c r="I1259" s="733"/>
      <c r="J1259" s="733"/>
      <c r="K1259" s="733"/>
      <c r="L1259" s="733"/>
      <c r="M1259" s="734" t="s">
        <v>5008</v>
      </c>
      <c r="N1259" s="684">
        <f>SUM(N1257:N1258)</f>
        <v>0</v>
      </c>
    </row>
    <row r="1260" spans="2:14" ht="15" thickBot="1" x14ac:dyDescent="0.3">
      <c r="B1260" s="685"/>
      <c r="C1260" s="686"/>
      <c r="D1260" s="686"/>
      <c r="E1260" s="686"/>
      <c r="F1260" s="686"/>
      <c r="G1260" s="686"/>
      <c r="H1260" s="686"/>
      <c r="I1260" s="686"/>
      <c r="J1260" s="686"/>
      <c r="K1260" s="686"/>
      <c r="L1260" s="686"/>
      <c r="M1260" s="686"/>
      <c r="N1260" s="687"/>
    </row>
    <row r="1261" spans="2:14" ht="30" customHeight="1" x14ac:dyDescent="0.25">
      <c r="B1261" s="671" t="s">
        <v>0</v>
      </c>
      <c r="C1261" s="673" t="s">
        <v>4983</v>
      </c>
      <c r="D1261" s="1219" t="s">
        <v>5009</v>
      </c>
      <c r="E1261" s="1219"/>
      <c r="F1261" s="1219"/>
      <c r="G1261" s="1220"/>
      <c r="H1261" s="673" t="s">
        <v>1263</v>
      </c>
      <c r="I1261" s="673" t="s">
        <v>5010</v>
      </c>
      <c r="J1261" s="673" t="s">
        <v>5011</v>
      </c>
      <c r="K1261" s="1214" t="s">
        <v>5005</v>
      </c>
      <c r="L1261" s="1215"/>
      <c r="M1261" s="673" t="s">
        <v>4993</v>
      </c>
      <c r="N1261" s="674" t="s">
        <v>4999</v>
      </c>
    </row>
    <row r="1262" spans="2:14" ht="15" customHeight="1" x14ac:dyDescent="0.25">
      <c r="B1262" s="719">
        <v>1239</v>
      </c>
      <c r="C1262" s="716" t="s">
        <v>1295</v>
      </c>
      <c r="D1262" s="1201" t="s">
        <v>5223</v>
      </c>
      <c r="E1262" s="1202"/>
      <c r="F1262" s="1202"/>
      <c r="G1262" s="1202"/>
      <c r="H1262" s="677" t="s">
        <v>271</v>
      </c>
      <c r="I1262" s="711">
        <v>30</v>
      </c>
      <c r="J1262" s="678">
        <v>0</v>
      </c>
      <c r="K1262" s="1212">
        <v>30.37</v>
      </c>
      <c r="L1262" s="1213"/>
      <c r="M1262" s="690">
        <v>1.7250000000000001</v>
      </c>
      <c r="N1262" s="679">
        <f>K1262*M1262</f>
        <v>52.39</v>
      </c>
    </row>
    <row r="1263" spans="2:14" x14ac:dyDescent="0.25">
      <c r="B1263" s="685"/>
      <c r="C1263" s="686"/>
      <c r="D1263" s="686"/>
      <c r="E1263" s="686"/>
      <c r="F1263" s="691"/>
      <c r="G1263" s="691"/>
      <c r="H1263" s="691"/>
      <c r="I1263" s="691"/>
      <c r="J1263" s="691"/>
      <c r="K1263" s="691"/>
      <c r="L1263" s="691"/>
      <c r="M1263" s="692" t="s">
        <v>5012</v>
      </c>
      <c r="N1263" s="693">
        <f>SUM(N1262:N1262)</f>
        <v>52.39</v>
      </c>
    </row>
    <row r="1264" spans="2:14" x14ac:dyDescent="0.25">
      <c r="B1264" s="685"/>
      <c r="C1264" s="686"/>
      <c r="D1264" s="686"/>
      <c r="E1264" s="686"/>
      <c r="F1264" s="686"/>
      <c r="G1264" s="686"/>
      <c r="H1264" s="686"/>
      <c r="I1264" s="686"/>
      <c r="J1264" s="686"/>
      <c r="K1264" s="686"/>
      <c r="L1264" s="686"/>
      <c r="M1264" s="686"/>
      <c r="N1264" s="687"/>
    </row>
    <row r="1265" spans="2:14" x14ac:dyDescent="0.25">
      <c r="B1265" s="736"/>
      <c r="C1265" s="737"/>
      <c r="D1265" s="737"/>
      <c r="E1265" s="737"/>
      <c r="F1265" s="738"/>
      <c r="G1265" s="738"/>
      <c r="H1265" s="738"/>
      <c r="I1265" s="738"/>
      <c r="J1265" s="738"/>
      <c r="K1265" s="738"/>
      <c r="L1265" s="738"/>
      <c r="M1265" s="739" t="s">
        <v>5013</v>
      </c>
      <c r="N1265" s="695">
        <f>N1249+N1254+N1259+N1263</f>
        <v>195.5</v>
      </c>
    </row>
    <row r="1266" spans="2:14" x14ac:dyDescent="0.25">
      <c r="B1266" s="685"/>
      <c r="C1266" s="686"/>
      <c r="D1266" s="686"/>
      <c r="E1266" s="686"/>
      <c r="F1266" s="691"/>
      <c r="G1266" s="691"/>
      <c r="H1266" s="691"/>
      <c r="I1266" s="691"/>
      <c r="J1266" s="691"/>
      <c r="K1266" s="691"/>
      <c r="L1266" s="691"/>
      <c r="M1266" s="708">
        <f>'Planilha - Orla'!I3</f>
        <v>0.28220000000000001</v>
      </c>
      <c r="N1266" s="695">
        <f>N1265*M1266</f>
        <v>55.17</v>
      </c>
    </row>
    <row r="1267" spans="2:14" ht="15" thickBot="1" x14ac:dyDescent="0.3">
      <c r="B1267" s="1208" t="s">
        <v>5014</v>
      </c>
      <c r="C1267" s="1209"/>
      <c r="D1267" s="1209"/>
      <c r="E1267" s="1209"/>
      <c r="F1267" s="1209"/>
      <c r="G1267" s="1209"/>
      <c r="H1267" s="1209"/>
      <c r="I1267" s="1209"/>
      <c r="J1267" s="1209"/>
      <c r="K1267" s="1209"/>
      <c r="L1267" s="1209"/>
      <c r="M1267" s="1210"/>
      <c r="N1267" s="698">
        <f>N1265+N1266</f>
        <v>250.67</v>
      </c>
    </row>
    <row r="1268" spans="2:14" x14ac:dyDescent="0.25">
      <c r="B1268" s="670"/>
      <c r="C1268" s="692"/>
      <c r="D1268" s="692"/>
      <c r="E1268" s="692"/>
      <c r="F1268" s="692"/>
      <c r="G1268" s="692"/>
      <c r="H1268" s="692"/>
      <c r="I1268" s="692"/>
      <c r="J1268" s="692"/>
      <c r="K1268" s="692"/>
      <c r="L1268" s="692"/>
      <c r="M1268" s="692"/>
      <c r="N1268" s="754"/>
    </row>
    <row r="1269" spans="2:14" ht="15" thickBot="1" x14ac:dyDescent="0.3">
      <c r="B1269" s="670"/>
      <c r="C1269" s="692"/>
      <c r="D1269" s="692"/>
      <c r="E1269" s="692"/>
      <c r="F1269" s="692"/>
      <c r="G1269" s="692"/>
      <c r="H1269" s="692"/>
      <c r="I1269" s="692"/>
      <c r="J1269" s="692"/>
      <c r="K1269" s="692"/>
      <c r="L1269" s="692"/>
      <c r="M1269" s="692"/>
      <c r="N1269" s="754"/>
    </row>
    <row r="1270" spans="2:14" ht="37.9" customHeight="1" thickBot="1" x14ac:dyDescent="0.3">
      <c r="B1270" s="1242" t="s">
        <v>5164</v>
      </c>
      <c r="C1270" s="1243"/>
      <c r="D1270" s="1244"/>
      <c r="E1270" s="1245" t="s">
        <v>4979</v>
      </c>
      <c r="F1270" s="1228"/>
      <c r="G1270" s="1228"/>
      <c r="H1270" s="1228"/>
      <c r="I1270" s="1228"/>
      <c r="J1270" s="1228"/>
      <c r="K1270" s="1246"/>
      <c r="L1270" s="669"/>
      <c r="M1270" s="1247"/>
      <c r="N1270" s="1248"/>
    </row>
    <row r="1271" spans="2:14" ht="13.9" customHeight="1" x14ac:dyDescent="0.25">
      <c r="B1271" s="670" t="s">
        <v>4980</v>
      </c>
      <c r="C1271" s="1203" t="s">
        <v>5593</v>
      </c>
      <c r="D1271" s="1203"/>
      <c r="E1271" s="1234"/>
      <c r="F1271" s="1234"/>
      <c r="G1271" s="1234"/>
      <c r="H1271" s="1234"/>
      <c r="I1271" s="1234"/>
      <c r="J1271" s="1234"/>
      <c r="K1271" s="1234"/>
      <c r="L1271" s="1203"/>
      <c r="M1271" s="1203"/>
      <c r="N1271" s="1204"/>
    </row>
    <row r="1272" spans="2:14" x14ac:dyDescent="0.25">
      <c r="B1272" s="670" t="s">
        <v>4981</v>
      </c>
      <c r="C1272" s="1203" t="s">
        <v>6</v>
      </c>
      <c r="D1272" s="1203"/>
      <c r="E1272" s="1203"/>
      <c r="F1272" s="1203"/>
      <c r="G1272" s="1203"/>
      <c r="H1272" s="1203"/>
      <c r="I1272" s="1203"/>
      <c r="J1272" s="1203"/>
      <c r="K1272" s="1203"/>
      <c r="L1272" s="1203"/>
      <c r="M1272" s="1203"/>
      <c r="N1272" s="1204"/>
    </row>
    <row r="1273" spans="2:14" ht="15" thickBot="1" x14ac:dyDescent="0.3">
      <c r="B1273" s="670" t="s">
        <v>4982</v>
      </c>
      <c r="C1273" s="1205">
        <v>45536</v>
      </c>
      <c r="D1273" s="1206"/>
      <c r="E1273" s="1206"/>
      <c r="F1273" s="1206"/>
      <c r="G1273" s="1206"/>
      <c r="H1273" s="1206"/>
      <c r="I1273" s="1206"/>
      <c r="J1273" s="1206"/>
      <c r="K1273" s="1206"/>
      <c r="L1273" s="1206"/>
      <c r="M1273" s="1206"/>
      <c r="N1273" s="1207"/>
    </row>
    <row r="1274" spans="2:14" ht="13.9" customHeight="1" x14ac:dyDescent="0.25">
      <c r="B1274" s="671" t="s">
        <v>0</v>
      </c>
      <c r="C1274" s="672" t="s">
        <v>4983</v>
      </c>
      <c r="D1274" s="1219" t="s">
        <v>4984</v>
      </c>
      <c r="E1274" s="1219"/>
      <c r="F1274" s="1219"/>
      <c r="G1274" s="1220"/>
      <c r="H1274" s="673" t="s">
        <v>100</v>
      </c>
      <c r="I1274" s="673" t="s">
        <v>4985</v>
      </c>
      <c r="J1274" s="673" t="s">
        <v>4986</v>
      </c>
      <c r="K1274" s="673" t="s">
        <v>4987</v>
      </c>
      <c r="L1274" s="673"/>
      <c r="M1274" s="673" t="s">
        <v>4988</v>
      </c>
      <c r="N1274" s="674" t="s">
        <v>4989</v>
      </c>
    </row>
    <row r="1275" spans="2:14" x14ac:dyDescent="0.25">
      <c r="B1275" s="675"/>
      <c r="C1275" s="676"/>
      <c r="D1275" s="1233"/>
      <c r="E1275" s="1233"/>
      <c r="F1275" s="1233"/>
      <c r="G1275" s="1236"/>
      <c r="H1275" s="678"/>
      <c r="I1275" s="678"/>
      <c r="J1275" s="678"/>
      <c r="K1275" s="678"/>
      <c r="L1275" s="678"/>
      <c r="M1275" s="678"/>
      <c r="N1275" s="679"/>
    </row>
    <row r="1276" spans="2:14" ht="15" thickBot="1" x14ac:dyDescent="0.3">
      <c r="B1276" s="680"/>
      <c r="C1276" s="681"/>
      <c r="D1276" s="681"/>
      <c r="E1276" s="681"/>
      <c r="F1276" s="682"/>
      <c r="G1276" s="682"/>
      <c r="H1276" s="682"/>
      <c r="I1276" s="682"/>
      <c r="J1276" s="682"/>
      <c r="K1276" s="682"/>
      <c r="L1276" s="682"/>
      <c r="M1276" s="683" t="s">
        <v>4990</v>
      </c>
      <c r="N1276" s="684">
        <f>SUM(N1275:N1275)</f>
        <v>0</v>
      </c>
    </row>
    <row r="1277" spans="2:14" ht="15" thickBot="1" x14ac:dyDescent="0.3">
      <c r="B1277" s="685"/>
      <c r="C1277" s="686"/>
      <c r="D1277" s="686"/>
      <c r="E1277" s="686"/>
      <c r="F1277" s="686"/>
      <c r="G1277" s="686"/>
      <c r="H1277" s="686"/>
      <c r="I1277" s="686"/>
      <c r="J1277" s="686"/>
      <c r="K1277" s="686"/>
      <c r="L1277" s="686"/>
      <c r="M1277" s="686"/>
      <c r="N1277" s="687"/>
    </row>
    <row r="1278" spans="2:14" ht="38.25" x14ac:dyDescent="0.25">
      <c r="B1278" s="671" t="s">
        <v>0</v>
      </c>
      <c r="C1278" s="672" t="s">
        <v>4983</v>
      </c>
      <c r="D1278" s="1219" t="s">
        <v>4991</v>
      </c>
      <c r="E1278" s="1219"/>
      <c r="F1278" s="1219"/>
      <c r="G1278" s="1219"/>
      <c r="H1278" s="1220"/>
      <c r="I1278" s="673" t="s">
        <v>1263</v>
      </c>
      <c r="J1278" s="673" t="s">
        <v>4992</v>
      </c>
      <c r="K1278" s="673" t="s">
        <v>5049</v>
      </c>
      <c r="L1278" s="673" t="s">
        <v>5050</v>
      </c>
      <c r="M1278" s="673" t="s">
        <v>4993</v>
      </c>
      <c r="N1278" s="674" t="s">
        <v>4989</v>
      </c>
    </row>
    <row r="1279" spans="2:14" x14ac:dyDescent="0.25">
      <c r="B1279" s="675">
        <v>10146</v>
      </c>
      <c r="C1279" s="677" t="s">
        <v>1286</v>
      </c>
      <c r="D1279" s="1202" t="str">
        <f>IF(B1279="","",IF(C1279="DER-RD",IF(OR(B1279&lt;60000,B1279&gt;60025),VLOOKUP(B1279,'DER-RD1'!A:E,2,FALSE),VLOOKUP(B1279,'DER-RD1'!A:E,2,FALSE)&amp;"(DMT="&amp;VLOOKUP(B1279,'DER-RD1'!A:E,4,FALSE)&amp;")(XP="&amp;ROUND((N1279),2)&amp;"KM;XR="&amp;ROUND((O1279),2)&amp;"KM)"),IF(C1279="DER-ED",VLOOKUP(B1279,'DER-ED1'!A:D,2,FALSE),IF(C1279="SICRO",VLOOKUP(B1279,SICRO!A:E,2,FALSE),IF(C1279="SINAPI",VLOOKUP(B1279,SINAPI1!A:D,2,FALSE))))))</f>
        <v>SERVENTE (AUXILIAR DE OBRAS - SINDUSCON)</v>
      </c>
      <c r="E1279" s="1202" t="b">
        <f>IF(C1279="","",IF(D1279="DER-RD",IF(OR(C1279&lt;60000,C1279&gt;60025),VLOOKUP(C1279,'DER-RD1'!B:F,2,FALSE),VLOOKUP(C1279,'DER-RD1'!B:F,2,FALSE)&amp;"(DMT="&amp;VLOOKUP(C1279,'DER-RD1'!B:F,4,FALSE)&amp;")(XP="&amp;ROUND((O1279),2)&amp;"KM;XR="&amp;ROUND((P1279),2)&amp;"KM)"),IF(D1279="DER-ED",VLOOKUP(C1279,'DER-ED1'!B:E,2,FALSE),IF(D1279="SICRO",VLOOKUP(C1279,SICRO!B:F,2,FALSE),IF(D1279="SINAPI",VLOOKUP(C1279,SINAPI1!B:E,2,FALSE))))))</f>
        <v>0</v>
      </c>
      <c r="F1279" s="1202" t="b">
        <f>IF(D1279="","",IF(E1279="DER-RD",IF(OR(D1279&lt;60000,D1279&gt;60025),VLOOKUP(D1279,'DER-RD1'!C:G,2,FALSE),VLOOKUP(D1279,'DER-RD1'!C:G,2,FALSE)&amp;"(DMT="&amp;VLOOKUP(D1279,'DER-RD1'!C:G,4,FALSE)&amp;")(XP="&amp;ROUND((P1279),2)&amp;"KM;XR="&amp;ROUND((Q1279),2)&amp;"KM)"),IF(E1279="DER-ED",VLOOKUP(D1279,'DER-ED1'!C:F,2,FALSE),IF(E1279="SICRO",VLOOKUP(D1279,SICRO!C:G,2,FALSE),IF(E1279="SINAPI",VLOOKUP(D1279,SINAPI1!C:F,2,FALSE))))))</f>
        <v>0</v>
      </c>
      <c r="G1279" s="1202" t="b">
        <f>IF(E1279="","",IF(F1279="DER-RD",IF(OR(E1279&lt;60000,E1279&gt;60025),VLOOKUP(E1279,'DER-RD1'!D:H,2,FALSE),VLOOKUP(E1279,'DER-RD1'!D:H,2,FALSE)&amp;"(DMT="&amp;VLOOKUP(E1279,'DER-RD1'!D:H,4,FALSE)&amp;")(XP="&amp;ROUND((Q1279),2)&amp;"KM;XR="&amp;ROUND((R1279),2)&amp;"KM)"),IF(F1279="DER-ED",VLOOKUP(E1279,'DER-ED1'!D:J,2,FALSE),IF(F1279="SICRO",VLOOKUP(E1279,SICRO!D:H,2,FALSE),IF(F1279="SINAPI",VLOOKUP(E1279,SINAPI1!D:G,2,FALSE))))))</f>
        <v>0</v>
      </c>
      <c r="H1279" s="1218" t="b">
        <f>IF(F1279="","",IF(G1279="DER-RD",IF(OR(F1279&lt;60000,F1279&gt;60025),VLOOKUP(F1279,'DER-RD1'!E:I,2,FALSE),VLOOKUP(F1279,'DER-RD1'!E:I,2,FALSE)&amp;"(DMT="&amp;VLOOKUP(F1279,'DER-RD1'!E:I,4,FALSE)&amp;")(XP="&amp;ROUND((R1279),2)&amp;"KM;XR="&amp;ROUND((S1279),2)&amp;"KM)"),IF(G1279="DER-ED",VLOOKUP(F1279,'DER-ED1'!E:K,2,FALSE),IF(G1279="SICRO",VLOOKUP(F1279,SICRO!E:I,2,FALSE),IF(G1279="SINAPI",VLOOKUP(F1279,SINAPI1!E:H,2,FALSE))))))</f>
        <v>0</v>
      </c>
      <c r="I1279" s="678" t="s">
        <v>69</v>
      </c>
      <c r="J1279" s="688">
        <v>1.5727</v>
      </c>
      <c r="K1279" s="755">
        <f>IF(B1279="","",IF(C1279="DER-RD",IF(OR(B1279&lt;60000,B1279&gt;60025),VLOOKUP(B1279,'DER-RD1'!A:E,4,FALSE),VLOOKUP(B1279,'DER-RD1'!A:H,6,FALSE)*O1279+VLOOKUP(B1279,'DER-RD1'!A:H,7,FALSE)*P1279)+VLOOKUP(B1279,'DER-RD1'!A:H,8,FALSE),IF(C1279="DER-ED",VLOOKUP(B1279,'DER-ED1'!A:E,4,FALSE),IF(C1279="SICRO",VLOOKUP(B1279,SICRO!A:F,4,FALSE),IF(C1279="SINAPI",VLOOKUP(B1279,SINAPI1!A:E,4,FALSE),IF(C1279="CESAN",VLOOKUP(B1279,CESAN!A:E,4,FALSE)))))))</f>
        <v>6.97</v>
      </c>
      <c r="L1279" s="689">
        <v>15.98</v>
      </c>
      <c r="M1279" s="690">
        <v>1.34</v>
      </c>
      <c r="N1279" s="679">
        <f>L1279*M1279</f>
        <v>21.41</v>
      </c>
    </row>
    <row r="1280" spans="2:14" ht="13.9" customHeight="1" x14ac:dyDescent="0.25">
      <c r="B1280" s="675">
        <v>10139</v>
      </c>
      <c r="C1280" s="677" t="s">
        <v>1286</v>
      </c>
      <c r="D1280" s="1202" t="str">
        <f>IF(B1280="","",IF(C1280="DER-RD",IF(OR(B1280&lt;60000,B1280&gt;60025),VLOOKUP(B1280,'DER-RD1'!A:E,2,FALSE),VLOOKUP(B1280,'DER-RD1'!A:E,2,FALSE)&amp;"(DMT="&amp;VLOOKUP(B1280,'DER-RD1'!A:E,4,FALSE)&amp;")(XP="&amp;ROUND((N1280),2)&amp;"KM;XR="&amp;ROUND((O1280),2)&amp;"KM)"),IF(C1280="DER-ED",VLOOKUP(B1280,'DER-ED1'!A:D,2,FALSE),IF(C1280="SICRO",VLOOKUP(B1280,SICRO!A:E,2,FALSE),IF(C1280="SINAPI",VLOOKUP(B1280,SINAPI1!A:D,2,FALSE))))))</f>
        <v>PEDREIRO (OFICIAL - SINDUSCON)</v>
      </c>
      <c r="E1280" s="1202" t="b">
        <f>IF(C1280="","",IF(D1280="DER-RD",IF(OR(C1280&lt;60000,C1280&gt;60025),VLOOKUP(C1280,'DER-RD1'!B:F,2,FALSE),VLOOKUP(C1280,'DER-RD1'!B:F,2,FALSE)&amp;"(DMT="&amp;VLOOKUP(C1280,'DER-RD1'!B:F,4,FALSE)&amp;")(XP="&amp;ROUND((O1280),2)&amp;"KM;XR="&amp;ROUND((P1280),2)&amp;"KM)"),IF(D1280="DER-ED",VLOOKUP(C1280,'DER-ED1'!B:E,2,FALSE),IF(D1280="SICRO",VLOOKUP(C1280,SICRO!B:F,2,FALSE),IF(D1280="SINAPI",VLOOKUP(C1280,SINAPI1!B:E,2,FALSE))))))</f>
        <v>0</v>
      </c>
      <c r="F1280" s="1202" t="b">
        <f>IF(D1280="","",IF(E1280="DER-RD",IF(OR(D1280&lt;60000,D1280&gt;60025),VLOOKUP(D1280,'DER-RD1'!C:G,2,FALSE),VLOOKUP(D1280,'DER-RD1'!C:G,2,FALSE)&amp;"(DMT="&amp;VLOOKUP(D1280,'DER-RD1'!C:G,4,FALSE)&amp;")(XP="&amp;ROUND((P1280),2)&amp;"KM;XR="&amp;ROUND((Q1280),2)&amp;"KM)"),IF(E1280="DER-ED",VLOOKUP(D1280,'DER-ED1'!C:F,2,FALSE),IF(E1280="SICRO",VLOOKUP(D1280,SICRO!C:G,2,FALSE),IF(E1280="SINAPI",VLOOKUP(D1280,SINAPI1!C:F,2,FALSE))))))</f>
        <v>0</v>
      </c>
      <c r="G1280" s="1202" t="b">
        <f>IF(E1280="","",IF(F1280="DER-RD",IF(OR(E1280&lt;60000,E1280&gt;60025),VLOOKUP(E1280,'DER-RD1'!D:H,2,FALSE),VLOOKUP(E1280,'DER-RD1'!D:H,2,FALSE)&amp;"(DMT="&amp;VLOOKUP(E1280,'DER-RD1'!D:H,4,FALSE)&amp;")(XP="&amp;ROUND((Q1280),2)&amp;"KM;XR="&amp;ROUND((R1280),2)&amp;"KM)"),IF(F1280="DER-ED",VLOOKUP(E1280,'DER-ED1'!D:J,2,FALSE),IF(F1280="SICRO",VLOOKUP(E1280,SICRO!D:H,2,FALSE),IF(F1280="SINAPI",VLOOKUP(E1280,SINAPI1!D:G,2,FALSE))))))</f>
        <v>0</v>
      </c>
      <c r="H1280" s="1218" t="b">
        <f>IF(F1280="","",IF(G1280="DER-RD",IF(OR(F1280&lt;60000,F1280&gt;60025),VLOOKUP(F1280,'DER-RD1'!E:I,2,FALSE),VLOOKUP(F1280,'DER-RD1'!E:I,2,FALSE)&amp;"(DMT="&amp;VLOOKUP(F1280,'DER-RD1'!E:I,4,FALSE)&amp;")(XP="&amp;ROUND((R1280),2)&amp;"KM;XR="&amp;ROUND((S1280),2)&amp;"KM)"),IF(G1280="DER-ED",VLOOKUP(F1280,'DER-ED1'!E:K,2,FALSE),IF(G1280="SICRO",VLOOKUP(F1280,SICRO!E:I,2,FALSE),IF(G1280="SINAPI",VLOOKUP(F1280,SINAPI1!E:H,2,FALSE))))))</f>
        <v>0</v>
      </c>
      <c r="I1280" s="678" t="s">
        <v>69</v>
      </c>
      <c r="J1280" s="688">
        <v>1.5727</v>
      </c>
      <c r="K1280" s="755">
        <f>IF(B1280="","",IF(C1280="DER-RD",IF(OR(B1280&lt;60000,B1280&gt;60025),VLOOKUP(B1280,'DER-RD1'!A:E,4,FALSE),VLOOKUP(B1280,'DER-RD1'!A:H,6,FALSE)*O1280+VLOOKUP(B1280,'DER-RD1'!A:H,7,FALSE)*P1280)+VLOOKUP(B1280,'DER-RD1'!A:H,8,FALSE),IF(C1280="DER-ED",VLOOKUP(B1280,'DER-ED1'!A:E,4,FALSE),IF(C1280="SICRO",VLOOKUP(B1280,SICRO!A:F,4,FALSE),IF(C1280="SINAPI",VLOOKUP(B1280,SINAPI1!A:E,4,FALSE),IF(C1280="CESAN",VLOOKUP(B1280,CESAN!A:E,4,FALSE)))))))</f>
        <v>9.39</v>
      </c>
      <c r="L1280" s="689">
        <v>21.53</v>
      </c>
      <c r="M1280" s="690">
        <v>0.67</v>
      </c>
      <c r="N1280" s="679">
        <f>L1280*M1280</f>
        <v>14.43</v>
      </c>
    </row>
    <row r="1281" spans="2:14" ht="15" thickBot="1" x14ac:dyDescent="0.3">
      <c r="B1281" s="680"/>
      <c r="C1281" s="681"/>
      <c r="D1281" s="681"/>
      <c r="E1281" s="681"/>
      <c r="F1281" s="682"/>
      <c r="G1281" s="682"/>
      <c r="H1281" s="682"/>
      <c r="I1281" s="682"/>
      <c r="J1281" s="682"/>
      <c r="K1281" s="682"/>
      <c r="L1281" s="682"/>
      <c r="M1281" s="683" t="s">
        <v>4994</v>
      </c>
      <c r="N1281" s="684">
        <f>SUM(N1279:N1280)</f>
        <v>35.840000000000003</v>
      </c>
    </row>
    <row r="1282" spans="2:14" ht="15" thickBot="1" x14ac:dyDescent="0.3">
      <c r="B1282" s="685"/>
      <c r="C1282" s="686"/>
      <c r="D1282" s="686"/>
      <c r="E1282" s="686"/>
      <c r="F1282" s="686"/>
      <c r="G1282" s="686"/>
      <c r="H1282" s="686"/>
      <c r="I1282" s="691"/>
      <c r="J1282" s="691"/>
      <c r="K1282" s="686"/>
      <c r="L1282" s="686"/>
      <c r="M1282" s="686"/>
      <c r="N1282" s="687"/>
    </row>
    <row r="1283" spans="2:14" ht="25.5" x14ac:dyDescent="0.25">
      <c r="B1283" s="671" t="s">
        <v>0</v>
      </c>
      <c r="C1283" s="672" t="s">
        <v>4983</v>
      </c>
      <c r="D1283" s="1219" t="s">
        <v>4995</v>
      </c>
      <c r="E1283" s="1219"/>
      <c r="F1283" s="1219"/>
      <c r="G1283" s="1219"/>
      <c r="H1283" s="1220"/>
      <c r="I1283" s="673" t="s">
        <v>1236</v>
      </c>
      <c r="J1283" s="673" t="s">
        <v>4996</v>
      </c>
      <c r="K1283" s="673" t="s">
        <v>4997</v>
      </c>
      <c r="L1283" s="673"/>
      <c r="M1283" s="673" t="s">
        <v>4998</v>
      </c>
      <c r="N1283" s="674" t="s">
        <v>4999</v>
      </c>
    </row>
    <row r="1284" spans="2:14" x14ac:dyDescent="0.25">
      <c r="B1284" s="675"/>
      <c r="C1284" s="677"/>
      <c r="D1284" s="1202"/>
      <c r="E1284" s="1202"/>
      <c r="F1284" s="1202"/>
      <c r="G1284" s="1202"/>
      <c r="H1284" s="1218"/>
      <c r="I1284" s="678"/>
      <c r="J1284" s="678"/>
      <c r="K1284" s="678"/>
      <c r="L1284" s="678"/>
      <c r="M1284" s="678"/>
      <c r="N1284" s="679"/>
    </row>
    <row r="1285" spans="2:14" x14ac:dyDescent="0.25">
      <c r="B1285" s="685"/>
      <c r="C1285" s="686"/>
      <c r="D1285" s="686"/>
      <c r="E1285" s="686"/>
      <c r="F1285" s="691"/>
      <c r="G1285" s="691"/>
      <c r="H1285" s="691"/>
      <c r="I1285" s="691"/>
      <c r="J1285" s="691"/>
      <c r="K1285" s="691"/>
      <c r="L1285" s="691"/>
      <c r="M1285" s="692" t="s">
        <v>5000</v>
      </c>
      <c r="N1285" s="693">
        <f>SUM(N1284:N1284)</f>
        <v>0</v>
      </c>
    </row>
    <row r="1286" spans="2:14" x14ac:dyDescent="0.25">
      <c r="B1286" s="685"/>
      <c r="C1286" s="686"/>
      <c r="D1286" s="686"/>
      <c r="E1286" s="686"/>
      <c r="F1286" s="686"/>
      <c r="G1286" s="686"/>
      <c r="H1286" s="686"/>
      <c r="I1286" s="686"/>
      <c r="J1286" s="686"/>
      <c r="K1286" s="686"/>
      <c r="L1286" s="686"/>
      <c r="M1286" s="686"/>
      <c r="N1286" s="687"/>
    </row>
    <row r="1287" spans="2:14" x14ac:dyDescent="0.25">
      <c r="B1287" s="685"/>
      <c r="C1287" s="686"/>
      <c r="D1287" s="686"/>
      <c r="E1287" s="686"/>
      <c r="F1287" s="691"/>
      <c r="G1287" s="691"/>
      <c r="H1287" s="691"/>
      <c r="I1287" s="694"/>
      <c r="J1287" s="694"/>
      <c r="K1287" s="694"/>
      <c r="L1287" s="694"/>
      <c r="M1287" s="692" t="s">
        <v>5001</v>
      </c>
      <c r="N1287" s="695">
        <f>N1276+N1281+N1285</f>
        <v>35.840000000000003</v>
      </c>
    </row>
    <row r="1288" spans="2:14" x14ac:dyDescent="0.25">
      <c r="B1288" s="685"/>
      <c r="C1288" s="686"/>
      <c r="D1288" s="686"/>
      <c r="E1288" s="686"/>
      <c r="F1288" s="691"/>
      <c r="G1288" s="691"/>
      <c r="H1288" s="691"/>
      <c r="I1288" s="691"/>
      <c r="J1288" s="696"/>
      <c r="K1288" s="696"/>
      <c r="L1288" s="696"/>
      <c r="M1288" s="697" t="s">
        <v>5002</v>
      </c>
      <c r="N1288" s="695">
        <v>1</v>
      </c>
    </row>
    <row r="1289" spans="2:14" ht="15" thickBot="1" x14ac:dyDescent="0.3">
      <c r="B1289" s="680"/>
      <c r="C1289" s="681"/>
      <c r="D1289" s="681"/>
      <c r="E1289" s="681"/>
      <c r="F1289" s="682"/>
      <c r="G1289" s="682"/>
      <c r="H1289" s="682"/>
      <c r="I1289" s="682"/>
      <c r="J1289" s="682"/>
      <c r="K1289" s="682"/>
      <c r="L1289" s="682"/>
      <c r="M1289" s="683" t="s">
        <v>5003</v>
      </c>
      <c r="N1289" s="698">
        <f>TRUNC(N1287/N1288,2)</f>
        <v>35.840000000000003</v>
      </c>
    </row>
    <row r="1290" spans="2:14" ht="15" thickBot="1" x14ac:dyDescent="0.3">
      <c r="B1290" s="685"/>
      <c r="C1290" s="686"/>
      <c r="D1290" s="686"/>
      <c r="E1290" s="686"/>
      <c r="F1290" s="686"/>
      <c r="G1290" s="686"/>
      <c r="H1290" s="686"/>
      <c r="I1290" s="686"/>
      <c r="J1290" s="686"/>
      <c r="K1290" s="686"/>
      <c r="L1290" s="686"/>
      <c r="M1290" s="686"/>
      <c r="N1290" s="687"/>
    </row>
    <row r="1291" spans="2:14" ht="25.5" x14ac:dyDescent="0.25">
      <c r="B1291" s="671" t="s">
        <v>0</v>
      </c>
      <c r="C1291" s="672" t="s">
        <v>4983</v>
      </c>
      <c r="D1291" s="1219" t="s">
        <v>5004</v>
      </c>
      <c r="E1291" s="1219"/>
      <c r="F1291" s="1219"/>
      <c r="G1291" s="1219"/>
      <c r="H1291" s="1219"/>
      <c r="I1291" s="1220"/>
      <c r="J1291" s="673" t="s">
        <v>1263</v>
      </c>
      <c r="K1291" s="673" t="s">
        <v>5005</v>
      </c>
      <c r="L1291" s="1214" t="s">
        <v>4993</v>
      </c>
      <c r="M1291" s="1215"/>
      <c r="N1291" s="674" t="s">
        <v>4999</v>
      </c>
    </row>
    <row r="1292" spans="2:14" x14ac:dyDescent="0.25">
      <c r="B1292" s="675" t="s">
        <v>15759</v>
      </c>
      <c r="C1292" s="677" t="s">
        <v>15760</v>
      </c>
      <c r="D1292" s="1202" t="s">
        <v>15761</v>
      </c>
      <c r="E1292" s="1202"/>
      <c r="F1292" s="1202"/>
      <c r="G1292" s="1202"/>
      <c r="H1292" s="1202"/>
      <c r="I1292" s="1218"/>
      <c r="J1292" s="678" t="s">
        <v>20</v>
      </c>
      <c r="K1292" s="689">
        <v>19.41</v>
      </c>
      <c r="L1292" s="1240">
        <v>5.5399999999999998E-2</v>
      </c>
      <c r="M1292" s="1241"/>
      <c r="N1292" s="679">
        <f t="shared" ref="N1292:N1297" si="12">K1292*L1292</f>
        <v>1.08</v>
      </c>
    </row>
    <row r="1293" spans="2:14" x14ac:dyDescent="0.25">
      <c r="B1293" s="675" t="s">
        <v>15762</v>
      </c>
      <c r="C1293" s="677" t="s">
        <v>15760</v>
      </c>
      <c r="D1293" s="1202" t="s">
        <v>15763</v>
      </c>
      <c r="E1293" s="1202"/>
      <c r="F1293" s="1202"/>
      <c r="G1293" s="1202"/>
      <c r="H1293" s="1202"/>
      <c r="I1293" s="1218"/>
      <c r="J1293" s="678" t="s">
        <v>6</v>
      </c>
      <c r="K1293" s="689">
        <v>92.8</v>
      </c>
      <c r="L1293" s="1240">
        <v>1.2</v>
      </c>
      <c r="M1293" s="1241"/>
      <c r="N1293" s="679">
        <f t="shared" si="12"/>
        <v>111.36</v>
      </c>
    </row>
    <row r="1294" spans="2:14" x14ac:dyDescent="0.25">
      <c r="B1294" s="675" t="s">
        <v>15764</v>
      </c>
      <c r="C1294" s="677" t="s">
        <v>15760</v>
      </c>
      <c r="D1294" s="1202" t="s">
        <v>15765</v>
      </c>
      <c r="E1294" s="1202"/>
      <c r="F1294" s="1202"/>
      <c r="G1294" s="1202"/>
      <c r="H1294" s="1202"/>
      <c r="I1294" s="1218"/>
      <c r="J1294" s="678" t="s">
        <v>5</v>
      </c>
      <c r="K1294" s="689">
        <v>35.56</v>
      </c>
      <c r="L1294" s="1240">
        <v>0.04</v>
      </c>
      <c r="M1294" s="1241"/>
      <c r="N1294" s="679">
        <f t="shared" si="12"/>
        <v>1.42</v>
      </c>
    </row>
    <row r="1295" spans="2:14" x14ac:dyDescent="0.25">
      <c r="B1295" s="675" t="s">
        <v>15766</v>
      </c>
      <c r="C1295" s="677" t="s">
        <v>15760</v>
      </c>
      <c r="D1295" s="1202" t="s">
        <v>15767</v>
      </c>
      <c r="E1295" s="1202"/>
      <c r="F1295" s="1202"/>
      <c r="G1295" s="1202"/>
      <c r="H1295" s="1202"/>
      <c r="I1295" s="1218"/>
      <c r="J1295" s="678" t="s">
        <v>7</v>
      </c>
      <c r="K1295" s="689">
        <v>7.79</v>
      </c>
      <c r="L1295" s="1240">
        <v>0.2</v>
      </c>
      <c r="M1295" s="1241"/>
      <c r="N1295" s="679">
        <f t="shared" si="12"/>
        <v>1.56</v>
      </c>
    </row>
    <row r="1296" spans="2:14" x14ac:dyDescent="0.25">
      <c r="B1296" s="675" t="s">
        <v>15768</v>
      </c>
      <c r="C1296" s="677" t="s">
        <v>15760</v>
      </c>
      <c r="D1296" s="1202" t="s">
        <v>15769</v>
      </c>
      <c r="E1296" s="1202"/>
      <c r="F1296" s="1202"/>
      <c r="G1296" s="1202"/>
      <c r="H1296" s="1202"/>
      <c r="I1296" s="1218"/>
      <c r="J1296" s="678" t="s">
        <v>20</v>
      </c>
      <c r="K1296" s="689">
        <v>10.4</v>
      </c>
      <c r="L1296" s="1240">
        <v>0.14000000000000001</v>
      </c>
      <c r="M1296" s="1241"/>
      <c r="N1296" s="679">
        <f t="shared" si="12"/>
        <v>1.46</v>
      </c>
    </row>
    <row r="1297" spans="2:14" x14ac:dyDescent="0.25">
      <c r="B1297" s="675" t="s">
        <v>15770</v>
      </c>
      <c r="C1297" s="677" t="s">
        <v>15760</v>
      </c>
      <c r="D1297" s="1202" t="s">
        <v>15771</v>
      </c>
      <c r="E1297" s="1202"/>
      <c r="F1297" s="1202"/>
      <c r="G1297" s="1202"/>
      <c r="H1297" s="1202"/>
      <c r="I1297" s="1218"/>
      <c r="J1297" s="678" t="s">
        <v>5</v>
      </c>
      <c r="K1297" s="689">
        <v>84.4</v>
      </c>
      <c r="L1297" s="1240">
        <v>6</v>
      </c>
      <c r="M1297" s="1241"/>
      <c r="N1297" s="679">
        <f t="shared" si="12"/>
        <v>506.4</v>
      </c>
    </row>
    <row r="1298" spans="2:14" x14ac:dyDescent="0.25">
      <c r="B1298" s="675"/>
      <c r="C1298" s="677"/>
      <c r="D1298" s="1202"/>
      <c r="E1298" s="1202"/>
      <c r="F1298" s="1202"/>
      <c r="G1298" s="1202"/>
      <c r="H1298" s="1202"/>
      <c r="I1298" s="1218"/>
      <c r="J1298" s="678"/>
      <c r="K1298" s="678"/>
      <c r="L1298" s="1223"/>
      <c r="M1298" s="1224"/>
      <c r="N1298" s="679"/>
    </row>
    <row r="1299" spans="2:14" ht="15" thickBot="1" x14ac:dyDescent="0.3">
      <c r="B1299" s="680"/>
      <c r="C1299" s="681"/>
      <c r="D1299" s="681"/>
      <c r="E1299" s="681"/>
      <c r="F1299" s="682"/>
      <c r="G1299" s="682"/>
      <c r="H1299" s="682"/>
      <c r="I1299" s="682"/>
      <c r="J1299" s="682"/>
      <c r="K1299" s="682"/>
      <c r="L1299" s="682"/>
      <c r="M1299" s="683" t="s">
        <v>5006</v>
      </c>
      <c r="N1299" s="684">
        <f>SUM(N1292:N1297)</f>
        <v>623.28</v>
      </c>
    </row>
    <row r="1300" spans="2:14" ht="15" thickBot="1" x14ac:dyDescent="0.3">
      <c r="B1300" s="685"/>
      <c r="C1300" s="686"/>
      <c r="D1300" s="686"/>
      <c r="E1300" s="686"/>
      <c r="F1300" s="686"/>
      <c r="G1300" s="686"/>
      <c r="H1300" s="686"/>
      <c r="I1300" s="686"/>
      <c r="J1300" s="686"/>
      <c r="K1300" s="686"/>
      <c r="L1300" s="686"/>
      <c r="M1300" s="686"/>
      <c r="N1300" s="687"/>
    </row>
    <row r="1301" spans="2:14" ht="25.5" x14ac:dyDescent="0.25">
      <c r="B1301" s="671" t="s">
        <v>0</v>
      </c>
      <c r="C1301" s="673" t="s">
        <v>4983</v>
      </c>
      <c r="D1301" s="1219" t="s">
        <v>5007</v>
      </c>
      <c r="E1301" s="1219"/>
      <c r="F1301" s="1219"/>
      <c r="G1301" s="1219"/>
      <c r="H1301" s="1219"/>
      <c r="I1301" s="1220"/>
      <c r="J1301" s="673" t="s">
        <v>1263</v>
      </c>
      <c r="K1301" s="673" t="s">
        <v>5005</v>
      </c>
      <c r="L1301" s="1214" t="s">
        <v>4993</v>
      </c>
      <c r="M1301" s="1215"/>
      <c r="N1301" s="674" t="s">
        <v>4999</v>
      </c>
    </row>
    <row r="1302" spans="2:14" x14ac:dyDescent="0.25">
      <c r="B1302" s="699"/>
      <c r="C1302" s="700"/>
      <c r="D1302" s="1273"/>
      <c r="E1302" s="1273"/>
      <c r="F1302" s="1273"/>
      <c r="G1302" s="1273"/>
      <c r="H1302" s="1273"/>
      <c r="I1302" s="1273"/>
      <c r="J1302" s="700"/>
      <c r="K1302" s="701"/>
      <c r="L1302" s="1274"/>
      <c r="M1302" s="1275"/>
      <c r="N1302" s="702"/>
    </row>
    <row r="1303" spans="2:14" ht="15" thickBot="1" x14ac:dyDescent="0.3">
      <c r="B1303" s="680"/>
      <c r="C1303" s="681"/>
      <c r="D1303" s="681"/>
      <c r="E1303" s="681"/>
      <c r="F1303" s="682"/>
      <c r="G1303" s="682"/>
      <c r="H1303" s="682"/>
      <c r="I1303" s="682"/>
      <c r="J1303" s="682"/>
      <c r="K1303" s="682"/>
      <c r="L1303" s="682"/>
      <c r="M1303" s="683" t="s">
        <v>5008</v>
      </c>
      <c r="N1303" s="703">
        <f>N1302</f>
        <v>0</v>
      </c>
    </row>
    <row r="1304" spans="2:14" ht="15" thickBot="1" x14ac:dyDescent="0.3">
      <c r="B1304" s="685"/>
      <c r="C1304" s="686"/>
      <c r="D1304" s="686"/>
      <c r="E1304" s="686"/>
      <c r="F1304" s="686"/>
      <c r="G1304" s="686"/>
      <c r="H1304" s="686"/>
      <c r="I1304" s="686"/>
      <c r="J1304" s="686"/>
      <c r="K1304" s="686"/>
      <c r="L1304" s="686"/>
      <c r="M1304" s="686"/>
      <c r="N1304" s="687"/>
    </row>
    <row r="1305" spans="2:14" ht="25.5" x14ac:dyDescent="0.25">
      <c r="B1305" s="671" t="s">
        <v>0</v>
      </c>
      <c r="C1305" s="673" t="s">
        <v>4983</v>
      </c>
      <c r="D1305" s="1219" t="s">
        <v>5009</v>
      </c>
      <c r="E1305" s="1219"/>
      <c r="F1305" s="1219"/>
      <c r="G1305" s="1220"/>
      <c r="H1305" s="673" t="s">
        <v>1263</v>
      </c>
      <c r="I1305" s="673" t="s">
        <v>5010</v>
      </c>
      <c r="J1305" s="673" t="s">
        <v>5011</v>
      </c>
      <c r="K1305" s="673" t="s">
        <v>5005</v>
      </c>
      <c r="L1305" s="673"/>
      <c r="M1305" s="673" t="s">
        <v>4993</v>
      </c>
      <c r="N1305" s="674" t="s">
        <v>4999</v>
      </c>
    </row>
    <row r="1306" spans="2:14" x14ac:dyDescent="0.25">
      <c r="B1306" s="675"/>
      <c r="C1306" s="677"/>
      <c r="D1306" s="1233"/>
      <c r="E1306" s="1233"/>
      <c r="F1306" s="1233"/>
      <c r="G1306" s="1233"/>
      <c r="H1306" s="678"/>
      <c r="I1306" s="678"/>
      <c r="J1306" s="678"/>
      <c r="K1306" s="678"/>
      <c r="L1306" s="678"/>
      <c r="M1306" s="690"/>
      <c r="N1306" s="679"/>
    </row>
    <row r="1307" spans="2:14" x14ac:dyDescent="0.25">
      <c r="B1307" s="685"/>
      <c r="C1307" s="686"/>
      <c r="D1307" s="686"/>
      <c r="E1307" s="686"/>
      <c r="F1307" s="691"/>
      <c r="G1307" s="691"/>
      <c r="H1307" s="691"/>
      <c r="I1307" s="691"/>
      <c r="J1307" s="691"/>
      <c r="K1307" s="691"/>
      <c r="L1307" s="691"/>
      <c r="M1307" s="692" t="s">
        <v>5012</v>
      </c>
      <c r="N1307" s="693">
        <f>SUM(N1306:N1306)</f>
        <v>0</v>
      </c>
    </row>
    <row r="1308" spans="2:14" ht="15" thickBot="1" x14ac:dyDescent="0.3">
      <c r="B1308" s="685"/>
      <c r="C1308" s="686"/>
      <c r="D1308" s="686"/>
      <c r="E1308" s="686"/>
      <c r="F1308" s="686"/>
      <c r="G1308" s="686"/>
      <c r="H1308" s="686"/>
      <c r="I1308" s="686"/>
      <c r="J1308" s="686"/>
      <c r="K1308" s="686"/>
      <c r="L1308" s="686"/>
      <c r="M1308" s="686"/>
      <c r="N1308" s="687"/>
    </row>
    <row r="1309" spans="2:14" x14ac:dyDescent="0.25">
      <c r="B1309" s="704"/>
      <c r="C1309" s="705"/>
      <c r="D1309" s="705"/>
      <c r="E1309" s="705"/>
      <c r="F1309" s="706"/>
      <c r="G1309" s="706"/>
      <c r="H1309" s="706"/>
      <c r="I1309" s="706"/>
      <c r="J1309" s="706"/>
      <c r="K1309" s="706"/>
      <c r="L1309" s="706"/>
      <c r="M1309" s="707" t="s">
        <v>5013</v>
      </c>
      <c r="N1309" s="674">
        <f>N1289+N1299+N1303+N1307</f>
        <v>659.12</v>
      </c>
    </row>
    <row r="1310" spans="2:14" ht="15" thickBot="1" x14ac:dyDescent="0.3">
      <c r="B1310" s="685"/>
      <c r="C1310" s="686"/>
      <c r="D1310" s="686"/>
      <c r="E1310" s="686"/>
      <c r="F1310" s="691"/>
      <c r="G1310" s="691"/>
      <c r="H1310" s="691"/>
      <c r="I1310" s="691"/>
      <c r="J1310" s="691"/>
      <c r="K1310" s="691"/>
      <c r="L1310" s="691"/>
      <c r="M1310" s="708">
        <v>0.28220000000000001</v>
      </c>
      <c r="N1310" s="709">
        <f>N1309*M1310</f>
        <v>186</v>
      </c>
    </row>
    <row r="1311" spans="2:14" ht="15" thickBot="1" x14ac:dyDescent="0.3">
      <c r="B1311" s="1237" t="s">
        <v>5014</v>
      </c>
      <c r="C1311" s="1238"/>
      <c r="D1311" s="1238"/>
      <c r="E1311" s="1238"/>
      <c r="F1311" s="1238"/>
      <c r="G1311" s="1238"/>
      <c r="H1311" s="1238"/>
      <c r="I1311" s="1238"/>
      <c r="J1311" s="1238"/>
      <c r="K1311" s="1238"/>
      <c r="L1311" s="1238"/>
      <c r="M1311" s="1239"/>
      <c r="N1311" s="710">
        <f>N1309+N1310</f>
        <v>845.12</v>
      </c>
    </row>
    <row r="1312" spans="2:14" ht="15" thickBot="1" x14ac:dyDescent="0.3"/>
    <row r="1313" spans="2:14" ht="43.9" customHeight="1" x14ac:dyDescent="0.25">
      <c r="B1313" s="1250" t="s">
        <v>17089</v>
      </c>
      <c r="C1313" s="1251"/>
      <c r="D1313" s="1252"/>
      <c r="E1313" s="1253" t="s">
        <v>4979</v>
      </c>
      <c r="F1313" s="1253"/>
      <c r="G1313" s="1253"/>
      <c r="H1313" s="1253"/>
      <c r="I1313" s="1253"/>
      <c r="J1313" s="1253"/>
      <c r="K1313" s="1253"/>
      <c r="L1313" s="1260"/>
      <c r="M1313" s="1261"/>
      <c r="N1313" s="1255"/>
    </row>
    <row r="1314" spans="2:14" x14ac:dyDescent="0.25">
      <c r="B1314" s="846" t="s">
        <v>4980</v>
      </c>
      <c r="C1314" s="1276" t="s">
        <v>5278</v>
      </c>
      <c r="D1314" s="1276"/>
      <c r="E1314" s="1276"/>
      <c r="F1314" s="1276"/>
      <c r="G1314" s="1276"/>
      <c r="H1314" s="1276"/>
      <c r="I1314" s="1276"/>
      <c r="J1314" s="1276"/>
      <c r="K1314" s="1276"/>
      <c r="L1314" s="1276"/>
      <c r="M1314" s="1276"/>
      <c r="N1314" s="1277"/>
    </row>
    <row r="1315" spans="2:14" x14ac:dyDescent="0.25">
      <c r="B1315" s="846" t="s">
        <v>4981</v>
      </c>
      <c r="C1315" s="1278" t="s">
        <v>6</v>
      </c>
      <c r="D1315" s="1278"/>
      <c r="E1315" s="1278"/>
      <c r="F1315" s="1278"/>
      <c r="G1315" s="1278"/>
      <c r="H1315" s="1278"/>
      <c r="I1315" s="1278"/>
      <c r="J1315" s="1278"/>
      <c r="K1315" s="1278"/>
      <c r="L1315" s="1278"/>
      <c r="M1315" s="1278"/>
      <c r="N1315" s="1279"/>
    </row>
    <row r="1316" spans="2:14" ht="15" thickBot="1" x14ac:dyDescent="0.3">
      <c r="B1316" s="846" t="s">
        <v>4982</v>
      </c>
      <c r="C1316" s="1205">
        <v>45536</v>
      </c>
      <c r="D1316" s="1206"/>
      <c r="E1316" s="1206"/>
      <c r="F1316" s="1206"/>
      <c r="G1316" s="1206"/>
      <c r="H1316" s="1206"/>
      <c r="I1316" s="1206"/>
      <c r="J1316" s="1206"/>
      <c r="K1316" s="1206"/>
      <c r="L1316" s="1206"/>
      <c r="M1316" s="1206"/>
      <c r="N1316" s="1207"/>
    </row>
    <row r="1317" spans="2:14" x14ac:dyDescent="0.25">
      <c r="B1317" s="847" t="s">
        <v>0</v>
      </c>
      <c r="C1317" s="848" t="s">
        <v>4983</v>
      </c>
      <c r="D1317" s="1280" t="s">
        <v>4984</v>
      </c>
      <c r="E1317" s="1280"/>
      <c r="F1317" s="1280"/>
      <c r="G1317" s="1281"/>
      <c r="H1317" s="849" t="s">
        <v>100</v>
      </c>
      <c r="I1317" s="849" t="s">
        <v>4985</v>
      </c>
      <c r="J1317" s="849" t="s">
        <v>4986</v>
      </c>
      <c r="K1317" s="849" t="s">
        <v>4987</v>
      </c>
      <c r="L1317" s="849"/>
      <c r="M1317" s="849" t="s">
        <v>4988</v>
      </c>
      <c r="N1317" s="850" t="s">
        <v>4989</v>
      </c>
    </row>
    <row r="1318" spans="2:14" x14ac:dyDescent="0.25">
      <c r="B1318" s="851"/>
      <c r="C1318" s="852"/>
      <c r="D1318" s="1282"/>
      <c r="E1318" s="1282"/>
      <c r="F1318" s="1282"/>
      <c r="G1318" s="1283"/>
      <c r="H1318" s="854"/>
      <c r="I1318" s="854"/>
      <c r="J1318" s="854"/>
      <c r="K1318" s="854"/>
      <c r="L1318" s="854"/>
      <c r="M1318" s="854"/>
      <c r="N1318" s="855"/>
    </row>
    <row r="1319" spans="2:14" ht="15" thickBot="1" x14ac:dyDescent="0.3">
      <c r="B1319" s="856"/>
      <c r="C1319" s="857"/>
      <c r="D1319" s="857"/>
      <c r="E1319" s="857"/>
      <c r="F1319" s="858"/>
      <c r="G1319" s="858"/>
      <c r="H1319" s="858"/>
      <c r="I1319" s="858"/>
      <c r="J1319" s="858"/>
      <c r="K1319" s="858"/>
      <c r="L1319" s="858"/>
      <c r="M1319" s="859" t="s">
        <v>4990</v>
      </c>
      <c r="N1319" s="860">
        <f>SUM(N1318)</f>
        <v>0</v>
      </c>
    </row>
    <row r="1320" spans="2:14" ht="15" thickBot="1" x14ac:dyDescent="0.3">
      <c r="B1320" s="861"/>
      <c r="C1320" s="554"/>
      <c r="D1320" s="554"/>
      <c r="E1320" s="554"/>
      <c r="F1320" s="554"/>
      <c r="G1320" s="554"/>
      <c r="H1320" s="554"/>
      <c r="I1320" s="554"/>
      <c r="J1320" s="554"/>
      <c r="K1320" s="554"/>
      <c r="L1320" s="554"/>
      <c r="M1320" s="554"/>
      <c r="N1320" s="862"/>
    </row>
    <row r="1321" spans="2:14" ht="38.25" x14ac:dyDescent="0.25">
      <c r="B1321" s="847" t="s">
        <v>0</v>
      </c>
      <c r="C1321" s="848" t="s">
        <v>4983</v>
      </c>
      <c r="D1321" s="1280" t="s">
        <v>4991</v>
      </c>
      <c r="E1321" s="1280"/>
      <c r="F1321" s="1280"/>
      <c r="G1321" s="1280"/>
      <c r="H1321" s="1281"/>
      <c r="I1321" s="849" t="s">
        <v>1263</v>
      </c>
      <c r="J1321" s="849" t="s">
        <v>4992</v>
      </c>
      <c r="K1321" s="849" t="s">
        <v>5049</v>
      </c>
      <c r="L1321" s="849" t="s">
        <v>5050</v>
      </c>
      <c r="M1321" s="849" t="s">
        <v>4993</v>
      </c>
      <c r="N1321" s="850" t="s">
        <v>4989</v>
      </c>
    </row>
    <row r="1322" spans="2:14" ht="16.149999999999999" customHeight="1" x14ac:dyDescent="0.25">
      <c r="B1322" s="851">
        <v>10146</v>
      </c>
      <c r="C1322" s="677" t="s">
        <v>1286</v>
      </c>
      <c r="D1322" s="1202" t="str">
        <f>IF(B1322="","",IF(C1322="DER-RD",IF(OR(B1322&lt;60000,B1322&gt;60025),VLOOKUP(B1322,'DER-RD1'!A:E,2,FALSE),VLOOKUP(B1322,'DER-RD1'!A:E,2,FALSE)&amp;"(DMT="&amp;VLOOKUP(B1322,'DER-RD1'!A:E,4,FALSE)&amp;")(XP="&amp;ROUND((N1322),2)&amp;"KM;XR="&amp;ROUND((O1322),2)&amp;"KM)"),IF(C1322="DER-ED",VLOOKUP(B1322,'DER-ED1'!A:D,2,FALSE),IF(C1322="SICRO",VLOOKUP(B1322,SICRO!A:E,2,FALSE),IF(C1322="SINAPI",VLOOKUP(B1322,SINAPI1!A:D,2,FALSE))))))</f>
        <v>SERVENTE (AUXILIAR DE OBRAS - SINDUSCON)</v>
      </c>
      <c r="E1322" s="1202" t="b">
        <f>IF(C1322="","",IF(D1322="DER-RD",IF(OR(C1322&lt;60000,C1322&gt;60025),VLOOKUP(C1322,'DER-RD1'!B:F,2,FALSE),VLOOKUP(C1322,'DER-RD1'!B:F,2,FALSE)&amp;"(DMT="&amp;VLOOKUP(C1322,'DER-RD1'!B:F,4,FALSE)&amp;")(XP="&amp;ROUND((O1322),2)&amp;"KM;XR="&amp;ROUND((P1322),2)&amp;"KM)"),IF(D1322="DER-ED",VLOOKUP(C1322,'DER-ED1'!B:E,2,FALSE),IF(D1322="SICRO",VLOOKUP(C1322,SICRO!B:F,2,FALSE),IF(D1322="SINAPI",VLOOKUP(C1322,SINAPI1!B:E,2,FALSE))))))</f>
        <v>0</v>
      </c>
      <c r="F1322" s="1202" t="b">
        <f>IF(D1322="","",IF(E1322="DER-RD",IF(OR(D1322&lt;60000,D1322&gt;60025),VLOOKUP(D1322,'DER-RD1'!C:G,2,FALSE),VLOOKUP(D1322,'DER-RD1'!C:G,2,FALSE)&amp;"(DMT="&amp;VLOOKUP(D1322,'DER-RD1'!C:G,4,FALSE)&amp;")(XP="&amp;ROUND((P1322),2)&amp;"KM;XR="&amp;ROUND((Q1322),2)&amp;"KM)"),IF(E1322="DER-ED",VLOOKUP(D1322,'DER-ED1'!C:F,2,FALSE),IF(E1322="SICRO",VLOOKUP(D1322,SICRO!C:G,2,FALSE),IF(E1322="SINAPI",VLOOKUP(D1322,SINAPI1!C:F,2,FALSE))))))</f>
        <v>0</v>
      </c>
      <c r="G1322" s="1202" t="b">
        <f>IF(E1322="","",IF(F1322="DER-RD",IF(OR(E1322&lt;60000,E1322&gt;60025),VLOOKUP(E1322,'DER-RD1'!D:H,2,FALSE),VLOOKUP(E1322,'DER-RD1'!D:H,2,FALSE)&amp;"(DMT="&amp;VLOOKUP(E1322,'DER-RD1'!D:H,4,FALSE)&amp;")(XP="&amp;ROUND((Q1322),2)&amp;"KM;XR="&amp;ROUND((R1322),2)&amp;"KM)"),IF(F1322="DER-ED",VLOOKUP(E1322,'DER-ED1'!D:J,2,FALSE),IF(F1322="SICRO",VLOOKUP(E1322,SICRO!D:H,2,FALSE),IF(F1322="SINAPI",VLOOKUP(E1322,SINAPI1!D:G,2,FALSE))))))</f>
        <v>0</v>
      </c>
      <c r="H1322" s="1218" t="b">
        <f>IF(F1322="","",IF(G1322="DER-RD",IF(OR(F1322&lt;60000,F1322&gt;60025),VLOOKUP(F1322,'DER-RD1'!E:I,2,FALSE),VLOOKUP(F1322,'DER-RD1'!E:I,2,FALSE)&amp;"(DMT="&amp;VLOOKUP(F1322,'DER-RD1'!E:I,4,FALSE)&amp;")(XP="&amp;ROUND((R1322),2)&amp;"KM;XR="&amp;ROUND((S1322),2)&amp;"KM)"),IF(G1322="DER-ED",VLOOKUP(F1322,'DER-ED1'!E:K,2,FALSE),IF(G1322="SICRO",VLOOKUP(F1322,SICRO!E:I,2,FALSE),IF(G1322="SINAPI",VLOOKUP(F1322,SINAPI1!E:H,2,FALSE))))))</f>
        <v>0</v>
      </c>
      <c r="I1322" s="854" t="s">
        <v>69</v>
      </c>
      <c r="J1322" s="863">
        <v>1.5727</v>
      </c>
      <c r="K1322" s="755">
        <f>IF(B1322="","",IF(C1322="DER-RD",IF(OR(B1322&lt;60000,B1322&gt;60025),VLOOKUP(B1322,'DER-RD1'!A:E,4,FALSE),VLOOKUP(B1322,'DER-RD1'!A:H,6,FALSE)*O1322+VLOOKUP(B1322,'DER-RD1'!A:H,7,FALSE)*P1322)+VLOOKUP(B1322,'DER-RD1'!A:H,8,FALSE),IF(C1322="DER-ED",VLOOKUP(B1322,'DER-ED1'!A:E,4,FALSE),IF(C1322="SICRO",VLOOKUP(B1322,SICRO!A:F,4,FALSE),IF(C1322="SINAPI",VLOOKUP(B1322,SINAPI1!A:E,4,FALSE),IF(C1322="CESAN",VLOOKUP(B1322,CESAN!A:E,4,FALSE)))))))</f>
        <v>6.97</v>
      </c>
      <c r="L1322" s="864">
        <f>K1322*(1+J1322)</f>
        <v>17.93</v>
      </c>
      <c r="M1322" s="865">
        <v>6.5000000000000002E-2</v>
      </c>
      <c r="N1322" s="855">
        <f>L1322*M1322</f>
        <v>1.17</v>
      </c>
    </row>
    <row r="1323" spans="2:14" x14ac:dyDescent="0.25">
      <c r="B1323" s="851"/>
      <c r="C1323" s="853"/>
      <c r="D1323" s="1229"/>
      <c r="E1323" s="1229"/>
      <c r="F1323" s="1229"/>
      <c r="G1323" s="1229"/>
      <c r="H1323" s="1230"/>
      <c r="I1323" s="854"/>
      <c r="J1323" s="863"/>
      <c r="K1323" s="864"/>
      <c r="L1323" s="864"/>
      <c r="M1323" s="865"/>
      <c r="N1323" s="855"/>
    </row>
    <row r="1324" spans="2:14" ht="15" thickBot="1" x14ac:dyDescent="0.3">
      <c r="B1324" s="856"/>
      <c r="C1324" s="857"/>
      <c r="D1324" s="857"/>
      <c r="E1324" s="857"/>
      <c r="F1324" s="858"/>
      <c r="G1324" s="858"/>
      <c r="H1324" s="858"/>
      <c r="I1324" s="858"/>
      <c r="J1324" s="858"/>
      <c r="K1324" s="858"/>
      <c r="L1324" s="858"/>
      <c r="M1324" s="859" t="s">
        <v>4994</v>
      </c>
      <c r="N1324" s="860">
        <f>SUM(N1322:N1323)</f>
        <v>1.17</v>
      </c>
    </row>
    <row r="1325" spans="2:14" ht="15" thickBot="1" x14ac:dyDescent="0.3">
      <c r="B1325" s="861"/>
      <c r="C1325" s="554"/>
      <c r="D1325" s="554"/>
      <c r="E1325" s="554"/>
      <c r="F1325" s="554"/>
      <c r="G1325" s="554"/>
      <c r="H1325" s="554"/>
      <c r="I1325" s="559"/>
      <c r="J1325" s="559"/>
      <c r="K1325" s="554"/>
      <c r="L1325" s="554"/>
      <c r="M1325" s="554"/>
      <c r="N1325" s="862"/>
    </row>
    <row r="1326" spans="2:14" ht="25.5" x14ac:dyDescent="0.25">
      <c r="B1326" s="847" t="s">
        <v>0</v>
      </c>
      <c r="C1326" s="848" t="s">
        <v>4983</v>
      </c>
      <c r="D1326" s="1280" t="s">
        <v>4995</v>
      </c>
      <c r="E1326" s="1280"/>
      <c r="F1326" s="1280"/>
      <c r="G1326" s="1280"/>
      <c r="H1326" s="1281"/>
      <c r="I1326" s="849" t="s">
        <v>1236</v>
      </c>
      <c r="J1326" s="849" t="s">
        <v>4996</v>
      </c>
      <c r="K1326" s="849" t="s">
        <v>4997</v>
      </c>
      <c r="L1326" s="849"/>
      <c r="M1326" s="849" t="s">
        <v>4998</v>
      </c>
      <c r="N1326" s="850" t="s">
        <v>4999</v>
      </c>
    </row>
    <row r="1327" spans="2:14" x14ac:dyDescent="0.25">
      <c r="B1327" s="851"/>
      <c r="C1327" s="853"/>
      <c r="D1327" s="1229"/>
      <c r="E1327" s="1229"/>
      <c r="F1327" s="1229"/>
      <c r="G1327" s="1229"/>
      <c r="H1327" s="1230"/>
      <c r="I1327" s="854"/>
      <c r="J1327" s="854"/>
      <c r="K1327" s="854"/>
      <c r="L1327" s="854"/>
      <c r="M1327" s="854"/>
      <c r="N1327" s="855"/>
    </row>
    <row r="1328" spans="2:14" x14ac:dyDescent="0.25">
      <c r="B1328" s="861"/>
      <c r="C1328" s="554"/>
      <c r="D1328" s="554"/>
      <c r="E1328" s="554"/>
      <c r="F1328" s="559"/>
      <c r="G1328" s="559"/>
      <c r="H1328" s="559"/>
      <c r="I1328" s="559"/>
      <c r="J1328" s="559"/>
      <c r="K1328" s="559"/>
      <c r="L1328" s="559"/>
      <c r="M1328" s="866" t="s">
        <v>5000</v>
      </c>
      <c r="N1328" s="867">
        <f>SUM(N1327:N1327)</f>
        <v>0</v>
      </c>
    </row>
    <row r="1329" spans="2:14" x14ac:dyDescent="0.25">
      <c r="B1329" s="861"/>
      <c r="C1329" s="554"/>
      <c r="D1329" s="554"/>
      <c r="E1329" s="554"/>
      <c r="F1329" s="554"/>
      <c r="G1329" s="554"/>
      <c r="H1329" s="554"/>
      <c r="I1329" s="554"/>
      <c r="J1329" s="554"/>
      <c r="K1329" s="554"/>
      <c r="L1329" s="554"/>
      <c r="M1329" s="554"/>
      <c r="N1329" s="862"/>
    </row>
    <row r="1330" spans="2:14" x14ac:dyDescent="0.25">
      <c r="B1330" s="861"/>
      <c r="C1330" s="554"/>
      <c r="D1330" s="554"/>
      <c r="E1330" s="554"/>
      <c r="F1330" s="559"/>
      <c r="G1330" s="559"/>
      <c r="H1330" s="559"/>
      <c r="I1330" s="868"/>
      <c r="J1330" s="868"/>
      <c r="K1330" s="868"/>
      <c r="L1330" s="868"/>
      <c r="M1330" s="866" t="s">
        <v>5001</v>
      </c>
      <c r="N1330" s="869">
        <f>N1319+N1324+N1328</f>
        <v>1.17</v>
      </c>
    </row>
    <row r="1331" spans="2:14" x14ac:dyDescent="0.25">
      <c r="B1331" s="861"/>
      <c r="C1331" s="554"/>
      <c r="D1331" s="554"/>
      <c r="E1331" s="554"/>
      <c r="F1331" s="559"/>
      <c r="G1331" s="559"/>
      <c r="H1331" s="559"/>
      <c r="I1331" s="559"/>
      <c r="J1331" s="870"/>
      <c r="K1331" s="870"/>
      <c r="L1331" s="870"/>
      <c r="M1331" s="871" t="s">
        <v>5002</v>
      </c>
      <c r="N1331" s="869">
        <v>1</v>
      </c>
    </row>
    <row r="1332" spans="2:14" ht="15" thickBot="1" x14ac:dyDescent="0.3">
      <c r="B1332" s="856"/>
      <c r="C1332" s="857"/>
      <c r="D1332" s="857"/>
      <c r="E1332" s="857"/>
      <c r="F1332" s="858"/>
      <c r="G1332" s="858"/>
      <c r="H1332" s="858"/>
      <c r="I1332" s="858"/>
      <c r="J1332" s="858"/>
      <c r="K1332" s="858"/>
      <c r="L1332" s="858"/>
      <c r="M1332" s="859" t="s">
        <v>5003</v>
      </c>
      <c r="N1332" s="872">
        <f>TRUNC(N1330/N1331,2)</f>
        <v>1.17</v>
      </c>
    </row>
    <row r="1333" spans="2:14" ht="15" thickBot="1" x14ac:dyDescent="0.3">
      <c r="B1333" s="861"/>
      <c r="C1333" s="554"/>
      <c r="D1333" s="554"/>
      <c r="E1333" s="554"/>
      <c r="F1333" s="554"/>
      <c r="G1333" s="554"/>
      <c r="H1333" s="554"/>
      <c r="I1333" s="554"/>
      <c r="J1333" s="554"/>
      <c r="K1333" s="554"/>
      <c r="L1333" s="554"/>
      <c r="M1333" s="554"/>
      <c r="N1333" s="862"/>
    </row>
    <row r="1334" spans="2:14" ht="25.5" x14ac:dyDescent="0.25">
      <c r="B1334" s="847" t="s">
        <v>0</v>
      </c>
      <c r="C1334" s="848" t="s">
        <v>4983</v>
      </c>
      <c r="D1334" s="1280" t="s">
        <v>5004</v>
      </c>
      <c r="E1334" s="1280"/>
      <c r="F1334" s="1280"/>
      <c r="G1334" s="1280"/>
      <c r="H1334" s="1280"/>
      <c r="I1334" s="1281"/>
      <c r="J1334" s="849" t="s">
        <v>1263</v>
      </c>
      <c r="K1334" s="849" t="s">
        <v>5005</v>
      </c>
      <c r="L1334" s="849"/>
      <c r="M1334" s="849" t="s">
        <v>4993</v>
      </c>
      <c r="N1334" s="850" t="s">
        <v>4999</v>
      </c>
    </row>
    <row r="1335" spans="2:14" ht="34.9" customHeight="1" x14ac:dyDescent="0.25">
      <c r="B1335" s="851">
        <v>5631</v>
      </c>
      <c r="C1335" s="853" t="s">
        <v>5015</v>
      </c>
      <c r="D1335" s="1229" t="s">
        <v>4934</v>
      </c>
      <c r="E1335" s="1229"/>
      <c r="F1335" s="1229"/>
      <c r="G1335" s="1229"/>
      <c r="H1335" s="1229"/>
      <c r="I1335" s="1230"/>
      <c r="J1335" s="854" t="s">
        <v>1344</v>
      </c>
      <c r="K1335" s="755">
        <f>IF(B1335="","",IF(C1335="DER-RD",IF(OR(B1335&lt;60000,B1335&gt;60025),VLOOKUP(B1335,'DER-RD1'!A:E,4,FALSE),VLOOKUP(B1335,'DER-RD1'!A:H,6,FALSE)*O1335+VLOOKUP(B1335,'DER-RD1'!A:H,7,FALSE)*P1335)+VLOOKUP(B1335,'DER-RD1'!A:H,8,FALSE),IF(C1335="DER-ED",VLOOKUP(B1335,'DER-ED1'!A:E,4,FALSE),IF(C1335="SICRO",VLOOKUP(B1335,SICRO!A:F,4,FALSE),IF(C1335="SINAPI",VLOOKUP(B1335,SINAPI1!A:E,4,FALSE),IF(C1335="CESAN",VLOOKUP(B1335,CESAN!A:E,4,FALSE)))))))</f>
        <v>219.37</v>
      </c>
      <c r="L1335" s="864"/>
      <c r="M1335" s="865">
        <v>3.1199999999999999E-2</v>
      </c>
      <c r="N1335" s="855">
        <f>K1335*M1335</f>
        <v>6.84</v>
      </c>
    </row>
    <row r="1336" spans="2:14" ht="30.6" customHeight="1" x14ac:dyDescent="0.25">
      <c r="B1336" s="851">
        <v>4491</v>
      </c>
      <c r="C1336" s="853" t="s">
        <v>5015</v>
      </c>
      <c r="D1336" s="1229" t="s">
        <v>17083</v>
      </c>
      <c r="E1336" s="1229"/>
      <c r="F1336" s="1229"/>
      <c r="G1336" s="1229"/>
      <c r="H1336" s="1229"/>
      <c r="I1336" s="1230"/>
      <c r="J1336" s="854" t="s">
        <v>1344</v>
      </c>
      <c r="K1336" s="755">
        <f>IF(B1336="","",IF(C1336="DER-RD",IF(OR(B1336&lt;60000,B1336&gt;60025),VLOOKUP(B1336,'DER-RD1'!A:E,4,FALSE),VLOOKUP(B1336,'DER-RD1'!A:H,6,FALSE)*O1336+VLOOKUP(B1336,'DER-RD1'!A:H,7,FALSE)*P1336)+VLOOKUP(B1336,'DER-RD1'!A:H,8,FALSE),IF(C1336="DER-ED",VLOOKUP(B1336,'DER-ED1'!A:E,4,FALSE),IF(C1336="SICRO",VLOOKUP(B1336,SICRO!A:F,4,FALSE),IF(C1336="SINAPI",VLOOKUP(B1336,SINAPI1!A:E,4,FALSE),IF(C1336="CESAN",VLOOKUP(B1336,CESAN!A:E,4,FALSE)))))))</f>
        <v>7.64</v>
      </c>
      <c r="L1336" s="864"/>
      <c r="M1336" s="865">
        <v>3.39E-2</v>
      </c>
      <c r="N1336" s="855">
        <f t="shared" ref="N1336" si="13">K1336*M1336</f>
        <v>0.26</v>
      </c>
    </row>
    <row r="1337" spans="2:14" ht="30.6" customHeight="1" x14ac:dyDescent="0.25">
      <c r="B1337" s="851"/>
      <c r="C1337" s="853"/>
      <c r="D1337" s="1229"/>
      <c r="E1337" s="1229"/>
      <c r="F1337" s="1229"/>
      <c r="G1337" s="1229"/>
      <c r="H1337" s="1229"/>
      <c r="I1337" s="1230"/>
      <c r="J1337" s="854"/>
      <c r="K1337" s="854"/>
      <c r="L1337" s="854"/>
      <c r="M1337" s="865"/>
      <c r="N1337" s="855"/>
    </row>
    <row r="1338" spans="2:14" ht="15" thickBot="1" x14ac:dyDescent="0.3">
      <c r="B1338" s="856"/>
      <c r="C1338" s="857"/>
      <c r="D1338" s="857"/>
      <c r="E1338" s="857"/>
      <c r="F1338" s="858"/>
      <c r="G1338" s="858"/>
      <c r="H1338" s="858"/>
      <c r="I1338" s="858"/>
      <c r="J1338" s="858"/>
      <c r="K1338" s="858"/>
      <c r="L1338" s="858"/>
      <c r="M1338" s="859" t="s">
        <v>5006</v>
      </c>
      <c r="N1338" s="860">
        <f>SUM(N1335:N1336)</f>
        <v>7.1</v>
      </c>
    </row>
    <row r="1339" spans="2:14" ht="15" thickBot="1" x14ac:dyDescent="0.3">
      <c r="B1339" s="861"/>
      <c r="C1339" s="554"/>
      <c r="D1339" s="554"/>
      <c r="E1339" s="554"/>
      <c r="F1339" s="554"/>
      <c r="G1339" s="554"/>
      <c r="H1339" s="554"/>
      <c r="I1339" s="554"/>
      <c r="J1339" s="554"/>
      <c r="K1339" s="554"/>
      <c r="L1339" s="554"/>
      <c r="M1339" s="554"/>
      <c r="N1339" s="862"/>
    </row>
    <row r="1340" spans="2:14" ht="25.5" x14ac:dyDescent="0.25">
      <c r="B1340" s="847" t="s">
        <v>0</v>
      </c>
      <c r="C1340" s="849" t="s">
        <v>4983</v>
      </c>
      <c r="D1340" s="1280" t="s">
        <v>5007</v>
      </c>
      <c r="E1340" s="1280"/>
      <c r="F1340" s="1280"/>
      <c r="G1340" s="1280"/>
      <c r="H1340" s="1280"/>
      <c r="I1340" s="1281"/>
      <c r="J1340" s="849" t="s">
        <v>1263</v>
      </c>
      <c r="K1340" s="849" t="s">
        <v>5005</v>
      </c>
      <c r="L1340" s="849"/>
      <c r="M1340" s="849" t="s">
        <v>4993</v>
      </c>
      <c r="N1340" s="850" t="s">
        <v>4999</v>
      </c>
    </row>
    <row r="1341" spans="2:14" x14ac:dyDescent="0.25">
      <c r="B1341" s="873"/>
      <c r="C1341" s="874"/>
      <c r="D1341" s="1229"/>
      <c r="E1341" s="1229"/>
      <c r="F1341" s="1229"/>
      <c r="G1341" s="1229"/>
      <c r="H1341" s="1229"/>
      <c r="I1341" s="1230"/>
      <c r="J1341" s="875"/>
      <c r="K1341" s="876"/>
      <c r="L1341" s="875"/>
      <c r="M1341" s="877"/>
      <c r="N1341" s="878"/>
    </row>
    <row r="1342" spans="2:14" x14ac:dyDescent="0.25">
      <c r="B1342" s="873"/>
      <c r="C1342" s="874"/>
      <c r="D1342" s="1229"/>
      <c r="E1342" s="1229"/>
      <c r="F1342" s="1229"/>
      <c r="G1342" s="1229"/>
      <c r="H1342" s="1229"/>
      <c r="I1342" s="1230"/>
      <c r="J1342" s="875"/>
      <c r="K1342" s="876"/>
      <c r="L1342" s="875"/>
      <c r="M1342" s="877"/>
      <c r="N1342" s="878"/>
    </row>
    <row r="1343" spans="2:14" ht="15" thickBot="1" x14ac:dyDescent="0.3">
      <c r="B1343" s="856"/>
      <c r="C1343" s="857"/>
      <c r="D1343" s="857"/>
      <c r="E1343" s="857"/>
      <c r="F1343" s="858"/>
      <c r="G1343" s="858"/>
      <c r="H1343" s="858"/>
      <c r="I1343" s="858"/>
      <c r="J1343" s="858"/>
      <c r="K1343" s="858"/>
      <c r="L1343" s="858"/>
      <c r="M1343" s="859" t="s">
        <v>5008</v>
      </c>
      <c r="N1343" s="860">
        <f>SUM(N1341:N1342)</f>
        <v>0</v>
      </c>
    </row>
    <row r="1344" spans="2:14" ht="15" thickBot="1" x14ac:dyDescent="0.3">
      <c r="B1344" s="861"/>
      <c r="C1344" s="554"/>
      <c r="D1344" s="554"/>
      <c r="E1344" s="554"/>
      <c r="F1344" s="554"/>
      <c r="G1344" s="554"/>
      <c r="H1344" s="554"/>
      <c r="I1344" s="554"/>
      <c r="J1344" s="554"/>
      <c r="K1344" s="554"/>
      <c r="L1344" s="554"/>
      <c r="M1344" s="554"/>
      <c r="N1344" s="862"/>
    </row>
    <row r="1345" spans="2:14" ht="25.5" x14ac:dyDescent="0.25">
      <c r="B1345" s="847" t="s">
        <v>0</v>
      </c>
      <c r="C1345" s="849" t="s">
        <v>4983</v>
      </c>
      <c r="D1345" s="1280" t="s">
        <v>5009</v>
      </c>
      <c r="E1345" s="1280"/>
      <c r="F1345" s="1280"/>
      <c r="G1345" s="1281"/>
      <c r="H1345" s="849" t="s">
        <v>1263</v>
      </c>
      <c r="I1345" s="849" t="s">
        <v>5010</v>
      </c>
      <c r="J1345" s="849" t="s">
        <v>5011</v>
      </c>
      <c r="K1345" s="849" t="s">
        <v>5005</v>
      </c>
      <c r="L1345" s="849"/>
      <c r="M1345" s="849" t="s">
        <v>4993</v>
      </c>
      <c r="N1345" s="850" t="s">
        <v>4999</v>
      </c>
    </row>
    <row r="1346" spans="2:14" x14ac:dyDescent="0.25">
      <c r="B1346" s="851"/>
      <c r="C1346" s="853"/>
      <c r="D1346" s="1282"/>
      <c r="E1346" s="1282"/>
      <c r="F1346" s="1282"/>
      <c r="G1346" s="1282"/>
      <c r="H1346" s="854"/>
      <c r="I1346" s="854"/>
      <c r="J1346" s="854"/>
      <c r="K1346" s="854"/>
      <c r="L1346" s="854"/>
      <c r="M1346" s="865"/>
      <c r="N1346" s="855"/>
    </row>
    <row r="1347" spans="2:14" x14ac:dyDescent="0.25">
      <c r="B1347" s="861"/>
      <c r="C1347" s="554"/>
      <c r="D1347" s="554"/>
      <c r="E1347" s="554"/>
      <c r="F1347" s="559"/>
      <c r="G1347" s="559"/>
      <c r="H1347" s="559"/>
      <c r="I1347" s="559"/>
      <c r="J1347" s="559"/>
      <c r="K1347" s="559"/>
      <c r="L1347" s="559"/>
      <c r="M1347" s="866" t="s">
        <v>5012</v>
      </c>
      <c r="N1347" s="867">
        <f>SUM(N1346:N1346)</f>
        <v>0</v>
      </c>
    </row>
    <row r="1348" spans="2:14" x14ac:dyDescent="0.25">
      <c r="B1348" s="861"/>
      <c r="C1348" s="554"/>
      <c r="D1348" s="554"/>
      <c r="E1348" s="554"/>
      <c r="F1348" s="554"/>
      <c r="G1348" s="554"/>
      <c r="H1348" s="554"/>
      <c r="I1348" s="554"/>
      <c r="J1348" s="554"/>
      <c r="K1348" s="554"/>
      <c r="L1348" s="554"/>
      <c r="M1348" s="554"/>
      <c r="N1348" s="862"/>
    </row>
    <row r="1349" spans="2:14" x14ac:dyDescent="0.25">
      <c r="B1349" s="879"/>
      <c r="C1349" s="880"/>
      <c r="D1349" s="880"/>
      <c r="E1349" s="880"/>
      <c r="F1349" s="881"/>
      <c r="G1349" s="881"/>
      <c r="H1349" s="881"/>
      <c r="I1349" s="881"/>
      <c r="J1349" s="881"/>
      <c r="K1349" s="881"/>
      <c r="L1349" s="881"/>
      <c r="M1349" s="882" t="s">
        <v>5013</v>
      </c>
      <c r="N1349" s="869">
        <f>N1332+N1338+N1343+N1347</f>
        <v>8.27</v>
      </c>
    </row>
    <row r="1350" spans="2:14" x14ac:dyDescent="0.25">
      <c r="B1350" s="861"/>
      <c r="C1350" s="554"/>
      <c r="D1350" s="554"/>
      <c r="E1350" s="554"/>
      <c r="F1350" s="559"/>
      <c r="G1350" s="559"/>
      <c r="H1350" s="559"/>
      <c r="I1350" s="559"/>
      <c r="J1350" s="559"/>
      <c r="K1350" s="559"/>
      <c r="L1350" s="559"/>
      <c r="M1350" s="708">
        <v>0.28220000000000001</v>
      </c>
      <c r="N1350" s="869">
        <f>N1349*M1350</f>
        <v>2.33</v>
      </c>
    </row>
    <row r="1351" spans="2:14" ht="15" thickBot="1" x14ac:dyDescent="0.3">
      <c r="B1351" s="1284" t="s">
        <v>5014</v>
      </c>
      <c r="C1351" s="1285"/>
      <c r="D1351" s="1285"/>
      <c r="E1351" s="1285"/>
      <c r="F1351" s="1285"/>
      <c r="G1351" s="1285"/>
      <c r="H1351" s="1285"/>
      <c r="I1351" s="1285"/>
      <c r="J1351" s="1285"/>
      <c r="K1351" s="1285"/>
      <c r="L1351" s="1285"/>
      <c r="M1351" s="1286"/>
      <c r="N1351" s="872">
        <f>N1349+N1350</f>
        <v>10.6</v>
      </c>
    </row>
    <row r="1352" spans="2:14" x14ac:dyDescent="0.25">
      <c r="B1352" s="692"/>
      <c r="C1352" s="692"/>
      <c r="D1352" s="692"/>
      <c r="E1352" s="692"/>
      <c r="F1352" s="692"/>
      <c r="G1352" s="692"/>
      <c r="H1352" s="692"/>
      <c r="I1352" s="692"/>
      <c r="J1352" s="692"/>
      <c r="K1352" s="692"/>
      <c r="L1352" s="692"/>
      <c r="M1352" s="692"/>
      <c r="N1352" s="752"/>
    </row>
    <row r="1353" spans="2:14" ht="15" thickBot="1" x14ac:dyDescent="0.3">
      <c r="B1353" s="692"/>
      <c r="C1353" s="692"/>
      <c r="D1353" s="692"/>
      <c r="E1353" s="692"/>
      <c r="F1353" s="692"/>
      <c r="G1353" s="692"/>
      <c r="H1353" s="692"/>
      <c r="I1353" s="692"/>
      <c r="J1353" s="692"/>
      <c r="K1353" s="692"/>
      <c r="L1353" s="692"/>
      <c r="M1353" s="692"/>
      <c r="N1353" s="752"/>
    </row>
    <row r="1354" spans="2:14" ht="42" customHeight="1" x14ac:dyDescent="0.25">
      <c r="B1354" s="1250" t="s">
        <v>17090</v>
      </c>
      <c r="C1354" s="1251"/>
      <c r="D1354" s="1252"/>
      <c r="E1354" s="1253" t="s">
        <v>4979</v>
      </c>
      <c r="F1354" s="1253"/>
      <c r="G1354" s="1253"/>
      <c r="H1354" s="1253"/>
      <c r="I1354" s="1253"/>
      <c r="J1354" s="1253"/>
      <c r="K1354" s="1253"/>
      <c r="L1354" s="1260"/>
      <c r="M1354" s="1261"/>
      <c r="N1354" s="1255"/>
    </row>
    <row r="1355" spans="2:14" x14ac:dyDescent="0.25">
      <c r="B1355" s="846" t="s">
        <v>4980</v>
      </c>
      <c r="C1355" s="1276" t="s">
        <v>5274</v>
      </c>
      <c r="D1355" s="1276"/>
      <c r="E1355" s="1276"/>
      <c r="F1355" s="1276"/>
      <c r="G1355" s="1276"/>
      <c r="H1355" s="1276"/>
      <c r="I1355" s="1276"/>
      <c r="J1355" s="1276"/>
      <c r="K1355" s="1276"/>
      <c r="L1355" s="1276"/>
      <c r="M1355" s="1276"/>
      <c r="N1355" s="1277"/>
    </row>
    <row r="1356" spans="2:14" x14ac:dyDescent="0.25">
      <c r="B1356" s="846" t="s">
        <v>4981</v>
      </c>
      <c r="C1356" s="1278" t="s">
        <v>76</v>
      </c>
      <c r="D1356" s="1278"/>
      <c r="E1356" s="1278"/>
      <c r="F1356" s="1278"/>
      <c r="G1356" s="1278"/>
      <c r="H1356" s="1278"/>
      <c r="I1356" s="1278"/>
      <c r="J1356" s="1278"/>
      <c r="K1356" s="1278"/>
      <c r="L1356" s="1278"/>
      <c r="M1356" s="1278"/>
      <c r="N1356" s="1279"/>
    </row>
    <row r="1357" spans="2:14" ht="15" thickBot="1" x14ac:dyDescent="0.3">
      <c r="B1357" s="846" t="s">
        <v>4982</v>
      </c>
      <c r="C1357" s="1205">
        <v>45536</v>
      </c>
      <c r="D1357" s="1206"/>
      <c r="E1357" s="1206"/>
      <c r="F1357" s="1206"/>
      <c r="G1357" s="1206"/>
      <c r="H1357" s="1206"/>
      <c r="I1357" s="1206"/>
      <c r="J1357" s="1206"/>
      <c r="K1357" s="1206"/>
      <c r="L1357" s="1206"/>
      <c r="M1357" s="1206"/>
      <c r="N1357" s="1207"/>
    </row>
    <row r="1358" spans="2:14" x14ac:dyDescent="0.25">
      <c r="B1358" s="847" t="s">
        <v>0</v>
      </c>
      <c r="C1358" s="848" t="s">
        <v>4983</v>
      </c>
      <c r="D1358" s="1280" t="s">
        <v>4984</v>
      </c>
      <c r="E1358" s="1280"/>
      <c r="F1358" s="1280"/>
      <c r="G1358" s="1281"/>
      <c r="H1358" s="849" t="s">
        <v>100</v>
      </c>
      <c r="I1358" s="849" t="s">
        <v>4985</v>
      </c>
      <c r="J1358" s="849" t="s">
        <v>4986</v>
      </c>
      <c r="K1358" s="1287" t="s">
        <v>4987</v>
      </c>
      <c r="L1358" s="1288"/>
      <c r="M1358" s="849" t="s">
        <v>4988</v>
      </c>
      <c r="N1358" s="850" t="s">
        <v>4989</v>
      </c>
    </row>
    <row r="1359" spans="2:14" ht="30.6" customHeight="1" x14ac:dyDescent="0.25">
      <c r="B1359" s="851">
        <v>5631</v>
      </c>
      <c r="C1359" s="853" t="s">
        <v>5015</v>
      </c>
      <c r="D1359" s="1229" t="str">
        <f>IF(B1359="","",IF(C1359="DER-RD",IF(OR(B1359&lt;60000,B1359&gt;60025),VLOOKUP(B1359,'DER-RD1'!A:E,2,FALSE),VLOOKUP(B1359,'DER-RD1'!A:E,2,FALSE)&amp;"(DMT="&amp;VLOOKUP(B1359,'DER-RD1'!A:E,4,FALSE)&amp;")(XP="&amp;ROUND((N1359),2)&amp;"KM;XR="&amp;ROUND((O1359),2)&amp;"KM)"),IF(C1359="DER-ED",VLOOKUP(B1359,'DER-ED1'!A:D,2,FALSE),IF(C1359="SICRO",VLOOKUP(B1359,SICRO!A:E,2,FALSE),IF(C1359="SINAPI",VLOOKUP(B1359,SINAPI1!A:D,2,FALSE))))))</f>
        <v>ESCAVADEIRA HIDRÁULICA SOBRE ESTEIRAS, CAÇAMBA 0,80 M3, PESO OPERACIONAL 17 T, POTENCIA BRUTA 111 HP - CHP DIURNO. AF_06/2014</v>
      </c>
      <c r="E1359" s="1229" t="b">
        <f>IF(C1359="","",IF(D1359="DER-RD",IF(OR(C1359&lt;60000,C1359&gt;60025),VLOOKUP(C1359,'DER-RD1'!B:F,2,FALSE),VLOOKUP(C1359,'DER-RD1'!B:F,2,FALSE)&amp;"(DMT="&amp;VLOOKUP(C1359,'DER-RD1'!B:F,4,FALSE)&amp;")(XP="&amp;ROUND((O1359),2)&amp;"KM;XR="&amp;ROUND((P1359),2)&amp;"KM)"),IF(D1359="DER-ED",VLOOKUP(C1359,'DER-ED1'!B:E,2,FALSE),IF(D1359="SICRO",VLOOKUP(C1359,SICRO!B:F,2,FALSE),IF(D1359="SINAPI",VLOOKUP(C1359,SINAPI1!B:E,2,FALSE))))))</f>
        <v>0</v>
      </c>
      <c r="F1359" s="1229" t="b">
        <f>IF(D1359="","",IF(E1359="DER-RD",IF(OR(D1359&lt;60000,D1359&gt;60025),VLOOKUP(D1359,'DER-RD1'!C:G,2,FALSE),VLOOKUP(D1359,'DER-RD1'!C:G,2,FALSE)&amp;"(DMT="&amp;VLOOKUP(D1359,'DER-RD1'!C:G,4,FALSE)&amp;")(XP="&amp;ROUND((P1359),2)&amp;"KM;XR="&amp;ROUND((Q1359),2)&amp;"KM)"),IF(E1359="DER-ED",VLOOKUP(D1359,'DER-ED1'!C:F,2,FALSE),IF(E1359="SICRO",VLOOKUP(D1359,SICRO!C:G,2,FALSE),IF(E1359="SINAPI",VLOOKUP(D1359,SINAPI1!C:F,2,FALSE))))))</f>
        <v>0</v>
      </c>
      <c r="G1359" s="1230" t="b">
        <f>IF(E1359="","",IF(F1359="DER-RD",IF(OR(E1359&lt;60000,E1359&gt;60025),VLOOKUP(E1359,'DER-RD1'!D:H,2,FALSE),VLOOKUP(E1359,'DER-RD1'!D:H,2,FALSE)&amp;"(DMT="&amp;VLOOKUP(E1359,'DER-RD1'!D:H,4,FALSE)&amp;")(XP="&amp;ROUND((Q1359),2)&amp;"KM;XR="&amp;ROUND((R1359),2)&amp;"KM)"),IF(F1359="DER-ED",VLOOKUP(E1359,'DER-ED1'!D:J,2,FALSE),IF(F1359="SICRO",VLOOKUP(E1359,SICRO!D:H,2,FALSE),IF(F1359="SINAPI",VLOOKUP(E1359,SINAPI1!D:G,2,FALSE))))))</f>
        <v>0</v>
      </c>
      <c r="H1359" s="865"/>
      <c r="I1359" s="865">
        <v>4.2200000000000001E-2</v>
      </c>
      <c r="J1359" s="854"/>
      <c r="K1359" s="1271">
        <f>IF(B1359="","",IF(C1359="DER-RD",IF(OR(B1359&lt;60000,B1359&gt;60025),VLOOKUP(B1359,'DER-RD1'!A:E,4,FALSE),VLOOKUP(B1359,'DER-RD1'!A:H,6,FALSE)*O1359+VLOOKUP(B1359,'DER-RD1'!A:H,7,FALSE)*P1359)+VLOOKUP(B1359,'DER-RD1'!A:H,8,FALSE),IF(C1359="DER-ED",VLOOKUP(B1359,'DER-ED1'!A:E,4,FALSE),IF(C1359="SICRO",VLOOKUP(B1359,SICRO!A:F,4,FALSE),IF(C1359="SINAPI",VLOOKUP(B1359,SINAPI1!A:E,4,FALSE),IF(C1359="CESAN",VLOOKUP(B1359,CESAN!A:E,4,FALSE)))))))</f>
        <v>219.37</v>
      </c>
      <c r="L1359" s="1272"/>
      <c r="M1359" s="757"/>
      <c r="N1359" s="855">
        <f>I1359*K1359</f>
        <v>9.26</v>
      </c>
    </row>
    <row r="1360" spans="2:14" ht="28.9" customHeight="1" x14ac:dyDescent="0.25">
      <c r="B1360" s="851">
        <v>5632</v>
      </c>
      <c r="C1360" s="853" t="s">
        <v>5015</v>
      </c>
      <c r="D1360" s="1229" t="str">
        <f>IF(B1360="","",IF(C1360="DER-RD",IF(OR(B1360&lt;60000,B1360&gt;60025),VLOOKUP(B1360,'DER-RD1'!A:E,2,FALSE),VLOOKUP(B1360,'DER-RD1'!A:E,2,FALSE)&amp;"(DMT="&amp;VLOOKUP(B1360,'DER-RD1'!A:E,4,FALSE)&amp;")(XP="&amp;ROUND((N1360),2)&amp;"KM;XR="&amp;ROUND((O1360),2)&amp;"KM)"),IF(C1360="DER-ED",VLOOKUP(B1360,'DER-ED1'!A:D,2,FALSE),IF(C1360="SICRO",VLOOKUP(B1360,SICRO!A:E,2,FALSE),IF(C1360="SINAPI",VLOOKUP(B1360,SINAPI1!A:D,2,FALSE))))))</f>
        <v>ESCAVADEIRA HIDRÁULICA SOBRE ESTEIRAS, CAÇAMBA 0,80 M3, PESO OPERACIONAL 17 T, POTENCIA BRUTA 111 HP - CHI DIURNO. AF_06/2014</v>
      </c>
      <c r="E1360" s="1229" t="b">
        <f>IF(C1360="","",IF(D1360="DER-RD",IF(OR(C1360&lt;60000,C1360&gt;60025),VLOOKUP(C1360,'DER-RD1'!B:F,2,FALSE),VLOOKUP(C1360,'DER-RD1'!B:F,2,FALSE)&amp;"(DMT="&amp;VLOOKUP(C1360,'DER-RD1'!B:F,4,FALSE)&amp;")(XP="&amp;ROUND((O1360),2)&amp;"KM;XR="&amp;ROUND((P1360),2)&amp;"KM)"),IF(D1360="DER-ED",VLOOKUP(C1360,'DER-ED1'!B:E,2,FALSE),IF(D1360="SICRO",VLOOKUP(C1360,SICRO!B:F,2,FALSE),IF(D1360="SINAPI",VLOOKUP(C1360,SINAPI1!B:E,2,FALSE))))))</f>
        <v>0</v>
      </c>
      <c r="F1360" s="1229" t="b">
        <f>IF(D1360="","",IF(E1360="DER-RD",IF(OR(D1360&lt;60000,D1360&gt;60025),VLOOKUP(D1360,'DER-RD1'!C:G,2,FALSE),VLOOKUP(D1360,'DER-RD1'!C:G,2,FALSE)&amp;"(DMT="&amp;VLOOKUP(D1360,'DER-RD1'!C:G,4,FALSE)&amp;")(XP="&amp;ROUND((P1360),2)&amp;"KM;XR="&amp;ROUND((Q1360),2)&amp;"KM)"),IF(E1360="DER-ED",VLOOKUP(D1360,'DER-ED1'!C:F,2,FALSE),IF(E1360="SICRO",VLOOKUP(D1360,SICRO!C:G,2,FALSE),IF(E1360="SINAPI",VLOOKUP(D1360,SINAPI1!C:F,2,FALSE))))))</f>
        <v>0</v>
      </c>
      <c r="G1360" s="1230" t="b">
        <f>IF(E1360="","",IF(F1360="DER-RD",IF(OR(E1360&lt;60000,E1360&gt;60025),VLOOKUP(E1360,'DER-RD1'!D:H,2,FALSE),VLOOKUP(E1360,'DER-RD1'!D:H,2,FALSE)&amp;"(DMT="&amp;VLOOKUP(E1360,'DER-RD1'!D:H,4,FALSE)&amp;")(XP="&amp;ROUND((Q1360),2)&amp;"KM;XR="&amp;ROUND((R1360),2)&amp;"KM)"),IF(F1360="DER-ED",VLOOKUP(E1360,'DER-ED1'!D:J,2,FALSE),IF(F1360="SICRO",VLOOKUP(E1360,SICRO!D:H,2,FALSE),IF(F1360="SINAPI",VLOOKUP(E1360,SINAPI1!D:G,2,FALSE))))))</f>
        <v>0</v>
      </c>
      <c r="H1360" s="865"/>
      <c r="I1360" s="854"/>
      <c r="J1360" s="865">
        <v>2.6200000000000001E-2</v>
      </c>
      <c r="K1360" s="1212"/>
      <c r="L1360" s="1213"/>
      <c r="M1360" s="741">
        <f>IF(B1360="","",IF(C1360="DER-RD",IF(OR(B1360&lt;60000,B1360&gt;60025),VLOOKUP(B1360,'DER-RD1'!A:G,4,FALSE),VLOOKUP(B1360,'DER-RD1'!A:J,6,FALSE)*Q1360+VLOOKUP(B1360,'DER-RD1'!A:J,7,FALSE)*R1360)+VLOOKUP(B1360,'DER-RD1'!A:J,8,FALSE),IF(C1360="DER-ED",VLOOKUP(B1360,'DER-ED1'!A:D,4,FALSE),IF(C1360="SICRO",VLOOKUP(B1360,SICRO!A:D,4,FALSE),IF(C1360="SINAPI",VLOOKUP(B1360,SINAPI1!A:D,4,FALSE),IF(C1360="CESAN",VLOOKUP(B1360,CESAN!A:D,4,FALSE)))))))</f>
        <v>96.93</v>
      </c>
      <c r="N1360" s="855">
        <f>J1360*M1360</f>
        <v>2.54</v>
      </c>
    </row>
    <row r="1361" spans="2:14" x14ac:dyDescent="0.25">
      <c r="B1361" s="851"/>
      <c r="C1361" s="852"/>
      <c r="D1361" s="1282"/>
      <c r="E1361" s="1282"/>
      <c r="F1361" s="1282"/>
      <c r="G1361" s="1283"/>
      <c r="H1361" s="854"/>
      <c r="I1361" s="854"/>
      <c r="J1361" s="854"/>
      <c r="K1361" s="854"/>
      <c r="L1361" s="854"/>
      <c r="M1361" s="854"/>
      <c r="N1361" s="855"/>
    </row>
    <row r="1362" spans="2:14" ht="15" thickBot="1" x14ac:dyDescent="0.3">
      <c r="B1362" s="856"/>
      <c r="C1362" s="857"/>
      <c r="D1362" s="857"/>
      <c r="E1362" s="857"/>
      <c r="F1362" s="858"/>
      <c r="G1362" s="858"/>
      <c r="H1362" s="858"/>
      <c r="I1362" s="858"/>
      <c r="J1362" s="858"/>
      <c r="K1362" s="858"/>
      <c r="L1362" s="858"/>
      <c r="M1362" s="859" t="s">
        <v>4990</v>
      </c>
      <c r="N1362" s="860">
        <f>SUM(N1359:N1361)</f>
        <v>11.8</v>
      </c>
    </row>
    <row r="1363" spans="2:14" ht="15" thickBot="1" x14ac:dyDescent="0.3">
      <c r="B1363" s="861"/>
      <c r="C1363" s="554"/>
      <c r="D1363" s="554"/>
      <c r="E1363" s="554"/>
      <c r="F1363" s="554"/>
      <c r="G1363" s="554"/>
      <c r="H1363" s="554"/>
      <c r="I1363" s="554"/>
      <c r="J1363" s="554"/>
      <c r="K1363" s="554"/>
      <c r="L1363" s="554"/>
      <c r="M1363" s="554"/>
      <c r="N1363" s="862"/>
    </row>
    <row r="1364" spans="2:14" ht="38.25" x14ac:dyDescent="0.25">
      <c r="B1364" s="847" t="s">
        <v>0</v>
      </c>
      <c r="C1364" s="848" t="s">
        <v>4983</v>
      </c>
      <c r="D1364" s="1280" t="s">
        <v>4991</v>
      </c>
      <c r="E1364" s="1280"/>
      <c r="F1364" s="1280"/>
      <c r="G1364" s="1280"/>
      <c r="H1364" s="1281"/>
      <c r="I1364" s="849" t="s">
        <v>1263</v>
      </c>
      <c r="J1364" s="849" t="s">
        <v>4992</v>
      </c>
      <c r="K1364" s="849" t="s">
        <v>5049</v>
      </c>
      <c r="L1364" s="849" t="s">
        <v>5050</v>
      </c>
      <c r="M1364" s="849" t="s">
        <v>4993</v>
      </c>
      <c r="N1364" s="850" t="s">
        <v>4989</v>
      </c>
    </row>
    <row r="1365" spans="2:14" ht="16.149999999999999" customHeight="1" x14ac:dyDescent="0.25">
      <c r="B1365" s="851">
        <v>10146</v>
      </c>
      <c r="C1365" s="677" t="s">
        <v>1286</v>
      </c>
      <c r="D1365" s="1202" t="str">
        <f>IF(B1365="","",IF(C1365="DER-RD",IF(OR(B1365&lt;60000,B1365&gt;60025),VLOOKUP(B1365,'DER-RD1'!A:E,2,FALSE),VLOOKUP(B1365,'DER-RD1'!A:E,2,FALSE)&amp;"(DMT="&amp;VLOOKUP(B1365,'DER-RD1'!A:E,4,FALSE)&amp;")(XP="&amp;ROUND((N1365),2)&amp;"KM;XR="&amp;ROUND((O1365),2)&amp;"KM)"),IF(C1365="DER-ED",VLOOKUP(B1365,'DER-ED1'!A:D,2,FALSE),IF(C1365="SICRO",VLOOKUP(B1365,SICRO!A:E,2,FALSE),IF(C1365="SINAPI",VLOOKUP(B1365,SINAPI1!A:D,2,FALSE))))))</f>
        <v>SERVENTE (AUXILIAR DE OBRAS - SINDUSCON)</v>
      </c>
      <c r="E1365" s="1202" t="b">
        <f>IF(C1365="","",IF(D1365="DER-RD",IF(OR(C1365&lt;60000,C1365&gt;60025),VLOOKUP(C1365,'DER-RD1'!B:F,2,FALSE),VLOOKUP(C1365,'DER-RD1'!B:F,2,FALSE)&amp;"(DMT="&amp;VLOOKUP(C1365,'DER-RD1'!B:F,4,FALSE)&amp;")(XP="&amp;ROUND((O1365),2)&amp;"KM;XR="&amp;ROUND((P1365),2)&amp;"KM)"),IF(D1365="DER-ED",VLOOKUP(C1365,'DER-ED1'!B:E,2,FALSE),IF(D1365="SICRO",VLOOKUP(C1365,SICRO!B:F,2,FALSE),IF(D1365="SINAPI",VLOOKUP(C1365,SINAPI1!B:E,2,FALSE))))))</f>
        <v>0</v>
      </c>
      <c r="F1365" s="1202" t="b">
        <f>IF(D1365="","",IF(E1365="DER-RD",IF(OR(D1365&lt;60000,D1365&gt;60025),VLOOKUP(D1365,'DER-RD1'!C:G,2,FALSE),VLOOKUP(D1365,'DER-RD1'!C:G,2,FALSE)&amp;"(DMT="&amp;VLOOKUP(D1365,'DER-RD1'!C:G,4,FALSE)&amp;")(XP="&amp;ROUND((P1365),2)&amp;"KM;XR="&amp;ROUND((Q1365),2)&amp;"KM)"),IF(E1365="DER-ED",VLOOKUP(D1365,'DER-ED1'!C:F,2,FALSE),IF(E1365="SICRO",VLOOKUP(D1365,SICRO!C:G,2,FALSE),IF(E1365="SINAPI",VLOOKUP(D1365,SINAPI1!C:F,2,FALSE))))))</f>
        <v>0</v>
      </c>
      <c r="G1365" s="1202" t="b">
        <f>IF(E1365="","",IF(F1365="DER-RD",IF(OR(E1365&lt;60000,E1365&gt;60025),VLOOKUP(E1365,'DER-RD1'!D:H,2,FALSE),VLOOKUP(E1365,'DER-RD1'!D:H,2,FALSE)&amp;"(DMT="&amp;VLOOKUP(E1365,'DER-RD1'!D:H,4,FALSE)&amp;")(XP="&amp;ROUND((Q1365),2)&amp;"KM;XR="&amp;ROUND((R1365),2)&amp;"KM)"),IF(F1365="DER-ED",VLOOKUP(E1365,'DER-ED1'!D:J,2,FALSE),IF(F1365="SICRO",VLOOKUP(E1365,SICRO!D:H,2,FALSE),IF(F1365="SINAPI",VLOOKUP(E1365,SINAPI1!D:G,2,FALSE))))))</f>
        <v>0</v>
      </c>
      <c r="H1365" s="1218" t="b">
        <f>IF(F1365="","",IF(G1365="DER-RD",IF(OR(F1365&lt;60000,F1365&gt;60025),VLOOKUP(F1365,'DER-RD1'!E:I,2,FALSE),VLOOKUP(F1365,'DER-RD1'!E:I,2,FALSE)&amp;"(DMT="&amp;VLOOKUP(F1365,'DER-RD1'!E:I,4,FALSE)&amp;")(XP="&amp;ROUND((R1365),2)&amp;"KM;XR="&amp;ROUND((S1365),2)&amp;"KM)"),IF(G1365="DER-ED",VLOOKUP(F1365,'DER-ED1'!E:K,2,FALSE),IF(G1365="SICRO",VLOOKUP(F1365,SICRO!E:I,2,FALSE),IF(G1365="SINAPI",VLOOKUP(F1365,SINAPI1!E:H,2,FALSE))))))</f>
        <v>0</v>
      </c>
      <c r="I1365" s="854" t="s">
        <v>69</v>
      </c>
      <c r="J1365" s="863">
        <v>1.5727</v>
      </c>
      <c r="K1365" s="755">
        <f>IF(B1365="","",IF(C1365="DER-RD",IF(OR(B1365&lt;60000,B1365&gt;60025),VLOOKUP(B1365,'DER-RD1'!A:E,4,FALSE),VLOOKUP(B1365,'DER-RD1'!A:H,6,FALSE)*O1365+VLOOKUP(B1365,'DER-RD1'!A:H,7,FALSE)*P1365)+VLOOKUP(B1365,'DER-RD1'!A:H,8,FALSE),IF(C1365="DER-ED",VLOOKUP(B1365,'DER-ED1'!A:E,4,FALSE),IF(C1365="SICRO",VLOOKUP(B1365,SICRO!A:F,4,FALSE),IF(C1365="SINAPI",VLOOKUP(B1365,SINAPI1!A:E,4,FALSE),IF(C1365="CESAN",VLOOKUP(B1365,CESAN!A:E,4,FALSE)))))))</f>
        <v>6.97</v>
      </c>
      <c r="L1365" s="864">
        <f>K1365*(1+J1365)</f>
        <v>17.93</v>
      </c>
      <c r="M1365" s="865">
        <v>0.13009999999999999</v>
      </c>
      <c r="N1365" s="855">
        <f>L1365*M1365</f>
        <v>2.33</v>
      </c>
    </row>
    <row r="1366" spans="2:14" ht="16.149999999999999" customHeight="1" x14ac:dyDescent="0.25">
      <c r="B1366" s="851">
        <v>40331</v>
      </c>
      <c r="C1366" s="677" t="s">
        <v>5015</v>
      </c>
      <c r="D1366" s="1202" t="str">
        <f>IF(B1366="","",IF(C1366="DER-RD",IF(OR(B1366&lt;60000,B1366&gt;60025),VLOOKUP(B1366,'DER-RD1'!A:E,2,FALSE),VLOOKUP(B1366,'DER-RD1'!A:E,2,FALSE)&amp;"(DMT="&amp;VLOOKUP(B1366,'DER-RD1'!A:E,4,FALSE)&amp;")(XP="&amp;ROUND((N1366),2)&amp;"KM;XR="&amp;ROUND((O1366),2)&amp;"KM)"),IF(C1366="DER-ED",VLOOKUP(B1366,'DER-ED1'!A:D,2,FALSE),IF(C1366="SICRO",VLOOKUP(B1366,SICRO!A:E,2,FALSE),IF(C1366="SINAPI",VLOOKUP(B1366,SINAPI1!A:D,2,FALSE))))))</f>
        <v xml:space="preserve">ASSENTADOR DE MANILHAS (HORISTA)                                                                                                                                                                                                                                                                                                                                                                                                                                                                          </v>
      </c>
      <c r="E1366" s="1202" t="b">
        <f>IF(C1366="","",IF(D1366="DER-RD",IF(OR(C1366&lt;60000,C1366&gt;60025),VLOOKUP(C1366,'DER-RD1'!B:F,2,FALSE),VLOOKUP(C1366,'DER-RD1'!B:F,2,FALSE)&amp;"(DMT="&amp;VLOOKUP(C1366,'DER-RD1'!B:F,4,FALSE)&amp;")(XP="&amp;ROUND((O1366),2)&amp;"KM;XR="&amp;ROUND((P1366),2)&amp;"KM)"),IF(D1366="DER-ED",VLOOKUP(C1366,'DER-ED1'!B:E,2,FALSE),IF(D1366="SICRO",VLOOKUP(C1366,SICRO!B:F,2,FALSE),IF(D1366="SINAPI",VLOOKUP(C1366,SINAPI1!B:E,2,FALSE))))))</f>
        <v>0</v>
      </c>
      <c r="F1366" s="1202" t="b">
        <f>IF(D1366="","",IF(E1366="DER-RD",IF(OR(D1366&lt;60000,D1366&gt;60025),VLOOKUP(D1366,'DER-RD1'!C:G,2,FALSE),VLOOKUP(D1366,'DER-RD1'!C:G,2,FALSE)&amp;"(DMT="&amp;VLOOKUP(D1366,'DER-RD1'!C:G,4,FALSE)&amp;")(XP="&amp;ROUND((P1366),2)&amp;"KM;XR="&amp;ROUND((Q1366),2)&amp;"KM)"),IF(E1366="DER-ED",VLOOKUP(D1366,'DER-ED1'!C:F,2,FALSE),IF(E1366="SICRO",VLOOKUP(D1366,SICRO!C:G,2,FALSE),IF(E1366="SINAPI",VLOOKUP(D1366,SINAPI1!C:F,2,FALSE))))))</f>
        <v>0</v>
      </c>
      <c r="G1366" s="1202" t="b">
        <f>IF(E1366="","",IF(F1366="DER-RD",IF(OR(E1366&lt;60000,E1366&gt;60025),VLOOKUP(E1366,'DER-RD1'!D:H,2,FALSE),VLOOKUP(E1366,'DER-RD1'!D:H,2,FALSE)&amp;"(DMT="&amp;VLOOKUP(E1366,'DER-RD1'!D:H,4,FALSE)&amp;")(XP="&amp;ROUND((Q1366),2)&amp;"KM;XR="&amp;ROUND((R1366),2)&amp;"KM)"),IF(F1366="DER-ED",VLOOKUP(E1366,'DER-ED1'!D:J,2,FALSE),IF(F1366="SICRO",VLOOKUP(E1366,SICRO!D:H,2,FALSE),IF(F1366="SINAPI",VLOOKUP(E1366,SINAPI1!D:G,2,FALSE))))))</f>
        <v>0</v>
      </c>
      <c r="H1366" s="1218" t="b">
        <f>IF(F1366="","",IF(G1366="DER-RD",IF(OR(F1366&lt;60000,F1366&gt;60025),VLOOKUP(F1366,'DER-RD1'!E:I,2,FALSE),VLOOKUP(F1366,'DER-RD1'!E:I,2,FALSE)&amp;"(DMT="&amp;VLOOKUP(F1366,'DER-RD1'!E:I,4,FALSE)&amp;")(XP="&amp;ROUND((R1366),2)&amp;"KM;XR="&amp;ROUND((S1366),2)&amp;"KM)"),IF(G1366="DER-ED",VLOOKUP(F1366,'DER-ED1'!E:K,2,FALSE),IF(G1366="SICRO",VLOOKUP(F1366,SICRO!E:I,2,FALSE),IF(G1366="SINAPI",VLOOKUP(F1366,SINAPI1!E:H,2,FALSE))))))</f>
        <v>0</v>
      </c>
      <c r="I1366" s="854" t="s">
        <v>69</v>
      </c>
      <c r="J1366" s="863">
        <v>1.5727</v>
      </c>
      <c r="K1366" s="755">
        <f>IF(B1366="","",IF(C1366="DER-RD",IF(OR(B1366&lt;60000,B1366&gt;60025),VLOOKUP(B1366,'DER-RD1'!A:E,4,FALSE),VLOOKUP(B1366,'DER-RD1'!A:H,6,FALSE)*O1366+VLOOKUP(B1366,'DER-RD1'!A:H,7,FALSE)*P1366)+VLOOKUP(B1366,'DER-RD1'!A:H,8,FALSE),IF(C1366="DER-ED",VLOOKUP(B1366,'DER-ED1'!A:E,4,FALSE),IF(C1366="SICRO",VLOOKUP(B1366,SICRO!A:F,4,FALSE),IF(C1366="SINAPI",VLOOKUP(B1366,SINAPI1!A:E,4,FALSE),IF(C1366="CESAN",VLOOKUP(B1366,CESAN!A:E,4,FALSE)))))))</f>
        <v>19.809999999999999</v>
      </c>
      <c r="L1366" s="864">
        <f>K1366*(1+J1366)</f>
        <v>50.97</v>
      </c>
      <c r="M1366" s="865">
        <v>0.13009999999999999</v>
      </c>
      <c r="N1366" s="855">
        <f>L1366*M1366</f>
        <v>6.63</v>
      </c>
    </row>
    <row r="1367" spans="2:14" x14ac:dyDescent="0.25">
      <c r="B1367" s="851"/>
      <c r="C1367" s="853"/>
      <c r="D1367" s="1229"/>
      <c r="E1367" s="1229"/>
      <c r="F1367" s="1229"/>
      <c r="G1367" s="1229"/>
      <c r="H1367" s="1230"/>
      <c r="I1367" s="854"/>
      <c r="J1367" s="863"/>
      <c r="K1367" s="864"/>
      <c r="L1367" s="864"/>
      <c r="M1367" s="865"/>
      <c r="N1367" s="855"/>
    </row>
    <row r="1368" spans="2:14" ht="15" thickBot="1" x14ac:dyDescent="0.3">
      <c r="B1368" s="856"/>
      <c r="C1368" s="857"/>
      <c r="D1368" s="857"/>
      <c r="E1368" s="857"/>
      <c r="F1368" s="858"/>
      <c r="G1368" s="858"/>
      <c r="H1368" s="858"/>
      <c r="I1368" s="858"/>
      <c r="J1368" s="858"/>
      <c r="K1368" s="858"/>
      <c r="L1368" s="858"/>
      <c r="M1368" s="859" t="s">
        <v>4994</v>
      </c>
      <c r="N1368" s="860">
        <f>SUM(N1365:N1367)</f>
        <v>8.9600000000000009</v>
      </c>
    </row>
    <row r="1369" spans="2:14" ht="15" thickBot="1" x14ac:dyDescent="0.3">
      <c r="B1369" s="861"/>
      <c r="C1369" s="554"/>
      <c r="D1369" s="554"/>
      <c r="E1369" s="554"/>
      <c r="F1369" s="554"/>
      <c r="G1369" s="554"/>
      <c r="H1369" s="554"/>
      <c r="I1369" s="559"/>
      <c r="J1369" s="559"/>
      <c r="K1369" s="554"/>
      <c r="L1369" s="554"/>
      <c r="M1369" s="554"/>
      <c r="N1369" s="862"/>
    </row>
    <row r="1370" spans="2:14" ht="25.5" x14ac:dyDescent="0.25">
      <c r="B1370" s="847" t="s">
        <v>0</v>
      </c>
      <c r="C1370" s="848" t="s">
        <v>4983</v>
      </c>
      <c r="D1370" s="1280" t="s">
        <v>4995</v>
      </c>
      <c r="E1370" s="1280"/>
      <c r="F1370" s="1280"/>
      <c r="G1370" s="1280"/>
      <c r="H1370" s="1281"/>
      <c r="I1370" s="849" t="s">
        <v>1236</v>
      </c>
      <c r="J1370" s="849" t="s">
        <v>4996</v>
      </c>
      <c r="K1370" s="849" t="s">
        <v>4997</v>
      </c>
      <c r="L1370" s="849"/>
      <c r="M1370" s="849" t="s">
        <v>4998</v>
      </c>
      <c r="N1370" s="850" t="s">
        <v>4999</v>
      </c>
    </row>
    <row r="1371" spans="2:14" x14ac:dyDescent="0.25">
      <c r="B1371" s="851"/>
      <c r="C1371" s="853"/>
      <c r="D1371" s="1229"/>
      <c r="E1371" s="1229"/>
      <c r="F1371" s="1229"/>
      <c r="G1371" s="1229"/>
      <c r="H1371" s="1230"/>
      <c r="I1371" s="854"/>
      <c r="J1371" s="854"/>
      <c r="K1371" s="854"/>
      <c r="L1371" s="854"/>
      <c r="M1371" s="854"/>
      <c r="N1371" s="855"/>
    </row>
    <row r="1372" spans="2:14" x14ac:dyDescent="0.25">
      <c r="B1372" s="861"/>
      <c r="C1372" s="554"/>
      <c r="D1372" s="554"/>
      <c r="E1372" s="554"/>
      <c r="F1372" s="559"/>
      <c r="G1372" s="559"/>
      <c r="H1372" s="559"/>
      <c r="I1372" s="559"/>
      <c r="J1372" s="559"/>
      <c r="K1372" s="559"/>
      <c r="L1372" s="559"/>
      <c r="M1372" s="866" t="s">
        <v>5000</v>
      </c>
      <c r="N1372" s="867">
        <f>SUM(N1371:N1371)</f>
        <v>0</v>
      </c>
    </row>
    <row r="1373" spans="2:14" x14ac:dyDescent="0.25">
      <c r="B1373" s="861"/>
      <c r="C1373" s="554"/>
      <c r="D1373" s="554"/>
      <c r="E1373" s="554"/>
      <c r="F1373" s="554"/>
      <c r="G1373" s="554"/>
      <c r="H1373" s="554"/>
      <c r="I1373" s="554"/>
      <c r="J1373" s="554"/>
      <c r="K1373" s="554"/>
      <c r="L1373" s="554"/>
      <c r="M1373" s="554"/>
      <c r="N1373" s="862"/>
    </row>
    <row r="1374" spans="2:14" x14ac:dyDescent="0.25">
      <c r="B1374" s="861"/>
      <c r="C1374" s="554"/>
      <c r="D1374" s="554"/>
      <c r="E1374" s="554"/>
      <c r="F1374" s="559"/>
      <c r="G1374" s="559"/>
      <c r="H1374" s="559"/>
      <c r="I1374" s="868"/>
      <c r="J1374" s="868"/>
      <c r="K1374" s="868"/>
      <c r="L1374" s="868"/>
      <c r="M1374" s="866" t="s">
        <v>5001</v>
      </c>
      <c r="N1374" s="869">
        <f>N1362+N1368+N1372</f>
        <v>20.76</v>
      </c>
    </row>
    <row r="1375" spans="2:14" x14ac:dyDescent="0.25">
      <c r="B1375" s="861"/>
      <c r="C1375" s="554"/>
      <c r="D1375" s="554"/>
      <c r="E1375" s="554"/>
      <c r="F1375" s="559"/>
      <c r="G1375" s="559"/>
      <c r="H1375" s="559"/>
      <c r="I1375" s="559"/>
      <c r="J1375" s="870"/>
      <c r="K1375" s="870"/>
      <c r="L1375" s="870"/>
      <c r="M1375" s="871" t="s">
        <v>5002</v>
      </c>
      <c r="N1375" s="869">
        <v>1</v>
      </c>
    </row>
    <row r="1376" spans="2:14" ht="15" thickBot="1" x14ac:dyDescent="0.3">
      <c r="B1376" s="856"/>
      <c r="C1376" s="857"/>
      <c r="D1376" s="857"/>
      <c r="E1376" s="857"/>
      <c r="F1376" s="858"/>
      <c r="G1376" s="858"/>
      <c r="H1376" s="858"/>
      <c r="I1376" s="858"/>
      <c r="J1376" s="858"/>
      <c r="K1376" s="858"/>
      <c r="L1376" s="858"/>
      <c r="M1376" s="859" t="s">
        <v>5003</v>
      </c>
      <c r="N1376" s="872">
        <f>TRUNC(N1374/N1375,2)</f>
        <v>20.76</v>
      </c>
    </row>
    <row r="1377" spans="2:14" ht="15" thickBot="1" x14ac:dyDescent="0.3">
      <c r="B1377" s="861"/>
      <c r="C1377" s="554"/>
      <c r="D1377" s="554"/>
      <c r="E1377" s="554"/>
      <c r="F1377" s="554"/>
      <c r="G1377" s="554"/>
      <c r="H1377" s="554"/>
      <c r="I1377" s="554"/>
      <c r="J1377" s="554"/>
      <c r="K1377" s="554"/>
      <c r="L1377" s="554"/>
      <c r="M1377" s="554"/>
      <c r="N1377" s="862"/>
    </row>
    <row r="1378" spans="2:14" ht="25.5" x14ac:dyDescent="0.25">
      <c r="B1378" s="847" t="s">
        <v>0</v>
      </c>
      <c r="C1378" s="848" t="s">
        <v>4983</v>
      </c>
      <c r="D1378" s="1280" t="s">
        <v>5004</v>
      </c>
      <c r="E1378" s="1280"/>
      <c r="F1378" s="1280"/>
      <c r="G1378" s="1280"/>
      <c r="H1378" s="1280"/>
      <c r="I1378" s="1281"/>
      <c r="J1378" s="849" t="s">
        <v>1263</v>
      </c>
      <c r="K1378" s="849" t="s">
        <v>5005</v>
      </c>
      <c r="L1378" s="849"/>
      <c r="M1378" s="849" t="s">
        <v>4993</v>
      </c>
      <c r="N1378" s="850" t="s">
        <v>4999</v>
      </c>
    </row>
    <row r="1379" spans="2:14" ht="33" customHeight="1" x14ac:dyDescent="0.25">
      <c r="B1379" s="851">
        <v>41779</v>
      </c>
      <c r="C1379" s="853" t="s">
        <v>5015</v>
      </c>
      <c r="D1379" s="1229" t="s">
        <v>17057</v>
      </c>
      <c r="E1379" s="1229"/>
      <c r="F1379" s="1229"/>
      <c r="G1379" s="1229"/>
      <c r="H1379" s="1229"/>
      <c r="I1379" s="1230"/>
      <c r="J1379" s="854" t="s">
        <v>76</v>
      </c>
      <c r="K1379" s="755">
        <f>IF(B1379="","",IF(C1379="DER-RD",IF(OR(B1379&lt;60000,B1379&gt;60025),VLOOKUP(B1379,'DER-RD1'!A:E,4,FALSE),VLOOKUP(B1379,'DER-RD1'!A:H,6,FALSE)*O1379+VLOOKUP(B1379,'DER-RD1'!A:H,7,FALSE)*P1379)+VLOOKUP(B1379,'DER-RD1'!A:H,8,FALSE),IF(C1379="DER-ED",VLOOKUP(B1379,'DER-ED1'!A:E,4,FALSE),IF(C1379="SICRO",VLOOKUP(B1379,SICRO!A:F,4,FALSE),IF(C1379="SINAPI",VLOOKUP(B1379,SINAPI1!A:E,4,FALSE),IF(C1379="CESAN",VLOOKUP(B1379,CESAN!A:E,4,FALSE)))))))</f>
        <v>143.32</v>
      </c>
      <c r="L1379" s="864"/>
      <c r="M1379" s="865">
        <v>1</v>
      </c>
      <c r="N1379" s="855">
        <f>K1379*M1379</f>
        <v>143.32</v>
      </c>
    </row>
    <row r="1380" spans="2:14" x14ac:dyDescent="0.25">
      <c r="B1380" s="851"/>
      <c r="C1380" s="853"/>
      <c r="D1380" s="1229"/>
      <c r="E1380" s="1229"/>
      <c r="F1380" s="1229"/>
      <c r="G1380" s="1229"/>
      <c r="H1380" s="1229"/>
      <c r="I1380" s="1230"/>
      <c r="J1380" s="854"/>
      <c r="K1380" s="854"/>
      <c r="L1380" s="854"/>
      <c r="M1380" s="865"/>
      <c r="N1380" s="855"/>
    </row>
    <row r="1381" spans="2:14" ht="15" thickBot="1" x14ac:dyDescent="0.3">
      <c r="B1381" s="856"/>
      <c r="C1381" s="857"/>
      <c r="D1381" s="857"/>
      <c r="E1381" s="857"/>
      <c r="F1381" s="858"/>
      <c r="G1381" s="858"/>
      <c r="H1381" s="858"/>
      <c r="I1381" s="858"/>
      <c r="J1381" s="858"/>
      <c r="K1381" s="858"/>
      <c r="L1381" s="858"/>
      <c r="M1381" s="859" t="s">
        <v>5006</v>
      </c>
      <c r="N1381" s="860">
        <f>SUM(N1379:N1379)</f>
        <v>143.32</v>
      </c>
    </row>
    <row r="1382" spans="2:14" ht="15" thickBot="1" x14ac:dyDescent="0.3">
      <c r="B1382" s="861"/>
      <c r="C1382" s="554"/>
      <c r="D1382" s="554"/>
      <c r="E1382" s="554"/>
      <c r="F1382" s="554"/>
      <c r="G1382" s="554"/>
      <c r="H1382" s="554"/>
      <c r="I1382" s="554"/>
      <c r="J1382" s="554"/>
      <c r="K1382" s="554"/>
      <c r="L1382" s="554"/>
      <c r="M1382" s="554"/>
      <c r="N1382" s="862"/>
    </row>
    <row r="1383" spans="2:14" ht="25.5" x14ac:dyDescent="0.25">
      <c r="B1383" s="847" t="s">
        <v>0</v>
      </c>
      <c r="C1383" s="849" t="s">
        <v>4983</v>
      </c>
      <c r="D1383" s="1280" t="s">
        <v>5007</v>
      </c>
      <c r="E1383" s="1280"/>
      <c r="F1383" s="1280"/>
      <c r="G1383" s="1280"/>
      <c r="H1383" s="1280"/>
      <c r="I1383" s="1281"/>
      <c r="J1383" s="849" t="s">
        <v>1263</v>
      </c>
      <c r="K1383" s="849" t="s">
        <v>5005</v>
      </c>
      <c r="L1383" s="849"/>
      <c r="M1383" s="849" t="s">
        <v>4993</v>
      </c>
      <c r="N1383" s="850" t="s">
        <v>4999</v>
      </c>
    </row>
    <row r="1384" spans="2:14" x14ac:dyDescent="0.25">
      <c r="B1384" s="873"/>
      <c r="C1384" s="874"/>
      <c r="D1384" s="1229"/>
      <c r="E1384" s="1229"/>
      <c r="F1384" s="1229"/>
      <c r="G1384" s="1229"/>
      <c r="H1384" s="1229"/>
      <c r="I1384" s="1230"/>
      <c r="J1384" s="875"/>
      <c r="K1384" s="876"/>
      <c r="L1384" s="875"/>
      <c r="M1384" s="877"/>
      <c r="N1384" s="878"/>
    </row>
    <row r="1385" spans="2:14" x14ac:dyDescent="0.25">
      <c r="B1385" s="873"/>
      <c r="C1385" s="874"/>
      <c r="D1385" s="1229"/>
      <c r="E1385" s="1229"/>
      <c r="F1385" s="1229"/>
      <c r="G1385" s="1229"/>
      <c r="H1385" s="1229"/>
      <c r="I1385" s="1230"/>
      <c r="J1385" s="875"/>
      <c r="K1385" s="876"/>
      <c r="L1385" s="875"/>
      <c r="M1385" s="877"/>
      <c r="N1385" s="878"/>
    </row>
    <row r="1386" spans="2:14" ht="15" thickBot="1" x14ac:dyDescent="0.3">
      <c r="B1386" s="856"/>
      <c r="C1386" s="857"/>
      <c r="D1386" s="857"/>
      <c r="E1386" s="857"/>
      <c r="F1386" s="858"/>
      <c r="G1386" s="858"/>
      <c r="H1386" s="858"/>
      <c r="I1386" s="858"/>
      <c r="J1386" s="858"/>
      <c r="K1386" s="858"/>
      <c r="L1386" s="858"/>
      <c r="M1386" s="859" t="s">
        <v>5008</v>
      </c>
      <c r="N1386" s="860">
        <f>SUM(N1384:N1385)</f>
        <v>0</v>
      </c>
    </row>
    <row r="1387" spans="2:14" ht="15" thickBot="1" x14ac:dyDescent="0.3">
      <c r="B1387" s="861"/>
      <c r="C1387" s="554"/>
      <c r="D1387" s="554"/>
      <c r="E1387" s="554"/>
      <c r="F1387" s="554"/>
      <c r="G1387" s="554"/>
      <c r="H1387" s="554"/>
      <c r="I1387" s="554"/>
      <c r="J1387" s="554"/>
      <c r="K1387" s="554"/>
      <c r="L1387" s="554"/>
      <c r="M1387" s="554"/>
      <c r="N1387" s="862"/>
    </row>
    <row r="1388" spans="2:14" ht="25.5" x14ac:dyDescent="0.25">
      <c r="B1388" s="847" t="s">
        <v>0</v>
      </c>
      <c r="C1388" s="849" t="s">
        <v>4983</v>
      </c>
      <c r="D1388" s="1280" t="s">
        <v>5009</v>
      </c>
      <c r="E1388" s="1280"/>
      <c r="F1388" s="1280"/>
      <c r="G1388" s="1281"/>
      <c r="H1388" s="849" t="s">
        <v>1263</v>
      </c>
      <c r="I1388" s="849" t="s">
        <v>5010</v>
      </c>
      <c r="J1388" s="849" t="s">
        <v>5011</v>
      </c>
      <c r="K1388" s="849" t="s">
        <v>5005</v>
      </c>
      <c r="L1388" s="849"/>
      <c r="M1388" s="849" t="s">
        <v>4993</v>
      </c>
      <c r="N1388" s="850" t="s">
        <v>4999</v>
      </c>
    </row>
    <row r="1389" spans="2:14" x14ac:dyDescent="0.25">
      <c r="B1389" s="851"/>
      <c r="C1389" s="853"/>
      <c r="D1389" s="1282"/>
      <c r="E1389" s="1282"/>
      <c r="F1389" s="1282"/>
      <c r="G1389" s="1282"/>
      <c r="H1389" s="854"/>
      <c r="I1389" s="854"/>
      <c r="J1389" s="854"/>
      <c r="K1389" s="854"/>
      <c r="L1389" s="854"/>
      <c r="M1389" s="865"/>
      <c r="N1389" s="855"/>
    </row>
    <row r="1390" spans="2:14" x14ac:dyDescent="0.25">
      <c r="B1390" s="861"/>
      <c r="C1390" s="554"/>
      <c r="D1390" s="554"/>
      <c r="E1390" s="554"/>
      <c r="F1390" s="559"/>
      <c r="G1390" s="559"/>
      <c r="H1390" s="559"/>
      <c r="I1390" s="559"/>
      <c r="J1390" s="559"/>
      <c r="K1390" s="559"/>
      <c r="L1390" s="559"/>
      <c r="M1390" s="866" t="s">
        <v>5012</v>
      </c>
      <c r="N1390" s="867">
        <f>SUM(N1389:N1389)</f>
        <v>0</v>
      </c>
    </row>
    <row r="1391" spans="2:14" x14ac:dyDescent="0.25">
      <c r="B1391" s="861"/>
      <c r="C1391" s="554"/>
      <c r="D1391" s="554"/>
      <c r="E1391" s="554"/>
      <c r="F1391" s="554"/>
      <c r="G1391" s="554"/>
      <c r="H1391" s="554"/>
      <c r="I1391" s="554"/>
      <c r="J1391" s="554"/>
      <c r="K1391" s="554"/>
      <c r="L1391" s="554"/>
      <c r="M1391" s="554"/>
      <c r="N1391" s="862"/>
    </row>
    <row r="1392" spans="2:14" x14ac:dyDescent="0.25">
      <c r="B1392" s="879"/>
      <c r="C1392" s="880"/>
      <c r="D1392" s="880"/>
      <c r="E1392" s="880"/>
      <c r="F1392" s="881"/>
      <c r="G1392" s="881"/>
      <c r="H1392" s="881"/>
      <c r="I1392" s="881"/>
      <c r="J1392" s="881"/>
      <c r="K1392" s="881"/>
      <c r="L1392" s="881"/>
      <c r="M1392" s="882" t="s">
        <v>5013</v>
      </c>
      <c r="N1392" s="869">
        <f>N1376+N1381+N1386+N1390</f>
        <v>164.08</v>
      </c>
    </row>
    <row r="1393" spans="2:14" x14ac:dyDescent="0.25">
      <c r="B1393" s="861"/>
      <c r="C1393" s="554"/>
      <c r="D1393" s="554"/>
      <c r="E1393" s="554"/>
      <c r="F1393" s="559"/>
      <c r="G1393" s="559"/>
      <c r="H1393" s="559"/>
      <c r="I1393" s="559"/>
      <c r="J1393" s="559"/>
      <c r="K1393" s="559"/>
      <c r="L1393" s="559"/>
      <c r="M1393" s="708">
        <v>0.28220000000000001</v>
      </c>
      <c r="N1393" s="869">
        <f>N1392*M1393</f>
        <v>46.3</v>
      </c>
    </row>
    <row r="1394" spans="2:14" ht="15" thickBot="1" x14ac:dyDescent="0.3">
      <c r="B1394" s="1284" t="s">
        <v>5014</v>
      </c>
      <c r="C1394" s="1285"/>
      <c r="D1394" s="1285"/>
      <c r="E1394" s="1285"/>
      <c r="F1394" s="1285"/>
      <c r="G1394" s="1285"/>
      <c r="H1394" s="1285"/>
      <c r="I1394" s="1285"/>
      <c r="J1394" s="1285"/>
      <c r="K1394" s="1285"/>
      <c r="L1394" s="1285"/>
      <c r="M1394" s="1286"/>
      <c r="N1394" s="872">
        <f>N1392+N1393</f>
        <v>210.38</v>
      </c>
    </row>
    <row r="1395" spans="2:14" x14ac:dyDescent="0.25">
      <c r="B1395" s="692"/>
      <c r="C1395" s="692"/>
      <c r="D1395" s="692"/>
      <c r="E1395" s="692"/>
      <c r="F1395" s="692"/>
      <c r="G1395" s="692"/>
      <c r="H1395" s="692"/>
      <c r="I1395" s="692"/>
      <c r="J1395" s="692"/>
      <c r="K1395" s="692"/>
      <c r="L1395" s="692"/>
      <c r="M1395" s="692"/>
      <c r="N1395" s="752"/>
    </row>
    <row r="1396" spans="2:14" ht="15" thickBot="1" x14ac:dyDescent="0.3">
      <c r="B1396" s="692"/>
      <c r="C1396" s="692"/>
      <c r="D1396" s="692"/>
      <c r="E1396" s="692"/>
      <c r="F1396" s="692"/>
      <c r="G1396" s="692"/>
      <c r="H1396" s="692"/>
      <c r="I1396" s="692"/>
      <c r="J1396" s="692"/>
      <c r="K1396" s="692"/>
      <c r="L1396" s="692"/>
      <c r="M1396" s="692"/>
      <c r="N1396" s="752"/>
    </row>
    <row r="1397" spans="2:14" ht="45.6" customHeight="1" x14ac:dyDescent="0.25">
      <c r="B1397" s="1250" t="s">
        <v>17091</v>
      </c>
      <c r="C1397" s="1251"/>
      <c r="D1397" s="1252"/>
      <c r="E1397" s="1253" t="s">
        <v>4979</v>
      </c>
      <c r="F1397" s="1253"/>
      <c r="G1397" s="1253"/>
      <c r="H1397" s="1253"/>
      <c r="I1397" s="1253"/>
      <c r="J1397" s="1253"/>
      <c r="K1397" s="1253"/>
      <c r="L1397" s="1260"/>
      <c r="M1397" s="1261"/>
      <c r="N1397" s="1255"/>
    </row>
    <row r="1398" spans="2:14" x14ac:dyDescent="0.25">
      <c r="B1398" s="846" t="s">
        <v>4980</v>
      </c>
      <c r="C1398" s="1276" t="s">
        <v>5276</v>
      </c>
      <c r="D1398" s="1276"/>
      <c r="E1398" s="1276"/>
      <c r="F1398" s="1276"/>
      <c r="G1398" s="1276"/>
      <c r="H1398" s="1276"/>
      <c r="I1398" s="1276"/>
      <c r="J1398" s="1276"/>
      <c r="K1398" s="1276"/>
      <c r="L1398" s="1276"/>
      <c r="M1398" s="1276"/>
      <c r="N1398" s="1277"/>
    </row>
    <row r="1399" spans="2:14" x14ac:dyDescent="0.25">
      <c r="B1399" s="846" t="s">
        <v>4981</v>
      </c>
      <c r="C1399" s="1278" t="s">
        <v>76</v>
      </c>
      <c r="D1399" s="1278"/>
      <c r="E1399" s="1278"/>
      <c r="F1399" s="1278"/>
      <c r="G1399" s="1278"/>
      <c r="H1399" s="1278"/>
      <c r="I1399" s="1278"/>
      <c r="J1399" s="1278"/>
      <c r="K1399" s="1278"/>
      <c r="L1399" s="1278"/>
      <c r="M1399" s="1278"/>
      <c r="N1399" s="1279"/>
    </row>
    <row r="1400" spans="2:14" ht="15" thickBot="1" x14ac:dyDescent="0.3">
      <c r="B1400" s="846" t="s">
        <v>4982</v>
      </c>
      <c r="C1400" s="1205">
        <v>45536</v>
      </c>
      <c r="D1400" s="1206"/>
      <c r="E1400" s="1206"/>
      <c r="F1400" s="1206"/>
      <c r="G1400" s="1206"/>
      <c r="H1400" s="1206"/>
      <c r="I1400" s="1206"/>
      <c r="J1400" s="1206"/>
      <c r="K1400" s="1206"/>
      <c r="L1400" s="1206"/>
      <c r="M1400" s="1206"/>
      <c r="N1400" s="1207"/>
    </row>
    <row r="1401" spans="2:14" x14ac:dyDescent="0.25">
      <c r="B1401" s="847" t="s">
        <v>0</v>
      </c>
      <c r="C1401" s="848" t="s">
        <v>4983</v>
      </c>
      <c r="D1401" s="1280" t="s">
        <v>4984</v>
      </c>
      <c r="E1401" s="1280"/>
      <c r="F1401" s="1280"/>
      <c r="G1401" s="1281"/>
      <c r="H1401" s="849" t="s">
        <v>100</v>
      </c>
      <c r="I1401" s="849" t="s">
        <v>4985</v>
      </c>
      <c r="J1401" s="849" t="s">
        <v>4986</v>
      </c>
      <c r="K1401" s="1287" t="s">
        <v>4987</v>
      </c>
      <c r="L1401" s="1288"/>
      <c r="M1401" s="849" t="s">
        <v>4988</v>
      </c>
      <c r="N1401" s="850" t="s">
        <v>4989</v>
      </c>
    </row>
    <row r="1402" spans="2:14" ht="16.149999999999999" customHeight="1" x14ac:dyDescent="0.25">
      <c r="B1402" s="851">
        <v>5631</v>
      </c>
      <c r="C1402" s="853" t="s">
        <v>5015</v>
      </c>
      <c r="D1402" s="1229" t="str">
        <f>IF(B1402="","",IF(C1402="DER-RD",IF(OR(B1402&lt;60000,B1402&gt;60025),VLOOKUP(B1402,'DER-RD1'!A:E,2,FALSE),VLOOKUP(B1402,'DER-RD1'!A:E,2,FALSE)&amp;"(DMT="&amp;VLOOKUP(B1402,'DER-RD1'!A:E,4,FALSE)&amp;")(XP="&amp;ROUND((N1402),2)&amp;"KM;XR="&amp;ROUND((O1402),2)&amp;"KM)"),IF(C1402="DER-ED",VLOOKUP(B1402,'DER-ED1'!A:D,2,FALSE),IF(C1402="SICRO",VLOOKUP(B1402,SICRO!A:E,2,FALSE),IF(C1402="SINAPI",VLOOKUP(B1402,SINAPI1!A:D,2,FALSE))))))</f>
        <v>ESCAVADEIRA HIDRÁULICA SOBRE ESTEIRAS, CAÇAMBA 0,80 M3, PESO OPERACIONAL 17 T, POTENCIA BRUTA 111 HP - CHP DIURNO. AF_06/2014</v>
      </c>
      <c r="E1402" s="1229" t="b">
        <f>IF(C1402="","",IF(D1402="DER-RD",IF(OR(C1402&lt;60000,C1402&gt;60025),VLOOKUP(C1402,'DER-RD1'!B:F,2,FALSE),VLOOKUP(C1402,'DER-RD1'!B:F,2,FALSE)&amp;"(DMT="&amp;VLOOKUP(C1402,'DER-RD1'!B:F,4,FALSE)&amp;")(XP="&amp;ROUND((O1402),2)&amp;"KM;XR="&amp;ROUND((P1402),2)&amp;"KM)"),IF(D1402="DER-ED",VLOOKUP(C1402,'DER-ED1'!B:E,2,FALSE),IF(D1402="SICRO",VLOOKUP(C1402,SICRO!B:F,2,FALSE),IF(D1402="SINAPI",VLOOKUP(C1402,SINAPI1!B:E,2,FALSE))))))</f>
        <v>0</v>
      </c>
      <c r="F1402" s="1229" t="b">
        <f>IF(D1402="","",IF(E1402="DER-RD",IF(OR(D1402&lt;60000,D1402&gt;60025),VLOOKUP(D1402,'DER-RD1'!C:G,2,FALSE),VLOOKUP(D1402,'DER-RD1'!C:G,2,FALSE)&amp;"(DMT="&amp;VLOOKUP(D1402,'DER-RD1'!C:G,4,FALSE)&amp;")(XP="&amp;ROUND((P1402),2)&amp;"KM;XR="&amp;ROUND((Q1402),2)&amp;"KM)"),IF(E1402="DER-ED",VLOOKUP(D1402,'DER-ED1'!C:F,2,FALSE),IF(E1402="SICRO",VLOOKUP(D1402,SICRO!C:G,2,FALSE),IF(E1402="SINAPI",VLOOKUP(D1402,SINAPI1!C:F,2,FALSE))))))</f>
        <v>0</v>
      </c>
      <c r="G1402" s="1230" t="b">
        <f>IF(E1402="","",IF(F1402="DER-RD",IF(OR(E1402&lt;60000,E1402&gt;60025),VLOOKUP(E1402,'DER-RD1'!D:H,2,FALSE),VLOOKUP(E1402,'DER-RD1'!D:H,2,FALSE)&amp;"(DMT="&amp;VLOOKUP(E1402,'DER-RD1'!D:H,4,FALSE)&amp;")(XP="&amp;ROUND((Q1402),2)&amp;"KM;XR="&amp;ROUND((R1402),2)&amp;"KM)"),IF(F1402="DER-ED",VLOOKUP(E1402,'DER-ED1'!D:J,2,FALSE),IF(F1402="SICRO",VLOOKUP(E1402,SICRO!D:H,2,FALSE),IF(F1402="SINAPI",VLOOKUP(E1402,SINAPI1!D:G,2,FALSE))))))</f>
        <v>0</v>
      </c>
      <c r="H1402" s="865"/>
      <c r="I1402" s="865">
        <v>4.2200000000000001E-2</v>
      </c>
      <c r="J1402" s="854"/>
      <c r="K1402" s="1271">
        <f>IF(B1402="","",IF(C1402="DER-RD",IF(OR(B1402&lt;60000,B1402&gt;60025),VLOOKUP(B1402,'DER-RD1'!A:E,4,FALSE),VLOOKUP(B1402,'DER-RD1'!A:H,6,FALSE)*O1402+VLOOKUP(B1402,'DER-RD1'!A:H,7,FALSE)*P1402)+VLOOKUP(B1402,'DER-RD1'!A:H,8,FALSE),IF(C1402="DER-ED",VLOOKUP(B1402,'DER-ED1'!A:E,4,FALSE),IF(C1402="SICRO",VLOOKUP(B1402,SICRO!A:F,4,FALSE),IF(C1402="SINAPI",VLOOKUP(B1402,SINAPI1!A:E,4,FALSE),IF(C1402="CESAN",VLOOKUP(B1402,CESAN!A:E,4,FALSE)))))))</f>
        <v>219.37</v>
      </c>
      <c r="L1402" s="1272"/>
      <c r="M1402" s="757"/>
      <c r="N1402" s="855">
        <f>I1402*K1402</f>
        <v>9.26</v>
      </c>
    </row>
    <row r="1403" spans="2:14" ht="16.149999999999999" customHeight="1" x14ac:dyDescent="0.25">
      <c r="B1403" s="851">
        <v>5632</v>
      </c>
      <c r="C1403" s="853" t="s">
        <v>5015</v>
      </c>
      <c r="D1403" s="1229" t="str">
        <f>IF(B1403="","",IF(C1403="DER-RD",IF(OR(B1403&lt;60000,B1403&gt;60025),VLOOKUP(B1403,'DER-RD1'!A:E,2,FALSE),VLOOKUP(B1403,'DER-RD1'!A:E,2,FALSE)&amp;"(DMT="&amp;VLOOKUP(B1403,'DER-RD1'!A:E,4,FALSE)&amp;")(XP="&amp;ROUND((N1403),2)&amp;"KM;XR="&amp;ROUND((O1403),2)&amp;"KM)"),IF(C1403="DER-ED",VLOOKUP(B1403,'DER-ED1'!A:D,2,FALSE),IF(C1403="SICRO",VLOOKUP(B1403,SICRO!A:E,2,FALSE),IF(C1403="SINAPI",VLOOKUP(B1403,SINAPI1!A:D,2,FALSE))))))</f>
        <v>ESCAVADEIRA HIDRÁULICA SOBRE ESTEIRAS, CAÇAMBA 0,80 M3, PESO OPERACIONAL 17 T, POTENCIA BRUTA 111 HP - CHI DIURNO. AF_06/2014</v>
      </c>
      <c r="E1403" s="1229" t="b">
        <f>IF(C1403="","",IF(D1403="DER-RD",IF(OR(C1403&lt;60000,C1403&gt;60025),VLOOKUP(C1403,'DER-RD1'!B:F,2,FALSE),VLOOKUP(C1403,'DER-RD1'!B:F,2,FALSE)&amp;"(DMT="&amp;VLOOKUP(C1403,'DER-RD1'!B:F,4,FALSE)&amp;")(XP="&amp;ROUND((O1403),2)&amp;"KM;XR="&amp;ROUND((P1403),2)&amp;"KM)"),IF(D1403="DER-ED",VLOOKUP(C1403,'DER-ED1'!B:E,2,FALSE),IF(D1403="SICRO",VLOOKUP(C1403,SICRO!B:F,2,FALSE),IF(D1403="SINAPI",VLOOKUP(C1403,SINAPI1!B:E,2,FALSE))))))</f>
        <v>0</v>
      </c>
      <c r="F1403" s="1229" t="b">
        <f>IF(D1403="","",IF(E1403="DER-RD",IF(OR(D1403&lt;60000,D1403&gt;60025),VLOOKUP(D1403,'DER-RD1'!C:G,2,FALSE),VLOOKUP(D1403,'DER-RD1'!C:G,2,FALSE)&amp;"(DMT="&amp;VLOOKUP(D1403,'DER-RD1'!C:G,4,FALSE)&amp;")(XP="&amp;ROUND((P1403),2)&amp;"KM;XR="&amp;ROUND((Q1403),2)&amp;"KM)"),IF(E1403="DER-ED",VLOOKUP(D1403,'DER-ED1'!C:F,2,FALSE),IF(E1403="SICRO",VLOOKUP(D1403,SICRO!C:G,2,FALSE),IF(E1403="SINAPI",VLOOKUP(D1403,SINAPI1!C:F,2,FALSE))))))</f>
        <v>0</v>
      </c>
      <c r="G1403" s="1230" t="b">
        <f>IF(E1403="","",IF(F1403="DER-RD",IF(OR(E1403&lt;60000,E1403&gt;60025),VLOOKUP(E1403,'DER-RD1'!D:H,2,FALSE),VLOOKUP(E1403,'DER-RD1'!D:H,2,FALSE)&amp;"(DMT="&amp;VLOOKUP(E1403,'DER-RD1'!D:H,4,FALSE)&amp;")(XP="&amp;ROUND((Q1403),2)&amp;"KM;XR="&amp;ROUND((R1403),2)&amp;"KM)"),IF(F1403="DER-ED",VLOOKUP(E1403,'DER-ED1'!D:J,2,FALSE),IF(F1403="SICRO",VLOOKUP(E1403,SICRO!D:H,2,FALSE),IF(F1403="SINAPI",VLOOKUP(E1403,SINAPI1!D:G,2,FALSE))))))</f>
        <v>0</v>
      </c>
      <c r="H1403" s="865"/>
      <c r="I1403" s="854"/>
      <c r="J1403" s="865">
        <v>2.6200000000000001E-2</v>
      </c>
      <c r="K1403" s="1212"/>
      <c r="L1403" s="1213"/>
      <c r="M1403" s="741">
        <f>IF(B1403="","",IF(C1403="DER-RD",IF(OR(B1403&lt;60000,B1403&gt;60025),VLOOKUP(B1403,'DER-RD1'!A:G,4,FALSE),VLOOKUP(B1403,'DER-RD1'!A:J,6,FALSE)*Q1403+VLOOKUP(B1403,'DER-RD1'!A:J,7,FALSE)*R1403)+VLOOKUP(B1403,'DER-RD1'!A:J,8,FALSE),IF(C1403="DER-ED",VLOOKUP(B1403,'DER-ED1'!A:D,4,FALSE),IF(C1403="SICRO",VLOOKUP(B1403,SICRO!A:D,4,FALSE),IF(C1403="SINAPI",VLOOKUP(B1403,SINAPI1!A:D,4,FALSE),IF(C1403="CESAN",VLOOKUP(B1403,CESAN!A:D,4,FALSE)))))))</f>
        <v>96.93</v>
      </c>
      <c r="N1403" s="855">
        <f>J1403*M1403</f>
        <v>2.54</v>
      </c>
    </row>
    <row r="1404" spans="2:14" x14ac:dyDescent="0.25">
      <c r="B1404" s="851"/>
      <c r="C1404" s="852"/>
      <c r="D1404" s="1282"/>
      <c r="E1404" s="1282"/>
      <c r="F1404" s="1282"/>
      <c r="G1404" s="1283"/>
      <c r="H1404" s="854"/>
      <c r="I1404" s="854"/>
      <c r="J1404" s="854"/>
      <c r="K1404" s="854"/>
      <c r="L1404" s="854"/>
      <c r="M1404" s="854"/>
      <c r="N1404" s="855"/>
    </row>
    <row r="1405" spans="2:14" ht="15" thickBot="1" x14ac:dyDescent="0.3">
      <c r="B1405" s="856"/>
      <c r="C1405" s="857"/>
      <c r="D1405" s="857"/>
      <c r="E1405" s="857"/>
      <c r="F1405" s="858"/>
      <c r="G1405" s="858"/>
      <c r="H1405" s="858"/>
      <c r="I1405" s="858"/>
      <c r="J1405" s="858"/>
      <c r="K1405" s="858"/>
      <c r="L1405" s="858"/>
      <c r="M1405" s="859" t="s">
        <v>4990</v>
      </c>
      <c r="N1405" s="860">
        <f>SUM(N1402:N1404)</f>
        <v>11.8</v>
      </c>
    </row>
    <row r="1406" spans="2:14" ht="15" thickBot="1" x14ac:dyDescent="0.3">
      <c r="B1406" s="861"/>
      <c r="C1406" s="554"/>
      <c r="D1406" s="554"/>
      <c r="E1406" s="554"/>
      <c r="F1406" s="554"/>
      <c r="G1406" s="554"/>
      <c r="H1406" s="554"/>
      <c r="I1406" s="554"/>
      <c r="J1406" s="554"/>
      <c r="K1406" s="554"/>
      <c r="L1406" s="554"/>
      <c r="M1406" s="554"/>
      <c r="N1406" s="862"/>
    </row>
    <row r="1407" spans="2:14" ht="38.25" x14ac:dyDescent="0.25">
      <c r="B1407" s="847" t="s">
        <v>0</v>
      </c>
      <c r="C1407" s="848" t="s">
        <v>4983</v>
      </c>
      <c r="D1407" s="1280" t="s">
        <v>4991</v>
      </c>
      <c r="E1407" s="1280"/>
      <c r="F1407" s="1280"/>
      <c r="G1407" s="1280"/>
      <c r="H1407" s="1281"/>
      <c r="I1407" s="849" t="s">
        <v>1263</v>
      </c>
      <c r="J1407" s="849" t="s">
        <v>4992</v>
      </c>
      <c r="K1407" s="849" t="s">
        <v>5049</v>
      </c>
      <c r="L1407" s="849" t="s">
        <v>5050</v>
      </c>
      <c r="M1407" s="849" t="s">
        <v>4993</v>
      </c>
      <c r="N1407" s="850" t="s">
        <v>4989</v>
      </c>
    </row>
    <row r="1408" spans="2:14" ht="16.149999999999999" customHeight="1" x14ac:dyDescent="0.25">
      <c r="B1408" s="851">
        <v>10146</v>
      </c>
      <c r="C1408" s="853" t="s">
        <v>1286</v>
      </c>
      <c r="D1408" s="1202" t="str">
        <f>IF(B1408="","",IF(C1408="DER-RD",IF(OR(B1408&lt;60000,B1408&gt;60025),VLOOKUP(B1408,'DER-RD1'!A:E,2,FALSE),VLOOKUP(B1408,'DER-RD1'!A:E,2,FALSE)&amp;"(DMT="&amp;VLOOKUP(B1408,'DER-RD1'!A:E,4,FALSE)&amp;")(XP="&amp;ROUND((N1408),2)&amp;"KM;XR="&amp;ROUND((O1408),2)&amp;"KM)"),IF(C1408="DER-ED",VLOOKUP(B1408,'DER-ED1'!A:D,2,FALSE),IF(C1408="SICRO",VLOOKUP(B1408,SICRO!A:E,2,FALSE),IF(C1408="SINAPI",VLOOKUP(B1408,SINAPI1!A:D,2,FALSE))))))</f>
        <v>SERVENTE (AUXILIAR DE OBRAS - SINDUSCON)</v>
      </c>
      <c r="E1408" s="1202" t="b">
        <f>IF(C1408="","",IF(D1408="DER-RD",IF(OR(C1408&lt;60000,C1408&gt;60025),VLOOKUP(C1408,'DER-RD1'!B:F,2,FALSE),VLOOKUP(C1408,'DER-RD1'!B:F,2,FALSE)&amp;"(DMT="&amp;VLOOKUP(C1408,'DER-RD1'!B:F,4,FALSE)&amp;")(XP="&amp;ROUND((O1408),2)&amp;"KM;XR="&amp;ROUND((P1408),2)&amp;"KM)"),IF(D1408="DER-ED",VLOOKUP(C1408,'DER-ED1'!B:E,2,FALSE),IF(D1408="SICRO",VLOOKUP(C1408,SICRO!B:F,2,FALSE),IF(D1408="SINAPI",VLOOKUP(C1408,SINAPI1!B:E,2,FALSE))))))</f>
        <v>0</v>
      </c>
      <c r="F1408" s="1202" t="b">
        <f>IF(D1408="","",IF(E1408="DER-RD",IF(OR(D1408&lt;60000,D1408&gt;60025),VLOOKUP(D1408,'DER-RD1'!C:G,2,FALSE),VLOOKUP(D1408,'DER-RD1'!C:G,2,FALSE)&amp;"(DMT="&amp;VLOOKUP(D1408,'DER-RD1'!C:G,4,FALSE)&amp;")(XP="&amp;ROUND((P1408),2)&amp;"KM;XR="&amp;ROUND((Q1408),2)&amp;"KM)"),IF(E1408="DER-ED",VLOOKUP(D1408,'DER-ED1'!C:F,2,FALSE),IF(E1408="SICRO",VLOOKUP(D1408,SICRO!C:G,2,FALSE),IF(E1408="SINAPI",VLOOKUP(D1408,SINAPI1!C:F,2,FALSE))))))</f>
        <v>0</v>
      </c>
      <c r="G1408" s="1202" t="b">
        <f>IF(E1408="","",IF(F1408="DER-RD",IF(OR(E1408&lt;60000,E1408&gt;60025),VLOOKUP(E1408,'DER-RD1'!D:H,2,FALSE),VLOOKUP(E1408,'DER-RD1'!D:H,2,FALSE)&amp;"(DMT="&amp;VLOOKUP(E1408,'DER-RD1'!D:H,4,FALSE)&amp;")(XP="&amp;ROUND((Q1408),2)&amp;"KM;XR="&amp;ROUND((R1408),2)&amp;"KM)"),IF(F1408="DER-ED",VLOOKUP(E1408,'DER-ED1'!D:J,2,FALSE),IF(F1408="SICRO",VLOOKUP(E1408,SICRO!D:H,2,FALSE),IF(F1408="SINAPI",VLOOKUP(E1408,SINAPI1!D:G,2,FALSE))))))</f>
        <v>0</v>
      </c>
      <c r="H1408" s="1218" t="b">
        <f>IF(F1408="","",IF(G1408="DER-RD",IF(OR(F1408&lt;60000,F1408&gt;60025),VLOOKUP(F1408,'DER-RD1'!E:I,2,FALSE),VLOOKUP(F1408,'DER-RD1'!E:I,2,FALSE)&amp;"(DMT="&amp;VLOOKUP(F1408,'DER-RD1'!E:I,4,FALSE)&amp;")(XP="&amp;ROUND((R1408),2)&amp;"KM;XR="&amp;ROUND((S1408),2)&amp;"KM)"),IF(G1408="DER-ED",VLOOKUP(F1408,'DER-ED1'!E:K,2,FALSE),IF(G1408="SICRO",VLOOKUP(F1408,SICRO!E:I,2,FALSE),IF(G1408="SINAPI",VLOOKUP(F1408,SINAPI1!E:H,2,FALSE))))))</f>
        <v>0</v>
      </c>
      <c r="I1408" s="854" t="s">
        <v>69</v>
      </c>
      <c r="J1408" s="863">
        <v>1.5727</v>
      </c>
      <c r="K1408" s="755">
        <f>IF(B1408="","",IF(C1408="DER-RD",IF(OR(B1408&lt;60000,B1408&gt;60025),VLOOKUP(B1408,'DER-RD1'!A:E,4,FALSE),VLOOKUP(B1408,'DER-RD1'!A:H,6,FALSE)*O1408+VLOOKUP(B1408,'DER-RD1'!A:H,7,FALSE)*P1408)+VLOOKUP(B1408,'DER-RD1'!A:H,8,FALSE),IF(C1408="DER-ED",VLOOKUP(B1408,'DER-ED1'!A:E,4,FALSE),IF(C1408="SICRO",VLOOKUP(B1408,SICRO!A:F,4,FALSE),IF(C1408="SINAPI",VLOOKUP(B1408,SINAPI1!A:E,4,FALSE),IF(C1408="CESAN",VLOOKUP(B1408,CESAN!A:E,4,FALSE)))))))</f>
        <v>6.97</v>
      </c>
      <c r="L1408" s="864">
        <f>K1408*(1+J1408)</f>
        <v>17.93</v>
      </c>
      <c r="M1408" s="865">
        <v>0.13009999999999999</v>
      </c>
      <c r="N1408" s="855">
        <f>L1408*M1408</f>
        <v>2.33</v>
      </c>
    </row>
    <row r="1409" spans="2:14" ht="16.149999999999999" customHeight="1" x14ac:dyDescent="0.25">
      <c r="B1409" s="851">
        <v>40331</v>
      </c>
      <c r="C1409" s="853" t="s">
        <v>5015</v>
      </c>
      <c r="D1409" s="1202" t="str">
        <f>IF(B1409="","",IF(C1409="DER-RD",IF(OR(B1409&lt;60000,B1409&gt;60025),VLOOKUP(B1409,'DER-RD1'!A:E,2,FALSE),VLOOKUP(B1409,'DER-RD1'!A:E,2,FALSE)&amp;"(DMT="&amp;VLOOKUP(B1409,'DER-RD1'!A:E,4,FALSE)&amp;")(XP="&amp;ROUND((N1409),2)&amp;"KM;XR="&amp;ROUND((O1409),2)&amp;"KM)"),IF(C1409="DER-ED",VLOOKUP(B1409,'DER-ED1'!A:D,2,FALSE),IF(C1409="SICRO",VLOOKUP(B1409,SICRO!A:E,2,FALSE),IF(C1409="SINAPI",VLOOKUP(B1409,SINAPI1!A:D,2,FALSE))))))</f>
        <v xml:space="preserve">ASSENTADOR DE MANILHAS (HORISTA)                                                                                                                                                                                                                                                                                                                                                                                                                                                                          </v>
      </c>
      <c r="E1409" s="1202"/>
      <c r="F1409" s="1202"/>
      <c r="G1409" s="1202"/>
      <c r="H1409" s="1218"/>
      <c r="I1409" s="854" t="s">
        <v>69</v>
      </c>
      <c r="J1409" s="863">
        <v>1.5727</v>
      </c>
      <c r="K1409" s="755">
        <f>IF(B1409="","",IF(C1409="DER-RD",IF(OR(B1409&lt;60000,B1409&gt;60025),VLOOKUP(B1409,'DER-RD1'!A:E,4,FALSE),VLOOKUP(B1409,'DER-RD1'!A:H,6,FALSE)*O1409+VLOOKUP(B1409,'DER-RD1'!A:H,7,FALSE)*P1409)+VLOOKUP(B1409,'DER-RD1'!A:H,8,FALSE),IF(C1409="DER-ED",VLOOKUP(B1409,'DER-ED1'!A:E,4,FALSE),IF(C1409="SICRO",VLOOKUP(B1409,SICRO!A:F,4,FALSE),IF(C1409="SINAPI",VLOOKUP(B1409,SINAPI1!A:E,4,FALSE),IF(C1409="CESAN",VLOOKUP(B1409,CESAN!A:E,4,FALSE)))))))</f>
        <v>19.809999999999999</v>
      </c>
      <c r="L1409" s="864">
        <f>K1409*(1+J1409)</f>
        <v>50.97</v>
      </c>
      <c r="M1409" s="865">
        <v>0.13009999999999999</v>
      </c>
      <c r="N1409" s="855">
        <f>L1409*M1409</f>
        <v>6.63</v>
      </c>
    </row>
    <row r="1410" spans="2:14" x14ac:dyDescent="0.25">
      <c r="B1410" s="851"/>
      <c r="C1410" s="853"/>
      <c r="D1410" s="1229"/>
      <c r="E1410" s="1229"/>
      <c r="F1410" s="1229"/>
      <c r="G1410" s="1229"/>
      <c r="H1410" s="1230"/>
      <c r="I1410" s="854"/>
      <c r="J1410" s="863"/>
      <c r="K1410" s="864"/>
      <c r="L1410" s="864"/>
      <c r="M1410" s="865"/>
      <c r="N1410" s="855"/>
    </row>
    <row r="1411" spans="2:14" ht="15" thickBot="1" x14ac:dyDescent="0.3">
      <c r="B1411" s="856"/>
      <c r="C1411" s="857"/>
      <c r="D1411" s="857"/>
      <c r="E1411" s="857"/>
      <c r="F1411" s="858"/>
      <c r="G1411" s="858"/>
      <c r="H1411" s="858"/>
      <c r="I1411" s="858"/>
      <c r="J1411" s="858"/>
      <c r="K1411" s="858"/>
      <c r="L1411" s="858"/>
      <c r="M1411" s="859" t="s">
        <v>4994</v>
      </c>
      <c r="N1411" s="860">
        <f>SUM(N1408:N1410)</f>
        <v>8.9600000000000009</v>
      </c>
    </row>
    <row r="1412" spans="2:14" ht="15" thickBot="1" x14ac:dyDescent="0.3">
      <c r="B1412" s="861"/>
      <c r="C1412" s="554"/>
      <c r="D1412" s="554"/>
      <c r="E1412" s="554"/>
      <c r="F1412" s="554"/>
      <c r="G1412" s="554"/>
      <c r="H1412" s="554"/>
      <c r="I1412" s="559"/>
      <c r="J1412" s="559"/>
      <c r="K1412" s="554"/>
      <c r="L1412" s="554"/>
      <c r="M1412" s="554"/>
      <c r="N1412" s="862"/>
    </row>
    <row r="1413" spans="2:14" ht="25.5" x14ac:dyDescent="0.25">
      <c r="B1413" s="847" t="s">
        <v>0</v>
      </c>
      <c r="C1413" s="848" t="s">
        <v>4983</v>
      </c>
      <c r="D1413" s="1280" t="s">
        <v>4995</v>
      </c>
      <c r="E1413" s="1280"/>
      <c r="F1413" s="1280"/>
      <c r="G1413" s="1280"/>
      <c r="H1413" s="1281"/>
      <c r="I1413" s="849" t="s">
        <v>1236</v>
      </c>
      <c r="J1413" s="849" t="s">
        <v>4996</v>
      </c>
      <c r="K1413" s="849" t="s">
        <v>4997</v>
      </c>
      <c r="L1413" s="849"/>
      <c r="M1413" s="849" t="s">
        <v>4998</v>
      </c>
      <c r="N1413" s="850" t="s">
        <v>4999</v>
      </c>
    </row>
    <row r="1414" spans="2:14" x14ac:dyDescent="0.25">
      <c r="B1414" s="851"/>
      <c r="C1414" s="853"/>
      <c r="D1414" s="1229"/>
      <c r="E1414" s="1229"/>
      <c r="F1414" s="1229"/>
      <c r="G1414" s="1229"/>
      <c r="H1414" s="1230"/>
      <c r="I1414" s="854"/>
      <c r="J1414" s="854"/>
      <c r="K1414" s="854"/>
      <c r="L1414" s="854"/>
      <c r="M1414" s="854"/>
      <c r="N1414" s="855"/>
    </row>
    <row r="1415" spans="2:14" x14ac:dyDescent="0.25">
      <c r="B1415" s="861"/>
      <c r="C1415" s="554"/>
      <c r="D1415" s="554"/>
      <c r="E1415" s="554"/>
      <c r="F1415" s="559"/>
      <c r="G1415" s="559"/>
      <c r="H1415" s="559"/>
      <c r="I1415" s="559"/>
      <c r="J1415" s="559"/>
      <c r="K1415" s="559"/>
      <c r="L1415" s="559"/>
      <c r="M1415" s="866" t="s">
        <v>5000</v>
      </c>
      <c r="N1415" s="867">
        <f>SUM(N1414:N1414)</f>
        <v>0</v>
      </c>
    </row>
    <row r="1416" spans="2:14" x14ac:dyDescent="0.25">
      <c r="B1416" s="861"/>
      <c r="C1416" s="554"/>
      <c r="D1416" s="554"/>
      <c r="E1416" s="554"/>
      <c r="F1416" s="554"/>
      <c r="G1416" s="554"/>
      <c r="H1416" s="554"/>
      <c r="I1416" s="554"/>
      <c r="J1416" s="554"/>
      <c r="K1416" s="554"/>
      <c r="L1416" s="554"/>
      <c r="M1416" s="554"/>
      <c r="N1416" s="862"/>
    </row>
    <row r="1417" spans="2:14" x14ac:dyDescent="0.25">
      <c r="B1417" s="861"/>
      <c r="C1417" s="554"/>
      <c r="D1417" s="554"/>
      <c r="E1417" s="554"/>
      <c r="F1417" s="559"/>
      <c r="G1417" s="559"/>
      <c r="H1417" s="559"/>
      <c r="I1417" s="868"/>
      <c r="J1417" s="868"/>
      <c r="K1417" s="868"/>
      <c r="L1417" s="868"/>
      <c r="M1417" s="866" t="s">
        <v>5001</v>
      </c>
      <c r="N1417" s="869">
        <f>N1405+N1411+N1415</f>
        <v>20.76</v>
      </c>
    </row>
    <row r="1418" spans="2:14" x14ac:dyDescent="0.25">
      <c r="B1418" s="861"/>
      <c r="C1418" s="554"/>
      <c r="D1418" s="554"/>
      <c r="E1418" s="554"/>
      <c r="F1418" s="559"/>
      <c r="G1418" s="559"/>
      <c r="H1418" s="559"/>
      <c r="I1418" s="559"/>
      <c r="J1418" s="870"/>
      <c r="K1418" s="870"/>
      <c r="L1418" s="870"/>
      <c r="M1418" s="871" t="s">
        <v>5002</v>
      </c>
      <c r="N1418" s="869">
        <v>1</v>
      </c>
    </row>
    <row r="1419" spans="2:14" ht="15" thickBot="1" x14ac:dyDescent="0.3">
      <c r="B1419" s="856"/>
      <c r="C1419" s="857"/>
      <c r="D1419" s="857"/>
      <c r="E1419" s="857"/>
      <c r="F1419" s="858"/>
      <c r="G1419" s="858"/>
      <c r="H1419" s="858"/>
      <c r="I1419" s="858"/>
      <c r="J1419" s="858"/>
      <c r="K1419" s="858"/>
      <c r="L1419" s="858"/>
      <c r="M1419" s="859" t="s">
        <v>5003</v>
      </c>
      <c r="N1419" s="872">
        <f>TRUNC(N1417/N1418,2)</f>
        <v>20.76</v>
      </c>
    </row>
    <row r="1420" spans="2:14" ht="15" thickBot="1" x14ac:dyDescent="0.3">
      <c r="B1420" s="861"/>
      <c r="C1420" s="554"/>
      <c r="D1420" s="554"/>
      <c r="E1420" s="554"/>
      <c r="F1420" s="554"/>
      <c r="G1420" s="554"/>
      <c r="H1420" s="554"/>
      <c r="I1420" s="554"/>
      <c r="J1420" s="554"/>
      <c r="K1420" s="554"/>
      <c r="L1420" s="554"/>
      <c r="M1420" s="554"/>
      <c r="N1420" s="862"/>
    </row>
    <row r="1421" spans="2:14" ht="25.5" x14ac:dyDescent="0.25">
      <c r="B1421" s="847" t="s">
        <v>0</v>
      </c>
      <c r="C1421" s="848" t="s">
        <v>4983</v>
      </c>
      <c r="D1421" s="1280" t="s">
        <v>5004</v>
      </c>
      <c r="E1421" s="1280"/>
      <c r="F1421" s="1280"/>
      <c r="G1421" s="1280"/>
      <c r="H1421" s="1280"/>
      <c r="I1421" s="1281"/>
      <c r="J1421" s="849" t="s">
        <v>1263</v>
      </c>
      <c r="K1421" s="849" t="s">
        <v>5005</v>
      </c>
      <c r="L1421" s="849"/>
      <c r="M1421" s="849" t="s">
        <v>4993</v>
      </c>
      <c r="N1421" s="850" t="s">
        <v>4999</v>
      </c>
    </row>
    <row r="1422" spans="2:14" ht="36" customHeight="1" x14ac:dyDescent="0.25">
      <c r="B1422" s="851">
        <v>41781</v>
      </c>
      <c r="C1422" s="853" t="s">
        <v>5015</v>
      </c>
      <c r="D1422" s="1229" t="str">
        <f>IF(B1422="","",IF(C1422="DER-RD",IF(OR(B1422&lt;60000,B1422&gt;60025),VLOOKUP(B1422,'DER-RD1'!A:E,2,FALSE),VLOOKUP(B1422,'DER-RD1'!A:E,2,FALSE)&amp;"(DMT="&amp;VLOOKUP(B1422,'DER-RD1'!A:E,4,FALSE)&amp;")(XP="&amp;ROUND((N1422),2)&amp;"KM;XR="&amp;ROUND((O1422),2)&amp;"KM)"),IF(C1422="DER-ED",VLOOKUP(B1422,'DER-ED1'!A:D,2,FALSE),IF(C1422="SICRO",VLOOKUP(B1422,SICRO!A:E,2,FALSE),IF(C1422="SINAPI",VLOOKUP(B1422,SINAPI1!A:D,2,FALSE))))))</f>
        <v xml:space="preserve">TUBO CORRUGADO PEAD, PAREDE DUPLA, INTERNA LISA, JEI, DN/DI *400* MM, PARA SANEAMENTO (DRENAGEM/ESGOTO)                                                                                                                                                                                                                                                                                                                                                                                                   </v>
      </c>
      <c r="E1422" s="1229" t="b">
        <f>IF(C1422="","",IF(D1422="DER-RD",IF(OR(C1422&lt;60000,C1422&gt;60025),VLOOKUP(C1422,'DER-RD1'!B:F,2,FALSE),VLOOKUP(C1422,'DER-RD1'!B:F,2,FALSE)&amp;"(DMT="&amp;VLOOKUP(C1422,'DER-RD1'!B:F,4,FALSE)&amp;")(XP="&amp;ROUND((O1422),2)&amp;"KM;XR="&amp;ROUND((P1422),2)&amp;"KM)"),IF(D1422="DER-ED",VLOOKUP(C1422,'DER-ED1'!B:E,2,FALSE),IF(D1422="SICRO",VLOOKUP(C1422,SICRO!B:F,2,FALSE),IF(D1422="SINAPI",VLOOKUP(C1422,SINAPI1!B:E,2,FALSE))))))</f>
        <v>0</v>
      </c>
      <c r="F1422" s="1229" t="b">
        <f>IF(D1422="","",IF(E1422="DER-RD",IF(OR(D1422&lt;60000,D1422&gt;60025),VLOOKUP(D1422,'DER-RD1'!C:G,2,FALSE),VLOOKUP(D1422,'DER-RD1'!C:G,2,FALSE)&amp;"(DMT="&amp;VLOOKUP(D1422,'DER-RD1'!C:G,4,FALSE)&amp;")(XP="&amp;ROUND((P1422),2)&amp;"KM;XR="&amp;ROUND((Q1422),2)&amp;"KM)"),IF(E1422="DER-ED",VLOOKUP(D1422,'DER-ED1'!C:F,2,FALSE),IF(E1422="SICRO",VLOOKUP(D1422,SICRO!C:G,2,FALSE),IF(E1422="SINAPI",VLOOKUP(D1422,SINAPI1!C:F,2,FALSE))))))</f>
        <v>0</v>
      </c>
      <c r="G1422" s="1229" t="b">
        <f>IF(E1422="","",IF(F1422="DER-RD",IF(OR(E1422&lt;60000,E1422&gt;60025),VLOOKUP(E1422,'DER-RD1'!D:H,2,FALSE),VLOOKUP(E1422,'DER-RD1'!D:H,2,FALSE)&amp;"(DMT="&amp;VLOOKUP(E1422,'DER-RD1'!D:H,4,FALSE)&amp;")(XP="&amp;ROUND((Q1422),2)&amp;"KM;XR="&amp;ROUND((R1422),2)&amp;"KM)"),IF(F1422="DER-ED",VLOOKUP(E1422,'DER-ED1'!D:J,2,FALSE),IF(F1422="SICRO",VLOOKUP(E1422,SICRO!D:H,2,FALSE),IF(F1422="SINAPI",VLOOKUP(E1422,SINAPI1!D:G,2,FALSE))))))</f>
        <v>0</v>
      </c>
      <c r="H1422" s="1229" t="b">
        <f>IF(F1422="","",IF(G1422="DER-RD",IF(OR(F1422&lt;60000,F1422&gt;60025),VLOOKUP(F1422,'DER-RD1'!E:I,2,FALSE),VLOOKUP(F1422,'DER-RD1'!E:I,2,FALSE)&amp;"(DMT="&amp;VLOOKUP(F1422,'DER-RD1'!E:I,4,FALSE)&amp;")(XP="&amp;ROUND((R1422),2)&amp;"KM;XR="&amp;ROUND((S1422),2)&amp;"KM)"),IF(G1422="DER-ED",VLOOKUP(F1422,'DER-ED1'!E:K,2,FALSE),IF(G1422="SICRO",VLOOKUP(F1422,SICRO!E:I,2,FALSE),IF(G1422="SINAPI",VLOOKUP(F1422,SINAPI1!E:H,2,FALSE))))))</f>
        <v>0</v>
      </c>
      <c r="I1422" s="1230" t="b">
        <f>IF(G1422="","",IF(H1422="DER-RD",IF(OR(G1422&lt;60000,G1422&gt;60025),VLOOKUP(G1422,'DER-RD1'!F:J,2,FALSE),VLOOKUP(G1422,'DER-RD1'!F:J,2,FALSE)&amp;"(DMT="&amp;VLOOKUP(G1422,'DER-RD1'!F:J,4,FALSE)&amp;")(XP="&amp;ROUND((S1422),2)&amp;"KM;XR="&amp;ROUND((T1422),2)&amp;"KM)"),IF(H1422="DER-ED",VLOOKUP(G1422,'DER-ED1'!F:L,2,FALSE),IF(H1422="SICRO",VLOOKUP(G1422,SICRO!F:J,2,FALSE),IF(H1422="SINAPI",VLOOKUP(G1422,SINAPI1!F:I,2,FALSE))))))</f>
        <v>0</v>
      </c>
      <c r="J1422" s="854" t="s">
        <v>76</v>
      </c>
      <c r="K1422" s="755">
        <f>IF(B1422="","",IF(C1422="DER-RD",IF(OR(B1422&lt;60000,B1422&gt;60025),VLOOKUP(B1422,'DER-RD1'!A:E,4,FALSE),VLOOKUP(B1422,'DER-RD1'!A:H,6,FALSE)*O1422+VLOOKUP(B1422,'DER-RD1'!A:H,7,FALSE)*P1422)+VLOOKUP(B1422,'DER-RD1'!A:H,8,FALSE),IF(C1422="DER-ED",VLOOKUP(B1422,'DER-ED1'!A:E,4,FALSE),IF(C1422="SICRO",VLOOKUP(B1422,SICRO!A:F,4,FALSE),IF(C1422="SINAPI",VLOOKUP(B1422,SINAPI1!A:E,4,FALSE),IF(C1422="CESAN",VLOOKUP(B1422,CESAN!A:E,4,FALSE)))))))</f>
        <v>363.92</v>
      </c>
      <c r="L1422" s="864"/>
      <c r="M1422" s="865">
        <v>1</v>
      </c>
      <c r="N1422" s="855">
        <f>K1422*M1422</f>
        <v>363.92</v>
      </c>
    </row>
    <row r="1423" spans="2:14" x14ac:dyDescent="0.25">
      <c r="B1423" s="851"/>
      <c r="C1423" s="853"/>
      <c r="D1423" s="1229"/>
      <c r="E1423" s="1229"/>
      <c r="F1423" s="1229"/>
      <c r="G1423" s="1229"/>
      <c r="H1423" s="1229"/>
      <c r="I1423" s="1230"/>
      <c r="J1423" s="854"/>
      <c r="K1423" s="854"/>
      <c r="L1423" s="854"/>
      <c r="M1423" s="865"/>
      <c r="N1423" s="855"/>
    </row>
    <row r="1424" spans="2:14" ht="15" thickBot="1" x14ac:dyDescent="0.3">
      <c r="B1424" s="856"/>
      <c r="C1424" s="857"/>
      <c r="D1424" s="857"/>
      <c r="E1424" s="857"/>
      <c r="F1424" s="858"/>
      <c r="G1424" s="858"/>
      <c r="H1424" s="858"/>
      <c r="I1424" s="858"/>
      <c r="J1424" s="858"/>
      <c r="K1424" s="858"/>
      <c r="L1424" s="858"/>
      <c r="M1424" s="859" t="s">
        <v>5006</v>
      </c>
      <c r="N1424" s="860">
        <f>SUM(N1422:N1422)</f>
        <v>363.92</v>
      </c>
    </row>
    <row r="1425" spans="2:14" ht="15" thickBot="1" x14ac:dyDescent="0.3">
      <c r="B1425" s="861"/>
      <c r="C1425" s="554"/>
      <c r="D1425" s="554"/>
      <c r="E1425" s="554"/>
      <c r="F1425" s="554"/>
      <c r="G1425" s="554"/>
      <c r="H1425" s="554"/>
      <c r="I1425" s="554"/>
      <c r="J1425" s="554"/>
      <c r="K1425" s="554"/>
      <c r="L1425" s="554"/>
      <c r="M1425" s="554"/>
      <c r="N1425" s="862"/>
    </row>
    <row r="1426" spans="2:14" ht="25.5" x14ac:dyDescent="0.25">
      <c r="B1426" s="847" t="s">
        <v>0</v>
      </c>
      <c r="C1426" s="849" t="s">
        <v>4983</v>
      </c>
      <c r="D1426" s="1280" t="s">
        <v>5007</v>
      </c>
      <c r="E1426" s="1280"/>
      <c r="F1426" s="1280"/>
      <c r="G1426" s="1280"/>
      <c r="H1426" s="1280"/>
      <c r="I1426" s="1281"/>
      <c r="J1426" s="849" t="s">
        <v>1263</v>
      </c>
      <c r="K1426" s="849" t="s">
        <v>5005</v>
      </c>
      <c r="L1426" s="849"/>
      <c r="M1426" s="849" t="s">
        <v>4993</v>
      </c>
      <c r="N1426" s="850" t="s">
        <v>4999</v>
      </c>
    </row>
    <row r="1427" spans="2:14" x14ac:dyDescent="0.25">
      <c r="B1427" s="873"/>
      <c r="C1427" s="874"/>
      <c r="D1427" s="1229"/>
      <c r="E1427" s="1229"/>
      <c r="F1427" s="1229"/>
      <c r="G1427" s="1229"/>
      <c r="H1427" s="1229"/>
      <c r="I1427" s="1230"/>
      <c r="J1427" s="875"/>
      <c r="K1427" s="876"/>
      <c r="L1427" s="875"/>
      <c r="M1427" s="877"/>
      <c r="N1427" s="878"/>
    </row>
    <row r="1428" spans="2:14" x14ac:dyDescent="0.25">
      <c r="B1428" s="873"/>
      <c r="C1428" s="874"/>
      <c r="D1428" s="1229"/>
      <c r="E1428" s="1229"/>
      <c r="F1428" s="1229"/>
      <c r="G1428" s="1229"/>
      <c r="H1428" s="1229"/>
      <c r="I1428" s="1230"/>
      <c r="J1428" s="875"/>
      <c r="K1428" s="876"/>
      <c r="L1428" s="875"/>
      <c r="M1428" s="877"/>
      <c r="N1428" s="878"/>
    </row>
    <row r="1429" spans="2:14" ht="15" thickBot="1" x14ac:dyDescent="0.3">
      <c r="B1429" s="856"/>
      <c r="C1429" s="857"/>
      <c r="D1429" s="857"/>
      <c r="E1429" s="857"/>
      <c r="F1429" s="858"/>
      <c r="G1429" s="858"/>
      <c r="H1429" s="858"/>
      <c r="I1429" s="858"/>
      <c r="J1429" s="858"/>
      <c r="K1429" s="858"/>
      <c r="L1429" s="858"/>
      <c r="M1429" s="859" t="s">
        <v>5008</v>
      </c>
      <c r="N1429" s="860">
        <f>SUM(N1427:N1428)</f>
        <v>0</v>
      </c>
    </row>
    <row r="1430" spans="2:14" ht="15" thickBot="1" x14ac:dyDescent="0.3">
      <c r="B1430" s="861"/>
      <c r="C1430" s="554"/>
      <c r="D1430" s="554"/>
      <c r="E1430" s="554"/>
      <c r="F1430" s="554"/>
      <c r="G1430" s="554"/>
      <c r="H1430" s="554"/>
      <c r="I1430" s="554"/>
      <c r="J1430" s="554"/>
      <c r="K1430" s="554"/>
      <c r="L1430" s="554"/>
      <c r="M1430" s="554"/>
      <c r="N1430" s="862"/>
    </row>
    <row r="1431" spans="2:14" ht="25.5" x14ac:dyDescent="0.25">
      <c r="B1431" s="847" t="s">
        <v>0</v>
      </c>
      <c r="C1431" s="849" t="s">
        <v>4983</v>
      </c>
      <c r="D1431" s="1280" t="s">
        <v>5009</v>
      </c>
      <c r="E1431" s="1280"/>
      <c r="F1431" s="1280"/>
      <c r="G1431" s="1281"/>
      <c r="H1431" s="849" t="s">
        <v>1263</v>
      </c>
      <c r="I1431" s="849" t="s">
        <v>5010</v>
      </c>
      <c r="J1431" s="849" t="s">
        <v>5011</v>
      </c>
      <c r="K1431" s="849" t="s">
        <v>5005</v>
      </c>
      <c r="L1431" s="849"/>
      <c r="M1431" s="849" t="s">
        <v>4993</v>
      </c>
      <c r="N1431" s="850" t="s">
        <v>4999</v>
      </c>
    </row>
    <row r="1432" spans="2:14" x14ac:dyDescent="0.25">
      <c r="B1432" s="851"/>
      <c r="C1432" s="853"/>
      <c r="D1432" s="1282"/>
      <c r="E1432" s="1282"/>
      <c r="F1432" s="1282"/>
      <c r="G1432" s="1282"/>
      <c r="H1432" s="854"/>
      <c r="I1432" s="854"/>
      <c r="J1432" s="854"/>
      <c r="K1432" s="854"/>
      <c r="L1432" s="854"/>
      <c r="M1432" s="865"/>
      <c r="N1432" s="855"/>
    </row>
    <row r="1433" spans="2:14" x14ac:dyDescent="0.25">
      <c r="B1433" s="861"/>
      <c r="C1433" s="554"/>
      <c r="D1433" s="554"/>
      <c r="E1433" s="554"/>
      <c r="F1433" s="559"/>
      <c r="G1433" s="559"/>
      <c r="H1433" s="559"/>
      <c r="I1433" s="559"/>
      <c r="J1433" s="559"/>
      <c r="K1433" s="559"/>
      <c r="L1433" s="559"/>
      <c r="M1433" s="866" t="s">
        <v>5012</v>
      </c>
      <c r="N1433" s="867">
        <f>SUM(N1432:N1432)</f>
        <v>0</v>
      </c>
    </row>
    <row r="1434" spans="2:14" x14ac:dyDescent="0.25">
      <c r="B1434" s="861"/>
      <c r="C1434" s="554"/>
      <c r="D1434" s="554"/>
      <c r="E1434" s="554"/>
      <c r="F1434" s="554"/>
      <c r="G1434" s="554"/>
      <c r="H1434" s="554"/>
      <c r="I1434" s="554"/>
      <c r="J1434" s="554"/>
      <c r="K1434" s="554"/>
      <c r="L1434" s="554"/>
      <c r="M1434" s="554"/>
      <c r="N1434" s="862"/>
    </row>
    <row r="1435" spans="2:14" x14ac:dyDescent="0.25">
      <c r="B1435" s="879"/>
      <c r="C1435" s="880"/>
      <c r="D1435" s="880"/>
      <c r="E1435" s="880"/>
      <c r="F1435" s="881"/>
      <c r="G1435" s="881"/>
      <c r="H1435" s="881"/>
      <c r="I1435" s="881"/>
      <c r="J1435" s="881"/>
      <c r="K1435" s="881"/>
      <c r="L1435" s="881"/>
      <c r="M1435" s="882" t="s">
        <v>5013</v>
      </c>
      <c r="N1435" s="869">
        <f>N1419+N1424+N1429+N1433</f>
        <v>384.68</v>
      </c>
    </row>
    <row r="1436" spans="2:14" x14ac:dyDescent="0.25">
      <c r="B1436" s="861"/>
      <c r="C1436" s="554"/>
      <c r="D1436" s="554"/>
      <c r="E1436" s="554"/>
      <c r="F1436" s="559"/>
      <c r="G1436" s="559"/>
      <c r="H1436" s="559"/>
      <c r="I1436" s="559"/>
      <c r="J1436" s="559"/>
      <c r="K1436" s="559"/>
      <c r="L1436" s="559"/>
      <c r="M1436" s="708">
        <v>0.28220000000000001</v>
      </c>
      <c r="N1436" s="869">
        <f>N1435*M1436</f>
        <v>108.56</v>
      </c>
    </row>
    <row r="1437" spans="2:14" ht="15" thickBot="1" x14ac:dyDescent="0.3">
      <c r="B1437" s="1284" t="s">
        <v>5014</v>
      </c>
      <c r="C1437" s="1285"/>
      <c r="D1437" s="1285"/>
      <c r="E1437" s="1285"/>
      <c r="F1437" s="1285"/>
      <c r="G1437" s="1285"/>
      <c r="H1437" s="1285"/>
      <c r="I1437" s="1285"/>
      <c r="J1437" s="1285"/>
      <c r="K1437" s="1285"/>
      <c r="L1437" s="1285"/>
      <c r="M1437" s="1286"/>
      <c r="N1437" s="872">
        <f>N1435+N1436</f>
        <v>493.24</v>
      </c>
    </row>
    <row r="1438" spans="2:14" x14ac:dyDescent="0.25">
      <c r="B1438" s="692"/>
      <c r="C1438" s="692"/>
      <c r="D1438" s="692"/>
      <c r="E1438" s="692"/>
      <c r="F1438" s="692"/>
      <c r="G1438" s="692"/>
      <c r="H1438" s="692"/>
      <c r="I1438" s="692"/>
      <c r="J1438" s="692"/>
      <c r="K1438" s="692"/>
      <c r="L1438" s="692"/>
      <c r="M1438" s="692"/>
      <c r="N1438" s="752"/>
    </row>
    <row r="1439" spans="2:14" ht="15" thickBot="1" x14ac:dyDescent="0.3">
      <c r="B1439" s="692"/>
      <c r="C1439" s="692"/>
      <c r="D1439" s="692"/>
      <c r="E1439" s="692"/>
      <c r="F1439" s="692"/>
      <c r="G1439" s="692"/>
      <c r="H1439" s="692"/>
      <c r="I1439" s="692"/>
      <c r="J1439" s="692"/>
      <c r="K1439" s="692"/>
      <c r="L1439" s="692"/>
      <c r="M1439" s="692"/>
      <c r="N1439" s="752"/>
    </row>
    <row r="1440" spans="2:14" ht="44.45" customHeight="1" x14ac:dyDescent="0.25">
      <c r="B1440" s="1250" t="s">
        <v>17092</v>
      </c>
      <c r="C1440" s="1251"/>
      <c r="D1440" s="1252"/>
      <c r="E1440" s="1253" t="s">
        <v>4979</v>
      </c>
      <c r="F1440" s="1253"/>
      <c r="G1440" s="1253"/>
      <c r="H1440" s="1253"/>
      <c r="I1440" s="1253"/>
      <c r="J1440" s="1253"/>
      <c r="K1440" s="1253"/>
      <c r="L1440" s="1260"/>
      <c r="M1440" s="1261"/>
      <c r="N1440" s="1255"/>
    </row>
    <row r="1441" spans="2:14" x14ac:dyDescent="0.25">
      <c r="B1441" s="846" t="s">
        <v>4980</v>
      </c>
      <c r="C1441" s="1276" t="s">
        <v>5279</v>
      </c>
      <c r="D1441" s="1276"/>
      <c r="E1441" s="1276"/>
      <c r="F1441" s="1276"/>
      <c r="G1441" s="1276"/>
      <c r="H1441" s="1276"/>
      <c r="I1441" s="1276"/>
      <c r="J1441" s="1276"/>
      <c r="K1441" s="1276"/>
      <c r="L1441" s="1276"/>
      <c r="M1441" s="1276"/>
      <c r="N1441" s="1277"/>
    </row>
    <row r="1442" spans="2:14" x14ac:dyDescent="0.25">
      <c r="B1442" s="846" t="s">
        <v>4981</v>
      </c>
      <c r="C1442" s="1278" t="s">
        <v>76</v>
      </c>
      <c r="D1442" s="1278"/>
      <c r="E1442" s="1278"/>
      <c r="F1442" s="1278"/>
      <c r="G1442" s="1278"/>
      <c r="H1442" s="1278"/>
      <c r="I1442" s="1278"/>
      <c r="J1442" s="1278"/>
      <c r="K1442" s="1278"/>
      <c r="L1442" s="1278"/>
      <c r="M1442" s="1278"/>
      <c r="N1442" s="1279"/>
    </row>
    <row r="1443" spans="2:14" ht="15" thickBot="1" x14ac:dyDescent="0.3">
      <c r="B1443" s="846" t="s">
        <v>4982</v>
      </c>
      <c r="C1443" s="1205">
        <v>45536</v>
      </c>
      <c r="D1443" s="1206"/>
      <c r="E1443" s="1206"/>
      <c r="F1443" s="1206"/>
      <c r="G1443" s="1206"/>
      <c r="H1443" s="1206"/>
      <c r="I1443" s="1206"/>
      <c r="J1443" s="1206"/>
      <c r="K1443" s="1206"/>
      <c r="L1443" s="1206"/>
      <c r="M1443" s="1206"/>
      <c r="N1443" s="1207"/>
    </row>
    <row r="1444" spans="2:14" ht="14.45" customHeight="1" x14ac:dyDescent="0.25">
      <c r="B1444" s="847" t="s">
        <v>0</v>
      </c>
      <c r="C1444" s="848" t="s">
        <v>4983</v>
      </c>
      <c r="D1444" s="1280" t="s">
        <v>4984</v>
      </c>
      <c r="E1444" s="1280"/>
      <c r="F1444" s="1280"/>
      <c r="G1444" s="1281"/>
      <c r="H1444" s="849" t="s">
        <v>100</v>
      </c>
      <c r="I1444" s="849" t="s">
        <v>4985</v>
      </c>
      <c r="J1444" s="849" t="s">
        <v>4986</v>
      </c>
      <c r="K1444" s="1287" t="s">
        <v>4987</v>
      </c>
      <c r="L1444" s="1288"/>
      <c r="M1444" s="849" t="s">
        <v>4988</v>
      </c>
      <c r="N1444" s="850" t="s">
        <v>4989</v>
      </c>
    </row>
    <row r="1445" spans="2:14" ht="33" customHeight="1" x14ac:dyDescent="0.25">
      <c r="B1445" s="851">
        <v>5631</v>
      </c>
      <c r="C1445" s="853" t="s">
        <v>5015</v>
      </c>
      <c r="D1445" s="1229" t="str">
        <f>IF(B1445="","",IF(C1445="DER-RD",IF(OR(B1445&lt;60000,B1445&gt;60025),VLOOKUP(B1445,'DER-RD1'!A:E,2,FALSE),VLOOKUP(B1445,'DER-RD1'!A:E,2,FALSE)&amp;"(DMT="&amp;VLOOKUP(B1445,'DER-RD1'!A:E,4,FALSE)&amp;")(XP="&amp;ROUND((N1445),2)&amp;"KM;XR="&amp;ROUND((O1445),2)&amp;"KM)"),IF(C1445="DER-ED",VLOOKUP(B1445,'DER-ED1'!A:D,2,FALSE),IF(C1445="SICRO",VLOOKUP(B1445,SICRO!A:E,2,FALSE),IF(C1445="SINAPI",VLOOKUP(B1445,SINAPI1!A:D,2,FALSE))))))</f>
        <v>ESCAVADEIRA HIDRÁULICA SOBRE ESTEIRAS, CAÇAMBA 0,80 M3, PESO OPERACIONAL 17 T, POTENCIA BRUTA 111 HP - CHP DIURNO. AF_06/2014</v>
      </c>
      <c r="E1445" s="1229" t="b">
        <f>IF(C1445="","",IF(D1445="DER-RD",IF(OR(C1445&lt;60000,C1445&gt;60025),VLOOKUP(C1445,'DER-RD1'!B:F,2,FALSE),VLOOKUP(C1445,'DER-RD1'!B:F,2,FALSE)&amp;"(DMT="&amp;VLOOKUP(C1445,'DER-RD1'!B:F,4,FALSE)&amp;")(XP="&amp;ROUND((O1445),2)&amp;"KM;XR="&amp;ROUND((P1445),2)&amp;"KM)"),IF(D1445="DER-ED",VLOOKUP(C1445,'DER-ED1'!B:E,2,FALSE),IF(D1445="SICRO",VLOOKUP(C1445,SICRO!B:F,2,FALSE),IF(D1445="SINAPI",VLOOKUP(C1445,SINAPI1!B:E,2,FALSE))))))</f>
        <v>0</v>
      </c>
      <c r="F1445" s="1229" t="b">
        <f>IF(D1445="","",IF(E1445="DER-RD",IF(OR(D1445&lt;60000,D1445&gt;60025),VLOOKUP(D1445,'DER-RD1'!C:G,2,FALSE),VLOOKUP(D1445,'DER-RD1'!C:G,2,FALSE)&amp;"(DMT="&amp;VLOOKUP(D1445,'DER-RD1'!C:G,4,FALSE)&amp;")(XP="&amp;ROUND((P1445),2)&amp;"KM;XR="&amp;ROUND((Q1445),2)&amp;"KM)"),IF(E1445="DER-ED",VLOOKUP(D1445,'DER-ED1'!C:F,2,FALSE),IF(E1445="SICRO",VLOOKUP(D1445,SICRO!C:G,2,FALSE),IF(E1445="SINAPI",VLOOKUP(D1445,SINAPI1!C:F,2,FALSE))))))</f>
        <v>0</v>
      </c>
      <c r="G1445" s="1230" t="b">
        <f>IF(E1445="","",IF(F1445="DER-RD",IF(OR(E1445&lt;60000,E1445&gt;60025),VLOOKUP(E1445,'DER-RD1'!D:H,2,FALSE),VLOOKUP(E1445,'DER-RD1'!D:H,2,FALSE)&amp;"(DMT="&amp;VLOOKUP(E1445,'DER-RD1'!D:H,4,FALSE)&amp;")(XP="&amp;ROUND((Q1445),2)&amp;"KM;XR="&amp;ROUND((R1445),2)&amp;"KM)"),IF(F1445="DER-ED",VLOOKUP(E1445,'DER-ED1'!D:J,2,FALSE),IF(F1445="SICRO",VLOOKUP(E1445,SICRO!D:H,2,FALSE),IF(F1445="SINAPI",VLOOKUP(E1445,SINAPI1!D:G,2,FALSE))))))</f>
        <v>0</v>
      </c>
      <c r="H1445" s="865"/>
      <c r="I1445" s="865">
        <v>4.2200000000000001E-2</v>
      </c>
      <c r="J1445" s="854"/>
      <c r="K1445" s="1271">
        <f>IF(B1445="","",IF(C1445="DER-RD",IF(OR(B1445&lt;60000,B1445&gt;60025),VLOOKUP(B1445,'DER-RD1'!A:E,4,FALSE),VLOOKUP(B1445,'DER-RD1'!A:H,6,FALSE)*O1445+VLOOKUP(B1445,'DER-RD1'!A:H,7,FALSE)*P1445)+VLOOKUP(B1445,'DER-RD1'!A:H,8,FALSE),IF(C1445="DER-ED",VLOOKUP(B1445,'DER-ED1'!A:E,4,FALSE),IF(C1445="SICRO",VLOOKUP(B1445,SICRO!A:F,4,FALSE),IF(C1445="SINAPI",VLOOKUP(B1445,SINAPI1!A:E,4,FALSE),IF(C1445="CESAN",VLOOKUP(B1445,CESAN!A:E,4,FALSE)))))))</f>
        <v>219.37</v>
      </c>
      <c r="L1445" s="1272"/>
      <c r="M1445" s="757"/>
      <c r="N1445" s="855">
        <f>I1445*K1445</f>
        <v>9.26</v>
      </c>
    </row>
    <row r="1446" spans="2:14" ht="28.9" customHeight="1" x14ac:dyDescent="0.25">
      <c r="B1446" s="851">
        <v>5632</v>
      </c>
      <c r="C1446" s="853" t="s">
        <v>5015</v>
      </c>
      <c r="D1446" s="1229" t="str">
        <f>IF(B1446="","",IF(C1446="DER-RD",IF(OR(B1446&lt;60000,B1446&gt;60025),VLOOKUP(B1446,'DER-RD1'!A:E,2,FALSE),VLOOKUP(B1446,'DER-RD1'!A:E,2,FALSE)&amp;"(DMT="&amp;VLOOKUP(B1446,'DER-RD1'!A:E,4,FALSE)&amp;")(XP="&amp;ROUND((N1446),2)&amp;"KM;XR="&amp;ROUND((O1446),2)&amp;"KM)"),IF(C1446="DER-ED",VLOOKUP(B1446,'DER-ED1'!A:D,2,FALSE),IF(C1446="SICRO",VLOOKUP(B1446,SICRO!A:E,2,FALSE),IF(C1446="SINAPI",VLOOKUP(B1446,SINAPI1!A:D,2,FALSE))))))</f>
        <v>ESCAVADEIRA HIDRÁULICA SOBRE ESTEIRAS, CAÇAMBA 0,80 M3, PESO OPERACIONAL 17 T, POTENCIA BRUTA 111 HP - CHI DIURNO. AF_06/2014</v>
      </c>
      <c r="E1446" s="1229" t="b">
        <f>IF(C1446="","",IF(D1446="DER-RD",IF(OR(C1446&lt;60000,C1446&gt;60025),VLOOKUP(C1446,'DER-RD1'!B:F,2,FALSE),VLOOKUP(C1446,'DER-RD1'!B:F,2,FALSE)&amp;"(DMT="&amp;VLOOKUP(C1446,'DER-RD1'!B:F,4,FALSE)&amp;")(XP="&amp;ROUND((O1446),2)&amp;"KM;XR="&amp;ROUND((P1446),2)&amp;"KM)"),IF(D1446="DER-ED",VLOOKUP(C1446,'DER-ED1'!B:E,2,FALSE),IF(D1446="SICRO",VLOOKUP(C1446,SICRO!B:F,2,FALSE),IF(D1446="SINAPI",VLOOKUP(C1446,SINAPI1!B:E,2,FALSE))))))</f>
        <v>0</v>
      </c>
      <c r="F1446" s="1229" t="b">
        <f>IF(D1446="","",IF(E1446="DER-RD",IF(OR(D1446&lt;60000,D1446&gt;60025),VLOOKUP(D1446,'DER-RD1'!C:G,2,FALSE),VLOOKUP(D1446,'DER-RD1'!C:G,2,FALSE)&amp;"(DMT="&amp;VLOOKUP(D1446,'DER-RD1'!C:G,4,FALSE)&amp;")(XP="&amp;ROUND((P1446),2)&amp;"KM;XR="&amp;ROUND((Q1446),2)&amp;"KM)"),IF(E1446="DER-ED",VLOOKUP(D1446,'DER-ED1'!C:F,2,FALSE),IF(E1446="SICRO",VLOOKUP(D1446,SICRO!C:G,2,FALSE),IF(E1446="SINAPI",VLOOKUP(D1446,SINAPI1!C:F,2,FALSE))))))</f>
        <v>0</v>
      </c>
      <c r="G1446" s="1230" t="b">
        <f>IF(E1446="","",IF(F1446="DER-RD",IF(OR(E1446&lt;60000,E1446&gt;60025),VLOOKUP(E1446,'DER-RD1'!D:H,2,FALSE),VLOOKUP(E1446,'DER-RD1'!D:H,2,FALSE)&amp;"(DMT="&amp;VLOOKUP(E1446,'DER-RD1'!D:H,4,FALSE)&amp;")(XP="&amp;ROUND((Q1446),2)&amp;"KM;XR="&amp;ROUND((R1446),2)&amp;"KM)"),IF(F1446="DER-ED",VLOOKUP(E1446,'DER-ED1'!D:J,2,FALSE),IF(F1446="SICRO",VLOOKUP(E1446,SICRO!D:H,2,FALSE),IF(F1446="SINAPI",VLOOKUP(E1446,SINAPI1!D:G,2,FALSE))))))</f>
        <v>0</v>
      </c>
      <c r="H1446" s="865"/>
      <c r="I1446" s="854"/>
      <c r="J1446" s="865">
        <v>2.6200000000000001E-2</v>
      </c>
      <c r="K1446" s="1212"/>
      <c r="L1446" s="1213"/>
      <c r="M1446" s="741">
        <f>IF(B1446="","",IF(C1446="DER-RD",IF(OR(B1446&lt;60000,B1446&gt;60025),VLOOKUP(B1446,'DER-RD1'!A:G,4,FALSE),VLOOKUP(B1446,'DER-RD1'!A:J,6,FALSE)*Q1446+VLOOKUP(B1446,'DER-RD1'!A:J,7,FALSE)*R1446)+VLOOKUP(B1446,'DER-RD1'!A:J,8,FALSE),IF(C1446="DER-ED",VLOOKUP(B1446,'DER-ED1'!A:D,4,FALSE),IF(C1446="SICRO",VLOOKUP(B1446,SICRO!A:D,4,FALSE),IF(C1446="SINAPI",VLOOKUP(B1446,SINAPI1!A:D,4,FALSE),IF(C1446="CESAN",VLOOKUP(B1446,CESAN!A:D,4,FALSE)))))))</f>
        <v>96.93</v>
      </c>
      <c r="N1446" s="855">
        <f>J1446*M1446</f>
        <v>2.54</v>
      </c>
    </row>
    <row r="1447" spans="2:14" x14ac:dyDescent="0.25">
      <c r="B1447" s="851"/>
      <c r="C1447" s="852"/>
      <c r="D1447" s="1282"/>
      <c r="E1447" s="1282"/>
      <c r="F1447" s="1282"/>
      <c r="G1447" s="1283"/>
      <c r="H1447" s="854"/>
      <c r="I1447" s="854"/>
      <c r="J1447" s="854"/>
      <c r="K1447" s="854"/>
      <c r="L1447" s="854"/>
      <c r="M1447" s="854"/>
      <c r="N1447" s="855"/>
    </row>
    <row r="1448" spans="2:14" ht="15" thickBot="1" x14ac:dyDescent="0.3">
      <c r="B1448" s="856"/>
      <c r="C1448" s="857"/>
      <c r="D1448" s="857"/>
      <c r="E1448" s="857"/>
      <c r="F1448" s="858"/>
      <c r="G1448" s="858"/>
      <c r="H1448" s="858"/>
      <c r="I1448" s="858"/>
      <c r="J1448" s="858"/>
      <c r="K1448" s="858"/>
      <c r="L1448" s="858"/>
      <c r="M1448" s="859" t="s">
        <v>4990</v>
      </c>
      <c r="N1448" s="860">
        <f>SUM(N1445:N1447)</f>
        <v>11.8</v>
      </c>
    </row>
    <row r="1449" spans="2:14" ht="15" thickBot="1" x14ac:dyDescent="0.3">
      <c r="B1449" s="861"/>
      <c r="C1449" s="554"/>
      <c r="D1449" s="554"/>
      <c r="E1449" s="554"/>
      <c r="F1449" s="554"/>
      <c r="G1449" s="554"/>
      <c r="H1449" s="554"/>
      <c r="I1449" s="554"/>
      <c r="J1449" s="554"/>
      <c r="K1449" s="554"/>
      <c r="L1449" s="554"/>
      <c r="M1449" s="554"/>
      <c r="N1449" s="862"/>
    </row>
    <row r="1450" spans="2:14" ht="38.25" x14ac:dyDescent="0.25">
      <c r="B1450" s="847" t="s">
        <v>0</v>
      </c>
      <c r="C1450" s="848" t="s">
        <v>4983</v>
      </c>
      <c r="D1450" s="1280" t="s">
        <v>4991</v>
      </c>
      <c r="E1450" s="1280"/>
      <c r="F1450" s="1280"/>
      <c r="G1450" s="1280"/>
      <c r="H1450" s="1281"/>
      <c r="I1450" s="849" t="s">
        <v>1263</v>
      </c>
      <c r="J1450" s="849" t="s">
        <v>4992</v>
      </c>
      <c r="K1450" s="849" t="s">
        <v>5049</v>
      </c>
      <c r="L1450" s="849" t="s">
        <v>5050</v>
      </c>
      <c r="M1450" s="849" t="s">
        <v>4993</v>
      </c>
      <c r="N1450" s="850" t="s">
        <v>4989</v>
      </c>
    </row>
    <row r="1451" spans="2:14" ht="16.149999999999999" customHeight="1" x14ac:dyDescent="0.25">
      <c r="B1451" s="851">
        <v>10146</v>
      </c>
      <c r="C1451" s="853" t="s">
        <v>1286</v>
      </c>
      <c r="D1451" s="1202" t="str">
        <f>IF(B1451="","",IF(C1451="DER-RD",IF(OR(B1451&lt;60000,B1451&gt;60025),VLOOKUP(B1451,'DER-RD1'!A:E,2,FALSE),VLOOKUP(B1451,'DER-RD1'!A:E,2,FALSE)&amp;"(DMT="&amp;VLOOKUP(B1451,'DER-RD1'!A:E,4,FALSE)&amp;")(XP="&amp;ROUND((N1451),2)&amp;"KM;XR="&amp;ROUND((O1451),2)&amp;"KM)"),IF(C1451="DER-ED",VLOOKUP(B1451,'DER-ED1'!A:D,2,FALSE),IF(C1451="SICRO",VLOOKUP(B1451,SICRO!A:E,2,FALSE),IF(C1451="SINAPI",VLOOKUP(B1451,SINAPI1!A:D,2,FALSE))))))</f>
        <v>SERVENTE (AUXILIAR DE OBRAS - SINDUSCON)</v>
      </c>
      <c r="E1451" s="1202" t="b">
        <f>IF(C1451="","",IF(D1451="DER-RD",IF(OR(C1451&lt;60000,C1451&gt;60025),VLOOKUP(C1451,'DER-RD1'!B:F,2,FALSE),VLOOKUP(C1451,'DER-RD1'!B:F,2,FALSE)&amp;"(DMT="&amp;VLOOKUP(C1451,'DER-RD1'!B:F,4,FALSE)&amp;")(XP="&amp;ROUND((O1451),2)&amp;"KM;XR="&amp;ROUND((P1451),2)&amp;"KM)"),IF(D1451="DER-ED",VLOOKUP(C1451,'DER-ED1'!B:E,2,FALSE),IF(D1451="SICRO",VLOOKUP(C1451,SICRO!B:F,2,FALSE),IF(D1451="SINAPI",VLOOKUP(C1451,SINAPI1!B:E,2,FALSE))))))</f>
        <v>0</v>
      </c>
      <c r="F1451" s="1202" t="b">
        <f>IF(D1451="","",IF(E1451="DER-RD",IF(OR(D1451&lt;60000,D1451&gt;60025),VLOOKUP(D1451,'DER-RD1'!C:G,2,FALSE),VLOOKUP(D1451,'DER-RD1'!C:G,2,FALSE)&amp;"(DMT="&amp;VLOOKUP(D1451,'DER-RD1'!C:G,4,FALSE)&amp;")(XP="&amp;ROUND((P1451),2)&amp;"KM;XR="&amp;ROUND((Q1451),2)&amp;"KM)"),IF(E1451="DER-ED",VLOOKUP(D1451,'DER-ED1'!C:F,2,FALSE),IF(E1451="SICRO",VLOOKUP(D1451,SICRO!C:G,2,FALSE),IF(E1451="SINAPI",VLOOKUP(D1451,SINAPI1!C:F,2,FALSE))))))</f>
        <v>0</v>
      </c>
      <c r="G1451" s="1202" t="b">
        <f>IF(E1451="","",IF(F1451="DER-RD",IF(OR(E1451&lt;60000,E1451&gt;60025),VLOOKUP(E1451,'DER-RD1'!D:H,2,FALSE),VLOOKUP(E1451,'DER-RD1'!D:H,2,FALSE)&amp;"(DMT="&amp;VLOOKUP(E1451,'DER-RD1'!D:H,4,FALSE)&amp;")(XP="&amp;ROUND((Q1451),2)&amp;"KM;XR="&amp;ROUND((R1451),2)&amp;"KM)"),IF(F1451="DER-ED",VLOOKUP(E1451,'DER-ED1'!D:J,2,FALSE),IF(F1451="SICRO",VLOOKUP(E1451,SICRO!D:H,2,FALSE),IF(F1451="SINAPI",VLOOKUP(E1451,SINAPI1!D:G,2,FALSE))))))</f>
        <v>0</v>
      </c>
      <c r="H1451" s="1218" t="b">
        <f>IF(F1451="","",IF(G1451="DER-RD",IF(OR(F1451&lt;60000,F1451&gt;60025),VLOOKUP(F1451,'DER-RD1'!E:I,2,FALSE),VLOOKUP(F1451,'DER-RD1'!E:I,2,FALSE)&amp;"(DMT="&amp;VLOOKUP(F1451,'DER-RD1'!E:I,4,FALSE)&amp;")(XP="&amp;ROUND((R1451),2)&amp;"KM;XR="&amp;ROUND((S1451),2)&amp;"KM)"),IF(G1451="DER-ED",VLOOKUP(F1451,'DER-ED1'!E:K,2,FALSE),IF(G1451="SICRO",VLOOKUP(F1451,SICRO!E:I,2,FALSE),IF(G1451="SINAPI",VLOOKUP(F1451,SINAPI1!E:H,2,FALSE))))))</f>
        <v>0</v>
      </c>
      <c r="I1451" s="854" t="s">
        <v>69</v>
      </c>
      <c r="J1451" s="863">
        <v>1.5727</v>
      </c>
      <c r="K1451" s="755">
        <f>IF(B1451="","",IF(C1451="DER-RD",IF(OR(B1451&lt;60000,B1451&gt;60025),VLOOKUP(B1451,'DER-RD1'!A:E,4,FALSE),VLOOKUP(B1451,'DER-RD1'!A:H,6,FALSE)*O1451+VLOOKUP(B1451,'DER-RD1'!A:H,7,FALSE)*P1451)+VLOOKUP(B1451,'DER-RD1'!A:H,8,FALSE),IF(C1451="DER-ED",VLOOKUP(B1451,'DER-ED1'!A:E,4,FALSE),IF(C1451="SICRO",VLOOKUP(B1451,SICRO!A:F,4,FALSE),IF(C1451="SINAPI",VLOOKUP(B1451,SINAPI1!A:E,4,FALSE),IF(C1451="CESAN",VLOOKUP(B1451,CESAN!A:E,4,FALSE)))))))</f>
        <v>6.97</v>
      </c>
      <c r="L1451" s="864">
        <f>K1451*(1+J1451)</f>
        <v>17.93</v>
      </c>
      <c r="M1451" s="865">
        <v>0.13009999999999999</v>
      </c>
      <c r="N1451" s="855">
        <f>L1451*M1451</f>
        <v>2.33</v>
      </c>
    </row>
    <row r="1452" spans="2:14" ht="16.149999999999999" customHeight="1" x14ac:dyDescent="0.25">
      <c r="B1452" s="851">
        <v>40331</v>
      </c>
      <c r="C1452" s="853" t="s">
        <v>5015</v>
      </c>
      <c r="D1452" s="1202" t="str">
        <f>IF(B1452="","",IF(C1452="DER-RD",IF(OR(B1452&lt;60000,B1452&gt;60025),VLOOKUP(B1452,'DER-RD1'!A:E,2,FALSE),VLOOKUP(B1452,'DER-RD1'!A:E,2,FALSE)&amp;"(DMT="&amp;VLOOKUP(B1452,'DER-RD1'!A:E,4,FALSE)&amp;")(XP="&amp;ROUND((N1452),2)&amp;"KM;XR="&amp;ROUND((O1452),2)&amp;"KM)"),IF(C1452="DER-ED",VLOOKUP(B1452,'DER-ED1'!A:D,2,FALSE),IF(C1452="SICRO",VLOOKUP(B1452,SICRO!A:E,2,FALSE),IF(C1452="SINAPI",VLOOKUP(B1452,SINAPI1!A:D,2,FALSE))))))</f>
        <v xml:space="preserve">ASSENTADOR DE MANILHAS (HORISTA)                                                                                                                                                                                                                                                                                                                                                                                                                                                                          </v>
      </c>
      <c r="E1452" s="1202" t="b">
        <f>IF(C1452="","",IF(D1452="DER-RD",IF(OR(C1452&lt;60000,C1452&gt;60025),VLOOKUP(C1452,'DER-RD1'!B:F,2,FALSE),VLOOKUP(C1452,'DER-RD1'!B:F,2,FALSE)&amp;"(DMT="&amp;VLOOKUP(C1452,'DER-RD1'!B:F,4,FALSE)&amp;")(XP="&amp;ROUND((O1452),2)&amp;"KM;XR="&amp;ROUND((P1452),2)&amp;"KM)"),IF(D1452="DER-ED",VLOOKUP(C1452,'DER-ED1'!B:E,2,FALSE),IF(D1452="SICRO",VLOOKUP(C1452,SICRO!B:F,2,FALSE),IF(D1452="SINAPI",VLOOKUP(C1452,SINAPI1!B:E,2,FALSE))))))</f>
        <v>0</v>
      </c>
      <c r="F1452" s="1202" t="b">
        <f>IF(D1452="","",IF(E1452="DER-RD",IF(OR(D1452&lt;60000,D1452&gt;60025),VLOOKUP(D1452,'DER-RD1'!C:G,2,FALSE),VLOOKUP(D1452,'DER-RD1'!C:G,2,FALSE)&amp;"(DMT="&amp;VLOOKUP(D1452,'DER-RD1'!C:G,4,FALSE)&amp;")(XP="&amp;ROUND((P1452),2)&amp;"KM;XR="&amp;ROUND((Q1452),2)&amp;"KM)"),IF(E1452="DER-ED",VLOOKUP(D1452,'DER-ED1'!C:F,2,FALSE),IF(E1452="SICRO",VLOOKUP(D1452,SICRO!C:G,2,FALSE),IF(E1452="SINAPI",VLOOKUP(D1452,SINAPI1!C:F,2,FALSE))))))</f>
        <v>0</v>
      </c>
      <c r="G1452" s="1202" t="b">
        <f>IF(E1452="","",IF(F1452="DER-RD",IF(OR(E1452&lt;60000,E1452&gt;60025),VLOOKUP(E1452,'DER-RD1'!D:H,2,FALSE),VLOOKUP(E1452,'DER-RD1'!D:H,2,FALSE)&amp;"(DMT="&amp;VLOOKUP(E1452,'DER-RD1'!D:H,4,FALSE)&amp;")(XP="&amp;ROUND((Q1452),2)&amp;"KM;XR="&amp;ROUND((R1452),2)&amp;"KM)"),IF(F1452="DER-ED",VLOOKUP(E1452,'DER-ED1'!D:J,2,FALSE),IF(F1452="SICRO",VLOOKUP(E1452,SICRO!D:H,2,FALSE),IF(F1452="SINAPI",VLOOKUP(E1452,SINAPI1!D:G,2,FALSE))))))</f>
        <v>0</v>
      </c>
      <c r="H1452" s="1218" t="b">
        <f>IF(F1452="","",IF(G1452="DER-RD",IF(OR(F1452&lt;60000,F1452&gt;60025),VLOOKUP(F1452,'DER-RD1'!E:I,2,FALSE),VLOOKUP(F1452,'DER-RD1'!E:I,2,FALSE)&amp;"(DMT="&amp;VLOOKUP(F1452,'DER-RD1'!E:I,4,FALSE)&amp;")(XP="&amp;ROUND((R1452),2)&amp;"KM;XR="&amp;ROUND((S1452),2)&amp;"KM)"),IF(G1452="DER-ED",VLOOKUP(F1452,'DER-ED1'!E:K,2,FALSE),IF(G1452="SICRO",VLOOKUP(F1452,SICRO!E:I,2,FALSE),IF(G1452="SINAPI",VLOOKUP(F1452,SINAPI1!E:H,2,FALSE))))))</f>
        <v>0</v>
      </c>
      <c r="I1452" s="854" t="s">
        <v>69</v>
      </c>
      <c r="J1452" s="863">
        <v>1.5727</v>
      </c>
      <c r="K1452" s="755">
        <f>IF(B1452="","",IF(C1452="DER-RD",IF(OR(B1452&lt;60000,B1452&gt;60025),VLOOKUP(B1452,'DER-RD1'!A:E,4,FALSE),VLOOKUP(B1452,'DER-RD1'!A:H,6,FALSE)*O1452+VLOOKUP(B1452,'DER-RD1'!A:H,7,FALSE)*P1452)+VLOOKUP(B1452,'DER-RD1'!A:H,8,FALSE),IF(C1452="DER-ED",VLOOKUP(B1452,'DER-ED1'!A:E,4,FALSE),IF(C1452="SICRO",VLOOKUP(B1452,SICRO!A:F,4,FALSE),IF(C1452="SINAPI",VLOOKUP(B1452,SINAPI1!A:E,4,FALSE),IF(C1452="CESAN",VLOOKUP(B1452,CESAN!A:E,4,FALSE)))))))</f>
        <v>19.809999999999999</v>
      </c>
      <c r="L1452" s="864">
        <f>K1452*(1+J1452)</f>
        <v>50.97</v>
      </c>
      <c r="M1452" s="865">
        <v>0.13009999999999999</v>
      </c>
      <c r="N1452" s="855">
        <f>L1452*M1452</f>
        <v>6.63</v>
      </c>
    </row>
    <row r="1453" spans="2:14" x14ac:dyDescent="0.25">
      <c r="B1453" s="851"/>
      <c r="C1453" s="853"/>
      <c r="D1453" s="1229"/>
      <c r="E1453" s="1229"/>
      <c r="F1453" s="1229"/>
      <c r="G1453" s="1229"/>
      <c r="H1453" s="1230"/>
      <c r="I1453" s="854"/>
      <c r="J1453" s="863"/>
      <c r="K1453" s="864"/>
      <c r="L1453" s="864"/>
      <c r="M1453" s="865"/>
      <c r="N1453" s="855"/>
    </row>
    <row r="1454" spans="2:14" ht="15" thickBot="1" x14ac:dyDescent="0.3">
      <c r="B1454" s="856"/>
      <c r="C1454" s="857"/>
      <c r="D1454" s="857"/>
      <c r="E1454" s="857"/>
      <c r="F1454" s="858"/>
      <c r="G1454" s="858"/>
      <c r="H1454" s="858"/>
      <c r="I1454" s="858"/>
      <c r="J1454" s="858"/>
      <c r="K1454" s="858"/>
      <c r="L1454" s="858"/>
      <c r="M1454" s="859" t="s">
        <v>4994</v>
      </c>
      <c r="N1454" s="860">
        <f>SUM(N1451:N1453)</f>
        <v>8.9600000000000009</v>
      </c>
    </row>
    <row r="1455" spans="2:14" ht="15" thickBot="1" x14ac:dyDescent="0.3">
      <c r="B1455" s="861"/>
      <c r="C1455" s="554"/>
      <c r="D1455" s="554"/>
      <c r="E1455" s="554"/>
      <c r="F1455" s="554"/>
      <c r="G1455" s="554"/>
      <c r="H1455" s="554"/>
      <c r="I1455" s="559"/>
      <c r="J1455" s="559"/>
      <c r="K1455" s="554"/>
      <c r="L1455" s="554"/>
      <c r="M1455" s="554"/>
      <c r="N1455" s="862"/>
    </row>
    <row r="1456" spans="2:14" ht="25.5" x14ac:dyDescent="0.25">
      <c r="B1456" s="847" t="s">
        <v>0</v>
      </c>
      <c r="C1456" s="848" t="s">
        <v>4983</v>
      </c>
      <c r="D1456" s="1280" t="s">
        <v>4995</v>
      </c>
      <c r="E1456" s="1280"/>
      <c r="F1456" s="1280"/>
      <c r="G1456" s="1280"/>
      <c r="H1456" s="1281"/>
      <c r="I1456" s="849" t="s">
        <v>1236</v>
      </c>
      <c r="J1456" s="849" t="s">
        <v>4996</v>
      </c>
      <c r="K1456" s="849" t="s">
        <v>4997</v>
      </c>
      <c r="L1456" s="849"/>
      <c r="M1456" s="849" t="s">
        <v>4998</v>
      </c>
      <c r="N1456" s="850" t="s">
        <v>4999</v>
      </c>
    </row>
    <row r="1457" spans="2:14" x14ac:dyDescent="0.25">
      <c r="B1457" s="851"/>
      <c r="C1457" s="853"/>
      <c r="D1457" s="1229"/>
      <c r="E1457" s="1229"/>
      <c r="F1457" s="1229"/>
      <c r="G1457" s="1229"/>
      <c r="H1457" s="1230"/>
      <c r="I1457" s="854"/>
      <c r="J1457" s="854"/>
      <c r="K1457" s="854"/>
      <c r="L1457" s="854"/>
      <c r="M1457" s="854"/>
      <c r="N1457" s="855"/>
    </row>
    <row r="1458" spans="2:14" x14ac:dyDescent="0.25">
      <c r="B1458" s="861"/>
      <c r="C1458" s="554"/>
      <c r="D1458" s="554"/>
      <c r="E1458" s="554"/>
      <c r="F1458" s="559"/>
      <c r="G1458" s="559"/>
      <c r="H1458" s="559"/>
      <c r="I1458" s="559"/>
      <c r="J1458" s="559"/>
      <c r="K1458" s="559"/>
      <c r="L1458" s="559"/>
      <c r="M1458" s="866" t="s">
        <v>5000</v>
      </c>
      <c r="N1458" s="867">
        <f>SUM(N1457:N1457)</f>
        <v>0</v>
      </c>
    </row>
    <row r="1459" spans="2:14" x14ac:dyDescent="0.25">
      <c r="B1459" s="861"/>
      <c r="C1459" s="554"/>
      <c r="D1459" s="554"/>
      <c r="E1459" s="554"/>
      <c r="F1459" s="554"/>
      <c r="G1459" s="554"/>
      <c r="H1459" s="554"/>
      <c r="I1459" s="554"/>
      <c r="J1459" s="554"/>
      <c r="K1459" s="554"/>
      <c r="L1459" s="554"/>
      <c r="M1459" s="554"/>
      <c r="N1459" s="862"/>
    </row>
    <row r="1460" spans="2:14" x14ac:dyDescent="0.25">
      <c r="B1460" s="861"/>
      <c r="C1460" s="554"/>
      <c r="D1460" s="554"/>
      <c r="E1460" s="554"/>
      <c r="F1460" s="559"/>
      <c r="G1460" s="559"/>
      <c r="H1460" s="559"/>
      <c r="I1460" s="868"/>
      <c r="J1460" s="868"/>
      <c r="K1460" s="868"/>
      <c r="L1460" s="868"/>
      <c r="M1460" s="866" t="s">
        <v>5001</v>
      </c>
      <c r="N1460" s="869">
        <f>N1448+N1454+N1458</f>
        <v>20.76</v>
      </c>
    </row>
    <row r="1461" spans="2:14" x14ac:dyDescent="0.25">
      <c r="B1461" s="861"/>
      <c r="C1461" s="554"/>
      <c r="D1461" s="554"/>
      <c r="E1461" s="554"/>
      <c r="F1461" s="559"/>
      <c r="G1461" s="559"/>
      <c r="H1461" s="559"/>
      <c r="I1461" s="559"/>
      <c r="J1461" s="870"/>
      <c r="K1461" s="870"/>
      <c r="L1461" s="870"/>
      <c r="M1461" s="871" t="s">
        <v>5002</v>
      </c>
      <c r="N1461" s="869">
        <v>1</v>
      </c>
    </row>
    <row r="1462" spans="2:14" ht="15" thickBot="1" x14ac:dyDescent="0.3">
      <c r="B1462" s="856"/>
      <c r="C1462" s="857"/>
      <c r="D1462" s="857"/>
      <c r="E1462" s="857"/>
      <c r="F1462" s="858"/>
      <c r="G1462" s="858"/>
      <c r="H1462" s="858"/>
      <c r="I1462" s="858"/>
      <c r="J1462" s="858"/>
      <c r="K1462" s="858"/>
      <c r="L1462" s="858"/>
      <c r="M1462" s="859" t="s">
        <v>5003</v>
      </c>
      <c r="N1462" s="872">
        <f>TRUNC(N1460/N1461,2)</f>
        <v>20.76</v>
      </c>
    </row>
    <row r="1463" spans="2:14" ht="15" thickBot="1" x14ac:dyDescent="0.3">
      <c r="B1463" s="861"/>
      <c r="C1463" s="554"/>
      <c r="D1463" s="554"/>
      <c r="E1463" s="554"/>
      <c r="F1463" s="554"/>
      <c r="G1463" s="554"/>
      <c r="H1463" s="554"/>
      <c r="I1463" s="554"/>
      <c r="J1463" s="554"/>
      <c r="K1463" s="554"/>
      <c r="L1463" s="554"/>
      <c r="M1463" s="554"/>
      <c r="N1463" s="862"/>
    </row>
    <row r="1464" spans="2:14" ht="25.5" x14ac:dyDescent="0.25">
      <c r="B1464" s="847" t="s">
        <v>0</v>
      </c>
      <c r="C1464" s="848" t="s">
        <v>4983</v>
      </c>
      <c r="D1464" s="1280" t="s">
        <v>5004</v>
      </c>
      <c r="E1464" s="1280"/>
      <c r="F1464" s="1280"/>
      <c r="G1464" s="1280"/>
      <c r="H1464" s="1280"/>
      <c r="I1464" s="1281"/>
      <c r="J1464" s="849" t="s">
        <v>1263</v>
      </c>
      <c r="K1464" s="849" t="s">
        <v>5005</v>
      </c>
      <c r="L1464" s="849"/>
      <c r="M1464" s="849" t="s">
        <v>4993</v>
      </c>
      <c r="N1464" s="850" t="s">
        <v>4999</v>
      </c>
    </row>
    <row r="1465" spans="2:14" ht="25.5" x14ac:dyDescent="0.25">
      <c r="B1465" s="851" t="s">
        <v>17084</v>
      </c>
      <c r="C1465" s="853" t="s">
        <v>17085</v>
      </c>
      <c r="D1465" s="1229" t="s">
        <v>17086</v>
      </c>
      <c r="E1465" s="1229"/>
      <c r="F1465" s="1229"/>
      <c r="G1465" s="1229"/>
      <c r="H1465" s="1229"/>
      <c r="I1465" s="1230"/>
      <c r="J1465" s="854" t="s">
        <v>76</v>
      </c>
      <c r="K1465" s="864">
        <v>5.36</v>
      </c>
      <c r="L1465" s="864"/>
      <c r="M1465" s="865">
        <v>1</v>
      </c>
      <c r="N1465" s="855">
        <f>K1465*M1465</f>
        <v>5.36</v>
      </c>
    </row>
    <row r="1466" spans="2:14" x14ac:dyDescent="0.25">
      <c r="B1466" s="851"/>
      <c r="C1466" s="853"/>
      <c r="D1466" s="1229"/>
      <c r="E1466" s="1229"/>
      <c r="F1466" s="1229"/>
      <c r="G1466" s="1229"/>
      <c r="H1466" s="1229"/>
      <c r="I1466" s="1230"/>
      <c r="J1466" s="854"/>
      <c r="K1466" s="854"/>
      <c r="L1466" s="854"/>
      <c r="M1466" s="865"/>
      <c r="N1466" s="855"/>
    </row>
    <row r="1467" spans="2:14" ht="15" thickBot="1" x14ac:dyDescent="0.3">
      <c r="B1467" s="856"/>
      <c r="C1467" s="857"/>
      <c r="D1467" s="857"/>
      <c r="E1467" s="857"/>
      <c r="F1467" s="858"/>
      <c r="G1467" s="858"/>
      <c r="H1467" s="858"/>
      <c r="I1467" s="858"/>
      <c r="J1467" s="858"/>
      <c r="K1467" s="858"/>
      <c r="L1467" s="858"/>
      <c r="M1467" s="859" t="s">
        <v>5006</v>
      </c>
      <c r="N1467" s="860">
        <f>SUM(N1465:N1465)</f>
        <v>5.36</v>
      </c>
    </row>
    <row r="1468" spans="2:14" ht="15" thickBot="1" x14ac:dyDescent="0.3">
      <c r="B1468" s="861"/>
      <c r="C1468" s="554"/>
      <c r="D1468" s="554"/>
      <c r="E1468" s="554"/>
      <c r="F1468" s="554"/>
      <c r="G1468" s="554"/>
      <c r="H1468" s="554"/>
      <c r="I1468" s="554"/>
      <c r="J1468" s="554"/>
      <c r="K1468" s="554"/>
      <c r="L1468" s="554"/>
      <c r="M1468" s="554"/>
      <c r="N1468" s="862"/>
    </row>
    <row r="1469" spans="2:14" ht="25.5" x14ac:dyDescent="0.25">
      <c r="B1469" s="847" t="s">
        <v>0</v>
      </c>
      <c r="C1469" s="849" t="s">
        <v>4983</v>
      </c>
      <c r="D1469" s="1280" t="s">
        <v>5007</v>
      </c>
      <c r="E1469" s="1280"/>
      <c r="F1469" s="1280"/>
      <c r="G1469" s="1280"/>
      <c r="H1469" s="1280"/>
      <c r="I1469" s="1281"/>
      <c r="J1469" s="849" t="s">
        <v>1263</v>
      </c>
      <c r="K1469" s="849" t="s">
        <v>5005</v>
      </c>
      <c r="L1469" s="849"/>
      <c r="M1469" s="849" t="s">
        <v>4993</v>
      </c>
      <c r="N1469" s="850" t="s">
        <v>4999</v>
      </c>
    </row>
    <row r="1470" spans="2:14" x14ac:dyDescent="0.25">
      <c r="B1470" s="873"/>
      <c r="C1470" s="874"/>
      <c r="D1470" s="1229"/>
      <c r="E1470" s="1229"/>
      <c r="F1470" s="1229"/>
      <c r="G1470" s="1229"/>
      <c r="H1470" s="1229"/>
      <c r="I1470" s="1230"/>
      <c r="J1470" s="875"/>
      <c r="K1470" s="876"/>
      <c r="L1470" s="875"/>
      <c r="M1470" s="877"/>
      <c r="N1470" s="878"/>
    </row>
    <row r="1471" spans="2:14" x14ac:dyDescent="0.25">
      <c r="B1471" s="873"/>
      <c r="C1471" s="874"/>
      <c r="D1471" s="1229"/>
      <c r="E1471" s="1229"/>
      <c r="F1471" s="1229"/>
      <c r="G1471" s="1229"/>
      <c r="H1471" s="1229"/>
      <c r="I1471" s="1230"/>
      <c r="J1471" s="875"/>
      <c r="K1471" s="876"/>
      <c r="L1471" s="875"/>
      <c r="M1471" s="877"/>
      <c r="N1471" s="878"/>
    </row>
    <row r="1472" spans="2:14" ht="15" thickBot="1" x14ac:dyDescent="0.3">
      <c r="B1472" s="856"/>
      <c r="C1472" s="857"/>
      <c r="D1472" s="857"/>
      <c r="E1472" s="857"/>
      <c r="F1472" s="858"/>
      <c r="G1472" s="858"/>
      <c r="H1472" s="858"/>
      <c r="I1472" s="858"/>
      <c r="J1472" s="858"/>
      <c r="K1472" s="858"/>
      <c r="L1472" s="858"/>
      <c r="M1472" s="859" t="s">
        <v>5008</v>
      </c>
      <c r="N1472" s="860">
        <f>SUM(N1470:N1471)</f>
        <v>0</v>
      </c>
    </row>
    <row r="1473" spans="2:14" ht="15" thickBot="1" x14ac:dyDescent="0.3">
      <c r="B1473" s="861"/>
      <c r="C1473" s="554"/>
      <c r="D1473" s="554"/>
      <c r="E1473" s="554"/>
      <c r="F1473" s="554"/>
      <c r="G1473" s="554"/>
      <c r="H1473" s="554"/>
      <c r="I1473" s="554"/>
      <c r="J1473" s="554"/>
      <c r="K1473" s="554"/>
      <c r="L1473" s="554"/>
      <c r="M1473" s="554"/>
      <c r="N1473" s="862"/>
    </row>
    <row r="1474" spans="2:14" ht="25.5" x14ac:dyDescent="0.25">
      <c r="B1474" s="847" t="s">
        <v>0</v>
      </c>
      <c r="C1474" s="849" t="s">
        <v>4983</v>
      </c>
      <c r="D1474" s="1280" t="s">
        <v>5009</v>
      </c>
      <c r="E1474" s="1280"/>
      <c r="F1474" s="1280"/>
      <c r="G1474" s="1281"/>
      <c r="H1474" s="849" t="s">
        <v>1263</v>
      </c>
      <c r="I1474" s="849" t="s">
        <v>5010</v>
      </c>
      <c r="J1474" s="849" t="s">
        <v>5011</v>
      </c>
      <c r="K1474" s="849" t="s">
        <v>5005</v>
      </c>
      <c r="L1474" s="849"/>
      <c r="M1474" s="849" t="s">
        <v>4993</v>
      </c>
      <c r="N1474" s="850" t="s">
        <v>4999</v>
      </c>
    </row>
    <row r="1475" spans="2:14" x14ac:dyDescent="0.25">
      <c r="B1475" s="851"/>
      <c r="C1475" s="853"/>
      <c r="D1475" s="1282"/>
      <c r="E1475" s="1282"/>
      <c r="F1475" s="1282"/>
      <c r="G1475" s="1282"/>
      <c r="H1475" s="854"/>
      <c r="I1475" s="854"/>
      <c r="J1475" s="854"/>
      <c r="K1475" s="854"/>
      <c r="L1475" s="854"/>
      <c r="M1475" s="865"/>
      <c r="N1475" s="855"/>
    </row>
    <row r="1476" spans="2:14" x14ac:dyDescent="0.25">
      <c r="B1476" s="861"/>
      <c r="C1476" s="554"/>
      <c r="D1476" s="554"/>
      <c r="E1476" s="554"/>
      <c r="F1476" s="559"/>
      <c r="G1476" s="559"/>
      <c r="H1476" s="559"/>
      <c r="I1476" s="559"/>
      <c r="J1476" s="559"/>
      <c r="K1476" s="559"/>
      <c r="L1476" s="559"/>
      <c r="M1476" s="866" t="s">
        <v>5012</v>
      </c>
      <c r="N1476" s="867">
        <f>SUM(N1475:N1475)</f>
        <v>0</v>
      </c>
    </row>
    <row r="1477" spans="2:14" x14ac:dyDescent="0.25">
      <c r="B1477" s="861"/>
      <c r="C1477" s="554"/>
      <c r="D1477" s="554"/>
      <c r="E1477" s="554"/>
      <c r="F1477" s="554"/>
      <c r="G1477" s="554"/>
      <c r="H1477" s="554"/>
      <c r="I1477" s="554"/>
      <c r="J1477" s="554"/>
      <c r="K1477" s="554"/>
      <c r="L1477" s="554"/>
      <c r="M1477" s="554"/>
      <c r="N1477" s="862"/>
    </row>
    <row r="1478" spans="2:14" x14ac:dyDescent="0.25">
      <c r="B1478" s="879"/>
      <c r="C1478" s="880"/>
      <c r="D1478" s="880"/>
      <c r="E1478" s="880"/>
      <c r="F1478" s="881"/>
      <c r="G1478" s="881"/>
      <c r="H1478" s="881"/>
      <c r="I1478" s="881"/>
      <c r="J1478" s="881"/>
      <c r="K1478" s="881"/>
      <c r="L1478" s="881"/>
      <c r="M1478" s="882" t="s">
        <v>5013</v>
      </c>
      <c r="N1478" s="869">
        <f>N1462+N1467+N1472+N1476</f>
        <v>26.12</v>
      </c>
    </row>
    <row r="1479" spans="2:14" x14ac:dyDescent="0.25">
      <c r="B1479" s="861"/>
      <c r="C1479" s="554"/>
      <c r="D1479" s="554"/>
      <c r="E1479" s="554"/>
      <c r="F1479" s="559"/>
      <c r="G1479" s="559"/>
      <c r="H1479" s="559"/>
      <c r="I1479" s="559"/>
      <c r="J1479" s="559"/>
      <c r="K1479" s="559"/>
      <c r="L1479" s="559"/>
      <c r="M1479" s="708">
        <v>0.28220000000000001</v>
      </c>
      <c r="N1479" s="869">
        <f>N1478*M1479</f>
        <v>7.37</v>
      </c>
    </row>
    <row r="1480" spans="2:14" ht="15" thickBot="1" x14ac:dyDescent="0.3">
      <c r="B1480" s="1284" t="s">
        <v>5014</v>
      </c>
      <c r="C1480" s="1285"/>
      <c r="D1480" s="1285"/>
      <c r="E1480" s="1285"/>
      <c r="F1480" s="1285"/>
      <c r="G1480" s="1285"/>
      <c r="H1480" s="1285"/>
      <c r="I1480" s="1285"/>
      <c r="J1480" s="1285"/>
      <c r="K1480" s="1285"/>
      <c r="L1480" s="1285"/>
      <c r="M1480" s="1286"/>
      <c r="N1480" s="872">
        <f>N1478+N1479</f>
        <v>33.49</v>
      </c>
    </row>
    <row r="1481" spans="2:14" x14ac:dyDescent="0.25">
      <c r="B1481" s="692"/>
      <c r="C1481" s="692"/>
      <c r="D1481" s="692"/>
      <c r="E1481" s="692"/>
      <c r="F1481" s="692"/>
      <c r="G1481" s="692"/>
      <c r="H1481" s="692"/>
      <c r="I1481" s="692"/>
      <c r="J1481" s="692"/>
      <c r="K1481" s="692"/>
      <c r="L1481" s="692"/>
      <c r="M1481" s="692"/>
      <c r="N1481" s="752"/>
    </row>
    <row r="1482" spans="2:14" ht="15" thickBot="1" x14ac:dyDescent="0.3">
      <c r="B1482" s="692"/>
      <c r="C1482" s="692"/>
      <c r="D1482" s="692"/>
      <c r="E1482" s="692"/>
      <c r="F1482" s="692"/>
      <c r="G1482" s="692"/>
      <c r="H1482" s="692"/>
      <c r="I1482" s="692"/>
      <c r="J1482" s="692"/>
      <c r="K1482" s="692"/>
      <c r="L1482" s="692"/>
      <c r="M1482" s="692"/>
      <c r="N1482" s="752"/>
    </row>
    <row r="1483" spans="2:14" ht="39.6" customHeight="1" x14ac:dyDescent="0.25">
      <c r="B1483" s="1250" t="s">
        <v>17093</v>
      </c>
      <c r="C1483" s="1251"/>
      <c r="D1483" s="1252"/>
      <c r="E1483" s="1253" t="s">
        <v>4979</v>
      </c>
      <c r="F1483" s="1253"/>
      <c r="G1483" s="1253"/>
      <c r="H1483" s="1253"/>
      <c r="I1483" s="1253"/>
      <c r="J1483" s="1253"/>
      <c r="K1483" s="1253"/>
      <c r="L1483" s="1260"/>
      <c r="M1483" s="1261"/>
      <c r="N1483" s="1255"/>
    </row>
    <row r="1484" spans="2:14" x14ac:dyDescent="0.25">
      <c r="B1484" s="846" t="s">
        <v>4980</v>
      </c>
      <c r="C1484" s="1276" t="s">
        <v>5280</v>
      </c>
      <c r="D1484" s="1276"/>
      <c r="E1484" s="1276"/>
      <c r="F1484" s="1276"/>
      <c r="G1484" s="1276"/>
      <c r="H1484" s="1276"/>
      <c r="I1484" s="1276"/>
      <c r="J1484" s="1276"/>
      <c r="K1484" s="1276"/>
      <c r="L1484" s="1276"/>
      <c r="M1484" s="1276"/>
      <c r="N1484" s="1277"/>
    </row>
    <row r="1485" spans="2:14" x14ac:dyDescent="0.25">
      <c r="B1485" s="846" t="s">
        <v>4981</v>
      </c>
      <c r="C1485" s="1278" t="s">
        <v>77</v>
      </c>
      <c r="D1485" s="1278"/>
      <c r="E1485" s="1278"/>
      <c r="F1485" s="1278"/>
      <c r="G1485" s="1278"/>
      <c r="H1485" s="1278"/>
      <c r="I1485" s="1278"/>
      <c r="J1485" s="1278"/>
      <c r="K1485" s="1278"/>
      <c r="L1485" s="1278"/>
      <c r="M1485" s="1278"/>
      <c r="N1485" s="1279"/>
    </row>
    <row r="1486" spans="2:14" ht="15" thickBot="1" x14ac:dyDescent="0.3">
      <c r="B1486" s="846" t="s">
        <v>4982</v>
      </c>
      <c r="C1486" s="1205">
        <v>45536</v>
      </c>
      <c r="D1486" s="1206"/>
      <c r="E1486" s="1206"/>
      <c r="F1486" s="1206"/>
      <c r="G1486" s="1206"/>
      <c r="H1486" s="1206"/>
      <c r="I1486" s="1206"/>
      <c r="J1486" s="1206"/>
      <c r="K1486" s="1206"/>
      <c r="L1486" s="1206"/>
      <c r="M1486" s="1206"/>
      <c r="N1486" s="1207"/>
    </row>
    <row r="1487" spans="2:14" x14ac:dyDescent="0.25">
      <c r="B1487" s="847" t="s">
        <v>0</v>
      </c>
      <c r="C1487" s="848" t="s">
        <v>4983</v>
      </c>
      <c r="D1487" s="1280" t="s">
        <v>4984</v>
      </c>
      <c r="E1487" s="1280"/>
      <c r="F1487" s="1280"/>
      <c r="G1487" s="1281"/>
      <c r="H1487" s="849" t="s">
        <v>100</v>
      </c>
      <c r="I1487" s="849" t="s">
        <v>4985</v>
      </c>
      <c r="J1487" s="849" t="s">
        <v>4986</v>
      </c>
      <c r="K1487" s="849" t="s">
        <v>4987</v>
      </c>
      <c r="L1487" s="849"/>
      <c r="M1487" s="849" t="s">
        <v>4988</v>
      </c>
      <c r="N1487" s="850" t="s">
        <v>4989</v>
      </c>
    </row>
    <row r="1488" spans="2:14" x14ac:dyDescent="0.25">
      <c r="B1488" s="851"/>
      <c r="C1488" s="853"/>
      <c r="D1488" s="1229"/>
      <c r="E1488" s="1229"/>
      <c r="F1488" s="1229"/>
      <c r="G1488" s="1230"/>
      <c r="H1488" s="865"/>
      <c r="I1488" s="854"/>
      <c r="J1488" s="854"/>
      <c r="K1488" s="854"/>
      <c r="L1488" s="854"/>
      <c r="M1488" s="854"/>
      <c r="N1488" s="855">
        <f>M1488*H1488</f>
        <v>0</v>
      </c>
    </row>
    <row r="1489" spans="2:14" x14ac:dyDescent="0.25">
      <c r="B1489" s="851"/>
      <c r="C1489" s="853"/>
      <c r="D1489" s="1229"/>
      <c r="E1489" s="1229"/>
      <c r="F1489" s="1229"/>
      <c r="G1489" s="1230"/>
      <c r="H1489" s="865"/>
      <c r="I1489" s="854"/>
      <c r="J1489" s="854"/>
      <c r="K1489" s="854"/>
      <c r="L1489" s="854"/>
      <c r="M1489" s="854"/>
      <c r="N1489" s="855">
        <f>M1489*H1489</f>
        <v>0</v>
      </c>
    </row>
    <row r="1490" spans="2:14" x14ac:dyDescent="0.25">
      <c r="B1490" s="851"/>
      <c r="C1490" s="852"/>
      <c r="D1490" s="1282"/>
      <c r="E1490" s="1282"/>
      <c r="F1490" s="1282"/>
      <c r="G1490" s="1283"/>
      <c r="H1490" s="854"/>
      <c r="I1490" s="854"/>
      <c r="J1490" s="854"/>
      <c r="K1490" s="854"/>
      <c r="L1490" s="854"/>
      <c r="M1490" s="854"/>
      <c r="N1490" s="855"/>
    </row>
    <row r="1491" spans="2:14" ht="15" thickBot="1" x14ac:dyDescent="0.3">
      <c r="B1491" s="856"/>
      <c r="C1491" s="857"/>
      <c r="D1491" s="857"/>
      <c r="E1491" s="857"/>
      <c r="F1491" s="858"/>
      <c r="G1491" s="858"/>
      <c r="H1491" s="858"/>
      <c r="I1491" s="858"/>
      <c r="J1491" s="858"/>
      <c r="K1491" s="858"/>
      <c r="L1491" s="858"/>
      <c r="M1491" s="859" t="s">
        <v>4990</v>
      </c>
      <c r="N1491" s="860">
        <f>SUM(N1488:N1490)</f>
        <v>0</v>
      </c>
    </row>
    <row r="1492" spans="2:14" ht="15" thickBot="1" x14ac:dyDescent="0.3">
      <c r="B1492" s="861"/>
      <c r="C1492" s="554"/>
      <c r="D1492" s="554"/>
      <c r="E1492" s="554"/>
      <c r="F1492" s="554"/>
      <c r="G1492" s="554"/>
      <c r="H1492" s="554"/>
      <c r="I1492" s="554"/>
      <c r="J1492" s="554"/>
      <c r="K1492" s="554"/>
      <c r="L1492" s="554"/>
      <c r="M1492" s="554"/>
      <c r="N1492" s="862"/>
    </row>
    <row r="1493" spans="2:14" ht="38.25" x14ac:dyDescent="0.25">
      <c r="B1493" s="847" t="s">
        <v>0</v>
      </c>
      <c r="C1493" s="848" t="s">
        <v>4983</v>
      </c>
      <c r="D1493" s="1280" t="s">
        <v>4991</v>
      </c>
      <c r="E1493" s="1280"/>
      <c r="F1493" s="1280"/>
      <c r="G1493" s="1280"/>
      <c r="H1493" s="1281"/>
      <c r="I1493" s="849" t="s">
        <v>1263</v>
      </c>
      <c r="J1493" s="849" t="s">
        <v>4992</v>
      </c>
      <c r="K1493" s="849" t="s">
        <v>5049</v>
      </c>
      <c r="L1493" s="849" t="s">
        <v>5050</v>
      </c>
      <c r="M1493" s="849" t="s">
        <v>4993</v>
      </c>
      <c r="N1493" s="850" t="s">
        <v>4989</v>
      </c>
    </row>
    <row r="1494" spans="2:14" x14ac:dyDescent="0.25">
      <c r="B1494" s="851">
        <v>20060</v>
      </c>
      <c r="C1494" s="853" t="s">
        <v>1295</v>
      </c>
      <c r="D1494" s="676" t="str">
        <f>IF(B1494="","",IF(C1494="DER-RD",IF(OR(B1494&lt;60000,B1494&gt;60025),VLOOKUP(B1494,'DER-RD1'!A:E,2,FALSE),VLOOKUP(B1494,'DER-RD1'!A:E,2,FALSE)&amp;"(DMT="&amp;VLOOKUP(B1494,'DER-RD1'!A:E,4,FALSE)&amp;")(XP="&amp;ROUND((N1494),2)&amp;"KM;XR="&amp;ROUND((O1494),2)&amp;"KM)"),IF(C1494="DER-ED",VLOOKUP(B1494,'DER-ED1'!A:D,2,FALSE),IF(C1494="SICRO",VLOOKUP(B1494,SICRO!A:E,2,FALSE),IF(C1494="SINAPI",VLOOKUP(B1494,SINAPI1!A:D,2,FALSE))))))</f>
        <v>Encarregado de O.A.C.</v>
      </c>
      <c r="E1494" s="676"/>
      <c r="F1494" s="676"/>
      <c r="G1494" s="676"/>
      <c r="H1494" s="713"/>
      <c r="I1494" s="854" t="s">
        <v>69</v>
      </c>
      <c r="J1494" s="863">
        <v>1.5727</v>
      </c>
      <c r="K1494" s="755">
        <f>IF(B1494="","",IF(C1494="DER-RD",IF(OR(B1494&lt;60000,B1494&gt;60025),VLOOKUP(B1494,'DER-RD1'!A:E,4,FALSE),VLOOKUP(B1494,'DER-RD1'!A:H,6,FALSE)*O1494+VLOOKUP(B1494,'DER-RD1'!A:H,7,FALSE)*P1494)+VLOOKUP(B1494,'DER-RD1'!A:H,8,FALSE),IF(C1494="DER-ED",VLOOKUP(B1494,'DER-ED1'!A:E,4,FALSE),IF(C1494="SICRO",VLOOKUP(B1494,SICRO!A:F,4,FALSE),IF(C1494="SINAPI",VLOOKUP(B1494,SINAPI1!A:E,4,FALSE),IF(C1494="CESAN",VLOOKUP(B1494,CESAN!A:E,4,FALSE)))))))</f>
        <v>15.15</v>
      </c>
      <c r="L1494" s="864">
        <f>K1494*(1+J1494)</f>
        <v>38.979999999999997</v>
      </c>
      <c r="M1494" s="865">
        <v>0.5</v>
      </c>
      <c r="N1494" s="855">
        <f>L1494*M1494</f>
        <v>19.489999999999998</v>
      </c>
    </row>
    <row r="1495" spans="2:14" x14ac:dyDescent="0.25">
      <c r="B1495" s="851">
        <v>20109</v>
      </c>
      <c r="C1495" s="853" t="s">
        <v>1295</v>
      </c>
      <c r="D1495" s="676" t="str">
        <f>IF(B1495="","",IF(C1495="DER-RD",IF(OR(B1495&lt;60000,B1495&gt;60025),VLOOKUP(B1495,'DER-RD1'!A:E,2,FALSE),VLOOKUP(B1495,'DER-RD1'!A:E,2,FALSE)&amp;"(DMT="&amp;VLOOKUP(B1495,'DER-RD1'!A:E,4,FALSE)&amp;")(XP="&amp;ROUND((N1495),2)&amp;"KM;XR="&amp;ROUND((O1495),2)&amp;"KM)"),IF(C1495="DER-ED",VLOOKUP(B1495,'DER-ED1'!A:D,2,FALSE),IF(C1495="SICRO",VLOOKUP(B1495,SICRO!A:E,2,FALSE),IF(C1495="SINAPI",VLOOKUP(B1495,SINAPI1!A:D,2,FALSE))))))</f>
        <v>Pedreiro de O.A.C.</v>
      </c>
      <c r="E1495" s="676"/>
      <c r="F1495" s="676"/>
      <c r="G1495" s="676"/>
      <c r="H1495" s="713"/>
      <c r="I1495" s="854" t="s">
        <v>69</v>
      </c>
      <c r="J1495" s="863">
        <v>1.5727</v>
      </c>
      <c r="K1495" s="755">
        <f>IF(B1495="","",IF(C1495="DER-RD",IF(OR(B1495&lt;60000,B1495&gt;60025),VLOOKUP(B1495,'DER-RD1'!A:E,4,FALSE),VLOOKUP(B1495,'DER-RD1'!A:H,6,FALSE)*O1495+VLOOKUP(B1495,'DER-RD1'!A:H,7,FALSE)*P1495)+VLOOKUP(B1495,'DER-RD1'!A:H,8,FALSE),IF(C1495="DER-ED",VLOOKUP(B1495,'DER-ED1'!A:E,4,FALSE),IF(C1495="SICRO",VLOOKUP(B1495,SICRO!A:F,4,FALSE),IF(C1495="SINAPI",VLOOKUP(B1495,SINAPI1!A:E,4,FALSE),IF(C1495="CESAN",VLOOKUP(B1495,CESAN!A:E,4,FALSE)))))))</f>
        <v>8.3000000000000007</v>
      </c>
      <c r="L1495" s="864">
        <f>K1495*(1+J1495)</f>
        <v>21.35</v>
      </c>
      <c r="M1495" s="865">
        <v>1.5</v>
      </c>
      <c r="N1495" s="855">
        <f>L1495*M1495</f>
        <v>32.03</v>
      </c>
    </row>
    <row r="1496" spans="2:14" x14ac:dyDescent="0.25">
      <c r="B1496" s="851"/>
      <c r="C1496" s="853"/>
      <c r="D1496" s="1229"/>
      <c r="E1496" s="1229"/>
      <c r="F1496" s="1229"/>
      <c r="G1496" s="1229"/>
      <c r="H1496" s="1230"/>
      <c r="I1496" s="854"/>
      <c r="J1496" s="863"/>
      <c r="K1496" s="864"/>
      <c r="L1496" s="864"/>
      <c r="M1496" s="865"/>
      <c r="N1496" s="855"/>
    </row>
    <row r="1497" spans="2:14" ht="15" thickBot="1" x14ac:dyDescent="0.3">
      <c r="B1497" s="856"/>
      <c r="C1497" s="857"/>
      <c r="D1497" s="857"/>
      <c r="E1497" s="857"/>
      <c r="F1497" s="858"/>
      <c r="G1497" s="858"/>
      <c r="H1497" s="858"/>
      <c r="I1497" s="858"/>
      <c r="J1497" s="858"/>
      <c r="K1497" s="858"/>
      <c r="L1497" s="858"/>
      <c r="M1497" s="859" t="s">
        <v>4994</v>
      </c>
      <c r="N1497" s="860">
        <f>SUM(N1494:N1496)</f>
        <v>51.52</v>
      </c>
    </row>
    <row r="1498" spans="2:14" ht="15" thickBot="1" x14ac:dyDescent="0.3">
      <c r="B1498" s="861"/>
      <c r="C1498" s="554"/>
      <c r="D1498" s="554"/>
      <c r="E1498" s="554"/>
      <c r="F1498" s="554"/>
      <c r="G1498" s="554"/>
      <c r="H1498" s="554"/>
      <c r="I1498" s="559"/>
      <c r="J1498" s="559"/>
      <c r="K1498" s="554"/>
      <c r="L1498" s="554"/>
      <c r="M1498" s="554"/>
      <c r="N1498" s="862"/>
    </row>
    <row r="1499" spans="2:14" ht="25.5" x14ac:dyDescent="0.25">
      <c r="B1499" s="847" t="s">
        <v>0</v>
      </c>
      <c r="C1499" s="848" t="s">
        <v>4983</v>
      </c>
      <c r="D1499" s="1280" t="s">
        <v>4995</v>
      </c>
      <c r="E1499" s="1280"/>
      <c r="F1499" s="1280"/>
      <c r="G1499" s="1280"/>
      <c r="H1499" s="1281"/>
      <c r="I1499" s="849" t="s">
        <v>1236</v>
      </c>
      <c r="J1499" s="849" t="s">
        <v>4996</v>
      </c>
      <c r="K1499" s="849" t="s">
        <v>4997</v>
      </c>
      <c r="L1499" s="849"/>
      <c r="M1499" s="849" t="s">
        <v>4998</v>
      </c>
      <c r="N1499" s="850" t="s">
        <v>4999</v>
      </c>
    </row>
    <row r="1500" spans="2:14" x14ac:dyDescent="0.25">
      <c r="B1500" s="851">
        <v>2000</v>
      </c>
      <c r="C1500" s="853"/>
      <c r="D1500" s="1229" t="s">
        <v>17087</v>
      </c>
      <c r="E1500" s="1229"/>
      <c r="F1500" s="1229"/>
      <c r="G1500" s="1229"/>
      <c r="H1500" s="1230"/>
      <c r="I1500" s="854">
        <v>5</v>
      </c>
      <c r="J1500" s="854" t="s">
        <v>17088</v>
      </c>
      <c r="K1500" s="854"/>
      <c r="L1500" s="854"/>
      <c r="M1500" s="854"/>
      <c r="N1500" s="855">
        <f>N1497*(I1500/100)</f>
        <v>2.58</v>
      </c>
    </row>
    <row r="1501" spans="2:14" x14ac:dyDescent="0.25">
      <c r="B1501" s="861"/>
      <c r="C1501" s="554"/>
      <c r="D1501" s="554"/>
      <c r="E1501" s="554"/>
      <c r="F1501" s="559"/>
      <c r="G1501" s="559"/>
      <c r="H1501" s="559"/>
      <c r="I1501" s="559"/>
      <c r="J1501" s="559"/>
      <c r="K1501" s="559"/>
      <c r="L1501" s="559"/>
      <c r="M1501" s="866" t="s">
        <v>5000</v>
      </c>
      <c r="N1501" s="867">
        <f>SUM(N1500:N1500)</f>
        <v>2.58</v>
      </c>
    </row>
    <row r="1502" spans="2:14" x14ac:dyDescent="0.25">
      <c r="B1502" s="861"/>
      <c r="C1502" s="554"/>
      <c r="D1502" s="554"/>
      <c r="E1502" s="554"/>
      <c r="F1502" s="554"/>
      <c r="G1502" s="554"/>
      <c r="H1502" s="554"/>
      <c r="I1502" s="554"/>
      <c r="J1502" s="554"/>
      <c r="K1502" s="554"/>
      <c r="L1502" s="554"/>
      <c r="M1502" s="554"/>
      <c r="N1502" s="862"/>
    </row>
    <row r="1503" spans="2:14" x14ac:dyDescent="0.25">
      <c r="B1503" s="861"/>
      <c r="C1503" s="554"/>
      <c r="D1503" s="554"/>
      <c r="E1503" s="554"/>
      <c r="F1503" s="559"/>
      <c r="G1503" s="559"/>
      <c r="H1503" s="559"/>
      <c r="I1503" s="868"/>
      <c r="J1503" s="868"/>
      <c r="K1503" s="868"/>
      <c r="L1503" s="868"/>
      <c r="M1503" s="866" t="s">
        <v>5001</v>
      </c>
      <c r="N1503" s="869">
        <f>N1491+N1497+N1501</f>
        <v>54.1</v>
      </c>
    </row>
    <row r="1504" spans="2:14" x14ac:dyDescent="0.25">
      <c r="B1504" s="861"/>
      <c r="C1504" s="554"/>
      <c r="D1504" s="554"/>
      <c r="E1504" s="554"/>
      <c r="F1504" s="559"/>
      <c r="G1504" s="559"/>
      <c r="H1504" s="559"/>
      <c r="I1504" s="559"/>
      <c r="J1504" s="870"/>
      <c r="K1504" s="870"/>
      <c r="L1504" s="870"/>
      <c r="M1504" s="871" t="s">
        <v>5002</v>
      </c>
      <c r="N1504" s="869">
        <v>1</v>
      </c>
    </row>
    <row r="1505" spans="2:14" ht="15" thickBot="1" x14ac:dyDescent="0.3">
      <c r="B1505" s="856"/>
      <c r="C1505" s="857"/>
      <c r="D1505" s="857"/>
      <c r="E1505" s="857"/>
      <c r="F1505" s="858"/>
      <c r="G1505" s="858"/>
      <c r="H1505" s="858"/>
      <c r="I1505" s="858"/>
      <c r="J1505" s="858"/>
      <c r="K1505" s="858"/>
      <c r="L1505" s="858"/>
      <c r="M1505" s="859" t="s">
        <v>5003</v>
      </c>
      <c r="N1505" s="872">
        <f>TRUNC(N1503/N1504,2)</f>
        <v>54.1</v>
      </c>
    </row>
    <row r="1506" spans="2:14" ht="15" thickBot="1" x14ac:dyDescent="0.3">
      <c r="B1506" s="861"/>
      <c r="C1506" s="554"/>
      <c r="D1506" s="554"/>
      <c r="E1506" s="554"/>
      <c r="F1506" s="554"/>
      <c r="G1506" s="554"/>
      <c r="H1506" s="554"/>
      <c r="I1506" s="554"/>
      <c r="J1506" s="554"/>
      <c r="K1506" s="554"/>
      <c r="L1506" s="554"/>
      <c r="M1506" s="554"/>
      <c r="N1506" s="862"/>
    </row>
    <row r="1507" spans="2:14" ht="25.5" x14ac:dyDescent="0.25">
      <c r="B1507" s="847" t="s">
        <v>0</v>
      </c>
      <c r="C1507" s="848" t="s">
        <v>4983</v>
      </c>
      <c r="D1507" s="1280" t="s">
        <v>5004</v>
      </c>
      <c r="E1507" s="1280"/>
      <c r="F1507" s="1280"/>
      <c r="G1507" s="1280"/>
      <c r="H1507" s="1280"/>
      <c r="I1507" s="1281"/>
      <c r="J1507" s="849" t="s">
        <v>1263</v>
      </c>
      <c r="K1507" s="849" t="s">
        <v>5005</v>
      </c>
      <c r="L1507" s="849"/>
      <c r="M1507" s="849" t="s">
        <v>4993</v>
      </c>
      <c r="N1507" s="850" t="s">
        <v>4999</v>
      </c>
    </row>
    <row r="1508" spans="2:14" x14ac:dyDescent="0.25">
      <c r="B1508" s="851"/>
      <c r="C1508" s="853"/>
      <c r="D1508" s="1229"/>
      <c r="E1508" s="1229"/>
      <c r="F1508" s="1229"/>
      <c r="G1508" s="1229"/>
      <c r="H1508" s="1229"/>
      <c r="I1508" s="1230"/>
      <c r="J1508" s="854"/>
      <c r="K1508" s="864"/>
      <c r="L1508" s="864"/>
      <c r="M1508" s="865"/>
      <c r="N1508" s="855">
        <f>K1508*M1508</f>
        <v>0</v>
      </c>
    </row>
    <row r="1509" spans="2:14" x14ac:dyDescent="0.25">
      <c r="B1509" s="851"/>
      <c r="C1509" s="853"/>
      <c r="D1509" s="1229"/>
      <c r="E1509" s="1229"/>
      <c r="F1509" s="1229"/>
      <c r="G1509" s="1229"/>
      <c r="H1509" s="1229"/>
      <c r="I1509" s="1230"/>
      <c r="J1509" s="854"/>
      <c r="K1509" s="854"/>
      <c r="L1509" s="854"/>
      <c r="M1509" s="865"/>
      <c r="N1509" s="855"/>
    </row>
    <row r="1510" spans="2:14" ht="15" thickBot="1" x14ac:dyDescent="0.3">
      <c r="B1510" s="856"/>
      <c r="C1510" s="857"/>
      <c r="D1510" s="857"/>
      <c r="E1510" s="857"/>
      <c r="F1510" s="858"/>
      <c r="G1510" s="858"/>
      <c r="H1510" s="858"/>
      <c r="I1510" s="858"/>
      <c r="J1510" s="858"/>
      <c r="K1510" s="858"/>
      <c r="L1510" s="858"/>
      <c r="M1510" s="859" t="s">
        <v>5006</v>
      </c>
      <c r="N1510" s="860">
        <f>SUM(N1508:N1508)</f>
        <v>0</v>
      </c>
    </row>
    <row r="1511" spans="2:14" ht="15" thickBot="1" x14ac:dyDescent="0.3">
      <c r="B1511" s="861"/>
      <c r="C1511" s="554"/>
      <c r="D1511" s="554"/>
      <c r="E1511" s="554"/>
      <c r="F1511" s="554"/>
      <c r="G1511" s="554"/>
      <c r="H1511" s="554"/>
      <c r="I1511" s="554"/>
      <c r="J1511" s="554"/>
      <c r="K1511" s="554"/>
      <c r="L1511" s="554"/>
      <c r="M1511" s="554"/>
      <c r="N1511" s="862"/>
    </row>
    <row r="1512" spans="2:14" ht="25.5" x14ac:dyDescent="0.25">
      <c r="B1512" s="847" t="s">
        <v>0</v>
      </c>
      <c r="C1512" s="849" t="s">
        <v>4983</v>
      </c>
      <c r="D1512" s="1280" t="s">
        <v>5007</v>
      </c>
      <c r="E1512" s="1280"/>
      <c r="F1512" s="1280"/>
      <c r="G1512" s="1280"/>
      <c r="H1512" s="1280"/>
      <c r="I1512" s="1281"/>
      <c r="J1512" s="849" t="s">
        <v>1263</v>
      </c>
      <c r="K1512" s="849" t="s">
        <v>5005</v>
      </c>
      <c r="L1512" s="849"/>
      <c r="M1512" s="849" t="s">
        <v>4993</v>
      </c>
      <c r="N1512" s="850" t="s">
        <v>4999</v>
      </c>
    </row>
    <row r="1513" spans="2:14" ht="25.15" customHeight="1" x14ac:dyDescent="0.25">
      <c r="B1513" s="873">
        <v>40346</v>
      </c>
      <c r="C1513" s="874" t="s">
        <v>1295</v>
      </c>
      <c r="D1513" s="1229" t="str">
        <f>IF(B1513="","",IF(C1513="DER-RD",IF(OR(B1513&lt;60000,B1513&gt;60025),VLOOKUP(B1513,'DER-RD1'!A:E,2,FALSE),VLOOKUP(B1513,'DER-RD1'!A:E,2,FALSE)&amp;"(DMT="&amp;VLOOKUP(B1513,'DER-RD1'!A:E,4,FALSE)&amp;")(XP="&amp;ROUND((N1513),2)&amp;"KM;XR="&amp;ROUND((O1513),2)&amp;"KM)"),IF(C1513="DER-ED",VLOOKUP(B1513,'DER-ED1'!A:D,2,FALSE),IF(C1513="SICRO",VLOOKUP(B1513,SICRO!A:E,2,FALSE),IF(C1513="SINAPI",VLOOKUP(B1513,SINAPI1!A:D,2,FALSE))))))</f>
        <v>Alvenaria de bloco (39 x 19 x 19) cm espessura 19 cm, inclusive fornecimento e transporte do
bloco, areia e cimento</v>
      </c>
      <c r="E1513" s="1229" t="b">
        <f>IF(C1513="","",IF(D1513="DER-RD",IF(OR(C1513&lt;60000,C1513&gt;60025),VLOOKUP(C1513,'DER-RD1'!B:F,2,FALSE),VLOOKUP(C1513,'DER-RD1'!B:F,2,FALSE)&amp;"(DMT="&amp;VLOOKUP(C1513,'DER-RD1'!B:F,4,FALSE)&amp;")(XP="&amp;ROUND((O1513),2)&amp;"KM;XR="&amp;ROUND((P1513),2)&amp;"KM)"),IF(D1513="DER-ED",VLOOKUP(C1513,'DER-ED1'!B:E,2,FALSE),IF(D1513="SICRO",VLOOKUP(C1513,SICRO!B:F,2,FALSE),IF(D1513="SINAPI",VLOOKUP(C1513,SINAPI1!B:E,2,FALSE))))))</f>
        <v>0</v>
      </c>
      <c r="F1513" s="1229" t="b">
        <f>IF(D1513="","",IF(E1513="DER-RD",IF(OR(D1513&lt;60000,D1513&gt;60025),VLOOKUP(D1513,'DER-RD1'!C:G,2,FALSE),VLOOKUP(D1513,'DER-RD1'!C:G,2,FALSE)&amp;"(DMT="&amp;VLOOKUP(D1513,'DER-RD1'!C:G,4,FALSE)&amp;")(XP="&amp;ROUND((P1513),2)&amp;"KM;XR="&amp;ROUND((Q1513),2)&amp;"KM)"),IF(E1513="DER-ED",VLOOKUP(D1513,'DER-ED1'!C:F,2,FALSE),IF(E1513="SICRO",VLOOKUP(D1513,SICRO!C:G,2,FALSE),IF(E1513="SINAPI",VLOOKUP(D1513,SINAPI1!C:F,2,FALSE))))))</f>
        <v>0</v>
      </c>
      <c r="G1513" s="1229" t="b">
        <f>IF(E1513="","",IF(F1513="DER-RD",IF(OR(E1513&lt;60000,E1513&gt;60025),VLOOKUP(E1513,'DER-RD1'!D:H,2,FALSE),VLOOKUP(E1513,'DER-RD1'!D:H,2,FALSE)&amp;"(DMT="&amp;VLOOKUP(E1513,'DER-RD1'!D:H,4,FALSE)&amp;")(XP="&amp;ROUND((Q1513),2)&amp;"KM;XR="&amp;ROUND((R1513),2)&amp;"KM)"),IF(F1513="DER-ED",VLOOKUP(E1513,'DER-ED1'!D:J,2,FALSE),IF(F1513="SICRO",VLOOKUP(E1513,SICRO!D:H,2,FALSE),IF(F1513="SINAPI",VLOOKUP(E1513,SINAPI1!D:G,2,FALSE))))))</f>
        <v>0</v>
      </c>
      <c r="H1513" s="1229" t="b">
        <f>IF(F1513="","",IF(G1513="DER-RD",IF(OR(F1513&lt;60000,F1513&gt;60025),VLOOKUP(F1513,'DER-RD1'!E:I,2,FALSE),VLOOKUP(F1513,'DER-RD1'!E:I,2,FALSE)&amp;"(DMT="&amp;VLOOKUP(F1513,'DER-RD1'!E:I,4,FALSE)&amp;")(XP="&amp;ROUND((R1513),2)&amp;"KM;XR="&amp;ROUND((S1513),2)&amp;"KM)"),IF(G1513="DER-ED",VLOOKUP(F1513,'DER-ED1'!E:K,2,FALSE),IF(G1513="SICRO",VLOOKUP(F1513,SICRO!E:I,2,FALSE),IF(G1513="SINAPI",VLOOKUP(F1513,SINAPI1!E:H,2,FALSE))))))</f>
        <v>0</v>
      </c>
      <c r="I1513" s="1230" t="b">
        <f>IF(G1513="","",IF(H1513="DER-RD",IF(OR(G1513&lt;60000,G1513&gt;60025),VLOOKUP(G1513,'DER-RD1'!F:J,2,FALSE),VLOOKUP(G1513,'DER-RD1'!F:J,2,FALSE)&amp;"(DMT="&amp;VLOOKUP(G1513,'DER-RD1'!F:J,4,FALSE)&amp;")(XP="&amp;ROUND((S1513),2)&amp;"KM;XR="&amp;ROUND((T1513),2)&amp;"KM)"),IF(H1513="DER-ED",VLOOKUP(G1513,'DER-ED1'!F:L,2,FALSE),IF(H1513="SICRO",VLOOKUP(G1513,SICRO!F:J,2,FALSE),IF(H1513="SINAPI",VLOOKUP(G1513,SINAPI1!F:I,2,FALSE))))))</f>
        <v>0</v>
      </c>
      <c r="J1513" s="875" t="s">
        <v>1239</v>
      </c>
      <c r="K1513" s="755">
        <f>IF(B1513="","",IF(C1513="DER-RD",IF(OR(B1513&lt;60000,B1513&gt;60025),VLOOKUP(B1513,'DER-RD1'!A:E,5,FALSE),VLOOKUP(B1513,'DER-RD1'!A:H,6,FALSE)*O1513+VLOOKUP(B1513,'DER-RD1'!A:H,7,FALSE)*P1513)+VLOOKUP(B1513,'DER-RD1'!A:H,8,FALSE),IF(C1513="DER-ED",VLOOKUP(B1513,'DER-ED1'!A:E,4,FALSE),IF(C1513="SICRO",VLOOKUP(B1513,SICRO!A:F,4,FALSE),IF(C1513="SINAPI",VLOOKUP(B1513,SINAPI1!A:E,4,FALSE),IF(C1513="CESAN",VLOOKUP(B1513,CESAN!A:E,4,FALSE)))))))</f>
        <v>112.56</v>
      </c>
      <c r="L1513" s="875"/>
      <c r="M1513" s="877">
        <v>3.6960000000000002</v>
      </c>
      <c r="N1513" s="878">
        <f>M1513*K1513</f>
        <v>416.02</v>
      </c>
    </row>
    <row r="1514" spans="2:14" ht="13.9" customHeight="1" x14ac:dyDescent="0.25">
      <c r="B1514" s="873">
        <v>40348</v>
      </c>
      <c r="C1514" s="874" t="s">
        <v>1295</v>
      </c>
      <c r="D1514" s="1229" t="str">
        <f>IF(B1514="","",IF(C1514="DER-RD",IF(OR(B1514&lt;60000,B1514&gt;60025),VLOOKUP(B1514,'DER-RD1'!A:E,2,FALSE),VLOOKUP(B1514,'DER-RD1'!A:E,2,FALSE)&amp;"(DMT="&amp;VLOOKUP(B1514,'DER-RD1'!A:E,4,FALSE)&amp;")(XP="&amp;ROUND((N1514),2)&amp;"KM;XR="&amp;ROUND((O1514),2)&amp;"KM)"),IF(C1514="DER-ED",VLOOKUP(B1514,'DER-ED1'!A:D,2,FALSE),IF(C1514="SICRO",VLOOKUP(B1514,SICRO!A:E,2,FALSE),IF(C1514="SINAPI",VLOOKUP(B1514,SINAPI1!A:D,2,FALSE))))))</f>
        <v>Argamassa cimento e areia traço 1:4, tudo incluído</v>
      </c>
      <c r="E1514" s="1229" t="b">
        <f>IF(C1514="","",IF(D1514="DER-RD",IF(OR(C1514&lt;60000,C1514&gt;60025),VLOOKUP(C1514,'DER-RD1'!B:F,2,FALSE),VLOOKUP(C1514,'DER-RD1'!B:F,2,FALSE)&amp;"(DMT="&amp;VLOOKUP(C1514,'DER-RD1'!B:F,4,FALSE)&amp;")(XP="&amp;ROUND((O1514),2)&amp;"KM;XR="&amp;ROUND((P1514),2)&amp;"KM)"),IF(D1514="DER-ED",VLOOKUP(C1514,'DER-ED1'!B:E,2,FALSE),IF(D1514="SICRO",VLOOKUP(C1514,SICRO!B:F,2,FALSE),IF(D1514="SINAPI",VLOOKUP(C1514,SINAPI1!B:E,2,FALSE))))))</f>
        <v>0</v>
      </c>
      <c r="F1514" s="1229" t="b">
        <f>IF(D1514="","",IF(E1514="DER-RD",IF(OR(D1514&lt;60000,D1514&gt;60025),VLOOKUP(D1514,'DER-RD1'!C:G,2,FALSE),VLOOKUP(D1514,'DER-RD1'!C:G,2,FALSE)&amp;"(DMT="&amp;VLOOKUP(D1514,'DER-RD1'!C:G,4,FALSE)&amp;")(XP="&amp;ROUND((P1514),2)&amp;"KM;XR="&amp;ROUND((Q1514),2)&amp;"KM)"),IF(E1514="DER-ED",VLOOKUP(D1514,'DER-ED1'!C:F,2,FALSE),IF(E1514="SICRO",VLOOKUP(D1514,SICRO!C:G,2,FALSE),IF(E1514="SINAPI",VLOOKUP(D1514,SINAPI1!C:F,2,FALSE))))))</f>
        <v>0</v>
      </c>
      <c r="G1514" s="1229" t="b">
        <f>IF(E1514="","",IF(F1514="DER-RD",IF(OR(E1514&lt;60000,E1514&gt;60025),VLOOKUP(E1514,'DER-RD1'!D:H,2,FALSE),VLOOKUP(E1514,'DER-RD1'!D:H,2,FALSE)&amp;"(DMT="&amp;VLOOKUP(E1514,'DER-RD1'!D:H,4,FALSE)&amp;")(XP="&amp;ROUND((Q1514),2)&amp;"KM;XR="&amp;ROUND((R1514),2)&amp;"KM)"),IF(F1514="DER-ED",VLOOKUP(E1514,'DER-ED1'!D:J,2,FALSE),IF(F1514="SICRO",VLOOKUP(E1514,SICRO!D:H,2,FALSE),IF(F1514="SINAPI",VLOOKUP(E1514,SINAPI1!D:G,2,FALSE))))))</f>
        <v>0</v>
      </c>
      <c r="H1514" s="1229" t="b">
        <f>IF(F1514="","",IF(G1514="DER-RD",IF(OR(F1514&lt;60000,F1514&gt;60025),VLOOKUP(F1514,'DER-RD1'!E:I,2,FALSE),VLOOKUP(F1514,'DER-RD1'!E:I,2,FALSE)&amp;"(DMT="&amp;VLOOKUP(F1514,'DER-RD1'!E:I,4,FALSE)&amp;")(XP="&amp;ROUND((R1514),2)&amp;"KM;XR="&amp;ROUND((S1514),2)&amp;"KM)"),IF(G1514="DER-ED",VLOOKUP(F1514,'DER-ED1'!E:K,2,FALSE),IF(G1514="SICRO",VLOOKUP(F1514,SICRO!E:I,2,FALSE),IF(G1514="SINAPI",VLOOKUP(F1514,SINAPI1!E:H,2,FALSE))))))</f>
        <v>0</v>
      </c>
      <c r="I1514" s="1230" t="b">
        <f>IF(G1514="","",IF(H1514="DER-RD",IF(OR(G1514&lt;60000,G1514&gt;60025),VLOOKUP(G1514,'DER-RD1'!F:J,2,FALSE),VLOOKUP(G1514,'DER-RD1'!F:J,2,FALSE)&amp;"(DMT="&amp;VLOOKUP(G1514,'DER-RD1'!F:J,4,FALSE)&amp;")(XP="&amp;ROUND((S1514),2)&amp;"KM;XR="&amp;ROUND((T1514),2)&amp;"KM)"),IF(H1514="DER-ED",VLOOKUP(G1514,'DER-ED1'!F:L,2,FALSE),IF(H1514="SICRO",VLOOKUP(G1514,SICRO!F:J,2,FALSE),IF(H1514="SINAPI",VLOOKUP(G1514,SINAPI1!F:I,2,FALSE))))))</f>
        <v>0</v>
      </c>
      <c r="J1514" s="875" t="s">
        <v>70</v>
      </c>
      <c r="K1514" s="755">
        <f>IF(B1514="","",IF(C1514="DER-RD",IF(OR(B1514&lt;60000,B1514&gt;60025),VLOOKUP(B1514,'DER-RD1'!A:E,5,FALSE),VLOOKUP(B1514,'DER-RD1'!A:H,6,FALSE)*O1514+VLOOKUP(B1514,'DER-RD1'!A:H,7,FALSE)*P1514)+VLOOKUP(B1514,'DER-RD1'!A:H,8,FALSE),IF(C1514="DER-ED",VLOOKUP(B1514,'DER-ED1'!A:E,4,FALSE),IF(C1514="SICRO",VLOOKUP(B1514,SICRO!A:F,4,FALSE),IF(C1514="SINAPI",VLOOKUP(B1514,SINAPI1!A:E,4,FALSE),IF(C1514="CESAN",VLOOKUP(B1514,CESAN!A:E,4,FALSE)))))))</f>
        <v>541.86</v>
      </c>
      <c r="L1514" s="875"/>
      <c r="M1514" s="877">
        <v>5.5E-2</v>
      </c>
      <c r="N1514" s="878">
        <f t="shared" ref="N1514:N1518" si="14">M1514*K1514</f>
        <v>29.8</v>
      </c>
    </row>
    <row r="1515" spans="2:14" ht="13.9" customHeight="1" x14ac:dyDescent="0.25">
      <c r="B1515" s="873">
        <v>40358</v>
      </c>
      <c r="C1515" s="874" t="s">
        <v>1295</v>
      </c>
      <c r="D1515" s="1229" t="str">
        <f>IF(B1515="","",IF(C1515="DER-RD",IF(OR(B1515&lt;60000,B1515&gt;60025),VLOOKUP(B1515,'DER-RD1'!A:E,2,FALSE),VLOOKUP(B1515,'DER-RD1'!A:E,2,FALSE)&amp;"(DMT="&amp;VLOOKUP(B1515,'DER-RD1'!A:E,4,FALSE)&amp;")(XP="&amp;ROUND((N1515),2)&amp;"KM;XR="&amp;ROUND((O1515),2)&amp;"KM)"),IF(C1515="DER-ED",VLOOKUP(B1515,'DER-ED1'!A:D,2,FALSE),IF(C1515="SICRO",VLOOKUP(B1515,SICRO!A:E,2,FALSE),IF(C1515="SINAPI",VLOOKUP(B1515,SINAPI1!A:D,2,FALSE))))))</f>
        <v>Concreto estrutural fck = 15,0 MPa, tudo incluído</v>
      </c>
      <c r="E1515" s="1229" t="b">
        <f>IF(C1515="","",IF(D1515="DER-RD",IF(OR(C1515&lt;60000,C1515&gt;60025),VLOOKUP(C1515,'DER-RD1'!B:F,2,FALSE),VLOOKUP(C1515,'DER-RD1'!B:F,2,FALSE)&amp;"(DMT="&amp;VLOOKUP(C1515,'DER-RD1'!B:F,4,FALSE)&amp;")(XP="&amp;ROUND((O1515),2)&amp;"KM;XR="&amp;ROUND((P1515),2)&amp;"KM)"),IF(D1515="DER-ED",VLOOKUP(C1515,'DER-ED1'!B:E,2,FALSE),IF(D1515="SICRO",VLOOKUP(C1515,SICRO!B:F,2,FALSE),IF(D1515="SINAPI",VLOOKUP(C1515,SINAPI1!B:E,2,FALSE))))))</f>
        <v>0</v>
      </c>
      <c r="F1515" s="1229" t="b">
        <f>IF(D1515="","",IF(E1515="DER-RD",IF(OR(D1515&lt;60000,D1515&gt;60025),VLOOKUP(D1515,'DER-RD1'!C:G,2,FALSE),VLOOKUP(D1515,'DER-RD1'!C:G,2,FALSE)&amp;"(DMT="&amp;VLOOKUP(D1515,'DER-RD1'!C:G,4,FALSE)&amp;")(XP="&amp;ROUND((P1515),2)&amp;"KM;XR="&amp;ROUND((Q1515),2)&amp;"KM)"),IF(E1515="DER-ED",VLOOKUP(D1515,'DER-ED1'!C:F,2,FALSE),IF(E1515="SICRO",VLOOKUP(D1515,SICRO!C:G,2,FALSE),IF(E1515="SINAPI",VLOOKUP(D1515,SINAPI1!C:F,2,FALSE))))))</f>
        <v>0</v>
      </c>
      <c r="G1515" s="1229" t="b">
        <f>IF(E1515="","",IF(F1515="DER-RD",IF(OR(E1515&lt;60000,E1515&gt;60025),VLOOKUP(E1515,'DER-RD1'!D:H,2,FALSE),VLOOKUP(E1515,'DER-RD1'!D:H,2,FALSE)&amp;"(DMT="&amp;VLOOKUP(E1515,'DER-RD1'!D:H,4,FALSE)&amp;")(XP="&amp;ROUND((Q1515),2)&amp;"KM;XR="&amp;ROUND((R1515),2)&amp;"KM)"),IF(F1515="DER-ED",VLOOKUP(E1515,'DER-ED1'!D:J,2,FALSE),IF(F1515="SICRO",VLOOKUP(E1515,SICRO!D:H,2,FALSE),IF(F1515="SINAPI",VLOOKUP(E1515,SINAPI1!D:G,2,FALSE))))))</f>
        <v>0</v>
      </c>
      <c r="H1515" s="1229" t="b">
        <f>IF(F1515="","",IF(G1515="DER-RD",IF(OR(F1515&lt;60000,F1515&gt;60025),VLOOKUP(F1515,'DER-RD1'!E:I,2,FALSE),VLOOKUP(F1515,'DER-RD1'!E:I,2,FALSE)&amp;"(DMT="&amp;VLOOKUP(F1515,'DER-RD1'!E:I,4,FALSE)&amp;")(XP="&amp;ROUND((R1515),2)&amp;"KM;XR="&amp;ROUND((S1515),2)&amp;"KM)"),IF(G1515="DER-ED",VLOOKUP(F1515,'DER-ED1'!E:K,2,FALSE),IF(G1515="SICRO",VLOOKUP(F1515,SICRO!E:I,2,FALSE),IF(G1515="SINAPI",VLOOKUP(F1515,SINAPI1!E:H,2,FALSE))))))</f>
        <v>0</v>
      </c>
      <c r="I1515" s="1230" t="b">
        <f>IF(G1515="","",IF(H1515="DER-RD",IF(OR(G1515&lt;60000,G1515&gt;60025),VLOOKUP(G1515,'DER-RD1'!F:J,2,FALSE),VLOOKUP(G1515,'DER-RD1'!F:J,2,FALSE)&amp;"(DMT="&amp;VLOOKUP(G1515,'DER-RD1'!F:J,4,FALSE)&amp;")(XP="&amp;ROUND((S1515),2)&amp;"KM;XR="&amp;ROUND((T1515),2)&amp;"KM)"),IF(H1515="DER-ED",VLOOKUP(G1515,'DER-ED1'!F:L,2,FALSE),IF(H1515="SICRO",VLOOKUP(G1515,SICRO!F:J,2,FALSE),IF(H1515="SINAPI",VLOOKUP(G1515,SINAPI1!F:I,2,FALSE))))))</f>
        <v>0</v>
      </c>
      <c r="J1515" s="875" t="s">
        <v>70</v>
      </c>
      <c r="K1515" s="755">
        <f>IF(B1515="","",IF(C1515="DER-RD",IF(OR(B1515&lt;60000,B1515&gt;60025),VLOOKUP(B1515,'DER-RD1'!A:E,5,FALSE),VLOOKUP(B1515,'DER-RD1'!A:H,6,FALSE)*O1515+VLOOKUP(B1515,'DER-RD1'!A:H,7,FALSE)*P1515)+VLOOKUP(B1515,'DER-RD1'!A:H,8,FALSE),IF(C1515="DER-ED",VLOOKUP(B1515,'DER-ED1'!A:E,4,FALSE),IF(C1515="SICRO",VLOOKUP(B1515,SICRO!A:F,4,FALSE),IF(C1515="SINAPI",VLOOKUP(B1515,SINAPI1!A:E,4,FALSE),IF(C1515="CESAN",VLOOKUP(B1515,CESAN!A:E,4,FALSE)))))))</f>
        <v>698.42</v>
      </c>
      <c r="L1515" s="875"/>
      <c r="M1515" s="877">
        <v>0.65100000000000002</v>
      </c>
      <c r="N1515" s="878">
        <f t="shared" si="14"/>
        <v>454.67</v>
      </c>
    </row>
    <row r="1516" spans="2:14" ht="13.9" customHeight="1" x14ac:dyDescent="0.25">
      <c r="B1516" s="873">
        <v>40283</v>
      </c>
      <c r="C1516" s="874" t="s">
        <v>1295</v>
      </c>
      <c r="D1516" s="1229" t="str">
        <f>IF(B1516="","",IF(C1516="DER-RD",IF(OR(B1516&lt;60000,B1516&gt;60025),VLOOKUP(B1516,'DER-RD1'!A:E,2,FALSE),VLOOKUP(B1516,'DER-RD1'!A:E,2,FALSE)&amp;"(DMT="&amp;VLOOKUP(B1516,'DER-RD1'!A:E,4,FALSE)&amp;")(XP="&amp;ROUND((N1516),2)&amp;"KM;XR="&amp;ROUND((O1516),2)&amp;"KM)"),IF(C1516="DER-ED",VLOOKUP(B1516,'DER-ED1'!A:D,2,FALSE),IF(C1516="SICRO",VLOOKUP(B1516,SICRO!A:E,2,FALSE),IF(C1516="SINAPI",VLOOKUP(B1516,SINAPI1!A:D,2,FALSE))))))</f>
        <v>Escavação mecânica em material de 1ª cat. H= 1,50 a 3,00 m</v>
      </c>
      <c r="E1516" s="1229" t="b">
        <f>IF(C1516="","",IF(D1516="DER-RD",IF(OR(C1516&lt;60000,C1516&gt;60025),VLOOKUP(C1516,'DER-RD1'!B:F,2,FALSE),VLOOKUP(C1516,'DER-RD1'!B:F,2,FALSE)&amp;"(DMT="&amp;VLOOKUP(C1516,'DER-RD1'!B:F,4,FALSE)&amp;")(XP="&amp;ROUND((O1516),2)&amp;"KM;XR="&amp;ROUND((P1516),2)&amp;"KM)"),IF(D1516="DER-ED",VLOOKUP(C1516,'DER-ED1'!B:E,2,FALSE),IF(D1516="SICRO",VLOOKUP(C1516,SICRO!B:F,2,FALSE),IF(D1516="SINAPI",VLOOKUP(C1516,SINAPI1!B:E,2,FALSE))))))</f>
        <v>0</v>
      </c>
      <c r="F1516" s="1229" t="b">
        <f>IF(D1516="","",IF(E1516="DER-RD",IF(OR(D1516&lt;60000,D1516&gt;60025),VLOOKUP(D1516,'DER-RD1'!C:G,2,FALSE),VLOOKUP(D1516,'DER-RD1'!C:G,2,FALSE)&amp;"(DMT="&amp;VLOOKUP(D1516,'DER-RD1'!C:G,4,FALSE)&amp;")(XP="&amp;ROUND((P1516),2)&amp;"KM;XR="&amp;ROUND((Q1516),2)&amp;"KM)"),IF(E1516="DER-ED",VLOOKUP(D1516,'DER-ED1'!C:F,2,FALSE),IF(E1516="SICRO",VLOOKUP(D1516,SICRO!C:G,2,FALSE),IF(E1516="SINAPI",VLOOKUP(D1516,SINAPI1!C:F,2,FALSE))))))</f>
        <v>0</v>
      </c>
      <c r="G1516" s="1229" t="b">
        <f>IF(E1516="","",IF(F1516="DER-RD",IF(OR(E1516&lt;60000,E1516&gt;60025),VLOOKUP(E1516,'DER-RD1'!D:H,2,FALSE),VLOOKUP(E1516,'DER-RD1'!D:H,2,FALSE)&amp;"(DMT="&amp;VLOOKUP(E1516,'DER-RD1'!D:H,4,FALSE)&amp;")(XP="&amp;ROUND((Q1516),2)&amp;"KM;XR="&amp;ROUND((R1516),2)&amp;"KM)"),IF(F1516="DER-ED",VLOOKUP(E1516,'DER-ED1'!D:J,2,FALSE),IF(F1516="SICRO",VLOOKUP(E1516,SICRO!D:H,2,FALSE),IF(F1516="SINAPI",VLOOKUP(E1516,SINAPI1!D:G,2,FALSE))))))</f>
        <v>0</v>
      </c>
      <c r="H1516" s="1229" t="b">
        <f>IF(F1516="","",IF(G1516="DER-RD",IF(OR(F1516&lt;60000,F1516&gt;60025),VLOOKUP(F1516,'DER-RD1'!E:I,2,FALSE),VLOOKUP(F1516,'DER-RD1'!E:I,2,FALSE)&amp;"(DMT="&amp;VLOOKUP(F1516,'DER-RD1'!E:I,4,FALSE)&amp;")(XP="&amp;ROUND((R1516),2)&amp;"KM;XR="&amp;ROUND((S1516),2)&amp;"KM)"),IF(G1516="DER-ED",VLOOKUP(F1516,'DER-ED1'!E:K,2,FALSE),IF(G1516="SICRO",VLOOKUP(F1516,SICRO!E:I,2,FALSE),IF(G1516="SINAPI",VLOOKUP(F1516,SINAPI1!E:H,2,FALSE))))))</f>
        <v>0</v>
      </c>
      <c r="I1516" s="1230" t="b">
        <f>IF(G1516="","",IF(H1516="DER-RD",IF(OR(G1516&lt;60000,G1516&gt;60025),VLOOKUP(G1516,'DER-RD1'!F:J,2,FALSE),VLOOKUP(G1516,'DER-RD1'!F:J,2,FALSE)&amp;"(DMT="&amp;VLOOKUP(G1516,'DER-RD1'!F:J,4,FALSE)&amp;")(XP="&amp;ROUND((S1516),2)&amp;"KM;XR="&amp;ROUND((T1516),2)&amp;"KM)"),IF(H1516="DER-ED",VLOOKUP(G1516,'DER-ED1'!F:L,2,FALSE),IF(H1516="SICRO",VLOOKUP(G1516,SICRO!F:J,2,FALSE),IF(H1516="SINAPI",VLOOKUP(G1516,SINAPI1!F:I,2,FALSE))))))</f>
        <v>0</v>
      </c>
      <c r="J1516" s="875" t="s">
        <v>70</v>
      </c>
      <c r="K1516" s="755">
        <f>IF(B1516="","",IF(C1516="DER-RD",IF(OR(B1516&lt;60000,B1516&gt;60025),VLOOKUP(B1516,'DER-RD1'!A:E,5,FALSE),VLOOKUP(B1516,'DER-RD1'!A:H,6,FALSE)*O1516+VLOOKUP(B1516,'DER-RD1'!A:H,7,FALSE)*P1516)+VLOOKUP(B1516,'DER-RD1'!A:H,8,FALSE),IF(C1516="DER-ED",VLOOKUP(B1516,'DER-ED1'!A:E,4,FALSE),IF(C1516="SICRO",VLOOKUP(B1516,SICRO!A:F,4,FALSE),IF(C1516="SINAPI",VLOOKUP(B1516,SINAPI1!A:E,4,FALSE),IF(C1516="CESAN",VLOOKUP(B1516,CESAN!A:E,4,FALSE)))))))</f>
        <v>19.170000000000002</v>
      </c>
      <c r="L1516" s="875"/>
      <c r="M1516" s="877">
        <v>3</v>
      </c>
      <c r="N1516" s="878">
        <f t="shared" si="14"/>
        <v>57.51</v>
      </c>
    </row>
    <row r="1517" spans="2:14" ht="30" customHeight="1" x14ac:dyDescent="0.25">
      <c r="B1517" s="873">
        <v>40324</v>
      </c>
      <c r="C1517" s="874" t="s">
        <v>1295</v>
      </c>
      <c r="D1517" s="1229" t="str">
        <f>IF(B1517="","",IF(C1517="DER-RD",IF(OR(B1517&lt;60000,B1517&gt;60025),VLOOKUP(B1517,'DER-RD1'!A:E,2,FALSE),VLOOKUP(B1517,'DER-RD1'!A:E,2,FALSE)&amp;"(DMT="&amp;VLOOKUP(B1517,'DER-RD1'!A:E,4,FALSE)&amp;")(XP="&amp;ROUND((N1517),2)&amp;"KM;XR="&amp;ROUND((O1517),2)&amp;"KM)"),IF(C1517="DER-ED",VLOOKUP(B1517,'DER-ED1'!A:D,2,FALSE),IF(C1517="SICRO",VLOOKUP(B1517,SICRO!A:E,2,FALSE),IF(C1517="SINAPI",VLOOKUP(B1517,SINAPI1!A:D,2,FALSE))))))</f>
        <v>Formas planas de madeirit meso e superestrutura com 2 reaproveitamentos esp. = 17 mm,
inclusive fornecimento e transporte das madeiras</v>
      </c>
      <c r="E1517" s="1229" t="b">
        <f>IF(C1517="","",IF(D1517="DER-RD",IF(OR(C1517&lt;60000,C1517&gt;60025),VLOOKUP(C1517,'DER-RD1'!B:F,2,FALSE),VLOOKUP(C1517,'DER-RD1'!B:F,2,FALSE)&amp;"(DMT="&amp;VLOOKUP(C1517,'DER-RD1'!B:F,4,FALSE)&amp;")(XP="&amp;ROUND((O1517),2)&amp;"KM;XR="&amp;ROUND((P1517),2)&amp;"KM)"),IF(D1517="DER-ED",VLOOKUP(C1517,'DER-ED1'!B:E,2,FALSE),IF(D1517="SICRO",VLOOKUP(C1517,SICRO!B:F,2,FALSE),IF(D1517="SINAPI",VLOOKUP(C1517,SINAPI1!B:E,2,FALSE))))))</f>
        <v>0</v>
      </c>
      <c r="F1517" s="1229" t="b">
        <f>IF(D1517="","",IF(E1517="DER-RD",IF(OR(D1517&lt;60000,D1517&gt;60025),VLOOKUP(D1517,'DER-RD1'!C:G,2,FALSE),VLOOKUP(D1517,'DER-RD1'!C:G,2,FALSE)&amp;"(DMT="&amp;VLOOKUP(D1517,'DER-RD1'!C:G,4,FALSE)&amp;")(XP="&amp;ROUND((P1517),2)&amp;"KM;XR="&amp;ROUND((Q1517),2)&amp;"KM)"),IF(E1517="DER-ED",VLOOKUP(D1517,'DER-ED1'!C:F,2,FALSE),IF(E1517="SICRO",VLOOKUP(D1517,SICRO!C:G,2,FALSE),IF(E1517="SINAPI",VLOOKUP(D1517,SINAPI1!C:F,2,FALSE))))))</f>
        <v>0</v>
      </c>
      <c r="G1517" s="1229" t="b">
        <f>IF(E1517="","",IF(F1517="DER-RD",IF(OR(E1517&lt;60000,E1517&gt;60025),VLOOKUP(E1517,'DER-RD1'!D:H,2,FALSE),VLOOKUP(E1517,'DER-RD1'!D:H,2,FALSE)&amp;"(DMT="&amp;VLOOKUP(E1517,'DER-RD1'!D:H,4,FALSE)&amp;")(XP="&amp;ROUND((Q1517),2)&amp;"KM;XR="&amp;ROUND((R1517),2)&amp;"KM)"),IF(F1517="DER-ED",VLOOKUP(E1517,'DER-ED1'!D:J,2,FALSE),IF(F1517="SICRO",VLOOKUP(E1517,SICRO!D:H,2,FALSE),IF(F1517="SINAPI",VLOOKUP(E1517,SINAPI1!D:G,2,FALSE))))))</f>
        <v>0</v>
      </c>
      <c r="H1517" s="1229" t="b">
        <f>IF(F1517="","",IF(G1517="DER-RD",IF(OR(F1517&lt;60000,F1517&gt;60025),VLOOKUP(F1517,'DER-RD1'!E:I,2,FALSE),VLOOKUP(F1517,'DER-RD1'!E:I,2,FALSE)&amp;"(DMT="&amp;VLOOKUP(F1517,'DER-RD1'!E:I,4,FALSE)&amp;")(XP="&amp;ROUND((R1517),2)&amp;"KM;XR="&amp;ROUND((S1517),2)&amp;"KM)"),IF(G1517="DER-ED",VLOOKUP(F1517,'DER-ED1'!E:K,2,FALSE),IF(G1517="SICRO",VLOOKUP(F1517,SICRO!E:I,2,FALSE),IF(G1517="SINAPI",VLOOKUP(F1517,SINAPI1!E:H,2,FALSE))))))</f>
        <v>0</v>
      </c>
      <c r="I1517" s="1230" t="b">
        <f>IF(G1517="","",IF(H1517="DER-RD",IF(OR(G1517&lt;60000,G1517&gt;60025),VLOOKUP(G1517,'DER-RD1'!F:J,2,FALSE),VLOOKUP(G1517,'DER-RD1'!F:J,2,FALSE)&amp;"(DMT="&amp;VLOOKUP(G1517,'DER-RD1'!F:J,4,FALSE)&amp;")(XP="&amp;ROUND((S1517),2)&amp;"KM;XR="&amp;ROUND((T1517),2)&amp;"KM)"),IF(H1517="DER-ED",VLOOKUP(G1517,'DER-ED1'!F:L,2,FALSE),IF(H1517="SICRO",VLOOKUP(G1517,SICRO!F:J,2,FALSE),IF(H1517="SINAPI",VLOOKUP(G1517,SINAPI1!F:I,2,FALSE))))))</f>
        <v>0</v>
      </c>
      <c r="J1517" s="875" t="s">
        <v>1239</v>
      </c>
      <c r="K1517" s="755">
        <f>IF(B1517="","",IF(C1517="DER-RD",IF(OR(B1517&lt;60000,B1517&gt;60025),VLOOKUP(B1517,'DER-RD1'!A:E,5,FALSE),VLOOKUP(B1517,'DER-RD1'!A:H,6,FALSE)*O1517+VLOOKUP(B1517,'DER-RD1'!A:H,7,FALSE)*P1517)+VLOOKUP(B1517,'DER-RD1'!A:H,8,FALSE),IF(C1517="DER-ED",VLOOKUP(B1517,'DER-ED1'!A:E,4,FALSE),IF(C1517="SICRO",VLOOKUP(B1517,SICRO!A:F,4,FALSE),IF(C1517="SINAPI",VLOOKUP(B1517,SINAPI1!A:E,4,FALSE),IF(C1517="CESAN",VLOOKUP(B1517,CESAN!A:E,4,FALSE)))))))</f>
        <v>99.95</v>
      </c>
      <c r="L1517" s="875"/>
      <c r="M1517" s="877">
        <v>0.88</v>
      </c>
      <c r="N1517" s="878">
        <f t="shared" si="14"/>
        <v>87.96</v>
      </c>
    </row>
    <row r="1518" spans="2:14" ht="13.9" customHeight="1" x14ac:dyDescent="0.25">
      <c r="B1518" s="873">
        <v>40303</v>
      </c>
      <c r="C1518" s="874" t="s">
        <v>1295</v>
      </c>
      <c r="D1518" s="1229" t="str">
        <f>IF(B1518="","",IF(C1518="DER-RD",IF(OR(B1518&lt;60000,B1518&gt;60025),VLOOKUP(B1518,'DER-RD1'!A:E,2,FALSE),VLOOKUP(B1518,'DER-RD1'!A:E,2,FALSE)&amp;"(DMT="&amp;VLOOKUP(B1518,'DER-RD1'!A:E,4,FALSE)&amp;")(XP="&amp;ROUND((N1518),2)&amp;"KM;XR="&amp;ROUND((O1518),2)&amp;"KM)"),IF(C1518="DER-ED",VLOOKUP(B1518,'DER-ED1'!A:D,2,FALSE),IF(C1518="SICRO",VLOOKUP(B1518,SICRO!A:E,2,FALSE),IF(C1518="SINAPI",VLOOKUP(B1518,SINAPI1!A:D,2,FALSE))))))</f>
        <v>Reaterro de cavas c/ compactação mecânica (compactador manual)</v>
      </c>
      <c r="E1518" s="1229" t="b">
        <f>IF(C1518="","",IF(D1518="DER-RD",IF(OR(C1518&lt;60000,C1518&gt;60025),VLOOKUP(C1518,'DER-RD1'!B:F,2,FALSE),VLOOKUP(C1518,'DER-RD1'!B:F,2,FALSE)&amp;"(DMT="&amp;VLOOKUP(C1518,'DER-RD1'!B:F,4,FALSE)&amp;")(XP="&amp;ROUND((O1518),2)&amp;"KM;XR="&amp;ROUND((P1518),2)&amp;"KM)"),IF(D1518="DER-ED",VLOOKUP(C1518,'DER-ED1'!B:E,2,FALSE),IF(D1518="SICRO",VLOOKUP(C1518,SICRO!B:F,2,FALSE),IF(D1518="SINAPI",VLOOKUP(C1518,SINAPI1!B:E,2,FALSE))))))</f>
        <v>0</v>
      </c>
      <c r="F1518" s="1229" t="b">
        <f>IF(D1518="","",IF(E1518="DER-RD",IF(OR(D1518&lt;60000,D1518&gt;60025),VLOOKUP(D1518,'DER-RD1'!C:G,2,FALSE),VLOOKUP(D1518,'DER-RD1'!C:G,2,FALSE)&amp;"(DMT="&amp;VLOOKUP(D1518,'DER-RD1'!C:G,4,FALSE)&amp;")(XP="&amp;ROUND((P1518),2)&amp;"KM;XR="&amp;ROUND((Q1518),2)&amp;"KM)"),IF(E1518="DER-ED",VLOOKUP(D1518,'DER-ED1'!C:F,2,FALSE),IF(E1518="SICRO",VLOOKUP(D1518,SICRO!C:G,2,FALSE),IF(E1518="SINAPI",VLOOKUP(D1518,SINAPI1!C:F,2,FALSE))))))</f>
        <v>0</v>
      </c>
      <c r="G1518" s="1229" t="b">
        <f>IF(E1518="","",IF(F1518="DER-RD",IF(OR(E1518&lt;60000,E1518&gt;60025),VLOOKUP(E1518,'DER-RD1'!D:H,2,FALSE),VLOOKUP(E1518,'DER-RD1'!D:H,2,FALSE)&amp;"(DMT="&amp;VLOOKUP(E1518,'DER-RD1'!D:H,4,FALSE)&amp;")(XP="&amp;ROUND((Q1518),2)&amp;"KM;XR="&amp;ROUND((R1518),2)&amp;"KM)"),IF(F1518="DER-ED",VLOOKUP(E1518,'DER-ED1'!D:J,2,FALSE),IF(F1518="SICRO",VLOOKUP(E1518,SICRO!D:H,2,FALSE),IF(F1518="SINAPI",VLOOKUP(E1518,SINAPI1!D:G,2,FALSE))))))</f>
        <v>0</v>
      </c>
      <c r="H1518" s="1229" t="b">
        <f>IF(F1518="","",IF(G1518="DER-RD",IF(OR(F1518&lt;60000,F1518&gt;60025),VLOOKUP(F1518,'DER-RD1'!E:I,2,FALSE),VLOOKUP(F1518,'DER-RD1'!E:I,2,FALSE)&amp;"(DMT="&amp;VLOOKUP(F1518,'DER-RD1'!E:I,4,FALSE)&amp;")(XP="&amp;ROUND((R1518),2)&amp;"KM;XR="&amp;ROUND((S1518),2)&amp;"KM)"),IF(G1518="DER-ED",VLOOKUP(F1518,'DER-ED1'!E:K,2,FALSE),IF(G1518="SICRO",VLOOKUP(F1518,SICRO!E:I,2,FALSE),IF(G1518="SINAPI",VLOOKUP(F1518,SINAPI1!E:H,2,FALSE))))))</f>
        <v>0</v>
      </c>
      <c r="I1518" s="1230" t="b">
        <f>IF(G1518="","",IF(H1518="DER-RD",IF(OR(G1518&lt;60000,G1518&gt;60025),VLOOKUP(G1518,'DER-RD1'!F:J,2,FALSE),VLOOKUP(G1518,'DER-RD1'!F:J,2,FALSE)&amp;"(DMT="&amp;VLOOKUP(G1518,'DER-RD1'!F:J,4,FALSE)&amp;")(XP="&amp;ROUND((S1518),2)&amp;"KM;XR="&amp;ROUND((T1518),2)&amp;"KM)"),IF(H1518="DER-ED",VLOOKUP(G1518,'DER-ED1'!F:L,2,FALSE),IF(H1518="SICRO",VLOOKUP(G1518,SICRO!F:J,2,FALSE),IF(H1518="SINAPI",VLOOKUP(G1518,SINAPI1!F:I,2,FALSE))))))</f>
        <v>0</v>
      </c>
      <c r="J1518" s="875" t="s">
        <v>70</v>
      </c>
      <c r="K1518" s="755">
        <f>IF(B1518="","",IF(C1518="DER-RD",IF(OR(B1518&lt;60000,B1518&gt;60025),VLOOKUP(B1518,'DER-RD1'!A:E,5,FALSE),VLOOKUP(B1518,'DER-RD1'!A:H,6,FALSE)*O1518+VLOOKUP(B1518,'DER-RD1'!A:H,7,FALSE)*P1518)+VLOOKUP(B1518,'DER-RD1'!A:H,8,FALSE),IF(C1518="DER-ED",VLOOKUP(B1518,'DER-ED1'!A:E,4,FALSE),IF(C1518="SICRO",VLOOKUP(B1518,SICRO!A:F,4,FALSE),IF(C1518="SINAPI",VLOOKUP(B1518,SINAPI1!A:E,4,FALSE),IF(C1518="CESAN",VLOOKUP(B1518,CESAN!A:E,4,FALSE)))))))</f>
        <v>50.12</v>
      </c>
      <c r="L1518" s="875"/>
      <c r="M1518" s="877">
        <v>1.7</v>
      </c>
      <c r="N1518" s="878">
        <f t="shared" si="14"/>
        <v>85.2</v>
      </c>
    </row>
    <row r="1519" spans="2:14" ht="15" thickBot="1" x14ac:dyDescent="0.3">
      <c r="B1519" s="856"/>
      <c r="C1519" s="857"/>
      <c r="D1519" s="857"/>
      <c r="E1519" s="857"/>
      <c r="F1519" s="858"/>
      <c r="G1519" s="858"/>
      <c r="H1519" s="858"/>
      <c r="I1519" s="858"/>
      <c r="J1519" s="858"/>
      <c r="K1519" s="858"/>
      <c r="L1519" s="858"/>
      <c r="M1519" s="859" t="s">
        <v>5008</v>
      </c>
      <c r="N1519" s="860">
        <f>SUM(N1513:N1518)</f>
        <v>1131.1600000000001</v>
      </c>
    </row>
    <row r="1520" spans="2:14" ht="15" thickBot="1" x14ac:dyDescent="0.3">
      <c r="B1520" s="861"/>
      <c r="C1520" s="554"/>
      <c r="D1520" s="554"/>
      <c r="E1520" s="554"/>
      <c r="F1520" s="554"/>
      <c r="G1520" s="554"/>
      <c r="H1520" s="554"/>
      <c r="I1520" s="554"/>
      <c r="J1520" s="554"/>
      <c r="K1520" s="554"/>
      <c r="L1520" s="554"/>
      <c r="M1520" s="554"/>
      <c r="N1520" s="862"/>
    </row>
    <row r="1521" spans="2:14" ht="25.5" x14ac:dyDescent="0.25">
      <c r="B1521" s="847" t="s">
        <v>0</v>
      </c>
      <c r="C1521" s="849" t="s">
        <v>4983</v>
      </c>
      <c r="D1521" s="1280" t="s">
        <v>5009</v>
      </c>
      <c r="E1521" s="1280"/>
      <c r="F1521" s="1280"/>
      <c r="G1521" s="1281"/>
      <c r="H1521" s="849" t="s">
        <v>1263</v>
      </c>
      <c r="I1521" s="849" t="s">
        <v>5010</v>
      </c>
      <c r="J1521" s="849" t="s">
        <v>5011</v>
      </c>
      <c r="K1521" s="849" t="s">
        <v>5005</v>
      </c>
      <c r="L1521" s="849"/>
      <c r="M1521" s="849" t="s">
        <v>4993</v>
      </c>
      <c r="N1521" s="850" t="s">
        <v>4999</v>
      </c>
    </row>
    <row r="1522" spans="2:14" x14ac:dyDescent="0.25">
      <c r="B1522" s="851"/>
      <c r="C1522" s="853"/>
      <c r="D1522" s="1282"/>
      <c r="E1522" s="1282"/>
      <c r="F1522" s="1282"/>
      <c r="G1522" s="1282"/>
      <c r="H1522" s="854"/>
      <c r="I1522" s="854"/>
      <c r="J1522" s="854"/>
      <c r="K1522" s="854"/>
      <c r="L1522" s="854"/>
      <c r="M1522" s="865"/>
      <c r="N1522" s="855"/>
    </row>
    <row r="1523" spans="2:14" x14ac:dyDescent="0.25">
      <c r="B1523" s="861"/>
      <c r="C1523" s="554"/>
      <c r="D1523" s="554"/>
      <c r="E1523" s="554"/>
      <c r="F1523" s="559"/>
      <c r="G1523" s="559"/>
      <c r="H1523" s="559"/>
      <c r="I1523" s="559"/>
      <c r="J1523" s="559"/>
      <c r="K1523" s="559"/>
      <c r="L1523" s="559"/>
      <c r="M1523" s="866" t="s">
        <v>5012</v>
      </c>
      <c r="N1523" s="867">
        <f>SUM(N1522:N1522)</f>
        <v>0</v>
      </c>
    </row>
    <row r="1524" spans="2:14" x14ac:dyDescent="0.25">
      <c r="B1524" s="861"/>
      <c r="C1524" s="554"/>
      <c r="D1524" s="554"/>
      <c r="E1524" s="554"/>
      <c r="F1524" s="554"/>
      <c r="G1524" s="554"/>
      <c r="H1524" s="554"/>
      <c r="I1524" s="554"/>
      <c r="J1524" s="554"/>
      <c r="K1524" s="554"/>
      <c r="L1524" s="554"/>
      <c r="M1524" s="554"/>
      <c r="N1524" s="862"/>
    </row>
    <row r="1525" spans="2:14" x14ac:dyDescent="0.25">
      <c r="B1525" s="879"/>
      <c r="C1525" s="880"/>
      <c r="D1525" s="880"/>
      <c r="E1525" s="880"/>
      <c r="F1525" s="881"/>
      <c r="G1525" s="881"/>
      <c r="H1525" s="881"/>
      <c r="I1525" s="881"/>
      <c r="J1525" s="881"/>
      <c r="K1525" s="881"/>
      <c r="L1525" s="881"/>
      <c r="M1525" s="882" t="s">
        <v>5013</v>
      </c>
      <c r="N1525" s="869">
        <f>N1505+N1510+N1519+N1523</f>
        <v>1185.26</v>
      </c>
    </row>
    <row r="1526" spans="2:14" x14ac:dyDescent="0.25">
      <c r="B1526" s="861"/>
      <c r="C1526" s="554"/>
      <c r="D1526" s="554"/>
      <c r="E1526" s="554"/>
      <c r="F1526" s="559"/>
      <c r="G1526" s="559"/>
      <c r="H1526" s="559"/>
      <c r="I1526" s="559"/>
      <c r="J1526" s="559"/>
      <c r="K1526" s="559"/>
      <c r="L1526" s="559"/>
      <c r="M1526" s="708">
        <v>0.28220000000000001</v>
      </c>
      <c r="N1526" s="869">
        <f>N1525*M1526</f>
        <v>334.48</v>
      </c>
    </row>
    <row r="1527" spans="2:14" ht="15" thickBot="1" x14ac:dyDescent="0.3">
      <c r="B1527" s="1284" t="s">
        <v>5014</v>
      </c>
      <c r="C1527" s="1285"/>
      <c r="D1527" s="1285"/>
      <c r="E1527" s="1285"/>
      <c r="F1527" s="1285"/>
      <c r="G1527" s="1285"/>
      <c r="H1527" s="1285"/>
      <c r="I1527" s="1285"/>
      <c r="J1527" s="1285"/>
      <c r="K1527" s="1285"/>
      <c r="L1527" s="1285"/>
      <c r="M1527" s="1286"/>
      <c r="N1527" s="872">
        <f>N1525+N1526</f>
        <v>1519.74</v>
      </c>
    </row>
    <row r="1529" spans="2:14" ht="15" thickBot="1" x14ac:dyDescent="0.3"/>
    <row r="1530" spans="2:14" ht="24" customHeight="1" x14ac:dyDescent="0.25">
      <c r="B1530" s="1250" t="s">
        <v>17224</v>
      </c>
      <c r="C1530" s="1251"/>
      <c r="D1530" s="1252"/>
      <c r="E1530" s="1253" t="s">
        <v>4979</v>
      </c>
      <c r="F1530" s="1253"/>
      <c r="G1530" s="1253"/>
      <c r="H1530" s="1253"/>
      <c r="I1530" s="1253"/>
      <c r="J1530" s="1253"/>
      <c r="K1530" s="1253"/>
      <c r="L1530" s="1260"/>
      <c r="M1530" s="1261"/>
      <c r="N1530" s="1255"/>
    </row>
    <row r="1531" spans="2:14" x14ac:dyDescent="0.25">
      <c r="B1531" s="846" t="s">
        <v>4980</v>
      </c>
      <c r="C1531" s="1276" t="s">
        <v>17235</v>
      </c>
      <c r="D1531" s="1276"/>
      <c r="E1531" s="1276"/>
      <c r="F1531" s="1276"/>
      <c r="G1531" s="1276"/>
      <c r="H1531" s="1276"/>
      <c r="I1531" s="1276"/>
      <c r="J1531" s="1276"/>
      <c r="K1531" s="1276"/>
      <c r="L1531" s="1276"/>
      <c r="M1531" s="1276"/>
      <c r="N1531" s="1277"/>
    </row>
    <row r="1532" spans="2:14" x14ac:dyDescent="0.25">
      <c r="B1532" s="846" t="s">
        <v>4981</v>
      </c>
      <c r="C1532" s="1278" t="s">
        <v>76</v>
      </c>
      <c r="D1532" s="1278"/>
      <c r="E1532" s="1278"/>
      <c r="F1532" s="1278"/>
      <c r="G1532" s="1278"/>
      <c r="H1532" s="1278"/>
      <c r="I1532" s="1278"/>
      <c r="J1532" s="1278"/>
      <c r="K1532" s="1278"/>
      <c r="L1532" s="1278"/>
      <c r="M1532" s="1278"/>
      <c r="N1532" s="1279"/>
    </row>
    <row r="1533" spans="2:14" ht="15" thickBot="1" x14ac:dyDescent="0.3">
      <c r="B1533" s="846" t="s">
        <v>4982</v>
      </c>
      <c r="C1533" s="1205">
        <v>45536</v>
      </c>
      <c r="D1533" s="1206"/>
      <c r="E1533" s="1206"/>
      <c r="F1533" s="1206"/>
      <c r="G1533" s="1206"/>
      <c r="H1533" s="1206"/>
      <c r="I1533" s="1206"/>
      <c r="J1533" s="1206"/>
      <c r="K1533" s="1206"/>
      <c r="L1533" s="1206"/>
      <c r="M1533" s="1206"/>
      <c r="N1533" s="1207"/>
    </row>
    <row r="1534" spans="2:14" x14ac:dyDescent="0.25">
      <c r="B1534" s="847" t="s">
        <v>0</v>
      </c>
      <c r="C1534" s="848" t="s">
        <v>4983</v>
      </c>
      <c r="D1534" s="1280" t="s">
        <v>4984</v>
      </c>
      <c r="E1534" s="1280"/>
      <c r="F1534" s="1280"/>
      <c r="G1534" s="1281"/>
      <c r="H1534" s="849" t="s">
        <v>100</v>
      </c>
      <c r="I1534" s="849" t="s">
        <v>4985</v>
      </c>
      <c r="J1534" s="849" t="s">
        <v>4986</v>
      </c>
      <c r="K1534" s="1287" t="s">
        <v>4987</v>
      </c>
      <c r="L1534" s="1288"/>
      <c r="M1534" s="849" t="s">
        <v>4988</v>
      </c>
      <c r="N1534" s="850" t="s">
        <v>4989</v>
      </c>
    </row>
    <row r="1535" spans="2:14" x14ac:dyDescent="0.25">
      <c r="B1535" s="851"/>
      <c r="C1535" s="853"/>
      <c r="D1535" s="1229"/>
      <c r="E1535" s="1229"/>
      <c r="F1535" s="1229"/>
      <c r="G1535" s="1230"/>
      <c r="H1535" s="865"/>
      <c r="I1535" s="865"/>
      <c r="J1535" s="854"/>
      <c r="K1535" s="1271"/>
      <c r="L1535" s="1272"/>
      <c r="M1535" s="757"/>
      <c r="N1535" s="855"/>
    </row>
    <row r="1536" spans="2:14" x14ac:dyDescent="0.25">
      <c r="B1536" s="851"/>
      <c r="C1536" s="853"/>
      <c r="D1536" s="1229"/>
      <c r="E1536" s="1229"/>
      <c r="F1536" s="1229"/>
      <c r="G1536" s="1230"/>
      <c r="H1536" s="865"/>
      <c r="I1536" s="854"/>
      <c r="J1536" s="865"/>
      <c r="K1536" s="1212"/>
      <c r="L1536" s="1213"/>
      <c r="M1536" s="741"/>
      <c r="N1536" s="855"/>
    </row>
    <row r="1537" spans="2:14" x14ac:dyDescent="0.25">
      <c r="B1537" s="851"/>
      <c r="C1537" s="852"/>
      <c r="D1537" s="1282"/>
      <c r="E1537" s="1282"/>
      <c r="F1537" s="1282"/>
      <c r="G1537" s="1283"/>
      <c r="H1537" s="854"/>
      <c r="I1537" s="854"/>
      <c r="J1537" s="854"/>
      <c r="K1537" s="854"/>
      <c r="L1537" s="854"/>
      <c r="M1537" s="854"/>
      <c r="N1537" s="855"/>
    </row>
    <row r="1538" spans="2:14" ht="15" thickBot="1" x14ac:dyDescent="0.3">
      <c r="B1538" s="856"/>
      <c r="C1538" s="857"/>
      <c r="D1538" s="857"/>
      <c r="E1538" s="857"/>
      <c r="F1538" s="858"/>
      <c r="G1538" s="858"/>
      <c r="H1538" s="858"/>
      <c r="I1538" s="858"/>
      <c r="J1538" s="858"/>
      <c r="K1538" s="858"/>
      <c r="L1538" s="858"/>
      <c r="M1538" s="859" t="s">
        <v>4990</v>
      </c>
      <c r="N1538" s="860">
        <f>SUM(N1535:N1537)</f>
        <v>0</v>
      </c>
    </row>
    <row r="1539" spans="2:14" ht="15" thickBot="1" x14ac:dyDescent="0.3">
      <c r="B1539" s="861"/>
      <c r="C1539" s="554"/>
      <c r="D1539" s="554"/>
      <c r="E1539" s="554"/>
      <c r="F1539" s="554"/>
      <c r="G1539" s="554"/>
      <c r="H1539" s="554"/>
      <c r="I1539" s="554"/>
      <c r="J1539" s="554"/>
      <c r="K1539" s="554"/>
      <c r="L1539" s="554"/>
      <c r="M1539" s="554"/>
      <c r="N1539" s="862"/>
    </row>
    <row r="1540" spans="2:14" ht="38.25" x14ac:dyDescent="0.25">
      <c r="B1540" s="847" t="s">
        <v>0</v>
      </c>
      <c r="C1540" s="848" t="s">
        <v>4983</v>
      </c>
      <c r="D1540" s="1280" t="s">
        <v>4991</v>
      </c>
      <c r="E1540" s="1280"/>
      <c r="F1540" s="1280"/>
      <c r="G1540" s="1280"/>
      <c r="H1540" s="1281"/>
      <c r="I1540" s="849" t="s">
        <v>1263</v>
      </c>
      <c r="J1540" s="849" t="s">
        <v>4992</v>
      </c>
      <c r="K1540" s="849" t="s">
        <v>5049</v>
      </c>
      <c r="L1540" s="849" t="s">
        <v>5050</v>
      </c>
      <c r="M1540" s="849" t="s">
        <v>4993</v>
      </c>
      <c r="N1540" s="850" t="s">
        <v>4989</v>
      </c>
    </row>
    <row r="1541" spans="2:14" x14ac:dyDescent="0.25">
      <c r="B1541" s="851"/>
      <c r="C1541" s="853"/>
      <c r="D1541" s="1202"/>
      <c r="E1541" s="1202"/>
      <c r="F1541" s="1202"/>
      <c r="G1541" s="1202"/>
      <c r="H1541" s="1218"/>
      <c r="I1541" s="854"/>
      <c r="J1541" s="863"/>
      <c r="K1541" s="755"/>
      <c r="L1541" s="864"/>
      <c r="M1541" s="865"/>
      <c r="N1541" s="855"/>
    </row>
    <row r="1542" spans="2:14" x14ac:dyDescent="0.25">
      <c r="B1542" s="851"/>
      <c r="C1542" s="853"/>
      <c r="D1542" s="1202"/>
      <c r="E1542" s="1202"/>
      <c r="F1542" s="1202"/>
      <c r="G1542" s="1202"/>
      <c r="H1542" s="1218"/>
      <c r="I1542" s="854"/>
      <c r="J1542" s="863"/>
      <c r="K1542" s="755"/>
      <c r="L1542" s="864"/>
      <c r="M1542" s="865"/>
      <c r="N1542" s="855"/>
    </row>
    <row r="1543" spans="2:14" x14ac:dyDescent="0.25">
      <c r="B1543" s="851"/>
      <c r="C1543" s="853"/>
      <c r="D1543" s="1229"/>
      <c r="E1543" s="1229"/>
      <c r="F1543" s="1229"/>
      <c r="G1543" s="1229"/>
      <c r="H1543" s="1230"/>
      <c r="I1543" s="854"/>
      <c r="J1543" s="863"/>
      <c r="K1543" s="864"/>
      <c r="L1543" s="864"/>
      <c r="M1543" s="865"/>
      <c r="N1543" s="855"/>
    </row>
    <row r="1544" spans="2:14" ht="15" thickBot="1" x14ac:dyDescent="0.3">
      <c r="B1544" s="856"/>
      <c r="C1544" s="857"/>
      <c r="D1544" s="857"/>
      <c r="E1544" s="857"/>
      <c r="F1544" s="858"/>
      <c r="G1544" s="858"/>
      <c r="H1544" s="858"/>
      <c r="I1544" s="858"/>
      <c r="J1544" s="858"/>
      <c r="K1544" s="858"/>
      <c r="L1544" s="858"/>
      <c r="M1544" s="859" t="s">
        <v>4994</v>
      </c>
      <c r="N1544" s="860">
        <f>SUM(N1541:N1543)</f>
        <v>0</v>
      </c>
    </row>
    <row r="1545" spans="2:14" ht="15" thickBot="1" x14ac:dyDescent="0.3">
      <c r="B1545" s="861"/>
      <c r="C1545" s="554"/>
      <c r="D1545" s="554"/>
      <c r="E1545" s="554"/>
      <c r="F1545" s="554"/>
      <c r="G1545" s="554"/>
      <c r="H1545" s="554"/>
      <c r="I1545" s="559"/>
      <c r="J1545" s="559"/>
      <c r="K1545" s="554"/>
      <c r="L1545" s="554"/>
      <c r="M1545" s="554"/>
      <c r="N1545" s="862"/>
    </row>
    <row r="1546" spans="2:14" ht="25.5" x14ac:dyDescent="0.25">
      <c r="B1546" s="847" t="s">
        <v>0</v>
      </c>
      <c r="C1546" s="848" t="s">
        <v>4983</v>
      </c>
      <c r="D1546" s="1280" t="s">
        <v>4995</v>
      </c>
      <c r="E1546" s="1280"/>
      <c r="F1546" s="1280"/>
      <c r="G1546" s="1280"/>
      <c r="H1546" s="1281"/>
      <c r="I1546" s="849" t="s">
        <v>1236</v>
      </c>
      <c r="J1546" s="849" t="s">
        <v>4996</v>
      </c>
      <c r="K1546" s="849" t="s">
        <v>4997</v>
      </c>
      <c r="L1546" s="849"/>
      <c r="M1546" s="849" t="s">
        <v>4998</v>
      </c>
      <c r="N1546" s="850" t="s">
        <v>4999</v>
      </c>
    </row>
    <row r="1547" spans="2:14" x14ac:dyDescent="0.25">
      <c r="B1547" s="851"/>
      <c r="C1547" s="853"/>
      <c r="D1547" s="1229"/>
      <c r="E1547" s="1229"/>
      <c r="F1547" s="1229"/>
      <c r="G1547" s="1229"/>
      <c r="H1547" s="1230"/>
      <c r="I1547" s="854"/>
      <c r="J1547" s="854"/>
      <c r="K1547" s="854"/>
      <c r="L1547" s="854"/>
      <c r="M1547" s="854"/>
      <c r="N1547" s="855"/>
    </row>
    <row r="1548" spans="2:14" x14ac:dyDescent="0.25">
      <c r="B1548" s="861"/>
      <c r="C1548" s="554"/>
      <c r="D1548" s="554"/>
      <c r="E1548" s="554"/>
      <c r="F1548" s="559"/>
      <c r="G1548" s="559"/>
      <c r="H1548" s="559"/>
      <c r="I1548" s="559"/>
      <c r="J1548" s="559"/>
      <c r="K1548" s="559"/>
      <c r="L1548" s="559"/>
      <c r="M1548" s="866" t="s">
        <v>5000</v>
      </c>
      <c r="N1548" s="867">
        <f>SUM(N1547:N1547)</f>
        <v>0</v>
      </c>
    </row>
    <row r="1549" spans="2:14" x14ac:dyDescent="0.25">
      <c r="B1549" s="861"/>
      <c r="C1549" s="554"/>
      <c r="D1549" s="554"/>
      <c r="E1549" s="554"/>
      <c r="F1549" s="554"/>
      <c r="G1549" s="554"/>
      <c r="H1549" s="554"/>
      <c r="I1549" s="554"/>
      <c r="J1549" s="554"/>
      <c r="K1549" s="554"/>
      <c r="L1549" s="554"/>
      <c r="M1549" s="554"/>
      <c r="N1549" s="862"/>
    </row>
    <row r="1550" spans="2:14" x14ac:dyDescent="0.25">
      <c r="B1550" s="861"/>
      <c r="C1550" s="554"/>
      <c r="D1550" s="554"/>
      <c r="E1550" s="554"/>
      <c r="F1550" s="559"/>
      <c r="G1550" s="559"/>
      <c r="H1550" s="559"/>
      <c r="I1550" s="868"/>
      <c r="J1550" s="868"/>
      <c r="K1550" s="868"/>
      <c r="L1550" s="868"/>
      <c r="M1550" s="866" t="s">
        <v>5001</v>
      </c>
      <c r="N1550" s="869">
        <f>N1538+N1544+N1548</f>
        <v>0</v>
      </c>
    </row>
    <row r="1551" spans="2:14" x14ac:dyDescent="0.25">
      <c r="B1551" s="861"/>
      <c r="C1551" s="554"/>
      <c r="D1551" s="554"/>
      <c r="E1551" s="554"/>
      <c r="F1551" s="559"/>
      <c r="G1551" s="559"/>
      <c r="H1551" s="559"/>
      <c r="I1551" s="559"/>
      <c r="J1551" s="870"/>
      <c r="K1551" s="870"/>
      <c r="L1551" s="870"/>
      <c r="M1551" s="871" t="s">
        <v>5002</v>
      </c>
      <c r="N1551" s="869">
        <v>1</v>
      </c>
    </row>
    <row r="1552" spans="2:14" ht="15" thickBot="1" x14ac:dyDescent="0.3">
      <c r="B1552" s="856"/>
      <c r="C1552" s="857"/>
      <c r="D1552" s="857"/>
      <c r="E1552" s="857"/>
      <c r="F1552" s="858"/>
      <c r="G1552" s="858"/>
      <c r="H1552" s="858"/>
      <c r="I1552" s="858"/>
      <c r="J1552" s="858"/>
      <c r="K1552" s="858"/>
      <c r="L1552" s="858"/>
      <c r="M1552" s="859" t="s">
        <v>5003</v>
      </c>
      <c r="N1552" s="872">
        <f>TRUNC(N1550/N1551,2)</f>
        <v>0</v>
      </c>
    </row>
    <row r="1553" spans="2:14" ht="15" thickBot="1" x14ac:dyDescent="0.3">
      <c r="B1553" s="861"/>
      <c r="C1553" s="554"/>
      <c r="D1553" s="554"/>
      <c r="E1553" s="554"/>
      <c r="F1553" s="554"/>
      <c r="G1553" s="554"/>
      <c r="H1553" s="554"/>
      <c r="I1553" s="554"/>
      <c r="J1553" s="554"/>
      <c r="K1553" s="554"/>
      <c r="L1553" s="554"/>
      <c r="M1553" s="554"/>
      <c r="N1553" s="862"/>
    </row>
    <row r="1554" spans="2:14" ht="25.5" x14ac:dyDescent="0.25">
      <c r="B1554" s="847" t="s">
        <v>0</v>
      </c>
      <c r="C1554" s="848" t="s">
        <v>4983</v>
      </c>
      <c r="D1554" s="1280" t="s">
        <v>5004</v>
      </c>
      <c r="E1554" s="1280"/>
      <c r="F1554" s="1280"/>
      <c r="G1554" s="1280"/>
      <c r="H1554" s="1280"/>
      <c r="I1554" s="1281"/>
      <c r="J1554" s="849" t="s">
        <v>1263</v>
      </c>
      <c r="K1554" s="849" t="s">
        <v>5005</v>
      </c>
      <c r="L1554" s="849"/>
      <c r="M1554" s="849" t="s">
        <v>4993</v>
      </c>
      <c r="N1554" s="850" t="s">
        <v>4999</v>
      </c>
    </row>
    <row r="1555" spans="2:14" ht="13.9" customHeight="1" x14ac:dyDescent="0.25">
      <c r="B1555" s="655"/>
      <c r="C1555" s="853"/>
      <c r="D1555" s="1202"/>
      <c r="E1555" s="1202"/>
      <c r="F1555" s="1202"/>
      <c r="G1555" s="1202"/>
      <c r="H1555" s="1202"/>
      <c r="I1555" s="1218"/>
      <c r="J1555" s="854"/>
      <c r="K1555" s="755"/>
      <c r="L1555" s="864"/>
      <c r="M1555" s="865"/>
      <c r="N1555" s="855"/>
    </row>
    <row r="1556" spans="2:14" x14ac:dyDescent="0.25">
      <c r="B1556" s="851"/>
      <c r="C1556" s="853"/>
      <c r="D1556" s="1229"/>
      <c r="E1556" s="1229"/>
      <c r="F1556" s="1229"/>
      <c r="G1556" s="1229"/>
      <c r="H1556" s="1229"/>
      <c r="I1556" s="1230"/>
      <c r="J1556" s="854"/>
      <c r="K1556" s="854"/>
      <c r="L1556" s="854"/>
      <c r="M1556" s="865"/>
      <c r="N1556" s="855"/>
    </row>
    <row r="1557" spans="2:14" ht="15" thickBot="1" x14ac:dyDescent="0.3">
      <c r="B1557" s="856"/>
      <c r="C1557" s="857"/>
      <c r="D1557" s="857"/>
      <c r="E1557" s="857"/>
      <c r="F1557" s="858"/>
      <c r="G1557" s="858"/>
      <c r="H1557" s="858"/>
      <c r="I1557" s="858"/>
      <c r="J1557" s="858"/>
      <c r="K1557" s="858"/>
      <c r="L1557" s="858"/>
      <c r="M1557" s="859" t="s">
        <v>5006</v>
      </c>
      <c r="N1557" s="860">
        <f>SUM(N1555:N1555)</f>
        <v>0</v>
      </c>
    </row>
    <row r="1558" spans="2:14" ht="15" thickBot="1" x14ac:dyDescent="0.3">
      <c r="B1558" s="861"/>
      <c r="C1558" s="554"/>
      <c r="D1558" s="554"/>
      <c r="E1558" s="554"/>
      <c r="F1558" s="554"/>
      <c r="G1558" s="554"/>
      <c r="H1558" s="554"/>
      <c r="I1558" s="554"/>
      <c r="J1558" s="554"/>
      <c r="K1558" s="554"/>
      <c r="L1558" s="554"/>
      <c r="M1558" s="554"/>
      <c r="N1558" s="862"/>
    </row>
    <row r="1559" spans="2:14" ht="25.5" x14ac:dyDescent="0.25">
      <c r="B1559" s="847" t="s">
        <v>0</v>
      </c>
      <c r="C1559" s="849" t="s">
        <v>4983</v>
      </c>
      <c r="D1559" s="1280" t="s">
        <v>5007</v>
      </c>
      <c r="E1559" s="1280"/>
      <c r="F1559" s="1280"/>
      <c r="G1559" s="1280"/>
      <c r="H1559" s="1280"/>
      <c r="I1559" s="1281"/>
      <c r="J1559" s="849" t="s">
        <v>1263</v>
      </c>
      <c r="K1559" s="849" t="s">
        <v>5005</v>
      </c>
      <c r="L1559" s="849"/>
      <c r="M1559" s="849" t="s">
        <v>4993</v>
      </c>
      <c r="N1559" s="850" t="s">
        <v>4999</v>
      </c>
    </row>
    <row r="1560" spans="2:14" x14ac:dyDescent="0.25">
      <c r="B1560" s="951">
        <v>40714</v>
      </c>
      <c r="C1560" s="853" t="s">
        <v>1295</v>
      </c>
      <c r="D1560" s="1202" t="str">
        <f>IF(B1560="","",IF(C1560="DER-RD",IF(OR(B1560&lt;60000,B1560&gt;60025),VLOOKUP(B1560,'DER-RD1'!A:E,2,FALSE),VLOOKUP(B1560,'DER-RD1'!A:E,2,FALSE)&amp;"(DMT="&amp;VLOOKUP(B1560,'DER-RD1'!A:E,4,FALSE)&amp;")(XP="&amp;ROUND((N1560),2)&amp;"KM;XR="&amp;ROUND((O1560),2)&amp;"KM)"),IF(C1560="DER-ED",VLOOKUP(B1560,'DER-ED1'!A:D,2,FALSE),IF(C1560="SICRO",VLOOKUP(B1560,SICRO!A:E,2,FALSE),IF(C1560="SINAPI",VLOOKUP(B1560,SINAPI1!A:D,2,FALSE))))))</f>
        <v>Manta Geotêxtil não tecida RT - 16 kn/m, fornecimento e aplicação</v>
      </c>
      <c r="E1560" s="1202"/>
      <c r="F1560" s="1202"/>
      <c r="G1560" s="1202"/>
      <c r="H1560" s="1202"/>
      <c r="I1560" s="1218"/>
      <c r="J1560" s="875" t="s">
        <v>273</v>
      </c>
      <c r="K1560" s="755">
        <f>IF(B1560="","",IF(C1560="DER-RD",IF(OR(B1560&lt;60000,B1560&gt;60025),VLOOKUP(B1560,'DER-RD1'!A:E,5,FALSE),VLOOKUP(B1560,'DER-RD1'!A:H,6,FALSE)*O1560+VLOOKUP(B1560,'DER-RD1'!A:H,7,FALSE)*P1560)+VLOOKUP(B1560,'DER-RD1'!A:H,8,FALSE),IF(C1560="DER-ED",VLOOKUP(B1560,'DER-ED1'!A:E,4,FALSE),IF(C1560="SICRO",VLOOKUP(B1560,SICRO!A:F,4,FALSE),IF(C1560="SINAPI",VLOOKUP(B1560,SINAPI1!A:E,4,FALSE),IF(C1560="CESAN",VLOOKUP(B1560,CESAN!A:E,4,FALSE)))))))</f>
        <v>10.18</v>
      </c>
      <c r="L1560" s="864"/>
      <c r="M1560" s="865">
        <v>23</v>
      </c>
      <c r="N1560" s="855">
        <f t="shared" ref="N1560:N1562" si="15">K1560*M1560</f>
        <v>234.14</v>
      </c>
    </row>
    <row r="1561" spans="2:14" x14ac:dyDescent="0.25">
      <c r="B1561" s="952">
        <v>42257</v>
      </c>
      <c r="C1561" s="853" t="s">
        <v>1295</v>
      </c>
      <c r="D1561" s="1202" t="str">
        <f>IF(B1561="","",IF(C1561="DER-RD",IF(OR(B1561&lt;60000,B1561&gt;60025),VLOOKUP(B1561,'DER-RD1'!A:E,2,FALSE),VLOOKUP(B1561,'DER-RD1'!A:E,2,FALSE)&amp;"(DMT="&amp;VLOOKUP(B1561,'DER-RD1'!A:E,4,FALSE)&amp;")(XP="&amp;ROUND((N1561),2)&amp;"KM;XR="&amp;ROUND((O1561),2)&amp;"KM)"),IF(C1561="DER-ED",VLOOKUP(B1561,'DER-ED1'!A:D,2,FALSE),IF(C1561="SICRO",VLOOKUP(B1561,SICRO!A:E,2,FALSE),IF(C1561="SINAPI",VLOOKUP(B1561,SINAPI1!A:D,2,FALSE))))))</f>
        <v>Aterro com areia, exceto fornecimento da areia</v>
      </c>
      <c r="E1561" s="1202"/>
      <c r="F1561" s="1202"/>
      <c r="G1561" s="1202"/>
      <c r="H1561" s="1202"/>
      <c r="I1561" s="1218"/>
      <c r="J1561" s="875" t="s">
        <v>272</v>
      </c>
      <c r="K1561" s="755">
        <f>IF(B1561="","",IF(C1561="DER-RD",IF(OR(B1561&lt;60000,B1561&gt;60025),VLOOKUP(B1561,'DER-RD1'!A:E,5,FALSE),VLOOKUP(B1561,'DER-RD1'!A:H,6,FALSE)*O1561+VLOOKUP(B1561,'DER-RD1'!A:H,7,FALSE)*P1561)+VLOOKUP(B1561,'DER-RD1'!A:H,8,FALSE),IF(C1561="DER-ED",VLOOKUP(B1561,'DER-ED1'!A:E,4,FALSE),IF(C1561="SICRO",VLOOKUP(B1561,SICRO!A:F,4,FALSE),IF(C1561="SINAPI",VLOOKUP(B1561,SINAPI1!A:E,4,FALSE),IF(C1561="CESAN",VLOOKUP(B1561,CESAN!A:E,4,FALSE)))))))</f>
        <v>9.6999999999999993</v>
      </c>
      <c r="L1561" s="875"/>
      <c r="M1561" s="877">
        <v>5</v>
      </c>
      <c r="N1561" s="855">
        <f t="shared" si="15"/>
        <v>48.5</v>
      </c>
    </row>
    <row r="1562" spans="2:14" ht="26.45" customHeight="1" x14ac:dyDescent="0.25">
      <c r="B1562" s="951">
        <v>96386</v>
      </c>
      <c r="C1562" s="853" t="s">
        <v>5015</v>
      </c>
      <c r="D1562" s="1202" t="str">
        <f>IF(B1562="","",IF(C1562="DER-RD",IF(OR(B1562&lt;60000,B1562&gt;60025),VLOOKUP(B1562,'DER-RD1'!A:E,2,FALSE),VLOOKUP(B1562,'DER-RD1'!A:E,2,FALSE)&amp;"(DMT="&amp;VLOOKUP(B1562,'DER-RD1'!A:E,4,FALSE)&amp;")(XP="&amp;ROUND((N1562),2)&amp;"KM;XR="&amp;ROUND((O1562),2)&amp;"KM)"),IF(C1562="DER-ED",VLOOKUP(B1562,'DER-ED1'!A:D,2,FALSE),IF(C1562="SICRO",VLOOKUP(B1562,SICRO!A:E,2,FALSE),IF(C1562="SINAPI",VLOOKUP(B1562,SINAPI1!A:D,2,FALSE))))))</f>
        <v>EXECUÇÃO E COMPACTAÇÃO DE CORPO DE ATERRO (95% DE ENERGIA DO PROCTOR NORMAL) COM SOLO PREDOMINANTEMENTE ARENOSO ESPESSURA 15CM - EXCLUSIVE MATERIAL, ESCAVAÇÃO, CARGA E TRANSPORTE. AF_09/2024</v>
      </c>
      <c r="E1562" s="1202"/>
      <c r="F1562" s="1202"/>
      <c r="G1562" s="1202"/>
      <c r="H1562" s="1202"/>
      <c r="I1562" s="1218"/>
      <c r="J1562" s="875" t="s">
        <v>272</v>
      </c>
      <c r="K1562" s="755">
        <f>IF(B1562="","",IF(C1562="DER-RD",IF(OR(B1562&lt;60000,B1562&gt;60025),VLOOKUP(B1562,'DER-RD1'!A:E,5,FALSE),VLOOKUP(B1562,'DER-RD1'!A:H,6,FALSE)*O1562+VLOOKUP(B1562,'DER-RD1'!A:H,7,FALSE)*P1562)+VLOOKUP(B1562,'DER-RD1'!A:H,8,FALSE),IF(C1562="DER-ED",VLOOKUP(B1562,'DER-ED1'!A:E,4,FALSE),IF(C1562="SICRO",VLOOKUP(B1562,SICRO!A:F,4,FALSE),IF(C1562="SINAPI",VLOOKUP(B1562,SINAPI1!A:E,4,FALSE),IF(C1562="CESAN",VLOOKUP(B1562,CESAN!A:E,4,FALSE)))))))</f>
        <v>6.93</v>
      </c>
      <c r="L1562" s="875"/>
      <c r="M1562" s="877">
        <v>5</v>
      </c>
      <c r="N1562" s="855">
        <f t="shared" si="15"/>
        <v>34.65</v>
      </c>
    </row>
    <row r="1563" spans="2:14" x14ac:dyDescent="0.25">
      <c r="B1563" s="851"/>
      <c r="C1563" s="853"/>
      <c r="D1563" s="1229"/>
      <c r="E1563" s="1229"/>
      <c r="F1563" s="1229"/>
      <c r="G1563" s="1229"/>
      <c r="H1563" s="1229"/>
      <c r="I1563" s="1230"/>
      <c r="J1563" s="875"/>
      <c r="K1563" s="876"/>
      <c r="L1563" s="875"/>
      <c r="M1563" s="877"/>
      <c r="N1563" s="878"/>
    </row>
    <row r="1564" spans="2:14" ht="15" thickBot="1" x14ac:dyDescent="0.3">
      <c r="B1564" s="856"/>
      <c r="C1564" s="857"/>
      <c r="D1564" s="857"/>
      <c r="E1564" s="857"/>
      <c r="F1564" s="858"/>
      <c r="G1564" s="858"/>
      <c r="H1564" s="858"/>
      <c r="I1564" s="858"/>
      <c r="J1564" s="858"/>
      <c r="K1564" s="858"/>
      <c r="L1564" s="858"/>
      <c r="M1564" s="859" t="s">
        <v>5008</v>
      </c>
      <c r="N1564" s="860">
        <f>SUM(N1560:N1563)</f>
        <v>317.29000000000002</v>
      </c>
    </row>
    <row r="1565" spans="2:14" ht="15" thickBot="1" x14ac:dyDescent="0.3">
      <c r="B1565" s="861"/>
      <c r="C1565" s="554"/>
      <c r="D1565" s="554"/>
      <c r="E1565" s="554"/>
      <c r="F1565" s="554"/>
      <c r="G1565" s="554"/>
      <c r="H1565" s="554"/>
      <c r="I1565" s="554"/>
      <c r="J1565" s="554"/>
      <c r="K1565" s="554"/>
      <c r="L1565" s="554"/>
      <c r="M1565" s="554"/>
      <c r="N1565" s="862"/>
    </row>
    <row r="1566" spans="2:14" ht="25.5" x14ac:dyDescent="0.25">
      <c r="B1566" s="847" t="s">
        <v>0</v>
      </c>
      <c r="C1566" s="849" t="s">
        <v>4983</v>
      </c>
      <c r="D1566" s="1280" t="s">
        <v>5009</v>
      </c>
      <c r="E1566" s="1280"/>
      <c r="F1566" s="1280"/>
      <c r="G1566" s="1281"/>
      <c r="H1566" s="849" t="s">
        <v>1263</v>
      </c>
      <c r="I1566" s="849" t="s">
        <v>5010</v>
      </c>
      <c r="J1566" s="849" t="s">
        <v>5011</v>
      </c>
      <c r="K1566" s="849" t="s">
        <v>5005</v>
      </c>
      <c r="L1566" s="849"/>
      <c r="M1566" s="849" t="s">
        <v>4993</v>
      </c>
      <c r="N1566" s="850" t="s">
        <v>4999</v>
      </c>
    </row>
    <row r="1567" spans="2:14" x14ac:dyDescent="0.25">
      <c r="B1567" s="851"/>
      <c r="C1567" s="853"/>
      <c r="D1567" s="1282"/>
      <c r="E1567" s="1282"/>
      <c r="F1567" s="1282"/>
      <c r="G1567" s="1282"/>
      <c r="H1567" s="854"/>
      <c r="I1567" s="854"/>
      <c r="J1567" s="854"/>
      <c r="K1567" s="854"/>
      <c r="L1567" s="854"/>
      <c r="M1567" s="865"/>
      <c r="N1567" s="855"/>
    </row>
    <row r="1568" spans="2:14" x14ac:dyDescent="0.25">
      <c r="B1568" s="861"/>
      <c r="C1568" s="554"/>
      <c r="D1568" s="554"/>
      <c r="E1568" s="554"/>
      <c r="F1568" s="559"/>
      <c r="G1568" s="559"/>
      <c r="H1568" s="559"/>
      <c r="I1568" s="559"/>
      <c r="J1568" s="559"/>
      <c r="K1568" s="559"/>
      <c r="L1568" s="559"/>
      <c r="M1568" s="866" t="s">
        <v>5012</v>
      </c>
      <c r="N1568" s="867">
        <f>SUM(N1567:N1567)</f>
        <v>0</v>
      </c>
    </row>
    <row r="1569" spans="2:14" x14ac:dyDescent="0.25">
      <c r="B1569" s="861"/>
      <c r="C1569" s="554"/>
      <c r="D1569" s="554"/>
      <c r="E1569" s="554"/>
      <c r="F1569" s="554"/>
      <c r="G1569" s="554"/>
      <c r="H1569" s="554"/>
      <c r="I1569" s="554"/>
      <c r="J1569" s="554"/>
      <c r="K1569" s="554"/>
      <c r="L1569" s="554"/>
      <c r="M1569" s="554"/>
      <c r="N1569" s="862"/>
    </row>
    <row r="1570" spans="2:14" x14ac:dyDescent="0.25">
      <c r="B1570" s="879"/>
      <c r="C1570" s="880"/>
      <c r="D1570" s="880"/>
      <c r="E1570" s="880"/>
      <c r="F1570" s="881"/>
      <c r="G1570" s="881"/>
      <c r="H1570" s="881"/>
      <c r="I1570" s="881"/>
      <c r="J1570" s="881"/>
      <c r="K1570" s="881"/>
      <c r="L1570" s="881"/>
      <c r="M1570" s="882" t="s">
        <v>5013</v>
      </c>
      <c r="N1570" s="869">
        <f>N1552+N1557+N1564+N1568</f>
        <v>317.29000000000002</v>
      </c>
    </row>
    <row r="1571" spans="2:14" x14ac:dyDescent="0.25">
      <c r="B1571" s="861"/>
      <c r="C1571" s="554"/>
      <c r="D1571" s="554"/>
      <c r="E1571" s="554"/>
      <c r="F1571" s="559"/>
      <c r="G1571" s="559"/>
      <c r="H1571" s="559"/>
      <c r="I1571" s="559"/>
      <c r="J1571" s="559"/>
      <c r="K1571" s="559"/>
      <c r="L1571" s="559"/>
      <c r="M1571" s="708">
        <v>0.28220000000000001</v>
      </c>
      <c r="N1571" s="869">
        <f>N1570*M1571</f>
        <v>89.54</v>
      </c>
    </row>
    <row r="1572" spans="2:14" ht="15" thickBot="1" x14ac:dyDescent="0.3">
      <c r="B1572" s="1284" t="s">
        <v>5014</v>
      </c>
      <c r="C1572" s="1285"/>
      <c r="D1572" s="1285"/>
      <c r="E1572" s="1285"/>
      <c r="F1572" s="1285"/>
      <c r="G1572" s="1285"/>
      <c r="H1572" s="1285"/>
      <c r="I1572" s="1285"/>
      <c r="J1572" s="1285"/>
      <c r="K1572" s="1285"/>
      <c r="L1572" s="1285"/>
      <c r="M1572" s="1286"/>
      <c r="N1572" s="872">
        <f>N1570+N1571</f>
        <v>406.83</v>
      </c>
    </row>
    <row r="1573" spans="2:14" x14ac:dyDescent="0.25">
      <c r="B1573" s="692"/>
      <c r="C1573" s="692"/>
      <c r="D1573" s="692"/>
      <c r="E1573" s="692"/>
      <c r="F1573" s="692"/>
      <c r="G1573" s="692"/>
      <c r="H1573" s="692"/>
      <c r="I1573" s="692"/>
      <c r="J1573" s="692"/>
      <c r="K1573" s="692"/>
      <c r="L1573" s="692"/>
      <c r="M1573" s="692"/>
      <c r="N1573" s="752"/>
    </row>
    <row r="1574" spans="2:14" x14ac:dyDescent="0.25">
      <c r="B1574" s="692"/>
      <c r="C1574" s="692"/>
      <c r="D1574" s="692"/>
      <c r="E1574" s="692"/>
      <c r="F1574" s="692"/>
      <c r="G1574" s="692"/>
      <c r="H1574" s="692"/>
      <c r="I1574" s="692"/>
      <c r="J1574" s="692"/>
      <c r="K1574" s="692"/>
      <c r="L1574" s="692"/>
      <c r="M1574" s="692"/>
      <c r="N1574" s="752"/>
    </row>
  </sheetData>
  <mergeCells count="955">
    <mergeCell ref="D1554:I1554"/>
    <mergeCell ref="D1555:I1555"/>
    <mergeCell ref="D1556:I1556"/>
    <mergeCell ref="D1559:I1559"/>
    <mergeCell ref="D1560:I1560"/>
    <mergeCell ref="D1563:I1563"/>
    <mergeCell ref="D1566:G1566"/>
    <mergeCell ref="D1567:G1567"/>
    <mergeCell ref="B1572:M1572"/>
    <mergeCell ref="D1561:I1561"/>
    <mergeCell ref="D1562:I1562"/>
    <mergeCell ref="D1536:G1536"/>
    <mergeCell ref="K1536:L1536"/>
    <mergeCell ref="D1537:G1537"/>
    <mergeCell ref="D1540:H1540"/>
    <mergeCell ref="D1541:H1541"/>
    <mergeCell ref="D1542:H1542"/>
    <mergeCell ref="D1543:H1543"/>
    <mergeCell ref="D1546:H1546"/>
    <mergeCell ref="D1547:H1547"/>
    <mergeCell ref="B1530:D1530"/>
    <mergeCell ref="E1530:K1530"/>
    <mergeCell ref="L1530:N1530"/>
    <mergeCell ref="C1531:N1531"/>
    <mergeCell ref="C1532:N1532"/>
    <mergeCell ref="C1533:N1533"/>
    <mergeCell ref="D1534:G1534"/>
    <mergeCell ref="K1534:L1534"/>
    <mergeCell ref="D1535:G1535"/>
    <mergeCell ref="K1535:L1535"/>
    <mergeCell ref="K85:L85"/>
    <mergeCell ref="D108:I108"/>
    <mergeCell ref="D86:G86"/>
    <mergeCell ref="D91:H91"/>
    <mergeCell ref="D92:H92"/>
    <mergeCell ref="D110:I110"/>
    <mergeCell ref="D1514:I1514"/>
    <mergeCell ref="D1515:I1515"/>
    <mergeCell ref="D1516:I1516"/>
    <mergeCell ref="D1471:I1471"/>
    <mergeCell ref="D1474:G1474"/>
    <mergeCell ref="D1475:G1475"/>
    <mergeCell ref="B1480:M1480"/>
    <mergeCell ref="B1483:D1483"/>
    <mergeCell ref="E1483:K1483"/>
    <mergeCell ref="L1483:N1483"/>
    <mergeCell ref="D1450:H1450"/>
    <mergeCell ref="D1451:H1451"/>
    <mergeCell ref="D1452:H1452"/>
    <mergeCell ref="D1453:H1453"/>
    <mergeCell ref="D1456:H1456"/>
    <mergeCell ref="D1457:H1457"/>
    <mergeCell ref="D1464:I1464"/>
    <mergeCell ref="D1465:I1465"/>
    <mergeCell ref="D1517:I1517"/>
    <mergeCell ref="D1518:I1518"/>
    <mergeCell ref="D1521:G1521"/>
    <mergeCell ref="D1522:G1522"/>
    <mergeCell ref="B1527:M1527"/>
    <mergeCell ref="K1444:L1444"/>
    <mergeCell ref="D1496:H1496"/>
    <mergeCell ref="D1499:H1499"/>
    <mergeCell ref="D1500:H1500"/>
    <mergeCell ref="D1507:I1507"/>
    <mergeCell ref="D1508:I1508"/>
    <mergeCell ref="D1509:I1509"/>
    <mergeCell ref="D1512:I1512"/>
    <mergeCell ref="D1513:I1513"/>
    <mergeCell ref="C1484:N1484"/>
    <mergeCell ref="C1485:N1485"/>
    <mergeCell ref="C1486:N1486"/>
    <mergeCell ref="D1487:G1487"/>
    <mergeCell ref="D1488:G1488"/>
    <mergeCell ref="D1489:G1489"/>
    <mergeCell ref="D1490:G1490"/>
    <mergeCell ref="D1493:H1493"/>
    <mergeCell ref="D1469:I1469"/>
    <mergeCell ref="D1470:I1470"/>
    <mergeCell ref="D1466:I1466"/>
    <mergeCell ref="C1441:N1441"/>
    <mergeCell ref="C1442:N1442"/>
    <mergeCell ref="C1443:N1443"/>
    <mergeCell ref="D1444:G1444"/>
    <mergeCell ref="D1445:G1445"/>
    <mergeCell ref="K1445:L1445"/>
    <mergeCell ref="D1446:G1446"/>
    <mergeCell ref="K1446:L1446"/>
    <mergeCell ref="D1447:G1447"/>
    <mergeCell ref="D1423:I1423"/>
    <mergeCell ref="D1426:I1426"/>
    <mergeCell ref="D1427:I1427"/>
    <mergeCell ref="D1428:I1428"/>
    <mergeCell ref="D1431:G1431"/>
    <mergeCell ref="D1432:G1432"/>
    <mergeCell ref="B1437:M1437"/>
    <mergeCell ref="B1440:D1440"/>
    <mergeCell ref="E1440:K1440"/>
    <mergeCell ref="L1440:N1440"/>
    <mergeCell ref="D1404:G1404"/>
    <mergeCell ref="D1407:H1407"/>
    <mergeCell ref="D1408:H1408"/>
    <mergeCell ref="D1409:H1409"/>
    <mergeCell ref="D1410:H1410"/>
    <mergeCell ref="D1413:H1413"/>
    <mergeCell ref="D1414:H1414"/>
    <mergeCell ref="D1421:I1421"/>
    <mergeCell ref="D1422:I1422"/>
    <mergeCell ref="C1398:N1398"/>
    <mergeCell ref="C1399:N1399"/>
    <mergeCell ref="C1400:N1400"/>
    <mergeCell ref="D1401:G1401"/>
    <mergeCell ref="K1401:L1401"/>
    <mergeCell ref="D1402:G1402"/>
    <mergeCell ref="K1402:L1402"/>
    <mergeCell ref="D1403:G1403"/>
    <mergeCell ref="K1403:L1403"/>
    <mergeCell ref="D1383:I1383"/>
    <mergeCell ref="D1384:I1384"/>
    <mergeCell ref="D1385:I1385"/>
    <mergeCell ref="D1388:G1388"/>
    <mergeCell ref="D1389:G1389"/>
    <mergeCell ref="B1394:M1394"/>
    <mergeCell ref="B1397:D1397"/>
    <mergeCell ref="E1397:K1397"/>
    <mergeCell ref="L1397:N1397"/>
    <mergeCell ref="D1364:H1364"/>
    <mergeCell ref="D1365:H1365"/>
    <mergeCell ref="D1366:H1366"/>
    <mergeCell ref="D1367:H1367"/>
    <mergeCell ref="D1370:H1370"/>
    <mergeCell ref="D1371:H1371"/>
    <mergeCell ref="D1378:I1378"/>
    <mergeCell ref="D1379:I1379"/>
    <mergeCell ref="D1380:I1380"/>
    <mergeCell ref="C1356:N1356"/>
    <mergeCell ref="C1357:N1357"/>
    <mergeCell ref="D1358:G1358"/>
    <mergeCell ref="K1358:L1358"/>
    <mergeCell ref="D1359:G1359"/>
    <mergeCell ref="K1359:L1359"/>
    <mergeCell ref="D1360:G1360"/>
    <mergeCell ref="K1360:L1360"/>
    <mergeCell ref="D1361:G1361"/>
    <mergeCell ref="D1341:I1341"/>
    <mergeCell ref="D1342:I1342"/>
    <mergeCell ref="D1345:G1345"/>
    <mergeCell ref="D1346:G1346"/>
    <mergeCell ref="B1351:M1351"/>
    <mergeCell ref="B1354:D1354"/>
    <mergeCell ref="E1354:K1354"/>
    <mergeCell ref="L1354:N1354"/>
    <mergeCell ref="C1355:N1355"/>
    <mergeCell ref="D1322:H1322"/>
    <mergeCell ref="D1323:H1323"/>
    <mergeCell ref="D1326:H1326"/>
    <mergeCell ref="D1327:H1327"/>
    <mergeCell ref="D1334:I1334"/>
    <mergeCell ref="D1335:I1335"/>
    <mergeCell ref="D1336:I1336"/>
    <mergeCell ref="D1337:I1337"/>
    <mergeCell ref="D1340:I1340"/>
    <mergeCell ref="B1313:D1313"/>
    <mergeCell ref="E1313:K1313"/>
    <mergeCell ref="L1313:N1313"/>
    <mergeCell ref="C1314:N1314"/>
    <mergeCell ref="C1315:N1315"/>
    <mergeCell ref="C1316:N1316"/>
    <mergeCell ref="D1317:G1317"/>
    <mergeCell ref="D1318:G1318"/>
    <mergeCell ref="D1321:H1321"/>
    <mergeCell ref="D1158:H1158"/>
    <mergeCell ref="D1161:H1161"/>
    <mergeCell ref="D1162:H1162"/>
    <mergeCell ref="D1169:I1169"/>
    <mergeCell ref="D1170:I1170"/>
    <mergeCell ref="D1171:I1171"/>
    <mergeCell ref="D1232:G1232"/>
    <mergeCell ref="K1232:L1232"/>
    <mergeCell ref="L1169:M1169"/>
    <mergeCell ref="L1170:M1170"/>
    <mergeCell ref="E1187:K1187"/>
    <mergeCell ref="M1187:N1187"/>
    <mergeCell ref="C1188:N1188"/>
    <mergeCell ref="C1189:N1189"/>
    <mergeCell ref="C1190:N1190"/>
    <mergeCell ref="D1219:G1219"/>
    <mergeCell ref="D1220:G1220"/>
    <mergeCell ref="B1225:M1225"/>
    <mergeCell ref="D1192:G1192"/>
    <mergeCell ref="D1174:I1174"/>
    <mergeCell ref="D1175:I1175"/>
    <mergeCell ref="D1178:G1178"/>
    <mergeCell ref="D1179:G1179"/>
    <mergeCell ref="C1229:N1229"/>
    <mergeCell ref="L1291:M1291"/>
    <mergeCell ref="D1292:I1292"/>
    <mergeCell ref="L1292:M1292"/>
    <mergeCell ref="D1293:I1293"/>
    <mergeCell ref="L1293:M1293"/>
    <mergeCell ref="B1270:D1270"/>
    <mergeCell ref="E1270:K1270"/>
    <mergeCell ref="M1270:N1270"/>
    <mergeCell ref="C1271:N1271"/>
    <mergeCell ref="C1272:N1272"/>
    <mergeCell ref="D1279:H1279"/>
    <mergeCell ref="D1280:H1280"/>
    <mergeCell ref="D1283:H1283"/>
    <mergeCell ref="D1284:H1284"/>
    <mergeCell ref="D1291:I1291"/>
    <mergeCell ref="C1273:N1273"/>
    <mergeCell ref="D1274:G1274"/>
    <mergeCell ref="D1275:G1275"/>
    <mergeCell ref="D1278:H1278"/>
    <mergeCell ref="B1311:M1311"/>
    <mergeCell ref="D1294:I1294"/>
    <mergeCell ref="L1294:M1294"/>
    <mergeCell ref="D1295:I1295"/>
    <mergeCell ref="L1295:M1295"/>
    <mergeCell ref="D1296:I1296"/>
    <mergeCell ref="L1296:M1296"/>
    <mergeCell ref="D1297:I1297"/>
    <mergeCell ref="L1297:M1297"/>
    <mergeCell ref="D1298:I1298"/>
    <mergeCell ref="L1298:M1298"/>
    <mergeCell ref="D1301:I1301"/>
    <mergeCell ref="L1301:M1301"/>
    <mergeCell ref="D1302:I1302"/>
    <mergeCell ref="L1302:M1302"/>
    <mergeCell ref="D1305:G1305"/>
    <mergeCell ref="D1306:G1306"/>
    <mergeCell ref="D1233:G1233"/>
    <mergeCell ref="B1187:D1187"/>
    <mergeCell ref="K1215:L1215"/>
    <mergeCell ref="K1192:L1192"/>
    <mergeCell ref="D1129:G1129"/>
    <mergeCell ref="D1130:G1130"/>
    <mergeCell ref="D1131:G1131"/>
    <mergeCell ref="E1148:K1148"/>
    <mergeCell ref="C1150:N1150"/>
    <mergeCell ref="C1151:N1151"/>
    <mergeCell ref="D1152:G1152"/>
    <mergeCell ref="D1153:G1153"/>
    <mergeCell ref="D1156:H1156"/>
    <mergeCell ref="D1135:I1135"/>
    <mergeCell ref="D1136:I1136"/>
    <mergeCell ref="B1148:D1148"/>
    <mergeCell ref="D1133:G1133"/>
    <mergeCell ref="D1139:G1139"/>
    <mergeCell ref="D1140:G1140"/>
    <mergeCell ref="B1145:M1145"/>
    <mergeCell ref="D1132:I1132"/>
    <mergeCell ref="B1184:M1184"/>
    <mergeCell ref="D1157:H1157"/>
    <mergeCell ref="M1148:N1148"/>
    <mergeCell ref="C1149:N1149"/>
    <mergeCell ref="E1107:K1107"/>
    <mergeCell ref="M1107:N1107"/>
    <mergeCell ref="C1108:N1108"/>
    <mergeCell ref="C1109:N1109"/>
    <mergeCell ref="C1110:N1110"/>
    <mergeCell ref="D1111:G1111"/>
    <mergeCell ref="D1112:G1112"/>
    <mergeCell ref="D1115:H1115"/>
    <mergeCell ref="D1128:G1128"/>
    <mergeCell ref="D1116:H1116"/>
    <mergeCell ref="D1117:H1117"/>
    <mergeCell ref="D1120:H1120"/>
    <mergeCell ref="D1121:H1121"/>
    <mergeCell ref="D1127:I1127"/>
    <mergeCell ref="B1107:D1107"/>
    <mergeCell ref="C1069:N1069"/>
    <mergeCell ref="C1070:N1070"/>
    <mergeCell ref="C1071:N1071"/>
    <mergeCell ref="D1091:I1091"/>
    <mergeCell ref="D1094:I1094"/>
    <mergeCell ref="D1095:I1095"/>
    <mergeCell ref="D1098:G1098"/>
    <mergeCell ref="D1099:G1099"/>
    <mergeCell ref="B1104:M1104"/>
    <mergeCell ref="D1072:G1072"/>
    <mergeCell ref="D1073:G1073"/>
    <mergeCell ref="D1076:H1076"/>
    <mergeCell ref="D1077:H1077"/>
    <mergeCell ref="D1078:H1078"/>
    <mergeCell ref="D1081:H1081"/>
    <mergeCell ref="D1082:H1082"/>
    <mergeCell ref="D1089:I1089"/>
    <mergeCell ref="D1090:I1090"/>
    <mergeCell ref="D1052:I1052"/>
    <mergeCell ref="D1055:I1055"/>
    <mergeCell ref="D1056:I1056"/>
    <mergeCell ref="D1059:G1059"/>
    <mergeCell ref="D1060:G1060"/>
    <mergeCell ref="B1065:M1065"/>
    <mergeCell ref="B1068:D1068"/>
    <mergeCell ref="E1068:K1068"/>
    <mergeCell ref="M1068:N1068"/>
    <mergeCell ref="D979:G979"/>
    <mergeCell ref="D980:G980"/>
    <mergeCell ref="B985:M985"/>
    <mergeCell ref="D958:H958"/>
    <mergeCell ref="D959:H959"/>
    <mergeCell ref="D962:H962"/>
    <mergeCell ref="D963:H963"/>
    <mergeCell ref="D970:I970"/>
    <mergeCell ref="D971:I971"/>
    <mergeCell ref="D972:I972"/>
    <mergeCell ref="D975:I975"/>
    <mergeCell ref="D976:I976"/>
    <mergeCell ref="B949:D949"/>
    <mergeCell ref="E949:K949"/>
    <mergeCell ref="M949:N949"/>
    <mergeCell ref="C950:N950"/>
    <mergeCell ref="C951:N951"/>
    <mergeCell ref="C952:N952"/>
    <mergeCell ref="D953:G953"/>
    <mergeCell ref="D954:G954"/>
    <mergeCell ref="D957:H957"/>
    <mergeCell ref="D776:I776"/>
    <mergeCell ref="D779:G779"/>
    <mergeCell ref="D780:G780"/>
    <mergeCell ref="B785:M785"/>
    <mergeCell ref="D767:I767"/>
    <mergeCell ref="D768:I768"/>
    <mergeCell ref="D769:I769"/>
    <mergeCell ref="L765:M765"/>
    <mergeCell ref="L766:M766"/>
    <mergeCell ref="L767:M767"/>
    <mergeCell ref="L768:M768"/>
    <mergeCell ref="L769:M769"/>
    <mergeCell ref="L770:M770"/>
    <mergeCell ref="L771:M771"/>
    <mergeCell ref="D765:I765"/>
    <mergeCell ref="D766:I766"/>
    <mergeCell ref="D772:I772"/>
    <mergeCell ref="D775:I775"/>
    <mergeCell ref="D771:I771"/>
    <mergeCell ref="L764:M764"/>
    <mergeCell ref="L772:M772"/>
    <mergeCell ref="M741:N741"/>
    <mergeCell ref="C742:N742"/>
    <mergeCell ref="C743:N743"/>
    <mergeCell ref="C744:N744"/>
    <mergeCell ref="D745:G745"/>
    <mergeCell ref="D746:G746"/>
    <mergeCell ref="D749:H749"/>
    <mergeCell ref="D750:H750"/>
    <mergeCell ref="D751:H751"/>
    <mergeCell ref="B741:D741"/>
    <mergeCell ref="E741:K741"/>
    <mergeCell ref="D756:H756"/>
    <mergeCell ref="D757:H757"/>
    <mergeCell ref="D764:I764"/>
    <mergeCell ref="E2:K2"/>
    <mergeCell ref="C5:N5"/>
    <mergeCell ref="D6:G6"/>
    <mergeCell ref="D15:H15"/>
    <mergeCell ref="D22:I22"/>
    <mergeCell ref="L2:N2"/>
    <mergeCell ref="D752:H752"/>
    <mergeCell ref="D753:H753"/>
    <mergeCell ref="D770:I770"/>
    <mergeCell ref="B2:D2"/>
    <mergeCell ref="D11:G11"/>
    <mergeCell ref="D348:H348"/>
    <mergeCell ref="D308:H308"/>
    <mergeCell ref="D309:H309"/>
    <mergeCell ref="D623:H623"/>
    <mergeCell ref="D465:H465"/>
    <mergeCell ref="D425:H425"/>
    <mergeCell ref="D426:H426"/>
    <mergeCell ref="D542:H542"/>
    <mergeCell ref="D543:H543"/>
    <mergeCell ref="K108:L108"/>
    <mergeCell ref="D109:I109"/>
    <mergeCell ref="K109:L109"/>
    <mergeCell ref="K113:L113"/>
    <mergeCell ref="D23:I23"/>
    <mergeCell ref="D26:I26"/>
    <mergeCell ref="D27:I27"/>
    <mergeCell ref="D7:G7"/>
    <mergeCell ref="D10:H10"/>
    <mergeCell ref="D14:H14"/>
    <mergeCell ref="D30:G30"/>
    <mergeCell ref="D49:H49"/>
    <mergeCell ref="D55:H55"/>
    <mergeCell ref="D31:G31"/>
    <mergeCell ref="D32:G32"/>
    <mergeCell ref="D33:G33"/>
    <mergeCell ref="B38:M38"/>
    <mergeCell ref="C42:N42"/>
    <mergeCell ref="C43:N43"/>
    <mergeCell ref="C44:N44"/>
    <mergeCell ref="D45:G45"/>
    <mergeCell ref="D46:G46"/>
    <mergeCell ref="B41:D41"/>
    <mergeCell ref="E41:K41"/>
    <mergeCell ref="M41:N41"/>
    <mergeCell ref="D50:H50"/>
    <mergeCell ref="D51:H51"/>
    <mergeCell ref="D52:H52"/>
    <mergeCell ref="D129:G129"/>
    <mergeCell ref="D134:G134"/>
    <mergeCell ref="D135:G135"/>
    <mergeCell ref="D136:G136"/>
    <mergeCell ref="D105:I105"/>
    <mergeCell ref="D71:G71"/>
    <mergeCell ref="D72:G72"/>
    <mergeCell ref="B77:M77"/>
    <mergeCell ref="D56:H56"/>
    <mergeCell ref="D63:I63"/>
    <mergeCell ref="D64:I64"/>
    <mergeCell ref="D67:I67"/>
    <mergeCell ref="D68:I68"/>
    <mergeCell ref="K114:L114"/>
    <mergeCell ref="B119:M119"/>
    <mergeCell ref="B80:D80"/>
    <mergeCell ref="E80:K80"/>
    <mergeCell ref="M80:N80"/>
    <mergeCell ref="C81:N81"/>
    <mergeCell ref="C82:N82"/>
    <mergeCell ref="C83:N83"/>
    <mergeCell ref="D84:G84"/>
    <mergeCell ref="K84:L84"/>
    <mergeCell ref="D85:G85"/>
    <mergeCell ref="D114:G114"/>
    <mergeCell ref="D128:G128"/>
    <mergeCell ref="D113:G113"/>
    <mergeCell ref="K86:L86"/>
    <mergeCell ref="D87:G87"/>
    <mergeCell ref="K87:L87"/>
    <mergeCell ref="D90:H90"/>
    <mergeCell ref="D95:H95"/>
    <mergeCell ref="K95:L95"/>
    <mergeCell ref="D96:H96"/>
    <mergeCell ref="K96:L96"/>
    <mergeCell ref="D103:I103"/>
    <mergeCell ref="L103:M103"/>
    <mergeCell ref="D104:I104"/>
    <mergeCell ref="L104:M104"/>
    <mergeCell ref="D161:I161"/>
    <mergeCell ref="D156:I156"/>
    <mergeCell ref="C124:N124"/>
    <mergeCell ref="C125:N125"/>
    <mergeCell ref="C126:N126"/>
    <mergeCell ref="D127:G127"/>
    <mergeCell ref="B123:D123"/>
    <mergeCell ref="E123:K123"/>
    <mergeCell ref="M123:N123"/>
    <mergeCell ref="D139:H139"/>
    <mergeCell ref="D140:H140"/>
    <mergeCell ref="D147:I147"/>
    <mergeCell ref="D148:I148"/>
    <mergeCell ref="D130:G130"/>
    <mergeCell ref="D133:H133"/>
    <mergeCell ref="D155:I155"/>
    <mergeCell ref="D157:I157"/>
    <mergeCell ref="D160:I160"/>
    <mergeCell ref="D151:I151"/>
    <mergeCell ref="D152:I152"/>
    <mergeCell ref="D149:I149"/>
    <mergeCell ref="D150:I150"/>
    <mergeCell ref="D153:I153"/>
    <mergeCell ref="D154:I154"/>
    <mergeCell ref="D166:I166"/>
    <mergeCell ref="D169:G169"/>
    <mergeCell ref="D170:G170"/>
    <mergeCell ref="B175:M175"/>
    <mergeCell ref="D162:I162"/>
    <mergeCell ref="D163:I163"/>
    <mergeCell ref="D164:I164"/>
    <mergeCell ref="D165:I165"/>
    <mergeCell ref="C179:N179"/>
    <mergeCell ref="C180:N180"/>
    <mergeCell ref="C181:N181"/>
    <mergeCell ref="D182:G182"/>
    <mergeCell ref="D183:G183"/>
    <mergeCell ref="B178:D178"/>
    <mergeCell ref="E178:K178"/>
    <mergeCell ref="M178:N178"/>
    <mergeCell ref="D200:I200"/>
    <mergeCell ref="D184:G184"/>
    <mergeCell ref="D201:I201"/>
    <mergeCell ref="D202:I202"/>
    <mergeCell ref="D205:I205"/>
    <mergeCell ref="D206:I206"/>
    <mergeCell ref="D185:G185"/>
    <mergeCell ref="D188:H188"/>
    <mergeCell ref="D189:H189"/>
    <mergeCell ref="D192:H192"/>
    <mergeCell ref="D193:H193"/>
    <mergeCell ref="D209:G209"/>
    <mergeCell ref="D210:G210"/>
    <mergeCell ref="B215:M215"/>
    <mergeCell ref="D229:H229"/>
    <mergeCell ref="B220:D220"/>
    <mergeCell ref="E220:K220"/>
    <mergeCell ref="M220:N220"/>
    <mergeCell ref="D228:H228"/>
    <mergeCell ref="D230:H230"/>
    <mergeCell ref="D233:H233"/>
    <mergeCell ref="D234:H234"/>
    <mergeCell ref="C221:N221"/>
    <mergeCell ref="C223:N223"/>
    <mergeCell ref="D224:G224"/>
    <mergeCell ref="D225:G225"/>
    <mergeCell ref="D250:G250"/>
    <mergeCell ref="D251:G251"/>
    <mergeCell ref="B256:M256"/>
    <mergeCell ref="D241:I241"/>
    <mergeCell ref="D242:I242"/>
    <mergeCell ref="D243:I243"/>
    <mergeCell ref="D246:I246"/>
    <mergeCell ref="D247:I247"/>
    <mergeCell ref="C261:N261"/>
    <mergeCell ref="C262:N262"/>
    <mergeCell ref="D263:G263"/>
    <mergeCell ref="D264:G264"/>
    <mergeCell ref="D267:H267"/>
    <mergeCell ref="B259:D259"/>
    <mergeCell ref="E259:K259"/>
    <mergeCell ref="M259:N259"/>
    <mergeCell ref="C260:N260"/>
    <mergeCell ref="D281:I281"/>
    <mergeCell ref="D282:I282"/>
    <mergeCell ref="D283:I283"/>
    <mergeCell ref="D286:I286"/>
    <mergeCell ref="D287:I287"/>
    <mergeCell ref="D268:H268"/>
    <mergeCell ref="D269:H269"/>
    <mergeCell ref="D272:H272"/>
    <mergeCell ref="D273:H273"/>
    <mergeCell ref="D280:I280"/>
    <mergeCell ref="B299:D299"/>
    <mergeCell ref="E299:K299"/>
    <mergeCell ref="M299:N299"/>
    <mergeCell ref="C300:N300"/>
    <mergeCell ref="D290:G290"/>
    <mergeCell ref="D291:G291"/>
    <mergeCell ref="B296:M296"/>
    <mergeCell ref="D312:H312"/>
    <mergeCell ref="D313:H313"/>
    <mergeCell ref="D320:I320"/>
    <mergeCell ref="C301:N301"/>
    <mergeCell ref="C302:N302"/>
    <mergeCell ref="D303:G303"/>
    <mergeCell ref="D304:G304"/>
    <mergeCell ref="D307:H307"/>
    <mergeCell ref="D330:G330"/>
    <mergeCell ref="B335:M335"/>
    <mergeCell ref="D321:I321"/>
    <mergeCell ref="D322:I322"/>
    <mergeCell ref="D325:I325"/>
    <mergeCell ref="D326:I326"/>
    <mergeCell ref="D329:G329"/>
    <mergeCell ref="C341:N341"/>
    <mergeCell ref="D342:G342"/>
    <mergeCell ref="D343:G343"/>
    <mergeCell ref="D346:H346"/>
    <mergeCell ref="D347:H347"/>
    <mergeCell ref="B338:D338"/>
    <mergeCell ref="E338:K338"/>
    <mergeCell ref="M338:N338"/>
    <mergeCell ref="C339:N339"/>
    <mergeCell ref="C340:N340"/>
    <mergeCell ref="D361:I361"/>
    <mergeCell ref="D364:I364"/>
    <mergeCell ref="D365:I365"/>
    <mergeCell ref="D368:G368"/>
    <mergeCell ref="D369:G369"/>
    <mergeCell ref="D351:H351"/>
    <mergeCell ref="D352:H352"/>
    <mergeCell ref="D359:I359"/>
    <mergeCell ref="D360:I360"/>
    <mergeCell ref="C378:N378"/>
    <mergeCell ref="C379:N379"/>
    <mergeCell ref="C380:N380"/>
    <mergeCell ref="D381:G381"/>
    <mergeCell ref="D382:G382"/>
    <mergeCell ref="B374:M374"/>
    <mergeCell ref="B377:D377"/>
    <mergeCell ref="E377:K377"/>
    <mergeCell ref="M377:N377"/>
    <mergeCell ref="D398:I398"/>
    <mergeCell ref="D399:I399"/>
    <mergeCell ref="D400:I400"/>
    <mergeCell ref="D403:I403"/>
    <mergeCell ref="D404:I404"/>
    <mergeCell ref="D385:H385"/>
    <mergeCell ref="D386:H386"/>
    <mergeCell ref="D387:H387"/>
    <mergeCell ref="D390:H390"/>
    <mergeCell ref="D391:H391"/>
    <mergeCell ref="B416:D416"/>
    <mergeCell ref="E416:K416"/>
    <mergeCell ref="M416:N416"/>
    <mergeCell ref="C417:N417"/>
    <mergeCell ref="D407:G407"/>
    <mergeCell ref="D408:G408"/>
    <mergeCell ref="B413:M413"/>
    <mergeCell ref="D429:H429"/>
    <mergeCell ref="D430:H430"/>
    <mergeCell ref="C418:N418"/>
    <mergeCell ref="C419:N419"/>
    <mergeCell ref="D420:G420"/>
    <mergeCell ref="D421:G421"/>
    <mergeCell ref="D424:H424"/>
    <mergeCell ref="D478:I478"/>
    <mergeCell ref="B455:D455"/>
    <mergeCell ref="E455:K455"/>
    <mergeCell ref="M455:N455"/>
    <mergeCell ref="C456:N456"/>
    <mergeCell ref="C457:N457"/>
    <mergeCell ref="D477:I477"/>
    <mergeCell ref="D481:I481"/>
    <mergeCell ref="B491:M491"/>
    <mergeCell ref="D437:I437"/>
    <mergeCell ref="C458:N458"/>
    <mergeCell ref="D459:G459"/>
    <mergeCell ref="D460:G460"/>
    <mergeCell ref="D463:H463"/>
    <mergeCell ref="D464:H464"/>
    <mergeCell ref="D468:H468"/>
    <mergeCell ref="D469:H469"/>
    <mergeCell ref="D476:I476"/>
    <mergeCell ref="D447:G447"/>
    <mergeCell ref="B452:M452"/>
    <mergeCell ref="D438:I438"/>
    <mergeCell ref="D439:I439"/>
    <mergeCell ref="D442:I442"/>
    <mergeCell ref="D443:I443"/>
    <mergeCell ref="D446:G446"/>
    <mergeCell ref="D524:G524"/>
    <mergeCell ref="D525:G525"/>
    <mergeCell ref="B530:M530"/>
    <mergeCell ref="D516:I516"/>
    <mergeCell ref="D517:I517"/>
    <mergeCell ref="D520:I520"/>
    <mergeCell ref="D521:I521"/>
    <mergeCell ref="D515:I515"/>
    <mergeCell ref="D482:I482"/>
    <mergeCell ref="D485:G485"/>
    <mergeCell ref="D486:G486"/>
    <mergeCell ref="D508:H508"/>
    <mergeCell ref="C495:N495"/>
    <mergeCell ref="D502:H502"/>
    <mergeCell ref="D503:H503"/>
    <mergeCell ref="D504:H504"/>
    <mergeCell ref="D507:H507"/>
    <mergeCell ref="C496:N496"/>
    <mergeCell ref="C497:N497"/>
    <mergeCell ref="D498:G498"/>
    <mergeCell ref="D499:G499"/>
    <mergeCell ref="B494:D494"/>
    <mergeCell ref="E494:K494"/>
    <mergeCell ref="M494:N494"/>
    <mergeCell ref="C535:N535"/>
    <mergeCell ref="C536:N536"/>
    <mergeCell ref="D537:G537"/>
    <mergeCell ref="D538:G538"/>
    <mergeCell ref="D541:H541"/>
    <mergeCell ref="D564:G564"/>
    <mergeCell ref="B533:D533"/>
    <mergeCell ref="E533:K533"/>
    <mergeCell ref="M533:N533"/>
    <mergeCell ref="C534:N534"/>
    <mergeCell ref="B569:M569"/>
    <mergeCell ref="D555:I555"/>
    <mergeCell ref="D556:I556"/>
    <mergeCell ref="D559:I559"/>
    <mergeCell ref="D560:I560"/>
    <mergeCell ref="D563:G563"/>
    <mergeCell ref="D546:H546"/>
    <mergeCell ref="D547:H547"/>
    <mergeCell ref="D554:I554"/>
    <mergeCell ref="C576:N576"/>
    <mergeCell ref="C577:N577"/>
    <mergeCell ref="D578:G578"/>
    <mergeCell ref="D579:G579"/>
    <mergeCell ref="B574:D574"/>
    <mergeCell ref="E574:K574"/>
    <mergeCell ref="M574:N574"/>
    <mergeCell ref="D595:I595"/>
    <mergeCell ref="C575:N575"/>
    <mergeCell ref="D596:I596"/>
    <mergeCell ref="D597:I597"/>
    <mergeCell ref="D600:I600"/>
    <mergeCell ref="D601:I601"/>
    <mergeCell ref="D582:H582"/>
    <mergeCell ref="D583:H583"/>
    <mergeCell ref="D584:H584"/>
    <mergeCell ref="D587:H587"/>
    <mergeCell ref="D588:H588"/>
    <mergeCell ref="B613:D613"/>
    <mergeCell ref="E613:K613"/>
    <mergeCell ref="M613:N613"/>
    <mergeCell ref="C614:N614"/>
    <mergeCell ref="D604:G604"/>
    <mergeCell ref="D605:G605"/>
    <mergeCell ref="B610:M610"/>
    <mergeCell ref="D622:H622"/>
    <mergeCell ref="D624:H624"/>
    <mergeCell ref="D627:H627"/>
    <mergeCell ref="D628:H628"/>
    <mergeCell ref="C615:N615"/>
    <mergeCell ref="C616:N616"/>
    <mergeCell ref="D617:G617"/>
    <mergeCell ref="D618:G618"/>
    <mergeCell ref="D619:G619"/>
    <mergeCell ref="D646:G646"/>
    <mergeCell ref="D639:I639"/>
    <mergeCell ref="D647:G647"/>
    <mergeCell ref="B652:M652"/>
    <mergeCell ref="D635:I635"/>
    <mergeCell ref="D636:I636"/>
    <mergeCell ref="D638:I638"/>
    <mergeCell ref="D642:I642"/>
    <mergeCell ref="D643:I643"/>
    <mergeCell ref="C657:N657"/>
    <mergeCell ref="C658:N658"/>
    <mergeCell ref="D637:I637"/>
    <mergeCell ref="D659:G659"/>
    <mergeCell ref="D660:G660"/>
    <mergeCell ref="D661:G661"/>
    <mergeCell ref="B655:D655"/>
    <mergeCell ref="E655:K655"/>
    <mergeCell ref="M655:N655"/>
    <mergeCell ref="C656:N656"/>
    <mergeCell ref="D677:I677"/>
    <mergeCell ref="D678:I678"/>
    <mergeCell ref="D682:I682"/>
    <mergeCell ref="D685:I685"/>
    <mergeCell ref="D664:H664"/>
    <mergeCell ref="D665:H665"/>
    <mergeCell ref="D666:H666"/>
    <mergeCell ref="D669:H669"/>
    <mergeCell ref="D670:H670"/>
    <mergeCell ref="B698:D698"/>
    <mergeCell ref="E698:K698"/>
    <mergeCell ref="D679:I679"/>
    <mergeCell ref="D680:I680"/>
    <mergeCell ref="D681:I681"/>
    <mergeCell ref="M698:N698"/>
    <mergeCell ref="D686:I686"/>
    <mergeCell ref="D689:G689"/>
    <mergeCell ref="D690:G690"/>
    <mergeCell ref="B695:M695"/>
    <mergeCell ref="D706:H706"/>
    <mergeCell ref="D707:H707"/>
    <mergeCell ref="D708:H708"/>
    <mergeCell ref="D711:H711"/>
    <mergeCell ref="B737:M737"/>
    <mergeCell ref="D719:I719"/>
    <mergeCell ref="D720:I720"/>
    <mergeCell ref="D724:I724"/>
    <mergeCell ref="D727:I727"/>
    <mergeCell ref="D712:H712"/>
    <mergeCell ref="C699:N699"/>
    <mergeCell ref="C700:N700"/>
    <mergeCell ref="C701:N701"/>
    <mergeCell ref="D702:G702"/>
    <mergeCell ref="D703:G703"/>
    <mergeCell ref="D728:I728"/>
    <mergeCell ref="D731:G731"/>
    <mergeCell ref="D732:G732"/>
    <mergeCell ref="D721:I721"/>
    <mergeCell ref="D722:I722"/>
    <mergeCell ref="D723:I723"/>
    <mergeCell ref="B789:D789"/>
    <mergeCell ref="E789:K789"/>
    <mergeCell ref="M789:N789"/>
    <mergeCell ref="C790:N790"/>
    <mergeCell ref="C791:N791"/>
    <mergeCell ref="C792:N792"/>
    <mergeCell ref="D793:G793"/>
    <mergeCell ref="D794:G794"/>
    <mergeCell ref="D797:H797"/>
    <mergeCell ref="D821:G821"/>
    <mergeCell ref="B826:M826"/>
    <mergeCell ref="B830:D830"/>
    <mergeCell ref="E830:K830"/>
    <mergeCell ref="M830:N830"/>
    <mergeCell ref="D856:I856"/>
    <mergeCell ref="D811:I811"/>
    <mergeCell ref="L811:M811"/>
    <mergeCell ref="D798:H798"/>
    <mergeCell ref="D799:H799"/>
    <mergeCell ref="D802:H802"/>
    <mergeCell ref="D803:H803"/>
    <mergeCell ref="D810:I810"/>
    <mergeCell ref="L810:M810"/>
    <mergeCell ref="D812:I812"/>
    <mergeCell ref="L812:M812"/>
    <mergeCell ref="D817:I817"/>
    <mergeCell ref="L817:M817"/>
    <mergeCell ref="D859:G859"/>
    <mergeCell ref="D860:G860"/>
    <mergeCell ref="B865:M865"/>
    <mergeCell ref="L815:M815"/>
    <mergeCell ref="D850:I850"/>
    <mergeCell ref="L850:M850"/>
    <mergeCell ref="D851:I851"/>
    <mergeCell ref="L851:M851"/>
    <mergeCell ref="D852:I852"/>
    <mergeCell ref="L852:M852"/>
    <mergeCell ref="D855:I855"/>
    <mergeCell ref="C832:N832"/>
    <mergeCell ref="C833:N833"/>
    <mergeCell ref="D834:G834"/>
    <mergeCell ref="D835:G835"/>
    <mergeCell ref="D838:H838"/>
    <mergeCell ref="D839:H839"/>
    <mergeCell ref="D842:H842"/>
    <mergeCell ref="D843:H843"/>
    <mergeCell ref="L816:M816"/>
    <mergeCell ref="C831:N831"/>
    <mergeCell ref="D815:I815"/>
    <mergeCell ref="D816:I816"/>
    <mergeCell ref="D820:G820"/>
    <mergeCell ref="D877:H877"/>
    <mergeCell ref="D878:H878"/>
    <mergeCell ref="D879:H879"/>
    <mergeCell ref="D882:H882"/>
    <mergeCell ref="D883:H883"/>
    <mergeCell ref="D890:I890"/>
    <mergeCell ref="L890:M890"/>
    <mergeCell ref="B869:D869"/>
    <mergeCell ref="E869:K869"/>
    <mergeCell ref="M869:N869"/>
    <mergeCell ref="C870:N870"/>
    <mergeCell ref="C871:N871"/>
    <mergeCell ref="C872:N872"/>
    <mergeCell ref="D873:G873"/>
    <mergeCell ref="D874:G874"/>
    <mergeCell ref="D900:G900"/>
    <mergeCell ref="B905:M905"/>
    <mergeCell ref="L891:M891"/>
    <mergeCell ref="D894:I894"/>
    <mergeCell ref="L894:M894"/>
    <mergeCell ref="D895:I895"/>
    <mergeCell ref="L895:M895"/>
    <mergeCell ref="D899:G899"/>
    <mergeCell ref="D918:H918"/>
    <mergeCell ref="D896:I896"/>
    <mergeCell ref="L896:M896"/>
    <mergeCell ref="D891:H891"/>
    <mergeCell ref="D919:H919"/>
    <mergeCell ref="D922:H922"/>
    <mergeCell ref="D923:H923"/>
    <mergeCell ref="D930:I930"/>
    <mergeCell ref="L930:M930"/>
    <mergeCell ref="D931:I931"/>
    <mergeCell ref="L931:M931"/>
    <mergeCell ref="B909:D909"/>
    <mergeCell ref="E909:K909"/>
    <mergeCell ref="M909:N909"/>
    <mergeCell ref="C910:N910"/>
    <mergeCell ref="C911:N911"/>
    <mergeCell ref="C912:N912"/>
    <mergeCell ref="D913:G913"/>
    <mergeCell ref="D914:G914"/>
    <mergeCell ref="D917:H917"/>
    <mergeCell ref="D932:I932"/>
    <mergeCell ref="L932:M932"/>
    <mergeCell ref="D935:I935"/>
    <mergeCell ref="L935:M935"/>
    <mergeCell ref="D936:I936"/>
    <mergeCell ref="L936:M936"/>
    <mergeCell ref="D939:G939"/>
    <mergeCell ref="D940:G940"/>
    <mergeCell ref="B945:M945"/>
    <mergeCell ref="D1012:I1012"/>
    <mergeCell ref="D1015:I1015"/>
    <mergeCell ref="D1016:I1016"/>
    <mergeCell ref="B989:D989"/>
    <mergeCell ref="E989:K989"/>
    <mergeCell ref="M989:N989"/>
    <mergeCell ref="C990:N990"/>
    <mergeCell ref="C991:N991"/>
    <mergeCell ref="C992:N992"/>
    <mergeCell ref="D993:G993"/>
    <mergeCell ref="D994:G994"/>
    <mergeCell ref="D997:H997"/>
    <mergeCell ref="D998:H998"/>
    <mergeCell ref="D999:H999"/>
    <mergeCell ref="D1002:H1002"/>
    <mergeCell ref="D1003:H1003"/>
    <mergeCell ref="D1010:I1010"/>
    <mergeCell ref="D1011:I1011"/>
    <mergeCell ref="D1033:G1033"/>
    <mergeCell ref="D1034:G1034"/>
    <mergeCell ref="D1037:H1037"/>
    <mergeCell ref="D1038:H1038"/>
    <mergeCell ref="D1039:H1039"/>
    <mergeCell ref="D1042:H1042"/>
    <mergeCell ref="D1043:H1043"/>
    <mergeCell ref="D1050:I1050"/>
    <mergeCell ref="D1051:I1051"/>
    <mergeCell ref="D1019:G1019"/>
    <mergeCell ref="D1020:G1020"/>
    <mergeCell ref="B1025:M1025"/>
    <mergeCell ref="B1029:D1029"/>
    <mergeCell ref="E1029:K1029"/>
    <mergeCell ref="M1029:N1029"/>
    <mergeCell ref="C1030:N1030"/>
    <mergeCell ref="C1031:N1031"/>
    <mergeCell ref="C1032:N1032"/>
    <mergeCell ref="D1252:H1252"/>
    <mergeCell ref="K1191:L1191"/>
    <mergeCell ref="K1193:L1193"/>
    <mergeCell ref="D1215:I1215"/>
    <mergeCell ref="K1214:L1214"/>
    <mergeCell ref="D1197:G1197"/>
    <mergeCell ref="D1198:G1198"/>
    <mergeCell ref="B1228:D1228"/>
    <mergeCell ref="E1228:K1228"/>
    <mergeCell ref="D1201:H1201"/>
    <mergeCell ref="D1202:H1202"/>
    <mergeCell ref="D1209:I1209"/>
    <mergeCell ref="D1239:G1239"/>
    <mergeCell ref="D1240:G1240"/>
    <mergeCell ref="D1216:I1216"/>
    <mergeCell ref="L1209:M1209"/>
    <mergeCell ref="D1210:I1210"/>
    <mergeCell ref="L1210:M1210"/>
    <mergeCell ref="D1211:I1211"/>
    <mergeCell ref="D1191:G1191"/>
    <mergeCell ref="D1193:G1193"/>
    <mergeCell ref="D1196:H1196"/>
    <mergeCell ref="D1214:I1214"/>
    <mergeCell ref="M1228:N1228"/>
    <mergeCell ref="D1262:G1262"/>
    <mergeCell ref="C1230:N1230"/>
    <mergeCell ref="C1231:N1231"/>
    <mergeCell ref="B1267:M1267"/>
    <mergeCell ref="D1234:G1234"/>
    <mergeCell ref="D1235:G1235"/>
    <mergeCell ref="K1235:L1235"/>
    <mergeCell ref="K1262:L1262"/>
    <mergeCell ref="K1261:L1261"/>
    <mergeCell ref="L1252:M1252"/>
    <mergeCell ref="D1253:I1253"/>
    <mergeCell ref="D1256:I1256"/>
    <mergeCell ref="K1256:L1256"/>
    <mergeCell ref="D1257:I1257"/>
    <mergeCell ref="K1257:L1257"/>
    <mergeCell ref="D1258:I1258"/>
    <mergeCell ref="D1261:G1261"/>
    <mergeCell ref="D1238:H1238"/>
    <mergeCell ref="D1243:H1243"/>
    <mergeCell ref="D1244:H1244"/>
    <mergeCell ref="D1251:I1251"/>
    <mergeCell ref="L1251:M1251"/>
    <mergeCell ref="K1243:L1243"/>
    <mergeCell ref="K1244:L1244"/>
  </mergeCells>
  <pageMargins left="0.51181102362204722" right="0.51181102362204722" top="0.78740157480314965" bottom="0.78740157480314965" header="0.31496062992125984" footer="0.31496062992125984"/>
  <pageSetup paperSize="9" scale="47" fitToHeight="0" orientation="portrait" r:id="rId1"/>
  <rowBreaks count="37" manualBreakCount="37">
    <brk id="40" min="1" max="13" man="1"/>
    <brk id="79" min="1" max="13" man="1"/>
    <brk id="122" min="1" max="13" man="1"/>
    <brk id="177" min="1" max="13" man="1"/>
    <brk id="219" min="1" max="13" man="1"/>
    <brk id="258" min="1" max="13" man="1"/>
    <brk id="298" min="1" max="13" man="1"/>
    <brk id="337" min="1" max="13" man="1"/>
    <brk id="376" min="1" max="13" man="1"/>
    <brk id="415" min="1" max="13" man="1"/>
    <brk id="454" min="1" max="13" man="1"/>
    <brk id="493" min="1" max="13" man="1"/>
    <brk id="532" min="1" max="13" man="1"/>
    <brk id="573" min="1" max="13" man="1"/>
    <brk id="610" min="1" max="13" man="1"/>
    <brk id="654" min="1" max="13" man="1"/>
    <brk id="697" min="1" max="13" man="1"/>
    <brk id="740" min="1" max="13" man="1"/>
    <brk id="788" min="1" max="13" man="1"/>
    <brk id="829" min="1" max="13" man="1"/>
    <brk id="868" min="1" max="13" man="1"/>
    <brk id="908" min="1" max="13" man="1"/>
    <brk id="948" min="1" max="13" man="1"/>
    <brk id="988" min="1" max="13" man="1"/>
    <brk id="1028" min="1" max="13" man="1"/>
    <brk id="1067" min="1" max="13" man="1"/>
    <brk id="1106" min="1" max="13" man="1"/>
    <brk id="1147" min="1" max="13" man="1"/>
    <brk id="1186" min="1" max="13" man="1"/>
    <brk id="1227" min="1" max="13" man="1"/>
    <brk id="1269" min="1" max="13" man="1"/>
    <brk id="1312" min="1" max="13" man="1"/>
    <brk id="1353" min="1" max="13" man="1"/>
    <brk id="1396" min="1" max="13" man="1"/>
    <brk id="1439" min="1" max="13" man="1"/>
    <brk id="1482" min="1" max="13" man="1"/>
    <brk id="1529" min="1"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BE5E2-5340-44EC-8F9D-5196A599F8DE}">
  <sheetPr>
    <tabColor rgb="FFFF0000"/>
  </sheetPr>
  <dimension ref="A1:AI34"/>
  <sheetViews>
    <sheetView view="pageBreakPreview" zoomScale="60" zoomScaleNormal="100" workbookViewId="0">
      <selection activeCell="D30" sqref="D30"/>
    </sheetView>
  </sheetViews>
  <sheetFormatPr defaultColWidth="9.140625" defaultRowHeight="15" x14ac:dyDescent="0.3"/>
  <cols>
    <col min="1" max="1" width="6.7109375" style="369" customWidth="1"/>
    <col min="2" max="2" width="39.7109375" style="369" bestFit="1" customWidth="1"/>
    <col min="3" max="3" width="21" style="369" bestFit="1" customWidth="1"/>
    <col min="4" max="4" width="11.7109375" style="369" customWidth="1"/>
    <col min="5" max="5" width="19.28515625" style="369" bestFit="1" customWidth="1"/>
    <col min="6" max="6" width="9.140625" style="369" customWidth="1"/>
    <col min="7" max="7" width="19.7109375" style="369" bestFit="1" customWidth="1"/>
    <col min="8" max="8" width="10.85546875" style="369" customWidth="1"/>
    <col min="9" max="9" width="19.7109375" style="369" bestFit="1" customWidth="1"/>
    <col min="10" max="10" width="9.7109375" style="369" bestFit="1" customWidth="1"/>
    <col min="11" max="11" width="19.7109375" style="369" customWidth="1"/>
    <col min="12" max="12" width="9.7109375" style="369" customWidth="1"/>
    <col min="13" max="13" width="19.7109375" style="369" customWidth="1"/>
    <col min="14" max="14" width="9.7109375" style="369" customWidth="1"/>
    <col min="15" max="15" width="15.28515625" style="369" bestFit="1" customWidth="1"/>
    <col min="16" max="16" width="9.7109375" style="369" customWidth="1"/>
    <col min="17" max="17" width="15.28515625" style="369" bestFit="1" customWidth="1"/>
    <col min="18" max="18" width="9.7109375" style="369" customWidth="1"/>
    <col min="19" max="19" width="16.5703125" style="369" bestFit="1" customWidth="1"/>
    <col min="20" max="20" width="9.7109375" style="369" customWidth="1"/>
    <col min="21" max="21" width="15.5703125" style="369" bestFit="1" customWidth="1"/>
    <col min="22" max="22" width="9.7109375" style="369" customWidth="1"/>
    <col min="23" max="23" width="15.5703125" style="369" bestFit="1" customWidth="1"/>
    <col min="24" max="24" width="9.7109375" style="369" customWidth="1"/>
    <col min="25" max="25" width="16.7109375" style="369" bestFit="1" customWidth="1"/>
    <col min="26" max="26" width="9.7109375" style="369" customWidth="1"/>
    <col min="27" max="27" width="17.28515625" style="369" bestFit="1" customWidth="1"/>
    <col min="28" max="28" width="9.7109375" style="369" customWidth="1"/>
    <col min="29" max="29" width="17.28515625" style="369" bestFit="1" customWidth="1"/>
    <col min="30" max="30" width="9.7109375" style="369" customWidth="1"/>
    <col min="31" max="31" width="17.28515625" style="369" bestFit="1" customWidth="1"/>
    <col min="32" max="32" width="9.7109375" style="369" customWidth="1"/>
    <col min="33" max="33" width="19.28515625" style="369" bestFit="1" customWidth="1"/>
    <col min="34" max="34" width="9.85546875" style="369" bestFit="1" customWidth="1"/>
    <col min="35" max="35" width="10.85546875" style="369" bestFit="1" customWidth="1"/>
    <col min="36" max="16384" width="9.140625" style="369"/>
  </cols>
  <sheetData>
    <row r="1" spans="1:35" ht="15" customHeight="1" x14ac:dyDescent="0.3">
      <c r="A1" s="1289" t="s">
        <v>353</v>
      </c>
      <c r="B1" s="1290"/>
      <c r="C1" s="1290"/>
      <c r="D1" s="1290"/>
      <c r="E1" s="1290"/>
      <c r="F1" s="1290"/>
      <c r="G1" s="1290"/>
      <c r="H1" s="1290"/>
      <c r="I1" s="1290"/>
      <c r="J1" s="1290"/>
      <c r="K1" s="1290"/>
      <c r="L1" s="1290"/>
      <c r="M1" s="1290"/>
      <c r="N1" s="1290"/>
      <c r="O1" s="1290"/>
      <c r="P1" s="1290"/>
      <c r="Q1" s="1290"/>
      <c r="R1" s="1291"/>
      <c r="S1" s="1289" t="s">
        <v>353</v>
      </c>
      <c r="T1" s="1290"/>
      <c r="U1" s="1290"/>
      <c r="V1" s="1290"/>
      <c r="W1" s="1290"/>
      <c r="X1" s="1290"/>
      <c r="Y1" s="1290"/>
      <c r="Z1" s="1290"/>
      <c r="AA1" s="1290"/>
      <c r="AB1" s="1290"/>
      <c r="AC1" s="1290"/>
      <c r="AD1" s="1290"/>
      <c r="AE1" s="1290"/>
      <c r="AF1" s="1290"/>
      <c r="AG1" s="1290"/>
      <c r="AH1" s="1291"/>
    </row>
    <row r="2" spans="1:35" ht="15" customHeight="1" x14ac:dyDescent="0.3">
      <c r="A2" s="1292"/>
      <c r="B2" s="1293"/>
      <c r="C2" s="1293"/>
      <c r="D2" s="1293"/>
      <c r="E2" s="1293"/>
      <c r="F2" s="1293"/>
      <c r="G2" s="1293"/>
      <c r="H2" s="1293"/>
      <c r="I2" s="1293"/>
      <c r="J2" s="1293"/>
      <c r="K2" s="1293"/>
      <c r="L2" s="1293"/>
      <c r="M2" s="1293"/>
      <c r="N2" s="1293"/>
      <c r="O2" s="1293"/>
      <c r="P2" s="1293"/>
      <c r="Q2" s="1293"/>
      <c r="R2" s="1294"/>
      <c r="S2" s="1292"/>
      <c r="T2" s="1293"/>
      <c r="U2" s="1293"/>
      <c r="V2" s="1293"/>
      <c r="W2" s="1293"/>
      <c r="X2" s="1293"/>
      <c r="Y2" s="1293"/>
      <c r="Z2" s="1293"/>
      <c r="AA2" s="1293"/>
      <c r="AB2" s="1293"/>
      <c r="AC2" s="1293"/>
      <c r="AD2" s="1293"/>
      <c r="AE2" s="1293"/>
      <c r="AF2" s="1293"/>
      <c r="AG2" s="1293"/>
      <c r="AH2" s="1294"/>
    </row>
    <row r="3" spans="1:35" ht="14.45" customHeight="1" x14ac:dyDescent="0.3">
      <c r="A3" s="1295" t="s">
        <v>5094</v>
      </c>
      <c r="B3" s="1296"/>
      <c r="C3" s="1296"/>
      <c r="D3" s="1296"/>
      <c r="E3" s="1296"/>
      <c r="F3" s="1296"/>
      <c r="G3" s="1296"/>
      <c r="H3" s="1296"/>
      <c r="I3" s="1296"/>
      <c r="J3" s="1296"/>
      <c r="K3" s="1296"/>
      <c r="L3" s="1296"/>
      <c r="M3" s="1296"/>
      <c r="N3" s="1296"/>
      <c r="O3" s="1296"/>
      <c r="P3" s="1296"/>
      <c r="Q3" s="1296"/>
      <c r="R3" s="1297"/>
      <c r="S3" s="1295" t="s">
        <v>5094</v>
      </c>
      <c r="T3" s="1296"/>
      <c r="U3" s="1296"/>
      <c r="V3" s="1296"/>
      <c r="W3" s="1296"/>
      <c r="X3" s="1296"/>
      <c r="Y3" s="1296"/>
      <c r="Z3" s="1296"/>
      <c r="AA3" s="1296"/>
      <c r="AB3" s="1296"/>
      <c r="AC3" s="1296"/>
      <c r="AD3" s="1296"/>
      <c r="AE3" s="1296"/>
      <c r="AF3" s="1296"/>
      <c r="AG3" s="1296"/>
      <c r="AH3" s="1297"/>
    </row>
    <row r="4" spans="1:35" ht="21" customHeight="1" x14ac:dyDescent="0.3">
      <c r="A4" s="1295"/>
      <c r="B4" s="1296"/>
      <c r="C4" s="1296"/>
      <c r="D4" s="1296"/>
      <c r="E4" s="1296"/>
      <c r="F4" s="1296"/>
      <c r="G4" s="1296"/>
      <c r="H4" s="1296"/>
      <c r="I4" s="1296"/>
      <c r="J4" s="1296"/>
      <c r="K4" s="1296"/>
      <c r="L4" s="1296"/>
      <c r="M4" s="1296"/>
      <c r="N4" s="1296"/>
      <c r="O4" s="1296"/>
      <c r="P4" s="1296"/>
      <c r="Q4" s="1296"/>
      <c r="R4" s="1297"/>
      <c r="S4" s="1295"/>
      <c r="T4" s="1296"/>
      <c r="U4" s="1296"/>
      <c r="V4" s="1296"/>
      <c r="W4" s="1296"/>
      <c r="X4" s="1296"/>
      <c r="Y4" s="1296"/>
      <c r="Z4" s="1296"/>
      <c r="AA4" s="1296"/>
      <c r="AB4" s="1296"/>
      <c r="AC4" s="1296"/>
      <c r="AD4" s="1296"/>
      <c r="AE4" s="1296"/>
      <c r="AF4" s="1296"/>
      <c r="AG4" s="1296"/>
      <c r="AH4" s="1297"/>
    </row>
    <row r="5" spans="1:35" ht="23.25" customHeight="1" thickBot="1" x14ac:dyDescent="0.35">
      <c r="A5" s="1298" t="s">
        <v>5108</v>
      </c>
      <c r="B5" s="1299"/>
      <c r="C5" s="1299"/>
      <c r="D5" s="1299"/>
      <c r="E5" s="1299"/>
      <c r="F5" s="1299"/>
      <c r="G5" s="1299"/>
      <c r="H5" s="1299"/>
      <c r="I5" s="1299"/>
      <c r="J5" s="1299"/>
      <c r="K5" s="1299"/>
      <c r="L5" s="1299"/>
      <c r="M5" s="1299"/>
      <c r="N5" s="1299"/>
      <c r="O5" s="1299"/>
      <c r="P5" s="1299"/>
      <c r="Q5" s="1299"/>
      <c r="R5" s="1300"/>
      <c r="S5" s="1298" t="s">
        <v>5108</v>
      </c>
      <c r="T5" s="1299"/>
      <c r="U5" s="1299"/>
      <c r="V5" s="1299"/>
      <c r="W5" s="1299"/>
      <c r="X5" s="1299"/>
      <c r="Y5" s="1299"/>
      <c r="Z5" s="1299"/>
      <c r="AA5" s="1299"/>
      <c r="AB5" s="1299"/>
      <c r="AC5" s="1299"/>
      <c r="AD5" s="1299"/>
      <c r="AE5" s="1299"/>
      <c r="AF5" s="1299"/>
      <c r="AG5" s="1299"/>
      <c r="AH5" s="1300"/>
    </row>
    <row r="6" spans="1:35" x14ac:dyDescent="0.3">
      <c r="A6" s="1306"/>
      <c r="B6" s="1307"/>
      <c r="C6" s="1307"/>
      <c r="D6" s="1307"/>
      <c r="E6" s="1308" t="s">
        <v>5095</v>
      </c>
      <c r="F6" s="1308"/>
      <c r="G6" s="1308" t="s">
        <v>5096</v>
      </c>
      <c r="H6" s="1308"/>
      <c r="I6" s="1308" t="s">
        <v>5097</v>
      </c>
      <c r="J6" s="1308"/>
      <c r="K6" s="1308" t="s">
        <v>5098</v>
      </c>
      <c r="L6" s="1308"/>
      <c r="M6" s="1308" t="s">
        <v>5099</v>
      </c>
      <c r="N6" s="1308"/>
      <c r="O6" s="1308" t="s">
        <v>5100</v>
      </c>
      <c r="P6" s="1308"/>
      <c r="Q6" s="1308" t="s">
        <v>5132</v>
      </c>
      <c r="R6" s="1309"/>
      <c r="S6" s="1310" t="s">
        <v>5133</v>
      </c>
      <c r="T6" s="1308"/>
      <c r="U6" s="1308" t="s">
        <v>17204</v>
      </c>
      <c r="V6" s="1308"/>
      <c r="W6" s="1308" t="s">
        <v>17205</v>
      </c>
      <c r="X6" s="1308"/>
      <c r="Y6" s="1308" t="s">
        <v>17206</v>
      </c>
      <c r="Z6" s="1308"/>
      <c r="AA6" s="1308" t="s">
        <v>17207</v>
      </c>
      <c r="AB6" s="1308"/>
      <c r="AC6" s="1308" t="s">
        <v>17208</v>
      </c>
      <c r="AD6" s="1308"/>
      <c r="AE6" s="1308" t="s">
        <v>17209</v>
      </c>
      <c r="AF6" s="1308"/>
      <c r="AG6" s="1308" t="s">
        <v>17210</v>
      </c>
      <c r="AH6" s="1309"/>
    </row>
    <row r="7" spans="1:35" x14ac:dyDescent="0.3">
      <c r="A7" s="1304" t="s">
        <v>5101</v>
      </c>
      <c r="B7" s="1305"/>
      <c r="C7" s="1305"/>
      <c r="D7" s="1305"/>
      <c r="E7" s="1301">
        <f>SUM(E11:E25)</f>
        <v>1649795.49</v>
      </c>
      <c r="F7" s="1301"/>
      <c r="G7" s="1301">
        <f>SUM(G11:G25)</f>
        <v>1700627.55</v>
      </c>
      <c r="H7" s="1301"/>
      <c r="I7" s="1301">
        <f t="shared" ref="I7" si="0">SUM(I11:I25)</f>
        <v>2040089.87</v>
      </c>
      <c r="J7" s="1301"/>
      <c r="K7" s="1301">
        <f t="shared" ref="K7" si="1">SUM(K11:K25)</f>
        <v>2147752.4300000002</v>
      </c>
      <c r="L7" s="1301"/>
      <c r="M7" s="1301">
        <f t="shared" ref="M7" si="2">SUM(M11:M25)</f>
        <v>2640905.56</v>
      </c>
      <c r="N7" s="1301"/>
      <c r="O7" s="1301">
        <f t="shared" ref="O7" si="3">SUM(O11:O25)</f>
        <v>2411684.7200000002</v>
      </c>
      <c r="P7" s="1301"/>
      <c r="Q7" s="1301">
        <f t="shared" ref="Q7" si="4">SUM(Q11:Q25)</f>
        <v>2411684.7200000002</v>
      </c>
      <c r="R7" s="1302"/>
      <c r="S7" s="1303">
        <f t="shared" ref="S7" si="5">SUM(S11:S25)</f>
        <v>1743652.29</v>
      </c>
      <c r="T7" s="1301"/>
      <c r="U7" s="1301">
        <f t="shared" ref="U7" si="6">SUM(U11:U25)</f>
        <v>1999400.37</v>
      </c>
      <c r="V7" s="1301"/>
      <c r="W7" s="1301">
        <f t="shared" ref="W7" si="7">SUM(W11:W25)</f>
        <v>2022430.45</v>
      </c>
      <c r="X7" s="1301"/>
      <c r="Y7" s="1301">
        <f t="shared" ref="Y7" si="8">SUM(Y11:Y25)</f>
        <v>1942448.06</v>
      </c>
      <c r="Z7" s="1301"/>
      <c r="AA7" s="1301">
        <f t="shared" ref="AA7" si="9">SUM(AA11:AA25)</f>
        <v>2511910.04</v>
      </c>
      <c r="AB7" s="1301"/>
      <c r="AC7" s="1301">
        <f t="shared" ref="AC7" si="10">SUM(AC11:AC25)</f>
        <v>1495365.4</v>
      </c>
      <c r="AD7" s="1301"/>
      <c r="AE7" s="1301">
        <f t="shared" ref="AE7" si="11">SUM(AE11:AE25)</f>
        <v>1080006.01</v>
      </c>
      <c r="AF7" s="1301"/>
      <c r="AG7" s="1301">
        <f>SUM(AG11:AG25)</f>
        <v>375099.14</v>
      </c>
      <c r="AH7" s="1302"/>
      <c r="AI7" s="394" t="e">
        <f>#REF!-C10</f>
        <v>#REF!</v>
      </c>
    </row>
    <row r="8" spans="1:35" x14ac:dyDescent="0.3">
      <c r="A8" s="1304" t="s">
        <v>5102</v>
      </c>
      <c r="B8" s="1305"/>
      <c r="C8" s="1305"/>
      <c r="D8" s="1305"/>
      <c r="E8" s="1301">
        <f>E7</f>
        <v>1649795.49</v>
      </c>
      <c r="F8" s="1301"/>
      <c r="G8" s="1301">
        <f>G7+E8</f>
        <v>3350423.04</v>
      </c>
      <c r="H8" s="1301"/>
      <c r="I8" s="1301">
        <f>I7+G8</f>
        <v>5390512.9100000001</v>
      </c>
      <c r="J8" s="1301"/>
      <c r="K8" s="1301">
        <f>K7+I8</f>
        <v>7538265.3399999999</v>
      </c>
      <c r="L8" s="1301"/>
      <c r="M8" s="1301">
        <f>M7+K8</f>
        <v>10179170.9</v>
      </c>
      <c r="N8" s="1301"/>
      <c r="O8" s="1301">
        <f t="shared" ref="O8" si="12">O7+M8</f>
        <v>12590855.619999999</v>
      </c>
      <c r="P8" s="1301"/>
      <c r="Q8" s="1301">
        <f t="shared" ref="Q8" si="13">Q7+O8</f>
        <v>15002540.34</v>
      </c>
      <c r="R8" s="1302"/>
      <c r="S8" s="1303">
        <f t="shared" ref="S8" si="14">S7+Q8</f>
        <v>16746192.630000001</v>
      </c>
      <c r="T8" s="1301"/>
      <c r="U8" s="1301">
        <f t="shared" ref="U8" si="15">U7+S8</f>
        <v>18745593</v>
      </c>
      <c r="V8" s="1301"/>
      <c r="W8" s="1301">
        <f t="shared" ref="W8" si="16">W7+U8</f>
        <v>20768023.449999999</v>
      </c>
      <c r="X8" s="1301"/>
      <c r="Y8" s="1301">
        <f t="shared" ref="Y8" si="17">Y7+W8</f>
        <v>22710471.510000002</v>
      </c>
      <c r="Z8" s="1301"/>
      <c r="AA8" s="1301">
        <f t="shared" ref="AA8" si="18">AA7+Y8</f>
        <v>25222381.550000001</v>
      </c>
      <c r="AB8" s="1301"/>
      <c r="AC8" s="1301">
        <f t="shared" ref="AC8" si="19">AC7+AA8</f>
        <v>26717746.949999999</v>
      </c>
      <c r="AD8" s="1301"/>
      <c r="AE8" s="1301">
        <f t="shared" ref="AE8" si="20">AE7+AC8</f>
        <v>27797752.960000001</v>
      </c>
      <c r="AF8" s="1301"/>
      <c r="AG8" s="1301">
        <f>AG7+AE8+0.08</f>
        <v>28172852.18</v>
      </c>
      <c r="AH8" s="1302"/>
    </row>
    <row r="9" spans="1:35" ht="30" x14ac:dyDescent="0.3">
      <c r="A9" s="380" t="s">
        <v>1291</v>
      </c>
      <c r="B9" s="381" t="str">
        <f>[4]PREÇOS!E6</f>
        <v>DESCRIÇÃO</v>
      </c>
      <c r="C9" s="382" t="s">
        <v>5103</v>
      </c>
      <c r="D9" s="383" t="s">
        <v>5104</v>
      </c>
      <c r="E9" s="395" t="s">
        <v>5105</v>
      </c>
      <c r="F9" s="395" t="s">
        <v>5106</v>
      </c>
      <c r="G9" s="395" t="s">
        <v>5105</v>
      </c>
      <c r="H9" s="395" t="s">
        <v>5106</v>
      </c>
      <c r="I9" s="395" t="s">
        <v>5105</v>
      </c>
      <c r="J9" s="395" t="s">
        <v>5106</v>
      </c>
      <c r="K9" s="395" t="s">
        <v>5105</v>
      </c>
      <c r="L9" s="395" t="s">
        <v>5106</v>
      </c>
      <c r="M9" s="395" t="s">
        <v>5105</v>
      </c>
      <c r="N9" s="395" t="s">
        <v>5106</v>
      </c>
      <c r="O9" s="395" t="s">
        <v>5105</v>
      </c>
      <c r="P9" s="395" t="s">
        <v>5106</v>
      </c>
      <c r="Q9" s="395" t="s">
        <v>5105</v>
      </c>
      <c r="R9" s="403" t="s">
        <v>5106</v>
      </c>
      <c r="S9" s="991" t="s">
        <v>5105</v>
      </c>
      <c r="T9" s="395" t="s">
        <v>5106</v>
      </c>
      <c r="U9" s="395" t="s">
        <v>5105</v>
      </c>
      <c r="V9" s="395" t="s">
        <v>5106</v>
      </c>
      <c r="W9" s="395" t="s">
        <v>5105</v>
      </c>
      <c r="X9" s="395" t="s">
        <v>5106</v>
      </c>
      <c r="Y9" s="395" t="s">
        <v>5105</v>
      </c>
      <c r="Z9" s="395" t="s">
        <v>5106</v>
      </c>
      <c r="AA9" s="395" t="s">
        <v>5105</v>
      </c>
      <c r="AB9" s="395" t="s">
        <v>5106</v>
      </c>
      <c r="AC9" s="395" t="s">
        <v>5105</v>
      </c>
      <c r="AD9" s="395" t="s">
        <v>5106</v>
      </c>
      <c r="AE9" s="395" t="s">
        <v>5105</v>
      </c>
      <c r="AF9" s="395" t="s">
        <v>5106</v>
      </c>
      <c r="AG9" s="395" t="s">
        <v>5105</v>
      </c>
      <c r="AH9" s="403" t="s">
        <v>5106</v>
      </c>
    </row>
    <row r="10" spans="1:35" s="396" customFormat="1" x14ac:dyDescent="0.3">
      <c r="A10" s="380"/>
      <c r="B10" s="409"/>
      <c r="C10" s="384">
        <f>'Planilha - Orla'!I178</f>
        <v>28172852.07</v>
      </c>
      <c r="D10" s="385">
        <f>SUM(D11:D25)</f>
        <v>1</v>
      </c>
      <c r="E10" s="386">
        <f>(E7/$C$10)</f>
        <v>5.8599999999999999E-2</v>
      </c>
      <c r="F10" s="386">
        <f>E10</f>
        <v>5.8599999999999999E-2</v>
      </c>
      <c r="G10" s="386">
        <f>(G7/$C$10)</f>
        <v>6.0400000000000002E-2</v>
      </c>
      <c r="H10" s="386">
        <f>G10+F10</f>
        <v>0.11899999999999999</v>
      </c>
      <c r="I10" s="386">
        <f>(I7/$C$10)</f>
        <v>7.2400000000000006E-2</v>
      </c>
      <c r="J10" s="386">
        <f>I10+H10</f>
        <v>0.19139999999999999</v>
      </c>
      <c r="K10" s="386">
        <f>(K7/$C$10)</f>
        <v>7.6200000000000004E-2</v>
      </c>
      <c r="L10" s="386">
        <f>K10+J10</f>
        <v>0.2676</v>
      </c>
      <c r="M10" s="386">
        <f>(M7/$C$10)</f>
        <v>9.3700000000000006E-2</v>
      </c>
      <c r="N10" s="386">
        <f>M10+L10</f>
        <v>0.36130000000000001</v>
      </c>
      <c r="O10" s="386">
        <f t="shared" ref="O10" si="21">(O7/$C$10)</f>
        <v>8.5599999999999996E-2</v>
      </c>
      <c r="P10" s="386">
        <f t="shared" ref="P10" si="22">O10+N10</f>
        <v>0.44690000000000002</v>
      </c>
      <c r="Q10" s="386">
        <f t="shared" ref="Q10" si="23">(Q7/$C$10)</f>
        <v>8.5599999999999996E-2</v>
      </c>
      <c r="R10" s="413">
        <f t="shared" ref="R10" si="24">Q10+P10</f>
        <v>0.53249999999999997</v>
      </c>
      <c r="S10" s="992">
        <f t="shared" ref="S10" si="25">(S7/$C$10)</f>
        <v>6.1899999999999997E-2</v>
      </c>
      <c r="T10" s="386">
        <f t="shared" ref="T10" si="26">S10+R10</f>
        <v>0.59440000000000004</v>
      </c>
      <c r="U10" s="386">
        <f t="shared" ref="U10" si="27">(U7/$C$10)</f>
        <v>7.0999999999999994E-2</v>
      </c>
      <c r="V10" s="386">
        <f t="shared" ref="V10" si="28">U10+T10</f>
        <v>0.66539999999999999</v>
      </c>
      <c r="W10" s="386">
        <f t="shared" ref="W10" si="29">(W7/$C$10)</f>
        <v>7.1800000000000003E-2</v>
      </c>
      <c r="X10" s="386">
        <f t="shared" ref="X10" si="30">W10+V10</f>
        <v>0.73719999999999997</v>
      </c>
      <c r="Y10" s="386">
        <f t="shared" ref="Y10" si="31">(Y7/$C$10)</f>
        <v>6.8900000000000003E-2</v>
      </c>
      <c r="Z10" s="386">
        <f t="shared" ref="Z10" si="32">Y10+X10</f>
        <v>0.80610000000000004</v>
      </c>
      <c r="AA10" s="386">
        <f t="shared" ref="AA10" si="33">(AA7/$C$10)</f>
        <v>8.9200000000000002E-2</v>
      </c>
      <c r="AB10" s="386">
        <f t="shared" ref="AB10" si="34">AA10+Z10</f>
        <v>0.89529999999999998</v>
      </c>
      <c r="AC10" s="386">
        <f t="shared" ref="AC10" si="35">(AC7/$C$10)</f>
        <v>5.3100000000000001E-2</v>
      </c>
      <c r="AD10" s="386">
        <f t="shared" ref="AD10" si="36">AC10+AB10</f>
        <v>0.94840000000000002</v>
      </c>
      <c r="AE10" s="386">
        <f t="shared" ref="AE10" si="37">(AE7/$C$10)</f>
        <v>3.8300000000000001E-2</v>
      </c>
      <c r="AF10" s="386">
        <f t="shared" ref="AF10" si="38">AE10+AD10</f>
        <v>0.98670000000000002</v>
      </c>
      <c r="AG10" s="386">
        <f>(AG7/$C$10)</f>
        <v>1.3299999999999999E-2</v>
      </c>
      <c r="AH10" s="413">
        <f>AG10+AF10</f>
        <v>1</v>
      </c>
    </row>
    <row r="11" spans="1:35" s="399" customFormat="1" x14ac:dyDescent="0.3">
      <c r="A11" s="397">
        <f>'Planilha - Orla'!A6</f>
        <v>1</v>
      </c>
      <c r="B11" s="933" t="str">
        <f>'Planilha - Orla'!D6</f>
        <v>SERVIÇOS PRELIMINARES</v>
      </c>
      <c r="C11" s="937">
        <f>'Planilha - Orla'!I6</f>
        <v>542260.68999999994</v>
      </c>
      <c r="D11" s="387">
        <f>C11/$C$10</f>
        <v>1.9199999999999998E-2</v>
      </c>
      <c r="E11" s="398">
        <f>ROUND($C11*F11,2)</f>
        <v>216904.28</v>
      </c>
      <c r="F11" s="416">
        <v>0.4</v>
      </c>
      <c r="G11" s="398">
        <f t="shared" ref="G11:M19" si="39">ROUND($C11*H11,2)</f>
        <v>27113.03</v>
      </c>
      <c r="H11" s="416">
        <v>0.05</v>
      </c>
      <c r="I11" s="398">
        <f t="shared" ref="I11:I19" si="40">ROUND($C11*J11,2)</f>
        <v>27113.03</v>
      </c>
      <c r="J11" s="416">
        <v>0.05</v>
      </c>
      <c r="K11" s="398">
        <f t="shared" ref="K11:K19" si="41">ROUND($C11*L11,2)</f>
        <v>27113.03</v>
      </c>
      <c r="L11" s="416">
        <v>0.05</v>
      </c>
      <c r="M11" s="398">
        <f t="shared" ref="M11:M21" si="42">ROUND($C11*N11,2)</f>
        <v>27113.03</v>
      </c>
      <c r="N11" s="416">
        <v>0.05</v>
      </c>
      <c r="O11" s="398">
        <f t="shared" ref="O11:O25" si="43">ROUND($C11*P11,2)</f>
        <v>21690.43</v>
      </c>
      <c r="P11" s="416">
        <v>0.04</v>
      </c>
      <c r="Q11" s="398">
        <f t="shared" ref="Q11:Q23" si="44">ROUND($C11*R11,2)</f>
        <v>21690.43</v>
      </c>
      <c r="R11" s="417">
        <v>0.04</v>
      </c>
      <c r="S11" s="993">
        <f t="shared" ref="S11:S25" si="45">ROUND($C11*T11,2)</f>
        <v>21690.43</v>
      </c>
      <c r="T11" s="416">
        <v>0.04</v>
      </c>
      <c r="U11" s="398">
        <f t="shared" ref="U11:U25" si="46">ROUND($C11*V11,2)</f>
        <v>21690.43</v>
      </c>
      <c r="V11" s="416">
        <v>0.04</v>
      </c>
      <c r="W11" s="398">
        <f t="shared" ref="W11:W25" si="47">ROUND($C11*X11,2)</f>
        <v>21690.43</v>
      </c>
      <c r="X11" s="416">
        <v>0.04</v>
      </c>
      <c r="Y11" s="398">
        <f t="shared" ref="Y11:Y25" si="48">ROUND($C11*Z11,2)</f>
        <v>21690.43</v>
      </c>
      <c r="Z11" s="416">
        <v>0.04</v>
      </c>
      <c r="AA11" s="398">
        <f t="shared" ref="AA11:AA25" si="49">ROUND($C11*AB11,2)</f>
        <v>21690.43</v>
      </c>
      <c r="AB11" s="416">
        <v>0.04</v>
      </c>
      <c r="AC11" s="398">
        <f t="shared" ref="AC11:AC25" si="50">ROUND($C11*AD11,2)</f>
        <v>21690.43</v>
      </c>
      <c r="AD11" s="416">
        <v>0.04</v>
      </c>
      <c r="AE11" s="398">
        <f t="shared" ref="AE11:AE25" si="51">ROUND($C11*AF11,2)</f>
        <v>21690.43</v>
      </c>
      <c r="AF11" s="416">
        <v>0.04</v>
      </c>
      <c r="AG11" s="398">
        <f t="shared" ref="AG11:AG25" si="52">ROUND($C11*AH11,2)</f>
        <v>21690.43</v>
      </c>
      <c r="AH11" s="417">
        <v>0.04</v>
      </c>
      <c r="AI11" s="415">
        <f>AH11+N11+L11+J11+H11+F11+AF11+AD11+AB11+Z11+X11+V11+T11+R11+P11</f>
        <v>1</v>
      </c>
    </row>
    <row r="12" spans="1:35" s="399" customFormat="1" ht="15" customHeight="1" x14ac:dyDescent="0.3">
      <c r="A12" s="420">
        <f>'Planilha - Orla'!A20</f>
        <v>2</v>
      </c>
      <c r="B12" s="934" t="str">
        <f>'Planilha - Orla'!D20</f>
        <v>MOBILIZAÇÃO E DESMOBILIZAÇÃO DE MÁQUINAS</v>
      </c>
      <c r="C12" s="938">
        <f>'Planilha - Orla'!I20</f>
        <v>11828.8</v>
      </c>
      <c r="D12" s="388">
        <f>C12/$C$10</f>
        <v>4.0000000000000002E-4</v>
      </c>
      <c r="E12" s="400">
        <f t="shared" ref="E12:E18" si="53">ROUND($C12*F12,2)</f>
        <v>5914.4</v>
      </c>
      <c r="F12" s="418">
        <v>0.5</v>
      </c>
      <c r="G12" s="400">
        <f t="shared" si="39"/>
        <v>0</v>
      </c>
      <c r="H12" s="418"/>
      <c r="I12" s="400">
        <f t="shared" si="40"/>
        <v>0</v>
      </c>
      <c r="J12" s="418"/>
      <c r="K12" s="400">
        <f t="shared" si="41"/>
        <v>0</v>
      </c>
      <c r="L12" s="418"/>
      <c r="M12" s="400">
        <f t="shared" si="42"/>
        <v>0</v>
      </c>
      <c r="N12" s="418"/>
      <c r="O12" s="400">
        <f t="shared" si="43"/>
        <v>0</v>
      </c>
      <c r="P12" s="418"/>
      <c r="Q12" s="400">
        <f t="shared" si="44"/>
        <v>0</v>
      </c>
      <c r="R12" s="419"/>
      <c r="S12" s="994">
        <f t="shared" si="45"/>
        <v>0</v>
      </c>
      <c r="T12" s="418"/>
      <c r="U12" s="400">
        <f t="shared" si="46"/>
        <v>0</v>
      </c>
      <c r="V12" s="418"/>
      <c r="W12" s="400">
        <f t="shared" si="47"/>
        <v>0</v>
      </c>
      <c r="X12" s="418"/>
      <c r="Y12" s="400">
        <f t="shared" si="48"/>
        <v>0</v>
      </c>
      <c r="Z12" s="418"/>
      <c r="AA12" s="400">
        <f t="shared" si="49"/>
        <v>0</v>
      </c>
      <c r="AB12" s="418"/>
      <c r="AC12" s="400">
        <f t="shared" si="50"/>
        <v>0</v>
      </c>
      <c r="AD12" s="418"/>
      <c r="AE12" s="400">
        <f t="shared" si="51"/>
        <v>0</v>
      </c>
      <c r="AF12" s="418"/>
      <c r="AG12" s="400">
        <f t="shared" si="52"/>
        <v>5914.4</v>
      </c>
      <c r="AH12" s="419">
        <v>0.5</v>
      </c>
      <c r="AI12" s="415">
        <f t="shared" ref="AI12:AI25" si="54">AH12+N12+L12+J12+H12+F12+AF12+AD12+AB12+Z12+X12+V12+T12+R12+P12</f>
        <v>1</v>
      </c>
    </row>
    <row r="13" spans="1:35" s="399" customFormat="1" ht="15" customHeight="1" x14ac:dyDescent="0.3">
      <c r="A13" s="397">
        <f>'Planilha - Orla'!A24</f>
        <v>3</v>
      </c>
      <c r="B13" s="933" t="str">
        <f>'Planilha - Orla'!D24</f>
        <v>SINALIZAÇÃO DA OBRA</v>
      </c>
      <c r="C13" s="937">
        <f>'Planilha - Orla'!I24</f>
        <v>209619.8</v>
      </c>
      <c r="D13" s="387">
        <f>C13/$C$10</f>
        <v>7.4000000000000003E-3</v>
      </c>
      <c r="E13" s="398">
        <f t="shared" si="53"/>
        <v>20961.98</v>
      </c>
      <c r="F13" s="416">
        <v>0.1</v>
      </c>
      <c r="G13" s="398">
        <f t="shared" si="39"/>
        <v>20961.98</v>
      </c>
      <c r="H13" s="416">
        <v>0.1</v>
      </c>
      <c r="I13" s="398">
        <f t="shared" si="40"/>
        <v>20961.98</v>
      </c>
      <c r="J13" s="416">
        <v>0.1</v>
      </c>
      <c r="K13" s="398">
        <f t="shared" si="41"/>
        <v>20961.98</v>
      </c>
      <c r="L13" s="416">
        <v>0.1</v>
      </c>
      <c r="M13" s="398">
        <f t="shared" si="42"/>
        <v>20961.98</v>
      </c>
      <c r="N13" s="416">
        <v>0.1</v>
      </c>
      <c r="O13" s="398">
        <f t="shared" si="43"/>
        <v>20961.98</v>
      </c>
      <c r="P13" s="416">
        <v>0.1</v>
      </c>
      <c r="Q13" s="398">
        <f t="shared" si="44"/>
        <v>20961.98</v>
      </c>
      <c r="R13" s="417">
        <v>0.1</v>
      </c>
      <c r="S13" s="993">
        <f t="shared" si="45"/>
        <v>20961.98</v>
      </c>
      <c r="T13" s="416">
        <v>0.1</v>
      </c>
      <c r="U13" s="398">
        <f t="shared" si="46"/>
        <v>20961.98</v>
      </c>
      <c r="V13" s="416">
        <v>0.1</v>
      </c>
      <c r="W13" s="398">
        <f t="shared" si="47"/>
        <v>20961.98</v>
      </c>
      <c r="X13" s="416">
        <v>0.1</v>
      </c>
      <c r="Y13" s="398">
        <f t="shared" si="48"/>
        <v>0</v>
      </c>
      <c r="Z13" s="416"/>
      <c r="AA13" s="398">
        <f t="shared" si="49"/>
        <v>0</v>
      </c>
      <c r="AB13" s="416"/>
      <c r="AC13" s="398">
        <f t="shared" si="50"/>
        <v>0</v>
      </c>
      <c r="AD13" s="416"/>
      <c r="AE13" s="398">
        <f t="shared" si="51"/>
        <v>0</v>
      </c>
      <c r="AF13" s="416"/>
      <c r="AG13" s="398">
        <f t="shared" si="52"/>
        <v>0</v>
      </c>
      <c r="AH13" s="417"/>
      <c r="AI13" s="415">
        <f t="shared" si="54"/>
        <v>1</v>
      </c>
    </row>
    <row r="14" spans="1:35" s="399" customFormat="1" ht="15" customHeight="1" x14ac:dyDescent="0.3">
      <c r="A14" s="420">
        <f>'Planilha - Orla'!A33</f>
        <v>4</v>
      </c>
      <c r="B14" s="935" t="str">
        <f>'Planilha - Orla'!D33</f>
        <v>DEMOLIÇÕES E RETIRADAS</v>
      </c>
      <c r="C14" s="938">
        <f>'Planilha - Orla'!I33</f>
        <v>1517295.89</v>
      </c>
      <c r="D14" s="388">
        <f>C14/$C$10</f>
        <v>5.3900000000000003E-2</v>
      </c>
      <c r="E14" s="400">
        <f t="shared" si="53"/>
        <v>303459.18</v>
      </c>
      <c r="F14" s="418">
        <v>0.2</v>
      </c>
      <c r="G14" s="400">
        <f t="shared" si="39"/>
        <v>303459.18</v>
      </c>
      <c r="H14" s="418">
        <v>0.2</v>
      </c>
      <c r="I14" s="400">
        <f t="shared" si="40"/>
        <v>303459.18</v>
      </c>
      <c r="J14" s="418">
        <v>0.2</v>
      </c>
      <c r="K14" s="400">
        <f t="shared" si="41"/>
        <v>151729.59</v>
      </c>
      <c r="L14" s="418">
        <v>0.1</v>
      </c>
      <c r="M14" s="400">
        <f t="shared" si="42"/>
        <v>151729.59</v>
      </c>
      <c r="N14" s="418">
        <v>0.1</v>
      </c>
      <c r="O14" s="400">
        <f t="shared" si="43"/>
        <v>151729.59</v>
      </c>
      <c r="P14" s="418">
        <v>0.1</v>
      </c>
      <c r="Q14" s="400">
        <f t="shared" si="44"/>
        <v>151729.59</v>
      </c>
      <c r="R14" s="419">
        <v>0.1</v>
      </c>
      <c r="S14" s="994">
        <f t="shared" si="45"/>
        <v>0</v>
      </c>
      <c r="T14" s="418"/>
      <c r="U14" s="400">
        <f t="shared" si="46"/>
        <v>0</v>
      </c>
      <c r="V14" s="418"/>
      <c r="W14" s="400">
        <f t="shared" si="47"/>
        <v>0</v>
      </c>
      <c r="X14" s="418"/>
      <c r="Y14" s="400">
        <f t="shared" si="48"/>
        <v>0</v>
      </c>
      <c r="Z14" s="418"/>
      <c r="AA14" s="400">
        <f t="shared" si="49"/>
        <v>0</v>
      </c>
      <c r="AB14" s="418"/>
      <c r="AC14" s="400">
        <f t="shared" si="50"/>
        <v>0</v>
      </c>
      <c r="AD14" s="418"/>
      <c r="AE14" s="400">
        <f t="shared" si="51"/>
        <v>0</v>
      </c>
      <c r="AF14" s="418"/>
      <c r="AG14" s="400">
        <f t="shared" si="52"/>
        <v>0</v>
      </c>
      <c r="AH14" s="419"/>
      <c r="AI14" s="415">
        <f t="shared" si="54"/>
        <v>1</v>
      </c>
    </row>
    <row r="15" spans="1:35" s="399" customFormat="1" ht="15" customHeight="1" x14ac:dyDescent="0.3">
      <c r="A15" s="397">
        <f>'Planilha - Orla'!A50</f>
        <v>5</v>
      </c>
      <c r="B15" s="933" t="str">
        <f>'Planilha - Orla'!D50</f>
        <v>TERRAPLENAGEM</v>
      </c>
      <c r="C15" s="937">
        <f>'Planilha - Orla'!I50</f>
        <v>3237485.37</v>
      </c>
      <c r="D15" s="387">
        <f t="shared" ref="D15:D25" si="55">C15/$C$10</f>
        <v>0.1149</v>
      </c>
      <c r="E15" s="398">
        <f t="shared" si="53"/>
        <v>647497.06999999995</v>
      </c>
      <c r="F15" s="416">
        <v>0.2</v>
      </c>
      <c r="G15" s="398">
        <f t="shared" si="39"/>
        <v>809371.34</v>
      </c>
      <c r="H15" s="416">
        <v>0.25</v>
      </c>
      <c r="I15" s="398">
        <f t="shared" si="40"/>
        <v>647497.06999999995</v>
      </c>
      <c r="J15" s="416">
        <v>0.2</v>
      </c>
      <c r="K15" s="398">
        <f t="shared" si="41"/>
        <v>647497.06999999995</v>
      </c>
      <c r="L15" s="416">
        <v>0.2</v>
      </c>
      <c r="M15" s="398">
        <f t="shared" si="42"/>
        <v>485622.81</v>
      </c>
      <c r="N15" s="416">
        <v>0.15</v>
      </c>
      <c r="O15" s="398">
        <f t="shared" si="43"/>
        <v>0</v>
      </c>
      <c r="P15" s="416"/>
      <c r="Q15" s="398">
        <f t="shared" si="44"/>
        <v>0</v>
      </c>
      <c r="R15" s="417"/>
      <c r="S15" s="993">
        <f t="shared" si="45"/>
        <v>0</v>
      </c>
      <c r="T15" s="416"/>
      <c r="U15" s="398">
        <f t="shared" si="46"/>
        <v>0</v>
      </c>
      <c r="V15" s="416"/>
      <c r="W15" s="398">
        <f t="shared" si="47"/>
        <v>0</v>
      </c>
      <c r="X15" s="416"/>
      <c r="Y15" s="398">
        <f t="shared" si="48"/>
        <v>0</v>
      </c>
      <c r="Z15" s="416"/>
      <c r="AA15" s="398">
        <f t="shared" si="49"/>
        <v>0</v>
      </c>
      <c r="AB15" s="416"/>
      <c r="AC15" s="398">
        <f t="shared" si="50"/>
        <v>0</v>
      </c>
      <c r="AD15" s="416"/>
      <c r="AE15" s="398">
        <f t="shared" si="51"/>
        <v>0</v>
      </c>
      <c r="AF15" s="416"/>
      <c r="AG15" s="398">
        <f t="shared" si="52"/>
        <v>0</v>
      </c>
      <c r="AH15" s="417"/>
      <c r="AI15" s="415">
        <f t="shared" si="54"/>
        <v>1</v>
      </c>
    </row>
    <row r="16" spans="1:35" s="399" customFormat="1" ht="30.75" customHeight="1" x14ac:dyDescent="0.3">
      <c r="A16" s="420">
        <f>'Planilha - Orla'!A59</f>
        <v>6</v>
      </c>
      <c r="B16" s="935" t="str">
        <f>'Planilha - Orla'!D59</f>
        <v>OBRAS DE ARTE CORRENTES E DRENAGEM</v>
      </c>
      <c r="C16" s="938">
        <f>'Planilha - Orla'!I59</f>
        <v>612442.54</v>
      </c>
      <c r="D16" s="388">
        <f t="shared" si="55"/>
        <v>2.1700000000000001E-2</v>
      </c>
      <c r="E16" s="400">
        <f>ROUND($C16*F16,2)</f>
        <v>0</v>
      </c>
      <c r="F16" s="418"/>
      <c r="G16" s="400">
        <f t="shared" si="39"/>
        <v>0</v>
      </c>
      <c r="H16" s="418"/>
      <c r="I16" s="400">
        <f t="shared" si="40"/>
        <v>0</v>
      </c>
      <c r="J16" s="418"/>
      <c r="K16" s="400">
        <f t="shared" si="41"/>
        <v>122488.51</v>
      </c>
      <c r="L16" s="418">
        <v>0.2</v>
      </c>
      <c r="M16" s="400">
        <f t="shared" si="42"/>
        <v>183732.76</v>
      </c>
      <c r="N16" s="418">
        <v>0.3</v>
      </c>
      <c r="O16" s="400">
        <f t="shared" si="43"/>
        <v>122488.51</v>
      </c>
      <c r="P16" s="418">
        <v>0.2</v>
      </c>
      <c r="Q16" s="400">
        <f t="shared" si="44"/>
        <v>122488.51</v>
      </c>
      <c r="R16" s="419">
        <v>0.2</v>
      </c>
      <c r="S16" s="994">
        <f t="shared" si="45"/>
        <v>61244.25</v>
      </c>
      <c r="T16" s="418">
        <v>0.1</v>
      </c>
      <c r="U16" s="400">
        <f t="shared" si="46"/>
        <v>0</v>
      </c>
      <c r="V16" s="418"/>
      <c r="W16" s="400">
        <f t="shared" si="47"/>
        <v>0</v>
      </c>
      <c r="X16" s="418"/>
      <c r="Y16" s="400">
        <f t="shared" si="48"/>
        <v>0</v>
      </c>
      <c r="Z16" s="418"/>
      <c r="AA16" s="400">
        <f t="shared" si="49"/>
        <v>0</v>
      </c>
      <c r="AB16" s="418"/>
      <c r="AC16" s="400">
        <f t="shared" si="50"/>
        <v>0</v>
      </c>
      <c r="AD16" s="418"/>
      <c r="AE16" s="400">
        <f t="shared" si="51"/>
        <v>0</v>
      </c>
      <c r="AF16" s="418"/>
      <c r="AG16" s="400">
        <f t="shared" si="52"/>
        <v>0</v>
      </c>
      <c r="AH16" s="419"/>
      <c r="AI16" s="415">
        <f t="shared" si="54"/>
        <v>1</v>
      </c>
    </row>
    <row r="17" spans="1:35" s="399" customFormat="1" x14ac:dyDescent="0.3">
      <c r="A17" s="397">
        <f>'Planilha - Orla'!A72</f>
        <v>7</v>
      </c>
      <c r="B17" s="933" t="str">
        <f>'Planilha - Orla'!D72</f>
        <v>OBRAS DE CONTENÇÃO</v>
      </c>
      <c r="C17" s="937">
        <f>'Planilha - Orla'!I72</f>
        <v>4550585.8</v>
      </c>
      <c r="D17" s="387">
        <f t="shared" ref="D17" si="56">C17/$C$10</f>
        <v>0.1615</v>
      </c>
      <c r="E17" s="398">
        <f t="shared" si="53"/>
        <v>455058.58</v>
      </c>
      <c r="F17" s="416">
        <v>0.1</v>
      </c>
      <c r="G17" s="398">
        <f t="shared" si="39"/>
        <v>455058.58</v>
      </c>
      <c r="H17" s="416">
        <v>0.1</v>
      </c>
      <c r="I17" s="398">
        <f t="shared" si="39"/>
        <v>682587.87</v>
      </c>
      <c r="J17" s="416">
        <v>0.15</v>
      </c>
      <c r="K17" s="398">
        <f t="shared" si="39"/>
        <v>682587.87</v>
      </c>
      <c r="L17" s="416">
        <v>0.15</v>
      </c>
      <c r="M17" s="398">
        <f t="shared" si="39"/>
        <v>682587.87</v>
      </c>
      <c r="N17" s="416">
        <v>0.15</v>
      </c>
      <c r="O17" s="398">
        <f t="shared" si="43"/>
        <v>682587.87</v>
      </c>
      <c r="P17" s="416">
        <v>0.15</v>
      </c>
      <c r="Q17" s="398">
        <f t="shared" si="44"/>
        <v>682587.87</v>
      </c>
      <c r="R17" s="417">
        <v>0.15</v>
      </c>
      <c r="S17" s="993">
        <f t="shared" si="45"/>
        <v>227529.29</v>
      </c>
      <c r="T17" s="416">
        <v>0.05</v>
      </c>
      <c r="U17" s="398">
        <f t="shared" si="46"/>
        <v>0</v>
      </c>
      <c r="V17" s="416"/>
      <c r="W17" s="398">
        <f t="shared" si="47"/>
        <v>0</v>
      </c>
      <c r="X17" s="416"/>
      <c r="Y17" s="398">
        <f t="shared" si="48"/>
        <v>0</v>
      </c>
      <c r="Z17" s="416"/>
      <c r="AA17" s="398">
        <f t="shared" si="49"/>
        <v>0</v>
      </c>
      <c r="AB17" s="416"/>
      <c r="AC17" s="398">
        <f t="shared" si="50"/>
        <v>0</v>
      </c>
      <c r="AD17" s="416"/>
      <c r="AE17" s="398">
        <f t="shared" si="51"/>
        <v>0</v>
      </c>
      <c r="AF17" s="416"/>
      <c r="AG17" s="398">
        <f t="shared" si="52"/>
        <v>0</v>
      </c>
      <c r="AH17" s="417"/>
      <c r="AI17" s="415">
        <f t="shared" si="54"/>
        <v>1</v>
      </c>
    </row>
    <row r="18" spans="1:35" s="399" customFormat="1" x14ac:dyDescent="0.3">
      <c r="A18" s="420">
        <f>'Planilha - Orla'!A82</f>
        <v>8</v>
      </c>
      <c r="B18" s="935" t="str">
        <f>'Planilha - Orla'!D82</f>
        <v>PAVIMENTAÇÃO</v>
      </c>
      <c r="C18" s="938">
        <f>'Planilha - Orla'!I82</f>
        <v>5445216.2199999997</v>
      </c>
      <c r="D18" s="388">
        <f t="shared" si="55"/>
        <v>0.1933</v>
      </c>
      <c r="E18" s="400">
        <f t="shared" si="53"/>
        <v>0</v>
      </c>
      <c r="F18" s="418"/>
      <c r="G18" s="400">
        <f t="shared" si="39"/>
        <v>0</v>
      </c>
      <c r="H18" s="418"/>
      <c r="I18" s="400">
        <f t="shared" si="40"/>
        <v>0</v>
      </c>
      <c r="J18" s="418"/>
      <c r="K18" s="400">
        <f t="shared" si="41"/>
        <v>0</v>
      </c>
      <c r="L18" s="418"/>
      <c r="M18" s="400">
        <f t="shared" si="42"/>
        <v>544521.62</v>
      </c>
      <c r="N18" s="418">
        <v>0.1</v>
      </c>
      <c r="O18" s="400">
        <f t="shared" si="43"/>
        <v>544521.62</v>
      </c>
      <c r="P18" s="418">
        <v>0.1</v>
      </c>
      <c r="Q18" s="400">
        <f t="shared" si="44"/>
        <v>544521.62</v>
      </c>
      <c r="R18" s="419">
        <v>0.1</v>
      </c>
      <c r="S18" s="994">
        <f t="shared" si="45"/>
        <v>544521.62</v>
      </c>
      <c r="T18" s="418">
        <v>0.1</v>
      </c>
      <c r="U18" s="400">
        <f t="shared" si="46"/>
        <v>1089043.24</v>
      </c>
      <c r="V18" s="418">
        <v>0.2</v>
      </c>
      <c r="W18" s="400">
        <f t="shared" si="47"/>
        <v>1089043.24</v>
      </c>
      <c r="X18" s="418">
        <v>0.2</v>
      </c>
      <c r="Y18" s="400">
        <f t="shared" si="48"/>
        <v>544521.62</v>
      </c>
      <c r="Z18" s="418">
        <v>0.1</v>
      </c>
      <c r="AA18" s="400">
        <f t="shared" si="49"/>
        <v>544521.62</v>
      </c>
      <c r="AB18" s="418">
        <v>0.1</v>
      </c>
      <c r="AC18" s="400">
        <f t="shared" si="50"/>
        <v>0</v>
      </c>
      <c r="AD18" s="418"/>
      <c r="AE18" s="400">
        <f t="shared" si="51"/>
        <v>0</v>
      </c>
      <c r="AF18" s="418"/>
      <c r="AG18" s="400">
        <f t="shared" si="52"/>
        <v>0</v>
      </c>
      <c r="AH18" s="419"/>
      <c r="AI18" s="415">
        <f t="shared" si="54"/>
        <v>1</v>
      </c>
    </row>
    <row r="19" spans="1:35" s="399" customFormat="1" x14ac:dyDescent="0.3">
      <c r="A19" s="397">
        <f>'Planilha - Orla'!A95</f>
        <v>9</v>
      </c>
      <c r="B19" s="933" t="str">
        <f>'Planilha - Orla'!D95</f>
        <v>CALÇADÃO/CICLOVIA</v>
      </c>
      <c r="C19" s="937">
        <f>'Planilha - Orla'!I95</f>
        <v>6461376.25</v>
      </c>
      <c r="D19" s="387">
        <f t="shared" si="55"/>
        <v>0.2293</v>
      </c>
      <c r="E19" s="398"/>
      <c r="F19" s="416"/>
      <c r="G19" s="398">
        <f t="shared" si="39"/>
        <v>0</v>
      </c>
      <c r="H19" s="416"/>
      <c r="I19" s="398">
        <f t="shared" si="40"/>
        <v>0</v>
      </c>
      <c r="J19" s="416"/>
      <c r="K19" s="398">
        <f t="shared" si="41"/>
        <v>0</v>
      </c>
      <c r="L19" s="416"/>
      <c r="M19" s="398">
        <f t="shared" si="42"/>
        <v>323068.81</v>
      </c>
      <c r="N19" s="416">
        <v>0.05</v>
      </c>
      <c r="O19" s="398">
        <f t="shared" si="43"/>
        <v>646137.63</v>
      </c>
      <c r="P19" s="416">
        <v>0.1</v>
      </c>
      <c r="Q19" s="398">
        <f t="shared" si="44"/>
        <v>646137.63</v>
      </c>
      <c r="R19" s="417">
        <v>0.1</v>
      </c>
      <c r="S19" s="993">
        <f t="shared" si="45"/>
        <v>646137.63</v>
      </c>
      <c r="T19" s="416">
        <v>0.1</v>
      </c>
      <c r="U19" s="398">
        <f t="shared" si="46"/>
        <v>646137.63</v>
      </c>
      <c r="V19" s="416">
        <v>0.1</v>
      </c>
      <c r="W19" s="398">
        <f t="shared" si="47"/>
        <v>646137.63</v>
      </c>
      <c r="X19" s="416">
        <v>0.1</v>
      </c>
      <c r="Y19" s="398">
        <f t="shared" si="48"/>
        <v>969206.44</v>
      </c>
      <c r="Z19" s="416">
        <v>0.15</v>
      </c>
      <c r="AA19" s="398">
        <f t="shared" si="49"/>
        <v>969206.44</v>
      </c>
      <c r="AB19" s="416">
        <v>0.15</v>
      </c>
      <c r="AC19" s="398">
        <f t="shared" si="50"/>
        <v>646137.63</v>
      </c>
      <c r="AD19" s="416">
        <v>0.1</v>
      </c>
      <c r="AE19" s="398">
        <f t="shared" si="51"/>
        <v>323068.81</v>
      </c>
      <c r="AF19" s="416">
        <v>0.05</v>
      </c>
      <c r="AG19" s="398">
        <f t="shared" si="52"/>
        <v>0</v>
      </c>
      <c r="AH19" s="417"/>
      <c r="AI19" s="415">
        <f t="shared" si="54"/>
        <v>1</v>
      </c>
    </row>
    <row r="20" spans="1:35" s="399" customFormat="1" x14ac:dyDescent="0.3">
      <c r="A20" s="420">
        <f>'Planilha - Orla'!A112</f>
        <v>10</v>
      </c>
      <c r="B20" s="935" t="str">
        <f>'Planilha - Orla'!D112</f>
        <v>INSTALAÇÃO ELÉTRICA</v>
      </c>
      <c r="C20" s="938">
        <f>'Planilha - Orla'!I112</f>
        <v>1369036.48</v>
      </c>
      <c r="D20" s="388">
        <f t="shared" si="55"/>
        <v>4.8599999999999997E-2</v>
      </c>
      <c r="E20" s="400">
        <f t="shared" ref="E20:E23" si="57">$C20*F20</f>
        <v>0</v>
      </c>
      <c r="F20" s="418"/>
      <c r="G20" s="400">
        <f t="shared" ref="G20:G23" si="58">$C20*H20</f>
        <v>0</v>
      </c>
      <c r="H20" s="418"/>
      <c r="I20" s="400">
        <f t="shared" ref="I20:I23" si="59">$C20*J20</f>
        <v>273807.3</v>
      </c>
      <c r="J20" s="418">
        <v>0.2</v>
      </c>
      <c r="K20" s="400">
        <f t="shared" ref="K20:K23" si="60">$C20*L20</f>
        <v>410710.94</v>
      </c>
      <c r="L20" s="418">
        <v>0.3</v>
      </c>
      <c r="M20" s="400">
        <f t="shared" si="42"/>
        <v>136903.65</v>
      </c>
      <c r="N20" s="418">
        <v>0.1</v>
      </c>
      <c r="O20" s="400">
        <f t="shared" si="43"/>
        <v>136903.65</v>
      </c>
      <c r="P20" s="418">
        <v>0.1</v>
      </c>
      <c r="Q20" s="400">
        <f t="shared" si="44"/>
        <v>136903.65</v>
      </c>
      <c r="R20" s="419">
        <v>0.1</v>
      </c>
      <c r="S20" s="994">
        <f t="shared" si="45"/>
        <v>136903.65</v>
      </c>
      <c r="T20" s="418">
        <v>0.1</v>
      </c>
      <c r="U20" s="400">
        <f t="shared" si="46"/>
        <v>136903.65</v>
      </c>
      <c r="V20" s="418">
        <v>0.1</v>
      </c>
      <c r="W20" s="400">
        <f t="shared" si="47"/>
        <v>0</v>
      </c>
      <c r="X20" s="418"/>
      <c r="Y20" s="400">
        <f t="shared" si="48"/>
        <v>0</v>
      </c>
      <c r="Z20" s="418"/>
      <c r="AA20" s="400">
        <f t="shared" si="49"/>
        <v>0</v>
      </c>
      <c r="AB20" s="418"/>
      <c r="AC20" s="400">
        <f t="shared" si="50"/>
        <v>0</v>
      </c>
      <c r="AD20" s="418"/>
      <c r="AE20" s="400">
        <f t="shared" si="51"/>
        <v>0</v>
      </c>
      <c r="AF20" s="418"/>
      <c r="AG20" s="400">
        <f t="shared" si="52"/>
        <v>0</v>
      </c>
      <c r="AH20" s="419"/>
      <c r="AI20" s="415">
        <f t="shared" si="54"/>
        <v>1</v>
      </c>
    </row>
    <row r="21" spans="1:35" s="399" customFormat="1" ht="15" customHeight="1" x14ac:dyDescent="0.3">
      <c r="A21" s="397">
        <f>'Planilha - Orla'!A137</f>
        <v>11</v>
      </c>
      <c r="B21" s="933" t="str">
        <f>'Planilha - Orla'!D137</f>
        <v>INSTALAÇÃO HIDRÁULICA</v>
      </c>
      <c r="C21" s="937">
        <f>'Planilha - Orla'!I137</f>
        <v>846634.38</v>
      </c>
      <c r="D21" s="387">
        <f t="shared" si="55"/>
        <v>3.0099999999999998E-2</v>
      </c>
      <c r="E21" s="398">
        <f t="shared" si="57"/>
        <v>0</v>
      </c>
      <c r="F21" s="416"/>
      <c r="G21" s="398">
        <f t="shared" si="58"/>
        <v>84663.44</v>
      </c>
      <c r="H21" s="416">
        <v>0.1</v>
      </c>
      <c r="I21" s="398">
        <f t="shared" si="59"/>
        <v>84663.44</v>
      </c>
      <c r="J21" s="416">
        <v>0.1</v>
      </c>
      <c r="K21" s="398">
        <f t="shared" si="60"/>
        <v>84663.44</v>
      </c>
      <c r="L21" s="416">
        <v>0.1</v>
      </c>
      <c r="M21" s="398">
        <f t="shared" si="42"/>
        <v>84663.44</v>
      </c>
      <c r="N21" s="416">
        <v>0.1</v>
      </c>
      <c r="O21" s="398">
        <f t="shared" si="43"/>
        <v>84663.44</v>
      </c>
      <c r="P21" s="416">
        <v>0.1</v>
      </c>
      <c r="Q21" s="398">
        <f t="shared" si="44"/>
        <v>84663.44</v>
      </c>
      <c r="R21" s="417">
        <v>0.1</v>
      </c>
      <c r="S21" s="993">
        <f t="shared" si="45"/>
        <v>84663.44</v>
      </c>
      <c r="T21" s="416">
        <v>0.1</v>
      </c>
      <c r="U21" s="398">
        <f t="shared" si="46"/>
        <v>84663.44</v>
      </c>
      <c r="V21" s="416">
        <v>0.1</v>
      </c>
      <c r="W21" s="398">
        <f t="shared" si="47"/>
        <v>84663.44</v>
      </c>
      <c r="X21" s="416">
        <v>0.1</v>
      </c>
      <c r="Y21" s="398">
        <f t="shared" si="48"/>
        <v>42331.72</v>
      </c>
      <c r="Z21" s="416">
        <v>0.05</v>
      </c>
      <c r="AA21" s="398">
        <f t="shared" si="49"/>
        <v>42331.72</v>
      </c>
      <c r="AB21" s="416">
        <v>0.05</v>
      </c>
      <c r="AC21" s="398">
        <f t="shared" si="50"/>
        <v>0</v>
      </c>
      <c r="AD21" s="416"/>
      <c r="AE21" s="398">
        <f t="shared" si="51"/>
        <v>0</v>
      </c>
      <c r="AF21" s="416"/>
      <c r="AG21" s="398">
        <f t="shared" si="52"/>
        <v>0</v>
      </c>
      <c r="AH21" s="417"/>
      <c r="AI21" s="415">
        <f t="shared" si="54"/>
        <v>1</v>
      </c>
    </row>
    <row r="22" spans="1:35" s="399" customFormat="1" ht="15" customHeight="1" x14ac:dyDescent="0.3">
      <c r="A22" s="420">
        <f>'Planilha - Orla'!A148</f>
        <v>12</v>
      </c>
      <c r="B22" s="935" t="str">
        <f>'Planilha - Orla'!D148</f>
        <v>EQUIPAMENTOS URBANOS</v>
      </c>
      <c r="C22" s="938">
        <f>'Planilha - Orla'!I148</f>
        <v>1066224.8700000001</v>
      </c>
      <c r="D22" s="388">
        <f t="shared" si="55"/>
        <v>3.78E-2</v>
      </c>
      <c r="E22" s="400">
        <f t="shared" si="57"/>
        <v>0</v>
      </c>
      <c r="F22" s="418"/>
      <c r="G22" s="400">
        <f t="shared" si="58"/>
        <v>0</v>
      </c>
      <c r="H22" s="418"/>
      <c r="I22" s="400">
        <f t="shared" si="59"/>
        <v>0</v>
      </c>
      <c r="J22" s="418"/>
      <c r="K22" s="400">
        <f t="shared" si="60"/>
        <v>0</v>
      </c>
      <c r="L22" s="418"/>
      <c r="M22" s="400">
        <f t="shared" ref="M22:M25" si="61">$C22*N22</f>
        <v>0</v>
      </c>
      <c r="N22" s="418"/>
      <c r="O22" s="400">
        <f t="shared" si="43"/>
        <v>0</v>
      </c>
      <c r="P22" s="418"/>
      <c r="Q22" s="400">
        <f t="shared" si="44"/>
        <v>0</v>
      </c>
      <c r="R22" s="419"/>
      <c r="S22" s="994">
        <f t="shared" si="45"/>
        <v>0</v>
      </c>
      <c r="T22" s="418"/>
      <c r="U22" s="400">
        <f t="shared" si="46"/>
        <v>0</v>
      </c>
      <c r="V22" s="418"/>
      <c r="W22" s="400">
        <f t="shared" si="47"/>
        <v>159933.73000000001</v>
      </c>
      <c r="X22" s="418">
        <v>0.15</v>
      </c>
      <c r="Y22" s="400">
        <f t="shared" si="48"/>
        <v>159933.73000000001</v>
      </c>
      <c r="Z22" s="418">
        <v>0.15</v>
      </c>
      <c r="AA22" s="400">
        <f t="shared" si="49"/>
        <v>319867.46000000002</v>
      </c>
      <c r="AB22" s="418">
        <v>0.3</v>
      </c>
      <c r="AC22" s="400">
        <f t="shared" si="50"/>
        <v>213244.97</v>
      </c>
      <c r="AD22" s="418">
        <v>0.2</v>
      </c>
      <c r="AE22" s="400">
        <f t="shared" si="51"/>
        <v>213244.97</v>
      </c>
      <c r="AF22" s="418">
        <v>0.2</v>
      </c>
      <c r="AG22" s="400">
        <f t="shared" si="52"/>
        <v>0</v>
      </c>
      <c r="AH22" s="419"/>
      <c r="AI22" s="415">
        <f t="shared" si="54"/>
        <v>1</v>
      </c>
    </row>
    <row r="23" spans="1:35" s="399" customFormat="1" ht="15" customHeight="1" x14ac:dyDescent="0.3">
      <c r="A23" s="397">
        <f>'Planilha - Orla'!A155</f>
        <v>13</v>
      </c>
      <c r="B23" s="933" t="str">
        <f>'Planilha - Orla'!D155</f>
        <v>PAISAGISMO</v>
      </c>
      <c r="C23" s="937">
        <f>'Planilha - Orla'!I155</f>
        <v>2047641.24</v>
      </c>
      <c r="D23" s="387">
        <f t="shared" si="55"/>
        <v>7.2700000000000001E-2</v>
      </c>
      <c r="E23" s="398">
        <f t="shared" si="57"/>
        <v>0</v>
      </c>
      <c r="F23" s="416"/>
      <c r="G23" s="398">
        <f t="shared" si="58"/>
        <v>0</v>
      </c>
      <c r="H23" s="416"/>
      <c r="I23" s="398">
        <f t="shared" si="59"/>
        <v>0</v>
      </c>
      <c r="J23" s="416"/>
      <c r="K23" s="398">
        <f t="shared" si="60"/>
        <v>0</v>
      </c>
      <c r="L23" s="416"/>
      <c r="M23" s="398">
        <f t="shared" si="61"/>
        <v>0</v>
      </c>
      <c r="N23" s="416"/>
      <c r="O23" s="398">
        <f t="shared" si="43"/>
        <v>0</v>
      </c>
      <c r="P23" s="416"/>
      <c r="Q23" s="398">
        <f t="shared" si="44"/>
        <v>0</v>
      </c>
      <c r="R23" s="417"/>
      <c r="S23" s="993">
        <f t="shared" si="45"/>
        <v>0</v>
      </c>
      <c r="T23" s="416"/>
      <c r="U23" s="398">
        <f t="shared" si="46"/>
        <v>0</v>
      </c>
      <c r="V23" s="416"/>
      <c r="W23" s="398">
        <f t="shared" si="47"/>
        <v>0</v>
      </c>
      <c r="X23" s="416"/>
      <c r="Y23" s="398">
        <f t="shared" si="48"/>
        <v>204764.12</v>
      </c>
      <c r="Z23" s="416">
        <v>0.1</v>
      </c>
      <c r="AA23" s="398">
        <f t="shared" si="49"/>
        <v>614292.37</v>
      </c>
      <c r="AB23" s="416">
        <v>0.3</v>
      </c>
      <c r="AC23" s="398">
        <f t="shared" si="50"/>
        <v>614292.37</v>
      </c>
      <c r="AD23" s="416">
        <v>0.3</v>
      </c>
      <c r="AE23" s="398">
        <f t="shared" si="51"/>
        <v>409528.25</v>
      </c>
      <c r="AF23" s="416">
        <v>0.2</v>
      </c>
      <c r="AG23" s="398">
        <f t="shared" si="52"/>
        <v>204764.12</v>
      </c>
      <c r="AH23" s="417">
        <v>0.1</v>
      </c>
      <c r="AI23" s="415">
        <f t="shared" si="54"/>
        <v>1</v>
      </c>
    </row>
    <row r="24" spans="1:35" s="399" customFormat="1" ht="15" customHeight="1" x14ac:dyDescent="0.3">
      <c r="A24" s="420">
        <f>'Planilha - Orla'!A168</f>
        <v>14</v>
      </c>
      <c r="B24" s="935" t="str">
        <f>'Planilha - Orla'!D168</f>
        <v>SINALIZAÇÃO</v>
      </c>
      <c r="C24" s="938">
        <f>'Planilha - Orla'!I168</f>
        <v>224947.1</v>
      </c>
      <c r="D24" s="388">
        <f t="shared" si="55"/>
        <v>8.0000000000000002E-3</v>
      </c>
      <c r="E24" s="400">
        <f t="shared" ref="E24:E25" si="62">$C24*F24</f>
        <v>0</v>
      </c>
      <c r="F24" s="418"/>
      <c r="G24" s="400">
        <f t="shared" ref="G24:G25" si="63">$C24*H24</f>
        <v>0</v>
      </c>
      <c r="H24" s="418"/>
      <c r="I24" s="400">
        <f t="shared" ref="I24:I25" si="64">$C24*J24</f>
        <v>0</v>
      </c>
      <c r="J24" s="418"/>
      <c r="K24" s="400">
        <f t="shared" ref="K24:K25" si="65">$C24*L24</f>
        <v>0</v>
      </c>
      <c r="L24" s="418"/>
      <c r="M24" s="400">
        <f t="shared" si="61"/>
        <v>0</v>
      </c>
      <c r="N24" s="418"/>
      <c r="O24" s="400">
        <f t="shared" si="43"/>
        <v>0</v>
      </c>
      <c r="P24" s="418"/>
      <c r="Q24" s="400">
        <f t="shared" ref="Q24:Q25" si="66">ROUND($C24*R24,2)</f>
        <v>0</v>
      </c>
      <c r="R24" s="419"/>
      <c r="S24" s="994">
        <f t="shared" si="45"/>
        <v>0</v>
      </c>
      <c r="T24" s="418"/>
      <c r="U24" s="400">
        <f t="shared" si="46"/>
        <v>0</v>
      </c>
      <c r="V24" s="418"/>
      <c r="W24" s="400">
        <f t="shared" si="47"/>
        <v>0</v>
      </c>
      <c r="X24" s="418"/>
      <c r="Y24" s="400">
        <f t="shared" si="48"/>
        <v>0</v>
      </c>
      <c r="Z24" s="418"/>
      <c r="AA24" s="400">
        <f t="shared" si="49"/>
        <v>0</v>
      </c>
      <c r="AB24" s="418"/>
      <c r="AC24" s="400">
        <f t="shared" si="50"/>
        <v>0</v>
      </c>
      <c r="AD24" s="418"/>
      <c r="AE24" s="400">
        <f t="shared" si="51"/>
        <v>112473.55</v>
      </c>
      <c r="AF24" s="418">
        <v>0.5</v>
      </c>
      <c r="AG24" s="400">
        <f t="shared" si="52"/>
        <v>112473.55</v>
      </c>
      <c r="AH24" s="419">
        <v>0.5</v>
      </c>
      <c r="AI24" s="415">
        <f t="shared" si="54"/>
        <v>1</v>
      </c>
    </row>
    <row r="25" spans="1:35" s="399" customFormat="1" ht="15" customHeight="1" x14ac:dyDescent="0.3">
      <c r="A25" s="528">
        <f>'Planilha - Orla'!A174</f>
        <v>15</v>
      </c>
      <c r="B25" s="936" t="str">
        <f>'Planilha - Orla'!D174</f>
        <v>LIMPEZA DE OBRA</v>
      </c>
      <c r="C25" s="939">
        <f>'Planilha - Orla'!I174</f>
        <v>30256.639999999999</v>
      </c>
      <c r="D25" s="388">
        <f t="shared" si="55"/>
        <v>1.1000000000000001E-3</v>
      </c>
      <c r="E25" s="398">
        <f t="shared" si="62"/>
        <v>0</v>
      </c>
      <c r="F25" s="416"/>
      <c r="G25" s="398">
        <f t="shared" si="63"/>
        <v>0</v>
      </c>
      <c r="H25" s="416"/>
      <c r="I25" s="398">
        <f t="shared" si="64"/>
        <v>0</v>
      </c>
      <c r="J25" s="416"/>
      <c r="K25" s="398">
        <f t="shared" si="65"/>
        <v>0</v>
      </c>
      <c r="L25" s="416"/>
      <c r="M25" s="398">
        <f t="shared" si="61"/>
        <v>0</v>
      </c>
      <c r="N25" s="416"/>
      <c r="O25" s="398">
        <f t="shared" si="43"/>
        <v>0</v>
      </c>
      <c r="P25" s="416"/>
      <c r="Q25" s="398">
        <f t="shared" si="66"/>
        <v>0</v>
      </c>
      <c r="R25" s="417"/>
      <c r="S25" s="993">
        <f t="shared" si="45"/>
        <v>0</v>
      </c>
      <c r="T25" s="416"/>
      <c r="U25" s="398">
        <f t="shared" si="46"/>
        <v>0</v>
      </c>
      <c r="V25" s="416"/>
      <c r="W25" s="398">
        <f t="shared" si="47"/>
        <v>0</v>
      </c>
      <c r="X25" s="416"/>
      <c r="Y25" s="398">
        <f t="shared" si="48"/>
        <v>0</v>
      </c>
      <c r="Z25" s="416"/>
      <c r="AA25" s="398">
        <f t="shared" si="49"/>
        <v>0</v>
      </c>
      <c r="AB25" s="416"/>
      <c r="AC25" s="398">
        <f t="shared" si="50"/>
        <v>0</v>
      </c>
      <c r="AD25" s="416"/>
      <c r="AE25" s="398">
        <f t="shared" si="51"/>
        <v>0</v>
      </c>
      <c r="AF25" s="416"/>
      <c r="AG25" s="398">
        <f t="shared" si="52"/>
        <v>30256.639999999999</v>
      </c>
      <c r="AH25" s="417">
        <v>1</v>
      </c>
      <c r="AI25" s="415">
        <f t="shared" si="54"/>
        <v>1</v>
      </c>
    </row>
    <row r="26" spans="1:35" s="396" customFormat="1" ht="16.5" customHeight="1" thickBot="1" x14ac:dyDescent="0.35">
      <c r="A26" s="389"/>
      <c r="B26" s="390" t="s">
        <v>5107</v>
      </c>
      <c r="C26" s="391">
        <f>SUM(C11:C25)</f>
        <v>28172852.07</v>
      </c>
      <c r="D26" s="392">
        <f>SUM(D11:D25)</f>
        <v>1</v>
      </c>
      <c r="E26" s="393">
        <f t="shared" ref="E26:AH26" si="67">E10</f>
        <v>5.8599999999999999E-2</v>
      </c>
      <c r="F26" s="393">
        <f t="shared" si="67"/>
        <v>5.8599999999999999E-2</v>
      </c>
      <c r="G26" s="393">
        <f t="shared" si="67"/>
        <v>6.0400000000000002E-2</v>
      </c>
      <c r="H26" s="393">
        <f t="shared" si="67"/>
        <v>0.11899999999999999</v>
      </c>
      <c r="I26" s="393">
        <f t="shared" si="67"/>
        <v>7.2400000000000006E-2</v>
      </c>
      <c r="J26" s="393">
        <f t="shared" si="67"/>
        <v>0.19139999999999999</v>
      </c>
      <c r="K26" s="393">
        <f t="shared" si="67"/>
        <v>7.6200000000000004E-2</v>
      </c>
      <c r="L26" s="393">
        <f t="shared" si="67"/>
        <v>0.2676</v>
      </c>
      <c r="M26" s="393">
        <f t="shared" si="67"/>
        <v>9.3700000000000006E-2</v>
      </c>
      <c r="N26" s="393">
        <f t="shared" si="67"/>
        <v>0.36130000000000001</v>
      </c>
      <c r="O26" s="393">
        <f t="shared" si="67"/>
        <v>8.5599999999999996E-2</v>
      </c>
      <c r="P26" s="393">
        <f t="shared" si="67"/>
        <v>0.44690000000000002</v>
      </c>
      <c r="Q26" s="393">
        <f t="shared" si="67"/>
        <v>8.5599999999999996E-2</v>
      </c>
      <c r="R26" s="414">
        <f t="shared" si="67"/>
        <v>0.53249999999999997</v>
      </c>
      <c r="S26" s="995">
        <f t="shared" si="67"/>
        <v>6.1899999999999997E-2</v>
      </c>
      <c r="T26" s="393">
        <f t="shared" si="67"/>
        <v>0.59440000000000004</v>
      </c>
      <c r="U26" s="393">
        <f t="shared" si="67"/>
        <v>7.0999999999999994E-2</v>
      </c>
      <c r="V26" s="393">
        <f t="shared" si="67"/>
        <v>0.66539999999999999</v>
      </c>
      <c r="W26" s="393">
        <f t="shared" si="67"/>
        <v>7.1800000000000003E-2</v>
      </c>
      <c r="X26" s="393">
        <f t="shared" si="67"/>
        <v>0.73719999999999997</v>
      </c>
      <c r="Y26" s="393">
        <f t="shared" si="67"/>
        <v>6.8900000000000003E-2</v>
      </c>
      <c r="Z26" s="393">
        <f t="shared" si="67"/>
        <v>0.80610000000000004</v>
      </c>
      <c r="AA26" s="393">
        <f t="shared" si="67"/>
        <v>8.9200000000000002E-2</v>
      </c>
      <c r="AB26" s="393">
        <f t="shared" si="67"/>
        <v>0.89529999999999998</v>
      </c>
      <c r="AC26" s="393">
        <f t="shared" si="67"/>
        <v>5.3100000000000001E-2</v>
      </c>
      <c r="AD26" s="393">
        <f t="shared" si="67"/>
        <v>0.94840000000000002</v>
      </c>
      <c r="AE26" s="393">
        <f t="shared" si="67"/>
        <v>3.8300000000000001E-2</v>
      </c>
      <c r="AF26" s="393">
        <f t="shared" si="67"/>
        <v>0.98670000000000002</v>
      </c>
      <c r="AG26" s="393">
        <f t="shared" si="67"/>
        <v>1.3299999999999999E-2</v>
      </c>
      <c r="AH26" s="414">
        <f t="shared" si="67"/>
        <v>1</v>
      </c>
    </row>
    <row r="27" spans="1:35" x14ac:dyDescent="0.3">
      <c r="A27" s="1313"/>
      <c r="B27" s="1311"/>
      <c r="C27" s="1311"/>
      <c r="D27" s="1311"/>
      <c r="E27" s="1311"/>
      <c r="F27" s="1311"/>
      <c r="G27" s="1311"/>
      <c r="H27" s="1311"/>
      <c r="I27" s="1311"/>
      <c r="J27" s="1311"/>
      <c r="K27" s="1311"/>
      <c r="L27" s="1311"/>
      <c r="M27" s="1311"/>
      <c r="N27" s="1311"/>
      <c r="O27" s="1311"/>
      <c r="P27" s="1311"/>
      <c r="Q27" s="1311"/>
      <c r="R27" s="1311"/>
      <c r="S27" s="1311"/>
      <c r="T27" s="1311"/>
      <c r="U27" s="1311"/>
      <c r="V27" s="1311"/>
      <c r="W27" s="1311"/>
      <c r="X27" s="1311"/>
      <c r="Y27" s="1311"/>
      <c r="Z27" s="1311"/>
      <c r="AA27" s="1311"/>
      <c r="AB27" s="1311"/>
      <c r="AC27" s="1311"/>
      <c r="AD27" s="1311"/>
      <c r="AE27" s="1311"/>
      <c r="AF27" s="1311"/>
      <c r="AG27" s="1311"/>
      <c r="AH27" s="1314"/>
    </row>
    <row r="28" spans="1:35" x14ac:dyDescent="0.3">
      <c r="A28" s="1313"/>
      <c r="B28" s="1311"/>
      <c r="C28" s="1311"/>
      <c r="D28" s="1311"/>
      <c r="E28" s="1311"/>
      <c r="F28" s="1311"/>
      <c r="G28" s="1311"/>
      <c r="H28" s="1311"/>
      <c r="I28" s="1311"/>
      <c r="J28" s="1311"/>
      <c r="K28" s="1311"/>
      <c r="L28" s="1311"/>
      <c r="M28" s="1311"/>
      <c r="N28" s="1311"/>
      <c r="O28" s="1311"/>
      <c r="P28" s="1311"/>
      <c r="Q28" s="1311"/>
      <c r="R28" s="1311"/>
      <c r="S28" s="1311"/>
      <c r="T28" s="1311"/>
      <c r="U28" s="1311"/>
      <c r="V28" s="1311"/>
      <c r="W28" s="1311"/>
      <c r="X28" s="1311"/>
      <c r="Y28" s="1311"/>
      <c r="Z28" s="1311"/>
      <c r="AA28" s="1311"/>
      <c r="AB28" s="1311"/>
      <c r="AC28" s="1311"/>
      <c r="AD28" s="1311"/>
      <c r="AE28" s="1311"/>
      <c r="AF28" s="1311"/>
      <c r="AG28" s="1311"/>
      <c r="AH28" s="1314"/>
    </row>
    <row r="29" spans="1:35" x14ac:dyDescent="0.3">
      <c r="A29" s="410"/>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2"/>
    </row>
    <row r="30" spans="1:35" x14ac:dyDescent="0.3">
      <c r="A30" s="410"/>
      <c r="B30" s="411"/>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2"/>
    </row>
    <row r="31" spans="1:35" x14ac:dyDescent="0.3">
      <c r="A31" s="1313"/>
      <c r="B31" s="1311"/>
      <c r="C31" s="1311"/>
      <c r="D31" s="1311"/>
      <c r="E31" s="1311"/>
      <c r="F31" s="1311"/>
      <c r="G31" s="1311"/>
      <c r="H31" s="1311"/>
      <c r="I31" s="1311"/>
      <c r="J31" s="1311"/>
      <c r="K31" s="1311"/>
      <c r="L31" s="1311"/>
      <c r="M31" s="1311"/>
      <c r="N31" s="1311"/>
      <c r="O31" s="1311"/>
      <c r="P31" s="1311"/>
      <c r="Q31" s="1311"/>
      <c r="R31" s="1311"/>
      <c r="S31" s="1311"/>
      <c r="T31" s="1311"/>
      <c r="U31" s="1311"/>
      <c r="V31" s="1311"/>
      <c r="W31" s="1311"/>
      <c r="X31" s="1311"/>
      <c r="Y31" s="1311"/>
      <c r="Z31" s="1311"/>
      <c r="AA31" s="1311"/>
      <c r="AB31" s="1311"/>
      <c r="AC31" s="1311"/>
      <c r="AD31" s="1311"/>
      <c r="AE31" s="1311"/>
      <c r="AF31" s="1311"/>
      <c r="AG31" s="1311"/>
      <c r="AH31" s="1314"/>
    </row>
    <row r="32" spans="1:35" s="370" customFormat="1" x14ac:dyDescent="0.3">
      <c r="A32" s="401"/>
      <c r="B32" s="1315" t="s">
        <v>5088</v>
      </c>
      <c r="C32" s="1315"/>
      <c r="E32" s="1315"/>
      <c r="F32" s="1315"/>
      <c r="AH32" s="404"/>
    </row>
    <row r="33" spans="1:34" x14ac:dyDescent="0.3">
      <c r="A33" s="402"/>
      <c r="B33" s="1311" t="s">
        <v>5090</v>
      </c>
      <c r="C33" s="1311"/>
      <c r="E33" s="1311"/>
      <c r="F33" s="1311"/>
      <c r="AH33" s="405"/>
    </row>
    <row r="34" spans="1:34" ht="15.75" thickBot="1" x14ac:dyDescent="0.35">
      <c r="A34" s="406"/>
      <c r="B34" s="1312" t="s">
        <v>5089</v>
      </c>
      <c r="C34" s="1312"/>
      <c r="D34" s="407"/>
      <c r="E34" s="1312"/>
      <c r="F34" s="1312"/>
      <c r="G34" s="407"/>
      <c r="H34" s="407"/>
      <c r="I34" s="407"/>
      <c r="J34" s="407"/>
      <c r="K34" s="407"/>
      <c r="L34" s="407"/>
      <c r="M34" s="407"/>
      <c r="N34" s="407"/>
      <c r="O34" s="407"/>
      <c r="P34" s="407"/>
      <c r="Q34" s="407"/>
      <c r="R34" s="407"/>
      <c r="S34" s="407"/>
      <c r="T34" s="407"/>
      <c r="U34" s="407"/>
      <c r="V34" s="407"/>
      <c r="W34" s="407"/>
      <c r="X34" s="407"/>
      <c r="Y34" s="407"/>
      <c r="Z34" s="407"/>
      <c r="AA34" s="407"/>
      <c r="AB34" s="407"/>
      <c r="AC34" s="407"/>
      <c r="AD34" s="407"/>
      <c r="AE34" s="407"/>
      <c r="AF34" s="407"/>
      <c r="AG34" s="407"/>
      <c r="AH34" s="408"/>
    </row>
  </sheetData>
  <mergeCells count="63">
    <mergeCell ref="A8:D8"/>
    <mergeCell ref="E8:F8"/>
    <mergeCell ref="G8:H8"/>
    <mergeCell ref="E33:F33"/>
    <mergeCell ref="E34:F34"/>
    <mergeCell ref="A31:AH31"/>
    <mergeCell ref="B32:C32"/>
    <mergeCell ref="B33:C33"/>
    <mergeCell ref="B34:C34"/>
    <mergeCell ref="E32:F32"/>
    <mergeCell ref="A27:AH27"/>
    <mergeCell ref="A28:AH28"/>
    <mergeCell ref="AA8:AB8"/>
    <mergeCell ref="AC8:AD8"/>
    <mergeCell ref="AE8:AF8"/>
    <mergeCell ref="M7:N7"/>
    <mergeCell ref="I8:J8"/>
    <mergeCell ref="AG8:AH8"/>
    <mergeCell ref="K8:L8"/>
    <mergeCell ref="M8:N8"/>
    <mergeCell ref="AG7:AH7"/>
    <mergeCell ref="Y7:Z7"/>
    <mergeCell ref="AA7:AB7"/>
    <mergeCell ref="AC7:AD7"/>
    <mergeCell ref="AE7:AF7"/>
    <mergeCell ref="O8:P8"/>
    <mergeCell ref="Q8:R8"/>
    <mergeCell ref="S8:T8"/>
    <mergeCell ref="U8:V8"/>
    <mergeCell ref="W8:X8"/>
    <mergeCell ref="Y8:Z8"/>
    <mergeCell ref="A6:D6"/>
    <mergeCell ref="G6:H6"/>
    <mergeCell ref="E6:F6"/>
    <mergeCell ref="I6:J6"/>
    <mergeCell ref="AG6:AH6"/>
    <mergeCell ref="K6:L6"/>
    <mergeCell ref="M6:N6"/>
    <mergeCell ref="Y6:Z6"/>
    <mergeCell ref="AA6:AB6"/>
    <mergeCell ref="AC6:AD6"/>
    <mergeCell ref="AE6:AF6"/>
    <mergeCell ref="O6:P6"/>
    <mergeCell ref="Q6:R6"/>
    <mergeCell ref="S6:T6"/>
    <mergeCell ref="U6:V6"/>
    <mergeCell ref="W6:X6"/>
    <mergeCell ref="A7:D7"/>
    <mergeCell ref="E7:F7"/>
    <mergeCell ref="G7:H7"/>
    <mergeCell ref="I7:J7"/>
    <mergeCell ref="K7:L7"/>
    <mergeCell ref="O7:P7"/>
    <mergeCell ref="Q7:R7"/>
    <mergeCell ref="S7:T7"/>
    <mergeCell ref="U7:V7"/>
    <mergeCell ref="W7:X7"/>
    <mergeCell ref="A1:R2"/>
    <mergeCell ref="A3:R4"/>
    <mergeCell ref="A5:R5"/>
    <mergeCell ref="S1:AH2"/>
    <mergeCell ref="S3:AH4"/>
    <mergeCell ref="S5:AH5"/>
  </mergeCells>
  <phoneticPr fontId="12" type="noConversion"/>
  <conditionalFormatting sqref="A11:A25 B12">
    <cfRule type="expression" dxfId="11" priority="73" stopIfTrue="1">
      <formula>ISNUMBER(A11)</formula>
    </cfRule>
  </conditionalFormatting>
  <conditionalFormatting sqref="B11 B19 B21 B23">
    <cfRule type="expression" dxfId="10" priority="74" stopIfTrue="1">
      <formula>ISNUMBER(A11)</formula>
    </cfRule>
  </conditionalFormatting>
  <conditionalFormatting sqref="B13:B14">
    <cfRule type="expression" dxfId="9" priority="49" stopIfTrue="1">
      <formula>ISNUMBER(A13)</formula>
    </cfRule>
  </conditionalFormatting>
  <conditionalFormatting sqref="B15:B16">
    <cfRule type="cellIs" dxfId="8" priority="43" stopIfTrue="1" operator="equal">
      <formula>0</formula>
    </cfRule>
  </conditionalFormatting>
  <conditionalFormatting sqref="B17">
    <cfRule type="expression" dxfId="7" priority="1" stopIfTrue="1">
      <formula>ISNUMBER(A17)</formula>
    </cfRule>
  </conditionalFormatting>
  <conditionalFormatting sqref="B18:D18 C19:D19 B20:D20 C21:D21 B22:D22 C23:D23 B24:D25">
    <cfRule type="cellIs" dxfId="6" priority="76" stopIfTrue="1" operator="equal">
      <formula>0</formula>
    </cfRule>
  </conditionalFormatting>
  <conditionalFormatting sqref="C11:D17">
    <cfRule type="cellIs" dxfId="5" priority="2" stopIfTrue="1" operator="equal">
      <formula>0</formula>
    </cfRule>
  </conditionalFormatting>
  <conditionalFormatting sqref="C10:AH10">
    <cfRule type="cellIs" dxfId="4" priority="68" stopIfTrue="1" operator="equal">
      <formula>0</formula>
    </cfRule>
  </conditionalFormatting>
  <conditionalFormatting sqref="C26:AH26">
    <cfRule type="cellIs" dxfId="3" priority="3" stopIfTrue="1" operator="equal">
      <formula>0</formula>
    </cfRule>
  </conditionalFormatting>
  <conditionalFormatting sqref="E7">
    <cfRule type="cellIs" dxfId="2" priority="72" stopIfTrue="1" operator="equal">
      <formula>0</formula>
    </cfRule>
  </conditionalFormatting>
  <conditionalFormatting sqref="E8:AH8">
    <cfRule type="expression" dxfId="1" priority="59" stopIfTrue="1">
      <formula>E7=0</formula>
    </cfRule>
  </conditionalFormatting>
  <conditionalFormatting sqref="G7 I7 K7 M7 O7 Q7 S7 U7 W7 Y7 AA7 AC7 AE7 AG7">
    <cfRule type="cellIs" dxfId="0" priority="70" stopIfTrue="1" operator="equal">
      <formula>0</formula>
    </cfRule>
  </conditionalFormatting>
  <printOptions horizontalCentered="1"/>
  <pageMargins left="0.23622047244094491" right="0.23622047244094491" top="0.74803149606299213" bottom="0.74803149606299213" header="0.31496062992125984" footer="0.31496062992125984"/>
  <pageSetup paperSize="9" scale="52" fitToHeight="0" orientation="landscape" r:id="rId1"/>
  <colBreaks count="1" manualBreakCount="1">
    <brk id="18" max="2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D80A5-5E2C-4087-8C0C-F588539FB547}">
  <sheetPr>
    <tabColor rgb="FFFF0000"/>
  </sheetPr>
  <dimension ref="A1:G1649"/>
  <sheetViews>
    <sheetView topLeftCell="A1626" workbookViewId="0">
      <selection activeCell="D1629" sqref="D1629:D1649"/>
    </sheetView>
  </sheetViews>
  <sheetFormatPr defaultRowHeight="15" x14ac:dyDescent="0.25"/>
  <cols>
    <col min="1" max="1" width="14" style="580" customWidth="1"/>
    <col min="2" max="2" width="59.28515625" style="580" customWidth="1"/>
    <col min="3" max="3" width="11.5703125" style="580" customWidth="1"/>
    <col min="4" max="4" width="26.7109375" style="580" customWidth="1"/>
    <col min="7" max="7" width="12.5703125" bestFit="1" customWidth="1"/>
  </cols>
  <sheetData>
    <row r="1" spans="1:4" ht="14.45" customHeight="1" x14ac:dyDescent="0.25">
      <c r="A1" s="1320" t="s">
        <v>14238</v>
      </c>
      <c r="B1" s="1321"/>
      <c r="C1" s="1322" t="s">
        <v>14239</v>
      </c>
      <c r="D1" s="1323"/>
    </row>
    <row r="2" spans="1:4" ht="14.45" customHeight="1" x14ac:dyDescent="0.25">
      <c r="A2" s="1316" t="s">
        <v>27569</v>
      </c>
      <c r="B2" s="1324"/>
      <c r="C2" s="1324"/>
      <c r="D2" s="1317"/>
    </row>
    <row r="3" spans="1:4" x14ac:dyDescent="0.25">
      <c r="A3" s="1316" t="s">
        <v>14240</v>
      </c>
      <c r="B3" s="1317"/>
      <c r="C3" s="1056" t="s">
        <v>14241</v>
      </c>
      <c r="D3" s="1037"/>
    </row>
    <row r="4" spans="1:4" x14ac:dyDescent="0.25">
      <c r="A4" s="1057" t="s">
        <v>14242</v>
      </c>
      <c r="B4" s="1058" t="s">
        <v>14243</v>
      </c>
      <c r="C4" s="1059" t="s">
        <v>14244</v>
      </c>
      <c r="D4" s="1060" t="s">
        <v>14245</v>
      </c>
    </row>
    <row r="5" spans="1:4" ht="14.45" customHeight="1" x14ac:dyDescent="0.25">
      <c r="A5" s="1318" t="s">
        <v>14246</v>
      </c>
      <c r="B5" s="1325"/>
      <c r="C5" s="1325"/>
      <c r="D5" s="1325"/>
    </row>
    <row r="6" spans="1:4" x14ac:dyDescent="0.25">
      <c r="A6" s="1061">
        <v>7010100010</v>
      </c>
      <c r="B6" s="1048" t="s">
        <v>14247</v>
      </c>
      <c r="C6" s="1062" t="s">
        <v>14248</v>
      </c>
      <c r="D6" s="1064">
        <v>667.39</v>
      </c>
    </row>
    <row r="7" spans="1:4" x14ac:dyDescent="0.25">
      <c r="A7" s="1061">
        <v>7010100020</v>
      </c>
      <c r="B7" s="1048" t="s">
        <v>14249</v>
      </c>
      <c r="C7" s="1062" t="s">
        <v>14248</v>
      </c>
      <c r="D7" s="1064">
        <v>199.7</v>
      </c>
    </row>
    <row r="8" spans="1:4" x14ac:dyDescent="0.25">
      <c r="A8" s="1061">
        <v>7010100030</v>
      </c>
      <c r="B8" s="1048" t="s">
        <v>14250</v>
      </c>
      <c r="C8" s="1062" t="s">
        <v>14248</v>
      </c>
      <c r="D8" s="1064">
        <v>160.91999999999999</v>
      </c>
    </row>
    <row r="9" spans="1:4" x14ac:dyDescent="0.25">
      <c r="A9" s="1061">
        <v>7010100040</v>
      </c>
      <c r="B9" s="1048" t="s">
        <v>14251</v>
      </c>
      <c r="C9" s="1062" t="s">
        <v>14248</v>
      </c>
      <c r="D9" s="1064">
        <v>452.9</v>
      </c>
    </row>
    <row r="10" spans="1:4" x14ac:dyDescent="0.25">
      <c r="A10" s="1061">
        <v>7010100050</v>
      </c>
      <c r="B10" s="1048" t="s">
        <v>14252</v>
      </c>
      <c r="C10" s="1062" t="s">
        <v>14248</v>
      </c>
      <c r="D10" s="1064">
        <v>518.75</v>
      </c>
    </row>
    <row r="11" spans="1:4" x14ac:dyDescent="0.25">
      <c r="A11" s="1061">
        <v>7010100060</v>
      </c>
      <c r="B11" s="1048" t="s">
        <v>14253</v>
      </c>
      <c r="C11" s="1062" t="s">
        <v>14248</v>
      </c>
      <c r="D11" s="1065">
        <v>1090.77</v>
      </c>
    </row>
    <row r="12" spans="1:4" x14ac:dyDescent="0.25">
      <c r="A12" s="1061">
        <v>7010100070</v>
      </c>
      <c r="B12" s="1048" t="s">
        <v>14254</v>
      </c>
      <c r="C12" s="1062" t="s">
        <v>14255</v>
      </c>
      <c r="D12" s="1065">
        <v>3599.21</v>
      </c>
    </row>
    <row r="13" spans="1:4" x14ac:dyDescent="0.25">
      <c r="A13" s="1061">
        <v>7010100081</v>
      </c>
      <c r="B13" s="1048" t="s">
        <v>14256</v>
      </c>
      <c r="C13" s="1062" t="s">
        <v>14255</v>
      </c>
      <c r="D13" s="1064">
        <v>211.09</v>
      </c>
    </row>
    <row r="14" spans="1:4" x14ac:dyDescent="0.25">
      <c r="A14" s="1061">
        <v>7010100090</v>
      </c>
      <c r="B14" s="1048" t="s">
        <v>14257</v>
      </c>
      <c r="C14" s="1062" t="s">
        <v>14248</v>
      </c>
      <c r="D14" s="1064">
        <v>104.86</v>
      </c>
    </row>
    <row r="15" spans="1:4" x14ac:dyDescent="0.25">
      <c r="A15" s="1061">
        <v>7010100100</v>
      </c>
      <c r="B15" s="1048" t="s">
        <v>14258</v>
      </c>
      <c r="C15" s="1062" t="s">
        <v>14259</v>
      </c>
      <c r="D15" s="1064">
        <v>132.51</v>
      </c>
    </row>
    <row r="16" spans="1:4" x14ac:dyDescent="0.25">
      <c r="A16" s="1061">
        <v>7010100110</v>
      </c>
      <c r="B16" s="1048" t="s">
        <v>14260</v>
      </c>
      <c r="C16" s="1062" t="s">
        <v>14248</v>
      </c>
      <c r="D16" s="1064">
        <v>179.91</v>
      </c>
    </row>
    <row r="17" spans="1:4" x14ac:dyDescent="0.25">
      <c r="A17" s="1061">
        <v>7010100120</v>
      </c>
      <c r="B17" s="1048" t="s">
        <v>14261</v>
      </c>
      <c r="C17" s="1062" t="s">
        <v>14255</v>
      </c>
      <c r="D17" s="1065">
        <v>1449.32</v>
      </c>
    </row>
    <row r="18" spans="1:4" x14ac:dyDescent="0.25">
      <c r="A18" s="1061">
        <v>7010100130</v>
      </c>
      <c r="B18" s="1048" t="s">
        <v>14262</v>
      </c>
      <c r="C18" s="1062" t="s">
        <v>14255</v>
      </c>
      <c r="D18" s="1065">
        <v>1222.1600000000001</v>
      </c>
    </row>
    <row r="19" spans="1:4" x14ac:dyDescent="0.25">
      <c r="A19" s="1061">
        <v>7010100140</v>
      </c>
      <c r="B19" s="1048" t="s">
        <v>14263</v>
      </c>
      <c r="C19" s="1062" t="s">
        <v>14255</v>
      </c>
      <c r="D19" s="1065">
        <v>2097.14</v>
      </c>
    </row>
    <row r="20" spans="1:4" x14ac:dyDescent="0.25">
      <c r="A20" s="1061">
        <v>7010100150</v>
      </c>
      <c r="B20" s="1048" t="s">
        <v>14264</v>
      </c>
      <c r="C20" s="1062" t="s">
        <v>14265</v>
      </c>
      <c r="D20" s="1065">
        <v>1185</v>
      </c>
    </row>
    <row r="21" spans="1:4" x14ac:dyDescent="0.25">
      <c r="A21" s="1061">
        <v>7010100160</v>
      </c>
      <c r="B21" s="1048" t="s">
        <v>14266</v>
      </c>
      <c r="C21" s="1062" t="s">
        <v>14265</v>
      </c>
      <c r="D21" s="1065">
        <v>1185</v>
      </c>
    </row>
    <row r="22" spans="1:4" x14ac:dyDescent="0.25">
      <c r="A22" s="1061">
        <v>7010100170</v>
      </c>
      <c r="B22" s="1048" t="s">
        <v>14267</v>
      </c>
      <c r="C22" s="1062" t="s">
        <v>14265</v>
      </c>
      <c r="D22" s="1064">
        <v>925.78</v>
      </c>
    </row>
    <row r="23" spans="1:4" x14ac:dyDescent="0.25">
      <c r="A23" s="1061">
        <v>7010100180</v>
      </c>
      <c r="B23" s="1048" t="s">
        <v>14268</v>
      </c>
      <c r="C23" s="1062" t="s">
        <v>14265</v>
      </c>
      <c r="D23" s="1065">
        <v>1345.46</v>
      </c>
    </row>
    <row r="24" spans="1:4" x14ac:dyDescent="0.25">
      <c r="A24" s="1061">
        <v>7010100190</v>
      </c>
      <c r="B24" s="1048" t="s">
        <v>14269</v>
      </c>
      <c r="C24" s="1062" t="s">
        <v>14255</v>
      </c>
      <c r="D24" s="1064">
        <v>994.52</v>
      </c>
    </row>
    <row r="25" spans="1:4" x14ac:dyDescent="0.25">
      <c r="A25" s="1061">
        <v>7010100200</v>
      </c>
      <c r="B25" s="1048" t="s">
        <v>14270</v>
      </c>
      <c r="C25" s="1062" t="s">
        <v>14255</v>
      </c>
      <c r="D25" s="1064">
        <v>994.52</v>
      </c>
    </row>
    <row r="26" spans="1:4" x14ac:dyDescent="0.25">
      <c r="A26" s="1061">
        <v>7010100210</v>
      </c>
      <c r="B26" s="1048" t="s">
        <v>14271</v>
      </c>
      <c r="C26" s="1062" t="s">
        <v>14265</v>
      </c>
      <c r="D26" s="1065">
        <v>2018.83</v>
      </c>
    </row>
    <row r="27" spans="1:4" x14ac:dyDescent="0.25">
      <c r="A27" s="1061">
        <v>7010100220</v>
      </c>
      <c r="B27" s="1048" t="s">
        <v>14272</v>
      </c>
      <c r="C27" s="1062" t="s">
        <v>14265</v>
      </c>
      <c r="D27" s="1065">
        <v>3273.09</v>
      </c>
    </row>
    <row r="28" spans="1:4" x14ac:dyDescent="0.25">
      <c r="A28" s="1061">
        <v>7010100390</v>
      </c>
      <c r="B28" s="1048" t="s">
        <v>27570</v>
      </c>
      <c r="C28" s="1062" t="s">
        <v>14273</v>
      </c>
      <c r="D28" s="1064">
        <v>2.82</v>
      </c>
    </row>
    <row r="29" spans="1:4" x14ac:dyDescent="0.25">
      <c r="A29" s="1061">
        <v>7010100400</v>
      </c>
      <c r="B29" s="1048" t="s">
        <v>27571</v>
      </c>
      <c r="C29" s="1062" t="s">
        <v>14273</v>
      </c>
      <c r="D29" s="1064">
        <v>1.2</v>
      </c>
    </row>
    <row r="30" spans="1:4" x14ac:dyDescent="0.25">
      <c r="A30" s="1061">
        <v>7010100260</v>
      </c>
      <c r="B30" s="1048" t="s">
        <v>14274</v>
      </c>
      <c r="C30" s="1062" t="s">
        <v>14275</v>
      </c>
      <c r="D30" s="1064">
        <v>26.31</v>
      </c>
    </row>
    <row r="31" spans="1:4" x14ac:dyDescent="0.25">
      <c r="A31" s="1061">
        <v>7010100270</v>
      </c>
      <c r="B31" s="1048" t="s">
        <v>14274</v>
      </c>
      <c r="C31" s="1062" t="s">
        <v>14276</v>
      </c>
      <c r="D31" s="1065">
        <v>3966.16</v>
      </c>
    </row>
    <row r="32" spans="1:4" x14ac:dyDescent="0.25">
      <c r="A32" s="1061">
        <v>7010100280</v>
      </c>
      <c r="B32" s="1048" t="s">
        <v>14277</v>
      </c>
      <c r="C32" s="1062" t="s">
        <v>14275</v>
      </c>
      <c r="D32" s="1064">
        <v>62.95</v>
      </c>
    </row>
    <row r="33" spans="1:4" x14ac:dyDescent="0.25">
      <c r="A33" s="1061">
        <v>7010100290</v>
      </c>
      <c r="B33" s="1048" t="s">
        <v>14277</v>
      </c>
      <c r="C33" s="1062" t="s">
        <v>14276</v>
      </c>
      <c r="D33" s="1065">
        <v>9214.58</v>
      </c>
    </row>
    <row r="34" spans="1:4" x14ac:dyDescent="0.25">
      <c r="A34" s="1061">
        <v>7010100300</v>
      </c>
      <c r="B34" s="1048" t="s">
        <v>14278</v>
      </c>
      <c r="C34" s="1062" t="s">
        <v>14275</v>
      </c>
      <c r="D34" s="1064">
        <v>131.63</v>
      </c>
    </row>
    <row r="35" spans="1:4" x14ac:dyDescent="0.25">
      <c r="A35" s="1061">
        <v>7010100310</v>
      </c>
      <c r="B35" s="1048" t="s">
        <v>14278</v>
      </c>
      <c r="C35" s="1062" t="s">
        <v>14276</v>
      </c>
      <c r="D35" s="1065">
        <v>18833.68</v>
      </c>
    </row>
    <row r="36" spans="1:4" x14ac:dyDescent="0.25">
      <c r="A36" s="1061">
        <v>7010100320</v>
      </c>
      <c r="B36" s="1048" t="s">
        <v>14279</v>
      </c>
      <c r="C36" s="1062" t="s">
        <v>14275</v>
      </c>
      <c r="D36" s="1064">
        <v>213.52</v>
      </c>
    </row>
    <row r="37" spans="1:4" x14ac:dyDescent="0.25">
      <c r="A37" s="1061">
        <v>7010100330</v>
      </c>
      <c r="B37" s="1048" t="s">
        <v>14279</v>
      </c>
      <c r="C37" s="1062" t="s">
        <v>14276</v>
      </c>
      <c r="D37" s="1065">
        <v>29949.040000000001</v>
      </c>
    </row>
    <row r="38" spans="1:4" x14ac:dyDescent="0.25">
      <c r="A38" s="1061">
        <v>7010100340</v>
      </c>
      <c r="B38" s="1048" t="s">
        <v>14280</v>
      </c>
      <c r="C38" s="1062" t="s">
        <v>14255</v>
      </c>
      <c r="D38" s="1065">
        <v>1078.28</v>
      </c>
    </row>
    <row r="39" spans="1:4" x14ac:dyDescent="0.25">
      <c r="A39" s="1061">
        <v>7010100350</v>
      </c>
      <c r="B39" s="1048" t="s">
        <v>14281</v>
      </c>
      <c r="C39" s="1062" t="s">
        <v>14282</v>
      </c>
      <c r="D39" s="1064">
        <v>5.39</v>
      </c>
    </row>
    <row r="40" spans="1:4" x14ac:dyDescent="0.25">
      <c r="A40" s="1318" t="s">
        <v>14283</v>
      </c>
      <c r="B40" s="1319"/>
      <c r="C40" s="1063"/>
      <c r="D40" s="1063"/>
    </row>
    <row r="41" spans="1:4" ht="14.45" customHeight="1" x14ac:dyDescent="0.25">
      <c r="A41" s="1061">
        <v>7020100010</v>
      </c>
      <c r="B41" s="1048" t="s">
        <v>14284</v>
      </c>
      <c r="C41" s="1062" t="s">
        <v>14259</v>
      </c>
      <c r="D41" s="1064">
        <v>1.38</v>
      </c>
    </row>
    <row r="42" spans="1:4" x14ac:dyDescent="0.25">
      <c r="A42" s="1061">
        <v>7020100020</v>
      </c>
      <c r="B42" s="1048" t="s">
        <v>14285</v>
      </c>
      <c r="C42" s="1062" t="s">
        <v>14255</v>
      </c>
      <c r="D42" s="1064">
        <v>326.36</v>
      </c>
    </row>
    <row r="43" spans="1:4" x14ac:dyDescent="0.25">
      <c r="A43" s="1061">
        <v>7020100030</v>
      </c>
      <c r="B43" s="1048" t="s">
        <v>14286</v>
      </c>
      <c r="C43" s="1062" t="s">
        <v>14259</v>
      </c>
      <c r="D43" s="1064">
        <v>1.58</v>
      </c>
    </row>
    <row r="44" spans="1:4" x14ac:dyDescent="0.25">
      <c r="A44" s="1061">
        <v>7020100040</v>
      </c>
      <c r="B44" s="1048" t="s">
        <v>14287</v>
      </c>
      <c r="C44" s="1062" t="s">
        <v>14259</v>
      </c>
      <c r="D44" s="1064">
        <v>1.84</v>
      </c>
    </row>
    <row r="45" spans="1:4" x14ac:dyDescent="0.25">
      <c r="A45" s="1061">
        <v>7020100050</v>
      </c>
      <c r="B45" s="1048" t="s">
        <v>14288</v>
      </c>
      <c r="C45" s="1062" t="s">
        <v>14259</v>
      </c>
      <c r="D45" s="1064">
        <v>2.34</v>
      </c>
    </row>
    <row r="46" spans="1:4" x14ac:dyDescent="0.25">
      <c r="A46" s="1061">
        <v>7020100060</v>
      </c>
      <c r="B46" s="1048" t="s">
        <v>14289</v>
      </c>
      <c r="C46" s="1062" t="s">
        <v>14259</v>
      </c>
      <c r="D46" s="1064">
        <v>1.84</v>
      </c>
    </row>
    <row r="47" spans="1:4" x14ac:dyDescent="0.25">
      <c r="A47" s="1061">
        <v>7020100070</v>
      </c>
      <c r="B47" s="1048" t="s">
        <v>14290</v>
      </c>
      <c r="C47" s="1062" t="s">
        <v>14259</v>
      </c>
      <c r="D47" s="1064">
        <v>2.29</v>
      </c>
    </row>
    <row r="48" spans="1:4" x14ac:dyDescent="0.25">
      <c r="A48" s="1061">
        <v>7020100080</v>
      </c>
      <c r="B48" s="1048" t="s">
        <v>14291</v>
      </c>
      <c r="C48" s="1062" t="s">
        <v>14259</v>
      </c>
      <c r="D48" s="1064">
        <v>2.87</v>
      </c>
    </row>
    <row r="49" spans="1:4" x14ac:dyDescent="0.25">
      <c r="A49" s="1061">
        <v>7020100090</v>
      </c>
      <c r="B49" s="1048" t="s">
        <v>14292</v>
      </c>
      <c r="C49" s="1062" t="s">
        <v>14248</v>
      </c>
      <c r="D49" s="1064">
        <v>4.47</v>
      </c>
    </row>
    <row r="50" spans="1:4" x14ac:dyDescent="0.25">
      <c r="A50" s="1061">
        <v>7020100100</v>
      </c>
      <c r="B50" s="1048" t="s">
        <v>14293</v>
      </c>
      <c r="C50" s="1062" t="s">
        <v>14248</v>
      </c>
      <c r="D50" s="1064">
        <v>17.62</v>
      </c>
    </row>
    <row r="51" spans="1:4" x14ac:dyDescent="0.25">
      <c r="A51" s="1061">
        <v>7020100110</v>
      </c>
      <c r="B51" s="1048" t="s">
        <v>14294</v>
      </c>
      <c r="C51" s="1062" t="s">
        <v>14248</v>
      </c>
      <c r="D51" s="1064">
        <v>2.63</v>
      </c>
    </row>
    <row r="52" spans="1:4" x14ac:dyDescent="0.25">
      <c r="A52" s="1061">
        <v>7020100130</v>
      </c>
      <c r="B52" s="1048" t="s">
        <v>14295</v>
      </c>
      <c r="C52" s="1062" t="s">
        <v>14296</v>
      </c>
      <c r="D52" s="1064">
        <v>576.22</v>
      </c>
    </row>
    <row r="53" spans="1:4" x14ac:dyDescent="0.25">
      <c r="A53" s="1061">
        <v>7020100140</v>
      </c>
      <c r="B53" s="1048" t="s">
        <v>14297</v>
      </c>
      <c r="C53" s="1062" t="s">
        <v>14255</v>
      </c>
      <c r="D53" s="1064">
        <v>139.19</v>
      </c>
    </row>
    <row r="54" spans="1:4" x14ac:dyDescent="0.25">
      <c r="A54" s="1061">
        <v>7020100150</v>
      </c>
      <c r="B54" s="1048" t="s">
        <v>14298</v>
      </c>
      <c r="C54" s="1062" t="s">
        <v>14255</v>
      </c>
      <c r="D54" s="1064">
        <v>332.78</v>
      </c>
    </row>
    <row r="55" spans="1:4" x14ac:dyDescent="0.25">
      <c r="A55" s="1061">
        <v>7020100160</v>
      </c>
      <c r="B55" s="1048" t="s">
        <v>14299</v>
      </c>
      <c r="C55" s="1062" t="s">
        <v>14259</v>
      </c>
      <c r="D55" s="1064">
        <v>1.03</v>
      </c>
    </row>
    <row r="56" spans="1:4" x14ac:dyDescent="0.25">
      <c r="A56" s="1318" t="s">
        <v>14300</v>
      </c>
      <c r="B56" s="1319"/>
      <c r="C56" s="1063"/>
      <c r="D56" s="1063"/>
    </row>
    <row r="57" spans="1:4" ht="14.45" customHeight="1" x14ac:dyDescent="0.25">
      <c r="A57" s="1320" t="s">
        <v>14238</v>
      </c>
      <c r="B57" s="1321"/>
      <c r="C57" s="1322" t="s">
        <v>14239</v>
      </c>
      <c r="D57" s="1323"/>
    </row>
    <row r="58" spans="1:4" ht="14.45" customHeight="1" x14ac:dyDescent="0.25">
      <c r="A58" s="1316" t="s">
        <v>27569</v>
      </c>
      <c r="B58" s="1324"/>
      <c r="C58" s="1324"/>
      <c r="D58" s="1317"/>
    </row>
    <row r="59" spans="1:4" x14ac:dyDescent="0.25">
      <c r="A59" s="1316" t="s">
        <v>14240</v>
      </c>
      <c r="B59" s="1317"/>
      <c r="C59" s="1056" t="s">
        <v>14241</v>
      </c>
      <c r="D59" s="1037"/>
    </row>
    <row r="60" spans="1:4" x14ac:dyDescent="0.25">
      <c r="A60" s="1057" t="s">
        <v>14242</v>
      </c>
      <c r="B60" s="1058" t="s">
        <v>14243</v>
      </c>
      <c r="C60" s="1059" t="s">
        <v>14244</v>
      </c>
      <c r="D60" s="1060" t="s">
        <v>14245</v>
      </c>
    </row>
    <row r="61" spans="1:4" ht="14.45" customHeight="1" x14ac:dyDescent="0.25">
      <c r="A61" s="1061">
        <v>7030100010</v>
      </c>
      <c r="B61" s="1048" t="s">
        <v>14301</v>
      </c>
      <c r="C61" s="1062" t="s">
        <v>14259</v>
      </c>
      <c r="D61" s="1064">
        <v>12.44</v>
      </c>
    </row>
    <row r="62" spans="1:4" x14ac:dyDescent="0.25">
      <c r="A62" s="1061">
        <v>7030100020</v>
      </c>
      <c r="B62" s="1048" t="s">
        <v>14302</v>
      </c>
      <c r="C62" s="1062" t="s">
        <v>14248</v>
      </c>
      <c r="D62" s="1064">
        <v>57.5</v>
      </c>
    </row>
    <row r="63" spans="1:4" x14ac:dyDescent="0.25">
      <c r="A63" s="1061">
        <v>7030100030</v>
      </c>
      <c r="B63" s="1048" t="s">
        <v>14303</v>
      </c>
      <c r="C63" s="1062" t="s">
        <v>14259</v>
      </c>
      <c r="D63" s="1064">
        <v>118.49</v>
      </c>
    </row>
    <row r="64" spans="1:4" x14ac:dyDescent="0.25">
      <c r="A64" s="1061">
        <v>7030100040</v>
      </c>
      <c r="B64" s="1048" t="s">
        <v>14304</v>
      </c>
      <c r="C64" s="1062" t="s">
        <v>14248</v>
      </c>
      <c r="D64" s="1064">
        <v>126.18</v>
      </c>
    </row>
    <row r="65" spans="1:4" x14ac:dyDescent="0.25">
      <c r="A65" s="1061">
        <v>7030100050</v>
      </c>
      <c r="B65" s="1048" t="s">
        <v>14305</v>
      </c>
      <c r="C65" s="1062" t="s">
        <v>14306</v>
      </c>
      <c r="D65" s="1064">
        <v>16.100000000000001</v>
      </c>
    </row>
    <row r="66" spans="1:4" x14ac:dyDescent="0.25">
      <c r="A66" s="1061">
        <v>7030100060</v>
      </c>
      <c r="B66" s="1048" t="s">
        <v>14307</v>
      </c>
      <c r="C66" s="1062" t="s">
        <v>14248</v>
      </c>
      <c r="D66" s="1064">
        <v>8.59</v>
      </c>
    </row>
    <row r="67" spans="1:4" x14ac:dyDescent="0.25">
      <c r="A67" s="1061">
        <v>7030100070</v>
      </c>
      <c r="B67" s="1048" t="s">
        <v>14308</v>
      </c>
      <c r="C67" s="1062" t="s">
        <v>14248</v>
      </c>
      <c r="D67" s="1064">
        <v>33.78</v>
      </c>
    </row>
    <row r="68" spans="1:4" x14ac:dyDescent="0.25">
      <c r="A68" s="1061">
        <v>7030100080</v>
      </c>
      <c r="B68" s="1048" t="s">
        <v>14309</v>
      </c>
      <c r="C68" s="1062" t="s">
        <v>14255</v>
      </c>
      <c r="D68" s="1064">
        <v>158.26</v>
      </c>
    </row>
    <row r="69" spans="1:4" x14ac:dyDescent="0.25">
      <c r="A69" s="1061">
        <v>7030100090</v>
      </c>
      <c r="B69" s="1048" t="s">
        <v>14310</v>
      </c>
      <c r="C69" s="1062" t="s">
        <v>14255</v>
      </c>
      <c r="D69" s="1064">
        <v>933.51</v>
      </c>
    </row>
    <row r="70" spans="1:4" x14ac:dyDescent="0.25">
      <c r="A70" s="1061">
        <v>7030100100</v>
      </c>
      <c r="B70" s="1048" t="s">
        <v>14311</v>
      </c>
      <c r="C70" s="1062" t="s">
        <v>14265</v>
      </c>
      <c r="D70" s="1064">
        <v>747.5</v>
      </c>
    </row>
    <row r="71" spans="1:4" x14ac:dyDescent="0.25">
      <c r="A71" s="1061">
        <v>7030100110</v>
      </c>
      <c r="B71" s="1048" t="s">
        <v>14312</v>
      </c>
      <c r="C71" s="1062" t="s">
        <v>14255</v>
      </c>
      <c r="D71" s="1064">
        <v>19.5</v>
      </c>
    </row>
    <row r="72" spans="1:4" x14ac:dyDescent="0.25">
      <c r="A72" s="1061">
        <v>7030100120</v>
      </c>
      <c r="B72" s="1048" t="s">
        <v>14313</v>
      </c>
      <c r="C72" s="1062" t="s">
        <v>14248</v>
      </c>
      <c r="D72" s="1064">
        <v>5.53</v>
      </c>
    </row>
    <row r="73" spans="1:4" x14ac:dyDescent="0.25">
      <c r="A73" s="1061">
        <v>7030100130</v>
      </c>
      <c r="B73" s="1048" t="s">
        <v>14314</v>
      </c>
      <c r="C73" s="1062" t="s">
        <v>14306</v>
      </c>
      <c r="D73" s="1064">
        <v>0.35</v>
      </c>
    </row>
    <row r="74" spans="1:4" x14ac:dyDescent="0.25">
      <c r="A74" s="1061">
        <v>7030100140</v>
      </c>
      <c r="B74" s="1048" t="s">
        <v>14315</v>
      </c>
      <c r="C74" s="1062" t="s">
        <v>14306</v>
      </c>
      <c r="D74" s="1064">
        <v>0.9</v>
      </c>
    </row>
    <row r="75" spans="1:4" x14ac:dyDescent="0.25">
      <c r="A75" s="1061">
        <v>7030100150</v>
      </c>
      <c r="B75" s="1048" t="s">
        <v>14316</v>
      </c>
      <c r="C75" s="1062" t="s">
        <v>14317</v>
      </c>
      <c r="D75" s="1064">
        <v>159.57</v>
      </c>
    </row>
    <row r="76" spans="1:4" x14ac:dyDescent="0.25">
      <c r="A76" s="1061">
        <v>7030100160</v>
      </c>
      <c r="B76" s="1048" t="s">
        <v>14318</v>
      </c>
      <c r="C76" s="1062" t="s">
        <v>14255</v>
      </c>
      <c r="D76" s="1064">
        <v>120.72</v>
      </c>
    </row>
    <row r="77" spans="1:4" x14ac:dyDescent="0.25">
      <c r="A77" s="1061">
        <v>7030100170</v>
      </c>
      <c r="B77" s="1048" t="s">
        <v>14319</v>
      </c>
      <c r="C77" s="1062" t="s">
        <v>14255</v>
      </c>
      <c r="D77" s="1064">
        <v>616.75</v>
      </c>
    </row>
    <row r="78" spans="1:4" x14ac:dyDescent="0.25">
      <c r="A78" s="1061">
        <v>7030100180</v>
      </c>
      <c r="B78" s="1048" t="s">
        <v>14320</v>
      </c>
      <c r="C78" s="1062" t="s">
        <v>14248</v>
      </c>
      <c r="D78" s="1064">
        <v>0.62</v>
      </c>
    </row>
    <row r="79" spans="1:4" x14ac:dyDescent="0.25">
      <c r="A79" s="1061">
        <v>7030100190</v>
      </c>
      <c r="B79" s="1048" t="s">
        <v>14321</v>
      </c>
      <c r="C79" s="1062" t="s">
        <v>14248</v>
      </c>
      <c r="D79" s="1064">
        <v>2.77</v>
      </c>
    </row>
    <row r="80" spans="1:4" x14ac:dyDescent="0.25">
      <c r="A80" s="1061">
        <v>7030100200</v>
      </c>
      <c r="B80" s="1048" t="s">
        <v>14322</v>
      </c>
      <c r="C80" s="1062" t="s">
        <v>14248</v>
      </c>
      <c r="D80" s="1064">
        <v>12.41</v>
      </c>
    </row>
    <row r="81" spans="1:4" x14ac:dyDescent="0.25">
      <c r="A81" s="1061">
        <v>7030100210</v>
      </c>
      <c r="B81" s="1048" t="s">
        <v>14323</v>
      </c>
      <c r="C81" s="1062" t="s">
        <v>14248</v>
      </c>
      <c r="D81" s="1064">
        <v>1.06</v>
      </c>
    </row>
    <row r="82" spans="1:4" x14ac:dyDescent="0.25">
      <c r="A82" s="1061">
        <v>7030100220</v>
      </c>
      <c r="B82" s="1048" t="s">
        <v>14324</v>
      </c>
      <c r="C82" s="1062" t="s">
        <v>14248</v>
      </c>
      <c r="D82" s="1064">
        <v>4.26</v>
      </c>
    </row>
    <row r="83" spans="1:4" x14ac:dyDescent="0.25">
      <c r="A83" s="1061">
        <v>7030100230</v>
      </c>
      <c r="B83" s="1048" t="s">
        <v>14325</v>
      </c>
      <c r="C83" s="1062" t="s">
        <v>14248</v>
      </c>
      <c r="D83" s="1064">
        <v>0.41</v>
      </c>
    </row>
    <row r="84" spans="1:4" x14ac:dyDescent="0.25">
      <c r="A84" s="1061">
        <v>7030100241</v>
      </c>
      <c r="B84" s="1048" t="s">
        <v>14326</v>
      </c>
      <c r="C84" s="1062" t="s">
        <v>14248</v>
      </c>
      <c r="D84" s="1064">
        <v>27.22</v>
      </c>
    </row>
    <row r="85" spans="1:4" x14ac:dyDescent="0.25">
      <c r="A85" s="1061">
        <v>7030100250</v>
      </c>
      <c r="B85" s="1048" t="s">
        <v>14327</v>
      </c>
      <c r="C85" s="1062" t="s">
        <v>14248</v>
      </c>
      <c r="D85" s="1064">
        <v>9.18</v>
      </c>
    </row>
    <row r="86" spans="1:4" x14ac:dyDescent="0.25">
      <c r="A86" s="1061">
        <v>7030100260</v>
      </c>
      <c r="B86" s="1048" t="s">
        <v>14328</v>
      </c>
      <c r="C86" s="1062" t="s">
        <v>14259</v>
      </c>
      <c r="D86" s="1064">
        <v>14.18</v>
      </c>
    </row>
    <row r="87" spans="1:4" x14ac:dyDescent="0.25">
      <c r="A87" s="1061">
        <v>7030100270</v>
      </c>
      <c r="B87" s="1048" t="s">
        <v>14329</v>
      </c>
      <c r="C87" s="1062" t="s">
        <v>14259</v>
      </c>
      <c r="D87" s="1064">
        <v>4.43</v>
      </c>
    </row>
    <row r="88" spans="1:4" x14ac:dyDescent="0.25">
      <c r="A88" s="1061">
        <v>7030100280</v>
      </c>
      <c r="B88" s="1048" t="s">
        <v>14330</v>
      </c>
      <c r="C88" s="1062" t="s">
        <v>14248</v>
      </c>
      <c r="D88" s="1064">
        <v>5.32</v>
      </c>
    </row>
    <row r="89" spans="1:4" x14ac:dyDescent="0.25">
      <c r="A89" s="1061">
        <v>7030100291</v>
      </c>
      <c r="B89" s="1048" t="s">
        <v>14331</v>
      </c>
      <c r="C89" s="1062" t="s">
        <v>14248</v>
      </c>
      <c r="D89" s="1064">
        <v>3.3</v>
      </c>
    </row>
    <row r="90" spans="1:4" x14ac:dyDescent="0.25">
      <c r="A90" s="1061">
        <v>7030100301</v>
      </c>
      <c r="B90" s="1048" t="s">
        <v>14332</v>
      </c>
      <c r="C90" s="1062" t="s">
        <v>14255</v>
      </c>
      <c r="D90" s="1064">
        <v>27.44</v>
      </c>
    </row>
    <row r="91" spans="1:4" x14ac:dyDescent="0.25">
      <c r="A91" s="1061">
        <v>7030100311</v>
      </c>
      <c r="B91" s="1048" t="s">
        <v>14333</v>
      </c>
      <c r="C91" s="1062" t="s">
        <v>14255</v>
      </c>
      <c r="D91" s="1064">
        <v>54.88</v>
      </c>
    </row>
    <row r="92" spans="1:4" x14ac:dyDescent="0.25">
      <c r="A92" s="1061">
        <v>7030100312</v>
      </c>
      <c r="B92" s="1048" t="s">
        <v>14334</v>
      </c>
      <c r="C92" s="1062" t="s">
        <v>14255</v>
      </c>
      <c r="D92" s="1064">
        <v>177.88</v>
      </c>
    </row>
    <row r="93" spans="1:4" x14ac:dyDescent="0.25">
      <c r="A93" s="1061">
        <v>7030100331</v>
      </c>
      <c r="B93" s="1048" t="s">
        <v>14335</v>
      </c>
      <c r="C93" s="1062" t="s">
        <v>14259</v>
      </c>
      <c r="D93" s="1064">
        <v>10.72</v>
      </c>
    </row>
    <row r="94" spans="1:4" x14ac:dyDescent="0.25">
      <c r="A94" s="1061">
        <v>7030100360</v>
      </c>
      <c r="B94" s="1048" t="s">
        <v>14336</v>
      </c>
      <c r="C94" s="1062" t="s">
        <v>14337</v>
      </c>
      <c r="D94" s="1064">
        <v>94.79</v>
      </c>
    </row>
    <row r="95" spans="1:4" x14ac:dyDescent="0.25">
      <c r="A95" s="1061">
        <v>7030100370</v>
      </c>
      <c r="B95" s="1048" t="s">
        <v>14338</v>
      </c>
      <c r="C95" s="1062" t="s">
        <v>14248</v>
      </c>
      <c r="D95" s="1064">
        <v>0.86</v>
      </c>
    </row>
    <row r="96" spans="1:4" x14ac:dyDescent="0.25">
      <c r="A96" s="1061">
        <v>7030100380</v>
      </c>
      <c r="B96" s="1048" t="s">
        <v>14339</v>
      </c>
      <c r="C96" s="1062" t="s">
        <v>14248</v>
      </c>
      <c r="D96" s="1064">
        <v>5.57</v>
      </c>
    </row>
    <row r="97" spans="1:4" x14ac:dyDescent="0.25">
      <c r="A97" s="1061">
        <v>7030100390</v>
      </c>
      <c r="B97" s="1048" t="s">
        <v>14340</v>
      </c>
      <c r="C97" s="1062" t="s">
        <v>14248</v>
      </c>
      <c r="D97" s="1064">
        <v>4.04</v>
      </c>
    </row>
    <row r="98" spans="1:4" x14ac:dyDescent="0.25">
      <c r="A98" s="1061">
        <v>7030100400</v>
      </c>
      <c r="B98" s="1048" t="s">
        <v>14341</v>
      </c>
      <c r="C98" s="1062" t="s">
        <v>14337</v>
      </c>
      <c r="D98" s="1064">
        <v>26.6</v>
      </c>
    </row>
    <row r="99" spans="1:4" x14ac:dyDescent="0.25">
      <c r="A99" s="1061">
        <v>7030100410</v>
      </c>
      <c r="B99" s="1048" t="s">
        <v>14342</v>
      </c>
      <c r="C99" s="1062" t="s">
        <v>14248</v>
      </c>
      <c r="D99" s="1064">
        <v>0.62</v>
      </c>
    </row>
    <row r="100" spans="1:4" x14ac:dyDescent="0.25">
      <c r="A100" s="1061">
        <v>7030100420</v>
      </c>
      <c r="B100" s="1048" t="s">
        <v>14343</v>
      </c>
      <c r="C100" s="1062" t="s">
        <v>14248</v>
      </c>
      <c r="D100" s="1064">
        <v>0.26</v>
      </c>
    </row>
    <row r="101" spans="1:4" x14ac:dyDescent="0.25">
      <c r="A101" s="1061">
        <v>7030100430</v>
      </c>
      <c r="B101" s="1048" t="s">
        <v>14344</v>
      </c>
      <c r="C101" s="1062" t="s">
        <v>14296</v>
      </c>
      <c r="D101" s="1064">
        <v>2.81</v>
      </c>
    </row>
    <row r="102" spans="1:4" x14ac:dyDescent="0.25">
      <c r="A102" s="1061">
        <v>7030100440</v>
      </c>
      <c r="B102" s="1048" t="s">
        <v>14345</v>
      </c>
      <c r="C102" s="1062" t="s">
        <v>14259</v>
      </c>
      <c r="D102" s="1064">
        <v>2.56</v>
      </c>
    </row>
    <row r="103" spans="1:4" x14ac:dyDescent="0.25">
      <c r="A103" s="1061">
        <v>7030100450</v>
      </c>
      <c r="B103" s="1048" t="s">
        <v>14346</v>
      </c>
      <c r="C103" s="1062" t="s">
        <v>14296</v>
      </c>
      <c r="D103" s="1064">
        <v>0.83</v>
      </c>
    </row>
    <row r="104" spans="1:4" x14ac:dyDescent="0.25">
      <c r="A104" s="1061">
        <v>7030100460</v>
      </c>
      <c r="B104" s="1048" t="s">
        <v>14347</v>
      </c>
      <c r="C104" s="1062" t="s">
        <v>14296</v>
      </c>
      <c r="D104" s="1064">
        <v>3.59</v>
      </c>
    </row>
    <row r="105" spans="1:4" x14ac:dyDescent="0.25">
      <c r="A105" s="1061">
        <v>7030100470</v>
      </c>
      <c r="B105" s="1048" t="s">
        <v>14348</v>
      </c>
      <c r="C105" s="1062" t="s">
        <v>14296</v>
      </c>
      <c r="D105" s="1064">
        <v>141.94</v>
      </c>
    </row>
    <row r="106" spans="1:4" x14ac:dyDescent="0.25">
      <c r="A106" s="1061">
        <v>7030100480</v>
      </c>
      <c r="B106" s="1048" t="s">
        <v>14349</v>
      </c>
      <c r="C106" s="1062" t="s">
        <v>14296</v>
      </c>
      <c r="D106" s="1064">
        <v>319.63</v>
      </c>
    </row>
    <row r="107" spans="1:4" x14ac:dyDescent="0.25">
      <c r="A107" s="1061">
        <v>7030100490</v>
      </c>
      <c r="B107" s="1048" t="s">
        <v>14350</v>
      </c>
      <c r="C107" s="1062" t="s">
        <v>14296</v>
      </c>
      <c r="D107" s="1064">
        <v>10.65</v>
      </c>
    </row>
    <row r="108" spans="1:4" x14ac:dyDescent="0.25">
      <c r="A108" s="1061">
        <v>7030100500</v>
      </c>
      <c r="B108" s="1048" t="s">
        <v>14351</v>
      </c>
      <c r="C108" s="1062" t="s">
        <v>14259</v>
      </c>
      <c r="D108" s="1064">
        <v>0.56999999999999995</v>
      </c>
    </row>
    <row r="109" spans="1:4" x14ac:dyDescent="0.25">
      <c r="A109" s="1061">
        <v>7030100510</v>
      </c>
      <c r="B109" s="1048" t="s">
        <v>14352</v>
      </c>
      <c r="C109" s="1062" t="s">
        <v>14248</v>
      </c>
      <c r="D109" s="1064">
        <v>15.09</v>
      </c>
    </row>
    <row r="110" spans="1:4" x14ac:dyDescent="0.25">
      <c r="A110" s="1061">
        <v>7030100520</v>
      </c>
      <c r="B110" s="1048" t="s">
        <v>14353</v>
      </c>
      <c r="C110" s="1062" t="s">
        <v>14337</v>
      </c>
      <c r="D110" s="1064">
        <v>60.35</v>
      </c>
    </row>
    <row r="111" spans="1:4" x14ac:dyDescent="0.25">
      <c r="A111" s="1061">
        <v>7030100530</v>
      </c>
      <c r="B111" s="1048" t="s">
        <v>14354</v>
      </c>
      <c r="C111" s="1062" t="s">
        <v>14248</v>
      </c>
      <c r="D111" s="1064">
        <v>8.0399999999999991</v>
      </c>
    </row>
    <row r="112" spans="1:4" x14ac:dyDescent="0.25">
      <c r="A112" s="1061">
        <v>7030100541</v>
      </c>
      <c r="B112" s="1048" t="s">
        <v>14355</v>
      </c>
      <c r="C112" s="1062" t="s">
        <v>14337</v>
      </c>
      <c r="D112" s="1064">
        <v>230.22</v>
      </c>
    </row>
    <row r="113" spans="1:4" ht="14.45" customHeight="1" x14ac:dyDescent="0.25">
      <c r="A113" s="1320" t="s">
        <v>14238</v>
      </c>
      <c r="B113" s="1321"/>
      <c r="C113" s="1322" t="s">
        <v>14239</v>
      </c>
      <c r="D113" s="1323"/>
    </row>
    <row r="114" spans="1:4" ht="14.45" customHeight="1" x14ac:dyDescent="0.25">
      <c r="A114" s="1316" t="s">
        <v>27569</v>
      </c>
      <c r="B114" s="1324"/>
      <c r="C114" s="1324"/>
      <c r="D114" s="1317"/>
    </row>
    <row r="115" spans="1:4" x14ac:dyDescent="0.25">
      <c r="A115" s="1316" t="s">
        <v>14240</v>
      </c>
      <c r="B115" s="1317"/>
      <c r="C115" s="1056" t="s">
        <v>14241</v>
      </c>
      <c r="D115" s="1037"/>
    </row>
    <row r="116" spans="1:4" x14ac:dyDescent="0.25">
      <c r="A116" s="1057" t="s">
        <v>14242</v>
      </c>
      <c r="B116" s="1058" t="s">
        <v>14243</v>
      </c>
      <c r="C116" s="1059" t="s">
        <v>14244</v>
      </c>
      <c r="D116" s="1060" t="s">
        <v>14245</v>
      </c>
    </row>
    <row r="117" spans="1:4" x14ac:dyDescent="0.25">
      <c r="A117" s="1061">
        <v>7030100551</v>
      </c>
      <c r="B117" s="1048" t="s">
        <v>14356</v>
      </c>
      <c r="C117" s="1062" t="s">
        <v>14337</v>
      </c>
      <c r="D117" s="1064">
        <v>120.04</v>
      </c>
    </row>
    <row r="118" spans="1:4" x14ac:dyDescent="0.25">
      <c r="A118" s="1061">
        <v>7030100561</v>
      </c>
      <c r="B118" s="1048" t="s">
        <v>14357</v>
      </c>
      <c r="C118" s="1062" t="s">
        <v>14337</v>
      </c>
      <c r="D118" s="1064">
        <v>203.68</v>
      </c>
    </row>
    <row r="119" spans="1:4" x14ac:dyDescent="0.25">
      <c r="A119" s="1061">
        <v>7030100570</v>
      </c>
      <c r="B119" s="1048" t="s">
        <v>14358</v>
      </c>
      <c r="C119" s="1062" t="s">
        <v>14248</v>
      </c>
      <c r="D119" s="1064">
        <v>14.08</v>
      </c>
    </row>
    <row r="120" spans="1:4" x14ac:dyDescent="0.25">
      <c r="A120" s="1061">
        <v>7030100580</v>
      </c>
      <c r="B120" s="1048" t="s">
        <v>14359</v>
      </c>
      <c r="C120" s="1062" t="s">
        <v>14248</v>
      </c>
      <c r="D120" s="1064">
        <v>16.09</v>
      </c>
    </row>
    <row r="121" spans="1:4" x14ac:dyDescent="0.25">
      <c r="A121" s="1061">
        <v>7030100590</v>
      </c>
      <c r="B121" s="1048" t="s">
        <v>14360</v>
      </c>
      <c r="C121" s="1062" t="s">
        <v>14248</v>
      </c>
      <c r="D121" s="1064">
        <v>28.16</v>
      </c>
    </row>
    <row r="122" spans="1:4" x14ac:dyDescent="0.25">
      <c r="A122" s="1061">
        <v>7030100600</v>
      </c>
      <c r="B122" s="1048" t="s">
        <v>14361</v>
      </c>
      <c r="C122" s="1062" t="s">
        <v>14248</v>
      </c>
      <c r="D122" s="1064">
        <v>59.33</v>
      </c>
    </row>
    <row r="123" spans="1:4" x14ac:dyDescent="0.25">
      <c r="A123" s="1061">
        <v>7030100610</v>
      </c>
      <c r="B123" s="1048" t="s">
        <v>14362</v>
      </c>
      <c r="C123" s="1062" t="s">
        <v>14255</v>
      </c>
      <c r="D123" s="1064">
        <v>20.81</v>
      </c>
    </row>
    <row r="124" spans="1:4" x14ac:dyDescent="0.25">
      <c r="A124" s="1061">
        <v>7030100620</v>
      </c>
      <c r="B124" s="1048" t="s">
        <v>14363</v>
      </c>
      <c r="C124" s="1062" t="s">
        <v>14248</v>
      </c>
      <c r="D124" s="1064">
        <v>14.56</v>
      </c>
    </row>
    <row r="125" spans="1:4" x14ac:dyDescent="0.25">
      <c r="A125" s="1061">
        <v>7030100630</v>
      </c>
      <c r="B125" s="1048" t="s">
        <v>14364</v>
      </c>
      <c r="C125" s="1062" t="s">
        <v>14248</v>
      </c>
      <c r="D125" s="1064">
        <v>10.4</v>
      </c>
    </row>
    <row r="126" spans="1:4" x14ac:dyDescent="0.25">
      <c r="A126" s="1061">
        <v>7030100640</v>
      </c>
      <c r="B126" s="1048" t="s">
        <v>14365</v>
      </c>
      <c r="C126" s="1062" t="s">
        <v>14248</v>
      </c>
      <c r="D126" s="1064">
        <v>26.15</v>
      </c>
    </row>
    <row r="127" spans="1:4" x14ac:dyDescent="0.25">
      <c r="A127" s="1061">
        <v>7030100650</v>
      </c>
      <c r="B127" s="1048" t="s">
        <v>14366</v>
      </c>
      <c r="C127" s="1062" t="s">
        <v>14248</v>
      </c>
      <c r="D127" s="1064">
        <v>11.26</v>
      </c>
    </row>
    <row r="128" spans="1:4" x14ac:dyDescent="0.25">
      <c r="A128" s="1061">
        <v>7030100660</v>
      </c>
      <c r="B128" s="1048" t="s">
        <v>14367</v>
      </c>
      <c r="C128" s="1062" t="s">
        <v>14259</v>
      </c>
      <c r="D128" s="1064">
        <v>1.42</v>
      </c>
    </row>
    <row r="129" spans="1:4" x14ac:dyDescent="0.25">
      <c r="A129" s="1061">
        <v>7030100670</v>
      </c>
      <c r="B129" s="1048" t="s">
        <v>14368</v>
      </c>
      <c r="C129" s="1062" t="s">
        <v>14248</v>
      </c>
      <c r="D129" s="1064">
        <v>5.32</v>
      </c>
    </row>
    <row r="130" spans="1:4" x14ac:dyDescent="0.25">
      <c r="A130" s="1061">
        <v>7030100680</v>
      </c>
      <c r="B130" s="1048" t="s">
        <v>14369</v>
      </c>
      <c r="C130" s="1062" t="s">
        <v>14259</v>
      </c>
      <c r="D130" s="1064">
        <v>2.66</v>
      </c>
    </row>
    <row r="131" spans="1:4" x14ac:dyDescent="0.25">
      <c r="A131" s="1061">
        <v>7030100690</v>
      </c>
      <c r="B131" s="1048" t="s">
        <v>14370</v>
      </c>
      <c r="C131" s="1062" t="s">
        <v>14248</v>
      </c>
      <c r="D131" s="1064">
        <v>20.81</v>
      </c>
    </row>
    <row r="132" spans="1:4" x14ac:dyDescent="0.25">
      <c r="A132" s="1061">
        <v>7030100700</v>
      </c>
      <c r="B132" s="1048" t="s">
        <v>14371</v>
      </c>
      <c r="C132" s="1062" t="s">
        <v>14248</v>
      </c>
      <c r="D132" s="1064">
        <v>29.67</v>
      </c>
    </row>
    <row r="133" spans="1:4" x14ac:dyDescent="0.25">
      <c r="A133" s="1061">
        <v>7030100710</v>
      </c>
      <c r="B133" s="1048" t="s">
        <v>14372</v>
      </c>
      <c r="C133" s="1062" t="s">
        <v>14248</v>
      </c>
      <c r="D133" s="1064">
        <v>10.4</v>
      </c>
    </row>
    <row r="134" spans="1:4" x14ac:dyDescent="0.25">
      <c r="A134" s="1061">
        <v>7030100720</v>
      </c>
      <c r="B134" s="1048" t="s">
        <v>14373</v>
      </c>
      <c r="C134" s="1062" t="s">
        <v>14259</v>
      </c>
      <c r="D134" s="1064">
        <v>14.84</v>
      </c>
    </row>
    <row r="135" spans="1:4" x14ac:dyDescent="0.25">
      <c r="A135" s="1061">
        <v>7030100730</v>
      </c>
      <c r="B135" s="1048" t="s">
        <v>14374</v>
      </c>
      <c r="C135" s="1062" t="s">
        <v>14248</v>
      </c>
      <c r="D135" s="1064">
        <v>14.3</v>
      </c>
    </row>
    <row r="136" spans="1:4" x14ac:dyDescent="0.25">
      <c r="A136" s="1061">
        <v>7030100740</v>
      </c>
      <c r="B136" s="1048" t="s">
        <v>14375</v>
      </c>
      <c r="C136" s="1062" t="s">
        <v>14255</v>
      </c>
      <c r="D136" s="1064">
        <v>15.7</v>
      </c>
    </row>
    <row r="137" spans="1:4" x14ac:dyDescent="0.25">
      <c r="A137" s="1061">
        <v>7030100750</v>
      </c>
      <c r="B137" s="1048" t="s">
        <v>14376</v>
      </c>
      <c r="C137" s="1062" t="s">
        <v>14248</v>
      </c>
      <c r="D137" s="1064">
        <v>9.89</v>
      </c>
    </row>
    <row r="138" spans="1:4" x14ac:dyDescent="0.25">
      <c r="A138" s="1061">
        <v>7030100760</v>
      </c>
      <c r="B138" s="1048" t="s">
        <v>14377</v>
      </c>
      <c r="C138" s="1062" t="s">
        <v>14259</v>
      </c>
      <c r="D138" s="1064">
        <v>59.33</v>
      </c>
    </row>
    <row r="139" spans="1:4" x14ac:dyDescent="0.25">
      <c r="A139" s="1061">
        <v>7030100770</v>
      </c>
      <c r="B139" s="1048" t="s">
        <v>14378</v>
      </c>
      <c r="C139" s="1062" t="s">
        <v>14248</v>
      </c>
      <c r="D139" s="1064">
        <v>12.48</v>
      </c>
    </row>
    <row r="140" spans="1:4" x14ac:dyDescent="0.25">
      <c r="A140" s="1061">
        <v>7030100780</v>
      </c>
      <c r="B140" s="1048" t="s">
        <v>14379</v>
      </c>
      <c r="C140" s="1062" t="s">
        <v>14255</v>
      </c>
      <c r="D140" s="1064">
        <v>10.4</v>
      </c>
    </row>
    <row r="141" spans="1:4" x14ac:dyDescent="0.25">
      <c r="A141" s="1061">
        <v>7030100790</v>
      </c>
      <c r="B141" s="1048" t="s">
        <v>14380</v>
      </c>
      <c r="C141" s="1062" t="s">
        <v>14248</v>
      </c>
      <c r="D141" s="1064">
        <v>7.05</v>
      </c>
    </row>
    <row r="142" spans="1:4" x14ac:dyDescent="0.25">
      <c r="A142" s="1061">
        <v>7030100800</v>
      </c>
      <c r="B142" s="1048" t="s">
        <v>14381</v>
      </c>
      <c r="C142" s="1062" t="s">
        <v>14248</v>
      </c>
      <c r="D142" s="1064">
        <v>20.12</v>
      </c>
    </row>
    <row r="143" spans="1:4" x14ac:dyDescent="0.25">
      <c r="A143" s="1061">
        <v>7030100810</v>
      </c>
      <c r="B143" s="1048" t="s">
        <v>14382</v>
      </c>
      <c r="C143" s="1062" t="s">
        <v>14255</v>
      </c>
      <c r="D143" s="1064">
        <v>37.9</v>
      </c>
    </row>
    <row r="144" spans="1:4" x14ac:dyDescent="0.25">
      <c r="A144" s="1061">
        <v>7030100820</v>
      </c>
      <c r="B144" s="1048" t="s">
        <v>14383</v>
      </c>
      <c r="C144" s="1062" t="s">
        <v>14255</v>
      </c>
      <c r="D144" s="1064">
        <v>75.599999999999994</v>
      </c>
    </row>
    <row r="145" spans="1:4" x14ac:dyDescent="0.25">
      <c r="A145" s="1061">
        <v>7030100830</v>
      </c>
      <c r="B145" s="1048" t="s">
        <v>14384</v>
      </c>
      <c r="C145" s="1062" t="s">
        <v>14255</v>
      </c>
      <c r="D145" s="1064">
        <v>14.88</v>
      </c>
    </row>
    <row r="146" spans="1:4" x14ac:dyDescent="0.25">
      <c r="A146" s="1061">
        <v>7030100840</v>
      </c>
      <c r="B146" s="1048" t="s">
        <v>14385</v>
      </c>
      <c r="C146" s="1062" t="s">
        <v>14259</v>
      </c>
      <c r="D146" s="1064">
        <v>10.6</v>
      </c>
    </row>
    <row r="147" spans="1:4" x14ac:dyDescent="0.25">
      <c r="A147" s="1061">
        <v>7030100850</v>
      </c>
      <c r="B147" s="1048" t="s">
        <v>14386</v>
      </c>
      <c r="C147" s="1062" t="s">
        <v>14259</v>
      </c>
      <c r="D147" s="1064">
        <v>14.82</v>
      </c>
    </row>
    <row r="148" spans="1:4" x14ac:dyDescent="0.25">
      <c r="A148" s="1061">
        <v>7030100860</v>
      </c>
      <c r="B148" s="1048" t="s">
        <v>14387</v>
      </c>
      <c r="C148" s="1062" t="s">
        <v>14259</v>
      </c>
      <c r="D148" s="1064">
        <v>22.69</v>
      </c>
    </row>
    <row r="149" spans="1:4" x14ac:dyDescent="0.25">
      <c r="A149" s="1061">
        <v>7030100870</v>
      </c>
      <c r="B149" s="1048" t="s">
        <v>14388</v>
      </c>
      <c r="C149" s="1062" t="s">
        <v>14337</v>
      </c>
      <c r="D149" s="1064">
        <v>85.44</v>
      </c>
    </row>
    <row r="150" spans="1:4" x14ac:dyDescent="0.25">
      <c r="A150" s="1061">
        <v>7030100880</v>
      </c>
      <c r="B150" s="1048" t="s">
        <v>14389</v>
      </c>
      <c r="C150" s="1062" t="s">
        <v>14248</v>
      </c>
      <c r="D150" s="1064">
        <v>70.92</v>
      </c>
    </row>
    <row r="151" spans="1:4" x14ac:dyDescent="0.25">
      <c r="A151" s="1061">
        <v>7030100890</v>
      </c>
      <c r="B151" s="1048" t="s">
        <v>14390</v>
      </c>
      <c r="C151" s="1062" t="s">
        <v>14248</v>
      </c>
      <c r="D151" s="1064">
        <v>23.05</v>
      </c>
    </row>
    <row r="152" spans="1:4" x14ac:dyDescent="0.25">
      <c r="A152" s="1061">
        <v>7030100910</v>
      </c>
      <c r="B152" s="1048" t="s">
        <v>14391</v>
      </c>
      <c r="C152" s="1062" t="s">
        <v>14337</v>
      </c>
      <c r="D152" s="1064">
        <v>70.92</v>
      </c>
    </row>
    <row r="153" spans="1:4" x14ac:dyDescent="0.25">
      <c r="A153" s="1061">
        <v>7030100920</v>
      </c>
      <c r="B153" s="1048" t="s">
        <v>14392</v>
      </c>
      <c r="C153" s="1062" t="s">
        <v>14248</v>
      </c>
      <c r="D153" s="1064">
        <v>132.77000000000001</v>
      </c>
    </row>
    <row r="154" spans="1:4" x14ac:dyDescent="0.25">
      <c r="A154" s="1061">
        <v>7030100930</v>
      </c>
      <c r="B154" s="1048" t="s">
        <v>14393</v>
      </c>
      <c r="C154" s="1062" t="s">
        <v>14248</v>
      </c>
      <c r="D154" s="1064">
        <v>2.77</v>
      </c>
    </row>
    <row r="155" spans="1:4" x14ac:dyDescent="0.25">
      <c r="A155" s="1061">
        <v>7030100940</v>
      </c>
      <c r="B155" s="1048" t="s">
        <v>14394</v>
      </c>
      <c r="C155" s="1062" t="s">
        <v>14255</v>
      </c>
      <c r="D155" s="1064">
        <v>26</v>
      </c>
    </row>
    <row r="156" spans="1:4" x14ac:dyDescent="0.25">
      <c r="A156" s="1061">
        <v>7030100960</v>
      </c>
      <c r="B156" s="1048" t="s">
        <v>14395</v>
      </c>
      <c r="C156" s="1062" t="s">
        <v>14259</v>
      </c>
      <c r="D156" s="1064">
        <v>23.7</v>
      </c>
    </row>
    <row r="157" spans="1:4" x14ac:dyDescent="0.25">
      <c r="A157" s="1318" t="s">
        <v>14396</v>
      </c>
      <c r="B157" s="1319"/>
      <c r="C157" s="1063"/>
      <c r="D157" s="1063"/>
    </row>
    <row r="158" spans="1:4" x14ac:dyDescent="0.25">
      <c r="A158" s="1061">
        <v>7040100010</v>
      </c>
      <c r="B158" s="1048" t="s">
        <v>14397</v>
      </c>
      <c r="C158" s="1062" t="s">
        <v>14337</v>
      </c>
      <c r="D158" s="1064">
        <v>53.19</v>
      </c>
    </row>
    <row r="159" spans="1:4" ht="14.45" customHeight="1" x14ac:dyDescent="0.25">
      <c r="A159" s="1061">
        <v>7040100020</v>
      </c>
      <c r="B159" s="1048" t="s">
        <v>14398</v>
      </c>
      <c r="C159" s="1062" t="s">
        <v>14337</v>
      </c>
      <c r="D159" s="1064">
        <v>61.17</v>
      </c>
    </row>
    <row r="160" spans="1:4" x14ac:dyDescent="0.25">
      <c r="A160" s="1061">
        <v>7040100030</v>
      </c>
      <c r="B160" s="1048" t="s">
        <v>14399</v>
      </c>
      <c r="C160" s="1062" t="s">
        <v>14337</v>
      </c>
      <c r="D160" s="1064">
        <v>125.53</v>
      </c>
    </row>
    <row r="161" spans="1:4" x14ac:dyDescent="0.25">
      <c r="A161" s="1061">
        <v>7040100040</v>
      </c>
      <c r="B161" s="1048" t="s">
        <v>14400</v>
      </c>
      <c r="C161" s="1062" t="s">
        <v>14337</v>
      </c>
      <c r="D161" s="1064">
        <v>62.06</v>
      </c>
    </row>
    <row r="162" spans="1:4" x14ac:dyDescent="0.25">
      <c r="A162" s="1061">
        <v>7040100050</v>
      </c>
      <c r="B162" s="1048" t="s">
        <v>14401</v>
      </c>
      <c r="C162" s="1062" t="s">
        <v>14337</v>
      </c>
      <c r="D162" s="1064">
        <v>78.010000000000005</v>
      </c>
    </row>
    <row r="163" spans="1:4" x14ac:dyDescent="0.25">
      <c r="A163" s="1061">
        <v>7040100060</v>
      </c>
      <c r="B163" s="1048" t="s">
        <v>14402</v>
      </c>
      <c r="C163" s="1062" t="s">
        <v>14337</v>
      </c>
      <c r="D163" s="1064">
        <v>15.32</v>
      </c>
    </row>
    <row r="164" spans="1:4" x14ac:dyDescent="0.25">
      <c r="A164" s="1061">
        <v>7040100070</v>
      </c>
      <c r="B164" s="1048" t="s">
        <v>14403</v>
      </c>
      <c r="C164" s="1062" t="s">
        <v>14337</v>
      </c>
      <c r="D164" s="1064">
        <v>19.54</v>
      </c>
    </row>
    <row r="165" spans="1:4" x14ac:dyDescent="0.25">
      <c r="A165" s="1061">
        <v>7040100080</v>
      </c>
      <c r="B165" s="1048" t="s">
        <v>14404</v>
      </c>
      <c r="C165" s="1062" t="s">
        <v>14337</v>
      </c>
      <c r="D165" s="1064">
        <v>30.64</v>
      </c>
    </row>
    <row r="166" spans="1:4" x14ac:dyDescent="0.25">
      <c r="A166" s="1061">
        <v>7040100090</v>
      </c>
      <c r="B166" s="1048" t="s">
        <v>14405</v>
      </c>
      <c r="C166" s="1062" t="s">
        <v>14337</v>
      </c>
      <c r="D166" s="1064">
        <v>26.97</v>
      </c>
    </row>
    <row r="167" spans="1:4" x14ac:dyDescent="0.25">
      <c r="A167" s="1061">
        <v>7040100100</v>
      </c>
      <c r="B167" s="1048" t="s">
        <v>14406</v>
      </c>
      <c r="C167" s="1062" t="s">
        <v>14337</v>
      </c>
      <c r="D167" s="1064">
        <v>33.729999999999997</v>
      </c>
    </row>
    <row r="168" spans="1:4" x14ac:dyDescent="0.25">
      <c r="A168" s="1061">
        <v>7040100110</v>
      </c>
      <c r="B168" s="1048" t="s">
        <v>14407</v>
      </c>
      <c r="C168" s="1062" t="s">
        <v>14337</v>
      </c>
      <c r="D168" s="1065">
        <v>1635.67</v>
      </c>
    </row>
    <row r="169" spans="1:4" ht="14.45" customHeight="1" x14ac:dyDescent="0.25">
      <c r="A169" s="1320" t="s">
        <v>14238</v>
      </c>
      <c r="B169" s="1321"/>
      <c r="C169" s="1322" t="s">
        <v>14239</v>
      </c>
      <c r="D169" s="1323"/>
    </row>
    <row r="170" spans="1:4" ht="14.45" customHeight="1" x14ac:dyDescent="0.25">
      <c r="A170" s="1316" t="s">
        <v>27569</v>
      </c>
      <c r="B170" s="1324"/>
      <c r="C170" s="1324"/>
      <c r="D170" s="1317"/>
    </row>
    <row r="171" spans="1:4" x14ac:dyDescent="0.25">
      <c r="A171" s="1316" t="s">
        <v>14240</v>
      </c>
      <c r="B171" s="1317"/>
      <c r="C171" s="1056" t="s">
        <v>14241</v>
      </c>
      <c r="D171" s="1037"/>
    </row>
    <row r="172" spans="1:4" x14ac:dyDescent="0.25">
      <c r="A172" s="1057" t="s">
        <v>14242</v>
      </c>
      <c r="B172" s="1058" t="s">
        <v>14243</v>
      </c>
      <c r="C172" s="1059" t="s">
        <v>14244</v>
      </c>
      <c r="D172" s="1060" t="s">
        <v>14245</v>
      </c>
    </row>
    <row r="173" spans="1:4" x14ac:dyDescent="0.25">
      <c r="A173" s="1061">
        <v>7040100120</v>
      </c>
      <c r="B173" s="1048" t="s">
        <v>14408</v>
      </c>
      <c r="C173" s="1062" t="s">
        <v>14337</v>
      </c>
      <c r="D173" s="1064">
        <v>985.51</v>
      </c>
    </row>
    <row r="174" spans="1:4" x14ac:dyDescent="0.25">
      <c r="A174" s="1061">
        <v>7040100130</v>
      </c>
      <c r="B174" s="1048" t="s">
        <v>14409</v>
      </c>
      <c r="C174" s="1062" t="s">
        <v>14337</v>
      </c>
      <c r="D174" s="1065">
        <v>1356.45</v>
      </c>
    </row>
    <row r="175" spans="1:4" x14ac:dyDescent="0.25">
      <c r="A175" s="1061">
        <v>7040100140</v>
      </c>
      <c r="B175" s="1048" t="s">
        <v>14410</v>
      </c>
      <c r="C175" s="1062" t="s">
        <v>14337</v>
      </c>
      <c r="D175" s="1064">
        <v>649.04999999999995</v>
      </c>
    </row>
    <row r="176" spans="1:4" x14ac:dyDescent="0.25">
      <c r="A176" s="1061">
        <v>7040100150</v>
      </c>
      <c r="B176" s="1048" t="s">
        <v>14411</v>
      </c>
      <c r="C176" s="1062" t="s">
        <v>14337</v>
      </c>
      <c r="D176" s="1064">
        <v>41.58</v>
      </c>
    </row>
    <row r="177" spans="1:4" x14ac:dyDescent="0.25">
      <c r="A177" s="1061">
        <v>7040100160</v>
      </c>
      <c r="B177" s="1048" t="s">
        <v>14412</v>
      </c>
      <c r="C177" s="1062" t="s">
        <v>14337</v>
      </c>
      <c r="D177" s="1064">
        <v>139.25</v>
      </c>
    </row>
    <row r="178" spans="1:4" x14ac:dyDescent="0.25">
      <c r="A178" s="1061">
        <v>7040100170</v>
      </c>
      <c r="B178" s="1048" t="s">
        <v>14413</v>
      </c>
      <c r="C178" s="1062" t="s">
        <v>14337</v>
      </c>
      <c r="D178" s="1064">
        <v>164.73</v>
      </c>
    </row>
    <row r="179" spans="1:4" x14ac:dyDescent="0.25">
      <c r="A179" s="1061">
        <v>7040100180</v>
      </c>
      <c r="B179" s="1048" t="s">
        <v>14414</v>
      </c>
      <c r="C179" s="1062" t="s">
        <v>14337</v>
      </c>
      <c r="D179" s="1064">
        <v>8.8699999999999992</v>
      </c>
    </row>
    <row r="180" spans="1:4" x14ac:dyDescent="0.25">
      <c r="A180" s="1061">
        <v>7040100190</v>
      </c>
      <c r="B180" s="1048" t="s">
        <v>14415</v>
      </c>
      <c r="C180" s="1062" t="s">
        <v>14337</v>
      </c>
      <c r="D180" s="1064">
        <v>8.8699999999999992</v>
      </c>
    </row>
    <row r="181" spans="1:4" x14ac:dyDescent="0.25">
      <c r="A181" s="1061">
        <v>7040100200</v>
      </c>
      <c r="B181" s="1048" t="s">
        <v>14416</v>
      </c>
      <c r="C181" s="1062" t="s">
        <v>14337</v>
      </c>
      <c r="D181" s="1064">
        <v>4.79</v>
      </c>
    </row>
    <row r="182" spans="1:4" x14ac:dyDescent="0.25">
      <c r="A182" s="1061">
        <v>7040100210</v>
      </c>
      <c r="B182" s="1048" t="s">
        <v>14417</v>
      </c>
      <c r="C182" s="1062" t="s">
        <v>14337</v>
      </c>
      <c r="D182" s="1064">
        <v>62.06</v>
      </c>
    </row>
    <row r="183" spans="1:4" x14ac:dyDescent="0.25">
      <c r="A183" s="1061">
        <v>7040100220</v>
      </c>
      <c r="B183" s="1048" t="s">
        <v>14418</v>
      </c>
      <c r="C183" s="1062" t="s">
        <v>14337</v>
      </c>
      <c r="D183" s="1064">
        <v>27.51</v>
      </c>
    </row>
    <row r="184" spans="1:4" x14ac:dyDescent="0.25">
      <c r="A184" s="1061">
        <v>7040100230</v>
      </c>
      <c r="B184" s="1048" t="s">
        <v>14419</v>
      </c>
      <c r="C184" s="1062" t="s">
        <v>14337</v>
      </c>
      <c r="D184" s="1064">
        <v>37.15</v>
      </c>
    </row>
    <row r="185" spans="1:4" x14ac:dyDescent="0.25">
      <c r="A185" s="1061">
        <v>7040100240</v>
      </c>
      <c r="B185" s="1048" t="s">
        <v>14420</v>
      </c>
      <c r="C185" s="1062" t="s">
        <v>14337</v>
      </c>
      <c r="D185" s="1064">
        <v>137.66</v>
      </c>
    </row>
    <row r="186" spans="1:4" x14ac:dyDescent="0.25">
      <c r="A186" s="1061">
        <v>7040100250</v>
      </c>
      <c r="B186" s="1048" t="s">
        <v>14421</v>
      </c>
      <c r="C186" s="1062" t="s">
        <v>14337</v>
      </c>
      <c r="D186" s="1064">
        <v>141.97999999999999</v>
      </c>
    </row>
    <row r="187" spans="1:4" x14ac:dyDescent="0.25">
      <c r="A187" s="1061">
        <v>7040100260</v>
      </c>
      <c r="B187" s="1048" t="s">
        <v>14422</v>
      </c>
      <c r="C187" s="1062" t="s">
        <v>14337</v>
      </c>
      <c r="D187" s="1064">
        <v>174.24</v>
      </c>
    </row>
    <row r="188" spans="1:4" x14ac:dyDescent="0.25">
      <c r="A188" s="1061">
        <v>7040100270</v>
      </c>
      <c r="B188" s="1048" t="s">
        <v>14423</v>
      </c>
      <c r="C188" s="1062" t="s">
        <v>14337</v>
      </c>
      <c r="D188" s="1064">
        <v>59.31</v>
      </c>
    </row>
    <row r="189" spans="1:4" x14ac:dyDescent="0.25">
      <c r="A189" s="1061">
        <v>7040100280</v>
      </c>
      <c r="B189" s="1048" t="s">
        <v>14424</v>
      </c>
      <c r="C189" s="1062" t="s">
        <v>14337</v>
      </c>
      <c r="D189" s="1064">
        <v>122.44</v>
      </c>
    </row>
    <row r="190" spans="1:4" x14ac:dyDescent="0.25">
      <c r="A190" s="1061">
        <v>7040100290</v>
      </c>
      <c r="B190" s="1048" t="s">
        <v>14425</v>
      </c>
      <c r="C190" s="1062" t="s">
        <v>14337</v>
      </c>
      <c r="D190" s="1064">
        <v>67.569999999999993</v>
      </c>
    </row>
    <row r="191" spans="1:4" x14ac:dyDescent="0.25">
      <c r="A191" s="1061">
        <v>7040100300</v>
      </c>
      <c r="B191" s="1048" t="s">
        <v>14426</v>
      </c>
      <c r="C191" s="1062" t="s">
        <v>14337</v>
      </c>
      <c r="D191" s="1064">
        <v>64.11</v>
      </c>
    </row>
    <row r="192" spans="1:4" x14ac:dyDescent="0.25">
      <c r="A192" s="1061">
        <v>7040100310</v>
      </c>
      <c r="B192" s="1048" t="s">
        <v>14427</v>
      </c>
      <c r="C192" s="1062" t="s">
        <v>14337</v>
      </c>
      <c r="D192" s="1064">
        <v>6.52</v>
      </c>
    </row>
    <row r="193" spans="1:4" x14ac:dyDescent="0.25">
      <c r="A193" s="1061">
        <v>7040100320</v>
      </c>
      <c r="B193" s="1048" t="s">
        <v>14428</v>
      </c>
      <c r="C193" s="1062" t="s">
        <v>14337</v>
      </c>
      <c r="D193" s="1064">
        <v>25.85</v>
      </c>
    </row>
    <row r="194" spans="1:4" x14ac:dyDescent="0.25">
      <c r="A194" s="1061">
        <v>7040100330</v>
      </c>
      <c r="B194" s="1048" t="s">
        <v>14429</v>
      </c>
      <c r="C194" s="1062" t="s">
        <v>14337</v>
      </c>
      <c r="D194" s="1064">
        <v>13.77</v>
      </c>
    </row>
    <row r="195" spans="1:4" x14ac:dyDescent="0.25">
      <c r="A195" s="1061">
        <v>7040100340</v>
      </c>
      <c r="B195" s="1048" t="s">
        <v>14430</v>
      </c>
      <c r="C195" s="1062" t="s">
        <v>14337</v>
      </c>
      <c r="D195" s="1064">
        <v>11.55</v>
      </c>
    </row>
    <row r="196" spans="1:4" x14ac:dyDescent="0.25">
      <c r="A196" s="1061">
        <v>7040100350</v>
      </c>
      <c r="B196" s="1048" t="s">
        <v>14431</v>
      </c>
      <c r="C196" s="1062" t="s">
        <v>14337</v>
      </c>
      <c r="D196" s="1064">
        <v>3.97</v>
      </c>
    </row>
    <row r="197" spans="1:4" x14ac:dyDescent="0.25">
      <c r="A197" s="1061">
        <v>7040100360</v>
      </c>
      <c r="B197" s="1048" t="s">
        <v>14432</v>
      </c>
      <c r="C197" s="1062" t="s">
        <v>14337</v>
      </c>
      <c r="D197" s="1064">
        <v>16.649999999999999</v>
      </c>
    </row>
    <row r="198" spans="1:4" x14ac:dyDescent="0.25">
      <c r="A198" s="1061">
        <v>7040100370</v>
      </c>
      <c r="B198" s="1048" t="s">
        <v>14433</v>
      </c>
      <c r="C198" s="1062" t="s">
        <v>14337</v>
      </c>
      <c r="D198" s="1064">
        <v>44.74</v>
      </c>
    </row>
    <row r="199" spans="1:4" x14ac:dyDescent="0.25">
      <c r="A199" s="1061">
        <v>7040100380</v>
      </c>
      <c r="B199" s="1048" t="s">
        <v>14434</v>
      </c>
      <c r="C199" s="1062" t="s">
        <v>14435</v>
      </c>
      <c r="D199" s="1064">
        <v>1.53</v>
      </c>
    </row>
    <row r="200" spans="1:4" x14ac:dyDescent="0.25">
      <c r="A200" s="1061">
        <v>7040100390</v>
      </c>
      <c r="B200" s="1048" t="s">
        <v>14436</v>
      </c>
      <c r="C200" s="1062" t="s">
        <v>14435</v>
      </c>
      <c r="D200" s="1064">
        <v>1.71</v>
      </c>
    </row>
    <row r="201" spans="1:4" x14ac:dyDescent="0.25">
      <c r="A201" s="1061">
        <v>7040100400</v>
      </c>
      <c r="B201" s="1048" t="s">
        <v>14437</v>
      </c>
      <c r="C201" s="1062" t="s">
        <v>14337</v>
      </c>
      <c r="D201" s="1064">
        <v>1.34</v>
      </c>
    </row>
    <row r="202" spans="1:4" x14ac:dyDescent="0.25">
      <c r="A202" s="1061">
        <v>7040100420</v>
      </c>
      <c r="B202" s="1048" t="s">
        <v>14438</v>
      </c>
      <c r="C202" s="1062" t="s">
        <v>14337</v>
      </c>
      <c r="D202" s="1064">
        <v>26.6</v>
      </c>
    </row>
    <row r="203" spans="1:4" x14ac:dyDescent="0.25">
      <c r="A203" s="1061">
        <v>7040100430</v>
      </c>
      <c r="B203" s="1048" t="s">
        <v>14439</v>
      </c>
      <c r="C203" s="1062" t="s">
        <v>14337</v>
      </c>
      <c r="D203" s="1064">
        <v>12.08</v>
      </c>
    </row>
    <row r="204" spans="1:4" x14ac:dyDescent="0.25">
      <c r="A204" s="1061">
        <v>7040100440</v>
      </c>
      <c r="B204" s="1048" t="s">
        <v>14440</v>
      </c>
      <c r="C204" s="1062" t="s">
        <v>14337</v>
      </c>
      <c r="D204" s="1064">
        <v>221</v>
      </c>
    </row>
    <row r="205" spans="1:4" x14ac:dyDescent="0.25">
      <c r="A205" s="1061">
        <v>7040100450</v>
      </c>
      <c r="B205" s="1048" t="s">
        <v>14441</v>
      </c>
      <c r="C205" s="1062" t="s">
        <v>14337</v>
      </c>
      <c r="D205" s="1064">
        <v>218.7</v>
      </c>
    </row>
    <row r="206" spans="1:4" x14ac:dyDescent="0.25">
      <c r="A206" s="1318" t="s">
        <v>14442</v>
      </c>
      <c r="B206" s="1319"/>
      <c r="C206" s="1063"/>
      <c r="D206" s="1063"/>
    </row>
    <row r="207" spans="1:4" x14ac:dyDescent="0.25">
      <c r="A207" s="1061">
        <v>7050100010</v>
      </c>
      <c r="B207" s="1048" t="s">
        <v>14443</v>
      </c>
      <c r="C207" s="1062" t="s">
        <v>14248</v>
      </c>
      <c r="D207" s="1064">
        <v>17.43</v>
      </c>
    </row>
    <row r="208" spans="1:4" ht="14.45" customHeight="1" x14ac:dyDescent="0.25">
      <c r="A208" s="1061">
        <v>7050100020</v>
      </c>
      <c r="B208" s="1048" t="s">
        <v>14444</v>
      </c>
      <c r="C208" s="1062" t="s">
        <v>14248</v>
      </c>
      <c r="D208" s="1064">
        <v>35.64</v>
      </c>
    </row>
    <row r="209" spans="1:4" x14ac:dyDescent="0.25">
      <c r="A209" s="1061">
        <v>7050100030</v>
      </c>
      <c r="B209" s="1048" t="s">
        <v>14445</v>
      </c>
      <c r="C209" s="1062" t="s">
        <v>14248</v>
      </c>
      <c r="D209" s="1064">
        <v>61.84</v>
      </c>
    </row>
    <row r="210" spans="1:4" x14ac:dyDescent="0.25">
      <c r="A210" s="1061">
        <v>7050100040</v>
      </c>
      <c r="B210" s="1048" t="s">
        <v>14446</v>
      </c>
      <c r="C210" s="1062" t="s">
        <v>14337</v>
      </c>
      <c r="D210" s="1064">
        <v>251.61</v>
      </c>
    </row>
    <row r="211" spans="1:4" x14ac:dyDescent="0.25">
      <c r="A211" s="1061">
        <v>7050100050</v>
      </c>
      <c r="B211" s="1048" t="s">
        <v>14447</v>
      </c>
      <c r="C211" s="1062" t="s">
        <v>14337</v>
      </c>
      <c r="D211" s="1064">
        <v>272.17</v>
      </c>
    </row>
    <row r="212" spans="1:4" x14ac:dyDescent="0.25">
      <c r="A212" s="1061">
        <v>7050100060</v>
      </c>
      <c r="B212" s="1048" t="s">
        <v>14448</v>
      </c>
      <c r="C212" s="1062" t="s">
        <v>14337</v>
      </c>
      <c r="D212" s="1064">
        <v>108.17</v>
      </c>
    </row>
    <row r="213" spans="1:4" x14ac:dyDescent="0.25">
      <c r="A213" s="1061">
        <v>7050100070</v>
      </c>
      <c r="B213" s="1048" t="s">
        <v>14449</v>
      </c>
      <c r="C213" s="1062" t="s">
        <v>14248</v>
      </c>
      <c r="D213" s="1064">
        <v>50.72</v>
      </c>
    </row>
    <row r="214" spans="1:4" x14ac:dyDescent="0.25">
      <c r="A214" s="1061">
        <v>7050100080</v>
      </c>
      <c r="B214" s="1048" t="s">
        <v>14450</v>
      </c>
      <c r="C214" s="1062" t="s">
        <v>14337</v>
      </c>
      <c r="D214" s="1064">
        <v>380.73</v>
      </c>
    </row>
    <row r="215" spans="1:4" x14ac:dyDescent="0.25">
      <c r="A215" s="1061">
        <v>7050100090</v>
      </c>
      <c r="B215" s="1048" t="s">
        <v>14451</v>
      </c>
      <c r="C215" s="1062" t="s">
        <v>14337</v>
      </c>
      <c r="D215" s="1064">
        <v>303.73</v>
      </c>
    </row>
    <row r="216" spans="1:4" x14ac:dyDescent="0.25">
      <c r="A216" s="1061">
        <v>7050100100</v>
      </c>
      <c r="B216" s="1048" t="s">
        <v>14452</v>
      </c>
      <c r="C216" s="1062" t="s">
        <v>14259</v>
      </c>
      <c r="D216" s="1064">
        <v>26.8</v>
      </c>
    </row>
    <row r="217" spans="1:4" x14ac:dyDescent="0.25">
      <c r="A217" s="1061">
        <v>7050100121</v>
      </c>
      <c r="B217" s="1048" t="s">
        <v>14453</v>
      </c>
      <c r="C217" s="1062" t="s">
        <v>14248</v>
      </c>
      <c r="D217" s="1064">
        <v>350.37</v>
      </c>
    </row>
    <row r="218" spans="1:4" x14ac:dyDescent="0.25">
      <c r="A218" s="1061">
        <v>7050100131</v>
      </c>
      <c r="B218" s="1048" t="s">
        <v>14454</v>
      </c>
      <c r="C218" s="1062" t="s">
        <v>14337</v>
      </c>
      <c r="D218" s="1064">
        <v>765.7</v>
      </c>
    </row>
    <row r="219" spans="1:4" x14ac:dyDescent="0.25">
      <c r="A219" s="1061">
        <v>7050100140</v>
      </c>
      <c r="B219" s="1048" t="s">
        <v>14455</v>
      </c>
      <c r="C219" s="1062" t="s">
        <v>14248</v>
      </c>
      <c r="D219" s="1064">
        <v>199.7</v>
      </c>
    </row>
    <row r="220" spans="1:4" x14ac:dyDescent="0.25">
      <c r="A220" s="1061">
        <v>7050100150</v>
      </c>
      <c r="B220" s="1048" t="s">
        <v>14456</v>
      </c>
      <c r="C220" s="1062" t="s">
        <v>14337</v>
      </c>
      <c r="D220" s="1064">
        <v>746.68</v>
      </c>
    </row>
    <row r="221" spans="1:4" x14ac:dyDescent="0.25">
      <c r="A221" s="1061">
        <v>7050100160</v>
      </c>
      <c r="B221" s="1048" t="s">
        <v>14457</v>
      </c>
      <c r="C221" s="1062" t="s">
        <v>14337</v>
      </c>
      <c r="D221" s="1064">
        <v>632.96</v>
      </c>
    </row>
    <row r="222" spans="1:4" x14ac:dyDescent="0.25">
      <c r="A222" s="1318" t="s">
        <v>14458</v>
      </c>
      <c r="B222" s="1319"/>
      <c r="C222" s="1063"/>
      <c r="D222" s="1063"/>
    </row>
    <row r="223" spans="1:4" x14ac:dyDescent="0.25">
      <c r="A223" s="1061">
        <v>7060100010</v>
      </c>
      <c r="B223" s="1048" t="s">
        <v>14459</v>
      </c>
      <c r="C223" s="1062" t="s">
        <v>14275</v>
      </c>
      <c r="D223" s="1064">
        <v>9.66</v>
      </c>
    </row>
    <row r="224" spans="1:4" ht="14.45" customHeight="1" x14ac:dyDescent="0.25">
      <c r="A224" s="1061">
        <v>7060100020</v>
      </c>
      <c r="B224" s="1048" t="s">
        <v>14460</v>
      </c>
      <c r="C224" s="1062" t="s">
        <v>14275</v>
      </c>
      <c r="D224" s="1064">
        <v>13.41</v>
      </c>
    </row>
    <row r="225" spans="1:4" ht="14.45" customHeight="1" x14ac:dyDescent="0.25">
      <c r="A225" s="1320" t="s">
        <v>14238</v>
      </c>
      <c r="B225" s="1321"/>
      <c r="C225" s="1322" t="s">
        <v>14239</v>
      </c>
      <c r="D225" s="1323"/>
    </row>
    <row r="226" spans="1:4" ht="14.45" customHeight="1" x14ac:dyDescent="0.25">
      <c r="A226" s="1316" t="s">
        <v>27569</v>
      </c>
      <c r="B226" s="1324"/>
      <c r="C226" s="1324"/>
      <c r="D226" s="1317"/>
    </row>
    <row r="227" spans="1:4" x14ac:dyDescent="0.25">
      <c r="A227" s="1316" t="s">
        <v>14240</v>
      </c>
      <c r="B227" s="1317"/>
      <c r="C227" s="1056" t="s">
        <v>14241</v>
      </c>
      <c r="D227" s="1037"/>
    </row>
    <row r="228" spans="1:4" x14ac:dyDescent="0.25">
      <c r="A228" s="1057" t="s">
        <v>14242</v>
      </c>
      <c r="B228" s="1058" t="s">
        <v>14243</v>
      </c>
      <c r="C228" s="1059" t="s">
        <v>14244</v>
      </c>
      <c r="D228" s="1060" t="s">
        <v>14245</v>
      </c>
    </row>
    <row r="229" spans="1:4" x14ac:dyDescent="0.25">
      <c r="A229" s="1061">
        <v>7060100030</v>
      </c>
      <c r="B229" s="1048" t="s">
        <v>14461</v>
      </c>
      <c r="C229" s="1062" t="s">
        <v>14255</v>
      </c>
      <c r="D229" s="1065">
        <v>3381.97</v>
      </c>
    </row>
    <row r="230" spans="1:4" x14ac:dyDescent="0.25">
      <c r="A230" s="1061">
        <v>7060100040</v>
      </c>
      <c r="B230" s="1048" t="s">
        <v>14461</v>
      </c>
      <c r="C230" s="1062" t="s">
        <v>14259</v>
      </c>
      <c r="D230" s="1064">
        <v>16.27</v>
      </c>
    </row>
    <row r="231" spans="1:4" x14ac:dyDescent="0.25">
      <c r="A231" s="1318" t="s">
        <v>14462</v>
      </c>
      <c r="B231" s="1319"/>
      <c r="C231" s="1063"/>
      <c r="D231" s="1063"/>
    </row>
    <row r="232" spans="1:4" x14ac:dyDescent="0.25">
      <c r="A232" s="1061">
        <v>7070100010</v>
      </c>
      <c r="B232" s="1048" t="s">
        <v>14463</v>
      </c>
      <c r="C232" s="1062" t="s">
        <v>14337</v>
      </c>
      <c r="D232" s="1064">
        <v>164.78</v>
      </c>
    </row>
    <row r="233" spans="1:4" ht="14.45" customHeight="1" x14ac:dyDescent="0.25">
      <c r="A233" s="1061">
        <v>7070100020</v>
      </c>
      <c r="B233" s="1048" t="s">
        <v>14464</v>
      </c>
      <c r="C233" s="1062" t="s">
        <v>14337</v>
      </c>
      <c r="D233" s="1064">
        <v>159.41</v>
      </c>
    </row>
    <row r="234" spans="1:4" x14ac:dyDescent="0.25">
      <c r="A234" s="1061">
        <v>7070100030</v>
      </c>
      <c r="B234" s="1048" t="s">
        <v>14465</v>
      </c>
      <c r="C234" s="1062" t="s">
        <v>14337</v>
      </c>
      <c r="D234" s="1064">
        <v>195.42</v>
      </c>
    </row>
    <row r="235" spans="1:4" x14ac:dyDescent="0.25">
      <c r="A235" s="1061">
        <v>7070100040</v>
      </c>
      <c r="B235" s="1048" t="s">
        <v>14466</v>
      </c>
      <c r="C235" s="1062" t="s">
        <v>14337</v>
      </c>
      <c r="D235" s="1064">
        <v>172.82</v>
      </c>
    </row>
    <row r="236" spans="1:4" x14ac:dyDescent="0.25">
      <c r="A236" s="1061">
        <v>7070100050</v>
      </c>
      <c r="B236" s="1048" t="s">
        <v>14467</v>
      </c>
      <c r="C236" s="1062" t="s">
        <v>14337</v>
      </c>
      <c r="D236" s="1064">
        <v>173.6</v>
      </c>
    </row>
    <row r="237" spans="1:4" x14ac:dyDescent="0.25">
      <c r="A237" s="1061">
        <v>7070100060</v>
      </c>
      <c r="B237" s="1048" t="s">
        <v>14468</v>
      </c>
      <c r="C237" s="1062" t="s">
        <v>14337</v>
      </c>
      <c r="D237" s="1064">
        <v>169.08</v>
      </c>
    </row>
    <row r="238" spans="1:4" x14ac:dyDescent="0.25">
      <c r="A238" s="1061">
        <v>7070100070</v>
      </c>
      <c r="B238" s="1048" t="s">
        <v>14469</v>
      </c>
      <c r="C238" s="1062" t="s">
        <v>14337</v>
      </c>
      <c r="D238" s="1064">
        <v>207.93</v>
      </c>
    </row>
    <row r="239" spans="1:4" x14ac:dyDescent="0.25">
      <c r="A239" s="1061">
        <v>7070100080</v>
      </c>
      <c r="B239" s="1048" t="s">
        <v>14470</v>
      </c>
      <c r="C239" s="1062" t="s">
        <v>14248</v>
      </c>
      <c r="D239" s="1064">
        <v>76.11</v>
      </c>
    </row>
    <row r="240" spans="1:4" x14ac:dyDescent="0.25">
      <c r="A240" s="1061">
        <v>7070100090</v>
      </c>
      <c r="B240" s="1048" t="s">
        <v>14471</v>
      </c>
      <c r="C240" s="1062" t="s">
        <v>14337</v>
      </c>
      <c r="D240" s="1064">
        <v>622.39</v>
      </c>
    </row>
    <row r="241" spans="1:4" x14ac:dyDescent="0.25">
      <c r="A241" s="1061">
        <v>7070100100</v>
      </c>
      <c r="B241" s="1048" t="s">
        <v>14472</v>
      </c>
      <c r="C241" s="1062" t="s">
        <v>14248</v>
      </c>
      <c r="D241" s="1064">
        <v>105.29</v>
      </c>
    </row>
    <row r="242" spans="1:4" x14ac:dyDescent="0.25">
      <c r="A242" s="1061">
        <v>7070100110</v>
      </c>
      <c r="B242" s="1048" t="s">
        <v>14473</v>
      </c>
      <c r="C242" s="1062" t="s">
        <v>14248</v>
      </c>
      <c r="D242" s="1064">
        <v>120.92</v>
      </c>
    </row>
    <row r="243" spans="1:4" x14ac:dyDescent="0.25">
      <c r="A243" s="1061">
        <v>7070100120</v>
      </c>
      <c r="B243" s="1048" t="s">
        <v>14474</v>
      </c>
      <c r="C243" s="1062" t="s">
        <v>14248</v>
      </c>
      <c r="D243" s="1064">
        <v>93.34</v>
      </c>
    </row>
    <row r="244" spans="1:4" x14ac:dyDescent="0.25">
      <c r="A244" s="1061">
        <v>7070100130</v>
      </c>
      <c r="B244" s="1048" t="s">
        <v>14475</v>
      </c>
      <c r="C244" s="1062" t="s">
        <v>14248</v>
      </c>
      <c r="D244" s="1064">
        <v>116.17</v>
      </c>
    </row>
    <row r="245" spans="1:4" x14ac:dyDescent="0.25">
      <c r="A245" s="1061">
        <v>7070100140</v>
      </c>
      <c r="B245" s="1048" t="s">
        <v>14476</v>
      </c>
      <c r="C245" s="1062" t="s">
        <v>14248</v>
      </c>
      <c r="D245" s="1064">
        <v>142.36000000000001</v>
      </c>
    </row>
    <row r="246" spans="1:4" x14ac:dyDescent="0.25">
      <c r="A246" s="1061">
        <v>7070100150</v>
      </c>
      <c r="B246" s="1048" t="s">
        <v>14477</v>
      </c>
      <c r="C246" s="1062" t="s">
        <v>14248</v>
      </c>
      <c r="D246" s="1064">
        <v>70.03</v>
      </c>
    </row>
    <row r="247" spans="1:4" x14ac:dyDescent="0.25">
      <c r="A247" s="1061">
        <v>7070100160</v>
      </c>
      <c r="B247" s="1048" t="s">
        <v>14478</v>
      </c>
      <c r="C247" s="1062" t="s">
        <v>14248</v>
      </c>
      <c r="D247" s="1064">
        <v>179.08</v>
      </c>
    </row>
    <row r="248" spans="1:4" x14ac:dyDescent="0.25">
      <c r="A248" s="1061">
        <v>7070100170</v>
      </c>
      <c r="B248" s="1048" t="s">
        <v>14479</v>
      </c>
      <c r="C248" s="1062" t="s">
        <v>14337</v>
      </c>
      <c r="D248" s="1064">
        <v>40.32</v>
      </c>
    </row>
    <row r="249" spans="1:4" x14ac:dyDescent="0.25">
      <c r="A249" s="1061">
        <v>7070100180</v>
      </c>
      <c r="B249" s="1048" t="s">
        <v>14480</v>
      </c>
      <c r="C249" s="1062" t="s">
        <v>14248</v>
      </c>
      <c r="D249" s="1064">
        <v>14.92</v>
      </c>
    </row>
    <row r="250" spans="1:4" x14ac:dyDescent="0.25">
      <c r="A250" s="1061">
        <v>7070100190</v>
      </c>
      <c r="B250" s="1048" t="s">
        <v>14481</v>
      </c>
      <c r="C250" s="1062" t="s">
        <v>14306</v>
      </c>
      <c r="D250" s="1064">
        <v>16.07</v>
      </c>
    </row>
    <row r="251" spans="1:4" x14ac:dyDescent="0.25">
      <c r="A251" s="1061">
        <v>7070100200</v>
      </c>
      <c r="B251" s="1048" t="s">
        <v>14482</v>
      </c>
      <c r="C251" s="1062" t="s">
        <v>14306</v>
      </c>
      <c r="D251" s="1064">
        <v>15.54</v>
      </c>
    </row>
    <row r="252" spans="1:4" x14ac:dyDescent="0.25">
      <c r="A252" s="1061">
        <v>7070100210</v>
      </c>
      <c r="B252" s="1048" t="s">
        <v>14483</v>
      </c>
      <c r="C252" s="1062" t="s">
        <v>14306</v>
      </c>
      <c r="D252" s="1064">
        <v>15.51</v>
      </c>
    </row>
    <row r="253" spans="1:4" x14ac:dyDescent="0.25">
      <c r="A253" s="1061">
        <v>7070100220</v>
      </c>
      <c r="B253" s="1048" t="s">
        <v>14484</v>
      </c>
      <c r="C253" s="1062" t="s">
        <v>14337</v>
      </c>
      <c r="D253" s="1064">
        <v>622.39</v>
      </c>
    </row>
    <row r="254" spans="1:4" x14ac:dyDescent="0.25">
      <c r="A254" s="1061">
        <v>7070100230</v>
      </c>
      <c r="B254" s="1048" t="s">
        <v>14485</v>
      </c>
      <c r="C254" s="1062" t="s">
        <v>14337</v>
      </c>
      <c r="D254" s="1064">
        <v>713.67</v>
      </c>
    </row>
    <row r="255" spans="1:4" x14ac:dyDescent="0.25">
      <c r="A255" s="1061">
        <v>7070100240</v>
      </c>
      <c r="B255" s="1048" t="s">
        <v>14486</v>
      </c>
      <c r="C255" s="1062" t="s">
        <v>14337</v>
      </c>
      <c r="D255" s="1064">
        <v>716.1</v>
      </c>
    </row>
    <row r="256" spans="1:4" x14ac:dyDescent="0.25">
      <c r="A256" s="1061">
        <v>7070100250</v>
      </c>
      <c r="B256" s="1048" t="s">
        <v>14487</v>
      </c>
      <c r="C256" s="1062" t="s">
        <v>14337</v>
      </c>
      <c r="D256" s="1064">
        <v>736.41</v>
      </c>
    </row>
    <row r="257" spans="1:4" x14ac:dyDescent="0.25">
      <c r="A257" s="1061">
        <v>7070100260</v>
      </c>
      <c r="B257" s="1048" t="s">
        <v>14488</v>
      </c>
      <c r="C257" s="1062" t="s">
        <v>14337</v>
      </c>
      <c r="D257" s="1064">
        <v>695.22</v>
      </c>
    </row>
    <row r="258" spans="1:4" x14ac:dyDescent="0.25">
      <c r="A258" s="1061">
        <v>7070100270</v>
      </c>
      <c r="B258" s="1048" t="s">
        <v>14489</v>
      </c>
      <c r="C258" s="1062" t="s">
        <v>14337</v>
      </c>
      <c r="D258" s="1064">
        <v>760.26</v>
      </c>
    </row>
    <row r="259" spans="1:4" x14ac:dyDescent="0.25">
      <c r="A259" s="1061">
        <v>7070100280</v>
      </c>
      <c r="B259" s="1048" t="s">
        <v>14490</v>
      </c>
      <c r="C259" s="1062" t="s">
        <v>14337</v>
      </c>
      <c r="D259" s="1064">
        <v>777.27</v>
      </c>
    </row>
    <row r="260" spans="1:4" x14ac:dyDescent="0.25">
      <c r="A260" s="1061">
        <v>7070100290</v>
      </c>
      <c r="B260" s="1048" t="s">
        <v>14491</v>
      </c>
      <c r="C260" s="1062" t="s">
        <v>14337</v>
      </c>
      <c r="D260" s="1064">
        <v>797.97</v>
      </c>
    </row>
    <row r="261" spans="1:4" x14ac:dyDescent="0.25">
      <c r="A261" s="1061">
        <v>7070100300</v>
      </c>
      <c r="B261" s="1048" t="s">
        <v>14492</v>
      </c>
      <c r="C261" s="1062" t="s">
        <v>14337</v>
      </c>
      <c r="D261" s="1064">
        <v>818.66</v>
      </c>
    </row>
    <row r="262" spans="1:4" x14ac:dyDescent="0.25">
      <c r="A262" s="1061">
        <v>7070100310</v>
      </c>
      <c r="B262" s="1048" t="s">
        <v>14493</v>
      </c>
      <c r="C262" s="1062" t="s">
        <v>14337</v>
      </c>
      <c r="D262" s="1064">
        <v>847.24</v>
      </c>
    </row>
    <row r="263" spans="1:4" x14ac:dyDescent="0.25">
      <c r="A263" s="1061">
        <v>7070100320</v>
      </c>
      <c r="B263" s="1048" t="s">
        <v>14494</v>
      </c>
      <c r="C263" s="1062" t="s">
        <v>14337</v>
      </c>
      <c r="D263" s="1064">
        <v>665.29</v>
      </c>
    </row>
    <row r="264" spans="1:4" x14ac:dyDescent="0.25">
      <c r="A264" s="1061">
        <v>7070100330</v>
      </c>
      <c r="B264" s="1048" t="s">
        <v>14495</v>
      </c>
      <c r="C264" s="1062" t="s">
        <v>14337</v>
      </c>
      <c r="D264" s="1064">
        <v>685.98</v>
      </c>
    </row>
    <row r="265" spans="1:4" x14ac:dyDescent="0.25">
      <c r="A265" s="1061">
        <v>7070100340</v>
      </c>
      <c r="B265" s="1048" t="s">
        <v>14496</v>
      </c>
      <c r="C265" s="1062" t="s">
        <v>14337</v>
      </c>
      <c r="D265" s="1064">
        <v>706.68</v>
      </c>
    </row>
    <row r="266" spans="1:4" x14ac:dyDescent="0.25">
      <c r="A266" s="1061">
        <v>7070100350</v>
      </c>
      <c r="B266" s="1048" t="s">
        <v>14497</v>
      </c>
      <c r="C266" s="1062" t="s">
        <v>14337</v>
      </c>
      <c r="D266" s="1064">
        <v>727.37</v>
      </c>
    </row>
    <row r="267" spans="1:4" x14ac:dyDescent="0.25">
      <c r="A267" s="1061">
        <v>7070100360</v>
      </c>
      <c r="B267" s="1048" t="s">
        <v>14498</v>
      </c>
      <c r="C267" s="1062" t="s">
        <v>14337</v>
      </c>
      <c r="D267" s="1064">
        <v>748.06</v>
      </c>
    </row>
    <row r="268" spans="1:4" x14ac:dyDescent="0.25">
      <c r="A268" s="1061">
        <v>7070100370</v>
      </c>
      <c r="B268" s="1048" t="s">
        <v>14499</v>
      </c>
      <c r="C268" s="1062" t="s">
        <v>14337</v>
      </c>
      <c r="D268" s="1064">
        <v>561.41</v>
      </c>
    </row>
    <row r="269" spans="1:4" x14ac:dyDescent="0.25">
      <c r="A269" s="1061">
        <v>7070100380</v>
      </c>
      <c r="B269" s="1048" t="s">
        <v>14500</v>
      </c>
      <c r="C269" s="1062" t="s">
        <v>14248</v>
      </c>
      <c r="D269" s="1064">
        <v>120.67</v>
      </c>
    </row>
    <row r="270" spans="1:4" x14ac:dyDescent="0.25">
      <c r="A270" s="1061">
        <v>7070100390</v>
      </c>
      <c r="B270" s="1048" t="s">
        <v>14501</v>
      </c>
      <c r="C270" s="1062" t="s">
        <v>14248</v>
      </c>
      <c r="D270" s="1064">
        <v>139.94</v>
      </c>
    </row>
    <row r="271" spans="1:4" x14ac:dyDescent="0.25">
      <c r="A271" s="1061">
        <v>7070100400</v>
      </c>
      <c r="B271" s="1048" t="s">
        <v>14502</v>
      </c>
      <c r="C271" s="1062" t="s">
        <v>14259</v>
      </c>
      <c r="D271" s="1064">
        <v>407.61</v>
      </c>
    </row>
    <row r="272" spans="1:4" x14ac:dyDescent="0.25">
      <c r="A272" s="1061">
        <v>7070100410</v>
      </c>
      <c r="B272" s="1048" t="s">
        <v>14503</v>
      </c>
      <c r="C272" s="1062" t="s">
        <v>14259</v>
      </c>
      <c r="D272" s="1064">
        <v>407.61</v>
      </c>
    </row>
    <row r="273" spans="1:4" x14ac:dyDescent="0.25">
      <c r="A273" s="1061">
        <v>7070100420</v>
      </c>
      <c r="B273" s="1048" t="s">
        <v>14504</v>
      </c>
      <c r="C273" s="1062" t="s">
        <v>14259</v>
      </c>
      <c r="D273" s="1064">
        <v>141.84</v>
      </c>
    </row>
    <row r="274" spans="1:4" x14ac:dyDescent="0.25">
      <c r="A274" s="1061">
        <v>7070100430</v>
      </c>
      <c r="B274" s="1048" t="s">
        <v>14505</v>
      </c>
      <c r="C274" s="1062" t="s">
        <v>14259</v>
      </c>
      <c r="D274" s="1064">
        <v>165.79</v>
      </c>
    </row>
    <row r="275" spans="1:4" x14ac:dyDescent="0.25">
      <c r="A275" s="1061">
        <v>7070100440</v>
      </c>
      <c r="B275" s="1048" t="s">
        <v>14506</v>
      </c>
      <c r="C275" s="1062" t="s">
        <v>14259</v>
      </c>
      <c r="D275" s="1064">
        <v>58.53</v>
      </c>
    </row>
    <row r="276" spans="1:4" x14ac:dyDescent="0.25">
      <c r="A276" s="1061">
        <v>7070100450</v>
      </c>
      <c r="B276" s="1048" t="s">
        <v>14507</v>
      </c>
      <c r="C276" s="1062" t="s">
        <v>14259</v>
      </c>
      <c r="D276" s="1064">
        <v>135.63</v>
      </c>
    </row>
    <row r="277" spans="1:4" x14ac:dyDescent="0.25">
      <c r="A277" s="1061">
        <v>7070100460</v>
      </c>
      <c r="B277" s="1048" t="s">
        <v>14508</v>
      </c>
      <c r="C277" s="1062" t="s">
        <v>14259</v>
      </c>
      <c r="D277" s="1064">
        <v>234.05</v>
      </c>
    </row>
    <row r="278" spans="1:4" x14ac:dyDescent="0.25">
      <c r="A278" s="1061">
        <v>7070100470</v>
      </c>
      <c r="B278" s="1048" t="s">
        <v>14509</v>
      </c>
      <c r="C278" s="1062" t="s">
        <v>14259</v>
      </c>
      <c r="D278" s="1064">
        <v>276.38</v>
      </c>
    </row>
    <row r="279" spans="1:4" x14ac:dyDescent="0.25">
      <c r="A279" s="1061">
        <v>7070100480</v>
      </c>
      <c r="B279" s="1048" t="s">
        <v>14510</v>
      </c>
      <c r="C279" s="1062" t="s">
        <v>14259</v>
      </c>
      <c r="D279" s="1064">
        <v>395.66</v>
      </c>
    </row>
    <row r="280" spans="1:4" x14ac:dyDescent="0.25">
      <c r="A280" s="1061">
        <v>7070100490</v>
      </c>
      <c r="B280" s="1048" t="s">
        <v>14511</v>
      </c>
      <c r="C280" s="1062" t="s">
        <v>14259</v>
      </c>
      <c r="D280" s="1064">
        <v>544.23</v>
      </c>
    </row>
    <row r="281" spans="1:4" ht="14.45" customHeight="1" x14ac:dyDescent="0.25">
      <c r="A281" s="1320" t="s">
        <v>14238</v>
      </c>
      <c r="B281" s="1321"/>
      <c r="C281" s="1322" t="s">
        <v>14239</v>
      </c>
      <c r="D281" s="1323"/>
    </row>
    <row r="282" spans="1:4" ht="14.45" customHeight="1" x14ac:dyDescent="0.25">
      <c r="A282" s="1316" t="s">
        <v>27569</v>
      </c>
      <c r="B282" s="1324"/>
      <c r="C282" s="1324"/>
      <c r="D282" s="1317"/>
    </row>
    <row r="283" spans="1:4" x14ac:dyDescent="0.25">
      <c r="A283" s="1316" t="s">
        <v>14240</v>
      </c>
      <c r="B283" s="1317"/>
      <c r="C283" s="1056" t="s">
        <v>14241</v>
      </c>
      <c r="D283" s="1037"/>
    </row>
    <row r="284" spans="1:4" x14ac:dyDescent="0.25">
      <c r="A284" s="1057" t="s">
        <v>14242</v>
      </c>
      <c r="B284" s="1058" t="s">
        <v>14243</v>
      </c>
      <c r="C284" s="1059" t="s">
        <v>14244</v>
      </c>
      <c r="D284" s="1060" t="s">
        <v>14245</v>
      </c>
    </row>
    <row r="285" spans="1:4" x14ac:dyDescent="0.25">
      <c r="A285" s="1061">
        <v>7070100500</v>
      </c>
      <c r="B285" s="1048" t="s">
        <v>14512</v>
      </c>
      <c r="C285" s="1062" t="s">
        <v>14259</v>
      </c>
      <c r="D285" s="1064">
        <v>460.42</v>
      </c>
    </row>
    <row r="286" spans="1:4" x14ac:dyDescent="0.25">
      <c r="A286" s="1061">
        <v>7070100510</v>
      </c>
      <c r="B286" s="1048" t="s">
        <v>14513</v>
      </c>
      <c r="C286" s="1062" t="s">
        <v>14259</v>
      </c>
      <c r="D286" s="1064">
        <v>586.08000000000004</v>
      </c>
    </row>
    <row r="287" spans="1:4" x14ac:dyDescent="0.25">
      <c r="A287" s="1061">
        <v>7070100520</v>
      </c>
      <c r="B287" s="1048" t="s">
        <v>14514</v>
      </c>
      <c r="C287" s="1062" t="s">
        <v>14255</v>
      </c>
      <c r="D287" s="1064">
        <v>661.61</v>
      </c>
    </row>
    <row r="288" spans="1:4" x14ac:dyDescent="0.25">
      <c r="A288" s="1061">
        <v>7070100530</v>
      </c>
      <c r="B288" s="1048" t="s">
        <v>14515</v>
      </c>
      <c r="C288" s="1062" t="s">
        <v>14255</v>
      </c>
      <c r="D288" s="1064">
        <v>567.51</v>
      </c>
    </row>
    <row r="289" spans="1:4" x14ac:dyDescent="0.25">
      <c r="A289" s="1061">
        <v>7070100540</v>
      </c>
      <c r="B289" s="1048" t="s">
        <v>14516</v>
      </c>
      <c r="C289" s="1062" t="s">
        <v>14255</v>
      </c>
      <c r="D289" s="1064">
        <v>684.14</v>
      </c>
    </row>
    <row r="290" spans="1:4" x14ac:dyDescent="0.25">
      <c r="A290" s="1318" t="s">
        <v>14517</v>
      </c>
      <c r="B290" s="1319"/>
      <c r="C290" s="1063"/>
      <c r="D290" s="1063"/>
    </row>
    <row r="291" spans="1:4" x14ac:dyDescent="0.25">
      <c r="A291" s="1061">
        <v>7080100010</v>
      </c>
      <c r="B291" s="1048" t="s">
        <v>14518</v>
      </c>
      <c r="C291" s="1062" t="s">
        <v>14255</v>
      </c>
      <c r="D291" s="1065">
        <v>2422.1</v>
      </c>
    </row>
    <row r="292" spans="1:4" ht="14.45" customHeight="1" x14ac:dyDescent="0.25">
      <c r="A292" s="1061">
        <v>7080100020</v>
      </c>
      <c r="B292" s="1048" t="s">
        <v>14519</v>
      </c>
      <c r="C292" s="1062" t="s">
        <v>14255</v>
      </c>
      <c r="D292" s="1065">
        <v>3861.93</v>
      </c>
    </row>
    <row r="293" spans="1:4" x14ac:dyDescent="0.25">
      <c r="A293" s="1061">
        <v>7080100030</v>
      </c>
      <c r="B293" s="1048" t="s">
        <v>14520</v>
      </c>
      <c r="C293" s="1062" t="s">
        <v>14255</v>
      </c>
      <c r="D293" s="1065">
        <v>4264.05</v>
      </c>
    </row>
    <row r="294" spans="1:4" x14ac:dyDescent="0.25">
      <c r="A294" s="1061">
        <v>7080100040</v>
      </c>
      <c r="B294" s="1048" t="s">
        <v>14521</v>
      </c>
      <c r="C294" s="1062" t="s">
        <v>14255</v>
      </c>
      <c r="D294" s="1065">
        <v>4666.17</v>
      </c>
    </row>
    <row r="295" spans="1:4" x14ac:dyDescent="0.25">
      <c r="A295" s="1061">
        <v>7080100050</v>
      </c>
      <c r="B295" s="1048" t="s">
        <v>14522</v>
      </c>
      <c r="C295" s="1062" t="s">
        <v>14255</v>
      </c>
      <c r="D295" s="1065">
        <v>6076.88</v>
      </c>
    </row>
    <row r="296" spans="1:4" x14ac:dyDescent="0.25">
      <c r="A296" s="1061">
        <v>7080100060</v>
      </c>
      <c r="B296" s="1048" t="s">
        <v>14523</v>
      </c>
      <c r="C296" s="1062" t="s">
        <v>14255</v>
      </c>
      <c r="D296" s="1065">
        <v>6559.66</v>
      </c>
    </row>
    <row r="297" spans="1:4" x14ac:dyDescent="0.25">
      <c r="A297" s="1061">
        <v>7080100070</v>
      </c>
      <c r="B297" s="1048" t="s">
        <v>14524</v>
      </c>
      <c r="C297" s="1062" t="s">
        <v>14255</v>
      </c>
      <c r="D297" s="1065">
        <v>7047.34</v>
      </c>
    </row>
    <row r="298" spans="1:4" x14ac:dyDescent="0.25">
      <c r="A298" s="1061">
        <v>7080100080</v>
      </c>
      <c r="B298" s="1048" t="s">
        <v>14525</v>
      </c>
      <c r="C298" s="1062" t="s">
        <v>14255</v>
      </c>
      <c r="D298" s="1065">
        <v>7571.37</v>
      </c>
    </row>
    <row r="299" spans="1:4" x14ac:dyDescent="0.25">
      <c r="A299" s="1061">
        <v>7080100090</v>
      </c>
      <c r="B299" s="1048" t="s">
        <v>14526</v>
      </c>
      <c r="C299" s="1062" t="s">
        <v>14255</v>
      </c>
      <c r="D299" s="1065">
        <v>8112.53</v>
      </c>
    </row>
    <row r="300" spans="1:4" x14ac:dyDescent="0.25">
      <c r="A300" s="1061">
        <v>7080100100</v>
      </c>
      <c r="B300" s="1048" t="s">
        <v>14527</v>
      </c>
      <c r="C300" s="1062" t="s">
        <v>14255</v>
      </c>
      <c r="D300" s="1065">
        <v>8655.44</v>
      </c>
    </row>
    <row r="301" spans="1:4" x14ac:dyDescent="0.25">
      <c r="A301" s="1061">
        <v>7080100110</v>
      </c>
      <c r="B301" s="1048" t="s">
        <v>14528</v>
      </c>
      <c r="C301" s="1062" t="s">
        <v>14255</v>
      </c>
      <c r="D301" s="1065">
        <v>9210.5400000000009</v>
      </c>
    </row>
    <row r="302" spans="1:4" x14ac:dyDescent="0.25">
      <c r="A302" s="1061">
        <v>7080100120</v>
      </c>
      <c r="B302" s="1048" t="s">
        <v>14529</v>
      </c>
      <c r="C302" s="1062" t="s">
        <v>14255</v>
      </c>
      <c r="D302" s="1065">
        <v>2952.51</v>
      </c>
    </row>
    <row r="303" spans="1:4" x14ac:dyDescent="0.25">
      <c r="A303" s="1061">
        <v>7080100130</v>
      </c>
      <c r="B303" s="1048" t="s">
        <v>14530</v>
      </c>
      <c r="C303" s="1062" t="s">
        <v>14255</v>
      </c>
      <c r="D303" s="1065">
        <v>3164.19</v>
      </c>
    </row>
    <row r="304" spans="1:4" x14ac:dyDescent="0.25">
      <c r="A304" s="1061">
        <v>7080100140</v>
      </c>
      <c r="B304" s="1048" t="s">
        <v>14531</v>
      </c>
      <c r="C304" s="1062" t="s">
        <v>14255</v>
      </c>
      <c r="D304" s="1065">
        <v>3415.19</v>
      </c>
    </row>
    <row r="305" spans="1:4" x14ac:dyDescent="0.25">
      <c r="A305" s="1061">
        <v>7080100145</v>
      </c>
      <c r="B305" s="1048" t="s">
        <v>14532</v>
      </c>
      <c r="C305" s="1062" t="s">
        <v>14255</v>
      </c>
      <c r="D305" s="1065">
        <v>3657.23</v>
      </c>
    </row>
    <row r="306" spans="1:4" x14ac:dyDescent="0.25">
      <c r="A306" s="1061">
        <v>7080100150</v>
      </c>
      <c r="B306" s="1048" t="s">
        <v>14533</v>
      </c>
      <c r="C306" s="1062" t="s">
        <v>14255</v>
      </c>
      <c r="D306" s="1065">
        <v>3408.53</v>
      </c>
    </row>
    <row r="307" spans="1:4" x14ac:dyDescent="0.25">
      <c r="A307" s="1061">
        <v>7080100160</v>
      </c>
      <c r="B307" s="1048" t="s">
        <v>14534</v>
      </c>
      <c r="C307" s="1062" t="s">
        <v>14255</v>
      </c>
      <c r="D307" s="1065">
        <v>3677.84</v>
      </c>
    </row>
    <row r="308" spans="1:4" x14ac:dyDescent="0.25">
      <c r="A308" s="1061">
        <v>7080100170</v>
      </c>
      <c r="B308" s="1048" t="s">
        <v>14535</v>
      </c>
      <c r="C308" s="1062" t="s">
        <v>14255</v>
      </c>
      <c r="D308" s="1065">
        <v>3968.77</v>
      </c>
    </row>
    <row r="309" spans="1:4" x14ac:dyDescent="0.25">
      <c r="A309" s="1061">
        <v>7080100180</v>
      </c>
      <c r="B309" s="1048" t="s">
        <v>14536</v>
      </c>
      <c r="C309" s="1062" t="s">
        <v>14255</v>
      </c>
      <c r="D309" s="1065">
        <v>5085.01</v>
      </c>
    </row>
    <row r="310" spans="1:4" x14ac:dyDescent="0.25">
      <c r="A310" s="1061">
        <v>7080100190</v>
      </c>
      <c r="B310" s="1048" t="s">
        <v>14537</v>
      </c>
      <c r="C310" s="1062" t="s">
        <v>14255</v>
      </c>
      <c r="D310" s="1065">
        <v>5375.19</v>
      </c>
    </row>
    <row r="311" spans="1:4" x14ac:dyDescent="0.25">
      <c r="A311" s="1061">
        <v>7080100200</v>
      </c>
      <c r="B311" s="1048" t="s">
        <v>14538</v>
      </c>
      <c r="C311" s="1062" t="s">
        <v>14255</v>
      </c>
      <c r="D311" s="1065">
        <v>5665.37</v>
      </c>
    </row>
    <row r="312" spans="1:4" x14ac:dyDescent="0.25">
      <c r="A312" s="1061">
        <v>7080100210</v>
      </c>
      <c r="B312" s="1048" t="s">
        <v>14539</v>
      </c>
      <c r="C312" s="1062" t="s">
        <v>14255</v>
      </c>
      <c r="D312" s="1065">
        <v>3176.99</v>
      </c>
    </row>
    <row r="313" spans="1:4" x14ac:dyDescent="0.25">
      <c r="A313" s="1061">
        <v>7080100220</v>
      </c>
      <c r="B313" s="1048" t="s">
        <v>14540</v>
      </c>
      <c r="C313" s="1062" t="s">
        <v>14255</v>
      </c>
      <c r="D313" s="1065">
        <v>3338.61</v>
      </c>
    </row>
    <row r="314" spans="1:4" x14ac:dyDescent="0.25">
      <c r="A314" s="1061">
        <v>7080100230</v>
      </c>
      <c r="B314" s="1048" t="s">
        <v>14541</v>
      </c>
      <c r="C314" s="1062" t="s">
        <v>14255</v>
      </c>
      <c r="D314" s="1065">
        <v>3264.84</v>
      </c>
    </row>
    <row r="315" spans="1:4" x14ac:dyDescent="0.25">
      <c r="A315" s="1061">
        <v>7080100240</v>
      </c>
      <c r="B315" s="1048" t="s">
        <v>14542</v>
      </c>
      <c r="C315" s="1062" t="s">
        <v>14255</v>
      </c>
      <c r="D315" s="1065">
        <v>3458.4</v>
      </c>
    </row>
    <row r="316" spans="1:4" x14ac:dyDescent="0.25">
      <c r="A316" s="1061">
        <v>7080100250</v>
      </c>
      <c r="B316" s="1048" t="s">
        <v>14543</v>
      </c>
      <c r="C316" s="1062" t="s">
        <v>14255</v>
      </c>
      <c r="D316" s="1065">
        <v>3998.06</v>
      </c>
    </row>
    <row r="317" spans="1:4" x14ac:dyDescent="0.25">
      <c r="A317" s="1318" t="s">
        <v>14544</v>
      </c>
      <c r="B317" s="1319"/>
      <c r="C317" s="1063"/>
      <c r="D317" s="1063"/>
    </row>
    <row r="318" spans="1:4" x14ac:dyDescent="0.25">
      <c r="A318" s="1061">
        <v>7090100010</v>
      </c>
      <c r="B318" s="1048" t="s">
        <v>14545</v>
      </c>
      <c r="C318" s="1062" t="s">
        <v>14248</v>
      </c>
      <c r="D318" s="1064">
        <v>177.06</v>
      </c>
    </row>
    <row r="319" spans="1:4" ht="14.45" customHeight="1" x14ac:dyDescent="0.25">
      <c r="A319" s="1061">
        <v>7090100020</v>
      </c>
      <c r="B319" s="1048" t="s">
        <v>14546</v>
      </c>
      <c r="C319" s="1062" t="s">
        <v>14248</v>
      </c>
      <c r="D319" s="1064">
        <v>328.11</v>
      </c>
    </row>
    <row r="320" spans="1:4" x14ac:dyDescent="0.25">
      <c r="A320" s="1061">
        <v>7090100030</v>
      </c>
      <c r="B320" s="1048" t="s">
        <v>14547</v>
      </c>
      <c r="C320" s="1062" t="s">
        <v>14248</v>
      </c>
      <c r="D320" s="1064">
        <v>61.45</v>
      </c>
    </row>
    <row r="321" spans="1:4" x14ac:dyDescent="0.25">
      <c r="A321" s="1061">
        <v>7090100040</v>
      </c>
      <c r="B321" s="1048" t="s">
        <v>14548</v>
      </c>
      <c r="C321" s="1062" t="s">
        <v>14248</v>
      </c>
      <c r="D321" s="1064">
        <v>106.72</v>
      </c>
    </row>
    <row r="322" spans="1:4" x14ac:dyDescent="0.25">
      <c r="A322" s="1061">
        <v>7090100050</v>
      </c>
      <c r="B322" s="1048" t="s">
        <v>14549</v>
      </c>
      <c r="C322" s="1062" t="s">
        <v>14248</v>
      </c>
      <c r="D322" s="1064">
        <v>69.42</v>
      </c>
    </row>
    <row r="323" spans="1:4" x14ac:dyDescent="0.25">
      <c r="A323" s="1061">
        <v>7090100060</v>
      </c>
      <c r="B323" s="1048" t="s">
        <v>14550</v>
      </c>
      <c r="C323" s="1062" t="s">
        <v>14248</v>
      </c>
      <c r="D323" s="1064">
        <v>82.99</v>
      </c>
    </row>
    <row r="324" spans="1:4" x14ac:dyDescent="0.25">
      <c r="A324" s="1061">
        <v>7090100070</v>
      </c>
      <c r="B324" s="1048" t="s">
        <v>14551</v>
      </c>
      <c r="C324" s="1062" t="s">
        <v>14248</v>
      </c>
      <c r="D324" s="1064">
        <v>98.39</v>
      </c>
    </row>
    <row r="325" spans="1:4" x14ac:dyDescent="0.25">
      <c r="A325" s="1061">
        <v>7090100080</v>
      </c>
      <c r="B325" s="1048" t="s">
        <v>14552</v>
      </c>
      <c r="C325" s="1062" t="s">
        <v>14248</v>
      </c>
      <c r="D325" s="1064">
        <v>78.17</v>
      </c>
    </row>
    <row r="326" spans="1:4" x14ac:dyDescent="0.25">
      <c r="A326" s="1061">
        <v>7090100090</v>
      </c>
      <c r="B326" s="1048" t="s">
        <v>14553</v>
      </c>
      <c r="C326" s="1062" t="s">
        <v>14248</v>
      </c>
      <c r="D326" s="1064">
        <v>92.14</v>
      </c>
    </row>
    <row r="327" spans="1:4" x14ac:dyDescent="0.25">
      <c r="A327" s="1061">
        <v>7090100100</v>
      </c>
      <c r="B327" s="1048" t="s">
        <v>14554</v>
      </c>
      <c r="C327" s="1062" t="s">
        <v>14248</v>
      </c>
      <c r="D327" s="1064">
        <v>107.96</v>
      </c>
    </row>
    <row r="328" spans="1:4" x14ac:dyDescent="0.25">
      <c r="A328" s="1061">
        <v>7090100110</v>
      </c>
      <c r="B328" s="1048" t="s">
        <v>14555</v>
      </c>
      <c r="C328" s="1062" t="s">
        <v>14248</v>
      </c>
      <c r="D328" s="1064">
        <v>109.07</v>
      </c>
    </row>
    <row r="329" spans="1:4" x14ac:dyDescent="0.25">
      <c r="A329" s="1061">
        <v>7090100120</v>
      </c>
      <c r="B329" s="1048" t="s">
        <v>14556</v>
      </c>
      <c r="C329" s="1062" t="s">
        <v>14248</v>
      </c>
      <c r="D329" s="1064">
        <v>143.66999999999999</v>
      </c>
    </row>
    <row r="330" spans="1:4" x14ac:dyDescent="0.25">
      <c r="A330" s="1061">
        <v>7090100130</v>
      </c>
      <c r="B330" s="1048" t="s">
        <v>14557</v>
      </c>
      <c r="C330" s="1062" t="s">
        <v>14248</v>
      </c>
      <c r="D330" s="1064">
        <v>120.31</v>
      </c>
    </row>
    <row r="331" spans="1:4" x14ac:dyDescent="0.25">
      <c r="A331" s="1061">
        <v>7090100140</v>
      </c>
      <c r="B331" s="1048" t="s">
        <v>14558</v>
      </c>
      <c r="C331" s="1062" t="s">
        <v>14248</v>
      </c>
      <c r="D331" s="1064">
        <v>154.91</v>
      </c>
    </row>
    <row r="332" spans="1:4" x14ac:dyDescent="0.25">
      <c r="A332" s="1061">
        <v>7090100150</v>
      </c>
      <c r="B332" s="1048" t="s">
        <v>14559</v>
      </c>
      <c r="C332" s="1062" t="s">
        <v>14259</v>
      </c>
      <c r="D332" s="1064">
        <v>44.8</v>
      </c>
    </row>
    <row r="333" spans="1:4" x14ac:dyDescent="0.25">
      <c r="A333" s="1061">
        <v>7090100160</v>
      </c>
      <c r="B333" s="1048" t="s">
        <v>14560</v>
      </c>
      <c r="C333" s="1062" t="s">
        <v>14259</v>
      </c>
      <c r="D333" s="1064">
        <v>45.32</v>
      </c>
    </row>
    <row r="334" spans="1:4" x14ac:dyDescent="0.25">
      <c r="A334" s="1061">
        <v>7090100170</v>
      </c>
      <c r="B334" s="1048" t="s">
        <v>14561</v>
      </c>
      <c r="C334" s="1062" t="s">
        <v>14248</v>
      </c>
      <c r="D334" s="1064">
        <v>125.34</v>
      </c>
    </row>
    <row r="335" spans="1:4" x14ac:dyDescent="0.25">
      <c r="A335" s="1061">
        <v>7090100180</v>
      </c>
      <c r="B335" s="1048" t="s">
        <v>14562</v>
      </c>
      <c r="C335" s="1062" t="s">
        <v>14248</v>
      </c>
      <c r="D335" s="1064">
        <v>298.27999999999997</v>
      </c>
    </row>
    <row r="336" spans="1:4" x14ac:dyDescent="0.25">
      <c r="A336" s="1061">
        <v>7090100185</v>
      </c>
      <c r="B336" s="1048" t="s">
        <v>14563</v>
      </c>
      <c r="C336" s="1062" t="s">
        <v>14248</v>
      </c>
      <c r="D336" s="1064">
        <v>329.56</v>
      </c>
    </row>
    <row r="337" spans="1:4" ht="14.45" customHeight="1" x14ac:dyDescent="0.25">
      <c r="A337" s="1320" t="s">
        <v>14238</v>
      </c>
      <c r="B337" s="1321"/>
      <c r="C337" s="1322" t="s">
        <v>14239</v>
      </c>
      <c r="D337" s="1323"/>
    </row>
    <row r="338" spans="1:4" ht="14.45" customHeight="1" x14ac:dyDescent="0.25">
      <c r="A338" s="1316" t="s">
        <v>27569</v>
      </c>
      <c r="B338" s="1324"/>
      <c r="C338" s="1324"/>
      <c r="D338" s="1317"/>
    </row>
    <row r="339" spans="1:4" x14ac:dyDescent="0.25">
      <c r="A339" s="1316" t="s">
        <v>14240</v>
      </c>
      <c r="B339" s="1317"/>
      <c r="C339" s="1056" t="s">
        <v>14241</v>
      </c>
      <c r="D339" s="1037"/>
    </row>
    <row r="340" spans="1:4" x14ac:dyDescent="0.25">
      <c r="A340" s="1057" t="s">
        <v>14242</v>
      </c>
      <c r="B340" s="1058" t="s">
        <v>14243</v>
      </c>
      <c r="C340" s="1059" t="s">
        <v>14244</v>
      </c>
      <c r="D340" s="1060" t="s">
        <v>14245</v>
      </c>
    </row>
    <row r="341" spans="1:4" x14ac:dyDescent="0.25">
      <c r="A341" s="1061">
        <v>7090100190</v>
      </c>
      <c r="B341" s="1048" t="s">
        <v>14564</v>
      </c>
      <c r="C341" s="1062" t="s">
        <v>14248</v>
      </c>
      <c r="D341" s="1064">
        <v>606.65</v>
      </c>
    </row>
    <row r="342" spans="1:4" x14ac:dyDescent="0.25">
      <c r="A342" s="1061">
        <v>7090100200</v>
      </c>
      <c r="B342" s="1048" t="s">
        <v>14565</v>
      </c>
      <c r="C342" s="1062" t="s">
        <v>14259</v>
      </c>
      <c r="D342" s="1064">
        <v>420.98</v>
      </c>
    </row>
    <row r="343" spans="1:4" x14ac:dyDescent="0.25">
      <c r="A343" s="1061">
        <v>7090100210</v>
      </c>
      <c r="B343" s="1048" t="s">
        <v>14566</v>
      </c>
      <c r="C343" s="1062" t="s">
        <v>14259</v>
      </c>
      <c r="D343" s="1064">
        <v>644.29</v>
      </c>
    </row>
    <row r="344" spans="1:4" x14ac:dyDescent="0.25">
      <c r="A344" s="1061">
        <v>7090100220</v>
      </c>
      <c r="B344" s="1048" t="s">
        <v>14567</v>
      </c>
      <c r="C344" s="1062" t="s">
        <v>14259</v>
      </c>
      <c r="D344" s="1064">
        <v>878.24</v>
      </c>
    </row>
    <row r="345" spans="1:4" x14ac:dyDescent="0.25">
      <c r="A345" s="1061">
        <v>7090100230</v>
      </c>
      <c r="B345" s="1048" t="s">
        <v>14568</v>
      </c>
      <c r="C345" s="1062" t="s">
        <v>14259</v>
      </c>
      <c r="D345" s="1064">
        <v>187.84</v>
      </c>
    </row>
    <row r="346" spans="1:4" x14ac:dyDescent="0.25">
      <c r="A346" s="1061">
        <v>7090100240</v>
      </c>
      <c r="B346" s="1048" t="s">
        <v>14569</v>
      </c>
      <c r="C346" s="1062" t="s">
        <v>14259</v>
      </c>
      <c r="D346" s="1064">
        <v>184.18</v>
      </c>
    </row>
    <row r="347" spans="1:4" x14ac:dyDescent="0.25">
      <c r="A347" s="1061">
        <v>7090100250</v>
      </c>
      <c r="B347" s="1048" t="s">
        <v>14570</v>
      </c>
      <c r="C347" s="1062" t="s">
        <v>14248</v>
      </c>
      <c r="D347" s="1064">
        <v>63.13</v>
      </c>
    </row>
    <row r="348" spans="1:4" x14ac:dyDescent="0.25">
      <c r="A348" s="1061">
        <v>7090100261</v>
      </c>
      <c r="B348" s="1048" t="s">
        <v>27572</v>
      </c>
      <c r="C348" s="1062" t="s">
        <v>14248</v>
      </c>
      <c r="D348" s="1064">
        <v>69.790000000000006</v>
      </c>
    </row>
    <row r="349" spans="1:4" x14ac:dyDescent="0.25">
      <c r="A349" s="1061">
        <v>7090100270</v>
      </c>
      <c r="B349" s="1048" t="s">
        <v>14571</v>
      </c>
      <c r="C349" s="1062" t="s">
        <v>14259</v>
      </c>
      <c r="D349" s="1064">
        <v>15.32</v>
      </c>
    </row>
    <row r="350" spans="1:4" x14ac:dyDescent="0.25">
      <c r="A350" s="1318" t="s">
        <v>14572</v>
      </c>
      <c r="B350" s="1319"/>
      <c r="C350" s="1063"/>
      <c r="D350" s="1063"/>
    </row>
    <row r="351" spans="1:4" x14ac:dyDescent="0.25">
      <c r="A351" s="1061">
        <v>7100100010</v>
      </c>
      <c r="B351" s="1048" t="s">
        <v>14573</v>
      </c>
      <c r="C351" s="1062" t="s">
        <v>14248</v>
      </c>
      <c r="D351" s="1064">
        <v>107.14</v>
      </c>
    </row>
    <row r="352" spans="1:4" ht="14.45" customHeight="1" x14ac:dyDescent="0.25">
      <c r="A352" s="1061">
        <v>7100100020</v>
      </c>
      <c r="B352" s="1048" t="s">
        <v>14574</v>
      </c>
      <c r="C352" s="1062" t="s">
        <v>14248</v>
      </c>
      <c r="D352" s="1064">
        <v>73.86</v>
      </c>
    </row>
    <row r="353" spans="1:4" x14ac:dyDescent="0.25">
      <c r="A353" s="1061">
        <v>7100100030</v>
      </c>
      <c r="B353" s="1048" t="s">
        <v>14575</v>
      </c>
      <c r="C353" s="1062" t="s">
        <v>14248</v>
      </c>
      <c r="D353" s="1064">
        <v>133.78</v>
      </c>
    </row>
    <row r="354" spans="1:4" x14ac:dyDescent="0.25">
      <c r="A354" s="1061">
        <v>7100100040</v>
      </c>
      <c r="B354" s="1048" t="s">
        <v>14576</v>
      </c>
      <c r="C354" s="1062" t="s">
        <v>14255</v>
      </c>
      <c r="D354" s="1064">
        <v>46.6</v>
      </c>
    </row>
    <row r="355" spans="1:4" x14ac:dyDescent="0.25">
      <c r="A355" s="1061">
        <v>7100100050</v>
      </c>
      <c r="B355" s="1048" t="s">
        <v>14577</v>
      </c>
      <c r="C355" s="1062" t="s">
        <v>14255</v>
      </c>
      <c r="D355" s="1064">
        <v>22.51</v>
      </c>
    </row>
    <row r="356" spans="1:4" x14ac:dyDescent="0.25">
      <c r="A356" s="1061">
        <v>7100100060</v>
      </c>
      <c r="B356" s="1048" t="s">
        <v>14578</v>
      </c>
      <c r="C356" s="1062" t="s">
        <v>14248</v>
      </c>
      <c r="D356" s="1064">
        <v>103.12</v>
      </c>
    </row>
    <row r="357" spans="1:4" x14ac:dyDescent="0.25">
      <c r="A357" s="1061">
        <v>7100100070</v>
      </c>
      <c r="B357" s="1048" t="s">
        <v>14579</v>
      </c>
      <c r="C357" s="1062" t="s">
        <v>14248</v>
      </c>
      <c r="D357" s="1064">
        <v>82.51</v>
      </c>
    </row>
    <row r="358" spans="1:4" x14ac:dyDescent="0.25">
      <c r="A358" s="1061">
        <v>7100100080</v>
      </c>
      <c r="B358" s="1048" t="s">
        <v>14580</v>
      </c>
      <c r="C358" s="1062" t="s">
        <v>14259</v>
      </c>
      <c r="D358" s="1064">
        <v>15.34</v>
      </c>
    </row>
    <row r="359" spans="1:4" x14ac:dyDescent="0.25">
      <c r="A359" s="1061">
        <v>7100100090</v>
      </c>
      <c r="B359" s="1048" t="s">
        <v>14581</v>
      </c>
      <c r="C359" s="1062" t="s">
        <v>14259</v>
      </c>
      <c r="D359" s="1064">
        <v>31.88</v>
      </c>
    </row>
    <row r="360" spans="1:4" x14ac:dyDescent="0.25">
      <c r="A360" s="1061">
        <v>7100100100</v>
      </c>
      <c r="B360" s="1048" t="s">
        <v>14582</v>
      </c>
      <c r="C360" s="1062" t="s">
        <v>14248</v>
      </c>
      <c r="D360" s="1064">
        <v>513.25</v>
      </c>
    </row>
    <row r="361" spans="1:4" x14ac:dyDescent="0.25">
      <c r="A361" s="1061">
        <v>7100100110</v>
      </c>
      <c r="B361" s="1048" t="s">
        <v>14583</v>
      </c>
      <c r="C361" s="1062" t="s">
        <v>14248</v>
      </c>
      <c r="D361" s="1064">
        <v>31.4</v>
      </c>
    </row>
    <row r="362" spans="1:4" x14ac:dyDescent="0.25">
      <c r="A362" s="1061">
        <v>7100100120</v>
      </c>
      <c r="B362" s="1048" t="s">
        <v>14584</v>
      </c>
      <c r="C362" s="1062" t="s">
        <v>14248</v>
      </c>
      <c r="D362" s="1064">
        <v>37.909999999999997</v>
      </c>
    </row>
    <row r="363" spans="1:4" x14ac:dyDescent="0.25">
      <c r="A363" s="1061">
        <v>7100100125</v>
      </c>
      <c r="B363" s="1048" t="s">
        <v>14585</v>
      </c>
      <c r="C363" s="1062" t="s">
        <v>14248</v>
      </c>
      <c r="D363" s="1064">
        <v>38.96</v>
      </c>
    </row>
    <row r="364" spans="1:4" x14ac:dyDescent="0.25">
      <c r="A364" s="1061">
        <v>7100100130</v>
      </c>
      <c r="B364" s="1048" t="s">
        <v>14586</v>
      </c>
      <c r="C364" s="1062" t="s">
        <v>14248</v>
      </c>
      <c r="D364" s="1064">
        <v>24.31</v>
      </c>
    </row>
    <row r="365" spans="1:4" x14ac:dyDescent="0.25">
      <c r="A365" s="1061">
        <v>7100100140</v>
      </c>
      <c r="B365" s="1048" t="s">
        <v>14587</v>
      </c>
      <c r="C365" s="1062" t="s">
        <v>14248</v>
      </c>
      <c r="D365" s="1064">
        <v>38.31</v>
      </c>
    </row>
    <row r="366" spans="1:4" x14ac:dyDescent="0.25">
      <c r="A366" s="1061">
        <v>7100100150</v>
      </c>
      <c r="B366" s="1048" t="s">
        <v>14588</v>
      </c>
      <c r="C366" s="1062" t="s">
        <v>14248</v>
      </c>
      <c r="D366" s="1064">
        <v>54.55</v>
      </c>
    </row>
    <row r="367" spans="1:4" x14ac:dyDescent="0.25">
      <c r="A367" s="1061">
        <v>7100100160</v>
      </c>
      <c r="B367" s="1048" t="s">
        <v>14589</v>
      </c>
      <c r="C367" s="1062" t="s">
        <v>14248</v>
      </c>
      <c r="D367" s="1064">
        <v>5.56</v>
      </c>
    </row>
    <row r="368" spans="1:4" x14ac:dyDescent="0.25">
      <c r="A368" s="1061">
        <v>7100100170</v>
      </c>
      <c r="B368" s="1048" t="s">
        <v>14590</v>
      </c>
      <c r="C368" s="1062" t="s">
        <v>14248</v>
      </c>
      <c r="D368" s="1064">
        <v>7.66</v>
      </c>
    </row>
    <row r="369" spans="1:4" x14ac:dyDescent="0.25">
      <c r="A369" s="1061">
        <v>7100100180</v>
      </c>
      <c r="B369" s="1048" t="s">
        <v>14591</v>
      </c>
      <c r="C369" s="1062" t="s">
        <v>14248</v>
      </c>
      <c r="D369" s="1064">
        <v>8.49</v>
      </c>
    </row>
    <row r="370" spans="1:4" x14ac:dyDescent="0.25">
      <c r="A370" s="1061">
        <v>7100100190</v>
      </c>
      <c r="B370" s="1048" t="s">
        <v>14592</v>
      </c>
      <c r="C370" s="1062" t="s">
        <v>14248</v>
      </c>
      <c r="D370" s="1064">
        <v>15.98</v>
      </c>
    </row>
    <row r="371" spans="1:4" x14ac:dyDescent="0.25">
      <c r="A371" s="1061">
        <v>7100100200</v>
      </c>
      <c r="B371" s="1048" t="s">
        <v>14593</v>
      </c>
      <c r="C371" s="1062" t="s">
        <v>14248</v>
      </c>
      <c r="D371" s="1064">
        <v>27.81</v>
      </c>
    </row>
    <row r="372" spans="1:4" x14ac:dyDescent="0.25">
      <c r="A372" s="1061">
        <v>7100100210</v>
      </c>
      <c r="B372" s="1048" t="s">
        <v>14594</v>
      </c>
      <c r="C372" s="1062" t="s">
        <v>14248</v>
      </c>
      <c r="D372" s="1064">
        <v>21.12</v>
      </c>
    </row>
    <row r="373" spans="1:4" x14ac:dyDescent="0.25">
      <c r="A373" s="1061">
        <v>7100100220</v>
      </c>
      <c r="B373" s="1048" t="s">
        <v>14595</v>
      </c>
      <c r="C373" s="1062" t="s">
        <v>14248</v>
      </c>
      <c r="D373" s="1064">
        <v>23.71</v>
      </c>
    </row>
    <row r="374" spans="1:4" x14ac:dyDescent="0.25">
      <c r="A374" s="1061">
        <v>7100100230</v>
      </c>
      <c r="B374" s="1048" t="s">
        <v>14596</v>
      </c>
      <c r="C374" s="1062" t="s">
        <v>14248</v>
      </c>
      <c r="D374" s="1064">
        <v>3.13</v>
      </c>
    </row>
    <row r="375" spans="1:4" x14ac:dyDescent="0.25">
      <c r="A375" s="1061">
        <v>7100100240</v>
      </c>
      <c r="B375" s="1048" t="s">
        <v>14597</v>
      </c>
      <c r="C375" s="1062" t="s">
        <v>14248</v>
      </c>
      <c r="D375" s="1064">
        <v>17.12</v>
      </c>
    </row>
    <row r="376" spans="1:4" x14ac:dyDescent="0.25">
      <c r="A376" s="1061">
        <v>7100100250</v>
      </c>
      <c r="B376" s="1048" t="s">
        <v>14598</v>
      </c>
      <c r="C376" s="1062" t="s">
        <v>14248</v>
      </c>
      <c r="D376" s="1064">
        <v>24.98</v>
      </c>
    </row>
    <row r="377" spans="1:4" x14ac:dyDescent="0.25">
      <c r="A377" s="1061">
        <v>7100100260</v>
      </c>
      <c r="B377" s="1048" t="s">
        <v>14599</v>
      </c>
      <c r="C377" s="1062" t="s">
        <v>14248</v>
      </c>
      <c r="D377" s="1064">
        <v>33.44</v>
      </c>
    </row>
    <row r="378" spans="1:4" x14ac:dyDescent="0.25">
      <c r="A378" s="1061">
        <v>7100100270</v>
      </c>
      <c r="B378" s="1048" t="s">
        <v>14600</v>
      </c>
      <c r="C378" s="1062" t="s">
        <v>14248</v>
      </c>
      <c r="D378" s="1064">
        <v>34.17</v>
      </c>
    </row>
    <row r="379" spans="1:4" x14ac:dyDescent="0.25">
      <c r="A379" s="1061">
        <v>7100100280</v>
      </c>
      <c r="B379" s="1048" t="s">
        <v>14601</v>
      </c>
      <c r="C379" s="1062" t="s">
        <v>14248</v>
      </c>
      <c r="D379" s="1064">
        <v>25.39</v>
      </c>
    </row>
    <row r="380" spans="1:4" x14ac:dyDescent="0.25">
      <c r="A380" s="1061">
        <v>7100100290</v>
      </c>
      <c r="B380" s="1048" t="s">
        <v>14602</v>
      </c>
      <c r="C380" s="1062" t="s">
        <v>14248</v>
      </c>
      <c r="D380" s="1064">
        <v>29.91</v>
      </c>
    </row>
    <row r="381" spans="1:4" x14ac:dyDescent="0.25">
      <c r="A381" s="1061">
        <v>7100100300</v>
      </c>
      <c r="B381" s="1048" t="s">
        <v>14603</v>
      </c>
      <c r="C381" s="1062" t="s">
        <v>14248</v>
      </c>
      <c r="D381" s="1064">
        <v>24.16</v>
      </c>
    </row>
    <row r="382" spans="1:4" x14ac:dyDescent="0.25">
      <c r="A382" s="1061">
        <v>7100100310</v>
      </c>
      <c r="B382" s="1048" t="s">
        <v>14604</v>
      </c>
      <c r="C382" s="1062" t="s">
        <v>14248</v>
      </c>
      <c r="D382" s="1064">
        <v>40.5</v>
      </c>
    </row>
    <row r="383" spans="1:4" x14ac:dyDescent="0.25">
      <c r="A383" s="1061">
        <v>7100100320</v>
      </c>
      <c r="B383" s="1048" t="s">
        <v>14605</v>
      </c>
      <c r="C383" s="1062" t="s">
        <v>14248</v>
      </c>
      <c r="D383" s="1064">
        <v>25.43</v>
      </c>
    </row>
    <row r="384" spans="1:4" x14ac:dyDescent="0.25">
      <c r="A384" s="1061">
        <v>7100100330</v>
      </c>
      <c r="B384" s="1048" t="s">
        <v>14606</v>
      </c>
      <c r="C384" s="1062" t="s">
        <v>14248</v>
      </c>
      <c r="D384" s="1064">
        <v>28.46</v>
      </c>
    </row>
    <row r="385" spans="1:7" x14ac:dyDescent="0.25">
      <c r="A385" s="1061">
        <v>7100100340</v>
      </c>
      <c r="B385" s="1048" t="s">
        <v>14607</v>
      </c>
      <c r="C385" s="1062" t="s">
        <v>14248</v>
      </c>
      <c r="D385" s="1064">
        <v>24.3</v>
      </c>
    </row>
    <row r="386" spans="1:7" x14ac:dyDescent="0.25">
      <c r="A386" s="1061">
        <v>7100100350</v>
      </c>
      <c r="B386" s="1048" t="s">
        <v>14608</v>
      </c>
      <c r="C386" s="1062" t="s">
        <v>14248</v>
      </c>
      <c r="D386" s="1064">
        <v>21.29</v>
      </c>
    </row>
    <row r="387" spans="1:7" x14ac:dyDescent="0.25">
      <c r="A387" s="1061">
        <v>7100100360</v>
      </c>
      <c r="B387" s="1048" t="s">
        <v>14609</v>
      </c>
      <c r="C387" s="1062" t="s">
        <v>14248</v>
      </c>
      <c r="D387" s="1064">
        <v>26.84</v>
      </c>
    </row>
    <row r="388" spans="1:7" x14ac:dyDescent="0.25">
      <c r="A388" s="1061">
        <v>7100100370</v>
      </c>
      <c r="B388" s="1048" t="s">
        <v>14610</v>
      </c>
      <c r="C388" s="1062" t="s">
        <v>14248</v>
      </c>
      <c r="D388" s="1064">
        <v>19.8</v>
      </c>
    </row>
    <row r="389" spans="1:7" x14ac:dyDescent="0.25">
      <c r="A389" s="1061">
        <v>7100100380</v>
      </c>
      <c r="B389" s="1048" t="s">
        <v>14611</v>
      </c>
      <c r="C389" s="1062" t="s">
        <v>14248</v>
      </c>
      <c r="D389" s="1064">
        <v>47.11</v>
      </c>
    </row>
    <row r="390" spans="1:7" x14ac:dyDescent="0.25">
      <c r="A390" s="1061">
        <v>7100100390</v>
      </c>
      <c r="B390" s="1048" t="s">
        <v>14612</v>
      </c>
      <c r="C390" s="1062" t="s">
        <v>14248</v>
      </c>
      <c r="D390" s="1064">
        <v>20.27</v>
      </c>
    </row>
    <row r="391" spans="1:7" x14ac:dyDescent="0.25">
      <c r="A391" s="1061">
        <v>7100100400</v>
      </c>
      <c r="B391" s="1048" t="s">
        <v>14613</v>
      </c>
      <c r="C391" s="1062" t="s">
        <v>14248</v>
      </c>
      <c r="D391" s="1064">
        <v>20.239999999999998</v>
      </c>
    </row>
    <row r="392" spans="1:7" x14ac:dyDescent="0.25">
      <c r="A392" s="1061">
        <v>7100100410</v>
      </c>
      <c r="B392" s="1048" t="s">
        <v>14614</v>
      </c>
      <c r="C392" s="1062" t="s">
        <v>14248</v>
      </c>
      <c r="D392" s="1064">
        <v>11.24</v>
      </c>
    </row>
    <row r="393" spans="1:7" ht="14.45" customHeight="1" x14ac:dyDescent="0.25">
      <c r="A393" s="1320" t="s">
        <v>14238</v>
      </c>
      <c r="B393" s="1321"/>
      <c r="C393" s="1322" t="s">
        <v>14239</v>
      </c>
      <c r="D393" s="1323"/>
    </row>
    <row r="394" spans="1:7" ht="14.45" customHeight="1" x14ac:dyDescent="0.25">
      <c r="A394" s="1316" t="s">
        <v>27569</v>
      </c>
      <c r="B394" s="1324"/>
      <c r="C394" s="1324"/>
      <c r="D394" s="1317"/>
    </row>
    <row r="395" spans="1:7" x14ac:dyDescent="0.25">
      <c r="A395" s="1316" t="s">
        <v>14240</v>
      </c>
      <c r="B395" s="1317"/>
      <c r="C395" s="1056" t="s">
        <v>14241</v>
      </c>
      <c r="D395" s="1037"/>
    </row>
    <row r="396" spans="1:7" x14ac:dyDescent="0.25">
      <c r="A396" s="1057" t="s">
        <v>14242</v>
      </c>
      <c r="B396" s="1058" t="s">
        <v>14243</v>
      </c>
      <c r="C396" s="1059" t="s">
        <v>14244</v>
      </c>
      <c r="D396" s="1060" t="s">
        <v>14245</v>
      </c>
    </row>
    <row r="397" spans="1:7" x14ac:dyDescent="0.25">
      <c r="A397" s="1061">
        <v>7100100420</v>
      </c>
      <c r="B397" s="1048" t="s">
        <v>14615</v>
      </c>
      <c r="C397" s="1062" t="s">
        <v>14248</v>
      </c>
      <c r="D397" s="1064">
        <v>561.79999999999995</v>
      </c>
    </row>
    <row r="398" spans="1:7" x14ac:dyDescent="0.25">
      <c r="A398" s="1061">
        <v>7100100450</v>
      </c>
      <c r="B398" s="1048" t="s">
        <v>14616</v>
      </c>
      <c r="C398" s="1062" t="s">
        <v>14248</v>
      </c>
      <c r="D398" s="1064">
        <v>8.1999999999999993</v>
      </c>
      <c r="G398" s="1066"/>
    </row>
    <row r="399" spans="1:7" x14ac:dyDescent="0.25">
      <c r="A399" s="1061">
        <v>7100100460</v>
      </c>
      <c r="B399" s="1048" t="s">
        <v>14617</v>
      </c>
      <c r="C399" s="1062" t="s">
        <v>14248</v>
      </c>
      <c r="D399" s="1064">
        <v>22.4</v>
      </c>
    </row>
    <row r="400" spans="1:7" x14ac:dyDescent="0.25">
      <c r="A400" s="1061">
        <v>7100100470</v>
      </c>
      <c r="B400" s="1048" t="s">
        <v>14618</v>
      </c>
      <c r="C400" s="1062" t="s">
        <v>14248</v>
      </c>
      <c r="D400" s="1064">
        <v>196.84</v>
      </c>
    </row>
    <row r="401" spans="1:4" x14ac:dyDescent="0.25">
      <c r="A401" s="1061">
        <v>7100100480</v>
      </c>
      <c r="B401" s="1048" t="s">
        <v>14619</v>
      </c>
      <c r="C401" s="1062" t="s">
        <v>14248</v>
      </c>
      <c r="D401" s="1064">
        <v>29.18</v>
      </c>
    </row>
    <row r="402" spans="1:4" x14ac:dyDescent="0.25">
      <c r="A402" s="1318" t="s">
        <v>14620</v>
      </c>
      <c r="B402" s="1319"/>
      <c r="C402" s="1063"/>
      <c r="D402" s="1063"/>
    </row>
    <row r="403" spans="1:4" x14ac:dyDescent="0.25">
      <c r="A403" s="1061">
        <v>7110100040</v>
      </c>
      <c r="B403" s="1048" t="s">
        <v>14621</v>
      </c>
      <c r="C403" s="1062" t="s">
        <v>14337</v>
      </c>
      <c r="D403" s="1065">
        <v>3226.56</v>
      </c>
    </row>
    <row r="404" spans="1:4" ht="14.45" customHeight="1" x14ac:dyDescent="0.25">
      <c r="A404" s="1061">
        <v>7110100050</v>
      </c>
      <c r="B404" s="1048" t="s">
        <v>14622</v>
      </c>
      <c r="C404" s="1062" t="s">
        <v>14248</v>
      </c>
      <c r="D404" s="1064">
        <v>85.62</v>
      </c>
    </row>
    <row r="405" spans="1:4" x14ac:dyDescent="0.25">
      <c r="A405" s="1061">
        <v>7110100060</v>
      </c>
      <c r="B405" s="1048" t="s">
        <v>14623</v>
      </c>
      <c r="C405" s="1062" t="s">
        <v>14248</v>
      </c>
      <c r="D405" s="1064">
        <v>32.159999999999997</v>
      </c>
    </row>
    <row r="406" spans="1:4" x14ac:dyDescent="0.25">
      <c r="A406" s="1061">
        <v>7110100070</v>
      </c>
      <c r="B406" s="1048" t="s">
        <v>14624</v>
      </c>
      <c r="C406" s="1062" t="s">
        <v>14248</v>
      </c>
      <c r="D406" s="1064">
        <v>48.27</v>
      </c>
    </row>
    <row r="407" spans="1:4" x14ac:dyDescent="0.25">
      <c r="A407" s="1061">
        <v>7110100080</v>
      </c>
      <c r="B407" s="1048" t="s">
        <v>14625</v>
      </c>
      <c r="C407" s="1062" t="s">
        <v>14248</v>
      </c>
      <c r="D407" s="1064">
        <v>33.090000000000003</v>
      </c>
    </row>
    <row r="408" spans="1:4" x14ac:dyDescent="0.25">
      <c r="A408" s="1061">
        <v>7110100090</v>
      </c>
      <c r="B408" s="1048" t="s">
        <v>14626</v>
      </c>
      <c r="C408" s="1062" t="s">
        <v>14248</v>
      </c>
      <c r="D408" s="1064">
        <v>49.66</v>
      </c>
    </row>
    <row r="409" spans="1:4" x14ac:dyDescent="0.25">
      <c r="A409" s="1061">
        <v>7110100100</v>
      </c>
      <c r="B409" s="1048" t="s">
        <v>14627</v>
      </c>
      <c r="C409" s="1062" t="s">
        <v>14248</v>
      </c>
      <c r="D409" s="1064">
        <v>16.03</v>
      </c>
    </row>
    <row r="410" spans="1:4" x14ac:dyDescent="0.25">
      <c r="A410" s="1061">
        <v>7110100110</v>
      </c>
      <c r="B410" s="1048" t="s">
        <v>14628</v>
      </c>
      <c r="C410" s="1062" t="s">
        <v>14248</v>
      </c>
      <c r="D410" s="1064">
        <v>17.690000000000001</v>
      </c>
    </row>
    <row r="411" spans="1:4" x14ac:dyDescent="0.25">
      <c r="A411" s="1061">
        <v>7110100120</v>
      </c>
      <c r="B411" s="1048" t="s">
        <v>14629</v>
      </c>
      <c r="C411" s="1062" t="s">
        <v>14248</v>
      </c>
      <c r="D411" s="1064">
        <v>35.39</v>
      </c>
    </row>
    <row r="412" spans="1:4" x14ac:dyDescent="0.25">
      <c r="A412" s="1061">
        <v>7110100130</v>
      </c>
      <c r="B412" s="1048" t="s">
        <v>14630</v>
      </c>
      <c r="C412" s="1062" t="s">
        <v>14248</v>
      </c>
      <c r="D412" s="1064">
        <v>53.09</v>
      </c>
    </row>
    <row r="413" spans="1:4" x14ac:dyDescent="0.25">
      <c r="A413" s="1061">
        <v>7110100140</v>
      </c>
      <c r="B413" s="1048" t="s">
        <v>14631</v>
      </c>
      <c r="C413" s="1062" t="s">
        <v>14248</v>
      </c>
      <c r="D413" s="1064">
        <v>18.829999999999998</v>
      </c>
    </row>
    <row r="414" spans="1:4" x14ac:dyDescent="0.25">
      <c r="A414" s="1061">
        <v>7110100150</v>
      </c>
      <c r="B414" s="1048" t="s">
        <v>14632</v>
      </c>
      <c r="C414" s="1062" t="s">
        <v>14248</v>
      </c>
      <c r="D414" s="1064">
        <v>37.67</v>
      </c>
    </row>
    <row r="415" spans="1:4" x14ac:dyDescent="0.25">
      <c r="A415" s="1061">
        <v>7110100160</v>
      </c>
      <c r="B415" s="1048" t="s">
        <v>14633</v>
      </c>
      <c r="C415" s="1062" t="s">
        <v>14248</v>
      </c>
      <c r="D415" s="1064">
        <v>56.51</v>
      </c>
    </row>
    <row r="416" spans="1:4" x14ac:dyDescent="0.25">
      <c r="A416" s="1061">
        <v>7110100170</v>
      </c>
      <c r="B416" s="1048" t="s">
        <v>14634</v>
      </c>
      <c r="C416" s="1062" t="s">
        <v>14248</v>
      </c>
      <c r="D416" s="1064">
        <v>82.26</v>
      </c>
    </row>
    <row r="417" spans="1:4" x14ac:dyDescent="0.25">
      <c r="A417" s="1061">
        <v>7110100180</v>
      </c>
      <c r="B417" s="1048" t="s">
        <v>14635</v>
      </c>
      <c r="C417" s="1062" t="s">
        <v>14248</v>
      </c>
      <c r="D417" s="1064">
        <v>78.42</v>
      </c>
    </row>
    <row r="418" spans="1:4" x14ac:dyDescent="0.25">
      <c r="A418" s="1061">
        <v>7110100190</v>
      </c>
      <c r="B418" s="1048" t="s">
        <v>14636</v>
      </c>
      <c r="C418" s="1062" t="s">
        <v>14259</v>
      </c>
      <c r="D418" s="1064">
        <v>33.4</v>
      </c>
    </row>
    <row r="419" spans="1:4" x14ac:dyDescent="0.25">
      <c r="A419" s="1061">
        <v>7110100200</v>
      </c>
      <c r="B419" s="1048" t="s">
        <v>14637</v>
      </c>
      <c r="C419" s="1062" t="s">
        <v>14248</v>
      </c>
      <c r="D419" s="1064">
        <v>61.37</v>
      </c>
    </row>
    <row r="420" spans="1:4" x14ac:dyDescent="0.25">
      <c r="A420" s="1061">
        <v>7110100210</v>
      </c>
      <c r="B420" s="1048" t="s">
        <v>14638</v>
      </c>
      <c r="C420" s="1062" t="s">
        <v>14248</v>
      </c>
      <c r="D420" s="1064">
        <v>10.99</v>
      </c>
    </row>
    <row r="421" spans="1:4" x14ac:dyDescent="0.25">
      <c r="A421" s="1061">
        <v>7110100220</v>
      </c>
      <c r="B421" s="1048" t="s">
        <v>14639</v>
      </c>
      <c r="C421" s="1062" t="s">
        <v>14248</v>
      </c>
      <c r="D421" s="1064">
        <v>12.87</v>
      </c>
    </row>
    <row r="422" spans="1:4" x14ac:dyDescent="0.25">
      <c r="A422" s="1061">
        <v>7110100230</v>
      </c>
      <c r="B422" s="1048" t="s">
        <v>14640</v>
      </c>
      <c r="C422" s="1062" t="s">
        <v>14248</v>
      </c>
      <c r="D422" s="1064">
        <v>5.28</v>
      </c>
    </row>
    <row r="423" spans="1:4" x14ac:dyDescent="0.25">
      <c r="A423" s="1061">
        <v>7110100240</v>
      </c>
      <c r="B423" s="1048" t="s">
        <v>14641</v>
      </c>
      <c r="C423" s="1062" t="s">
        <v>14259</v>
      </c>
      <c r="D423" s="1064">
        <v>481.18</v>
      </c>
    </row>
    <row r="424" spans="1:4" x14ac:dyDescent="0.25">
      <c r="A424" s="1061">
        <v>7110100250</v>
      </c>
      <c r="B424" s="1048" t="s">
        <v>14642</v>
      </c>
      <c r="C424" s="1062" t="s">
        <v>14248</v>
      </c>
      <c r="D424" s="1064">
        <v>164.47</v>
      </c>
    </row>
    <row r="425" spans="1:4" x14ac:dyDescent="0.25">
      <c r="A425" s="1061">
        <v>7110100280</v>
      </c>
      <c r="B425" s="1048" t="s">
        <v>14643</v>
      </c>
      <c r="C425" s="1062" t="s">
        <v>14248</v>
      </c>
      <c r="D425" s="1064">
        <v>89.81</v>
      </c>
    </row>
    <row r="426" spans="1:4" x14ac:dyDescent="0.25">
      <c r="A426" s="1061">
        <v>7110100290</v>
      </c>
      <c r="B426" s="1048" t="s">
        <v>14644</v>
      </c>
      <c r="C426" s="1062" t="s">
        <v>14248</v>
      </c>
      <c r="D426" s="1064">
        <v>9.82</v>
      </c>
    </row>
    <row r="427" spans="1:4" x14ac:dyDescent="0.25">
      <c r="A427" s="1318" t="s">
        <v>14645</v>
      </c>
      <c r="B427" s="1319"/>
      <c r="C427" s="1063"/>
      <c r="D427" s="1063"/>
    </row>
    <row r="428" spans="1:4" x14ac:dyDescent="0.25">
      <c r="A428" s="1061">
        <v>7120100010</v>
      </c>
      <c r="B428" s="1048" t="s">
        <v>14646</v>
      </c>
      <c r="C428" s="1062" t="s">
        <v>14248</v>
      </c>
      <c r="D428" s="1064">
        <v>449.05</v>
      </c>
    </row>
    <row r="429" spans="1:4" ht="14.45" customHeight="1" x14ac:dyDescent="0.25">
      <c r="A429" s="1061">
        <v>7120100020</v>
      </c>
      <c r="B429" s="1048" t="s">
        <v>14647</v>
      </c>
      <c r="C429" s="1062" t="s">
        <v>14248</v>
      </c>
      <c r="D429" s="1064">
        <v>407.09</v>
      </c>
    </row>
    <row r="430" spans="1:4" x14ac:dyDescent="0.25">
      <c r="A430" s="1061">
        <v>7120100030</v>
      </c>
      <c r="B430" s="1048" t="s">
        <v>14648</v>
      </c>
      <c r="C430" s="1062" t="s">
        <v>14248</v>
      </c>
      <c r="D430" s="1064">
        <v>449.82</v>
      </c>
    </row>
    <row r="431" spans="1:4" x14ac:dyDescent="0.25">
      <c r="A431" s="1061">
        <v>7120100040</v>
      </c>
      <c r="B431" s="1048" t="s">
        <v>14649</v>
      </c>
      <c r="C431" s="1062" t="s">
        <v>14248</v>
      </c>
      <c r="D431" s="1064">
        <v>669.11</v>
      </c>
    </row>
    <row r="432" spans="1:4" x14ac:dyDescent="0.25">
      <c r="A432" s="1061">
        <v>7120100050</v>
      </c>
      <c r="B432" s="1048" t="s">
        <v>14650</v>
      </c>
      <c r="C432" s="1062" t="s">
        <v>14248</v>
      </c>
      <c r="D432" s="1064">
        <v>211.94</v>
      </c>
    </row>
    <row r="433" spans="1:4" x14ac:dyDescent="0.25">
      <c r="A433" s="1061">
        <v>7120100060</v>
      </c>
      <c r="B433" s="1048" t="s">
        <v>14651</v>
      </c>
      <c r="C433" s="1062" t="s">
        <v>14248</v>
      </c>
      <c r="D433" s="1064">
        <v>309.44</v>
      </c>
    </row>
    <row r="434" spans="1:4" x14ac:dyDescent="0.25">
      <c r="A434" s="1061">
        <v>7120100070</v>
      </c>
      <c r="B434" s="1048" t="s">
        <v>14652</v>
      </c>
      <c r="C434" s="1062" t="s">
        <v>14248</v>
      </c>
      <c r="D434" s="1064">
        <v>476.86</v>
      </c>
    </row>
    <row r="435" spans="1:4" x14ac:dyDescent="0.25">
      <c r="A435" s="1318" t="s">
        <v>14653</v>
      </c>
      <c r="B435" s="1319"/>
      <c r="C435" s="1063"/>
      <c r="D435" s="1063"/>
    </row>
    <row r="436" spans="1:4" x14ac:dyDescent="0.25">
      <c r="A436" s="1061">
        <v>7130100010</v>
      </c>
      <c r="B436" s="1048" t="s">
        <v>14654</v>
      </c>
      <c r="C436" s="1062" t="s">
        <v>14248</v>
      </c>
      <c r="D436" s="1064">
        <v>116.25</v>
      </c>
    </row>
    <row r="437" spans="1:4" ht="14.45" customHeight="1" x14ac:dyDescent="0.25">
      <c r="A437" s="1061">
        <v>7130100020</v>
      </c>
      <c r="B437" s="1048" t="s">
        <v>14655</v>
      </c>
      <c r="C437" s="1062" t="s">
        <v>14248</v>
      </c>
      <c r="D437" s="1064">
        <v>47.42</v>
      </c>
    </row>
    <row r="438" spans="1:4" x14ac:dyDescent="0.25">
      <c r="A438" s="1061">
        <v>7130100030</v>
      </c>
      <c r="B438" s="1048" t="s">
        <v>14656</v>
      </c>
      <c r="C438" s="1062" t="s">
        <v>14248</v>
      </c>
      <c r="D438" s="1064">
        <v>149.16999999999999</v>
      </c>
    </row>
    <row r="439" spans="1:4" x14ac:dyDescent="0.25">
      <c r="A439" s="1061">
        <v>7130100040</v>
      </c>
      <c r="B439" s="1048" t="s">
        <v>14657</v>
      </c>
      <c r="C439" s="1062" t="s">
        <v>14248</v>
      </c>
      <c r="D439" s="1064">
        <v>75.7</v>
      </c>
    </row>
    <row r="440" spans="1:4" x14ac:dyDescent="0.25">
      <c r="A440" s="1061">
        <v>7130100050</v>
      </c>
      <c r="B440" s="1048" t="s">
        <v>14658</v>
      </c>
      <c r="C440" s="1062" t="s">
        <v>14248</v>
      </c>
      <c r="D440" s="1064">
        <v>188.21</v>
      </c>
    </row>
    <row r="441" spans="1:4" x14ac:dyDescent="0.25">
      <c r="A441" s="1061">
        <v>7130100060</v>
      </c>
      <c r="B441" s="1048" t="s">
        <v>14659</v>
      </c>
      <c r="C441" s="1062" t="s">
        <v>14248</v>
      </c>
      <c r="D441" s="1064">
        <v>151.05000000000001</v>
      </c>
    </row>
    <row r="442" spans="1:4" x14ac:dyDescent="0.25">
      <c r="A442" s="1061">
        <v>7130100070</v>
      </c>
      <c r="B442" s="1048" t="s">
        <v>14660</v>
      </c>
      <c r="C442" s="1062" t="s">
        <v>14248</v>
      </c>
      <c r="D442" s="1064">
        <v>201.42</v>
      </c>
    </row>
    <row r="443" spans="1:4" x14ac:dyDescent="0.25">
      <c r="A443" s="1061">
        <v>7130100080</v>
      </c>
      <c r="B443" s="1048" t="s">
        <v>14661</v>
      </c>
      <c r="C443" s="1062" t="s">
        <v>14248</v>
      </c>
      <c r="D443" s="1064">
        <v>125.55</v>
      </c>
    </row>
    <row r="444" spans="1:4" x14ac:dyDescent="0.25">
      <c r="A444" s="1061">
        <v>7130100090</v>
      </c>
      <c r="B444" s="1048" t="s">
        <v>14662</v>
      </c>
      <c r="C444" s="1062" t="s">
        <v>14248</v>
      </c>
      <c r="D444" s="1064">
        <v>220.74</v>
      </c>
    </row>
    <row r="445" spans="1:4" x14ac:dyDescent="0.25">
      <c r="A445" s="1061">
        <v>7130100100</v>
      </c>
      <c r="B445" s="1048" t="s">
        <v>14663</v>
      </c>
      <c r="C445" s="1062" t="s">
        <v>14248</v>
      </c>
      <c r="D445" s="1064">
        <v>147.09</v>
      </c>
    </row>
    <row r="446" spans="1:4" x14ac:dyDescent="0.25">
      <c r="A446" s="1061">
        <v>7130100110</v>
      </c>
      <c r="B446" s="1048" t="s">
        <v>14664</v>
      </c>
      <c r="C446" s="1062" t="s">
        <v>14248</v>
      </c>
      <c r="D446" s="1064">
        <v>134.43</v>
      </c>
    </row>
    <row r="447" spans="1:4" x14ac:dyDescent="0.25">
      <c r="A447" s="1061">
        <v>7130100120</v>
      </c>
      <c r="B447" s="1048" t="s">
        <v>14665</v>
      </c>
      <c r="C447" s="1062" t="s">
        <v>14248</v>
      </c>
      <c r="D447" s="1064">
        <v>365.15</v>
      </c>
    </row>
    <row r="448" spans="1:4" x14ac:dyDescent="0.25">
      <c r="A448" s="1061">
        <v>7130100130</v>
      </c>
      <c r="B448" s="1048" t="s">
        <v>14666</v>
      </c>
      <c r="C448" s="1062" t="s">
        <v>14248</v>
      </c>
      <c r="D448" s="1064">
        <v>82.32</v>
      </c>
    </row>
    <row r="449" spans="1:4" ht="14.45" customHeight="1" x14ac:dyDescent="0.25">
      <c r="A449" s="1320" t="s">
        <v>14238</v>
      </c>
      <c r="B449" s="1321"/>
      <c r="C449" s="1322" t="s">
        <v>14239</v>
      </c>
      <c r="D449" s="1323"/>
    </row>
    <row r="450" spans="1:4" ht="14.45" customHeight="1" x14ac:dyDescent="0.25">
      <c r="A450" s="1316" t="s">
        <v>27569</v>
      </c>
      <c r="B450" s="1324"/>
      <c r="C450" s="1324"/>
      <c r="D450" s="1317"/>
    </row>
    <row r="451" spans="1:4" x14ac:dyDescent="0.25">
      <c r="A451" s="1316" t="s">
        <v>14240</v>
      </c>
      <c r="B451" s="1317"/>
      <c r="C451" s="1056" t="s">
        <v>14241</v>
      </c>
      <c r="D451" s="1037"/>
    </row>
    <row r="452" spans="1:4" x14ac:dyDescent="0.25">
      <c r="A452" s="1057" t="s">
        <v>14242</v>
      </c>
      <c r="B452" s="1058" t="s">
        <v>14243</v>
      </c>
      <c r="C452" s="1059" t="s">
        <v>14244</v>
      </c>
      <c r="D452" s="1060" t="s">
        <v>14245</v>
      </c>
    </row>
    <row r="453" spans="1:4" x14ac:dyDescent="0.25">
      <c r="A453" s="1061">
        <v>7130100140</v>
      </c>
      <c r="B453" s="1048" t="s">
        <v>14667</v>
      </c>
      <c r="C453" s="1062" t="s">
        <v>14259</v>
      </c>
      <c r="D453" s="1064">
        <v>78.53</v>
      </c>
    </row>
    <row r="454" spans="1:4" x14ac:dyDescent="0.25">
      <c r="A454" s="1061">
        <v>7130100150</v>
      </c>
      <c r="B454" s="1048" t="s">
        <v>14668</v>
      </c>
      <c r="C454" s="1062" t="s">
        <v>14259</v>
      </c>
      <c r="D454" s="1064">
        <v>88.97</v>
      </c>
    </row>
    <row r="455" spans="1:4" x14ac:dyDescent="0.25">
      <c r="A455" s="1318" t="s">
        <v>14669</v>
      </c>
      <c r="B455" s="1319"/>
      <c r="C455" s="1063"/>
      <c r="D455" s="1063"/>
    </row>
    <row r="456" spans="1:4" x14ac:dyDescent="0.25">
      <c r="A456" s="1061">
        <v>7140100010</v>
      </c>
      <c r="B456" s="1048" t="s">
        <v>14670</v>
      </c>
      <c r="C456" s="1062" t="s">
        <v>14255</v>
      </c>
      <c r="D456" s="1064">
        <v>617.39</v>
      </c>
    </row>
    <row r="457" spans="1:4" ht="14.45" customHeight="1" x14ac:dyDescent="0.25">
      <c r="A457" s="1061">
        <v>7140100020</v>
      </c>
      <c r="B457" s="1048" t="s">
        <v>14671</v>
      </c>
      <c r="C457" s="1062" t="s">
        <v>14255</v>
      </c>
      <c r="D457" s="1064">
        <v>554.89</v>
      </c>
    </row>
    <row r="458" spans="1:4" x14ac:dyDescent="0.25">
      <c r="A458" s="1061">
        <v>7140100030</v>
      </c>
      <c r="B458" s="1048" t="s">
        <v>14672</v>
      </c>
      <c r="C458" s="1062" t="s">
        <v>14255</v>
      </c>
      <c r="D458" s="1065">
        <v>1429.9</v>
      </c>
    </row>
    <row r="459" spans="1:4" x14ac:dyDescent="0.25">
      <c r="A459" s="1061">
        <v>7140100040</v>
      </c>
      <c r="B459" s="1048" t="s">
        <v>14673</v>
      </c>
      <c r="C459" s="1062" t="s">
        <v>14255</v>
      </c>
      <c r="D459" s="1064">
        <v>517.22</v>
      </c>
    </row>
    <row r="460" spans="1:4" x14ac:dyDescent="0.25">
      <c r="A460" s="1061">
        <v>7140100050</v>
      </c>
      <c r="B460" s="1048" t="s">
        <v>14674</v>
      </c>
      <c r="C460" s="1062" t="s">
        <v>14255</v>
      </c>
      <c r="D460" s="1064">
        <v>310.08999999999997</v>
      </c>
    </row>
    <row r="461" spans="1:4" x14ac:dyDescent="0.25">
      <c r="A461" s="1061">
        <v>7140100060</v>
      </c>
      <c r="B461" s="1048" t="s">
        <v>14675</v>
      </c>
      <c r="C461" s="1062" t="s">
        <v>14255</v>
      </c>
      <c r="D461" s="1064">
        <v>272.83999999999997</v>
      </c>
    </row>
    <row r="462" spans="1:4" x14ac:dyDescent="0.25">
      <c r="A462" s="1061">
        <v>7140100070</v>
      </c>
      <c r="B462" s="1048" t="s">
        <v>14676</v>
      </c>
      <c r="C462" s="1062" t="s">
        <v>14255</v>
      </c>
      <c r="D462" s="1064">
        <v>254.67</v>
      </c>
    </row>
    <row r="463" spans="1:4" x14ac:dyDescent="0.25">
      <c r="A463" s="1061">
        <v>7140100080</v>
      </c>
      <c r="B463" s="1048" t="s">
        <v>14677</v>
      </c>
      <c r="C463" s="1062" t="s">
        <v>14255</v>
      </c>
      <c r="D463" s="1064">
        <v>213.84</v>
      </c>
    </row>
    <row r="464" spans="1:4" x14ac:dyDescent="0.25">
      <c r="A464" s="1061">
        <v>7140100090</v>
      </c>
      <c r="B464" s="1048" t="s">
        <v>14678</v>
      </c>
      <c r="C464" s="1062" t="s">
        <v>14255</v>
      </c>
      <c r="D464" s="1064">
        <v>478.17</v>
      </c>
    </row>
    <row r="465" spans="1:4" x14ac:dyDescent="0.25">
      <c r="A465" s="1061">
        <v>7140100100</v>
      </c>
      <c r="B465" s="1048" t="s">
        <v>14679</v>
      </c>
      <c r="C465" s="1062" t="s">
        <v>14255</v>
      </c>
      <c r="D465" s="1064">
        <v>573.52</v>
      </c>
    </row>
    <row r="466" spans="1:4" x14ac:dyDescent="0.25">
      <c r="A466" s="1061">
        <v>7140100110</v>
      </c>
      <c r="B466" s="1048" t="s">
        <v>14680</v>
      </c>
      <c r="C466" s="1062" t="s">
        <v>14255</v>
      </c>
      <c r="D466" s="1064">
        <v>100.57</v>
      </c>
    </row>
    <row r="467" spans="1:4" x14ac:dyDescent="0.25">
      <c r="A467" s="1061">
        <v>7140100120</v>
      </c>
      <c r="B467" s="1048" t="s">
        <v>14681</v>
      </c>
      <c r="C467" s="1062" t="s">
        <v>14255</v>
      </c>
      <c r="D467" s="1064">
        <v>23.84</v>
      </c>
    </row>
    <row r="468" spans="1:4" x14ac:dyDescent="0.25">
      <c r="A468" s="1061">
        <v>7140100130</v>
      </c>
      <c r="B468" s="1048" t="s">
        <v>14682</v>
      </c>
      <c r="C468" s="1062" t="s">
        <v>14255</v>
      </c>
      <c r="D468" s="1064">
        <v>128.94999999999999</v>
      </c>
    </row>
    <row r="469" spans="1:4" x14ac:dyDescent="0.25">
      <c r="A469" s="1061">
        <v>7140100140</v>
      </c>
      <c r="B469" s="1048" t="s">
        <v>14683</v>
      </c>
      <c r="C469" s="1062" t="s">
        <v>14255</v>
      </c>
      <c r="D469" s="1064">
        <v>123.79</v>
      </c>
    </row>
    <row r="470" spans="1:4" x14ac:dyDescent="0.25">
      <c r="A470" s="1061">
        <v>7140100150</v>
      </c>
      <c r="B470" s="1048" t="s">
        <v>14684</v>
      </c>
      <c r="C470" s="1062" t="s">
        <v>14255</v>
      </c>
      <c r="D470" s="1064">
        <v>182.95</v>
      </c>
    </row>
    <row r="471" spans="1:4" x14ac:dyDescent="0.25">
      <c r="A471" s="1061">
        <v>7140100160</v>
      </c>
      <c r="B471" s="1048" t="s">
        <v>14685</v>
      </c>
      <c r="C471" s="1062" t="s">
        <v>14255</v>
      </c>
      <c r="D471" s="1064">
        <v>165.18</v>
      </c>
    </row>
    <row r="472" spans="1:4" x14ac:dyDescent="0.25">
      <c r="A472" s="1061">
        <v>7140100170</v>
      </c>
      <c r="B472" s="1048" t="s">
        <v>14686</v>
      </c>
      <c r="C472" s="1062" t="s">
        <v>14255</v>
      </c>
      <c r="D472" s="1064">
        <v>43.26</v>
      </c>
    </row>
    <row r="473" spans="1:4" x14ac:dyDescent="0.25">
      <c r="A473" s="1061">
        <v>7140100180</v>
      </c>
      <c r="B473" s="1048" t="s">
        <v>14687</v>
      </c>
      <c r="C473" s="1062" t="s">
        <v>14255</v>
      </c>
      <c r="D473" s="1064">
        <v>31.12</v>
      </c>
    </row>
    <row r="474" spans="1:4" x14ac:dyDescent="0.25">
      <c r="A474" s="1061">
        <v>7140100190</v>
      </c>
      <c r="B474" s="1048" t="s">
        <v>14688</v>
      </c>
      <c r="C474" s="1062" t="s">
        <v>14255</v>
      </c>
      <c r="D474" s="1064">
        <v>50.23</v>
      </c>
    </row>
    <row r="475" spans="1:4" x14ac:dyDescent="0.25">
      <c r="A475" s="1061">
        <v>7140100200</v>
      </c>
      <c r="B475" s="1048" t="s">
        <v>14689</v>
      </c>
      <c r="C475" s="1062" t="s">
        <v>14255</v>
      </c>
      <c r="D475" s="1064">
        <v>84.41</v>
      </c>
    </row>
    <row r="476" spans="1:4" x14ac:dyDescent="0.25">
      <c r="A476" s="1061">
        <v>7140100210</v>
      </c>
      <c r="B476" s="1048" t="s">
        <v>14690</v>
      </c>
      <c r="C476" s="1062" t="s">
        <v>14255</v>
      </c>
      <c r="D476" s="1064">
        <v>84.41</v>
      </c>
    </row>
    <row r="477" spans="1:4" x14ac:dyDescent="0.25">
      <c r="A477" s="1061">
        <v>7140100220</v>
      </c>
      <c r="B477" s="1048" t="s">
        <v>14691</v>
      </c>
      <c r="C477" s="1062" t="s">
        <v>14255</v>
      </c>
      <c r="D477" s="1064">
        <v>81.599999999999994</v>
      </c>
    </row>
    <row r="478" spans="1:4" x14ac:dyDescent="0.25">
      <c r="A478" s="1061">
        <v>7140100230</v>
      </c>
      <c r="B478" s="1048" t="s">
        <v>14692</v>
      </c>
      <c r="C478" s="1062" t="s">
        <v>14255</v>
      </c>
      <c r="D478" s="1064">
        <v>32.5</v>
      </c>
    </row>
    <row r="479" spans="1:4" x14ac:dyDescent="0.25">
      <c r="A479" s="1061">
        <v>7140100240</v>
      </c>
      <c r="B479" s="1048" t="s">
        <v>14693</v>
      </c>
      <c r="C479" s="1062" t="s">
        <v>14255</v>
      </c>
      <c r="D479" s="1064">
        <v>31.22</v>
      </c>
    </row>
    <row r="480" spans="1:4" x14ac:dyDescent="0.25">
      <c r="A480" s="1061">
        <v>7140100250</v>
      </c>
      <c r="B480" s="1048" t="s">
        <v>14694</v>
      </c>
      <c r="C480" s="1062" t="s">
        <v>14255</v>
      </c>
      <c r="D480" s="1064">
        <v>49.03</v>
      </c>
    </row>
    <row r="481" spans="1:4" x14ac:dyDescent="0.25">
      <c r="A481" s="1061">
        <v>7140100260</v>
      </c>
      <c r="B481" s="1048" t="s">
        <v>14695</v>
      </c>
      <c r="C481" s="1062" t="s">
        <v>14255</v>
      </c>
      <c r="D481" s="1064">
        <v>179.2</v>
      </c>
    </row>
    <row r="482" spans="1:4" x14ac:dyDescent="0.25">
      <c r="A482" s="1061">
        <v>7140100271</v>
      </c>
      <c r="B482" s="1048" t="s">
        <v>14696</v>
      </c>
      <c r="C482" s="1062" t="s">
        <v>14255</v>
      </c>
      <c r="D482" s="1064">
        <v>176.2</v>
      </c>
    </row>
    <row r="483" spans="1:4" x14ac:dyDescent="0.25">
      <c r="A483" s="1061">
        <v>7140100281</v>
      </c>
      <c r="B483" s="1048" t="s">
        <v>14697</v>
      </c>
      <c r="C483" s="1062" t="s">
        <v>14255</v>
      </c>
      <c r="D483" s="1064">
        <v>345.69</v>
      </c>
    </row>
    <row r="484" spans="1:4" x14ac:dyDescent="0.25">
      <c r="A484" s="1061">
        <v>7140100541</v>
      </c>
      <c r="B484" s="1048" t="s">
        <v>14698</v>
      </c>
      <c r="C484" s="1062" t="s">
        <v>14255</v>
      </c>
      <c r="D484" s="1064">
        <v>446.86</v>
      </c>
    </row>
    <row r="485" spans="1:4" x14ac:dyDescent="0.25">
      <c r="A485" s="1061">
        <v>7140100290</v>
      </c>
      <c r="B485" s="1048" t="s">
        <v>14699</v>
      </c>
      <c r="C485" s="1062" t="s">
        <v>14255</v>
      </c>
      <c r="D485" s="1065">
        <v>1031.03</v>
      </c>
    </row>
    <row r="486" spans="1:4" x14ac:dyDescent="0.25">
      <c r="A486" s="1061">
        <v>7140100300</v>
      </c>
      <c r="B486" s="1048" t="s">
        <v>14700</v>
      </c>
      <c r="C486" s="1062" t="s">
        <v>14255</v>
      </c>
      <c r="D486" s="1065">
        <v>1213.76</v>
      </c>
    </row>
    <row r="487" spans="1:4" x14ac:dyDescent="0.25">
      <c r="A487" s="1061">
        <v>7140100310</v>
      </c>
      <c r="B487" s="1048" t="s">
        <v>14701</v>
      </c>
      <c r="C487" s="1062" t="s">
        <v>14255</v>
      </c>
      <c r="D487" s="1064">
        <v>162.28</v>
      </c>
    </row>
    <row r="488" spans="1:4" x14ac:dyDescent="0.25">
      <c r="A488" s="1061">
        <v>7140100320</v>
      </c>
      <c r="B488" s="1048" t="s">
        <v>14702</v>
      </c>
      <c r="C488" s="1062" t="s">
        <v>14255</v>
      </c>
      <c r="D488" s="1064">
        <v>153.38</v>
      </c>
    </row>
    <row r="489" spans="1:4" x14ac:dyDescent="0.25">
      <c r="A489" s="1061">
        <v>7140100330</v>
      </c>
      <c r="B489" s="1048" t="s">
        <v>14703</v>
      </c>
      <c r="C489" s="1062" t="s">
        <v>14255</v>
      </c>
      <c r="D489" s="1064">
        <v>273.12</v>
      </c>
    </row>
    <row r="490" spans="1:4" x14ac:dyDescent="0.25">
      <c r="A490" s="1061">
        <v>7140100340</v>
      </c>
      <c r="B490" s="1048" t="s">
        <v>14704</v>
      </c>
      <c r="C490" s="1062" t="s">
        <v>14255</v>
      </c>
      <c r="D490" s="1064">
        <v>280.32</v>
      </c>
    </row>
    <row r="491" spans="1:4" x14ac:dyDescent="0.25">
      <c r="A491" s="1061">
        <v>7140100350</v>
      </c>
      <c r="B491" s="1048" t="s">
        <v>14705</v>
      </c>
      <c r="C491" s="1062" t="s">
        <v>14255</v>
      </c>
      <c r="D491" s="1064">
        <v>272.05</v>
      </c>
    </row>
    <row r="492" spans="1:4" x14ac:dyDescent="0.25">
      <c r="A492" s="1061">
        <v>7140100360</v>
      </c>
      <c r="B492" s="1048" t="s">
        <v>14706</v>
      </c>
      <c r="C492" s="1062" t="s">
        <v>14255</v>
      </c>
      <c r="D492" s="1064">
        <v>483.44</v>
      </c>
    </row>
    <row r="493" spans="1:4" x14ac:dyDescent="0.25">
      <c r="A493" s="1061">
        <v>7140100370</v>
      </c>
      <c r="B493" s="1048" t="s">
        <v>14707</v>
      </c>
      <c r="C493" s="1062" t="s">
        <v>14255</v>
      </c>
      <c r="D493" s="1064">
        <v>535.94000000000005</v>
      </c>
    </row>
    <row r="494" spans="1:4" x14ac:dyDescent="0.25">
      <c r="A494" s="1061">
        <v>7140100380</v>
      </c>
      <c r="B494" s="1048" t="s">
        <v>14708</v>
      </c>
      <c r="C494" s="1062" t="s">
        <v>14255</v>
      </c>
      <c r="D494" s="1065">
        <v>1158.99</v>
      </c>
    </row>
    <row r="495" spans="1:4" x14ac:dyDescent="0.25">
      <c r="A495" s="1061">
        <v>7140100390</v>
      </c>
      <c r="B495" s="1048" t="s">
        <v>14709</v>
      </c>
      <c r="C495" s="1062" t="s">
        <v>14255</v>
      </c>
      <c r="D495" s="1064">
        <v>134.87</v>
      </c>
    </row>
    <row r="496" spans="1:4" x14ac:dyDescent="0.25">
      <c r="A496" s="1061">
        <v>7140100400</v>
      </c>
      <c r="B496" s="1048" t="s">
        <v>14710</v>
      </c>
      <c r="C496" s="1062" t="s">
        <v>14255</v>
      </c>
      <c r="D496" s="1064">
        <v>116.2</v>
      </c>
    </row>
    <row r="497" spans="1:4" x14ac:dyDescent="0.25">
      <c r="A497" s="1061">
        <v>7140100410</v>
      </c>
      <c r="B497" s="1048" t="s">
        <v>14711</v>
      </c>
      <c r="C497" s="1062" t="s">
        <v>14255</v>
      </c>
      <c r="D497" s="1064">
        <v>495.31</v>
      </c>
    </row>
    <row r="498" spans="1:4" x14ac:dyDescent="0.25">
      <c r="A498" s="1061">
        <v>7140100420</v>
      </c>
      <c r="B498" s="1048" t="s">
        <v>14712</v>
      </c>
      <c r="C498" s="1062" t="s">
        <v>14255</v>
      </c>
      <c r="D498" s="1064">
        <v>231.37</v>
      </c>
    </row>
    <row r="499" spans="1:4" x14ac:dyDescent="0.25">
      <c r="A499" s="1061">
        <v>7140100430</v>
      </c>
      <c r="B499" s="1048" t="s">
        <v>14713</v>
      </c>
      <c r="C499" s="1062" t="s">
        <v>14259</v>
      </c>
      <c r="D499" s="1064">
        <v>23.3</v>
      </c>
    </row>
    <row r="500" spans="1:4" x14ac:dyDescent="0.25">
      <c r="A500" s="1061">
        <v>7140100440</v>
      </c>
      <c r="B500" s="1048" t="s">
        <v>14714</v>
      </c>
      <c r="C500" s="1062" t="s">
        <v>14259</v>
      </c>
      <c r="D500" s="1064">
        <v>26.26</v>
      </c>
    </row>
    <row r="501" spans="1:4" x14ac:dyDescent="0.25">
      <c r="A501" s="1061">
        <v>7140100450</v>
      </c>
      <c r="B501" s="1048" t="s">
        <v>14715</v>
      </c>
      <c r="C501" s="1062" t="s">
        <v>14259</v>
      </c>
      <c r="D501" s="1064">
        <v>37.31</v>
      </c>
    </row>
    <row r="502" spans="1:4" x14ac:dyDescent="0.25">
      <c r="A502" s="1061">
        <v>7140100460</v>
      </c>
      <c r="B502" s="1048" t="s">
        <v>14716</v>
      </c>
      <c r="C502" s="1062" t="s">
        <v>14259</v>
      </c>
      <c r="D502" s="1064">
        <v>51.96</v>
      </c>
    </row>
    <row r="503" spans="1:4" x14ac:dyDescent="0.25">
      <c r="A503" s="1061">
        <v>7140100470</v>
      </c>
      <c r="B503" s="1048" t="s">
        <v>14717</v>
      </c>
      <c r="C503" s="1062" t="s">
        <v>14259</v>
      </c>
      <c r="D503" s="1064">
        <v>39.369999999999997</v>
      </c>
    </row>
    <row r="504" spans="1:4" x14ac:dyDescent="0.25">
      <c r="A504" s="1061">
        <v>7140100480</v>
      </c>
      <c r="B504" s="1048" t="s">
        <v>14718</v>
      </c>
      <c r="C504" s="1062" t="s">
        <v>14259</v>
      </c>
      <c r="D504" s="1064">
        <v>51.48</v>
      </c>
    </row>
    <row r="505" spans="1:4" ht="14.45" customHeight="1" x14ac:dyDescent="0.25">
      <c r="A505" s="1320" t="s">
        <v>14238</v>
      </c>
      <c r="B505" s="1321"/>
      <c r="C505" s="1322" t="s">
        <v>14239</v>
      </c>
      <c r="D505" s="1323"/>
    </row>
    <row r="506" spans="1:4" ht="14.45" customHeight="1" x14ac:dyDescent="0.25">
      <c r="A506" s="1316" t="s">
        <v>27569</v>
      </c>
      <c r="B506" s="1324"/>
      <c r="C506" s="1324"/>
      <c r="D506" s="1317"/>
    </row>
    <row r="507" spans="1:4" x14ac:dyDescent="0.25">
      <c r="A507" s="1316" t="s">
        <v>14240</v>
      </c>
      <c r="B507" s="1317"/>
      <c r="C507" s="1056" t="s">
        <v>14241</v>
      </c>
      <c r="D507" s="1037"/>
    </row>
    <row r="508" spans="1:4" x14ac:dyDescent="0.25">
      <c r="A508" s="1057" t="s">
        <v>14242</v>
      </c>
      <c r="B508" s="1058" t="s">
        <v>14243</v>
      </c>
      <c r="C508" s="1059" t="s">
        <v>14244</v>
      </c>
      <c r="D508" s="1060" t="s">
        <v>14245</v>
      </c>
    </row>
    <row r="509" spans="1:4" x14ac:dyDescent="0.25">
      <c r="A509" s="1061">
        <v>7140100490</v>
      </c>
      <c r="B509" s="1048" t="s">
        <v>14719</v>
      </c>
      <c r="C509" s="1062" t="s">
        <v>14259</v>
      </c>
      <c r="D509" s="1064">
        <v>69.69</v>
      </c>
    </row>
    <row r="510" spans="1:4" x14ac:dyDescent="0.25">
      <c r="A510" s="1061">
        <v>7140100500</v>
      </c>
      <c r="B510" s="1048" t="s">
        <v>14720</v>
      </c>
      <c r="C510" s="1062" t="s">
        <v>14259</v>
      </c>
      <c r="D510" s="1064">
        <v>76.489999999999995</v>
      </c>
    </row>
    <row r="511" spans="1:4" x14ac:dyDescent="0.25">
      <c r="A511" s="1061">
        <v>7140100510</v>
      </c>
      <c r="B511" s="1048" t="s">
        <v>14721</v>
      </c>
      <c r="C511" s="1062" t="s">
        <v>14259</v>
      </c>
      <c r="D511" s="1064">
        <v>156.1</v>
      </c>
    </row>
    <row r="512" spans="1:4" x14ac:dyDescent="0.25">
      <c r="A512" s="1061">
        <v>7140100520</v>
      </c>
      <c r="B512" s="1048" t="s">
        <v>14722</v>
      </c>
      <c r="C512" s="1062" t="s">
        <v>14255</v>
      </c>
      <c r="D512" s="1064">
        <v>144.91</v>
      </c>
    </row>
    <row r="513" spans="1:4" x14ac:dyDescent="0.25">
      <c r="A513" s="1318" t="s">
        <v>14723</v>
      </c>
      <c r="B513" s="1319"/>
      <c r="C513" s="1063"/>
      <c r="D513" s="1063"/>
    </row>
    <row r="514" spans="1:4" x14ac:dyDescent="0.25">
      <c r="A514" s="1061">
        <v>7150100010</v>
      </c>
      <c r="B514" s="1048" t="s">
        <v>14724</v>
      </c>
      <c r="C514" s="1062" t="s">
        <v>14255</v>
      </c>
      <c r="D514" s="1064">
        <v>117.32</v>
      </c>
    </row>
    <row r="515" spans="1:4" ht="14.45" customHeight="1" x14ac:dyDescent="0.25">
      <c r="A515" s="1061">
        <v>7150100020</v>
      </c>
      <c r="B515" s="1048" t="s">
        <v>14725</v>
      </c>
      <c r="C515" s="1062" t="s">
        <v>14255</v>
      </c>
      <c r="D515" s="1064">
        <v>129.34</v>
      </c>
    </row>
    <row r="516" spans="1:4" x14ac:dyDescent="0.25">
      <c r="A516" s="1061">
        <v>7150100030</v>
      </c>
      <c r="B516" s="1048" t="s">
        <v>14726</v>
      </c>
      <c r="C516" s="1062" t="s">
        <v>14255</v>
      </c>
      <c r="D516" s="1064">
        <v>159.5</v>
      </c>
    </row>
    <row r="517" spans="1:4" x14ac:dyDescent="0.25">
      <c r="A517" s="1061">
        <v>7150100040</v>
      </c>
      <c r="B517" s="1048" t="s">
        <v>14727</v>
      </c>
      <c r="C517" s="1062" t="s">
        <v>14255</v>
      </c>
      <c r="D517" s="1064">
        <v>178.62</v>
      </c>
    </row>
    <row r="518" spans="1:4" x14ac:dyDescent="0.25">
      <c r="A518" s="1061">
        <v>7150100050</v>
      </c>
      <c r="B518" s="1048" t="s">
        <v>14728</v>
      </c>
      <c r="C518" s="1062" t="s">
        <v>14255</v>
      </c>
      <c r="D518" s="1064">
        <v>202.28</v>
      </c>
    </row>
    <row r="519" spans="1:4" x14ac:dyDescent="0.25">
      <c r="A519" s="1061">
        <v>7150100060</v>
      </c>
      <c r="B519" s="1048" t="s">
        <v>14729</v>
      </c>
      <c r="C519" s="1062" t="s">
        <v>14255</v>
      </c>
      <c r="D519" s="1064">
        <v>197.86</v>
      </c>
    </row>
    <row r="520" spans="1:4" x14ac:dyDescent="0.25">
      <c r="A520" s="1061">
        <v>7150100070</v>
      </c>
      <c r="B520" s="1048" t="s">
        <v>14730</v>
      </c>
      <c r="C520" s="1062" t="s">
        <v>14255</v>
      </c>
      <c r="D520" s="1064">
        <v>260.06</v>
      </c>
    </row>
    <row r="521" spans="1:4" x14ac:dyDescent="0.25">
      <c r="A521" s="1061">
        <v>7150100080</v>
      </c>
      <c r="B521" s="1048" t="s">
        <v>14731</v>
      </c>
      <c r="C521" s="1062" t="s">
        <v>14255</v>
      </c>
      <c r="D521" s="1064">
        <v>341.19</v>
      </c>
    </row>
    <row r="522" spans="1:4" x14ac:dyDescent="0.25">
      <c r="A522" s="1061">
        <v>7150100090</v>
      </c>
      <c r="B522" s="1048" t="s">
        <v>14732</v>
      </c>
      <c r="C522" s="1062" t="s">
        <v>14255</v>
      </c>
      <c r="D522" s="1064">
        <v>165.53</v>
      </c>
    </row>
    <row r="523" spans="1:4" x14ac:dyDescent="0.25">
      <c r="A523" s="1061">
        <v>7150100100</v>
      </c>
      <c r="B523" s="1048" t="s">
        <v>14733</v>
      </c>
      <c r="C523" s="1062" t="s">
        <v>14255</v>
      </c>
      <c r="D523" s="1064">
        <v>333.59</v>
      </c>
    </row>
    <row r="524" spans="1:4" x14ac:dyDescent="0.25">
      <c r="A524" s="1061">
        <v>7150100110</v>
      </c>
      <c r="B524" s="1048" t="s">
        <v>14734</v>
      </c>
      <c r="C524" s="1062" t="s">
        <v>14255</v>
      </c>
      <c r="D524" s="1064">
        <v>260.06</v>
      </c>
    </row>
    <row r="525" spans="1:4" x14ac:dyDescent="0.25">
      <c r="A525" s="1061">
        <v>7150100120</v>
      </c>
      <c r="B525" s="1048" t="s">
        <v>14735</v>
      </c>
      <c r="C525" s="1062" t="s">
        <v>14255</v>
      </c>
      <c r="D525" s="1064">
        <v>247.21</v>
      </c>
    </row>
    <row r="526" spans="1:4" x14ac:dyDescent="0.25">
      <c r="A526" s="1061">
        <v>7150100130</v>
      </c>
      <c r="B526" s="1048" t="s">
        <v>14736</v>
      </c>
      <c r="C526" s="1062" t="s">
        <v>14255</v>
      </c>
      <c r="D526" s="1064">
        <v>192.35</v>
      </c>
    </row>
    <row r="527" spans="1:4" x14ac:dyDescent="0.25">
      <c r="A527" s="1061">
        <v>7150100520</v>
      </c>
      <c r="B527" s="1048" t="s">
        <v>14737</v>
      </c>
      <c r="C527" s="1062" t="s">
        <v>14255</v>
      </c>
      <c r="D527" s="1064">
        <v>624.70000000000005</v>
      </c>
    </row>
    <row r="528" spans="1:4" x14ac:dyDescent="0.25">
      <c r="A528" s="1061">
        <v>7150100530</v>
      </c>
      <c r="B528" s="1048" t="s">
        <v>14738</v>
      </c>
      <c r="C528" s="1062" t="s">
        <v>14255</v>
      </c>
      <c r="D528" s="1064">
        <v>354.56</v>
      </c>
    </row>
    <row r="529" spans="1:4" x14ac:dyDescent="0.25">
      <c r="A529" s="1061">
        <v>7150100580</v>
      </c>
      <c r="B529" s="1048" t="s">
        <v>14739</v>
      </c>
      <c r="C529" s="1062" t="s">
        <v>14255</v>
      </c>
      <c r="D529" s="1065">
        <v>1442.66</v>
      </c>
    </row>
    <row r="530" spans="1:4" x14ac:dyDescent="0.25">
      <c r="A530" s="1318" t="s">
        <v>14740</v>
      </c>
      <c r="B530" s="1319"/>
      <c r="C530" s="1063"/>
      <c r="D530" s="1063"/>
    </row>
    <row r="531" spans="1:4" x14ac:dyDescent="0.25">
      <c r="A531" s="1061">
        <v>7160100010</v>
      </c>
      <c r="B531" s="1048" t="s">
        <v>14741</v>
      </c>
      <c r="C531" s="1062" t="s">
        <v>14255</v>
      </c>
      <c r="D531" s="1064">
        <v>709.54</v>
      </c>
    </row>
    <row r="532" spans="1:4" ht="14.45" customHeight="1" x14ac:dyDescent="0.25">
      <c r="A532" s="1061">
        <v>7160100020</v>
      </c>
      <c r="B532" s="1048" t="s">
        <v>14742</v>
      </c>
      <c r="C532" s="1062" t="s">
        <v>14255</v>
      </c>
      <c r="D532" s="1064">
        <v>946.03</v>
      </c>
    </row>
    <row r="533" spans="1:4" x14ac:dyDescent="0.25">
      <c r="A533" s="1061">
        <v>7160100030</v>
      </c>
      <c r="B533" s="1048" t="s">
        <v>14743</v>
      </c>
      <c r="C533" s="1062" t="s">
        <v>14255</v>
      </c>
      <c r="D533" s="1065">
        <v>1064.32</v>
      </c>
    </row>
    <row r="534" spans="1:4" x14ac:dyDescent="0.25">
      <c r="A534" s="1061">
        <v>7160100040</v>
      </c>
      <c r="B534" s="1048" t="s">
        <v>14744</v>
      </c>
      <c r="C534" s="1062" t="s">
        <v>14255</v>
      </c>
      <c r="D534" s="1065">
        <v>1419.08</v>
      </c>
    </row>
    <row r="535" spans="1:4" x14ac:dyDescent="0.25">
      <c r="A535" s="1061">
        <v>7160100050</v>
      </c>
      <c r="B535" s="1048" t="s">
        <v>14745</v>
      </c>
      <c r="C535" s="1062" t="s">
        <v>14255</v>
      </c>
      <c r="D535" s="1065">
        <v>2128.64</v>
      </c>
    </row>
    <row r="536" spans="1:4" x14ac:dyDescent="0.25">
      <c r="A536" s="1061">
        <v>7160100060</v>
      </c>
      <c r="B536" s="1048" t="s">
        <v>14746</v>
      </c>
      <c r="C536" s="1062" t="s">
        <v>14255</v>
      </c>
      <c r="D536" s="1065">
        <v>4641.78</v>
      </c>
    </row>
    <row r="537" spans="1:4" x14ac:dyDescent="0.25">
      <c r="A537" s="1061">
        <v>7160100070</v>
      </c>
      <c r="B537" s="1048" t="s">
        <v>14747</v>
      </c>
      <c r="C537" s="1062" t="s">
        <v>14255</v>
      </c>
      <c r="D537" s="1065">
        <v>5553.37</v>
      </c>
    </row>
    <row r="538" spans="1:4" x14ac:dyDescent="0.25">
      <c r="A538" s="1061">
        <v>7160100080</v>
      </c>
      <c r="B538" s="1048" t="s">
        <v>14748</v>
      </c>
      <c r="C538" s="1062" t="s">
        <v>14255</v>
      </c>
      <c r="D538" s="1065">
        <v>7506.48</v>
      </c>
    </row>
    <row r="539" spans="1:4" x14ac:dyDescent="0.25">
      <c r="A539" s="1061">
        <v>7160100090</v>
      </c>
      <c r="B539" s="1048" t="s">
        <v>14749</v>
      </c>
      <c r="C539" s="1062" t="s">
        <v>14255</v>
      </c>
      <c r="D539" s="1065">
        <v>1155.52</v>
      </c>
    </row>
    <row r="540" spans="1:4" x14ac:dyDescent="0.25">
      <c r="A540" s="1061">
        <v>7160100100</v>
      </c>
      <c r="B540" s="1048" t="s">
        <v>14750</v>
      </c>
      <c r="C540" s="1062" t="s">
        <v>14255</v>
      </c>
      <c r="D540" s="1065">
        <v>1444.4</v>
      </c>
    </row>
    <row r="541" spans="1:4" x14ac:dyDescent="0.25">
      <c r="A541" s="1061">
        <v>7160100110</v>
      </c>
      <c r="B541" s="1048" t="s">
        <v>14751</v>
      </c>
      <c r="C541" s="1062" t="s">
        <v>14255</v>
      </c>
      <c r="D541" s="1065">
        <v>1733.28</v>
      </c>
    </row>
    <row r="542" spans="1:4" x14ac:dyDescent="0.25">
      <c r="A542" s="1061">
        <v>7160100120</v>
      </c>
      <c r="B542" s="1048" t="s">
        <v>14752</v>
      </c>
      <c r="C542" s="1062" t="s">
        <v>14255</v>
      </c>
      <c r="D542" s="1065">
        <v>2166.6</v>
      </c>
    </row>
    <row r="543" spans="1:4" x14ac:dyDescent="0.25">
      <c r="A543" s="1061">
        <v>7160100130</v>
      </c>
      <c r="B543" s="1048" t="s">
        <v>14753</v>
      </c>
      <c r="C543" s="1062" t="s">
        <v>14255</v>
      </c>
      <c r="D543" s="1065">
        <v>4467.6000000000004</v>
      </c>
    </row>
    <row r="544" spans="1:4" x14ac:dyDescent="0.25">
      <c r="A544" s="1061">
        <v>7160100140</v>
      </c>
      <c r="B544" s="1048" t="s">
        <v>14754</v>
      </c>
      <c r="C544" s="1062" t="s">
        <v>14255</v>
      </c>
      <c r="D544" s="1065">
        <v>5045.3599999999997</v>
      </c>
    </row>
    <row r="545" spans="1:4" x14ac:dyDescent="0.25">
      <c r="A545" s="1061">
        <v>7160100150</v>
      </c>
      <c r="B545" s="1048" t="s">
        <v>14755</v>
      </c>
      <c r="C545" s="1062" t="s">
        <v>14255</v>
      </c>
      <c r="D545" s="1065">
        <v>5767.56</v>
      </c>
    </row>
    <row r="546" spans="1:4" x14ac:dyDescent="0.25">
      <c r="A546" s="1061">
        <v>7160100160</v>
      </c>
      <c r="B546" s="1048" t="s">
        <v>14756</v>
      </c>
      <c r="C546" s="1062" t="s">
        <v>14255</v>
      </c>
      <c r="D546" s="1065">
        <v>6489.76</v>
      </c>
    </row>
    <row r="547" spans="1:4" x14ac:dyDescent="0.25">
      <c r="A547" s="1061">
        <v>7160100390</v>
      </c>
      <c r="B547" s="1048" t="s">
        <v>14757</v>
      </c>
      <c r="C547" s="1062" t="s">
        <v>14248</v>
      </c>
      <c r="D547" s="1065">
        <v>1275.57</v>
      </c>
    </row>
    <row r="548" spans="1:4" x14ac:dyDescent="0.25">
      <c r="A548" s="1318" t="s">
        <v>14758</v>
      </c>
      <c r="B548" s="1319"/>
      <c r="C548" s="1063"/>
      <c r="D548" s="1063"/>
    </row>
    <row r="549" spans="1:4" x14ac:dyDescent="0.25">
      <c r="A549" s="1061">
        <v>7170100010</v>
      </c>
      <c r="B549" s="1048" t="s">
        <v>14759</v>
      </c>
      <c r="C549" s="1062" t="s">
        <v>14259</v>
      </c>
      <c r="D549" s="1064">
        <v>5.6</v>
      </c>
    </row>
    <row r="550" spans="1:4" ht="14.45" customHeight="1" x14ac:dyDescent="0.25">
      <c r="A550" s="1061">
        <v>7170100020</v>
      </c>
      <c r="B550" s="1048" t="s">
        <v>14760</v>
      </c>
      <c r="C550" s="1062" t="s">
        <v>14259</v>
      </c>
      <c r="D550" s="1064">
        <v>10.68</v>
      </c>
    </row>
    <row r="551" spans="1:4" x14ac:dyDescent="0.25">
      <c r="A551" s="1061">
        <v>7170100030</v>
      </c>
      <c r="B551" s="1048" t="s">
        <v>14761</v>
      </c>
      <c r="C551" s="1062" t="s">
        <v>14259</v>
      </c>
      <c r="D551" s="1064">
        <v>11.44</v>
      </c>
    </row>
    <row r="552" spans="1:4" x14ac:dyDescent="0.25">
      <c r="A552" s="1061">
        <v>7170100040</v>
      </c>
      <c r="B552" s="1048" t="s">
        <v>14762</v>
      </c>
      <c r="C552" s="1062" t="s">
        <v>14259</v>
      </c>
      <c r="D552" s="1064">
        <v>15.03</v>
      </c>
    </row>
    <row r="553" spans="1:4" x14ac:dyDescent="0.25">
      <c r="A553" s="1061">
        <v>7170100050</v>
      </c>
      <c r="B553" s="1048" t="s">
        <v>14763</v>
      </c>
      <c r="C553" s="1062" t="s">
        <v>14259</v>
      </c>
      <c r="D553" s="1064">
        <v>17.55</v>
      </c>
    </row>
    <row r="554" spans="1:4" x14ac:dyDescent="0.25">
      <c r="A554" s="1061">
        <v>7170100060</v>
      </c>
      <c r="B554" s="1048" t="s">
        <v>14764</v>
      </c>
      <c r="C554" s="1062" t="s">
        <v>14259</v>
      </c>
      <c r="D554" s="1064">
        <v>21.31</v>
      </c>
    </row>
    <row r="555" spans="1:4" x14ac:dyDescent="0.25">
      <c r="A555" s="1061">
        <v>7170100070</v>
      </c>
      <c r="B555" s="1048" t="s">
        <v>14765</v>
      </c>
      <c r="C555" s="1062" t="s">
        <v>14259</v>
      </c>
      <c r="D555" s="1064">
        <v>26.87</v>
      </c>
    </row>
    <row r="556" spans="1:4" x14ac:dyDescent="0.25">
      <c r="A556" s="1061">
        <v>7170100080</v>
      </c>
      <c r="B556" s="1048" t="s">
        <v>14766</v>
      </c>
      <c r="C556" s="1062" t="s">
        <v>14259</v>
      </c>
      <c r="D556" s="1064">
        <v>32.18</v>
      </c>
    </row>
    <row r="557" spans="1:4" x14ac:dyDescent="0.25">
      <c r="A557" s="1061">
        <v>7170100090</v>
      </c>
      <c r="B557" s="1048" t="s">
        <v>14767</v>
      </c>
      <c r="C557" s="1062" t="s">
        <v>14259</v>
      </c>
      <c r="D557" s="1064">
        <v>37.159999999999997</v>
      </c>
    </row>
    <row r="558" spans="1:4" x14ac:dyDescent="0.25">
      <c r="A558" s="1061">
        <v>7170100100</v>
      </c>
      <c r="B558" s="1048" t="s">
        <v>14768</v>
      </c>
      <c r="C558" s="1062" t="s">
        <v>14259</v>
      </c>
      <c r="D558" s="1064">
        <v>41.91</v>
      </c>
    </row>
    <row r="559" spans="1:4" x14ac:dyDescent="0.25">
      <c r="A559" s="1061">
        <v>7170100110</v>
      </c>
      <c r="B559" s="1048" t="s">
        <v>14769</v>
      </c>
      <c r="C559" s="1062" t="s">
        <v>14259</v>
      </c>
      <c r="D559" s="1064">
        <v>48.42</v>
      </c>
    </row>
    <row r="560" spans="1:4" x14ac:dyDescent="0.25">
      <c r="A560" s="1061">
        <v>7170100120</v>
      </c>
      <c r="B560" s="1048" t="s">
        <v>14770</v>
      </c>
      <c r="C560" s="1062" t="s">
        <v>14259</v>
      </c>
      <c r="D560" s="1064">
        <v>60.69</v>
      </c>
    </row>
    <row r="561" spans="1:4" ht="14.45" customHeight="1" x14ac:dyDescent="0.25">
      <c r="A561" s="1320" t="s">
        <v>14238</v>
      </c>
      <c r="B561" s="1321"/>
      <c r="C561" s="1322" t="s">
        <v>14239</v>
      </c>
      <c r="D561" s="1323"/>
    </row>
    <row r="562" spans="1:4" ht="14.45" customHeight="1" x14ac:dyDescent="0.25">
      <c r="A562" s="1316" t="s">
        <v>27569</v>
      </c>
      <c r="B562" s="1324"/>
      <c r="C562" s="1324"/>
      <c r="D562" s="1317"/>
    </row>
    <row r="563" spans="1:4" x14ac:dyDescent="0.25">
      <c r="A563" s="1316" t="s">
        <v>14240</v>
      </c>
      <c r="B563" s="1317"/>
      <c r="C563" s="1056" t="s">
        <v>14241</v>
      </c>
      <c r="D563" s="1037"/>
    </row>
    <row r="564" spans="1:4" x14ac:dyDescent="0.25">
      <c r="A564" s="1057" t="s">
        <v>14242</v>
      </c>
      <c r="B564" s="1058" t="s">
        <v>14243</v>
      </c>
      <c r="C564" s="1059" t="s">
        <v>14244</v>
      </c>
      <c r="D564" s="1060" t="s">
        <v>14245</v>
      </c>
    </row>
    <row r="565" spans="1:4" x14ac:dyDescent="0.25">
      <c r="A565" s="1061">
        <v>7170100130</v>
      </c>
      <c r="B565" s="1048" t="s">
        <v>14771</v>
      </c>
      <c r="C565" s="1062" t="s">
        <v>14259</v>
      </c>
      <c r="D565" s="1064">
        <v>74.239999999999995</v>
      </c>
    </row>
    <row r="566" spans="1:4" x14ac:dyDescent="0.25">
      <c r="A566" s="1061">
        <v>7170100140</v>
      </c>
      <c r="B566" s="1048" t="s">
        <v>14772</v>
      </c>
      <c r="C566" s="1062" t="s">
        <v>14259</v>
      </c>
      <c r="D566" s="1064">
        <v>90.63</v>
      </c>
    </row>
    <row r="567" spans="1:4" x14ac:dyDescent="0.25">
      <c r="A567" s="1061">
        <v>7170100141</v>
      </c>
      <c r="B567" s="1048" t="s">
        <v>14773</v>
      </c>
      <c r="C567" s="1062" t="s">
        <v>14259</v>
      </c>
      <c r="D567" s="1064">
        <v>101.31</v>
      </c>
    </row>
    <row r="568" spans="1:4" x14ac:dyDescent="0.25">
      <c r="A568" s="1061">
        <v>7170100142</v>
      </c>
      <c r="B568" s="1048" t="s">
        <v>14774</v>
      </c>
      <c r="C568" s="1062" t="s">
        <v>14259</v>
      </c>
      <c r="D568" s="1064">
        <v>111.45</v>
      </c>
    </row>
    <row r="569" spans="1:4" x14ac:dyDescent="0.25">
      <c r="A569" s="1061">
        <v>7170100143</v>
      </c>
      <c r="B569" s="1048" t="s">
        <v>14775</v>
      </c>
      <c r="C569" s="1062" t="s">
        <v>14259</v>
      </c>
      <c r="D569" s="1064">
        <v>121.57</v>
      </c>
    </row>
    <row r="570" spans="1:4" x14ac:dyDescent="0.25">
      <c r="A570" s="1061">
        <v>7170100150</v>
      </c>
      <c r="B570" s="1048" t="s">
        <v>14776</v>
      </c>
      <c r="C570" s="1062" t="s">
        <v>14259</v>
      </c>
      <c r="D570" s="1064">
        <v>3.83</v>
      </c>
    </row>
    <row r="571" spans="1:4" x14ac:dyDescent="0.25">
      <c r="A571" s="1061">
        <v>7170100160</v>
      </c>
      <c r="B571" s="1048" t="s">
        <v>14777</v>
      </c>
      <c r="C571" s="1062" t="s">
        <v>14259</v>
      </c>
      <c r="D571" s="1064">
        <v>4.66</v>
      </c>
    </row>
    <row r="572" spans="1:4" x14ac:dyDescent="0.25">
      <c r="A572" s="1061">
        <v>7170100170</v>
      </c>
      <c r="B572" s="1048" t="s">
        <v>14778</v>
      </c>
      <c r="C572" s="1062" t="s">
        <v>14259</v>
      </c>
      <c r="D572" s="1064">
        <v>5.66</v>
      </c>
    </row>
    <row r="573" spans="1:4" x14ac:dyDescent="0.25">
      <c r="A573" s="1061">
        <v>7170100180</v>
      </c>
      <c r="B573" s="1048" t="s">
        <v>14779</v>
      </c>
      <c r="C573" s="1062" t="s">
        <v>14259</v>
      </c>
      <c r="D573" s="1064">
        <v>5.66</v>
      </c>
    </row>
    <row r="574" spans="1:4" x14ac:dyDescent="0.25">
      <c r="A574" s="1061">
        <v>7170100190</v>
      </c>
      <c r="B574" s="1048" t="s">
        <v>14780</v>
      </c>
      <c r="C574" s="1062" t="s">
        <v>14259</v>
      </c>
      <c r="D574" s="1064">
        <v>7.58</v>
      </c>
    </row>
    <row r="575" spans="1:4" x14ac:dyDescent="0.25">
      <c r="A575" s="1061">
        <v>7170100200</v>
      </c>
      <c r="B575" s="1048" t="s">
        <v>14781</v>
      </c>
      <c r="C575" s="1062" t="s">
        <v>14259</v>
      </c>
      <c r="D575" s="1064">
        <v>8.74</v>
      </c>
    </row>
    <row r="576" spans="1:4" x14ac:dyDescent="0.25">
      <c r="A576" s="1061">
        <v>7170100210</v>
      </c>
      <c r="B576" s="1048" t="s">
        <v>14782</v>
      </c>
      <c r="C576" s="1062" t="s">
        <v>14259</v>
      </c>
      <c r="D576" s="1064">
        <v>10.25</v>
      </c>
    </row>
    <row r="577" spans="1:4" x14ac:dyDescent="0.25">
      <c r="A577" s="1061">
        <v>7170100220</v>
      </c>
      <c r="B577" s="1048" t="s">
        <v>14783</v>
      </c>
      <c r="C577" s="1062" t="s">
        <v>14259</v>
      </c>
      <c r="D577" s="1064">
        <v>11.24</v>
      </c>
    </row>
    <row r="578" spans="1:4" x14ac:dyDescent="0.25">
      <c r="A578" s="1061">
        <v>7170100230</v>
      </c>
      <c r="B578" s="1048" t="s">
        <v>14784</v>
      </c>
      <c r="C578" s="1062" t="s">
        <v>14259</v>
      </c>
      <c r="D578" s="1064">
        <v>12.46</v>
      </c>
    </row>
    <row r="579" spans="1:4" x14ac:dyDescent="0.25">
      <c r="A579" s="1061">
        <v>7170100240</v>
      </c>
      <c r="B579" s="1048" t="s">
        <v>14785</v>
      </c>
      <c r="C579" s="1062" t="s">
        <v>14259</v>
      </c>
      <c r="D579" s="1064">
        <v>13.83</v>
      </c>
    </row>
    <row r="580" spans="1:4" x14ac:dyDescent="0.25">
      <c r="A580" s="1061">
        <v>7170100250</v>
      </c>
      <c r="B580" s="1048" t="s">
        <v>14786</v>
      </c>
      <c r="C580" s="1062" t="s">
        <v>14259</v>
      </c>
      <c r="D580" s="1064">
        <v>6.51</v>
      </c>
    </row>
    <row r="581" spans="1:4" x14ac:dyDescent="0.25">
      <c r="A581" s="1061">
        <v>7170100260</v>
      </c>
      <c r="B581" s="1048" t="s">
        <v>14787</v>
      </c>
      <c r="C581" s="1062" t="s">
        <v>14259</v>
      </c>
      <c r="D581" s="1064">
        <v>8.14</v>
      </c>
    </row>
    <row r="582" spans="1:4" x14ac:dyDescent="0.25">
      <c r="A582" s="1061">
        <v>7170100270</v>
      </c>
      <c r="B582" s="1048" t="s">
        <v>14788</v>
      </c>
      <c r="C582" s="1062" t="s">
        <v>14259</v>
      </c>
      <c r="D582" s="1064">
        <v>9.1300000000000008</v>
      </c>
    </row>
    <row r="583" spans="1:4" x14ac:dyDescent="0.25">
      <c r="A583" s="1061">
        <v>7170100280</v>
      </c>
      <c r="B583" s="1048" t="s">
        <v>14789</v>
      </c>
      <c r="C583" s="1062" t="s">
        <v>14259</v>
      </c>
      <c r="D583" s="1064">
        <v>11.3</v>
      </c>
    </row>
    <row r="584" spans="1:4" x14ac:dyDescent="0.25">
      <c r="A584" s="1061">
        <v>7170100290</v>
      </c>
      <c r="B584" s="1048" t="s">
        <v>14790</v>
      </c>
      <c r="C584" s="1062" t="s">
        <v>14259</v>
      </c>
      <c r="D584" s="1064">
        <v>13.49</v>
      </c>
    </row>
    <row r="585" spans="1:4" x14ac:dyDescent="0.25">
      <c r="A585" s="1061">
        <v>7170100300</v>
      </c>
      <c r="B585" s="1048" t="s">
        <v>14791</v>
      </c>
      <c r="C585" s="1062" t="s">
        <v>14259</v>
      </c>
      <c r="D585" s="1064">
        <v>16.87</v>
      </c>
    </row>
    <row r="586" spans="1:4" x14ac:dyDescent="0.25">
      <c r="A586" s="1061">
        <v>7170100310</v>
      </c>
      <c r="B586" s="1048" t="s">
        <v>14792</v>
      </c>
      <c r="C586" s="1062" t="s">
        <v>14259</v>
      </c>
      <c r="D586" s="1064">
        <v>20.239999999999998</v>
      </c>
    </row>
    <row r="587" spans="1:4" x14ac:dyDescent="0.25">
      <c r="A587" s="1061">
        <v>7170100320</v>
      </c>
      <c r="B587" s="1048" t="s">
        <v>14793</v>
      </c>
      <c r="C587" s="1062" t="s">
        <v>14259</v>
      </c>
      <c r="D587" s="1064">
        <v>23.61</v>
      </c>
    </row>
    <row r="588" spans="1:4" x14ac:dyDescent="0.25">
      <c r="A588" s="1061">
        <v>7170100330</v>
      </c>
      <c r="B588" s="1048" t="s">
        <v>14794</v>
      </c>
      <c r="C588" s="1062" t="s">
        <v>14259</v>
      </c>
      <c r="D588" s="1064">
        <v>3.58</v>
      </c>
    </row>
    <row r="589" spans="1:4" x14ac:dyDescent="0.25">
      <c r="A589" s="1061">
        <v>7170100340</v>
      </c>
      <c r="B589" s="1048" t="s">
        <v>14795</v>
      </c>
      <c r="C589" s="1062" t="s">
        <v>14259</v>
      </c>
      <c r="D589" s="1064">
        <v>3.83</v>
      </c>
    </row>
    <row r="590" spans="1:4" x14ac:dyDescent="0.25">
      <c r="A590" s="1061">
        <v>7170100350</v>
      </c>
      <c r="B590" s="1048" t="s">
        <v>14796</v>
      </c>
      <c r="C590" s="1062" t="s">
        <v>14259</v>
      </c>
      <c r="D590" s="1064">
        <v>4.83</v>
      </c>
    </row>
    <row r="591" spans="1:4" x14ac:dyDescent="0.25">
      <c r="A591" s="1061">
        <v>7170100360</v>
      </c>
      <c r="B591" s="1048" t="s">
        <v>14797</v>
      </c>
      <c r="C591" s="1062" t="s">
        <v>14259</v>
      </c>
      <c r="D591" s="1064">
        <v>5.66</v>
      </c>
    </row>
    <row r="592" spans="1:4" x14ac:dyDescent="0.25">
      <c r="A592" s="1061">
        <v>7170100370</v>
      </c>
      <c r="B592" s="1048" t="s">
        <v>14798</v>
      </c>
      <c r="C592" s="1062" t="s">
        <v>14259</v>
      </c>
      <c r="D592" s="1064">
        <v>4</v>
      </c>
    </row>
    <row r="593" spans="1:4" x14ac:dyDescent="0.25">
      <c r="A593" s="1061">
        <v>7170100380</v>
      </c>
      <c r="B593" s="1048" t="s">
        <v>14799</v>
      </c>
      <c r="C593" s="1062" t="s">
        <v>14259</v>
      </c>
      <c r="D593" s="1064">
        <v>4.21</v>
      </c>
    </row>
    <row r="594" spans="1:4" x14ac:dyDescent="0.25">
      <c r="A594" s="1061">
        <v>7170100390</v>
      </c>
      <c r="B594" s="1048" t="s">
        <v>14800</v>
      </c>
      <c r="C594" s="1062" t="s">
        <v>14259</v>
      </c>
      <c r="D594" s="1064">
        <v>4.42</v>
      </c>
    </row>
    <row r="595" spans="1:4" x14ac:dyDescent="0.25">
      <c r="A595" s="1061">
        <v>7170100400</v>
      </c>
      <c r="B595" s="1048" t="s">
        <v>14801</v>
      </c>
      <c r="C595" s="1062" t="s">
        <v>14259</v>
      </c>
      <c r="D595" s="1064">
        <v>4.83</v>
      </c>
    </row>
    <row r="596" spans="1:4" x14ac:dyDescent="0.25">
      <c r="A596" s="1061">
        <v>7170100410</v>
      </c>
      <c r="B596" s="1048" t="s">
        <v>14802</v>
      </c>
      <c r="C596" s="1062" t="s">
        <v>14259</v>
      </c>
      <c r="D596" s="1064">
        <v>5.66</v>
      </c>
    </row>
    <row r="597" spans="1:4" x14ac:dyDescent="0.25">
      <c r="A597" s="1061">
        <v>7170100420</v>
      </c>
      <c r="B597" s="1048" t="s">
        <v>14803</v>
      </c>
      <c r="C597" s="1062" t="s">
        <v>14259</v>
      </c>
      <c r="D597" s="1064">
        <v>5.9</v>
      </c>
    </row>
    <row r="598" spans="1:4" x14ac:dyDescent="0.25">
      <c r="A598" s="1061">
        <v>7170100430</v>
      </c>
      <c r="B598" s="1048" t="s">
        <v>14804</v>
      </c>
      <c r="C598" s="1062" t="s">
        <v>14259</v>
      </c>
      <c r="D598" s="1064">
        <v>6.49</v>
      </c>
    </row>
    <row r="599" spans="1:4" x14ac:dyDescent="0.25">
      <c r="A599" s="1061">
        <v>7170100440</v>
      </c>
      <c r="B599" s="1048" t="s">
        <v>14805</v>
      </c>
      <c r="C599" s="1062" t="s">
        <v>14259</v>
      </c>
      <c r="D599" s="1064">
        <v>6.91</v>
      </c>
    </row>
    <row r="600" spans="1:4" x14ac:dyDescent="0.25">
      <c r="A600" s="1061">
        <v>7170100450</v>
      </c>
      <c r="B600" s="1048" t="s">
        <v>14806</v>
      </c>
      <c r="C600" s="1062" t="s">
        <v>14259</v>
      </c>
      <c r="D600" s="1064">
        <v>7.33</v>
      </c>
    </row>
    <row r="601" spans="1:4" x14ac:dyDescent="0.25">
      <c r="A601" s="1061">
        <v>7170100460</v>
      </c>
      <c r="B601" s="1048" t="s">
        <v>14807</v>
      </c>
      <c r="C601" s="1062" t="s">
        <v>14259</v>
      </c>
      <c r="D601" s="1064">
        <v>1.41</v>
      </c>
    </row>
    <row r="602" spans="1:4" x14ac:dyDescent="0.25">
      <c r="A602" s="1061">
        <v>7170100470</v>
      </c>
      <c r="B602" s="1048" t="s">
        <v>14808</v>
      </c>
      <c r="C602" s="1062" t="s">
        <v>14259</v>
      </c>
      <c r="D602" s="1064">
        <v>1.5</v>
      </c>
    </row>
    <row r="603" spans="1:4" x14ac:dyDescent="0.25">
      <c r="A603" s="1061">
        <v>7170100480</v>
      </c>
      <c r="B603" s="1048" t="s">
        <v>14809</v>
      </c>
      <c r="C603" s="1062" t="s">
        <v>14259</v>
      </c>
      <c r="D603" s="1064">
        <v>1.58</v>
      </c>
    </row>
    <row r="604" spans="1:4" x14ac:dyDescent="0.25">
      <c r="A604" s="1061">
        <v>7170100490</v>
      </c>
      <c r="B604" s="1048" t="s">
        <v>14810</v>
      </c>
      <c r="C604" s="1062" t="s">
        <v>14259</v>
      </c>
      <c r="D604" s="1064">
        <v>3.83</v>
      </c>
    </row>
    <row r="605" spans="1:4" x14ac:dyDescent="0.25">
      <c r="A605" s="1061">
        <v>7170100500</v>
      </c>
      <c r="B605" s="1048" t="s">
        <v>14811</v>
      </c>
      <c r="C605" s="1062" t="s">
        <v>14259</v>
      </c>
      <c r="D605" s="1064">
        <v>4.66</v>
      </c>
    </row>
    <row r="606" spans="1:4" x14ac:dyDescent="0.25">
      <c r="A606" s="1061">
        <v>7170100510</v>
      </c>
      <c r="B606" s="1048" t="s">
        <v>14812</v>
      </c>
      <c r="C606" s="1062" t="s">
        <v>14259</v>
      </c>
      <c r="D606" s="1064">
        <v>5.08</v>
      </c>
    </row>
    <row r="607" spans="1:4" x14ac:dyDescent="0.25">
      <c r="A607" s="1061">
        <v>7170100520</v>
      </c>
      <c r="B607" s="1048" t="s">
        <v>14813</v>
      </c>
      <c r="C607" s="1062" t="s">
        <v>14259</v>
      </c>
      <c r="D607" s="1064">
        <v>5.66</v>
      </c>
    </row>
    <row r="608" spans="1:4" x14ac:dyDescent="0.25">
      <c r="A608" s="1061">
        <v>7170100530</v>
      </c>
      <c r="B608" s="1048" t="s">
        <v>14814</v>
      </c>
      <c r="C608" s="1062" t="s">
        <v>14259</v>
      </c>
      <c r="D608" s="1064">
        <v>4.83</v>
      </c>
    </row>
    <row r="609" spans="1:4" x14ac:dyDescent="0.25">
      <c r="A609" s="1061">
        <v>7170100540</v>
      </c>
      <c r="B609" s="1048" t="s">
        <v>14815</v>
      </c>
      <c r="C609" s="1062" t="s">
        <v>14259</v>
      </c>
      <c r="D609" s="1064">
        <v>5.66</v>
      </c>
    </row>
    <row r="610" spans="1:4" x14ac:dyDescent="0.25">
      <c r="A610" s="1061">
        <v>7170100550</v>
      </c>
      <c r="B610" s="1048" t="s">
        <v>14816</v>
      </c>
      <c r="C610" s="1062" t="s">
        <v>14259</v>
      </c>
      <c r="D610" s="1064">
        <v>9.49</v>
      </c>
    </row>
    <row r="611" spans="1:4" x14ac:dyDescent="0.25">
      <c r="A611" s="1061">
        <v>7170100560</v>
      </c>
      <c r="B611" s="1048" t="s">
        <v>14817</v>
      </c>
      <c r="C611" s="1062" t="s">
        <v>14259</v>
      </c>
      <c r="D611" s="1064">
        <v>10.49</v>
      </c>
    </row>
    <row r="612" spans="1:4" x14ac:dyDescent="0.25">
      <c r="A612" s="1061">
        <v>7170100570</v>
      </c>
      <c r="B612" s="1048" t="s">
        <v>14818</v>
      </c>
      <c r="C612" s="1062" t="s">
        <v>14259</v>
      </c>
      <c r="D612" s="1064">
        <v>10.91</v>
      </c>
    </row>
    <row r="613" spans="1:4" x14ac:dyDescent="0.25">
      <c r="A613" s="1061">
        <v>7170100580</v>
      </c>
      <c r="B613" s="1048" t="s">
        <v>14819</v>
      </c>
      <c r="C613" s="1062" t="s">
        <v>14259</v>
      </c>
      <c r="D613" s="1064">
        <v>12.74</v>
      </c>
    </row>
    <row r="614" spans="1:4" x14ac:dyDescent="0.25">
      <c r="A614" s="1061">
        <v>7170100590</v>
      </c>
      <c r="B614" s="1048" t="s">
        <v>14820</v>
      </c>
      <c r="C614" s="1062" t="s">
        <v>14259</v>
      </c>
      <c r="D614" s="1064">
        <v>17.91</v>
      </c>
    </row>
    <row r="615" spans="1:4" x14ac:dyDescent="0.25">
      <c r="A615" s="1061">
        <v>7170100600</v>
      </c>
      <c r="B615" s="1048" t="s">
        <v>14821</v>
      </c>
      <c r="C615" s="1062" t="s">
        <v>14259</v>
      </c>
      <c r="D615" s="1064">
        <v>42.97</v>
      </c>
    </row>
    <row r="616" spans="1:4" x14ac:dyDescent="0.25">
      <c r="A616" s="1061">
        <v>7170100610</v>
      </c>
      <c r="B616" s="1048" t="s">
        <v>14822</v>
      </c>
      <c r="C616" s="1062" t="s">
        <v>14259</v>
      </c>
      <c r="D616" s="1064">
        <v>55.38</v>
      </c>
    </row>
    <row r="617" spans="1:4" ht="14.45" customHeight="1" x14ac:dyDescent="0.25">
      <c r="A617" s="1320" t="s">
        <v>14238</v>
      </c>
      <c r="B617" s="1321"/>
      <c r="C617" s="1322" t="s">
        <v>14239</v>
      </c>
      <c r="D617" s="1323"/>
    </row>
    <row r="618" spans="1:4" ht="14.45" customHeight="1" x14ac:dyDescent="0.25">
      <c r="A618" s="1316" t="s">
        <v>27569</v>
      </c>
      <c r="B618" s="1324"/>
      <c r="C618" s="1324"/>
      <c r="D618" s="1317"/>
    </row>
    <row r="619" spans="1:4" x14ac:dyDescent="0.25">
      <c r="A619" s="1316" t="s">
        <v>14240</v>
      </c>
      <c r="B619" s="1317"/>
      <c r="C619" s="1056" t="s">
        <v>14241</v>
      </c>
      <c r="D619" s="1037"/>
    </row>
    <row r="620" spans="1:4" x14ac:dyDescent="0.25">
      <c r="A620" s="1057" t="s">
        <v>14242</v>
      </c>
      <c r="B620" s="1058" t="s">
        <v>14243</v>
      </c>
      <c r="C620" s="1059" t="s">
        <v>14244</v>
      </c>
      <c r="D620" s="1060" t="s">
        <v>14245</v>
      </c>
    </row>
    <row r="621" spans="1:4" x14ac:dyDescent="0.25">
      <c r="A621" s="1061">
        <v>7170100620</v>
      </c>
      <c r="B621" s="1048" t="s">
        <v>14823</v>
      </c>
      <c r="C621" s="1062" t="s">
        <v>14259</v>
      </c>
      <c r="D621" s="1064">
        <v>67.09</v>
      </c>
    </row>
    <row r="622" spans="1:4" x14ac:dyDescent="0.25">
      <c r="A622" s="1061">
        <v>7170100630</v>
      </c>
      <c r="B622" s="1048" t="s">
        <v>14824</v>
      </c>
      <c r="C622" s="1062" t="s">
        <v>14259</v>
      </c>
      <c r="D622" s="1064">
        <v>84.29</v>
      </c>
    </row>
    <row r="623" spans="1:4" x14ac:dyDescent="0.25">
      <c r="A623" s="1061">
        <v>7170100640</v>
      </c>
      <c r="B623" s="1048" t="s">
        <v>14825</v>
      </c>
      <c r="C623" s="1062" t="s">
        <v>14259</v>
      </c>
      <c r="D623" s="1064">
        <v>99.19</v>
      </c>
    </row>
    <row r="624" spans="1:4" x14ac:dyDescent="0.25">
      <c r="A624" s="1061">
        <v>7170100650</v>
      </c>
      <c r="B624" s="1048" t="s">
        <v>14826</v>
      </c>
      <c r="C624" s="1062" t="s">
        <v>14259</v>
      </c>
      <c r="D624" s="1064">
        <v>145.41</v>
      </c>
    </row>
    <row r="625" spans="1:4" x14ac:dyDescent="0.25">
      <c r="A625" s="1061">
        <v>7170100660</v>
      </c>
      <c r="B625" s="1048" t="s">
        <v>14827</v>
      </c>
      <c r="C625" s="1062" t="s">
        <v>14259</v>
      </c>
      <c r="D625" s="1064">
        <v>201.34</v>
      </c>
    </row>
    <row r="626" spans="1:4" x14ac:dyDescent="0.25">
      <c r="A626" s="1061">
        <v>7170100670</v>
      </c>
      <c r="B626" s="1048" t="s">
        <v>14828</v>
      </c>
      <c r="C626" s="1062" t="s">
        <v>14259</v>
      </c>
      <c r="D626" s="1064">
        <v>262.73</v>
      </c>
    </row>
    <row r="627" spans="1:4" x14ac:dyDescent="0.25">
      <c r="A627" s="1061">
        <v>7170100680</v>
      </c>
      <c r="B627" s="1048" t="s">
        <v>14829</v>
      </c>
      <c r="C627" s="1062" t="s">
        <v>14259</v>
      </c>
      <c r="D627" s="1064">
        <v>280.56</v>
      </c>
    </row>
    <row r="628" spans="1:4" x14ac:dyDescent="0.25">
      <c r="A628" s="1061">
        <v>7170100690</v>
      </c>
      <c r="B628" s="1048" t="s">
        <v>14830</v>
      </c>
      <c r="C628" s="1062" t="s">
        <v>14259</v>
      </c>
      <c r="D628" s="1064">
        <v>311.16000000000003</v>
      </c>
    </row>
    <row r="629" spans="1:4" x14ac:dyDescent="0.25">
      <c r="A629" s="1061">
        <v>7170100700</v>
      </c>
      <c r="B629" s="1048" t="s">
        <v>14831</v>
      </c>
      <c r="C629" s="1062" t="s">
        <v>14259</v>
      </c>
      <c r="D629" s="1064">
        <v>325.32</v>
      </c>
    </row>
    <row r="630" spans="1:4" x14ac:dyDescent="0.25">
      <c r="A630" s="1061">
        <v>7170100710</v>
      </c>
      <c r="B630" s="1048" t="s">
        <v>14832</v>
      </c>
      <c r="C630" s="1062" t="s">
        <v>14259</v>
      </c>
      <c r="D630" s="1064">
        <v>17.559999999999999</v>
      </c>
    </row>
    <row r="631" spans="1:4" x14ac:dyDescent="0.25">
      <c r="A631" s="1061">
        <v>7170100720</v>
      </c>
      <c r="B631" s="1048" t="s">
        <v>14833</v>
      </c>
      <c r="C631" s="1062" t="s">
        <v>14259</v>
      </c>
      <c r="D631" s="1064">
        <v>20.43</v>
      </c>
    </row>
    <row r="632" spans="1:4" x14ac:dyDescent="0.25">
      <c r="A632" s="1061">
        <v>7170100730</v>
      </c>
      <c r="B632" s="1048" t="s">
        <v>14834</v>
      </c>
      <c r="C632" s="1062" t="s">
        <v>14259</v>
      </c>
      <c r="D632" s="1064">
        <v>21.8</v>
      </c>
    </row>
    <row r="633" spans="1:4" x14ac:dyDescent="0.25">
      <c r="A633" s="1061">
        <v>7170100740</v>
      </c>
      <c r="B633" s="1048" t="s">
        <v>14835</v>
      </c>
      <c r="C633" s="1062" t="s">
        <v>14259</v>
      </c>
      <c r="D633" s="1064">
        <v>25.23</v>
      </c>
    </row>
    <row r="634" spans="1:4" x14ac:dyDescent="0.25">
      <c r="A634" s="1061">
        <v>7170100750</v>
      </c>
      <c r="B634" s="1048" t="s">
        <v>14836</v>
      </c>
      <c r="C634" s="1062" t="s">
        <v>14259</v>
      </c>
      <c r="D634" s="1064">
        <v>27.81</v>
      </c>
    </row>
    <row r="635" spans="1:4" x14ac:dyDescent="0.25">
      <c r="A635" s="1061">
        <v>7170100760</v>
      </c>
      <c r="B635" s="1048" t="s">
        <v>14837</v>
      </c>
      <c r="C635" s="1062" t="s">
        <v>14259</v>
      </c>
      <c r="D635" s="1064">
        <v>31.35</v>
      </c>
    </row>
    <row r="636" spans="1:4" x14ac:dyDescent="0.25">
      <c r="A636" s="1061">
        <v>7170100770</v>
      </c>
      <c r="B636" s="1048" t="s">
        <v>14838</v>
      </c>
      <c r="C636" s="1062" t="s">
        <v>14259</v>
      </c>
      <c r="D636" s="1064">
        <v>36.130000000000003</v>
      </c>
    </row>
    <row r="637" spans="1:4" x14ac:dyDescent="0.25">
      <c r="A637" s="1061">
        <v>7170100780</v>
      </c>
      <c r="B637" s="1048" t="s">
        <v>14839</v>
      </c>
      <c r="C637" s="1062" t="s">
        <v>14259</v>
      </c>
      <c r="D637" s="1064">
        <v>44.79</v>
      </c>
    </row>
    <row r="638" spans="1:4" x14ac:dyDescent="0.25">
      <c r="A638" s="1318" t="s">
        <v>14840</v>
      </c>
      <c r="B638" s="1319"/>
      <c r="C638" s="1063"/>
      <c r="D638" s="1063"/>
    </row>
    <row r="639" spans="1:4" x14ac:dyDescent="0.25">
      <c r="A639" s="1061">
        <v>7180100010</v>
      </c>
      <c r="B639" s="1048" t="s">
        <v>14841</v>
      </c>
      <c r="C639" s="1062" t="s">
        <v>14306</v>
      </c>
      <c r="D639" s="1064">
        <v>25.68</v>
      </c>
    </row>
    <row r="640" spans="1:4" ht="14.45" customHeight="1" x14ac:dyDescent="0.25">
      <c r="A640" s="1061">
        <v>7180100020</v>
      </c>
      <c r="B640" s="1048" t="s">
        <v>14842</v>
      </c>
      <c r="C640" s="1062" t="s">
        <v>14306</v>
      </c>
      <c r="D640" s="1064">
        <v>38.39</v>
      </c>
    </row>
    <row r="641" spans="1:4" x14ac:dyDescent="0.25">
      <c r="A641" s="1061">
        <v>7180100030</v>
      </c>
      <c r="B641" s="1048" t="s">
        <v>14843</v>
      </c>
      <c r="C641" s="1062" t="s">
        <v>14306</v>
      </c>
      <c r="D641" s="1064">
        <v>30.95</v>
      </c>
    </row>
    <row r="642" spans="1:4" x14ac:dyDescent="0.25">
      <c r="A642" s="1061">
        <v>7180100040</v>
      </c>
      <c r="B642" s="1048" t="s">
        <v>14844</v>
      </c>
      <c r="C642" s="1062" t="s">
        <v>14306</v>
      </c>
      <c r="D642" s="1064">
        <v>68.430000000000007</v>
      </c>
    </row>
    <row r="643" spans="1:4" x14ac:dyDescent="0.25">
      <c r="A643" s="1061">
        <v>7180100050</v>
      </c>
      <c r="B643" s="1048" t="s">
        <v>14845</v>
      </c>
      <c r="C643" s="1062" t="s">
        <v>14306</v>
      </c>
      <c r="D643" s="1064">
        <v>106.27</v>
      </c>
    </row>
    <row r="644" spans="1:4" x14ac:dyDescent="0.25">
      <c r="A644" s="1061">
        <v>7180100060</v>
      </c>
      <c r="B644" s="1048" t="s">
        <v>14846</v>
      </c>
      <c r="C644" s="1062" t="s">
        <v>14306</v>
      </c>
      <c r="D644" s="1064">
        <v>17.489999999999998</v>
      </c>
    </row>
    <row r="645" spans="1:4" x14ac:dyDescent="0.25">
      <c r="A645" s="1061">
        <v>7180100070</v>
      </c>
      <c r="B645" s="1048" t="s">
        <v>14847</v>
      </c>
      <c r="C645" s="1062" t="s">
        <v>14255</v>
      </c>
      <c r="D645" s="1064">
        <v>69.400000000000006</v>
      </c>
    </row>
    <row r="646" spans="1:4" x14ac:dyDescent="0.25">
      <c r="A646" s="1061">
        <v>7180100080</v>
      </c>
      <c r="B646" s="1048" t="s">
        <v>14848</v>
      </c>
      <c r="C646" s="1062" t="s">
        <v>14255</v>
      </c>
      <c r="D646" s="1064">
        <v>80.61</v>
      </c>
    </row>
    <row r="647" spans="1:4" x14ac:dyDescent="0.25">
      <c r="A647" s="1061">
        <v>7180100090</v>
      </c>
      <c r="B647" s="1048" t="s">
        <v>14849</v>
      </c>
      <c r="C647" s="1062" t="s">
        <v>14255</v>
      </c>
      <c r="D647" s="1064">
        <v>92.2</v>
      </c>
    </row>
    <row r="648" spans="1:4" x14ac:dyDescent="0.25">
      <c r="A648" s="1061">
        <v>7180100100</v>
      </c>
      <c r="B648" s="1048" t="s">
        <v>14850</v>
      </c>
      <c r="C648" s="1062" t="s">
        <v>14255</v>
      </c>
      <c r="D648" s="1064">
        <v>113.84</v>
      </c>
    </row>
    <row r="649" spans="1:4" x14ac:dyDescent="0.25">
      <c r="A649" s="1061">
        <v>7180100110</v>
      </c>
      <c r="B649" s="1048" t="s">
        <v>14851</v>
      </c>
      <c r="C649" s="1062" t="s">
        <v>14255</v>
      </c>
      <c r="D649" s="1064">
        <v>136.16</v>
      </c>
    </row>
    <row r="650" spans="1:4" x14ac:dyDescent="0.25">
      <c r="A650" s="1061">
        <v>7180100120</v>
      </c>
      <c r="B650" s="1048" t="s">
        <v>14852</v>
      </c>
      <c r="C650" s="1062" t="s">
        <v>14255</v>
      </c>
      <c r="D650" s="1064">
        <v>175.01</v>
      </c>
    </row>
    <row r="651" spans="1:4" x14ac:dyDescent="0.25">
      <c r="A651" s="1061">
        <v>7180100130</v>
      </c>
      <c r="B651" s="1048" t="s">
        <v>14853</v>
      </c>
      <c r="C651" s="1062" t="s">
        <v>14255</v>
      </c>
      <c r="D651" s="1064">
        <v>228.66</v>
      </c>
    </row>
    <row r="652" spans="1:4" x14ac:dyDescent="0.25">
      <c r="A652" s="1061">
        <v>7180100140</v>
      </c>
      <c r="B652" s="1048" t="s">
        <v>14854</v>
      </c>
      <c r="C652" s="1062" t="s">
        <v>14255</v>
      </c>
      <c r="D652" s="1064">
        <v>282.33999999999997</v>
      </c>
    </row>
    <row r="653" spans="1:4" x14ac:dyDescent="0.25">
      <c r="A653" s="1318" t="s">
        <v>14855</v>
      </c>
      <c r="B653" s="1319"/>
      <c r="C653" s="1063"/>
      <c r="D653" s="1063"/>
    </row>
    <row r="654" spans="1:4" x14ac:dyDescent="0.25">
      <c r="A654" s="1061">
        <v>7190100010</v>
      </c>
      <c r="B654" s="1048" t="s">
        <v>14856</v>
      </c>
      <c r="C654" s="1062" t="s">
        <v>14255</v>
      </c>
      <c r="D654" s="1064">
        <v>582.71</v>
      </c>
    </row>
    <row r="655" spans="1:4" ht="14.45" customHeight="1" x14ac:dyDescent="0.25">
      <c r="A655" s="1061">
        <v>7190100020</v>
      </c>
      <c r="B655" s="1048" t="s">
        <v>14857</v>
      </c>
      <c r="C655" s="1062" t="s">
        <v>14255</v>
      </c>
      <c r="D655" s="1065">
        <v>2230.9</v>
      </c>
    </row>
    <row r="656" spans="1:4" x14ac:dyDescent="0.25">
      <c r="A656" s="1061">
        <v>7190100030</v>
      </c>
      <c r="B656" s="1048" t="s">
        <v>14858</v>
      </c>
      <c r="C656" s="1062" t="s">
        <v>14255</v>
      </c>
      <c r="D656" s="1065">
        <v>9636.0400000000009</v>
      </c>
    </row>
    <row r="657" spans="1:4" x14ac:dyDescent="0.25">
      <c r="A657" s="1061">
        <v>7190100040</v>
      </c>
      <c r="B657" s="1048" t="s">
        <v>14859</v>
      </c>
      <c r="C657" s="1062" t="s">
        <v>14255</v>
      </c>
      <c r="D657" s="1065">
        <v>11761.63</v>
      </c>
    </row>
    <row r="658" spans="1:4" x14ac:dyDescent="0.25">
      <c r="A658" s="1061">
        <v>7190100050</v>
      </c>
      <c r="B658" s="1048" t="s">
        <v>14860</v>
      </c>
      <c r="C658" s="1062" t="s">
        <v>14255</v>
      </c>
      <c r="D658" s="1065">
        <v>22076.02</v>
      </c>
    </row>
    <row r="659" spans="1:4" x14ac:dyDescent="0.25">
      <c r="A659" s="1061">
        <v>7190100060</v>
      </c>
      <c r="B659" s="1048" t="s">
        <v>14861</v>
      </c>
      <c r="C659" s="1062" t="s">
        <v>14255</v>
      </c>
      <c r="D659" s="1065">
        <v>34769.08</v>
      </c>
    </row>
    <row r="660" spans="1:4" x14ac:dyDescent="0.25">
      <c r="A660" s="1061">
        <v>7190100070</v>
      </c>
      <c r="B660" s="1048" t="s">
        <v>14862</v>
      </c>
      <c r="C660" s="1062" t="s">
        <v>14255</v>
      </c>
      <c r="D660" s="1065">
        <v>44478.58</v>
      </c>
    </row>
    <row r="661" spans="1:4" x14ac:dyDescent="0.25">
      <c r="A661" s="1061">
        <v>7190100080</v>
      </c>
      <c r="B661" s="1048" t="s">
        <v>14863</v>
      </c>
      <c r="C661" s="1062" t="s">
        <v>14255</v>
      </c>
      <c r="D661" s="1064">
        <v>650.63</v>
      </c>
    </row>
    <row r="662" spans="1:4" x14ac:dyDescent="0.25">
      <c r="A662" s="1061">
        <v>7190100090</v>
      </c>
      <c r="B662" s="1048" t="s">
        <v>14864</v>
      </c>
      <c r="C662" s="1062" t="s">
        <v>14255</v>
      </c>
      <c r="D662" s="1065">
        <v>1851.24</v>
      </c>
    </row>
    <row r="663" spans="1:4" x14ac:dyDescent="0.25">
      <c r="A663" s="1061">
        <v>7190100100</v>
      </c>
      <c r="B663" s="1048" t="s">
        <v>14865</v>
      </c>
      <c r="C663" s="1062" t="s">
        <v>14255</v>
      </c>
      <c r="D663" s="1065">
        <v>1872.42</v>
      </c>
    </row>
    <row r="664" spans="1:4" x14ac:dyDescent="0.25">
      <c r="A664" s="1061">
        <v>7190100110</v>
      </c>
      <c r="B664" s="1048" t="s">
        <v>14866</v>
      </c>
      <c r="C664" s="1062" t="s">
        <v>14255</v>
      </c>
      <c r="D664" s="1065">
        <v>2559.0300000000002</v>
      </c>
    </row>
    <row r="665" spans="1:4" x14ac:dyDescent="0.25">
      <c r="A665" s="1061">
        <v>7190100120</v>
      </c>
      <c r="B665" s="1048" t="s">
        <v>14867</v>
      </c>
      <c r="C665" s="1062" t="s">
        <v>14255</v>
      </c>
      <c r="D665" s="1065">
        <v>2611.12</v>
      </c>
    </row>
    <row r="666" spans="1:4" x14ac:dyDescent="0.25">
      <c r="A666" s="1061">
        <v>7190100130</v>
      </c>
      <c r="B666" s="1048" t="s">
        <v>14868</v>
      </c>
      <c r="C666" s="1062" t="s">
        <v>14255</v>
      </c>
      <c r="D666" s="1065">
        <v>3115.18</v>
      </c>
    </row>
    <row r="667" spans="1:4" x14ac:dyDescent="0.25">
      <c r="A667" s="1061">
        <v>7190100140</v>
      </c>
      <c r="B667" s="1048" t="s">
        <v>14869</v>
      </c>
      <c r="C667" s="1062" t="s">
        <v>14255</v>
      </c>
      <c r="D667" s="1065">
        <v>3120.4</v>
      </c>
    </row>
    <row r="668" spans="1:4" x14ac:dyDescent="0.25">
      <c r="A668" s="1061">
        <v>7190100150</v>
      </c>
      <c r="B668" s="1048" t="s">
        <v>14870</v>
      </c>
      <c r="C668" s="1062" t="s">
        <v>14255</v>
      </c>
      <c r="D668" s="1065">
        <v>4155.82</v>
      </c>
    </row>
    <row r="669" spans="1:4" x14ac:dyDescent="0.25">
      <c r="A669" s="1318" t="s">
        <v>14871</v>
      </c>
      <c r="B669" s="1319"/>
      <c r="C669" s="1063"/>
      <c r="D669" s="1063"/>
    </row>
    <row r="670" spans="1:4" x14ac:dyDescent="0.25">
      <c r="A670" s="1061">
        <v>7200100010</v>
      </c>
      <c r="B670" s="1048" t="s">
        <v>14872</v>
      </c>
      <c r="C670" s="1062" t="s">
        <v>14255</v>
      </c>
      <c r="D670" s="1064">
        <v>976.5</v>
      </c>
    </row>
    <row r="671" spans="1:4" ht="14.45" customHeight="1" x14ac:dyDescent="0.25">
      <c r="A671" s="1061">
        <v>7200100020</v>
      </c>
      <c r="B671" s="1048" t="s">
        <v>14873</v>
      </c>
      <c r="C671" s="1062" t="s">
        <v>14255</v>
      </c>
      <c r="D671" s="1065">
        <v>1348.45</v>
      </c>
    </row>
    <row r="672" spans="1:4" x14ac:dyDescent="0.25">
      <c r="A672" s="1061">
        <v>7200100030</v>
      </c>
      <c r="B672" s="1048" t="s">
        <v>14874</v>
      </c>
      <c r="C672" s="1062" t="s">
        <v>14255</v>
      </c>
      <c r="D672" s="1065">
        <v>1315.27</v>
      </c>
    </row>
    <row r="673" spans="1:4" ht="14.45" customHeight="1" x14ac:dyDescent="0.25">
      <c r="A673" s="1320" t="s">
        <v>14238</v>
      </c>
      <c r="B673" s="1321"/>
      <c r="C673" s="1322" t="s">
        <v>14239</v>
      </c>
      <c r="D673" s="1323"/>
    </row>
    <row r="674" spans="1:4" ht="14.45" customHeight="1" x14ac:dyDescent="0.25">
      <c r="A674" s="1316" t="s">
        <v>27569</v>
      </c>
      <c r="B674" s="1324"/>
      <c r="C674" s="1324"/>
      <c r="D674" s="1317"/>
    </row>
    <row r="675" spans="1:4" x14ac:dyDescent="0.25">
      <c r="A675" s="1316" t="s">
        <v>14240</v>
      </c>
      <c r="B675" s="1317"/>
      <c r="C675" s="1056" t="s">
        <v>14241</v>
      </c>
      <c r="D675" s="1037"/>
    </row>
    <row r="676" spans="1:4" x14ac:dyDescent="0.25">
      <c r="A676" s="1057" t="s">
        <v>14242</v>
      </c>
      <c r="B676" s="1058" t="s">
        <v>14243</v>
      </c>
      <c r="C676" s="1059" t="s">
        <v>14244</v>
      </c>
      <c r="D676" s="1060" t="s">
        <v>14245</v>
      </c>
    </row>
    <row r="677" spans="1:4" x14ac:dyDescent="0.25">
      <c r="A677" s="1061">
        <v>7200100040</v>
      </c>
      <c r="B677" s="1048" t="s">
        <v>14875</v>
      </c>
      <c r="C677" s="1062" t="s">
        <v>14255</v>
      </c>
      <c r="D677" s="1065">
        <v>1467.73</v>
      </c>
    </row>
    <row r="678" spans="1:4" x14ac:dyDescent="0.25">
      <c r="A678" s="1061">
        <v>7200100050</v>
      </c>
      <c r="B678" s="1048" t="s">
        <v>14876</v>
      </c>
      <c r="C678" s="1062" t="s">
        <v>14255</v>
      </c>
      <c r="D678" s="1064">
        <v>690.76</v>
      </c>
    </row>
    <row r="679" spans="1:4" x14ac:dyDescent="0.25">
      <c r="A679" s="1061">
        <v>7200100060</v>
      </c>
      <c r="B679" s="1048" t="s">
        <v>14877</v>
      </c>
      <c r="C679" s="1062" t="s">
        <v>14255</v>
      </c>
      <c r="D679" s="1064">
        <v>911.14</v>
      </c>
    </row>
    <row r="680" spans="1:4" x14ac:dyDescent="0.25">
      <c r="A680" s="1061">
        <v>7200100070</v>
      </c>
      <c r="B680" s="1048" t="s">
        <v>14878</v>
      </c>
      <c r="C680" s="1062" t="s">
        <v>14255</v>
      </c>
      <c r="D680" s="1064">
        <v>891.08</v>
      </c>
    </row>
    <row r="681" spans="1:4" x14ac:dyDescent="0.25">
      <c r="A681" s="1061">
        <v>7200100080</v>
      </c>
      <c r="B681" s="1048" t="s">
        <v>14879</v>
      </c>
      <c r="C681" s="1062" t="s">
        <v>14255</v>
      </c>
      <c r="D681" s="1064">
        <v>986.12</v>
      </c>
    </row>
    <row r="682" spans="1:4" x14ac:dyDescent="0.25">
      <c r="A682" s="1061">
        <v>7200100090</v>
      </c>
      <c r="B682" s="1048" t="s">
        <v>14880</v>
      </c>
      <c r="C682" s="1062" t="s">
        <v>14255</v>
      </c>
      <c r="D682" s="1064">
        <v>283.45999999999998</v>
      </c>
    </row>
    <row r="683" spans="1:4" x14ac:dyDescent="0.25">
      <c r="A683" s="1061">
        <v>7200100100</v>
      </c>
      <c r="B683" s="1048" t="s">
        <v>14881</v>
      </c>
      <c r="C683" s="1062" t="s">
        <v>14255</v>
      </c>
      <c r="D683" s="1064">
        <v>819.68</v>
      </c>
    </row>
    <row r="684" spans="1:4" x14ac:dyDescent="0.25">
      <c r="A684" s="1061">
        <v>7200100110</v>
      </c>
      <c r="B684" s="1048" t="s">
        <v>14882</v>
      </c>
      <c r="C684" s="1062" t="s">
        <v>14255</v>
      </c>
      <c r="D684" s="1064">
        <v>519.25</v>
      </c>
    </row>
    <row r="685" spans="1:4" x14ac:dyDescent="0.25">
      <c r="A685" s="1061">
        <v>7200100120</v>
      </c>
      <c r="B685" s="1048" t="s">
        <v>14883</v>
      </c>
      <c r="C685" s="1062" t="s">
        <v>14255</v>
      </c>
      <c r="D685" s="1064">
        <v>488.05</v>
      </c>
    </row>
    <row r="686" spans="1:4" x14ac:dyDescent="0.25">
      <c r="A686" s="1061">
        <v>7200100130</v>
      </c>
      <c r="B686" s="1048" t="s">
        <v>14884</v>
      </c>
      <c r="C686" s="1062" t="s">
        <v>14255</v>
      </c>
      <c r="D686" s="1064">
        <v>299.58999999999997</v>
      </c>
    </row>
    <row r="687" spans="1:4" x14ac:dyDescent="0.25">
      <c r="A687" s="1061">
        <v>7200100140</v>
      </c>
      <c r="B687" s="1048" t="s">
        <v>14885</v>
      </c>
      <c r="C687" s="1062" t="s">
        <v>14255</v>
      </c>
      <c r="D687" s="1064">
        <v>835.81</v>
      </c>
    </row>
    <row r="688" spans="1:4" x14ac:dyDescent="0.25">
      <c r="A688" s="1061">
        <v>7200100150</v>
      </c>
      <c r="B688" s="1048" t="s">
        <v>14886</v>
      </c>
      <c r="C688" s="1062" t="s">
        <v>14255</v>
      </c>
      <c r="D688" s="1064">
        <v>535.38</v>
      </c>
    </row>
    <row r="689" spans="1:4" x14ac:dyDescent="0.25">
      <c r="A689" s="1061">
        <v>7200100160</v>
      </c>
      <c r="B689" s="1048" t="s">
        <v>14887</v>
      </c>
      <c r="C689" s="1062" t="s">
        <v>14255</v>
      </c>
      <c r="D689" s="1064">
        <v>504.18</v>
      </c>
    </row>
    <row r="690" spans="1:4" x14ac:dyDescent="0.25">
      <c r="A690" s="1061">
        <v>7200100171</v>
      </c>
      <c r="B690" s="1048" t="s">
        <v>14888</v>
      </c>
      <c r="C690" s="1062" t="s">
        <v>14255</v>
      </c>
      <c r="D690" s="1064">
        <v>196.8</v>
      </c>
    </row>
    <row r="691" spans="1:4" x14ac:dyDescent="0.25">
      <c r="A691" s="1061">
        <v>7200100191</v>
      </c>
      <c r="B691" s="1048" t="s">
        <v>14889</v>
      </c>
      <c r="C691" s="1062" t="s">
        <v>14255</v>
      </c>
      <c r="D691" s="1064">
        <v>185</v>
      </c>
    </row>
    <row r="692" spans="1:4" x14ac:dyDescent="0.25">
      <c r="A692" s="1061">
        <v>7200100205</v>
      </c>
      <c r="B692" s="1048" t="s">
        <v>14890</v>
      </c>
      <c r="C692" s="1062" t="s">
        <v>14255</v>
      </c>
      <c r="D692" s="1064">
        <v>265.70999999999998</v>
      </c>
    </row>
    <row r="693" spans="1:4" x14ac:dyDescent="0.25">
      <c r="A693" s="1061">
        <v>7200100211</v>
      </c>
      <c r="B693" s="1048" t="s">
        <v>14891</v>
      </c>
      <c r="C693" s="1062" t="s">
        <v>14255</v>
      </c>
      <c r="D693" s="1064">
        <v>869.23</v>
      </c>
    </row>
    <row r="694" spans="1:4" x14ac:dyDescent="0.25">
      <c r="A694" s="1061">
        <v>7200100340</v>
      </c>
      <c r="B694" s="1048" t="s">
        <v>14892</v>
      </c>
      <c r="C694" s="1062" t="s">
        <v>14255</v>
      </c>
      <c r="D694" s="1064">
        <v>114.6</v>
      </c>
    </row>
    <row r="695" spans="1:4" x14ac:dyDescent="0.25">
      <c r="A695" s="1061">
        <v>7200100350</v>
      </c>
      <c r="B695" s="1048" t="s">
        <v>14893</v>
      </c>
      <c r="C695" s="1062" t="s">
        <v>14255</v>
      </c>
      <c r="D695" s="1064">
        <v>140.29</v>
      </c>
    </row>
    <row r="696" spans="1:4" x14ac:dyDescent="0.25">
      <c r="A696" s="1061">
        <v>7200100360</v>
      </c>
      <c r="B696" s="1048" t="s">
        <v>14894</v>
      </c>
      <c r="C696" s="1062" t="s">
        <v>14255</v>
      </c>
      <c r="D696" s="1064">
        <v>385.09</v>
      </c>
    </row>
    <row r="697" spans="1:4" x14ac:dyDescent="0.25">
      <c r="A697" s="1061">
        <v>7200100370</v>
      </c>
      <c r="B697" s="1048" t="s">
        <v>14895</v>
      </c>
      <c r="C697" s="1062" t="s">
        <v>14259</v>
      </c>
      <c r="D697" s="1064">
        <v>190.86</v>
      </c>
    </row>
    <row r="698" spans="1:4" x14ac:dyDescent="0.25">
      <c r="A698" s="1061">
        <v>7200100375</v>
      </c>
      <c r="B698" s="1048" t="s">
        <v>14896</v>
      </c>
      <c r="C698" s="1062" t="s">
        <v>14259</v>
      </c>
      <c r="D698" s="1064">
        <v>406.56</v>
      </c>
    </row>
    <row r="699" spans="1:4" x14ac:dyDescent="0.25">
      <c r="A699" s="1061">
        <v>7200100380</v>
      </c>
      <c r="B699" s="1048" t="s">
        <v>14897</v>
      </c>
      <c r="C699" s="1062" t="s">
        <v>14255</v>
      </c>
      <c r="D699" s="1064">
        <v>866.85</v>
      </c>
    </row>
    <row r="700" spans="1:4" x14ac:dyDescent="0.25">
      <c r="A700" s="1061">
        <v>7200100390</v>
      </c>
      <c r="B700" s="1048" t="s">
        <v>14898</v>
      </c>
      <c r="C700" s="1062" t="s">
        <v>14255</v>
      </c>
      <c r="D700" s="1065">
        <v>1304.93</v>
      </c>
    </row>
    <row r="701" spans="1:4" x14ac:dyDescent="0.25">
      <c r="A701" s="1061">
        <v>7200100400</v>
      </c>
      <c r="B701" s="1048" t="s">
        <v>14899</v>
      </c>
      <c r="C701" s="1062" t="s">
        <v>14255</v>
      </c>
      <c r="D701" s="1065">
        <v>1761.84</v>
      </c>
    </row>
    <row r="702" spans="1:4" x14ac:dyDescent="0.25">
      <c r="A702" s="1061">
        <v>7200100410</v>
      </c>
      <c r="B702" s="1048" t="s">
        <v>14900</v>
      </c>
      <c r="C702" s="1062" t="s">
        <v>14255</v>
      </c>
      <c r="D702" s="1065">
        <v>2472.38</v>
      </c>
    </row>
    <row r="703" spans="1:4" x14ac:dyDescent="0.25">
      <c r="A703" s="1061">
        <v>7200100420</v>
      </c>
      <c r="B703" s="1048" t="s">
        <v>14901</v>
      </c>
      <c r="C703" s="1062" t="s">
        <v>14255</v>
      </c>
      <c r="D703" s="1065">
        <v>3174.28</v>
      </c>
    </row>
    <row r="704" spans="1:4" x14ac:dyDescent="0.25">
      <c r="A704" s="1061">
        <v>7200100430</v>
      </c>
      <c r="B704" s="1048" t="s">
        <v>14902</v>
      </c>
      <c r="C704" s="1062" t="s">
        <v>14255</v>
      </c>
      <c r="D704" s="1064">
        <v>522.58000000000004</v>
      </c>
    </row>
    <row r="705" spans="1:4" x14ac:dyDescent="0.25">
      <c r="A705" s="1061">
        <v>7200100440</v>
      </c>
      <c r="B705" s="1048" t="s">
        <v>14903</v>
      </c>
      <c r="C705" s="1062" t="s">
        <v>14255</v>
      </c>
      <c r="D705" s="1065">
        <v>1101.9000000000001</v>
      </c>
    </row>
    <row r="706" spans="1:4" x14ac:dyDescent="0.25">
      <c r="A706" s="1061">
        <v>7200100450</v>
      </c>
      <c r="B706" s="1048" t="s">
        <v>14904</v>
      </c>
      <c r="C706" s="1062" t="s">
        <v>14255</v>
      </c>
      <c r="D706" s="1065">
        <v>1299.19</v>
      </c>
    </row>
    <row r="707" spans="1:4" x14ac:dyDescent="0.25">
      <c r="A707" s="1061">
        <v>7200100460</v>
      </c>
      <c r="B707" s="1048" t="s">
        <v>14905</v>
      </c>
      <c r="C707" s="1062" t="s">
        <v>14255</v>
      </c>
      <c r="D707" s="1065">
        <v>1764.9</v>
      </c>
    </row>
    <row r="708" spans="1:4" x14ac:dyDescent="0.25">
      <c r="A708" s="1061">
        <v>7200100470</v>
      </c>
      <c r="B708" s="1048" t="s">
        <v>14906</v>
      </c>
      <c r="C708" s="1062" t="s">
        <v>14255</v>
      </c>
      <c r="D708" s="1065">
        <v>2370.2800000000002</v>
      </c>
    </row>
    <row r="709" spans="1:4" x14ac:dyDescent="0.25">
      <c r="A709" s="1061">
        <v>7200100480</v>
      </c>
      <c r="B709" s="1048" t="s">
        <v>14907</v>
      </c>
      <c r="C709" s="1062" t="s">
        <v>14255</v>
      </c>
      <c r="D709" s="1064">
        <v>104.27</v>
      </c>
    </row>
    <row r="710" spans="1:4" x14ac:dyDescent="0.25">
      <c r="A710" s="1061">
        <v>7200100490</v>
      </c>
      <c r="B710" s="1048" t="s">
        <v>14908</v>
      </c>
      <c r="C710" s="1062" t="s">
        <v>14255</v>
      </c>
      <c r="D710" s="1064">
        <v>91.85</v>
      </c>
    </row>
    <row r="711" spans="1:4" x14ac:dyDescent="0.25">
      <c r="A711" s="1318" t="s">
        <v>14909</v>
      </c>
      <c r="B711" s="1319"/>
      <c r="C711" s="1063"/>
      <c r="D711" s="1063"/>
    </row>
    <row r="712" spans="1:4" x14ac:dyDescent="0.25">
      <c r="A712" s="1061">
        <v>7210100010</v>
      </c>
      <c r="B712" s="1048" t="s">
        <v>14910</v>
      </c>
      <c r="C712" s="1062" t="s">
        <v>14248</v>
      </c>
      <c r="D712" s="1064">
        <v>7.54</v>
      </c>
    </row>
    <row r="713" spans="1:4" ht="14.45" customHeight="1" x14ac:dyDescent="0.25">
      <c r="A713" s="1061">
        <v>7210100020</v>
      </c>
      <c r="B713" s="1048" t="s">
        <v>14911</v>
      </c>
      <c r="C713" s="1062" t="s">
        <v>14248</v>
      </c>
      <c r="D713" s="1064">
        <v>16.739999999999998</v>
      </c>
    </row>
    <row r="714" spans="1:4" x14ac:dyDescent="0.25">
      <c r="A714" s="1061">
        <v>7210100030</v>
      </c>
      <c r="B714" s="1048" t="s">
        <v>14912</v>
      </c>
      <c r="C714" s="1062" t="s">
        <v>14248</v>
      </c>
      <c r="D714" s="1064">
        <v>20.96</v>
      </c>
    </row>
    <row r="715" spans="1:4" x14ac:dyDescent="0.25">
      <c r="A715" s="1061">
        <v>7210100040</v>
      </c>
      <c r="B715" s="1048" t="s">
        <v>14913</v>
      </c>
      <c r="C715" s="1062" t="s">
        <v>14248</v>
      </c>
      <c r="D715" s="1064">
        <v>11.48</v>
      </c>
    </row>
    <row r="716" spans="1:4" x14ac:dyDescent="0.25">
      <c r="A716" s="1061">
        <v>7210100050</v>
      </c>
      <c r="B716" s="1048" t="s">
        <v>14914</v>
      </c>
      <c r="C716" s="1062" t="s">
        <v>14248</v>
      </c>
      <c r="D716" s="1064">
        <v>13.43</v>
      </c>
    </row>
    <row r="717" spans="1:4" x14ac:dyDescent="0.25">
      <c r="A717" s="1061">
        <v>7210100060</v>
      </c>
      <c r="B717" s="1048" t="s">
        <v>14915</v>
      </c>
      <c r="C717" s="1062" t="s">
        <v>14248</v>
      </c>
      <c r="D717" s="1064">
        <v>8.0399999999999991</v>
      </c>
    </row>
    <row r="718" spans="1:4" x14ac:dyDescent="0.25">
      <c r="A718" s="1061">
        <v>7210100070</v>
      </c>
      <c r="B718" s="1048" t="s">
        <v>14916</v>
      </c>
      <c r="C718" s="1062" t="s">
        <v>14248</v>
      </c>
      <c r="D718" s="1064">
        <v>8.0399999999999991</v>
      </c>
    </row>
    <row r="719" spans="1:4" x14ac:dyDescent="0.25">
      <c r="A719" s="1061">
        <v>7210100080</v>
      </c>
      <c r="B719" s="1048" t="s">
        <v>14917</v>
      </c>
      <c r="C719" s="1062" t="s">
        <v>14248</v>
      </c>
      <c r="D719" s="1064">
        <v>28.62</v>
      </c>
    </row>
    <row r="720" spans="1:4" x14ac:dyDescent="0.25">
      <c r="A720" s="1061">
        <v>7210100090</v>
      </c>
      <c r="B720" s="1048" t="s">
        <v>14918</v>
      </c>
      <c r="C720" s="1062" t="s">
        <v>14248</v>
      </c>
      <c r="D720" s="1064">
        <v>31.52</v>
      </c>
    </row>
    <row r="721" spans="1:4" x14ac:dyDescent="0.25">
      <c r="A721" s="1061">
        <v>7210100100</v>
      </c>
      <c r="B721" s="1048" t="s">
        <v>14919</v>
      </c>
      <c r="C721" s="1062" t="s">
        <v>14248</v>
      </c>
      <c r="D721" s="1064">
        <v>28.97</v>
      </c>
    </row>
    <row r="722" spans="1:4" x14ac:dyDescent="0.25">
      <c r="A722" s="1061">
        <v>7210100110</v>
      </c>
      <c r="B722" s="1048" t="s">
        <v>14920</v>
      </c>
      <c r="C722" s="1062" t="s">
        <v>14259</v>
      </c>
      <c r="D722" s="1064">
        <v>10.06</v>
      </c>
    </row>
    <row r="723" spans="1:4" x14ac:dyDescent="0.25">
      <c r="A723" s="1061">
        <v>7210100120</v>
      </c>
      <c r="B723" s="1048" t="s">
        <v>14921</v>
      </c>
      <c r="C723" s="1062" t="s">
        <v>14259</v>
      </c>
      <c r="D723" s="1064">
        <v>20.12</v>
      </c>
    </row>
    <row r="724" spans="1:4" x14ac:dyDescent="0.25">
      <c r="A724" s="1061">
        <v>7210100130</v>
      </c>
      <c r="B724" s="1048" t="s">
        <v>14922</v>
      </c>
      <c r="C724" s="1062" t="s">
        <v>14248</v>
      </c>
      <c r="D724" s="1064">
        <v>44.66</v>
      </c>
    </row>
    <row r="725" spans="1:4" x14ac:dyDescent="0.25">
      <c r="A725" s="1061">
        <v>7210100140</v>
      </c>
      <c r="B725" s="1048" t="s">
        <v>14923</v>
      </c>
      <c r="C725" s="1062" t="s">
        <v>14248</v>
      </c>
      <c r="D725" s="1064">
        <v>35.28</v>
      </c>
    </row>
    <row r="726" spans="1:4" x14ac:dyDescent="0.25">
      <c r="A726" s="1061">
        <v>7210100150</v>
      </c>
      <c r="B726" s="1048" t="s">
        <v>14924</v>
      </c>
      <c r="C726" s="1062" t="s">
        <v>14248</v>
      </c>
      <c r="D726" s="1064">
        <v>40.46</v>
      </c>
    </row>
    <row r="727" spans="1:4" x14ac:dyDescent="0.25">
      <c r="A727" s="1061">
        <v>7210100160</v>
      </c>
      <c r="B727" s="1048" t="s">
        <v>14925</v>
      </c>
      <c r="C727" s="1062" t="s">
        <v>14248</v>
      </c>
      <c r="D727" s="1064">
        <v>99.26</v>
      </c>
    </row>
    <row r="728" spans="1:4" x14ac:dyDescent="0.25">
      <c r="A728" s="1061">
        <v>7210100170</v>
      </c>
      <c r="B728" s="1048" t="s">
        <v>14926</v>
      </c>
      <c r="C728" s="1062" t="s">
        <v>14248</v>
      </c>
      <c r="D728" s="1064">
        <v>17.8</v>
      </c>
    </row>
    <row r="729" spans="1:4" ht="14.45" customHeight="1" x14ac:dyDescent="0.25">
      <c r="A729" s="1320" t="s">
        <v>14238</v>
      </c>
      <c r="B729" s="1321"/>
      <c r="C729" s="1322" t="s">
        <v>14239</v>
      </c>
      <c r="D729" s="1323"/>
    </row>
    <row r="730" spans="1:4" ht="14.45" customHeight="1" x14ac:dyDescent="0.25">
      <c r="A730" s="1316" t="s">
        <v>27569</v>
      </c>
      <c r="B730" s="1324"/>
      <c r="C730" s="1324"/>
      <c r="D730" s="1317"/>
    </row>
    <row r="731" spans="1:4" x14ac:dyDescent="0.25">
      <c r="A731" s="1316" t="s">
        <v>14240</v>
      </c>
      <c r="B731" s="1317"/>
      <c r="C731" s="1056" t="s">
        <v>14241</v>
      </c>
      <c r="D731" s="1037"/>
    </row>
    <row r="732" spans="1:4" x14ac:dyDescent="0.25">
      <c r="A732" s="1057" t="s">
        <v>14242</v>
      </c>
      <c r="B732" s="1058" t="s">
        <v>14243</v>
      </c>
      <c r="C732" s="1059" t="s">
        <v>14244</v>
      </c>
      <c r="D732" s="1060" t="s">
        <v>14245</v>
      </c>
    </row>
    <row r="733" spans="1:4" x14ac:dyDescent="0.25">
      <c r="A733" s="1061">
        <v>7210100180</v>
      </c>
      <c r="B733" s="1048" t="s">
        <v>14927</v>
      </c>
      <c r="C733" s="1062" t="s">
        <v>14248</v>
      </c>
      <c r="D733" s="1064">
        <v>114.06</v>
      </c>
    </row>
    <row r="734" spans="1:4" x14ac:dyDescent="0.25">
      <c r="A734" s="1061">
        <v>7210100190</v>
      </c>
      <c r="B734" s="1048" t="s">
        <v>14928</v>
      </c>
      <c r="C734" s="1062" t="s">
        <v>14248</v>
      </c>
      <c r="D734" s="1064">
        <v>75.33</v>
      </c>
    </row>
    <row r="735" spans="1:4" x14ac:dyDescent="0.25">
      <c r="A735" s="1061">
        <v>7210100200</v>
      </c>
      <c r="B735" s="1048" t="s">
        <v>14929</v>
      </c>
      <c r="C735" s="1062" t="s">
        <v>14259</v>
      </c>
      <c r="D735" s="1064">
        <v>21.19</v>
      </c>
    </row>
    <row r="736" spans="1:4" x14ac:dyDescent="0.25">
      <c r="A736" s="1061">
        <v>7210100210</v>
      </c>
      <c r="B736" s="1048" t="s">
        <v>14930</v>
      </c>
      <c r="C736" s="1062" t="s">
        <v>14259</v>
      </c>
      <c r="D736" s="1064">
        <v>77.97</v>
      </c>
    </row>
    <row r="737" spans="1:4" x14ac:dyDescent="0.25">
      <c r="A737" s="1061">
        <v>7210100220</v>
      </c>
      <c r="B737" s="1048" t="s">
        <v>14931</v>
      </c>
      <c r="C737" s="1062" t="s">
        <v>14337</v>
      </c>
      <c r="D737" s="1064">
        <v>183.76</v>
      </c>
    </row>
    <row r="738" spans="1:4" x14ac:dyDescent="0.25">
      <c r="A738" s="1061">
        <v>7210100230</v>
      </c>
      <c r="B738" s="1048" t="s">
        <v>14932</v>
      </c>
      <c r="C738" s="1062" t="s">
        <v>14248</v>
      </c>
      <c r="D738" s="1064">
        <v>5.22</v>
      </c>
    </row>
    <row r="739" spans="1:4" x14ac:dyDescent="0.25">
      <c r="A739" s="1061">
        <v>7210100240</v>
      </c>
      <c r="B739" s="1048" t="s">
        <v>14933</v>
      </c>
      <c r="C739" s="1062" t="s">
        <v>14337</v>
      </c>
      <c r="D739" s="1065">
        <v>1988.8</v>
      </c>
    </row>
    <row r="740" spans="1:4" x14ac:dyDescent="0.25">
      <c r="A740" s="1061">
        <v>7210100250</v>
      </c>
      <c r="B740" s="1048" t="s">
        <v>14934</v>
      </c>
      <c r="C740" s="1062" t="s">
        <v>14337</v>
      </c>
      <c r="D740" s="1065">
        <v>2515.46</v>
      </c>
    </row>
    <row r="741" spans="1:4" x14ac:dyDescent="0.25">
      <c r="A741" s="1061">
        <v>7210100260</v>
      </c>
      <c r="B741" s="1048" t="s">
        <v>14935</v>
      </c>
      <c r="C741" s="1062" t="s">
        <v>14435</v>
      </c>
      <c r="D741" s="1064">
        <v>0.68</v>
      </c>
    </row>
    <row r="742" spans="1:4" x14ac:dyDescent="0.25">
      <c r="A742" s="1061">
        <v>7210100270</v>
      </c>
      <c r="B742" s="1048" t="s">
        <v>14936</v>
      </c>
      <c r="C742" s="1062" t="s">
        <v>14248</v>
      </c>
      <c r="D742" s="1064">
        <v>83.23</v>
      </c>
    </row>
    <row r="743" spans="1:4" x14ac:dyDescent="0.25">
      <c r="A743" s="1061">
        <v>7210100280</v>
      </c>
      <c r="B743" s="1048" t="s">
        <v>14937</v>
      </c>
      <c r="C743" s="1062" t="s">
        <v>14248</v>
      </c>
      <c r="D743" s="1064">
        <v>98.53</v>
      </c>
    </row>
    <row r="744" spans="1:4" x14ac:dyDescent="0.25">
      <c r="A744" s="1061">
        <v>7210100290</v>
      </c>
      <c r="B744" s="1048" t="s">
        <v>14938</v>
      </c>
      <c r="C744" s="1062" t="s">
        <v>14248</v>
      </c>
      <c r="D744" s="1064">
        <v>85.79</v>
      </c>
    </row>
    <row r="745" spans="1:4" x14ac:dyDescent="0.25">
      <c r="A745" s="1061">
        <v>7210100300</v>
      </c>
      <c r="B745" s="1048" t="s">
        <v>14939</v>
      </c>
      <c r="C745" s="1062" t="s">
        <v>14248</v>
      </c>
      <c r="D745" s="1064">
        <v>101.2</v>
      </c>
    </row>
    <row r="746" spans="1:4" x14ac:dyDescent="0.25">
      <c r="A746" s="1061">
        <v>7210100310</v>
      </c>
      <c r="B746" s="1048" t="s">
        <v>14940</v>
      </c>
      <c r="C746" s="1062" t="s">
        <v>14248</v>
      </c>
      <c r="D746" s="1064">
        <v>212.12</v>
      </c>
    </row>
    <row r="747" spans="1:4" x14ac:dyDescent="0.25">
      <c r="A747" s="1061">
        <v>7210100320</v>
      </c>
      <c r="B747" s="1048" t="s">
        <v>14941</v>
      </c>
      <c r="C747" s="1062" t="s">
        <v>14259</v>
      </c>
      <c r="D747" s="1064">
        <v>74.34</v>
      </c>
    </row>
    <row r="748" spans="1:4" x14ac:dyDescent="0.25">
      <c r="A748" s="1061">
        <v>7210100330</v>
      </c>
      <c r="B748" s="1048" t="s">
        <v>14942</v>
      </c>
      <c r="C748" s="1062" t="s">
        <v>14248</v>
      </c>
      <c r="D748" s="1064">
        <v>11.41</v>
      </c>
    </row>
    <row r="749" spans="1:4" x14ac:dyDescent="0.25">
      <c r="A749" s="1061">
        <v>7210100340</v>
      </c>
      <c r="B749" s="1048" t="s">
        <v>14943</v>
      </c>
      <c r="C749" s="1062" t="s">
        <v>14248</v>
      </c>
      <c r="D749" s="1064">
        <v>21.11</v>
      </c>
    </row>
    <row r="750" spans="1:4" x14ac:dyDescent="0.25">
      <c r="A750" s="1061">
        <v>7210100350</v>
      </c>
      <c r="B750" s="1048" t="s">
        <v>14944</v>
      </c>
      <c r="C750" s="1062" t="s">
        <v>14259</v>
      </c>
      <c r="D750" s="1064">
        <v>328.19</v>
      </c>
    </row>
    <row r="751" spans="1:4" x14ac:dyDescent="0.25">
      <c r="A751" s="1061">
        <v>7210100360</v>
      </c>
      <c r="B751" s="1048" t="s">
        <v>14945</v>
      </c>
      <c r="C751" s="1062" t="s">
        <v>14259</v>
      </c>
      <c r="D751" s="1064">
        <v>368.81</v>
      </c>
    </row>
    <row r="752" spans="1:4" x14ac:dyDescent="0.25">
      <c r="A752" s="1061">
        <v>7210100370</v>
      </c>
      <c r="B752" s="1048" t="s">
        <v>14946</v>
      </c>
      <c r="C752" s="1062" t="s">
        <v>14259</v>
      </c>
      <c r="D752" s="1064">
        <v>230.73</v>
      </c>
    </row>
    <row r="753" spans="1:4" x14ac:dyDescent="0.25">
      <c r="A753" s="1061">
        <v>7210100380</v>
      </c>
      <c r="B753" s="1048" t="s">
        <v>14947</v>
      </c>
      <c r="C753" s="1062" t="s">
        <v>14259</v>
      </c>
      <c r="D753" s="1064">
        <v>297.60000000000002</v>
      </c>
    </row>
    <row r="754" spans="1:4" x14ac:dyDescent="0.25">
      <c r="A754" s="1061">
        <v>7210100390</v>
      </c>
      <c r="B754" s="1048" t="s">
        <v>14948</v>
      </c>
      <c r="C754" s="1062" t="s">
        <v>14259</v>
      </c>
      <c r="D754" s="1064">
        <v>924.51</v>
      </c>
    </row>
    <row r="755" spans="1:4" x14ac:dyDescent="0.25">
      <c r="A755" s="1061">
        <v>7210100400</v>
      </c>
      <c r="B755" s="1048" t="s">
        <v>14949</v>
      </c>
      <c r="C755" s="1062" t="s">
        <v>14259</v>
      </c>
      <c r="D755" s="1064">
        <v>45.7</v>
      </c>
    </row>
    <row r="756" spans="1:4" x14ac:dyDescent="0.25">
      <c r="A756" s="1061">
        <v>7210100410</v>
      </c>
      <c r="B756" s="1048" t="s">
        <v>14950</v>
      </c>
      <c r="C756" s="1062" t="s">
        <v>14259</v>
      </c>
      <c r="D756" s="1064">
        <v>51.33</v>
      </c>
    </row>
    <row r="757" spans="1:4" x14ac:dyDescent="0.25">
      <c r="A757" s="1061">
        <v>7210100420</v>
      </c>
      <c r="B757" s="1048" t="s">
        <v>14951</v>
      </c>
      <c r="C757" s="1062" t="s">
        <v>14255</v>
      </c>
      <c r="D757" s="1065">
        <v>6278.26</v>
      </c>
    </row>
    <row r="758" spans="1:4" x14ac:dyDescent="0.25">
      <c r="A758" s="1061">
        <v>7210100430</v>
      </c>
      <c r="B758" s="1048" t="s">
        <v>14952</v>
      </c>
      <c r="C758" s="1062" t="s">
        <v>14255</v>
      </c>
      <c r="D758" s="1065">
        <v>3194.47</v>
      </c>
    </row>
    <row r="759" spans="1:4" x14ac:dyDescent="0.25">
      <c r="A759" s="1061">
        <v>7210100440</v>
      </c>
      <c r="B759" s="1048" t="s">
        <v>14953</v>
      </c>
      <c r="C759" s="1062" t="s">
        <v>14255</v>
      </c>
      <c r="D759" s="1065">
        <v>9020.73</v>
      </c>
    </row>
    <row r="760" spans="1:4" x14ac:dyDescent="0.25">
      <c r="A760" s="1061">
        <v>7210100450</v>
      </c>
      <c r="B760" s="1048" t="s">
        <v>14954</v>
      </c>
      <c r="C760" s="1062" t="s">
        <v>14248</v>
      </c>
      <c r="D760" s="1064">
        <v>166.91</v>
      </c>
    </row>
    <row r="761" spans="1:4" x14ac:dyDescent="0.25">
      <c r="A761" s="1061">
        <v>7210100460</v>
      </c>
      <c r="B761" s="1048" t="s">
        <v>14955</v>
      </c>
      <c r="C761" s="1062" t="s">
        <v>14248</v>
      </c>
      <c r="D761" s="1064">
        <v>23.45</v>
      </c>
    </row>
    <row r="762" spans="1:4" x14ac:dyDescent="0.25">
      <c r="A762" s="1061">
        <v>7210100470</v>
      </c>
      <c r="B762" s="1048" t="s">
        <v>14956</v>
      </c>
      <c r="C762" s="1062" t="s">
        <v>14255</v>
      </c>
      <c r="D762" s="1064">
        <v>82.86</v>
      </c>
    </row>
    <row r="763" spans="1:4" x14ac:dyDescent="0.25">
      <c r="A763" s="1061">
        <v>7210100480</v>
      </c>
      <c r="B763" s="1048" t="s">
        <v>14957</v>
      </c>
      <c r="C763" s="1062" t="s">
        <v>14255</v>
      </c>
      <c r="D763" s="1064">
        <v>312.66000000000003</v>
      </c>
    </row>
    <row r="764" spans="1:4" x14ac:dyDescent="0.25">
      <c r="A764" s="1061">
        <v>7210100490</v>
      </c>
      <c r="B764" s="1048" t="s">
        <v>14958</v>
      </c>
      <c r="C764" s="1062" t="s">
        <v>14255</v>
      </c>
      <c r="D764" s="1064">
        <v>405.09</v>
      </c>
    </row>
    <row r="765" spans="1:4" x14ac:dyDescent="0.25">
      <c r="A765" s="1061">
        <v>7210100500</v>
      </c>
      <c r="B765" s="1048" t="s">
        <v>14959</v>
      </c>
      <c r="C765" s="1062" t="s">
        <v>14259</v>
      </c>
      <c r="D765" s="1064">
        <v>54.15</v>
      </c>
    </row>
    <row r="766" spans="1:4" x14ac:dyDescent="0.25">
      <c r="A766" s="1061">
        <v>7210100510</v>
      </c>
      <c r="B766" s="1048" t="s">
        <v>14960</v>
      </c>
      <c r="C766" s="1062" t="s">
        <v>14259</v>
      </c>
      <c r="D766" s="1064">
        <v>60.11</v>
      </c>
    </row>
    <row r="767" spans="1:4" x14ac:dyDescent="0.25">
      <c r="A767" s="1061">
        <v>7210100520</v>
      </c>
      <c r="B767" s="1048" t="s">
        <v>14961</v>
      </c>
      <c r="C767" s="1062" t="s">
        <v>14259</v>
      </c>
      <c r="D767" s="1064">
        <v>78.34</v>
      </c>
    </row>
    <row r="768" spans="1:4" x14ac:dyDescent="0.25">
      <c r="A768" s="1061">
        <v>7210100530</v>
      </c>
      <c r="B768" s="1048" t="s">
        <v>14962</v>
      </c>
      <c r="C768" s="1062" t="s">
        <v>14259</v>
      </c>
      <c r="D768" s="1064">
        <v>114.62</v>
      </c>
    </row>
    <row r="769" spans="1:4" x14ac:dyDescent="0.25">
      <c r="A769" s="1061">
        <v>7210100540</v>
      </c>
      <c r="B769" s="1048" t="s">
        <v>14963</v>
      </c>
      <c r="C769" s="1062" t="s">
        <v>14259</v>
      </c>
      <c r="D769" s="1064">
        <v>146.91999999999999</v>
      </c>
    </row>
    <row r="770" spans="1:4" x14ac:dyDescent="0.25">
      <c r="A770" s="1061">
        <v>7210100550</v>
      </c>
      <c r="B770" s="1048" t="s">
        <v>14964</v>
      </c>
      <c r="C770" s="1062" t="s">
        <v>14259</v>
      </c>
      <c r="D770" s="1064">
        <v>49.21</v>
      </c>
    </row>
    <row r="771" spans="1:4" x14ac:dyDescent="0.25">
      <c r="A771" s="1061">
        <v>7210100580</v>
      </c>
      <c r="B771" s="1048" t="s">
        <v>14965</v>
      </c>
      <c r="C771" s="1062" t="s">
        <v>14259</v>
      </c>
      <c r="D771" s="1064">
        <v>308.27</v>
      </c>
    </row>
    <row r="772" spans="1:4" x14ac:dyDescent="0.25">
      <c r="A772" s="1061">
        <v>7210100640</v>
      </c>
      <c r="B772" s="1048" t="s">
        <v>14966</v>
      </c>
      <c r="C772" s="1062" t="s">
        <v>14259</v>
      </c>
      <c r="D772" s="1064">
        <v>283.89999999999998</v>
      </c>
    </row>
    <row r="773" spans="1:4" x14ac:dyDescent="0.25">
      <c r="A773" s="1061">
        <v>7210100650</v>
      </c>
      <c r="B773" s="1048" t="s">
        <v>14967</v>
      </c>
      <c r="C773" s="1062" t="s">
        <v>14259</v>
      </c>
      <c r="D773" s="1064">
        <v>315.32</v>
      </c>
    </row>
    <row r="774" spans="1:4" x14ac:dyDescent="0.25">
      <c r="A774" s="1061">
        <v>7210100720</v>
      </c>
      <c r="B774" s="1048" t="s">
        <v>14968</v>
      </c>
      <c r="C774" s="1062" t="s">
        <v>14255</v>
      </c>
      <c r="D774" s="1064">
        <v>810.46</v>
      </c>
    </row>
    <row r="775" spans="1:4" x14ac:dyDescent="0.25">
      <c r="A775" s="1061">
        <v>7210100725</v>
      </c>
      <c r="B775" s="1048" t="s">
        <v>14969</v>
      </c>
      <c r="C775" s="1062" t="s">
        <v>14255</v>
      </c>
      <c r="D775" s="1065">
        <v>1881.82</v>
      </c>
    </row>
    <row r="776" spans="1:4" x14ac:dyDescent="0.25">
      <c r="A776" s="1061">
        <v>7210100740</v>
      </c>
      <c r="B776" s="1048" t="s">
        <v>14970</v>
      </c>
      <c r="C776" s="1062" t="s">
        <v>14259</v>
      </c>
      <c r="D776" s="1064">
        <v>35</v>
      </c>
    </row>
    <row r="777" spans="1:4" x14ac:dyDescent="0.25">
      <c r="A777" s="1061">
        <v>7210100750</v>
      </c>
      <c r="B777" s="1048" t="s">
        <v>14971</v>
      </c>
      <c r="C777" s="1062" t="s">
        <v>14248</v>
      </c>
      <c r="D777" s="1064">
        <v>102.61</v>
      </c>
    </row>
    <row r="778" spans="1:4" x14ac:dyDescent="0.25">
      <c r="A778" s="1061">
        <v>7210100760</v>
      </c>
      <c r="B778" s="1048" t="s">
        <v>14972</v>
      </c>
      <c r="C778" s="1062" t="s">
        <v>14306</v>
      </c>
      <c r="D778" s="1064">
        <v>7.24</v>
      </c>
    </row>
    <row r="779" spans="1:4" x14ac:dyDescent="0.25">
      <c r="A779" s="1061">
        <v>7210100770</v>
      </c>
      <c r="B779" s="1048" t="s">
        <v>14973</v>
      </c>
      <c r="C779" s="1062" t="s">
        <v>14248</v>
      </c>
      <c r="D779" s="1064">
        <v>26.6</v>
      </c>
    </row>
    <row r="780" spans="1:4" x14ac:dyDescent="0.25">
      <c r="A780" s="1061">
        <v>7210100780</v>
      </c>
      <c r="B780" s="1048" t="s">
        <v>14974</v>
      </c>
      <c r="C780" s="1062" t="s">
        <v>14248</v>
      </c>
      <c r="D780" s="1064">
        <v>44.15</v>
      </c>
    </row>
    <row r="781" spans="1:4" x14ac:dyDescent="0.25">
      <c r="A781" s="1061">
        <v>7210100790</v>
      </c>
      <c r="B781" s="1048" t="s">
        <v>14975</v>
      </c>
      <c r="C781" s="1062" t="s">
        <v>14337</v>
      </c>
      <c r="D781" s="1064">
        <v>217.57</v>
      </c>
    </row>
    <row r="782" spans="1:4" x14ac:dyDescent="0.25">
      <c r="A782" s="1061">
        <v>7210100800</v>
      </c>
      <c r="B782" s="1048" t="s">
        <v>14976</v>
      </c>
      <c r="C782" s="1062" t="s">
        <v>14248</v>
      </c>
      <c r="D782" s="1064">
        <v>22.69</v>
      </c>
    </row>
    <row r="783" spans="1:4" x14ac:dyDescent="0.25">
      <c r="A783" s="1318" t="s">
        <v>14977</v>
      </c>
      <c r="B783" s="1319"/>
      <c r="C783" s="1063"/>
      <c r="D783" s="1063"/>
    </row>
    <row r="784" spans="1:4" x14ac:dyDescent="0.25">
      <c r="A784" s="1061">
        <v>7230100010</v>
      </c>
      <c r="B784" s="1048" t="s">
        <v>14978</v>
      </c>
      <c r="C784" s="1062" t="s">
        <v>14337</v>
      </c>
      <c r="D784" s="1064">
        <v>204.28</v>
      </c>
    </row>
    <row r="785" spans="1:4" ht="14.45" customHeight="1" x14ac:dyDescent="0.25">
      <c r="A785" s="1320" t="s">
        <v>14238</v>
      </c>
      <c r="B785" s="1321"/>
      <c r="C785" s="1322" t="s">
        <v>14239</v>
      </c>
      <c r="D785" s="1323"/>
    </row>
    <row r="786" spans="1:4" ht="14.45" customHeight="1" x14ac:dyDescent="0.25">
      <c r="A786" s="1316" t="s">
        <v>27569</v>
      </c>
      <c r="B786" s="1324"/>
      <c r="C786" s="1324"/>
      <c r="D786" s="1317"/>
    </row>
    <row r="787" spans="1:4" x14ac:dyDescent="0.25">
      <c r="A787" s="1316" t="s">
        <v>14240</v>
      </c>
      <c r="B787" s="1317"/>
      <c r="C787" s="1056" t="s">
        <v>14241</v>
      </c>
      <c r="D787" s="1037"/>
    </row>
    <row r="788" spans="1:4" x14ac:dyDescent="0.25">
      <c r="A788" s="1057" t="s">
        <v>14242</v>
      </c>
      <c r="B788" s="1058" t="s">
        <v>14243</v>
      </c>
      <c r="C788" s="1059" t="s">
        <v>14244</v>
      </c>
      <c r="D788" s="1060" t="s">
        <v>14245</v>
      </c>
    </row>
    <row r="789" spans="1:4" ht="14.45" customHeight="1" x14ac:dyDescent="0.25">
      <c r="A789" s="1061">
        <v>7230100020</v>
      </c>
      <c r="B789" s="1048" t="s">
        <v>14979</v>
      </c>
      <c r="C789" s="1062" t="s">
        <v>14337</v>
      </c>
      <c r="D789" s="1064">
        <v>181.68</v>
      </c>
    </row>
    <row r="790" spans="1:4" x14ac:dyDescent="0.25">
      <c r="A790" s="1061">
        <v>7230100030</v>
      </c>
      <c r="B790" s="1048" t="s">
        <v>14980</v>
      </c>
      <c r="C790" s="1062" t="s">
        <v>14337</v>
      </c>
      <c r="D790" s="1064">
        <v>182.46</v>
      </c>
    </row>
    <row r="791" spans="1:4" x14ac:dyDescent="0.25">
      <c r="A791" s="1061">
        <v>7230100040</v>
      </c>
      <c r="B791" s="1048" t="s">
        <v>14981</v>
      </c>
      <c r="C791" s="1062" t="s">
        <v>14337</v>
      </c>
      <c r="D791" s="1064">
        <v>282.39</v>
      </c>
    </row>
    <row r="792" spans="1:4" x14ac:dyDescent="0.25">
      <c r="A792" s="1061">
        <v>7230100050</v>
      </c>
      <c r="B792" s="1048" t="s">
        <v>14982</v>
      </c>
      <c r="C792" s="1062" t="s">
        <v>14248</v>
      </c>
      <c r="D792" s="1064">
        <v>26.04</v>
      </c>
    </row>
    <row r="793" spans="1:4" x14ac:dyDescent="0.25">
      <c r="A793" s="1061">
        <v>7230100060</v>
      </c>
      <c r="B793" s="1048" t="s">
        <v>14983</v>
      </c>
      <c r="C793" s="1062" t="s">
        <v>14337</v>
      </c>
      <c r="D793" s="1064">
        <v>178.96</v>
      </c>
    </row>
    <row r="794" spans="1:4" x14ac:dyDescent="0.25">
      <c r="A794" s="1061">
        <v>7230100070</v>
      </c>
      <c r="B794" s="1048" t="s">
        <v>14984</v>
      </c>
      <c r="C794" s="1062" t="s">
        <v>14337</v>
      </c>
      <c r="D794" s="1064">
        <v>557.84</v>
      </c>
    </row>
    <row r="795" spans="1:4" x14ac:dyDescent="0.25">
      <c r="A795" s="1061">
        <v>7230100080</v>
      </c>
      <c r="B795" s="1048" t="s">
        <v>14985</v>
      </c>
      <c r="C795" s="1062" t="s">
        <v>14255</v>
      </c>
      <c r="D795" s="1064">
        <v>818.17</v>
      </c>
    </row>
    <row r="796" spans="1:4" x14ac:dyDescent="0.25">
      <c r="A796" s="1061">
        <v>7230100090</v>
      </c>
      <c r="B796" s="1048" t="s">
        <v>14986</v>
      </c>
      <c r="C796" s="1062" t="s">
        <v>14259</v>
      </c>
      <c r="D796" s="1064">
        <v>480.72</v>
      </c>
    </row>
    <row r="797" spans="1:4" x14ac:dyDescent="0.25">
      <c r="A797" s="1061">
        <v>7230100100</v>
      </c>
      <c r="B797" s="1048" t="s">
        <v>14987</v>
      </c>
      <c r="C797" s="1062" t="s">
        <v>14337</v>
      </c>
      <c r="D797" s="1065">
        <v>3832.06</v>
      </c>
    </row>
    <row r="798" spans="1:4" x14ac:dyDescent="0.25">
      <c r="A798" s="1061">
        <v>7230100110</v>
      </c>
      <c r="B798" s="1048" t="s">
        <v>14988</v>
      </c>
      <c r="C798" s="1062" t="s">
        <v>14337</v>
      </c>
      <c r="D798" s="1065">
        <v>2631.24</v>
      </c>
    </row>
    <row r="799" spans="1:4" x14ac:dyDescent="0.25">
      <c r="A799" s="1061">
        <v>7230100120</v>
      </c>
      <c r="B799" s="1048" t="s">
        <v>14989</v>
      </c>
      <c r="C799" s="1062" t="s">
        <v>14337</v>
      </c>
      <c r="D799" s="1065">
        <v>2631.24</v>
      </c>
    </row>
    <row r="800" spans="1:4" x14ac:dyDescent="0.25">
      <c r="A800" s="1061">
        <v>7230100130</v>
      </c>
      <c r="B800" s="1048" t="s">
        <v>14990</v>
      </c>
      <c r="C800" s="1062" t="s">
        <v>14337</v>
      </c>
      <c r="D800" s="1065">
        <v>2631.24</v>
      </c>
    </row>
    <row r="801" spans="1:4" x14ac:dyDescent="0.25">
      <c r="A801" s="1061">
        <v>7230100140</v>
      </c>
      <c r="B801" s="1048" t="s">
        <v>14991</v>
      </c>
      <c r="C801" s="1062" t="s">
        <v>14337</v>
      </c>
      <c r="D801" s="1065">
        <v>2631.24</v>
      </c>
    </row>
    <row r="802" spans="1:4" x14ac:dyDescent="0.25">
      <c r="A802" s="1061">
        <v>7230100150</v>
      </c>
      <c r="B802" s="1048" t="s">
        <v>14992</v>
      </c>
      <c r="C802" s="1062" t="s">
        <v>14337</v>
      </c>
      <c r="D802" s="1065">
        <v>2631.24</v>
      </c>
    </row>
    <row r="803" spans="1:4" x14ac:dyDescent="0.25">
      <c r="A803" s="1061">
        <v>7230100160</v>
      </c>
      <c r="B803" s="1048" t="s">
        <v>14993</v>
      </c>
      <c r="C803" s="1062" t="s">
        <v>14337</v>
      </c>
      <c r="D803" s="1065">
        <v>2027.06</v>
      </c>
    </row>
    <row r="804" spans="1:4" x14ac:dyDescent="0.25">
      <c r="A804" s="1318" t="s">
        <v>14994</v>
      </c>
      <c r="B804" s="1319"/>
      <c r="C804" s="1063"/>
      <c r="D804" s="1063"/>
    </row>
    <row r="805" spans="1:4" x14ac:dyDescent="0.25">
      <c r="A805" s="1061">
        <v>7250100010</v>
      </c>
      <c r="B805" s="1048" t="s">
        <v>14995</v>
      </c>
      <c r="C805" s="1062" t="s">
        <v>14259</v>
      </c>
      <c r="D805" s="1064">
        <v>70.33</v>
      </c>
    </row>
    <row r="806" spans="1:4" ht="14.45" customHeight="1" x14ac:dyDescent="0.25">
      <c r="A806" s="1061">
        <v>7250100020</v>
      </c>
      <c r="B806" s="1048" t="s">
        <v>14996</v>
      </c>
      <c r="C806" s="1062" t="s">
        <v>14259</v>
      </c>
      <c r="D806" s="1064">
        <v>163.84</v>
      </c>
    </row>
    <row r="807" spans="1:4" x14ac:dyDescent="0.25">
      <c r="A807" s="1061">
        <v>7250100030</v>
      </c>
      <c r="B807" s="1048" t="s">
        <v>14997</v>
      </c>
      <c r="C807" s="1062" t="s">
        <v>14259</v>
      </c>
      <c r="D807" s="1064">
        <v>137.55000000000001</v>
      </c>
    </row>
    <row r="808" spans="1:4" x14ac:dyDescent="0.25">
      <c r="A808" s="1061">
        <v>7250100040</v>
      </c>
      <c r="B808" s="1048" t="s">
        <v>14998</v>
      </c>
      <c r="C808" s="1062" t="s">
        <v>14259</v>
      </c>
      <c r="D808" s="1064">
        <v>144.29</v>
      </c>
    </row>
    <row r="809" spans="1:4" x14ac:dyDescent="0.25">
      <c r="A809" s="1061">
        <v>7250100050</v>
      </c>
      <c r="B809" s="1048" t="s">
        <v>14999</v>
      </c>
      <c r="C809" s="1062" t="s">
        <v>14259</v>
      </c>
      <c r="D809" s="1064">
        <v>91.96</v>
      </c>
    </row>
    <row r="810" spans="1:4" x14ac:dyDescent="0.25">
      <c r="A810" s="1061">
        <v>7250100060</v>
      </c>
      <c r="B810" s="1048" t="s">
        <v>15000</v>
      </c>
      <c r="C810" s="1062" t="s">
        <v>14259</v>
      </c>
      <c r="D810" s="1064">
        <v>185.47</v>
      </c>
    </row>
    <row r="811" spans="1:4" x14ac:dyDescent="0.25">
      <c r="A811" s="1061">
        <v>7250100070</v>
      </c>
      <c r="B811" s="1048" t="s">
        <v>15001</v>
      </c>
      <c r="C811" s="1062" t="s">
        <v>14259</v>
      </c>
      <c r="D811" s="1064">
        <v>159.16999999999999</v>
      </c>
    </row>
    <row r="812" spans="1:4" x14ac:dyDescent="0.25">
      <c r="A812" s="1061">
        <v>7250100080</v>
      </c>
      <c r="B812" s="1048" t="s">
        <v>15002</v>
      </c>
      <c r="C812" s="1062" t="s">
        <v>14259</v>
      </c>
      <c r="D812" s="1064">
        <v>165.92</v>
      </c>
    </row>
    <row r="813" spans="1:4" x14ac:dyDescent="0.25">
      <c r="A813" s="1061">
        <v>7250100090</v>
      </c>
      <c r="B813" s="1048" t="s">
        <v>15003</v>
      </c>
      <c r="C813" s="1062" t="s">
        <v>14259</v>
      </c>
      <c r="D813" s="1064">
        <v>120.42</v>
      </c>
    </row>
    <row r="814" spans="1:4" x14ac:dyDescent="0.25">
      <c r="A814" s="1061">
        <v>7250100100</v>
      </c>
      <c r="B814" s="1048" t="s">
        <v>15004</v>
      </c>
      <c r="C814" s="1062" t="s">
        <v>14259</v>
      </c>
      <c r="D814" s="1064">
        <v>213.81</v>
      </c>
    </row>
    <row r="815" spans="1:4" x14ac:dyDescent="0.25">
      <c r="A815" s="1061">
        <v>7250100110</v>
      </c>
      <c r="B815" s="1048" t="s">
        <v>15005</v>
      </c>
      <c r="C815" s="1062" t="s">
        <v>14259</v>
      </c>
      <c r="D815" s="1064">
        <v>187.52</v>
      </c>
    </row>
    <row r="816" spans="1:4" x14ac:dyDescent="0.25">
      <c r="A816" s="1061">
        <v>7250100120</v>
      </c>
      <c r="B816" s="1048" t="s">
        <v>15006</v>
      </c>
      <c r="C816" s="1062" t="s">
        <v>14259</v>
      </c>
      <c r="D816" s="1064">
        <v>194.27</v>
      </c>
    </row>
    <row r="817" spans="1:4" x14ac:dyDescent="0.25">
      <c r="A817" s="1061">
        <v>7250100130</v>
      </c>
      <c r="B817" s="1048" t="s">
        <v>15007</v>
      </c>
      <c r="C817" s="1062" t="s">
        <v>14259</v>
      </c>
      <c r="D817" s="1064">
        <v>74.709999999999994</v>
      </c>
    </row>
    <row r="818" spans="1:4" x14ac:dyDescent="0.25">
      <c r="A818" s="1061">
        <v>7250100140</v>
      </c>
      <c r="B818" s="1048" t="s">
        <v>15008</v>
      </c>
      <c r="C818" s="1062" t="s">
        <v>14259</v>
      </c>
      <c r="D818" s="1064">
        <v>168.22</v>
      </c>
    </row>
    <row r="819" spans="1:4" x14ac:dyDescent="0.25">
      <c r="A819" s="1061">
        <v>7250100150</v>
      </c>
      <c r="B819" s="1048" t="s">
        <v>15009</v>
      </c>
      <c r="C819" s="1062" t="s">
        <v>14259</v>
      </c>
      <c r="D819" s="1064">
        <v>141.93</v>
      </c>
    </row>
    <row r="820" spans="1:4" x14ac:dyDescent="0.25">
      <c r="A820" s="1061">
        <v>7250100160</v>
      </c>
      <c r="B820" s="1048" t="s">
        <v>15010</v>
      </c>
      <c r="C820" s="1062" t="s">
        <v>14259</v>
      </c>
      <c r="D820" s="1064">
        <v>148.66999999999999</v>
      </c>
    </row>
    <row r="821" spans="1:4" x14ac:dyDescent="0.25">
      <c r="A821" s="1061">
        <v>7250100170</v>
      </c>
      <c r="B821" s="1048" t="s">
        <v>15011</v>
      </c>
      <c r="C821" s="1062" t="s">
        <v>14259</v>
      </c>
      <c r="D821" s="1064">
        <v>101.77</v>
      </c>
    </row>
    <row r="822" spans="1:4" x14ac:dyDescent="0.25">
      <c r="A822" s="1061">
        <v>7250100180</v>
      </c>
      <c r="B822" s="1048" t="s">
        <v>15012</v>
      </c>
      <c r="C822" s="1062" t="s">
        <v>14259</v>
      </c>
      <c r="D822" s="1064">
        <v>195.28</v>
      </c>
    </row>
    <row r="823" spans="1:4" x14ac:dyDescent="0.25">
      <c r="A823" s="1061">
        <v>7250100190</v>
      </c>
      <c r="B823" s="1048" t="s">
        <v>15013</v>
      </c>
      <c r="C823" s="1062" t="s">
        <v>14259</v>
      </c>
      <c r="D823" s="1064">
        <v>168.98</v>
      </c>
    </row>
    <row r="824" spans="1:4" x14ac:dyDescent="0.25">
      <c r="A824" s="1061">
        <v>7250100200</v>
      </c>
      <c r="B824" s="1048" t="s">
        <v>15014</v>
      </c>
      <c r="C824" s="1062" t="s">
        <v>14259</v>
      </c>
      <c r="D824" s="1064">
        <v>175.73</v>
      </c>
    </row>
    <row r="825" spans="1:4" x14ac:dyDescent="0.25">
      <c r="A825" s="1061">
        <v>7250100210</v>
      </c>
      <c r="B825" s="1048" t="s">
        <v>15015</v>
      </c>
      <c r="C825" s="1062" t="s">
        <v>14259</v>
      </c>
      <c r="D825" s="1064">
        <v>135.96</v>
      </c>
    </row>
    <row r="826" spans="1:4" x14ac:dyDescent="0.25">
      <c r="A826" s="1061">
        <v>7250100220</v>
      </c>
      <c r="B826" s="1048" t="s">
        <v>15016</v>
      </c>
      <c r="C826" s="1062" t="s">
        <v>14259</v>
      </c>
      <c r="D826" s="1064">
        <v>229.46</v>
      </c>
    </row>
    <row r="827" spans="1:4" x14ac:dyDescent="0.25">
      <c r="A827" s="1061">
        <v>7250100230</v>
      </c>
      <c r="B827" s="1048" t="s">
        <v>15017</v>
      </c>
      <c r="C827" s="1062" t="s">
        <v>14259</v>
      </c>
      <c r="D827" s="1064">
        <v>203.17</v>
      </c>
    </row>
    <row r="828" spans="1:4" x14ac:dyDescent="0.25">
      <c r="A828" s="1061">
        <v>7250100240</v>
      </c>
      <c r="B828" s="1048" t="s">
        <v>15018</v>
      </c>
      <c r="C828" s="1062" t="s">
        <v>14259</v>
      </c>
      <c r="D828" s="1064">
        <v>209.92</v>
      </c>
    </row>
    <row r="829" spans="1:4" x14ac:dyDescent="0.25">
      <c r="A829" s="1061">
        <v>7250200010</v>
      </c>
      <c r="B829" s="1048" t="s">
        <v>15019</v>
      </c>
      <c r="C829" s="1062" t="s">
        <v>14259</v>
      </c>
      <c r="D829" s="1064">
        <v>102.31</v>
      </c>
    </row>
    <row r="830" spans="1:4" x14ac:dyDescent="0.25">
      <c r="A830" s="1061">
        <v>7250200020</v>
      </c>
      <c r="B830" s="1048" t="s">
        <v>15020</v>
      </c>
      <c r="C830" s="1062" t="s">
        <v>14259</v>
      </c>
      <c r="D830" s="1064">
        <v>195.82</v>
      </c>
    </row>
    <row r="831" spans="1:4" x14ac:dyDescent="0.25">
      <c r="A831" s="1061">
        <v>7250200030</v>
      </c>
      <c r="B831" s="1048" t="s">
        <v>15021</v>
      </c>
      <c r="C831" s="1062" t="s">
        <v>14259</v>
      </c>
      <c r="D831" s="1064">
        <v>169.52</v>
      </c>
    </row>
    <row r="832" spans="1:4" x14ac:dyDescent="0.25">
      <c r="A832" s="1061">
        <v>7250200040</v>
      </c>
      <c r="B832" s="1048" t="s">
        <v>15022</v>
      </c>
      <c r="C832" s="1062" t="s">
        <v>14259</v>
      </c>
      <c r="D832" s="1064">
        <v>176.27</v>
      </c>
    </row>
    <row r="833" spans="1:4" x14ac:dyDescent="0.25">
      <c r="A833" s="1061">
        <v>7250200050</v>
      </c>
      <c r="B833" s="1048" t="s">
        <v>15023</v>
      </c>
      <c r="C833" s="1062" t="s">
        <v>14259</v>
      </c>
      <c r="D833" s="1064">
        <v>193.67</v>
      </c>
    </row>
    <row r="834" spans="1:4" x14ac:dyDescent="0.25">
      <c r="A834" s="1061">
        <v>7250200060</v>
      </c>
      <c r="B834" s="1048" t="s">
        <v>15024</v>
      </c>
      <c r="C834" s="1062" t="s">
        <v>14259</v>
      </c>
      <c r="D834" s="1064">
        <v>301.68</v>
      </c>
    </row>
    <row r="835" spans="1:4" x14ac:dyDescent="0.25">
      <c r="A835" s="1061">
        <v>7250200070</v>
      </c>
      <c r="B835" s="1048" t="s">
        <v>15025</v>
      </c>
      <c r="C835" s="1062" t="s">
        <v>14259</v>
      </c>
      <c r="D835" s="1064">
        <v>265.67</v>
      </c>
    </row>
    <row r="836" spans="1:4" x14ac:dyDescent="0.25">
      <c r="A836" s="1061">
        <v>7250200080</v>
      </c>
      <c r="B836" s="1048" t="s">
        <v>15026</v>
      </c>
      <c r="C836" s="1062" t="s">
        <v>14259</v>
      </c>
      <c r="D836" s="1064">
        <v>273.17</v>
      </c>
    </row>
    <row r="837" spans="1:4" x14ac:dyDescent="0.25">
      <c r="A837" s="1061">
        <v>7250200090</v>
      </c>
      <c r="B837" s="1048" t="s">
        <v>15027</v>
      </c>
      <c r="C837" s="1062" t="s">
        <v>14259</v>
      </c>
      <c r="D837" s="1064">
        <v>293.77999999999997</v>
      </c>
    </row>
    <row r="838" spans="1:4" x14ac:dyDescent="0.25">
      <c r="A838" s="1061">
        <v>7250200100</v>
      </c>
      <c r="B838" s="1048" t="s">
        <v>15028</v>
      </c>
      <c r="C838" s="1062" t="s">
        <v>14259</v>
      </c>
      <c r="D838" s="1064">
        <v>416.32</v>
      </c>
    </row>
    <row r="839" spans="1:4" x14ac:dyDescent="0.25">
      <c r="A839" s="1061">
        <v>7250200110</v>
      </c>
      <c r="B839" s="1048" t="s">
        <v>15029</v>
      </c>
      <c r="C839" s="1062" t="s">
        <v>14259</v>
      </c>
      <c r="D839" s="1064">
        <v>370.56</v>
      </c>
    </row>
    <row r="840" spans="1:4" x14ac:dyDescent="0.25">
      <c r="A840" s="1061">
        <v>7250200120</v>
      </c>
      <c r="B840" s="1048" t="s">
        <v>15030</v>
      </c>
      <c r="C840" s="1062" t="s">
        <v>14259</v>
      </c>
      <c r="D840" s="1064">
        <v>378.84</v>
      </c>
    </row>
    <row r="841" spans="1:4" ht="14.45" customHeight="1" x14ac:dyDescent="0.25">
      <c r="A841" s="1320" t="s">
        <v>14238</v>
      </c>
      <c r="B841" s="1321"/>
      <c r="C841" s="1322" t="s">
        <v>14239</v>
      </c>
      <c r="D841" s="1323"/>
    </row>
    <row r="842" spans="1:4" ht="14.45" customHeight="1" x14ac:dyDescent="0.25">
      <c r="A842" s="1316" t="s">
        <v>27569</v>
      </c>
      <c r="B842" s="1324"/>
      <c r="C842" s="1324"/>
      <c r="D842" s="1317"/>
    </row>
    <row r="843" spans="1:4" x14ac:dyDescent="0.25">
      <c r="A843" s="1316" t="s">
        <v>14240</v>
      </c>
      <c r="B843" s="1317"/>
      <c r="C843" s="1056" t="s">
        <v>14241</v>
      </c>
      <c r="D843" s="1037"/>
    </row>
    <row r="844" spans="1:4" x14ac:dyDescent="0.25">
      <c r="A844" s="1057" t="s">
        <v>14242</v>
      </c>
      <c r="B844" s="1058" t="s">
        <v>14243</v>
      </c>
      <c r="C844" s="1059" t="s">
        <v>14244</v>
      </c>
      <c r="D844" s="1060" t="s">
        <v>14245</v>
      </c>
    </row>
    <row r="845" spans="1:4" x14ac:dyDescent="0.25">
      <c r="A845" s="1061">
        <v>7250200130</v>
      </c>
      <c r="B845" s="1048" t="s">
        <v>15031</v>
      </c>
      <c r="C845" s="1062" t="s">
        <v>14259</v>
      </c>
      <c r="D845" s="1064">
        <v>401.75</v>
      </c>
    </row>
    <row r="846" spans="1:4" x14ac:dyDescent="0.25">
      <c r="A846" s="1061">
        <v>7250200140</v>
      </c>
      <c r="B846" s="1048" t="s">
        <v>15032</v>
      </c>
      <c r="C846" s="1062" t="s">
        <v>14259</v>
      </c>
      <c r="D846" s="1064">
        <v>524.29999999999995</v>
      </c>
    </row>
    <row r="847" spans="1:4" x14ac:dyDescent="0.25">
      <c r="A847" s="1061">
        <v>7250200150</v>
      </c>
      <c r="B847" s="1048" t="s">
        <v>15033</v>
      </c>
      <c r="C847" s="1062" t="s">
        <v>14259</v>
      </c>
      <c r="D847" s="1064">
        <v>478.53</v>
      </c>
    </row>
    <row r="848" spans="1:4" x14ac:dyDescent="0.25">
      <c r="A848" s="1061">
        <v>7250200160</v>
      </c>
      <c r="B848" s="1048" t="s">
        <v>15034</v>
      </c>
      <c r="C848" s="1062" t="s">
        <v>14259</v>
      </c>
      <c r="D848" s="1064">
        <v>486.81</v>
      </c>
    </row>
    <row r="849" spans="1:4" x14ac:dyDescent="0.25">
      <c r="A849" s="1061">
        <v>7250200170</v>
      </c>
      <c r="B849" s="1048" t="s">
        <v>15035</v>
      </c>
      <c r="C849" s="1062" t="s">
        <v>14259</v>
      </c>
      <c r="D849" s="1064">
        <v>549.89</v>
      </c>
    </row>
    <row r="850" spans="1:4" x14ac:dyDescent="0.25">
      <c r="A850" s="1061">
        <v>7250200180</v>
      </c>
      <c r="B850" s="1048" t="s">
        <v>15036</v>
      </c>
      <c r="C850" s="1062" t="s">
        <v>14259</v>
      </c>
      <c r="D850" s="1064">
        <v>686.94</v>
      </c>
    </row>
    <row r="851" spans="1:4" x14ac:dyDescent="0.25">
      <c r="A851" s="1061">
        <v>7250200190</v>
      </c>
      <c r="B851" s="1048" t="s">
        <v>15037</v>
      </c>
      <c r="C851" s="1062" t="s">
        <v>14259</v>
      </c>
      <c r="D851" s="1064">
        <v>631.46</v>
      </c>
    </row>
    <row r="852" spans="1:4" x14ac:dyDescent="0.25">
      <c r="A852" s="1061">
        <v>7250200200</v>
      </c>
      <c r="B852" s="1048" t="s">
        <v>15038</v>
      </c>
      <c r="C852" s="1062" t="s">
        <v>14259</v>
      </c>
      <c r="D852" s="1064">
        <v>640.48</v>
      </c>
    </row>
    <row r="853" spans="1:4" x14ac:dyDescent="0.25">
      <c r="A853" s="1061">
        <v>7250200210</v>
      </c>
      <c r="B853" s="1048" t="s">
        <v>15039</v>
      </c>
      <c r="C853" s="1062" t="s">
        <v>14259</v>
      </c>
      <c r="D853" s="1064">
        <v>626.87</v>
      </c>
    </row>
    <row r="854" spans="1:4" x14ac:dyDescent="0.25">
      <c r="A854" s="1061">
        <v>7250200220</v>
      </c>
      <c r="B854" s="1048" t="s">
        <v>15040</v>
      </c>
      <c r="C854" s="1062" t="s">
        <v>14259</v>
      </c>
      <c r="D854" s="1064">
        <v>763.91</v>
      </c>
    </row>
    <row r="855" spans="1:4" x14ac:dyDescent="0.25">
      <c r="A855" s="1061">
        <v>7250200230</v>
      </c>
      <c r="B855" s="1048" t="s">
        <v>15041</v>
      </c>
      <c r="C855" s="1062" t="s">
        <v>14259</v>
      </c>
      <c r="D855" s="1064">
        <v>708.44</v>
      </c>
    </row>
    <row r="856" spans="1:4" x14ac:dyDescent="0.25">
      <c r="A856" s="1061">
        <v>7250200240</v>
      </c>
      <c r="B856" s="1048" t="s">
        <v>15042</v>
      </c>
      <c r="C856" s="1062" t="s">
        <v>14259</v>
      </c>
      <c r="D856" s="1064">
        <v>717.47</v>
      </c>
    </row>
    <row r="857" spans="1:4" x14ac:dyDescent="0.25">
      <c r="A857" s="1061">
        <v>7250200250</v>
      </c>
      <c r="B857" s="1048" t="s">
        <v>15043</v>
      </c>
      <c r="C857" s="1062" t="s">
        <v>14259</v>
      </c>
      <c r="D857" s="1064">
        <v>944.66</v>
      </c>
    </row>
    <row r="858" spans="1:4" x14ac:dyDescent="0.25">
      <c r="A858" s="1061">
        <v>7250200260</v>
      </c>
      <c r="B858" s="1048" t="s">
        <v>15044</v>
      </c>
      <c r="C858" s="1062" t="s">
        <v>14259</v>
      </c>
      <c r="D858" s="1065">
        <v>1089.96</v>
      </c>
    </row>
    <row r="859" spans="1:4" x14ac:dyDescent="0.25">
      <c r="A859" s="1061">
        <v>7250200270</v>
      </c>
      <c r="B859" s="1048" t="s">
        <v>15045</v>
      </c>
      <c r="C859" s="1062" t="s">
        <v>14259</v>
      </c>
      <c r="D859" s="1065">
        <v>1028.6300000000001</v>
      </c>
    </row>
    <row r="860" spans="1:4" x14ac:dyDescent="0.25">
      <c r="A860" s="1061">
        <v>7250200280</v>
      </c>
      <c r="B860" s="1048" t="s">
        <v>15046</v>
      </c>
      <c r="C860" s="1062" t="s">
        <v>14259</v>
      </c>
      <c r="D860" s="1065">
        <v>1038.28</v>
      </c>
    </row>
    <row r="861" spans="1:4" x14ac:dyDescent="0.25">
      <c r="A861" s="1061">
        <v>7250300010</v>
      </c>
      <c r="B861" s="1048" t="s">
        <v>15047</v>
      </c>
      <c r="C861" s="1062" t="s">
        <v>14259</v>
      </c>
      <c r="D861" s="1064">
        <v>427.41</v>
      </c>
    </row>
    <row r="862" spans="1:4" x14ac:dyDescent="0.25">
      <c r="A862" s="1061">
        <v>7250300020</v>
      </c>
      <c r="B862" s="1048" t="s">
        <v>15048</v>
      </c>
      <c r="C862" s="1062" t="s">
        <v>14259</v>
      </c>
      <c r="D862" s="1064">
        <v>520.91999999999996</v>
      </c>
    </row>
    <row r="863" spans="1:4" x14ac:dyDescent="0.25">
      <c r="A863" s="1061">
        <v>7250300030</v>
      </c>
      <c r="B863" s="1048" t="s">
        <v>15049</v>
      </c>
      <c r="C863" s="1062" t="s">
        <v>14259</v>
      </c>
      <c r="D863" s="1064">
        <v>494.62</v>
      </c>
    </row>
    <row r="864" spans="1:4" x14ac:dyDescent="0.25">
      <c r="A864" s="1061">
        <v>7250300040</v>
      </c>
      <c r="B864" s="1048" t="s">
        <v>15050</v>
      </c>
      <c r="C864" s="1062" t="s">
        <v>14259</v>
      </c>
      <c r="D864" s="1064">
        <v>501.37</v>
      </c>
    </row>
    <row r="865" spans="1:4" x14ac:dyDescent="0.25">
      <c r="A865" s="1061">
        <v>7250300050</v>
      </c>
      <c r="B865" s="1048" t="s">
        <v>15051</v>
      </c>
      <c r="C865" s="1062" t="s">
        <v>14259</v>
      </c>
      <c r="D865" s="1064">
        <v>429.39</v>
      </c>
    </row>
    <row r="866" spans="1:4" x14ac:dyDescent="0.25">
      <c r="A866" s="1061">
        <v>7250300060</v>
      </c>
      <c r="B866" s="1048" t="s">
        <v>15052</v>
      </c>
      <c r="C866" s="1062" t="s">
        <v>14259</v>
      </c>
      <c r="D866" s="1064">
        <v>522.9</v>
      </c>
    </row>
    <row r="867" spans="1:4" x14ac:dyDescent="0.25">
      <c r="A867" s="1061">
        <v>7250300070</v>
      </c>
      <c r="B867" s="1048" t="s">
        <v>15053</v>
      </c>
      <c r="C867" s="1062" t="s">
        <v>14259</v>
      </c>
      <c r="D867" s="1064">
        <v>496.6</v>
      </c>
    </row>
    <row r="868" spans="1:4" x14ac:dyDescent="0.25">
      <c r="A868" s="1061">
        <v>7250300080</v>
      </c>
      <c r="B868" s="1048" t="s">
        <v>15054</v>
      </c>
      <c r="C868" s="1062" t="s">
        <v>14259</v>
      </c>
      <c r="D868" s="1064">
        <v>503.35</v>
      </c>
    </row>
    <row r="869" spans="1:4" x14ac:dyDescent="0.25">
      <c r="A869" s="1061">
        <v>7250300090</v>
      </c>
      <c r="B869" s="1048" t="s">
        <v>15055</v>
      </c>
      <c r="C869" s="1062" t="s">
        <v>14259</v>
      </c>
      <c r="D869" s="1064">
        <v>480.25</v>
      </c>
    </row>
    <row r="870" spans="1:4" x14ac:dyDescent="0.25">
      <c r="A870" s="1061">
        <v>7250300100</v>
      </c>
      <c r="B870" s="1048" t="s">
        <v>15056</v>
      </c>
      <c r="C870" s="1062" t="s">
        <v>14259</v>
      </c>
      <c r="D870" s="1064">
        <v>588.26</v>
      </c>
    </row>
    <row r="871" spans="1:4" x14ac:dyDescent="0.25">
      <c r="A871" s="1061">
        <v>7250300110</v>
      </c>
      <c r="B871" s="1048" t="s">
        <v>15057</v>
      </c>
      <c r="C871" s="1062" t="s">
        <v>14259</v>
      </c>
      <c r="D871" s="1064">
        <v>552.25</v>
      </c>
    </row>
    <row r="872" spans="1:4" x14ac:dyDescent="0.25">
      <c r="A872" s="1061">
        <v>7250300120</v>
      </c>
      <c r="B872" s="1048" t="s">
        <v>15058</v>
      </c>
      <c r="C872" s="1062" t="s">
        <v>14259</v>
      </c>
      <c r="D872" s="1064">
        <v>559.75</v>
      </c>
    </row>
    <row r="873" spans="1:4" x14ac:dyDescent="0.25">
      <c r="A873" s="1061">
        <v>7250300130</v>
      </c>
      <c r="B873" s="1048" t="s">
        <v>15059</v>
      </c>
      <c r="C873" s="1062" t="s">
        <v>14259</v>
      </c>
      <c r="D873" s="1064">
        <v>581.14</v>
      </c>
    </row>
    <row r="874" spans="1:4" x14ac:dyDescent="0.25">
      <c r="A874" s="1061">
        <v>7250300140</v>
      </c>
      <c r="B874" s="1048" t="s">
        <v>15060</v>
      </c>
      <c r="C874" s="1062" t="s">
        <v>14259</v>
      </c>
      <c r="D874" s="1064">
        <v>703.69</v>
      </c>
    </row>
    <row r="875" spans="1:4" x14ac:dyDescent="0.25">
      <c r="A875" s="1061">
        <v>7250300150</v>
      </c>
      <c r="B875" s="1048" t="s">
        <v>15061</v>
      </c>
      <c r="C875" s="1062" t="s">
        <v>14259</v>
      </c>
      <c r="D875" s="1064">
        <v>657.92</v>
      </c>
    </row>
    <row r="876" spans="1:4" x14ac:dyDescent="0.25">
      <c r="A876" s="1061">
        <v>7250300160</v>
      </c>
      <c r="B876" s="1048" t="s">
        <v>15062</v>
      </c>
      <c r="C876" s="1062" t="s">
        <v>14259</v>
      </c>
      <c r="D876" s="1064">
        <v>666.21</v>
      </c>
    </row>
    <row r="877" spans="1:4" x14ac:dyDescent="0.25">
      <c r="A877" s="1061">
        <v>7250300170</v>
      </c>
      <c r="B877" s="1048" t="s">
        <v>15063</v>
      </c>
      <c r="C877" s="1062" t="s">
        <v>14259</v>
      </c>
      <c r="D877" s="1064">
        <v>667.28</v>
      </c>
    </row>
    <row r="878" spans="1:4" x14ac:dyDescent="0.25">
      <c r="A878" s="1061">
        <v>7250300180</v>
      </c>
      <c r="B878" s="1048" t="s">
        <v>15064</v>
      </c>
      <c r="C878" s="1062" t="s">
        <v>14259</v>
      </c>
      <c r="D878" s="1064">
        <v>789.82</v>
      </c>
    </row>
    <row r="879" spans="1:4" x14ac:dyDescent="0.25">
      <c r="A879" s="1061">
        <v>7250300190</v>
      </c>
      <c r="B879" s="1048" t="s">
        <v>15065</v>
      </c>
      <c r="C879" s="1062" t="s">
        <v>14259</v>
      </c>
      <c r="D879" s="1064">
        <v>744.06</v>
      </c>
    </row>
    <row r="880" spans="1:4" x14ac:dyDescent="0.25">
      <c r="A880" s="1061">
        <v>7250300200</v>
      </c>
      <c r="B880" s="1048" t="s">
        <v>15066</v>
      </c>
      <c r="C880" s="1062" t="s">
        <v>14259</v>
      </c>
      <c r="D880" s="1064">
        <v>752.33</v>
      </c>
    </row>
    <row r="881" spans="1:4" x14ac:dyDescent="0.25">
      <c r="A881" s="1061">
        <v>7250300210</v>
      </c>
      <c r="B881" s="1048" t="s">
        <v>15067</v>
      </c>
      <c r="C881" s="1062" t="s">
        <v>14259</v>
      </c>
      <c r="D881" s="1064">
        <v>793.36</v>
      </c>
    </row>
    <row r="882" spans="1:4" x14ac:dyDescent="0.25">
      <c r="A882" s="1061">
        <v>7250300220</v>
      </c>
      <c r="B882" s="1048" t="s">
        <v>15068</v>
      </c>
      <c r="C882" s="1062" t="s">
        <v>14259</v>
      </c>
      <c r="D882" s="1064">
        <v>930.41</v>
      </c>
    </row>
    <row r="883" spans="1:4" x14ac:dyDescent="0.25">
      <c r="A883" s="1061">
        <v>7250300230</v>
      </c>
      <c r="B883" s="1048" t="s">
        <v>15069</v>
      </c>
      <c r="C883" s="1062" t="s">
        <v>14259</v>
      </c>
      <c r="D883" s="1064">
        <v>874.94</v>
      </c>
    </row>
    <row r="884" spans="1:4" x14ac:dyDescent="0.25">
      <c r="A884" s="1061">
        <v>7250300240</v>
      </c>
      <c r="B884" s="1048" t="s">
        <v>15070</v>
      </c>
      <c r="C884" s="1062" t="s">
        <v>14259</v>
      </c>
      <c r="D884" s="1064">
        <v>883.96</v>
      </c>
    </row>
    <row r="885" spans="1:4" x14ac:dyDescent="0.25">
      <c r="A885" s="1061">
        <v>7250300250</v>
      </c>
      <c r="B885" s="1048" t="s">
        <v>15071</v>
      </c>
      <c r="C885" s="1062" t="s">
        <v>14259</v>
      </c>
      <c r="D885" s="1064">
        <v>917</v>
      </c>
    </row>
    <row r="886" spans="1:4" x14ac:dyDescent="0.25">
      <c r="A886" s="1061">
        <v>7250300260</v>
      </c>
      <c r="B886" s="1048" t="s">
        <v>15072</v>
      </c>
      <c r="C886" s="1062" t="s">
        <v>14259</v>
      </c>
      <c r="D886" s="1065">
        <v>1054.04</v>
      </c>
    </row>
    <row r="887" spans="1:4" x14ac:dyDescent="0.25">
      <c r="A887" s="1061">
        <v>7250300270</v>
      </c>
      <c r="B887" s="1048" t="s">
        <v>15073</v>
      </c>
      <c r="C887" s="1062" t="s">
        <v>14259</v>
      </c>
      <c r="D887" s="1064">
        <v>998.56</v>
      </c>
    </row>
    <row r="888" spans="1:4" x14ac:dyDescent="0.25">
      <c r="A888" s="1061">
        <v>7250300280</v>
      </c>
      <c r="B888" s="1048" t="s">
        <v>15074</v>
      </c>
      <c r="C888" s="1062" t="s">
        <v>14259</v>
      </c>
      <c r="D888" s="1065">
        <v>1007.6</v>
      </c>
    </row>
    <row r="889" spans="1:4" x14ac:dyDescent="0.25">
      <c r="A889" s="1061">
        <v>7250300290</v>
      </c>
      <c r="B889" s="1048" t="s">
        <v>15075</v>
      </c>
      <c r="C889" s="1062" t="s">
        <v>14259</v>
      </c>
      <c r="D889" s="1065">
        <v>1052.72</v>
      </c>
    </row>
    <row r="890" spans="1:4" x14ac:dyDescent="0.25">
      <c r="A890" s="1061">
        <v>7250300300</v>
      </c>
      <c r="B890" s="1048" t="s">
        <v>15076</v>
      </c>
      <c r="C890" s="1062" t="s">
        <v>14259</v>
      </c>
      <c r="D890" s="1065">
        <v>1198.21</v>
      </c>
    </row>
    <row r="891" spans="1:4" x14ac:dyDescent="0.25">
      <c r="A891" s="1061">
        <v>7250300310</v>
      </c>
      <c r="B891" s="1048" t="s">
        <v>15077</v>
      </c>
      <c r="C891" s="1062" t="s">
        <v>14259</v>
      </c>
      <c r="D891" s="1065">
        <v>1134.29</v>
      </c>
    </row>
    <row r="892" spans="1:4" x14ac:dyDescent="0.25">
      <c r="A892" s="1061">
        <v>7250300320</v>
      </c>
      <c r="B892" s="1048" t="s">
        <v>15078</v>
      </c>
      <c r="C892" s="1062" t="s">
        <v>14259</v>
      </c>
      <c r="D892" s="1065">
        <v>1143.31</v>
      </c>
    </row>
    <row r="893" spans="1:4" x14ac:dyDescent="0.25">
      <c r="A893" s="1061">
        <v>7250350010</v>
      </c>
      <c r="B893" s="1048" t="s">
        <v>15079</v>
      </c>
      <c r="C893" s="1062" t="s">
        <v>14259</v>
      </c>
      <c r="D893" s="1064">
        <v>62.22</v>
      </c>
    </row>
    <row r="894" spans="1:4" x14ac:dyDescent="0.25">
      <c r="A894" s="1061">
        <v>7250350020</v>
      </c>
      <c r="B894" s="1048" t="s">
        <v>15080</v>
      </c>
      <c r="C894" s="1062" t="s">
        <v>14259</v>
      </c>
      <c r="D894" s="1064">
        <v>155.72999999999999</v>
      </c>
    </row>
    <row r="895" spans="1:4" x14ac:dyDescent="0.25">
      <c r="A895" s="1061">
        <v>7250350030</v>
      </c>
      <c r="B895" s="1048" t="s">
        <v>15081</v>
      </c>
      <c r="C895" s="1062" t="s">
        <v>14259</v>
      </c>
      <c r="D895" s="1064">
        <v>129.43</v>
      </c>
    </row>
    <row r="896" spans="1:4" x14ac:dyDescent="0.25">
      <c r="A896" s="1061">
        <v>7250350040</v>
      </c>
      <c r="B896" s="1048" t="s">
        <v>15082</v>
      </c>
      <c r="C896" s="1062" t="s">
        <v>14259</v>
      </c>
      <c r="D896" s="1064">
        <v>136.18</v>
      </c>
    </row>
    <row r="897" spans="1:4" ht="14.45" customHeight="1" x14ac:dyDescent="0.25">
      <c r="A897" s="1320" t="s">
        <v>14238</v>
      </c>
      <c r="B897" s="1321"/>
      <c r="C897" s="1322" t="s">
        <v>14239</v>
      </c>
      <c r="D897" s="1323"/>
    </row>
    <row r="898" spans="1:4" ht="14.45" customHeight="1" x14ac:dyDescent="0.25">
      <c r="A898" s="1316" t="s">
        <v>27569</v>
      </c>
      <c r="B898" s="1324"/>
      <c r="C898" s="1324"/>
      <c r="D898" s="1317"/>
    </row>
    <row r="899" spans="1:4" x14ac:dyDescent="0.25">
      <c r="A899" s="1316" t="s">
        <v>14240</v>
      </c>
      <c r="B899" s="1317"/>
      <c r="C899" s="1056" t="s">
        <v>14241</v>
      </c>
      <c r="D899" s="1037"/>
    </row>
    <row r="900" spans="1:4" x14ac:dyDescent="0.25">
      <c r="A900" s="1057" t="s">
        <v>14242</v>
      </c>
      <c r="B900" s="1058" t="s">
        <v>14243</v>
      </c>
      <c r="C900" s="1059" t="s">
        <v>14244</v>
      </c>
      <c r="D900" s="1060" t="s">
        <v>14245</v>
      </c>
    </row>
    <row r="901" spans="1:4" x14ac:dyDescent="0.25">
      <c r="A901" s="1061">
        <v>7250350050</v>
      </c>
      <c r="B901" s="1048" t="s">
        <v>15083</v>
      </c>
      <c r="C901" s="1062" t="s">
        <v>14259</v>
      </c>
      <c r="D901" s="1064">
        <v>63.75</v>
      </c>
    </row>
    <row r="902" spans="1:4" x14ac:dyDescent="0.25">
      <c r="A902" s="1061">
        <v>7250350060</v>
      </c>
      <c r="B902" s="1048" t="s">
        <v>15084</v>
      </c>
      <c r="C902" s="1062" t="s">
        <v>14259</v>
      </c>
      <c r="D902" s="1064">
        <v>157.26</v>
      </c>
    </row>
    <row r="903" spans="1:4" x14ac:dyDescent="0.25">
      <c r="A903" s="1061">
        <v>7250350070</v>
      </c>
      <c r="B903" s="1048" t="s">
        <v>15085</v>
      </c>
      <c r="C903" s="1062" t="s">
        <v>14259</v>
      </c>
      <c r="D903" s="1064">
        <v>130.96</v>
      </c>
    </row>
    <row r="904" spans="1:4" x14ac:dyDescent="0.25">
      <c r="A904" s="1061">
        <v>7250350080</v>
      </c>
      <c r="B904" s="1048" t="s">
        <v>15086</v>
      </c>
      <c r="C904" s="1062" t="s">
        <v>14259</v>
      </c>
      <c r="D904" s="1064">
        <v>137.71</v>
      </c>
    </row>
    <row r="905" spans="1:4" x14ac:dyDescent="0.25">
      <c r="A905" s="1061">
        <v>7250350090</v>
      </c>
      <c r="B905" s="1048" t="s">
        <v>15087</v>
      </c>
      <c r="C905" s="1062" t="s">
        <v>14259</v>
      </c>
      <c r="D905" s="1064">
        <v>83.31</v>
      </c>
    </row>
    <row r="906" spans="1:4" x14ac:dyDescent="0.25">
      <c r="A906" s="1061">
        <v>7250350100</v>
      </c>
      <c r="B906" s="1048" t="s">
        <v>15088</v>
      </c>
      <c r="C906" s="1062" t="s">
        <v>14259</v>
      </c>
      <c r="D906" s="1064">
        <v>191.32</v>
      </c>
    </row>
    <row r="907" spans="1:4" x14ac:dyDescent="0.25">
      <c r="A907" s="1061">
        <v>7250350110</v>
      </c>
      <c r="B907" s="1048" t="s">
        <v>15089</v>
      </c>
      <c r="C907" s="1062" t="s">
        <v>14259</v>
      </c>
      <c r="D907" s="1064">
        <v>155.31</v>
      </c>
    </row>
    <row r="908" spans="1:4" x14ac:dyDescent="0.25">
      <c r="A908" s="1061">
        <v>7250350120</v>
      </c>
      <c r="B908" s="1048" t="s">
        <v>15090</v>
      </c>
      <c r="C908" s="1062" t="s">
        <v>14259</v>
      </c>
      <c r="D908" s="1064">
        <v>162.81</v>
      </c>
    </row>
    <row r="909" spans="1:4" x14ac:dyDescent="0.25">
      <c r="A909" s="1061">
        <v>7250350130</v>
      </c>
      <c r="B909" s="1048" t="s">
        <v>15091</v>
      </c>
      <c r="C909" s="1062" t="s">
        <v>14259</v>
      </c>
      <c r="D909" s="1064">
        <v>103.83</v>
      </c>
    </row>
    <row r="910" spans="1:4" x14ac:dyDescent="0.25">
      <c r="A910" s="1061">
        <v>7250350140</v>
      </c>
      <c r="B910" s="1048" t="s">
        <v>15092</v>
      </c>
      <c r="C910" s="1062" t="s">
        <v>14259</v>
      </c>
      <c r="D910" s="1064">
        <v>226.38</v>
      </c>
    </row>
    <row r="911" spans="1:4" x14ac:dyDescent="0.25">
      <c r="A911" s="1061">
        <v>7250350150</v>
      </c>
      <c r="B911" s="1048" t="s">
        <v>15093</v>
      </c>
      <c r="C911" s="1062" t="s">
        <v>14259</v>
      </c>
      <c r="D911" s="1064">
        <v>180.61</v>
      </c>
    </row>
    <row r="912" spans="1:4" x14ac:dyDescent="0.25">
      <c r="A912" s="1061">
        <v>7250350160</v>
      </c>
      <c r="B912" s="1048" t="s">
        <v>15094</v>
      </c>
      <c r="C912" s="1062" t="s">
        <v>14259</v>
      </c>
      <c r="D912" s="1064">
        <v>188.9</v>
      </c>
    </row>
    <row r="913" spans="1:4" x14ac:dyDescent="0.25">
      <c r="A913" s="1061">
        <v>7250350170</v>
      </c>
      <c r="B913" s="1048" t="s">
        <v>15095</v>
      </c>
      <c r="C913" s="1062" t="s">
        <v>14259</v>
      </c>
      <c r="D913" s="1064">
        <v>109.78</v>
      </c>
    </row>
    <row r="914" spans="1:4" x14ac:dyDescent="0.25">
      <c r="A914" s="1061">
        <v>7250350180</v>
      </c>
      <c r="B914" s="1048" t="s">
        <v>15096</v>
      </c>
      <c r="C914" s="1062" t="s">
        <v>14259</v>
      </c>
      <c r="D914" s="1064">
        <v>232.32</v>
      </c>
    </row>
    <row r="915" spans="1:4" x14ac:dyDescent="0.25">
      <c r="A915" s="1061">
        <v>7250350190</v>
      </c>
      <c r="B915" s="1048" t="s">
        <v>15097</v>
      </c>
      <c r="C915" s="1062" t="s">
        <v>14259</v>
      </c>
      <c r="D915" s="1064">
        <v>186.56</v>
      </c>
    </row>
    <row r="916" spans="1:4" x14ac:dyDescent="0.25">
      <c r="A916" s="1061">
        <v>7250350200</v>
      </c>
      <c r="B916" s="1048" t="s">
        <v>15098</v>
      </c>
      <c r="C916" s="1062" t="s">
        <v>14259</v>
      </c>
      <c r="D916" s="1064">
        <v>194.83</v>
      </c>
    </row>
    <row r="917" spans="1:4" x14ac:dyDescent="0.25">
      <c r="A917" s="1061">
        <v>7250350210</v>
      </c>
      <c r="B917" s="1048" t="s">
        <v>15099</v>
      </c>
      <c r="C917" s="1062" t="s">
        <v>14259</v>
      </c>
      <c r="D917" s="1064">
        <v>134.44999999999999</v>
      </c>
    </row>
    <row r="918" spans="1:4" x14ac:dyDescent="0.25">
      <c r="A918" s="1061">
        <v>7250350220</v>
      </c>
      <c r="B918" s="1048" t="s">
        <v>15100</v>
      </c>
      <c r="C918" s="1062" t="s">
        <v>14259</v>
      </c>
      <c r="D918" s="1064">
        <v>271.5</v>
      </c>
    </row>
    <row r="919" spans="1:4" x14ac:dyDescent="0.25">
      <c r="A919" s="1061">
        <v>7250350230</v>
      </c>
      <c r="B919" s="1048" t="s">
        <v>15101</v>
      </c>
      <c r="C919" s="1062" t="s">
        <v>14259</v>
      </c>
      <c r="D919" s="1064">
        <v>216.03</v>
      </c>
    </row>
    <row r="920" spans="1:4" x14ac:dyDescent="0.25">
      <c r="A920" s="1061">
        <v>7250350240</v>
      </c>
      <c r="B920" s="1048" t="s">
        <v>15102</v>
      </c>
      <c r="C920" s="1062" t="s">
        <v>14259</v>
      </c>
      <c r="D920" s="1064">
        <v>225.05</v>
      </c>
    </row>
    <row r="921" spans="1:4" x14ac:dyDescent="0.25">
      <c r="A921" s="1061">
        <v>7250350250</v>
      </c>
      <c r="B921" s="1048" t="s">
        <v>15103</v>
      </c>
      <c r="C921" s="1062" t="s">
        <v>14259</v>
      </c>
      <c r="D921" s="1064">
        <v>141.30000000000001</v>
      </c>
    </row>
    <row r="922" spans="1:4" x14ac:dyDescent="0.25">
      <c r="A922" s="1061">
        <v>7250350260</v>
      </c>
      <c r="B922" s="1048" t="s">
        <v>15104</v>
      </c>
      <c r="C922" s="1062" t="s">
        <v>14259</v>
      </c>
      <c r="D922" s="1064">
        <v>278.33999999999997</v>
      </c>
    </row>
    <row r="923" spans="1:4" x14ac:dyDescent="0.25">
      <c r="A923" s="1061">
        <v>7250350270</v>
      </c>
      <c r="B923" s="1048" t="s">
        <v>15105</v>
      </c>
      <c r="C923" s="1062" t="s">
        <v>14259</v>
      </c>
      <c r="D923" s="1064">
        <v>222.86</v>
      </c>
    </row>
    <row r="924" spans="1:4" x14ac:dyDescent="0.25">
      <c r="A924" s="1061">
        <v>7250350280</v>
      </c>
      <c r="B924" s="1048" t="s">
        <v>15106</v>
      </c>
      <c r="C924" s="1062" t="s">
        <v>14259</v>
      </c>
      <c r="D924" s="1064">
        <v>231.9</v>
      </c>
    </row>
    <row r="925" spans="1:4" x14ac:dyDescent="0.25">
      <c r="A925" s="1061">
        <v>7250350290</v>
      </c>
      <c r="B925" s="1048" t="s">
        <v>15107</v>
      </c>
      <c r="C925" s="1062" t="s">
        <v>14259</v>
      </c>
      <c r="D925" s="1064">
        <v>201.61</v>
      </c>
    </row>
    <row r="926" spans="1:4" x14ac:dyDescent="0.25">
      <c r="A926" s="1061">
        <v>7250350300</v>
      </c>
      <c r="B926" s="1048" t="s">
        <v>15108</v>
      </c>
      <c r="C926" s="1062" t="s">
        <v>14259</v>
      </c>
      <c r="D926" s="1064">
        <v>347.1</v>
      </c>
    </row>
    <row r="927" spans="1:4" x14ac:dyDescent="0.25">
      <c r="A927" s="1061">
        <v>7250350310</v>
      </c>
      <c r="B927" s="1048" t="s">
        <v>15109</v>
      </c>
      <c r="C927" s="1062" t="s">
        <v>14259</v>
      </c>
      <c r="D927" s="1064">
        <v>283.18</v>
      </c>
    </row>
    <row r="928" spans="1:4" x14ac:dyDescent="0.25">
      <c r="A928" s="1061">
        <v>7250350320</v>
      </c>
      <c r="B928" s="1048" t="s">
        <v>15110</v>
      </c>
      <c r="C928" s="1062" t="s">
        <v>14259</v>
      </c>
      <c r="D928" s="1064">
        <v>292.2</v>
      </c>
    </row>
    <row r="929" spans="1:4" x14ac:dyDescent="0.25">
      <c r="A929" s="1061">
        <v>7250400010</v>
      </c>
      <c r="B929" s="1048" t="s">
        <v>15111</v>
      </c>
      <c r="C929" s="1062" t="s">
        <v>14259</v>
      </c>
      <c r="D929" s="1064">
        <v>387.03</v>
      </c>
    </row>
    <row r="930" spans="1:4" x14ac:dyDescent="0.25">
      <c r="A930" s="1061">
        <v>7250400020</v>
      </c>
      <c r="B930" s="1048" t="s">
        <v>15112</v>
      </c>
      <c r="C930" s="1062" t="s">
        <v>14259</v>
      </c>
      <c r="D930" s="1064">
        <v>390.35</v>
      </c>
    </row>
    <row r="931" spans="1:4" x14ac:dyDescent="0.25">
      <c r="A931" s="1061">
        <v>7250400030</v>
      </c>
      <c r="B931" s="1048" t="s">
        <v>15113</v>
      </c>
      <c r="C931" s="1062" t="s">
        <v>14259</v>
      </c>
      <c r="D931" s="1064">
        <v>423.02</v>
      </c>
    </row>
    <row r="932" spans="1:4" x14ac:dyDescent="0.25">
      <c r="A932" s="1061">
        <v>7250400040</v>
      </c>
      <c r="B932" s="1048" t="s">
        <v>15114</v>
      </c>
      <c r="C932" s="1062" t="s">
        <v>14259</v>
      </c>
      <c r="D932" s="1064">
        <v>506.82</v>
      </c>
    </row>
    <row r="933" spans="1:4" x14ac:dyDescent="0.25">
      <c r="A933" s="1061">
        <v>7250400050</v>
      </c>
      <c r="B933" s="1048" t="s">
        <v>15115</v>
      </c>
      <c r="C933" s="1062" t="s">
        <v>14259</v>
      </c>
      <c r="D933" s="1064">
        <v>589.59</v>
      </c>
    </row>
    <row r="934" spans="1:4" x14ac:dyDescent="0.25">
      <c r="A934" s="1061">
        <v>7250400060</v>
      </c>
      <c r="B934" s="1048" t="s">
        <v>15116</v>
      </c>
      <c r="C934" s="1062" t="s">
        <v>14259</v>
      </c>
      <c r="D934" s="1064">
        <v>694.54</v>
      </c>
    </row>
    <row r="935" spans="1:4" x14ac:dyDescent="0.25">
      <c r="A935" s="1061">
        <v>7250450010</v>
      </c>
      <c r="B935" s="1048" t="s">
        <v>15117</v>
      </c>
      <c r="C935" s="1062" t="s">
        <v>14259</v>
      </c>
      <c r="D935" s="1064">
        <v>21.84</v>
      </c>
    </row>
    <row r="936" spans="1:4" x14ac:dyDescent="0.25">
      <c r="A936" s="1061">
        <v>7250450020</v>
      </c>
      <c r="B936" s="1048" t="s">
        <v>15118</v>
      </c>
      <c r="C936" s="1062" t="s">
        <v>14259</v>
      </c>
      <c r="D936" s="1064">
        <v>24.71</v>
      </c>
    </row>
    <row r="937" spans="1:4" x14ac:dyDescent="0.25">
      <c r="A937" s="1061">
        <v>7250450030</v>
      </c>
      <c r="B937" s="1048" t="s">
        <v>15119</v>
      </c>
      <c r="C937" s="1062" t="s">
        <v>14259</v>
      </c>
      <c r="D937" s="1064">
        <v>26.08</v>
      </c>
    </row>
    <row r="938" spans="1:4" x14ac:dyDescent="0.25">
      <c r="A938" s="1061">
        <v>7250450040</v>
      </c>
      <c r="B938" s="1048" t="s">
        <v>15120</v>
      </c>
      <c r="C938" s="1062" t="s">
        <v>14259</v>
      </c>
      <c r="D938" s="1064">
        <v>29.51</v>
      </c>
    </row>
    <row r="939" spans="1:4" x14ac:dyDescent="0.25">
      <c r="A939" s="1061">
        <v>7250450050</v>
      </c>
      <c r="B939" s="1048" t="s">
        <v>15121</v>
      </c>
      <c r="C939" s="1062" t="s">
        <v>14259</v>
      </c>
      <c r="D939" s="1064">
        <v>32.090000000000003</v>
      </c>
    </row>
    <row r="940" spans="1:4" x14ac:dyDescent="0.25">
      <c r="A940" s="1061">
        <v>7250450060</v>
      </c>
      <c r="B940" s="1048" t="s">
        <v>15122</v>
      </c>
      <c r="C940" s="1062" t="s">
        <v>14259</v>
      </c>
      <c r="D940" s="1064">
        <v>35.630000000000003</v>
      </c>
    </row>
    <row r="941" spans="1:4" x14ac:dyDescent="0.25">
      <c r="A941" s="1061">
        <v>7250350020</v>
      </c>
      <c r="B941" s="1048" t="s">
        <v>15080</v>
      </c>
      <c r="C941" s="1062" t="s">
        <v>14259</v>
      </c>
      <c r="D941" s="1064">
        <v>155.72999999999999</v>
      </c>
    </row>
    <row r="942" spans="1:4" x14ac:dyDescent="0.25">
      <c r="A942" s="1061">
        <v>7250350030</v>
      </c>
      <c r="B942" s="1048" t="s">
        <v>15081</v>
      </c>
      <c r="C942" s="1062" t="s">
        <v>14259</v>
      </c>
      <c r="D942" s="1064">
        <v>129.43</v>
      </c>
    </row>
    <row r="943" spans="1:4" x14ac:dyDescent="0.25">
      <c r="A943" s="1061">
        <v>7250350040</v>
      </c>
      <c r="B943" s="1048" t="s">
        <v>15082</v>
      </c>
      <c r="C943" s="1062" t="s">
        <v>14259</v>
      </c>
      <c r="D943" s="1064">
        <v>136.18</v>
      </c>
    </row>
    <row r="944" spans="1:4" x14ac:dyDescent="0.25">
      <c r="A944" s="1061">
        <v>7250350010</v>
      </c>
      <c r="B944" s="1048" t="s">
        <v>15079</v>
      </c>
      <c r="C944" s="1062" t="s">
        <v>14259</v>
      </c>
      <c r="D944" s="1064">
        <v>62.22</v>
      </c>
    </row>
    <row r="945" spans="1:4" x14ac:dyDescent="0.25">
      <c r="A945" s="1061">
        <v>7250350060</v>
      </c>
      <c r="B945" s="1048" t="s">
        <v>15084</v>
      </c>
      <c r="C945" s="1062" t="s">
        <v>14259</v>
      </c>
      <c r="D945" s="1064">
        <v>157.26</v>
      </c>
    </row>
    <row r="946" spans="1:4" x14ac:dyDescent="0.25">
      <c r="A946" s="1061">
        <v>7250350070</v>
      </c>
      <c r="B946" s="1048" t="s">
        <v>15085</v>
      </c>
      <c r="C946" s="1062" t="s">
        <v>14259</v>
      </c>
      <c r="D946" s="1064">
        <v>130.96</v>
      </c>
    </row>
    <row r="947" spans="1:4" x14ac:dyDescent="0.25">
      <c r="A947" s="1061">
        <v>7250350080</v>
      </c>
      <c r="B947" s="1048" t="s">
        <v>15086</v>
      </c>
      <c r="C947" s="1062" t="s">
        <v>14259</v>
      </c>
      <c r="D947" s="1064">
        <v>137.71</v>
      </c>
    </row>
    <row r="948" spans="1:4" x14ac:dyDescent="0.25">
      <c r="A948" s="1061">
        <v>7250350050</v>
      </c>
      <c r="B948" s="1048" t="s">
        <v>15083</v>
      </c>
      <c r="C948" s="1062" t="s">
        <v>14259</v>
      </c>
      <c r="D948" s="1064">
        <v>63.75</v>
      </c>
    </row>
    <row r="949" spans="1:4" x14ac:dyDescent="0.25">
      <c r="A949" s="1061">
        <v>7250350100</v>
      </c>
      <c r="B949" s="1048" t="s">
        <v>15088</v>
      </c>
      <c r="C949" s="1062" t="s">
        <v>14259</v>
      </c>
      <c r="D949" s="1064">
        <v>191.32</v>
      </c>
    </row>
    <row r="950" spans="1:4" x14ac:dyDescent="0.25">
      <c r="A950" s="1061">
        <v>7250350110</v>
      </c>
      <c r="B950" s="1048" t="s">
        <v>15089</v>
      </c>
      <c r="C950" s="1062" t="s">
        <v>14259</v>
      </c>
      <c r="D950" s="1064">
        <v>155.31</v>
      </c>
    </row>
    <row r="951" spans="1:4" x14ac:dyDescent="0.25">
      <c r="A951" s="1061">
        <v>7250350120</v>
      </c>
      <c r="B951" s="1048" t="s">
        <v>15090</v>
      </c>
      <c r="C951" s="1062" t="s">
        <v>14259</v>
      </c>
      <c r="D951" s="1064">
        <v>162.81</v>
      </c>
    </row>
    <row r="952" spans="1:4" x14ac:dyDescent="0.25">
      <c r="A952" s="1061">
        <v>7250350090</v>
      </c>
      <c r="B952" s="1048" t="s">
        <v>15087</v>
      </c>
      <c r="C952" s="1062" t="s">
        <v>14259</v>
      </c>
      <c r="D952" s="1064">
        <v>83.31</v>
      </c>
    </row>
    <row r="953" spans="1:4" ht="14.45" customHeight="1" x14ac:dyDescent="0.25">
      <c r="A953" s="1320" t="s">
        <v>14238</v>
      </c>
      <c r="B953" s="1321"/>
      <c r="C953" s="1322" t="s">
        <v>14239</v>
      </c>
      <c r="D953" s="1323"/>
    </row>
    <row r="954" spans="1:4" ht="14.45" customHeight="1" x14ac:dyDescent="0.25">
      <c r="A954" s="1316" t="s">
        <v>27569</v>
      </c>
      <c r="B954" s="1324"/>
      <c r="C954" s="1324"/>
      <c r="D954" s="1317"/>
    </row>
    <row r="955" spans="1:4" x14ac:dyDescent="0.25">
      <c r="A955" s="1316" t="s">
        <v>14240</v>
      </c>
      <c r="B955" s="1317"/>
      <c r="C955" s="1056" t="s">
        <v>14241</v>
      </c>
      <c r="D955" s="1037"/>
    </row>
    <row r="956" spans="1:4" x14ac:dyDescent="0.25">
      <c r="A956" s="1057" t="s">
        <v>14242</v>
      </c>
      <c r="B956" s="1058" t="s">
        <v>14243</v>
      </c>
      <c r="C956" s="1059" t="s">
        <v>14244</v>
      </c>
      <c r="D956" s="1060" t="s">
        <v>14245</v>
      </c>
    </row>
    <row r="957" spans="1:4" x14ac:dyDescent="0.25">
      <c r="A957" s="1061">
        <v>7250350140</v>
      </c>
      <c r="B957" s="1048" t="s">
        <v>15092</v>
      </c>
      <c r="C957" s="1062" t="s">
        <v>14259</v>
      </c>
      <c r="D957" s="1064">
        <v>226.38</v>
      </c>
    </row>
    <row r="958" spans="1:4" x14ac:dyDescent="0.25">
      <c r="A958" s="1061">
        <v>7250350150</v>
      </c>
      <c r="B958" s="1048" t="s">
        <v>15093</v>
      </c>
      <c r="C958" s="1062" t="s">
        <v>14259</v>
      </c>
      <c r="D958" s="1064">
        <v>180.61</v>
      </c>
    </row>
    <row r="959" spans="1:4" x14ac:dyDescent="0.25">
      <c r="A959" s="1061">
        <v>7250350160</v>
      </c>
      <c r="B959" s="1048" t="s">
        <v>15094</v>
      </c>
      <c r="C959" s="1062" t="s">
        <v>14259</v>
      </c>
      <c r="D959" s="1064">
        <v>188.9</v>
      </c>
    </row>
    <row r="960" spans="1:4" x14ac:dyDescent="0.25">
      <c r="A960" s="1061">
        <v>7250350130</v>
      </c>
      <c r="B960" s="1048" t="s">
        <v>15091</v>
      </c>
      <c r="C960" s="1062" t="s">
        <v>14259</v>
      </c>
      <c r="D960" s="1064">
        <v>103.83</v>
      </c>
    </row>
    <row r="961" spans="1:4" x14ac:dyDescent="0.25">
      <c r="A961" s="1061">
        <v>7250350180</v>
      </c>
      <c r="B961" s="1048" t="s">
        <v>15096</v>
      </c>
      <c r="C961" s="1062" t="s">
        <v>14259</v>
      </c>
      <c r="D961" s="1064">
        <v>232.32</v>
      </c>
    </row>
    <row r="962" spans="1:4" x14ac:dyDescent="0.25">
      <c r="A962" s="1061">
        <v>7250350190</v>
      </c>
      <c r="B962" s="1048" t="s">
        <v>15097</v>
      </c>
      <c r="C962" s="1062" t="s">
        <v>14259</v>
      </c>
      <c r="D962" s="1064">
        <v>186.56</v>
      </c>
    </row>
    <row r="963" spans="1:4" x14ac:dyDescent="0.25">
      <c r="A963" s="1061">
        <v>7250350200</v>
      </c>
      <c r="B963" s="1048" t="s">
        <v>15098</v>
      </c>
      <c r="C963" s="1062" t="s">
        <v>14259</v>
      </c>
      <c r="D963" s="1064">
        <v>194.83</v>
      </c>
    </row>
    <row r="964" spans="1:4" x14ac:dyDescent="0.25">
      <c r="A964" s="1061">
        <v>7250350170</v>
      </c>
      <c r="B964" s="1048" t="s">
        <v>15095</v>
      </c>
      <c r="C964" s="1062" t="s">
        <v>14259</v>
      </c>
      <c r="D964" s="1064">
        <v>109.78</v>
      </c>
    </row>
    <row r="965" spans="1:4" x14ac:dyDescent="0.25">
      <c r="A965" s="1061">
        <v>7250350220</v>
      </c>
      <c r="B965" s="1048" t="s">
        <v>15100</v>
      </c>
      <c r="C965" s="1062" t="s">
        <v>14259</v>
      </c>
      <c r="D965" s="1064">
        <v>271.5</v>
      </c>
    </row>
    <row r="966" spans="1:4" x14ac:dyDescent="0.25">
      <c r="A966" s="1061">
        <v>7250350230</v>
      </c>
      <c r="B966" s="1048" t="s">
        <v>15101</v>
      </c>
      <c r="C966" s="1062" t="s">
        <v>14259</v>
      </c>
      <c r="D966" s="1064">
        <v>216.03</v>
      </c>
    </row>
    <row r="967" spans="1:4" x14ac:dyDescent="0.25">
      <c r="A967" s="1061">
        <v>7250350240</v>
      </c>
      <c r="B967" s="1048" t="s">
        <v>15102</v>
      </c>
      <c r="C967" s="1062" t="s">
        <v>14259</v>
      </c>
      <c r="D967" s="1064">
        <v>225.05</v>
      </c>
    </row>
    <row r="968" spans="1:4" x14ac:dyDescent="0.25">
      <c r="A968" s="1061">
        <v>7250350210</v>
      </c>
      <c r="B968" s="1048" t="s">
        <v>15099</v>
      </c>
      <c r="C968" s="1062" t="s">
        <v>14259</v>
      </c>
      <c r="D968" s="1064">
        <v>134.44999999999999</v>
      </c>
    </row>
    <row r="969" spans="1:4" x14ac:dyDescent="0.25">
      <c r="A969" s="1061">
        <v>7250350260</v>
      </c>
      <c r="B969" s="1048" t="s">
        <v>15104</v>
      </c>
      <c r="C969" s="1062" t="s">
        <v>14259</v>
      </c>
      <c r="D969" s="1064">
        <v>278.33999999999997</v>
      </c>
    </row>
    <row r="970" spans="1:4" x14ac:dyDescent="0.25">
      <c r="A970" s="1061">
        <v>7250350270</v>
      </c>
      <c r="B970" s="1048" t="s">
        <v>15105</v>
      </c>
      <c r="C970" s="1062" t="s">
        <v>14259</v>
      </c>
      <c r="D970" s="1064">
        <v>222.86</v>
      </c>
    </row>
    <row r="971" spans="1:4" x14ac:dyDescent="0.25">
      <c r="A971" s="1061">
        <v>7250350280</v>
      </c>
      <c r="B971" s="1048" t="s">
        <v>15106</v>
      </c>
      <c r="C971" s="1062" t="s">
        <v>14259</v>
      </c>
      <c r="D971" s="1064">
        <v>231.9</v>
      </c>
    </row>
    <row r="972" spans="1:4" x14ac:dyDescent="0.25">
      <c r="A972" s="1061">
        <v>7250350250</v>
      </c>
      <c r="B972" s="1048" t="s">
        <v>15103</v>
      </c>
      <c r="C972" s="1062" t="s">
        <v>14259</v>
      </c>
      <c r="D972" s="1064">
        <v>141.30000000000001</v>
      </c>
    </row>
    <row r="973" spans="1:4" x14ac:dyDescent="0.25">
      <c r="A973" s="1061">
        <v>7250350300</v>
      </c>
      <c r="B973" s="1048" t="s">
        <v>15108</v>
      </c>
      <c r="C973" s="1062" t="s">
        <v>14259</v>
      </c>
      <c r="D973" s="1064">
        <v>347.1</v>
      </c>
    </row>
    <row r="974" spans="1:4" x14ac:dyDescent="0.25">
      <c r="A974" s="1061">
        <v>7250350310</v>
      </c>
      <c r="B974" s="1048" t="s">
        <v>15109</v>
      </c>
      <c r="C974" s="1062" t="s">
        <v>14259</v>
      </c>
      <c r="D974" s="1064">
        <v>283.18</v>
      </c>
    </row>
    <row r="975" spans="1:4" x14ac:dyDescent="0.25">
      <c r="A975" s="1061">
        <v>7250350320</v>
      </c>
      <c r="B975" s="1048" t="s">
        <v>15110</v>
      </c>
      <c r="C975" s="1062" t="s">
        <v>14259</v>
      </c>
      <c r="D975" s="1064">
        <v>292.2</v>
      </c>
    </row>
    <row r="976" spans="1:4" x14ac:dyDescent="0.25">
      <c r="A976" s="1061">
        <v>7250350290</v>
      </c>
      <c r="B976" s="1048" t="s">
        <v>15107</v>
      </c>
      <c r="C976" s="1062" t="s">
        <v>14259</v>
      </c>
      <c r="D976" s="1064">
        <v>201.61</v>
      </c>
    </row>
    <row r="977" spans="1:4" x14ac:dyDescent="0.25">
      <c r="A977" s="1318" t="s">
        <v>15123</v>
      </c>
      <c r="B977" s="1319"/>
      <c r="C977" s="1063"/>
      <c r="D977" s="1063"/>
    </row>
    <row r="978" spans="1:4" x14ac:dyDescent="0.25">
      <c r="A978" s="1061">
        <v>7260100010</v>
      </c>
      <c r="B978" s="1048" t="s">
        <v>15124</v>
      </c>
      <c r="C978" s="1062" t="s">
        <v>14259</v>
      </c>
      <c r="D978" s="1064">
        <v>208.15</v>
      </c>
    </row>
    <row r="979" spans="1:4" ht="14.45" customHeight="1" x14ac:dyDescent="0.25">
      <c r="A979" s="1061">
        <v>7260100020</v>
      </c>
      <c r="B979" s="1048" t="s">
        <v>15125</v>
      </c>
      <c r="C979" s="1062" t="s">
        <v>14259</v>
      </c>
      <c r="D979" s="1064">
        <v>340.36</v>
      </c>
    </row>
    <row r="980" spans="1:4" x14ac:dyDescent="0.25">
      <c r="A980" s="1061">
        <v>7260100030</v>
      </c>
      <c r="B980" s="1048" t="s">
        <v>15126</v>
      </c>
      <c r="C980" s="1062" t="s">
        <v>14259</v>
      </c>
      <c r="D980" s="1064">
        <v>284.94</v>
      </c>
    </row>
    <row r="981" spans="1:4" x14ac:dyDescent="0.25">
      <c r="A981" s="1061">
        <v>7260100040</v>
      </c>
      <c r="B981" s="1048" t="s">
        <v>15127</v>
      </c>
      <c r="C981" s="1062" t="s">
        <v>14259</v>
      </c>
      <c r="D981" s="1064">
        <v>293.38</v>
      </c>
    </row>
    <row r="982" spans="1:4" x14ac:dyDescent="0.25">
      <c r="A982" s="1061">
        <v>7260100050</v>
      </c>
      <c r="B982" s="1048" t="s">
        <v>15128</v>
      </c>
      <c r="C982" s="1062" t="s">
        <v>14259</v>
      </c>
      <c r="D982" s="1064">
        <v>281.54000000000002</v>
      </c>
    </row>
    <row r="983" spans="1:4" x14ac:dyDescent="0.25">
      <c r="A983" s="1061">
        <v>7260100060</v>
      </c>
      <c r="B983" s="1048" t="s">
        <v>15129</v>
      </c>
      <c r="C983" s="1062" t="s">
        <v>14259</v>
      </c>
      <c r="D983" s="1064">
        <v>420.12</v>
      </c>
    </row>
    <row r="984" spans="1:4" x14ac:dyDescent="0.25">
      <c r="A984" s="1061">
        <v>7260100070</v>
      </c>
      <c r="B984" s="1048" t="s">
        <v>15130</v>
      </c>
      <c r="C984" s="1062" t="s">
        <v>14259</v>
      </c>
      <c r="D984" s="1064">
        <v>360.66</v>
      </c>
    </row>
    <row r="985" spans="1:4" x14ac:dyDescent="0.25">
      <c r="A985" s="1061">
        <v>7260100080</v>
      </c>
      <c r="B985" s="1048" t="s">
        <v>15131</v>
      </c>
      <c r="C985" s="1062" t="s">
        <v>14259</v>
      </c>
      <c r="D985" s="1064">
        <v>369.49</v>
      </c>
    </row>
    <row r="986" spans="1:4" x14ac:dyDescent="0.25">
      <c r="A986" s="1061">
        <v>7260100090</v>
      </c>
      <c r="B986" s="1048" t="s">
        <v>15132</v>
      </c>
      <c r="C986" s="1062" t="s">
        <v>14259</v>
      </c>
      <c r="D986" s="1064">
        <v>314.98</v>
      </c>
    </row>
    <row r="987" spans="1:4" x14ac:dyDescent="0.25">
      <c r="A987" s="1061">
        <v>7260100100</v>
      </c>
      <c r="B987" s="1048" t="s">
        <v>15133</v>
      </c>
      <c r="C987" s="1062" t="s">
        <v>14259</v>
      </c>
      <c r="D987" s="1064">
        <v>453.56</v>
      </c>
    </row>
    <row r="988" spans="1:4" x14ac:dyDescent="0.25">
      <c r="A988" s="1061">
        <v>7260100110</v>
      </c>
      <c r="B988" s="1048" t="s">
        <v>15134</v>
      </c>
      <c r="C988" s="1062" t="s">
        <v>14259</v>
      </c>
      <c r="D988" s="1064">
        <v>394.09</v>
      </c>
    </row>
    <row r="989" spans="1:4" x14ac:dyDescent="0.25">
      <c r="A989" s="1061">
        <v>7260100120</v>
      </c>
      <c r="B989" s="1048" t="s">
        <v>15135</v>
      </c>
      <c r="C989" s="1062" t="s">
        <v>14259</v>
      </c>
      <c r="D989" s="1064">
        <v>402.93</v>
      </c>
    </row>
    <row r="990" spans="1:4" x14ac:dyDescent="0.25">
      <c r="A990" s="1061">
        <v>7260100130</v>
      </c>
      <c r="B990" s="1048" t="s">
        <v>15136</v>
      </c>
      <c r="C990" s="1062" t="s">
        <v>14259</v>
      </c>
      <c r="D990" s="1064">
        <v>367.38</v>
      </c>
    </row>
    <row r="991" spans="1:4" x14ac:dyDescent="0.25">
      <c r="A991" s="1061">
        <v>7260100140</v>
      </c>
      <c r="B991" s="1048" t="s">
        <v>15137</v>
      </c>
      <c r="C991" s="1062" t="s">
        <v>14259</v>
      </c>
      <c r="D991" s="1064">
        <v>520.71</v>
      </c>
    </row>
    <row r="992" spans="1:4" x14ac:dyDescent="0.25">
      <c r="A992" s="1061">
        <v>7260100150</v>
      </c>
      <c r="B992" s="1048" t="s">
        <v>15138</v>
      </c>
      <c r="C992" s="1062" t="s">
        <v>14259</v>
      </c>
      <c r="D992" s="1064">
        <v>451.13</v>
      </c>
    </row>
    <row r="993" spans="1:4" x14ac:dyDescent="0.25">
      <c r="A993" s="1061">
        <v>7260100160</v>
      </c>
      <c r="B993" s="1048" t="s">
        <v>15139</v>
      </c>
      <c r="C993" s="1062" t="s">
        <v>14259</v>
      </c>
      <c r="D993" s="1064">
        <v>460.75</v>
      </c>
    </row>
    <row r="994" spans="1:4" x14ac:dyDescent="0.25">
      <c r="A994" s="1061">
        <v>7260100170</v>
      </c>
      <c r="B994" s="1048" t="s">
        <v>15140</v>
      </c>
      <c r="C994" s="1062" t="s">
        <v>14259</v>
      </c>
      <c r="D994" s="1064">
        <v>403.72</v>
      </c>
    </row>
    <row r="995" spans="1:4" x14ac:dyDescent="0.25">
      <c r="A995" s="1061">
        <v>7260100180</v>
      </c>
      <c r="B995" s="1048" t="s">
        <v>15141</v>
      </c>
      <c r="C995" s="1062" t="s">
        <v>14259</v>
      </c>
      <c r="D995" s="1064">
        <v>557.04999999999995</v>
      </c>
    </row>
    <row r="996" spans="1:4" x14ac:dyDescent="0.25">
      <c r="A996" s="1061">
        <v>7260100190</v>
      </c>
      <c r="B996" s="1048" t="s">
        <v>15142</v>
      </c>
      <c r="C996" s="1062" t="s">
        <v>14259</v>
      </c>
      <c r="D996" s="1064">
        <v>486.37</v>
      </c>
    </row>
    <row r="997" spans="1:4" x14ac:dyDescent="0.25">
      <c r="A997" s="1061">
        <v>7260100200</v>
      </c>
      <c r="B997" s="1048" t="s">
        <v>15143</v>
      </c>
      <c r="C997" s="1062" t="s">
        <v>14259</v>
      </c>
      <c r="D997" s="1064">
        <v>495.7</v>
      </c>
    </row>
    <row r="998" spans="1:4" x14ac:dyDescent="0.25">
      <c r="A998" s="1061">
        <v>7260100210</v>
      </c>
      <c r="B998" s="1048" t="s">
        <v>15144</v>
      </c>
      <c r="C998" s="1062" t="s">
        <v>14259</v>
      </c>
      <c r="D998" s="1064">
        <v>465.55</v>
      </c>
    </row>
    <row r="999" spans="1:4" x14ac:dyDescent="0.25">
      <c r="A999" s="1061">
        <v>7260100220</v>
      </c>
      <c r="B999" s="1048" t="s">
        <v>15145</v>
      </c>
      <c r="C999" s="1062" t="s">
        <v>14259</v>
      </c>
      <c r="D999" s="1064">
        <v>633.61</v>
      </c>
    </row>
    <row r="1000" spans="1:4" x14ac:dyDescent="0.25">
      <c r="A1000" s="1061">
        <v>7260100230</v>
      </c>
      <c r="B1000" s="1048" t="s">
        <v>15146</v>
      </c>
      <c r="C1000" s="1062" t="s">
        <v>14259</v>
      </c>
      <c r="D1000" s="1064">
        <v>552.49</v>
      </c>
    </row>
    <row r="1001" spans="1:4" x14ac:dyDescent="0.25">
      <c r="A1001" s="1061">
        <v>7260100240</v>
      </c>
      <c r="B1001" s="1048" t="s">
        <v>15147</v>
      </c>
      <c r="C1001" s="1062" t="s">
        <v>14259</v>
      </c>
      <c r="D1001" s="1064">
        <v>562.63</v>
      </c>
    </row>
    <row r="1002" spans="1:4" x14ac:dyDescent="0.25">
      <c r="A1002" s="1061">
        <v>7260100250</v>
      </c>
      <c r="B1002" s="1048" t="s">
        <v>15148</v>
      </c>
      <c r="C1002" s="1062" t="s">
        <v>14259</v>
      </c>
      <c r="D1002" s="1064">
        <v>507.38</v>
      </c>
    </row>
    <row r="1003" spans="1:4" x14ac:dyDescent="0.25">
      <c r="A1003" s="1061">
        <v>7260100260</v>
      </c>
      <c r="B1003" s="1048" t="s">
        <v>15149</v>
      </c>
      <c r="C1003" s="1062" t="s">
        <v>14259</v>
      </c>
      <c r="D1003" s="1064">
        <v>675.44</v>
      </c>
    </row>
    <row r="1004" spans="1:4" x14ac:dyDescent="0.25">
      <c r="A1004" s="1061">
        <v>7260100270</v>
      </c>
      <c r="B1004" s="1048" t="s">
        <v>15150</v>
      </c>
      <c r="C1004" s="1062" t="s">
        <v>14259</v>
      </c>
      <c r="D1004" s="1064">
        <v>594.28</v>
      </c>
    </row>
    <row r="1005" spans="1:4" x14ac:dyDescent="0.25">
      <c r="A1005" s="1061">
        <v>7260100280</v>
      </c>
      <c r="B1005" s="1048" t="s">
        <v>15151</v>
      </c>
      <c r="C1005" s="1062" t="s">
        <v>14259</v>
      </c>
      <c r="D1005" s="1064">
        <v>604.37</v>
      </c>
    </row>
    <row r="1006" spans="1:4" x14ac:dyDescent="0.25">
      <c r="A1006" s="1061">
        <v>7260100290</v>
      </c>
      <c r="B1006" s="1048" t="s">
        <v>15152</v>
      </c>
      <c r="C1006" s="1062" t="s">
        <v>14259</v>
      </c>
      <c r="D1006" s="1064">
        <v>284.27</v>
      </c>
    </row>
    <row r="1007" spans="1:4" x14ac:dyDescent="0.25">
      <c r="A1007" s="1061">
        <v>7260100300</v>
      </c>
      <c r="B1007" s="1048" t="s">
        <v>15153</v>
      </c>
      <c r="C1007" s="1062" t="s">
        <v>14259</v>
      </c>
      <c r="D1007" s="1064">
        <v>416.49</v>
      </c>
    </row>
    <row r="1008" spans="1:4" x14ac:dyDescent="0.25">
      <c r="A1008" s="1061">
        <v>7260100310</v>
      </c>
      <c r="B1008" s="1048" t="s">
        <v>15154</v>
      </c>
      <c r="C1008" s="1062" t="s">
        <v>14259</v>
      </c>
      <c r="D1008" s="1064">
        <v>361.06</v>
      </c>
    </row>
    <row r="1009" spans="1:4" ht="14.45" customHeight="1" x14ac:dyDescent="0.25">
      <c r="A1009" s="1320" t="s">
        <v>14238</v>
      </c>
      <c r="B1009" s="1321"/>
      <c r="C1009" s="1322" t="s">
        <v>14239</v>
      </c>
      <c r="D1009" s="1323"/>
    </row>
    <row r="1010" spans="1:4" ht="14.45" customHeight="1" x14ac:dyDescent="0.25">
      <c r="A1010" s="1316" t="s">
        <v>27569</v>
      </c>
      <c r="B1010" s="1324"/>
      <c r="C1010" s="1324"/>
      <c r="D1010" s="1317"/>
    </row>
    <row r="1011" spans="1:4" x14ac:dyDescent="0.25">
      <c r="A1011" s="1316" t="s">
        <v>14240</v>
      </c>
      <c r="B1011" s="1317"/>
      <c r="C1011" s="1056" t="s">
        <v>14241</v>
      </c>
      <c r="D1011" s="1037"/>
    </row>
    <row r="1012" spans="1:4" x14ac:dyDescent="0.25">
      <c r="A1012" s="1057" t="s">
        <v>14242</v>
      </c>
      <c r="B1012" s="1058" t="s">
        <v>14243</v>
      </c>
      <c r="C1012" s="1059" t="s">
        <v>14244</v>
      </c>
      <c r="D1012" s="1060" t="s">
        <v>14245</v>
      </c>
    </row>
    <row r="1013" spans="1:4" x14ac:dyDescent="0.25">
      <c r="A1013" s="1061">
        <v>7260100320</v>
      </c>
      <c r="B1013" s="1048" t="s">
        <v>15155</v>
      </c>
      <c r="C1013" s="1062" t="s">
        <v>14259</v>
      </c>
      <c r="D1013" s="1064">
        <v>369.51</v>
      </c>
    </row>
    <row r="1014" spans="1:4" x14ac:dyDescent="0.25">
      <c r="A1014" s="1061">
        <v>7260100330</v>
      </c>
      <c r="B1014" s="1048" t="s">
        <v>15156</v>
      </c>
      <c r="C1014" s="1062" t="s">
        <v>14259</v>
      </c>
      <c r="D1014" s="1064">
        <v>358.01</v>
      </c>
    </row>
    <row r="1015" spans="1:4" x14ac:dyDescent="0.25">
      <c r="A1015" s="1061">
        <v>7260100340</v>
      </c>
      <c r="B1015" s="1048" t="s">
        <v>15157</v>
      </c>
      <c r="C1015" s="1062" t="s">
        <v>14259</v>
      </c>
      <c r="D1015" s="1064">
        <v>496.59</v>
      </c>
    </row>
    <row r="1016" spans="1:4" x14ac:dyDescent="0.25">
      <c r="A1016" s="1061">
        <v>7260100350</v>
      </c>
      <c r="B1016" s="1048" t="s">
        <v>15158</v>
      </c>
      <c r="C1016" s="1062" t="s">
        <v>14259</v>
      </c>
      <c r="D1016" s="1064">
        <v>437.14</v>
      </c>
    </row>
    <row r="1017" spans="1:4" x14ac:dyDescent="0.25">
      <c r="A1017" s="1061">
        <v>7260100360</v>
      </c>
      <c r="B1017" s="1048" t="s">
        <v>15159</v>
      </c>
      <c r="C1017" s="1062" t="s">
        <v>14259</v>
      </c>
      <c r="D1017" s="1064">
        <v>445.97</v>
      </c>
    </row>
    <row r="1018" spans="1:4" x14ac:dyDescent="0.25">
      <c r="A1018" s="1061">
        <v>7260100370</v>
      </c>
      <c r="B1018" s="1048" t="s">
        <v>15160</v>
      </c>
      <c r="C1018" s="1062" t="s">
        <v>14259</v>
      </c>
      <c r="D1018" s="1064">
        <v>391.45</v>
      </c>
    </row>
    <row r="1019" spans="1:4" x14ac:dyDescent="0.25">
      <c r="A1019" s="1061">
        <v>7260100380</v>
      </c>
      <c r="B1019" s="1048" t="s">
        <v>15161</v>
      </c>
      <c r="C1019" s="1062" t="s">
        <v>14259</v>
      </c>
      <c r="D1019" s="1064">
        <v>530.03</v>
      </c>
    </row>
    <row r="1020" spans="1:4" x14ac:dyDescent="0.25">
      <c r="A1020" s="1061">
        <v>7260100390</v>
      </c>
      <c r="B1020" s="1048" t="s">
        <v>15162</v>
      </c>
      <c r="C1020" s="1062" t="s">
        <v>14259</v>
      </c>
      <c r="D1020" s="1064">
        <v>470.57</v>
      </c>
    </row>
    <row r="1021" spans="1:4" x14ac:dyDescent="0.25">
      <c r="A1021" s="1061">
        <v>7260100400</v>
      </c>
      <c r="B1021" s="1048" t="s">
        <v>15163</v>
      </c>
      <c r="C1021" s="1062" t="s">
        <v>14259</v>
      </c>
      <c r="D1021" s="1064">
        <v>479.41</v>
      </c>
    </row>
    <row r="1022" spans="1:4" x14ac:dyDescent="0.25">
      <c r="A1022" s="1061">
        <v>7260100410</v>
      </c>
      <c r="B1022" s="1048" t="s">
        <v>15164</v>
      </c>
      <c r="C1022" s="1062" t="s">
        <v>14259</v>
      </c>
      <c r="D1022" s="1064">
        <v>444.67</v>
      </c>
    </row>
    <row r="1023" spans="1:4" x14ac:dyDescent="0.25">
      <c r="A1023" s="1061">
        <v>7260100420</v>
      </c>
      <c r="B1023" s="1048" t="s">
        <v>15165</v>
      </c>
      <c r="C1023" s="1062" t="s">
        <v>14259</v>
      </c>
      <c r="D1023" s="1064">
        <v>597.99</v>
      </c>
    </row>
    <row r="1024" spans="1:4" x14ac:dyDescent="0.25">
      <c r="A1024" s="1061">
        <v>7260100430</v>
      </c>
      <c r="B1024" s="1048" t="s">
        <v>15166</v>
      </c>
      <c r="C1024" s="1062" t="s">
        <v>14259</v>
      </c>
      <c r="D1024" s="1064">
        <v>528.41999999999996</v>
      </c>
    </row>
    <row r="1025" spans="1:4" x14ac:dyDescent="0.25">
      <c r="A1025" s="1061">
        <v>7260100440</v>
      </c>
      <c r="B1025" s="1048" t="s">
        <v>15167</v>
      </c>
      <c r="C1025" s="1062" t="s">
        <v>14259</v>
      </c>
      <c r="D1025" s="1064">
        <v>538.04999999999995</v>
      </c>
    </row>
    <row r="1026" spans="1:4" x14ac:dyDescent="0.25">
      <c r="A1026" s="1061">
        <v>7260100450</v>
      </c>
      <c r="B1026" s="1048" t="s">
        <v>15168</v>
      </c>
      <c r="C1026" s="1062" t="s">
        <v>14259</v>
      </c>
      <c r="D1026" s="1064">
        <v>481.01</v>
      </c>
    </row>
    <row r="1027" spans="1:4" x14ac:dyDescent="0.25">
      <c r="A1027" s="1061">
        <v>7260100460</v>
      </c>
      <c r="B1027" s="1048" t="s">
        <v>15169</v>
      </c>
      <c r="C1027" s="1062" t="s">
        <v>14259</v>
      </c>
      <c r="D1027" s="1064">
        <v>634.33000000000004</v>
      </c>
    </row>
    <row r="1028" spans="1:4" x14ac:dyDescent="0.25">
      <c r="A1028" s="1061">
        <v>7260100470</v>
      </c>
      <c r="B1028" s="1048" t="s">
        <v>15170</v>
      </c>
      <c r="C1028" s="1062" t="s">
        <v>14259</v>
      </c>
      <c r="D1028" s="1064">
        <v>563.66</v>
      </c>
    </row>
    <row r="1029" spans="1:4" x14ac:dyDescent="0.25">
      <c r="A1029" s="1061">
        <v>7260100480</v>
      </c>
      <c r="B1029" s="1048" t="s">
        <v>15171</v>
      </c>
      <c r="C1029" s="1062" t="s">
        <v>14259</v>
      </c>
      <c r="D1029" s="1064">
        <v>573</v>
      </c>
    </row>
    <row r="1030" spans="1:4" x14ac:dyDescent="0.25">
      <c r="A1030" s="1061">
        <v>7260100490</v>
      </c>
      <c r="B1030" s="1048" t="s">
        <v>15172</v>
      </c>
      <c r="C1030" s="1062" t="s">
        <v>14259</v>
      </c>
      <c r="D1030" s="1064">
        <v>543.69000000000005</v>
      </c>
    </row>
    <row r="1031" spans="1:4" x14ac:dyDescent="0.25">
      <c r="A1031" s="1061">
        <v>7260100500</v>
      </c>
      <c r="B1031" s="1048" t="s">
        <v>15173</v>
      </c>
      <c r="C1031" s="1062" t="s">
        <v>14259</v>
      </c>
      <c r="D1031" s="1064">
        <v>711.74</v>
      </c>
    </row>
    <row r="1032" spans="1:4" x14ac:dyDescent="0.25">
      <c r="A1032" s="1061">
        <v>7260100510</v>
      </c>
      <c r="B1032" s="1048" t="s">
        <v>15174</v>
      </c>
      <c r="C1032" s="1062" t="s">
        <v>14259</v>
      </c>
      <c r="D1032" s="1064">
        <v>630.61</v>
      </c>
    </row>
    <row r="1033" spans="1:4" x14ac:dyDescent="0.25">
      <c r="A1033" s="1061">
        <v>7260100520</v>
      </c>
      <c r="B1033" s="1048" t="s">
        <v>15175</v>
      </c>
      <c r="C1033" s="1062" t="s">
        <v>14259</v>
      </c>
      <c r="D1033" s="1064">
        <v>640.76</v>
      </c>
    </row>
    <row r="1034" spans="1:4" x14ac:dyDescent="0.25">
      <c r="A1034" s="1061">
        <v>7260100530</v>
      </c>
      <c r="B1034" s="1048" t="s">
        <v>15176</v>
      </c>
      <c r="C1034" s="1062" t="s">
        <v>14259</v>
      </c>
      <c r="D1034" s="1064">
        <v>585.51</v>
      </c>
    </row>
    <row r="1035" spans="1:4" x14ac:dyDescent="0.25">
      <c r="A1035" s="1061">
        <v>7260100540</v>
      </c>
      <c r="B1035" s="1048" t="s">
        <v>15177</v>
      </c>
      <c r="C1035" s="1062" t="s">
        <v>14259</v>
      </c>
      <c r="D1035" s="1064">
        <v>753.57</v>
      </c>
    </row>
    <row r="1036" spans="1:4" x14ac:dyDescent="0.25">
      <c r="A1036" s="1061">
        <v>7260100550</v>
      </c>
      <c r="B1036" s="1048" t="s">
        <v>15178</v>
      </c>
      <c r="C1036" s="1062" t="s">
        <v>14259</v>
      </c>
      <c r="D1036" s="1064">
        <v>672.4</v>
      </c>
    </row>
    <row r="1037" spans="1:4" x14ac:dyDescent="0.25">
      <c r="A1037" s="1061">
        <v>7260100560</v>
      </c>
      <c r="B1037" s="1048" t="s">
        <v>15179</v>
      </c>
      <c r="C1037" s="1062" t="s">
        <v>14259</v>
      </c>
      <c r="D1037" s="1064">
        <v>682.5</v>
      </c>
    </row>
    <row r="1038" spans="1:4" x14ac:dyDescent="0.25">
      <c r="A1038" s="1061">
        <v>7260100570</v>
      </c>
      <c r="B1038" s="1048" t="s">
        <v>15180</v>
      </c>
      <c r="C1038" s="1062" t="s">
        <v>14259</v>
      </c>
      <c r="D1038" s="1064">
        <v>386.81</v>
      </c>
    </row>
    <row r="1039" spans="1:4" x14ac:dyDescent="0.25">
      <c r="A1039" s="1061">
        <v>7260100580</v>
      </c>
      <c r="B1039" s="1048" t="s">
        <v>15181</v>
      </c>
      <c r="C1039" s="1062" t="s">
        <v>14259</v>
      </c>
      <c r="D1039" s="1064">
        <v>519.03</v>
      </c>
    </row>
    <row r="1040" spans="1:4" x14ac:dyDescent="0.25">
      <c r="A1040" s="1061">
        <v>7260100590</v>
      </c>
      <c r="B1040" s="1048" t="s">
        <v>15182</v>
      </c>
      <c r="C1040" s="1062" t="s">
        <v>14259</v>
      </c>
      <c r="D1040" s="1064">
        <v>463.59</v>
      </c>
    </row>
    <row r="1041" spans="1:4" x14ac:dyDescent="0.25">
      <c r="A1041" s="1061">
        <v>7260100600</v>
      </c>
      <c r="B1041" s="1048" t="s">
        <v>15183</v>
      </c>
      <c r="C1041" s="1062" t="s">
        <v>14259</v>
      </c>
      <c r="D1041" s="1064">
        <v>472.05</v>
      </c>
    </row>
    <row r="1042" spans="1:4" x14ac:dyDescent="0.25">
      <c r="A1042" s="1061">
        <v>7260100610</v>
      </c>
      <c r="B1042" s="1048" t="s">
        <v>15184</v>
      </c>
      <c r="C1042" s="1062" t="s">
        <v>14259</v>
      </c>
      <c r="D1042" s="1064">
        <v>461.05</v>
      </c>
    </row>
    <row r="1043" spans="1:4" x14ac:dyDescent="0.25">
      <c r="A1043" s="1061">
        <v>7260100620</v>
      </c>
      <c r="B1043" s="1048" t="s">
        <v>15185</v>
      </c>
      <c r="C1043" s="1062" t="s">
        <v>14259</v>
      </c>
      <c r="D1043" s="1064">
        <v>599.63</v>
      </c>
    </row>
    <row r="1044" spans="1:4" x14ac:dyDescent="0.25">
      <c r="A1044" s="1061">
        <v>7260100630</v>
      </c>
      <c r="B1044" s="1048" t="s">
        <v>15186</v>
      </c>
      <c r="C1044" s="1062" t="s">
        <v>14259</v>
      </c>
      <c r="D1044" s="1064">
        <v>540.16999999999996</v>
      </c>
    </row>
    <row r="1045" spans="1:4" x14ac:dyDescent="0.25">
      <c r="A1045" s="1061">
        <v>7260100640</v>
      </c>
      <c r="B1045" s="1048" t="s">
        <v>15187</v>
      </c>
      <c r="C1045" s="1062" t="s">
        <v>14259</v>
      </c>
      <c r="D1045" s="1064">
        <v>549.01</v>
      </c>
    </row>
    <row r="1046" spans="1:4" x14ac:dyDescent="0.25">
      <c r="A1046" s="1061">
        <v>7260100650</v>
      </c>
      <c r="B1046" s="1048" t="s">
        <v>15188</v>
      </c>
      <c r="C1046" s="1062" t="s">
        <v>14259</v>
      </c>
      <c r="D1046" s="1064">
        <v>494.49</v>
      </c>
    </row>
    <row r="1047" spans="1:4" x14ac:dyDescent="0.25">
      <c r="A1047" s="1061">
        <v>7260100660</v>
      </c>
      <c r="B1047" s="1048" t="s">
        <v>15189</v>
      </c>
      <c r="C1047" s="1062" t="s">
        <v>14259</v>
      </c>
      <c r="D1047" s="1064">
        <v>633.07000000000005</v>
      </c>
    </row>
    <row r="1048" spans="1:4" x14ac:dyDescent="0.25">
      <c r="A1048" s="1061">
        <v>7260100670</v>
      </c>
      <c r="B1048" s="1048" t="s">
        <v>15190</v>
      </c>
      <c r="C1048" s="1062" t="s">
        <v>14259</v>
      </c>
      <c r="D1048" s="1064">
        <v>573.6</v>
      </c>
    </row>
    <row r="1049" spans="1:4" x14ac:dyDescent="0.25">
      <c r="A1049" s="1061">
        <v>7260100680</v>
      </c>
      <c r="B1049" s="1048" t="s">
        <v>15191</v>
      </c>
      <c r="C1049" s="1062" t="s">
        <v>14259</v>
      </c>
      <c r="D1049" s="1064">
        <v>582.45000000000005</v>
      </c>
    </row>
    <row r="1050" spans="1:4" x14ac:dyDescent="0.25">
      <c r="A1050" s="1061">
        <v>7260100690</v>
      </c>
      <c r="B1050" s="1048" t="s">
        <v>15192</v>
      </c>
      <c r="C1050" s="1062" t="s">
        <v>14259</v>
      </c>
      <c r="D1050" s="1064">
        <v>548.38</v>
      </c>
    </row>
    <row r="1051" spans="1:4" x14ac:dyDescent="0.25">
      <c r="A1051" s="1061">
        <v>7260100700</v>
      </c>
      <c r="B1051" s="1048" t="s">
        <v>15193</v>
      </c>
      <c r="C1051" s="1062" t="s">
        <v>14259</v>
      </c>
      <c r="D1051" s="1064">
        <v>701.69</v>
      </c>
    </row>
    <row r="1052" spans="1:4" x14ac:dyDescent="0.25">
      <c r="A1052" s="1061">
        <v>7260100710</v>
      </c>
      <c r="B1052" s="1048" t="s">
        <v>15194</v>
      </c>
      <c r="C1052" s="1062" t="s">
        <v>14259</v>
      </c>
      <c r="D1052" s="1064">
        <v>632.11</v>
      </c>
    </row>
    <row r="1053" spans="1:4" x14ac:dyDescent="0.25">
      <c r="A1053" s="1061">
        <v>7260100720</v>
      </c>
      <c r="B1053" s="1048" t="s">
        <v>15195</v>
      </c>
      <c r="C1053" s="1062" t="s">
        <v>14259</v>
      </c>
      <c r="D1053" s="1064">
        <v>641.75</v>
      </c>
    </row>
    <row r="1054" spans="1:4" x14ac:dyDescent="0.25">
      <c r="A1054" s="1061">
        <v>7260100730</v>
      </c>
      <c r="B1054" s="1048" t="s">
        <v>15196</v>
      </c>
      <c r="C1054" s="1062" t="s">
        <v>14259</v>
      </c>
      <c r="D1054" s="1064">
        <v>584.72</v>
      </c>
    </row>
    <row r="1055" spans="1:4" x14ac:dyDescent="0.25">
      <c r="A1055" s="1061">
        <v>7260100740</v>
      </c>
      <c r="B1055" s="1048" t="s">
        <v>15197</v>
      </c>
      <c r="C1055" s="1062" t="s">
        <v>14259</v>
      </c>
      <c r="D1055" s="1064">
        <v>738.04</v>
      </c>
    </row>
    <row r="1056" spans="1:4" x14ac:dyDescent="0.25">
      <c r="A1056" s="1061">
        <v>7260100750</v>
      </c>
      <c r="B1056" s="1048" t="s">
        <v>15198</v>
      </c>
      <c r="C1056" s="1062" t="s">
        <v>14259</v>
      </c>
      <c r="D1056" s="1064">
        <v>667.36</v>
      </c>
    </row>
    <row r="1057" spans="1:4" x14ac:dyDescent="0.25">
      <c r="A1057" s="1061">
        <v>7260100760</v>
      </c>
      <c r="B1057" s="1048" t="s">
        <v>15199</v>
      </c>
      <c r="C1057" s="1062" t="s">
        <v>14259</v>
      </c>
      <c r="D1057" s="1064">
        <v>676.71</v>
      </c>
    </row>
    <row r="1058" spans="1:4" x14ac:dyDescent="0.25">
      <c r="A1058" s="1061">
        <v>7260100770</v>
      </c>
      <c r="B1058" s="1048" t="s">
        <v>15200</v>
      </c>
      <c r="C1058" s="1062" t="s">
        <v>14259</v>
      </c>
      <c r="D1058" s="1064">
        <v>648.04999999999995</v>
      </c>
    </row>
    <row r="1059" spans="1:4" x14ac:dyDescent="0.25">
      <c r="A1059" s="1061">
        <v>7260100780</v>
      </c>
      <c r="B1059" s="1048" t="s">
        <v>15201</v>
      </c>
      <c r="C1059" s="1062" t="s">
        <v>14259</v>
      </c>
      <c r="D1059" s="1064">
        <v>816.1</v>
      </c>
    </row>
    <row r="1060" spans="1:4" x14ac:dyDescent="0.25">
      <c r="A1060" s="1061">
        <v>7260100790</v>
      </c>
      <c r="B1060" s="1048" t="s">
        <v>15202</v>
      </c>
      <c r="C1060" s="1062" t="s">
        <v>14259</v>
      </c>
      <c r="D1060" s="1064">
        <v>734.98</v>
      </c>
    </row>
    <row r="1061" spans="1:4" x14ac:dyDescent="0.25">
      <c r="A1061" s="1061">
        <v>7260100800</v>
      </c>
      <c r="B1061" s="1048" t="s">
        <v>15203</v>
      </c>
      <c r="C1061" s="1062" t="s">
        <v>14259</v>
      </c>
      <c r="D1061" s="1064">
        <v>745.12</v>
      </c>
    </row>
    <row r="1062" spans="1:4" x14ac:dyDescent="0.25">
      <c r="A1062" s="1061">
        <v>7260100810</v>
      </c>
      <c r="B1062" s="1048" t="s">
        <v>15204</v>
      </c>
      <c r="C1062" s="1062" t="s">
        <v>14259</v>
      </c>
      <c r="D1062" s="1064">
        <v>689.88</v>
      </c>
    </row>
    <row r="1063" spans="1:4" x14ac:dyDescent="0.25">
      <c r="A1063" s="1061">
        <v>7260100820</v>
      </c>
      <c r="B1063" s="1048" t="s">
        <v>15205</v>
      </c>
      <c r="C1063" s="1062" t="s">
        <v>14259</v>
      </c>
      <c r="D1063" s="1064">
        <v>857.93</v>
      </c>
    </row>
    <row r="1064" spans="1:4" x14ac:dyDescent="0.25">
      <c r="A1064" s="1061">
        <v>7260100830</v>
      </c>
      <c r="B1064" s="1048" t="s">
        <v>15206</v>
      </c>
      <c r="C1064" s="1062" t="s">
        <v>14259</v>
      </c>
      <c r="D1064" s="1064">
        <v>776.77</v>
      </c>
    </row>
    <row r="1065" spans="1:4" ht="14.45" customHeight="1" x14ac:dyDescent="0.25">
      <c r="A1065" s="1320" t="s">
        <v>14238</v>
      </c>
      <c r="B1065" s="1321"/>
      <c r="C1065" s="1322" t="s">
        <v>14239</v>
      </c>
      <c r="D1065" s="1323"/>
    </row>
    <row r="1066" spans="1:4" ht="14.45" customHeight="1" x14ac:dyDescent="0.25">
      <c r="A1066" s="1316" t="s">
        <v>27569</v>
      </c>
      <c r="B1066" s="1324"/>
      <c r="C1066" s="1324"/>
      <c r="D1066" s="1317"/>
    </row>
    <row r="1067" spans="1:4" x14ac:dyDescent="0.25">
      <c r="A1067" s="1316" t="s">
        <v>14240</v>
      </c>
      <c r="B1067" s="1317"/>
      <c r="C1067" s="1056" t="s">
        <v>14241</v>
      </c>
      <c r="D1067" s="1037"/>
    </row>
    <row r="1068" spans="1:4" x14ac:dyDescent="0.25">
      <c r="A1068" s="1057" t="s">
        <v>14242</v>
      </c>
      <c r="B1068" s="1058" t="s">
        <v>14243</v>
      </c>
      <c r="C1068" s="1059" t="s">
        <v>14244</v>
      </c>
      <c r="D1068" s="1060" t="s">
        <v>14245</v>
      </c>
    </row>
    <row r="1069" spans="1:4" x14ac:dyDescent="0.25">
      <c r="A1069" s="1061">
        <v>7260100840</v>
      </c>
      <c r="B1069" s="1048" t="s">
        <v>15207</v>
      </c>
      <c r="C1069" s="1062" t="s">
        <v>14259</v>
      </c>
      <c r="D1069" s="1064">
        <v>786.86</v>
      </c>
    </row>
    <row r="1070" spans="1:4" x14ac:dyDescent="0.25">
      <c r="A1070" s="1061">
        <v>7260100850</v>
      </c>
      <c r="B1070" s="1048" t="s">
        <v>15208</v>
      </c>
      <c r="C1070" s="1062" t="s">
        <v>14259</v>
      </c>
      <c r="D1070" s="1064">
        <v>538.26</v>
      </c>
    </row>
    <row r="1071" spans="1:4" x14ac:dyDescent="0.25">
      <c r="A1071" s="1061">
        <v>7260100860</v>
      </c>
      <c r="B1071" s="1048" t="s">
        <v>15209</v>
      </c>
      <c r="C1071" s="1062" t="s">
        <v>14259</v>
      </c>
      <c r="D1071" s="1064">
        <v>670.48</v>
      </c>
    </row>
    <row r="1072" spans="1:4" x14ac:dyDescent="0.25">
      <c r="A1072" s="1061">
        <v>7260100870</v>
      </c>
      <c r="B1072" s="1048" t="s">
        <v>15210</v>
      </c>
      <c r="C1072" s="1062" t="s">
        <v>14259</v>
      </c>
      <c r="D1072" s="1064">
        <v>615.04999999999995</v>
      </c>
    </row>
    <row r="1073" spans="1:4" x14ac:dyDescent="0.25">
      <c r="A1073" s="1061">
        <v>7260100880</v>
      </c>
      <c r="B1073" s="1048" t="s">
        <v>15211</v>
      </c>
      <c r="C1073" s="1062" t="s">
        <v>14259</v>
      </c>
      <c r="D1073" s="1064">
        <v>623.5</v>
      </c>
    </row>
    <row r="1074" spans="1:4" x14ac:dyDescent="0.25">
      <c r="A1074" s="1061">
        <v>7260100890</v>
      </c>
      <c r="B1074" s="1048" t="s">
        <v>15212</v>
      </c>
      <c r="C1074" s="1062" t="s">
        <v>14259</v>
      </c>
      <c r="D1074" s="1064">
        <v>613.07000000000005</v>
      </c>
    </row>
    <row r="1075" spans="1:4" x14ac:dyDescent="0.25">
      <c r="A1075" s="1061">
        <v>7260100900</v>
      </c>
      <c r="B1075" s="1048" t="s">
        <v>15213</v>
      </c>
      <c r="C1075" s="1062" t="s">
        <v>14259</v>
      </c>
      <c r="D1075" s="1064">
        <v>751.66</v>
      </c>
    </row>
    <row r="1076" spans="1:4" x14ac:dyDescent="0.25">
      <c r="A1076" s="1061">
        <v>7260100910</v>
      </c>
      <c r="B1076" s="1048" t="s">
        <v>15214</v>
      </c>
      <c r="C1076" s="1062" t="s">
        <v>14259</v>
      </c>
      <c r="D1076" s="1064">
        <v>692.2</v>
      </c>
    </row>
    <row r="1077" spans="1:4" x14ac:dyDescent="0.25">
      <c r="A1077" s="1061">
        <v>7260100920</v>
      </c>
      <c r="B1077" s="1048" t="s">
        <v>15215</v>
      </c>
      <c r="C1077" s="1062" t="s">
        <v>14259</v>
      </c>
      <c r="D1077" s="1064">
        <v>701.02</v>
      </c>
    </row>
    <row r="1078" spans="1:4" x14ac:dyDescent="0.25">
      <c r="A1078" s="1061">
        <v>7260100930</v>
      </c>
      <c r="B1078" s="1048" t="s">
        <v>15216</v>
      </c>
      <c r="C1078" s="1062" t="s">
        <v>14259</v>
      </c>
      <c r="D1078" s="1064">
        <v>646.63</v>
      </c>
    </row>
    <row r="1079" spans="1:4" x14ac:dyDescent="0.25">
      <c r="A1079" s="1061">
        <v>7260100940</v>
      </c>
      <c r="B1079" s="1048" t="s">
        <v>15217</v>
      </c>
      <c r="C1079" s="1062" t="s">
        <v>14259</v>
      </c>
      <c r="D1079" s="1064">
        <v>785.22</v>
      </c>
    </row>
    <row r="1080" spans="1:4" x14ac:dyDescent="0.25">
      <c r="A1080" s="1061">
        <v>7260100950</v>
      </c>
      <c r="B1080" s="1048" t="s">
        <v>15218</v>
      </c>
      <c r="C1080" s="1062" t="s">
        <v>14259</v>
      </c>
      <c r="D1080" s="1064">
        <v>725.75</v>
      </c>
    </row>
    <row r="1081" spans="1:4" x14ac:dyDescent="0.25">
      <c r="A1081" s="1061">
        <v>7260100960</v>
      </c>
      <c r="B1081" s="1048" t="s">
        <v>15219</v>
      </c>
      <c r="C1081" s="1062" t="s">
        <v>14259</v>
      </c>
      <c r="D1081" s="1064">
        <v>734.58</v>
      </c>
    </row>
    <row r="1082" spans="1:4" x14ac:dyDescent="0.25">
      <c r="A1082" s="1061">
        <v>7260100970</v>
      </c>
      <c r="B1082" s="1048" t="s">
        <v>15220</v>
      </c>
      <c r="C1082" s="1062" t="s">
        <v>14259</v>
      </c>
      <c r="D1082" s="1064">
        <v>701.73</v>
      </c>
    </row>
    <row r="1083" spans="1:4" x14ac:dyDescent="0.25">
      <c r="A1083" s="1061">
        <v>7260100980</v>
      </c>
      <c r="B1083" s="1048" t="s">
        <v>15221</v>
      </c>
      <c r="C1083" s="1062" t="s">
        <v>14259</v>
      </c>
      <c r="D1083" s="1064">
        <v>855.05</v>
      </c>
    </row>
    <row r="1084" spans="1:4" x14ac:dyDescent="0.25">
      <c r="A1084" s="1061">
        <v>7260100990</v>
      </c>
      <c r="B1084" s="1048" t="s">
        <v>15222</v>
      </c>
      <c r="C1084" s="1062" t="s">
        <v>14259</v>
      </c>
      <c r="D1084" s="1064">
        <v>785.47</v>
      </c>
    </row>
    <row r="1085" spans="1:4" x14ac:dyDescent="0.25">
      <c r="A1085" s="1061">
        <v>7260101000</v>
      </c>
      <c r="B1085" s="1048" t="s">
        <v>15223</v>
      </c>
      <c r="C1085" s="1062" t="s">
        <v>14259</v>
      </c>
      <c r="D1085" s="1064">
        <v>795.09</v>
      </c>
    </row>
    <row r="1086" spans="1:4" x14ac:dyDescent="0.25">
      <c r="A1086" s="1061">
        <v>7260101010</v>
      </c>
      <c r="B1086" s="1048" t="s">
        <v>15224</v>
      </c>
      <c r="C1086" s="1062" t="s">
        <v>14259</v>
      </c>
      <c r="D1086" s="1064">
        <v>738.51</v>
      </c>
    </row>
    <row r="1087" spans="1:4" x14ac:dyDescent="0.25">
      <c r="A1087" s="1061">
        <v>7260101020</v>
      </c>
      <c r="B1087" s="1048" t="s">
        <v>15225</v>
      </c>
      <c r="C1087" s="1062" t="s">
        <v>14259</v>
      </c>
      <c r="D1087" s="1064">
        <v>891.84</v>
      </c>
    </row>
    <row r="1088" spans="1:4" x14ac:dyDescent="0.25">
      <c r="A1088" s="1061">
        <v>7260101030</v>
      </c>
      <c r="B1088" s="1048" t="s">
        <v>15226</v>
      </c>
      <c r="C1088" s="1062" t="s">
        <v>14259</v>
      </c>
      <c r="D1088" s="1064">
        <v>821.16</v>
      </c>
    </row>
    <row r="1089" spans="1:4" x14ac:dyDescent="0.25">
      <c r="A1089" s="1061">
        <v>7260101040</v>
      </c>
      <c r="B1089" s="1048" t="s">
        <v>15227</v>
      </c>
      <c r="C1089" s="1062" t="s">
        <v>14259</v>
      </c>
      <c r="D1089" s="1064">
        <v>830.49</v>
      </c>
    </row>
    <row r="1090" spans="1:4" x14ac:dyDescent="0.25">
      <c r="A1090" s="1061">
        <v>7260101050</v>
      </c>
      <c r="B1090" s="1048" t="s">
        <v>15228</v>
      </c>
      <c r="C1090" s="1062" t="s">
        <v>14259</v>
      </c>
      <c r="D1090" s="1064">
        <v>804.16</v>
      </c>
    </row>
    <row r="1091" spans="1:4" x14ac:dyDescent="0.25">
      <c r="A1091" s="1061">
        <v>7260101060</v>
      </c>
      <c r="B1091" s="1048" t="s">
        <v>15229</v>
      </c>
      <c r="C1091" s="1062" t="s">
        <v>14259</v>
      </c>
      <c r="D1091" s="1064">
        <v>972.2</v>
      </c>
    </row>
    <row r="1092" spans="1:4" x14ac:dyDescent="0.25">
      <c r="A1092" s="1061">
        <v>7260101070</v>
      </c>
      <c r="B1092" s="1048" t="s">
        <v>15230</v>
      </c>
      <c r="C1092" s="1062" t="s">
        <v>14259</v>
      </c>
      <c r="D1092" s="1064">
        <v>891.08</v>
      </c>
    </row>
    <row r="1093" spans="1:4" x14ac:dyDescent="0.25">
      <c r="A1093" s="1061">
        <v>7260101080</v>
      </c>
      <c r="B1093" s="1048" t="s">
        <v>15231</v>
      </c>
      <c r="C1093" s="1062" t="s">
        <v>14259</v>
      </c>
      <c r="D1093" s="1064">
        <v>901.23</v>
      </c>
    </row>
    <row r="1094" spans="1:4" x14ac:dyDescent="0.25">
      <c r="A1094" s="1061">
        <v>7260101090</v>
      </c>
      <c r="B1094" s="1048" t="s">
        <v>15232</v>
      </c>
      <c r="C1094" s="1062" t="s">
        <v>14259</v>
      </c>
      <c r="D1094" s="1064">
        <v>850.41</v>
      </c>
    </row>
    <row r="1095" spans="1:4" x14ac:dyDescent="0.25">
      <c r="A1095" s="1061">
        <v>7260101100</v>
      </c>
      <c r="B1095" s="1048" t="s">
        <v>15233</v>
      </c>
      <c r="C1095" s="1062" t="s">
        <v>14259</v>
      </c>
      <c r="D1095" s="1065">
        <v>1018.45</v>
      </c>
    </row>
    <row r="1096" spans="1:4" x14ac:dyDescent="0.25">
      <c r="A1096" s="1061">
        <v>7260101110</v>
      </c>
      <c r="B1096" s="1048" t="s">
        <v>15234</v>
      </c>
      <c r="C1096" s="1062" t="s">
        <v>14259</v>
      </c>
      <c r="D1096" s="1064">
        <v>937.29</v>
      </c>
    </row>
    <row r="1097" spans="1:4" x14ac:dyDescent="0.25">
      <c r="A1097" s="1061">
        <v>7260101120</v>
      </c>
      <c r="B1097" s="1048" t="s">
        <v>15235</v>
      </c>
      <c r="C1097" s="1062" t="s">
        <v>14259</v>
      </c>
      <c r="D1097" s="1064">
        <v>947.39</v>
      </c>
    </row>
    <row r="1098" spans="1:4" x14ac:dyDescent="0.25">
      <c r="A1098" s="1061">
        <v>7260101130</v>
      </c>
      <c r="B1098" s="1048" t="s">
        <v>15236</v>
      </c>
      <c r="C1098" s="1062" t="s">
        <v>14259</v>
      </c>
      <c r="D1098" s="1064">
        <v>714.87</v>
      </c>
    </row>
    <row r="1099" spans="1:4" x14ac:dyDescent="0.25">
      <c r="A1099" s="1061">
        <v>7260101140</v>
      </c>
      <c r="B1099" s="1048" t="s">
        <v>15237</v>
      </c>
      <c r="C1099" s="1062" t="s">
        <v>14259</v>
      </c>
      <c r="D1099" s="1064">
        <v>847.09</v>
      </c>
    </row>
    <row r="1100" spans="1:4" x14ac:dyDescent="0.25">
      <c r="A1100" s="1061">
        <v>7260101150</v>
      </c>
      <c r="B1100" s="1048" t="s">
        <v>15238</v>
      </c>
      <c r="C1100" s="1062" t="s">
        <v>14259</v>
      </c>
      <c r="D1100" s="1064">
        <v>791.66</v>
      </c>
    </row>
    <row r="1101" spans="1:4" x14ac:dyDescent="0.25">
      <c r="A1101" s="1061">
        <v>7260101160</v>
      </c>
      <c r="B1101" s="1048" t="s">
        <v>15239</v>
      </c>
      <c r="C1101" s="1062" t="s">
        <v>14259</v>
      </c>
      <c r="D1101" s="1064">
        <v>800.11</v>
      </c>
    </row>
    <row r="1102" spans="1:4" x14ac:dyDescent="0.25">
      <c r="A1102" s="1061">
        <v>7260101170</v>
      </c>
      <c r="B1102" s="1048" t="s">
        <v>15240</v>
      </c>
      <c r="C1102" s="1062" t="s">
        <v>14259</v>
      </c>
      <c r="D1102" s="1064">
        <v>790.02</v>
      </c>
    </row>
    <row r="1103" spans="1:4" x14ac:dyDescent="0.25">
      <c r="A1103" s="1061">
        <v>7260101180</v>
      </c>
      <c r="B1103" s="1048" t="s">
        <v>15241</v>
      </c>
      <c r="C1103" s="1062" t="s">
        <v>14259</v>
      </c>
      <c r="D1103" s="1064">
        <v>928.61</v>
      </c>
    </row>
    <row r="1104" spans="1:4" x14ac:dyDescent="0.25">
      <c r="A1104" s="1061">
        <v>7260101190</v>
      </c>
      <c r="B1104" s="1048" t="s">
        <v>15242</v>
      </c>
      <c r="C1104" s="1062" t="s">
        <v>14259</v>
      </c>
      <c r="D1104" s="1064">
        <v>869.15</v>
      </c>
    </row>
    <row r="1105" spans="1:4" x14ac:dyDescent="0.25">
      <c r="A1105" s="1061">
        <v>7260101200</v>
      </c>
      <c r="B1105" s="1048" t="s">
        <v>15243</v>
      </c>
      <c r="C1105" s="1062" t="s">
        <v>14259</v>
      </c>
      <c r="D1105" s="1064">
        <v>877.97</v>
      </c>
    </row>
    <row r="1106" spans="1:4" x14ac:dyDescent="0.25">
      <c r="A1106" s="1061">
        <v>7260101210</v>
      </c>
      <c r="B1106" s="1048" t="s">
        <v>15244</v>
      </c>
      <c r="C1106" s="1062" t="s">
        <v>14259</v>
      </c>
      <c r="D1106" s="1064">
        <v>823.58</v>
      </c>
    </row>
    <row r="1107" spans="1:4" x14ac:dyDescent="0.25">
      <c r="A1107" s="1061">
        <v>7260101220</v>
      </c>
      <c r="B1107" s="1048" t="s">
        <v>15245</v>
      </c>
      <c r="C1107" s="1062" t="s">
        <v>14259</v>
      </c>
      <c r="D1107" s="1064">
        <v>962.17</v>
      </c>
    </row>
    <row r="1108" spans="1:4" x14ac:dyDescent="0.25">
      <c r="A1108" s="1061">
        <v>7260101230</v>
      </c>
      <c r="B1108" s="1048" t="s">
        <v>15246</v>
      </c>
      <c r="C1108" s="1062" t="s">
        <v>14259</v>
      </c>
      <c r="D1108" s="1064">
        <v>902.7</v>
      </c>
    </row>
    <row r="1109" spans="1:4" x14ac:dyDescent="0.25">
      <c r="A1109" s="1061">
        <v>7260101240</v>
      </c>
      <c r="B1109" s="1048" t="s">
        <v>15247</v>
      </c>
      <c r="C1109" s="1062" t="s">
        <v>14259</v>
      </c>
      <c r="D1109" s="1064">
        <v>911.53</v>
      </c>
    </row>
    <row r="1110" spans="1:4" x14ac:dyDescent="0.25">
      <c r="A1110" s="1061">
        <v>7260101250</v>
      </c>
      <c r="B1110" s="1048" t="s">
        <v>15248</v>
      </c>
      <c r="C1110" s="1062" t="s">
        <v>14259</v>
      </c>
      <c r="D1110" s="1064">
        <v>879.34</v>
      </c>
    </row>
    <row r="1111" spans="1:4" x14ac:dyDescent="0.25">
      <c r="A1111" s="1061">
        <v>7260101260</v>
      </c>
      <c r="B1111" s="1048" t="s">
        <v>15249</v>
      </c>
      <c r="C1111" s="1062" t="s">
        <v>14259</v>
      </c>
      <c r="D1111" s="1065">
        <v>1032.6600000000001</v>
      </c>
    </row>
    <row r="1112" spans="1:4" x14ac:dyDescent="0.25">
      <c r="A1112" s="1061">
        <v>7260101270</v>
      </c>
      <c r="B1112" s="1048" t="s">
        <v>15250</v>
      </c>
      <c r="C1112" s="1062" t="s">
        <v>14259</v>
      </c>
      <c r="D1112" s="1064">
        <v>963.08</v>
      </c>
    </row>
    <row r="1113" spans="1:4" x14ac:dyDescent="0.25">
      <c r="A1113" s="1061">
        <v>7260101280</v>
      </c>
      <c r="B1113" s="1048" t="s">
        <v>15251</v>
      </c>
      <c r="C1113" s="1062" t="s">
        <v>14259</v>
      </c>
      <c r="D1113" s="1064">
        <v>972.7</v>
      </c>
    </row>
    <row r="1114" spans="1:4" x14ac:dyDescent="0.25">
      <c r="A1114" s="1061">
        <v>7260101290</v>
      </c>
      <c r="B1114" s="1048" t="s">
        <v>15252</v>
      </c>
      <c r="C1114" s="1062" t="s">
        <v>14259</v>
      </c>
      <c r="D1114" s="1064">
        <v>916.12</v>
      </c>
    </row>
    <row r="1115" spans="1:4" x14ac:dyDescent="0.25">
      <c r="A1115" s="1061">
        <v>7260101300</v>
      </c>
      <c r="B1115" s="1048" t="s">
        <v>15253</v>
      </c>
      <c r="C1115" s="1062" t="s">
        <v>14259</v>
      </c>
      <c r="D1115" s="1065">
        <v>1069.45</v>
      </c>
    </row>
    <row r="1116" spans="1:4" x14ac:dyDescent="0.25">
      <c r="A1116" s="1061">
        <v>7260101310</v>
      </c>
      <c r="B1116" s="1048" t="s">
        <v>15254</v>
      </c>
      <c r="C1116" s="1062" t="s">
        <v>14259</v>
      </c>
      <c r="D1116" s="1064">
        <v>998.77</v>
      </c>
    </row>
    <row r="1117" spans="1:4" x14ac:dyDescent="0.25">
      <c r="A1117" s="1061">
        <v>7260101320</v>
      </c>
      <c r="B1117" s="1048" t="s">
        <v>15255</v>
      </c>
      <c r="C1117" s="1062" t="s">
        <v>14259</v>
      </c>
      <c r="D1117" s="1065">
        <v>1008.1</v>
      </c>
    </row>
    <row r="1118" spans="1:4" x14ac:dyDescent="0.25">
      <c r="A1118" s="1061">
        <v>7260101330</v>
      </c>
      <c r="B1118" s="1048" t="s">
        <v>15256</v>
      </c>
      <c r="C1118" s="1062" t="s">
        <v>14259</v>
      </c>
      <c r="D1118" s="1064">
        <v>982.43</v>
      </c>
    </row>
    <row r="1119" spans="1:4" x14ac:dyDescent="0.25">
      <c r="A1119" s="1061">
        <v>7260101340</v>
      </c>
      <c r="B1119" s="1048" t="s">
        <v>15257</v>
      </c>
      <c r="C1119" s="1062" t="s">
        <v>14259</v>
      </c>
      <c r="D1119" s="1065">
        <v>1150.48</v>
      </c>
    </row>
    <row r="1120" spans="1:4" x14ac:dyDescent="0.25">
      <c r="A1120" s="1061">
        <v>7260101350</v>
      </c>
      <c r="B1120" s="1048" t="s">
        <v>15258</v>
      </c>
      <c r="C1120" s="1062" t="s">
        <v>14259</v>
      </c>
      <c r="D1120" s="1065">
        <v>1069.3499999999999</v>
      </c>
    </row>
    <row r="1121" spans="1:4" ht="14.45" customHeight="1" x14ac:dyDescent="0.25">
      <c r="A1121" s="1320" t="s">
        <v>14238</v>
      </c>
      <c r="B1121" s="1321"/>
      <c r="C1121" s="1322" t="s">
        <v>14239</v>
      </c>
      <c r="D1121" s="1323"/>
    </row>
    <row r="1122" spans="1:4" ht="14.45" customHeight="1" x14ac:dyDescent="0.25">
      <c r="A1122" s="1316" t="s">
        <v>27569</v>
      </c>
      <c r="B1122" s="1324"/>
      <c r="C1122" s="1324"/>
      <c r="D1122" s="1317"/>
    </row>
    <row r="1123" spans="1:4" x14ac:dyDescent="0.25">
      <c r="A1123" s="1316" t="s">
        <v>14240</v>
      </c>
      <c r="B1123" s="1317"/>
      <c r="C1123" s="1056" t="s">
        <v>14241</v>
      </c>
      <c r="D1123" s="1037"/>
    </row>
    <row r="1124" spans="1:4" x14ac:dyDescent="0.25">
      <c r="A1124" s="1057" t="s">
        <v>14242</v>
      </c>
      <c r="B1124" s="1058" t="s">
        <v>14243</v>
      </c>
      <c r="C1124" s="1059" t="s">
        <v>14244</v>
      </c>
      <c r="D1124" s="1060" t="s">
        <v>14245</v>
      </c>
    </row>
    <row r="1125" spans="1:4" x14ac:dyDescent="0.25">
      <c r="A1125" s="1061">
        <v>7260101360</v>
      </c>
      <c r="B1125" s="1048" t="s">
        <v>15259</v>
      </c>
      <c r="C1125" s="1062" t="s">
        <v>14259</v>
      </c>
      <c r="D1125" s="1065">
        <v>1079.51</v>
      </c>
    </row>
    <row r="1126" spans="1:4" x14ac:dyDescent="0.25">
      <c r="A1126" s="1061">
        <v>7260101370</v>
      </c>
      <c r="B1126" s="1048" t="s">
        <v>15260</v>
      </c>
      <c r="C1126" s="1062" t="s">
        <v>14259</v>
      </c>
      <c r="D1126" s="1065">
        <v>1028.68</v>
      </c>
    </row>
    <row r="1127" spans="1:4" x14ac:dyDescent="0.25">
      <c r="A1127" s="1061">
        <v>7260101380</v>
      </c>
      <c r="B1127" s="1048" t="s">
        <v>15261</v>
      </c>
      <c r="C1127" s="1062" t="s">
        <v>14259</v>
      </c>
      <c r="D1127" s="1065">
        <v>1196.73</v>
      </c>
    </row>
    <row r="1128" spans="1:4" x14ac:dyDescent="0.25">
      <c r="A1128" s="1061">
        <v>7260101390</v>
      </c>
      <c r="B1128" s="1048" t="s">
        <v>15262</v>
      </c>
      <c r="C1128" s="1062" t="s">
        <v>14259</v>
      </c>
      <c r="D1128" s="1065">
        <v>1115.56</v>
      </c>
    </row>
    <row r="1129" spans="1:4" x14ac:dyDescent="0.25">
      <c r="A1129" s="1061">
        <v>7260101400</v>
      </c>
      <c r="B1129" s="1048" t="s">
        <v>15263</v>
      </c>
      <c r="C1129" s="1062" t="s">
        <v>14259</v>
      </c>
      <c r="D1129" s="1065">
        <v>1125.67</v>
      </c>
    </row>
    <row r="1130" spans="1:4" x14ac:dyDescent="0.25">
      <c r="A1130" s="1061">
        <v>7260101410</v>
      </c>
      <c r="B1130" s="1048" t="s">
        <v>15264</v>
      </c>
      <c r="C1130" s="1062" t="s">
        <v>14259</v>
      </c>
      <c r="D1130" s="1064">
        <v>815.05</v>
      </c>
    </row>
    <row r="1131" spans="1:4" x14ac:dyDescent="0.25">
      <c r="A1131" s="1061">
        <v>7260101420</v>
      </c>
      <c r="B1131" s="1048" t="s">
        <v>15265</v>
      </c>
      <c r="C1131" s="1062" t="s">
        <v>14259</v>
      </c>
      <c r="D1131" s="1064">
        <v>947.26</v>
      </c>
    </row>
    <row r="1132" spans="1:4" x14ac:dyDescent="0.25">
      <c r="A1132" s="1061">
        <v>7260101430</v>
      </c>
      <c r="B1132" s="1048" t="s">
        <v>15266</v>
      </c>
      <c r="C1132" s="1062" t="s">
        <v>14259</v>
      </c>
      <c r="D1132" s="1064">
        <v>891.83</v>
      </c>
    </row>
    <row r="1133" spans="1:4" x14ac:dyDescent="0.25">
      <c r="A1133" s="1061">
        <v>7260101440</v>
      </c>
      <c r="B1133" s="1048" t="s">
        <v>15267</v>
      </c>
      <c r="C1133" s="1062" t="s">
        <v>14259</v>
      </c>
      <c r="D1133" s="1064">
        <v>900.28</v>
      </c>
    </row>
    <row r="1134" spans="1:4" x14ac:dyDescent="0.25">
      <c r="A1134" s="1061">
        <v>7260101450</v>
      </c>
      <c r="B1134" s="1048" t="s">
        <v>15268</v>
      </c>
      <c r="C1134" s="1062" t="s">
        <v>14259</v>
      </c>
      <c r="D1134" s="1064">
        <v>890.63</v>
      </c>
    </row>
    <row r="1135" spans="1:4" x14ac:dyDescent="0.25">
      <c r="A1135" s="1061">
        <v>7260101460</v>
      </c>
      <c r="B1135" s="1048" t="s">
        <v>15269</v>
      </c>
      <c r="C1135" s="1062" t="s">
        <v>14259</v>
      </c>
      <c r="D1135" s="1065">
        <v>1029.21</v>
      </c>
    </row>
    <row r="1136" spans="1:4" x14ac:dyDescent="0.25">
      <c r="A1136" s="1061">
        <v>7260101470</v>
      </c>
      <c r="B1136" s="1048" t="s">
        <v>15270</v>
      </c>
      <c r="C1136" s="1062" t="s">
        <v>14259</v>
      </c>
      <c r="D1136" s="1064">
        <v>969.75</v>
      </c>
    </row>
    <row r="1137" spans="1:4" x14ac:dyDescent="0.25">
      <c r="A1137" s="1061">
        <v>7260101480</v>
      </c>
      <c r="B1137" s="1048" t="s">
        <v>15271</v>
      </c>
      <c r="C1137" s="1062" t="s">
        <v>14259</v>
      </c>
      <c r="D1137" s="1064">
        <v>978.58</v>
      </c>
    </row>
    <row r="1138" spans="1:4" x14ac:dyDescent="0.25">
      <c r="A1138" s="1061">
        <v>7260101490</v>
      </c>
      <c r="B1138" s="1048" t="s">
        <v>15272</v>
      </c>
      <c r="C1138" s="1062" t="s">
        <v>14259</v>
      </c>
      <c r="D1138" s="1064">
        <v>924.42</v>
      </c>
    </row>
    <row r="1139" spans="1:4" x14ac:dyDescent="0.25">
      <c r="A1139" s="1061">
        <v>7260101500</v>
      </c>
      <c r="B1139" s="1048" t="s">
        <v>15273</v>
      </c>
      <c r="C1139" s="1062" t="s">
        <v>14259</v>
      </c>
      <c r="D1139" s="1065">
        <v>1063</v>
      </c>
    </row>
    <row r="1140" spans="1:4" x14ac:dyDescent="0.25">
      <c r="A1140" s="1061">
        <v>7260101510</v>
      </c>
      <c r="B1140" s="1048" t="s">
        <v>15274</v>
      </c>
      <c r="C1140" s="1062" t="s">
        <v>14259</v>
      </c>
      <c r="D1140" s="1065">
        <v>1003.53</v>
      </c>
    </row>
    <row r="1141" spans="1:4" x14ac:dyDescent="0.25">
      <c r="A1141" s="1061">
        <v>7260101520</v>
      </c>
      <c r="B1141" s="1048" t="s">
        <v>15275</v>
      </c>
      <c r="C1141" s="1062" t="s">
        <v>14259</v>
      </c>
      <c r="D1141" s="1065">
        <v>1012.37</v>
      </c>
    </row>
    <row r="1142" spans="1:4" x14ac:dyDescent="0.25">
      <c r="A1142" s="1061">
        <v>7260101530</v>
      </c>
      <c r="B1142" s="1048" t="s">
        <v>15276</v>
      </c>
      <c r="C1142" s="1062" t="s">
        <v>14259</v>
      </c>
      <c r="D1142" s="1064">
        <v>981.46</v>
      </c>
    </row>
    <row r="1143" spans="1:4" x14ac:dyDescent="0.25">
      <c r="A1143" s="1061">
        <v>7260101540</v>
      </c>
      <c r="B1143" s="1048" t="s">
        <v>15277</v>
      </c>
      <c r="C1143" s="1062" t="s">
        <v>14259</v>
      </c>
      <c r="D1143" s="1065">
        <v>1134.78</v>
      </c>
    </row>
    <row r="1144" spans="1:4" x14ac:dyDescent="0.25">
      <c r="A1144" s="1061">
        <v>7260101550</v>
      </c>
      <c r="B1144" s="1048" t="s">
        <v>15278</v>
      </c>
      <c r="C1144" s="1062" t="s">
        <v>14259</v>
      </c>
      <c r="D1144" s="1065">
        <v>1065.2</v>
      </c>
    </row>
    <row r="1145" spans="1:4" x14ac:dyDescent="0.25">
      <c r="A1145" s="1061">
        <v>7260101560</v>
      </c>
      <c r="B1145" s="1048" t="s">
        <v>15279</v>
      </c>
      <c r="C1145" s="1062" t="s">
        <v>14259</v>
      </c>
      <c r="D1145" s="1065">
        <v>1074.82</v>
      </c>
    </row>
    <row r="1146" spans="1:4" x14ac:dyDescent="0.25">
      <c r="A1146" s="1061">
        <v>7260101570</v>
      </c>
      <c r="B1146" s="1048" t="s">
        <v>15280</v>
      </c>
      <c r="C1146" s="1062" t="s">
        <v>14259</v>
      </c>
      <c r="D1146" s="1065">
        <v>1019.37</v>
      </c>
    </row>
    <row r="1147" spans="1:4" x14ac:dyDescent="0.25">
      <c r="A1147" s="1061">
        <v>7260101580</v>
      </c>
      <c r="B1147" s="1048" t="s">
        <v>15281</v>
      </c>
      <c r="C1147" s="1062" t="s">
        <v>14259</v>
      </c>
      <c r="D1147" s="1065">
        <v>1172.7</v>
      </c>
    </row>
    <row r="1148" spans="1:4" x14ac:dyDescent="0.25">
      <c r="A1148" s="1061">
        <v>7260101590</v>
      </c>
      <c r="B1148" s="1048" t="s">
        <v>15282</v>
      </c>
      <c r="C1148" s="1062" t="s">
        <v>14259</v>
      </c>
      <c r="D1148" s="1065">
        <v>1102.02</v>
      </c>
    </row>
    <row r="1149" spans="1:4" x14ac:dyDescent="0.25">
      <c r="A1149" s="1061">
        <v>7260101600</v>
      </c>
      <c r="B1149" s="1048" t="s">
        <v>15283</v>
      </c>
      <c r="C1149" s="1062" t="s">
        <v>14259</v>
      </c>
      <c r="D1149" s="1065">
        <v>1111.3499999999999</v>
      </c>
    </row>
    <row r="1150" spans="1:4" x14ac:dyDescent="0.25">
      <c r="A1150" s="1061">
        <v>7260101610</v>
      </c>
      <c r="B1150" s="1048" t="s">
        <v>15284</v>
      </c>
      <c r="C1150" s="1062" t="s">
        <v>14259</v>
      </c>
      <c r="D1150" s="1065">
        <v>1090.75</v>
      </c>
    </row>
    <row r="1151" spans="1:4" x14ac:dyDescent="0.25">
      <c r="A1151" s="1061">
        <v>7260101620</v>
      </c>
      <c r="B1151" s="1048" t="s">
        <v>15285</v>
      </c>
      <c r="C1151" s="1062" t="s">
        <v>14259</v>
      </c>
      <c r="D1151" s="1065">
        <v>1258.8</v>
      </c>
    </row>
    <row r="1152" spans="1:4" x14ac:dyDescent="0.25">
      <c r="A1152" s="1061">
        <v>7260101630</v>
      </c>
      <c r="B1152" s="1048" t="s">
        <v>15286</v>
      </c>
      <c r="C1152" s="1062" t="s">
        <v>14259</v>
      </c>
      <c r="D1152" s="1065">
        <v>1177.67</v>
      </c>
    </row>
    <row r="1153" spans="1:4" x14ac:dyDescent="0.25">
      <c r="A1153" s="1061">
        <v>7260101640</v>
      </c>
      <c r="B1153" s="1048" t="s">
        <v>15287</v>
      </c>
      <c r="C1153" s="1062" t="s">
        <v>14259</v>
      </c>
      <c r="D1153" s="1065">
        <v>1187.82</v>
      </c>
    </row>
    <row r="1154" spans="1:4" x14ac:dyDescent="0.25">
      <c r="A1154" s="1061">
        <v>7260101650</v>
      </c>
      <c r="B1154" s="1048" t="s">
        <v>15288</v>
      </c>
      <c r="C1154" s="1062" t="s">
        <v>14259</v>
      </c>
      <c r="D1154" s="1065">
        <v>1130.3399999999999</v>
      </c>
    </row>
    <row r="1155" spans="1:4" x14ac:dyDescent="0.25">
      <c r="A1155" s="1061">
        <v>7260101660</v>
      </c>
      <c r="B1155" s="1048" t="s">
        <v>15289</v>
      </c>
      <c r="C1155" s="1062" t="s">
        <v>14259</v>
      </c>
      <c r="D1155" s="1065">
        <v>1298.3900000000001</v>
      </c>
    </row>
    <row r="1156" spans="1:4" x14ac:dyDescent="0.25">
      <c r="A1156" s="1061">
        <v>7260101670</v>
      </c>
      <c r="B1156" s="1048" t="s">
        <v>15290</v>
      </c>
      <c r="C1156" s="1062" t="s">
        <v>14259</v>
      </c>
      <c r="D1156" s="1065">
        <v>1217.22</v>
      </c>
    </row>
    <row r="1157" spans="1:4" x14ac:dyDescent="0.25">
      <c r="A1157" s="1061">
        <v>7260101680</v>
      </c>
      <c r="B1157" s="1048" t="s">
        <v>15291</v>
      </c>
      <c r="C1157" s="1062" t="s">
        <v>14259</v>
      </c>
      <c r="D1157" s="1065">
        <v>1227.32</v>
      </c>
    </row>
    <row r="1158" spans="1:4" x14ac:dyDescent="0.25">
      <c r="A1158" s="1061">
        <v>7260200040</v>
      </c>
      <c r="B1158" s="1048" t="s">
        <v>15292</v>
      </c>
      <c r="C1158" s="1062" t="s">
        <v>14259</v>
      </c>
      <c r="D1158" s="1064">
        <v>464.13</v>
      </c>
    </row>
    <row r="1159" spans="1:4" x14ac:dyDescent="0.25">
      <c r="A1159" s="1061">
        <v>7260200320</v>
      </c>
      <c r="B1159" s="1048" t="s">
        <v>15293</v>
      </c>
      <c r="C1159" s="1062" t="s">
        <v>14259</v>
      </c>
      <c r="D1159" s="1064">
        <v>571.87</v>
      </c>
    </row>
    <row r="1160" spans="1:4" x14ac:dyDescent="0.25">
      <c r="A1160" s="1061">
        <v>7260300010</v>
      </c>
      <c r="B1160" s="1048" t="s">
        <v>15294</v>
      </c>
      <c r="C1160" s="1062" t="s">
        <v>14259</v>
      </c>
      <c r="D1160" s="1064">
        <v>581.29999999999995</v>
      </c>
    </row>
    <row r="1161" spans="1:4" x14ac:dyDescent="0.25">
      <c r="A1161" s="1061">
        <v>7260300020</v>
      </c>
      <c r="B1161" s="1048" t="s">
        <v>15295</v>
      </c>
      <c r="C1161" s="1062" t="s">
        <v>14259</v>
      </c>
      <c r="D1161" s="1064">
        <v>713.52</v>
      </c>
    </row>
    <row r="1162" spans="1:4" x14ac:dyDescent="0.25">
      <c r="A1162" s="1061">
        <v>7260300030</v>
      </c>
      <c r="B1162" s="1048" t="s">
        <v>15296</v>
      </c>
      <c r="C1162" s="1062" t="s">
        <v>14259</v>
      </c>
      <c r="D1162" s="1064">
        <v>658.1</v>
      </c>
    </row>
    <row r="1163" spans="1:4" x14ac:dyDescent="0.25">
      <c r="A1163" s="1061">
        <v>7260300040</v>
      </c>
      <c r="B1163" s="1048" t="s">
        <v>15297</v>
      </c>
      <c r="C1163" s="1062" t="s">
        <v>14259</v>
      </c>
      <c r="D1163" s="1064">
        <v>666.54</v>
      </c>
    </row>
    <row r="1164" spans="1:4" x14ac:dyDescent="0.25">
      <c r="A1164" s="1061">
        <v>7260300050</v>
      </c>
      <c r="B1164" s="1048" t="s">
        <v>15298</v>
      </c>
      <c r="C1164" s="1062" t="s">
        <v>14259</v>
      </c>
      <c r="D1164" s="1064">
        <v>654.71</v>
      </c>
    </row>
    <row r="1165" spans="1:4" x14ac:dyDescent="0.25">
      <c r="A1165" s="1061">
        <v>7260300060</v>
      </c>
      <c r="B1165" s="1048" t="s">
        <v>15299</v>
      </c>
      <c r="C1165" s="1062" t="s">
        <v>14259</v>
      </c>
      <c r="D1165" s="1064">
        <v>793.3</v>
      </c>
    </row>
    <row r="1166" spans="1:4" x14ac:dyDescent="0.25">
      <c r="A1166" s="1061">
        <v>7260300070</v>
      </c>
      <c r="B1166" s="1048" t="s">
        <v>15300</v>
      </c>
      <c r="C1166" s="1062" t="s">
        <v>14259</v>
      </c>
      <c r="D1166" s="1064">
        <v>733.84</v>
      </c>
    </row>
    <row r="1167" spans="1:4" x14ac:dyDescent="0.25">
      <c r="A1167" s="1061">
        <v>7260300080</v>
      </c>
      <c r="B1167" s="1048" t="s">
        <v>15301</v>
      </c>
      <c r="C1167" s="1062" t="s">
        <v>14259</v>
      </c>
      <c r="D1167" s="1064">
        <v>742.67</v>
      </c>
    </row>
    <row r="1168" spans="1:4" x14ac:dyDescent="0.25">
      <c r="A1168" s="1061">
        <v>7260300090</v>
      </c>
      <c r="B1168" s="1048" t="s">
        <v>15302</v>
      </c>
      <c r="C1168" s="1062" t="s">
        <v>14259</v>
      </c>
      <c r="D1168" s="1064">
        <v>688.15</v>
      </c>
    </row>
    <row r="1169" spans="1:4" x14ac:dyDescent="0.25">
      <c r="A1169" s="1061">
        <v>7260300100</v>
      </c>
      <c r="B1169" s="1048" t="s">
        <v>15303</v>
      </c>
      <c r="C1169" s="1062" t="s">
        <v>14259</v>
      </c>
      <c r="D1169" s="1064">
        <v>826.74</v>
      </c>
    </row>
    <row r="1170" spans="1:4" x14ac:dyDescent="0.25">
      <c r="A1170" s="1061">
        <v>7260300110</v>
      </c>
      <c r="B1170" s="1048" t="s">
        <v>15304</v>
      </c>
      <c r="C1170" s="1062" t="s">
        <v>14259</v>
      </c>
      <c r="D1170" s="1064">
        <v>767.27</v>
      </c>
    </row>
    <row r="1171" spans="1:4" x14ac:dyDescent="0.25">
      <c r="A1171" s="1061">
        <v>7260300120</v>
      </c>
      <c r="B1171" s="1048" t="s">
        <v>15305</v>
      </c>
      <c r="C1171" s="1062" t="s">
        <v>14259</v>
      </c>
      <c r="D1171" s="1064">
        <v>776.11</v>
      </c>
    </row>
    <row r="1172" spans="1:4" x14ac:dyDescent="0.25">
      <c r="A1172" s="1061">
        <v>7260300130</v>
      </c>
      <c r="B1172" s="1048" t="s">
        <v>15306</v>
      </c>
      <c r="C1172" s="1062" t="s">
        <v>14259</v>
      </c>
      <c r="D1172" s="1064">
        <v>740.71</v>
      </c>
    </row>
    <row r="1173" spans="1:4" x14ac:dyDescent="0.25">
      <c r="A1173" s="1061">
        <v>7260300140</v>
      </c>
      <c r="B1173" s="1048" t="s">
        <v>15307</v>
      </c>
      <c r="C1173" s="1062" t="s">
        <v>14259</v>
      </c>
      <c r="D1173" s="1064">
        <v>894.04</v>
      </c>
    </row>
    <row r="1174" spans="1:4" x14ac:dyDescent="0.25">
      <c r="A1174" s="1061">
        <v>7260300150</v>
      </c>
      <c r="B1174" s="1048" t="s">
        <v>15308</v>
      </c>
      <c r="C1174" s="1062" t="s">
        <v>14259</v>
      </c>
      <c r="D1174" s="1064">
        <v>824.46</v>
      </c>
    </row>
    <row r="1175" spans="1:4" x14ac:dyDescent="0.25">
      <c r="A1175" s="1061">
        <v>7260300160</v>
      </c>
      <c r="B1175" s="1048" t="s">
        <v>15309</v>
      </c>
      <c r="C1175" s="1062" t="s">
        <v>14259</v>
      </c>
      <c r="D1175" s="1064">
        <v>834.09</v>
      </c>
    </row>
    <row r="1176" spans="1:4" x14ac:dyDescent="0.25">
      <c r="A1176" s="1061">
        <v>7260300170</v>
      </c>
      <c r="B1176" s="1048" t="s">
        <v>15310</v>
      </c>
      <c r="C1176" s="1062" t="s">
        <v>14259</v>
      </c>
      <c r="D1176" s="1064">
        <v>777.05</v>
      </c>
    </row>
    <row r="1177" spans="1:4" ht="14.45" customHeight="1" x14ac:dyDescent="0.25">
      <c r="A1177" s="1320" t="s">
        <v>14238</v>
      </c>
      <c r="B1177" s="1321"/>
      <c r="C1177" s="1322" t="s">
        <v>14239</v>
      </c>
      <c r="D1177" s="1323"/>
    </row>
    <row r="1178" spans="1:4" ht="14.45" customHeight="1" x14ac:dyDescent="0.25">
      <c r="A1178" s="1316" t="s">
        <v>27569</v>
      </c>
      <c r="B1178" s="1324"/>
      <c r="C1178" s="1324"/>
      <c r="D1178" s="1317"/>
    </row>
    <row r="1179" spans="1:4" x14ac:dyDescent="0.25">
      <c r="A1179" s="1316" t="s">
        <v>14240</v>
      </c>
      <c r="B1179" s="1317"/>
      <c r="C1179" s="1056" t="s">
        <v>14241</v>
      </c>
      <c r="D1179" s="1037"/>
    </row>
    <row r="1180" spans="1:4" x14ac:dyDescent="0.25">
      <c r="A1180" s="1057" t="s">
        <v>14242</v>
      </c>
      <c r="B1180" s="1058" t="s">
        <v>14243</v>
      </c>
      <c r="C1180" s="1059" t="s">
        <v>14244</v>
      </c>
      <c r="D1180" s="1060" t="s">
        <v>14245</v>
      </c>
    </row>
    <row r="1181" spans="1:4" x14ac:dyDescent="0.25">
      <c r="A1181" s="1061">
        <v>7260300180</v>
      </c>
      <c r="B1181" s="1048" t="s">
        <v>15311</v>
      </c>
      <c r="C1181" s="1062" t="s">
        <v>14259</v>
      </c>
      <c r="D1181" s="1064">
        <v>930.38</v>
      </c>
    </row>
    <row r="1182" spans="1:4" x14ac:dyDescent="0.25">
      <c r="A1182" s="1061">
        <v>7260300190</v>
      </c>
      <c r="B1182" s="1048" t="s">
        <v>15312</v>
      </c>
      <c r="C1182" s="1062" t="s">
        <v>14259</v>
      </c>
      <c r="D1182" s="1064">
        <v>859.7</v>
      </c>
    </row>
    <row r="1183" spans="1:4" x14ac:dyDescent="0.25">
      <c r="A1183" s="1061">
        <v>7260300200</v>
      </c>
      <c r="B1183" s="1048" t="s">
        <v>15313</v>
      </c>
      <c r="C1183" s="1062" t="s">
        <v>14259</v>
      </c>
      <c r="D1183" s="1064">
        <v>869.04</v>
      </c>
    </row>
    <row r="1184" spans="1:4" x14ac:dyDescent="0.25">
      <c r="A1184" s="1061">
        <v>7260300210</v>
      </c>
      <c r="B1184" s="1048" t="s">
        <v>15314</v>
      </c>
      <c r="C1184" s="1062" t="s">
        <v>14259</v>
      </c>
      <c r="D1184" s="1064">
        <v>839.06</v>
      </c>
    </row>
    <row r="1185" spans="1:4" x14ac:dyDescent="0.25">
      <c r="A1185" s="1061">
        <v>7260300220</v>
      </c>
      <c r="B1185" s="1048" t="s">
        <v>15315</v>
      </c>
      <c r="C1185" s="1062" t="s">
        <v>14259</v>
      </c>
      <c r="D1185" s="1065">
        <v>1007.1</v>
      </c>
    </row>
    <row r="1186" spans="1:4" x14ac:dyDescent="0.25">
      <c r="A1186" s="1061">
        <v>7260300230</v>
      </c>
      <c r="B1186" s="1048" t="s">
        <v>15316</v>
      </c>
      <c r="C1186" s="1062" t="s">
        <v>14259</v>
      </c>
      <c r="D1186" s="1064">
        <v>925.98</v>
      </c>
    </row>
    <row r="1187" spans="1:4" x14ac:dyDescent="0.25">
      <c r="A1187" s="1061">
        <v>7260300240</v>
      </c>
      <c r="B1187" s="1048" t="s">
        <v>15317</v>
      </c>
      <c r="C1187" s="1062" t="s">
        <v>14259</v>
      </c>
      <c r="D1187" s="1064">
        <v>936.12</v>
      </c>
    </row>
    <row r="1188" spans="1:4" x14ac:dyDescent="0.25">
      <c r="A1188" s="1061">
        <v>7260300250</v>
      </c>
      <c r="B1188" s="1048" t="s">
        <v>15318</v>
      </c>
      <c r="C1188" s="1062" t="s">
        <v>14259</v>
      </c>
      <c r="D1188" s="1064">
        <v>880.89</v>
      </c>
    </row>
    <row r="1189" spans="1:4" x14ac:dyDescent="0.25">
      <c r="A1189" s="1061">
        <v>7260300260</v>
      </c>
      <c r="B1189" s="1048" t="s">
        <v>15319</v>
      </c>
      <c r="C1189" s="1062" t="s">
        <v>14259</v>
      </c>
      <c r="D1189" s="1065">
        <v>1048.93</v>
      </c>
    </row>
    <row r="1190" spans="1:4" x14ac:dyDescent="0.25">
      <c r="A1190" s="1061">
        <v>7260300270</v>
      </c>
      <c r="B1190" s="1048" t="s">
        <v>15320</v>
      </c>
      <c r="C1190" s="1062" t="s">
        <v>14259</v>
      </c>
      <c r="D1190" s="1064">
        <v>967.77</v>
      </c>
    </row>
    <row r="1191" spans="1:4" x14ac:dyDescent="0.25">
      <c r="A1191" s="1061">
        <v>7260300280</v>
      </c>
      <c r="B1191" s="1048" t="s">
        <v>15321</v>
      </c>
      <c r="C1191" s="1062" t="s">
        <v>14259</v>
      </c>
      <c r="D1191" s="1064">
        <v>977.86</v>
      </c>
    </row>
    <row r="1192" spans="1:4" x14ac:dyDescent="0.25">
      <c r="A1192" s="1061">
        <v>7260300290</v>
      </c>
      <c r="B1192" s="1048" t="s">
        <v>15322</v>
      </c>
      <c r="C1192" s="1062" t="s">
        <v>14259</v>
      </c>
      <c r="D1192" s="1064">
        <v>693.22</v>
      </c>
    </row>
    <row r="1193" spans="1:4" x14ac:dyDescent="0.25">
      <c r="A1193" s="1061">
        <v>7260300300</v>
      </c>
      <c r="B1193" s="1048" t="s">
        <v>15323</v>
      </c>
      <c r="C1193" s="1062" t="s">
        <v>14259</v>
      </c>
      <c r="D1193" s="1064">
        <v>825.44</v>
      </c>
    </row>
    <row r="1194" spans="1:4" x14ac:dyDescent="0.25">
      <c r="A1194" s="1061">
        <v>7260300310</v>
      </c>
      <c r="B1194" s="1048" t="s">
        <v>15324</v>
      </c>
      <c r="C1194" s="1062" t="s">
        <v>14259</v>
      </c>
      <c r="D1194" s="1064">
        <v>770.01</v>
      </c>
    </row>
    <row r="1195" spans="1:4" x14ac:dyDescent="0.25">
      <c r="A1195" s="1061">
        <v>7260300320</v>
      </c>
      <c r="B1195" s="1048" t="s">
        <v>15325</v>
      </c>
      <c r="C1195" s="1062" t="s">
        <v>14259</v>
      </c>
      <c r="D1195" s="1064">
        <v>778.46</v>
      </c>
    </row>
    <row r="1196" spans="1:4" x14ac:dyDescent="0.25">
      <c r="A1196" s="1061">
        <v>7260300330</v>
      </c>
      <c r="B1196" s="1048" t="s">
        <v>15326</v>
      </c>
      <c r="C1196" s="1062" t="s">
        <v>14259</v>
      </c>
      <c r="D1196" s="1064">
        <v>767.14</v>
      </c>
    </row>
    <row r="1197" spans="1:4" x14ac:dyDescent="0.25">
      <c r="A1197" s="1061">
        <v>7260300340</v>
      </c>
      <c r="B1197" s="1048" t="s">
        <v>15327</v>
      </c>
      <c r="C1197" s="1062" t="s">
        <v>14259</v>
      </c>
      <c r="D1197" s="1064">
        <v>905.72</v>
      </c>
    </row>
    <row r="1198" spans="1:4" x14ac:dyDescent="0.25">
      <c r="A1198" s="1061">
        <v>7260300350</v>
      </c>
      <c r="B1198" s="1048" t="s">
        <v>15328</v>
      </c>
      <c r="C1198" s="1062" t="s">
        <v>14259</v>
      </c>
      <c r="D1198" s="1064">
        <v>846.26</v>
      </c>
    </row>
    <row r="1199" spans="1:4" x14ac:dyDescent="0.25">
      <c r="A1199" s="1061">
        <v>7260300360</v>
      </c>
      <c r="B1199" s="1048" t="s">
        <v>15329</v>
      </c>
      <c r="C1199" s="1062" t="s">
        <v>14259</v>
      </c>
      <c r="D1199" s="1064">
        <v>855.1</v>
      </c>
    </row>
    <row r="1200" spans="1:4" x14ac:dyDescent="0.25">
      <c r="A1200" s="1061">
        <v>7260300370</v>
      </c>
      <c r="B1200" s="1048" t="s">
        <v>15330</v>
      </c>
      <c r="C1200" s="1062" t="s">
        <v>14259</v>
      </c>
      <c r="D1200" s="1064">
        <v>800.58</v>
      </c>
    </row>
    <row r="1201" spans="1:4" x14ac:dyDescent="0.25">
      <c r="A1201" s="1061">
        <v>7260300380</v>
      </c>
      <c r="B1201" s="1048" t="s">
        <v>15331</v>
      </c>
      <c r="C1201" s="1062" t="s">
        <v>14259</v>
      </c>
      <c r="D1201" s="1064">
        <v>939.16</v>
      </c>
    </row>
    <row r="1202" spans="1:4" x14ac:dyDescent="0.25">
      <c r="A1202" s="1061">
        <v>7260300390</v>
      </c>
      <c r="B1202" s="1048" t="s">
        <v>15332</v>
      </c>
      <c r="C1202" s="1062" t="s">
        <v>14259</v>
      </c>
      <c r="D1202" s="1064">
        <v>879.69</v>
      </c>
    </row>
    <row r="1203" spans="1:4" x14ac:dyDescent="0.25">
      <c r="A1203" s="1061">
        <v>7260300400</v>
      </c>
      <c r="B1203" s="1048" t="s">
        <v>15333</v>
      </c>
      <c r="C1203" s="1062" t="s">
        <v>14259</v>
      </c>
      <c r="D1203" s="1064">
        <v>888.54</v>
      </c>
    </row>
    <row r="1204" spans="1:4" x14ac:dyDescent="0.25">
      <c r="A1204" s="1061">
        <v>7260300410</v>
      </c>
      <c r="B1204" s="1048" t="s">
        <v>15334</v>
      </c>
      <c r="C1204" s="1062" t="s">
        <v>14259</v>
      </c>
      <c r="D1204" s="1064">
        <v>853.95</v>
      </c>
    </row>
    <row r="1205" spans="1:4" x14ac:dyDescent="0.25">
      <c r="A1205" s="1061">
        <v>7260300420</v>
      </c>
      <c r="B1205" s="1048" t="s">
        <v>15335</v>
      </c>
      <c r="C1205" s="1062" t="s">
        <v>14259</v>
      </c>
      <c r="D1205" s="1065">
        <v>1007.27</v>
      </c>
    </row>
    <row r="1206" spans="1:4" x14ac:dyDescent="0.25">
      <c r="A1206" s="1061">
        <v>7260300430</v>
      </c>
      <c r="B1206" s="1048" t="s">
        <v>15336</v>
      </c>
      <c r="C1206" s="1062" t="s">
        <v>14259</v>
      </c>
      <c r="D1206" s="1064">
        <v>937.7</v>
      </c>
    </row>
    <row r="1207" spans="1:4" x14ac:dyDescent="0.25">
      <c r="A1207" s="1061">
        <v>7260300440</v>
      </c>
      <c r="B1207" s="1048" t="s">
        <v>15337</v>
      </c>
      <c r="C1207" s="1062" t="s">
        <v>14259</v>
      </c>
      <c r="D1207" s="1064">
        <v>947.32</v>
      </c>
    </row>
    <row r="1208" spans="1:4" x14ac:dyDescent="0.25">
      <c r="A1208" s="1061">
        <v>7260300450</v>
      </c>
      <c r="B1208" s="1048" t="s">
        <v>15338</v>
      </c>
      <c r="C1208" s="1062" t="s">
        <v>14259</v>
      </c>
      <c r="D1208" s="1064">
        <v>890.3</v>
      </c>
    </row>
    <row r="1209" spans="1:4" x14ac:dyDescent="0.25">
      <c r="A1209" s="1061">
        <v>7260300460</v>
      </c>
      <c r="B1209" s="1048" t="s">
        <v>15339</v>
      </c>
      <c r="C1209" s="1062" t="s">
        <v>14259</v>
      </c>
      <c r="D1209" s="1065">
        <v>1043.6099999999999</v>
      </c>
    </row>
    <row r="1210" spans="1:4" x14ac:dyDescent="0.25">
      <c r="A1210" s="1061">
        <v>7260300470</v>
      </c>
      <c r="B1210" s="1048" t="s">
        <v>15340</v>
      </c>
      <c r="C1210" s="1062" t="s">
        <v>14259</v>
      </c>
      <c r="D1210" s="1064">
        <v>972.94</v>
      </c>
    </row>
    <row r="1211" spans="1:4" x14ac:dyDescent="0.25">
      <c r="A1211" s="1061">
        <v>7260300480</v>
      </c>
      <c r="B1211" s="1048" t="s">
        <v>15341</v>
      </c>
      <c r="C1211" s="1062" t="s">
        <v>14259</v>
      </c>
      <c r="D1211" s="1064">
        <v>982.27</v>
      </c>
    </row>
    <row r="1212" spans="1:4" x14ac:dyDescent="0.25">
      <c r="A1212" s="1061">
        <v>7260300490</v>
      </c>
      <c r="B1212" s="1048" t="s">
        <v>15342</v>
      </c>
      <c r="C1212" s="1062" t="s">
        <v>14259</v>
      </c>
      <c r="D1212" s="1064">
        <v>953.14</v>
      </c>
    </row>
    <row r="1213" spans="1:4" x14ac:dyDescent="0.25">
      <c r="A1213" s="1061">
        <v>7260300500</v>
      </c>
      <c r="B1213" s="1048" t="s">
        <v>15343</v>
      </c>
      <c r="C1213" s="1062" t="s">
        <v>14259</v>
      </c>
      <c r="D1213" s="1065">
        <v>1121.18</v>
      </c>
    </row>
    <row r="1214" spans="1:4" x14ac:dyDescent="0.25">
      <c r="A1214" s="1061">
        <v>7260300510</v>
      </c>
      <c r="B1214" s="1048" t="s">
        <v>15344</v>
      </c>
      <c r="C1214" s="1062" t="s">
        <v>14259</v>
      </c>
      <c r="D1214" s="1065">
        <v>1040.06</v>
      </c>
    </row>
    <row r="1215" spans="1:4" x14ac:dyDescent="0.25">
      <c r="A1215" s="1061">
        <v>7260300520</v>
      </c>
      <c r="B1215" s="1048" t="s">
        <v>15345</v>
      </c>
      <c r="C1215" s="1062" t="s">
        <v>14259</v>
      </c>
      <c r="D1215" s="1065">
        <v>1050.21</v>
      </c>
    </row>
    <row r="1216" spans="1:4" x14ac:dyDescent="0.25">
      <c r="A1216" s="1061">
        <v>7260300530</v>
      </c>
      <c r="B1216" s="1048" t="s">
        <v>15346</v>
      </c>
      <c r="C1216" s="1062" t="s">
        <v>14259</v>
      </c>
      <c r="D1216" s="1064">
        <v>994.97</v>
      </c>
    </row>
    <row r="1217" spans="1:4" x14ac:dyDescent="0.25">
      <c r="A1217" s="1061">
        <v>7260300540</v>
      </c>
      <c r="B1217" s="1048" t="s">
        <v>15347</v>
      </c>
      <c r="C1217" s="1062" t="s">
        <v>14259</v>
      </c>
      <c r="D1217" s="1065">
        <v>1163.01</v>
      </c>
    </row>
    <row r="1218" spans="1:4" x14ac:dyDescent="0.25">
      <c r="A1218" s="1061">
        <v>7260300550</v>
      </c>
      <c r="B1218" s="1048" t="s">
        <v>15348</v>
      </c>
      <c r="C1218" s="1062" t="s">
        <v>14259</v>
      </c>
      <c r="D1218" s="1065">
        <v>1081.8499999999999</v>
      </c>
    </row>
    <row r="1219" spans="1:4" x14ac:dyDescent="0.25">
      <c r="A1219" s="1061">
        <v>7260300560</v>
      </c>
      <c r="B1219" s="1048" t="s">
        <v>15349</v>
      </c>
      <c r="C1219" s="1062" t="s">
        <v>14259</v>
      </c>
      <c r="D1219" s="1065">
        <v>1091.95</v>
      </c>
    </row>
    <row r="1220" spans="1:4" x14ac:dyDescent="0.25">
      <c r="A1220" s="1061">
        <v>7260300570</v>
      </c>
      <c r="B1220" s="1048" t="s">
        <v>15350</v>
      </c>
      <c r="C1220" s="1062" t="s">
        <v>14259</v>
      </c>
      <c r="D1220" s="1064">
        <v>798.48</v>
      </c>
    </row>
    <row r="1221" spans="1:4" x14ac:dyDescent="0.25">
      <c r="A1221" s="1061">
        <v>7260300580</v>
      </c>
      <c r="B1221" s="1048" t="s">
        <v>15351</v>
      </c>
      <c r="C1221" s="1062" t="s">
        <v>14259</v>
      </c>
      <c r="D1221" s="1064">
        <v>930.7</v>
      </c>
    </row>
    <row r="1222" spans="1:4" x14ac:dyDescent="0.25">
      <c r="A1222" s="1061">
        <v>7260300590</v>
      </c>
      <c r="B1222" s="1048" t="s">
        <v>15352</v>
      </c>
      <c r="C1222" s="1062" t="s">
        <v>14259</v>
      </c>
      <c r="D1222" s="1064">
        <v>875.26</v>
      </c>
    </row>
    <row r="1223" spans="1:4" x14ac:dyDescent="0.25">
      <c r="A1223" s="1061">
        <v>7260300600</v>
      </c>
      <c r="B1223" s="1048" t="s">
        <v>15353</v>
      </c>
      <c r="C1223" s="1062" t="s">
        <v>14259</v>
      </c>
      <c r="D1223" s="1064">
        <v>883.72</v>
      </c>
    </row>
    <row r="1224" spans="1:4" x14ac:dyDescent="0.25">
      <c r="A1224" s="1061">
        <v>7260300610</v>
      </c>
      <c r="B1224" s="1048" t="s">
        <v>15354</v>
      </c>
      <c r="C1224" s="1062" t="s">
        <v>14259</v>
      </c>
      <c r="D1224" s="1064">
        <v>872.89</v>
      </c>
    </row>
    <row r="1225" spans="1:4" x14ac:dyDescent="0.25">
      <c r="A1225" s="1061">
        <v>7260300620</v>
      </c>
      <c r="B1225" s="1048" t="s">
        <v>15355</v>
      </c>
      <c r="C1225" s="1062" t="s">
        <v>14259</v>
      </c>
      <c r="D1225" s="1065">
        <v>1011.47</v>
      </c>
    </row>
    <row r="1226" spans="1:4" x14ac:dyDescent="0.25">
      <c r="A1226" s="1061">
        <v>7260300630</v>
      </c>
      <c r="B1226" s="1048" t="s">
        <v>15356</v>
      </c>
      <c r="C1226" s="1062" t="s">
        <v>14259</v>
      </c>
      <c r="D1226" s="1064">
        <v>952.01</v>
      </c>
    </row>
    <row r="1227" spans="1:4" x14ac:dyDescent="0.25">
      <c r="A1227" s="1061">
        <v>7260300640</v>
      </c>
      <c r="B1227" s="1048" t="s">
        <v>15357</v>
      </c>
      <c r="C1227" s="1062" t="s">
        <v>14259</v>
      </c>
      <c r="D1227" s="1064">
        <v>960.85</v>
      </c>
    </row>
    <row r="1228" spans="1:4" x14ac:dyDescent="0.25">
      <c r="A1228" s="1061">
        <v>7260300650</v>
      </c>
      <c r="B1228" s="1048" t="s">
        <v>15358</v>
      </c>
      <c r="C1228" s="1062" t="s">
        <v>14259</v>
      </c>
      <c r="D1228" s="1064">
        <v>906.33</v>
      </c>
    </row>
    <row r="1229" spans="1:4" x14ac:dyDescent="0.25">
      <c r="A1229" s="1061">
        <v>7260300660</v>
      </c>
      <c r="B1229" s="1048" t="s">
        <v>15359</v>
      </c>
      <c r="C1229" s="1062" t="s">
        <v>14259</v>
      </c>
      <c r="D1229" s="1065">
        <v>1044.9100000000001</v>
      </c>
    </row>
    <row r="1230" spans="1:4" x14ac:dyDescent="0.25">
      <c r="A1230" s="1061">
        <v>7260300670</v>
      </c>
      <c r="B1230" s="1048" t="s">
        <v>15360</v>
      </c>
      <c r="C1230" s="1062" t="s">
        <v>14259</v>
      </c>
      <c r="D1230" s="1064">
        <v>985.44</v>
      </c>
    </row>
    <row r="1231" spans="1:4" x14ac:dyDescent="0.25">
      <c r="A1231" s="1061">
        <v>7260300680</v>
      </c>
      <c r="B1231" s="1048" t="s">
        <v>15361</v>
      </c>
      <c r="C1231" s="1062" t="s">
        <v>14259</v>
      </c>
      <c r="D1231" s="1064">
        <v>994.29</v>
      </c>
    </row>
    <row r="1232" spans="1:4" x14ac:dyDescent="0.25">
      <c r="A1232" s="1061">
        <v>7260300690</v>
      </c>
      <c r="B1232" s="1048" t="s">
        <v>15362</v>
      </c>
      <c r="C1232" s="1062" t="s">
        <v>14259</v>
      </c>
      <c r="D1232" s="1064">
        <v>960.55</v>
      </c>
    </row>
    <row r="1233" spans="1:4" ht="14.45" customHeight="1" x14ac:dyDescent="0.25">
      <c r="A1233" s="1320" t="s">
        <v>14238</v>
      </c>
      <c r="B1233" s="1321"/>
      <c r="C1233" s="1322" t="s">
        <v>14239</v>
      </c>
      <c r="D1233" s="1323"/>
    </row>
    <row r="1234" spans="1:4" ht="14.45" customHeight="1" x14ac:dyDescent="0.25">
      <c r="A1234" s="1316" t="s">
        <v>27569</v>
      </c>
      <c r="B1234" s="1324"/>
      <c r="C1234" s="1324"/>
      <c r="D1234" s="1317"/>
    </row>
    <row r="1235" spans="1:4" x14ac:dyDescent="0.25">
      <c r="A1235" s="1316" t="s">
        <v>14240</v>
      </c>
      <c r="B1235" s="1317"/>
      <c r="C1235" s="1056" t="s">
        <v>14241</v>
      </c>
      <c r="D1235" s="1037"/>
    </row>
    <row r="1236" spans="1:4" x14ac:dyDescent="0.25">
      <c r="A1236" s="1057" t="s">
        <v>14242</v>
      </c>
      <c r="B1236" s="1058" t="s">
        <v>14243</v>
      </c>
      <c r="C1236" s="1059" t="s">
        <v>14244</v>
      </c>
      <c r="D1236" s="1060" t="s">
        <v>14245</v>
      </c>
    </row>
    <row r="1237" spans="1:4" x14ac:dyDescent="0.25">
      <c r="A1237" s="1061">
        <v>7260300700</v>
      </c>
      <c r="B1237" s="1048" t="s">
        <v>15363</v>
      </c>
      <c r="C1237" s="1062" t="s">
        <v>14259</v>
      </c>
      <c r="D1237" s="1065">
        <v>1113.8699999999999</v>
      </c>
    </row>
    <row r="1238" spans="1:4" x14ac:dyDescent="0.25">
      <c r="A1238" s="1061">
        <v>7260300710</v>
      </c>
      <c r="B1238" s="1048" t="s">
        <v>15364</v>
      </c>
      <c r="C1238" s="1062" t="s">
        <v>14259</v>
      </c>
      <c r="D1238" s="1065">
        <v>1044.29</v>
      </c>
    </row>
    <row r="1239" spans="1:4" x14ac:dyDescent="0.25">
      <c r="A1239" s="1061">
        <v>7260300720</v>
      </c>
      <c r="B1239" s="1048" t="s">
        <v>15365</v>
      </c>
      <c r="C1239" s="1062" t="s">
        <v>14259</v>
      </c>
      <c r="D1239" s="1065">
        <v>1053.92</v>
      </c>
    </row>
    <row r="1240" spans="1:4" x14ac:dyDescent="0.25">
      <c r="A1240" s="1061">
        <v>7260300730</v>
      </c>
      <c r="B1240" s="1048" t="s">
        <v>15366</v>
      </c>
      <c r="C1240" s="1062" t="s">
        <v>14259</v>
      </c>
      <c r="D1240" s="1064">
        <v>996.9</v>
      </c>
    </row>
    <row r="1241" spans="1:4" x14ac:dyDescent="0.25">
      <c r="A1241" s="1061">
        <v>7260300740</v>
      </c>
      <c r="B1241" s="1048" t="s">
        <v>15367</v>
      </c>
      <c r="C1241" s="1062" t="s">
        <v>14259</v>
      </c>
      <c r="D1241" s="1065">
        <v>1150.22</v>
      </c>
    </row>
    <row r="1242" spans="1:4" x14ac:dyDescent="0.25">
      <c r="A1242" s="1061">
        <v>7260300750</v>
      </c>
      <c r="B1242" s="1048" t="s">
        <v>15368</v>
      </c>
      <c r="C1242" s="1062" t="s">
        <v>14259</v>
      </c>
      <c r="D1242" s="1065">
        <v>1079.54</v>
      </c>
    </row>
    <row r="1243" spans="1:4" x14ac:dyDescent="0.25">
      <c r="A1243" s="1061">
        <v>7260300760</v>
      </c>
      <c r="B1243" s="1048" t="s">
        <v>15369</v>
      </c>
      <c r="C1243" s="1062" t="s">
        <v>14259</v>
      </c>
      <c r="D1243" s="1065">
        <v>1088.8800000000001</v>
      </c>
    </row>
    <row r="1244" spans="1:4" x14ac:dyDescent="0.25">
      <c r="A1244" s="1061">
        <v>7260300770</v>
      </c>
      <c r="B1244" s="1048" t="s">
        <v>15370</v>
      </c>
      <c r="C1244" s="1062" t="s">
        <v>14259</v>
      </c>
      <c r="D1244" s="1065">
        <v>1060.71</v>
      </c>
    </row>
    <row r="1245" spans="1:4" x14ac:dyDescent="0.25">
      <c r="A1245" s="1061">
        <v>7260300780</v>
      </c>
      <c r="B1245" s="1048" t="s">
        <v>15371</v>
      </c>
      <c r="C1245" s="1062" t="s">
        <v>14259</v>
      </c>
      <c r="D1245" s="1065">
        <v>1228.77</v>
      </c>
    </row>
    <row r="1246" spans="1:4" x14ac:dyDescent="0.25">
      <c r="A1246" s="1061">
        <v>7260300790</v>
      </c>
      <c r="B1246" s="1048" t="s">
        <v>15372</v>
      </c>
      <c r="C1246" s="1062" t="s">
        <v>14259</v>
      </c>
      <c r="D1246" s="1065">
        <v>1147.6400000000001</v>
      </c>
    </row>
    <row r="1247" spans="1:4" x14ac:dyDescent="0.25">
      <c r="A1247" s="1061">
        <v>7260300800</v>
      </c>
      <c r="B1247" s="1048" t="s">
        <v>15373</v>
      </c>
      <c r="C1247" s="1062" t="s">
        <v>14259</v>
      </c>
      <c r="D1247" s="1065">
        <v>1157.79</v>
      </c>
    </row>
    <row r="1248" spans="1:4" x14ac:dyDescent="0.25">
      <c r="A1248" s="1061">
        <v>7260300810</v>
      </c>
      <c r="B1248" s="1048" t="s">
        <v>15374</v>
      </c>
      <c r="C1248" s="1062" t="s">
        <v>14259</v>
      </c>
      <c r="D1248" s="1065">
        <v>1102.54</v>
      </c>
    </row>
    <row r="1249" spans="1:4" x14ac:dyDescent="0.25">
      <c r="A1249" s="1061">
        <v>7260300820</v>
      </c>
      <c r="B1249" s="1048" t="s">
        <v>15375</v>
      </c>
      <c r="C1249" s="1062" t="s">
        <v>14259</v>
      </c>
      <c r="D1249" s="1065">
        <v>1270.5999999999999</v>
      </c>
    </row>
    <row r="1250" spans="1:4" x14ac:dyDescent="0.25">
      <c r="A1250" s="1061">
        <v>7260300830</v>
      </c>
      <c r="B1250" s="1048" t="s">
        <v>15376</v>
      </c>
      <c r="C1250" s="1062" t="s">
        <v>14259</v>
      </c>
      <c r="D1250" s="1065">
        <v>1189.43</v>
      </c>
    </row>
    <row r="1251" spans="1:4" x14ac:dyDescent="0.25">
      <c r="A1251" s="1061">
        <v>7260300840</v>
      </c>
      <c r="B1251" s="1048" t="s">
        <v>15377</v>
      </c>
      <c r="C1251" s="1062" t="s">
        <v>14259</v>
      </c>
      <c r="D1251" s="1065">
        <v>1199.53</v>
      </c>
    </row>
    <row r="1252" spans="1:4" x14ac:dyDescent="0.25">
      <c r="A1252" s="1061">
        <v>7260300850</v>
      </c>
      <c r="B1252" s="1048" t="s">
        <v>15378</v>
      </c>
      <c r="C1252" s="1062" t="s">
        <v>14259</v>
      </c>
      <c r="D1252" s="1064">
        <v>943.39</v>
      </c>
    </row>
    <row r="1253" spans="1:4" x14ac:dyDescent="0.25">
      <c r="A1253" s="1061">
        <v>7260300860</v>
      </c>
      <c r="B1253" s="1048" t="s">
        <v>15379</v>
      </c>
      <c r="C1253" s="1062" t="s">
        <v>14259</v>
      </c>
      <c r="D1253" s="1065">
        <v>1075.5899999999999</v>
      </c>
    </row>
    <row r="1254" spans="1:4" x14ac:dyDescent="0.25">
      <c r="A1254" s="1061">
        <v>7260300870</v>
      </c>
      <c r="B1254" s="1048" t="s">
        <v>15380</v>
      </c>
      <c r="C1254" s="1062" t="s">
        <v>14259</v>
      </c>
      <c r="D1254" s="1065">
        <v>1020.17</v>
      </c>
    </row>
    <row r="1255" spans="1:4" x14ac:dyDescent="0.25">
      <c r="A1255" s="1061">
        <v>7260300880</v>
      </c>
      <c r="B1255" s="1048" t="s">
        <v>15381</v>
      </c>
      <c r="C1255" s="1062" t="s">
        <v>14259</v>
      </c>
      <c r="D1255" s="1065">
        <v>1028.6199999999999</v>
      </c>
    </row>
    <row r="1256" spans="1:4" x14ac:dyDescent="0.25">
      <c r="A1256" s="1061">
        <v>7260300890</v>
      </c>
      <c r="B1256" s="1048" t="s">
        <v>15382</v>
      </c>
      <c r="C1256" s="1062" t="s">
        <v>14259</v>
      </c>
      <c r="D1256" s="1065">
        <v>1018.35</v>
      </c>
    </row>
    <row r="1257" spans="1:4" x14ac:dyDescent="0.25">
      <c r="A1257" s="1061">
        <v>7260300900</v>
      </c>
      <c r="B1257" s="1048" t="s">
        <v>15383</v>
      </c>
      <c r="C1257" s="1062" t="s">
        <v>14259</v>
      </c>
      <c r="D1257" s="1065">
        <v>1156.94</v>
      </c>
    </row>
    <row r="1258" spans="1:4" x14ac:dyDescent="0.25">
      <c r="A1258" s="1061">
        <v>7260300910</v>
      </c>
      <c r="B1258" s="1048" t="s">
        <v>15384</v>
      </c>
      <c r="C1258" s="1062" t="s">
        <v>14259</v>
      </c>
      <c r="D1258" s="1065">
        <v>1097.48</v>
      </c>
    </row>
    <row r="1259" spans="1:4" x14ac:dyDescent="0.25">
      <c r="A1259" s="1061">
        <v>7260300920</v>
      </c>
      <c r="B1259" s="1048" t="s">
        <v>15385</v>
      </c>
      <c r="C1259" s="1062" t="s">
        <v>14259</v>
      </c>
      <c r="D1259" s="1065">
        <v>1106.31</v>
      </c>
    </row>
    <row r="1260" spans="1:4" x14ac:dyDescent="0.25">
      <c r="A1260" s="1061">
        <v>7260300930</v>
      </c>
      <c r="B1260" s="1048" t="s">
        <v>15386</v>
      </c>
      <c r="C1260" s="1062" t="s">
        <v>14259</v>
      </c>
      <c r="D1260" s="1065">
        <v>1051.9100000000001</v>
      </c>
    </row>
    <row r="1261" spans="1:4" x14ac:dyDescent="0.25">
      <c r="A1261" s="1061">
        <v>7260300940</v>
      </c>
      <c r="B1261" s="1048" t="s">
        <v>15387</v>
      </c>
      <c r="C1261" s="1062" t="s">
        <v>14259</v>
      </c>
      <c r="D1261" s="1065">
        <v>1190.5</v>
      </c>
    </row>
    <row r="1262" spans="1:4" x14ac:dyDescent="0.25">
      <c r="A1262" s="1061">
        <v>7260300950</v>
      </c>
      <c r="B1262" s="1048" t="s">
        <v>15388</v>
      </c>
      <c r="C1262" s="1062" t="s">
        <v>14259</v>
      </c>
      <c r="D1262" s="1065">
        <v>1131.03</v>
      </c>
    </row>
    <row r="1263" spans="1:4" x14ac:dyDescent="0.25">
      <c r="A1263" s="1061">
        <v>7260300960</v>
      </c>
      <c r="B1263" s="1048" t="s">
        <v>15389</v>
      </c>
      <c r="C1263" s="1062" t="s">
        <v>14259</v>
      </c>
      <c r="D1263" s="1065">
        <v>1139.8699999999999</v>
      </c>
    </row>
    <row r="1264" spans="1:4" x14ac:dyDescent="0.25">
      <c r="A1264" s="1061">
        <v>7260300970</v>
      </c>
      <c r="B1264" s="1048" t="s">
        <v>15390</v>
      </c>
      <c r="C1264" s="1062" t="s">
        <v>14259</v>
      </c>
      <c r="D1264" s="1065">
        <v>1107.18</v>
      </c>
    </row>
    <row r="1265" spans="1:4" x14ac:dyDescent="0.25">
      <c r="A1265" s="1061">
        <v>7260300980</v>
      </c>
      <c r="B1265" s="1048" t="s">
        <v>15391</v>
      </c>
      <c r="C1265" s="1062" t="s">
        <v>14259</v>
      </c>
      <c r="D1265" s="1065">
        <v>1260.5</v>
      </c>
    </row>
    <row r="1266" spans="1:4" x14ac:dyDescent="0.25">
      <c r="A1266" s="1061">
        <v>7260300990</v>
      </c>
      <c r="B1266" s="1048" t="s">
        <v>15392</v>
      </c>
      <c r="C1266" s="1062" t="s">
        <v>14259</v>
      </c>
      <c r="D1266" s="1065">
        <v>1190.93</v>
      </c>
    </row>
    <row r="1267" spans="1:4" x14ac:dyDescent="0.25">
      <c r="A1267" s="1061">
        <v>7260301000</v>
      </c>
      <c r="B1267" s="1048" t="s">
        <v>15393</v>
      </c>
      <c r="C1267" s="1062" t="s">
        <v>14259</v>
      </c>
      <c r="D1267" s="1065">
        <v>1200.56</v>
      </c>
    </row>
    <row r="1268" spans="1:4" x14ac:dyDescent="0.25">
      <c r="A1268" s="1061">
        <v>7260301010</v>
      </c>
      <c r="B1268" s="1048" t="s">
        <v>15394</v>
      </c>
      <c r="C1268" s="1062" t="s">
        <v>14259</v>
      </c>
      <c r="D1268" s="1065">
        <v>1143.96</v>
      </c>
    </row>
    <row r="1269" spans="1:4" x14ac:dyDescent="0.25">
      <c r="A1269" s="1061">
        <v>7260301020</v>
      </c>
      <c r="B1269" s="1048" t="s">
        <v>15395</v>
      </c>
      <c r="C1269" s="1062" t="s">
        <v>14259</v>
      </c>
      <c r="D1269" s="1065">
        <v>1297.28</v>
      </c>
    </row>
    <row r="1270" spans="1:4" x14ac:dyDescent="0.25">
      <c r="A1270" s="1061">
        <v>7260301030</v>
      </c>
      <c r="B1270" s="1048" t="s">
        <v>15396</v>
      </c>
      <c r="C1270" s="1062" t="s">
        <v>14259</v>
      </c>
      <c r="D1270" s="1065">
        <v>1226.6099999999999</v>
      </c>
    </row>
    <row r="1271" spans="1:4" x14ac:dyDescent="0.25">
      <c r="A1271" s="1061">
        <v>7260301040</v>
      </c>
      <c r="B1271" s="1048" t="s">
        <v>15397</v>
      </c>
      <c r="C1271" s="1062" t="s">
        <v>14259</v>
      </c>
      <c r="D1271" s="1065">
        <v>1235.95</v>
      </c>
    </row>
    <row r="1272" spans="1:4" x14ac:dyDescent="0.25">
      <c r="A1272" s="1061">
        <v>7260301050</v>
      </c>
      <c r="B1272" s="1048" t="s">
        <v>15398</v>
      </c>
      <c r="C1272" s="1062" t="s">
        <v>14259</v>
      </c>
      <c r="D1272" s="1065">
        <v>1209.77</v>
      </c>
    </row>
    <row r="1273" spans="1:4" x14ac:dyDescent="0.25">
      <c r="A1273" s="1061">
        <v>7260301060</v>
      </c>
      <c r="B1273" s="1048" t="s">
        <v>15399</v>
      </c>
      <c r="C1273" s="1062" t="s">
        <v>14259</v>
      </c>
      <c r="D1273" s="1065">
        <v>1377.81</v>
      </c>
    </row>
    <row r="1274" spans="1:4" x14ac:dyDescent="0.25">
      <c r="A1274" s="1061">
        <v>7260301070</v>
      </c>
      <c r="B1274" s="1048" t="s">
        <v>15400</v>
      </c>
      <c r="C1274" s="1062" t="s">
        <v>14259</v>
      </c>
      <c r="D1274" s="1065">
        <v>1296.69</v>
      </c>
    </row>
    <row r="1275" spans="1:4" x14ac:dyDescent="0.25">
      <c r="A1275" s="1061">
        <v>7260301080</v>
      </c>
      <c r="B1275" s="1048" t="s">
        <v>15401</v>
      </c>
      <c r="C1275" s="1062" t="s">
        <v>14259</v>
      </c>
      <c r="D1275" s="1065">
        <v>1306.8399999999999</v>
      </c>
    </row>
    <row r="1276" spans="1:4" x14ac:dyDescent="0.25">
      <c r="A1276" s="1061">
        <v>7260301090</v>
      </c>
      <c r="B1276" s="1048" t="s">
        <v>15402</v>
      </c>
      <c r="C1276" s="1062" t="s">
        <v>14259</v>
      </c>
      <c r="D1276" s="1065">
        <v>1256.02</v>
      </c>
    </row>
    <row r="1277" spans="1:4" x14ac:dyDescent="0.25">
      <c r="A1277" s="1061">
        <v>7260301100</v>
      </c>
      <c r="B1277" s="1048" t="s">
        <v>15403</v>
      </c>
      <c r="C1277" s="1062" t="s">
        <v>14259</v>
      </c>
      <c r="D1277" s="1065">
        <v>1424.06</v>
      </c>
    </row>
    <row r="1278" spans="1:4" x14ac:dyDescent="0.25">
      <c r="A1278" s="1061">
        <v>7260301110</v>
      </c>
      <c r="B1278" s="1048" t="s">
        <v>15404</v>
      </c>
      <c r="C1278" s="1062" t="s">
        <v>14259</v>
      </c>
      <c r="D1278" s="1065">
        <v>1342.9</v>
      </c>
    </row>
    <row r="1279" spans="1:4" x14ac:dyDescent="0.25">
      <c r="A1279" s="1061">
        <v>7260301120</v>
      </c>
      <c r="B1279" s="1048" t="s">
        <v>15405</v>
      </c>
      <c r="C1279" s="1062" t="s">
        <v>14259</v>
      </c>
      <c r="D1279" s="1065">
        <v>1353</v>
      </c>
    </row>
    <row r="1280" spans="1:4" x14ac:dyDescent="0.25">
      <c r="A1280" s="1061">
        <v>7260301130</v>
      </c>
      <c r="B1280" s="1048" t="s">
        <v>15406</v>
      </c>
      <c r="C1280" s="1062" t="s">
        <v>14259</v>
      </c>
      <c r="D1280" s="1065">
        <v>1150.0999999999999</v>
      </c>
    </row>
    <row r="1281" spans="1:4" x14ac:dyDescent="0.25">
      <c r="A1281" s="1061">
        <v>7260301140</v>
      </c>
      <c r="B1281" s="1048" t="s">
        <v>15407</v>
      </c>
      <c r="C1281" s="1062" t="s">
        <v>14259</v>
      </c>
      <c r="D1281" s="1065">
        <v>1282.33</v>
      </c>
    </row>
    <row r="1282" spans="1:4" x14ac:dyDescent="0.25">
      <c r="A1282" s="1061">
        <v>7260301150</v>
      </c>
      <c r="B1282" s="1048" t="s">
        <v>15408</v>
      </c>
      <c r="C1282" s="1062" t="s">
        <v>14259</v>
      </c>
      <c r="D1282" s="1065">
        <v>1226.8900000000001</v>
      </c>
    </row>
    <row r="1283" spans="1:4" x14ac:dyDescent="0.25">
      <c r="A1283" s="1061">
        <v>7260301160</v>
      </c>
      <c r="B1283" s="1048" t="s">
        <v>15409</v>
      </c>
      <c r="C1283" s="1062" t="s">
        <v>14259</v>
      </c>
      <c r="D1283" s="1065">
        <v>1235.3499999999999</v>
      </c>
    </row>
    <row r="1284" spans="1:4" x14ac:dyDescent="0.25">
      <c r="A1284" s="1061">
        <v>7260301170</v>
      </c>
      <c r="B1284" s="1048" t="s">
        <v>15410</v>
      </c>
      <c r="C1284" s="1062" t="s">
        <v>14259</v>
      </c>
      <c r="D1284" s="1065">
        <v>1225.22</v>
      </c>
    </row>
    <row r="1285" spans="1:4" x14ac:dyDescent="0.25">
      <c r="A1285" s="1061">
        <v>7260301180</v>
      </c>
      <c r="B1285" s="1048" t="s">
        <v>15411</v>
      </c>
      <c r="C1285" s="1062" t="s">
        <v>14259</v>
      </c>
      <c r="D1285" s="1065">
        <v>1363.8</v>
      </c>
    </row>
    <row r="1286" spans="1:4" x14ac:dyDescent="0.25">
      <c r="A1286" s="1061">
        <v>7260301190</v>
      </c>
      <c r="B1286" s="1048" t="s">
        <v>15412</v>
      </c>
      <c r="C1286" s="1062" t="s">
        <v>14259</v>
      </c>
      <c r="D1286" s="1065">
        <v>1304.3399999999999</v>
      </c>
    </row>
    <row r="1287" spans="1:4" x14ac:dyDescent="0.25">
      <c r="A1287" s="1061">
        <v>7260301200</v>
      </c>
      <c r="B1287" s="1048" t="s">
        <v>15413</v>
      </c>
      <c r="C1287" s="1062" t="s">
        <v>14259</v>
      </c>
      <c r="D1287" s="1065">
        <v>1313.18</v>
      </c>
    </row>
    <row r="1288" spans="1:4" x14ac:dyDescent="0.25">
      <c r="A1288" s="1061">
        <v>7260301210</v>
      </c>
      <c r="B1288" s="1048" t="s">
        <v>15414</v>
      </c>
      <c r="C1288" s="1062" t="s">
        <v>14259</v>
      </c>
      <c r="D1288" s="1065">
        <v>1258.78</v>
      </c>
    </row>
    <row r="1289" spans="1:4" ht="14.45" customHeight="1" x14ac:dyDescent="0.25">
      <c r="A1289" s="1320" t="s">
        <v>14238</v>
      </c>
      <c r="B1289" s="1321"/>
      <c r="C1289" s="1322" t="s">
        <v>14239</v>
      </c>
      <c r="D1289" s="1323"/>
    </row>
    <row r="1290" spans="1:4" ht="14.45" customHeight="1" x14ac:dyDescent="0.25">
      <c r="A1290" s="1316" t="s">
        <v>27569</v>
      </c>
      <c r="B1290" s="1324"/>
      <c r="C1290" s="1324"/>
      <c r="D1290" s="1317"/>
    </row>
    <row r="1291" spans="1:4" x14ac:dyDescent="0.25">
      <c r="A1291" s="1316" t="s">
        <v>14240</v>
      </c>
      <c r="B1291" s="1317"/>
      <c r="C1291" s="1056" t="s">
        <v>14241</v>
      </c>
      <c r="D1291" s="1037"/>
    </row>
    <row r="1292" spans="1:4" x14ac:dyDescent="0.25">
      <c r="A1292" s="1057" t="s">
        <v>14242</v>
      </c>
      <c r="B1292" s="1058" t="s">
        <v>14243</v>
      </c>
      <c r="C1292" s="1059" t="s">
        <v>14244</v>
      </c>
      <c r="D1292" s="1060" t="s">
        <v>14245</v>
      </c>
    </row>
    <row r="1293" spans="1:4" x14ac:dyDescent="0.25">
      <c r="A1293" s="1061">
        <v>7260301220</v>
      </c>
      <c r="B1293" s="1048" t="s">
        <v>15415</v>
      </c>
      <c r="C1293" s="1062" t="s">
        <v>14259</v>
      </c>
      <c r="D1293" s="1065">
        <v>1397.36</v>
      </c>
    </row>
    <row r="1294" spans="1:4" x14ac:dyDescent="0.25">
      <c r="A1294" s="1061">
        <v>7260301230</v>
      </c>
      <c r="B1294" s="1048" t="s">
        <v>15416</v>
      </c>
      <c r="C1294" s="1062" t="s">
        <v>14259</v>
      </c>
      <c r="D1294" s="1065">
        <v>1337.89</v>
      </c>
    </row>
    <row r="1295" spans="1:4" x14ac:dyDescent="0.25">
      <c r="A1295" s="1061">
        <v>7260301240</v>
      </c>
      <c r="B1295" s="1048" t="s">
        <v>15417</v>
      </c>
      <c r="C1295" s="1062" t="s">
        <v>14259</v>
      </c>
      <c r="D1295" s="1065">
        <v>1346.74</v>
      </c>
    </row>
    <row r="1296" spans="1:4" x14ac:dyDescent="0.25">
      <c r="A1296" s="1061">
        <v>7260301250</v>
      </c>
      <c r="B1296" s="1048" t="s">
        <v>15418</v>
      </c>
      <c r="C1296" s="1062" t="s">
        <v>14259</v>
      </c>
      <c r="D1296" s="1065">
        <v>1315.07</v>
      </c>
    </row>
    <row r="1297" spans="1:4" x14ac:dyDescent="0.25">
      <c r="A1297" s="1061">
        <v>7260301260</v>
      </c>
      <c r="B1297" s="1048" t="s">
        <v>15419</v>
      </c>
      <c r="C1297" s="1062" t="s">
        <v>14259</v>
      </c>
      <c r="D1297" s="1065">
        <v>1468.4</v>
      </c>
    </row>
    <row r="1298" spans="1:4" x14ac:dyDescent="0.25">
      <c r="A1298" s="1061">
        <v>7260301270</v>
      </c>
      <c r="B1298" s="1048" t="s">
        <v>15420</v>
      </c>
      <c r="C1298" s="1062" t="s">
        <v>14259</v>
      </c>
      <c r="D1298" s="1065">
        <v>1398.82</v>
      </c>
    </row>
    <row r="1299" spans="1:4" x14ac:dyDescent="0.25">
      <c r="A1299" s="1061">
        <v>7260301280</v>
      </c>
      <c r="B1299" s="1048" t="s">
        <v>15421</v>
      </c>
      <c r="C1299" s="1062" t="s">
        <v>14259</v>
      </c>
      <c r="D1299" s="1065">
        <v>1408.44</v>
      </c>
    </row>
    <row r="1300" spans="1:4" x14ac:dyDescent="0.25">
      <c r="A1300" s="1061">
        <v>7260301290</v>
      </c>
      <c r="B1300" s="1048" t="s">
        <v>15422</v>
      </c>
      <c r="C1300" s="1062" t="s">
        <v>14259</v>
      </c>
      <c r="D1300" s="1065">
        <v>1351.85</v>
      </c>
    </row>
    <row r="1301" spans="1:4" x14ac:dyDescent="0.25">
      <c r="A1301" s="1061">
        <v>7260301300</v>
      </c>
      <c r="B1301" s="1048" t="s">
        <v>15423</v>
      </c>
      <c r="C1301" s="1062" t="s">
        <v>14259</v>
      </c>
      <c r="D1301" s="1065">
        <v>1505.18</v>
      </c>
    </row>
    <row r="1302" spans="1:4" x14ac:dyDescent="0.25">
      <c r="A1302" s="1061">
        <v>7260301310</v>
      </c>
      <c r="B1302" s="1048" t="s">
        <v>15424</v>
      </c>
      <c r="C1302" s="1062" t="s">
        <v>14259</v>
      </c>
      <c r="D1302" s="1065">
        <v>1434.5</v>
      </c>
    </row>
    <row r="1303" spans="1:4" x14ac:dyDescent="0.25">
      <c r="A1303" s="1061">
        <v>7260301320</v>
      </c>
      <c r="B1303" s="1048" t="s">
        <v>15425</v>
      </c>
      <c r="C1303" s="1062" t="s">
        <v>14259</v>
      </c>
      <c r="D1303" s="1065">
        <v>1443.83</v>
      </c>
    </row>
    <row r="1304" spans="1:4" x14ac:dyDescent="0.25">
      <c r="A1304" s="1061">
        <v>7260301330</v>
      </c>
      <c r="B1304" s="1048" t="s">
        <v>15426</v>
      </c>
      <c r="C1304" s="1062" t="s">
        <v>14259</v>
      </c>
      <c r="D1304" s="1065">
        <v>1418.48</v>
      </c>
    </row>
    <row r="1305" spans="1:4" x14ac:dyDescent="0.25">
      <c r="A1305" s="1061">
        <v>7260301340</v>
      </c>
      <c r="B1305" s="1048" t="s">
        <v>15427</v>
      </c>
      <c r="C1305" s="1062" t="s">
        <v>14259</v>
      </c>
      <c r="D1305" s="1065">
        <v>1586.53</v>
      </c>
    </row>
    <row r="1306" spans="1:4" x14ac:dyDescent="0.25">
      <c r="A1306" s="1061">
        <v>7260301350</v>
      </c>
      <c r="B1306" s="1048" t="s">
        <v>15428</v>
      </c>
      <c r="C1306" s="1062" t="s">
        <v>14259</v>
      </c>
      <c r="D1306" s="1065">
        <v>1505.4</v>
      </c>
    </row>
    <row r="1307" spans="1:4" x14ac:dyDescent="0.25">
      <c r="A1307" s="1061">
        <v>7260301360</v>
      </c>
      <c r="B1307" s="1048" t="s">
        <v>15429</v>
      </c>
      <c r="C1307" s="1062" t="s">
        <v>14259</v>
      </c>
      <c r="D1307" s="1065">
        <v>1515.54</v>
      </c>
    </row>
    <row r="1308" spans="1:4" x14ac:dyDescent="0.25">
      <c r="A1308" s="1061">
        <v>7260301370</v>
      </c>
      <c r="B1308" s="1048" t="s">
        <v>15430</v>
      </c>
      <c r="C1308" s="1062" t="s">
        <v>14259</v>
      </c>
      <c r="D1308" s="1065">
        <v>1464.73</v>
      </c>
    </row>
    <row r="1309" spans="1:4" x14ac:dyDescent="0.25">
      <c r="A1309" s="1061">
        <v>7260301380</v>
      </c>
      <c r="B1309" s="1048" t="s">
        <v>15431</v>
      </c>
      <c r="C1309" s="1062" t="s">
        <v>14259</v>
      </c>
      <c r="D1309" s="1065">
        <v>1632.78</v>
      </c>
    </row>
    <row r="1310" spans="1:4" x14ac:dyDescent="0.25">
      <c r="A1310" s="1061">
        <v>7260301390</v>
      </c>
      <c r="B1310" s="1048" t="s">
        <v>15432</v>
      </c>
      <c r="C1310" s="1062" t="s">
        <v>14259</v>
      </c>
      <c r="D1310" s="1065">
        <v>1551.61</v>
      </c>
    </row>
    <row r="1311" spans="1:4" x14ac:dyDescent="0.25">
      <c r="A1311" s="1061">
        <v>7260301400</v>
      </c>
      <c r="B1311" s="1048" t="s">
        <v>15433</v>
      </c>
      <c r="C1311" s="1062" t="s">
        <v>14259</v>
      </c>
      <c r="D1311" s="1065">
        <v>1561.7</v>
      </c>
    </row>
    <row r="1312" spans="1:4" x14ac:dyDescent="0.25">
      <c r="A1312" s="1061">
        <v>7260301410</v>
      </c>
      <c r="B1312" s="1048" t="s">
        <v>15434</v>
      </c>
      <c r="C1312" s="1062" t="s">
        <v>14259</v>
      </c>
      <c r="D1312" s="1065">
        <v>1231.73</v>
      </c>
    </row>
    <row r="1313" spans="1:4" x14ac:dyDescent="0.25">
      <c r="A1313" s="1061">
        <v>7260301420</v>
      </c>
      <c r="B1313" s="1048" t="s">
        <v>15435</v>
      </c>
      <c r="C1313" s="1062" t="s">
        <v>14259</v>
      </c>
      <c r="D1313" s="1065">
        <v>1363.95</v>
      </c>
    </row>
    <row r="1314" spans="1:4" x14ac:dyDescent="0.25">
      <c r="A1314" s="1061">
        <v>7260301430</v>
      </c>
      <c r="B1314" s="1048" t="s">
        <v>15436</v>
      </c>
      <c r="C1314" s="1062" t="s">
        <v>14259</v>
      </c>
      <c r="D1314" s="1065">
        <v>1308.51</v>
      </c>
    </row>
    <row r="1315" spans="1:4" x14ac:dyDescent="0.25">
      <c r="A1315" s="1061">
        <v>7260301440</v>
      </c>
      <c r="B1315" s="1048" t="s">
        <v>15437</v>
      </c>
      <c r="C1315" s="1062" t="s">
        <v>14259</v>
      </c>
      <c r="D1315" s="1065">
        <v>1316.97</v>
      </c>
    </row>
    <row r="1316" spans="1:4" x14ac:dyDescent="0.25">
      <c r="A1316" s="1061">
        <v>7260301450</v>
      </c>
      <c r="B1316" s="1048" t="s">
        <v>15438</v>
      </c>
      <c r="C1316" s="1062" t="s">
        <v>14259</v>
      </c>
      <c r="D1316" s="1065">
        <v>1307.6500000000001</v>
      </c>
    </row>
    <row r="1317" spans="1:4" x14ac:dyDescent="0.25">
      <c r="A1317" s="1061">
        <v>7260301460</v>
      </c>
      <c r="B1317" s="1048" t="s">
        <v>15439</v>
      </c>
      <c r="C1317" s="1062" t="s">
        <v>14259</v>
      </c>
      <c r="D1317" s="1065">
        <v>1446.24</v>
      </c>
    </row>
    <row r="1318" spans="1:4" x14ac:dyDescent="0.25">
      <c r="A1318" s="1061">
        <v>7260301470</v>
      </c>
      <c r="B1318" s="1048" t="s">
        <v>15440</v>
      </c>
      <c r="C1318" s="1062" t="s">
        <v>14259</v>
      </c>
      <c r="D1318" s="1065">
        <v>1386.78</v>
      </c>
    </row>
    <row r="1319" spans="1:4" x14ac:dyDescent="0.25">
      <c r="A1319" s="1061">
        <v>7260301480</v>
      </c>
      <c r="B1319" s="1048" t="s">
        <v>15441</v>
      </c>
      <c r="C1319" s="1062" t="s">
        <v>14259</v>
      </c>
      <c r="D1319" s="1065">
        <v>1395.61</v>
      </c>
    </row>
    <row r="1320" spans="1:4" x14ac:dyDescent="0.25">
      <c r="A1320" s="1061">
        <v>7260301490</v>
      </c>
      <c r="B1320" s="1048" t="s">
        <v>15442</v>
      </c>
      <c r="C1320" s="1062" t="s">
        <v>14259</v>
      </c>
      <c r="D1320" s="1065">
        <v>1341.44</v>
      </c>
    </row>
    <row r="1321" spans="1:4" x14ac:dyDescent="0.25">
      <c r="A1321" s="1061">
        <v>7260301500</v>
      </c>
      <c r="B1321" s="1048" t="s">
        <v>15443</v>
      </c>
      <c r="C1321" s="1062" t="s">
        <v>14259</v>
      </c>
      <c r="D1321" s="1065">
        <v>1480.03</v>
      </c>
    </row>
    <row r="1322" spans="1:4" x14ac:dyDescent="0.25">
      <c r="A1322" s="1061">
        <v>7260301510</v>
      </c>
      <c r="B1322" s="1048" t="s">
        <v>15444</v>
      </c>
      <c r="C1322" s="1062" t="s">
        <v>14259</v>
      </c>
      <c r="D1322" s="1065">
        <v>1420.56</v>
      </c>
    </row>
    <row r="1323" spans="1:4" x14ac:dyDescent="0.25">
      <c r="A1323" s="1061">
        <v>7260301520</v>
      </c>
      <c r="B1323" s="1048" t="s">
        <v>15445</v>
      </c>
      <c r="C1323" s="1062" t="s">
        <v>14259</v>
      </c>
      <c r="D1323" s="1065">
        <v>1429.4</v>
      </c>
    </row>
    <row r="1324" spans="1:4" x14ac:dyDescent="0.25">
      <c r="A1324" s="1061">
        <v>7260301530</v>
      </c>
      <c r="B1324" s="1048" t="s">
        <v>15446</v>
      </c>
      <c r="C1324" s="1062" t="s">
        <v>14259</v>
      </c>
      <c r="D1324" s="1065">
        <v>1398.97</v>
      </c>
    </row>
    <row r="1325" spans="1:4" x14ac:dyDescent="0.25">
      <c r="A1325" s="1061">
        <v>7260301540</v>
      </c>
      <c r="B1325" s="1048" t="s">
        <v>15447</v>
      </c>
      <c r="C1325" s="1062" t="s">
        <v>14259</v>
      </c>
      <c r="D1325" s="1065">
        <v>1552.3</v>
      </c>
    </row>
    <row r="1326" spans="1:4" x14ac:dyDescent="0.25">
      <c r="A1326" s="1061">
        <v>7260301550</v>
      </c>
      <c r="B1326" s="1048" t="s">
        <v>15448</v>
      </c>
      <c r="C1326" s="1062" t="s">
        <v>14259</v>
      </c>
      <c r="D1326" s="1065">
        <v>1482.72</v>
      </c>
    </row>
    <row r="1327" spans="1:4" x14ac:dyDescent="0.25">
      <c r="A1327" s="1061">
        <v>7260301560</v>
      </c>
      <c r="B1327" s="1048" t="s">
        <v>15449</v>
      </c>
      <c r="C1327" s="1062" t="s">
        <v>14259</v>
      </c>
      <c r="D1327" s="1065">
        <v>1492.36</v>
      </c>
    </row>
    <row r="1328" spans="1:4" x14ac:dyDescent="0.25">
      <c r="A1328" s="1061">
        <v>7260301570</v>
      </c>
      <c r="B1328" s="1048" t="s">
        <v>15450</v>
      </c>
      <c r="C1328" s="1062" t="s">
        <v>14259</v>
      </c>
      <c r="D1328" s="1065">
        <v>1436.89</v>
      </c>
    </row>
    <row r="1329" spans="1:4" x14ac:dyDescent="0.25">
      <c r="A1329" s="1061">
        <v>7260301580</v>
      </c>
      <c r="B1329" s="1048" t="s">
        <v>15451</v>
      </c>
      <c r="C1329" s="1062" t="s">
        <v>14259</v>
      </c>
      <c r="D1329" s="1065">
        <v>1590.21</v>
      </c>
    </row>
    <row r="1330" spans="1:4" x14ac:dyDescent="0.25">
      <c r="A1330" s="1061">
        <v>7260301590</v>
      </c>
      <c r="B1330" s="1048" t="s">
        <v>15452</v>
      </c>
      <c r="C1330" s="1062" t="s">
        <v>14259</v>
      </c>
      <c r="D1330" s="1065">
        <v>1519.53</v>
      </c>
    </row>
    <row r="1331" spans="1:4" x14ac:dyDescent="0.25">
      <c r="A1331" s="1061">
        <v>7260301600</v>
      </c>
      <c r="B1331" s="1048" t="s">
        <v>15453</v>
      </c>
      <c r="C1331" s="1062" t="s">
        <v>14259</v>
      </c>
      <c r="D1331" s="1065">
        <v>1528.88</v>
      </c>
    </row>
    <row r="1332" spans="1:4" x14ac:dyDescent="0.25">
      <c r="A1332" s="1061">
        <v>7260301610</v>
      </c>
      <c r="B1332" s="1048" t="s">
        <v>15454</v>
      </c>
      <c r="C1332" s="1062" t="s">
        <v>14259</v>
      </c>
      <c r="D1332" s="1065">
        <v>1508.77</v>
      </c>
    </row>
    <row r="1333" spans="1:4" x14ac:dyDescent="0.25">
      <c r="A1333" s="1061">
        <v>7260301620</v>
      </c>
      <c r="B1333" s="1048" t="s">
        <v>15455</v>
      </c>
      <c r="C1333" s="1062" t="s">
        <v>14259</v>
      </c>
      <c r="D1333" s="1065">
        <v>1676.81</v>
      </c>
    </row>
    <row r="1334" spans="1:4" x14ac:dyDescent="0.25">
      <c r="A1334" s="1061">
        <v>7260301630</v>
      </c>
      <c r="B1334" s="1048" t="s">
        <v>15456</v>
      </c>
      <c r="C1334" s="1062" t="s">
        <v>14259</v>
      </c>
      <c r="D1334" s="1065">
        <v>1595.69</v>
      </c>
    </row>
    <row r="1335" spans="1:4" x14ac:dyDescent="0.25">
      <c r="A1335" s="1061">
        <v>7260301640</v>
      </c>
      <c r="B1335" s="1048" t="s">
        <v>15457</v>
      </c>
      <c r="C1335" s="1062" t="s">
        <v>14259</v>
      </c>
      <c r="D1335" s="1065">
        <v>1605.84</v>
      </c>
    </row>
    <row r="1336" spans="1:4" x14ac:dyDescent="0.25">
      <c r="A1336" s="1061">
        <v>7260301650</v>
      </c>
      <c r="B1336" s="1048" t="s">
        <v>15458</v>
      </c>
      <c r="C1336" s="1062" t="s">
        <v>14259</v>
      </c>
      <c r="D1336" s="1065">
        <v>1548.36</v>
      </c>
    </row>
    <row r="1337" spans="1:4" x14ac:dyDescent="0.25">
      <c r="A1337" s="1061">
        <v>7260301660</v>
      </c>
      <c r="B1337" s="1048" t="s">
        <v>15459</v>
      </c>
      <c r="C1337" s="1062" t="s">
        <v>14259</v>
      </c>
      <c r="D1337" s="1065">
        <v>1716.4</v>
      </c>
    </row>
    <row r="1338" spans="1:4" x14ac:dyDescent="0.25">
      <c r="A1338" s="1061">
        <v>7260301670</v>
      </c>
      <c r="B1338" s="1048" t="s">
        <v>15460</v>
      </c>
      <c r="C1338" s="1062" t="s">
        <v>14259</v>
      </c>
      <c r="D1338" s="1065">
        <v>1635.24</v>
      </c>
    </row>
    <row r="1339" spans="1:4" x14ac:dyDescent="0.25">
      <c r="A1339" s="1061">
        <v>7260301680</v>
      </c>
      <c r="B1339" s="1048" t="s">
        <v>15461</v>
      </c>
      <c r="C1339" s="1062" t="s">
        <v>14259</v>
      </c>
      <c r="D1339" s="1065">
        <v>1645.34</v>
      </c>
    </row>
    <row r="1340" spans="1:4" x14ac:dyDescent="0.25">
      <c r="A1340" s="1061">
        <v>7260250010</v>
      </c>
      <c r="B1340" s="1048" t="s">
        <v>15462</v>
      </c>
      <c r="C1340" s="1062" t="s">
        <v>14259</v>
      </c>
      <c r="D1340" s="1064">
        <v>103.41</v>
      </c>
    </row>
    <row r="1341" spans="1:4" x14ac:dyDescent="0.25">
      <c r="A1341" s="1061">
        <v>7260250020</v>
      </c>
      <c r="B1341" s="1048" t="s">
        <v>15463</v>
      </c>
      <c r="C1341" s="1062" t="s">
        <v>14259</v>
      </c>
      <c r="D1341" s="1064">
        <v>235.62</v>
      </c>
    </row>
    <row r="1342" spans="1:4" x14ac:dyDescent="0.25">
      <c r="A1342" s="1061">
        <v>7260250030</v>
      </c>
      <c r="B1342" s="1048" t="s">
        <v>15464</v>
      </c>
      <c r="C1342" s="1062" t="s">
        <v>14259</v>
      </c>
      <c r="D1342" s="1064">
        <v>180.19</v>
      </c>
    </row>
    <row r="1343" spans="1:4" x14ac:dyDescent="0.25">
      <c r="A1343" s="1061">
        <v>7260250040</v>
      </c>
      <c r="B1343" s="1048" t="s">
        <v>15465</v>
      </c>
      <c r="C1343" s="1062" t="s">
        <v>14259</v>
      </c>
      <c r="D1343" s="1064">
        <v>188.64</v>
      </c>
    </row>
    <row r="1344" spans="1:4" x14ac:dyDescent="0.25">
      <c r="A1344" s="1061">
        <v>7260250050</v>
      </c>
      <c r="B1344" s="1048" t="s">
        <v>15466</v>
      </c>
      <c r="C1344" s="1062" t="s">
        <v>14259</v>
      </c>
      <c r="D1344" s="1064">
        <v>176.3</v>
      </c>
    </row>
    <row r="1345" spans="1:4" ht="14.45" customHeight="1" x14ac:dyDescent="0.25">
      <c r="A1345" s="1320" t="s">
        <v>14238</v>
      </c>
      <c r="B1345" s="1321"/>
      <c r="C1345" s="1322" t="s">
        <v>14239</v>
      </c>
      <c r="D1345" s="1323"/>
    </row>
    <row r="1346" spans="1:4" ht="14.45" customHeight="1" x14ac:dyDescent="0.25">
      <c r="A1346" s="1316" t="s">
        <v>27569</v>
      </c>
      <c r="B1346" s="1324"/>
      <c r="C1346" s="1324"/>
      <c r="D1346" s="1317"/>
    </row>
    <row r="1347" spans="1:4" x14ac:dyDescent="0.25">
      <c r="A1347" s="1316" t="s">
        <v>14240</v>
      </c>
      <c r="B1347" s="1317"/>
      <c r="C1347" s="1056" t="s">
        <v>14241</v>
      </c>
      <c r="D1347" s="1037"/>
    </row>
    <row r="1348" spans="1:4" x14ac:dyDescent="0.25">
      <c r="A1348" s="1057" t="s">
        <v>14242</v>
      </c>
      <c r="B1348" s="1058" t="s">
        <v>14243</v>
      </c>
      <c r="C1348" s="1059" t="s">
        <v>14244</v>
      </c>
      <c r="D1348" s="1060" t="s">
        <v>14245</v>
      </c>
    </row>
    <row r="1349" spans="1:4" x14ac:dyDescent="0.25">
      <c r="A1349" s="1061">
        <v>7260250060</v>
      </c>
      <c r="B1349" s="1048" t="s">
        <v>15467</v>
      </c>
      <c r="C1349" s="1062" t="s">
        <v>14259</v>
      </c>
      <c r="D1349" s="1064">
        <v>314.87</v>
      </c>
    </row>
    <row r="1350" spans="1:4" x14ac:dyDescent="0.25">
      <c r="A1350" s="1061">
        <v>7260250070</v>
      </c>
      <c r="B1350" s="1048" t="s">
        <v>15468</v>
      </c>
      <c r="C1350" s="1062" t="s">
        <v>14259</v>
      </c>
      <c r="D1350" s="1064">
        <v>255.42</v>
      </c>
    </row>
    <row r="1351" spans="1:4" x14ac:dyDescent="0.25">
      <c r="A1351" s="1061">
        <v>7260250080</v>
      </c>
      <c r="B1351" s="1048" t="s">
        <v>15469</v>
      </c>
      <c r="C1351" s="1062" t="s">
        <v>14259</v>
      </c>
      <c r="D1351" s="1064">
        <v>264.25</v>
      </c>
    </row>
    <row r="1352" spans="1:4" x14ac:dyDescent="0.25">
      <c r="A1352" s="1061">
        <v>7260250090</v>
      </c>
      <c r="B1352" s="1048" t="s">
        <v>15470</v>
      </c>
      <c r="C1352" s="1062" t="s">
        <v>14259</v>
      </c>
      <c r="D1352" s="1064">
        <v>209.73</v>
      </c>
    </row>
    <row r="1353" spans="1:4" x14ac:dyDescent="0.25">
      <c r="A1353" s="1061">
        <v>7260250100</v>
      </c>
      <c r="B1353" s="1048" t="s">
        <v>15471</v>
      </c>
      <c r="C1353" s="1062" t="s">
        <v>14259</v>
      </c>
      <c r="D1353" s="1064">
        <v>348.31</v>
      </c>
    </row>
    <row r="1354" spans="1:4" x14ac:dyDescent="0.25">
      <c r="A1354" s="1061">
        <v>7260250110</v>
      </c>
      <c r="B1354" s="1048" t="s">
        <v>15472</v>
      </c>
      <c r="C1354" s="1062" t="s">
        <v>14259</v>
      </c>
      <c r="D1354" s="1064">
        <v>288.85000000000002</v>
      </c>
    </row>
    <row r="1355" spans="1:4" x14ac:dyDescent="0.25">
      <c r="A1355" s="1061">
        <v>7260250120</v>
      </c>
      <c r="B1355" s="1048" t="s">
        <v>15473</v>
      </c>
      <c r="C1355" s="1062" t="s">
        <v>14259</v>
      </c>
      <c r="D1355" s="1064">
        <v>297.69</v>
      </c>
    </row>
    <row r="1356" spans="1:4" x14ac:dyDescent="0.25">
      <c r="A1356" s="1061">
        <v>7260250130</v>
      </c>
      <c r="B1356" s="1048" t="s">
        <v>15474</v>
      </c>
      <c r="C1356" s="1062" t="s">
        <v>14259</v>
      </c>
      <c r="D1356" s="1064">
        <v>261.14999999999998</v>
      </c>
    </row>
    <row r="1357" spans="1:4" x14ac:dyDescent="0.25">
      <c r="A1357" s="1061">
        <v>7260250140</v>
      </c>
      <c r="B1357" s="1048" t="s">
        <v>15475</v>
      </c>
      <c r="C1357" s="1062" t="s">
        <v>14259</v>
      </c>
      <c r="D1357" s="1064">
        <v>414.48</v>
      </c>
    </row>
    <row r="1358" spans="1:4" x14ac:dyDescent="0.25">
      <c r="A1358" s="1061">
        <v>7260250150</v>
      </c>
      <c r="B1358" s="1048" t="s">
        <v>15476</v>
      </c>
      <c r="C1358" s="1062" t="s">
        <v>14259</v>
      </c>
      <c r="D1358" s="1064">
        <v>344.9</v>
      </c>
    </row>
    <row r="1359" spans="1:4" x14ac:dyDescent="0.25">
      <c r="A1359" s="1061">
        <v>7260250160</v>
      </c>
      <c r="B1359" s="1048" t="s">
        <v>15477</v>
      </c>
      <c r="C1359" s="1062" t="s">
        <v>14259</v>
      </c>
      <c r="D1359" s="1064">
        <v>354.52</v>
      </c>
    </row>
    <row r="1360" spans="1:4" x14ac:dyDescent="0.25">
      <c r="A1360" s="1061">
        <v>7260250170</v>
      </c>
      <c r="B1360" s="1048" t="s">
        <v>15478</v>
      </c>
      <c r="C1360" s="1062" t="s">
        <v>14259</v>
      </c>
      <c r="D1360" s="1064">
        <v>297.5</v>
      </c>
    </row>
    <row r="1361" spans="1:4" x14ac:dyDescent="0.25">
      <c r="A1361" s="1061">
        <v>7260250180</v>
      </c>
      <c r="B1361" s="1048" t="s">
        <v>15479</v>
      </c>
      <c r="C1361" s="1062" t="s">
        <v>14259</v>
      </c>
      <c r="D1361" s="1064">
        <v>450.83</v>
      </c>
    </row>
    <row r="1362" spans="1:4" x14ac:dyDescent="0.25">
      <c r="A1362" s="1061">
        <v>7260250190</v>
      </c>
      <c r="B1362" s="1048" t="s">
        <v>15480</v>
      </c>
      <c r="C1362" s="1062" t="s">
        <v>14259</v>
      </c>
      <c r="D1362" s="1064">
        <v>380.15</v>
      </c>
    </row>
    <row r="1363" spans="1:4" x14ac:dyDescent="0.25">
      <c r="A1363" s="1061">
        <v>7260250200</v>
      </c>
      <c r="B1363" s="1048" t="s">
        <v>15481</v>
      </c>
      <c r="C1363" s="1062" t="s">
        <v>14259</v>
      </c>
      <c r="D1363" s="1064">
        <v>389.48</v>
      </c>
    </row>
    <row r="1364" spans="1:4" x14ac:dyDescent="0.25">
      <c r="A1364" s="1061">
        <v>7260250210</v>
      </c>
      <c r="B1364" s="1048" t="s">
        <v>15482</v>
      </c>
      <c r="C1364" s="1062" t="s">
        <v>14259</v>
      </c>
      <c r="D1364" s="1064">
        <v>358.34</v>
      </c>
    </row>
    <row r="1365" spans="1:4" x14ac:dyDescent="0.25">
      <c r="A1365" s="1061">
        <v>7260250220</v>
      </c>
      <c r="B1365" s="1048" t="s">
        <v>15483</v>
      </c>
      <c r="C1365" s="1062" t="s">
        <v>14259</v>
      </c>
      <c r="D1365" s="1064">
        <v>526.39</v>
      </c>
    </row>
    <row r="1366" spans="1:4" x14ac:dyDescent="0.25">
      <c r="A1366" s="1061">
        <v>7260250230</v>
      </c>
      <c r="B1366" s="1048" t="s">
        <v>15484</v>
      </c>
      <c r="C1366" s="1062" t="s">
        <v>14259</v>
      </c>
      <c r="D1366" s="1064">
        <v>445.26</v>
      </c>
    </row>
    <row r="1367" spans="1:4" x14ac:dyDescent="0.25">
      <c r="A1367" s="1061">
        <v>7260250240</v>
      </c>
      <c r="B1367" s="1048" t="s">
        <v>15485</v>
      </c>
      <c r="C1367" s="1062" t="s">
        <v>14259</v>
      </c>
      <c r="D1367" s="1064">
        <v>455.41</v>
      </c>
    </row>
    <row r="1368" spans="1:4" x14ac:dyDescent="0.25">
      <c r="A1368" s="1061">
        <v>7260250250</v>
      </c>
      <c r="B1368" s="1048" t="s">
        <v>15486</v>
      </c>
      <c r="C1368" s="1062" t="s">
        <v>14259</v>
      </c>
      <c r="D1368" s="1064">
        <v>400.17</v>
      </c>
    </row>
    <row r="1369" spans="1:4" x14ac:dyDescent="0.25">
      <c r="A1369" s="1061">
        <v>7260250260</v>
      </c>
      <c r="B1369" s="1048" t="s">
        <v>15487</v>
      </c>
      <c r="C1369" s="1062" t="s">
        <v>14259</v>
      </c>
      <c r="D1369" s="1064">
        <v>568.22</v>
      </c>
    </row>
    <row r="1370" spans="1:4" x14ac:dyDescent="0.25">
      <c r="A1370" s="1061">
        <v>7260250270</v>
      </c>
      <c r="B1370" s="1048" t="s">
        <v>15488</v>
      </c>
      <c r="C1370" s="1062" t="s">
        <v>14259</v>
      </c>
      <c r="D1370" s="1064">
        <v>487.05</v>
      </c>
    </row>
    <row r="1371" spans="1:4" x14ac:dyDescent="0.25">
      <c r="A1371" s="1061">
        <v>7260250280</v>
      </c>
      <c r="B1371" s="1048" t="s">
        <v>15489</v>
      </c>
      <c r="C1371" s="1062" t="s">
        <v>14259</v>
      </c>
      <c r="D1371" s="1064">
        <v>497.15</v>
      </c>
    </row>
    <row r="1372" spans="1:4" x14ac:dyDescent="0.25">
      <c r="A1372" s="1061">
        <v>7260250290</v>
      </c>
      <c r="B1372" s="1048" t="s">
        <v>15490</v>
      </c>
      <c r="C1372" s="1062" t="s">
        <v>14259</v>
      </c>
      <c r="D1372" s="1064">
        <v>105.8</v>
      </c>
    </row>
    <row r="1373" spans="1:4" x14ac:dyDescent="0.25">
      <c r="A1373" s="1061">
        <v>7260250300</v>
      </c>
      <c r="B1373" s="1048" t="s">
        <v>15491</v>
      </c>
      <c r="C1373" s="1062" t="s">
        <v>14259</v>
      </c>
      <c r="D1373" s="1064">
        <v>238.03</v>
      </c>
    </row>
    <row r="1374" spans="1:4" x14ac:dyDescent="0.25">
      <c r="A1374" s="1061">
        <v>7260250310</v>
      </c>
      <c r="B1374" s="1048" t="s">
        <v>15492</v>
      </c>
      <c r="C1374" s="1062" t="s">
        <v>14259</v>
      </c>
      <c r="D1374" s="1064">
        <v>182.59</v>
      </c>
    </row>
    <row r="1375" spans="1:4" x14ac:dyDescent="0.25">
      <c r="A1375" s="1061">
        <v>7260250320</v>
      </c>
      <c r="B1375" s="1048" t="s">
        <v>15493</v>
      </c>
      <c r="C1375" s="1062" t="s">
        <v>14259</v>
      </c>
      <c r="D1375" s="1064">
        <v>191.04</v>
      </c>
    </row>
    <row r="1376" spans="1:4" x14ac:dyDescent="0.25">
      <c r="A1376" s="1061">
        <v>7260250330</v>
      </c>
      <c r="B1376" s="1048" t="s">
        <v>15494</v>
      </c>
      <c r="C1376" s="1062" t="s">
        <v>14259</v>
      </c>
      <c r="D1376" s="1064">
        <v>178.86</v>
      </c>
    </row>
    <row r="1377" spans="1:4" x14ac:dyDescent="0.25">
      <c r="A1377" s="1061">
        <v>7260250340</v>
      </c>
      <c r="B1377" s="1048" t="s">
        <v>15495</v>
      </c>
      <c r="C1377" s="1062" t="s">
        <v>14259</v>
      </c>
      <c r="D1377" s="1064">
        <v>317.45</v>
      </c>
    </row>
    <row r="1378" spans="1:4" x14ac:dyDescent="0.25">
      <c r="A1378" s="1061">
        <v>7260250350</v>
      </c>
      <c r="B1378" s="1048" t="s">
        <v>15496</v>
      </c>
      <c r="C1378" s="1062" t="s">
        <v>14259</v>
      </c>
      <c r="D1378" s="1064">
        <v>257.99</v>
      </c>
    </row>
    <row r="1379" spans="1:4" x14ac:dyDescent="0.25">
      <c r="A1379" s="1061">
        <v>7260250360</v>
      </c>
      <c r="B1379" s="1048" t="s">
        <v>15497</v>
      </c>
      <c r="C1379" s="1062" t="s">
        <v>14259</v>
      </c>
      <c r="D1379" s="1064">
        <v>266.81</v>
      </c>
    </row>
    <row r="1380" spans="1:4" x14ac:dyDescent="0.25">
      <c r="A1380" s="1061">
        <v>7260250370</v>
      </c>
      <c r="B1380" s="1048" t="s">
        <v>15498</v>
      </c>
      <c r="C1380" s="1062" t="s">
        <v>14259</v>
      </c>
      <c r="D1380" s="1064">
        <v>212.3</v>
      </c>
    </row>
    <row r="1381" spans="1:4" x14ac:dyDescent="0.25">
      <c r="A1381" s="1061">
        <v>7260250380</v>
      </c>
      <c r="B1381" s="1048" t="s">
        <v>15499</v>
      </c>
      <c r="C1381" s="1062" t="s">
        <v>14259</v>
      </c>
      <c r="D1381" s="1064">
        <v>350.89</v>
      </c>
    </row>
    <row r="1382" spans="1:4" x14ac:dyDescent="0.25">
      <c r="A1382" s="1061">
        <v>7260250390</v>
      </c>
      <c r="B1382" s="1048" t="s">
        <v>15500</v>
      </c>
      <c r="C1382" s="1062" t="s">
        <v>14259</v>
      </c>
      <c r="D1382" s="1064">
        <v>291.42</v>
      </c>
    </row>
    <row r="1383" spans="1:4" x14ac:dyDescent="0.25">
      <c r="A1383" s="1061">
        <v>7260250400</v>
      </c>
      <c r="B1383" s="1048" t="s">
        <v>15501</v>
      </c>
      <c r="C1383" s="1062" t="s">
        <v>14259</v>
      </c>
      <c r="D1383" s="1064">
        <v>300.25</v>
      </c>
    </row>
    <row r="1384" spans="1:4" x14ac:dyDescent="0.25">
      <c r="A1384" s="1061">
        <v>7260250410</v>
      </c>
      <c r="B1384" s="1048" t="s">
        <v>15502</v>
      </c>
      <c r="C1384" s="1062" t="s">
        <v>14259</v>
      </c>
      <c r="D1384" s="1064">
        <v>263.88</v>
      </c>
    </row>
    <row r="1385" spans="1:4" x14ac:dyDescent="0.25">
      <c r="A1385" s="1061">
        <v>7260250420</v>
      </c>
      <c r="B1385" s="1048" t="s">
        <v>15503</v>
      </c>
      <c r="C1385" s="1062" t="s">
        <v>14259</v>
      </c>
      <c r="D1385" s="1064">
        <v>417.19</v>
      </c>
    </row>
    <row r="1386" spans="1:4" x14ac:dyDescent="0.25">
      <c r="A1386" s="1061">
        <v>7260250430</v>
      </c>
      <c r="B1386" s="1048" t="s">
        <v>15504</v>
      </c>
      <c r="C1386" s="1062" t="s">
        <v>14259</v>
      </c>
      <c r="D1386" s="1064">
        <v>347.61</v>
      </c>
    </row>
    <row r="1387" spans="1:4" x14ac:dyDescent="0.25">
      <c r="A1387" s="1061">
        <v>7260250440</v>
      </c>
      <c r="B1387" s="1048" t="s">
        <v>15505</v>
      </c>
      <c r="C1387" s="1062" t="s">
        <v>14259</v>
      </c>
      <c r="D1387" s="1064">
        <v>357.25</v>
      </c>
    </row>
    <row r="1388" spans="1:4" x14ac:dyDescent="0.25">
      <c r="A1388" s="1061">
        <v>7260250450</v>
      </c>
      <c r="B1388" s="1048" t="s">
        <v>15506</v>
      </c>
      <c r="C1388" s="1062" t="s">
        <v>14259</v>
      </c>
      <c r="D1388" s="1064">
        <v>300.23</v>
      </c>
    </row>
    <row r="1389" spans="1:4" x14ac:dyDescent="0.25">
      <c r="A1389" s="1061">
        <v>7260250460</v>
      </c>
      <c r="B1389" s="1048" t="s">
        <v>15507</v>
      </c>
      <c r="C1389" s="1062" t="s">
        <v>14259</v>
      </c>
      <c r="D1389" s="1064">
        <v>453.53</v>
      </c>
    </row>
    <row r="1390" spans="1:4" x14ac:dyDescent="0.25">
      <c r="A1390" s="1061">
        <v>7260250470</v>
      </c>
      <c r="B1390" s="1048" t="s">
        <v>15508</v>
      </c>
      <c r="C1390" s="1062" t="s">
        <v>14259</v>
      </c>
      <c r="D1390" s="1064">
        <v>382.85</v>
      </c>
    </row>
    <row r="1391" spans="1:4" x14ac:dyDescent="0.25">
      <c r="A1391" s="1061">
        <v>7260250480</v>
      </c>
      <c r="B1391" s="1048" t="s">
        <v>15509</v>
      </c>
      <c r="C1391" s="1062" t="s">
        <v>14259</v>
      </c>
      <c r="D1391" s="1064">
        <v>392.2</v>
      </c>
    </row>
    <row r="1392" spans="1:4" x14ac:dyDescent="0.25">
      <c r="A1392" s="1061">
        <v>7260250490</v>
      </c>
      <c r="B1392" s="1048" t="s">
        <v>15510</v>
      </c>
      <c r="C1392" s="1062" t="s">
        <v>14259</v>
      </c>
      <c r="D1392" s="1064">
        <v>361.4</v>
      </c>
    </row>
    <row r="1393" spans="1:4" x14ac:dyDescent="0.25">
      <c r="A1393" s="1061">
        <v>7260250500</v>
      </c>
      <c r="B1393" s="1048" t="s">
        <v>15511</v>
      </c>
      <c r="C1393" s="1062" t="s">
        <v>14259</v>
      </c>
      <c r="D1393" s="1064">
        <v>529.45000000000005</v>
      </c>
    </row>
    <row r="1394" spans="1:4" x14ac:dyDescent="0.25">
      <c r="A1394" s="1061">
        <v>7260250510</v>
      </c>
      <c r="B1394" s="1048" t="s">
        <v>15512</v>
      </c>
      <c r="C1394" s="1062" t="s">
        <v>14259</v>
      </c>
      <c r="D1394" s="1064">
        <v>448.32</v>
      </c>
    </row>
    <row r="1395" spans="1:4" x14ac:dyDescent="0.25">
      <c r="A1395" s="1061">
        <v>7260250520</v>
      </c>
      <c r="B1395" s="1048" t="s">
        <v>15513</v>
      </c>
      <c r="C1395" s="1062" t="s">
        <v>14259</v>
      </c>
      <c r="D1395" s="1064">
        <v>458.47</v>
      </c>
    </row>
    <row r="1396" spans="1:4" x14ac:dyDescent="0.25">
      <c r="A1396" s="1061">
        <v>7260250530</v>
      </c>
      <c r="B1396" s="1048" t="s">
        <v>15514</v>
      </c>
      <c r="C1396" s="1062" t="s">
        <v>14259</v>
      </c>
      <c r="D1396" s="1064">
        <v>403.23</v>
      </c>
    </row>
    <row r="1397" spans="1:4" x14ac:dyDescent="0.25">
      <c r="A1397" s="1061">
        <v>7260250540</v>
      </c>
      <c r="B1397" s="1048" t="s">
        <v>15515</v>
      </c>
      <c r="C1397" s="1062" t="s">
        <v>14259</v>
      </c>
      <c r="D1397" s="1064">
        <v>571.28</v>
      </c>
    </row>
    <row r="1398" spans="1:4" x14ac:dyDescent="0.25">
      <c r="A1398" s="1061">
        <v>7260250550</v>
      </c>
      <c r="B1398" s="1048" t="s">
        <v>15516</v>
      </c>
      <c r="C1398" s="1062" t="s">
        <v>14259</v>
      </c>
      <c r="D1398" s="1064">
        <v>490.11</v>
      </c>
    </row>
    <row r="1399" spans="1:4" x14ac:dyDescent="0.25">
      <c r="A1399" s="1061">
        <v>7260250560</v>
      </c>
      <c r="B1399" s="1048" t="s">
        <v>15517</v>
      </c>
      <c r="C1399" s="1062" t="s">
        <v>14259</v>
      </c>
      <c r="D1399" s="1064">
        <v>500.21</v>
      </c>
    </row>
    <row r="1400" spans="1:4" x14ac:dyDescent="0.25">
      <c r="A1400" s="1061">
        <v>7260350010</v>
      </c>
      <c r="B1400" s="1048" t="s">
        <v>15518</v>
      </c>
      <c r="C1400" s="1062" t="s">
        <v>14259</v>
      </c>
      <c r="D1400" s="1064">
        <v>112.93</v>
      </c>
    </row>
    <row r="1401" spans="1:4" ht="14.45" customHeight="1" x14ac:dyDescent="0.25">
      <c r="A1401" s="1320" t="s">
        <v>14238</v>
      </c>
      <c r="B1401" s="1321"/>
      <c r="C1401" s="1322" t="s">
        <v>14239</v>
      </c>
      <c r="D1401" s="1323"/>
    </row>
    <row r="1402" spans="1:4" ht="14.45" customHeight="1" x14ac:dyDescent="0.25">
      <c r="A1402" s="1316" t="s">
        <v>27569</v>
      </c>
      <c r="B1402" s="1324"/>
      <c r="C1402" s="1324"/>
      <c r="D1402" s="1317"/>
    </row>
    <row r="1403" spans="1:4" x14ac:dyDescent="0.25">
      <c r="A1403" s="1316" t="s">
        <v>14240</v>
      </c>
      <c r="B1403" s="1317"/>
      <c r="C1403" s="1056" t="s">
        <v>14241</v>
      </c>
      <c r="D1403" s="1037"/>
    </row>
    <row r="1404" spans="1:4" x14ac:dyDescent="0.25">
      <c r="A1404" s="1057" t="s">
        <v>14242</v>
      </c>
      <c r="B1404" s="1058" t="s">
        <v>14243</v>
      </c>
      <c r="C1404" s="1059" t="s">
        <v>14244</v>
      </c>
      <c r="D1404" s="1060" t="s">
        <v>14245</v>
      </c>
    </row>
    <row r="1405" spans="1:4" x14ac:dyDescent="0.25">
      <c r="A1405" s="1061">
        <v>7260350020</v>
      </c>
      <c r="B1405" s="1048" t="s">
        <v>15519</v>
      </c>
      <c r="C1405" s="1062" t="s">
        <v>14259</v>
      </c>
      <c r="D1405" s="1064">
        <v>245.15</v>
      </c>
    </row>
    <row r="1406" spans="1:4" x14ac:dyDescent="0.25">
      <c r="A1406" s="1061">
        <v>7260350030</v>
      </c>
      <c r="B1406" s="1048" t="s">
        <v>15520</v>
      </c>
      <c r="C1406" s="1062" t="s">
        <v>14259</v>
      </c>
      <c r="D1406" s="1064">
        <v>189.73</v>
      </c>
    </row>
    <row r="1407" spans="1:4" x14ac:dyDescent="0.25">
      <c r="A1407" s="1061">
        <v>7260350040</v>
      </c>
      <c r="B1407" s="1048" t="s">
        <v>15521</v>
      </c>
      <c r="C1407" s="1062" t="s">
        <v>14259</v>
      </c>
      <c r="D1407" s="1064">
        <v>189.73</v>
      </c>
    </row>
    <row r="1408" spans="1:4" x14ac:dyDescent="0.25">
      <c r="A1408" s="1061">
        <v>7260350050</v>
      </c>
      <c r="B1408" s="1048" t="s">
        <v>15522</v>
      </c>
      <c r="C1408" s="1062" t="s">
        <v>14259</v>
      </c>
      <c r="D1408" s="1064">
        <v>186.34</v>
      </c>
    </row>
    <row r="1409" spans="1:4" x14ac:dyDescent="0.25">
      <c r="A1409" s="1061">
        <v>7260350060</v>
      </c>
      <c r="B1409" s="1048" t="s">
        <v>15523</v>
      </c>
      <c r="C1409" s="1062" t="s">
        <v>14259</v>
      </c>
      <c r="D1409" s="1064">
        <v>324.93</v>
      </c>
    </row>
    <row r="1410" spans="1:4" x14ac:dyDescent="0.25">
      <c r="A1410" s="1061">
        <v>7260350070</v>
      </c>
      <c r="B1410" s="1048" t="s">
        <v>15524</v>
      </c>
      <c r="C1410" s="1062" t="s">
        <v>14259</v>
      </c>
      <c r="D1410" s="1064">
        <v>265.47000000000003</v>
      </c>
    </row>
    <row r="1411" spans="1:4" x14ac:dyDescent="0.25">
      <c r="A1411" s="1061">
        <v>7260350080</v>
      </c>
      <c r="B1411" s="1048" t="s">
        <v>15525</v>
      </c>
      <c r="C1411" s="1062" t="s">
        <v>14259</v>
      </c>
      <c r="D1411" s="1064">
        <v>324.93</v>
      </c>
    </row>
    <row r="1412" spans="1:4" x14ac:dyDescent="0.25">
      <c r="A1412" s="1061">
        <v>7260350090</v>
      </c>
      <c r="B1412" s="1048" t="s">
        <v>15526</v>
      </c>
      <c r="C1412" s="1062" t="s">
        <v>14259</v>
      </c>
      <c r="D1412" s="1064">
        <v>219.78</v>
      </c>
    </row>
    <row r="1413" spans="1:4" x14ac:dyDescent="0.25">
      <c r="A1413" s="1061">
        <v>7260350100</v>
      </c>
      <c r="B1413" s="1048" t="s">
        <v>15527</v>
      </c>
      <c r="C1413" s="1062" t="s">
        <v>14259</v>
      </c>
      <c r="D1413" s="1064">
        <v>358.37</v>
      </c>
    </row>
    <row r="1414" spans="1:4" x14ac:dyDescent="0.25">
      <c r="A1414" s="1061">
        <v>7260350110</v>
      </c>
      <c r="B1414" s="1048" t="s">
        <v>15528</v>
      </c>
      <c r="C1414" s="1062" t="s">
        <v>14259</v>
      </c>
      <c r="D1414" s="1064">
        <v>298.89999999999998</v>
      </c>
    </row>
    <row r="1415" spans="1:4" x14ac:dyDescent="0.25">
      <c r="A1415" s="1061">
        <v>7260350120</v>
      </c>
      <c r="B1415" s="1048" t="s">
        <v>15529</v>
      </c>
      <c r="C1415" s="1062" t="s">
        <v>14259</v>
      </c>
      <c r="D1415" s="1064">
        <v>307.74</v>
      </c>
    </row>
    <row r="1416" spans="1:4" x14ac:dyDescent="0.25">
      <c r="A1416" s="1061">
        <v>7260350130</v>
      </c>
      <c r="B1416" s="1048" t="s">
        <v>15530</v>
      </c>
      <c r="C1416" s="1062" t="s">
        <v>14259</v>
      </c>
      <c r="D1416" s="1064">
        <v>272.33999999999997</v>
      </c>
    </row>
    <row r="1417" spans="1:4" x14ac:dyDescent="0.25">
      <c r="A1417" s="1061">
        <v>7260350140</v>
      </c>
      <c r="B1417" s="1048" t="s">
        <v>15531</v>
      </c>
      <c r="C1417" s="1062" t="s">
        <v>14259</v>
      </c>
      <c r="D1417" s="1064">
        <v>425.67</v>
      </c>
    </row>
    <row r="1418" spans="1:4" x14ac:dyDescent="0.25">
      <c r="A1418" s="1061">
        <v>7260350150</v>
      </c>
      <c r="B1418" s="1048" t="s">
        <v>15532</v>
      </c>
      <c r="C1418" s="1062" t="s">
        <v>14259</v>
      </c>
      <c r="D1418" s="1064">
        <v>356.09</v>
      </c>
    </row>
    <row r="1419" spans="1:4" x14ac:dyDescent="0.25">
      <c r="A1419" s="1061">
        <v>7260350160</v>
      </c>
      <c r="B1419" s="1048" t="s">
        <v>15533</v>
      </c>
      <c r="C1419" s="1062" t="s">
        <v>14259</v>
      </c>
      <c r="D1419" s="1064">
        <v>365.72</v>
      </c>
    </row>
    <row r="1420" spans="1:4" x14ac:dyDescent="0.25">
      <c r="A1420" s="1061">
        <v>7260350170</v>
      </c>
      <c r="B1420" s="1048" t="s">
        <v>15534</v>
      </c>
      <c r="C1420" s="1062" t="s">
        <v>14259</v>
      </c>
      <c r="D1420" s="1064">
        <v>308.68</v>
      </c>
    </row>
    <row r="1421" spans="1:4" x14ac:dyDescent="0.25">
      <c r="A1421" s="1061">
        <v>7260350180</v>
      </c>
      <c r="B1421" s="1048" t="s">
        <v>15535</v>
      </c>
      <c r="C1421" s="1062" t="s">
        <v>14259</v>
      </c>
      <c r="D1421" s="1064">
        <v>462.01</v>
      </c>
    </row>
    <row r="1422" spans="1:4" x14ac:dyDescent="0.25">
      <c r="A1422" s="1061">
        <v>7260350190</v>
      </c>
      <c r="B1422" s="1048" t="s">
        <v>15536</v>
      </c>
      <c r="C1422" s="1062" t="s">
        <v>14259</v>
      </c>
      <c r="D1422" s="1064">
        <v>391.33</v>
      </c>
    </row>
    <row r="1423" spans="1:4" x14ac:dyDescent="0.25">
      <c r="A1423" s="1061">
        <v>7260350200</v>
      </c>
      <c r="B1423" s="1048" t="s">
        <v>15537</v>
      </c>
      <c r="C1423" s="1062" t="s">
        <v>14259</v>
      </c>
      <c r="D1423" s="1064">
        <v>400.67</v>
      </c>
    </row>
    <row r="1424" spans="1:4" x14ac:dyDescent="0.25">
      <c r="A1424" s="1061">
        <v>7260350210</v>
      </c>
      <c r="B1424" s="1048" t="s">
        <v>15538</v>
      </c>
      <c r="C1424" s="1062" t="s">
        <v>14259</v>
      </c>
      <c r="D1424" s="1064">
        <v>370.69</v>
      </c>
    </row>
    <row r="1425" spans="1:4" x14ac:dyDescent="0.25">
      <c r="A1425" s="1061">
        <v>7260350220</v>
      </c>
      <c r="B1425" s="1048" t="s">
        <v>15539</v>
      </c>
      <c r="C1425" s="1062" t="s">
        <v>14259</v>
      </c>
      <c r="D1425" s="1064">
        <v>538.73</v>
      </c>
    </row>
    <row r="1426" spans="1:4" x14ac:dyDescent="0.25">
      <c r="A1426" s="1061">
        <v>7260350230</v>
      </c>
      <c r="B1426" s="1048" t="s">
        <v>15540</v>
      </c>
      <c r="C1426" s="1062" t="s">
        <v>14259</v>
      </c>
      <c r="D1426" s="1064">
        <v>457.61</v>
      </c>
    </row>
    <row r="1427" spans="1:4" x14ac:dyDescent="0.25">
      <c r="A1427" s="1061">
        <v>7260350240</v>
      </c>
      <c r="B1427" s="1048" t="s">
        <v>15541</v>
      </c>
      <c r="C1427" s="1062" t="s">
        <v>14259</v>
      </c>
      <c r="D1427" s="1064">
        <v>467.75</v>
      </c>
    </row>
    <row r="1428" spans="1:4" x14ac:dyDescent="0.25">
      <c r="A1428" s="1061">
        <v>7260350250</v>
      </c>
      <c r="B1428" s="1048" t="s">
        <v>15542</v>
      </c>
      <c r="C1428" s="1062" t="s">
        <v>14259</v>
      </c>
      <c r="D1428" s="1064">
        <v>412.52</v>
      </c>
    </row>
    <row r="1429" spans="1:4" x14ac:dyDescent="0.25">
      <c r="A1429" s="1061">
        <v>7260350260</v>
      </c>
      <c r="B1429" s="1048" t="s">
        <v>15543</v>
      </c>
      <c r="C1429" s="1062" t="s">
        <v>14259</v>
      </c>
      <c r="D1429" s="1064">
        <v>580.55999999999995</v>
      </c>
    </row>
    <row r="1430" spans="1:4" x14ac:dyDescent="0.25">
      <c r="A1430" s="1061">
        <v>7260350270</v>
      </c>
      <c r="B1430" s="1048" t="s">
        <v>15544</v>
      </c>
      <c r="C1430" s="1062" t="s">
        <v>14259</v>
      </c>
      <c r="D1430" s="1064">
        <v>499.4</v>
      </c>
    </row>
    <row r="1431" spans="1:4" x14ac:dyDescent="0.25">
      <c r="A1431" s="1061">
        <v>7260350280</v>
      </c>
      <c r="B1431" s="1048" t="s">
        <v>15545</v>
      </c>
      <c r="C1431" s="1062" t="s">
        <v>14259</v>
      </c>
      <c r="D1431" s="1064">
        <v>509.49</v>
      </c>
    </row>
    <row r="1432" spans="1:4" x14ac:dyDescent="0.25">
      <c r="A1432" s="1061">
        <v>7260350290</v>
      </c>
      <c r="B1432" s="1048" t="s">
        <v>15546</v>
      </c>
      <c r="C1432" s="1062" t="s">
        <v>14259</v>
      </c>
      <c r="D1432" s="1064">
        <v>118.31</v>
      </c>
    </row>
    <row r="1433" spans="1:4" x14ac:dyDescent="0.25">
      <c r="A1433" s="1061">
        <v>7260350300</v>
      </c>
      <c r="B1433" s="1048" t="s">
        <v>15547</v>
      </c>
      <c r="C1433" s="1062" t="s">
        <v>14259</v>
      </c>
      <c r="D1433" s="1064">
        <v>250.53</v>
      </c>
    </row>
    <row r="1434" spans="1:4" x14ac:dyDescent="0.25">
      <c r="A1434" s="1061">
        <v>7260350310</v>
      </c>
      <c r="B1434" s="1048" t="s">
        <v>15548</v>
      </c>
      <c r="C1434" s="1062" t="s">
        <v>14259</v>
      </c>
      <c r="D1434" s="1064">
        <v>195.1</v>
      </c>
    </row>
    <row r="1435" spans="1:4" x14ac:dyDescent="0.25">
      <c r="A1435" s="1061">
        <v>7260350320</v>
      </c>
      <c r="B1435" s="1048" t="s">
        <v>15549</v>
      </c>
      <c r="C1435" s="1062" t="s">
        <v>14259</v>
      </c>
      <c r="D1435" s="1064">
        <v>203.55</v>
      </c>
    </row>
    <row r="1436" spans="1:4" x14ac:dyDescent="0.25">
      <c r="A1436" s="1061">
        <v>7260350330</v>
      </c>
      <c r="B1436" s="1048" t="s">
        <v>15550</v>
      </c>
      <c r="C1436" s="1062" t="s">
        <v>14259</v>
      </c>
      <c r="D1436" s="1064">
        <v>192.23</v>
      </c>
    </row>
    <row r="1437" spans="1:4" x14ac:dyDescent="0.25">
      <c r="A1437" s="1061">
        <v>7260350340</v>
      </c>
      <c r="B1437" s="1048" t="s">
        <v>15551</v>
      </c>
      <c r="C1437" s="1062" t="s">
        <v>14259</v>
      </c>
      <c r="D1437" s="1064">
        <v>330.81</v>
      </c>
    </row>
    <row r="1438" spans="1:4" x14ac:dyDescent="0.25">
      <c r="A1438" s="1061">
        <v>7260350350</v>
      </c>
      <c r="B1438" s="1048" t="s">
        <v>15552</v>
      </c>
      <c r="C1438" s="1062" t="s">
        <v>14259</v>
      </c>
      <c r="D1438" s="1064">
        <v>271.35000000000002</v>
      </c>
    </row>
    <row r="1439" spans="1:4" x14ac:dyDescent="0.25">
      <c r="A1439" s="1061">
        <v>7260350360</v>
      </c>
      <c r="B1439" s="1048" t="s">
        <v>15553</v>
      </c>
      <c r="C1439" s="1062" t="s">
        <v>14259</v>
      </c>
      <c r="D1439" s="1064">
        <v>280.19</v>
      </c>
    </row>
    <row r="1440" spans="1:4" x14ac:dyDescent="0.25">
      <c r="A1440" s="1061">
        <v>7260350370</v>
      </c>
      <c r="B1440" s="1048" t="s">
        <v>15554</v>
      </c>
      <c r="C1440" s="1062" t="s">
        <v>14259</v>
      </c>
      <c r="D1440" s="1064">
        <v>225.67</v>
      </c>
    </row>
    <row r="1441" spans="1:4" x14ac:dyDescent="0.25">
      <c r="A1441" s="1061">
        <v>7260350380</v>
      </c>
      <c r="B1441" s="1048" t="s">
        <v>15555</v>
      </c>
      <c r="C1441" s="1062" t="s">
        <v>14259</v>
      </c>
      <c r="D1441" s="1064">
        <v>364.25</v>
      </c>
    </row>
    <row r="1442" spans="1:4" x14ac:dyDescent="0.25">
      <c r="A1442" s="1061">
        <v>7260350390</v>
      </c>
      <c r="B1442" s="1048" t="s">
        <v>15556</v>
      </c>
      <c r="C1442" s="1062" t="s">
        <v>14259</v>
      </c>
      <c r="D1442" s="1064">
        <v>304.77999999999997</v>
      </c>
    </row>
    <row r="1443" spans="1:4" x14ac:dyDescent="0.25">
      <c r="A1443" s="1061">
        <v>7260350400</v>
      </c>
      <c r="B1443" s="1048" t="s">
        <v>15557</v>
      </c>
      <c r="C1443" s="1062" t="s">
        <v>14259</v>
      </c>
      <c r="D1443" s="1064">
        <v>313.63</v>
      </c>
    </row>
    <row r="1444" spans="1:4" x14ac:dyDescent="0.25">
      <c r="A1444" s="1061">
        <v>7260350410</v>
      </c>
      <c r="B1444" s="1048" t="s">
        <v>15558</v>
      </c>
      <c r="C1444" s="1062" t="s">
        <v>14259</v>
      </c>
      <c r="D1444" s="1064">
        <v>279.04000000000002</v>
      </c>
    </row>
    <row r="1445" spans="1:4" x14ac:dyDescent="0.25">
      <c r="A1445" s="1061">
        <v>7260350420</v>
      </c>
      <c r="B1445" s="1048" t="s">
        <v>15559</v>
      </c>
      <c r="C1445" s="1062" t="s">
        <v>14259</v>
      </c>
      <c r="D1445" s="1064">
        <v>432.36</v>
      </c>
    </row>
    <row r="1446" spans="1:4" x14ac:dyDescent="0.25">
      <c r="A1446" s="1061">
        <v>7260350430</v>
      </c>
      <c r="B1446" s="1048" t="s">
        <v>15560</v>
      </c>
      <c r="C1446" s="1062" t="s">
        <v>14259</v>
      </c>
      <c r="D1446" s="1064">
        <v>362.79</v>
      </c>
    </row>
    <row r="1447" spans="1:4" x14ac:dyDescent="0.25">
      <c r="A1447" s="1061">
        <v>7260350440</v>
      </c>
      <c r="B1447" s="1048" t="s">
        <v>15561</v>
      </c>
      <c r="C1447" s="1062" t="s">
        <v>14259</v>
      </c>
      <c r="D1447" s="1064">
        <v>372.41</v>
      </c>
    </row>
    <row r="1448" spans="1:4" x14ac:dyDescent="0.25">
      <c r="A1448" s="1061">
        <v>7260350450</v>
      </c>
      <c r="B1448" s="1048" t="s">
        <v>15562</v>
      </c>
      <c r="C1448" s="1062" t="s">
        <v>14259</v>
      </c>
      <c r="D1448" s="1064">
        <v>315.39</v>
      </c>
    </row>
    <row r="1449" spans="1:4" x14ac:dyDescent="0.25">
      <c r="A1449" s="1061">
        <v>7260350460</v>
      </c>
      <c r="B1449" s="1048" t="s">
        <v>15563</v>
      </c>
      <c r="C1449" s="1062" t="s">
        <v>14259</v>
      </c>
      <c r="D1449" s="1064">
        <v>468.7</v>
      </c>
    </row>
    <row r="1450" spans="1:4" x14ac:dyDescent="0.25">
      <c r="A1450" s="1061">
        <v>7260350470</v>
      </c>
      <c r="B1450" s="1048" t="s">
        <v>15564</v>
      </c>
      <c r="C1450" s="1062" t="s">
        <v>14259</v>
      </c>
      <c r="D1450" s="1064">
        <v>398.03</v>
      </c>
    </row>
    <row r="1451" spans="1:4" x14ac:dyDescent="0.25">
      <c r="A1451" s="1061">
        <v>7260350480</v>
      </c>
      <c r="B1451" s="1048" t="s">
        <v>15565</v>
      </c>
      <c r="C1451" s="1062" t="s">
        <v>14259</v>
      </c>
      <c r="D1451" s="1064">
        <v>407.36</v>
      </c>
    </row>
    <row r="1452" spans="1:4" x14ac:dyDescent="0.25">
      <c r="A1452" s="1061">
        <v>7260350490</v>
      </c>
      <c r="B1452" s="1048" t="s">
        <v>15566</v>
      </c>
      <c r="C1452" s="1062" t="s">
        <v>14259</v>
      </c>
      <c r="D1452" s="1064">
        <v>378.23</v>
      </c>
    </row>
    <row r="1453" spans="1:4" x14ac:dyDescent="0.25">
      <c r="A1453" s="1061">
        <v>7260350500</v>
      </c>
      <c r="B1453" s="1048" t="s">
        <v>15567</v>
      </c>
      <c r="C1453" s="1062" t="s">
        <v>14259</v>
      </c>
      <c r="D1453" s="1064">
        <v>546.27</v>
      </c>
    </row>
    <row r="1454" spans="1:4" x14ac:dyDescent="0.25">
      <c r="A1454" s="1061">
        <v>7260350510</v>
      </c>
      <c r="B1454" s="1048" t="s">
        <v>15568</v>
      </c>
      <c r="C1454" s="1062" t="s">
        <v>14259</v>
      </c>
      <c r="D1454" s="1064">
        <v>465.15</v>
      </c>
    </row>
    <row r="1455" spans="1:4" x14ac:dyDescent="0.25">
      <c r="A1455" s="1061">
        <v>7260350520</v>
      </c>
      <c r="B1455" s="1048" t="s">
        <v>15569</v>
      </c>
      <c r="C1455" s="1062" t="s">
        <v>14259</v>
      </c>
      <c r="D1455" s="1064">
        <v>475.3</v>
      </c>
    </row>
    <row r="1456" spans="1:4" x14ac:dyDescent="0.25">
      <c r="A1456" s="1061">
        <v>7260350530</v>
      </c>
      <c r="B1456" s="1048" t="s">
        <v>15570</v>
      </c>
      <c r="C1456" s="1062" t="s">
        <v>14259</v>
      </c>
      <c r="D1456" s="1064">
        <v>420.06</v>
      </c>
    </row>
    <row r="1457" spans="1:4" ht="14.45" customHeight="1" x14ac:dyDescent="0.25">
      <c r="A1457" s="1320" t="s">
        <v>14238</v>
      </c>
      <c r="B1457" s="1321"/>
      <c r="C1457" s="1322" t="s">
        <v>14239</v>
      </c>
      <c r="D1457" s="1323"/>
    </row>
    <row r="1458" spans="1:4" ht="14.45" customHeight="1" x14ac:dyDescent="0.25">
      <c r="A1458" s="1316" t="s">
        <v>27569</v>
      </c>
      <c r="B1458" s="1324"/>
      <c r="C1458" s="1324"/>
      <c r="D1458" s="1317"/>
    </row>
    <row r="1459" spans="1:4" x14ac:dyDescent="0.25">
      <c r="A1459" s="1316" t="s">
        <v>14240</v>
      </c>
      <c r="B1459" s="1317"/>
      <c r="C1459" s="1056" t="s">
        <v>14241</v>
      </c>
      <c r="D1459" s="1037"/>
    </row>
    <row r="1460" spans="1:4" x14ac:dyDescent="0.25">
      <c r="A1460" s="1057" t="s">
        <v>14242</v>
      </c>
      <c r="B1460" s="1058" t="s">
        <v>14243</v>
      </c>
      <c r="C1460" s="1059" t="s">
        <v>14244</v>
      </c>
      <c r="D1460" s="1060" t="s">
        <v>14245</v>
      </c>
    </row>
    <row r="1461" spans="1:4" x14ac:dyDescent="0.25">
      <c r="A1461" s="1061">
        <v>7260350540</v>
      </c>
      <c r="B1461" s="1048" t="s">
        <v>15571</v>
      </c>
      <c r="C1461" s="1062" t="s">
        <v>14259</v>
      </c>
      <c r="D1461" s="1064">
        <v>588.1</v>
      </c>
    </row>
    <row r="1462" spans="1:4" x14ac:dyDescent="0.25">
      <c r="A1462" s="1061">
        <v>7260350550</v>
      </c>
      <c r="B1462" s="1048" t="s">
        <v>15572</v>
      </c>
      <c r="C1462" s="1062" t="s">
        <v>14259</v>
      </c>
      <c r="D1462" s="1064">
        <v>506.94</v>
      </c>
    </row>
    <row r="1463" spans="1:4" x14ac:dyDescent="0.25">
      <c r="A1463" s="1061">
        <v>7260350560</v>
      </c>
      <c r="B1463" s="1048" t="s">
        <v>15573</v>
      </c>
      <c r="C1463" s="1062" t="s">
        <v>14259</v>
      </c>
      <c r="D1463" s="1064">
        <v>517.04</v>
      </c>
    </row>
    <row r="1464" spans="1:4" x14ac:dyDescent="0.25">
      <c r="A1464" s="1061">
        <v>7260350570</v>
      </c>
      <c r="B1464" s="1048" t="s">
        <v>15574</v>
      </c>
      <c r="C1464" s="1062" t="s">
        <v>14259</v>
      </c>
      <c r="D1464" s="1064">
        <v>124.06</v>
      </c>
    </row>
    <row r="1465" spans="1:4" x14ac:dyDescent="0.25">
      <c r="A1465" s="1061">
        <v>7260350580</v>
      </c>
      <c r="B1465" s="1048" t="s">
        <v>15575</v>
      </c>
      <c r="C1465" s="1062" t="s">
        <v>14259</v>
      </c>
      <c r="D1465" s="1064">
        <v>256.27999999999997</v>
      </c>
    </row>
    <row r="1466" spans="1:4" x14ac:dyDescent="0.25">
      <c r="A1466" s="1061">
        <v>7260350590</v>
      </c>
      <c r="B1466" s="1048" t="s">
        <v>15576</v>
      </c>
      <c r="C1466" s="1062" t="s">
        <v>14259</v>
      </c>
      <c r="D1466" s="1064">
        <v>200.84</v>
      </c>
    </row>
    <row r="1467" spans="1:4" x14ac:dyDescent="0.25">
      <c r="A1467" s="1061">
        <v>7260350600</v>
      </c>
      <c r="B1467" s="1048" t="s">
        <v>15577</v>
      </c>
      <c r="C1467" s="1062" t="s">
        <v>14259</v>
      </c>
      <c r="D1467" s="1064">
        <v>209.3</v>
      </c>
    </row>
    <row r="1468" spans="1:4" x14ac:dyDescent="0.25">
      <c r="A1468" s="1061">
        <v>7260350610</v>
      </c>
      <c r="B1468" s="1048" t="s">
        <v>15578</v>
      </c>
      <c r="C1468" s="1062" t="s">
        <v>14259</v>
      </c>
      <c r="D1468" s="1064">
        <v>198.47</v>
      </c>
    </row>
    <row r="1469" spans="1:4" x14ac:dyDescent="0.25">
      <c r="A1469" s="1061">
        <v>7260350620</v>
      </c>
      <c r="B1469" s="1048" t="s">
        <v>15579</v>
      </c>
      <c r="C1469" s="1062" t="s">
        <v>14259</v>
      </c>
      <c r="D1469" s="1064">
        <v>337.05</v>
      </c>
    </row>
    <row r="1470" spans="1:4" x14ac:dyDescent="0.25">
      <c r="A1470" s="1061">
        <v>7260350630</v>
      </c>
      <c r="B1470" s="1048" t="s">
        <v>15580</v>
      </c>
      <c r="C1470" s="1062" t="s">
        <v>14259</v>
      </c>
      <c r="D1470" s="1064">
        <v>277.58999999999997</v>
      </c>
    </row>
    <row r="1471" spans="1:4" x14ac:dyDescent="0.25">
      <c r="A1471" s="1061">
        <v>7260350640</v>
      </c>
      <c r="B1471" s="1048" t="s">
        <v>15581</v>
      </c>
      <c r="C1471" s="1062" t="s">
        <v>14259</v>
      </c>
      <c r="D1471" s="1064">
        <v>286.43</v>
      </c>
    </row>
    <row r="1472" spans="1:4" x14ac:dyDescent="0.25">
      <c r="A1472" s="1061">
        <v>7260350650</v>
      </c>
      <c r="B1472" s="1048" t="s">
        <v>15582</v>
      </c>
      <c r="C1472" s="1062" t="s">
        <v>14259</v>
      </c>
      <c r="D1472" s="1064">
        <v>231.91</v>
      </c>
    </row>
    <row r="1473" spans="1:4" x14ac:dyDescent="0.25">
      <c r="A1473" s="1061">
        <v>7260350660</v>
      </c>
      <c r="B1473" s="1048" t="s">
        <v>15583</v>
      </c>
      <c r="C1473" s="1062" t="s">
        <v>14259</v>
      </c>
      <c r="D1473" s="1064">
        <v>370.49</v>
      </c>
    </row>
    <row r="1474" spans="1:4" x14ac:dyDescent="0.25">
      <c r="A1474" s="1061">
        <v>7260350670</v>
      </c>
      <c r="B1474" s="1048" t="s">
        <v>15584</v>
      </c>
      <c r="C1474" s="1062" t="s">
        <v>14259</v>
      </c>
      <c r="D1474" s="1064">
        <v>311.02</v>
      </c>
    </row>
    <row r="1475" spans="1:4" x14ac:dyDescent="0.25">
      <c r="A1475" s="1061">
        <v>7260350680</v>
      </c>
      <c r="B1475" s="1048" t="s">
        <v>15585</v>
      </c>
      <c r="C1475" s="1062" t="s">
        <v>14259</v>
      </c>
      <c r="D1475" s="1064">
        <v>319.87</v>
      </c>
    </row>
    <row r="1476" spans="1:4" x14ac:dyDescent="0.25">
      <c r="A1476" s="1061">
        <v>7260350690</v>
      </c>
      <c r="B1476" s="1048" t="s">
        <v>15586</v>
      </c>
      <c r="C1476" s="1062" t="s">
        <v>14259</v>
      </c>
      <c r="D1476" s="1064">
        <v>286.13</v>
      </c>
    </row>
    <row r="1477" spans="1:4" x14ac:dyDescent="0.25">
      <c r="A1477" s="1061">
        <v>7260350700</v>
      </c>
      <c r="B1477" s="1048" t="s">
        <v>15587</v>
      </c>
      <c r="C1477" s="1062" t="s">
        <v>14259</v>
      </c>
      <c r="D1477" s="1064">
        <v>439.45</v>
      </c>
    </row>
    <row r="1478" spans="1:4" x14ac:dyDescent="0.25">
      <c r="A1478" s="1061">
        <v>7260350710</v>
      </c>
      <c r="B1478" s="1048" t="s">
        <v>15588</v>
      </c>
      <c r="C1478" s="1062" t="s">
        <v>14259</v>
      </c>
      <c r="D1478" s="1064">
        <v>369.87</v>
      </c>
    </row>
    <row r="1479" spans="1:4" x14ac:dyDescent="0.25">
      <c r="A1479" s="1061">
        <v>7260350720</v>
      </c>
      <c r="B1479" s="1048" t="s">
        <v>15589</v>
      </c>
      <c r="C1479" s="1062" t="s">
        <v>14259</v>
      </c>
      <c r="D1479" s="1064">
        <v>379.5</v>
      </c>
    </row>
    <row r="1480" spans="1:4" x14ac:dyDescent="0.25">
      <c r="A1480" s="1061">
        <v>7260350730</v>
      </c>
      <c r="B1480" s="1048" t="s">
        <v>15590</v>
      </c>
      <c r="C1480" s="1062" t="s">
        <v>14259</v>
      </c>
      <c r="D1480" s="1064">
        <v>322.48</v>
      </c>
    </row>
    <row r="1481" spans="1:4" x14ac:dyDescent="0.25">
      <c r="A1481" s="1061">
        <v>7260350740</v>
      </c>
      <c r="B1481" s="1048" t="s">
        <v>15591</v>
      </c>
      <c r="C1481" s="1062" t="s">
        <v>14259</v>
      </c>
      <c r="D1481" s="1064">
        <v>475.8</v>
      </c>
    </row>
    <row r="1482" spans="1:4" x14ac:dyDescent="0.25">
      <c r="A1482" s="1061">
        <v>7260350750</v>
      </c>
      <c r="B1482" s="1048" t="s">
        <v>15592</v>
      </c>
      <c r="C1482" s="1062" t="s">
        <v>14259</v>
      </c>
      <c r="D1482" s="1064">
        <v>405.12</v>
      </c>
    </row>
    <row r="1483" spans="1:4" x14ac:dyDescent="0.25">
      <c r="A1483" s="1061">
        <v>7260350760</v>
      </c>
      <c r="B1483" s="1048" t="s">
        <v>15593</v>
      </c>
      <c r="C1483" s="1062" t="s">
        <v>14259</v>
      </c>
      <c r="D1483" s="1064">
        <v>414.46</v>
      </c>
    </row>
    <row r="1484" spans="1:4" x14ac:dyDescent="0.25">
      <c r="A1484" s="1061">
        <v>7260350770</v>
      </c>
      <c r="B1484" s="1048" t="s">
        <v>15594</v>
      </c>
      <c r="C1484" s="1062" t="s">
        <v>14259</v>
      </c>
      <c r="D1484" s="1064">
        <v>386.29</v>
      </c>
    </row>
    <row r="1485" spans="1:4" x14ac:dyDescent="0.25">
      <c r="A1485" s="1061">
        <v>7260350780</v>
      </c>
      <c r="B1485" s="1048" t="s">
        <v>15595</v>
      </c>
      <c r="C1485" s="1062" t="s">
        <v>14259</v>
      </c>
      <c r="D1485" s="1064">
        <v>554.35</v>
      </c>
    </row>
    <row r="1486" spans="1:4" x14ac:dyDescent="0.25">
      <c r="A1486" s="1061">
        <v>7260350790</v>
      </c>
      <c r="B1486" s="1048" t="s">
        <v>15596</v>
      </c>
      <c r="C1486" s="1062" t="s">
        <v>14259</v>
      </c>
      <c r="D1486" s="1064">
        <v>473.22</v>
      </c>
    </row>
    <row r="1487" spans="1:4" x14ac:dyDescent="0.25">
      <c r="A1487" s="1061">
        <v>7260350800</v>
      </c>
      <c r="B1487" s="1048" t="s">
        <v>15597</v>
      </c>
      <c r="C1487" s="1062" t="s">
        <v>14259</v>
      </c>
      <c r="D1487" s="1064">
        <v>483.37</v>
      </c>
    </row>
    <row r="1488" spans="1:4" x14ac:dyDescent="0.25">
      <c r="A1488" s="1061">
        <v>7260350810</v>
      </c>
      <c r="B1488" s="1048" t="s">
        <v>15598</v>
      </c>
      <c r="C1488" s="1062" t="s">
        <v>14259</v>
      </c>
      <c r="D1488" s="1064">
        <v>428.12</v>
      </c>
    </row>
    <row r="1489" spans="1:4" x14ac:dyDescent="0.25">
      <c r="A1489" s="1061">
        <v>7260350820</v>
      </c>
      <c r="B1489" s="1048" t="s">
        <v>15599</v>
      </c>
      <c r="C1489" s="1062" t="s">
        <v>14259</v>
      </c>
      <c r="D1489" s="1064">
        <v>596.17999999999995</v>
      </c>
    </row>
    <row r="1490" spans="1:4" x14ac:dyDescent="0.25">
      <c r="A1490" s="1061">
        <v>7260350830</v>
      </c>
      <c r="B1490" s="1048" t="s">
        <v>15600</v>
      </c>
      <c r="C1490" s="1062" t="s">
        <v>14259</v>
      </c>
      <c r="D1490" s="1064">
        <v>515.01</v>
      </c>
    </row>
    <row r="1491" spans="1:4" x14ac:dyDescent="0.25">
      <c r="A1491" s="1061">
        <v>7260350840</v>
      </c>
      <c r="B1491" s="1048" t="s">
        <v>15601</v>
      </c>
      <c r="C1491" s="1062" t="s">
        <v>14259</v>
      </c>
      <c r="D1491" s="1064">
        <v>525.11</v>
      </c>
    </row>
    <row r="1492" spans="1:4" x14ac:dyDescent="0.25">
      <c r="A1492" s="1061">
        <v>7260350850</v>
      </c>
      <c r="B1492" s="1048" t="s">
        <v>15602</v>
      </c>
      <c r="C1492" s="1062" t="s">
        <v>14259</v>
      </c>
      <c r="D1492" s="1064">
        <v>131.18</v>
      </c>
    </row>
    <row r="1493" spans="1:4" x14ac:dyDescent="0.25">
      <c r="A1493" s="1061">
        <v>7260350860</v>
      </c>
      <c r="B1493" s="1048" t="s">
        <v>15603</v>
      </c>
      <c r="C1493" s="1062" t="s">
        <v>14259</v>
      </c>
      <c r="D1493" s="1064">
        <v>263.38</v>
      </c>
    </row>
    <row r="1494" spans="1:4" x14ac:dyDescent="0.25">
      <c r="A1494" s="1061">
        <v>7260350870</v>
      </c>
      <c r="B1494" s="1048" t="s">
        <v>15604</v>
      </c>
      <c r="C1494" s="1062" t="s">
        <v>14259</v>
      </c>
      <c r="D1494" s="1064">
        <v>207.96</v>
      </c>
    </row>
    <row r="1495" spans="1:4" x14ac:dyDescent="0.25">
      <c r="A1495" s="1061">
        <v>7260350880</v>
      </c>
      <c r="B1495" s="1048" t="s">
        <v>15605</v>
      </c>
      <c r="C1495" s="1062" t="s">
        <v>14259</v>
      </c>
      <c r="D1495" s="1064">
        <v>216.41</v>
      </c>
    </row>
    <row r="1496" spans="1:4" x14ac:dyDescent="0.25">
      <c r="A1496" s="1061">
        <v>7260350890</v>
      </c>
      <c r="B1496" s="1048" t="s">
        <v>15606</v>
      </c>
      <c r="C1496" s="1062" t="s">
        <v>14259</v>
      </c>
      <c r="D1496" s="1064">
        <v>206.14</v>
      </c>
    </row>
    <row r="1497" spans="1:4" x14ac:dyDescent="0.25">
      <c r="A1497" s="1061">
        <v>7260350900</v>
      </c>
      <c r="B1497" s="1048" t="s">
        <v>15607</v>
      </c>
      <c r="C1497" s="1062" t="s">
        <v>14259</v>
      </c>
      <c r="D1497" s="1064">
        <v>344.73</v>
      </c>
    </row>
    <row r="1498" spans="1:4" x14ac:dyDescent="0.25">
      <c r="A1498" s="1061">
        <v>7260350910</v>
      </c>
      <c r="B1498" s="1048" t="s">
        <v>15608</v>
      </c>
      <c r="C1498" s="1062" t="s">
        <v>14259</v>
      </c>
      <c r="D1498" s="1064">
        <v>285.27</v>
      </c>
    </row>
    <row r="1499" spans="1:4" x14ac:dyDescent="0.25">
      <c r="A1499" s="1061">
        <v>7260350920</v>
      </c>
      <c r="B1499" s="1048" t="s">
        <v>15609</v>
      </c>
      <c r="C1499" s="1062" t="s">
        <v>14259</v>
      </c>
      <c r="D1499" s="1064">
        <v>294.10000000000002</v>
      </c>
    </row>
    <row r="1500" spans="1:4" x14ac:dyDescent="0.25">
      <c r="A1500" s="1061">
        <v>7260350930</v>
      </c>
      <c r="B1500" s="1048" t="s">
        <v>15610</v>
      </c>
      <c r="C1500" s="1062" t="s">
        <v>14259</v>
      </c>
      <c r="D1500" s="1064">
        <v>239.7</v>
      </c>
    </row>
    <row r="1501" spans="1:4" x14ac:dyDescent="0.25">
      <c r="A1501" s="1061">
        <v>7260350940</v>
      </c>
      <c r="B1501" s="1048" t="s">
        <v>15611</v>
      </c>
      <c r="C1501" s="1062" t="s">
        <v>14259</v>
      </c>
      <c r="D1501" s="1064">
        <v>378.29</v>
      </c>
    </row>
    <row r="1502" spans="1:4" x14ac:dyDescent="0.25">
      <c r="A1502" s="1061">
        <v>7260350950</v>
      </c>
      <c r="B1502" s="1048" t="s">
        <v>15612</v>
      </c>
      <c r="C1502" s="1062" t="s">
        <v>14259</v>
      </c>
      <c r="D1502" s="1064">
        <v>318.82</v>
      </c>
    </row>
    <row r="1503" spans="1:4" x14ac:dyDescent="0.25">
      <c r="A1503" s="1061">
        <v>7260350960</v>
      </c>
      <c r="B1503" s="1048" t="s">
        <v>15613</v>
      </c>
      <c r="C1503" s="1062" t="s">
        <v>14259</v>
      </c>
      <c r="D1503" s="1064">
        <v>327.66000000000003</v>
      </c>
    </row>
    <row r="1504" spans="1:4" x14ac:dyDescent="0.25">
      <c r="A1504" s="1061">
        <v>7260350970</v>
      </c>
      <c r="B1504" s="1048" t="s">
        <v>15614</v>
      </c>
      <c r="C1504" s="1062" t="s">
        <v>14259</v>
      </c>
      <c r="D1504" s="1064">
        <v>294.97000000000003</v>
      </c>
    </row>
    <row r="1505" spans="1:4" x14ac:dyDescent="0.25">
      <c r="A1505" s="1061">
        <v>7260350980</v>
      </c>
      <c r="B1505" s="1048" t="s">
        <v>15615</v>
      </c>
      <c r="C1505" s="1062" t="s">
        <v>14259</v>
      </c>
      <c r="D1505" s="1064">
        <v>448.29</v>
      </c>
    </row>
    <row r="1506" spans="1:4" x14ac:dyDescent="0.25">
      <c r="A1506" s="1061">
        <v>7260350990</v>
      </c>
      <c r="B1506" s="1048" t="s">
        <v>15616</v>
      </c>
      <c r="C1506" s="1062" t="s">
        <v>14259</v>
      </c>
      <c r="D1506" s="1064">
        <v>378.72</v>
      </c>
    </row>
    <row r="1507" spans="1:4" x14ac:dyDescent="0.25">
      <c r="A1507" s="1061">
        <v>7260351000</v>
      </c>
      <c r="B1507" s="1048" t="s">
        <v>15617</v>
      </c>
      <c r="C1507" s="1062" t="s">
        <v>14259</v>
      </c>
      <c r="D1507" s="1064">
        <v>388.35</v>
      </c>
    </row>
    <row r="1508" spans="1:4" x14ac:dyDescent="0.25">
      <c r="A1508" s="1061">
        <v>7260351010</v>
      </c>
      <c r="B1508" s="1048" t="s">
        <v>15618</v>
      </c>
      <c r="C1508" s="1062" t="s">
        <v>14259</v>
      </c>
      <c r="D1508" s="1064">
        <v>331.75</v>
      </c>
    </row>
    <row r="1509" spans="1:4" x14ac:dyDescent="0.25">
      <c r="A1509" s="1061">
        <v>7260351020</v>
      </c>
      <c r="B1509" s="1048" t="s">
        <v>15619</v>
      </c>
      <c r="C1509" s="1062" t="s">
        <v>14259</v>
      </c>
      <c r="D1509" s="1064">
        <v>485.07</v>
      </c>
    </row>
    <row r="1510" spans="1:4" x14ac:dyDescent="0.25">
      <c r="A1510" s="1061">
        <v>7260351030</v>
      </c>
      <c r="B1510" s="1048" t="s">
        <v>15620</v>
      </c>
      <c r="C1510" s="1062" t="s">
        <v>14259</v>
      </c>
      <c r="D1510" s="1064">
        <v>414.4</v>
      </c>
    </row>
    <row r="1511" spans="1:4" x14ac:dyDescent="0.25">
      <c r="A1511" s="1061">
        <v>7260351040</v>
      </c>
      <c r="B1511" s="1048" t="s">
        <v>15621</v>
      </c>
      <c r="C1511" s="1062" t="s">
        <v>14259</v>
      </c>
      <c r="D1511" s="1064">
        <v>423.74</v>
      </c>
    </row>
    <row r="1512" spans="1:4" x14ac:dyDescent="0.25">
      <c r="A1512" s="1061">
        <v>7260351050</v>
      </c>
      <c r="B1512" s="1048" t="s">
        <v>15622</v>
      </c>
      <c r="C1512" s="1062" t="s">
        <v>14259</v>
      </c>
      <c r="D1512" s="1064">
        <v>397.56</v>
      </c>
    </row>
    <row r="1513" spans="1:4" ht="14.45" customHeight="1" x14ac:dyDescent="0.25">
      <c r="A1513" s="1320" t="s">
        <v>14238</v>
      </c>
      <c r="B1513" s="1321"/>
      <c r="C1513" s="1322" t="s">
        <v>14239</v>
      </c>
      <c r="D1513" s="1323"/>
    </row>
    <row r="1514" spans="1:4" ht="14.45" customHeight="1" x14ac:dyDescent="0.25">
      <c r="A1514" s="1316" t="s">
        <v>27569</v>
      </c>
      <c r="B1514" s="1324"/>
      <c r="C1514" s="1324"/>
      <c r="D1514" s="1317"/>
    </row>
    <row r="1515" spans="1:4" x14ac:dyDescent="0.25">
      <c r="A1515" s="1316" t="s">
        <v>14240</v>
      </c>
      <c r="B1515" s="1317"/>
      <c r="C1515" s="1056" t="s">
        <v>14241</v>
      </c>
      <c r="D1515" s="1037"/>
    </row>
    <row r="1516" spans="1:4" x14ac:dyDescent="0.25">
      <c r="A1516" s="1057" t="s">
        <v>14242</v>
      </c>
      <c r="B1516" s="1058" t="s">
        <v>14243</v>
      </c>
      <c r="C1516" s="1059" t="s">
        <v>14244</v>
      </c>
      <c r="D1516" s="1060" t="s">
        <v>14245</v>
      </c>
    </row>
    <row r="1517" spans="1:4" x14ac:dyDescent="0.25">
      <c r="A1517" s="1061">
        <v>7260351060</v>
      </c>
      <c r="B1517" s="1048" t="s">
        <v>15623</v>
      </c>
      <c r="C1517" s="1062" t="s">
        <v>14259</v>
      </c>
      <c r="D1517" s="1064">
        <v>565.6</v>
      </c>
    </row>
    <row r="1518" spans="1:4" x14ac:dyDescent="0.25">
      <c r="A1518" s="1061">
        <v>7260351070</v>
      </c>
      <c r="B1518" s="1048" t="s">
        <v>15624</v>
      </c>
      <c r="C1518" s="1062" t="s">
        <v>14259</v>
      </c>
      <c r="D1518" s="1064">
        <v>484.48</v>
      </c>
    </row>
    <row r="1519" spans="1:4" x14ac:dyDescent="0.25">
      <c r="A1519" s="1061">
        <v>7260351080</v>
      </c>
      <c r="B1519" s="1048" t="s">
        <v>15625</v>
      </c>
      <c r="C1519" s="1062" t="s">
        <v>14259</v>
      </c>
      <c r="D1519" s="1064">
        <v>494.63</v>
      </c>
    </row>
    <row r="1520" spans="1:4" x14ac:dyDescent="0.25">
      <c r="A1520" s="1061">
        <v>7260351090</v>
      </c>
      <c r="B1520" s="1048" t="s">
        <v>15626</v>
      </c>
      <c r="C1520" s="1062" t="s">
        <v>14259</v>
      </c>
      <c r="D1520" s="1064">
        <v>443.81</v>
      </c>
    </row>
    <row r="1521" spans="1:4" x14ac:dyDescent="0.25">
      <c r="A1521" s="1061">
        <v>7260351100</v>
      </c>
      <c r="B1521" s="1048" t="s">
        <v>15627</v>
      </c>
      <c r="C1521" s="1062" t="s">
        <v>14259</v>
      </c>
      <c r="D1521" s="1064">
        <v>611.85</v>
      </c>
    </row>
    <row r="1522" spans="1:4" x14ac:dyDescent="0.25">
      <c r="A1522" s="1061">
        <v>7260351110</v>
      </c>
      <c r="B1522" s="1048" t="s">
        <v>15628</v>
      </c>
      <c r="C1522" s="1062" t="s">
        <v>14259</v>
      </c>
      <c r="D1522" s="1064">
        <v>530.69000000000005</v>
      </c>
    </row>
    <row r="1523" spans="1:4" x14ac:dyDescent="0.25">
      <c r="A1523" s="1061">
        <v>7260351120</v>
      </c>
      <c r="B1523" s="1048" t="s">
        <v>15629</v>
      </c>
      <c r="C1523" s="1062" t="s">
        <v>14259</v>
      </c>
      <c r="D1523" s="1064">
        <v>540.79</v>
      </c>
    </row>
    <row r="1524" spans="1:4" x14ac:dyDescent="0.25">
      <c r="A1524" s="1061">
        <v>7260351130</v>
      </c>
      <c r="B1524" s="1048" t="s">
        <v>15630</v>
      </c>
      <c r="C1524" s="1062" t="s">
        <v>14259</v>
      </c>
      <c r="D1524" s="1064">
        <v>137.24</v>
      </c>
    </row>
    <row r="1525" spans="1:4" x14ac:dyDescent="0.25">
      <c r="A1525" s="1061">
        <v>7260351140</v>
      </c>
      <c r="B1525" s="1048" t="s">
        <v>15631</v>
      </c>
      <c r="C1525" s="1062" t="s">
        <v>14259</v>
      </c>
      <c r="D1525" s="1064">
        <v>269.47000000000003</v>
      </c>
    </row>
    <row r="1526" spans="1:4" x14ac:dyDescent="0.25">
      <c r="A1526" s="1061">
        <v>7260351150</v>
      </c>
      <c r="B1526" s="1048" t="s">
        <v>15632</v>
      </c>
      <c r="C1526" s="1062" t="s">
        <v>14259</v>
      </c>
      <c r="D1526" s="1064">
        <v>214.03</v>
      </c>
    </row>
    <row r="1527" spans="1:4" x14ac:dyDescent="0.25">
      <c r="A1527" s="1061">
        <v>7260351160</v>
      </c>
      <c r="B1527" s="1048" t="s">
        <v>15633</v>
      </c>
      <c r="C1527" s="1062" t="s">
        <v>14259</v>
      </c>
      <c r="D1527" s="1064">
        <v>222.49</v>
      </c>
    </row>
    <row r="1528" spans="1:4" x14ac:dyDescent="0.25">
      <c r="A1528" s="1061">
        <v>7260351170</v>
      </c>
      <c r="B1528" s="1048" t="s">
        <v>15634</v>
      </c>
      <c r="C1528" s="1062" t="s">
        <v>14259</v>
      </c>
      <c r="D1528" s="1064">
        <v>212.36</v>
      </c>
    </row>
    <row r="1529" spans="1:4" x14ac:dyDescent="0.25">
      <c r="A1529" s="1061">
        <v>7260351180</v>
      </c>
      <c r="B1529" s="1048" t="s">
        <v>15635</v>
      </c>
      <c r="C1529" s="1062" t="s">
        <v>14259</v>
      </c>
      <c r="D1529" s="1064">
        <v>350.94</v>
      </c>
    </row>
    <row r="1530" spans="1:4" x14ac:dyDescent="0.25">
      <c r="A1530" s="1061">
        <v>7260351190</v>
      </c>
      <c r="B1530" s="1048" t="s">
        <v>15636</v>
      </c>
      <c r="C1530" s="1062" t="s">
        <v>14259</v>
      </c>
      <c r="D1530" s="1064">
        <v>291.48</v>
      </c>
    </row>
    <row r="1531" spans="1:4" x14ac:dyDescent="0.25">
      <c r="A1531" s="1061">
        <v>7260351200</v>
      </c>
      <c r="B1531" s="1048" t="s">
        <v>15637</v>
      </c>
      <c r="C1531" s="1062" t="s">
        <v>14259</v>
      </c>
      <c r="D1531" s="1064">
        <v>300.32</v>
      </c>
    </row>
    <row r="1532" spans="1:4" x14ac:dyDescent="0.25">
      <c r="A1532" s="1061">
        <v>7260351210</v>
      </c>
      <c r="B1532" s="1048" t="s">
        <v>15638</v>
      </c>
      <c r="C1532" s="1062" t="s">
        <v>14259</v>
      </c>
      <c r="D1532" s="1064">
        <v>245.92</v>
      </c>
    </row>
    <row r="1533" spans="1:4" x14ac:dyDescent="0.25">
      <c r="A1533" s="1061">
        <v>7260351220</v>
      </c>
      <c r="B1533" s="1048" t="s">
        <v>15639</v>
      </c>
      <c r="C1533" s="1062" t="s">
        <v>14259</v>
      </c>
      <c r="D1533" s="1064">
        <v>384.5</v>
      </c>
    </row>
    <row r="1534" spans="1:4" x14ac:dyDescent="0.25">
      <c r="A1534" s="1061">
        <v>7260351230</v>
      </c>
      <c r="B1534" s="1048" t="s">
        <v>15640</v>
      </c>
      <c r="C1534" s="1062" t="s">
        <v>14259</v>
      </c>
      <c r="D1534" s="1064">
        <v>325.02999999999997</v>
      </c>
    </row>
    <row r="1535" spans="1:4" x14ac:dyDescent="0.25">
      <c r="A1535" s="1061">
        <v>7260351240</v>
      </c>
      <c r="B1535" s="1048" t="s">
        <v>15641</v>
      </c>
      <c r="C1535" s="1062" t="s">
        <v>14259</v>
      </c>
      <c r="D1535" s="1064">
        <v>333.88</v>
      </c>
    </row>
    <row r="1536" spans="1:4" x14ac:dyDescent="0.25">
      <c r="A1536" s="1061">
        <v>7260351250</v>
      </c>
      <c r="B1536" s="1048" t="s">
        <v>15642</v>
      </c>
      <c r="C1536" s="1062" t="s">
        <v>14259</v>
      </c>
      <c r="D1536" s="1064">
        <v>302.20999999999998</v>
      </c>
    </row>
    <row r="1537" spans="1:4" x14ac:dyDescent="0.25">
      <c r="A1537" s="1061">
        <v>7260351260</v>
      </c>
      <c r="B1537" s="1048" t="s">
        <v>15643</v>
      </c>
      <c r="C1537" s="1062" t="s">
        <v>14259</v>
      </c>
      <c r="D1537" s="1064">
        <v>455.54</v>
      </c>
    </row>
    <row r="1538" spans="1:4" x14ac:dyDescent="0.25">
      <c r="A1538" s="1061">
        <v>7260351270</v>
      </c>
      <c r="B1538" s="1048" t="s">
        <v>15644</v>
      </c>
      <c r="C1538" s="1062" t="s">
        <v>14259</v>
      </c>
      <c r="D1538" s="1064">
        <v>385.96</v>
      </c>
    </row>
    <row r="1539" spans="1:4" x14ac:dyDescent="0.25">
      <c r="A1539" s="1061">
        <v>7260351280</v>
      </c>
      <c r="B1539" s="1048" t="s">
        <v>15645</v>
      </c>
      <c r="C1539" s="1062" t="s">
        <v>14259</v>
      </c>
      <c r="D1539" s="1064">
        <v>395.58</v>
      </c>
    </row>
    <row r="1540" spans="1:4" x14ac:dyDescent="0.25">
      <c r="A1540" s="1061">
        <v>7260351290</v>
      </c>
      <c r="B1540" s="1048" t="s">
        <v>15646</v>
      </c>
      <c r="C1540" s="1062" t="s">
        <v>14259</v>
      </c>
      <c r="D1540" s="1064">
        <v>338.99</v>
      </c>
    </row>
    <row r="1541" spans="1:4" x14ac:dyDescent="0.25">
      <c r="A1541" s="1061">
        <v>7260351300</v>
      </c>
      <c r="B1541" s="1048" t="s">
        <v>15647</v>
      </c>
      <c r="C1541" s="1062" t="s">
        <v>14259</v>
      </c>
      <c r="D1541" s="1064">
        <v>492.32</v>
      </c>
    </row>
    <row r="1542" spans="1:4" x14ac:dyDescent="0.25">
      <c r="A1542" s="1061">
        <v>7260351310</v>
      </c>
      <c r="B1542" s="1048" t="s">
        <v>15648</v>
      </c>
      <c r="C1542" s="1062" t="s">
        <v>14259</v>
      </c>
      <c r="D1542" s="1064">
        <v>421.64</v>
      </c>
    </row>
    <row r="1543" spans="1:4" x14ac:dyDescent="0.25">
      <c r="A1543" s="1061">
        <v>7260351320</v>
      </c>
      <c r="B1543" s="1048" t="s">
        <v>15649</v>
      </c>
      <c r="C1543" s="1062" t="s">
        <v>14259</v>
      </c>
      <c r="D1543" s="1064">
        <v>430.97</v>
      </c>
    </row>
    <row r="1544" spans="1:4" x14ac:dyDescent="0.25">
      <c r="A1544" s="1061">
        <v>7260351330</v>
      </c>
      <c r="B1544" s="1048" t="s">
        <v>15650</v>
      </c>
      <c r="C1544" s="1062" t="s">
        <v>14259</v>
      </c>
      <c r="D1544" s="1064">
        <v>405.62</v>
      </c>
    </row>
    <row r="1545" spans="1:4" x14ac:dyDescent="0.25">
      <c r="A1545" s="1061">
        <v>7260351340</v>
      </c>
      <c r="B1545" s="1048" t="s">
        <v>15651</v>
      </c>
      <c r="C1545" s="1062" t="s">
        <v>14259</v>
      </c>
      <c r="D1545" s="1064">
        <v>573.66999999999996</v>
      </c>
    </row>
    <row r="1546" spans="1:4" x14ac:dyDescent="0.25">
      <c r="A1546" s="1061">
        <v>7260351350</v>
      </c>
      <c r="B1546" s="1048" t="s">
        <v>15652</v>
      </c>
      <c r="C1546" s="1062" t="s">
        <v>14259</v>
      </c>
      <c r="D1546" s="1064">
        <v>492.54</v>
      </c>
    </row>
    <row r="1547" spans="1:4" x14ac:dyDescent="0.25">
      <c r="A1547" s="1061">
        <v>7260351360</v>
      </c>
      <c r="B1547" s="1048" t="s">
        <v>15653</v>
      </c>
      <c r="C1547" s="1062" t="s">
        <v>14259</v>
      </c>
      <c r="D1547" s="1064">
        <v>502.68</v>
      </c>
    </row>
    <row r="1548" spans="1:4" x14ac:dyDescent="0.25">
      <c r="A1548" s="1061">
        <v>7260351370</v>
      </c>
      <c r="B1548" s="1048" t="s">
        <v>15654</v>
      </c>
      <c r="C1548" s="1062" t="s">
        <v>14259</v>
      </c>
      <c r="D1548" s="1064">
        <v>451.87</v>
      </c>
    </row>
    <row r="1549" spans="1:4" x14ac:dyDescent="0.25">
      <c r="A1549" s="1061">
        <v>7260351380</v>
      </c>
      <c r="B1549" s="1048" t="s">
        <v>15655</v>
      </c>
      <c r="C1549" s="1062" t="s">
        <v>14259</v>
      </c>
      <c r="D1549" s="1064">
        <v>619.91999999999996</v>
      </c>
    </row>
    <row r="1550" spans="1:4" x14ac:dyDescent="0.25">
      <c r="A1550" s="1061">
        <v>7260351390</v>
      </c>
      <c r="B1550" s="1048" t="s">
        <v>15656</v>
      </c>
      <c r="C1550" s="1062" t="s">
        <v>14259</v>
      </c>
      <c r="D1550" s="1064">
        <v>538.75</v>
      </c>
    </row>
    <row r="1551" spans="1:4" x14ac:dyDescent="0.25">
      <c r="A1551" s="1061">
        <v>7260351400</v>
      </c>
      <c r="B1551" s="1048" t="s">
        <v>15657</v>
      </c>
      <c r="C1551" s="1062" t="s">
        <v>14259</v>
      </c>
      <c r="D1551" s="1064">
        <v>548.84</v>
      </c>
    </row>
    <row r="1552" spans="1:4" x14ac:dyDescent="0.25">
      <c r="A1552" s="1061">
        <v>7260351410</v>
      </c>
      <c r="B1552" s="1048" t="s">
        <v>15658</v>
      </c>
      <c r="C1552" s="1062" t="s">
        <v>14259</v>
      </c>
      <c r="D1552" s="1064">
        <v>142.28</v>
      </c>
    </row>
    <row r="1553" spans="1:4" x14ac:dyDescent="0.25">
      <c r="A1553" s="1061">
        <v>7260351420</v>
      </c>
      <c r="B1553" s="1048" t="s">
        <v>15659</v>
      </c>
      <c r="C1553" s="1062" t="s">
        <v>14259</v>
      </c>
      <c r="D1553" s="1064">
        <v>274.5</v>
      </c>
    </row>
    <row r="1554" spans="1:4" x14ac:dyDescent="0.25">
      <c r="A1554" s="1061">
        <v>7260351430</v>
      </c>
      <c r="B1554" s="1048" t="s">
        <v>15660</v>
      </c>
      <c r="C1554" s="1062" t="s">
        <v>14259</v>
      </c>
      <c r="D1554" s="1064">
        <v>219.06</v>
      </c>
    </row>
    <row r="1555" spans="1:4" x14ac:dyDescent="0.25">
      <c r="A1555" s="1061">
        <v>7260351440</v>
      </c>
      <c r="B1555" s="1048" t="s">
        <v>15661</v>
      </c>
      <c r="C1555" s="1062" t="s">
        <v>14259</v>
      </c>
      <c r="D1555" s="1064">
        <v>227.52</v>
      </c>
    </row>
    <row r="1556" spans="1:4" x14ac:dyDescent="0.25">
      <c r="A1556" s="1061">
        <v>7260351450</v>
      </c>
      <c r="B1556" s="1048" t="s">
        <v>15662</v>
      </c>
      <c r="C1556" s="1062" t="s">
        <v>14259</v>
      </c>
      <c r="D1556" s="1064">
        <v>218.2</v>
      </c>
    </row>
    <row r="1557" spans="1:4" x14ac:dyDescent="0.25">
      <c r="A1557" s="1061">
        <v>7260351460</v>
      </c>
      <c r="B1557" s="1048" t="s">
        <v>15663</v>
      </c>
      <c r="C1557" s="1062" t="s">
        <v>14259</v>
      </c>
      <c r="D1557" s="1064">
        <v>356.79</v>
      </c>
    </row>
    <row r="1558" spans="1:4" x14ac:dyDescent="0.25">
      <c r="A1558" s="1061">
        <v>7260351470</v>
      </c>
      <c r="B1558" s="1048" t="s">
        <v>15664</v>
      </c>
      <c r="C1558" s="1062" t="s">
        <v>14259</v>
      </c>
      <c r="D1558" s="1064">
        <v>297.33</v>
      </c>
    </row>
    <row r="1559" spans="1:4" x14ac:dyDescent="0.25">
      <c r="A1559" s="1061">
        <v>7260351480</v>
      </c>
      <c r="B1559" s="1048" t="s">
        <v>15665</v>
      </c>
      <c r="C1559" s="1062" t="s">
        <v>14259</v>
      </c>
      <c r="D1559" s="1064">
        <v>306.16000000000003</v>
      </c>
    </row>
    <row r="1560" spans="1:4" x14ac:dyDescent="0.25">
      <c r="A1560" s="1061">
        <v>7260351490</v>
      </c>
      <c r="B1560" s="1048" t="s">
        <v>15666</v>
      </c>
      <c r="C1560" s="1062" t="s">
        <v>14259</v>
      </c>
      <c r="D1560" s="1064">
        <v>251.99</v>
      </c>
    </row>
    <row r="1561" spans="1:4" x14ac:dyDescent="0.25">
      <c r="A1561" s="1061">
        <v>7260351500</v>
      </c>
      <c r="B1561" s="1048" t="s">
        <v>15667</v>
      </c>
      <c r="C1561" s="1062" t="s">
        <v>14259</v>
      </c>
      <c r="D1561" s="1064">
        <v>390.58</v>
      </c>
    </row>
    <row r="1562" spans="1:4" x14ac:dyDescent="0.25">
      <c r="A1562" s="1061">
        <v>7260351510</v>
      </c>
      <c r="B1562" s="1048" t="s">
        <v>15668</v>
      </c>
      <c r="C1562" s="1062" t="s">
        <v>14259</v>
      </c>
      <c r="D1562" s="1064">
        <v>331.11</v>
      </c>
    </row>
    <row r="1563" spans="1:4" x14ac:dyDescent="0.25">
      <c r="A1563" s="1061">
        <v>7260351520</v>
      </c>
      <c r="B1563" s="1048" t="s">
        <v>15669</v>
      </c>
      <c r="C1563" s="1062" t="s">
        <v>14259</v>
      </c>
      <c r="D1563" s="1064">
        <v>339.95</v>
      </c>
    </row>
    <row r="1564" spans="1:4" x14ac:dyDescent="0.25">
      <c r="A1564" s="1061">
        <v>7260351530</v>
      </c>
      <c r="B1564" s="1048" t="s">
        <v>15670</v>
      </c>
      <c r="C1564" s="1062" t="s">
        <v>14259</v>
      </c>
      <c r="D1564" s="1064">
        <v>309.52</v>
      </c>
    </row>
    <row r="1565" spans="1:4" x14ac:dyDescent="0.25">
      <c r="A1565" s="1061">
        <v>7260351540</v>
      </c>
      <c r="B1565" s="1048" t="s">
        <v>15671</v>
      </c>
      <c r="C1565" s="1062" t="s">
        <v>14259</v>
      </c>
      <c r="D1565" s="1064">
        <v>462.85</v>
      </c>
    </row>
    <row r="1566" spans="1:4" x14ac:dyDescent="0.25">
      <c r="A1566" s="1061">
        <v>7260351550</v>
      </c>
      <c r="B1566" s="1048" t="s">
        <v>15672</v>
      </c>
      <c r="C1566" s="1062" t="s">
        <v>14259</v>
      </c>
      <c r="D1566" s="1064">
        <v>393.27</v>
      </c>
    </row>
    <row r="1567" spans="1:4" x14ac:dyDescent="0.25">
      <c r="A1567" s="1061">
        <v>7260351560</v>
      </c>
      <c r="B1567" s="1048" t="s">
        <v>15673</v>
      </c>
      <c r="C1567" s="1062" t="s">
        <v>14259</v>
      </c>
      <c r="D1567" s="1064">
        <v>402.91</v>
      </c>
    </row>
    <row r="1568" spans="1:4" x14ac:dyDescent="0.25">
      <c r="A1568" s="1061">
        <v>7260351570</v>
      </c>
      <c r="B1568" s="1048" t="s">
        <v>15674</v>
      </c>
      <c r="C1568" s="1062" t="s">
        <v>14259</v>
      </c>
      <c r="D1568" s="1064">
        <v>347.44</v>
      </c>
    </row>
    <row r="1569" spans="1:4" ht="14.45" customHeight="1" x14ac:dyDescent="0.25">
      <c r="A1569" s="1320" t="s">
        <v>14238</v>
      </c>
      <c r="B1569" s="1321"/>
      <c r="C1569" s="1322" t="s">
        <v>14239</v>
      </c>
      <c r="D1569" s="1323"/>
    </row>
    <row r="1570" spans="1:4" ht="14.45" customHeight="1" x14ac:dyDescent="0.25">
      <c r="A1570" s="1316" t="s">
        <v>27569</v>
      </c>
      <c r="B1570" s="1324"/>
      <c r="C1570" s="1324"/>
      <c r="D1570" s="1317"/>
    </row>
    <row r="1571" spans="1:4" x14ac:dyDescent="0.25">
      <c r="A1571" s="1316" t="s">
        <v>14240</v>
      </c>
      <c r="B1571" s="1317"/>
      <c r="C1571" s="1056" t="s">
        <v>14241</v>
      </c>
      <c r="D1571" s="1037"/>
    </row>
    <row r="1572" spans="1:4" x14ac:dyDescent="0.25">
      <c r="A1572" s="1057" t="s">
        <v>14242</v>
      </c>
      <c r="B1572" s="1058" t="s">
        <v>14243</v>
      </c>
      <c r="C1572" s="1059" t="s">
        <v>14244</v>
      </c>
      <c r="D1572" s="1060" t="s">
        <v>14245</v>
      </c>
    </row>
    <row r="1573" spans="1:4" x14ac:dyDescent="0.25">
      <c r="A1573" s="1061">
        <v>7260351580</v>
      </c>
      <c r="B1573" s="1048" t="s">
        <v>15675</v>
      </c>
      <c r="C1573" s="1062" t="s">
        <v>14259</v>
      </c>
      <c r="D1573" s="1064">
        <v>500.76</v>
      </c>
    </row>
    <row r="1574" spans="1:4" x14ac:dyDescent="0.25">
      <c r="A1574" s="1061">
        <v>7260351590</v>
      </c>
      <c r="B1574" s="1048" t="s">
        <v>15676</v>
      </c>
      <c r="C1574" s="1062" t="s">
        <v>14259</v>
      </c>
      <c r="D1574" s="1064">
        <v>430.08</v>
      </c>
    </row>
    <row r="1575" spans="1:4" x14ac:dyDescent="0.25">
      <c r="A1575" s="1061">
        <v>7260351600</v>
      </c>
      <c r="B1575" s="1048" t="s">
        <v>15677</v>
      </c>
      <c r="C1575" s="1062" t="s">
        <v>14259</v>
      </c>
      <c r="D1575" s="1064">
        <v>439.43</v>
      </c>
    </row>
    <row r="1576" spans="1:4" x14ac:dyDescent="0.25">
      <c r="A1576" s="1061">
        <v>7260351610</v>
      </c>
      <c r="B1576" s="1048" t="s">
        <v>15678</v>
      </c>
      <c r="C1576" s="1062" t="s">
        <v>14259</v>
      </c>
      <c r="D1576" s="1064">
        <v>419.32</v>
      </c>
    </row>
    <row r="1577" spans="1:4" x14ac:dyDescent="0.25">
      <c r="A1577" s="1061">
        <v>7260351620</v>
      </c>
      <c r="B1577" s="1048" t="s">
        <v>15679</v>
      </c>
      <c r="C1577" s="1062" t="s">
        <v>14259</v>
      </c>
      <c r="D1577" s="1064">
        <v>587.36</v>
      </c>
    </row>
    <row r="1578" spans="1:4" x14ac:dyDescent="0.25">
      <c r="A1578" s="1061">
        <v>7260351630</v>
      </c>
      <c r="B1578" s="1048" t="s">
        <v>15680</v>
      </c>
      <c r="C1578" s="1062" t="s">
        <v>14259</v>
      </c>
      <c r="D1578" s="1064">
        <v>506.24</v>
      </c>
    </row>
    <row r="1579" spans="1:4" x14ac:dyDescent="0.25">
      <c r="A1579" s="1061">
        <v>7260351640</v>
      </c>
      <c r="B1579" s="1048" t="s">
        <v>15681</v>
      </c>
      <c r="C1579" s="1062" t="s">
        <v>14259</v>
      </c>
      <c r="D1579" s="1064">
        <v>516.39</v>
      </c>
    </row>
    <row r="1580" spans="1:4" x14ac:dyDescent="0.25">
      <c r="A1580" s="1061">
        <v>7260351650</v>
      </c>
      <c r="B1580" s="1048" t="s">
        <v>15682</v>
      </c>
      <c r="C1580" s="1062" t="s">
        <v>14259</v>
      </c>
      <c r="D1580" s="1064">
        <v>458.91</v>
      </c>
    </row>
    <row r="1581" spans="1:4" x14ac:dyDescent="0.25">
      <c r="A1581" s="1061">
        <v>7260351660</v>
      </c>
      <c r="B1581" s="1048" t="s">
        <v>15683</v>
      </c>
      <c r="C1581" s="1062" t="s">
        <v>14259</v>
      </c>
      <c r="D1581" s="1064">
        <v>626.95000000000005</v>
      </c>
    </row>
    <row r="1582" spans="1:4" x14ac:dyDescent="0.25">
      <c r="A1582" s="1061">
        <v>7260351670</v>
      </c>
      <c r="B1582" s="1048" t="s">
        <v>15684</v>
      </c>
      <c r="C1582" s="1062" t="s">
        <v>14259</v>
      </c>
      <c r="D1582" s="1064">
        <v>545.79</v>
      </c>
    </row>
    <row r="1583" spans="1:4" x14ac:dyDescent="0.25">
      <c r="A1583" s="1061">
        <v>7260351680</v>
      </c>
      <c r="B1583" s="1048" t="s">
        <v>15685</v>
      </c>
      <c r="C1583" s="1062" t="s">
        <v>14259</v>
      </c>
      <c r="D1583" s="1064">
        <v>555.89</v>
      </c>
    </row>
    <row r="1584" spans="1:4" x14ac:dyDescent="0.25">
      <c r="A1584" s="1061">
        <v>7260600010</v>
      </c>
      <c r="B1584" s="1048" t="s">
        <v>15686</v>
      </c>
      <c r="C1584" s="1062" t="s">
        <v>14259</v>
      </c>
      <c r="D1584" s="1064">
        <v>433.87</v>
      </c>
    </row>
    <row r="1585" spans="1:4" x14ac:dyDescent="0.25">
      <c r="A1585" s="1061">
        <v>7260600020</v>
      </c>
      <c r="B1585" s="1048" t="s">
        <v>15687</v>
      </c>
      <c r="C1585" s="1062" t="s">
        <v>14259</v>
      </c>
      <c r="D1585" s="1064">
        <v>471.7</v>
      </c>
    </row>
    <row r="1586" spans="1:4" x14ac:dyDescent="0.25">
      <c r="A1586" s="1061">
        <v>7260600030</v>
      </c>
      <c r="B1586" s="1048" t="s">
        <v>15688</v>
      </c>
      <c r="C1586" s="1062" t="s">
        <v>14259</v>
      </c>
      <c r="D1586" s="1064">
        <v>512.09</v>
      </c>
    </row>
    <row r="1587" spans="1:4" x14ac:dyDescent="0.25">
      <c r="A1587" s="1061">
        <v>7260600040</v>
      </c>
      <c r="B1587" s="1048" t="s">
        <v>15689</v>
      </c>
      <c r="C1587" s="1062" t="s">
        <v>14259</v>
      </c>
      <c r="D1587" s="1064">
        <v>587.30999999999995</v>
      </c>
    </row>
    <row r="1588" spans="1:4" x14ac:dyDescent="0.25">
      <c r="A1588" s="1061">
        <v>7260600050</v>
      </c>
      <c r="B1588" s="1048" t="s">
        <v>15690</v>
      </c>
      <c r="C1588" s="1062" t="s">
        <v>14259</v>
      </c>
      <c r="D1588" s="1064">
        <v>541.15</v>
      </c>
    </row>
    <row r="1589" spans="1:4" x14ac:dyDescent="0.25">
      <c r="A1589" s="1061">
        <v>7260600060</v>
      </c>
      <c r="B1589" s="1048" t="s">
        <v>15691</v>
      </c>
      <c r="C1589" s="1062" t="s">
        <v>14259</v>
      </c>
      <c r="D1589" s="1064">
        <v>579.12</v>
      </c>
    </row>
    <row r="1590" spans="1:4" x14ac:dyDescent="0.25">
      <c r="A1590" s="1061">
        <v>7260600070</v>
      </c>
      <c r="B1590" s="1048" t="s">
        <v>15692</v>
      </c>
      <c r="C1590" s="1062" t="s">
        <v>14259</v>
      </c>
      <c r="D1590" s="1064">
        <v>619.51</v>
      </c>
    </row>
    <row r="1591" spans="1:4" x14ac:dyDescent="0.25">
      <c r="A1591" s="1061">
        <v>7260600080</v>
      </c>
      <c r="B1591" s="1048" t="s">
        <v>15693</v>
      </c>
      <c r="C1591" s="1062" t="s">
        <v>14259</v>
      </c>
      <c r="D1591" s="1064">
        <v>694.83</v>
      </c>
    </row>
    <row r="1592" spans="1:4" x14ac:dyDescent="0.25">
      <c r="A1592" s="1061">
        <v>7260500010</v>
      </c>
      <c r="B1592" s="1048" t="s">
        <v>15694</v>
      </c>
      <c r="C1592" s="1062" t="s">
        <v>14259</v>
      </c>
      <c r="D1592" s="1064">
        <v>642.15</v>
      </c>
    </row>
    <row r="1593" spans="1:4" x14ac:dyDescent="0.25">
      <c r="A1593" s="1061">
        <v>7260500020</v>
      </c>
      <c r="B1593" s="1048" t="s">
        <v>15695</v>
      </c>
      <c r="C1593" s="1062" t="s">
        <v>14259</v>
      </c>
      <c r="D1593" s="1064">
        <v>740.93</v>
      </c>
    </row>
    <row r="1594" spans="1:4" x14ac:dyDescent="0.25">
      <c r="A1594" s="1061">
        <v>7260500030</v>
      </c>
      <c r="B1594" s="1048" t="s">
        <v>15696</v>
      </c>
      <c r="C1594" s="1062" t="s">
        <v>14259</v>
      </c>
      <c r="D1594" s="1064">
        <v>801.57</v>
      </c>
    </row>
    <row r="1595" spans="1:4" x14ac:dyDescent="0.25">
      <c r="A1595" s="1061">
        <v>7260500040</v>
      </c>
      <c r="B1595" s="1048" t="s">
        <v>15697</v>
      </c>
      <c r="C1595" s="1062" t="s">
        <v>14259</v>
      </c>
      <c r="D1595" s="1064">
        <v>900.97</v>
      </c>
    </row>
    <row r="1596" spans="1:4" x14ac:dyDescent="0.25">
      <c r="A1596" s="1061">
        <v>7260500050</v>
      </c>
      <c r="B1596" s="1048" t="s">
        <v>15698</v>
      </c>
      <c r="C1596" s="1062" t="s">
        <v>14259</v>
      </c>
      <c r="D1596" s="1064">
        <v>752.9</v>
      </c>
    </row>
    <row r="1597" spans="1:4" x14ac:dyDescent="0.25">
      <c r="A1597" s="1061">
        <v>7260500060</v>
      </c>
      <c r="B1597" s="1048" t="s">
        <v>15699</v>
      </c>
      <c r="C1597" s="1062" t="s">
        <v>14259</v>
      </c>
      <c r="D1597" s="1064">
        <v>852.32</v>
      </c>
    </row>
    <row r="1598" spans="1:4" x14ac:dyDescent="0.25">
      <c r="A1598" s="1061">
        <v>7260500070</v>
      </c>
      <c r="B1598" s="1048" t="s">
        <v>15700</v>
      </c>
      <c r="C1598" s="1062" t="s">
        <v>14259</v>
      </c>
      <c r="D1598" s="1064">
        <v>912.96</v>
      </c>
    </row>
    <row r="1599" spans="1:4" x14ac:dyDescent="0.25">
      <c r="A1599" s="1061">
        <v>7260500080</v>
      </c>
      <c r="B1599" s="1048" t="s">
        <v>15701</v>
      </c>
      <c r="C1599" s="1062" t="s">
        <v>14259</v>
      </c>
      <c r="D1599" s="1065">
        <v>1010.03</v>
      </c>
    </row>
    <row r="1600" spans="1:4" x14ac:dyDescent="0.25">
      <c r="A1600" s="1061">
        <v>7260500090</v>
      </c>
      <c r="B1600" s="1048" t="s">
        <v>15702</v>
      </c>
      <c r="C1600" s="1062" t="s">
        <v>14259</v>
      </c>
      <c r="D1600" s="1064">
        <v>856.98</v>
      </c>
    </row>
    <row r="1601" spans="1:4" x14ac:dyDescent="0.25">
      <c r="A1601" s="1061">
        <v>7260500100</v>
      </c>
      <c r="B1601" s="1048" t="s">
        <v>15703</v>
      </c>
      <c r="C1601" s="1062" t="s">
        <v>14259</v>
      </c>
      <c r="D1601" s="1064">
        <v>957.24</v>
      </c>
    </row>
    <row r="1602" spans="1:4" x14ac:dyDescent="0.25">
      <c r="A1602" s="1061">
        <v>7260500110</v>
      </c>
      <c r="B1602" s="1048" t="s">
        <v>15704</v>
      </c>
      <c r="C1602" s="1062" t="s">
        <v>14259</v>
      </c>
      <c r="D1602" s="1065">
        <v>1017.88</v>
      </c>
    </row>
    <row r="1603" spans="1:4" x14ac:dyDescent="0.25">
      <c r="A1603" s="1061">
        <v>7260500120</v>
      </c>
      <c r="B1603" s="1048" t="s">
        <v>15705</v>
      </c>
      <c r="C1603" s="1062" t="s">
        <v>14259</v>
      </c>
      <c r="D1603" s="1065">
        <v>1115.6099999999999</v>
      </c>
    </row>
    <row r="1604" spans="1:4" x14ac:dyDescent="0.25">
      <c r="A1604" s="1061">
        <v>7260500130</v>
      </c>
      <c r="B1604" s="1048" t="s">
        <v>15706</v>
      </c>
      <c r="C1604" s="1062" t="s">
        <v>14259</v>
      </c>
      <c r="D1604" s="1065">
        <v>1000.49</v>
      </c>
    </row>
    <row r="1605" spans="1:4" x14ac:dyDescent="0.25">
      <c r="A1605" s="1061">
        <v>7260500140</v>
      </c>
      <c r="B1605" s="1048" t="s">
        <v>15707</v>
      </c>
      <c r="C1605" s="1062" t="s">
        <v>14259</v>
      </c>
      <c r="D1605" s="1065">
        <v>1101.3599999999999</v>
      </c>
    </row>
    <row r="1606" spans="1:4" x14ac:dyDescent="0.25">
      <c r="A1606" s="1061">
        <v>7260500150</v>
      </c>
      <c r="B1606" s="1048" t="s">
        <v>15708</v>
      </c>
      <c r="C1606" s="1062" t="s">
        <v>14259</v>
      </c>
      <c r="D1606" s="1065">
        <v>1162</v>
      </c>
    </row>
    <row r="1607" spans="1:4" x14ac:dyDescent="0.25">
      <c r="A1607" s="1061">
        <v>7260500160</v>
      </c>
      <c r="B1607" s="1048" t="s">
        <v>15709</v>
      </c>
      <c r="C1607" s="1062" t="s">
        <v>14259</v>
      </c>
      <c r="D1607" s="1065">
        <v>1260.55</v>
      </c>
    </row>
    <row r="1608" spans="1:4" x14ac:dyDescent="0.25">
      <c r="A1608" s="1061">
        <v>7260600090</v>
      </c>
      <c r="B1608" s="1048" t="s">
        <v>15710</v>
      </c>
      <c r="C1608" s="1062" t="s">
        <v>14259</v>
      </c>
      <c r="D1608" s="1064">
        <v>318.8</v>
      </c>
    </row>
    <row r="1609" spans="1:4" x14ac:dyDescent="0.25">
      <c r="A1609" s="1061">
        <v>7260600100</v>
      </c>
      <c r="B1609" s="1048" t="s">
        <v>15711</v>
      </c>
      <c r="C1609" s="1062" t="s">
        <v>14259</v>
      </c>
      <c r="D1609" s="1064">
        <v>427.01</v>
      </c>
    </row>
    <row r="1610" spans="1:4" x14ac:dyDescent="0.25">
      <c r="A1610" s="1061">
        <v>7260500170</v>
      </c>
      <c r="B1610" s="1048" t="s">
        <v>15712</v>
      </c>
      <c r="C1610" s="1062" t="s">
        <v>14259</v>
      </c>
      <c r="D1610" s="1064">
        <v>515.91999999999996</v>
      </c>
    </row>
    <row r="1611" spans="1:4" x14ac:dyDescent="0.25">
      <c r="A1611" s="1061">
        <v>7260500180</v>
      </c>
      <c r="B1611" s="1048" t="s">
        <v>15713</v>
      </c>
      <c r="C1611" s="1062" t="s">
        <v>14259</v>
      </c>
      <c r="D1611" s="1064">
        <v>625.89</v>
      </c>
    </row>
    <row r="1612" spans="1:4" x14ac:dyDescent="0.25">
      <c r="A1612" s="1061">
        <v>7260500190</v>
      </c>
      <c r="B1612" s="1048" t="s">
        <v>15714</v>
      </c>
      <c r="C1612" s="1062" t="s">
        <v>14259</v>
      </c>
      <c r="D1612" s="1064">
        <v>727.98</v>
      </c>
    </row>
    <row r="1613" spans="1:4" x14ac:dyDescent="0.25">
      <c r="A1613" s="1061">
        <v>7260500200</v>
      </c>
      <c r="B1613" s="1048" t="s">
        <v>15715</v>
      </c>
      <c r="C1613" s="1062" t="s">
        <v>14259</v>
      </c>
      <c r="D1613" s="1064">
        <v>869.31</v>
      </c>
    </row>
    <row r="1614" spans="1:4" x14ac:dyDescent="0.25">
      <c r="A1614" s="1061">
        <v>7260650010</v>
      </c>
      <c r="B1614" s="1048" t="s">
        <v>15716</v>
      </c>
      <c r="C1614" s="1062" t="s">
        <v>14259</v>
      </c>
      <c r="D1614" s="1064">
        <v>158.38</v>
      </c>
    </row>
    <row r="1615" spans="1:4" x14ac:dyDescent="0.25">
      <c r="A1615" s="1061">
        <v>7260650020</v>
      </c>
      <c r="B1615" s="1048" t="s">
        <v>15717</v>
      </c>
      <c r="C1615" s="1062" t="s">
        <v>14259</v>
      </c>
      <c r="D1615" s="1064">
        <v>196.21</v>
      </c>
    </row>
    <row r="1616" spans="1:4" x14ac:dyDescent="0.25">
      <c r="A1616" s="1061">
        <v>7260650030</v>
      </c>
      <c r="B1616" s="1048" t="s">
        <v>15718</v>
      </c>
      <c r="C1616" s="1062" t="s">
        <v>14259</v>
      </c>
      <c r="D1616" s="1064">
        <v>236.6</v>
      </c>
    </row>
    <row r="1617" spans="1:4" x14ac:dyDescent="0.25">
      <c r="A1617" s="1061">
        <v>7260650040</v>
      </c>
      <c r="B1617" s="1048" t="s">
        <v>15719</v>
      </c>
      <c r="C1617" s="1062" t="s">
        <v>14259</v>
      </c>
      <c r="D1617" s="1064">
        <v>311.82</v>
      </c>
    </row>
    <row r="1618" spans="1:4" x14ac:dyDescent="0.25">
      <c r="A1618" s="1061">
        <v>7260650050</v>
      </c>
      <c r="B1618" s="1048" t="s">
        <v>15720</v>
      </c>
      <c r="C1618" s="1062" t="s">
        <v>14259</v>
      </c>
      <c r="D1618" s="1064">
        <v>160.32</v>
      </c>
    </row>
    <row r="1619" spans="1:4" x14ac:dyDescent="0.25">
      <c r="A1619" s="1061">
        <v>7260650060</v>
      </c>
      <c r="B1619" s="1048" t="s">
        <v>15721</v>
      </c>
      <c r="C1619" s="1062" t="s">
        <v>14259</v>
      </c>
      <c r="D1619" s="1064">
        <v>198.29</v>
      </c>
    </row>
    <row r="1620" spans="1:4" x14ac:dyDescent="0.25">
      <c r="A1620" s="1061">
        <v>7260650070</v>
      </c>
      <c r="B1620" s="1048" t="s">
        <v>15722</v>
      </c>
      <c r="C1620" s="1062" t="s">
        <v>14259</v>
      </c>
      <c r="D1620" s="1064">
        <v>238.68</v>
      </c>
    </row>
    <row r="1621" spans="1:4" x14ac:dyDescent="0.25">
      <c r="A1621" s="1061">
        <v>7260650080</v>
      </c>
      <c r="B1621" s="1048" t="s">
        <v>15723</v>
      </c>
      <c r="C1621" s="1062" t="s">
        <v>14259</v>
      </c>
      <c r="D1621" s="1064">
        <v>314</v>
      </c>
    </row>
    <row r="1622" spans="1:4" x14ac:dyDescent="0.25">
      <c r="A1622" s="1061">
        <v>7260550010</v>
      </c>
      <c r="B1622" s="1048" t="s">
        <v>15724</v>
      </c>
      <c r="C1622" s="1062" t="s">
        <v>14259</v>
      </c>
      <c r="D1622" s="1064">
        <v>173.78</v>
      </c>
    </row>
    <row r="1623" spans="1:4" x14ac:dyDescent="0.25">
      <c r="A1623" s="1061">
        <v>7260550020</v>
      </c>
      <c r="B1623" s="1048" t="s">
        <v>15725</v>
      </c>
      <c r="C1623" s="1062" t="s">
        <v>14259</v>
      </c>
      <c r="D1623" s="1064">
        <v>272.56</v>
      </c>
    </row>
    <row r="1624" spans="1:4" x14ac:dyDescent="0.25">
      <c r="A1624" s="1061">
        <v>7260550030</v>
      </c>
      <c r="B1624" s="1048" t="s">
        <v>15726</v>
      </c>
      <c r="C1624" s="1062" t="s">
        <v>14259</v>
      </c>
      <c r="D1624" s="1064">
        <v>333.2</v>
      </c>
    </row>
    <row r="1625" spans="1:4" ht="14.45" customHeight="1" x14ac:dyDescent="0.25">
      <c r="A1625" s="1320" t="s">
        <v>14238</v>
      </c>
      <c r="B1625" s="1321"/>
      <c r="C1625" s="1322" t="s">
        <v>14239</v>
      </c>
      <c r="D1625" s="1323"/>
    </row>
    <row r="1626" spans="1:4" ht="14.45" customHeight="1" x14ac:dyDescent="0.25">
      <c r="A1626" s="1316" t="s">
        <v>27569</v>
      </c>
      <c r="B1626" s="1324"/>
      <c r="C1626" s="1324"/>
      <c r="D1626" s="1317"/>
    </row>
    <row r="1627" spans="1:4" x14ac:dyDescent="0.25">
      <c r="A1627" s="1316" t="s">
        <v>14240</v>
      </c>
      <c r="B1627" s="1317"/>
      <c r="C1627" s="1056" t="s">
        <v>14241</v>
      </c>
      <c r="D1627" s="1037"/>
    </row>
    <row r="1628" spans="1:4" x14ac:dyDescent="0.25">
      <c r="A1628" s="1057" t="s">
        <v>14242</v>
      </c>
      <c r="B1628" s="1058" t="s">
        <v>14243</v>
      </c>
      <c r="C1628" s="1059" t="s">
        <v>14244</v>
      </c>
      <c r="D1628" s="1060" t="s">
        <v>14245</v>
      </c>
    </row>
    <row r="1629" spans="1:4" x14ac:dyDescent="0.25">
      <c r="A1629" s="1061">
        <v>7260550040</v>
      </c>
      <c r="B1629" s="1048" t="s">
        <v>15727</v>
      </c>
      <c r="C1629" s="1062" t="s">
        <v>14259</v>
      </c>
      <c r="D1629" s="1064">
        <v>432.6</v>
      </c>
    </row>
    <row r="1630" spans="1:4" x14ac:dyDescent="0.25">
      <c r="A1630" s="1061">
        <v>7260550050</v>
      </c>
      <c r="B1630" s="1048" t="s">
        <v>15728</v>
      </c>
      <c r="C1630" s="1062" t="s">
        <v>14259</v>
      </c>
      <c r="D1630" s="1064">
        <v>177.99</v>
      </c>
    </row>
    <row r="1631" spans="1:4" x14ac:dyDescent="0.25">
      <c r="A1631" s="1061">
        <v>7260550060</v>
      </c>
      <c r="B1631" s="1048" t="s">
        <v>15729</v>
      </c>
      <c r="C1631" s="1062" t="s">
        <v>14259</v>
      </c>
      <c r="D1631" s="1064">
        <v>277.41000000000003</v>
      </c>
    </row>
    <row r="1632" spans="1:4" x14ac:dyDescent="0.25">
      <c r="A1632" s="1061">
        <v>7260550070</v>
      </c>
      <c r="B1632" s="1048" t="s">
        <v>15730</v>
      </c>
      <c r="C1632" s="1062" t="s">
        <v>14259</v>
      </c>
      <c r="D1632" s="1064">
        <v>338.05</v>
      </c>
    </row>
    <row r="1633" spans="1:4" x14ac:dyDescent="0.25">
      <c r="A1633" s="1061">
        <v>7260550080</v>
      </c>
      <c r="B1633" s="1048" t="s">
        <v>15731</v>
      </c>
      <c r="C1633" s="1062" t="s">
        <v>14259</v>
      </c>
      <c r="D1633" s="1064">
        <v>435.12</v>
      </c>
    </row>
    <row r="1634" spans="1:4" x14ac:dyDescent="0.25">
      <c r="A1634" s="1061">
        <v>7260550090</v>
      </c>
      <c r="B1634" s="1048" t="s">
        <v>15732</v>
      </c>
      <c r="C1634" s="1062" t="s">
        <v>14259</v>
      </c>
      <c r="D1634" s="1064">
        <v>182.56</v>
      </c>
    </row>
    <row r="1635" spans="1:4" x14ac:dyDescent="0.25">
      <c r="A1635" s="1061">
        <v>7260550100</v>
      </c>
      <c r="B1635" s="1048" t="s">
        <v>15733</v>
      </c>
      <c r="C1635" s="1062" t="s">
        <v>14259</v>
      </c>
      <c r="D1635" s="1064">
        <v>282.82</v>
      </c>
    </row>
    <row r="1636" spans="1:4" x14ac:dyDescent="0.25">
      <c r="A1636" s="1061">
        <v>7260550110</v>
      </c>
      <c r="B1636" s="1048" t="s">
        <v>15734</v>
      </c>
      <c r="C1636" s="1062" t="s">
        <v>14259</v>
      </c>
      <c r="D1636" s="1064">
        <v>343.46</v>
      </c>
    </row>
    <row r="1637" spans="1:4" x14ac:dyDescent="0.25">
      <c r="A1637" s="1061">
        <v>7260550120</v>
      </c>
      <c r="B1637" s="1048" t="s">
        <v>15735</v>
      </c>
      <c r="C1637" s="1062" t="s">
        <v>14259</v>
      </c>
      <c r="D1637" s="1064">
        <v>441.19</v>
      </c>
    </row>
    <row r="1638" spans="1:4" x14ac:dyDescent="0.25">
      <c r="A1638" s="1061">
        <v>7260550130</v>
      </c>
      <c r="B1638" s="1048" t="s">
        <v>15736</v>
      </c>
      <c r="C1638" s="1062" t="s">
        <v>14259</v>
      </c>
      <c r="D1638" s="1064">
        <v>188.28</v>
      </c>
    </row>
    <row r="1639" spans="1:4" x14ac:dyDescent="0.25">
      <c r="A1639" s="1061">
        <v>7260550140</v>
      </c>
      <c r="B1639" s="1048" t="s">
        <v>15737</v>
      </c>
      <c r="C1639" s="1062" t="s">
        <v>14259</v>
      </c>
      <c r="D1639" s="1064">
        <v>289.14999999999998</v>
      </c>
    </row>
    <row r="1640" spans="1:4" x14ac:dyDescent="0.25">
      <c r="A1640" s="1061">
        <v>7260550150</v>
      </c>
      <c r="B1640" s="1048" t="s">
        <v>15738</v>
      </c>
      <c r="C1640" s="1062" t="s">
        <v>14259</v>
      </c>
      <c r="D1640" s="1064">
        <v>349.79</v>
      </c>
    </row>
    <row r="1641" spans="1:4" x14ac:dyDescent="0.25">
      <c r="A1641" s="1061">
        <v>7260550160</v>
      </c>
      <c r="B1641" s="1048" t="s">
        <v>15739</v>
      </c>
      <c r="C1641" s="1062" t="s">
        <v>14259</v>
      </c>
      <c r="D1641" s="1064">
        <v>448.34</v>
      </c>
    </row>
    <row r="1642" spans="1:4" x14ac:dyDescent="0.25">
      <c r="A1642" s="1061">
        <v>7260650090</v>
      </c>
      <c r="B1642" s="1048" t="s">
        <v>15740</v>
      </c>
      <c r="C1642" s="1062" t="s">
        <v>14259</v>
      </c>
      <c r="D1642" s="1064">
        <v>43.31</v>
      </c>
    </row>
    <row r="1643" spans="1:4" x14ac:dyDescent="0.25">
      <c r="A1643" s="1061">
        <v>7260650100</v>
      </c>
      <c r="B1643" s="1048" t="s">
        <v>15741</v>
      </c>
      <c r="C1643" s="1062" t="s">
        <v>14259</v>
      </c>
      <c r="D1643" s="1064">
        <v>46.18</v>
      </c>
    </row>
    <row r="1644" spans="1:4" x14ac:dyDescent="0.25">
      <c r="A1644" s="1061">
        <v>7260550170</v>
      </c>
      <c r="B1644" s="1048" t="s">
        <v>15742</v>
      </c>
      <c r="C1644" s="1062" t="s">
        <v>14259</v>
      </c>
      <c r="D1644" s="1064">
        <v>47.55</v>
      </c>
    </row>
    <row r="1645" spans="1:4" x14ac:dyDescent="0.25">
      <c r="A1645" s="1061">
        <v>7260550180</v>
      </c>
      <c r="B1645" s="1048" t="s">
        <v>15743</v>
      </c>
      <c r="C1645" s="1062" t="s">
        <v>14259</v>
      </c>
      <c r="D1645" s="1064">
        <v>50.98</v>
      </c>
    </row>
    <row r="1646" spans="1:4" x14ac:dyDescent="0.25">
      <c r="A1646" s="1061">
        <v>7260550190</v>
      </c>
      <c r="B1646" s="1048" t="s">
        <v>15744</v>
      </c>
      <c r="C1646" s="1062" t="s">
        <v>14259</v>
      </c>
      <c r="D1646" s="1064">
        <v>53.56</v>
      </c>
    </row>
    <row r="1647" spans="1:4" x14ac:dyDescent="0.25">
      <c r="A1647" s="1061">
        <v>7260550200</v>
      </c>
      <c r="B1647" s="1048" t="s">
        <v>15745</v>
      </c>
      <c r="C1647" s="1062" t="s">
        <v>14259</v>
      </c>
      <c r="D1647" s="1064">
        <v>57.1</v>
      </c>
    </row>
    <row r="1648" spans="1:4" x14ac:dyDescent="0.25">
      <c r="A1648" s="664">
        <v>7260550190</v>
      </c>
      <c r="B1648" s="141" t="s">
        <v>15744</v>
      </c>
      <c r="C1648" s="665" t="s">
        <v>14259</v>
      </c>
      <c r="D1648" s="666">
        <v>51.5</v>
      </c>
    </row>
    <row r="1649" spans="1:4" x14ac:dyDescent="0.25">
      <c r="A1649" s="664">
        <v>7260550200</v>
      </c>
      <c r="B1649" s="141" t="s">
        <v>15745</v>
      </c>
      <c r="C1649" s="665" t="s">
        <v>14259</v>
      </c>
      <c r="D1649" s="666">
        <v>54.74</v>
      </c>
    </row>
  </sheetData>
  <mergeCells count="144">
    <mergeCell ref="A1569:B1569"/>
    <mergeCell ref="C1569:D1569"/>
    <mergeCell ref="A1570:D1570"/>
    <mergeCell ref="A1571:B1571"/>
    <mergeCell ref="A1625:B1625"/>
    <mergeCell ref="C1625:D1625"/>
    <mergeCell ref="A1626:D1626"/>
    <mergeCell ref="A1627:B1627"/>
    <mergeCell ref="A1514:D1514"/>
    <mergeCell ref="A1515:B1515"/>
    <mergeCell ref="A1403:B1403"/>
    <mergeCell ref="A1457:B1457"/>
    <mergeCell ref="C1457:D1457"/>
    <mergeCell ref="A1458:D1458"/>
    <mergeCell ref="A1459:B1459"/>
    <mergeCell ref="A1513:B1513"/>
    <mergeCell ref="C1513:D1513"/>
    <mergeCell ref="A1346:D1346"/>
    <mergeCell ref="A1347:B1347"/>
    <mergeCell ref="A1401:B1401"/>
    <mergeCell ref="C1401:D1401"/>
    <mergeCell ref="A1402:D1402"/>
    <mergeCell ref="A1290:D1290"/>
    <mergeCell ref="A1291:B1291"/>
    <mergeCell ref="A1345:B1345"/>
    <mergeCell ref="C1345:D1345"/>
    <mergeCell ref="A1178:D1178"/>
    <mergeCell ref="A1179:B1179"/>
    <mergeCell ref="A1233:B1233"/>
    <mergeCell ref="C1233:D1233"/>
    <mergeCell ref="A1234:D1234"/>
    <mergeCell ref="A1235:B1235"/>
    <mergeCell ref="A1289:B1289"/>
    <mergeCell ref="C1289:D1289"/>
    <mergeCell ref="A954:D954"/>
    <mergeCell ref="A955:B955"/>
    <mergeCell ref="A977:B977"/>
    <mergeCell ref="A1009:B1009"/>
    <mergeCell ref="C1009:D1009"/>
    <mergeCell ref="A842:D842"/>
    <mergeCell ref="A843:B843"/>
    <mergeCell ref="A897:B897"/>
    <mergeCell ref="A1177:B1177"/>
    <mergeCell ref="C1177:D1177"/>
    <mergeCell ref="A1011:B1011"/>
    <mergeCell ref="A1065:B1065"/>
    <mergeCell ref="C1065:D1065"/>
    <mergeCell ref="A1066:D1066"/>
    <mergeCell ref="A1067:B1067"/>
    <mergeCell ref="A1121:B1121"/>
    <mergeCell ref="C1121:D1121"/>
    <mergeCell ref="A1122:D1122"/>
    <mergeCell ref="A1123:B1123"/>
    <mergeCell ref="A1010:D1010"/>
    <mergeCell ref="A617:B617"/>
    <mergeCell ref="C617:D617"/>
    <mergeCell ref="A787:B787"/>
    <mergeCell ref="A804:B804"/>
    <mergeCell ref="A841:B841"/>
    <mergeCell ref="C841:D841"/>
    <mergeCell ref="A899:B899"/>
    <mergeCell ref="A953:B953"/>
    <mergeCell ref="C953:D953"/>
    <mergeCell ref="A618:D618"/>
    <mergeCell ref="A619:B619"/>
    <mergeCell ref="A638:B638"/>
    <mergeCell ref="A653:B653"/>
    <mergeCell ref="A669:B669"/>
    <mergeCell ref="A673:B673"/>
    <mergeCell ref="C673:D673"/>
    <mergeCell ref="A674:D674"/>
    <mergeCell ref="A675:B675"/>
    <mergeCell ref="C897:D897"/>
    <mergeCell ref="A898:D898"/>
    <mergeCell ref="A711:B711"/>
    <mergeCell ref="A729:B729"/>
    <mergeCell ref="C729:D729"/>
    <mergeCell ref="A730:D730"/>
    <mergeCell ref="A450:D450"/>
    <mergeCell ref="A451:B451"/>
    <mergeCell ref="A513:B513"/>
    <mergeCell ref="A530:B530"/>
    <mergeCell ref="A548:B548"/>
    <mergeCell ref="A561:B561"/>
    <mergeCell ref="C561:D561"/>
    <mergeCell ref="A562:D562"/>
    <mergeCell ref="A563:B563"/>
    <mergeCell ref="A283:B283"/>
    <mergeCell ref="A290:B290"/>
    <mergeCell ref="A317:B317"/>
    <mergeCell ref="A337:B337"/>
    <mergeCell ref="C337:D337"/>
    <mergeCell ref="A338:D338"/>
    <mergeCell ref="A227:B227"/>
    <mergeCell ref="A231:B231"/>
    <mergeCell ref="A449:B449"/>
    <mergeCell ref="C449:D449"/>
    <mergeCell ref="A226:D226"/>
    <mergeCell ref="A114:D114"/>
    <mergeCell ref="A115:B115"/>
    <mergeCell ref="A157:B157"/>
    <mergeCell ref="A169:B169"/>
    <mergeCell ref="C169:D169"/>
    <mergeCell ref="A281:B281"/>
    <mergeCell ref="C281:D281"/>
    <mergeCell ref="A282:D282"/>
    <mergeCell ref="A206:B206"/>
    <mergeCell ref="A222:B222"/>
    <mergeCell ref="A225:B225"/>
    <mergeCell ref="C225:D225"/>
    <mergeCell ref="A1:B1"/>
    <mergeCell ref="C1:D1"/>
    <mergeCell ref="A2:D2"/>
    <mergeCell ref="A3:B3"/>
    <mergeCell ref="A5:D5"/>
    <mergeCell ref="A40:B40"/>
    <mergeCell ref="A56:B56"/>
    <mergeCell ref="A170:D170"/>
    <mergeCell ref="A171:B171"/>
    <mergeCell ref="C113:D113"/>
    <mergeCell ref="A731:B731"/>
    <mergeCell ref="A783:B783"/>
    <mergeCell ref="A785:B785"/>
    <mergeCell ref="C785:D785"/>
    <mergeCell ref="A786:D786"/>
    <mergeCell ref="A57:B57"/>
    <mergeCell ref="C57:D57"/>
    <mergeCell ref="A455:B455"/>
    <mergeCell ref="A505:B505"/>
    <mergeCell ref="C505:D505"/>
    <mergeCell ref="A506:D506"/>
    <mergeCell ref="A507:B507"/>
    <mergeCell ref="A339:B339"/>
    <mergeCell ref="A350:B350"/>
    <mergeCell ref="A393:B393"/>
    <mergeCell ref="C393:D393"/>
    <mergeCell ref="A394:D394"/>
    <mergeCell ref="A395:B395"/>
    <mergeCell ref="A402:B402"/>
    <mergeCell ref="A427:B427"/>
    <mergeCell ref="A435:B435"/>
    <mergeCell ref="A58:D58"/>
    <mergeCell ref="A59:B59"/>
    <mergeCell ref="A113:B113"/>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14CD8-882E-4C2F-93F0-4295C78DF1D6}">
  <sheetPr>
    <tabColor rgb="FFFF0000"/>
    <pageSetUpPr fitToPage="1"/>
  </sheetPr>
  <dimension ref="B1:M61"/>
  <sheetViews>
    <sheetView view="pageBreakPreview" topLeftCell="A43" zoomScale="60" zoomScaleNormal="100" workbookViewId="0">
      <selection activeCell="B3" sqref="B3"/>
    </sheetView>
  </sheetViews>
  <sheetFormatPr defaultColWidth="9.140625" defaultRowHeight="15" x14ac:dyDescent="0.3"/>
  <cols>
    <col min="1" max="1" width="9.140625" style="338"/>
    <col min="2" max="2" width="38.28515625" style="338" customWidth="1"/>
    <col min="3" max="3" width="30" style="338" customWidth="1"/>
    <col min="4" max="4" width="52.28515625" style="338" customWidth="1"/>
    <col min="5" max="8" width="23.28515625" style="338" customWidth="1"/>
    <col min="9" max="9" width="25.28515625" style="338" customWidth="1"/>
    <col min="10" max="10" width="27.28515625" style="338" customWidth="1"/>
    <col min="11" max="16384" width="9.140625" style="338"/>
  </cols>
  <sheetData>
    <row r="1" spans="2:13" ht="15.75" thickBot="1" x14ac:dyDescent="0.35">
      <c r="B1" s="508"/>
      <c r="C1" s="509"/>
      <c r="D1" s="509"/>
      <c r="E1" s="509"/>
      <c r="F1" s="509"/>
      <c r="G1" s="509"/>
      <c r="H1" s="510"/>
    </row>
    <row r="2" spans="2:13" x14ac:dyDescent="0.3">
      <c r="B2" s="1330" t="s">
        <v>27583</v>
      </c>
      <c r="C2" s="1331"/>
      <c r="D2" s="1331"/>
      <c r="E2" s="1331"/>
      <c r="F2" s="1331"/>
      <c r="G2" s="1331"/>
      <c r="H2" s="1332"/>
    </row>
    <row r="3" spans="2:13" x14ac:dyDescent="0.3">
      <c r="B3" s="341"/>
      <c r="C3" s="342" t="s">
        <v>5035</v>
      </c>
      <c r="D3" s="342"/>
      <c r="E3" s="343" t="s">
        <v>415</v>
      </c>
      <c r="F3" s="343"/>
      <c r="G3" s="344" t="s">
        <v>5036</v>
      </c>
      <c r="H3" s="346" t="s">
        <v>5037</v>
      </c>
    </row>
    <row r="4" spans="2:13" x14ac:dyDescent="0.3">
      <c r="B4" s="347" t="s">
        <v>5078</v>
      </c>
      <c r="C4" s="505" t="s">
        <v>5038</v>
      </c>
      <c r="D4" s="505" t="s">
        <v>5068</v>
      </c>
      <c r="E4" s="349" t="s">
        <v>8</v>
      </c>
      <c r="F4" s="349"/>
      <c r="G4" s="217">
        <v>3</v>
      </c>
      <c r="H4" s="350">
        <f>(F8+F9+F10)/3</f>
        <v>813.02</v>
      </c>
    </row>
    <row r="5" spans="2:13" x14ac:dyDescent="0.3">
      <c r="B5" s="351"/>
      <c r="C5" s="340"/>
      <c r="D5" s="340"/>
      <c r="E5" s="352"/>
      <c r="F5" s="352"/>
      <c r="G5" s="217" t="s">
        <v>5039</v>
      </c>
      <c r="H5" s="353" t="s">
        <v>5040</v>
      </c>
    </row>
    <row r="6" spans="2:13" x14ac:dyDescent="0.3">
      <c r="B6" s="351"/>
      <c r="C6" s="340"/>
      <c r="D6" s="340"/>
      <c r="E6" s="352"/>
      <c r="F6" s="352"/>
      <c r="G6" s="340"/>
      <c r="H6" s="354"/>
    </row>
    <row r="7" spans="2:13" x14ac:dyDescent="0.3">
      <c r="B7" s="355" t="s">
        <v>5041</v>
      </c>
      <c r="C7" s="356" t="s">
        <v>5042</v>
      </c>
      <c r="D7" s="356" t="s">
        <v>5043</v>
      </c>
      <c r="E7" s="357" t="s">
        <v>257</v>
      </c>
      <c r="F7" s="357" t="s">
        <v>5071</v>
      </c>
      <c r="G7" s="356" t="s">
        <v>5044</v>
      </c>
      <c r="H7" s="358" t="s">
        <v>1331</v>
      </c>
    </row>
    <row r="8" spans="2:13" x14ac:dyDescent="0.3">
      <c r="B8" s="371" t="s">
        <v>5069</v>
      </c>
      <c r="C8" s="360" t="s">
        <v>5070</v>
      </c>
      <c r="D8" s="714" t="s">
        <v>17061</v>
      </c>
      <c r="E8" s="361">
        <v>899</v>
      </c>
      <c r="F8" s="361">
        <f>E8</f>
        <v>899</v>
      </c>
      <c r="G8" s="360" t="s">
        <v>5045</v>
      </c>
      <c r="H8" s="362"/>
    </row>
    <row r="9" spans="2:13" x14ac:dyDescent="0.3">
      <c r="B9" s="371" t="s">
        <v>17058</v>
      </c>
      <c r="C9" s="360" t="s">
        <v>17064</v>
      </c>
      <c r="D9" s="714" t="s">
        <v>17059</v>
      </c>
      <c r="E9" s="361">
        <v>699</v>
      </c>
      <c r="F9" s="361">
        <f>E9</f>
        <v>699</v>
      </c>
      <c r="G9" s="360" t="s">
        <v>5045</v>
      </c>
      <c r="H9" s="362"/>
      <c r="M9" s="338">
        <v>400</v>
      </c>
    </row>
    <row r="10" spans="2:13" ht="15.75" thickBot="1" x14ac:dyDescent="0.35">
      <c r="B10" s="372" t="s">
        <v>17062</v>
      </c>
      <c r="C10" s="367" t="s">
        <v>17063</v>
      </c>
      <c r="D10" s="715" t="s">
        <v>17060</v>
      </c>
      <c r="E10" s="366">
        <v>841.05</v>
      </c>
      <c r="F10" s="366">
        <f>E10</f>
        <v>841.05</v>
      </c>
      <c r="G10" s="367" t="s">
        <v>5045</v>
      </c>
      <c r="H10" s="368"/>
      <c r="M10" s="338">
        <v>800</v>
      </c>
    </row>
    <row r="11" spans="2:13" x14ac:dyDescent="0.3">
      <c r="B11" s="512"/>
      <c r="C11" s="216"/>
      <c r="D11" s="339"/>
      <c r="E11" s="339"/>
      <c r="F11" s="339"/>
      <c r="G11" s="216"/>
      <c r="H11" s="513"/>
    </row>
    <row r="12" spans="2:13" ht="17.25" customHeight="1" x14ac:dyDescent="0.3">
      <c r="B12" s="514"/>
      <c r="C12" s="216"/>
      <c r="D12" s="340"/>
      <c r="E12" s="339"/>
      <c r="F12" s="216"/>
      <c r="G12" s="216"/>
      <c r="H12" s="423"/>
    </row>
    <row r="13" spans="2:13" x14ac:dyDescent="0.3">
      <c r="B13" s="511"/>
      <c r="H13" s="423"/>
    </row>
    <row r="14" spans="2:13" ht="15.75" thickBot="1" x14ac:dyDescent="0.35">
      <c r="B14" s="511"/>
      <c r="H14" s="423"/>
    </row>
    <row r="15" spans="2:13" x14ac:dyDescent="0.3">
      <c r="B15" s="1330" t="s">
        <v>27582</v>
      </c>
      <c r="C15" s="1331"/>
      <c r="D15" s="1331"/>
      <c r="E15" s="1331"/>
      <c r="F15" s="1331"/>
      <c r="G15" s="1331"/>
      <c r="H15" s="1332"/>
    </row>
    <row r="16" spans="2:13" x14ac:dyDescent="0.3">
      <c r="B16" s="341"/>
      <c r="C16" s="342"/>
      <c r="D16" s="342"/>
      <c r="E16" s="343"/>
      <c r="F16" s="343"/>
      <c r="G16" s="344"/>
      <c r="H16" s="345">
        <v>44043</v>
      </c>
    </row>
    <row r="17" spans="2:8" x14ac:dyDescent="0.3">
      <c r="B17" s="341"/>
      <c r="C17" s="342" t="s">
        <v>5035</v>
      </c>
      <c r="D17" s="342" t="s">
        <v>1</v>
      </c>
      <c r="E17" s="343" t="s">
        <v>415</v>
      </c>
      <c r="F17" s="343"/>
      <c r="G17" s="344" t="s">
        <v>5036</v>
      </c>
      <c r="H17" s="346" t="s">
        <v>5037</v>
      </c>
    </row>
    <row r="18" spans="2:8" ht="30" x14ac:dyDescent="0.3">
      <c r="B18" s="347" t="s">
        <v>5118</v>
      </c>
      <c r="C18" s="505" t="s">
        <v>5038</v>
      </c>
      <c r="D18" s="348" t="s">
        <v>5119</v>
      </c>
      <c r="E18" s="349" t="s">
        <v>5046</v>
      </c>
      <c r="F18" s="349"/>
      <c r="G18" s="217">
        <v>3</v>
      </c>
      <c r="H18" s="350">
        <f>(SUM(F22:F24))/3</f>
        <v>1218.6300000000001</v>
      </c>
    </row>
    <row r="19" spans="2:8" x14ac:dyDescent="0.3">
      <c r="B19" s="351"/>
      <c r="C19" s="340"/>
      <c r="D19" s="340"/>
      <c r="E19" s="352"/>
      <c r="F19" s="352"/>
      <c r="G19" s="217" t="s">
        <v>5039</v>
      </c>
      <c r="H19" s="353" t="s">
        <v>5040</v>
      </c>
    </row>
    <row r="20" spans="2:8" x14ac:dyDescent="0.3">
      <c r="B20" s="351"/>
      <c r="C20" s="340"/>
      <c r="D20" s="340"/>
      <c r="E20" s="352"/>
      <c r="F20" s="352"/>
      <c r="G20" s="340"/>
      <c r="H20" s="354"/>
    </row>
    <row r="21" spans="2:8" x14ac:dyDescent="0.3">
      <c r="B21" s="355" t="s">
        <v>5041</v>
      </c>
      <c r="C21" s="356" t="s">
        <v>5042</v>
      </c>
      <c r="D21" s="356" t="s">
        <v>5043</v>
      </c>
      <c r="E21" s="357" t="s">
        <v>257</v>
      </c>
      <c r="F21" s="357" t="s">
        <v>5047</v>
      </c>
      <c r="G21" s="356" t="s">
        <v>5044</v>
      </c>
      <c r="H21" s="358" t="s">
        <v>1331</v>
      </c>
    </row>
    <row r="22" spans="2:8" x14ac:dyDescent="0.3">
      <c r="B22" s="359" t="s">
        <v>5120</v>
      </c>
      <c r="C22" s="360" t="s">
        <v>5121</v>
      </c>
      <c r="D22" s="217" t="s">
        <v>5122</v>
      </c>
      <c r="E22" s="361">
        <v>1105</v>
      </c>
      <c r="F22" s="361">
        <f>E22/1</f>
        <v>1105</v>
      </c>
      <c r="G22" s="360" t="s">
        <v>5045</v>
      </c>
      <c r="H22" s="362"/>
    </row>
    <row r="23" spans="2:8" x14ac:dyDescent="0.3">
      <c r="B23" s="359" t="s">
        <v>17069</v>
      </c>
      <c r="C23" s="360" t="s">
        <v>17070</v>
      </c>
      <c r="D23" s="844" t="s">
        <v>17068</v>
      </c>
      <c r="E23" s="363">
        <v>1290.9000000000001</v>
      </c>
      <c r="F23" s="361">
        <f t="shared" ref="F23:F24" si="0">E23/1</f>
        <v>1290.9000000000001</v>
      </c>
      <c r="G23" s="360" t="s">
        <v>5045</v>
      </c>
      <c r="H23" s="362"/>
    </row>
    <row r="24" spans="2:8" ht="15.75" thickBot="1" x14ac:dyDescent="0.35">
      <c r="B24" s="364" t="s">
        <v>5123</v>
      </c>
      <c r="C24" s="365" t="s">
        <v>5124</v>
      </c>
      <c r="D24" s="373" t="s">
        <v>5125</v>
      </c>
      <c r="E24" s="366">
        <v>1260</v>
      </c>
      <c r="F24" s="366">
        <f t="shared" si="0"/>
        <v>1260</v>
      </c>
      <c r="G24" s="367" t="s">
        <v>5045</v>
      </c>
      <c r="H24" s="368"/>
    </row>
    <row r="25" spans="2:8" x14ac:dyDescent="0.3">
      <c r="B25" s="511"/>
      <c r="H25" s="423"/>
    </row>
    <row r="26" spans="2:8" ht="15.75" thickBot="1" x14ac:dyDescent="0.35">
      <c r="B26" s="511"/>
      <c r="H26" s="423"/>
    </row>
    <row r="27" spans="2:8" x14ac:dyDescent="0.3">
      <c r="B27" s="1330" t="s">
        <v>5117</v>
      </c>
      <c r="C27" s="1331"/>
      <c r="D27" s="1331"/>
      <c r="E27" s="1331"/>
      <c r="F27" s="1331"/>
      <c r="G27" s="1331"/>
      <c r="H27" s="1332"/>
    </row>
    <row r="28" spans="2:8" x14ac:dyDescent="0.3">
      <c r="B28" s="341"/>
      <c r="C28" s="342"/>
      <c r="D28" s="342"/>
      <c r="E28" s="343"/>
      <c r="F28" s="343"/>
      <c r="G28" s="344"/>
      <c r="H28" s="345">
        <v>44043</v>
      </c>
    </row>
    <row r="29" spans="2:8" x14ac:dyDescent="0.3">
      <c r="B29" s="341"/>
      <c r="C29" s="342" t="s">
        <v>5035</v>
      </c>
      <c r="D29" s="342" t="s">
        <v>1</v>
      </c>
      <c r="E29" s="343" t="s">
        <v>415</v>
      </c>
      <c r="F29" s="343"/>
      <c r="G29" s="344" t="s">
        <v>5036</v>
      </c>
      <c r="H29" s="346" t="s">
        <v>5037</v>
      </c>
    </row>
    <row r="30" spans="2:8" x14ac:dyDescent="0.3">
      <c r="B30" s="347" t="s">
        <v>5144</v>
      </c>
      <c r="C30" s="505" t="s">
        <v>5038</v>
      </c>
      <c r="D30" s="348" t="s">
        <v>5145</v>
      </c>
      <c r="E30" s="349" t="s">
        <v>5046</v>
      </c>
      <c r="F30" s="349"/>
      <c r="G30" s="217">
        <v>3</v>
      </c>
      <c r="H30" s="350">
        <f>(SUM(F34:F36))/3</f>
        <v>63.6</v>
      </c>
    </row>
    <row r="31" spans="2:8" x14ac:dyDescent="0.3">
      <c r="B31" s="351"/>
      <c r="C31" s="340"/>
      <c r="D31" s="340"/>
      <c r="E31" s="352"/>
      <c r="F31" s="352"/>
      <c r="G31" s="217" t="s">
        <v>5039</v>
      </c>
      <c r="H31" s="353" t="s">
        <v>5040</v>
      </c>
    </row>
    <row r="32" spans="2:8" x14ac:dyDescent="0.3">
      <c r="B32" s="351"/>
      <c r="C32" s="340"/>
      <c r="D32" s="340"/>
      <c r="E32" s="352"/>
      <c r="F32" s="352"/>
      <c r="G32" s="340"/>
      <c r="H32" s="354"/>
    </row>
    <row r="33" spans="2:8" x14ac:dyDescent="0.3">
      <c r="B33" s="355" t="s">
        <v>5041</v>
      </c>
      <c r="C33" s="356" t="s">
        <v>5042</v>
      </c>
      <c r="D33" s="356" t="s">
        <v>5043</v>
      </c>
      <c r="E33" s="357" t="s">
        <v>257</v>
      </c>
      <c r="F33" s="357" t="s">
        <v>5047</v>
      </c>
      <c r="G33" s="356" t="s">
        <v>5044</v>
      </c>
      <c r="H33" s="358" t="s">
        <v>1331</v>
      </c>
    </row>
    <row r="34" spans="2:8" x14ac:dyDescent="0.3">
      <c r="B34" s="359" t="s">
        <v>17071</v>
      </c>
      <c r="C34" s="360" t="s">
        <v>17072</v>
      </c>
      <c r="D34" s="844" t="s">
        <v>17073</v>
      </c>
      <c r="E34" s="361">
        <v>58.7</v>
      </c>
      <c r="F34" s="361">
        <f>E34/1</f>
        <v>58.7</v>
      </c>
      <c r="G34" s="360" t="s">
        <v>5045</v>
      </c>
      <c r="H34" s="362"/>
    </row>
    <row r="35" spans="2:8" x14ac:dyDescent="0.3">
      <c r="B35" s="359" t="s">
        <v>17076</v>
      </c>
      <c r="C35" s="360" t="s">
        <v>17075</v>
      </c>
      <c r="D35" s="844" t="s">
        <v>17074</v>
      </c>
      <c r="E35" s="363">
        <v>70.2</v>
      </c>
      <c r="F35" s="361">
        <f t="shared" ref="F35:F36" si="1">E35/1</f>
        <v>70.2</v>
      </c>
      <c r="G35" s="360" t="s">
        <v>5045</v>
      </c>
      <c r="H35" s="362"/>
    </row>
    <row r="36" spans="2:8" ht="15.75" thickBot="1" x14ac:dyDescent="0.35">
      <c r="B36" s="364" t="s">
        <v>17078</v>
      </c>
      <c r="C36" s="367" t="s">
        <v>17079</v>
      </c>
      <c r="D36" s="845" t="s">
        <v>17077</v>
      </c>
      <c r="E36" s="366">
        <v>61.9</v>
      </c>
      <c r="F36" s="366">
        <f t="shared" si="1"/>
        <v>61.9</v>
      </c>
      <c r="G36" s="367" t="s">
        <v>5045</v>
      </c>
      <c r="H36" s="368"/>
    </row>
    <row r="37" spans="2:8" x14ac:dyDescent="0.3">
      <c r="B37" s="511"/>
      <c r="H37" s="423"/>
    </row>
    <row r="38" spans="2:8" ht="15.75" thickBot="1" x14ac:dyDescent="0.35">
      <c r="B38" s="511"/>
      <c r="H38" s="423"/>
    </row>
    <row r="39" spans="2:8" x14ac:dyDescent="0.3">
      <c r="B39" s="1330" t="s">
        <v>27580</v>
      </c>
      <c r="C39" s="1331"/>
      <c r="D39" s="1331"/>
      <c r="E39" s="1331"/>
      <c r="F39" s="1331"/>
      <c r="G39" s="1331"/>
      <c r="H39" s="1332"/>
    </row>
    <row r="40" spans="2:8" x14ac:dyDescent="0.3">
      <c r="B40" s="341"/>
      <c r="C40" s="342"/>
      <c r="D40" s="342"/>
      <c r="E40" s="343"/>
      <c r="F40" s="343"/>
      <c r="G40" s="344"/>
      <c r="H40" s="345">
        <v>44043</v>
      </c>
    </row>
    <row r="41" spans="2:8" x14ac:dyDescent="0.3">
      <c r="B41" s="341"/>
      <c r="C41" s="342" t="s">
        <v>5035</v>
      </c>
      <c r="D41" s="342" t="s">
        <v>1</v>
      </c>
      <c r="E41" s="343" t="s">
        <v>415</v>
      </c>
      <c r="F41" s="343"/>
      <c r="G41" s="344" t="s">
        <v>5036</v>
      </c>
      <c r="H41" s="346" t="s">
        <v>5037</v>
      </c>
    </row>
    <row r="42" spans="2:8" x14ac:dyDescent="0.3">
      <c r="B42" s="347" t="s">
        <v>5147</v>
      </c>
      <c r="C42" s="505" t="s">
        <v>5038</v>
      </c>
      <c r="D42" s="348" t="s">
        <v>5149</v>
      </c>
      <c r="E42" s="349" t="s">
        <v>5046</v>
      </c>
      <c r="F42" s="349"/>
      <c r="G42" s="217">
        <v>3</v>
      </c>
      <c r="H42" s="350">
        <f>(SUM(F46:F48))/3</f>
        <v>40.549999999999997</v>
      </c>
    </row>
    <row r="43" spans="2:8" x14ac:dyDescent="0.3">
      <c r="B43" s="351"/>
      <c r="C43" s="340"/>
      <c r="D43" s="340"/>
      <c r="E43" s="352"/>
      <c r="F43" s="352"/>
      <c r="G43" s="217" t="s">
        <v>5039</v>
      </c>
      <c r="H43" s="353" t="s">
        <v>5040</v>
      </c>
    </row>
    <row r="44" spans="2:8" x14ac:dyDescent="0.3">
      <c r="B44" s="351"/>
      <c r="C44" s="340"/>
      <c r="D44" s="340"/>
      <c r="E44" s="352"/>
      <c r="F44" s="352"/>
      <c r="G44" s="340"/>
      <c r="H44" s="354"/>
    </row>
    <row r="45" spans="2:8" x14ac:dyDescent="0.3">
      <c r="B45" s="355" t="s">
        <v>5041</v>
      </c>
      <c r="C45" s="356" t="s">
        <v>5042</v>
      </c>
      <c r="D45" s="356" t="s">
        <v>5043</v>
      </c>
      <c r="E45" s="357" t="s">
        <v>257</v>
      </c>
      <c r="F45" s="357" t="s">
        <v>5047</v>
      </c>
      <c r="G45" s="356" t="s">
        <v>5044</v>
      </c>
      <c r="H45" s="358" t="s">
        <v>1331</v>
      </c>
    </row>
    <row r="46" spans="2:8" x14ac:dyDescent="0.3">
      <c r="B46" s="359" t="s">
        <v>17071</v>
      </c>
      <c r="C46" s="360" t="s">
        <v>17072</v>
      </c>
      <c r="D46" s="844" t="s">
        <v>17073</v>
      </c>
      <c r="E46" s="361">
        <v>60</v>
      </c>
      <c r="F46" s="361">
        <f>E46/1</f>
        <v>60</v>
      </c>
      <c r="G46" s="360" t="s">
        <v>5045</v>
      </c>
      <c r="H46" s="362"/>
    </row>
    <row r="47" spans="2:8" x14ac:dyDescent="0.3">
      <c r="B47" s="359" t="s">
        <v>17080</v>
      </c>
      <c r="C47" s="360" t="s">
        <v>17082</v>
      </c>
      <c r="D47" s="844" t="s">
        <v>17081</v>
      </c>
      <c r="E47" s="363">
        <v>48.76</v>
      </c>
      <c r="F47" s="361">
        <f>E47</f>
        <v>48.76</v>
      </c>
      <c r="G47" s="360" t="s">
        <v>5045</v>
      </c>
      <c r="H47" s="362"/>
    </row>
    <row r="48" spans="2:8" ht="15.75" thickBot="1" x14ac:dyDescent="0.35">
      <c r="B48" s="364" t="s">
        <v>17078</v>
      </c>
      <c r="C48" s="367" t="s">
        <v>17079</v>
      </c>
      <c r="D48" s="845" t="s">
        <v>17077</v>
      </c>
      <c r="E48" s="366">
        <v>12.9</v>
      </c>
      <c r="F48" s="366">
        <f t="shared" ref="F48" si="2">E48/1</f>
        <v>12.9</v>
      </c>
      <c r="G48" s="367" t="s">
        <v>5045</v>
      </c>
      <c r="H48" s="368"/>
    </row>
    <row r="49" spans="2:8" x14ac:dyDescent="0.3">
      <c r="B49" s="511"/>
      <c r="H49" s="423"/>
    </row>
    <row r="50" spans="2:8" ht="15.75" thickBot="1" x14ac:dyDescent="0.35">
      <c r="B50" s="511"/>
      <c r="H50" s="423"/>
    </row>
    <row r="51" spans="2:8" x14ac:dyDescent="0.3">
      <c r="B51" s="1333" t="s">
        <v>27581</v>
      </c>
      <c r="C51" s="1334"/>
      <c r="D51" s="1334"/>
      <c r="E51" s="1334"/>
      <c r="F51" s="1334"/>
      <c r="G51" s="1334"/>
      <c r="H51" s="1335"/>
    </row>
    <row r="52" spans="2:8" x14ac:dyDescent="0.3">
      <c r="B52" s="886"/>
      <c r="C52" s="887"/>
      <c r="D52" s="887"/>
      <c r="E52" s="888"/>
      <c r="F52" s="888"/>
      <c r="G52" s="889"/>
      <c r="H52" s="890"/>
    </row>
    <row r="53" spans="2:8" x14ac:dyDescent="0.3">
      <c r="B53" s="886"/>
      <c r="C53" s="887" t="s">
        <v>5035</v>
      </c>
      <c r="D53" s="887" t="s">
        <v>1</v>
      </c>
      <c r="E53" s="888" t="s">
        <v>415</v>
      </c>
      <c r="F53" s="888"/>
      <c r="G53" s="889" t="s">
        <v>5036</v>
      </c>
      <c r="H53" s="891" t="s">
        <v>5037</v>
      </c>
    </row>
    <row r="54" spans="2:8" ht="38.25" x14ac:dyDescent="0.3">
      <c r="B54" s="892" t="s">
        <v>17100</v>
      </c>
      <c r="C54" s="893" t="s">
        <v>5038</v>
      </c>
      <c r="D54" s="894" t="s">
        <v>17101</v>
      </c>
      <c r="E54" s="895" t="s">
        <v>7</v>
      </c>
      <c r="F54" s="895"/>
      <c r="G54" s="875">
        <v>1</v>
      </c>
      <c r="H54" s="896">
        <f>(SUM(F58:F59))/1</f>
        <v>25.73</v>
      </c>
    </row>
    <row r="55" spans="2:8" x14ac:dyDescent="0.3">
      <c r="B55" s="897"/>
      <c r="C55" s="898"/>
      <c r="D55" s="898"/>
      <c r="E55" s="899"/>
      <c r="F55" s="899"/>
      <c r="G55" s="875" t="s">
        <v>5039</v>
      </c>
      <c r="H55" s="900" t="s">
        <v>5040</v>
      </c>
    </row>
    <row r="56" spans="2:8" x14ac:dyDescent="0.3">
      <c r="B56" s="897"/>
      <c r="C56" s="898"/>
      <c r="D56" s="898"/>
      <c r="E56" s="899"/>
      <c r="F56" s="899"/>
      <c r="G56" s="898"/>
      <c r="H56" s="901"/>
    </row>
    <row r="57" spans="2:8" x14ac:dyDescent="0.3">
      <c r="B57" s="902" t="s">
        <v>5041</v>
      </c>
      <c r="C57" s="903" t="s">
        <v>5042</v>
      </c>
      <c r="D57" s="903" t="s">
        <v>5043</v>
      </c>
      <c r="E57" s="904" t="s">
        <v>257</v>
      </c>
      <c r="F57" s="904" t="s">
        <v>5170</v>
      </c>
      <c r="G57" s="903" t="s">
        <v>5044</v>
      </c>
      <c r="H57" s="905" t="s">
        <v>1331</v>
      </c>
    </row>
    <row r="58" spans="2:8" x14ac:dyDescent="0.3">
      <c r="B58" s="906" t="s">
        <v>17102</v>
      </c>
      <c r="C58" s="907" t="s">
        <v>17103</v>
      </c>
      <c r="D58" s="908" t="s">
        <v>17104</v>
      </c>
      <c r="E58" s="909">
        <f>22.67*REAJUSTE!O16</f>
        <v>25.73</v>
      </c>
      <c r="F58" s="910">
        <f t="shared" ref="F58" si="3">E58/1</f>
        <v>25.73</v>
      </c>
      <c r="G58" s="911" t="s">
        <v>5045</v>
      </c>
      <c r="H58" s="912"/>
    </row>
    <row r="59" spans="2:8" ht="15.75" thickBot="1" x14ac:dyDescent="0.35">
      <c r="B59" s="913"/>
      <c r="C59" s="914"/>
      <c r="D59" s="915"/>
      <c r="E59" s="916"/>
      <c r="F59" s="916"/>
      <c r="G59" s="917"/>
      <c r="H59" s="918"/>
    </row>
    <row r="60" spans="2:8" ht="18" x14ac:dyDescent="0.3">
      <c r="B60" s="1326"/>
      <c r="C60" s="1327"/>
      <c r="D60" s="506"/>
      <c r="E60" s="1327"/>
      <c r="F60" s="1327"/>
      <c r="G60" s="506"/>
      <c r="H60" s="515"/>
    </row>
    <row r="61" spans="2:8" ht="18" x14ac:dyDescent="0.3">
      <c r="B61" s="1328"/>
      <c r="C61" s="1329"/>
      <c r="D61" s="507"/>
      <c r="E61" s="1329"/>
      <c r="F61" s="1329"/>
      <c r="G61" s="507"/>
      <c r="H61" s="516"/>
    </row>
  </sheetData>
  <mergeCells count="9">
    <mergeCell ref="B60:C60"/>
    <mergeCell ref="B61:C61"/>
    <mergeCell ref="E60:F60"/>
    <mergeCell ref="E61:F61"/>
    <mergeCell ref="B2:H2"/>
    <mergeCell ref="B27:H27"/>
    <mergeCell ref="B39:H39"/>
    <mergeCell ref="B15:H15"/>
    <mergeCell ref="B51:H51"/>
  </mergeCells>
  <hyperlinks>
    <hyperlink ref="D9" r:id="rId1" xr:uid="{9B01E5D7-EDE0-4A90-9B19-4E62571EDB87}"/>
    <hyperlink ref="D10" r:id="rId2" xr:uid="{51BE0C4E-D749-4674-B233-6374D5EC918A}"/>
    <hyperlink ref="D8" r:id="rId3" xr:uid="{59D92BFC-DCA6-4BFC-AF06-838EC32FCC8E}"/>
    <hyperlink ref="D23" r:id="rId4" xr:uid="{25EAB5E3-BA9A-4723-8EC0-7889D616E084}"/>
    <hyperlink ref="C23" r:id="rId5" display="http://cnpj.info/50040042000124" xr:uid="{2C841CAA-A0FE-40A0-92DE-03F940AC1073}"/>
    <hyperlink ref="D36" r:id="rId6" display="http://contato@probiomas.com.br/" xr:uid="{5CFB0F80-F8EF-4EF4-809E-1D9274DD0171}"/>
    <hyperlink ref="C36" r:id="rId7" display="http://cnpj.info/27500796000106" xr:uid="{46769A39-A8DE-4AF8-ACEC-BF1535D17CCA}"/>
    <hyperlink ref="D47" r:id="rId8" display="mailto:vendas@lojaamk.com.br" xr:uid="{36E1A7B3-2F59-4E4B-AA9C-B52A22E71739}"/>
    <hyperlink ref="D48" r:id="rId9" display="http://contato@probiomas.com.br/" xr:uid="{F038DE17-D6CE-497F-A588-3D89203AA748}"/>
    <hyperlink ref="C48" r:id="rId10" display="http://cnpj.info/27500796000106" xr:uid="{3ED516A3-73B2-4DA0-BF49-48FBDE42C25C}"/>
    <hyperlink ref="D58" r:id="rId11" xr:uid="{FAB02F87-8939-483D-90C7-50774C5A6587}"/>
  </hyperlinks>
  <pageMargins left="0.511811024" right="0.511811024" top="0.78740157499999996" bottom="0.78740157499999996" header="0.31496062000000002" footer="0.31496062000000002"/>
  <pageSetup paperSize="9" scale="43" fitToHeight="0" orientation="portrait" r:id="rId1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24510-E536-4FD2-A015-B0BDDAC7D844}">
  <sheetPr>
    <tabColor rgb="FFFF0000"/>
    <pageSetUpPr fitToPage="1"/>
  </sheetPr>
  <dimension ref="A1:O49"/>
  <sheetViews>
    <sheetView topLeftCell="A4" workbookViewId="0">
      <selection sqref="A1:I1"/>
    </sheetView>
  </sheetViews>
  <sheetFormatPr defaultColWidth="9.140625" defaultRowHeight="18" x14ac:dyDescent="0.25"/>
  <cols>
    <col min="1" max="1" width="8.85546875" style="229" bestFit="1" customWidth="1"/>
    <col min="2" max="2" width="14.140625" style="229" bestFit="1" customWidth="1"/>
    <col min="3" max="3" width="14.7109375" style="229" customWidth="1"/>
    <col min="4" max="4" width="56.7109375" style="230" customWidth="1"/>
    <col min="5" max="5" width="6.28515625" style="229" customWidth="1"/>
    <col min="6" max="6" width="12.85546875" style="252" bestFit="1" customWidth="1"/>
    <col min="7" max="7" width="13.7109375" style="253" bestFit="1" customWidth="1"/>
    <col min="8" max="8" width="14.85546875" style="253" bestFit="1" customWidth="1"/>
    <col min="9" max="9" width="18.7109375" style="253" bestFit="1" customWidth="1"/>
    <col min="10" max="10" width="18" style="218" customWidth="1"/>
    <col min="11" max="11" width="18.85546875" style="426" bestFit="1" customWidth="1"/>
    <col min="12" max="12" width="16" style="451" bestFit="1" customWidth="1"/>
    <col min="13" max="13" width="11.7109375" style="220" customWidth="1"/>
    <col min="14" max="14" width="10.7109375" style="219" bestFit="1" customWidth="1"/>
    <col min="15" max="15" width="14.28515625" style="219" bestFit="1" customWidth="1"/>
    <col min="16" max="16" width="11.7109375" style="219" bestFit="1" customWidth="1"/>
    <col min="17" max="16384" width="9.140625" style="219"/>
  </cols>
  <sheetData>
    <row r="1" spans="1:15" ht="57.75" customHeight="1" x14ac:dyDescent="0.25">
      <c r="A1" s="1341" t="s">
        <v>5187</v>
      </c>
      <c r="B1" s="1342"/>
      <c r="C1" s="1342"/>
      <c r="D1" s="1342"/>
      <c r="E1" s="1342"/>
      <c r="F1" s="1342"/>
      <c r="G1" s="1342"/>
      <c r="H1" s="1342"/>
      <c r="I1" s="1342"/>
      <c r="J1" s="429" t="s">
        <v>5188</v>
      </c>
      <c r="K1" s="430" t="s">
        <v>1236</v>
      </c>
      <c r="L1" s="452"/>
    </row>
    <row r="2" spans="1:15" ht="15" customHeight="1" x14ac:dyDescent="0.25">
      <c r="A2" s="221" t="s">
        <v>103</v>
      </c>
      <c r="B2" s="1343" t="s">
        <v>260</v>
      </c>
      <c r="C2" s="1343"/>
      <c r="D2" s="1343"/>
      <c r="E2" s="1344" t="s">
        <v>105</v>
      </c>
      <c r="F2" s="1344"/>
      <c r="G2" s="222">
        <v>44501</v>
      </c>
      <c r="H2" s="223"/>
      <c r="I2" s="223"/>
      <c r="J2" s="431" t="s">
        <v>5189</v>
      </c>
      <c r="K2" s="432">
        <v>0.8</v>
      </c>
      <c r="L2" s="455">
        <v>0.8</v>
      </c>
    </row>
    <row r="3" spans="1:15" ht="15.75" customHeight="1" thickBot="1" x14ac:dyDescent="0.3">
      <c r="A3" s="224" t="s">
        <v>104</v>
      </c>
      <c r="B3" s="1345" t="s">
        <v>261</v>
      </c>
      <c r="C3" s="1345"/>
      <c r="D3" s="1345"/>
      <c r="E3" s="225" t="s">
        <v>106</v>
      </c>
      <c r="F3" s="226">
        <v>1.5727</v>
      </c>
      <c r="G3" s="227"/>
      <c r="H3" s="228" t="s">
        <v>107</v>
      </c>
      <c r="I3" s="428">
        <v>0.28220000000000001</v>
      </c>
      <c r="J3" s="433" t="s">
        <v>5190</v>
      </c>
      <c r="K3" s="432">
        <v>0.95</v>
      </c>
      <c r="L3" s="454">
        <v>0.15</v>
      </c>
    </row>
    <row r="4" spans="1:15" ht="15.75" customHeight="1" x14ac:dyDescent="0.25">
      <c r="B4" s="424"/>
      <c r="C4" s="424"/>
      <c r="D4" s="424"/>
      <c r="E4" s="424"/>
      <c r="F4" s="443"/>
      <c r="G4" s="444"/>
      <c r="H4" s="445"/>
      <c r="I4" s="446"/>
      <c r="J4" s="433" t="s">
        <v>5191</v>
      </c>
      <c r="K4" s="432">
        <v>1</v>
      </c>
      <c r="L4" s="453">
        <v>0.05</v>
      </c>
    </row>
    <row r="5" spans="1:15" ht="15.75" customHeight="1" x14ac:dyDescent="0.25">
      <c r="B5" s="424"/>
      <c r="C5" s="424"/>
      <c r="D5" s="424"/>
      <c r="E5" s="424"/>
      <c r="F5" s="443"/>
      <c r="G5" s="444"/>
      <c r="H5" s="445"/>
      <c r="I5" s="446"/>
      <c r="J5" s="427"/>
    </row>
    <row r="6" spans="1:15" ht="6" customHeight="1" thickBot="1" x14ac:dyDescent="0.3">
      <c r="F6" s="231"/>
      <c r="G6" s="232"/>
      <c r="H6" s="232"/>
      <c r="I6" s="232"/>
      <c r="J6" s="427"/>
    </row>
    <row r="7" spans="1:15" ht="30.75" thickBot="1" x14ac:dyDescent="0.3">
      <c r="A7" s="233" t="s">
        <v>1291</v>
      </c>
      <c r="B7" s="233" t="s">
        <v>121</v>
      </c>
      <c r="C7" s="233" t="s">
        <v>1290</v>
      </c>
      <c r="D7" s="233" t="s">
        <v>1292</v>
      </c>
      <c r="E7" s="233" t="s">
        <v>1289</v>
      </c>
      <c r="F7" s="234" t="s">
        <v>1288</v>
      </c>
      <c r="G7" s="235" t="s">
        <v>1287</v>
      </c>
      <c r="H7" s="235" t="s">
        <v>1294</v>
      </c>
      <c r="I7" s="235" t="s">
        <v>1293</v>
      </c>
      <c r="J7" s="236" t="s">
        <v>1236</v>
      </c>
      <c r="K7" s="426" t="s">
        <v>5192</v>
      </c>
      <c r="L7" s="451" t="s">
        <v>5187</v>
      </c>
    </row>
    <row r="8" spans="1:15" x14ac:dyDescent="0.25">
      <c r="A8" s="456">
        <v>8</v>
      </c>
      <c r="B8" s="434"/>
      <c r="C8" s="434"/>
      <c r="D8" s="457" t="s">
        <v>5110</v>
      </c>
      <c r="E8" s="434"/>
      <c r="F8" s="435"/>
      <c r="G8" s="436"/>
      <c r="H8" s="437"/>
      <c r="I8" s="458">
        <f>'Planilha - Orla'!I95</f>
        <v>6461376.25</v>
      </c>
      <c r="J8" s="459">
        <f t="shared" ref="J8:J21" si="0">I8/$I$22</f>
        <v>0.27350000000000002</v>
      </c>
      <c r="K8" s="460">
        <f>J8</f>
        <v>0.27350000000000002</v>
      </c>
      <c r="L8" s="461" t="str">
        <f>IF(K8&lt;$K$2,$J$2,IF(K8&lt;$K$3,$J$3,$J$4))</f>
        <v>A</v>
      </c>
    </row>
    <row r="9" spans="1:15" x14ac:dyDescent="0.25">
      <c r="A9" s="462">
        <v>7</v>
      </c>
      <c r="B9" s="463"/>
      <c r="C9" s="463"/>
      <c r="D9" s="464" t="s">
        <v>172</v>
      </c>
      <c r="E9" s="438"/>
      <c r="F9" s="439"/>
      <c r="G9" s="465"/>
      <c r="H9" s="466"/>
      <c r="I9" s="458">
        <f>'Planilha - Orla'!I82</f>
        <v>5445216.2199999997</v>
      </c>
      <c r="J9" s="459">
        <f t="shared" si="0"/>
        <v>0.23050000000000001</v>
      </c>
      <c r="K9" s="460">
        <f>J9+K8</f>
        <v>0.504</v>
      </c>
      <c r="L9" s="461" t="str">
        <f t="shared" ref="L9:L21" si="1">IF(K9&lt;$K$2,$J$2,IF(K9&lt;$K$3,$J$3,$J$4))</f>
        <v>A</v>
      </c>
      <c r="O9" s="238"/>
    </row>
    <row r="10" spans="1:15" s="239" customFormat="1" x14ac:dyDescent="0.25">
      <c r="A10" s="462">
        <v>9</v>
      </c>
      <c r="B10" s="463"/>
      <c r="C10" s="463"/>
      <c r="D10" s="467" t="s">
        <v>180</v>
      </c>
      <c r="E10" s="463"/>
      <c r="F10" s="468"/>
      <c r="G10" s="469"/>
      <c r="H10" s="470"/>
      <c r="I10" s="458">
        <f>'Planilha - Orla'!I112</f>
        <v>1369036.48</v>
      </c>
      <c r="J10" s="459">
        <f t="shared" si="0"/>
        <v>5.8000000000000003E-2</v>
      </c>
      <c r="K10" s="460">
        <f t="shared" ref="K10:K21" si="2">J10+K9</f>
        <v>0.56200000000000006</v>
      </c>
      <c r="L10" s="461" t="str">
        <f t="shared" si="1"/>
        <v>A</v>
      </c>
      <c r="M10" s="240"/>
      <c r="O10" s="241"/>
    </row>
    <row r="11" spans="1:15" x14ac:dyDescent="0.25">
      <c r="A11" s="462">
        <v>4</v>
      </c>
      <c r="B11" s="463"/>
      <c r="C11" s="463"/>
      <c r="D11" s="467" t="s">
        <v>161</v>
      </c>
      <c r="E11" s="438"/>
      <c r="F11" s="439"/>
      <c r="G11" s="465"/>
      <c r="H11" s="466"/>
      <c r="I11" s="458">
        <f>'Planilha - Orla'!I33</f>
        <v>1517295.89</v>
      </c>
      <c r="J11" s="459">
        <f t="shared" si="0"/>
        <v>6.4199999999999993E-2</v>
      </c>
      <c r="K11" s="460">
        <f t="shared" si="2"/>
        <v>0.62619999999999998</v>
      </c>
      <c r="L11" s="461" t="str">
        <f t="shared" si="1"/>
        <v>A</v>
      </c>
    </row>
    <row r="12" spans="1:15" x14ac:dyDescent="0.25">
      <c r="A12" s="471">
        <v>12</v>
      </c>
      <c r="B12" s="472"/>
      <c r="C12" s="472"/>
      <c r="D12" s="473" t="s">
        <v>64</v>
      </c>
      <c r="E12" s="472"/>
      <c r="F12" s="474"/>
      <c r="G12" s="475"/>
      <c r="H12" s="476"/>
      <c r="I12" s="477">
        <f>'Planilha - Orla'!I155</f>
        <v>2047641.24</v>
      </c>
      <c r="J12" s="478">
        <f t="shared" si="0"/>
        <v>8.6699999999999999E-2</v>
      </c>
      <c r="K12" s="479">
        <f t="shared" si="2"/>
        <v>0.71289999999999998</v>
      </c>
      <c r="L12" s="480" t="str">
        <f t="shared" si="1"/>
        <v>A</v>
      </c>
    </row>
    <row r="13" spans="1:15" x14ac:dyDescent="0.25">
      <c r="A13" s="471">
        <v>11</v>
      </c>
      <c r="B13" s="472"/>
      <c r="C13" s="472"/>
      <c r="D13" s="473" t="s">
        <v>186</v>
      </c>
      <c r="E13" s="472"/>
      <c r="F13" s="474"/>
      <c r="G13" s="475"/>
      <c r="H13" s="476"/>
      <c r="I13" s="477">
        <f>'Planilha - Orla'!I148</f>
        <v>1066224.8700000001</v>
      </c>
      <c r="J13" s="478">
        <f t="shared" si="0"/>
        <v>4.5100000000000001E-2</v>
      </c>
      <c r="K13" s="479">
        <f t="shared" si="2"/>
        <v>0.75800000000000001</v>
      </c>
      <c r="L13" s="480" t="str">
        <f t="shared" si="1"/>
        <v>A</v>
      </c>
    </row>
    <row r="14" spans="1:15" x14ac:dyDescent="0.25">
      <c r="A14" s="471">
        <v>5</v>
      </c>
      <c r="B14" s="472"/>
      <c r="C14" s="472"/>
      <c r="D14" s="473" t="s">
        <v>162</v>
      </c>
      <c r="E14" s="472"/>
      <c r="F14" s="474"/>
      <c r="G14" s="475"/>
      <c r="H14" s="476"/>
      <c r="I14" s="477">
        <f>'Planilha - Orla'!I50</f>
        <v>3237485.37</v>
      </c>
      <c r="J14" s="478">
        <f t="shared" si="0"/>
        <v>0.1371</v>
      </c>
      <c r="K14" s="479">
        <f t="shared" si="2"/>
        <v>0.89510000000000001</v>
      </c>
      <c r="L14" s="480" t="str">
        <f t="shared" si="1"/>
        <v>B</v>
      </c>
      <c r="M14" s="425"/>
      <c r="N14" s="425"/>
    </row>
    <row r="15" spans="1:15" x14ac:dyDescent="0.25">
      <c r="A15" s="481">
        <v>6</v>
      </c>
      <c r="B15" s="482"/>
      <c r="C15" s="482"/>
      <c r="D15" s="483" t="s">
        <v>164</v>
      </c>
      <c r="E15" s="441"/>
      <c r="F15" s="442"/>
      <c r="G15" s="440"/>
      <c r="H15" s="484"/>
      <c r="I15" s="485">
        <f>'Planilha - Orla'!I59</f>
        <v>612442.54</v>
      </c>
      <c r="J15" s="486">
        <f t="shared" si="0"/>
        <v>2.5899999999999999E-2</v>
      </c>
      <c r="K15" s="487">
        <f t="shared" si="2"/>
        <v>0.92100000000000004</v>
      </c>
      <c r="L15" s="488" t="str">
        <f t="shared" si="1"/>
        <v>B</v>
      </c>
    </row>
    <row r="16" spans="1:15" x14ac:dyDescent="0.25">
      <c r="A16" s="481">
        <v>3</v>
      </c>
      <c r="B16" s="489"/>
      <c r="C16" s="489"/>
      <c r="D16" s="490" t="s">
        <v>4916</v>
      </c>
      <c r="E16" s="489"/>
      <c r="F16" s="491"/>
      <c r="G16" s="492"/>
      <c r="H16" s="493"/>
      <c r="I16" s="485">
        <f>'Planilha - Orla'!I24</f>
        <v>209619.8</v>
      </c>
      <c r="J16" s="486">
        <f t="shared" si="0"/>
        <v>8.8999999999999999E-3</v>
      </c>
      <c r="K16" s="487">
        <f t="shared" si="2"/>
        <v>0.92989999999999995</v>
      </c>
      <c r="L16" s="488" t="str">
        <f t="shared" si="1"/>
        <v>B</v>
      </c>
    </row>
    <row r="17" spans="1:12" x14ac:dyDescent="0.25">
      <c r="A17" s="494">
        <v>1</v>
      </c>
      <c r="B17" s="482"/>
      <c r="C17" s="489"/>
      <c r="D17" s="495" t="s">
        <v>4</v>
      </c>
      <c r="E17" s="496"/>
      <c r="F17" s="442"/>
      <c r="G17" s="497"/>
      <c r="H17" s="440"/>
      <c r="I17" s="485">
        <f>'Planilha - Orla'!I6</f>
        <v>542260.68999999994</v>
      </c>
      <c r="J17" s="486">
        <f t="shared" si="0"/>
        <v>2.3E-2</v>
      </c>
      <c r="K17" s="487">
        <f t="shared" si="2"/>
        <v>0.95289999999999997</v>
      </c>
      <c r="L17" s="488" t="str">
        <f t="shared" si="1"/>
        <v>C</v>
      </c>
    </row>
    <row r="18" spans="1:12" x14ac:dyDescent="0.25">
      <c r="A18" s="494">
        <v>13</v>
      </c>
      <c r="B18" s="482"/>
      <c r="C18" s="489"/>
      <c r="D18" s="495" t="s">
        <v>344</v>
      </c>
      <c r="E18" s="489"/>
      <c r="F18" s="491"/>
      <c r="G18" s="498"/>
      <c r="H18" s="492"/>
      <c r="I18" s="499">
        <f>'Planilha - Orla'!I168</f>
        <v>224947.1</v>
      </c>
      <c r="J18" s="486">
        <f t="shared" si="0"/>
        <v>9.4999999999999998E-3</v>
      </c>
      <c r="K18" s="487">
        <f t="shared" si="2"/>
        <v>0.96240000000000003</v>
      </c>
      <c r="L18" s="488" t="str">
        <f t="shared" si="1"/>
        <v>C</v>
      </c>
    </row>
    <row r="19" spans="1:12" x14ac:dyDescent="0.25">
      <c r="A19" s="494">
        <v>10</v>
      </c>
      <c r="B19" s="482"/>
      <c r="C19" s="489"/>
      <c r="D19" s="495" t="s">
        <v>5027</v>
      </c>
      <c r="E19" s="489"/>
      <c r="F19" s="491"/>
      <c r="G19" s="498"/>
      <c r="H19" s="492"/>
      <c r="I19" s="485">
        <f>'Planilha - Orla'!I137</f>
        <v>846634.38</v>
      </c>
      <c r="J19" s="486">
        <f t="shared" si="0"/>
        <v>3.5799999999999998E-2</v>
      </c>
      <c r="K19" s="487">
        <f t="shared" si="2"/>
        <v>0.99819999999999998</v>
      </c>
      <c r="L19" s="488" t="str">
        <f t="shared" si="1"/>
        <v>C</v>
      </c>
    </row>
    <row r="20" spans="1:12" x14ac:dyDescent="0.25">
      <c r="A20" s="494">
        <v>2</v>
      </c>
      <c r="B20" s="482"/>
      <c r="C20" s="489"/>
      <c r="D20" s="495" t="s">
        <v>4920</v>
      </c>
      <c r="E20" s="489"/>
      <c r="F20" s="491"/>
      <c r="G20" s="498"/>
      <c r="H20" s="492"/>
      <c r="I20" s="485">
        <f>'Planilha - Orla'!I20</f>
        <v>11828.8</v>
      </c>
      <c r="J20" s="486">
        <f t="shared" si="0"/>
        <v>5.0000000000000001E-4</v>
      </c>
      <c r="K20" s="487">
        <f t="shared" si="2"/>
        <v>0.99870000000000003</v>
      </c>
      <c r="L20" s="488" t="str">
        <f t="shared" si="1"/>
        <v>C</v>
      </c>
    </row>
    <row r="21" spans="1:12" x14ac:dyDescent="0.25">
      <c r="A21" s="529">
        <f>'Planilha - Orla'!A174</f>
        <v>15</v>
      </c>
      <c r="B21" s="530"/>
      <c r="C21" s="531"/>
      <c r="D21" s="532" t="str">
        <f>'Planilha - Orla'!D174</f>
        <v>LIMPEZA DE OBRA</v>
      </c>
      <c r="E21" s="531"/>
      <c r="F21" s="533"/>
      <c r="G21" s="534"/>
      <c r="H21" s="535"/>
      <c r="I21" s="536">
        <f>'Planilha - Orla'!I174</f>
        <v>30256.639999999999</v>
      </c>
      <c r="J21" s="486">
        <f t="shared" si="0"/>
        <v>1.2999999999999999E-3</v>
      </c>
      <c r="K21" s="487">
        <f t="shared" si="2"/>
        <v>1</v>
      </c>
      <c r="L21" s="488" t="str">
        <f t="shared" si="1"/>
        <v>C</v>
      </c>
    </row>
    <row r="22" spans="1:12" ht="30.75" thickBot="1" x14ac:dyDescent="0.3">
      <c r="A22" s="243"/>
      <c r="B22" s="244"/>
      <c r="C22" s="244"/>
      <c r="D22" s="245" t="s">
        <v>263</v>
      </c>
      <c r="E22" s="246"/>
      <c r="F22" s="247"/>
      <c r="G22" s="248"/>
      <c r="H22" s="249"/>
      <c r="I22" s="250">
        <f>SUM(I8:I21)</f>
        <v>23622266.27</v>
      </c>
      <c r="J22" s="448"/>
      <c r="K22" s="447"/>
      <c r="L22" s="450"/>
    </row>
    <row r="23" spans="1:12" x14ac:dyDescent="0.25">
      <c r="A23" s="257"/>
      <c r="D23" s="500"/>
      <c r="E23" s="501"/>
      <c r="F23" s="324"/>
      <c r="G23" s="502"/>
      <c r="H23" s="502"/>
      <c r="I23" s="503"/>
      <c r="K23" s="447"/>
      <c r="L23" s="450"/>
    </row>
    <row r="24" spans="1:12" x14ac:dyDescent="0.25">
      <c r="A24" s="257"/>
      <c r="D24" s="500"/>
      <c r="E24" s="501"/>
      <c r="F24" s="324"/>
      <c r="G24" s="502"/>
      <c r="H24" s="502"/>
      <c r="I24" s="503"/>
      <c r="K24" s="447"/>
      <c r="L24" s="450"/>
    </row>
    <row r="25" spans="1:12" x14ac:dyDescent="0.25">
      <c r="A25" s="257"/>
      <c r="D25" s="500"/>
      <c r="E25" s="501"/>
      <c r="F25" s="324"/>
      <c r="G25" s="502"/>
      <c r="H25" s="502"/>
      <c r="I25" s="503"/>
      <c r="K25" s="447"/>
      <c r="L25" s="450"/>
    </row>
    <row r="26" spans="1:12" x14ac:dyDescent="0.25">
      <c r="A26" s="257"/>
      <c r="D26" s="500"/>
      <c r="E26" s="501"/>
      <c r="F26" s="324"/>
      <c r="G26" s="502"/>
      <c r="H26" s="502"/>
      <c r="I26" s="503"/>
      <c r="K26" s="447"/>
      <c r="L26" s="450"/>
    </row>
    <row r="27" spans="1:12" x14ac:dyDescent="0.25">
      <c r="A27" s="257"/>
      <c r="D27" s="500"/>
      <c r="E27" s="501"/>
      <c r="F27" s="324"/>
      <c r="G27" s="502"/>
      <c r="H27" s="502"/>
      <c r="I27" s="503"/>
      <c r="K27" s="447"/>
      <c r="L27" s="450"/>
    </row>
    <row r="28" spans="1:12" x14ac:dyDescent="0.25">
      <c r="A28" s="257"/>
      <c r="D28" s="500"/>
      <c r="E28" s="501"/>
      <c r="F28" s="324"/>
      <c r="G28" s="502"/>
      <c r="H28" s="502"/>
      <c r="I28" s="503"/>
      <c r="K28" s="447"/>
      <c r="L28" s="450"/>
    </row>
    <row r="29" spans="1:12" x14ac:dyDescent="0.25">
      <c r="A29" s="257"/>
      <c r="D29" s="500"/>
      <c r="E29" s="501"/>
      <c r="F29" s="324"/>
      <c r="G29" s="502"/>
      <c r="H29" s="502"/>
      <c r="I29" s="503"/>
      <c r="K29" s="447"/>
      <c r="L29" s="450"/>
    </row>
    <row r="30" spans="1:12" x14ac:dyDescent="0.25">
      <c r="A30" s="257"/>
      <c r="D30" s="500"/>
      <c r="E30" s="501"/>
      <c r="F30" s="324"/>
      <c r="G30" s="502"/>
      <c r="H30" s="502"/>
      <c r="I30" s="503"/>
      <c r="K30" s="447"/>
      <c r="L30" s="450"/>
    </row>
    <row r="31" spans="1:12" x14ac:dyDescent="0.25">
      <c r="A31" s="257"/>
      <c r="D31" s="500"/>
      <c r="E31" s="501"/>
      <c r="F31" s="324"/>
      <c r="G31" s="502"/>
      <c r="H31" s="502"/>
      <c r="I31" s="503"/>
      <c r="K31" s="447"/>
      <c r="L31" s="450"/>
    </row>
    <row r="32" spans="1:12" x14ac:dyDescent="0.25">
      <c r="A32" s="257"/>
      <c r="D32" s="500"/>
      <c r="E32" s="501"/>
      <c r="F32" s="324"/>
      <c r="G32" s="502"/>
      <c r="H32" s="502"/>
      <c r="I32" s="503"/>
      <c r="K32" s="447"/>
      <c r="L32" s="450"/>
    </row>
    <row r="33" spans="1:12" x14ac:dyDescent="0.25">
      <c r="A33" s="257"/>
      <c r="D33" s="500"/>
      <c r="E33" s="501"/>
      <c r="F33" s="324"/>
      <c r="G33" s="502"/>
      <c r="H33" s="502"/>
      <c r="I33" s="503"/>
      <c r="K33" s="447"/>
      <c r="L33" s="450"/>
    </row>
    <row r="34" spans="1:12" x14ac:dyDescent="0.25">
      <c r="A34" s="257"/>
      <c r="D34" s="500"/>
      <c r="E34" s="501"/>
      <c r="F34" s="324"/>
      <c r="G34" s="502"/>
      <c r="H34" s="502"/>
      <c r="I34" s="503"/>
      <c r="K34" s="447"/>
      <c r="L34" s="450"/>
    </row>
    <row r="35" spans="1:12" x14ac:dyDescent="0.25">
      <c r="A35" s="257"/>
      <c r="D35" s="500"/>
      <c r="E35" s="501"/>
      <c r="F35" s="324"/>
      <c r="G35" s="502"/>
      <c r="H35" s="502"/>
      <c r="I35" s="503"/>
      <c r="K35" s="447"/>
      <c r="L35" s="450"/>
    </row>
    <row r="36" spans="1:12" x14ac:dyDescent="0.25">
      <c r="A36" s="257"/>
      <c r="D36" s="500"/>
      <c r="E36" s="501"/>
      <c r="F36" s="324"/>
      <c r="G36" s="502"/>
      <c r="H36" s="502"/>
      <c r="I36" s="503"/>
      <c r="K36" s="447"/>
      <c r="L36" s="450"/>
    </row>
    <row r="37" spans="1:12" x14ac:dyDescent="0.25">
      <c r="A37" s="257"/>
      <c r="D37" s="500"/>
      <c r="E37" s="501"/>
      <c r="F37" s="324"/>
      <c r="G37" s="502"/>
      <c r="H37" s="502"/>
      <c r="I37" s="503"/>
      <c r="K37" s="447"/>
      <c r="L37" s="450"/>
    </row>
    <row r="38" spans="1:12" x14ac:dyDescent="0.25">
      <c r="A38" s="257"/>
      <c r="D38" s="500"/>
      <c r="E38" s="501"/>
      <c r="F38" s="324"/>
      <c r="G38" s="502"/>
      <c r="H38" s="502"/>
      <c r="I38" s="503"/>
      <c r="K38" s="447"/>
      <c r="L38" s="450"/>
    </row>
    <row r="39" spans="1:12" x14ac:dyDescent="0.25">
      <c r="A39" s="257"/>
      <c r="D39" s="500"/>
      <c r="E39" s="501"/>
      <c r="F39" s="324"/>
      <c r="G39" s="502"/>
      <c r="H39" s="502"/>
      <c r="I39" s="503"/>
      <c r="K39" s="447"/>
      <c r="L39" s="450"/>
    </row>
    <row r="40" spans="1:12" x14ac:dyDescent="0.25">
      <c r="A40" s="257"/>
      <c r="D40" s="500"/>
      <c r="E40" s="501"/>
      <c r="F40" s="324"/>
      <c r="G40" s="502"/>
      <c r="H40" s="502"/>
      <c r="I40" s="503"/>
      <c r="K40" s="447"/>
      <c r="L40" s="450"/>
    </row>
    <row r="41" spans="1:12" ht="32.25" customHeight="1" x14ac:dyDescent="0.25">
      <c r="A41" s="257"/>
      <c r="B41" s="1336" t="s">
        <v>1296</v>
      </c>
      <c r="C41" s="1336"/>
      <c r="D41" s="1336"/>
      <c r="E41" s="1336"/>
      <c r="F41" s="1336"/>
      <c r="G41" s="1336"/>
      <c r="H41" s="1336"/>
      <c r="I41" s="1337"/>
      <c r="J41" s="449"/>
    </row>
    <row r="42" spans="1:12" ht="32.25" customHeight="1" x14ac:dyDescent="0.25">
      <c r="A42" s="257"/>
      <c r="B42" s="1336"/>
      <c r="C42" s="1336"/>
      <c r="D42" s="1336"/>
      <c r="E42" s="1336"/>
      <c r="F42" s="1336"/>
      <c r="G42" s="1336"/>
      <c r="H42" s="1336"/>
      <c r="I42" s="1337"/>
      <c r="J42" s="449"/>
    </row>
    <row r="43" spans="1:12" x14ac:dyDescent="0.25">
      <c r="A43" s="257"/>
      <c r="C43" s="251"/>
      <c r="I43" s="258"/>
    </row>
    <row r="44" spans="1:12" x14ac:dyDescent="0.25">
      <c r="A44" s="257"/>
      <c r="I44" s="258"/>
    </row>
    <row r="45" spans="1:12" x14ac:dyDescent="0.25">
      <c r="A45" s="257"/>
      <c r="I45" s="258"/>
    </row>
    <row r="46" spans="1:12" x14ac:dyDescent="0.25">
      <c r="A46" s="257"/>
      <c r="I46" s="258"/>
    </row>
    <row r="47" spans="1:12" x14ac:dyDescent="0.25">
      <c r="A47" s="257"/>
      <c r="D47" s="255" t="s">
        <v>5088</v>
      </c>
      <c r="F47" s="1338"/>
      <c r="G47" s="1338"/>
      <c r="H47" s="1338"/>
      <c r="I47" s="258"/>
    </row>
    <row r="48" spans="1:12" x14ac:dyDescent="0.25">
      <c r="A48" s="257"/>
      <c r="D48" s="254" t="s">
        <v>5090</v>
      </c>
      <c r="F48" s="1339"/>
      <c r="G48" s="1339"/>
      <c r="H48" s="1339"/>
      <c r="I48" s="258"/>
    </row>
    <row r="49" spans="1:9" ht="18.75" thickBot="1" x14ac:dyDescent="0.3">
      <c r="A49" s="259"/>
      <c r="B49" s="260"/>
      <c r="C49" s="260"/>
      <c r="D49" s="261" t="s">
        <v>5089</v>
      </c>
      <c r="E49" s="260"/>
      <c r="F49" s="1340"/>
      <c r="G49" s="1340"/>
      <c r="H49" s="1340"/>
      <c r="I49" s="262"/>
    </row>
  </sheetData>
  <sortState xmlns:xlrd2="http://schemas.microsoft.com/office/spreadsheetml/2017/richdata2" ref="A8:J20">
    <sortCondition descending="1" ref="J8:J20"/>
  </sortState>
  <mergeCells count="9">
    <mergeCell ref="B42:I42"/>
    <mergeCell ref="F47:H47"/>
    <mergeCell ref="F48:H48"/>
    <mergeCell ref="F49:H49"/>
    <mergeCell ref="A1:I1"/>
    <mergeCell ref="B2:D2"/>
    <mergeCell ref="E2:F2"/>
    <mergeCell ref="B3:D3"/>
    <mergeCell ref="B41:I41"/>
  </mergeCells>
  <printOptions horizontalCentered="1"/>
  <pageMargins left="0.23622047244094491" right="0.23622047244094491" top="0.74803149606299213" bottom="0.74803149606299213" header="0.31496062992125984" footer="0.31496062992125984"/>
  <pageSetup paperSize="9" scale="66" fitToHeight="0" orientation="landscape" r:id="rId1"/>
  <headerFooter>
    <oddFooter>&amp;R&amp;P/&amp;N</oddFooter>
  </headerFooter>
  <rowBreaks count="1" manualBreakCount="1">
    <brk id="22"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9E8B8-80F9-4079-96E5-12CD267E9C4B}">
  <sheetPr>
    <pageSetUpPr fitToPage="1"/>
  </sheetPr>
  <dimension ref="B1:F36"/>
  <sheetViews>
    <sheetView workbookViewId="0">
      <selection sqref="A1:I1"/>
    </sheetView>
  </sheetViews>
  <sheetFormatPr defaultRowHeight="12.75" x14ac:dyDescent="0.2"/>
  <cols>
    <col min="1" max="1" width="11" style="204" bestFit="1" customWidth="1"/>
    <col min="2" max="2" width="40.28515625" style="204" customWidth="1"/>
    <col min="3" max="3" width="11.7109375" style="205" customWidth="1"/>
    <col min="4" max="4" width="3" style="204" customWidth="1"/>
    <col min="5" max="5" width="11" style="204" bestFit="1" customWidth="1"/>
    <col min="6" max="6" width="34.28515625" style="204" customWidth="1"/>
    <col min="7" max="256" width="9.140625" style="204"/>
    <col min="257" max="257" width="11" style="204" bestFit="1" customWidth="1"/>
    <col min="258" max="258" width="40.28515625" style="204" customWidth="1"/>
    <col min="259" max="259" width="11.7109375" style="204" customWidth="1"/>
    <col min="260" max="260" width="3.140625" style="204" bestFit="1" customWidth="1"/>
    <col min="261" max="261" width="11" style="204" bestFit="1" customWidth="1"/>
    <col min="262" max="262" width="34.28515625" style="204" customWidth="1"/>
    <col min="263" max="512" width="9.140625" style="204"/>
    <col min="513" max="513" width="11" style="204" bestFit="1" customWidth="1"/>
    <col min="514" max="514" width="40.28515625" style="204" customWidth="1"/>
    <col min="515" max="515" width="11.7109375" style="204" customWidth="1"/>
    <col min="516" max="516" width="3.140625" style="204" bestFit="1" customWidth="1"/>
    <col min="517" max="517" width="11" style="204" bestFit="1" customWidth="1"/>
    <col min="518" max="518" width="34.28515625" style="204" customWidth="1"/>
    <col min="519" max="768" width="9.140625" style="204"/>
    <col min="769" max="769" width="11" style="204" bestFit="1" customWidth="1"/>
    <col min="770" max="770" width="40.28515625" style="204" customWidth="1"/>
    <col min="771" max="771" width="11.7109375" style="204" customWidth="1"/>
    <col min="772" max="772" width="3.140625" style="204" bestFit="1" customWidth="1"/>
    <col min="773" max="773" width="11" style="204" bestFit="1" customWidth="1"/>
    <col min="774" max="774" width="34.28515625" style="204" customWidth="1"/>
    <col min="775" max="1024" width="9.140625" style="204"/>
    <col min="1025" max="1025" width="11" style="204" bestFit="1" customWidth="1"/>
    <col min="1026" max="1026" width="40.28515625" style="204" customWidth="1"/>
    <col min="1027" max="1027" width="11.7109375" style="204" customWidth="1"/>
    <col min="1028" max="1028" width="3.140625" style="204" bestFit="1" customWidth="1"/>
    <col min="1029" max="1029" width="11" style="204" bestFit="1" customWidth="1"/>
    <col min="1030" max="1030" width="34.28515625" style="204" customWidth="1"/>
    <col min="1031" max="1280" width="9.140625" style="204"/>
    <col min="1281" max="1281" width="11" style="204" bestFit="1" customWidth="1"/>
    <col min="1282" max="1282" width="40.28515625" style="204" customWidth="1"/>
    <col min="1283" max="1283" width="11.7109375" style="204" customWidth="1"/>
    <col min="1284" max="1284" width="3.140625" style="204" bestFit="1" customWidth="1"/>
    <col min="1285" max="1285" width="11" style="204" bestFit="1" customWidth="1"/>
    <col min="1286" max="1286" width="34.28515625" style="204" customWidth="1"/>
    <col min="1287" max="1536" width="9.140625" style="204"/>
    <col min="1537" max="1537" width="11" style="204" bestFit="1" customWidth="1"/>
    <col min="1538" max="1538" width="40.28515625" style="204" customWidth="1"/>
    <col min="1539" max="1539" width="11.7109375" style="204" customWidth="1"/>
    <col min="1540" max="1540" width="3.140625" style="204" bestFit="1" customWidth="1"/>
    <col min="1541" max="1541" width="11" style="204" bestFit="1" customWidth="1"/>
    <col min="1542" max="1542" width="34.28515625" style="204" customWidth="1"/>
    <col min="1543" max="1792" width="9.140625" style="204"/>
    <col min="1793" max="1793" width="11" style="204" bestFit="1" customWidth="1"/>
    <col min="1794" max="1794" width="40.28515625" style="204" customWidth="1"/>
    <col min="1795" max="1795" width="11.7109375" style="204" customWidth="1"/>
    <col min="1796" max="1796" width="3.140625" style="204" bestFit="1" customWidth="1"/>
    <col min="1797" max="1797" width="11" style="204" bestFit="1" customWidth="1"/>
    <col min="1798" max="1798" width="34.28515625" style="204" customWidth="1"/>
    <col min="1799" max="2048" width="9.140625" style="204"/>
    <col min="2049" max="2049" width="11" style="204" bestFit="1" customWidth="1"/>
    <col min="2050" max="2050" width="40.28515625" style="204" customWidth="1"/>
    <col min="2051" max="2051" width="11.7109375" style="204" customWidth="1"/>
    <col min="2052" max="2052" width="3.140625" style="204" bestFit="1" customWidth="1"/>
    <col min="2053" max="2053" width="11" style="204" bestFit="1" customWidth="1"/>
    <col min="2054" max="2054" width="34.28515625" style="204" customWidth="1"/>
    <col min="2055" max="2304" width="9.140625" style="204"/>
    <col min="2305" max="2305" width="11" style="204" bestFit="1" customWidth="1"/>
    <col min="2306" max="2306" width="40.28515625" style="204" customWidth="1"/>
    <col min="2307" max="2307" width="11.7109375" style="204" customWidth="1"/>
    <col min="2308" max="2308" width="3.140625" style="204" bestFit="1" customWidth="1"/>
    <col min="2309" max="2309" width="11" style="204" bestFit="1" customWidth="1"/>
    <col min="2310" max="2310" width="34.28515625" style="204" customWidth="1"/>
    <col min="2311" max="2560" width="9.140625" style="204"/>
    <col min="2561" max="2561" width="11" style="204" bestFit="1" customWidth="1"/>
    <col min="2562" max="2562" width="40.28515625" style="204" customWidth="1"/>
    <col min="2563" max="2563" width="11.7109375" style="204" customWidth="1"/>
    <col min="2564" max="2564" width="3.140625" style="204" bestFit="1" customWidth="1"/>
    <col min="2565" max="2565" width="11" style="204" bestFit="1" customWidth="1"/>
    <col min="2566" max="2566" width="34.28515625" style="204" customWidth="1"/>
    <col min="2567" max="2816" width="9.140625" style="204"/>
    <col min="2817" max="2817" width="11" style="204" bestFit="1" customWidth="1"/>
    <col min="2818" max="2818" width="40.28515625" style="204" customWidth="1"/>
    <col min="2819" max="2819" width="11.7109375" style="204" customWidth="1"/>
    <col min="2820" max="2820" width="3.140625" style="204" bestFit="1" customWidth="1"/>
    <col min="2821" max="2821" width="11" style="204" bestFit="1" customWidth="1"/>
    <col min="2822" max="2822" width="34.28515625" style="204" customWidth="1"/>
    <col min="2823" max="3072" width="9.140625" style="204"/>
    <col min="3073" max="3073" width="11" style="204" bestFit="1" customWidth="1"/>
    <col min="3074" max="3074" width="40.28515625" style="204" customWidth="1"/>
    <col min="3075" max="3075" width="11.7109375" style="204" customWidth="1"/>
    <col min="3076" max="3076" width="3.140625" style="204" bestFit="1" customWidth="1"/>
    <col min="3077" max="3077" width="11" style="204" bestFit="1" customWidth="1"/>
    <col min="3078" max="3078" width="34.28515625" style="204" customWidth="1"/>
    <col min="3079" max="3328" width="9.140625" style="204"/>
    <col min="3329" max="3329" width="11" style="204" bestFit="1" customWidth="1"/>
    <col min="3330" max="3330" width="40.28515625" style="204" customWidth="1"/>
    <col min="3331" max="3331" width="11.7109375" style="204" customWidth="1"/>
    <col min="3332" max="3332" width="3.140625" style="204" bestFit="1" customWidth="1"/>
    <col min="3333" max="3333" width="11" style="204" bestFit="1" customWidth="1"/>
    <col min="3334" max="3334" width="34.28515625" style="204" customWidth="1"/>
    <col min="3335" max="3584" width="9.140625" style="204"/>
    <col min="3585" max="3585" width="11" style="204" bestFit="1" customWidth="1"/>
    <col min="3586" max="3586" width="40.28515625" style="204" customWidth="1"/>
    <col min="3587" max="3587" width="11.7109375" style="204" customWidth="1"/>
    <col min="3588" max="3588" width="3.140625" style="204" bestFit="1" customWidth="1"/>
    <col min="3589" max="3589" width="11" style="204" bestFit="1" customWidth="1"/>
    <col min="3590" max="3590" width="34.28515625" style="204" customWidth="1"/>
    <col min="3591" max="3840" width="9.140625" style="204"/>
    <col min="3841" max="3841" width="11" style="204" bestFit="1" customWidth="1"/>
    <col min="3842" max="3842" width="40.28515625" style="204" customWidth="1"/>
    <col min="3843" max="3843" width="11.7109375" style="204" customWidth="1"/>
    <col min="3844" max="3844" width="3.140625" style="204" bestFit="1" customWidth="1"/>
    <col min="3845" max="3845" width="11" style="204" bestFit="1" customWidth="1"/>
    <col min="3846" max="3846" width="34.28515625" style="204" customWidth="1"/>
    <col min="3847" max="4096" width="9.140625" style="204"/>
    <col min="4097" max="4097" width="11" style="204" bestFit="1" customWidth="1"/>
    <col min="4098" max="4098" width="40.28515625" style="204" customWidth="1"/>
    <col min="4099" max="4099" width="11.7109375" style="204" customWidth="1"/>
    <col min="4100" max="4100" width="3.140625" style="204" bestFit="1" customWidth="1"/>
    <col min="4101" max="4101" width="11" style="204" bestFit="1" customWidth="1"/>
    <col min="4102" max="4102" width="34.28515625" style="204" customWidth="1"/>
    <col min="4103" max="4352" width="9.140625" style="204"/>
    <col min="4353" max="4353" width="11" style="204" bestFit="1" customWidth="1"/>
    <col min="4354" max="4354" width="40.28515625" style="204" customWidth="1"/>
    <col min="4355" max="4355" width="11.7109375" style="204" customWidth="1"/>
    <col min="4356" max="4356" width="3.140625" style="204" bestFit="1" customWidth="1"/>
    <col min="4357" max="4357" width="11" style="204" bestFit="1" customWidth="1"/>
    <col min="4358" max="4358" width="34.28515625" style="204" customWidth="1"/>
    <col min="4359" max="4608" width="9.140625" style="204"/>
    <col min="4609" max="4609" width="11" style="204" bestFit="1" customWidth="1"/>
    <col min="4610" max="4610" width="40.28515625" style="204" customWidth="1"/>
    <col min="4611" max="4611" width="11.7109375" style="204" customWidth="1"/>
    <col min="4612" max="4612" width="3.140625" style="204" bestFit="1" customWidth="1"/>
    <col min="4613" max="4613" width="11" style="204" bestFit="1" customWidth="1"/>
    <col min="4614" max="4614" width="34.28515625" style="204" customWidth="1"/>
    <col min="4615" max="4864" width="9.140625" style="204"/>
    <col min="4865" max="4865" width="11" style="204" bestFit="1" customWidth="1"/>
    <col min="4866" max="4866" width="40.28515625" style="204" customWidth="1"/>
    <col min="4867" max="4867" width="11.7109375" style="204" customWidth="1"/>
    <col min="4868" max="4868" width="3.140625" style="204" bestFit="1" customWidth="1"/>
    <col min="4869" max="4869" width="11" style="204" bestFit="1" customWidth="1"/>
    <col min="4870" max="4870" width="34.28515625" style="204" customWidth="1"/>
    <col min="4871" max="5120" width="9.140625" style="204"/>
    <col min="5121" max="5121" width="11" style="204" bestFit="1" customWidth="1"/>
    <col min="5122" max="5122" width="40.28515625" style="204" customWidth="1"/>
    <col min="5123" max="5123" width="11.7109375" style="204" customWidth="1"/>
    <col min="5124" max="5124" width="3.140625" style="204" bestFit="1" customWidth="1"/>
    <col min="5125" max="5125" width="11" style="204" bestFit="1" customWidth="1"/>
    <col min="5126" max="5126" width="34.28515625" style="204" customWidth="1"/>
    <col min="5127" max="5376" width="9.140625" style="204"/>
    <col min="5377" max="5377" width="11" style="204" bestFit="1" customWidth="1"/>
    <col min="5378" max="5378" width="40.28515625" style="204" customWidth="1"/>
    <col min="5379" max="5379" width="11.7109375" style="204" customWidth="1"/>
    <col min="5380" max="5380" width="3.140625" style="204" bestFit="1" customWidth="1"/>
    <col min="5381" max="5381" width="11" style="204" bestFit="1" customWidth="1"/>
    <col min="5382" max="5382" width="34.28515625" style="204" customWidth="1"/>
    <col min="5383" max="5632" width="9.140625" style="204"/>
    <col min="5633" max="5633" width="11" style="204" bestFit="1" customWidth="1"/>
    <col min="5634" max="5634" width="40.28515625" style="204" customWidth="1"/>
    <col min="5635" max="5635" width="11.7109375" style="204" customWidth="1"/>
    <col min="5636" max="5636" width="3.140625" style="204" bestFit="1" customWidth="1"/>
    <col min="5637" max="5637" width="11" style="204" bestFit="1" customWidth="1"/>
    <col min="5638" max="5638" width="34.28515625" style="204" customWidth="1"/>
    <col min="5639" max="5888" width="9.140625" style="204"/>
    <col min="5889" max="5889" width="11" style="204" bestFit="1" customWidth="1"/>
    <col min="5890" max="5890" width="40.28515625" style="204" customWidth="1"/>
    <col min="5891" max="5891" width="11.7109375" style="204" customWidth="1"/>
    <col min="5892" max="5892" width="3.140625" style="204" bestFit="1" customWidth="1"/>
    <col min="5893" max="5893" width="11" style="204" bestFit="1" customWidth="1"/>
    <col min="5894" max="5894" width="34.28515625" style="204" customWidth="1"/>
    <col min="5895" max="6144" width="9.140625" style="204"/>
    <col min="6145" max="6145" width="11" style="204" bestFit="1" customWidth="1"/>
    <col min="6146" max="6146" width="40.28515625" style="204" customWidth="1"/>
    <col min="6147" max="6147" width="11.7109375" style="204" customWidth="1"/>
    <col min="6148" max="6148" width="3.140625" style="204" bestFit="1" customWidth="1"/>
    <col min="6149" max="6149" width="11" style="204" bestFit="1" customWidth="1"/>
    <col min="6150" max="6150" width="34.28515625" style="204" customWidth="1"/>
    <col min="6151" max="6400" width="9.140625" style="204"/>
    <col min="6401" max="6401" width="11" style="204" bestFit="1" customWidth="1"/>
    <col min="6402" max="6402" width="40.28515625" style="204" customWidth="1"/>
    <col min="6403" max="6403" width="11.7109375" style="204" customWidth="1"/>
    <col min="6404" max="6404" width="3.140625" style="204" bestFit="1" customWidth="1"/>
    <col min="6405" max="6405" width="11" style="204" bestFit="1" customWidth="1"/>
    <col min="6406" max="6406" width="34.28515625" style="204" customWidth="1"/>
    <col min="6407" max="6656" width="9.140625" style="204"/>
    <col min="6657" max="6657" width="11" style="204" bestFit="1" customWidth="1"/>
    <col min="6658" max="6658" width="40.28515625" style="204" customWidth="1"/>
    <col min="6659" max="6659" width="11.7109375" style="204" customWidth="1"/>
    <col min="6660" max="6660" width="3.140625" style="204" bestFit="1" customWidth="1"/>
    <col min="6661" max="6661" width="11" style="204" bestFit="1" customWidth="1"/>
    <col min="6662" max="6662" width="34.28515625" style="204" customWidth="1"/>
    <col min="6663" max="6912" width="9.140625" style="204"/>
    <col min="6913" max="6913" width="11" style="204" bestFit="1" customWidth="1"/>
    <col min="6914" max="6914" width="40.28515625" style="204" customWidth="1"/>
    <col min="6915" max="6915" width="11.7109375" style="204" customWidth="1"/>
    <col min="6916" max="6916" width="3.140625" style="204" bestFit="1" customWidth="1"/>
    <col min="6917" max="6917" width="11" style="204" bestFit="1" customWidth="1"/>
    <col min="6918" max="6918" width="34.28515625" style="204" customWidth="1"/>
    <col min="6919" max="7168" width="9.140625" style="204"/>
    <col min="7169" max="7169" width="11" style="204" bestFit="1" customWidth="1"/>
    <col min="7170" max="7170" width="40.28515625" style="204" customWidth="1"/>
    <col min="7171" max="7171" width="11.7109375" style="204" customWidth="1"/>
    <col min="7172" max="7172" width="3.140625" style="204" bestFit="1" customWidth="1"/>
    <col min="7173" max="7173" width="11" style="204" bestFit="1" customWidth="1"/>
    <col min="7174" max="7174" width="34.28515625" style="204" customWidth="1"/>
    <col min="7175" max="7424" width="9.140625" style="204"/>
    <col min="7425" max="7425" width="11" style="204" bestFit="1" customWidth="1"/>
    <col min="7426" max="7426" width="40.28515625" style="204" customWidth="1"/>
    <col min="7427" max="7427" width="11.7109375" style="204" customWidth="1"/>
    <col min="7428" max="7428" width="3.140625" style="204" bestFit="1" customWidth="1"/>
    <col min="7429" max="7429" width="11" style="204" bestFit="1" customWidth="1"/>
    <col min="7430" max="7430" width="34.28515625" style="204" customWidth="1"/>
    <col min="7431" max="7680" width="9.140625" style="204"/>
    <col min="7681" max="7681" width="11" style="204" bestFit="1" customWidth="1"/>
    <col min="7682" max="7682" width="40.28515625" style="204" customWidth="1"/>
    <col min="7683" max="7683" width="11.7109375" style="204" customWidth="1"/>
    <col min="7684" max="7684" width="3.140625" style="204" bestFit="1" customWidth="1"/>
    <col min="7685" max="7685" width="11" style="204" bestFit="1" customWidth="1"/>
    <col min="7686" max="7686" width="34.28515625" style="204" customWidth="1"/>
    <col min="7687" max="7936" width="9.140625" style="204"/>
    <col min="7937" max="7937" width="11" style="204" bestFit="1" customWidth="1"/>
    <col min="7938" max="7938" width="40.28515625" style="204" customWidth="1"/>
    <col min="7939" max="7939" width="11.7109375" style="204" customWidth="1"/>
    <col min="7940" max="7940" width="3.140625" style="204" bestFit="1" customWidth="1"/>
    <col min="7941" max="7941" width="11" style="204" bestFit="1" customWidth="1"/>
    <col min="7942" max="7942" width="34.28515625" style="204" customWidth="1"/>
    <col min="7943" max="8192" width="9.140625" style="204"/>
    <col min="8193" max="8193" width="11" style="204" bestFit="1" customWidth="1"/>
    <col min="8194" max="8194" width="40.28515625" style="204" customWidth="1"/>
    <col min="8195" max="8195" width="11.7109375" style="204" customWidth="1"/>
    <col min="8196" max="8196" width="3.140625" style="204" bestFit="1" customWidth="1"/>
    <col min="8197" max="8197" width="11" style="204" bestFit="1" customWidth="1"/>
    <col min="8198" max="8198" width="34.28515625" style="204" customWidth="1"/>
    <col min="8199" max="8448" width="9.140625" style="204"/>
    <col min="8449" max="8449" width="11" style="204" bestFit="1" customWidth="1"/>
    <col min="8450" max="8450" width="40.28515625" style="204" customWidth="1"/>
    <col min="8451" max="8451" width="11.7109375" style="204" customWidth="1"/>
    <col min="8452" max="8452" width="3.140625" style="204" bestFit="1" customWidth="1"/>
    <col min="8453" max="8453" width="11" style="204" bestFit="1" customWidth="1"/>
    <col min="8454" max="8454" width="34.28515625" style="204" customWidth="1"/>
    <col min="8455" max="8704" width="9.140625" style="204"/>
    <col min="8705" max="8705" width="11" style="204" bestFit="1" customWidth="1"/>
    <col min="8706" max="8706" width="40.28515625" style="204" customWidth="1"/>
    <col min="8707" max="8707" width="11.7109375" style="204" customWidth="1"/>
    <col min="8708" max="8708" width="3.140625" style="204" bestFit="1" customWidth="1"/>
    <col min="8709" max="8709" width="11" style="204" bestFit="1" customWidth="1"/>
    <col min="8710" max="8710" width="34.28515625" style="204" customWidth="1"/>
    <col min="8711" max="8960" width="9.140625" style="204"/>
    <col min="8961" max="8961" width="11" style="204" bestFit="1" customWidth="1"/>
    <col min="8962" max="8962" width="40.28515625" style="204" customWidth="1"/>
    <col min="8963" max="8963" width="11.7109375" style="204" customWidth="1"/>
    <col min="8964" max="8964" width="3.140625" style="204" bestFit="1" customWidth="1"/>
    <col min="8965" max="8965" width="11" style="204" bestFit="1" customWidth="1"/>
    <col min="8966" max="8966" width="34.28515625" style="204" customWidth="1"/>
    <col min="8967" max="9216" width="9.140625" style="204"/>
    <col min="9217" max="9217" width="11" style="204" bestFit="1" customWidth="1"/>
    <col min="9218" max="9218" width="40.28515625" style="204" customWidth="1"/>
    <col min="9219" max="9219" width="11.7109375" style="204" customWidth="1"/>
    <col min="9220" max="9220" width="3.140625" style="204" bestFit="1" customWidth="1"/>
    <col min="9221" max="9221" width="11" style="204" bestFit="1" customWidth="1"/>
    <col min="9222" max="9222" width="34.28515625" style="204" customWidth="1"/>
    <col min="9223" max="9472" width="9.140625" style="204"/>
    <col min="9473" max="9473" width="11" style="204" bestFit="1" customWidth="1"/>
    <col min="9474" max="9474" width="40.28515625" style="204" customWidth="1"/>
    <col min="9475" max="9475" width="11.7109375" style="204" customWidth="1"/>
    <col min="9476" max="9476" width="3.140625" style="204" bestFit="1" customWidth="1"/>
    <col min="9477" max="9477" width="11" style="204" bestFit="1" customWidth="1"/>
    <col min="9478" max="9478" width="34.28515625" style="204" customWidth="1"/>
    <col min="9479" max="9728" width="9.140625" style="204"/>
    <col min="9729" max="9729" width="11" style="204" bestFit="1" customWidth="1"/>
    <col min="9730" max="9730" width="40.28515625" style="204" customWidth="1"/>
    <col min="9731" max="9731" width="11.7109375" style="204" customWidth="1"/>
    <col min="9732" max="9732" width="3.140625" style="204" bestFit="1" customWidth="1"/>
    <col min="9733" max="9733" width="11" style="204" bestFit="1" customWidth="1"/>
    <col min="9734" max="9734" width="34.28515625" style="204" customWidth="1"/>
    <col min="9735" max="9984" width="9.140625" style="204"/>
    <col min="9985" max="9985" width="11" style="204" bestFit="1" customWidth="1"/>
    <col min="9986" max="9986" width="40.28515625" style="204" customWidth="1"/>
    <col min="9987" max="9987" width="11.7109375" style="204" customWidth="1"/>
    <col min="9988" max="9988" width="3.140625" style="204" bestFit="1" customWidth="1"/>
    <col min="9989" max="9989" width="11" style="204" bestFit="1" customWidth="1"/>
    <col min="9990" max="9990" width="34.28515625" style="204" customWidth="1"/>
    <col min="9991" max="10240" width="9.140625" style="204"/>
    <col min="10241" max="10241" width="11" style="204" bestFit="1" customWidth="1"/>
    <col min="10242" max="10242" width="40.28515625" style="204" customWidth="1"/>
    <col min="10243" max="10243" width="11.7109375" style="204" customWidth="1"/>
    <col min="10244" max="10244" width="3.140625" style="204" bestFit="1" customWidth="1"/>
    <col min="10245" max="10245" width="11" style="204" bestFit="1" customWidth="1"/>
    <col min="10246" max="10246" width="34.28515625" style="204" customWidth="1"/>
    <col min="10247" max="10496" width="9.140625" style="204"/>
    <col min="10497" max="10497" width="11" style="204" bestFit="1" customWidth="1"/>
    <col min="10498" max="10498" width="40.28515625" style="204" customWidth="1"/>
    <col min="10499" max="10499" width="11.7109375" style="204" customWidth="1"/>
    <col min="10500" max="10500" width="3.140625" style="204" bestFit="1" customWidth="1"/>
    <col min="10501" max="10501" width="11" style="204" bestFit="1" customWidth="1"/>
    <col min="10502" max="10502" width="34.28515625" style="204" customWidth="1"/>
    <col min="10503" max="10752" width="9.140625" style="204"/>
    <col min="10753" max="10753" width="11" style="204" bestFit="1" customWidth="1"/>
    <col min="10754" max="10754" width="40.28515625" style="204" customWidth="1"/>
    <col min="10755" max="10755" width="11.7109375" style="204" customWidth="1"/>
    <col min="10756" max="10756" width="3.140625" style="204" bestFit="1" customWidth="1"/>
    <col min="10757" max="10757" width="11" style="204" bestFit="1" customWidth="1"/>
    <col min="10758" max="10758" width="34.28515625" style="204" customWidth="1"/>
    <col min="10759" max="11008" width="9.140625" style="204"/>
    <col min="11009" max="11009" width="11" style="204" bestFit="1" customWidth="1"/>
    <col min="11010" max="11010" width="40.28515625" style="204" customWidth="1"/>
    <col min="11011" max="11011" width="11.7109375" style="204" customWidth="1"/>
    <col min="11012" max="11012" width="3.140625" style="204" bestFit="1" customWidth="1"/>
    <col min="11013" max="11013" width="11" style="204" bestFit="1" customWidth="1"/>
    <col min="11014" max="11014" width="34.28515625" style="204" customWidth="1"/>
    <col min="11015" max="11264" width="9.140625" style="204"/>
    <col min="11265" max="11265" width="11" style="204" bestFit="1" customWidth="1"/>
    <col min="11266" max="11266" width="40.28515625" style="204" customWidth="1"/>
    <col min="11267" max="11267" width="11.7109375" style="204" customWidth="1"/>
    <col min="11268" max="11268" width="3.140625" style="204" bestFit="1" customWidth="1"/>
    <col min="11269" max="11269" width="11" style="204" bestFit="1" customWidth="1"/>
    <col min="11270" max="11270" width="34.28515625" style="204" customWidth="1"/>
    <col min="11271" max="11520" width="9.140625" style="204"/>
    <col min="11521" max="11521" width="11" style="204" bestFit="1" customWidth="1"/>
    <col min="11522" max="11522" width="40.28515625" style="204" customWidth="1"/>
    <col min="11523" max="11523" width="11.7109375" style="204" customWidth="1"/>
    <col min="11524" max="11524" width="3.140625" style="204" bestFit="1" customWidth="1"/>
    <col min="11525" max="11525" width="11" style="204" bestFit="1" customWidth="1"/>
    <col min="11526" max="11526" width="34.28515625" style="204" customWidth="1"/>
    <col min="11527" max="11776" width="9.140625" style="204"/>
    <col min="11777" max="11777" width="11" style="204" bestFit="1" customWidth="1"/>
    <col min="11778" max="11778" width="40.28515625" style="204" customWidth="1"/>
    <col min="11779" max="11779" width="11.7109375" style="204" customWidth="1"/>
    <col min="11780" max="11780" width="3.140625" style="204" bestFit="1" customWidth="1"/>
    <col min="11781" max="11781" width="11" style="204" bestFit="1" customWidth="1"/>
    <col min="11782" max="11782" width="34.28515625" style="204" customWidth="1"/>
    <col min="11783" max="12032" width="9.140625" style="204"/>
    <col min="12033" max="12033" width="11" style="204" bestFit="1" customWidth="1"/>
    <col min="12034" max="12034" width="40.28515625" style="204" customWidth="1"/>
    <col min="12035" max="12035" width="11.7109375" style="204" customWidth="1"/>
    <col min="12036" max="12036" width="3.140625" style="204" bestFit="1" customWidth="1"/>
    <col min="12037" max="12037" width="11" style="204" bestFit="1" customWidth="1"/>
    <col min="12038" max="12038" width="34.28515625" style="204" customWidth="1"/>
    <col min="12039" max="12288" width="9.140625" style="204"/>
    <col min="12289" max="12289" width="11" style="204" bestFit="1" customWidth="1"/>
    <col min="12290" max="12290" width="40.28515625" style="204" customWidth="1"/>
    <col min="12291" max="12291" width="11.7109375" style="204" customWidth="1"/>
    <col min="12292" max="12292" width="3.140625" style="204" bestFit="1" customWidth="1"/>
    <col min="12293" max="12293" width="11" style="204" bestFit="1" customWidth="1"/>
    <col min="12294" max="12294" width="34.28515625" style="204" customWidth="1"/>
    <col min="12295" max="12544" width="9.140625" style="204"/>
    <col min="12545" max="12545" width="11" style="204" bestFit="1" customWidth="1"/>
    <col min="12546" max="12546" width="40.28515625" style="204" customWidth="1"/>
    <col min="12547" max="12547" width="11.7109375" style="204" customWidth="1"/>
    <col min="12548" max="12548" width="3.140625" style="204" bestFit="1" customWidth="1"/>
    <col min="12549" max="12549" width="11" style="204" bestFit="1" customWidth="1"/>
    <col min="12550" max="12550" width="34.28515625" style="204" customWidth="1"/>
    <col min="12551" max="12800" width="9.140625" style="204"/>
    <col min="12801" max="12801" width="11" style="204" bestFit="1" customWidth="1"/>
    <col min="12802" max="12802" width="40.28515625" style="204" customWidth="1"/>
    <col min="12803" max="12803" width="11.7109375" style="204" customWidth="1"/>
    <col min="12804" max="12804" width="3.140625" style="204" bestFit="1" customWidth="1"/>
    <col min="12805" max="12805" width="11" style="204" bestFit="1" customWidth="1"/>
    <col min="12806" max="12806" width="34.28515625" style="204" customWidth="1"/>
    <col min="12807" max="13056" width="9.140625" style="204"/>
    <col min="13057" max="13057" width="11" style="204" bestFit="1" customWidth="1"/>
    <col min="13058" max="13058" width="40.28515625" style="204" customWidth="1"/>
    <col min="13059" max="13059" width="11.7109375" style="204" customWidth="1"/>
    <col min="13060" max="13060" width="3.140625" style="204" bestFit="1" customWidth="1"/>
    <col min="13061" max="13061" width="11" style="204" bestFit="1" customWidth="1"/>
    <col min="13062" max="13062" width="34.28515625" style="204" customWidth="1"/>
    <col min="13063" max="13312" width="9.140625" style="204"/>
    <col min="13313" max="13313" width="11" style="204" bestFit="1" customWidth="1"/>
    <col min="13314" max="13314" width="40.28515625" style="204" customWidth="1"/>
    <col min="13315" max="13315" width="11.7109375" style="204" customWidth="1"/>
    <col min="13316" max="13316" width="3.140625" style="204" bestFit="1" customWidth="1"/>
    <col min="13317" max="13317" width="11" style="204" bestFit="1" customWidth="1"/>
    <col min="13318" max="13318" width="34.28515625" style="204" customWidth="1"/>
    <col min="13319" max="13568" width="9.140625" style="204"/>
    <col min="13569" max="13569" width="11" style="204" bestFit="1" customWidth="1"/>
    <col min="13570" max="13570" width="40.28515625" style="204" customWidth="1"/>
    <col min="13571" max="13571" width="11.7109375" style="204" customWidth="1"/>
    <col min="13572" max="13572" width="3.140625" style="204" bestFit="1" customWidth="1"/>
    <col min="13573" max="13573" width="11" style="204" bestFit="1" customWidth="1"/>
    <col min="13574" max="13574" width="34.28515625" style="204" customWidth="1"/>
    <col min="13575" max="13824" width="9.140625" style="204"/>
    <col min="13825" max="13825" width="11" style="204" bestFit="1" customWidth="1"/>
    <col min="13826" max="13826" width="40.28515625" style="204" customWidth="1"/>
    <col min="13827" max="13827" width="11.7109375" style="204" customWidth="1"/>
    <col min="13828" max="13828" width="3.140625" style="204" bestFit="1" customWidth="1"/>
    <col min="13829" max="13829" width="11" style="204" bestFit="1" customWidth="1"/>
    <col min="13830" max="13830" width="34.28515625" style="204" customWidth="1"/>
    <col min="13831" max="14080" width="9.140625" style="204"/>
    <col min="14081" max="14081" width="11" style="204" bestFit="1" customWidth="1"/>
    <col min="14082" max="14082" width="40.28515625" style="204" customWidth="1"/>
    <col min="14083" max="14083" width="11.7109375" style="204" customWidth="1"/>
    <col min="14084" max="14084" width="3.140625" style="204" bestFit="1" customWidth="1"/>
    <col min="14085" max="14085" width="11" style="204" bestFit="1" customWidth="1"/>
    <col min="14086" max="14086" width="34.28515625" style="204" customWidth="1"/>
    <col min="14087" max="14336" width="9.140625" style="204"/>
    <col min="14337" max="14337" width="11" style="204" bestFit="1" customWidth="1"/>
    <col min="14338" max="14338" width="40.28515625" style="204" customWidth="1"/>
    <col min="14339" max="14339" width="11.7109375" style="204" customWidth="1"/>
    <col min="14340" max="14340" width="3.140625" style="204" bestFit="1" customWidth="1"/>
    <col min="14341" max="14341" width="11" style="204" bestFit="1" customWidth="1"/>
    <col min="14342" max="14342" width="34.28515625" style="204" customWidth="1"/>
    <col min="14343" max="14592" width="9.140625" style="204"/>
    <col min="14593" max="14593" width="11" style="204" bestFit="1" customWidth="1"/>
    <col min="14594" max="14594" width="40.28515625" style="204" customWidth="1"/>
    <col min="14595" max="14595" width="11.7109375" style="204" customWidth="1"/>
    <col min="14596" max="14596" width="3.140625" style="204" bestFit="1" customWidth="1"/>
    <col min="14597" max="14597" width="11" style="204" bestFit="1" customWidth="1"/>
    <col min="14598" max="14598" width="34.28515625" style="204" customWidth="1"/>
    <col min="14599" max="14848" width="9.140625" style="204"/>
    <col min="14849" max="14849" width="11" style="204" bestFit="1" customWidth="1"/>
    <col min="14850" max="14850" width="40.28515625" style="204" customWidth="1"/>
    <col min="14851" max="14851" width="11.7109375" style="204" customWidth="1"/>
    <col min="14852" max="14852" width="3.140625" style="204" bestFit="1" customWidth="1"/>
    <col min="14853" max="14853" width="11" style="204" bestFit="1" customWidth="1"/>
    <col min="14854" max="14854" width="34.28515625" style="204" customWidth="1"/>
    <col min="14855" max="15104" width="9.140625" style="204"/>
    <col min="15105" max="15105" width="11" style="204" bestFit="1" customWidth="1"/>
    <col min="15106" max="15106" width="40.28515625" style="204" customWidth="1"/>
    <col min="15107" max="15107" width="11.7109375" style="204" customWidth="1"/>
    <col min="15108" max="15108" width="3.140625" style="204" bestFit="1" customWidth="1"/>
    <col min="15109" max="15109" width="11" style="204" bestFit="1" customWidth="1"/>
    <col min="15110" max="15110" width="34.28515625" style="204" customWidth="1"/>
    <col min="15111" max="15360" width="9.140625" style="204"/>
    <col min="15361" max="15361" width="11" style="204" bestFit="1" customWidth="1"/>
    <col min="15362" max="15362" width="40.28515625" style="204" customWidth="1"/>
    <col min="15363" max="15363" width="11.7109375" style="204" customWidth="1"/>
    <col min="15364" max="15364" width="3.140625" style="204" bestFit="1" customWidth="1"/>
    <col min="15365" max="15365" width="11" style="204" bestFit="1" customWidth="1"/>
    <col min="15366" max="15366" width="34.28515625" style="204" customWidth="1"/>
    <col min="15367" max="15616" width="9.140625" style="204"/>
    <col min="15617" max="15617" width="11" style="204" bestFit="1" customWidth="1"/>
    <col min="15618" max="15618" width="40.28515625" style="204" customWidth="1"/>
    <col min="15619" max="15619" width="11.7109375" style="204" customWidth="1"/>
    <col min="15620" max="15620" width="3.140625" style="204" bestFit="1" customWidth="1"/>
    <col min="15621" max="15621" width="11" style="204" bestFit="1" customWidth="1"/>
    <col min="15622" max="15622" width="34.28515625" style="204" customWidth="1"/>
    <col min="15623" max="15872" width="9.140625" style="204"/>
    <col min="15873" max="15873" width="11" style="204" bestFit="1" customWidth="1"/>
    <col min="15874" max="15874" width="40.28515625" style="204" customWidth="1"/>
    <col min="15875" max="15875" width="11.7109375" style="204" customWidth="1"/>
    <col min="15876" max="15876" width="3.140625" style="204" bestFit="1" customWidth="1"/>
    <col min="15877" max="15877" width="11" style="204" bestFit="1" customWidth="1"/>
    <col min="15878" max="15878" width="34.28515625" style="204" customWidth="1"/>
    <col min="15879" max="16128" width="9.140625" style="204"/>
    <col min="16129" max="16129" width="11" style="204" bestFit="1" customWidth="1"/>
    <col min="16130" max="16130" width="40.28515625" style="204" customWidth="1"/>
    <col min="16131" max="16131" width="11.7109375" style="204" customWidth="1"/>
    <col min="16132" max="16132" width="3.140625" style="204" bestFit="1" customWidth="1"/>
    <col min="16133" max="16133" width="11" style="204" bestFit="1" customWidth="1"/>
    <col min="16134" max="16134" width="34.28515625" style="204" customWidth="1"/>
    <col min="16135" max="16384" width="9.140625" style="204"/>
  </cols>
  <sheetData>
    <row r="1" spans="2:6" x14ac:dyDescent="0.2">
      <c r="C1" s="204"/>
    </row>
    <row r="2" spans="2:6" ht="13.5" thickBot="1" x14ac:dyDescent="0.25">
      <c r="C2" s="204"/>
    </row>
    <row r="3" spans="2:6" ht="15" customHeight="1" thickBot="1" x14ac:dyDescent="0.25">
      <c r="B3" s="1346" t="s">
        <v>5091</v>
      </c>
      <c r="C3" s="1347"/>
      <c r="D3" s="1347"/>
      <c r="E3" s="1347"/>
      <c r="F3" s="1348"/>
    </row>
    <row r="4" spans="2:6" x14ac:dyDescent="0.2">
      <c r="B4" s="374"/>
      <c r="C4" s="204"/>
      <c r="F4" s="375"/>
    </row>
    <row r="5" spans="2:6" x14ac:dyDescent="0.2">
      <c r="B5" s="374"/>
      <c r="C5" s="204"/>
      <c r="F5" s="375"/>
    </row>
    <row r="6" spans="2:6" x14ac:dyDescent="0.2">
      <c r="B6" s="374"/>
      <c r="C6" s="204"/>
      <c r="F6" s="375"/>
    </row>
    <row r="7" spans="2:6" x14ac:dyDescent="0.2">
      <c r="B7" s="374"/>
      <c r="C7" s="204"/>
      <c r="F7" s="375"/>
    </row>
    <row r="8" spans="2:6" x14ac:dyDescent="0.2">
      <c r="B8" s="374"/>
      <c r="F8" s="375"/>
    </row>
    <row r="9" spans="2:6" x14ac:dyDescent="0.2">
      <c r="B9" s="374"/>
      <c r="F9" s="375"/>
    </row>
    <row r="10" spans="2:6" x14ac:dyDescent="0.2">
      <c r="B10" s="374"/>
      <c r="F10" s="375"/>
    </row>
    <row r="11" spans="2:6" x14ac:dyDescent="0.2">
      <c r="B11" s="374"/>
      <c r="F11" s="375"/>
    </row>
    <row r="12" spans="2:6" x14ac:dyDescent="0.2">
      <c r="B12" s="374"/>
      <c r="F12" s="375"/>
    </row>
    <row r="13" spans="2:6" x14ac:dyDescent="0.2">
      <c r="B13" s="374"/>
      <c r="F13" s="375"/>
    </row>
    <row r="14" spans="2:6" x14ac:dyDescent="0.2">
      <c r="B14" s="374"/>
      <c r="F14" s="375"/>
    </row>
    <row r="15" spans="2:6" x14ac:dyDescent="0.2">
      <c r="B15" s="374"/>
      <c r="F15" s="375"/>
    </row>
    <row r="16" spans="2:6" x14ac:dyDescent="0.2">
      <c r="B16" s="374"/>
      <c r="F16" s="375"/>
    </row>
    <row r="17" spans="2:6" x14ac:dyDescent="0.2">
      <c r="B17" s="374"/>
      <c r="F17" s="375"/>
    </row>
    <row r="18" spans="2:6" x14ac:dyDescent="0.2">
      <c r="B18" s="374"/>
      <c r="F18" s="375"/>
    </row>
    <row r="19" spans="2:6" x14ac:dyDescent="0.2">
      <c r="B19" s="374"/>
      <c r="F19" s="375"/>
    </row>
    <row r="20" spans="2:6" x14ac:dyDescent="0.2">
      <c r="B20" s="374"/>
      <c r="F20" s="375"/>
    </row>
    <row r="21" spans="2:6" x14ac:dyDescent="0.2">
      <c r="B21" s="374"/>
      <c r="F21" s="375"/>
    </row>
    <row r="22" spans="2:6" x14ac:dyDescent="0.2">
      <c r="B22" s="374"/>
      <c r="F22" s="375"/>
    </row>
    <row r="23" spans="2:6" x14ac:dyDescent="0.2">
      <c r="B23" s="374"/>
      <c r="F23" s="375"/>
    </row>
    <row r="24" spans="2:6" x14ac:dyDescent="0.2">
      <c r="B24" s="374"/>
      <c r="F24" s="375"/>
    </row>
    <row r="25" spans="2:6" x14ac:dyDescent="0.2">
      <c r="B25" s="374"/>
      <c r="F25" s="375"/>
    </row>
    <row r="26" spans="2:6" x14ac:dyDescent="0.2">
      <c r="B26" s="374"/>
      <c r="F26" s="375"/>
    </row>
    <row r="27" spans="2:6" x14ac:dyDescent="0.2">
      <c r="B27" s="374"/>
      <c r="F27" s="375"/>
    </row>
    <row r="28" spans="2:6" x14ac:dyDescent="0.2">
      <c r="B28" s="374"/>
      <c r="F28" s="375"/>
    </row>
    <row r="29" spans="2:6" x14ac:dyDescent="0.2">
      <c r="B29" s="374"/>
      <c r="F29" s="375"/>
    </row>
    <row r="30" spans="2:6" x14ac:dyDescent="0.2">
      <c r="B30" s="374"/>
      <c r="F30" s="375"/>
    </row>
    <row r="31" spans="2:6" x14ac:dyDescent="0.2">
      <c r="B31" s="374"/>
      <c r="F31" s="375"/>
    </row>
    <row r="32" spans="2:6" x14ac:dyDescent="0.2">
      <c r="B32" s="374"/>
      <c r="F32" s="375"/>
    </row>
    <row r="33" spans="2:6" x14ac:dyDescent="0.2">
      <c r="B33" s="374"/>
      <c r="F33" s="375"/>
    </row>
    <row r="34" spans="2:6" x14ac:dyDescent="0.2">
      <c r="B34" s="374"/>
      <c r="F34" s="375"/>
    </row>
    <row r="35" spans="2:6" x14ac:dyDescent="0.2">
      <c r="B35" s="374"/>
      <c r="F35" s="375"/>
    </row>
    <row r="36" spans="2:6" ht="13.5" thickBot="1" x14ac:dyDescent="0.25">
      <c r="B36" s="376"/>
      <c r="C36" s="377"/>
      <c r="D36" s="378"/>
      <c r="E36" s="378"/>
      <c r="F36" s="379"/>
    </row>
  </sheetData>
  <mergeCells count="1">
    <mergeCell ref="B3:F3"/>
  </mergeCells>
  <dataValidations disablePrompts="1" count="4">
    <dataValidation type="list" allowBlank="1" showInputMessage="1" showErrorMessage="1" sqref="B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B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B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B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B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B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B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B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B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B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B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B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B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B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B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xr:uid="{CECE60E4-A783-48F3-821F-CCA4933F6B43}">
      <formula1>"Edificações, Fornecimento de Materiais e Equipamentos, Redes de Água, Esgoto ou Correlatas, Rodovias e Ferrovias, Portuárias, Marítimas e Fluviais,"</formula1>
    </dataValidation>
    <dataValidation type="list" allowBlank="1" showInputMessage="1" showErrorMessage="1" sqref="B65492 IX65492 ST65492 ACP65492 AML65492 AWH65492 BGD65492 BPZ65492 BZV65492 CJR65492 CTN65492 DDJ65492 DNF65492 DXB65492 EGX65492 EQT65492 FAP65492 FKL65492 FUH65492 GED65492 GNZ65492 GXV65492 HHR65492 HRN65492 IBJ65492 ILF65492 IVB65492 JEX65492 JOT65492 JYP65492 KIL65492 KSH65492 LCD65492 LLZ65492 LVV65492 MFR65492 MPN65492 MZJ65492 NJF65492 NTB65492 OCX65492 OMT65492 OWP65492 PGL65492 PQH65492 QAD65492 QJZ65492 QTV65492 RDR65492 RNN65492 RXJ65492 SHF65492 SRB65492 TAX65492 TKT65492 TUP65492 UEL65492 UOH65492 UYD65492 VHZ65492 VRV65492 WBR65492 WLN65492 WVJ65492 B131028 IX131028 ST131028 ACP131028 AML131028 AWH131028 BGD131028 BPZ131028 BZV131028 CJR131028 CTN131028 DDJ131028 DNF131028 DXB131028 EGX131028 EQT131028 FAP131028 FKL131028 FUH131028 GED131028 GNZ131028 GXV131028 HHR131028 HRN131028 IBJ131028 ILF131028 IVB131028 JEX131028 JOT131028 JYP131028 KIL131028 KSH131028 LCD131028 LLZ131028 LVV131028 MFR131028 MPN131028 MZJ131028 NJF131028 NTB131028 OCX131028 OMT131028 OWP131028 PGL131028 PQH131028 QAD131028 QJZ131028 QTV131028 RDR131028 RNN131028 RXJ131028 SHF131028 SRB131028 TAX131028 TKT131028 TUP131028 UEL131028 UOH131028 UYD131028 VHZ131028 VRV131028 WBR131028 WLN131028 WVJ131028 B196564 IX196564 ST196564 ACP196564 AML196564 AWH196564 BGD196564 BPZ196564 BZV196564 CJR196564 CTN196564 DDJ196564 DNF196564 DXB196564 EGX196564 EQT196564 FAP196564 FKL196564 FUH196564 GED196564 GNZ196564 GXV196564 HHR196564 HRN196564 IBJ196564 ILF196564 IVB196564 JEX196564 JOT196564 JYP196564 KIL196564 KSH196564 LCD196564 LLZ196564 LVV196564 MFR196564 MPN196564 MZJ196564 NJF196564 NTB196564 OCX196564 OMT196564 OWP196564 PGL196564 PQH196564 QAD196564 QJZ196564 QTV196564 RDR196564 RNN196564 RXJ196564 SHF196564 SRB196564 TAX196564 TKT196564 TUP196564 UEL196564 UOH196564 UYD196564 VHZ196564 VRV196564 WBR196564 WLN196564 WVJ196564 B262100 IX262100 ST262100 ACP262100 AML262100 AWH262100 BGD262100 BPZ262100 BZV262100 CJR262100 CTN262100 DDJ262100 DNF262100 DXB262100 EGX262100 EQT262100 FAP262100 FKL262100 FUH262100 GED262100 GNZ262100 GXV262100 HHR262100 HRN262100 IBJ262100 ILF262100 IVB262100 JEX262100 JOT262100 JYP262100 KIL262100 KSH262100 LCD262100 LLZ262100 LVV262100 MFR262100 MPN262100 MZJ262100 NJF262100 NTB262100 OCX262100 OMT262100 OWP262100 PGL262100 PQH262100 QAD262100 QJZ262100 QTV262100 RDR262100 RNN262100 RXJ262100 SHF262100 SRB262100 TAX262100 TKT262100 TUP262100 UEL262100 UOH262100 UYD262100 VHZ262100 VRV262100 WBR262100 WLN262100 WVJ262100 B327636 IX327636 ST327636 ACP327636 AML327636 AWH327636 BGD327636 BPZ327636 BZV327636 CJR327636 CTN327636 DDJ327636 DNF327636 DXB327636 EGX327636 EQT327636 FAP327636 FKL327636 FUH327636 GED327636 GNZ327636 GXV327636 HHR327636 HRN327636 IBJ327636 ILF327636 IVB327636 JEX327636 JOT327636 JYP327636 KIL327636 KSH327636 LCD327636 LLZ327636 LVV327636 MFR327636 MPN327636 MZJ327636 NJF327636 NTB327636 OCX327636 OMT327636 OWP327636 PGL327636 PQH327636 QAD327636 QJZ327636 QTV327636 RDR327636 RNN327636 RXJ327636 SHF327636 SRB327636 TAX327636 TKT327636 TUP327636 UEL327636 UOH327636 UYD327636 VHZ327636 VRV327636 WBR327636 WLN327636 WVJ327636 B393172 IX393172 ST393172 ACP393172 AML393172 AWH393172 BGD393172 BPZ393172 BZV393172 CJR393172 CTN393172 DDJ393172 DNF393172 DXB393172 EGX393172 EQT393172 FAP393172 FKL393172 FUH393172 GED393172 GNZ393172 GXV393172 HHR393172 HRN393172 IBJ393172 ILF393172 IVB393172 JEX393172 JOT393172 JYP393172 KIL393172 KSH393172 LCD393172 LLZ393172 LVV393172 MFR393172 MPN393172 MZJ393172 NJF393172 NTB393172 OCX393172 OMT393172 OWP393172 PGL393172 PQH393172 QAD393172 QJZ393172 QTV393172 RDR393172 RNN393172 RXJ393172 SHF393172 SRB393172 TAX393172 TKT393172 TUP393172 UEL393172 UOH393172 UYD393172 VHZ393172 VRV393172 WBR393172 WLN393172 WVJ393172 B458708 IX458708 ST458708 ACP458708 AML458708 AWH458708 BGD458708 BPZ458708 BZV458708 CJR458708 CTN458708 DDJ458708 DNF458708 DXB458708 EGX458708 EQT458708 FAP458708 FKL458708 FUH458708 GED458708 GNZ458708 GXV458708 HHR458708 HRN458708 IBJ458708 ILF458708 IVB458708 JEX458708 JOT458708 JYP458708 KIL458708 KSH458708 LCD458708 LLZ458708 LVV458708 MFR458708 MPN458708 MZJ458708 NJF458708 NTB458708 OCX458708 OMT458708 OWP458708 PGL458708 PQH458708 QAD458708 QJZ458708 QTV458708 RDR458708 RNN458708 RXJ458708 SHF458708 SRB458708 TAX458708 TKT458708 TUP458708 UEL458708 UOH458708 UYD458708 VHZ458708 VRV458708 WBR458708 WLN458708 WVJ458708 B524244 IX524244 ST524244 ACP524244 AML524244 AWH524244 BGD524244 BPZ524244 BZV524244 CJR524244 CTN524244 DDJ524244 DNF524244 DXB524244 EGX524244 EQT524244 FAP524244 FKL524244 FUH524244 GED524244 GNZ524244 GXV524244 HHR524244 HRN524244 IBJ524244 ILF524244 IVB524244 JEX524244 JOT524244 JYP524244 KIL524244 KSH524244 LCD524244 LLZ524244 LVV524244 MFR524244 MPN524244 MZJ524244 NJF524244 NTB524244 OCX524244 OMT524244 OWP524244 PGL524244 PQH524244 QAD524244 QJZ524244 QTV524244 RDR524244 RNN524244 RXJ524244 SHF524244 SRB524244 TAX524244 TKT524244 TUP524244 UEL524244 UOH524244 UYD524244 VHZ524244 VRV524244 WBR524244 WLN524244 WVJ524244 B589780 IX589780 ST589780 ACP589780 AML589780 AWH589780 BGD589780 BPZ589780 BZV589780 CJR589780 CTN589780 DDJ589780 DNF589780 DXB589780 EGX589780 EQT589780 FAP589780 FKL589780 FUH589780 GED589780 GNZ589780 GXV589780 HHR589780 HRN589780 IBJ589780 ILF589780 IVB589780 JEX589780 JOT589780 JYP589780 KIL589780 KSH589780 LCD589780 LLZ589780 LVV589780 MFR589780 MPN589780 MZJ589780 NJF589780 NTB589780 OCX589780 OMT589780 OWP589780 PGL589780 PQH589780 QAD589780 QJZ589780 QTV589780 RDR589780 RNN589780 RXJ589780 SHF589780 SRB589780 TAX589780 TKT589780 TUP589780 UEL589780 UOH589780 UYD589780 VHZ589780 VRV589780 WBR589780 WLN589780 WVJ589780 B655316 IX655316 ST655316 ACP655316 AML655316 AWH655316 BGD655316 BPZ655316 BZV655316 CJR655316 CTN655316 DDJ655316 DNF655316 DXB655316 EGX655316 EQT655316 FAP655316 FKL655316 FUH655316 GED655316 GNZ655316 GXV655316 HHR655316 HRN655316 IBJ655316 ILF655316 IVB655316 JEX655316 JOT655316 JYP655316 KIL655316 KSH655316 LCD655316 LLZ655316 LVV655316 MFR655316 MPN655316 MZJ655316 NJF655316 NTB655316 OCX655316 OMT655316 OWP655316 PGL655316 PQH655316 QAD655316 QJZ655316 QTV655316 RDR655316 RNN655316 RXJ655316 SHF655316 SRB655316 TAX655316 TKT655316 TUP655316 UEL655316 UOH655316 UYD655316 VHZ655316 VRV655316 WBR655316 WLN655316 WVJ655316 B720852 IX720852 ST720852 ACP720852 AML720852 AWH720852 BGD720852 BPZ720852 BZV720852 CJR720852 CTN720852 DDJ720852 DNF720852 DXB720852 EGX720852 EQT720852 FAP720852 FKL720852 FUH720852 GED720852 GNZ720852 GXV720852 HHR720852 HRN720852 IBJ720852 ILF720852 IVB720852 JEX720852 JOT720852 JYP720852 KIL720852 KSH720852 LCD720852 LLZ720852 LVV720852 MFR720852 MPN720852 MZJ720852 NJF720852 NTB720852 OCX720852 OMT720852 OWP720852 PGL720852 PQH720852 QAD720852 QJZ720852 QTV720852 RDR720852 RNN720852 RXJ720852 SHF720852 SRB720852 TAX720852 TKT720852 TUP720852 UEL720852 UOH720852 UYD720852 VHZ720852 VRV720852 WBR720852 WLN720852 WVJ720852 B786388 IX786388 ST786388 ACP786388 AML786388 AWH786388 BGD786388 BPZ786388 BZV786388 CJR786388 CTN786388 DDJ786388 DNF786388 DXB786388 EGX786388 EQT786388 FAP786388 FKL786388 FUH786388 GED786388 GNZ786388 GXV786388 HHR786388 HRN786388 IBJ786388 ILF786388 IVB786388 JEX786388 JOT786388 JYP786388 KIL786388 KSH786388 LCD786388 LLZ786388 LVV786388 MFR786388 MPN786388 MZJ786388 NJF786388 NTB786388 OCX786388 OMT786388 OWP786388 PGL786388 PQH786388 QAD786388 QJZ786388 QTV786388 RDR786388 RNN786388 RXJ786388 SHF786388 SRB786388 TAX786388 TKT786388 TUP786388 UEL786388 UOH786388 UYD786388 VHZ786388 VRV786388 WBR786388 WLN786388 WVJ786388 B851924 IX851924 ST851924 ACP851924 AML851924 AWH851924 BGD851924 BPZ851924 BZV851924 CJR851924 CTN851924 DDJ851924 DNF851924 DXB851924 EGX851924 EQT851924 FAP851924 FKL851924 FUH851924 GED851924 GNZ851924 GXV851924 HHR851924 HRN851924 IBJ851924 ILF851924 IVB851924 JEX851924 JOT851924 JYP851924 KIL851924 KSH851924 LCD851924 LLZ851924 LVV851924 MFR851924 MPN851924 MZJ851924 NJF851924 NTB851924 OCX851924 OMT851924 OWP851924 PGL851924 PQH851924 QAD851924 QJZ851924 QTV851924 RDR851924 RNN851924 RXJ851924 SHF851924 SRB851924 TAX851924 TKT851924 TUP851924 UEL851924 UOH851924 UYD851924 VHZ851924 VRV851924 WBR851924 WLN851924 WVJ851924 B917460 IX917460 ST917460 ACP917460 AML917460 AWH917460 BGD917460 BPZ917460 BZV917460 CJR917460 CTN917460 DDJ917460 DNF917460 DXB917460 EGX917460 EQT917460 FAP917460 FKL917460 FUH917460 GED917460 GNZ917460 GXV917460 HHR917460 HRN917460 IBJ917460 ILF917460 IVB917460 JEX917460 JOT917460 JYP917460 KIL917460 KSH917460 LCD917460 LLZ917460 LVV917460 MFR917460 MPN917460 MZJ917460 NJF917460 NTB917460 OCX917460 OMT917460 OWP917460 PGL917460 PQH917460 QAD917460 QJZ917460 QTV917460 RDR917460 RNN917460 RXJ917460 SHF917460 SRB917460 TAX917460 TKT917460 TUP917460 UEL917460 UOH917460 UYD917460 VHZ917460 VRV917460 WBR917460 WLN917460 WVJ917460 B982996 IX982996 ST982996 ACP982996 AML982996 AWH982996 BGD982996 BPZ982996 BZV982996 CJR982996 CTN982996 DDJ982996 DNF982996 DXB982996 EGX982996 EQT982996 FAP982996 FKL982996 FUH982996 GED982996 GNZ982996 GXV982996 HHR982996 HRN982996 IBJ982996 ILF982996 IVB982996 JEX982996 JOT982996 JYP982996 KIL982996 KSH982996 LCD982996 LLZ982996 LVV982996 MFR982996 MPN982996 MZJ982996 NJF982996 NTB982996 OCX982996 OMT982996 OWP982996 PGL982996 PQH982996 QAD982996 QJZ982996 QTV982996 RDR982996 RNN982996 RXJ982996 SHF982996 SRB982996 TAX982996 TKT982996 TUP982996 UEL982996 UOH982996 UYD982996 VHZ982996 VRV982996 WBR982996 WLN982996 WVJ982996" xr:uid="{CBA69439-7735-4E30-949E-E7DDB4C31C1F}">
      <formula1>"Com Desoneração, Sem Desoneração"</formula1>
    </dataValidation>
    <dataValidation type="decimal" allowBlank="1" showInputMessage="1" showErrorMessage="1" errorTitle="Atenção" error="O valor deve estar entre 2%  e  5%" sqref="C65512:C65513 IY65512:IY65513 SU65512:SU65513 ACQ65512:ACQ65513 AMM65512:AMM65513 AWI65512:AWI65513 BGE65512:BGE65513 BQA65512:BQA65513 BZW65512:BZW65513 CJS65512:CJS65513 CTO65512:CTO65513 DDK65512:DDK65513 DNG65512:DNG65513 DXC65512:DXC65513 EGY65512:EGY65513 EQU65512:EQU65513 FAQ65512:FAQ65513 FKM65512:FKM65513 FUI65512:FUI65513 GEE65512:GEE65513 GOA65512:GOA65513 GXW65512:GXW65513 HHS65512:HHS65513 HRO65512:HRO65513 IBK65512:IBK65513 ILG65512:ILG65513 IVC65512:IVC65513 JEY65512:JEY65513 JOU65512:JOU65513 JYQ65512:JYQ65513 KIM65512:KIM65513 KSI65512:KSI65513 LCE65512:LCE65513 LMA65512:LMA65513 LVW65512:LVW65513 MFS65512:MFS65513 MPO65512:MPO65513 MZK65512:MZK65513 NJG65512:NJG65513 NTC65512:NTC65513 OCY65512:OCY65513 OMU65512:OMU65513 OWQ65512:OWQ65513 PGM65512:PGM65513 PQI65512:PQI65513 QAE65512:QAE65513 QKA65512:QKA65513 QTW65512:QTW65513 RDS65512:RDS65513 RNO65512:RNO65513 RXK65512:RXK65513 SHG65512:SHG65513 SRC65512:SRC65513 TAY65512:TAY65513 TKU65512:TKU65513 TUQ65512:TUQ65513 UEM65512:UEM65513 UOI65512:UOI65513 UYE65512:UYE65513 VIA65512:VIA65513 VRW65512:VRW65513 WBS65512:WBS65513 WLO65512:WLO65513 WVK65512:WVK65513 C131048:C131049 IY131048:IY131049 SU131048:SU131049 ACQ131048:ACQ131049 AMM131048:AMM131049 AWI131048:AWI131049 BGE131048:BGE131049 BQA131048:BQA131049 BZW131048:BZW131049 CJS131048:CJS131049 CTO131048:CTO131049 DDK131048:DDK131049 DNG131048:DNG131049 DXC131048:DXC131049 EGY131048:EGY131049 EQU131048:EQU131049 FAQ131048:FAQ131049 FKM131048:FKM131049 FUI131048:FUI131049 GEE131048:GEE131049 GOA131048:GOA131049 GXW131048:GXW131049 HHS131048:HHS131049 HRO131048:HRO131049 IBK131048:IBK131049 ILG131048:ILG131049 IVC131048:IVC131049 JEY131048:JEY131049 JOU131048:JOU131049 JYQ131048:JYQ131049 KIM131048:KIM131049 KSI131048:KSI131049 LCE131048:LCE131049 LMA131048:LMA131049 LVW131048:LVW131049 MFS131048:MFS131049 MPO131048:MPO131049 MZK131048:MZK131049 NJG131048:NJG131049 NTC131048:NTC131049 OCY131048:OCY131049 OMU131048:OMU131049 OWQ131048:OWQ131049 PGM131048:PGM131049 PQI131048:PQI131049 QAE131048:QAE131049 QKA131048:QKA131049 QTW131048:QTW131049 RDS131048:RDS131049 RNO131048:RNO131049 RXK131048:RXK131049 SHG131048:SHG131049 SRC131048:SRC131049 TAY131048:TAY131049 TKU131048:TKU131049 TUQ131048:TUQ131049 UEM131048:UEM131049 UOI131048:UOI131049 UYE131048:UYE131049 VIA131048:VIA131049 VRW131048:VRW131049 WBS131048:WBS131049 WLO131048:WLO131049 WVK131048:WVK131049 C196584:C196585 IY196584:IY196585 SU196584:SU196585 ACQ196584:ACQ196585 AMM196584:AMM196585 AWI196584:AWI196585 BGE196584:BGE196585 BQA196584:BQA196585 BZW196584:BZW196585 CJS196584:CJS196585 CTO196584:CTO196585 DDK196584:DDK196585 DNG196584:DNG196585 DXC196584:DXC196585 EGY196584:EGY196585 EQU196584:EQU196585 FAQ196584:FAQ196585 FKM196584:FKM196585 FUI196584:FUI196585 GEE196584:GEE196585 GOA196584:GOA196585 GXW196584:GXW196585 HHS196584:HHS196585 HRO196584:HRO196585 IBK196584:IBK196585 ILG196584:ILG196585 IVC196584:IVC196585 JEY196584:JEY196585 JOU196584:JOU196585 JYQ196584:JYQ196585 KIM196584:KIM196585 KSI196584:KSI196585 LCE196584:LCE196585 LMA196584:LMA196585 LVW196584:LVW196585 MFS196584:MFS196585 MPO196584:MPO196585 MZK196584:MZK196585 NJG196584:NJG196585 NTC196584:NTC196585 OCY196584:OCY196585 OMU196584:OMU196585 OWQ196584:OWQ196585 PGM196584:PGM196585 PQI196584:PQI196585 QAE196584:QAE196585 QKA196584:QKA196585 QTW196584:QTW196585 RDS196584:RDS196585 RNO196584:RNO196585 RXK196584:RXK196585 SHG196584:SHG196585 SRC196584:SRC196585 TAY196584:TAY196585 TKU196584:TKU196585 TUQ196584:TUQ196585 UEM196584:UEM196585 UOI196584:UOI196585 UYE196584:UYE196585 VIA196584:VIA196585 VRW196584:VRW196585 WBS196584:WBS196585 WLO196584:WLO196585 WVK196584:WVK196585 C262120:C262121 IY262120:IY262121 SU262120:SU262121 ACQ262120:ACQ262121 AMM262120:AMM262121 AWI262120:AWI262121 BGE262120:BGE262121 BQA262120:BQA262121 BZW262120:BZW262121 CJS262120:CJS262121 CTO262120:CTO262121 DDK262120:DDK262121 DNG262120:DNG262121 DXC262120:DXC262121 EGY262120:EGY262121 EQU262120:EQU262121 FAQ262120:FAQ262121 FKM262120:FKM262121 FUI262120:FUI262121 GEE262120:GEE262121 GOA262120:GOA262121 GXW262120:GXW262121 HHS262120:HHS262121 HRO262120:HRO262121 IBK262120:IBK262121 ILG262120:ILG262121 IVC262120:IVC262121 JEY262120:JEY262121 JOU262120:JOU262121 JYQ262120:JYQ262121 KIM262120:KIM262121 KSI262120:KSI262121 LCE262120:LCE262121 LMA262120:LMA262121 LVW262120:LVW262121 MFS262120:MFS262121 MPO262120:MPO262121 MZK262120:MZK262121 NJG262120:NJG262121 NTC262120:NTC262121 OCY262120:OCY262121 OMU262120:OMU262121 OWQ262120:OWQ262121 PGM262120:PGM262121 PQI262120:PQI262121 QAE262120:QAE262121 QKA262120:QKA262121 QTW262120:QTW262121 RDS262120:RDS262121 RNO262120:RNO262121 RXK262120:RXK262121 SHG262120:SHG262121 SRC262120:SRC262121 TAY262120:TAY262121 TKU262120:TKU262121 TUQ262120:TUQ262121 UEM262120:UEM262121 UOI262120:UOI262121 UYE262120:UYE262121 VIA262120:VIA262121 VRW262120:VRW262121 WBS262120:WBS262121 WLO262120:WLO262121 WVK262120:WVK262121 C327656:C327657 IY327656:IY327657 SU327656:SU327657 ACQ327656:ACQ327657 AMM327656:AMM327657 AWI327656:AWI327657 BGE327656:BGE327657 BQA327656:BQA327657 BZW327656:BZW327657 CJS327656:CJS327657 CTO327656:CTO327657 DDK327656:DDK327657 DNG327656:DNG327657 DXC327656:DXC327657 EGY327656:EGY327657 EQU327656:EQU327657 FAQ327656:FAQ327657 FKM327656:FKM327657 FUI327656:FUI327657 GEE327656:GEE327657 GOA327656:GOA327657 GXW327656:GXW327657 HHS327656:HHS327657 HRO327656:HRO327657 IBK327656:IBK327657 ILG327656:ILG327657 IVC327656:IVC327657 JEY327656:JEY327657 JOU327656:JOU327657 JYQ327656:JYQ327657 KIM327656:KIM327657 KSI327656:KSI327657 LCE327656:LCE327657 LMA327656:LMA327657 LVW327656:LVW327657 MFS327656:MFS327657 MPO327656:MPO327657 MZK327656:MZK327657 NJG327656:NJG327657 NTC327656:NTC327657 OCY327656:OCY327657 OMU327656:OMU327657 OWQ327656:OWQ327657 PGM327656:PGM327657 PQI327656:PQI327657 QAE327656:QAE327657 QKA327656:QKA327657 QTW327656:QTW327657 RDS327656:RDS327657 RNO327656:RNO327657 RXK327656:RXK327657 SHG327656:SHG327657 SRC327656:SRC327657 TAY327656:TAY327657 TKU327656:TKU327657 TUQ327656:TUQ327657 UEM327656:UEM327657 UOI327656:UOI327657 UYE327656:UYE327657 VIA327656:VIA327657 VRW327656:VRW327657 WBS327656:WBS327657 WLO327656:WLO327657 WVK327656:WVK327657 C393192:C393193 IY393192:IY393193 SU393192:SU393193 ACQ393192:ACQ393193 AMM393192:AMM393193 AWI393192:AWI393193 BGE393192:BGE393193 BQA393192:BQA393193 BZW393192:BZW393193 CJS393192:CJS393193 CTO393192:CTO393193 DDK393192:DDK393193 DNG393192:DNG393193 DXC393192:DXC393193 EGY393192:EGY393193 EQU393192:EQU393193 FAQ393192:FAQ393193 FKM393192:FKM393193 FUI393192:FUI393193 GEE393192:GEE393193 GOA393192:GOA393193 GXW393192:GXW393193 HHS393192:HHS393193 HRO393192:HRO393193 IBK393192:IBK393193 ILG393192:ILG393193 IVC393192:IVC393193 JEY393192:JEY393193 JOU393192:JOU393193 JYQ393192:JYQ393193 KIM393192:KIM393193 KSI393192:KSI393193 LCE393192:LCE393193 LMA393192:LMA393193 LVW393192:LVW393193 MFS393192:MFS393193 MPO393192:MPO393193 MZK393192:MZK393193 NJG393192:NJG393193 NTC393192:NTC393193 OCY393192:OCY393193 OMU393192:OMU393193 OWQ393192:OWQ393193 PGM393192:PGM393193 PQI393192:PQI393193 QAE393192:QAE393193 QKA393192:QKA393193 QTW393192:QTW393193 RDS393192:RDS393193 RNO393192:RNO393193 RXK393192:RXK393193 SHG393192:SHG393193 SRC393192:SRC393193 TAY393192:TAY393193 TKU393192:TKU393193 TUQ393192:TUQ393193 UEM393192:UEM393193 UOI393192:UOI393193 UYE393192:UYE393193 VIA393192:VIA393193 VRW393192:VRW393193 WBS393192:WBS393193 WLO393192:WLO393193 WVK393192:WVK393193 C458728:C458729 IY458728:IY458729 SU458728:SU458729 ACQ458728:ACQ458729 AMM458728:AMM458729 AWI458728:AWI458729 BGE458728:BGE458729 BQA458728:BQA458729 BZW458728:BZW458729 CJS458728:CJS458729 CTO458728:CTO458729 DDK458728:DDK458729 DNG458728:DNG458729 DXC458728:DXC458729 EGY458728:EGY458729 EQU458728:EQU458729 FAQ458728:FAQ458729 FKM458728:FKM458729 FUI458728:FUI458729 GEE458728:GEE458729 GOA458728:GOA458729 GXW458728:GXW458729 HHS458728:HHS458729 HRO458728:HRO458729 IBK458728:IBK458729 ILG458728:ILG458729 IVC458728:IVC458729 JEY458728:JEY458729 JOU458728:JOU458729 JYQ458728:JYQ458729 KIM458728:KIM458729 KSI458728:KSI458729 LCE458728:LCE458729 LMA458728:LMA458729 LVW458728:LVW458729 MFS458728:MFS458729 MPO458728:MPO458729 MZK458728:MZK458729 NJG458728:NJG458729 NTC458728:NTC458729 OCY458728:OCY458729 OMU458728:OMU458729 OWQ458728:OWQ458729 PGM458728:PGM458729 PQI458728:PQI458729 QAE458728:QAE458729 QKA458728:QKA458729 QTW458728:QTW458729 RDS458728:RDS458729 RNO458728:RNO458729 RXK458728:RXK458729 SHG458728:SHG458729 SRC458728:SRC458729 TAY458728:TAY458729 TKU458728:TKU458729 TUQ458728:TUQ458729 UEM458728:UEM458729 UOI458728:UOI458729 UYE458728:UYE458729 VIA458728:VIA458729 VRW458728:VRW458729 WBS458728:WBS458729 WLO458728:WLO458729 WVK458728:WVK458729 C524264:C524265 IY524264:IY524265 SU524264:SU524265 ACQ524264:ACQ524265 AMM524264:AMM524265 AWI524264:AWI524265 BGE524264:BGE524265 BQA524264:BQA524265 BZW524264:BZW524265 CJS524264:CJS524265 CTO524264:CTO524265 DDK524264:DDK524265 DNG524264:DNG524265 DXC524264:DXC524265 EGY524264:EGY524265 EQU524264:EQU524265 FAQ524264:FAQ524265 FKM524264:FKM524265 FUI524264:FUI524265 GEE524264:GEE524265 GOA524264:GOA524265 GXW524264:GXW524265 HHS524264:HHS524265 HRO524264:HRO524265 IBK524264:IBK524265 ILG524264:ILG524265 IVC524264:IVC524265 JEY524264:JEY524265 JOU524264:JOU524265 JYQ524264:JYQ524265 KIM524264:KIM524265 KSI524264:KSI524265 LCE524264:LCE524265 LMA524264:LMA524265 LVW524264:LVW524265 MFS524264:MFS524265 MPO524264:MPO524265 MZK524264:MZK524265 NJG524264:NJG524265 NTC524264:NTC524265 OCY524264:OCY524265 OMU524264:OMU524265 OWQ524264:OWQ524265 PGM524264:PGM524265 PQI524264:PQI524265 QAE524264:QAE524265 QKA524264:QKA524265 QTW524264:QTW524265 RDS524264:RDS524265 RNO524264:RNO524265 RXK524264:RXK524265 SHG524264:SHG524265 SRC524264:SRC524265 TAY524264:TAY524265 TKU524264:TKU524265 TUQ524264:TUQ524265 UEM524264:UEM524265 UOI524264:UOI524265 UYE524264:UYE524265 VIA524264:VIA524265 VRW524264:VRW524265 WBS524264:WBS524265 WLO524264:WLO524265 WVK524264:WVK524265 C589800:C589801 IY589800:IY589801 SU589800:SU589801 ACQ589800:ACQ589801 AMM589800:AMM589801 AWI589800:AWI589801 BGE589800:BGE589801 BQA589800:BQA589801 BZW589800:BZW589801 CJS589800:CJS589801 CTO589800:CTO589801 DDK589800:DDK589801 DNG589800:DNG589801 DXC589800:DXC589801 EGY589800:EGY589801 EQU589800:EQU589801 FAQ589800:FAQ589801 FKM589800:FKM589801 FUI589800:FUI589801 GEE589800:GEE589801 GOA589800:GOA589801 GXW589800:GXW589801 HHS589800:HHS589801 HRO589800:HRO589801 IBK589800:IBK589801 ILG589800:ILG589801 IVC589800:IVC589801 JEY589800:JEY589801 JOU589800:JOU589801 JYQ589800:JYQ589801 KIM589800:KIM589801 KSI589800:KSI589801 LCE589800:LCE589801 LMA589800:LMA589801 LVW589800:LVW589801 MFS589800:MFS589801 MPO589800:MPO589801 MZK589800:MZK589801 NJG589800:NJG589801 NTC589800:NTC589801 OCY589800:OCY589801 OMU589800:OMU589801 OWQ589800:OWQ589801 PGM589800:PGM589801 PQI589800:PQI589801 QAE589800:QAE589801 QKA589800:QKA589801 QTW589800:QTW589801 RDS589800:RDS589801 RNO589800:RNO589801 RXK589800:RXK589801 SHG589800:SHG589801 SRC589800:SRC589801 TAY589800:TAY589801 TKU589800:TKU589801 TUQ589800:TUQ589801 UEM589800:UEM589801 UOI589800:UOI589801 UYE589800:UYE589801 VIA589800:VIA589801 VRW589800:VRW589801 WBS589800:WBS589801 WLO589800:WLO589801 WVK589800:WVK589801 C655336:C655337 IY655336:IY655337 SU655336:SU655337 ACQ655336:ACQ655337 AMM655336:AMM655337 AWI655336:AWI655337 BGE655336:BGE655337 BQA655336:BQA655337 BZW655336:BZW655337 CJS655336:CJS655337 CTO655336:CTO655337 DDK655336:DDK655337 DNG655336:DNG655337 DXC655336:DXC655337 EGY655336:EGY655337 EQU655336:EQU655337 FAQ655336:FAQ655337 FKM655336:FKM655337 FUI655336:FUI655337 GEE655336:GEE655337 GOA655336:GOA655337 GXW655336:GXW655337 HHS655336:HHS655337 HRO655336:HRO655337 IBK655336:IBK655337 ILG655336:ILG655337 IVC655336:IVC655337 JEY655336:JEY655337 JOU655336:JOU655337 JYQ655336:JYQ655337 KIM655336:KIM655337 KSI655336:KSI655337 LCE655336:LCE655337 LMA655336:LMA655337 LVW655336:LVW655337 MFS655336:MFS655337 MPO655336:MPO655337 MZK655336:MZK655337 NJG655336:NJG655337 NTC655336:NTC655337 OCY655336:OCY655337 OMU655336:OMU655337 OWQ655336:OWQ655337 PGM655336:PGM655337 PQI655336:PQI655337 QAE655336:QAE655337 QKA655336:QKA655337 QTW655336:QTW655337 RDS655336:RDS655337 RNO655336:RNO655337 RXK655336:RXK655337 SHG655336:SHG655337 SRC655336:SRC655337 TAY655336:TAY655337 TKU655336:TKU655337 TUQ655336:TUQ655337 UEM655336:UEM655337 UOI655336:UOI655337 UYE655336:UYE655337 VIA655336:VIA655337 VRW655336:VRW655337 WBS655336:WBS655337 WLO655336:WLO655337 WVK655336:WVK655337 C720872:C720873 IY720872:IY720873 SU720872:SU720873 ACQ720872:ACQ720873 AMM720872:AMM720873 AWI720872:AWI720873 BGE720872:BGE720873 BQA720872:BQA720873 BZW720872:BZW720873 CJS720872:CJS720873 CTO720872:CTO720873 DDK720872:DDK720873 DNG720872:DNG720873 DXC720872:DXC720873 EGY720872:EGY720873 EQU720872:EQU720873 FAQ720872:FAQ720873 FKM720872:FKM720873 FUI720872:FUI720873 GEE720872:GEE720873 GOA720872:GOA720873 GXW720872:GXW720873 HHS720872:HHS720873 HRO720872:HRO720873 IBK720872:IBK720873 ILG720872:ILG720873 IVC720872:IVC720873 JEY720872:JEY720873 JOU720872:JOU720873 JYQ720872:JYQ720873 KIM720872:KIM720873 KSI720872:KSI720873 LCE720872:LCE720873 LMA720872:LMA720873 LVW720872:LVW720873 MFS720872:MFS720873 MPO720872:MPO720873 MZK720872:MZK720873 NJG720872:NJG720873 NTC720872:NTC720873 OCY720872:OCY720873 OMU720872:OMU720873 OWQ720872:OWQ720873 PGM720872:PGM720873 PQI720872:PQI720873 QAE720872:QAE720873 QKA720872:QKA720873 QTW720872:QTW720873 RDS720872:RDS720873 RNO720872:RNO720873 RXK720872:RXK720873 SHG720872:SHG720873 SRC720872:SRC720873 TAY720872:TAY720873 TKU720872:TKU720873 TUQ720872:TUQ720873 UEM720872:UEM720873 UOI720872:UOI720873 UYE720872:UYE720873 VIA720872:VIA720873 VRW720872:VRW720873 WBS720872:WBS720873 WLO720872:WLO720873 WVK720872:WVK720873 C786408:C786409 IY786408:IY786409 SU786408:SU786409 ACQ786408:ACQ786409 AMM786408:AMM786409 AWI786408:AWI786409 BGE786408:BGE786409 BQA786408:BQA786409 BZW786408:BZW786409 CJS786408:CJS786409 CTO786408:CTO786409 DDK786408:DDK786409 DNG786408:DNG786409 DXC786408:DXC786409 EGY786408:EGY786409 EQU786408:EQU786409 FAQ786408:FAQ786409 FKM786408:FKM786409 FUI786408:FUI786409 GEE786408:GEE786409 GOA786408:GOA786409 GXW786408:GXW786409 HHS786408:HHS786409 HRO786408:HRO786409 IBK786408:IBK786409 ILG786408:ILG786409 IVC786408:IVC786409 JEY786408:JEY786409 JOU786408:JOU786409 JYQ786408:JYQ786409 KIM786408:KIM786409 KSI786408:KSI786409 LCE786408:LCE786409 LMA786408:LMA786409 LVW786408:LVW786409 MFS786408:MFS786409 MPO786408:MPO786409 MZK786408:MZK786409 NJG786408:NJG786409 NTC786408:NTC786409 OCY786408:OCY786409 OMU786408:OMU786409 OWQ786408:OWQ786409 PGM786408:PGM786409 PQI786408:PQI786409 QAE786408:QAE786409 QKA786408:QKA786409 QTW786408:QTW786409 RDS786408:RDS786409 RNO786408:RNO786409 RXK786408:RXK786409 SHG786408:SHG786409 SRC786408:SRC786409 TAY786408:TAY786409 TKU786408:TKU786409 TUQ786408:TUQ786409 UEM786408:UEM786409 UOI786408:UOI786409 UYE786408:UYE786409 VIA786408:VIA786409 VRW786408:VRW786409 WBS786408:WBS786409 WLO786408:WLO786409 WVK786408:WVK786409 C851944:C851945 IY851944:IY851945 SU851944:SU851945 ACQ851944:ACQ851945 AMM851944:AMM851945 AWI851944:AWI851945 BGE851944:BGE851945 BQA851944:BQA851945 BZW851944:BZW851945 CJS851944:CJS851945 CTO851944:CTO851945 DDK851944:DDK851945 DNG851944:DNG851945 DXC851944:DXC851945 EGY851944:EGY851945 EQU851944:EQU851945 FAQ851944:FAQ851945 FKM851944:FKM851945 FUI851944:FUI851945 GEE851944:GEE851945 GOA851944:GOA851945 GXW851944:GXW851945 HHS851944:HHS851945 HRO851944:HRO851945 IBK851944:IBK851945 ILG851944:ILG851945 IVC851944:IVC851945 JEY851944:JEY851945 JOU851944:JOU851945 JYQ851944:JYQ851945 KIM851944:KIM851945 KSI851944:KSI851945 LCE851944:LCE851945 LMA851944:LMA851945 LVW851944:LVW851945 MFS851944:MFS851945 MPO851944:MPO851945 MZK851944:MZK851945 NJG851944:NJG851945 NTC851944:NTC851945 OCY851944:OCY851945 OMU851944:OMU851945 OWQ851944:OWQ851945 PGM851944:PGM851945 PQI851944:PQI851945 QAE851944:QAE851945 QKA851944:QKA851945 QTW851944:QTW851945 RDS851944:RDS851945 RNO851944:RNO851945 RXK851944:RXK851945 SHG851944:SHG851945 SRC851944:SRC851945 TAY851944:TAY851945 TKU851944:TKU851945 TUQ851944:TUQ851945 UEM851944:UEM851945 UOI851944:UOI851945 UYE851944:UYE851945 VIA851944:VIA851945 VRW851944:VRW851945 WBS851944:WBS851945 WLO851944:WLO851945 WVK851944:WVK851945 C917480:C917481 IY917480:IY917481 SU917480:SU917481 ACQ917480:ACQ917481 AMM917480:AMM917481 AWI917480:AWI917481 BGE917480:BGE917481 BQA917480:BQA917481 BZW917480:BZW917481 CJS917480:CJS917481 CTO917480:CTO917481 DDK917480:DDK917481 DNG917480:DNG917481 DXC917480:DXC917481 EGY917480:EGY917481 EQU917480:EQU917481 FAQ917480:FAQ917481 FKM917480:FKM917481 FUI917480:FUI917481 GEE917480:GEE917481 GOA917480:GOA917481 GXW917480:GXW917481 HHS917480:HHS917481 HRO917480:HRO917481 IBK917480:IBK917481 ILG917480:ILG917481 IVC917480:IVC917481 JEY917480:JEY917481 JOU917480:JOU917481 JYQ917480:JYQ917481 KIM917480:KIM917481 KSI917480:KSI917481 LCE917480:LCE917481 LMA917480:LMA917481 LVW917480:LVW917481 MFS917480:MFS917481 MPO917480:MPO917481 MZK917480:MZK917481 NJG917480:NJG917481 NTC917480:NTC917481 OCY917480:OCY917481 OMU917480:OMU917481 OWQ917480:OWQ917481 PGM917480:PGM917481 PQI917480:PQI917481 QAE917480:QAE917481 QKA917480:QKA917481 QTW917480:QTW917481 RDS917480:RDS917481 RNO917480:RNO917481 RXK917480:RXK917481 SHG917480:SHG917481 SRC917480:SRC917481 TAY917480:TAY917481 TKU917480:TKU917481 TUQ917480:TUQ917481 UEM917480:UEM917481 UOI917480:UOI917481 UYE917480:UYE917481 VIA917480:VIA917481 VRW917480:VRW917481 WBS917480:WBS917481 WLO917480:WLO917481 WVK917480:WVK917481 C983016:C983017 IY983016:IY983017 SU983016:SU983017 ACQ983016:ACQ983017 AMM983016:AMM983017 AWI983016:AWI983017 BGE983016:BGE983017 BQA983016:BQA983017 BZW983016:BZW983017 CJS983016:CJS983017 CTO983016:CTO983017 DDK983016:DDK983017 DNG983016:DNG983017 DXC983016:DXC983017 EGY983016:EGY983017 EQU983016:EQU983017 FAQ983016:FAQ983017 FKM983016:FKM983017 FUI983016:FUI983017 GEE983016:GEE983017 GOA983016:GOA983017 GXW983016:GXW983017 HHS983016:HHS983017 HRO983016:HRO983017 IBK983016:IBK983017 ILG983016:ILG983017 IVC983016:IVC983017 JEY983016:JEY983017 JOU983016:JOU983017 JYQ983016:JYQ983017 KIM983016:KIM983017 KSI983016:KSI983017 LCE983016:LCE983017 LMA983016:LMA983017 LVW983016:LVW983017 MFS983016:MFS983017 MPO983016:MPO983017 MZK983016:MZK983017 NJG983016:NJG983017 NTC983016:NTC983017 OCY983016:OCY983017 OMU983016:OMU983017 OWQ983016:OWQ983017 PGM983016:PGM983017 PQI983016:PQI983017 QAE983016:QAE983017 QKA983016:QKA983017 QTW983016:QTW983017 RDS983016:RDS983017 RNO983016:RNO983017 RXK983016:RXK983017 SHG983016:SHG983017 SRC983016:SRC983017 TAY983016:TAY983017 TKU983016:TKU983017 TUQ983016:TUQ983017 UEM983016:UEM983017 UOI983016:UOI983017 UYE983016:UYE983017 VIA983016:VIA983017 VRW983016:VRW983017 WBS983016:WBS983017 WLO983016:WLO983017 WVK983016:WVK983017" xr:uid="{5DF76108-73D2-474B-AFF1-60CA1A33210E}">
      <formula1>2</formula1>
      <formula2>5</formula2>
    </dataValidation>
    <dataValidation type="decimal" allowBlank="1" showInputMessage="1" showErrorMessage="1" errorTitle="Atenção" error="O valor deve estar entre 0 e 100" sqref="C65511 IY65511 SU65511 ACQ65511 AMM65511 AWI65511 BGE65511 BQA65511 BZW65511 CJS65511 CTO65511 DDK65511 DNG65511 DXC65511 EGY65511 EQU65511 FAQ65511 FKM65511 FUI65511 GEE65511 GOA65511 GXW65511 HHS65511 HRO65511 IBK65511 ILG65511 IVC65511 JEY65511 JOU65511 JYQ65511 KIM65511 KSI65511 LCE65511 LMA65511 LVW65511 MFS65511 MPO65511 MZK65511 NJG65511 NTC65511 OCY65511 OMU65511 OWQ65511 PGM65511 PQI65511 QAE65511 QKA65511 QTW65511 RDS65511 RNO65511 RXK65511 SHG65511 SRC65511 TAY65511 TKU65511 TUQ65511 UEM65511 UOI65511 UYE65511 VIA65511 VRW65511 WBS65511 WLO65511 WVK65511 C131047 IY131047 SU131047 ACQ131047 AMM131047 AWI131047 BGE131047 BQA131047 BZW131047 CJS131047 CTO131047 DDK131047 DNG131047 DXC131047 EGY131047 EQU131047 FAQ131047 FKM131047 FUI131047 GEE131047 GOA131047 GXW131047 HHS131047 HRO131047 IBK131047 ILG131047 IVC131047 JEY131047 JOU131047 JYQ131047 KIM131047 KSI131047 LCE131047 LMA131047 LVW131047 MFS131047 MPO131047 MZK131047 NJG131047 NTC131047 OCY131047 OMU131047 OWQ131047 PGM131047 PQI131047 QAE131047 QKA131047 QTW131047 RDS131047 RNO131047 RXK131047 SHG131047 SRC131047 TAY131047 TKU131047 TUQ131047 UEM131047 UOI131047 UYE131047 VIA131047 VRW131047 WBS131047 WLO131047 WVK131047 C196583 IY196583 SU196583 ACQ196583 AMM196583 AWI196583 BGE196583 BQA196583 BZW196583 CJS196583 CTO196583 DDK196583 DNG196583 DXC196583 EGY196583 EQU196583 FAQ196583 FKM196583 FUI196583 GEE196583 GOA196583 GXW196583 HHS196583 HRO196583 IBK196583 ILG196583 IVC196583 JEY196583 JOU196583 JYQ196583 KIM196583 KSI196583 LCE196583 LMA196583 LVW196583 MFS196583 MPO196583 MZK196583 NJG196583 NTC196583 OCY196583 OMU196583 OWQ196583 PGM196583 PQI196583 QAE196583 QKA196583 QTW196583 RDS196583 RNO196583 RXK196583 SHG196583 SRC196583 TAY196583 TKU196583 TUQ196583 UEM196583 UOI196583 UYE196583 VIA196583 VRW196583 WBS196583 WLO196583 WVK196583 C262119 IY262119 SU262119 ACQ262119 AMM262119 AWI262119 BGE262119 BQA262119 BZW262119 CJS262119 CTO262119 DDK262119 DNG262119 DXC262119 EGY262119 EQU262119 FAQ262119 FKM262119 FUI262119 GEE262119 GOA262119 GXW262119 HHS262119 HRO262119 IBK262119 ILG262119 IVC262119 JEY262119 JOU262119 JYQ262119 KIM262119 KSI262119 LCE262119 LMA262119 LVW262119 MFS262119 MPO262119 MZK262119 NJG262119 NTC262119 OCY262119 OMU262119 OWQ262119 PGM262119 PQI262119 QAE262119 QKA262119 QTW262119 RDS262119 RNO262119 RXK262119 SHG262119 SRC262119 TAY262119 TKU262119 TUQ262119 UEM262119 UOI262119 UYE262119 VIA262119 VRW262119 WBS262119 WLO262119 WVK262119 C327655 IY327655 SU327655 ACQ327655 AMM327655 AWI327655 BGE327655 BQA327655 BZW327655 CJS327655 CTO327655 DDK327655 DNG327655 DXC327655 EGY327655 EQU327655 FAQ327655 FKM327655 FUI327655 GEE327655 GOA327655 GXW327655 HHS327655 HRO327655 IBK327655 ILG327655 IVC327655 JEY327655 JOU327655 JYQ327655 KIM327655 KSI327655 LCE327655 LMA327655 LVW327655 MFS327655 MPO327655 MZK327655 NJG327655 NTC327655 OCY327655 OMU327655 OWQ327655 PGM327655 PQI327655 QAE327655 QKA327655 QTW327655 RDS327655 RNO327655 RXK327655 SHG327655 SRC327655 TAY327655 TKU327655 TUQ327655 UEM327655 UOI327655 UYE327655 VIA327655 VRW327655 WBS327655 WLO327655 WVK327655 C393191 IY393191 SU393191 ACQ393191 AMM393191 AWI393191 BGE393191 BQA393191 BZW393191 CJS393191 CTO393191 DDK393191 DNG393191 DXC393191 EGY393191 EQU393191 FAQ393191 FKM393191 FUI393191 GEE393191 GOA393191 GXW393191 HHS393191 HRO393191 IBK393191 ILG393191 IVC393191 JEY393191 JOU393191 JYQ393191 KIM393191 KSI393191 LCE393191 LMA393191 LVW393191 MFS393191 MPO393191 MZK393191 NJG393191 NTC393191 OCY393191 OMU393191 OWQ393191 PGM393191 PQI393191 QAE393191 QKA393191 QTW393191 RDS393191 RNO393191 RXK393191 SHG393191 SRC393191 TAY393191 TKU393191 TUQ393191 UEM393191 UOI393191 UYE393191 VIA393191 VRW393191 WBS393191 WLO393191 WVK393191 C458727 IY458727 SU458727 ACQ458727 AMM458727 AWI458727 BGE458727 BQA458727 BZW458727 CJS458727 CTO458727 DDK458727 DNG458727 DXC458727 EGY458727 EQU458727 FAQ458727 FKM458727 FUI458727 GEE458727 GOA458727 GXW458727 HHS458727 HRO458727 IBK458727 ILG458727 IVC458727 JEY458727 JOU458727 JYQ458727 KIM458727 KSI458727 LCE458727 LMA458727 LVW458727 MFS458727 MPO458727 MZK458727 NJG458727 NTC458727 OCY458727 OMU458727 OWQ458727 PGM458727 PQI458727 QAE458727 QKA458727 QTW458727 RDS458727 RNO458727 RXK458727 SHG458727 SRC458727 TAY458727 TKU458727 TUQ458727 UEM458727 UOI458727 UYE458727 VIA458727 VRW458727 WBS458727 WLO458727 WVK458727 C524263 IY524263 SU524263 ACQ524263 AMM524263 AWI524263 BGE524263 BQA524263 BZW524263 CJS524263 CTO524263 DDK524263 DNG524263 DXC524263 EGY524263 EQU524263 FAQ524263 FKM524263 FUI524263 GEE524263 GOA524263 GXW524263 HHS524263 HRO524263 IBK524263 ILG524263 IVC524263 JEY524263 JOU524263 JYQ524263 KIM524263 KSI524263 LCE524263 LMA524263 LVW524263 MFS524263 MPO524263 MZK524263 NJG524263 NTC524263 OCY524263 OMU524263 OWQ524263 PGM524263 PQI524263 QAE524263 QKA524263 QTW524263 RDS524263 RNO524263 RXK524263 SHG524263 SRC524263 TAY524263 TKU524263 TUQ524263 UEM524263 UOI524263 UYE524263 VIA524263 VRW524263 WBS524263 WLO524263 WVK524263 C589799 IY589799 SU589799 ACQ589799 AMM589799 AWI589799 BGE589799 BQA589799 BZW589799 CJS589799 CTO589799 DDK589799 DNG589799 DXC589799 EGY589799 EQU589799 FAQ589799 FKM589799 FUI589799 GEE589799 GOA589799 GXW589799 HHS589799 HRO589799 IBK589799 ILG589799 IVC589799 JEY589799 JOU589799 JYQ589799 KIM589799 KSI589799 LCE589799 LMA589799 LVW589799 MFS589799 MPO589799 MZK589799 NJG589799 NTC589799 OCY589799 OMU589799 OWQ589799 PGM589799 PQI589799 QAE589799 QKA589799 QTW589799 RDS589799 RNO589799 RXK589799 SHG589799 SRC589799 TAY589799 TKU589799 TUQ589799 UEM589799 UOI589799 UYE589799 VIA589799 VRW589799 WBS589799 WLO589799 WVK589799 C655335 IY655335 SU655335 ACQ655335 AMM655335 AWI655335 BGE655335 BQA655335 BZW655335 CJS655335 CTO655335 DDK655335 DNG655335 DXC655335 EGY655335 EQU655335 FAQ655335 FKM655335 FUI655335 GEE655335 GOA655335 GXW655335 HHS655335 HRO655335 IBK655335 ILG655335 IVC655335 JEY655335 JOU655335 JYQ655335 KIM655335 KSI655335 LCE655335 LMA655335 LVW655335 MFS655335 MPO655335 MZK655335 NJG655335 NTC655335 OCY655335 OMU655335 OWQ655335 PGM655335 PQI655335 QAE655335 QKA655335 QTW655335 RDS655335 RNO655335 RXK655335 SHG655335 SRC655335 TAY655335 TKU655335 TUQ655335 UEM655335 UOI655335 UYE655335 VIA655335 VRW655335 WBS655335 WLO655335 WVK655335 C720871 IY720871 SU720871 ACQ720871 AMM720871 AWI720871 BGE720871 BQA720871 BZW720871 CJS720871 CTO720871 DDK720871 DNG720871 DXC720871 EGY720871 EQU720871 FAQ720871 FKM720871 FUI720871 GEE720871 GOA720871 GXW720871 HHS720871 HRO720871 IBK720871 ILG720871 IVC720871 JEY720871 JOU720871 JYQ720871 KIM720871 KSI720871 LCE720871 LMA720871 LVW720871 MFS720871 MPO720871 MZK720871 NJG720871 NTC720871 OCY720871 OMU720871 OWQ720871 PGM720871 PQI720871 QAE720871 QKA720871 QTW720871 RDS720871 RNO720871 RXK720871 SHG720871 SRC720871 TAY720871 TKU720871 TUQ720871 UEM720871 UOI720871 UYE720871 VIA720871 VRW720871 WBS720871 WLO720871 WVK720871 C786407 IY786407 SU786407 ACQ786407 AMM786407 AWI786407 BGE786407 BQA786407 BZW786407 CJS786407 CTO786407 DDK786407 DNG786407 DXC786407 EGY786407 EQU786407 FAQ786407 FKM786407 FUI786407 GEE786407 GOA786407 GXW786407 HHS786407 HRO786407 IBK786407 ILG786407 IVC786407 JEY786407 JOU786407 JYQ786407 KIM786407 KSI786407 LCE786407 LMA786407 LVW786407 MFS786407 MPO786407 MZK786407 NJG786407 NTC786407 OCY786407 OMU786407 OWQ786407 PGM786407 PQI786407 QAE786407 QKA786407 QTW786407 RDS786407 RNO786407 RXK786407 SHG786407 SRC786407 TAY786407 TKU786407 TUQ786407 UEM786407 UOI786407 UYE786407 VIA786407 VRW786407 WBS786407 WLO786407 WVK786407 C851943 IY851943 SU851943 ACQ851943 AMM851943 AWI851943 BGE851943 BQA851943 BZW851943 CJS851943 CTO851943 DDK851943 DNG851943 DXC851943 EGY851943 EQU851943 FAQ851943 FKM851943 FUI851943 GEE851943 GOA851943 GXW851943 HHS851943 HRO851943 IBK851943 ILG851943 IVC851943 JEY851943 JOU851943 JYQ851943 KIM851943 KSI851943 LCE851943 LMA851943 LVW851943 MFS851943 MPO851943 MZK851943 NJG851943 NTC851943 OCY851943 OMU851943 OWQ851943 PGM851943 PQI851943 QAE851943 QKA851943 QTW851943 RDS851943 RNO851943 RXK851943 SHG851943 SRC851943 TAY851943 TKU851943 TUQ851943 UEM851943 UOI851943 UYE851943 VIA851943 VRW851943 WBS851943 WLO851943 WVK851943 C917479 IY917479 SU917479 ACQ917479 AMM917479 AWI917479 BGE917479 BQA917479 BZW917479 CJS917479 CTO917479 DDK917479 DNG917479 DXC917479 EGY917479 EQU917479 FAQ917479 FKM917479 FUI917479 GEE917479 GOA917479 GXW917479 HHS917479 HRO917479 IBK917479 ILG917479 IVC917479 JEY917479 JOU917479 JYQ917479 KIM917479 KSI917479 LCE917479 LMA917479 LVW917479 MFS917479 MPO917479 MZK917479 NJG917479 NTC917479 OCY917479 OMU917479 OWQ917479 PGM917479 PQI917479 QAE917479 QKA917479 QTW917479 RDS917479 RNO917479 RXK917479 SHG917479 SRC917479 TAY917479 TKU917479 TUQ917479 UEM917479 UOI917479 UYE917479 VIA917479 VRW917479 WBS917479 WLO917479 WVK917479 C983015 IY983015 SU983015 ACQ983015 AMM983015 AWI983015 BGE983015 BQA983015 BZW983015 CJS983015 CTO983015 DDK983015 DNG983015 DXC983015 EGY983015 EQU983015 FAQ983015 FKM983015 FUI983015 GEE983015 GOA983015 GXW983015 HHS983015 HRO983015 IBK983015 ILG983015 IVC983015 JEY983015 JOU983015 JYQ983015 KIM983015 KSI983015 LCE983015 LMA983015 LVW983015 MFS983015 MPO983015 MZK983015 NJG983015 NTC983015 OCY983015 OMU983015 OWQ983015 PGM983015 PQI983015 QAE983015 QKA983015 QTW983015 RDS983015 RNO983015 RXK983015 SHG983015 SRC983015 TAY983015 TKU983015 TUQ983015 UEM983015 UOI983015 UYE983015 VIA983015 VRW983015 WBS983015 WLO983015 WVK983015" xr:uid="{8BBBA516-84DC-4D31-B57F-005A9D4086FD}">
      <formula1>0</formula1>
      <formula2>100</formula2>
    </dataValidation>
  </dataValidations>
  <printOptions horizontalCentered="1"/>
  <pageMargins left="0.51181102362204722" right="0.51181102362204722" top="0.78740157480314965" bottom="0.78740157480314965" header="0.31496062992125984" footer="0.31496062992125984"/>
  <pageSetup paperSize="9" scale="9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5"/>
  <sheetViews>
    <sheetView workbookViewId="0">
      <selection sqref="A1:E1"/>
    </sheetView>
  </sheetViews>
  <sheetFormatPr defaultRowHeight="15" x14ac:dyDescent="0.25"/>
  <cols>
    <col min="1" max="1" width="17.7109375" customWidth="1"/>
    <col min="2" max="2" width="63.7109375" style="85" customWidth="1"/>
    <col min="4" max="4" width="12.7109375" style="84" customWidth="1"/>
    <col min="5" max="5" width="9.140625" style="84"/>
    <col min="8" max="8" width="11.7109375" bestFit="1" customWidth="1"/>
    <col min="10" max="10" width="10.7109375" bestFit="1" customWidth="1"/>
  </cols>
  <sheetData>
    <row r="1" spans="1:6" x14ac:dyDescent="0.25">
      <c r="A1" s="1113" t="s">
        <v>353</v>
      </c>
      <c r="B1" s="1113"/>
      <c r="C1" s="1113"/>
      <c r="D1" s="1113"/>
      <c r="E1" s="1113"/>
      <c r="F1" s="115"/>
    </row>
    <row r="2" spans="1:6" x14ac:dyDescent="0.25">
      <c r="A2" s="1113" t="s">
        <v>354</v>
      </c>
      <c r="B2" s="1113"/>
      <c r="C2" s="1113"/>
      <c r="D2" s="1113"/>
      <c r="E2" s="1113"/>
      <c r="F2" s="116"/>
    </row>
    <row r="3" spans="1:6" x14ac:dyDescent="0.25">
      <c r="A3" s="1113" t="s">
        <v>355</v>
      </c>
      <c r="B3" s="1113"/>
      <c r="C3" s="1113"/>
      <c r="D3" s="1113"/>
      <c r="E3" s="1113"/>
    </row>
    <row r="4" spans="1:6" x14ac:dyDescent="0.25">
      <c r="A4" s="1113" t="s">
        <v>356</v>
      </c>
      <c r="B4" s="1113"/>
      <c r="C4" s="1113"/>
      <c r="D4" s="1113"/>
      <c r="E4" s="1113"/>
    </row>
    <row r="5" spans="1:6" x14ac:dyDescent="0.25">
      <c r="A5" s="85"/>
      <c r="C5" s="85"/>
      <c r="D5" s="85"/>
      <c r="E5" s="85"/>
    </row>
    <row r="6" spans="1:6" x14ac:dyDescent="0.25">
      <c r="A6" s="1113" t="s">
        <v>357</v>
      </c>
      <c r="B6" s="1113"/>
      <c r="C6" s="1113"/>
      <c r="D6" s="1113"/>
      <c r="E6" s="1113"/>
    </row>
    <row r="7" spans="1:6" x14ac:dyDescent="0.25">
      <c r="A7" s="1113" t="s">
        <v>358</v>
      </c>
      <c r="B7" s="1113"/>
      <c r="C7" s="1113" t="s">
        <v>359</v>
      </c>
      <c r="D7" s="1113"/>
      <c r="E7" s="124" t="s">
        <v>360</v>
      </c>
    </row>
    <row r="8" spans="1:6" ht="15" customHeight="1" x14ac:dyDescent="0.25">
      <c r="A8" s="124"/>
      <c r="B8" s="124"/>
      <c r="C8" s="124"/>
      <c r="D8" s="124"/>
      <c r="E8" s="124"/>
      <c r="F8" s="1"/>
    </row>
    <row r="9" spans="1:6" x14ac:dyDescent="0.25">
      <c r="A9" s="108" t="s">
        <v>0</v>
      </c>
      <c r="B9" s="108" t="s">
        <v>1</v>
      </c>
      <c r="C9" s="109" t="s">
        <v>2</v>
      </c>
      <c r="D9" s="109" t="s">
        <v>257</v>
      </c>
      <c r="E9" s="109"/>
    </row>
    <row r="10" spans="1:6" x14ac:dyDescent="0.25">
      <c r="A10" s="125">
        <v>1</v>
      </c>
      <c r="B10" s="100" t="s">
        <v>67</v>
      </c>
      <c r="C10" s="101"/>
      <c r="D10" s="101"/>
      <c r="E10" s="102"/>
    </row>
    <row r="11" spans="1:6" x14ac:dyDescent="0.25">
      <c r="A11" s="125">
        <v>101</v>
      </c>
      <c r="B11" s="100" t="s">
        <v>68</v>
      </c>
      <c r="C11" s="101"/>
      <c r="D11" s="101"/>
      <c r="E11" s="102"/>
    </row>
    <row r="12" spans="1:6" x14ac:dyDescent="0.25">
      <c r="A12" s="103">
        <v>10101</v>
      </c>
      <c r="B12" s="103" t="s">
        <v>361</v>
      </c>
      <c r="C12" s="104" t="s">
        <v>69</v>
      </c>
      <c r="D12" s="183">
        <v>6.27</v>
      </c>
      <c r="E12" s="126"/>
    </row>
    <row r="13" spans="1:6" x14ac:dyDescent="0.25">
      <c r="A13" s="103">
        <v>10106</v>
      </c>
      <c r="B13" s="103" t="s">
        <v>362</v>
      </c>
      <c r="C13" s="104" t="s">
        <v>69</v>
      </c>
      <c r="D13" s="183">
        <v>7.43</v>
      </c>
      <c r="E13" s="126"/>
    </row>
    <row r="14" spans="1:6" x14ac:dyDescent="0.25">
      <c r="A14" s="103">
        <v>10111</v>
      </c>
      <c r="B14" s="103" t="s">
        <v>363</v>
      </c>
      <c r="C14" s="104" t="s">
        <v>69</v>
      </c>
      <c r="D14" s="183">
        <v>7.43</v>
      </c>
      <c r="E14" s="126"/>
    </row>
    <row r="15" spans="1:6" x14ac:dyDescent="0.25">
      <c r="A15" s="103">
        <v>10115</v>
      </c>
      <c r="B15" s="103" t="s">
        <v>364</v>
      </c>
      <c r="C15" s="104" t="s">
        <v>69</v>
      </c>
      <c r="D15" s="183">
        <v>7.43</v>
      </c>
      <c r="E15" s="126"/>
    </row>
    <row r="16" spans="1:6" x14ac:dyDescent="0.25">
      <c r="A16" s="103">
        <v>10118</v>
      </c>
      <c r="B16" s="103" t="s">
        <v>365</v>
      </c>
      <c r="C16" s="104" t="s">
        <v>69</v>
      </c>
      <c r="D16" s="183">
        <v>7.43</v>
      </c>
      <c r="E16" s="126"/>
    </row>
    <row r="17" spans="1:7" x14ac:dyDescent="0.25">
      <c r="A17" s="103">
        <v>10124</v>
      </c>
      <c r="B17" s="103" t="s">
        <v>366</v>
      </c>
      <c r="C17" s="104" t="s">
        <v>69</v>
      </c>
      <c r="D17" s="183">
        <v>7.43</v>
      </c>
      <c r="E17" s="126"/>
    </row>
    <row r="18" spans="1:7" x14ac:dyDescent="0.25">
      <c r="A18" s="103">
        <v>10128</v>
      </c>
      <c r="B18" s="103" t="s">
        <v>367</v>
      </c>
      <c r="C18" s="104" t="s">
        <v>69</v>
      </c>
      <c r="D18" s="183">
        <v>7.43</v>
      </c>
      <c r="E18" s="126"/>
    </row>
    <row r="19" spans="1:7" x14ac:dyDescent="0.25">
      <c r="A19" s="103">
        <v>10138</v>
      </c>
      <c r="B19" s="103" t="s">
        <v>368</v>
      </c>
      <c r="C19" s="104" t="s">
        <v>69</v>
      </c>
      <c r="D19" s="183">
        <v>7.43</v>
      </c>
      <c r="E19" s="126"/>
    </row>
    <row r="20" spans="1:7" x14ac:dyDescent="0.25">
      <c r="A20" s="103">
        <v>10139</v>
      </c>
      <c r="B20" s="103" t="s">
        <v>369</v>
      </c>
      <c r="C20" s="104" t="s">
        <v>69</v>
      </c>
      <c r="D20" s="183">
        <v>7.43</v>
      </c>
      <c r="E20" s="126"/>
    </row>
    <row r="21" spans="1:7" x14ac:dyDescent="0.25">
      <c r="A21" s="103">
        <v>10146</v>
      </c>
      <c r="B21" s="103" t="s">
        <v>370</v>
      </c>
      <c r="C21" s="104" t="s">
        <v>69</v>
      </c>
      <c r="D21" s="183">
        <v>5.46</v>
      </c>
      <c r="E21" s="126"/>
    </row>
    <row r="22" spans="1:7" x14ac:dyDescent="0.25">
      <c r="A22" s="177">
        <v>10150</v>
      </c>
      <c r="B22" s="177" t="s">
        <v>371</v>
      </c>
      <c r="C22" s="178" t="s">
        <v>69</v>
      </c>
      <c r="D22" s="184">
        <v>7.43</v>
      </c>
      <c r="E22" s="126"/>
    </row>
    <row r="23" spans="1:7" x14ac:dyDescent="0.25">
      <c r="A23" s="181">
        <v>20060</v>
      </c>
      <c r="B23" s="181" t="s">
        <v>1320</v>
      </c>
      <c r="C23" s="182" t="s">
        <v>69</v>
      </c>
      <c r="D23" s="185">
        <f>11.3*1.0392965</f>
        <v>11.74</v>
      </c>
      <c r="E23" s="126"/>
      <c r="G23" t="s">
        <v>1321</v>
      </c>
    </row>
    <row r="24" spans="1:7" x14ac:dyDescent="0.25">
      <c r="A24" s="179"/>
      <c r="B24" s="180"/>
      <c r="C24" s="180"/>
      <c r="D24" s="180"/>
      <c r="E24" s="107"/>
    </row>
    <row r="25" spans="1:7" x14ac:dyDescent="0.25">
      <c r="A25" s="108"/>
      <c r="B25" s="108" t="s">
        <v>1</v>
      </c>
      <c r="C25" s="109" t="s">
        <v>2</v>
      </c>
      <c r="D25" s="109" t="s">
        <v>257</v>
      </c>
      <c r="E25" s="109"/>
    </row>
    <row r="26" spans="1:7" x14ac:dyDescent="0.25">
      <c r="A26" s="103">
        <v>20503</v>
      </c>
      <c r="B26" s="103" t="s">
        <v>72</v>
      </c>
      <c r="C26" s="104" t="s">
        <v>70</v>
      </c>
      <c r="D26" s="105">
        <v>90</v>
      </c>
      <c r="E26" s="126"/>
    </row>
    <row r="27" spans="1:7" x14ac:dyDescent="0.25">
      <c r="A27" s="103">
        <v>20505</v>
      </c>
      <c r="B27" s="103" t="s">
        <v>372</v>
      </c>
      <c r="C27" s="104" t="s">
        <v>71</v>
      </c>
      <c r="D27" s="105">
        <v>0.78</v>
      </c>
      <c r="E27" s="126"/>
    </row>
    <row r="28" spans="1:7" x14ac:dyDescent="0.25">
      <c r="A28" s="103">
        <v>20508</v>
      </c>
      <c r="B28" s="103" t="s">
        <v>373</v>
      </c>
      <c r="C28" s="104" t="s">
        <v>71</v>
      </c>
      <c r="D28" s="105">
        <v>0.46</v>
      </c>
      <c r="E28" s="126"/>
    </row>
    <row r="29" spans="1:7" x14ac:dyDescent="0.25">
      <c r="A29" s="103">
        <v>20509</v>
      </c>
      <c r="B29" s="103" t="s">
        <v>73</v>
      </c>
      <c r="C29" s="104" t="s">
        <v>71</v>
      </c>
      <c r="D29" s="105">
        <v>4.07</v>
      </c>
      <c r="E29" s="126"/>
    </row>
    <row r="30" spans="1:7" x14ac:dyDescent="0.25">
      <c r="A30" s="103">
        <v>20510</v>
      </c>
      <c r="B30" s="103" t="s">
        <v>74</v>
      </c>
      <c r="C30" s="104" t="s">
        <v>71</v>
      </c>
      <c r="D30" s="105">
        <v>0.81</v>
      </c>
      <c r="E30" s="126"/>
    </row>
    <row r="31" spans="1:7" ht="30" x14ac:dyDescent="0.25">
      <c r="A31" s="103">
        <v>20572</v>
      </c>
      <c r="B31" s="103" t="s">
        <v>374</v>
      </c>
      <c r="C31" s="104" t="s">
        <v>71</v>
      </c>
      <c r="D31" s="105">
        <v>3.39</v>
      </c>
      <c r="E31" s="126"/>
    </row>
    <row r="32" spans="1:7" x14ac:dyDescent="0.25">
      <c r="A32" s="103">
        <v>20588</v>
      </c>
      <c r="B32" s="103" t="s">
        <v>75</v>
      </c>
      <c r="C32" s="104" t="s">
        <v>71</v>
      </c>
      <c r="D32" s="105">
        <v>6.22</v>
      </c>
      <c r="E32" s="126"/>
    </row>
    <row r="33" spans="1:5" x14ac:dyDescent="0.25">
      <c r="A33" s="103">
        <v>27004</v>
      </c>
      <c r="B33" s="103" t="s">
        <v>78</v>
      </c>
      <c r="C33" s="104" t="s">
        <v>71</v>
      </c>
      <c r="D33" s="105">
        <v>18.66</v>
      </c>
      <c r="E33" s="126"/>
    </row>
    <row r="34" spans="1:5" x14ac:dyDescent="0.25">
      <c r="A34" s="103">
        <v>38511</v>
      </c>
      <c r="B34" s="103" t="s">
        <v>80</v>
      </c>
      <c r="C34" s="104" t="s">
        <v>70</v>
      </c>
      <c r="D34" s="105">
        <v>149.63</v>
      </c>
      <c r="E34" s="126"/>
    </row>
    <row r="35" spans="1:5" ht="30" x14ac:dyDescent="0.25">
      <c r="A35" s="103">
        <v>41528</v>
      </c>
      <c r="B35" s="103" t="s">
        <v>375</v>
      </c>
      <c r="C35" s="104" t="s">
        <v>77</v>
      </c>
      <c r="D35" s="105">
        <v>556.76</v>
      </c>
      <c r="E35" s="126"/>
    </row>
    <row r="36" spans="1:5" x14ac:dyDescent="0.25">
      <c r="A36" s="103">
        <v>41569</v>
      </c>
      <c r="B36" s="103" t="s">
        <v>278</v>
      </c>
      <c r="C36" s="104" t="s">
        <v>77</v>
      </c>
      <c r="D36" s="105">
        <v>150.19999999999999</v>
      </c>
      <c r="E36" s="126"/>
    </row>
    <row r="37" spans="1:5" x14ac:dyDescent="0.25">
      <c r="A37" s="103">
        <v>42502</v>
      </c>
      <c r="B37" s="103" t="s">
        <v>376</v>
      </c>
      <c r="C37" s="104" t="s">
        <v>76</v>
      </c>
      <c r="D37" s="105">
        <v>5.0599999999999996</v>
      </c>
      <c r="E37" s="126"/>
    </row>
    <row r="38" spans="1:5" x14ac:dyDescent="0.25">
      <c r="A38" s="103">
        <v>45003</v>
      </c>
      <c r="B38" s="103" t="s">
        <v>81</v>
      </c>
      <c r="C38" s="104" t="s">
        <v>77</v>
      </c>
      <c r="D38" s="105">
        <v>57.07</v>
      </c>
      <c r="E38" s="126"/>
    </row>
    <row r="39" spans="1:5" ht="30" x14ac:dyDescent="0.25">
      <c r="A39" s="103">
        <v>48502</v>
      </c>
      <c r="B39" s="103" t="s">
        <v>377</v>
      </c>
      <c r="C39" s="104" t="s">
        <v>77</v>
      </c>
      <c r="D39" s="105">
        <v>1.1200000000000001</v>
      </c>
      <c r="E39" s="126"/>
    </row>
    <row r="40" spans="1:5" x14ac:dyDescent="0.25">
      <c r="A40" s="103">
        <v>48516</v>
      </c>
      <c r="B40" s="103" t="s">
        <v>378</v>
      </c>
      <c r="C40" s="104" t="s">
        <v>77</v>
      </c>
      <c r="D40" s="105">
        <v>0.63</v>
      </c>
      <c r="E40" s="126"/>
    </row>
    <row r="41" spans="1:5" x14ac:dyDescent="0.25">
      <c r="A41" s="103">
        <v>49503</v>
      </c>
      <c r="B41" s="103" t="s">
        <v>82</v>
      </c>
      <c r="C41" s="104" t="s">
        <v>77</v>
      </c>
      <c r="D41" s="105">
        <v>25.2</v>
      </c>
      <c r="E41" s="126"/>
    </row>
    <row r="42" spans="1:5" x14ac:dyDescent="0.25">
      <c r="A42" s="103">
        <v>62112</v>
      </c>
      <c r="B42" s="103" t="s">
        <v>83</v>
      </c>
      <c r="C42" s="104" t="s">
        <v>77</v>
      </c>
      <c r="D42" s="105">
        <v>2.37</v>
      </c>
      <c r="E42" s="126"/>
    </row>
    <row r="43" spans="1:5" ht="30" x14ac:dyDescent="0.25">
      <c r="A43" s="103">
        <v>62503</v>
      </c>
      <c r="B43" s="103" t="s">
        <v>379</v>
      </c>
      <c r="C43" s="104" t="s">
        <v>76</v>
      </c>
      <c r="D43" s="105">
        <v>11.68</v>
      </c>
      <c r="E43" s="126"/>
    </row>
    <row r="44" spans="1:5" ht="30" x14ac:dyDescent="0.25">
      <c r="A44" s="103">
        <v>62504</v>
      </c>
      <c r="B44" s="103" t="s">
        <v>380</v>
      </c>
      <c r="C44" s="104" t="s">
        <v>76</v>
      </c>
      <c r="D44" s="105">
        <v>19.07</v>
      </c>
      <c r="E44" s="126"/>
    </row>
    <row r="45" spans="1:5" ht="30" x14ac:dyDescent="0.25">
      <c r="A45" s="103">
        <v>62505</v>
      </c>
      <c r="B45" s="103" t="s">
        <v>381</v>
      </c>
      <c r="C45" s="104" t="s">
        <v>76</v>
      </c>
      <c r="D45" s="105">
        <v>22.64</v>
      </c>
      <c r="E45" s="126"/>
    </row>
    <row r="46" spans="1:5" ht="30" x14ac:dyDescent="0.25">
      <c r="A46" s="103">
        <v>62506</v>
      </c>
      <c r="B46" s="103" t="s">
        <v>382</v>
      </c>
      <c r="C46" s="104" t="s">
        <v>76</v>
      </c>
      <c r="D46" s="105">
        <v>37.67</v>
      </c>
      <c r="E46" s="126"/>
    </row>
    <row r="47" spans="1:5" ht="30" x14ac:dyDescent="0.25">
      <c r="A47" s="103">
        <v>62507</v>
      </c>
      <c r="B47" s="103" t="s">
        <v>383</v>
      </c>
      <c r="C47" s="104" t="s">
        <v>76</v>
      </c>
      <c r="D47" s="105">
        <v>56.46</v>
      </c>
      <c r="E47" s="126"/>
    </row>
    <row r="48" spans="1:5" ht="30" x14ac:dyDescent="0.25">
      <c r="A48" s="103">
        <v>62533</v>
      </c>
      <c r="B48" s="103" t="s">
        <v>384</v>
      </c>
      <c r="C48" s="104" t="s">
        <v>76</v>
      </c>
      <c r="D48" s="105">
        <v>18.63</v>
      </c>
      <c r="E48" s="126"/>
    </row>
    <row r="49" spans="1:6" x14ac:dyDescent="0.25">
      <c r="A49" s="103">
        <v>63503</v>
      </c>
      <c r="B49" s="103" t="s">
        <v>385</v>
      </c>
      <c r="C49" s="104" t="s">
        <v>77</v>
      </c>
      <c r="D49" s="105">
        <v>56.8</v>
      </c>
      <c r="E49" s="126"/>
    </row>
    <row r="50" spans="1:6" x14ac:dyDescent="0.25">
      <c r="A50" s="103">
        <v>63504</v>
      </c>
      <c r="B50" s="103" t="s">
        <v>386</v>
      </c>
      <c r="C50" s="104" t="s">
        <v>77</v>
      </c>
      <c r="D50" s="105">
        <v>67.459999999999994</v>
      </c>
      <c r="E50" s="126"/>
    </row>
    <row r="51" spans="1:6" x14ac:dyDescent="0.25">
      <c r="A51" s="103">
        <v>63506</v>
      </c>
      <c r="B51" s="103" t="s">
        <v>387</v>
      </c>
      <c r="C51" s="104" t="s">
        <v>77</v>
      </c>
      <c r="D51" s="105">
        <v>153.93</v>
      </c>
      <c r="E51" s="126"/>
    </row>
    <row r="52" spans="1:6" x14ac:dyDescent="0.25">
      <c r="A52" s="103">
        <v>63507</v>
      </c>
      <c r="B52" s="103" t="s">
        <v>388</v>
      </c>
      <c r="C52" s="104" t="s">
        <v>77</v>
      </c>
      <c r="D52" s="105">
        <v>365.9</v>
      </c>
      <c r="E52" s="126"/>
    </row>
    <row r="53" spans="1:6" x14ac:dyDescent="0.25">
      <c r="A53" s="103">
        <v>63516</v>
      </c>
      <c r="B53" s="103" t="s">
        <v>389</v>
      </c>
      <c r="C53" s="104" t="s">
        <v>77</v>
      </c>
      <c r="D53" s="105">
        <v>103.22</v>
      </c>
      <c r="E53" s="126"/>
    </row>
    <row r="54" spans="1:6" x14ac:dyDescent="0.25">
      <c r="A54" s="103">
        <v>63517</v>
      </c>
      <c r="B54" s="103" t="s">
        <v>390</v>
      </c>
      <c r="C54" s="104" t="s">
        <v>77</v>
      </c>
      <c r="D54" s="105">
        <v>144.6</v>
      </c>
      <c r="E54" s="126"/>
    </row>
    <row r="55" spans="1:6" x14ac:dyDescent="0.25">
      <c r="A55" s="103">
        <v>69512</v>
      </c>
      <c r="B55" s="103" t="s">
        <v>84</v>
      </c>
      <c r="C55" s="104" t="s">
        <v>76</v>
      </c>
      <c r="D55" s="105">
        <v>0.13</v>
      </c>
      <c r="E55" s="126"/>
    </row>
    <row r="56" spans="1:6" x14ac:dyDescent="0.25">
      <c r="A56" s="103">
        <v>69513</v>
      </c>
      <c r="B56" s="103" t="s">
        <v>85</v>
      </c>
      <c r="C56" s="104" t="s">
        <v>71</v>
      </c>
      <c r="D56" s="105">
        <v>80.680000000000007</v>
      </c>
      <c r="E56" s="126"/>
    </row>
    <row r="57" spans="1:6" x14ac:dyDescent="0.25">
      <c r="A57" s="103">
        <v>69514</v>
      </c>
      <c r="B57" s="103" t="s">
        <v>86</v>
      </c>
      <c r="C57" s="104" t="s">
        <v>79</v>
      </c>
      <c r="D57" s="105">
        <v>71.63</v>
      </c>
      <c r="E57" s="126"/>
    </row>
    <row r="58" spans="1:6" x14ac:dyDescent="0.25">
      <c r="A58" s="100"/>
      <c r="B58" s="101"/>
      <c r="C58" s="101"/>
      <c r="D58" s="101"/>
      <c r="E58" s="102"/>
    </row>
    <row r="59" spans="1:6" x14ac:dyDescent="0.25">
      <c r="A59" s="127"/>
      <c r="B59" s="106"/>
      <c r="C59" s="106"/>
      <c r="D59" s="106"/>
      <c r="E59" s="107"/>
    </row>
    <row r="60" spans="1:6" ht="30" x14ac:dyDescent="0.25">
      <c r="A60" s="108"/>
      <c r="B60" s="108" t="s">
        <v>1</v>
      </c>
      <c r="C60" s="109" t="s">
        <v>2</v>
      </c>
      <c r="D60" s="109" t="s">
        <v>66</v>
      </c>
      <c r="E60" s="109" t="s">
        <v>258</v>
      </c>
    </row>
    <row r="61" spans="1:6" x14ac:dyDescent="0.25">
      <c r="A61" s="125">
        <v>8</v>
      </c>
      <c r="B61" s="100" t="s">
        <v>87</v>
      </c>
      <c r="C61" s="101"/>
      <c r="D61" s="101"/>
      <c r="E61" s="102"/>
    </row>
    <row r="62" spans="1:6" x14ac:dyDescent="0.25">
      <c r="A62" s="103">
        <v>80170</v>
      </c>
      <c r="B62" s="103" t="s">
        <v>88</v>
      </c>
      <c r="C62" s="104" t="s">
        <v>69</v>
      </c>
      <c r="D62" s="105">
        <v>180.07</v>
      </c>
      <c r="E62" s="105">
        <v>11.6</v>
      </c>
    </row>
    <row r="63" spans="1:6" x14ac:dyDescent="0.25">
      <c r="A63" s="103">
        <v>80178</v>
      </c>
      <c r="B63" s="103" t="s">
        <v>89</v>
      </c>
      <c r="C63" s="104" t="s">
        <v>69</v>
      </c>
      <c r="D63" s="105">
        <v>129.35</v>
      </c>
      <c r="E63" s="105">
        <v>11.6</v>
      </c>
    </row>
    <row r="64" spans="1:6" x14ac:dyDescent="0.25">
      <c r="A64" s="103">
        <v>86030</v>
      </c>
      <c r="B64" s="103" t="s">
        <v>90</v>
      </c>
      <c r="C64" s="104" t="s">
        <v>69</v>
      </c>
      <c r="D64" s="105">
        <v>106.84</v>
      </c>
      <c r="E64" s="105">
        <v>14.08</v>
      </c>
      <c r="F64" s="2"/>
    </row>
    <row r="65" spans="1:6" x14ac:dyDescent="0.25">
      <c r="A65" s="87"/>
      <c r="B65" s="87"/>
      <c r="C65" s="2"/>
      <c r="D65" s="97"/>
      <c r="E65" s="97"/>
      <c r="F65" s="2"/>
    </row>
    <row r="66" spans="1:6" x14ac:dyDescent="0.25">
      <c r="A66" s="1114" t="s">
        <v>91</v>
      </c>
      <c r="B66" s="1114"/>
      <c r="C66" s="1114"/>
      <c r="D66" s="1114"/>
      <c r="E66" s="1114"/>
      <c r="F66" s="2"/>
    </row>
    <row r="67" spans="1:6" ht="30" x14ac:dyDescent="0.25">
      <c r="A67" s="143" t="s">
        <v>0</v>
      </c>
      <c r="B67" s="143" t="s">
        <v>1</v>
      </c>
      <c r="C67" s="144" t="s">
        <v>2</v>
      </c>
      <c r="D67" s="145" t="s">
        <v>66</v>
      </c>
      <c r="E67" s="145" t="s">
        <v>258</v>
      </c>
    </row>
    <row r="68" spans="1:6" ht="30" x14ac:dyDescent="0.25">
      <c r="A68" s="146">
        <v>11708</v>
      </c>
      <c r="B68" s="147" t="s">
        <v>211</v>
      </c>
      <c r="C68" s="148" t="s">
        <v>2</v>
      </c>
      <c r="D68" s="149">
        <v>25.58</v>
      </c>
      <c r="E68" s="149"/>
    </row>
    <row r="69" spans="1:6" s="159" customFormat="1" x14ac:dyDescent="0.25">
      <c r="A69" s="155" t="s">
        <v>1318</v>
      </c>
      <c r="B69" s="156" t="s">
        <v>1319</v>
      </c>
      <c r="C69" s="157" t="s">
        <v>2</v>
      </c>
      <c r="D69" s="158">
        <v>4540.26</v>
      </c>
      <c r="E69" s="158"/>
    </row>
    <row r="70" spans="1:6" ht="30" x14ac:dyDescent="0.25">
      <c r="A70" s="146">
        <v>1806</v>
      </c>
      <c r="B70" s="147" t="s">
        <v>407</v>
      </c>
      <c r="C70" s="148" t="s">
        <v>2</v>
      </c>
      <c r="D70" s="149">
        <v>98.48</v>
      </c>
      <c r="E70" s="149"/>
    </row>
    <row r="71" spans="1:6" x14ac:dyDescent="0.25">
      <c r="A71" s="146">
        <v>3912</v>
      </c>
      <c r="B71" s="147" t="s">
        <v>408</v>
      </c>
      <c r="C71" s="148" t="s">
        <v>2</v>
      </c>
      <c r="D71" s="149">
        <v>27.73</v>
      </c>
      <c r="E71" s="149"/>
    </row>
    <row r="72" spans="1:6" ht="30" x14ac:dyDescent="0.25">
      <c r="A72" s="146">
        <v>12294</v>
      </c>
      <c r="B72" s="147" t="s">
        <v>309</v>
      </c>
      <c r="C72" s="148" t="s">
        <v>2</v>
      </c>
      <c r="D72" s="149">
        <v>10.74</v>
      </c>
      <c r="E72" s="149"/>
    </row>
    <row r="73" spans="1:6" ht="30" x14ac:dyDescent="0.25">
      <c r="A73" s="154">
        <v>2510</v>
      </c>
      <c r="B73" s="147" t="s">
        <v>410</v>
      </c>
      <c r="C73" s="148" t="s">
        <v>2</v>
      </c>
      <c r="D73" s="149">
        <v>40.78</v>
      </c>
      <c r="E73" s="149"/>
    </row>
    <row r="74" spans="1:6" x14ac:dyDescent="0.25">
      <c r="A74" s="146">
        <v>12081</v>
      </c>
      <c r="B74" s="147" t="s">
        <v>310</v>
      </c>
      <c r="C74" s="148" t="s">
        <v>2</v>
      </c>
      <c r="D74" s="149">
        <v>131</v>
      </c>
      <c r="E74" s="149"/>
    </row>
    <row r="75" spans="1:6" ht="30" x14ac:dyDescent="0.25">
      <c r="A75" s="146">
        <v>36206</v>
      </c>
      <c r="B75" s="147" t="s">
        <v>391</v>
      </c>
      <c r="C75" s="148" t="s">
        <v>2</v>
      </c>
      <c r="D75" s="149">
        <v>180.67</v>
      </c>
      <c r="E75" s="149"/>
    </row>
    <row r="76" spans="1:6" ht="30" x14ac:dyDescent="0.25">
      <c r="A76" s="146">
        <v>20078</v>
      </c>
      <c r="B76" s="147" t="s">
        <v>392</v>
      </c>
      <c r="C76" s="148" t="s">
        <v>2</v>
      </c>
      <c r="D76" s="149">
        <v>27.05</v>
      </c>
      <c r="E76" s="149"/>
    </row>
    <row r="77" spans="1:6" ht="45" x14ac:dyDescent="0.25">
      <c r="A77" s="146">
        <v>10734</v>
      </c>
      <c r="B77" s="147" t="s">
        <v>396</v>
      </c>
      <c r="C77" s="148" t="s">
        <v>5</v>
      </c>
      <c r="D77" s="149">
        <v>66.14</v>
      </c>
      <c r="E77" s="149"/>
    </row>
    <row r="78" spans="1:6" x14ac:dyDescent="0.25">
      <c r="A78" s="146">
        <v>38639</v>
      </c>
      <c r="B78" s="147" t="s">
        <v>397</v>
      </c>
      <c r="C78" s="148" t="s">
        <v>2</v>
      </c>
      <c r="D78" s="149">
        <v>148.27000000000001</v>
      </c>
      <c r="E78" s="149"/>
    </row>
    <row r="79" spans="1:6" ht="45" x14ac:dyDescent="0.25">
      <c r="A79" s="146">
        <v>359</v>
      </c>
      <c r="B79" s="147" t="s">
        <v>399</v>
      </c>
      <c r="C79" s="148" t="s">
        <v>2</v>
      </c>
      <c r="D79" s="149">
        <v>93.9</v>
      </c>
      <c r="E79" s="149"/>
    </row>
    <row r="80" spans="1:6" ht="45" x14ac:dyDescent="0.25">
      <c r="A80" s="146">
        <v>1100</v>
      </c>
      <c r="B80" s="147" t="s">
        <v>409</v>
      </c>
      <c r="C80" s="148" t="s">
        <v>2</v>
      </c>
      <c r="D80" s="149">
        <v>16.03</v>
      </c>
      <c r="E80" s="149"/>
    </row>
    <row r="81" spans="1:5" ht="45" x14ac:dyDescent="0.25">
      <c r="A81" s="146">
        <v>4712</v>
      </c>
      <c r="B81" s="147" t="s">
        <v>1297</v>
      </c>
      <c r="C81" s="148" t="s">
        <v>5</v>
      </c>
      <c r="D81" s="149">
        <v>62.72</v>
      </c>
      <c r="E81" s="149"/>
    </row>
    <row r="82" spans="1:5" x14ac:dyDescent="0.25">
      <c r="A82" s="146">
        <v>1873</v>
      </c>
      <c r="B82" s="147" t="s">
        <v>440</v>
      </c>
      <c r="C82" s="148" t="s">
        <v>2</v>
      </c>
      <c r="D82" s="149">
        <v>5.68</v>
      </c>
      <c r="E82" s="149"/>
    </row>
    <row r="83" spans="1:5" ht="30" x14ac:dyDescent="0.25">
      <c r="A83" s="150">
        <v>40742</v>
      </c>
      <c r="B83" s="151" t="s">
        <v>477</v>
      </c>
      <c r="C83" s="152" t="s">
        <v>2</v>
      </c>
      <c r="D83" s="153">
        <v>7.48</v>
      </c>
      <c r="E83" s="149"/>
    </row>
    <row r="84" spans="1:5" x14ac:dyDescent="0.25">
      <c r="C84" s="83"/>
    </row>
    <row r="86" spans="1:5" x14ac:dyDescent="0.25">
      <c r="A86" s="1115" t="s">
        <v>264</v>
      </c>
      <c r="B86" s="1116"/>
      <c r="C86" s="1116"/>
      <c r="D86" s="1116"/>
      <c r="E86" s="1117"/>
    </row>
    <row r="87" spans="1:5" ht="30" x14ac:dyDescent="0.25">
      <c r="A87" s="144" t="s">
        <v>0</v>
      </c>
      <c r="B87" s="143" t="s">
        <v>1</v>
      </c>
      <c r="C87" s="144" t="s">
        <v>2</v>
      </c>
      <c r="D87" s="144" t="s">
        <v>66</v>
      </c>
      <c r="E87" s="144" t="s">
        <v>258</v>
      </c>
    </row>
    <row r="88" spans="1:5" ht="30" x14ac:dyDescent="0.25">
      <c r="A88" s="146">
        <v>10646</v>
      </c>
      <c r="B88" s="147" t="s">
        <v>281</v>
      </c>
      <c r="C88" s="148" t="s">
        <v>7</v>
      </c>
      <c r="D88" s="153">
        <v>343.86</v>
      </c>
      <c r="E88" s="153"/>
    </row>
    <row r="89" spans="1:5" ht="30" x14ac:dyDescent="0.25">
      <c r="A89" s="146">
        <v>10639</v>
      </c>
      <c r="B89" s="147" t="s">
        <v>282</v>
      </c>
      <c r="C89" s="148" t="s">
        <v>7</v>
      </c>
      <c r="D89" s="153">
        <v>208.26</v>
      </c>
      <c r="E89" s="153"/>
    </row>
    <row r="90" spans="1:5" ht="30" x14ac:dyDescent="0.25">
      <c r="A90" s="146">
        <v>10638</v>
      </c>
      <c r="B90" s="147" t="s">
        <v>283</v>
      </c>
      <c r="C90" s="148" t="s">
        <v>7</v>
      </c>
      <c r="D90" s="153">
        <v>148.34</v>
      </c>
      <c r="E90" s="153"/>
    </row>
    <row r="91" spans="1:5" ht="30" x14ac:dyDescent="0.25">
      <c r="A91" s="146">
        <v>11866</v>
      </c>
      <c r="B91" s="147" t="s">
        <v>284</v>
      </c>
      <c r="C91" s="148" t="s">
        <v>7</v>
      </c>
      <c r="D91" s="153">
        <v>105.55</v>
      </c>
      <c r="E91" s="153"/>
    </row>
    <row r="92" spans="1:5" x14ac:dyDescent="0.25">
      <c r="A92" s="150">
        <v>3975</v>
      </c>
      <c r="B92" s="151" t="s">
        <v>406</v>
      </c>
      <c r="C92" s="152" t="s">
        <v>2</v>
      </c>
      <c r="D92" s="153">
        <v>339.85</v>
      </c>
      <c r="E92" s="153"/>
    </row>
    <row r="93" spans="1:5" x14ac:dyDescent="0.25">
      <c r="A93" s="150">
        <v>3972</v>
      </c>
      <c r="B93" s="151" t="s">
        <v>1298</v>
      </c>
      <c r="C93" s="152" t="s">
        <v>2</v>
      </c>
      <c r="D93" s="153">
        <v>109.5</v>
      </c>
      <c r="E93" s="153"/>
    </row>
    <row r="94" spans="1:5" x14ac:dyDescent="0.25">
      <c r="A94" s="150">
        <v>9952</v>
      </c>
      <c r="B94" s="151" t="s">
        <v>476</v>
      </c>
      <c r="C94" s="152" t="s">
        <v>2</v>
      </c>
      <c r="D94" s="153">
        <v>10.72</v>
      </c>
      <c r="E94" s="153"/>
    </row>
    <row r="95" spans="1:5" x14ac:dyDescent="0.25">
      <c r="A95" s="150">
        <v>13256</v>
      </c>
      <c r="B95" s="151" t="s">
        <v>478</v>
      </c>
      <c r="C95" s="152" t="s">
        <v>7</v>
      </c>
      <c r="D95" s="153">
        <v>69.91</v>
      </c>
      <c r="E95" s="153"/>
    </row>
    <row r="96" spans="1:5" x14ac:dyDescent="0.25">
      <c r="A96" s="150">
        <v>13257</v>
      </c>
      <c r="B96" s="151" t="s">
        <v>479</v>
      </c>
      <c r="C96" s="152" t="s">
        <v>7</v>
      </c>
      <c r="D96" s="153">
        <v>108.39</v>
      </c>
      <c r="E96" s="153"/>
    </row>
    <row r="97" spans="1:10" x14ac:dyDescent="0.25">
      <c r="A97" s="150" t="s">
        <v>1300</v>
      </c>
      <c r="B97" s="151" t="s">
        <v>1299</v>
      </c>
      <c r="C97" s="152" t="s">
        <v>7</v>
      </c>
      <c r="D97" s="153">
        <v>38.49</v>
      </c>
      <c r="E97" s="153"/>
    </row>
    <row r="98" spans="1:10" x14ac:dyDescent="0.25">
      <c r="A98" s="150" t="s">
        <v>1302</v>
      </c>
      <c r="B98" s="151" t="s">
        <v>1301</v>
      </c>
      <c r="C98" s="152" t="s">
        <v>7</v>
      </c>
      <c r="D98" s="153">
        <v>108.39</v>
      </c>
      <c r="E98" s="153"/>
    </row>
    <row r="99" spans="1:10" x14ac:dyDescent="0.25">
      <c r="A99" s="150">
        <v>7119</v>
      </c>
      <c r="B99" s="151" t="s">
        <v>480</v>
      </c>
      <c r="C99" s="152" t="s">
        <v>5</v>
      </c>
      <c r="D99" s="153">
        <v>392.7</v>
      </c>
      <c r="E99" s="153"/>
    </row>
    <row r="100" spans="1:10" x14ac:dyDescent="0.25">
      <c r="A100" s="150">
        <v>13252</v>
      </c>
      <c r="B100" s="151" t="s">
        <v>481</v>
      </c>
      <c r="C100" s="152" t="s">
        <v>7</v>
      </c>
      <c r="D100" s="153">
        <f>ROUND(D99*1*0.2,2)</f>
        <v>78.540000000000006</v>
      </c>
      <c r="E100" s="153"/>
    </row>
    <row r="101" spans="1:10" ht="30" x14ac:dyDescent="0.25">
      <c r="A101" s="146">
        <v>10646</v>
      </c>
      <c r="B101" s="147" t="s">
        <v>281</v>
      </c>
      <c r="C101" s="148" t="s">
        <v>7</v>
      </c>
      <c r="D101" s="149">
        <v>343.86</v>
      </c>
      <c r="E101" s="149"/>
    </row>
    <row r="102" spans="1:10" ht="30" x14ac:dyDescent="0.25">
      <c r="A102" s="146">
        <v>10639</v>
      </c>
      <c r="B102" s="147" t="s">
        <v>282</v>
      </c>
      <c r="C102" s="148" t="s">
        <v>7</v>
      </c>
      <c r="D102" s="149">
        <v>208.26</v>
      </c>
      <c r="E102" s="149"/>
    </row>
    <row r="103" spans="1:10" ht="30" x14ac:dyDescent="0.25">
      <c r="A103" s="146">
        <v>10638</v>
      </c>
      <c r="B103" s="147" t="s">
        <v>283</v>
      </c>
      <c r="C103" s="148" t="s">
        <v>7</v>
      </c>
      <c r="D103" s="149">
        <v>148.34</v>
      </c>
      <c r="E103" s="149"/>
    </row>
    <row r="104" spans="1:10" x14ac:dyDescent="0.25">
      <c r="C104" s="83"/>
    </row>
    <row r="105" spans="1:10" x14ac:dyDescent="0.25">
      <c r="C105" s="83"/>
    </row>
    <row r="106" spans="1:10" x14ac:dyDescent="0.25">
      <c r="B106" s="94" t="s">
        <v>319</v>
      </c>
      <c r="C106" s="83"/>
    </row>
    <row r="107" spans="1:10" ht="30" x14ac:dyDescent="0.25">
      <c r="A107" s="93" t="s">
        <v>0</v>
      </c>
      <c r="B107" s="94" t="s">
        <v>1</v>
      </c>
      <c r="C107" s="95" t="s">
        <v>2</v>
      </c>
      <c r="D107" s="96" t="s">
        <v>66</v>
      </c>
      <c r="E107" s="96" t="s">
        <v>258</v>
      </c>
    </row>
    <row r="108" spans="1:10" x14ac:dyDescent="0.25">
      <c r="A108" t="s">
        <v>398</v>
      </c>
      <c r="B108" s="85" t="s">
        <v>256</v>
      </c>
      <c r="C108" s="83" t="s">
        <v>2</v>
      </c>
      <c r="D108" s="84">
        <v>450</v>
      </c>
      <c r="H108" t="s">
        <v>255</v>
      </c>
    </row>
    <row r="109" spans="1:10" ht="51.75" x14ac:dyDescent="0.25">
      <c r="A109" t="s">
        <v>416</v>
      </c>
      <c r="B109" s="128" t="s">
        <v>400</v>
      </c>
      <c r="C109" s="83" t="s">
        <v>5</v>
      </c>
      <c r="D109" s="7">
        <v>89.99</v>
      </c>
      <c r="H109" s="7" t="s">
        <v>460</v>
      </c>
    </row>
    <row r="110" spans="1:10" ht="51.75" x14ac:dyDescent="0.25">
      <c r="A110" t="s">
        <v>417</v>
      </c>
      <c r="B110" s="128" t="s">
        <v>401</v>
      </c>
      <c r="C110" s="83" t="s">
        <v>5</v>
      </c>
      <c r="D110" s="7">
        <v>89.99</v>
      </c>
      <c r="H110" s="7" t="s">
        <v>460</v>
      </c>
    </row>
    <row r="111" spans="1:10" ht="51.75" x14ac:dyDescent="0.25">
      <c r="A111" t="s">
        <v>418</v>
      </c>
      <c r="B111" s="128" t="s">
        <v>402</v>
      </c>
      <c r="C111" s="83" t="s">
        <v>5</v>
      </c>
      <c r="D111" s="7">
        <v>85.01</v>
      </c>
      <c r="H111" s="7" t="s">
        <v>460</v>
      </c>
      <c r="J111" s="99"/>
    </row>
    <row r="112" spans="1:10" x14ac:dyDescent="0.25">
      <c r="A112" t="s">
        <v>419</v>
      </c>
      <c r="B112" s="128" t="s">
        <v>176</v>
      </c>
      <c r="C112" s="83" t="s">
        <v>20</v>
      </c>
      <c r="D112" s="98">
        <v>3.49</v>
      </c>
      <c r="H112" s="7" t="s">
        <v>460</v>
      </c>
    </row>
    <row r="113" spans="1:9" x14ac:dyDescent="0.25">
      <c r="A113" t="s">
        <v>420</v>
      </c>
      <c r="B113" s="128" t="s">
        <v>177</v>
      </c>
      <c r="C113" s="83" t="s">
        <v>20</v>
      </c>
      <c r="D113" s="98">
        <v>4.21</v>
      </c>
      <c r="H113" s="7" t="s">
        <v>460</v>
      </c>
    </row>
    <row r="114" spans="1:9" ht="26.25" x14ac:dyDescent="0.25">
      <c r="A114" t="s">
        <v>421</v>
      </c>
      <c r="B114" s="128" t="s">
        <v>403</v>
      </c>
      <c r="C114" s="83" t="s">
        <v>5</v>
      </c>
      <c r="D114" s="7">
        <v>104</v>
      </c>
      <c r="H114" s="7" t="s">
        <v>460</v>
      </c>
    </row>
    <row r="115" spans="1:9" x14ac:dyDescent="0.25">
      <c r="A115" t="s">
        <v>422</v>
      </c>
      <c r="B115" s="128" t="s">
        <v>207</v>
      </c>
      <c r="C115" s="83" t="s">
        <v>20</v>
      </c>
      <c r="D115" s="86">
        <v>3.62</v>
      </c>
      <c r="H115" s="7" t="s">
        <v>460</v>
      </c>
    </row>
    <row r="116" spans="1:9" x14ac:dyDescent="0.25">
      <c r="A116" t="s">
        <v>423</v>
      </c>
      <c r="B116" s="128" t="s">
        <v>208</v>
      </c>
      <c r="C116" s="83" t="s">
        <v>20</v>
      </c>
      <c r="D116" s="86">
        <v>67</v>
      </c>
      <c r="H116" s="7" t="s">
        <v>460</v>
      </c>
    </row>
    <row r="117" spans="1:9" ht="26.25" x14ac:dyDescent="0.25">
      <c r="A117" t="s">
        <v>424</v>
      </c>
      <c r="B117" s="128" t="s">
        <v>191</v>
      </c>
      <c r="C117" s="129" t="s">
        <v>5</v>
      </c>
      <c r="D117" s="130">
        <v>113.58</v>
      </c>
      <c r="H117" t="s">
        <v>458</v>
      </c>
      <c r="I117" s="129"/>
    </row>
    <row r="118" spans="1:9" ht="26.25" x14ac:dyDescent="0.25">
      <c r="A118" t="s">
        <v>425</v>
      </c>
      <c r="B118" s="128" t="s">
        <v>277</v>
      </c>
      <c r="C118" s="129" t="s">
        <v>5</v>
      </c>
      <c r="D118" s="130">
        <v>113.58</v>
      </c>
      <c r="H118" t="s">
        <v>458</v>
      </c>
      <c r="I118" s="129"/>
    </row>
    <row r="119" spans="1:9" ht="26.25" x14ac:dyDescent="0.25">
      <c r="A119" t="s">
        <v>426</v>
      </c>
      <c r="B119" s="128" t="s">
        <v>459</v>
      </c>
      <c r="C119" s="129" t="s">
        <v>5</v>
      </c>
      <c r="D119" s="130">
        <v>129.9</v>
      </c>
      <c r="H119" s="130" t="s">
        <v>92</v>
      </c>
      <c r="I119" s="129" t="s">
        <v>5</v>
      </c>
    </row>
    <row r="120" spans="1:9" ht="51.75" x14ac:dyDescent="0.25">
      <c r="A120" t="s">
        <v>427</v>
      </c>
      <c r="B120" s="128" t="s">
        <v>457</v>
      </c>
      <c r="C120" s="83" t="s">
        <v>415</v>
      </c>
      <c r="D120" s="84">
        <v>1311.34</v>
      </c>
      <c r="H120" s="84">
        <v>393</v>
      </c>
      <c r="I120" s="83" t="s">
        <v>2</v>
      </c>
    </row>
    <row r="121" spans="1:9" ht="51.75" x14ac:dyDescent="0.25">
      <c r="A121" t="s">
        <v>428</v>
      </c>
      <c r="B121" s="128" t="s">
        <v>413</v>
      </c>
      <c r="C121" s="83" t="s">
        <v>415</v>
      </c>
      <c r="D121" s="84">
        <v>2828.11</v>
      </c>
      <c r="H121" s="84" t="s">
        <v>456</v>
      </c>
      <c r="I121" s="83"/>
    </row>
    <row r="122" spans="1:9" ht="51.75" x14ac:dyDescent="0.25">
      <c r="A122" t="s">
        <v>429</v>
      </c>
      <c r="B122" s="128" t="s">
        <v>414</v>
      </c>
      <c r="C122" s="83" t="s">
        <v>415</v>
      </c>
      <c r="D122" s="84">
        <v>1302.99</v>
      </c>
      <c r="H122" s="84" t="s">
        <v>456</v>
      </c>
      <c r="I122" s="83"/>
    </row>
    <row r="123" spans="1:9" ht="30" x14ac:dyDescent="0.25">
      <c r="A123" t="s">
        <v>431</v>
      </c>
      <c r="B123" s="85" t="s">
        <v>485</v>
      </c>
      <c r="C123" s="129" t="s">
        <v>8</v>
      </c>
      <c r="D123" s="84">
        <v>485.9</v>
      </c>
      <c r="H123" s="99"/>
      <c r="I123" s="83"/>
    </row>
    <row r="124" spans="1:9" ht="39" x14ac:dyDescent="0.25">
      <c r="A124" t="s">
        <v>432</v>
      </c>
      <c r="B124" s="128" t="s">
        <v>221</v>
      </c>
      <c r="C124" s="129" t="s">
        <v>8</v>
      </c>
      <c r="D124" s="130">
        <v>1476</v>
      </c>
      <c r="H124" t="s">
        <v>92</v>
      </c>
      <c r="I124" s="83"/>
    </row>
    <row r="125" spans="1:9" ht="26.25" x14ac:dyDescent="0.25">
      <c r="A125" t="s">
        <v>433</v>
      </c>
      <c r="B125" s="128" t="s">
        <v>239</v>
      </c>
      <c r="C125" s="129" t="s">
        <v>8</v>
      </c>
      <c r="D125" s="130">
        <v>4667</v>
      </c>
      <c r="H125" t="s">
        <v>92</v>
      </c>
      <c r="I125" s="83"/>
    </row>
    <row r="126" spans="1:9" x14ac:dyDescent="0.25">
      <c r="A126" t="s">
        <v>434</v>
      </c>
      <c r="B126" s="128" t="s">
        <v>486</v>
      </c>
      <c r="C126" s="129" t="s">
        <v>8</v>
      </c>
      <c r="D126" s="130">
        <v>236.55</v>
      </c>
      <c r="H126" s="99"/>
      <c r="I126" s="83"/>
    </row>
    <row r="127" spans="1:9" ht="26.25" x14ac:dyDescent="0.25">
      <c r="A127" t="s">
        <v>435</v>
      </c>
      <c r="B127" s="128" t="s">
        <v>244</v>
      </c>
      <c r="C127" s="129" t="s">
        <v>8</v>
      </c>
      <c r="D127" s="130">
        <v>326.18</v>
      </c>
      <c r="H127" s="99"/>
      <c r="I127" s="83"/>
    </row>
    <row r="128" spans="1:9" ht="26.25" x14ac:dyDescent="0.25">
      <c r="A128" t="s">
        <v>442</v>
      </c>
      <c r="B128" s="128" t="s">
        <v>245</v>
      </c>
      <c r="C128" s="129" t="s">
        <v>8</v>
      </c>
      <c r="D128" s="130">
        <v>272.60000000000002</v>
      </c>
      <c r="H128" s="99"/>
      <c r="I128" s="83"/>
    </row>
    <row r="129" spans="1:8" ht="30" x14ac:dyDescent="0.25">
      <c r="A129" t="s">
        <v>443</v>
      </c>
      <c r="B129" s="85" t="s">
        <v>461</v>
      </c>
      <c r="C129" s="129" t="s">
        <v>8</v>
      </c>
      <c r="D129" s="84">
        <v>337.7</v>
      </c>
      <c r="H129" t="s">
        <v>455</v>
      </c>
    </row>
    <row r="130" spans="1:8" ht="30" x14ac:dyDescent="0.25">
      <c r="A130" t="s">
        <v>444</v>
      </c>
      <c r="B130" s="85" t="s">
        <v>462</v>
      </c>
      <c r="C130" s="129" t="s">
        <v>8</v>
      </c>
      <c r="D130" s="84">
        <v>2229.15</v>
      </c>
      <c r="H130" t="s">
        <v>465</v>
      </c>
    </row>
    <row r="131" spans="1:8" ht="30" x14ac:dyDescent="0.25">
      <c r="A131" t="s">
        <v>445</v>
      </c>
      <c r="B131" s="85" t="s">
        <v>464</v>
      </c>
      <c r="C131" s="129" t="s">
        <v>8</v>
      </c>
      <c r="D131" s="84">
        <v>19350.87</v>
      </c>
      <c r="H131" t="s">
        <v>465</v>
      </c>
    </row>
    <row r="132" spans="1:8" ht="30" x14ac:dyDescent="0.25">
      <c r="A132" t="s">
        <v>446</v>
      </c>
      <c r="B132" s="85" t="s">
        <v>463</v>
      </c>
      <c r="C132" s="129" t="s">
        <v>8</v>
      </c>
      <c r="D132" s="84">
        <v>1060.03</v>
      </c>
      <c r="H132" t="s">
        <v>465</v>
      </c>
    </row>
    <row r="133" spans="1:8" ht="45" x14ac:dyDescent="0.25">
      <c r="A133" t="s">
        <v>448</v>
      </c>
      <c r="B133" s="85" t="s">
        <v>470</v>
      </c>
      <c r="C133" s="129" t="s">
        <v>8</v>
      </c>
      <c r="D133" s="84">
        <v>7200</v>
      </c>
      <c r="H133" t="s">
        <v>466</v>
      </c>
    </row>
    <row r="134" spans="1:8" x14ac:dyDescent="0.25">
      <c r="A134" t="s">
        <v>449</v>
      </c>
      <c r="B134" s="85" t="s">
        <v>471</v>
      </c>
      <c r="C134" s="129" t="s">
        <v>8</v>
      </c>
      <c r="D134" s="84">
        <v>481</v>
      </c>
      <c r="H134" t="s">
        <v>475</v>
      </c>
    </row>
    <row r="135" spans="1:8" x14ac:dyDescent="0.25">
      <c r="A135" t="s">
        <v>450</v>
      </c>
      <c r="B135" s="85" t="s">
        <v>472</v>
      </c>
      <c r="C135" s="129" t="s">
        <v>8</v>
      </c>
      <c r="D135" s="84">
        <v>570</v>
      </c>
      <c r="H135" t="s">
        <v>475</v>
      </c>
    </row>
    <row r="136" spans="1:8" x14ac:dyDescent="0.25">
      <c r="A136" t="s">
        <v>451</v>
      </c>
      <c r="B136" s="85" t="s">
        <v>473</v>
      </c>
      <c r="C136" s="129" t="s">
        <v>8</v>
      </c>
      <c r="D136" s="84">
        <v>297</v>
      </c>
      <c r="H136" t="s">
        <v>475</v>
      </c>
    </row>
    <row r="137" spans="1:8" x14ac:dyDescent="0.25">
      <c r="A137" t="s">
        <v>452</v>
      </c>
      <c r="B137" s="85" t="s">
        <v>474</v>
      </c>
      <c r="C137" s="129" t="s">
        <v>8</v>
      </c>
      <c r="D137" s="84">
        <v>358</v>
      </c>
      <c r="H137" t="s">
        <v>475</v>
      </c>
    </row>
    <row r="138" spans="1:8" ht="45" x14ac:dyDescent="0.25">
      <c r="A138" t="s">
        <v>453</v>
      </c>
      <c r="B138" s="85" t="s">
        <v>482</v>
      </c>
      <c r="C138" s="129" t="s">
        <v>8</v>
      </c>
      <c r="D138" s="84">
        <v>2790</v>
      </c>
      <c r="H138" t="s">
        <v>92</v>
      </c>
    </row>
    <row r="139" spans="1:8" ht="30" x14ac:dyDescent="0.25">
      <c r="A139" t="s">
        <v>454</v>
      </c>
      <c r="B139" s="85" t="s">
        <v>483</v>
      </c>
      <c r="C139" s="129" t="s">
        <v>8</v>
      </c>
      <c r="D139" s="84">
        <v>760.5</v>
      </c>
      <c r="H139" t="s">
        <v>92</v>
      </c>
    </row>
    <row r="140" spans="1:8" ht="30" x14ac:dyDescent="0.25">
      <c r="A140" t="s">
        <v>484</v>
      </c>
      <c r="B140" s="85" t="s">
        <v>488</v>
      </c>
      <c r="C140" s="129" t="s">
        <v>8</v>
      </c>
      <c r="D140" s="84">
        <v>551</v>
      </c>
    </row>
    <row r="141" spans="1:8" ht="30" x14ac:dyDescent="0.25">
      <c r="A141" t="s">
        <v>487</v>
      </c>
      <c r="B141" s="85" t="s">
        <v>489</v>
      </c>
      <c r="C141" s="129" t="s">
        <v>8</v>
      </c>
      <c r="D141" s="84">
        <v>2799</v>
      </c>
    </row>
    <row r="142" spans="1:8" x14ac:dyDescent="0.25">
      <c r="A142" t="s">
        <v>1334</v>
      </c>
      <c r="B142" s="85" t="s">
        <v>1333</v>
      </c>
      <c r="C142" s="129" t="s">
        <v>20</v>
      </c>
      <c r="D142" s="84">
        <f>28/30</f>
        <v>0.93</v>
      </c>
    </row>
    <row r="143" spans="1:8" x14ac:dyDescent="0.25">
      <c r="A143" t="s">
        <v>1335</v>
      </c>
      <c r="B143" s="85" t="s">
        <v>1336</v>
      </c>
      <c r="C143" s="129" t="s">
        <v>20</v>
      </c>
      <c r="D143" s="84">
        <f>28/30</f>
        <v>0.93</v>
      </c>
    </row>
    <row r="144" spans="1:8" x14ac:dyDescent="0.25">
      <c r="A144" t="s">
        <v>1340</v>
      </c>
      <c r="B144" s="85" t="s">
        <v>1338</v>
      </c>
      <c r="C144" s="129" t="s">
        <v>1339</v>
      </c>
      <c r="D144" s="84">
        <v>10</v>
      </c>
    </row>
    <row r="145" spans="1:4" x14ac:dyDescent="0.25">
      <c r="A145" t="s">
        <v>1342</v>
      </c>
      <c r="B145" s="85" t="s">
        <v>1341</v>
      </c>
      <c r="C145" s="129" t="s">
        <v>1339</v>
      </c>
      <c r="D145" s="84">
        <v>110</v>
      </c>
    </row>
  </sheetData>
  <mergeCells count="9">
    <mergeCell ref="A1:E1"/>
    <mergeCell ref="A2:E2"/>
    <mergeCell ref="A3:E3"/>
    <mergeCell ref="A66:E66"/>
    <mergeCell ref="A86:E86"/>
    <mergeCell ref="A4:E4"/>
    <mergeCell ref="A6:E6"/>
    <mergeCell ref="A7:B7"/>
    <mergeCell ref="C7:D7"/>
  </mergeCells>
  <phoneticPr fontId="12" type="noConversion"/>
  <pageMargins left="0.511811024" right="0.511811024" top="0.78740157499999996" bottom="0.78740157499999996" header="0.31496062000000002" footer="0.31496062000000002"/>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49072-95A6-4BF0-9DF3-8C6714F59699}">
  <sheetPr>
    <tabColor rgb="FFFF0000"/>
    <pageSetUpPr fitToPage="1"/>
  </sheetPr>
  <dimension ref="A1:U201"/>
  <sheetViews>
    <sheetView tabSelected="1" view="pageBreakPreview" topLeftCell="A171" zoomScale="85" zoomScaleNormal="85" zoomScaleSheetLayoutView="85" workbookViewId="0">
      <selection activeCell="D185" sqref="D185"/>
    </sheetView>
  </sheetViews>
  <sheetFormatPr defaultColWidth="9.140625" defaultRowHeight="18" x14ac:dyDescent="0.25"/>
  <cols>
    <col min="1" max="1" width="10.85546875" style="767" customWidth="1"/>
    <col min="2" max="2" width="14.140625" style="767" bestFit="1" customWidth="1"/>
    <col min="3" max="3" width="14.7109375" style="767" customWidth="1"/>
    <col min="4" max="4" width="83.5703125" style="768" customWidth="1"/>
    <col min="5" max="5" width="12.28515625" style="767" bestFit="1" customWidth="1"/>
    <col min="6" max="6" width="12.85546875" style="842" bestFit="1" customWidth="1"/>
    <col min="7" max="7" width="15.85546875" style="842" bestFit="1" customWidth="1"/>
    <col min="8" max="8" width="14.85546875" style="843" bestFit="1" customWidth="1"/>
    <col min="9" max="9" width="18.7109375" style="843" bestFit="1" customWidth="1"/>
    <col min="10" max="10" width="18.7109375" style="253" customWidth="1"/>
    <col min="11" max="11" width="13.28515625" style="651" customWidth="1"/>
    <col min="12" max="12" width="15.85546875" style="607" customWidth="1"/>
    <col min="13" max="13" width="13.28515625" style="220" customWidth="1"/>
    <col min="14" max="14" width="10.7109375" style="219" customWidth="1"/>
    <col min="15" max="15" width="14.28515625" style="219" customWidth="1"/>
    <col min="16" max="16" width="11.7109375" style="219" customWidth="1"/>
    <col min="17" max="18" width="9.140625" style="219" customWidth="1"/>
    <col min="19" max="19" width="11.5703125" style="1008" bestFit="1" customWidth="1"/>
    <col min="20" max="20" width="17" style="1008" bestFit="1" customWidth="1"/>
    <col min="21" max="21" width="15.140625" style="242" bestFit="1" customWidth="1"/>
    <col min="22" max="16384" width="9.140625" style="219"/>
  </cols>
  <sheetData>
    <row r="1" spans="1:21" ht="57.75" customHeight="1" x14ac:dyDescent="0.25">
      <c r="A1" s="1125" t="s">
        <v>102</v>
      </c>
      <c r="B1" s="1126"/>
      <c r="C1" s="1126"/>
      <c r="D1" s="1126"/>
      <c r="E1" s="1126"/>
      <c r="F1" s="1126"/>
      <c r="G1" s="1126"/>
      <c r="H1" s="1126"/>
      <c r="I1" s="1127"/>
      <c r="J1" s="501"/>
    </row>
    <row r="2" spans="1:21" ht="37.15" customHeight="1" x14ac:dyDescent="0.25">
      <c r="A2" s="759" t="s">
        <v>103</v>
      </c>
      <c r="B2" s="1128" t="s">
        <v>17239</v>
      </c>
      <c r="C2" s="1128"/>
      <c r="D2" s="1128"/>
      <c r="E2" s="1129" t="s">
        <v>105</v>
      </c>
      <c r="F2" s="1129"/>
      <c r="G2" s="1028"/>
      <c r="H2" s="760">
        <v>45536</v>
      </c>
      <c r="I2" s="761"/>
      <c r="J2" s="223"/>
    </row>
    <row r="3" spans="1:21" ht="15.75" customHeight="1" thickBot="1" x14ac:dyDescent="0.3">
      <c r="A3" s="762" t="s">
        <v>104</v>
      </c>
      <c r="B3" s="1130" t="s">
        <v>261</v>
      </c>
      <c r="C3" s="1130"/>
      <c r="D3" s="1130"/>
      <c r="E3" s="763" t="s">
        <v>106</v>
      </c>
      <c r="F3" s="764">
        <v>1.5727</v>
      </c>
      <c r="G3" s="1074"/>
      <c r="H3" s="765" t="s">
        <v>107</v>
      </c>
      <c r="I3" s="766">
        <v>0.28220000000000001</v>
      </c>
      <c r="J3" s="446"/>
    </row>
    <row r="4" spans="1:21" ht="6" customHeight="1" thickBot="1" x14ac:dyDescent="0.3">
      <c r="F4" s="769"/>
      <c r="G4" s="769"/>
      <c r="H4" s="770"/>
      <c r="I4" s="770"/>
      <c r="J4" s="232"/>
    </row>
    <row r="5" spans="1:21" ht="26.25" thickBot="1" x14ac:dyDescent="0.3">
      <c r="A5" s="771" t="s">
        <v>1291</v>
      </c>
      <c r="B5" s="771" t="s">
        <v>121</v>
      </c>
      <c r="C5" s="771" t="s">
        <v>1290</v>
      </c>
      <c r="D5" s="771" t="s">
        <v>1292</v>
      </c>
      <c r="E5" s="771" t="s">
        <v>1289</v>
      </c>
      <c r="F5" s="772" t="s">
        <v>1288</v>
      </c>
      <c r="G5" s="773" t="s">
        <v>27578</v>
      </c>
      <c r="H5" s="773" t="s">
        <v>27577</v>
      </c>
      <c r="I5" s="773" t="s">
        <v>1293</v>
      </c>
      <c r="J5" s="621"/>
    </row>
    <row r="6" spans="1:21" x14ac:dyDescent="0.25">
      <c r="A6" s="774">
        <v>1</v>
      </c>
      <c r="B6" s="775"/>
      <c r="C6" s="775"/>
      <c r="D6" s="776" t="s">
        <v>4</v>
      </c>
      <c r="E6" s="777"/>
      <c r="F6" s="778"/>
      <c r="G6" s="1075"/>
      <c r="H6" s="609"/>
      <c r="I6" s="608">
        <f>SUBTOTAL(9,I7:I17)</f>
        <v>542260.68999999994</v>
      </c>
      <c r="J6" s="931"/>
      <c r="K6" s="608">
        <f>SUBTOTAL(9,K7:K17)</f>
        <v>43880.41</v>
      </c>
      <c r="L6" s="609"/>
      <c r="M6" s="608">
        <f>SUBTOTAL(9,M7:M17)</f>
        <v>43880.41</v>
      </c>
      <c r="N6" s="609"/>
      <c r="O6" s="608">
        <f>SUBTOTAL(9,O7:O17)</f>
        <v>0</v>
      </c>
      <c r="P6" s="609"/>
      <c r="Q6" s="608">
        <f>SUBTOTAL(9,Q7:Q17)</f>
        <v>0</v>
      </c>
      <c r="R6" s="609"/>
    </row>
    <row r="7" spans="1:21" s="237" customFormat="1" x14ac:dyDescent="0.25">
      <c r="A7" s="780" t="str">
        <f>CONCATENATE(A6,".",1)</f>
        <v>1.1</v>
      </c>
      <c r="B7" s="652">
        <v>20305</v>
      </c>
      <c r="C7" s="653" t="s">
        <v>1286</v>
      </c>
      <c r="D7" s="630" t="str">
        <f>IF(B7="","",IF(C7="DER-RD",IF(OR(B7&lt;60000,B7&gt;60025),VLOOKUP(B7,'DER-RD1'!A:E,2,FALSE),VLOOKUP(B7,'DER-RD1'!A:E,2,FALSE)&amp;"(DMT="&amp;VLOOKUP(B7,'DER-RD1'!A:E,4,FALSE)&amp;")(XP="&amp;ROUND((O7),2)&amp;"KM;XR="&amp;ROUND((P7),2)&amp;"KM)"),IF(C7="DER-ED",VLOOKUP(B7,'DER-ED1'!A:D,2,FALSE),IF(C7="SICRO",VLOOKUP(B7,SICRO!A:E,2,FALSE),IF(C7="SINAPI",VLOOKUP(B7,SINAPI1!A:D,2,FALSE))))))</f>
        <v>Placa de obra nas dimensões de 2.0 x 4.0 m, padrão DER</v>
      </c>
      <c r="E7" s="653" t="str">
        <f>IF($B7="","",IF($C7="SINAPI",VLOOKUP($B7,SINAPI1!A:D,3,FALSE),IF($C7="SICRO",VLOOKUP($B7,SICRO!A:E,3,FALSE),IF($C7="DER-RD",VLOOKUP($B7,'DER-RD1'!A:E,3,FALSE),IF($C7="DER-ED",(VLOOKUP($B7,'DER-ED1'!A:D,3,FALSE)))))))</f>
        <v>m2</v>
      </c>
      <c r="F7" s="781">
        <f>'Mem - Orla'!F8</f>
        <v>32</v>
      </c>
      <c r="G7" s="1076">
        <f>M7</f>
        <v>248.22</v>
      </c>
      <c r="H7" s="782">
        <f>TRUNC(M7*(1+$I$3),2)</f>
        <v>318.26</v>
      </c>
      <c r="I7" s="792">
        <f t="shared" ref="I7:I17" si="0">ROUND((F7*H7),2)</f>
        <v>10184.32</v>
      </c>
      <c r="J7" s="622"/>
      <c r="K7" s="610">
        <f>IF(B7="","",IF(C7="DER-RD",IF(OR(B7&lt;60000,B7&gt;60025),VLOOKUP(B7,'DER-RD1'!A:E,4,FALSE),VLOOKUP(B7,'DER-RD1'!A:H,6,FALSE)*O7+VLOOKUP(B7,'DER-RD1'!A:H,7,FALSE)*P7)+VLOOKUP(B7,'DER-RD1'!A:H,8,FALSE),IF(C7="DER-ED",VLOOKUP(B7,'DER-ED1'!A:D,4,FALSE),IF(C7="SICRO",VLOOKUP(B7,SICRO!A:E,4,FALSE),IF(C7="SINAPI",VLOOKUP(B7,SINAPI1!A:D,4,FALSE),IF(C7="CESAN",VLOOKUP(B7,CESAN!A:D,4,FALSE)))))))</f>
        <v>248.22</v>
      </c>
      <c r="L7" s="611">
        <f>IF(B7="","",IF(C7="DER-RD",IF(OR(B7&lt;60000,B7&gt;60025),'DER-RD1'!$D$2/100,0),IF(C7="DER-ED",'DER-ED1'!$D$2/100,IF(C7="SICRO",SICRO!$D$4/100,"Preencher BDI!"))))</f>
        <v>0</v>
      </c>
      <c r="M7" s="612">
        <f>IF(K7="","",(K7/(1+L7)))</f>
        <v>248.22</v>
      </c>
      <c r="O7" s="610"/>
      <c r="P7" s="611"/>
      <c r="Q7" s="612"/>
      <c r="R7" s="612"/>
      <c r="S7" s="1008">
        <v>422.63</v>
      </c>
      <c r="T7" s="1008">
        <f>F7*S7</f>
        <v>13524.16</v>
      </c>
      <c r="U7" s="242" t="b">
        <f>H7&gt;=S7</f>
        <v>0</v>
      </c>
    </row>
    <row r="8" spans="1:21" s="650" customFormat="1" ht="38.25" x14ac:dyDescent="0.25">
      <c r="A8" s="780" t="str">
        <f t="shared" ref="A8:A13" si="1">CONCATENATE($A$6,".",RIGHT(A7,LEN(A7)-2)+1)</f>
        <v>1.2</v>
      </c>
      <c r="B8" s="652">
        <v>20701</v>
      </c>
      <c r="C8" s="653" t="s">
        <v>1286</v>
      </c>
      <c r="D8" s="630" t="str">
        <f>IF(B8="","",IF(C8="DER-RD",IF(OR(B8&lt;60000,B8&gt;60025),VLOOKUP(B8,'DER-RD1'!A:E,2,FALSE),VLOOKUP(B8,'DER-RD1'!A:E,2,FALSE)&amp;"(DMT="&amp;VLOOKUP(B8,'DER-RD1'!A:E,4,FALSE)&amp;")(XP="&amp;ROUND((O8),2)&amp;"KM;XR="&amp;ROUND((P8),2)&amp;"KM)"),IF(C8="DER-ED",VLOOKUP(B8,'DER-ED1'!A:D,2,FALSE),IF(C8="SICRO",VLOOKUP(B8,SICRO!A:E,2,FALSE),IF(C8="SINAPI",VLOOKUP(B8,SINAPI1!A:D,2,FALSE))))))</f>
        <v>Barracão para escritório com sanitário área de 14.50 m2, de chapa de compens. 12mm e pontalete 8x8cm, piso cimentado e cobertura de telha de fibroc. 6mm, incl. ponto de luz e cx. de inspeção, conf. projeto (1 utilização)</v>
      </c>
      <c r="E8" s="653" t="str">
        <f>IF($B8="","",IF($C8="SINAPI",VLOOKUP($B8,SINAPI1!A:D,3,FALSE),IF($C8="SICRO",VLOOKUP($B8,SICRO!A:E,3,FALSE),IF($C8="DER-RD",VLOOKUP($B8,'DER-RD1'!A:E,3,FALSE),IF($C8="DER-ED",(VLOOKUP($B8,'DER-ED1'!A:D,3,FALSE)))))))</f>
        <v>m2</v>
      </c>
      <c r="F8" s="783">
        <f>'Mem - Orla'!F9</f>
        <v>14.5</v>
      </c>
      <c r="G8" s="1076">
        <f>M8</f>
        <v>837.77</v>
      </c>
      <c r="H8" s="782">
        <f t="shared" ref="H8:H17" si="2">TRUNC(M8*(1+$I$3),2)</f>
        <v>1074.18</v>
      </c>
      <c r="I8" s="784">
        <f t="shared" si="0"/>
        <v>15575.61</v>
      </c>
      <c r="J8" s="646"/>
      <c r="K8" s="610">
        <f>IF(B8="","",IF(C8="DER-RD",IF(OR(B8&lt;60000,B8&gt;60025),VLOOKUP(B8,'DER-RD1'!A:E,4,FALSE),VLOOKUP(B8,'DER-RD1'!A:H,6,FALSE)*O8+VLOOKUP(B8,'DER-RD1'!A:H,7,FALSE)*P8)+VLOOKUP(B8,'DER-RD1'!A:H,8,FALSE),IF(C8="DER-ED",VLOOKUP(B8,'DER-ED1'!A:D,4,FALSE),IF(C8="SICRO",VLOOKUP(B8,SICRO!A:E,4,FALSE),IF(C8="SINAPI",VLOOKUP(B8,SINAPI1!A:D,4,FALSE),IF(C8="CESAN",VLOOKUP(B8,CESAN!A:D,4,FALSE)))))))</f>
        <v>837.77</v>
      </c>
      <c r="L8" s="611">
        <f>IF(B8="","",IF(C8="DER-RD",IF(OR(B8&lt;60000,B8&gt;60025),'DER-RD1'!$D$2/100,0),IF(C8="DER-ED",'DER-ED1'!$D$2/100,IF(C8="SICRO",SICRO!$D$4/100,"Preencher BDI!"))))</f>
        <v>0</v>
      </c>
      <c r="M8" s="649">
        <f>IF(K8="","",(K8/(1+L8)))</f>
        <v>837.77</v>
      </c>
      <c r="O8" s="647"/>
      <c r="P8" s="648"/>
      <c r="Q8" s="649"/>
      <c r="R8" s="649"/>
      <c r="S8" s="1009">
        <v>1077.8399999999999</v>
      </c>
      <c r="T8" s="1008">
        <f t="shared" ref="T8:T17" si="3">F8*S8</f>
        <v>15628.68</v>
      </c>
      <c r="U8" s="242" t="b">
        <f t="shared" ref="U8:U66" si="4">H8&gt;=S8</f>
        <v>0</v>
      </c>
    </row>
    <row r="9" spans="1:21" s="650" customFormat="1" ht="38.25" x14ac:dyDescent="0.25">
      <c r="A9" s="780" t="str">
        <f t="shared" si="1"/>
        <v>1.3</v>
      </c>
      <c r="B9" s="652">
        <v>20702</v>
      </c>
      <c r="C9" s="653" t="s">
        <v>1286</v>
      </c>
      <c r="D9" s="630" t="str">
        <f>IF(B9="","",IF(C9="DER-RD",IF(OR(B9&lt;60000,B9&gt;60025),VLOOKUP(B9,'DER-RD1'!A:E,2,FALSE),VLOOKUP(B9,'DER-RD1'!A:E,2,FALSE)&amp;"(DMT="&amp;VLOOKUP(B9,'DER-RD1'!A:E,4,FALSE)&amp;")(XP="&amp;ROUND((O9),2)&amp;"KM;XR="&amp;ROUND((P9),2)&amp;"KM)"),IF(C9="DER-ED",VLOOKUP(B9,'DER-ED1'!A:D,2,FALSE),IF(C9="SICRO",VLOOKUP(B9,SICRO!A:E,2,FALSE),IF(C9="SINAPI",VLOOKUP(B9,SINAPI1!A:D,2,FALSE))))))</f>
        <v>Barracão para almoxarifado área de 10.90m2, de chapa de compensado de 12mm e pontalete 8x8cm, piso cimentado e cobertura de telhas de fibrocimento de 6mm, incl. ponto de luz, conf. projeto (1 utilização)</v>
      </c>
      <c r="E9" s="653" t="str">
        <f>IF($B9="","",IF($C9="SINAPI",VLOOKUP($B9,SINAPI1!A:D,3,FALSE),IF($C9="SICRO",VLOOKUP($B9,SICRO!A:E,3,FALSE),IF($C9="DER-RD",VLOOKUP($B9,'DER-RD1'!A:E,3,FALSE),IF($C9="DER-ED",(VLOOKUP($B9,'DER-ED1'!A:D,3,FALSE)))))))</f>
        <v>m2</v>
      </c>
      <c r="F9" s="783">
        <f>'Mem - Orla'!F10</f>
        <v>10.9</v>
      </c>
      <c r="G9" s="1076">
        <f t="shared" ref="G9:G17" si="5">M9</f>
        <v>589.98</v>
      </c>
      <c r="H9" s="782">
        <f t="shared" si="2"/>
        <v>756.47</v>
      </c>
      <c r="I9" s="784">
        <f t="shared" si="0"/>
        <v>8245.52</v>
      </c>
      <c r="J9" s="646"/>
      <c r="K9" s="610">
        <f>IF(B9="","",IF(C9="DER-RD",IF(OR(B9&lt;60000,B9&gt;60025),VLOOKUP(B9,'DER-RD1'!A:E,4,FALSE),VLOOKUP(B9,'DER-RD1'!A:H,6,FALSE)*O9+VLOOKUP(B9,'DER-RD1'!A:H,7,FALSE)*P9)+VLOOKUP(B9,'DER-RD1'!A:H,8,FALSE),IF(C9="DER-ED",VLOOKUP(B9,'DER-ED1'!A:D,4,FALSE),IF(C9="SICRO",VLOOKUP(B9,SICRO!A:E,4,FALSE),IF(C9="SINAPI",VLOOKUP(B9,SINAPI1!A:D,4,FALSE),IF(C9="CESAN",VLOOKUP(B9,CESAN!A:D,4,FALSE)))))))</f>
        <v>589.98</v>
      </c>
      <c r="L9" s="611">
        <f>IF(B9="","",IF(C9="DER-RD",IF(OR(B9&lt;60000,B9&gt;60025),'DER-RD1'!$D$2/100,0),IF(C9="DER-ED",'DER-ED1'!$D$2/100,IF(C9="SICRO",SICRO!$D$4/100,"Preencher BDI!"))))</f>
        <v>0</v>
      </c>
      <c r="M9" s="649">
        <f t="shared" ref="M9:M75" si="6">IF(K9="","",(K9/(1+L9)))</f>
        <v>589.98</v>
      </c>
      <c r="O9" s="647"/>
      <c r="P9" s="648"/>
      <c r="Q9" s="649"/>
      <c r="R9" s="649"/>
      <c r="S9" s="1009">
        <v>809.47</v>
      </c>
      <c r="T9" s="1008">
        <f t="shared" si="3"/>
        <v>8823.2199999999993</v>
      </c>
      <c r="U9" s="242" t="b">
        <f t="shared" si="4"/>
        <v>0</v>
      </c>
    </row>
    <row r="10" spans="1:21" s="650" customFormat="1" ht="38.25" x14ac:dyDescent="0.25">
      <c r="A10" s="780" t="str">
        <f t="shared" si="1"/>
        <v>1.4</v>
      </c>
      <c r="B10" s="652">
        <v>20703</v>
      </c>
      <c r="C10" s="653" t="s">
        <v>1286</v>
      </c>
      <c r="D10" s="630" t="str">
        <f>IF(B10="","",IF(C10="DER-RD",IF(OR(B10&lt;60000,B10&gt;60025),VLOOKUP(B10,'DER-RD1'!A:E,2,FALSE),VLOOKUP(B10,'DER-RD1'!A:E,2,FALSE)&amp;"(DMT="&amp;VLOOKUP(B10,'DER-RD1'!A:E,4,FALSE)&amp;")(XP="&amp;ROUND((O10),2)&amp;"KM;XR="&amp;ROUND((P10),2)&amp;"KM)"),IF(C10="DER-ED",VLOOKUP(B10,'DER-ED1'!A:D,2,FALSE),IF(C10="SICRO",VLOOKUP(B10,SICRO!A:E,2,FALSE),IF(C10="SINAPI",VLOOKUP(B10,SINAPI1!A:D,2,FALSE))))))</f>
        <v>Barracão para depósito de cimento área de 10.90m2, de chapa de compensado 12mm e pontaletes 8x8cm, piso cimentado e cobertura de telhas de fibrocimento de 6mm, inclusive ponto de luz, conf. projeto (1 utilização)</v>
      </c>
      <c r="E10" s="653" t="str">
        <f>IF($B10="","",IF($C10="SINAPI",VLOOKUP($B10,SINAPI1!A:D,3,FALSE),IF($C10="SICRO",VLOOKUP($B10,SICRO!A:E,3,FALSE),IF($C10="DER-RD",VLOOKUP($B10,'DER-RD1'!A:E,3,FALSE),IF($C10="DER-ED",(VLOOKUP($B10,'DER-ED1'!A:D,3,FALSE)))))))</f>
        <v>m2</v>
      </c>
      <c r="F10" s="783">
        <f>'Mem - Orla'!F11</f>
        <v>10.9</v>
      </c>
      <c r="G10" s="1076">
        <f t="shared" si="5"/>
        <v>513.75</v>
      </c>
      <c r="H10" s="782">
        <f t="shared" si="2"/>
        <v>658.73</v>
      </c>
      <c r="I10" s="784">
        <f t="shared" si="0"/>
        <v>7180.16</v>
      </c>
      <c r="J10" s="646"/>
      <c r="K10" s="610">
        <f>IF(B10="","",IF(C10="DER-RD",IF(OR(B10&lt;60000,B10&gt;60025),VLOOKUP(B10,'DER-RD1'!A:E,4,FALSE),VLOOKUP(B10,'DER-RD1'!A:H,6,FALSE)*O10+VLOOKUP(B10,'DER-RD1'!A:H,7,FALSE)*P10)+VLOOKUP(B10,'DER-RD1'!A:H,8,FALSE),IF(C10="DER-ED",VLOOKUP(B10,'DER-ED1'!A:D,4,FALSE),IF(C10="SICRO",VLOOKUP(B10,SICRO!A:E,4,FALSE),IF(C10="SINAPI",VLOOKUP(B10,SINAPI1!A:D,4,FALSE),IF(C10="CESAN",VLOOKUP(B10,CESAN!A:D,4,FALSE)))))))</f>
        <v>513.75</v>
      </c>
      <c r="L10" s="611">
        <f>IF(B10="","",IF(C10="DER-RD",IF(OR(B10&lt;60000,B10&gt;60025),'DER-RD1'!$D$2/100,0),IF(C10="DER-ED",'DER-ED1'!$D$2/100,IF(C10="SICRO",SICRO!$D$4/100,"Preencher BDI!"))))</f>
        <v>0</v>
      </c>
      <c r="M10" s="649">
        <f t="shared" si="6"/>
        <v>513.75</v>
      </c>
      <c r="O10" s="647"/>
      <c r="P10" s="648"/>
      <c r="Q10" s="649"/>
      <c r="R10" s="649"/>
      <c r="S10" s="1009">
        <v>708.63</v>
      </c>
      <c r="T10" s="1008">
        <f t="shared" si="3"/>
        <v>7724.07</v>
      </c>
      <c r="U10" s="242" t="b">
        <f t="shared" si="4"/>
        <v>0</v>
      </c>
    </row>
    <row r="11" spans="1:21" s="650" customFormat="1" ht="38.25" x14ac:dyDescent="0.25">
      <c r="A11" s="780" t="str">
        <f t="shared" si="1"/>
        <v>1.5</v>
      </c>
      <c r="B11" s="652">
        <v>20704</v>
      </c>
      <c r="C11" s="653" t="s">
        <v>1286</v>
      </c>
      <c r="D11" s="630" t="str">
        <f>IF(B11="","",IF(C11="DER-RD",IF(OR(B11&lt;60000,B11&gt;60025),VLOOKUP(B11,'DER-RD1'!A:E,2,FALSE),VLOOKUP(B11,'DER-RD1'!A:E,2,FALSE)&amp;"(DMT="&amp;VLOOKUP(B11,'DER-RD1'!A:E,4,FALSE)&amp;")(XP="&amp;ROUND((O11),2)&amp;"KM;XR="&amp;ROUND((P11),2)&amp;"KM)"),IF(C11="DER-ED",VLOOKUP(B11,'DER-ED1'!A:D,2,FALSE),IF(C11="SICRO",VLOOKUP(B11,SICRO!A:E,2,FALSE),IF(C11="SINAPI",VLOOKUP(B11,SINAPI1!A:D,2,FALSE))))))</f>
        <v>Refeitório com paredes de chapa de compens. 12mm e pontaletes 8x8cm, piso ciment. e cob. de telhas fibroc. 6mm, incl. ponto de luz e cx. de inspeção (cons. 1.21 m2/func./turno), conf. projeto (1 utilização)</v>
      </c>
      <c r="E11" s="653" t="str">
        <f>IF($B11="","",IF($C11="SINAPI",VLOOKUP($B11,SINAPI1!A:D,3,FALSE),IF($C11="SICRO",VLOOKUP($B11,SICRO!A:E,3,FALSE),IF($C11="DER-RD",VLOOKUP($B11,'DER-RD1'!A:E,3,FALSE),IF($C11="DER-ED",(VLOOKUP($B11,'DER-ED1'!A:D,3,FALSE)))))))</f>
        <v>m2</v>
      </c>
      <c r="F11" s="783">
        <f>'Mem - Orla'!F12</f>
        <v>21</v>
      </c>
      <c r="G11" s="1076">
        <f t="shared" si="5"/>
        <v>465.59</v>
      </c>
      <c r="H11" s="782">
        <f t="shared" si="2"/>
        <v>596.97</v>
      </c>
      <c r="I11" s="784">
        <f t="shared" si="0"/>
        <v>12536.37</v>
      </c>
      <c r="J11" s="646"/>
      <c r="K11" s="610">
        <f>IF(B11="","",IF(C11="DER-RD",IF(OR(B11&lt;60000,B11&gt;60025),VLOOKUP(B11,'DER-RD1'!A:E,4,FALSE),VLOOKUP(B11,'DER-RD1'!A:H,6,FALSE)*O11+VLOOKUP(B11,'DER-RD1'!A:H,7,FALSE)*P11)+VLOOKUP(B11,'DER-RD1'!A:H,8,FALSE),IF(C11="DER-ED",VLOOKUP(B11,'DER-ED1'!A:D,4,FALSE),IF(C11="SICRO",VLOOKUP(B11,SICRO!A:E,4,FALSE),IF(C11="SINAPI",VLOOKUP(B11,SINAPI1!A:D,4,FALSE),IF(C11="CESAN",VLOOKUP(B11,CESAN!A:D,4,FALSE)))))))</f>
        <v>465.59</v>
      </c>
      <c r="L11" s="611">
        <f>IF(B11="","",IF(C11="DER-RD",IF(OR(B11&lt;60000,B11&gt;60025),'DER-RD1'!$D$2/100,0),IF(C11="DER-ED",'DER-ED1'!$D$2/100,IF(C11="SICRO",SICRO!$D$4/100,"Preencher BDI!"))))</f>
        <v>0</v>
      </c>
      <c r="M11" s="649">
        <f t="shared" si="6"/>
        <v>465.59</v>
      </c>
      <c r="O11" s="647"/>
      <c r="P11" s="648"/>
      <c r="Q11" s="649"/>
      <c r="R11" s="649"/>
      <c r="S11" s="1009">
        <v>632.22</v>
      </c>
      <c r="T11" s="1008">
        <f t="shared" si="3"/>
        <v>13276.62</v>
      </c>
      <c r="U11" s="242" t="b">
        <f t="shared" si="4"/>
        <v>0</v>
      </c>
    </row>
    <row r="12" spans="1:21" s="650" customFormat="1" ht="38.25" x14ac:dyDescent="0.25">
      <c r="A12" s="780" t="str">
        <f t="shared" si="1"/>
        <v>1.6</v>
      </c>
      <c r="B12" s="652">
        <v>20705</v>
      </c>
      <c r="C12" s="653" t="s">
        <v>1286</v>
      </c>
      <c r="D12" s="630" t="str">
        <f>IF(B12="","",IF(C12="DER-RD",IF(OR(B12&lt;60000,B12&gt;60025),VLOOKUP(B12,'DER-RD1'!A:E,2,FALSE),VLOOKUP(B12,'DER-RD1'!A:E,2,FALSE)&amp;"(DMT="&amp;VLOOKUP(B12,'DER-RD1'!A:E,4,FALSE)&amp;")(XP="&amp;ROUND((O12),2)&amp;"KM;XR="&amp;ROUND((P12),2)&amp;"KM)"),IF(C12="DER-ED",VLOOKUP(B12,'DER-ED1'!A:D,2,FALSE),IF(C12="SICRO",VLOOKUP(B12,SICRO!A:E,2,FALSE),IF(C12="SINAPI",VLOOKUP(B12,SINAPI1!A:D,2,FALSE))))))</f>
        <v>Unidade de sanitário e vestiário p/ até 20 func. área de 18.15m2, paredes de chapa compens. 12mm e pontalete 8x8cm, piso cimentado, cobert. telha fibroc. 6mm, incl. instalação de luz e cx. de inspeção, conf. projeto (1 utilização)</v>
      </c>
      <c r="E12" s="653" t="str">
        <f>IF($B12="","",IF($C12="SINAPI",VLOOKUP($B12,SINAPI1!A:D,3,FALSE),IF($C12="SICRO",VLOOKUP($B12,SICRO!A:E,3,FALSE),IF($C12="DER-RD",VLOOKUP($B12,'DER-RD1'!A:E,3,FALSE),IF($C12="DER-ED",(VLOOKUP($B12,'DER-ED1'!A:D,3,FALSE)))))))</f>
        <v>und</v>
      </c>
      <c r="F12" s="783">
        <f>'Mem - Orla'!F13</f>
        <v>1</v>
      </c>
      <c r="G12" s="1076">
        <f t="shared" si="5"/>
        <v>15665.3</v>
      </c>
      <c r="H12" s="782">
        <f t="shared" si="2"/>
        <v>20086.04</v>
      </c>
      <c r="I12" s="784">
        <f t="shared" si="0"/>
        <v>20086.04</v>
      </c>
      <c r="J12" s="646"/>
      <c r="K12" s="610">
        <f>IF(B12="","",IF(C12="DER-RD",IF(OR(B12&lt;60000,B12&gt;60025),VLOOKUP(B12,'DER-RD1'!A:E,4,FALSE),VLOOKUP(B12,'DER-RD1'!A:H,6,FALSE)*O12+VLOOKUP(B12,'DER-RD1'!A:H,7,FALSE)*P12)+VLOOKUP(B12,'DER-RD1'!A:H,8,FALSE),IF(C12="DER-ED",VLOOKUP(B12,'DER-ED1'!A:D,4,FALSE),IF(C12="SICRO",VLOOKUP(B12,SICRO!A:E,4,FALSE),IF(C12="SINAPI",VLOOKUP(B12,SINAPI1!A:D,4,FALSE),IF(C12="CESAN",VLOOKUP(B12,CESAN!A:D,4,FALSE)))))))</f>
        <v>15665.3</v>
      </c>
      <c r="L12" s="611">
        <f>IF(B12="","",IF(C12="DER-RD",IF(OR(B12&lt;60000,B12&gt;60025),'DER-RD1'!$D$2/100,0),IF(C12="DER-ED",'DER-ED1'!$D$2/100,IF(C12="SICRO",SICRO!$D$4/100,"Preencher BDI!"))))</f>
        <v>0</v>
      </c>
      <c r="M12" s="649">
        <f t="shared" si="6"/>
        <v>15665.3</v>
      </c>
      <c r="O12" s="647"/>
      <c r="P12" s="648"/>
      <c r="Q12" s="649"/>
      <c r="R12" s="649"/>
      <c r="S12" s="1009">
        <v>20981.77</v>
      </c>
      <c r="T12" s="1008">
        <f t="shared" si="3"/>
        <v>20981.77</v>
      </c>
      <c r="U12" s="242" t="b">
        <f t="shared" si="4"/>
        <v>0</v>
      </c>
    </row>
    <row r="13" spans="1:21" s="650" customFormat="1" ht="25.5" x14ac:dyDescent="0.25">
      <c r="A13" s="780" t="str">
        <f t="shared" si="1"/>
        <v>1.7</v>
      </c>
      <c r="B13" s="652">
        <v>20710</v>
      </c>
      <c r="C13" s="653" t="s">
        <v>1286</v>
      </c>
      <c r="D13" s="630" t="str">
        <f>IF(B13="","",IF(C13="DER-RD",IF(OR(B13&lt;60000,B13&gt;60025),VLOOKUP(B13,'DER-RD1'!A:E,2,FALSE),VLOOKUP(B13,'DER-RD1'!A:E,2,FALSE)&amp;"(DMT="&amp;VLOOKUP(B13,'DER-RD1'!A:E,4,FALSE)&amp;")(XP="&amp;ROUND((O13),2)&amp;"KM;XR="&amp;ROUND((P13),2)&amp;"KM)"),IF(C13="DER-ED",VLOOKUP(B13,'DER-ED1'!A:D,2,FALSE),IF(C13="SICRO",VLOOKUP(B13,SICRO!A:E,2,FALSE),IF(C13="SINAPI",VLOOKUP(B13,SINAPI1!A:D,2,FALSE))))))</f>
        <v>Reservatório de poliestileno de 500L, incl. suporte em madeira de 7x12cm e 5x7cm, elevado de 4m, conf. projeto (1 utilização)</v>
      </c>
      <c r="E13" s="653" t="str">
        <f>IF($B13="","",IF($C13="SINAPI",VLOOKUP($B13,SINAPI1!A:D,3,FALSE),IF($C13="SICRO",VLOOKUP($B13,SICRO!A:E,3,FALSE),IF($C13="DER-RD",VLOOKUP($B13,'DER-RD1'!A:E,3,FALSE),IF($C13="DER-ED",(VLOOKUP($B13,'DER-ED1'!A:D,3,FALSE)))))))</f>
        <v>und</v>
      </c>
      <c r="F13" s="783">
        <f>'Mem - Orla'!F14</f>
        <v>1</v>
      </c>
      <c r="G13" s="1076">
        <f t="shared" si="5"/>
        <v>1805.08</v>
      </c>
      <c r="H13" s="782">
        <f t="shared" si="2"/>
        <v>2314.4699999999998</v>
      </c>
      <c r="I13" s="784">
        <f t="shared" si="0"/>
        <v>2314.4699999999998</v>
      </c>
      <c r="J13" s="646"/>
      <c r="K13" s="610">
        <f>IF(B13="","",IF(C13="DER-RD",IF(OR(B13&lt;60000,B13&gt;60025),VLOOKUP(B13,'DER-RD1'!A:E,4,FALSE),VLOOKUP(B13,'DER-RD1'!A:H,6,FALSE)*O13+VLOOKUP(B13,'DER-RD1'!A:H,7,FALSE)*P13)+VLOOKUP(B13,'DER-RD1'!A:H,8,FALSE),IF(C13="DER-ED",VLOOKUP(B13,'DER-ED1'!A:D,4,FALSE),IF(C13="SICRO",VLOOKUP(B13,SICRO!A:E,4,FALSE),IF(C13="SINAPI",VLOOKUP(B13,SINAPI1!A:D,4,FALSE),IF(C13="CESAN",VLOOKUP(B13,CESAN!A:D,4,FALSE)))))))</f>
        <v>1805.08</v>
      </c>
      <c r="L13" s="611">
        <f>IF(B13="","",IF(C13="DER-RD",IF(OR(B13&lt;60000,B13&gt;60025),'DER-RD1'!$D$2/100,0),IF(C13="DER-ED",'DER-ED1'!$D$2/100,IF(C13="SICRO",SICRO!$D$4/100,"Preencher BDI!"))))</f>
        <v>0</v>
      </c>
      <c r="M13" s="649">
        <f t="shared" si="6"/>
        <v>1805.08</v>
      </c>
      <c r="O13" s="647"/>
      <c r="P13" s="648"/>
      <c r="Q13" s="649"/>
      <c r="R13" s="649"/>
      <c r="S13" s="1009">
        <v>2492.29</v>
      </c>
      <c r="T13" s="1008">
        <f t="shared" si="3"/>
        <v>2492.29</v>
      </c>
      <c r="U13" s="242" t="b">
        <f t="shared" si="4"/>
        <v>0</v>
      </c>
    </row>
    <row r="14" spans="1:21" s="650" customFormat="1" ht="38.25" x14ac:dyDescent="0.25">
      <c r="A14" s="780" t="str">
        <f t="shared" ref="A14:A17" si="7">CONCATENATE($A$6,".",RIGHT(A13,LEN(A13)-2)+1)</f>
        <v>1.8</v>
      </c>
      <c r="B14" s="652">
        <v>20712</v>
      </c>
      <c r="C14" s="653" t="s">
        <v>1286</v>
      </c>
      <c r="D14" s="630" t="str">
        <f>IF(B14="","",IF(C14="DER-RD",IF(OR(B14&lt;60000,B14&gt;60025),VLOOKUP(B14,'DER-RD1'!A:E,2,FALSE),VLOOKUP(B14,'DER-RD1'!A:E,2,FALSE)&amp;"(DMT="&amp;VLOOKUP(B14,'DER-RD1'!A:E,4,FALSE)&amp;")(XP="&amp;ROUND((O14),2)&amp;"KM;XR="&amp;ROUND((P14),2)&amp;"KM)"),IF(C14="DER-ED",VLOOKUP(B14,'DER-ED1'!A:D,2,FALSE),IF(C14="SICRO",VLOOKUP(B14,SICRO!A:E,2,FALSE),IF(C14="SINAPI",VLOOKUP(B14,SINAPI1!A:D,2,FALSE))))))</f>
        <v>Rede de água com padrão de entrada dágua diâm. 3/4", conf. espec. CESAN, incl. tubos e conexões para alimentação, distribuição, extravasor e limpeza, cons. o padrão a 25m, conf. projeto (1 utilização)</v>
      </c>
      <c r="E14" s="653" t="str">
        <f>IF($B14="","",IF($C14="SINAPI",VLOOKUP($B14,SINAPI1!A:D,3,FALSE),IF($C14="SICRO",VLOOKUP($B14,SICRO!A:E,3,FALSE),IF($C14="DER-RD",VLOOKUP($B14,'DER-RD1'!A:E,3,FALSE),IF($C14="DER-ED",(VLOOKUP($B14,'DER-ED1'!A:D,3,FALSE)))))))</f>
        <v>m</v>
      </c>
      <c r="F14" s="783">
        <f>'Mem - Orla'!F15</f>
        <v>25</v>
      </c>
      <c r="G14" s="1076">
        <f t="shared" si="5"/>
        <v>56.94</v>
      </c>
      <c r="H14" s="782">
        <f t="shared" si="2"/>
        <v>73</v>
      </c>
      <c r="I14" s="784">
        <f t="shared" si="0"/>
        <v>1825</v>
      </c>
      <c r="J14" s="646"/>
      <c r="K14" s="610">
        <f>IF(B14="","",IF(C14="DER-RD",IF(OR(B14&lt;60000,B14&gt;60025),VLOOKUP(B14,'DER-RD1'!A:E,4,FALSE),VLOOKUP(B14,'DER-RD1'!A:H,6,FALSE)*O14+VLOOKUP(B14,'DER-RD1'!A:H,7,FALSE)*P14)+VLOOKUP(B14,'DER-RD1'!A:H,8,FALSE),IF(C14="DER-ED",VLOOKUP(B14,'DER-ED1'!A:D,4,FALSE),IF(C14="SICRO",VLOOKUP(B14,SICRO!A:E,4,FALSE),IF(C14="SINAPI",VLOOKUP(B14,SINAPI1!A:D,4,FALSE),IF(C14="CESAN",VLOOKUP(B14,CESAN!A:D,4,FALSE)))))))</f>
        <v>56.94</v>
      </c>
      <c r="L14" s="611">
        <f>IF(B14="","",IF(C14="DER-RD",IF(OR(B14&lt;60000,B14&gt;60025),'DER-RD1'!$D$2/100,0),IF(C14="DER-ED",'DER-ED1'!$D$2/100,IF(C14="SICRO",SICRO!$D$4/100,"Preencher BDI!"))))</f>
        <v>0</v>
      </c>
      <c r="M14" s="649">
        <f t="shared" si="6"/>
        <v>56.94</v>
      </c>
      <c r="O14" s="647"/>
      <c r="P14" s="648"/>
      <c r="Q14" s="649"/>
      <c r="R14" s="649"/>
      <c r="S14" s="1009">
        <v>67.58</v>
      </c>
      <c r="T14" s="1008">
        <f t="shared" si="3"/>
        <v>1689.5</v>
      </c>
      <c r="U14" s="242" t="b">
        <f t="shared" si="4"/>
        <v>1</v>
      </c>
    </row>
    <row r="15" spans="1:21" s="650" customFormat="1" ht="38.25" x14ac:dyDescent="0.25">
      <c r="A15" s="780" t="str">
        <f t="shared" si="7"/>
        <v>1.9</v>
      </c>
      <c r="B15" s="652">
        <v>20713</v>
      </c>
      <c r="C15" s="653" t="s">
        <v>1286</v>
      </c>
      <c r="D15" s="630" t="str">
        <f>IF(B15="","",IF(C15="DER-RD",IF(OR(B15&lt;60000,B15&gt;60025),VLOOKUP(B15,'DER-RD1'!A:E,2,FALSE),VLOOKUP(B15,'DER-RD1'!A:E,2,FALSE)&amp;"(DMT="&amp;VLOOKUP(B15,'DER-RD1'!A:E,4,FALSE)&amp;")(XP="&amp;ROUND((O15),2)&amp;"KM;XR="&amp;ROUND((P15),2)&amp;"KM)"),IF(C15="DER-ED",VLOOKUP(B15,'DER-ED1'!A:D,2,FALSE),IF(C15="SICRO",VLOOKUP(B15,SICRO!A:E,2,FALSE),IF(C15="SINAPI",VLOOKUP(B15,SINAPI1!A:D,2,FALSE))))))</f>
        <v>Rede de luz, incl. padrão entrada de energia trifás., cabo de ligação até barracões, quadro de distrib., disj. e chave de força (quando necessário), cons. 20m entre padrão entrada e QDG, conf. projeto (1 utilização)</v>
      </c>
      <c r="E15" s="653" t="str">
        <f>IF($B15="","",IF($C15="SINAPI",VLOOKUP($B15,SINAPI1!A:D,3,FALSE),IF($C15="SICRO",VLOOKUP($B15,SICRO!A:E,3,FALSE),IF($C15="DER-RD",VLOOKUP($B15,'DER-RD1'!A:E,3,FALSE),IF($C15="DER-ED",(VLOOKUP($B15,'DER-ED1'!A:D,3,FALSE)))))))</f>
        <v>m</v>
      </c>
      <c r="F15" s="783">
        <f>'Mem - Orla'!F16</f>
        <v>20</v>
      </c>
      <c r="G15" s="1076">
        <f t="shared" si="5"/>
        <v>508.58</v>
      </c>
      <c r="H15" s="782">
        <f t="shared" si="2"/>
        <v>652.1</v>
      </c>
      <c r="I15" s="784">
        <f t="shared" si="0"/>
        <v>13042</v>
      </c>
      <c r="J15" s="646"/>
      <c r="K15" s="610">
        <f>IF(B15="","",IF(C15="DER-RD",IF(OR(B15&lt;60000,B15&gt;60025),VLOOKUP(B15,'DER-RD1'!A:E,4,FALSE),VLOOKUP(B15,'DER-RD1'!A:H,6,FALSE)*O15+VLOOKUP(B15,'DER-RD1'!A:H,7,FALSE)*P15)+VLOOKUP(B15,'DER-RD1'!A:H,8,FALSE),IF(C15="DER-ED",VLOOKUP(B15,'DER-ED1'!A:D,4,FALSE),IF(C15="SICRO",VLOOKUP(B15,SICRO!A:E,4,FALSE),IF(C15="SINAPI",VLOOKUP(B15,SINAPI1!A:D,4,FALSE),IF(C15="CESAN",VLOOKUP(B15,CESAN!A:D,4,FALSE)))))))</f>
        <v>508.58</v>
      </c>
      <c r="L15" s="611">
        <f>IF(B15="","",IF(C15="DER-RD",IF(OR(B15&lt;60000,B15&gt;60025),'DER-RD1'!$D$2/100,0),IF(C15="DER-ED",'DER-ED1'!$D$2/100,IF(C15="SICRO",SICRO!$D$4/100,"Preencher BDI!"))))</f>
        <v>0</v>
      </c>
      <c r="M15" s="649">
        <f t="shared" si="6"/>
        <v>508.58</v>
      </c>
      <c r="O15" s="647"/>
      <c r="P15" s="648"/>
      <c r="Q15" s="649"/>
      <c r="R15" s="649"/>
      <c r="S15" s="1009">
        <v>657.82</v>
      </c>
      <c r="T15" s="1008">
        <f t="shared" si="3"/>
        <v>13156.4</v>
      </c>
      <c r="U15" s="242" t="b">
        <f t="shared" si="4"/>
        <v>0</v>
      </c>
    </row>
    <row r="16" spans="1:21" s="650" customFormat="1" ht="25.5" x14ac:dyDescent="0.25">
      <c r="A16" s="780" t="str">
        <f t="shared" si="7"/>
        <v>1.10</v>
      </c>
      <c r="B16" s="652">
        <v>20714</v>
      </c>
      <c r="C16" s="653" t="s">
        <v>1286</v>
      </c>
      <c r="D16" s="630" t="str">
        <f>IF(B16="","",IF(C16="DER-RD",IF(OR(B16&lt;60000,B16&gt;60025),VLOOKUP(B16,'DER-RD1'!A:E,2,FALSE),VLOOKUP(B16,'DER-RD1'!A:E,2,FALSE)&amp;"(DMT="&amp;VLOOKUP(B16,'DER-RD1'!A:E,4,FALSE)&amp;")(XP="&amp;ROUND((O16),2)&amp;"KM;XR="&amp;ROUND((P16),2)&amp;"KM)"),IF(C16="DER-ED",VLOOKUP(B16,'DER-ED1'!A:D,2,FALSE),IF(C16="SICRO",VLOOKUP(B16,SICRO!A:E,2,FALSE),IF(C16="SINAPI",VLOOKUP(B16,SINAPI1!A:D,2,FALSE))))))</f>
        <v>Rede de esgoto, contendo fossa e filtro, inclusive tubos e conexões de ligação entre caixas, considerando distância de 25m, conforme projeto (1 utilização)</v>
      </c>
      <c r="E16" s="653" t="str">
        <f>IF($B16="","",IF($C16="SINAPI",VLOOKUP($B16,SINAPI1!A:D,3,FALSE),IF($C16="SICRO",VLOOKUP($B16,SICRO!A:E,3,FALSE),IF($C16="DER-RD",VLOOKUP($B16,'DER-RD1'!A:E,3,FALSE),IF($C16="DER-ED",(VLOOKUP($B16,'DER-ED1'!A:D,3,FALSE)))))))</f>
        <v>m</v>
      </c>
      <c r="F16" s="783">
        <f>'Mem - Orla'!F17</f>
        <v>25</v>
      </c>
      <c r="G16" s="1076">
        <f t="shared" si="5"/>
        <v>411.29</v>
      </c>
      <c r="H16" s="782">
        <f t="shared" si="2"/>
        <v>527.35</v>
      </c>
      <c r="I16" s="784">
        <f t="shared" si="0"/>
        <v>13183.75</v>
      </c>
      <c r="J16" s="646"/>
      <c r="K16" s="610">
        <f>IF(B16="","",IF(C16="DER-RD",IF(OR(B16&lt;60000,B16&gt;60025),VLOOKUP(B16,'DER-RD1'!A:E,4,FALSE),VLOOKUP(B16,'DER-RD1'!A:H,6,FALSE)*O16+VLOOKUP(B16,'DER-RD1'!A:H,7,FALSE)*P16)+VLOOKUP(B16,'DER-RD1'!A:H,8,FALSE),IF(C16="DER-ED",VLOOKUP(B16,'DER-ED1'!A:D,4,FALSE),IF(C16="SICRO",VLOOKUP(B16,SICRO!A:E,4,FALSE),IF(C16="SINAPI",VLOOKUP(B16,SINAPI1!A:D,4,FALSE),IF(C16="CESAN",VLOOKUP(B16,CESAN!A:D,4,FALSE)))))))</f>
        <v>411.29</v>
      </c>
      <c r="L16" s="611">
        <f>IF(B16="","",IF(C16="DER-RD",IF(OR(B16&lt;60000,B16&gt;60025),'DER-RD1'!$D$2/100,0),IF(C16="DER-ED",'DER-ED1'!$D$2/100,IF(C16="SICRO",SICRO!$D$4/100,"Preencher BDI!"))))</f>
        <v>0</v>
      </c>
      <c r="M16" s="649">
        <f t="shared" si="6"/>
        <v>411.29</v>
      </c>
      <c r="O16" s="647"/>
      <c r="P16" s="648"/>
      <c r="Q16" s="649"/>
      <c r="R16" s="649"/>
      <c r="S16" s="1009">
        <v>504.54</v>
      </c>
      <c r="T16" s="1008">
        <f t="shared" si="3"/>
        <v>12613.5</v>
      </c>
      <c r="U16" s="242" t="b">
        <f t="shared" si="4"/>
        <v>1</v>
      </c>
    </row>
    <row r="17" spans="1:21" s="650" customFormat="1" ht="25.5" x14ac:dyDescent="0.25">
      <c r="A17" s="780" t="str">
        <f t="shared" si="7"/>
        <v>1.11</v>
      </c>
      <c r="B17" s="652">
        <v>10512</v>
      </c>
      <c r="C17" s="653" t="s">
        <v>1286</v>
      </c>
      <c r="D17" s="630" t="str">
        <f>IF(B17="","",IF(C17="DER-RD",IF(OR(B17&lt;60000,B17&gt;60025),VLOOKUP(B17,'DER-RD1'!A:E,2,FALSE),VLOOKUP(B17,'DER-RD1'!A:E,2,FALSE)&amp;"(DMT="&amp;VLOOKUP(B17,'DER-RD1'!A:E,4,FALSE)&amp;")(XP="&amp;ROUND((O17),2)&amp;"KM;XR="&amp;ROUND((P17),2)&amp;"KM)"),IF(C17="DER-ED",VLOOKUP(B17,'DER-ED1'!A:D,2,FALSE),IF(C17="SICRO",VLOOKUP(B17,SICRO!A:E,2,FALSE),IF(C17="SINAPI",VLOOKUP(B17,SINAPI1!A:D,2,FALSE))))))</f>
        <v>Equipe topográfica para serviços simples de locação e nivelamento (incluindo equipamento, transporte e profissionais nivel médio)</v>
      </c>
      <c r="E17" s="653" t="str">
        <f>IF($B17="","",IF($C17="SINAPI",VLOOKUP($B17,SINAPI1!A:D,3,FALSE),IF($C17="SICRO",VLOOKUP($B17,SICRO!A:E,3,FALSE),IF($C17="DER-RD",VLOOKUP($B17,'DER-RD1'!A:E,3,FALSE),IF($C17="DER-ED",(VLOOKUP($B17,'DER-ED1'!A:D,3,FALSE)))))))</f>
        <v>mês</v>
      </c>
      <c r="F17" s="783">
        <v>15</v>
      </c>
      <c r="G17" s="1076">
        <f t="shared" si="5"/>
        <v>22777.91</v>
      </c>
      <c r="H17" s="782">
        <f t="shared" si="2"/>
        <v>29205.83</v>
      </c>
      <c r="I17" s="784">
        <f t="shared" si="0"/>
        <v>438087.45</v>
      </c>
      <c r="J17" s="646"/>
      <c r="K17" s="610">
        <f>IF(B17="","",IF(C17="DER-RD",IF(OR(B17&lt;60000,B17&gt;60025),VLOOKUP(B17,'DER-RD1'!A:E,4,FALSE),VLOOKUP(B17,'DER-RD1'!A:H,6,FALSE)*O17+VLOOKUP(B17,'DER-RD1'!A:H,7,FALSE)*P17)+VLOOKUP(B17,'DER-RD1'!A:H,8,FALSE),IF(C17="DER-ED",VLOOKUP(B17,'DER-ED1'!A:D,4,FALSE),IF(C17="SICRO",VLOOKUP(B17,SICRO!A:E,4,FALSE),IF(C17="SINAPI",VLOOKUP(B17,SINAPI1!A:D,4,FALSE),IF(C17="CESAN",VLOOKUP(B17,CESAN!A:D,4,FALSE)))))))</f>
        <v>22777.91</v>
      </c>
      <c r="L17" s="611">
        <f>IF(B17="","",IF(C17="DER-RD",IF(OR(B17&lt;60000,B17&gt;60025),'DER-RD1'!$D$2/100,0),IF(C17="DER-ED",'DER-ED1'!$D$2/100,IF(C17="SICRO",SICRO!$D$4/100,"Preencher BDI!"))))</f>
        <v>0</v>
      </c>
      <c r="M17" s="649">
        <f t="shared" si="6"/>
        <v>22777.91</v>
      </c>
      <c r="O17" s="647"/>
      <c r="P17" s="648"/>
      <c r="Q17" s="649"/>
      <c r="R17" s="649"/>
      <c r="S17" s="1009">
        <v>27030.98</v>
      </c>
      <c r="T17" s="1008">
        <f t="shared" si="3"/>
        <v>405464.7</v>
      </c>
      <c r="U17" s="242" t="b">
        <f t="shared" si="4"/>
        <v>1</v>
      </c>
    </row>
    <row r="18" spans="1:21" x14ac:dyDescent="0.25">
      <c r="A18" s="785"/>
      <c r="B18" s="655"/>
      <c r="C18" s="655"/>
      <c r="D18" s="788" t="s">
        <v>491</v>
      </c>
      <c r="E18" s="789"/>
      <c r="F18" s="790"/>
      <c r="G18" s="1077"/>
      <c r="H18" s="614"/>
      <c r="I18" s="613">
        <f>I6</f>
        <v>542260.68999999994</v>
      </c>
      <c r="J18" s="932">
        <f>I17/I18</f>
        <v>0.81</v>
      </c>
      <c r="K18" s="610" t="str">
        <f>IF(B18="","",IF(C18="DER-RD",IF(OR(B18&lt;60000,B18&gt;60025),VLOOKUP(B18,'DER-RD1'!A:E,4,FALSE),VLOOKUP(B18,'DER-RD1'!A:H,6,FALSE)*O18+VLOOKUP(B18,'DER-RD1'!A:H,7,FALSE)*P18)+VLOOKUP(B18,'DER-RD1'!A:H,8,FALSE),IF(C18="DER-ED",VLOOKUP(B18,'DER-ED1'!A:D,4,FALSE),IF(C18="SICRO",VLOOKUP(B18,SICRO!A:E,4,FALSE),IF(C18="SINAPI",VLOOKUP(B18,SINAPI1!A:D,4,FALSE),IF(C18="CESAN",VLOOKUP(B18,CESAN!A:D,4,FALSE)))))))</f>
        <v/>
      </c>
      <c r="L18" s="611" t="str">
        <f>IF(B18="","",IF(C18="DER-RD",IF(OR(B18&lt;60000,B18&gt;60025),'DER-RD1'!$D$2/100,0),IF(C18="DER-ED",'DER-ED1'!$D$2/100,IF(C18="SICRO",SICRO!$D$4/100,"Preencher BDI!"))))</f>
        <v/>
      </c>
      <c r="M18" s="613"/>
      <c r="N18" s="614"/>
      <c r="O18" s="613">
        <f>O6</f>
        <v>0</v>
      </c>
      <c r="P18" s="614"/>
      <c r="Q18" s="613">
        <f>Q6</f>
        <v>0</v>
      </c>
      <c r="R18" s="614"/>
      <c r="T18" s="1010">
        <f>SUM(T7:T17)</f>
        <v>515374.91</v>
      </c>
      <c r="U18" s="242" t="b">
        <f t="shared" si="4"/>
        <v>1</v>
      </c>
    </row>
    <row r="19" spans="1:21" x14ac:dyDescent="0.25">
      <c r="A19" s="785"/>
      <c r="B19" s="655"/>
      <c r="C19" s="655"/>
      <c r="D19" s="788"/>
      <c r="E19" s="789"/>
      <c r="F19" s="790"/>
      <c r="G19" s="1077"/>
      <c r="H19" s="614"/>
      <c r="I19" s="613"/>
      <c r="J19" s="624">
        <f>J18/15</f>
        <v>0.05</v>
      </c>
      <c r="K19" s="610" t="str">
        <f>IF(B19="","",IF(C19="DER-RD",IF(OR(B19&lt;60000,B19&gt;60025),VLOOKUP(B19,'DER-RD1'!A:E,4,FALSE),VLOOKUP(B19,'DER-RD1'!A:H,6,FALSE)*O19+VLOOKUP(B19,'DER-RD1'!A:H,7,FALSE)*P19)+VLOOKUP(B19,'DER-RD1'!A:H,8,FALSE),IF(C19="DER-ED",VLOOKUP(B19,'DER-ED1'!A:D,4,FALSE),IF(C19="SICRO",VLOOKUP(B19,SICRO!A:E,4,FALSE),IF(C19="SINAPI",VLOOKUP(B19,SINAPI1!A:D,4,FALSE),IF(C19="CESAN",VLOOKUP(B19,CESAN!A:D,4,FALSE)))))))</f>
        <v/>
      </c>
      <c r="L19" s="611" t="str">
        <f>IF(B19="","",IF(C19="DER-RD",IF(OR(B19&lt;60000,B19&gt;60025),'DER-RD1'!$D$2/100,0),IF(C19="DER-ED",'DER-ED1'!$D$2/100,IF(C19="SICRO",SICRO!$D$4/100,"Preencher BDI!"))))</f>
        <v/>
      </c>
      <c r="M19" s="612" t="str">
        <f t="shared" si="6"/>
        <v/>
      </c>
      <c r="O19" s="610"/>
      <c r="P19" s="611"/>
      <c r="Q19" s="612"/>
      <c r="R19" s="612"/>
      <c r="U19" s="242" t="b">
        <f t="shared" si="4"/>
        <v>1</v>
      </c>
    </row>
    <row r="20" spans="1:21" x14ac:dyDescent="0.25">
      <c r="A20" s="774">
        <v>2</v>
      </c>
      <c r="B20" s="775"/>
      <c r="C20" s="775"/>
      <c r="D20" s="776" t="s">
        <v>4920</v>
      </c>
      <c r="E20" s="775"/>
      <c r="F20" s="791"/>
      <c r="G20" s="1078"/>
      <c r="H20" s="779"/>
      <c r="I20" s="608">
        <f>SUM(I21:I21)</f>
        <v>11828.8</v>
      </c>
      <c r="J20" s="625"/>
      <c r="K20" s="610" t="str">
        <f>IF(B20="","",IF(C20="DER-RD",IF(OR(B20&lt;60000,B20&gt;60025),VLOOKUP(B20,'DER-RD1'!A:E,4,FALSE),VLOOKUP(B20,'DER-RD1'!A:H,6,FALSE)*O20+VLOOKUP(B20,'DER-RD1'!A:H,7,FALSE)*P20)+VLOOKUP(B20,'DER-RD1'!A:H,8,FALSE),IF(C20="DER-ED",VLOOKUP(B20,'DER-ED1'!A:D,4,FALSE),IF(C20="SICRO",VLOOKUP(B20,SICRO!A:E,4,FALSE),IF(C20="SINAPI",VLOOKUP(B20,SINAPI1!A:D,4,FALSE),IF(C20="CESAN",VLOOKUP(B20,CESAN!A:D,4,FALSE)))))))</f>
        <v/>
      </c>
      <c r="L20" s="611" t="str">
        <f>IF(B20="","",IF(C20="DER-RD",IF(OR(B20&lt;60000,B20&gt;60025),'DER-RD1'!$D$2/100,0),IF(C20="DER-ED",'DER-ED1'!$D$2/100,IF(C20="SICRO",SICRO!$D$4/100,"Preencher BDI!"))))</f>
        <v/>
      </c>
      <c r="M20" s="612" t="str">
        <f t="shared" si="6"/>
        <v/>
      </c>
      <c r="O20" s="610"/>
      <c r="P20" s="611"/>
      <c r="Q20" s="612"/>
      <c r="R20" s="612"/>
      <c r="U20" s="242" t="b">
        <f t="shared" si="4"/>
        <v>1</v>
      </c>
    </row>
    <row r="21" spans="1:21" x14ac:dyDescent="0.25">
      <c r="A21" s="780" t="str">
        <f>CONCATENATE(A20,".",1)</f>
        <v>2.1</v>
      </c>
      <c r="B21" s="652">
        <v>41544</v>
      </c>
      <c r="C21" s="653" t="s">
        <v>1295</v>
      </c>
      <c r="D21" s="630" t="str">
        <f>IF(B21="","",IF(C21="DER-RD",IF(OR(B21&lt;60000,B21&gt;60025),VLOOKUP(B21,'DER-RD1'!A:E,2,FALSE),VLOOKUP(B21,'DER-RD1'!A:E,2,FALSE)&amp;"(DMT="&amp;VLOOKUP(B21,'DER-RD1'!A:E,4,FALSE)&amp;")(XP="&amp;ROUND((O21),2)&amp;"KM;XR="&amp;ROUND((P21),2)&amp;"KM)"),IF(C21="DER-ED",VLOOKUP(B21,'DER-ED1'!A:D,2,FALSE),IF(C21="SICRO",VLOOKUP(B21,SICRO!A:E,2,FALSE),IF(C21="SINAPI",VLOOKUP(B21,SINAPI1!A:D,2,FALSE))))))</f>
        <v>Mobilização e desmobilização de equipamentos com carreta prancha (máximo)</v>
      </c>
      <c r="E21" s="653" t="str">
        <f>IF($B21="","",IF($C21="SINAPI",VLOOKUP($B21,SINAPI1!A:D,3,FALSE),IF($C21="SICRO",VLOOKUP($B21,SICRO!A:E,3,FALSE),IF($C21="DER-RD",VLOOKUP($B21,'DER-RD1'!A:E,3,FALSE),IF($C21="DER-ED",(VLOOKUP($B21,'DER-ED1'!A:D,3,FALSE)))))))</f>
        <v>h</v>
      </c>
      <c r="F21" s="781">
        <f>'Mem - Orla'!F20</f>
        <v>16</v>
      </c>
      <c r="G21" s="1076">
        <f t="shared" ref="G21" si="8">M21</f>
        <v>576.59</v>
      </c>
      <c r="H21" s="782">
        <f t="shared" ref="H21" si="9">TRUNC(M21*(1+$I$3),2)</f>
        <v>739.3</v>
      </c>
      <c r="I21" s="792">
        <f>ROUND((F21*H21),2)</f>
        <v>11828.8</v>
      </c>
      <c r="J21" s="622"/>
      <c r="K21" s="610">
        <f>IF(B21="","",IF(C21="DER-RD",IF(OR(B21&lt;60000,B21&gt;60025),VLOOKUP(B21,'DER-RD1'!A:E,4,FALSE),VLOOKUP(B21,'DER-RD1'!A:H,6,FALSE)*O21+VLOOKUP(B21,'DER-RD1'!A:H,7,FALSE)*P21)+VLOOKUP(B21,'DER-RD1'!A:H,8,FALSE),IF(C21="DER-ED",VLOOKUP(B21,'DER-ED1'!A:D,4,FALSE),IF(C21="SICRO",VLOOKUP(B21,SICRO!A:E,4,FALSE),IF(C21="SINAPI",VLOOKUP(B21,SINAPI1!A:D,4,FALSE),IF(C21="CESAN",VLOOKUP(B21,CESAN!A:D,4,FALSE)))))))</f>
        <v>711.05</v>
      </c>
      <c r="L21" s="611">
        <f>IF(B21="","",IF(C21="DER-RD",IF(OR(B21&lt;60000,B21&gt;60025),'DER-RD1'!$D$2/100,0),IF(C21="DER-ED",'DER-ED1'!$D$2/100,IF(C21="SICRO",SICRO!$D$4/100,"Preencher BDI!"))))</f>
        <v>0.23319999999999999</v>
      </c>
      <c r="M21" s="612">
        <f t="shared" si="6"/>
        <v>576.59</v>
      </c>
      <c r="O21" s="610"/>
      <c r="P21" s="611"/>
      <c r="Q21" s="612"/>
      <c r="R21" s="612"/>
      <c r="S21" s="1008">
        <v>525.47</v>
      </c>
      <c r="T21" s="1008">
        <f>F21*S21</f>
        <v>8407.52</v>
      </c>
      <c r="U21" s="242" t="b">
        <f t="shared" si="4"/>
        <v>1</v>
      </c>
    </row>
    <row r="22" spans="1:21" x14ac:dyDescent="0.25">
      <c r="A22" s="785"/>
      <c r="B22" s="655"/>
      <c r="C22" s="655"/>
      <c r="D22" s="788" t="s">
        <v>5109</v>
      </c>
      <c r="E22" s="789"/>
      <c r="F22" s="790"/>
      <c r="G22" s="1077"/>
      <c r="H22" s="614"/>
      <c r="I22" s="613">
        <f>I20</f>
        <v>11828.8</v>
      </c>
      <c r="J22" s="624"/>
      <c r="K22" s="610" t="str">
        <f>IF(B22="","",IF(C22="DER-RD",IF(OR(B22&lt;60000,B22&gt;60025),VLOOKUP(B22,'DER-RD1'!A:E,4,FALSE),VLOOKUP(B22,'DER-RD1'!A:H,6,FALSE)*O22+VLOOKUP(B22,'DER-RD1'!A:H,7,FALSE)*P22)+VLOOKUP(B22,'DER-RD1'!A:H,8,FALSE),IF(C22="DER-ED",VLOOKUP(B22,'DER-ED1'!A:D,4,FALSE),IF(C22="SICRO",VLOOKUP(B22,SICRO!A:E,4,FALSE),IF(C22="SINAPI",VLOOKUP(B22,SINAPI1!A:D,4,FALSE),IF(C22="CESAN",VLOOKUP(B22,CESAN!A:D,4,FALSE)))))))</f>
        <v/>
      </c>
      <c r="L22" s="611" t="str">
        <f>IF(B22="","",IF(C22="DER-RD",IF(OR(B22&lt;60000,B22&gt;60025),'DER-RD1'!$D$2/100,0),IF(C22="DER-ED",'DER-ED1'!$D$2/100,IF(C22="SICRO",SICRO!$D$4/100,"Preencher BDI!"))))</f>
        <v/>
      </c>
      <c r="M22" s="612" t="str">
        <f t="shared" si="6"/>
        <v/>
      </c>
      <c r="O22" s="610"/>
      <c r="P22" s="611"/>
      <c r="Q22" s="612"/>
      <c r="R22" s="612"/>
      <c r="T22" s="1010">
        <f>SUM(T21:T21)</f>
        <v>8407.52</v>
      </c>
      <c r="U22" s="242" t="b">
        <f t="shared" si="4"/>
        <v>1</v>
      </c>
    </row>
    <row r="23" spans="1:21" x14ac:dyDescent="0.25">
      <c r="A23" s="785"/>
      <c r="B23" s="655"/>
      <c r="C23" s="655"/>
      <c r="D23" s="788"/>
      <c r="E23" s="789"/>
      <c r="F23" s="790"/>
      <c r="G23" s="1077"/>
      <c r="H23" s="614"/>
      <c r="I23" s="613"/>
      <c r="J23" s="624"/>
      <c r="K23" s="610" t="str">
        <f>IF(B23="","",IF(C23="DER-RD",IF(OR(B23&lt;60000,B23&gt;60025),VLOOKUP(B23,'DER-RD1'!A:E,4,FALSE),VLOOKUP(B23,'DER-RD1'!A:H,6,FALSE)*O23+VLOOKUP(B23,'DER-RD1'!A:H,7,FALSE)*P23)+VLOOKUP(B23,'DER-RD1'!A:H,8,FALSE),IF(C23="DER-ED",VLOOKUP(B23,'DER-ED1'!A:D,4,FALSE),IF(C23="SICRO",VLOOKUP(B23,SICRO!A:E,4,FALSE),IF(C23="SINAPI",VLOOKUP(B23,SINAPI1!A:D,4,FALSE),IF(C23="CESAN",VLOOKUP(B23,CESAN!A:D,4,FALSE)))))))</f>
        <v/>
      </c>
      <c r="L23" s="611" t="str">
        <f>IF(B23="","",IF(C23="DER-RD",IF(OR(B23&lt;60000,B23&gt;60025),'DER-RD1'!$D$2/100,0),IF(C23="DER-ED",'DER-ED1'!$D$2/100,IF(C23="SICRO",SICRO!$D$4/100,"Preencher BDI!"))))</f>
        <v/>
      </c>
      <c r="M23" s="612" t="str">
        <f t="shared" si="6"/>
        <v/>
      </c>
      <c r="O23" s="610"/>
      <c r="P23" s="611"/>
      <c r="Q23" s="612"/>
      <c r="R23" s="612"/>
      <c r="U23" s="242" t="b">
        <f t="shared" si="4"/>
        <v>1</v>
      </c>
    </row>
    <row r="24" spans="1:21" s="239" customFormat="1" x14ac:dyDescent="0.25">
      <c r="A24" s="774">
        <v>3</v>
      </c>
      <c r="B24" s="775"/>
      <c r="C24" s="775"/>
      <c r="D24" s="776" t="s">
        <v>4916</v>
      </c>
      <c r="E24" s="775"/>
      <c r="F24" s="791"/>
      <c r="G24" s="1078"/>
      <c r="H24" s="779"/>
      <c r="I24" s="608">
        <f>SUM(I25:I30)</f>
        <v>209619.8</v>
      </c>
      <c r="J24" s="625"/>
      <c r="K24" s="610" t="str">
        <f>IF(B24="","",IF(C24="DER-RD",IF(OR(B24&lt;60000,B24&gt;60025),VLOOKUP(B24,'DER-RD1'!A:E,4,FALSE),VLOOKUP(B24,'DER-RD1'!A:H,6,FALSE)*O24+VLOOKUP(B24,'DER-RD1'!A:H,7,FALSE)*P24)+VLOOKUP(B24,'DER-RD1'!A:H,8,FALSE),IF(C24="DER-ED",VLOOKUP(B24,'DER-ED1'!A:D,4,FALSE),IF(C24="SICRO",VLOOKUP(B24,SICRO!A:E,4,FALSE),IF(C24="SINAPI",VLOOKUP(B24,SINAPI1!A:D,4,FALSE),IF(C24="CESAN",VLOOKUP(B24,CESAN!A:D,4,FALSE)))))))</f>
        <v/>
      </c>
      <c r="L24" s="611" t="str">
        <f>IF(B24="","",IF(C24="DER-RD",IF(OR(B24&lt;60000,B24&gt;60025),'DER-RD1'!$D$2/100,0),IF(C24="DER-ED",'DER-ED1'!$D$2/100,IF(C24="SICRO",SICRO!$D$4/100,"Preencher BDI!"))))</f>
        <v/>
      </c>
      <c r="M24" s="612" t="str">
        <f t="shared" si="6"/>
        <v/>
      </c>
      <c r="O24" s="610"/>
      <c r="P24" s="611"/>
      <c r="Q24" s="612"/>
      <c r="R24" s="612"/>
      <c r="S24" s="1010"/>
      <c r="T24" s="1010"/>
      <c r="U24" s="242" t="b">
        <f t="shared" si="4"/>
        <v>1</v>
      </c>
    </row>
    <row r="25" spans="1:21" x14ac:dyDescent="0.25">
      <c r="A25" s="780" t="str">
        <f>CONCATENATE(A24,".",1)</f>
        <v>3.1</v>
      </c>
      <c r="B25" s="652">
        <v>42046</v>
      </c>
      <c r="C25" s="653" t="s">
        <v>1295</v>
      </c>
      <c r="D25" s="630" t="str">
        <f>IF(B25="","",IF(C25="DER-RD",IF(OR(B25&lt;60000,B25&gt;60025),VLOOKUP(B25,'DER-RD1'!A:E,2,FALSE),VLOOKUP(B25,'DER-RD1'!A:E,2,FALSE)&amp;"(DMT="&amp;VLOOKUP(B25,'DER-RD1'!A:E,4,FALSE)&amp;")(XP="&amp;ROUND((O25),2)&amp;"KM;XR="&amp;ROUND((P25),2)&amp;"KM)"),IF(C25="DER-ED",VLOOKUP(B25,'DER-ED1'!A:D,2,FALSE),IF(C25="SICRO",VLOOKUP(B25,SICRO!A:E,2,FALSE),IF(C25="SINAPI",VLOOKUP(B25,SINAPI1!A:D,2,FALSE))))))</f>
        <v>Cones para sinalização, fornecimento e colocação</v>
      </c>
      <c r="E25" s="653" t="str">
        <f>IF($B25="","",IF($C25="SINAPI",VLOOKUP($B25,SINAPI1!A:D,3,FALSE),IF($C25="SICRO",VLOOKUP($B25,SICRO!A:E,3,FALSE),IF($C25="DER-RD",VLOOKUP($B25,'DER-RD1'!A:E,3,FALSE),IF($C25="DER-ED",(VLOOKUP($B25,'DER-ED1'!A:D,3,FALSE)))))))</f>
        <v>Ud</v>
      </c>
      <c r="F25" s="781">
        <f>'Mem - Orla'!F22</f>
        <v>300</v>
      </c>
      <c r="G25" s="1076">
        <f t="shared" ref="G25:G30" si="10">M25</f>
        <v>105.77</v>
      </c>
      <c r="H25" s="782">
        <f t="shared" ref="H25:H30" si="11">TRUNC(M25*(1+$I$3),2)</f>
        <v>135.61000000000001</v>
      </c>
      <c r="I25" s="792">
        <f t="shared" ref="I25:I30" si="12">ROUND((F25*H25),2)</f>
        <v>40683</v>
      </c>
      <c r="J25" s="622"/>
      <c r="K25" s="610">
        <f>IF(B25="","",IF(C25="DER-RD",IF(OR(B25&lt;60000,B25&gt;60025),VLOOKUP(B25,'DER-RD1'!A:E,4,FALSE),VLOOKUP(B25,'DER-RD1'!A:H,6,FALSE)*O25+VLOOKUP(B25,'DER-RD1'!A:H,7,FALSE)*P25)+VLOOKUP(B25,'DER-RD1'!A:H,8,FALSE),IF(C25="DER-ED",VLOOKUP(B25,'DER-ED1'!A:D,4,FALSE),IF(C25="SICRO",VLOOKUP(B25,SICRO!A:E,4,FALSE),IF(C25="SINAPI",VLOOKUP(B25,SINAPI1!A:D,4,FALSE),IF(C25="CESAN",VLOOKUP(B25,CESAN!A:D,4,FALSE)))))))</f>
        <v>130.44</v>
      </c>
      <c r="L25" s="611">
        <f>IF(B25="","",IF(C25="DER-RD",IF(OR(B25&lt;60000,B25&gt;60025),'DER-RD1'!$D$2/100,0),IF(C25="DER-ED",'DER-ED1'!$D$2/100,IF(C25="SICRO",SICRO!$D$4/100,"Preencher BDI!"))))</f>
        <v>0.23319999999999999</v>
      </c>
      <c r="M25" s="612">
        <f t="shared" si="6"/>
        <v>105.77</v>
      </c>
      <c r="O25" s="610"/>
      <c r="P25" s="611"/>
      <c r="Q25" s="612"/>
      <c r="R25" s="612"/>
      <c r="S25" s="1008">
        <v>155.05000000000001</v>
      </c>
      <c r="T25" s="1008">
        <f>F25*S25</f>
        <v>46515</v>
      </c>
      <c r="U25" s="242" t="b">
        <f t="shared" si="4"/>
        <v>0</v>
      </c>
    </row>
    <row r="26" spans="1:21" ht="25.5" x14ac:dyDescent="0.25">
      <c r="A26" s="780" t="str">
        <f>CONCATENATE($A$24,".",RIGHT(A25,LEN(A25)-2)+1)</f>
        <v>3.2</v>
      </c>
      <c r="B26" s="652">
        <v>43088</v>
      </c>
      <c r="C26" s="653" t="s">
        <v>1295</v>
      </c>
      <c r="D26" s="630" t="str">
        <f>IF(B26="","",IF(C26="DER-RD",IF(OR(B26&lt;60000,B26&gt;60025),VLOOKUP(B26,'DER-RD1'!A:E,2,FALSE),VLOOKUP(B26,'DER-RD1'!A:E,2,FALSE)&amp;"(DMT="&amp;VLOOKUP(B26,'DER-RD1'!A:E,4,FALSE)&amp;")(XP="&amp;ROUND((O26),2)&amp;"KM;XR="&amp;ROUND((P26),2)&amp;"KM)"),IF(C26="DER-ED",VLOOKUP(B26,'DER-ED1'!A:D,2,FALSE),IF(C26="SICRO",VLOOKUP(B26,SICRO!A:E,2,FALSE),IF(C26="SINAPI",VLOOKUP(B26,SINAPI1!A:D,2,FALSE))))))</f>
        <v>Tela de proteção de segurança de PVC cor laranja com suporte  para sinalização de obras
em Vias Urbanas</v>
      </c>
      <c r="E26" s="653" t="str">
        <f>IF($B26="","",IF($C26="SINAPI",VLOOKUP($B26,SINAPI1!A:D,3,FALSE),IF($C26="SICRO",VLOOKUP($B26,SICRO!A:E,3,FALSE),IF($C26="DER-RD",VLOOKUP($B26,'DER-RD1'!A:E,3,FALSE),IF($C26="DER-ED",(VLOOKUP($B26,'DER-ED1'!A:D,3,FALSE)))))))</f>
        <v>M</v>
      </c>
      <c r="F26" s="781">
        <f>'Mem - Orla'!F26</f>
        <v>1720</v>
      </c>
      <c r="G26" s="1076">
        <f t="shared" si="10"/>
        <v>19.45</v>
      </c>
      <c r="H26" s="782">
        <f t="shared" si="11"/>
        <v>24.93</v>
      </c>
      <c r="I26" s="792">
        <f t="shared" si="12"/>
        <v>42879.6</v>
      </c>
      <c r="J26" s="622"/>
      <c r="K26" s="610">
        <f>IF(B26="","",IF(C26="DER-RD",IF(OR(B26&lt;60000,B26&gt;60025),VLOOKUP(B26,'DER-RD1'!A:E,4,FALSE),VLOOKUP(B26,'DER-RD1'!A:H,6,FALSE)*O26+VLOOKUP(B26,'DER-RD1'!A:H,7,FALSE)*P26)+VLOOKUP(B26,'DER-RD1'!A:H,8,FALSE),IF(C26="DER-ED",VLOOKUP(B26,'DER-ED1'!A:D,4,FALSE),IF(C26="SICRO",VLOOKUP(B26,SICRO!A:E,4,FALSE),IF(C26="SINAPI",VLOOKUP(B26,SINAPI1!A:D,4,FALSE),IF(C26="CESAN",VLOOKUP(B26,CESAN!A:D,4,FALSE)))))))</f>
        <v>23.98</v>
      </c>
      <c r="L26" s="611">
        <f>IF(B26="","",IF(C26="DER-RD",IF(OR(B26&lt;60000,B26&gt;60025),'DER-RD1'!$D$2/100,0),IF(C26="DER-ED",'DER-ED1'!$D$2/100,IF(C26="SICRO",SICRO!$D$4/100,"Preencher BDI!"))))</f>
        <v>0.23319999999999999</v>
      </c>
      <c r="M26" s="612">
        <f t="shared" si="6"/>
        <v>19.45</v>
      </c>
      <c r="O26" s="610"/>
      <c r="P26" s="611"/>
      <c r="Q26" s="612"/>
      <c r="R26" s="612"/>
      <c r="S26" s="1008">
        <v>21.51</v>
      </c>
      <c r="T26" s="1008">
        <f t="shared" ref="T26:T30" si="13">F26*S26</f>
        <v>36997.199999999997</v>
      </c>
      <c r="U26" s="242" t="b">
        <f t="shared" si="4"/>
        <v>1</v>
      </c>
    </row>
    <row r="27" spans="1:21" ht="25.5" x14ac:dyDescent="0.25">
      <c r="A27" s="780" t="str">
        <f>CONCATENATE($A$24,".",RIGHT(A26,LEN(A26)-2)+1)</f>
        <v>3.3</v>
      </c>
      <c r="B27" s="652">
        <v>100882</v>
      </c>
      <c r="C27" s="653" t="s">
        <v>1295</v>
      </c>
      <c r="D27" s="630" t="str">
        <f>IF(B27="","",IF(C27="DER-RD",IF(OR(B27&lt;60000,B27&gt;60025),VLOOKUP(B27,'DER-RD1'!A:E,2,FALSE),VLOOKUP(B27,'DER-RD1'!A:E,2,FALSE)&amp;"(DMT="&amp;VLOOKUP(B27,'DER-RD1'!A:E,4,FALSE)&amp;")(XP="&amp;ROUND((O27),2)&amp;"KM;XR="&amp;ROUND((P27),2)&amp;"KM)"),IF(C27="DER-ED",VLOOKUP(B27,'DER-ED1'!A:D,2,FALSE),IF(C27="SICRO",VLOOKUP(B27,SICRO!A:E,2,FALSE),IF(C27="SINAPI",VLOOKUP(B27,SINAPI1!A:D,2,FALSE))))))</f>
        <v>Tapume Telha Metálica Ondulada 0,50mm Branca h=2,20m, incl. montagem estr. mad. 8"x8",
incl. faixas pint. esmalte sintético c/ h=40cm (Reaproveitamento 2x)</v>
      </c>
      <c r="E27" s="653" t="str">
        <f>IF($B27="","",IF($C27="SINAPI",VLOOKUP($B27,SINAPI1!A:D,3,FALSE),IF($C27="SICRO",VLOOKUP($B27,SICRO!A:E,3,FALSE),IF($C27="DER-RD",VLOOKUP($B27,'DER-RD1'!A:E,3,FALSE),IF($C27="DER-ED",(VLOOKUP($B27,'DER-ED1'!A:D,3,FALSE)))))))</f>
        <v>M</v>
      </c>
      <c r="F27" s="781">
        <f>'Mem - Orla'!F30</f>
        <v>220</v>
      </c>
      <c r="G27" s="1076">
        <f t="shared" si="10"/>
        <v>145.18</v>
      </c>
      <c r="H27" s="782">
        <f t="shared" si="11"/>
        <v>186.14</v>
      </c>
      <c r="I27" s="792">
        <f t="shared" si="12"/>
        <v>40950.800000000003</v>
      </c>
      <c r="J27" s="622"/>
      <c r="K27" s="610">
        <f>IF(B27="","",IF(C27="DER-RD",IF(OR(B27&lt;60000,B27&gt;60025),VLOOKUP(B27,'DER-RD1'!A:E,4,FALSE),VLOOKUP(B27,'DER-RD1'!A:H,6,FALSE)*O27+VLOOKUP(B27,'DER-RD1'!A:H,7,FALSE)*P27)+VLOOKUP(B27,'DER-RD1'!A:H,8,FALSE),IF(C27="DER-ED",VLOOKUP(B27,'DER-ED1'!A:D,4,FALSE),IF(C27="SICRO",VLOOKUP(B27,SICRO!A:E,4,FALSE),IF(C27="SINAPI",VLOOKUP(B27,SINAPI1!A:D,4,FALSE),IF(C27="CESAN",VLOOKUP(B27,CESAN!A:D,4,FALSE)))))))</f>
        <v>179.03</v>
      </c>
      <c r="L27" s="611">
        <f>IF(B27="","",IF(C27="DER-RD",IF(OR(B27&lt;60000,B27&gt;60025),'DER-RD1'!$D$2/100,0),IF(C27="DER-ED",'DER-ED1'!$D$2/100,IF(C27="SICRO",SICRO!$D$4/100,"Preencher BDI!"))))</f>
        <v>0.23319999999999999</v>
      </c>
      <c r="M27" s="612">
        <f t="shared" si="6"/>
        <v>145.18</v>
      </c>
      <c r="O27" s="610"/>
      <c r="P27" s="615"/>
      <c r="Q27" s="612"/>
      <c r="R27" s="612"/>
      <c r="S27" s="1008">
        <v>224.61</v>
      </c>
      <c r="T27" s="1008">
        <f t="shared" si="13"/>
        <v>49414.2</v>
      </c>
      <c r="U27" s="242" t="b">
        <f t="shared" si="4"/>
        <v>0</v>
      </c>
    </row>
    <row r="28" spans="1:21" x14ac:dyDescent="0.25">
      <c r="A28" s="780" t="str">
        <f>CONCATENATE($A$24,".",RIGHT(A27,LEN(A27)-2)+1)</f>
        <v>3.4</v>
      </c>
      <c r="B28" s="652">
        <v>40937</v>
      </c>
      <c r="C28" s="653" t="s">
        <v>1295</v>
      </c>
      <c r="D28" s="630" t="str">
        <f>IF(B28="","",IF(C28="DER-RD",IF(OR(B28&lt;60000,B28&gt;60025),VLOOKUP(B28,'DER-RD1'!A:E,2,FALSE),VLOOKUP(B28,'DER-RD1'!A:E,2,FALSE)&amp;"(DMT="&amp;VLOOKUP(B28,'DER-RD1'!A:E,4,FALSE)&amp;")(XP="&amp;ROUND((O28),2)&amp;"KM;XR="&amp;ROUND((P28),2)&amp;"KM)"),IF(C28="DER-ED",VLOOKUP(B28,'DER-ED1'!A:D,2,FALSE),IF(C28="SICRO",VLOOKUP(B28,SICRO!A:E,2,FALSE),IF(C28="SINAPI",VLOOKUP(B28,SINAPI1!A:D,2,FALSE))))))</f>
        <v>Sinalização vertical com chapa em esmalte sintético</v>
      </c>
      <c r="E28" s="653" t="str">
        <f>IF($B28="","",IF($C28="SINAPI",VLOOKUP($B28,SINAPI1!A:D,3,FALSE),IF($C28="SICRO",VLOOKUP($B28,SICRO!A:E,3,FALSE),IF($C28="DER-RD",VLOOKUP($B28,'DER-RD1'!A:E,3,FALSE),IF($C28="DER-ED",(VLOOKUP($B28,'DER-ED1'!A:D,3,FALSE)))))))</f>
        <v>M2</v>
      </c>
      <c r="F28" s="781">
        <f>'Mem - Orla'!F32</f>
        <v>20</v>
      </c>
      <c r="G28" s="1076">
        <f t="shared" si="10"/>
        <v>576.27</v>
      </c>
      <c r="H28" s="782">
        <f t="shared" si="11"/>
        <v>738.89</v>
      </c>
      <c r="I28" s="792">
        <f t="shared" si="12"/>
        <v>14777.8</v>
      </c>
      <c r="J28" s="622"/>
      <c r="K28" s="610">
        <f>IF(B28="","",IF(C28="DER-RD",IF(OR(B28&lt;60000,B28&gt;60025),VLOOKUP(B28,'DER-RD1'!A:E,4,FALSE),VLOOKUP(B28,'DER-RD1'!A:H,6,FALSE)*O28+VLOOKUP(B28,'DER-RD1'!A:H,7,FALSE)*P28)+VLOOKUP(B28,'DER-RD1'!A:H,8,FALSE),IF(C28="DER-ED",VLOOKUP(B28,'DER-ED1'!A:D,4,FALSE),IF(C28="SICRO",VLOOKUP(B28,SICRO!A:E,4,FALSE),IF(C28="SINAPI",VLOOKUP(B28,SINAPI1!A:D,4,FALSE),IF(C28="CESAN",VLOOKUP(B28,CESAN!A:D,4,FALSE)))))))</f>
        <v>710.65</v>
      </c>
      <c r="L28" s="611">
        <f>IF(B28="","",IF(C28="DER-RD",IF(OR(B28&lt;60000,B28&gt;60025),'DER-RD1'!$D$2/100,0),IF(C28="DER-ED",'DER-ED1'!$D$2/100,IF(C28="SICRO",SICRO!$D$4/100,"Preencher BDI!"))))</f>
        <v>0.23319999999999999</v>
      </c>
      <c r="M28" s="612">
        <f t="shared" si="6"/>
        <v>576.27</v>
      </c>
      <c r="O28" s="610"/>
      <c r="P28" s="615"/>
      <c r="Q28" s="612"/>
      <c r="R28" s="612"/>
      <c r="S28" s="1008">
        <v>732.26</v>
      </c>
      <c r="T28" s="1008">
        <f t="shared" si="13"/>
        <v>14645.2</v>
      </c>
      <c r="U28" s="242" t="b">
        <f t="shared" si="4"/>
        <v>1</v>
      </c>
    </row>
    <row r="29" spans="1:21" x14ac:dyDescent="0.25">
      <c r="A29" s="780" t="str">
        <f>CONCATENATE($A$24,".",RIGHT(A28,LEN(A28)-2)+1)</f>
        <v>3.5</v>
      </c>
      <c r="B29" s="652">
        <v>41202</v>
      </c>
      <c r="C29" s="653" t="s">
        <v>1295</v>
      </c>
      <c r="D29" s="630" t="str">
        <f>IF(B29="","",IF(C29="DER-RD",IF(OR(B29&lt;60000,B29&gt;60025),VLOOKUP(B29,'DER-RD1'!A:E,2,FALSE),VLOOKUP(B29,'DER-RD1'!A:E,2,FALSE)&amp;"(DMT="&amp;VLOOKUP(B29,'DER-RD1'!A:E,4,FALSE)&amp;")(XP="&amp;ROUND((O29),2)&amp;"KM;XR="&amp;ROUND((P29),2)&amp;"KM)"),IF(C29="DER-ED",VLOOKUP(B29,'DER-ED1'!A:D,2,FALSE),IF(C29="SICRO",VLOOKUP(B29,SICRO!A:E,2,FALSE),IF(C29="SINAPI",VLOOKUP(B29,SINAPI1!A:D,2,FALSE))))))</f>
        <v>Sinalização noturna ( fio com lâmpada e balde ), fornecimento e instalação</v>
      </c>
      <c r="E29" s="653" t="str">
        <f>IF($B29="","",IF($C29="SINAPI",VLOOKUP($B29,SINAPI1!A:D,3,FALSE),IF($C29="SICRO",VLOOKUP($B29,SICRO!A:E,3,FALSE),IF($C29="DER-RD",VLOOKUP($B29,'DER-RD1'!A:E,3,FALSE),IF($C29="DER-ED",(VLOOKUP($B29,'DER-ED1'!A:D,3,FALSE)))))))</f>
        <v>M</v>
      </c>
      <c r="F29" s="781">
        <f>'Mem - Orla'!F36</f>
        <v>1720</v>
      </c>
      <c r="G29" s="1076">
        <f t="shared" si="10"/>
        <v>31.44</v>
      </c>
      <c r="H29" s="782">
        <f t="shared" si="11"/>
        <v>40.31</v>
      </c>
      <c r="I29" s="792">
        <f t="shared" si="12"/>
        <v>69333.2</v>
      </c>
      <c r="J29" s="622"/>
      <c r="K29" s="610">
        <f>IF(B29="","",IF(C29="DER-RD",IF(OR(B29&lt;60000,B29&gt;60025),VLOOKUP(B29,'DER-RD1'!A:E,4,FALSE),VLOOKUP(B29,'DER-RD1'!A:H,6,FALSE)*O29+VLOOKUP(B29,'DER-RD1'!A:H,7,FALSE)*P29)+VLOOKUP(B29,'DER-RD1'!A:H,8,FALSE),IF(C29="DER-ED",VLOOKUP(B29,'DER-ED1'!A:D,4,FALSE),IF(C29="SICRO",VLOOKUP(B29,SICRO!A:E,4,FALSE),IF(C29="SINAPI",VLOOKUP(B29,SINAPI1!A:D,4,FALSE),IF(C29="CESAN",VLOOKUP(B29,CESAN!A:D,4,FALSE)))))))</f>
        <v>38.770000000000003</v>
      </c>
      <c r="L29" s="611">
        <f>IF(B29="","",IF(C29="DER-RD",IF(OR(B29&lt;60000,B29&gt;60025),'DER-RD1'!$D$2/100,0),IF(C29="DER-ED",'DER-ED1'!$D$2/100,IF(C29="SICRO",SICRO!$D$4/100,"Preencher BDI!"))))</f>
        <v>0.23319999999999999</v>
      </c>
      <c r="M29" s="612">
        <f t="shared" si="6"/>
        <v>31.44</v>
      </c>
      <c r="O29" s="610"/>
      <c r="P29" s="615"/>
      <c r="Q29" s="612"/>
      <c r="R29" s="612"/>
      <c r="S29" s="1008">
        <v>36.04</v>
      </c>
      <c r="T29" s="1008">
        <f t="shared" si="13"/>
        <v>61988.800000000003</v>
      </c>
      <c r="U29" s="242" t="b">
        <f t="shared" si="4"/>
        <v>1</v>
      </c>
    </row>
    <row r="30" spans="1:21" x14ac:dyDescent="0.25">
      <c r="A30" s="780" t="str">
        <f>CONCATENATE($A$24,".",RIGHT(A29,LEN(A29)-2)+1)</f>
        <v>3.6</v>
      </c>
      <c r="B30" s="652">
        <v>42047</v>
      </c>
      <c r="C30" s="653" t="s">
        <v>1295</v>
      </c>
      <c r="D30" s="630" t="str">
        <f>IF(B30="","",IF(C30="DER-RD",IF(OR(B30&lt;60000,B30&gt;60025),VLOOKUP(B30,'DER-RD1'!A:E,2,FALSE),VLOOKUP(B30,'DER-RD1'!A:E,2,FALSE)&amp;"(DMT="&amp;VLOOKUP(B30,'DER-RD1'!A:E,4,FALSE)&amp;")(XP="&amp;ROUND((O30),2)&amp;"KM;XR="&amp;ROUND((P30),2)&amp;"KM)"),IF(C30="DER-ED",VLOOKUP(B30,'DER-ED1'!A:D,2,FALSE),IF(C30="SICRO",VLOOKUP(B30,SICRO!A:E,2,FALSE),IF(C30="SINAPI",VLOOKUP(B30,SINAPI1!A:D,2,FALSE))))))</f>
        <v>Elementos de madeira para sinalização - cavaletes</v>
      </c>
      <c r="E30" s="653" t="str">
        <f>IF($B30="","",IF($C30="SINAPI",VLOOKUP($B30,SINAPI1!A:D,3,FALSE),IF($C30="SICRO",VLOOKUP($B30,SICRO!A:E,3,FALSE),IF($C30="DER-RD",VLOOKUP($B30,'DER-RD1'!A:E,3,FALSE),IF($C30="DER-ED",(VLOOKUP($B30,'DER-ED1'!A:D,3,FALSE)))))))</f>
        <v>Ud</v>
      </c>
      <c r="F30" s="781">
        <v>20</v>
      </c>
      <c r="G30" s="1076">
        <f t="shared" si="10"/>
        <v>38.82</v>
      </c>
      <c r="H30" s="782">
        <f t="shared" si="11"/>
        <v>49.77</v>
      </c>
      <c r="I30" s="792">
        <f t="shared" si="12"/>
        <v>995.4</v>
      </c>
      <c r="J30" s="626"/>
      <c r="K30" s="610">
        <f>IF(B30="","",IF(C30="DER-RD",IF(OR(B30&lt;60000,B30&gt;60025),VLOOKUP(B30,'DER-RD1'!A:E,4,FALSE),VLOOKUP(B30,'DER-RD1'!A:H,6,FALSE)*O30+VLOOKUP(B30,'DER-RD1'!A:H,7,FALSE)*P30)+VLOOKUP(B30,'DER-RD1'!A:H,8,FALSE),IF(C30="DER-ED",VLOOKUP(B30,'DER-ED1'!A:D,4,FALSE),IF(C30="SICRO",VLOOKUP(B30,SICRO!A:E,4,FALSE),IF(C30="SINAPI",VLOOKUP(B30,SINAPI1!A:D,4,FALSE),IF(C30="CESAN",VLOOKUP(B30,CESAN!A:D,4,FALSE)))))))</f>
        <v>47.87</v>
      </c>
      <c r="L30" s="611">
        <f>IF(B30="","",IF(C30="DER-RD",IF(OR(B30&lt;60000,B30&gt;60025),'DER-RD1'!$D$2/100,0),IF(C30="DER-ED",'DER-ED1'!$D$2/100,IF(C30="SICRO",SICRO!$D$4/100,"Preencher BDI!"))))</f>
        <v>0.23319999999999999</v>
      </c>
      <c r="M30" s="612">
        <f>IF(K30="","",(K30/(1+L30)))</f>
        <v>38.82</v>
      </c>
      <c r="O30" s="610"/>
      <c r="P30" s="615"/>
      <c r="Q30" s="612"/>
      <c r="R30" s="612"/>
      <c r="S30" s="1008">
        <v>43.2</v>
      </c>
      <c r="T30" s="1008">
        <f t="shared" si="13"/>
        <v>864</v>
      </c>
      <c r="U30" s="242" t="b">
        <f t="shared" si="4"/>
        <v>1</v>
      </c>
    </row>
    <row r="31" spans="1:21" x14ac:dyDescent="0.25">
      <c r="A31" s="785"/>
      <c r="B31" s="655"/>
      <c r="C31" s="655"/>
      <c r="D31" s="788" t="s">
        <v>492</v>
      </c>
      <c r="E31" s="789"/>
      <c r="F31" s="790"/>
      <c r="G31" s="1077"/>
      <c r="H31" s="614"/>
      <c r="I31" s="613">
        <f>I24</f>
        <v>209619.8</v>
      </c>
      <c r="J31" s="624"/>
      <c r="K31" s="610" t="str">
        <f>IF(B31="","",IF(C31="DER-RD",IF(OR(B31&lt;60000,B31&gt;60025),VLOOKUP(B31,'DER-RD1'!A:E,4,FALSE),VLOOKUP(B31,'DER-RD1'!A:H,6,FALSE)*O31+VLOOKUP(B31,'DER-RD1'!A:H,7,FALSE)*P31)+VLOOKUP(B31,'DER-RD1'!A:H,8,FALSE),IF(C31="DER-ED",VLOOKUP(B31,'DER-ED1'!A:D,4,FALSE),IF(C31="SICRO",VLOOKUP(B31,SICRO!A:E,4,FALSE),IF(C31="SINAPI",VLOOKUP(B31,SINAPI1!A:D,4,FALSE),IF(C31="CESAN",VLOOKUP(B31,CESAN!A:D,4,FALSE)))))))</f>
        <v/>
      </c>
      <c r="L31" s="611" t="str">
        <f>IF(B31="","",IF(C31="DER-RD",IF(OR(B31&lt;60000,B31&gt;60025),'DER-RD1'!$D$2/100,0),IF(C31="DER-ED",'DER-ED1'!$D$2/100,IF(C31="SICRO",SICRO!$D$4/100,"Preencher BDI!"))))</f>
        <v/>
      </c>
      <c r="M31" s="612" t="str">
        <f t="shared" si="6"/>
        <v/>
      </c>
      <c r="O31" s="610"/>
      <c r="P31" s="615"/>
      <c r="Q31" s="612"/>
      <c r="R31" s="612"/>
      <c r="T31" s="1010">
        <f>SUM(T25:T30)</f>
        <v>210424.4</v>
      </c>
      <c r="U31" s="242" t="b">
        <f t="shared" si="4"/>
        <v>1</v>
      </c>
    </row>
    <row r="32" spans="1:21" x14ac:dyDescent="0.25">
      <c r="A32" s="785" t="s">
        <v>92</v>
      </c>
      <c r="B32" s="655"/>
      <c r="C32" s="655" t="s">
        <v>92</v>
      </c>
      <c r="D32" s="655"/>
      <c r="E32" s="655"/>
      <c r="F32" s="794"/>
      <c r="G32" s="1079"/>
      <c r="H32" s="795"/>
      <c r="I32" s="787"/>
      <c r="J32" s="623"/>
      <c r="K32" s="610" t="str">
        <f>IF(B32="","",IF(C32="DER-RD",IF(OR(B32&lt;60000,B32&gt;60025),VLOOKUP(B32,'DER-RD1'!A:E,4,FALSE),VLOOKUP(B32,'DER-RD1'!A:H,6,FALSE)*O32+VLOOKUP(B32,'DER-RD1'!A:H,7,FALSE)*P32)+VLOOKUP(B32,'DER-RD1'!A:H,8,FALSE),IF(C32="DER-ED",VLOOKUP(B32,'DER-ED1'!A:D,4,FALSE),IF(C32="SICRO",VLOOKUP(B32,SICRO!A:E,4,FALSE),IF(C32="SINAPI",VLOOKUP(B32,SINAPI1!A:D,4,FALSE),IF(C32="CESAN",VLOOKUP(B32,CESAN!A:D,4,FALSE)))))))</f>
        <v/>
      </c>
      <c r="L32" s="611" t="str">
        <f>IF(B32="","",IF(C32="DER-RD",IF(OR(B32&lt;60000,B32&gt;60025),'DER-RD1'!$D$2/100,0),IF(C32="DER-ED",'DER-ED1'!$D$2/100,IF(C32="SICRO",SICRO!$D$4/100,"Preencher BDI!"))))</f>
        <v/>
      </c>
      <c r="M32" s="612" t="str">
        <f t="shared" si="6"/>
        <v/>
      </c>
      <c r="O32" s="610"/>
      <c r="P32" s="615"/>
      <c r="Q32" s="612"/>
      <c r="R32" s="612"/>
      <c r="U32" s="242" t="b">
        <f t="shared" si="4"/>
        <v>1</v>
      </c>
    </row>
    <row r="33" spans="1:21" x14ac:dyDescent="0.25">
      <c r="A33" s="774">
        <v>4</v>
      </c>
      <c r="B33" s="775"/>
      <c r="C33" s="775"/>
      <c r="D33" s="776" t="s">
        <v>161</v>
      </c>
      <c r="E33" s="777"/>
      <c r="F33" s="778"/>
      <c r="G33" s="1075"/>
      <c r="H33" s="609"/>
      <c r="I33" s="608">
        <f>SUBTOTAL(9,I34:I47)</f>
        <v>1517295.89</v>
      </c>
      <c r="J33" s="625"/>
      <c r="K33" s="610" t="str">
        <f>IF(B33="","",IF(C33="DER-RD",IF(OR(B33&lt;60000,B33&gt;60025),VLOOKUP(B33,'DER-RD1'!A:E,4,FALSE),VLOOKUP(B33,'DER-RD1'!A:H,6,FALSE)*O33+VLOOKUP(B33,'DER-RD1'!A:H,7,FALSE)*P33)+VLOOKUP(B33,'DER-RD1'!A:H,8,FALSE),IF(C33="DER-ED",VLOOKUP(B33,'DER-ED1'!A:D,4,FALSE),IF(C33="SICRO",VLOOKUP(B33,SICRO!A:E,4,FALSE),IF(C33="SINAPI",VLOOKUP(B33,SINAPI1!A:D,4,FALSE),IF(C33="CESAN",VLOOKUP(B33,CESAN!A:D,4,FALSE)))))))</f>
        <v/>
      </c>
      <c r="L33" s="611" t="str">
        <f>IF(B33="","",IF(C33="DER-RD",IF(OR(B33&lt;60000,B33&gt;60025),'DER-RD1'!$D$2/100,0),IF(C33="DER-ED",'DER-ED1'!$D$2/100,IF(C33="SICRO",SICRO!$D$4/100,"Preencher BDI!"))))</f>
        <v/>
      </c>
      <c r="M33" s="612" t="str">
        <f t="shared" si="6"/>
        <v/>
      </c>
      <c r="O33" s="610"/>
      <c r="P33" s="615"/>
      <c r="Q33" s="612"/>
      <c r="R33" s="612"/>
      <c r="U33" s="242" t="b">
        <f t="shared" si="4"/>
        <v>1</v>
      </c>
    </row>
    <row r="34" spans="1:21" x14ac:dyDescent="0.25">
      <c r="A34" s="780" t="str">
        <f>CONCATENATE(A33,".",1)</f>
        <v>4.1</v>
      </c>
      <c r="B34" s="654">
        <v>10201</v>
      </c>
      <c r="C34" s="655" t="s">
        <v>1286</v>
      </c>
      <c r="D34" s="630" t="str">
        <f>IF(B34="","",IF(C34="DER-RD",IF(OR(B34&lt;60000,B34&gt;60025),VLOOKUP(B34,'DER-RD1'!A:E,2,FALSE),VLOOKUP(B34,'DER-RD1'!A:E,2,FALSE)&amp;"(DMT="&amp;VLOOKUP(B34,'DER-RD1'!A:E,4,FALSE)&amp;")(XP="&amp;ROUND((O34),2)&amp;"KM;XR="&amp;ROUND((P34),2)&amp;"KM)"),IF(C34="DER-ED",VLOOKUP(B34,'DER-ED1'!A:D,2,FALSE),IF(C34="SICRO",VLOOKUP(B34,SICRO!A:E,2,FALSE),IF(C34="SINAPI",VLOOKUP(B34,SINAPI1!A:D,2,FALSE))))))</f>
        <v>Demolição de piso cimentado inclusive lastro de concreto</v>
      </c>
      <c r="E34" s="653" t="str">
        <f>IF($B34="","",IF($C34="SINAPI",VLOOKUP($B34,SINAPI1!A:D,3,FALSE),IF($C34="SICRO",VLOOKUP($B34,SICRO!A:E,3,FALSE),IF($C34="DER-RD",VLOOKUP($B34,'DER-RD1'!A:E,3,FALSE),IF($C34="DER-ED",(VLOOKUP($B34,'DER-ED1'!A:D,3,FALSE)))))))</f>
        <v>m2</v>
      </c>
      <c r="F34" s="796">
        <f>'Mem - Orla'!F41</f>
        <v>10595.29</v>
      </c>
      <c r="G34" s="1076">
        <f t="shared" ref="G34:G47" si="14">M34</f>
        <v>26.44</v>
      </c>
      <c r="H34" s="782">
        <f t="shared" ref="H34:H41" si="15">TRUNC(M34*(1+$I$3),2)</f>
        <v>33.9</v>
      </c>
      <c r="I34" s="787">
        <f t="shared" ref="I34:I47" si="16">ROUND((F34*H34),2)</f>
        <v>359180.33</v>
      </c>
      <c r="J34" s="623"/>
      <c r="K34" s="610">
        <f>IF(B34="","",IF(C34="DER-RD",IF(OR(B34&lt;60000,B34&gt;60025),VLOOKUP(B34,'DER-RD1'!A:E,4,FALSE),VLOOKUP(B34,'DER-RD1'!A:H,6,FALSE)*O34+VLOOKUP(B34,'DER-RD1'!A:H,7,FALSE)*P34)+VLOOKUP(B34,'DER-RD1'!A:H,8,FALSE),IF(C34="DER-ED",VLOOKUP(B34,'DER-ED1'!A:D,4,FALSE),IF(C34="SICRO",VLOOKUP(B34,SICRO!A:E,4,FALSE),IF(C34="SINAPI",VLOOKUP(B34,SINAPI1!A:D,4,FALSE),IF(C34="CESAN",VLOOKUP(B34,CESAN!A:D,4,FALSE)))))))</f>
        <v>26.44</v>
      </c>
      <c r="L34" s="611">
        <f>IF(B34="","",IF(C34="DER-RD",IF(OR(B34&lt;60000,B34&gt;60025),'DER-RD1'!$D$2/100,0),IF(C34="DER-ED",'DER-ED1'!$D$2/100,IF(C34="SICRO",SICRO!$D$4/100,"Preencher BDI!"))))</f>
        <v>0</v>
      </c>
      <c r="M34" s="612">
        <f t="shared" si="6"/>
        <v>26.44</v>
      </c>
      <c r="N34" s="242"/>
      <c r="O34" s="610"/>
      <c r="P34" s="615"/>
      <c r="Q34" s="612"/>
      <c r="R34" s="612"/>
      <c r="S34" s="1008">
        <v>31.28</v>
      </c>
      <c r="T34" s="1008">
        <f t="shared" ref="T34:T47" si="17">F34*S34</f>
        <v>331420.67</v>
      </c>
      <c r="U34" s="242" t="b">
        <f t="shared" si="4"/>
        <v>1</v>
      </c>
    </row>
    <row r="35" spans="1:21" ht="25.5" x14ac:dyDescent="0.25">
      <c r="A35" s="780" t="str">
        <f t="shared" ref="A35:A47" si="18">CONCATENATE($A$33,".",RIGHT(A34,LEN(A34)-2)+1)</f>
        <v>4.2</v>
      </c>
      <c r="B35" s="655" t="s">
        <v>1307</v>
      </c>
      <c r="C35" s="655" t="s">
        <v>5073</v>
      </c>
      <c r="D35" s="797" t="str">
        <f>'Comp. - Orla'!C3</f>
        <v>Demolição de edificação existente (hora de máquina - pá carregadeira) - (Demolição de quiosques existentes (1,5 h/und))</v>
      </c>
      <c r="E35" s="655" t="str">
        <f>'Comp. - Orla'!C4</f>
        <v>un</v>
      </c>
      <c r="F35" s="796">
        <f>'Mem - Orla'!F44</f>
        <v>33</v>
      </c>
      <c r="G35" s="1076">
        <v>246.27</v>
      </c>
      <c r="H35" s="782">
        <f>'Comp. - Orla'!N38</f>
        <v>315.77</v>
      </c>
      <c r="I35" s="787">
        <f t="shared" si="16"/>
        <v>10420.41</v>
      </c>
      <c r="J35" s="623"/>
      <c r="K35" s="610" t="b">
        <f>IF(B35="","",IF(C35="DER-RD",IF(OR(B35&lt;60000,B35&gt;60025),VLOOKUP(B35,'DER-RD1'!A:E,4,FALSE),VLOOKUP(B35,'DER-RD1'!A:H,6,FALSE)*O35+VLOOKUP(B35,'DER-RD1'!A:H,7,FALSE)*P35)+VLOOKUP(B35,'DER-RD1'!A:H,8,FALSE),IF(C35="DER-ED",VLOOKUP(B35,'DER-ED1'!A:D,4,FALSE),IF(C35="SICRO",VLOOKUP(B35,SICRO!A:E,4,FALSE),IF(C35="SINAPI",VLOOKUP(B35,SINAPI1!A:D,4,FALSE),IF(C35="CESAN",VLOOKUP(B35,CESAN!A:D,4,FALSE)))))))</f>
        <v>0</v>
      </c>
      <c r="L35" s="611" t="str">
        <f>IF(B35="","",IF(C35="DER-RD",IF(OR(B35&lt;60000,B35&gt;60025),'DER-RD1'!$D$2/100,0),IF(C35="DER-ED",'DER-ED1'!$D$2/100,IF(C35="SICRO",SICRO!$D$4/100,"Preencher BDI!"))))</f>
        <v>Preencher BDI!</v>
      </c>
      <c r="M35" s="612"/>
      <c r="O35" s="610"/>
      <c r="P35" s="615"/>
      <c r="Q35" s="612"/>
      <c r="R35" s="612"/>
      <c r="S35" s="1008">
        <v>286.97000000000003</v>
      </c>
      <c r="T35" s="1008">
        <f t="shared" si="17"/>
        <v>9470.01</v>
      </c>
      <c r="U35" s="242" t="b">
        <f t="shared" si="4"/>
        <v>1</v>
      </c>
    </row>
    <row r="36" spans="1:21" x14ac:dyDescent="0.25">
      <c r="A36" s="780" t="str">
        <f t="shared" si="18"/>
        <v>4.3</v>
      </c>
      <c r="B36" s="654">
        <v>42870</v>
      </c>
      <c r="C36" s="655" t="s">
        <v>1295</v>
      </c>
      <c r="D36" s="630" t="str">
        <f>IF(B36="","",IF(C36="DER-RD",IF(OR(B36&lt;60000,B36&gt;60025),VLOOKUP(B36,'DER-RD1'!A:E,2,FALSE),VLOOKUP(B36,'DER-RD1'!A:E,2,FALSE)&amp;"(DMT="&amp;VLOOKUP(B36,'DER-RD1'!A:E,4,FALSE)&amp;")(XP="&amp;ROUND((O36),2)&amp;"KM;XR="&amp;ROUND((P36),2)&amp;"KM)"),IF(C36="DER-ED",VLOOKUP(B36,'DER-ED1'!A:D,2,FALSE),IF(C36="SICRO",VLOOKUP(B36,SICRO!A:E,2,FALSE),IF(C36="SINAPI",VLOOKUP(B36,SINAPI1!A:D,2,FALSE))))))</f>
        <v>Demolição mecânica de concreto em Vias Urbanas</v>
      </c>
      <c r="E36" s="653" t="str">
        <f>IF($B36="","",IF($C36="SINAPI",VLOOKUP($B36,SINAPI1!A:D,3,FALSE),IF($C36="SICRO",VLOOKUP($B36,SICRO!A:E,3,FALSE),IF($C36="DER-RD",VLOOKUP($B36,'DER-RD1'!A:E,3,FALSE),IF($C36="DER-ED",(VLOOKUP($B36,'DER-ED1'!A:D,3,FALSE)))))))</f>
        <v>M3</v>
      </c>
      <c r="F36" s="796">
        <f>'Mem - Orla'!F47</f>
        <v>170.04</v>
      </c>
      <c r="G36" s="1076">
        <f t="shared" si="14"/>
        <v>268.57</v>
      </c>
      <c r="H36" s="782">
        <f t="shared" si="15"/>
        <v>344.36</v>
      </c>
      <c r="I36" s="787">
        <f t="shared" si="16"/>
        <v>58554.97</v>
      </c>
      <c r="J36" s="623"/>
      <c r="K36" s="610">
        <f>IF(B36="","",IF(C36="DER-RD",IF(OR(B36&lt;60000,B36&gt;60025),VLOOKUP(B36,'DER-RD1'!A:E,4,FALSE),VLOOKUP(B36,'DER-RD1'!A:H,6,FALSE)*O36+VLOOKUP(B36,'DER-RD1'!A:H,7,FALSE)*P36)+VLOOKUP(B36,'DER-RD1'!A:H,8,FALSE),IF(C36="DER-ED",VLOOKUP(B36,'DER-ED1'!A:D,4,FALSE),IF(C36="SICRO",VLOOKUP(B36,SICRO!A:E,4,FALSE),IF(C36="SINAPI",VLOOKUP(B36,SINAPI1!A:D,4,FALSE),IF(C36="CESAN",VLOOKUP(B36,CESAN!A:D,4,FALSE)))))))</f>
        <v>331.2</v>
      </c>
      <c r="L36" s="611">
        <f>IF(B36="","",IF(C36="DER-RD",IF(OR(B36&lt;60000,B36&gt;60025),'DER-RD1'!$D$2/100,0),IF(C36="DER-ED",'DER-ED1'!$D$2/100,IF(C36="SICRO",SICRO!$D$4/100,"Preencher BDI!"))))</f>
        <v>0.23319999999999999</v>
      </c>
      <c r="M36" s="612">
        <f t="shared" si="6"/>
        <v>268.57</v>
      </c>
      <c r="O36" s="610"/>
      <c r="P36" s="615"/>
      <c r="Q36" s="612"/>
      <c r="R36" s="612"/>
      <c r="S36" s="1008">
        <v>298</v>
      </c>
      <c r="T36" s="1008">
        <f t="shared" si="17"/>
        <v>50671.92</v>
      </c>
      <c r="U36" s="242" t="b">
        <f t="shared" si="4"/>
        <v>1</v>
      </c>
    </row>
    <row r="37" spans="1:21" x14ac:dyDescent="0.25">
      <c r="A37" s="780" t="str">
        <f t="shared" si="18"/>
        <v>4.4</v>
      </c>
      <c r="B37" s="654">
        <v>10404</v>
      </c>
      <c r="C37" s="655" t="s">
        <v>1286</v>
      </c>
      <c r="D37" s="630" t="str">
        <f>IF(B37="","",IF(C37="DER-RD",IF(OR(B37&lt;60000,B37&gt;60025),VLOOKUP(B37,'DER-RD1'!A:E,2,FALSE),VLOOKUP(B37,'DER-RD1'!A:E,2,FALSE)&amp;"(DMT="&amp;VLOOKUP(B37,'DER-RD1'!A:E,4,FALSE)&amp;")(XP="&amp;ROUND((O37),2)&amp;"KM;XR="&amp;ROUND((P37),2)&amp;"KM)"),IF(C37="DER-ED",VLOOKUP(B37,'DER-ED1'!A:D,2,FALSE),IF(C37="SICRO",VLOOKUP(B37,SICRO!A:E,2,FALSE),IF(C37="SINAPI",VLOOKUP(B37,SINAPI1!A:D,2,FALSE))))))</f>
        <v>Corte e destocamento de árvores com diâmetro superior a 30 cm</v>
      </c>
      <c r="E37" s="653" t="str">
        <f>IF($B37="","",IF($C37="SINAPI",VLOOKUP($B37,SINAPI1!A:D,3,FALSE),IF($C37="SICRO",VLOOKUP($B37,SICRO!A:E,3,FALSE),IF($C37="DER-RD",VLOOKUP($B37,'DER-RD1'!A:E,3,FALSE),IF($C37="DER-ED",(VLOOKUP($B37,'DER-ED1'!A:D,3,FALSE)))))))</f>
        <v>und</v>
      </c>
      <c r="F37" s="796">
        <f>'Mem - Orla'!F52</f>
        <v>105</v>
      </c>
      <c r="G37" s="1076">
        <f t="shared" si="14"/>
        <v>133.77000000000001</v>
      </c>
      <c r="H37" s="782">
        <f t="shared" si="15"/>
        <v>171.51</v>
      </c>
      <c r="I37" s="787">
        <f t="shared" si="16"/>
        <v>18008.55</v>
      </c>
      <c r="J37" s="623"/>
      <c r="K37" s="610">
        <f>IF(B37="","",IF(C37="DER-RD",IF(OR(B37&lt;60000,B37&gt;60025),VLOOKUP(B37,'DER-RD1'!A:E,4,FALSE),VLOOKUP(B37,'DER-RD1'!A:H,6,FALSE)*O37+VLOOKUP(B37,'DER-RD1'!A:H,7,FALSE)*P37)+VLOOKUP(B37,'DER-RD1'!A:H,8,FALSE),IF(C37="DER-ED",VLOOKUP(B37,'DER-ED1'!A:D,4,FALSE),IF(C37="SICRO",VLOOKUP(B37,SICRO!A:E,4,FALSE),IF(C37="SINAPI",VLOOKUP(B37,SINAPI1!A:D,4,FALSE),IF(C37="CESAN",VLOOKUP(B37,CESAN!A:D,4,FALSE)))))))</f>
        <v>133.77000000000001</v>
      </c>
      <c r="L37" s="611">
        <f>IF(B37="","",IF(C37="DER-RD",IF(OR(B37&lt;60000,B37&gt;60025),'DER-RD1'!$D$2/100,0),IF(C37="DER-ED",'DER-ED1'!$D$2/100,IF(C37="SICRO",SICRO!$D$4/100,"Preencher BDI!"))))</f>
        <v>0</v>
      </c>
      <c r="M37" s="612">
        <f t="shared" si="6"/>
        <v>133.77000000000001</v>
      </c>
      <c r="O37" s="610"/>
      <c r="P37" s="615"/>
      <c r="Q37" s="612"/>
      <c r="R37" s="612"/>
      <c r="S37" s="1008">
        <v>158.22999999999999</v>
      </c>
      <c r="T37" s="1008">
        <f t="shared" si="17"/>
        <v>16614.150000000001</v>
      </c>
      <c r="U37" s="242" t="b">
        <f t="shared" si="4"/>
        <v>1</v>
      </c>
    </row>
    <row r="38" spans="1:21" x14ac:dyDescent="0.25">
      <c r="A38" s="780" t="str">
        <f t="shared" si="18"/>
        <v>4.5</v>
      </c>
      <c r="B38" s="654">
        <v>10216</v>
      </c>
      <c r="C38" s="655" t="s">
        <v>1286</v>
      </c>
      <c r="D38" s="630" t="str">
        <f>IF(B38="","",IF(C38="DER-RD",IF(OR(B38&lt;60000,B38&gt;60025),VLOOKUP(B38,'DER-RD1'!A:E,2,FALSE),VLOOKUP(B38,'DER-RD1'!A:E,2,FALSE)&amp;"(DMT="&amp;VLOOKUP(B38,'DER-RD1'!A:E,4,FALSE)&amp;")(XP="&amp;ROUND((O38),2)&amp;"KM;XR="&amp;ROUND((P38),2)&amp;"KM)"),IF(C38="DER-ED",VLOOKUP(B38,'DER-ED1'!A:D,2,FALSE),IF(C38="SICRO",VLOOKUP(B38,SICRO!A:E,2,FALSE),IF(C38="SINAPI",VLOOKUP(B38,SINAPI1!A:D,2,FALSE))))))</f>
        <v>Retirada de meio-fio de concreto</v>
      </c>
      <c r="E38" s="653" t="str">
        <f>IF($B38="","",IF($C38="SINAPI",VLOOKUP($B38,SINAPI1!A:D,3,FALSE),IF($C38="SICRO",VLOOKUP($B38,SICRO!A:E,3,FALSE),IF($C38="DER-RD",VLOOKUP($B38,'DER-RD1'!A:E,3,FALSE),IF($C38="DER-ED",(VLOOKUP($B38,'DER-ED1'!A:D,3,FALSE)))))))</f>
        <v>m</v>
      </c>
      <c r="F38" s="796">
        <f>'Mem - Orla'!F55</f>
        <v>4483.0200000000004</v>
      </c>
      <c r="G38" s="1076">
        <f t="shared" si="14"/>
        <v>10.17</v>
      </c>
      <c r="H38" s="782">
        <f t="shared" si="15"/>
        <v>13.03</v>
      </c>
      <c r="I38" s="787">
        <f t="shared" si="16"/>
        <v>58413.75</v>
      </c>
      <c r="J38" s="623"/>
      <c r="K38" s="610">
        <f>IF(B38="","",IF(C38="DER-RD",IF(OR(B38&lt;60000,B38&gt;60025),VLOOKUP(B38,'DER-RD1'!A:E,4,FALSE),VLOOKUP(B38,'DER-RD1'!A:H,6,FALSE)*O38+VLOOKUP(B38,'DER-RD1'!A:H,7,FALSE)*P38)+VLOOKUP(B38,'DER-RD1'!A:H,8,FALSE),IF(C38="DER-ED",VLOOKUP(B38,'DER-ED1'!A:D,4,FALSE),IF(C38="SICRO",VLOOKUP(B38,SICRO!A:E,4,FALSE),IF(C38="SINAPI",VLOOKUP(B38,SINAPI1!A:D,4,FALSE),IF(C38="CESAN",VLOOKUP(B38,CESAN!A:D,4,FALSE)))))))</f>
        <v>10.17</v>
      </c>
      <c r="L38" s="611">
        <f>IF(B38="","",IF(C38="DER-RD",IF(OR(B38&lt;60000,B38&gt;60025),'DER-RD1'!$D$2/100,0),IF(C38="DER-ED",'DER-ED1'!$D$2/100,IF(C38="SICRO",SICRO!$D$4/100,"Preencher BDI!"))))</f>
        <v>0</v>
      </c>
      <c r="M38" s="612">
        <f t="shared" si="6"/>
        <v>10.17</v>
      </c>
      <c r="N38" s="242"/>
      <c r="O38" s="610"/>
      <c r="P38" s="615"/>
      <c r="Q38" s="612"/>
      <c r="R38" s="612"/>
      <c r="S38" s="1008">
        <v>12.03</v>
      </c>
      <c r="T38" s="1008">
        <f t="shared" si="17"/>
        <v>53930.73</v>
      </c>
      <c r="U38" s="242" t="b">
        <f t="shared" si="4"/>
        <v>1</v>
      </c>
    </row>
    <row r="39" spans="1:21" x14ac:dyDescent="0.25">
      <c r="A39" s="780" t="str">
        <f t="shared" si="18"/>
        <v>4.6</v>
      </c>
      <c r="B39" s="654">
        <v>42496</v>
      </c>
      <c r="C39" s="655" t="s">
        <v>1295</v>
      </c>
      <c r="D39" s="630" t="str">
        <f>IF(B39="","",IF(C39="DER-RD",IF(OR(B39&lt;60000,B39&gt;60025),VLOOKUP(B39,'DER-RD1'!A:E,2,FALSE),VLOOKUP(B39,'DER-RD1'!A:E,2,FALSE)&amp;"(DMT="&amp;VLOOKUP(B39,'DER-RD1'!A:E,4,FALSE)&amp;")(XP="&amp;ROUND((O39),2)&amp;"KM;XR="&amp;ROUND((P39),2)&amp;"KM)"),IF(C39="DER-ED",VLOOKUP(B39,'DER-ED1'!A:D,2,FALSE),IF(C39="SICRO",VLOOKUP(B39,SICRO!A:E,2,FALSE),IF(C39="SINAPI",VLOOKUP(B39,SINAPI1!A:D,2,FALSE))))))</f>
        <v>Demolição e remoção de pavimento asfáltico em Vias Urbanas</v>
      </c>
      <c r="E39" s="653" t="str">
        <f>IF($B39="","",IF($C39="SINAPI",VLOOKUP($B39,SINAPI1!A:D,3,FALSE),IF($C39="SICRO",VLOOKUP($B39,SICRO!A:E,3,FALSE),IF($C39="DER-RD",VLOOKUP($B39,'DER-RD1'!A:E,3,FALSE),IF($C39="DER-ED",(VLOOKUP($B39,'DER-ED1'!A:D,3,FALSE)))))))</f>
        <v>M2</v>
      </c>
      <c r="F39" s="796">
        <f>'Mem - Orla'!F58</f>
        <v>23036.87</v>
      </c>
      <c r="G39" s="1076">
        <f t="shared" si="14"/>
        <v>5.65</v>
      </c>
      <c r="H39" s="782">
        <f t="shared" si="15"/>
        <v>7.24</v>
      </c>
      <c r="I39" s="787">
        <f t="shared" si="16"/>
        <v>166786.94</v>
      </c>
      <c r="J39" s="623"/>
      <c r="K39" s="610">
        <f>IF(B39="","",IF(C39="DER-RD",IF(OR(B39&lt;60000,B39&gt;60025),VLOOKUP(B39,'DER-RD1'!A:E,4,FALSE),VLOOKUP(B39,'DER-RD1'!A:H,6,FALSE)*O39+VLOOKUP(B39,'DER-RD1'!A:H,7,FALSE)*P39)+VLOOKUP(B39,'DER-RD1'!A:H,8,FALSE),IF(C39="DER-ED",VLOOKUP(B39,'DER-ED1'!A:D,4,FALSE),IF(C39="SICRO",VLOOKUP(B39,SICRO!A:E,4,FALSE),IF(C39="SINAPI",VLOOKUP(B39,SINAPI1!A:D,4,FALSE),IF(C39="CESAN",VLOOKUP(B39,CESAN!A:D,4,FALSE)))))))</f>
        <v>6.97</v>
      </c>
      <c r="L39" s="611">
        <f>IF(B39="","",IF(C39="DER-RD",IF(OR(B39&lt;60000,B39&gt;60025),'DER-RD1'!$D$2/100,0),IF(C39="DER-ED",'DER-ED1'!$D$2/100,IF(C39="SICRO",SICRO!$D$4/100,"Preencher BDI!"))))</f>
        <v>0.23319999999999999</v>
      </c>
      <c r="M39" s="612">
        <f t="shared" si="6"/>
        <v>5.65</v>
      </c>
      <c r="O39" s="610"/>
      <c r="P39" s="615"/>
      <c r="Q39" s="612"/>
      <c r="R39" s="612"/>
      <c r="S39" s="1008">
        <v>6.09</v>
      </c>
      <c r="T39" s="1008">
        <f t="shared" si="17"/>
        <v>140294.54</v>
      </c>
      <c r="U39" s="242" t="b">
        <f t="shared" si="4"/>
        <v>1</v>
      </c>
    </row>
    <row r="40" spans="1:21" ht="25.5" x14ac:dyDescent="0.25">
      <c r="A40" s="780" t="str">
        <f t="shared" si="18"/>
        <v>4.7</v>
      </c>
      <c r="B40" s="654">
        <v>10212</v>
      </c>
      <c r="C40" s="655" t="s">
        <v>1286</v>
      </c>
      <c r="D40" s="630" t="str">
        <f>IF(B40="","",IF(C40="DER-RD",IF(OR(B40&lt;60000,B40&gt;60025),VLOOKUP(B40,'DER-RD1'!A:E,2,FALSE),VLOOKUP(B40,'DER-RD1'!A:E,2,FALSE)&amp;"(DMT="&amp;VLOOKUP(B40,'DER-RD1'!A:E,4,FALSE)&amp;")(XP="&amp;ROUND((O40),2)&amp;"KM;XR="&amp;ROUND((P40),2)&amp;"KM)"),IF(C40="DER-ED",VLOOKUP(B40,'DER-ED1'!A:D,2,FALSE),IF(C40="SICRO",VLOOKUP(B40,SICRO!A:E,2,FALSE),IF(C40="SINAPI",VLOOKUP(B40,SINAPI1!A:D,2,FALSE))))))</f>
        <v>Retirada manual de pavimento em paralelepípedos, incluindo empilhamento para reaproveitamento</v>
      </c>
      <c r="E40" s="653" t="str">
        <f>IF($B40="","",IF($C40="SINAPI",VLOOKUP($B40,SINAPI1!A:D,3,FALSE),IF($C40="SICRO",VLOOKUP($B40,SICRO!A:E,3,FALSE),IF($C40="DER-RD",VLOOKUP($B40,'DER-RD1'!A:E,3,FALSE),IF($C40="DER-ED",(VLOOKUP($B40,'DER-ED1'!A:D,3,FALSE)))))))</f>
        <v>m2</v>
      </c>
      <c r="F40" s="796">
        <f>'Mem - Orla'!F61</f>
        <v>23036.87</v>
      </c>
      <c r="G40" s="1076">
        <f t="shared" si="14"/>
        <v>12.2</v>
      </c>
      <c r="H40" s="782">
        <f t="shared" si="15"/>
        <v>15.64</v>
      </c>
      <c r="I40" s="787">
        <f t="shared" si="16"/>
        <v>360296.65</v>
      </c>
      <c r="J40" s="623"/>
      <c r="K40" s="610">
        <f>IF(B40="","",IF(C40="DER-RD",IF(OR(B40&lt;60000,B40&gt;60025),VLOOKUP(B40,'DER-RD1'!A:E,4,FALSE),VLOOKUP(B40,'DER-RD1'!A:H,6,FALSE)*O40+VLOOKUP(B40,'DER-RD1'!A:H,7,FALSE)*P40)+VLOOKUP(B40,'DER-RD1'!A:H,8,FALSE),IF(C40="DER-ED",VLOOKUP(B40,'DER-ED1'!A:D,4,FALSE),IF(C40="SICRO",VLOOKUP(B40,SICRO!A:E,4,FALSE),IF(C40="SINAPI",VLOOKUP(B40,SINAPI1!A:D,4,FALSE),IF(C40="CESAN",VLOOKUP(B40,CESAN!A:D,4,FALSE)))))))</f>
        <v>12.2</v>
      </c>
      <c r="L40" s="611">
        <f>IF(B40="","",IF(C40="DER-RD",IF(OR(B40&lt;60000,B40&gt;60025),'DER-RD1'!$D$2/100,0),IF(C40="DER-ED",'DER-ED1'!$D$2/100,IF(C40="SICRO",SICRO!$D$4/100,"Preencher BDI!"))))</f>
        <v>0</v>
      </c>
      <c r="M40" s="612">
        <f t="shared" si="6"/>
        <v>12.2</v>
      </c>
      <c r="O40" s="610"/>
      <c r="P40" s="615"/>
      <c r="Q40" s="612"/>
      <c r="R40" s="612"/>
      <c r="S40" s="1008">
        <v>14.44</v>
      </c>
      <c r="T40" s="1008">
        <f t="shared" si="17"/>
        <v>332652.40000000002</v>
      </c>
      <c r="U40" s="242" t="b">
        <f t="shared" si="4"/>
        <v>1</v>
      </c>
    </row>
    <row r="41" spans="1:21" x14ac:dyDescent="0.25">
      <c r="A41" s="780" t="str">
        <f t="shared" si="18"/>
        <v>4.8</v>
      </c>
      <c r="B41" s="654">
        <v>40093</v>
      </c>
      <c r="C41" s="655" t="s">
        <v>1295</v>
      </c>
      <c r="D41" s="630" t="str">
        <f>IF(B41="","",IF(C41="DER-RD",IF(OR(B41&lt;60000,B41&gt;60025),VLOOKUP(B41,'DER-RD1'!A:E,2,FALSE),VLOOKUP(B41,'DER-RD1'!A:E,2,FALSE)&amp;"(DMT="&amp;VLOOKUP(B41,'DER-RD1'!A:E,4,FALSE)&amp;")(XP="&amp;ROUND((O41),2)&amp;"KM;XR="&amp;ROUND((P41),2)&amp;"KM)"),IF(C41="DER-ED",VLOOKUP(B41,'DER-ED1'!A:D,2,FALSE),IF(C41="SICRO",VLOOKUP(B41,SICRO!A:E,2,FALSE),IF(C41="SINAPI",VLOOKUP(B41,SINAPI1!A:D,2,FALSE))))))</f>
        <v>Retirada de placas de sinalização</v>
      </c>
      <c r="E41" s="653" t="str">
        <f>IF($B41="","",IF($C41="SINAPI",VLOOKUP($B41,SINAPI1!A:D,3,FALSE),IF($C41="SICRO",VLOOKUP($B41,SICRO!A:E,3,FALSE),IF($C41="DER-RD",VLOOKUP($B41,'DER-RD1'!A:E,3,FALSE),IF($C41="DER-ED",(VLOOKUP($B41,'DER-ED1'!A:D,3,FALSE)))))))</f>
        <v>M2</v>
      </c>
      <c r="F41" s="796">
        <f>'Mem - Orla'!F64</f>
        <v>20.16</v>
      </c>
      <c r="G41" s="1076">
        <f t="shared" si="14"/>
        <v>125.34</v>
      </c>
      <c r="H41" s="782">
        <f t="shared" si="15"/>
        <v>160.71</v>
      </c>
      <c r="I41" s="787">
        <f t="shared" si="16"/>
        <v>3239.91</v>
      </c>
      <c r="J41" s="623"/>
      <c r="K41" s="610">
        <f>IF(B41="","",IF(C41="DER-RD",IF(OR(B41&lt;60000,B41&gt;60025),VLOOKUP(B41,'DER-RD1'!A:E,4,FALSE),VLOOKUP(B41,'DER-RD1'!A:H,6,FALSE)*O41+VLOOKUP(B41,'DER-RD1'!A:H,7,FALSE)*P41)+VLOOKUP(B41,'DER-RD1'!A:H,8,FALSE),IF(C41="DER-ED",VLOOKUP(B41,'DER-ED1'!A:D,4,FALSE),IF(C41="SICRO",VLOOKUP(B41,SICRO!A:E,4,FALSE),IF(C41="SINAPI",VLOOKUP(B41,SINAPI1!A:D,4,FALSE),IF(C41="CESAN",VLOOKUP(B41,CESAN!A:D,4,FALSE)))))))</f>
        <v>154.57</v>
      </c>
      <c r="L41" s="611">
        <f>IF(B41="","",IF(C41="DER-RD",IF(OR(B41&lt;60000,B41&gt;60025),'DER-RD1'!$D$2/100,0),IF(C41="DER-ED",'DER-ED1'!$D$2/100,IF(C41="SICRO",SICRO!$D$4/100,"Preencher BDI!"))))</f>
        <v>0.23319999999999999</v>
      </c>
      <c r="M41" s="612">
        <f t="shared" si="6"/>
        <v>125.34</v>
      </c>
      <c r="N41" s="242"/>
      <c r="O41" s="610"/>
      <c r="P41" s="615"/>
      <c r="Q41" s="612"/>
      <c r="R41" s="612"/>
      <c r="S41" s="1008">
        <v>129.61000000000001</v>
      </c>
      <c r="T41" s="1008">
        <f t="shared" si="17"/>
        <v>2612.94</v>
      </c>
      <c r="U41" s="242" t="b">
        <f t="shared" si="4"/>
        <v>1</v>
      </c>
    </row>
    <row r="42" spans="1:21" x14ac:dyDescent="0.25">
      <c r="A42" s="780" t="str">
        <f t="shared" si="18"/>
        <v>4.9</v>
      </c>
      <c r="B42" s="654" t="s">
        <v>1307</v>
      </c>
      <c r="C42" s="655" t="s">
        <v>5074</v>
      </c>
      <c r="D42" s="630" t="s">
        <v>5029</v>
      </c>
      <c r="E42" s="653"/>
      <c r="F42" s="796">
        <f>'Mem - Orla'!F67</f>
        <v>49</v>
      </c>
      <c r="G42" s="1076">
        <v>155.13</v>
      </c>
      <c r="H42" s="782">
        <f>'Comp. - Orla'!N77</f>
        <v>198.91</v>
      </c>
      <c r="I42" s="787">
        <f t="shared" si="16"/>
        <v>9746.59</v>
      </c>
      <c r="J42" s="623"/>
      <c r="K42" s="610" t="b">
        <f>IF(B42="","",IF(C42="DER-RD",IF(OR(B42&lt;60000,B42&gt;60025),VLOOKUP(B42,'DER-RD1'!A:E,4,FALSE),VLOOKUP(B42,'DER-RD1'!A:H,6,FALSE)*O42+VLOOKUP(B42,'DER-RD1'!A:H,7,FALSE)*P42)+VLOOKUP(B42,'DER-RD1'!A:H,8,FALSE),IF(C42="DER-ED",VLOOKUP(B42,'DER-ED1'!A:D,4,FALSE),IF(C42="SICRO",VLOOKUP(B42,SICRO!A:E,4,FALSE),IF(C42="SINAPI",VLOOKUP(B42,SINAPI1!A:D,4,FALSE),IF(C42="CESAN",VLOOKUP(B42,CESAN!A:D,4,FALSE)))))))</f>
        <v>0</v>
      </c>
      <c r="L42" s="611" t="str">
        <f>IF(B42="","",IF(C42="DER-RD",IF(OR(B42&lt;60000,B42&gt;60025),'DER-RD1'!$D$2/100,0),IF(C42="DER-ED",'DER-ED1'!$D$2/100,IF(C42="SICRO",SICRO!$D$4/100,"Preencher BDI!"))))</f>
        <v>Preencher BDI!</v>
      </c>
      <c r="M42" s="612" t="e">
        <f t="shared" ref="M42:M44" si="19">IF(K42="","",(K42/(1+L42)))</f>
        <v>#VALUE!</v>
      </c>
      <c r="N42" s="242"/>
      <c r="O42" s="610"/>
      <c r="P42" s="615"/>
      <c r="Q42" s="612"/>
      <c r="R42" s="612"/>
      <c r="S42" s="1008">
        <v>180.82</v>
      </c>
      <c r="T42" s="1008">
        <f t="shared" si="17"/>
        <v>8860.18</v>
      </c>
      <c r="U42" s="242" t="b">
        <f t="shared" si="4"/>
        <v>1</v>
      </c>
    </row>
    <row r="43" spans="1:21" ht="27.6" customHeight="1" x14ac:dyDescent="0.25">
      <c r="A43" s="780" t="str">
        <f t="shared" si="18"/>
        <v>4.10</v>
      </c>
      <c r="B43" s="652" t="s">
        <v>1307</v>
      </c>
      <c r="C43" s="653" t="s">
        <v>17105</v>
      </c>
      <c r="D43" s="630" t="s">
        <v>17099</v>
      </c>
      <c r="E43" s="653" t="s">
        <v>17106</v>
      </c>
      <c r="F43" s="796">
        <f>'Mem - Orla'!F71</f>
        <v>4325.76</v>
      </c>
      <c r="G43" s="1076">
        <v>25.73</v>
      </c>
      <c r="H43" s="782">
        <f>'Comp. - Orla'!N119</f>
        <v>25.73</v>
      </c>
      <c r="I43" s="787">
        <f t="shared" si="16"/>
        <v>111301.8</v>
      </c>
      <c r="J43" s="623"/>
      <c r="K43" s="610" t="b">
        <f>IF(B43="","",IF(C43="DER-RD",IF(OR(B43&lt;60000,B43&gt;60025),VLOOKUP(B43,'DER-RD1'!A:E,4,FALSE),VLOOKUP(B43,'DER-RD1'!A:H,6,FALSE)*O43+VLOOKUP(B43,'DER-RD1'!A:H,7,FALSE)*P43)+VLOOKUP(B43,'DER-RD1'!A:H,8,FALSE),IF(C43="DER-ED",VLOOKUP(B43,'DER-ED1'!A:D,4,FALSE),IF(C43="SICRO",VLOOKUP(B43,SICRO!A:E,4,FALSE),IF(C43="SINAPI",VLOOKUP(B43,SINAPI1!A:D,4,FALSE),IF(C43="CESAN",VLOOKUP(B43,CESAN!A:D,4,FALSE)))))))</f>
        <v>0</v>
      </c>
      <c r="L43" s="611" t="str">
        <f>IF(B43="","",IF(C43="DER-RD",IF(OR(B43&lt;60000,B43&gt;60025),'DER-RD1'!$D$2/100,0),IF(C43="DER-ED",'DER-ED1'!$D$2/100,IF(C43="SICRO",SICRO!$D$4/100,"Preencher BDI!"))))</f>
        <v>Preencher BDI!</v>
      </c>
      <c r="M43" s="612" t="e">
        <f t="shared" ref="M43" si="20">IF(K43="","",(K43/(1+L43)))</f>
        <v>#VALUE!</v>
      </c>
      <c r="N43" s="242"/>
      <c r="O43" s="610"/>
      <c r="P43" s="615"/>
      <c r="Q43" s="612"/>
      <c r="R43" s="612"/>
      <c r="S43" s="1008">
        <v>22.95</v>
      </c>
      <c r="T43" s="1008">
        <f t="shared" si="17"/>
        <v>99276.19</v>
      </c>
      <c r="U43" s="242" t="b">
        <f t="shared" si="4"/>
        <v>1</v>
      </c>
    </row>
    <row r="44" spans="1:21" x14ac:dyDescent="0.25">
      <c r="A44" s="780" t="str">
        <f t="shared" si="18"/>
        <v>4.11</v>
      </c>
      <c r="B44" s="655">
        <v>42043</v>
      </c>
      <c r="C44" s="655" t="s">
        <v>1295</v>
      </c>
      <c r="D44" s="630" t="str">
        <f>IF(B44="","",IF(C44="DER-RD",IF(OR(B44&lt;60000,B44&gt;60025),VLOOKUP(B44,'DER-RD1'!A:E,2,FALSE),VLOOKUP(B44,'DER-RD1'!A:E,2,FALSE)&amp;"(DMT="&amp;VLOOKUP(B44,'DER-RD1'!A:E,4,FALSE)&amp;")(XP="&amp;ROUND((O44),2)&amp;"KM;XR="&amp;ROUND((P44),2)&amp;"KM)"),IF(C44="DER-ED",VLOOKUP(B44,'DER-ED1'!A:D,2,FALSE),IF(C44="SICRO",VLOOKUP(B44,SICRO!A:E,2,FALSE),IF(C44="SINAPI",VLOOKUP(B44,SINAPI1!A:D,2,FALSE))))))</f>
        <v>Bonificação de 15,28% sobre aquisição de materiais</v>
      </c>
      <c r="E44" s="653" t="str">
        <f>IF($B44="","",IF($C44="SINAPI",VLOOKUP($B44,SINAPI1!A:D,3,FALSE),IF($C44="SICRO",VLOOKUP($B44,SICRO!A:E,3,FALSE),IF($C44="DER-RD",VLOOKUP($B44,'DER-RD1'!A:E,3,FALSE),IF($C44="DER-ED",(VLOOKUP($B44,'DER-ED1'!A:D,3,FALSE)))))))</f>
        <v>%</v>
      </c>
      <c r="F44" s="796">
        <f>I43</f>
        <v>111301.8</v>
      </c>
      <c r="G44" s="1076">
        <f t="shared" si="14"/>
        <v>0</v>
      </c>
      <c r="H44" s="919">
        <v>0.15279999999999999</v>
      </c>
      <c r="I44" s="787">
        <f t="shared" si="16"/>
        <v>17006.919999999998</v>
      </c>
      <c r="J44" s="623"/>
      <c r="K44" s="610">
        <f>IF(B44="","",IF(C44="DER-RD",IF(OR(B44&lt;60000,B44&gt;60025),VLOOKUP(B44,'DER-RD1'!A:E,4,FALSE),VLOOKUP(B44,'DER-RD1'!A:H,6,FALSE)*O44+VLOOKUP(B44,'DER-RD1'!A:H,7,FALSE)*P44)+VLOOKUP(B44,'DER-RD1'!A:H,8,FALSE),IF(C44="DER-ED",VLOOKUP(B44,'DER-ED1'!A:D,4,FALSE),IF(C44="SICRO",VLOOKUP(B44,SICRO!A:E,4,FALSE),IF(C44="SINAPI",VLOOKUP(B44,SINAPI1!A:D,4,FALSE),IF(C44="CESAN",VLOOKUP(B44,CESAN!A:D,4,FALSE)))))))</f>
        <v>0</v>
      </c>
      <c r="L44" s="611">
        <f>IF(B44="","",IF(C44="DER-RD",IF(OR(B44&lt;60000,B44&gt;60025),'DER-RD1'!$D$2/100,0),IF(C44="DER-ED",'DER-ED1'!$D$2/100,IF(C44="SICRO",SICRO!$D$4/100,"Preencher BDI!"))))</f>
        <v>0.23319999999999999</v>
      </c>
      <c r="M44" s="612">
        <f t="shared" si="19"/>
        <v>0</v>
      </c>
      <c r="N44" s="242"/>
      <c r="O44" s="610"/>
      <c r="P44" s="615"/>
      <c r="Q44" s="612"/>
      <c r="R44" s="612"/>
      <c r="S44" s="1008">
        <f>T43</f>
        <v>99276.19</v>
      </c>
      <c r="T44" s="1008">
        <f>S44*H44</f>
        <v>15169.4</v>
      </c>
      <c r="U44" s="242" t="b">
        <f t="shared" si="4"/>
        <v>0</v>
      </c>
    </row>
    <row r="45" spans="1:21" s="242" customFormat="1" x14ac:dyDescent="0.25">
      <c r="A45" s="780" t="str">
        <f t="shared" si="18"/>
        <v>4.12</v>
      </c>
      <c r="B45" s="652">
        <v>42512</v>
      </c>
      <c r="C45" s="653" t="s">
        <v>1295</v>
      </c>
      <c r="D45" s="630" t="str">
        <f>IF(B45="","",IF(C45="DER-RD",IF(OR(B45&lt;60000,B45&gt;60025),VLOOKUP(B45,'DER-RD1'!A:E,2,FALSE),VLOOKUP(B45,'DER-RD1'!A:E,2,FALSE)&amp;"(DMT="&amp;VLOOKUP(B45,'DER-RD1'!A:E,4,FALSE)&amp;")(XP="&amp;ROUND((O45),2)&amp;"KM;XR="&amp;ROUND((P45),2)&amp;"KM)"),IF(C45="DER-ED",VLOOKUP(B45,'DER-ED1'!A:D,2,FALSE),IF(C45="SICRO",VLOOKUP(B45,SICRO!A:E,2,FALSE),IF(C45="SINAPI",VLOOKUP(B45,SINAPI1!A:D,2,FALSE))))))</f>
        <v>Carga de material de 1ª categoria em Vias Urbanas</v>
      </c>
      <c r="E45" s="653" t="str">
        <f>IF($B45="","",IF($C45="SINAPI",VLOOKUP($B45,SINAPI1!A:D,3,FALSE),IF($C45="SICRO",VLOOKUP($B45,SICRO!A:E,3,FALSE),IF($C45="DER-RD",VLOOKUP($B45,'DER-RD1'!A:E,3,FALSE),IF($C45="DER-ED",(VLOOKUP($B45,'DER-ED1'!A:D,3,FALSE)))))))</f>
        <v>M3</v>
      </c>
      <c r="F45" s="796">
        <f>'Mem - Orla'!F78</f>
        <v>4325.76</v>
      </c>
      <c r="G45" s="1076">
        <f t="shared" si="14"/>
        <v>5.39</v>
      </c>
      <c r="H45" s="782">
        <f>TRUNC(M45*(1+$I$3),2)</f>
        <v>6.91</v>
      </c>
      <c r="I45" s="792">
        <f t="shared" si="16"/>
        <v>29891</v>
      </c>
      <c r="J45" s="622"/>
      <c r="K45" s="610">
        <f>IF(B45="","",IF(C45="DER-RD",IF(OR(B45&lt;60000,B45&gt;60025),VLOOKUP(B45,'DER-RD1'!A:E,4,FALSE),VLOOKUP(B45,'DER-RD1'!A:H,6,FALSE)*O45+VLOOKUP(B45,'DER-RD1'!A:H,7,FALSE)*P45)+VLOOKUP(B45,'DER-RD1'!A:H,8,FALSE),IF(C45="DER-ED",VLOOKUP(B45,'DER-ED1'!A:D,4,FALSE),IF(C45="SICRO",VLOOKUP(B45,SICRO!A:E,4,FALSE),IF(C45="SINAPI",VLOOKUP(B45,SINAPI1!A:D,4,FALSE),IF(C45="CESAN",VLOOKUP(B45,CESAN!A:D,4,FALSE)))))))</f>
        <v>6.65</v>
      </c>
      <c r="L45" s="611">
        <f>IF(B45="","",IF(C45="DER-RD",IF(OR(B45&lt;60000,B45&gt;60025),'DER-RD1'!$D$2/100,0),IF(C45="DER-ED",'DER-ED1'!$D$2/100,IF(C45="SICRO",SICRO!$D$4/100,"Preencher BDI!"))))</f>
        <v>0.23319999999999999</v>
      </c>
      <c r="M45" s="612">
        <f t="shared" si="6"/>
        <v>5.39</v>
      </c>
      <c r="O45" s="610"/>
      <c r="P45" s="615"/>
      <c r="Q45" s="612"/>
      <c r="R45" s="612"/>
      <c r="S45" s="1008">
        <v>5.13</v>
      </c>
      <c r="T45" s="1008">
        <f t="shared" si="17"/>
        <v>22191.15</v>
      </c>
      <c r="U45" s="242" t="b">
        <f t="shared" si="4"/>
        <v>1</v>
      </c>
    </row>
    <row r="46" spans="1:21" s="242" customFormat="1" x14ac:dyDescent="0.25">
      <c r="A46" s="780" t="str">
        <f t="shared" si="18"/>
        <v>4.13</v>
      </c>
      <c r="B46" s="652">
        <v>5914389</v>
      </c>
      <c r="C46" s="653" t="s">
        <v>5597</v>
      </c>
      <c r="D46" s="630" t="str">
        <f>IF(B46="","",IF(C46="DER-RD",IF(OR(B46&lt;60000,B46&gt;60025),VLOOKUP(B46,'DER-RD1'!A:E,2,FALSE),VLOOKUP(B46,'DER-RD1'!A:E,2,FALSE)&amp;"(DMT="&amp;VLOOKUP(B46,'DER-RD1'!A:E,4,FALSE)&amp;")(XP="&amp;ROUND((O46),2)&amp;"KM;XR="&amp;ROUND((P46),2)&amp;"KM)"),IF(C46="DER-ED",VLOOKUP(B46,'DER-ED1'!A:D,2,FALSE),IF(C46="SICRO",VLOOKUP(B46,SICRO!A:E,2,FALSE),IF(C46="SINAPI",VLOOKUP(B46,SINAPI1!A:D,2,FALSE))))))</f>
        <v>Transporte com caminhão basculante de 10 m³ - rodovia pavimentada</v>
      </c>
      <c r="E46" s="653" t="str">
        <f>IF($B46="","",IF($C46="SINAPI",VLOOKUP($B46,SINAPI1!A:D,3,FALSE),IF($C46="SICRO",VLOOKUP($B46,SICRO!A:E,3,FALSE),IF($C46="DER-RD",VLOOKUP($B46,'DER-RD1'!A:E,3,FALSE),IF($C46="DER-ED",(VLOOKUP($B46,'DER-ED1'!A:D,3,FALSE)))))))</f>
        <v>tkm</v>
      </c>
      <c r="F46" s="796">
        <f>'Mem - Orla'!F73</f>
        <v>257599.01</v>
      </c>
      <c r="G46" s="1076">
        <f t="shared" si="14"/>
        <v>0.85</v>
      </c>
      <c r="H46" s="782">
        <f>TRUNC(M46*(1+$I$3),2)</f>
        <v>1.08</v>
      </c>
      <c r="I46" s="792">
        <f t="shared" ref="I46" si="21">ROUND((F46*H46),2)</f>
        <v>278206.93</v>
      </c>
      <c r="J46" s="622"/>
      <c r="K46" s="610">
        <f>IF(B46="","",IF(C46="DER-RD",IF(OR(B46&lt;60000,B46&gt;60025),VLOOKUP(B46,'DER-RD1'!A:E,4,FALSE),VLOOKUP(B46,'DER-RD1'!A:H,6,FALSE)*O46+VLOOKUP(B46,'DER-RD1'!A:H,7,FALSE)*P46)+VLOOKUP(B46,'DER-RD1'!A:H,8,FALSE),IF(C46="DER-ED",VLOOKUP(B46,'DER-ED1'!A:D,4,FALSE),IF(C46="SICRO",VLOOKUP(B46,SICRO!A:E,4,FALSE),IF(C46="SINAPI",VLOOKUP(B46,SINAPI1!A:D,4,FALSE),IF(C46="CESAN",VLOOKUP(B46,CESAN!A:D,4,FALSE)))))))</f>
        <v>0.85</v>
      </c>
      <c r="L46" s="611">
        <f>IF(B46="","",IF(C46="DER-RD",IF(OR(B46&lt;60000,B46&gt;60025),'DER-RD1'!$D$2/100,0),IF(C46="DER-ED",'DER-ED1'!$D$2/100,IF(C46="SICRO",SICRO!$D$4/100,"Preencher BDI!"))))</f>
        <v>0</v>
      </c>
      <c r="M46" s="612">
        <f t="shared" ref="M46:M47" si="22">IF(K46="","",(K46/(1+L46)))</f>
        <v>0.85</v>
      </c>
      <c r="O46" s="610"/>
      <c r="P46" s="615"/>
      <c r="Q46" s="612"/>
      <c r="R46" s="612"/>
      <c r="S46" s="1008">
        <v>0.94</v>
      </c>
      <c r="T46" s="1008">
        <f t="shared" si="17"/>
        <v>242143.07</v>
      </c>
      <c r="U46" s="242" t="b">
        <f t="shared" si="4"/>
        <v>1</v>
      </c>
    </row>
    <row r="47" spans="1:21" s="242" customFormat="1" x14ac:dyDescent="0.25">
      <c r="A47" s="780" t="str">
        <f t="shared" si="18"/>
        <v>4.14</v>
      </c>
      <c r="B47" s="652" t="s">
        <v>1307</v>
      </c>
      <c r="C47" s="653" t="s">
        <v>5159</v>
      </c>
      <c r="D47" s="793" t="str">
        <f>'Comp. - Orla'!C1188</f>
        <v>Retirada de poste de concreto</v>
      </c>
      <c r="E47" s="653" t="str">
        <f>'Comp. - Orla'!C1189</f>
        <v>und</v>
      </c>
      <c r="F47" s="796">
        <f>'Mem - Orla'!F90</f>
        <v>39</v>
      </c>
      <c r="G47" s="1076" t="e">
        <f t="shared" si="14"/>
        <v>#VALUE!</v>
      </c>
      <c r="H47" s="782">
        <f>'Comp. - Orla'!N1225</f>
        <v>929.26</v>
      </c>
      <c r="I47" s="792">
        <f t="shared" si="16"/>
        <v>36241.14</v>
      </c>
      <c r="J47" s="622"/>
      <c r="K47" s="610" t="b">
        <f>IF(B47="","",IF(C47="DER-RD",IF(OR(B47&lt;60000,B47&gt;60025),VLOOKUP(B47,'DER-RD1'!A:E,4,FALSE),VLOOKUP(B47,'DER-RD1'!A:H,6,FALSE)*O47+VLOOKUP(B47,'DER-RD1'!A:H,7,FALSE)*P47)+VLOOKUP(B47,'DER-RD1'!A:H,8,FALSE),IF(C47="DER-ED",VLOOKUP(B47,'DER-ED1'!A:D,4,FALSE),IF(C47="SICRO",VLOOKUP(B47,SICRO!A:E,4,FALSE),IF(C47="SINAPI",VLOOKUP(B47,SINAPI1!A:D,4,FALSE),IF(C47="CESAN",VLOOKUP(B47,CESAN!A:D,4,FALSE)))))))</f>
        <v>0</v>
      </c>
      <c r="L47" s="611" t="str">
        <f>IF(B47="","",IF(C47="DER-RD",IF(OR(B47&lt;60000,B47&gt;60025),'DER-RD1'!$D$2/100,0),IF(C47="DER-ED",'DER-ED1'!$D$2/100,IF(C47="SICRO",SICRO!$D$4/100,"Preencher BDI!"))))</f>
        <v>Preencher BDI!</v>
      </c>
      <c r="M47" s="612" t="e">
        <f t="shared" si="22"/>
        <v>#VALUE!</v>
      </c>
      <c r="N47" s="219"/>
      <c r="O47" s="610"/>
      <c r="P47" s="615"/>
      <c r="Q47" s="612"/>
      <c r="R47" s="612"/>
      <c r="S47" s="1008">
        <v>845.29</v>
      </c>
      <c r="T47" s="1008">
        <f t="shared" si="17"/>
        <v>32966.31</v>
      </c>
      <c r="U47" s="242" t="b">
        <f t="shared" si="4"/>
        <v>1</v>
      </c>
    </row>
    <row r="48" spans="1:21" x14ac:dyDescent="0.25">
      <c r="A48" s="798"/>
      <c r="B48" s="789"/>
      <c r="C48" s="789"/>
      <c r="D48" s="788" t="s">
        <v>493</v>
      </c>
      <c r="E48" s="789"/>
      <c r="F48" s="790"/>
      <c r="G48" s="1077"/>
      <c r="H48" s="614"/>
      <c r="I48" s="613">
        <f>I33</f>
        <v>1517295.89</v>
      </c>
      <c r="J48" s="624"/>
      <c r="K48" s="610" t="str">
        <f>IF(B48="","",IF(C48="DER-RD",IF(OR(B48&lt;60000,B48&gt;60025),VLOOKUP(B48,'DER-RD1'!A:E,4,FALSE),VLOOKUP(B48,'DER-RD1'!A:H,6,FALSE)*O48+VLOOKUP(B48,'DER-RD1'!A:H,7,FALSE)*P48)+VLOOKUP(B48,'DER-RD1'!A:H,8,FALSE),IF(C48="DER-ED",VLOOKUP(B48,'DER-ED1'!A:D,4,FALSE),IF(C48="SICRO",VLOOKUP(B48,SICRO!A:E,4,FALSE),IF(C48="SINAPI",VLOOKUP(B48,SINAPI1!A:D,4,FALSE),IF(C48="CESAN",VLOOKUP(B48,CESAN!A:D,4,FALSE)))))))</f>
        <v/>
      </c>
      <c r="L48" s="611" t="str">
        <f>IF(B48="","",IF(C48="DER-RD",IF(OR(B48&lt;60000,B48&gt;60025),'DER-RD1'!$D$2/100,0),IF(C48="DER-ED",'DER-ED1'!$D$2/100,IF(C48="SICRO",SICRO!$D$4/100,"Preencher BDI!"))))</f>
        <v/>
      </c>
      <c r="M48" s="612" t="str">
        <f t="shared" si="6"/>
        <v/>
      </c>
      <c r="O48" s="610"/>
      <c r="P48" s="615"/>
      <c r="Q48" s="612"/>
      <c r="R48" s="612"/>
      <c r="T48" s="1010">
        <f>SUM(T34:T47)</f>
        <v>1358273.66</v>
      </c>
      <c r="U48" s="242" t="b">
        <f t="shared" si="4"/>
        <v>1</v>
      </c>
    </row>
    <row r="49" spans="1:21" x14ac:dyDescent="0.25">
      <c r="A49" s="798"/>
      <c r="B49" s="789"/>
      <c r="C49" s="789"/>
      <c r="D49" s="789"/>
      <c r="E49" s="789"/>
      <c r="F49" s="790"/>
      <c r="G49" s="1077"/>
      <c r="H49" s="614"/>
      <c r="I49" s="613"/>
      <c r="J49" s="624"/>
      <c r="K49" s="610" t="str">
        <f>IF(B49="","",IF(C49="DER-RD",IF(OR(B49&lt;60000,B49&gt;60025),VLOOKUP(B49,'DER-RD1'!A:E,4,FALSE),VLOOKUP(B49,'DER-RD1'!A:H,6,FALSE)*O49+VLOOKUP(B49,'DER-RD1'!A:H,7,FALSE)*P49)+VLOOKUP(B49,'DER-RD1'!A:H,8,FALSE),IF(C49="DER-ED",VLOOKUP(B49,'DER-ED1'!A:D,4,FALSE),IF(C49="SICRO",VLOOKUP(B49,SICRO!A:E,4,FALSE),IF(C49="SINAPI",VLOOKUP(B49,SINAPI1!A:D,4,FALSE),IF(C49="CESAN",VLOOKUP(B49,CESAN!A:D,4,FALSE)))))))</f>
        <v/>
      </c>
      <c r="L49" s="611" t="str">
        <f>IF(B49="","",IF(C49="DER-RD",IF(OR(B49&lt;60000,B49&gt;60025),'DER-RD1'!$D$2/100,0),IF(C49="DER-ED",'DER-ED1'!$D$2/100,IF(C49="SICRO",SICRO!$D$4/100,"Preencher BDI!"))))</f>
        <v/>
      </c>
      <c r="M49" s="612" t="str">
        <f t="shared" si="6"/>
        <v/>
      </c>
      <c r="O49" s="610"/>
      <c r="P49" s="611"/>
      <c r="Q49" s="612"/>
      <c r="R49" s="612"/>
      <c r="U49" s="242" t="b">
        <f t="shared" si="4"/>
        <v>1</v>
      </c>
    </row>
    <row r="50" spans="1:21" x14ac:dyDescent="0.25">
      <c r="A50" s="774">
        <v>5</v>
      </c>
      <c r="B50" s="775"/>
      <c r="C50" s="775"/>
      <c r="D50" s="776" t="s">
        <v>162</v>
      </c>
      <c r="E50" s="775"/>
      <c r="F50" s="791"/>
      <c r="G50" s="1078"/>
      <c r="H50" s="779"/>
      <c r="I50" s="608">
        <f>SUBTOTAL(9,I51:I56)</f>
        <v>3237485.37</v>
      </c>
      <c r="J50" s="625"/>
      <c r="K50" s="610" t="str">
        <f>IF(B50="","",IF(C50="DER-RD",IF(OR(B50&lt;60000,B50&gt;60025),VLOOKUP(B50,'DER-RD1'!A:E,4,FALSE),VLOOKUP(B50,'DER-RD1'!A:H,6,FALSE)*O50+VLOOKUP(B50,'DER-RD1'!A:H,7,FALSE)*P50)+VLOOKUP(B50,'DER-RD1'!A:H,8,FALSE),IF(C50="DER-ED",VLOOKUP(B50,'DER-ED1'!A:D,4,FALSE),IF(C50="SICRO",VLOOKUP(B50,SICRO!A:E,4,FALSE),IF(C50="SINAPI",VLOOKUP(B50,SINAPI1!A:D,4,FALSE),IF(C50="CESAN",VLOOKUP(B50,CESAN!A:D,4,FALSE)))))))</f>
        <v/>
      </c>
      <c r="L50" s="611" t="str">
        <f>IF(B50="","",IF(C50="DER-RD",IF(OR(B50&lt;60000,B50&gt;60025),'DER-RD1'!$D$2/100,0),IF(C50="DER-ED",'DER-ED1'!$D$2/100,IF(C50="SICRO",SICRO!$D$4/100,"Preencher BDI!"))))</f>
        <v/>
      </c>
      <c r="M50" s="612" t="str">
        <f t="shared" si="6"/>
        <v/>
      </c>
      <c r="O50" s="610">
        <v>10</v>
      </c>
      <c r="P50" s="615">
        <v>2.5</v>
      </c>
      <c r="Q50" s="612"/>
      <c r="R50" s="612"/>
      <c r="U50" s="242" t="b">
        <f t="shared" si="4"/>
        <v>1</v>
      </c>
    </row>
    <row r="51" spans="1:21" x14ac:dyDescent="0.25">
      <c r="A51" s="785" t="str">
        <f>CONCATENATE(A50,".",1)</f>
        <v>5.1</v>
      </c>
      <c r="B51" s="654">
        <v>40230</v>
      </c>
      <c r="C51" s="655" t="s">
        <v>1295</v>
      </c>
      <c r="D51" s="630" t="str">
        <f>IF(B51="","",IF(C51="DER-RD",IF(OR(B51&lt;60000,B51&gt;60025),VLOOKUP(B51,'DER-RD1'!A:E,2,FALSE),VLOOKUP(B51,'DER-RD1'!A:E,2,FALSE)&amp;"(DMT="&amp;VLOOKUP(B51,'DER-RD1'!A:E,4,FALSE)&amp;")(XP="&amp;ROUND((O51),2)&amp;"KM;XR="&amp;ROUND((P51),2)&amp;"KM)"),IF(C51="DER-ED",VLOOKUP(B51,'DER-ED1'!A:D,2,FALSE),IF(C51="SICRO",VLOOKUP(B51,SICRO!A:E,2,FALSE),IF(C51="SINAPI",VLOOKUP(B51,SINAPI1!A:D,2,FALSE))))))</f>
        <v>Escavação e carga de material de 1ª categoria com escavadeira</v>
      </c>
      <c r="E51" s="653" t="str">
        <f>IF($B51="","",IF($C51="SINAPI",VLOOKUP($B51,SINAPI1!A:D,3,FALSE),IF($C51="SICRO",VLOOKUP($B51,SICRO!A:E,3,FALSE),IF($C51="DER-RD",VLOOKUP($B51,'DER-RD1'!A:E,3,FALSE),IF($C51="DER-ED",(VLOOKUP($B51,'DER-ED1'!A:D,3,FALSE)))))))</f>
        <v>M3</v>
      </c>
      <c r="F51" s="796">
        <f>'Mem - Orla'!F94</f>
        <v>85348.53</v>
      </c>
      <c r="G51" s="1076">
        <f t="shared" ref="G51:G56" si="23">M51</f>
        <v>4.2300000000000004</v>
      </c>
      <c r="H51" s="782">
        <f t="shared" ref="H51:H56" si="24">TRUNC(M51*(1+$I$3),2)</f>
        <v>5.42</v>
      </c>
      <c r="I51" s="787">
        <f>ROUND((F51*H51),2)</f>
        <v>462589.03</v>
      </c>
      <c r="J51" s="623"/>
      <c r="K51" s="610">
        <f>IF(B51="","",IF(C51="DER-RD",IF(OR(B51&lt;60000,B51&gt;60025),VLOOKUP(B51,'DER-RD1'!A:E,4,FALSE),VLOOKUP(B51,'DER-RD1'!A:H,6,FALSE)*O51+VLOOKUP(B51,'DER-RD1'!A:H,7,FALSE)*P51)+VLOOKUP(B51,'DER-RD1'!A:H,8,FALSE),IF(C51="DER-ED",VLOOKUP(B51,'DER-ED1'!A:D,4,FALSE),IF(C51="SICRO",VLOOKUP(B51,SICRO!A:E,4,FALSE),IF(C51="SINAPI",VLOOKUP(B51,SINAPI1!A:D,4,FALSE),IF(C51="CESAN",VLOOKUP(B51,CESAN!A:D,4,FALSE)))))))</f>
        <v>5.22</v>
      </c>
      <c r="L51" s="611">
        <f>IF(B51="","",IF(C51="DER-RD",IF(OR(B51&lt;60000,B51&gt;60025),'DER-RD1'!$D$2/100,0),IF(C51="DER-ED",'DER-ED1'!$D$2/100,IF(C51="SICRO",SICRO!$D$4/100,IF(C51="SINAPI",SINAPI1!$D$4/100,"Preencher BDI!")))))</f>
        <v>0.23319999999999999</v>
      </c>
      <c r="M51" s="612">
        <f t="shared" si="6"/>
        <v>4.2300000000000004</v>
      </c>
      <c r="O51" s="610"/>
      <c r="P51" s="611"/>
      <c r="Q51" s="612"/>
      <c r="R51" s="612"/>
      <c r="S51" s="1008">
        <v>4.41</v>
      </c>
      <c r="T51" s="1008">
        <f t="shared" ref="T51:T56" si="25">F51*S51</f>
        <v>376387.02</v>
      </c>
      <c r="U51" s="242" t="b">
        <f t="shared" si="4"/>
        <v>1</v>
      </c>
    </row>
    <row r="52" spans="1:21" x14ac:dyDescent="0.25">
      <c r="A52" s="785" t="str">
        <f>CONCATENATE($A$50,".",RIGHT(A51,LEN(A51)-2)+1)</f>
        <v>5.2</v>
      </c>
      <c r="B52" s="652">
        <v>5914389</v>
      </c>
      <c r="C52" s="653" t="s">
        <v>5597</v>
      </c>
      <c r="D52" s="630" t="str">
        <f>IF(B52="","",IF(C52="DER-RD",IF(OR(B52&lt;60000,B52&gt;60025),VLOOKUP(B52,'DER-RD1'!A:E,2,FALSE),VLOOKUP(B52,'DER-RD1'!A:E,2,FALSE)&amp;"(DMT="&amp;VLOOKUP(B52,'DER-RD1'!A:E,4,FALSE)&amp;")(XP="&amp;ROUND((O52),2)&amp;"KM;XR="&amp;ROUND((P52),2)&amp;"KM)"),IF(C52="DER-ED",VLOOKUP(B52,'DER-ED1'!A:D,2,FALSE),IF(C52="SICRO",VLOOKUP(B52,SICRO!A:E,2,FALSE),IF(C52="SINAPI",VLOOKUP(B52,SINAPI1!A:D,2,FALSE))))))</f>
        <v>Transporte com caminhão basculante de 10 m³ - rodovia pavimentada</v>
      </c>
      <c r="E52" s="653" t="str">
        <f>IF($B52="","",IF($C52="SINAPI",VLOOKUP($B52,SINAPI1!A:D,3,FALSE),IF($C52="SICRO",VLOOKUP($B52,SICRO!A:E,3,FALSE),IF($C52="DER-RD",VLOOKUP($B52,'DER-RD1'!A:E,3,FALSE),IF($C52="DER-ED",(VLOOKUP($B52,'DER-ED1'!A:D,3,FALSE)))))))</f>
        <v>tkm</v>
      </c>
      <c r="F52" s="796">
        <f>'Mem - Orla'!F102</f>
        <v>1728850.51</v>
      </c>
      <c r="G52" s="1076">
        <f t="shared" si="23"/>
        <v>0.85</v>
      </c>
      <c r="H52" s="782">
        <f t="shared" si="24"/>
        <v>1.08</v>
      </c>
      <c r="I52" s="787">
        <f>ROUND((F52*H52),2)</f>
        <v>1867158.55</v>
      </c>
      <c r="J52" s="623"/>
      <c r="K52" s="610">
        <f>IF(B52="","",IF(C52="DER-RD",IF(OR(B52&lt;60000,B52&gt;60025),VLOOKUP(B52,'DER-RD1'!A:E,4,FALSE),VLOOKUP(B52,'DER-RD1'!A:H,6,FALSE)*O52+VLOOKUP(B52,'DER-RD1'!A:H,7,FALSE)*P52)+VLOOKUP(B52,'DER-RD1'!A:H,8,FALSE),IF(C52="DER-ED",VLOOKUP(B52,'DER-ED1'!A:D,4,FALSE),IF(C52="SICRO",VLOOKUP(B52,SICRO!A:E,4,FALSE),IF(C52="SINAPI",VLOOKUP(B52,SINAPI1!A:D,4,FALSE),IF(C52="CESAN",VLOOKUP(B52,CESAN!A:D,4,FALSE)))))))</f>
        <v>0.85</v>
      </c>
      <c r="L52" s="611">
        <f>IF(B52="","",IF(C52="DER-RD",IF(OR(B52&lt;60000,B52&gt;60025),'DER-RD1'!$D$2/100,0),IF(C52="DER-ED",'DER-ED1'!$D$2/100,IF(C52="SICRO",SICRO!$D$4/100,IF(C52="SINAPI",SINAPI1!$D$4/100,"Preencher BDI!")))))</f>
        <v>0</v>
      </c>
      <c r="M52" s="612">
        <f t="shared" si="6"/>
        <v>0.85</v>
      </c>
      <c r="O52" s="610"/>
      <c r="P52" s="611"/>
      <c r="Q52" s="612"/>
      <c r="R52" s="612"/>
      <c r="S52" s="1008">
        <v>0.94</v>
      </c>
      <c r="T52" s="1008">
        <f t="shared" si="25"/>
        <v>1625119.48</v>
      </c>
      <c r="U52" s="242" t="b">
        <f t="shared" si="4"/>
        <v>1</v>
      </c>
    </row>
    <row r="53" spans="1:21" x14ac:dyDescent="0.25">
      <c r="A53" s="785" t="str">
        <f>CONCATENATE($A$50,".",RIGHT(A52,LEN(A52)-2)+1)</f>
        <v>5.3</v>
      </c>
      <c r="B53" s="655">
        <v>43335</v>
      </c>
      <c r="C53" s="655" t="s">
        <v>1295</v>
      </c>
      <c r="D53" s="630" t="str">
        <f>IF(B53="","",IF(C53="DER-RD",IF(OR(B53&lt;60000,B53&gt;60025),VLOOKUP(B53,'DER-RD1'!A:E,2,FALSE),VLOOKUP(B53,'DER-RD1'!A:E,2,FALSE)&amp;"(DMT="&amp;VLOOKUP(B53,'DER-RD1'!A:E,4,FALSE)&amp;")(XP="&amp;ROUND((O53),2)&amp;"KM;XR="&amp;ROUND((P53),2)&amp;"KM)"),IF(C53="DER-ED",VLOOKUP(B53,'DER-ED1'!A:D,2,FALSE),IF(C53="SICRO",VLOOKUP(B53,SICRO!A:E,2,FALSE),IF(C53="SINAPI",VLOOKUP(B53,SINAPI1!A:D,2,FALSE))))))</f>
        <v>Espalhamento / regularização / compactação de material em bota-fora</v>
      </c>
      <c r="E53" s="653" t="str">
        <f>IF($B53="","",IF($C53="SINAPI",VLOOKUP($B53,SINAPI1!A:D,3,FALSE),IF($C53="SICRO",VLOOKUP($B53,SICRO!A:E,3,FALSE),IF($C53="DER-RD",VLOOKUP($B53,'DER-RD1'!A:E,3,FALSE),IF($C53="DER-ED",(VLOOKUP($B53,'DER-ED1'!A:D,3,FALSE)))))))</f>
        <v>M3</v>
      </c>
      <c r="F53" s="796">
        <f>'Mem - Orla'!F105</f>
        <v>78228.53</v>
      </c>
      <c r="G53" s="1076">
        <f t="shared" si="23"/>
        <v>3.59</v>
      </c>
      <c r="H53" s="782">
        <f t="shared" si="24"/>
        <v>4.5999999999999996</v>
      </c>
      <c r="I53" s="787">
        <f>ROUND((F53*H53),2)</f>
        <v>359851.24</v>
      </c>
      <c r="J53" s="623"/>
      <c r="K53" s="610">
        <f>IF(B53="","",IF(C53="DER-RD",IF(OR(B53&lt;60000,B53&gt;60025),VLOOKUP(B53,'DER-RD1'!A:E,4,FALSE),VLOOKUP(B53,'DER-RD1'!A:H,6,FALSE)*O53+VLOOKUP(B53,'DER-RD1'!A:H,7,FALSE)*P53)+VLOOKUP(B53,'DER-RD1'!A:H,8,FALSE),IF(C53="DER-ED",VLOOKUP(B53,'DER-ED1'!A:D,4,FALSE),IF(C53="SICRO",VLOOKUP(B53,SICRO!A:E,4,FALSE),IF(C53="SINAPI",VLOOKUP(B53,SINAPI1!A:D,4,FALSE),IF(C53="CESAN",VLOOKUP(B53,CESAN!A:D,4,FALSE)))))))</f>
        <v>4.43</v>
      </c>
      <c r="L53" s="611">
        <f>IF(B53="","",IF(C53="DER-RD",IF(OR(B53&lt;60000,B53&gt;60025),'DER-RD1'!$D$2/100,0),IF(C53="DER-ED",'DER-ED1'!$D$2/100,IF(C53="SICRO",SICRO!$D$4/100,IF(C53="SINAPI",SINAPI1!$D$4/100,"Preencher BDI!")))))</f>
        <v>0.23319999999999999</v>
      </c>
      <c r="M53" s="612">
        <f t="shared" si="6"/>
        <v>3.59</v>
      </c>
      <c r="O53" s="610"/>
      <c r="P53" s="611"/>
      <c r="Q53" s="612"/>
      <c r="R53" s="612"/>
      <c r="S53" s="1008">
        <v>3.43</v>
      </c>
      <c r="T53" s="1008">
        <f t="shared" si="25"/>
        <v>268323.86</v>
      </c>
      <c r="U53" s="242" t="b">
        <f t="shared" si="4"/>
        <v>1</v>
      </c>
    </row>
    <row r="54" spans="1:21" x14ac:dyDescent="0.25">
      <c r="A54" s="785" t="str">
        <f>CONCATENATE($A$50,".",RIGHT(A53,LEN(A53)-2)+1)</f>
        <v>5.4</v>
      </c>
      <c r="B54" s="655">
        <v>42045</v>
      </c>
      <c r="C54" s="655" t="s">
        <v>1295</v>
      </c>
      <c r="D54" s="630" t="str">
        <f>IF(B54="","",IF(C54="DER-RD",IF(OR(B54&lt;60000,B54&gt;60025),VLOOKUP(B54,'DER-RD1'!A:E,2,FALSE),VLOOKUP(B54,'DER-RD1'!A:E,2,FALSE)&amp;"(DMT="&amp;VLOOKUP(B54,'DER-RD1'!A:E,4,FALSE)&amp;")(XP="&amp;ROUND((O54),2)&amp;"KM;XR="&amp;ROUND((P54),2)&amp;"KM)"),IF(C54="DER-ED",VLOOKUP(B54,'DER-ED1'!A:D,2,FALSE),IF(C54="SICRO",VLOOKUP(B54,SICRO!A:E,2,FALSE),IF(C54="SINAPI",VLOOKUP(B54,SINAPI1!A:D,2,FALSE))))))</f>
        <v>Aquisição de solo de jazida comercial (saibreira)</v>
      </c>
      <c r="E54" s="653" t="str">
        <f>IF($B54="","",IF($C54="SINAPI",VLOOKUP($B54,SINAPI1!A:D,3,FALSE),IF($C54="SICRO",VLOOKUP($B54,SICRO!A:E,3,FALSE),IF($C54="DER-RD",VLOOKUP($B54,'DER-RD1'!A:E,3,FALSE),IF($C54="DER-ED",(VLOOKUP($B54,'DER-ED1'!A:D,3,FALSE)))))))</f>
        <v>M3</v>
      </c>
      <c r="F54" s="796">
        <f>'Mem - Orla'!F108</f>
        <v>10493.8</v>
      </c>
      <c r="G54" s="1076">
        <f t="shared" si="23"/>
        <v>30.94</v>
      </c>
      <c r="H54" s="782">
        <f t="shared" si="24"/>
        <v>39.67</v>
      </c>
      <c r="I54" s="787">
        <f>ROUND((F54*H54),2)</f>
        <v>416289.05</v>
      </c>
      <c r="J54" s="623"/>
      <c r="K54" s="610">
        <f>IF(B54="","",IF(C54="DER-RD",IF(OR(B54&lt;60000,B54&gt;60025),VLOOKUP(B54,'DER-RD1'!A:E,4,FALSE),VLOOKUP(B54,'DER-RD1'!A:H,6,FALSE)*O54+VLOOKUP(B54,'DER-RD1'!A:H,7,FALSE)*P54)+VLOOKUP(B54,'DER-RD1'!A:H,8,FALSE),IF(C54="DER-ED",VLOOKUP(B54,'DER-ED1'!A:D,4,FALSE),IF(C54="SICRO",VLOOKUP(B54,SICRO!A:E,4,FALSE),IF(C54="SINAPI",VLOOKUP(B54,SINAPI1!A:D,4,FALSE),IF(C54="CESAN",VLOOKUP(B54,CESAN!A:D,4,FALSE)))))))</f>
        <v>38.15</v>
      </c>
      <c r="L54" s="611">
        <f>IF(B54="","",IF(C54="DER-RD",IF(OR(B54&lt;60000,B54&gt;60025),'DER-RD1'!$D$2/100,0),IF(C54="DER-ED",'DER-ED1'!$D$2/100,IF(C54="SICRO",SICRO!$D$4/100,IF(C54="SINAPI",SINAPI1!$D$4/100,"Preencher BDI!")))))</f>
        <v>0.23319999999999999</v>
      </c>
      <c r="M54" s="612">
        <f t="shared" ref="M54:M56" si="26">IF(K54="","",(K54/(1+L54)))</f>
        <v>30.94</v>
      </c>
      <c r="O54" s="610"/>
      <c r="P54" s="611"/>
      <c r="Q54" s="612"/>
      <c r="R54" s="612"/>
      <c r="S54" s="1008">
        <v>35.72</v>
      </c>
      <c r="T54" s="1008">
        <f t="shared" si="25"/>
        <v>374838.54</v>
      </c>
      <c r="U54" s="242" t="b">
        <f t="shared" si="4"/>
        <v>1</v>
      </c>
    </row>
    <row r="55" spans="1:21" x14ac:dyDescent="0.25">
      <c r="A55" s="785" t="str">
        <f>CONCATENATE($A$50,".",RIGHT(A54,LEN(A54)-2)+1)</f>
        <v>5.5</v>
      </c>
      <c r="B55" s="655">
        <v>42043</v>
      </c>
      <c r="C55" s="655" t="s">
        <v>1295</v>
      </c>
      <c r="D55" s="630" t="str">
        <f>IF(B55="","",IF(C55="DER-RD",IF(OR(B55&lt;60000,B55&gt;60025),VLOOKUP(B55,'DER-RD1'!A:E,2,FALSE),VLOOKUP(B55,'DER-RD1'!A:E,2,FALSE)&amp;"(DMT="&amp;VLOOKUP(B55,'DER-RD1'!A:E,4,FALSE)&amp;")(XP="&amp;ROUND((O55),2)&amp;"KM;XR="&amp;ROUND((P55),2)&amp;"KM)"),IF(C55="DER-ED",VLOOKUP(B55,'DER-ED1'!A:D,2,FALSE),IF(C55="SICRO",VLOOKUP(B55,SICRO!A:E,2,FALSE),IF(C55="SINAPI",VLOOKUP(B55,SINAPI1!A:D,2,FALSE))))))</f>
        <v>Bonificação de 15,28% sobre aquisição de materiais</v>
      </c>
      <c r="E55" s="653" t="str">
        <f>IF($B55="","",IF($C55="SINAPI",VLOOKUP($B55,SINAPI1!A:D,3,FALSE),IF($C55="SICRO",VLOOKUP($B55,SICRO!A:E,3,FALSE),IF($C55="DER-RD",VLOOKUP($B55,'DER-RD1'!A:E,3,FALSE),IF($C55="DER-ED",(VLOOKUP($B55,'DER-ED1'!A:D,3,FALSE)))))))</f>
        <v>%</v>
      </c>
      <c r="F55" s="796">
        <v>0.15</v>
      </c>
      <c r="G55" s="1076">
        <f t="shared" si="23"/>
        <v>0</v>
      </c>
      <c r="H55" s="782">
        <f>I54</f>
        <v>416289.05</v>
      </c>
      <c r="I55" s="787">
        <f>ROUND((F55*H55),2)</f>
        <v>62443.360000000001</v>
      </c>
      <c r="J55" s="623"/>
      <c r="K55" s="610">
        <f>IF(B55="","",IF(C55="DER-RD",IF(OR(B55&lt;60000,B55&gt;60025),VLOOKUP(B55,'DER-RD1'!A:E,4,FALSE),VLOOKUP(B55,'DER-RD1'!A:H,6,FALSE)*O55+VLOOKUP(B55,'DER-RD1'!A:H,7,FALSE)*P55)+VLOOKUP(B55,'DER-RD1'!A:H,8,FALSE),IF(C55="DER-ED",VLOOKUP(B55,'DER-ED1'!A:D,4,FALSE),IF(C55="SICRO",VLOOKUP(B55,SICRO!A:E,4,FALSE),IF(C55="SINAPI",VLOOKUP(B55,SINAPI1!A:D,4,FALSE),IF(C55="CESAN",VLOOKUP(B55,CESAN!A:D,4,FALSE)))))))</f>
        <v>0</v>
      </c>
      <c r="L55" s="611">
        <f>IF(B55="","",IF(C55="DER-RD",IF(OR(B55&lt;60000,B55&gt;60025),'DER-RD1'!$D$2/100,0),IF(C55="DER-ED",'DER-ED1'!$D$2/100,IF(C55="SICRO",SICRO!$D$4/100,IF(C55="SINAPI",SINAPI1!$D$4/100,"Preencher BDI!")))))</f>
        <v>0.23319999999999999</v>
      </c>
      <c r="M55" s="612">
        <f t="shared" si="26"/>
        <v>0</v>
      </c>
      <c r="O55" s="610"/>
      <c r="P55" s="611"/>
      <c r="Q55" s="612"/>
      <c r="R55" s="612"/>
      <c r="S55" s="1008">
        <f>T54</f>
        <v>374838.54</v>
      </c>
      <c r="T55" s="1008">
        <f>S55*F55</f>
        <v>56225.78</v>
      </c>
      <c r="U55" s="242" t="b">
        <f t="shared" si="4"/>
        <v>1</v>
      </c>
    </row>
    <row r="56" spans="1:21" x14ac:dyDescent="0.25">
      <c r="A56" s="785" t="str">
        <f t="shared" ref="A56" si="27">CONCATENATE($A$50,".",RIGHT(A55,LEN(A55)-2)+1)</f>
        <v>5.6</v>
      </c>
      <c r="B56" s="655">
        <v>5502978</v>
      </c>
      <c r="C56" s="655" t="s">
        <v>5597</v>
      </c>
      <c r="D56" s="630" t="str">
        <f>IF(B56="","",IF(C56="DER-RD",IF(OR(B56&lt;60000,B56&gt;60025),VLOOKUP(B56,'DER-RD1'!A:E,2,FALSE),VLOOKUP(B56,'DER-RD1'!A:E,2,FALSE)&amp;"(DMT="&amp;VLOOKUP(B56,'DER-RD1'!A:E,4,FALSE)&amp;")(XP="&amp;ROUND((O56),2)&amp;"KM;XR="&amp;ROUND((P56),2)&amp;"KM)"),IF(C56="DER-ED",VLOOKUP(B56,'DER-ED1'!A:D,2,FALSE),IF(C56="SICRO",VLOOKUP(B56,SICRO!A:E,2,FALSE),IF(C56="SINAPI",VLOOKUP(B56,SINAPI1!A:D,2,FALSE))))))</f>
        <v>Compactação de aterros a 100% do Proctor normal</v>
      </c>
      <c r="E56" s="653" t="str">
        <f>IF($B56="","",IF($C56="SINAPI",VLOOKUP($B56,SINAPI1!A:D,3,FALSE),IF($C56="SICRO",VLOOKUP($B56,SICRO!A:E,3,FALSE),IF($C56="DER-RD",VLOOKUP($B56,'DER-RD1'!A:E,3,FALSE),IF($C56="DER-ED",(VLOOKUP($B56,'DER-ED1'!A:D,3,FALSE)))))))</f>
        <v>m³</v>
      </c>
      <c r="F56" s="796">
        <f>'Mem - Orla'!F114</f>
        <v>10493.8</v>
      </c>
      <c r="G56" s="1076">
        <f t="shared" si="23"/>
        <v>5.14</v>
      </c>
      <c r="H56" s="782">
        <f t="shared" si="24"/>
        <v>6.59</v>
      </c>
      <c r="I56" s="787">
        <f t="shared" ref="I56" si="28">ROUND((F56*H56),2)</f>
        <v>69154.14</v>
      </c>
      <c r="J56" s="623"/>
      <c r="K56" s="610">
        <f>IF(B56="","",IF(C56="DER-RD",IF(OR(B56&lt;60000,B56&gt;60025),VLOOKUP(B56,'DER-RD1'!A:E,4,FALSE),VLOOKUP(B56,'DER-RD1'!A:H,6,FALSE)*O56+VLOOKUP(B56,'DER-RD1'!A:H,7,FALSE)*P56)+VLOOKUP(B56,'DER-RD1'!A:H,8,FALSE),IF(C56="DER-ED",VLOOKUP(B56,'DER-ED1'!A:D,4,FALSE),IF(C56="SICRO",VLOOKUP(B56,SICRO!A:E,4,FALSE),IF(C56="SINAPI",VLOOKUP(B56,SINAPI1!A:D,4,FALSE),IF(C56="CESAN",VLOOKUP(B56,CESAN!A:D,4,FALSE)))))))</f>
        <v>5.14</v>
      </c>
      <c r="L56" s="611">
        <f>IF(B56="","",IF(C56="DER-RD",IF(OR(B56&lt;60000,B56&gt;60025),'DER-RD1'!$D$2/100,0),IF(C56="DER-ED",'DER-ED1'!$D$2/100,IF(C56="SICRO",SICRO!$D$4/100,IF(C56="SINAPI",SINAPI1!$D$4/100,"Preencher BDI!")))))</f>
        <v>0</v>
      </c>
      <c r="M56" s="612">
        <f t="shared" si="26"/>
        <v>5.14</v>
      </c>
      <c r="O56" s="610"/>
      <c r="P56" s="611"/>
      <c r="Q56" s="612"/>
      <c r="R56" s="612"/>
      <c r="S56" s="1008">
        <v>5.86</v>
      </c>
      <c r="T56" s="1008">
        <f t="shared" si="25"/>
        <v>61493.67</v>
      </c>
      <c r="U56" s="242" t="b">
        <f t="shared" si="4"/>
        <v>1</v>
      </c>
    </row>
    <row r="57" spans="1:21" x14ac:dyDescent="0.25">
      <c r="A57" s="785"/>
      <c r="B57" s="655"/>
      <c r="C57" s="655"/>
      <c r="D57" s="799" t="s">
        <v>494</v>
      </c>
      <c r="E57" s="655"/>
      <c r="F57" s="794"/>
      <c r="G57" s="1079"/>
      <c r="H57" s="795"/>
      <c r="I57" s="613">
        <f>I50</f>
        <v>3237485.37</v>
      </c>
      <c r="J57" s="624"/>
      <c r="K57" s="610" t="str">
        <f>IF(B57="","",IF(C57="DER-RD",IF(OR(B57&lt;60000,B57&gt;60025),VLOOKUP(B57,'DER-RD1'!A:E,4,FALSE),VLOOKUP(B57,'DER-RD1'!A:H,6,FALSE)*O57+VLOOKUP(B57,'DER-RD1'!A:H,7,FALSE)*P57)+VLOOKUP(B57,'DER-RD1'!A:H,8,FALSE),IF(C57="DER-ED",VLOOKUP(B57,'DER-ED1'!A:D,4,FALSE),IF(C57="SICRO",VLOOKUP(B57,SICRO!A:E,4,FALSE),IF(C57="SINAPI",VLOOKUP(B57,SINAPI1!A:D,4,FALSE),IF(C57="CESAN",VLOOKUP(B57,CESAN!A:D,4,FALSE)))))))</f>
        <v/>
      </c>
      <c r="L57" s="611" t="str">
        <f>IF(B57="","",IF(C57="DER-RD",IF(OR(B57&lt;60000,B57&gt;60025),'DER-RD1'!$D$2/100,0),IF(C57="DER-ED",'DER-ED1'!$D$2/100,IF(C57="SICRO",SICRO!$D$4/100,"Preencher BDI!"))))</f>
        <v/>
      </c>
      <c r="M57" s="612" t="str">
        <f t="shared" ref="M57:M59" si="29">IF(K57="","",(K57/(1+L57)))</f>
        <v/>
      </c>
      <c r="O57" s="610"/>
      <c r="P57" s="611"/>
      <c r="Q57" s="612"/>
      <c r="R57" s="612"/>
      <c r="T57" s="1010">
        <f>SUM(T51:T56)</f>
        <v>2762388.35</v>
      </c>
      <c r="U57" s="242" t="b">
        <f t="shared" si="4"/>
        <v>1</v>
      </c>
    </row>
    <row r="58" spans="1:21" x14ac:dyDescent="0.25">
      <c r="A58" s="785"/>
      <c r="B58" s="655"/>
      <c r="C58" s="655"/>
      <c r="D58" s="797"/>
      <c r="E58" s="655"/>
      <c r="F58" s="794"/>
      <c r="G58" s="1079"/>
      <c r="H58" s="795"/>
      <c r="I58" s="787"/>
      <c r="J58" s="623"/>
      <c r="K58" s="610" t="str">
        <f>IF(B58="","",IF(C58="DER-RD",IF(OR(B58&lt;60000,B58&gt;60025),VLOOKUP(B58,'DER-RD1'!A:E,4,FALSE),VLOOKUP(B58,'DER-RD1'!A:H,6,FALSE)*O58+VLOOKUP(B58,'DER-RD1'!A:H,7,FALSE)*P58)+VLOOKUP(B58,'DER-RD1'!A:H,8,FALSE),IF(C58="DER-ED",VLOOKUP(B58,'DER-ED1'!A:D,4,FALSE),IF(C58="SICRO",VLOOKUP(B58,SICRO!A:E,4,FALSE),IF(C58="SINAPI",VLOOKUP(B58,SINAPI1!A:D,4,FALSE),IF(C58="CESAN",VLOOKUP(B58,CESAN!A:D,4,FALSE)))))))</f>
        <v/>
      </c>
      <c r="L58" s="611" t="str">
        <f>IF(B58="","",IF(C58="DER-RD",IF(OR(B58&lt;60000,B58&gt;60025),'DER-RD1'!$D$2/100,0),IF(C58="DER-ED",'DER-ED1'!$D$2/100,IF(C58="SICRO",SICRO!$D$4/100,"Preencher BDI!"))))</f>
        <v/>
      </c>
      <c r="M58" s="612" t="str">
        <f t="shared" si="29"/>
        <v/>
      </c>
      <c r="O58" s="610"/>
      <c r="P58" s="611"/>
      <c r="Q58" s="612"/>
      <c r="R58" s="612"/>
      <c r="U58" s="242" t="b">
        <f t="shared" si="4"/>
        <v>1</v>
      </c>
    </row>
    <row r="59" spans="1:21" x14ac:dyDescent="0.25">
      <c r="A59" s="774">
        <v>6</v>
      </c>
      <c r="B59" s="775"/>
      <c r="C59" s="775"/>
      <c r="D59" s="800" t="s">
        <v>164</v>
      </c>
      <c r="E59" s="777"/>
      <c r="F59" s="778"/>
      <c r="G59" s="1075"/>
      <c r="H59" s="609"/>
      <c r="I59" s="608">
        <f>SUBTOTAL(9,I60:I69)</f>
        <v>612442.54</v>
      </c>
      <c r="J59" s="625"/>
      <c r="K59" s="610" t="str">
        <f>IF(B59="","",IF(C59="DER-RD",IF(OR(B59&lt;60000,B59&gt;60025),VLOOKUP(B59,'DER-RD1'!A:E,4,FALSE),VLOOKUP(B59,'DER-RD1'!A:H,6,FALSE)*O59+VLOOKUP(B59,'DER-RD1'!A:H,7,FALSE)*P59)+VLOOKUP(B59,'DER-RD1'!A:H,8,FALSE),IF(C59="DER-ED",VLOOKUP(B59,'DER-ED1'!A:D,4,FALSE),IF(C59="SICRO",VLOOKUP(B59,SICRO!A:E,4,FALSE),IF(C59="SINAPI",VLOOKUP(B59,SINAPI1!A:D,4,FALSE),IF(C59="CESAN",VLOOKUP(B59,CESAN!A:D,4,FALSE)))))))</f>
        <v/>
      </c>
      <c r="L59" s="611" t="str">
        <f>IF(B59="","",IF(C59="DER-RD",IF(OR(B59&lt;60000,B59&gt;60025),'DER-RD1'!$D$2/100,0),IF(C59="DER-ED",'DER-ED1'!$D$2/100,IF(C59="SICRO",SICRO!$D$4/100,"Preencher BDI!"))))</f>
        <v/>
      </c>
      <c r="M59" s="612" t="str">
        <f t="shared" si="29"/>
        <v/>
      </c>
      <c r="O59" s="610"/>
      <c r="P59" s="611"/>
      <c r="Q59" s="612"/>
      <c r="R59" s="612"/>
      <c r="U59" s="242" t="b">
        <f t="shared" si="4"/>
        <v>1</v>
      </c>
    </row>
    <row r="60" spans="1:21" ht="25.5" x14ac:dyDescent="0.25">
      <c r="A60" s="785" t="str">
        <f>CONCATENATE(A59,".",1)</f>
        <v>6.1</v>
      </c>
      <c r="B60" s="654">
        <v>200202</v>
      </c>
      <c r="C60" s="655" t="s">
        <v>1286</v>
      </c>
      <c r="D60" s="630" t="str">
        <f>IF(B60="","",IF(C60="DER-RD",IF(OR(B60&lt;60000,B60&gt;60025),VLOOKUP(B60,'DER-RD1'!A:E,2,FALSE),VLOOKUP(B60,'DER-RD1'!A:E,2,FALSE)&amp;"(DMT="&amp;VLOOKUP(B60,'DER-RD1'!A:E,4,FALSE)&amp;")(XP="&amp;ROUND((O60),2)&amp;"KM;XR="&amp;ROUND((P60),2)&amp;"KM)"),IF(C60="DER-ED",VLOOKUP(B60,'DER-ED1'!A:D,2,FALSE),IF(C60="SICRO",VLOOKUP(B60,SICRO!A:E,2,FALSE),IF(C60="SINAPI",VLOOKUP(B60,SINAPI1!A:D,2,FALSE))))))</f>
        <v>Meio-fio de concreto pré-moldado com dimensões de 15x12x30x100 cm , rejuntados com argamassa de cimento e areia no traço 1:3</v>
      </c>
      <c r="E60" s="653" t="str">
        <f>IF($B60="","",IF($C60="SINAPI",VLOOKUP($B60,SINAPI1!A:D,3,FALSE),IF($C60="SICRO",VLOOKUP($B60,SICRO!A:E,3,FALSE),IF($C60="DER-RD",VLOOKUP($B60,'DER-RD1'!A:E,3,FALSE),IF($C60="DER-ED",(VLOOKUP($B60,'DER-ED1'!A:D,3,FALSE)))))))</f>
        <v>m</v>
      </c>
      <c r="F60" s="796">
        <f>'Mem - Orla'!F118</f>
        <v>3920</v>
      </c>
      <c r="G60" s="1076">
        <f t="shared" ref="G60:G67" si="30">M60</f>
        <v>66.14</v>
      </c>
      <c r="H60" s="782">
        <f t="shared" ref="H60:H67" si="31">TRUNC(M60*(1+$I$3),2)</f>
        <v>84.8</v>
      </c>
      <c r="I60" s="787">
        <f>ROUND((F60*H60),2)</f>
        <v>332416</v>
      </c>
      <c r="J60" s="623"/>
      <c r="K60" s="610">
        <f>IF(B60="","",IF(C60="DER-RD",IF(OR(B60&lt;60000,B60&gt;60025),VLOOKUP(B60,'DER-RD1'!A:E,4,FALSE),VLOOKUP(B60,'DER-RD1'!A:H,6,FALSE)*O60+VLOOKUP(B60,'DER-RD1'!A:H,7,FALSE)*P60)+VLOOKUP(B60,'DER-RD1'!A:H,8,FALSE),IF(C60="DER-ED",VLOOKUP(B60,'DER-ED1'!A:D,4,FALSE),IF(C60="SICRO",VLOOKUP(B60,SICRO!A:E,4,FALSE),IF(C60="SINAPI",VLOOKUP(B60,SINAPI1!A:D,4,FALSE),IF(C60="CESAN",VLOOKUP(B60,CESAN!A:D,4,FALSE)))))))</f>
        <v>66.14</v>
      </c>
      <c r="L60" s="611">
        <f>IF(B60="","",IF(C60="DER-RD",IF(OR(B60&lt;60000,B60&gt;60025),'DER-RD1'!$D$2/100,0),IF(C60="DER-ED",'DER-ED1'!$D$2/100,IF(C60="SICRO",SICRO!$D$4/100,"Preencher BDI!"))))</f>
        <v>0</v>
      </c>
      <c r="M60" s="612">
        <f t="shared" si="6"/>
        <v>66.14</v>
      </c>
      <c r="O60" s="610"/>
      <c r="P60" s="611"/>
      <c r="Q60" s="612"/>
      <c r="R60" s="612"/>
      <c r="S60" s="1008">
        <v>78.03</v>
      </c>
      <c r="T60" s="1008">
        <f t="shared" ref="T60:T69" si="32">F60*S60</f>
        <v>305877.59999999998</v>
      </c>
      <c r="U60" s="242" t="b">
        <f t="shared" si="4"/>
        <v>1</v>
      </c>
    </row>
    <row r="61" spans="1:21" x14ac:dyDescent="0.25">
      <c r="A61" s="785" t="str">
        <f>CONCATENATE($A$59,".",RIGHT(A60,LEN(A60)-2)+1)</f>
        <v>6.2</v>
      </c>
      <c r="B61" s="656">
        <v>41241</v>
      </c>
      <c r="C61" s="655" t="s">
        <v>1295</v>
      </c>
      <c r="D61" s="797" t="s">
        <v>274</v>
      </c>
      <c r="E61" s="655" t="s">
        <v>5270</v>
      </c>
      <c r="F61" s="794">
        <v>11</v>
      </c>
      <c r="G61" s="1076">
        <f t="shared" si="30"/>
        <v>1770.12</v>
      </c>
      <c r="H61" s="782">
        <f t="shared" si="31"/>
        <v>2269.64</v>
      </c>
      <c r="I61" s="787">
        <f t="shared" ref="I61:I69" si="33">ROUND((F61*H61),2)</f>
        <v>24966.04</v>
      </c>
      <c r="J61" s="623"/>
      <c r="K61" s="610">
        <f>IF(B61="","",IF(C61="DER-RD",IF(OR(B61&lt;60000,B61&gt;60025),VLOOKUP(B61,'DER-RD1'!A:E,4,FALSE),VLOOKUP(B61,'DER-RD1'!A:H,6,FALSE)*O61+VLOOKUP(B61,'DER-RD1'!A:H,7,FALSE)*P61)+VLOOKUP(B61,'DER-RD1'!A:H,8,FALSE),IF(C61="DER-ED",VLOOKUP(B61,'DER-ED1'!A:D,4,FALSE),IF(C61="SICRO",VLOOKUP(B61,SICRO!A:E,4,FALSE),IF(C61="SINAPI",VLOOKUP(B61,SINAPI1!A:D,4,FALSE),IF(C61="CESAN",VLOOKUP(B61,CESAN!A:D,4,FALSE)))))))</f>
        <v>2182.91</v>
      </c>
      <c r="L61" s="611">
        <f>IF(B61="","",IF(C61="DER-RD",IF(OR(B61&lt;60000,B61&gt;60025),'DER-RD1'!$D$2/100,0),IF(C61="DER-ED",'DER-ED1'!$D$2/100,IF(C61="SICRO",SICRO!$D$4/100,"Preencher BDI!"))))</f>
        <v>0.23319999999999999</v>
      </c>
      <c r="M61" s="612">
        <f t="shared" ref="M61:M69" si="34">IF(K61="","",(K61/(1+L61)))</f>
        <v>1770.12</v>
      </c>
      <c r="O61" s="610"/>
      <c r="P61" s="611"/>
      <c r="Q61" s="612"/>
      <c r="R61" s="612"/>
      <c r="S61" s="1008">
        <v>1862.31</v>
      </c>
      <c r="T61" s="1008">
        <f t="shared" si="32"/>
        <v>20485.41</v>
      </c>
      <c r="U61" s="242" t="b">
        <f t="shared" si="4"/>
        <v>1</v>
      </c>
    </row>
    <row r="62" spans="1:21" x14ac:dyDescent="0.25">
      <c r="A62" s="785" t="str">
        <f t="shared" ref="A62:A69" si="35">CONCATENATE($A$59,".",RIGHT(A61,LEN(A61)-2)+1)</f>
        <v>6.3</v>
      </c>
      <c r="B62" s="656">
        <v>41163</v>
      </c>
      <c r="C62" s="655" t="s">
        <v>1295</v>
      </c>
      <c r="D62" s="797" t="s">
        <v>1270</v>
      </c>
      <c r="E62" s="655" t="s">
        <v>5270</v>
      </c>
      <c r="F62" s="794">
        <v>5</v>
      </c>
      <c r="G62" s="1076">
        <f t="shared" si="30"/>
        <v>3082.64</v>
      </c>
      <c r="H62" s="782">
        <f t="shared" si="31"/>
        <v>3952.56</v>
      </c>
      <c r="I62" s="787">
        <f t="shared" si="33"/>
        <v>19762.8</v>
      </c>
      <c r="J62" s="623"/>
      <c r="K62" s="610">
        <f>IF(B62="","",IF(C62="DER-RD",IF(OR(B62&lt;60000,B62&gt;60025),VLOOKUP(B62,'DER-RD1'!A:E,4,FALSE),VLOOKUP(B62,'DER-RD1'!A:H,6,FALSE)*O62+VLOOKUP(B62,'DER-RD1'!A:H,7,FALSE)*P62)+VLOOKUP(B62,'DER-RD1'!A:H,8,FALSE),IF(C62="DER-ED",VLOOKUP(B62,'DER-ED1'!A:D,4,FALSE),IF(C62="SICRO",VLOOKUP(B62,SICRO!A:E,4,FALSE),IF(C62="SINAPI",VLOOKUP(B62,SINAPI1!A:D,4,FALSE),IF(C62="CESAN",VLOOKUP(B62,CESAN!A:D,4,FALSE)))))))</f>
        <v>3801.51</v>
      </c>
      <c r="L62" s="611">
        <f>IF(B62="","",IF(C62="DER-RD",IF(OR(B62&lt;60000,B62&gt;60025),'DER-RD1'!$D$2/100,0),IF(C62="DER-ED",'DER-ED1'!$D$2/100,IF(C62="SICRO",SICRO!$D$4/100,"Preencher BDI!"))))</f>
        <v>0.23319999999999999</v>
      </c>
      <c r="M62" s="612">
        <f t="shared" si="34"/>
        <v>3082.64</v>
      </c>
      <c r="O62" s="610"/>
      <c r="P62" s="611"/>
      <c r="Q62" s="612"/>
      <c r="R62" s="612"/>
      <c r="S62" s="1008">
        <v>3513.53</v>
      </c>
      <c r="T62" s="1008">
        <f t="shared" si="32"/>
        <v>17567.650000000001</v>
      </c>
      <c r="U62" s="242" t="b">
        <f t="shared" si="4"/>
        <v>1</v>
      </c>
    </row>
    <row r="63" spans="1:21" x14ac:dyDescent="0.25">
      <c r="A63" s="785" t="str">
        <f t="shared" si="35"/>
        <v>6.4</v>
      </c>
      <c r="B63" s="656">
        <v>43087</v>
      </c>
      <c r="C63" s="655" t="s">
        <v>1295</v>
      </c>
      <c r="D63" s="797" t="s">
        <v>1281</v>
      </c>
      <c r="E63" s="655" t="s">
        <v>5270</v>
      </c>
      <c r="F63" s="794">
        <v>51</v>
      </c>
      <c r="G63" s="1076">
        <f t="shared" si="30"/>
        <v>525.74</v>
      </c>
      <c r="H63" s="782">
        <f t="shared" si="31"/>
        <v>674.1</v>
      </c>
      <c r="I63" s="787">
        <f t="shared" si="33"/>
        <v>34379.1</v>
      </c>
      <c r="J63" s="623"/>
      <c r="K63" s="610">
        <f>IF(B63="","",IF(C63="DER-RD",IF(OR(B63&lt;60000,B63&gt;60025),VLOOKUP(B63,'DER-RD1'!A:E,4,FALSE),VLOOKUP(B63,'DER-RD1'!A:H,6,FALSE)*O63+VLOOKUP(B63,'DER-RD1'!A:H,7,FALSE)*P63)+VLOOKUP(B63,'DER-RD1'!A:H,8,FALSE),IF(C63="DER-ED",VLOOKUP(B63,'DER-ED1'!A:D,4,FALSE),IF(C63="SICRO",VLOOKUP(B63,SICRO!A:E,4,FALSE),IF(C63="SINAPI",VLOOKUP(B63,SINAPI1!A:D,4,FALSE),IF(C63="CESAN",VLOOKUP(B63,CESAN!A:D,4,FALSE)))))))</f>
        <v>648.34</v>
      </c>
      <c r="L63" s="611">
        <f>IF(B63="","",IF(C63="DER-RD",IF(OR(B63&lt;60000,B63&gt;60025),'DER-RD1'!$D$2/100,0),IF(C63="DER-ED",'DER-ED1'!$D$2/100,IF(C63="SICRO",SICRO!$D$4/100,"Preencher BDI!"))))</f>
        <v>0.23319999999999999</v>
      </c>
      <c r="M63" s="612">
        <f t="shared" si="34"/>
        <v>525.74</v>
      </c>
      <c r="O63" s="610"/>
      <c r="P63" s="611"/>
      <c r="Q63" s="612"/>
      <c r="R63" s="612"/>
      <c r="S63" s="1008">
        <v>748.66</v>
      </c>
      <c r="T63" s="1008">
        <f t="shared" si="32"/>
        <v>38181.660000000003</v>
      </c>
      <c r="U63" s="242" t="b">
        <f t="shared" si="4"/>
        <v>0</v>
      </c>
    </row>
    <row r="64" spans="1:21" ht="25.5" x14ac:dyDescent="0.25">
      <c r="A64" s="785" t="str">
        <f t="shared" si="35"/>
        <v>6.5</v>
      </c>
      <c r="B64" s="653" t="s">
        <v>1307</v>
      </c>
      <c r="C64" s="653" t="s">
        <v>17095</v>
      </c>
      <c r="D64" s="793" t="s">
        <v>5274</v>
      </c>
      <c r="E64" s="653" t="s">
        <v>76</v>
      </c>
      <c r="F64" s="781">
        <v>126.33</v>
      </c>
      <c r="G64" s="1076">
        <v>164.08</v>
      </c>
      <c r="H64" s="782">
        <f>'Comp. - Orla'!N1394</f>
        <v>210.38</v>
      </c>
      <c r="I64" s="787">
        <f t="shared" si="33"/>
        <v>26577.31</v>
      </c>
      <c r="J64" s="623"/>
      <c r="K64" s="610" t="b">
        <f>IF(B64="","",IF(C64="DER-RD",IF(OR(B64&lt;60000,B64&gt;60025),VLOOKUP(B64,'DER-RD1'!A:E,4,FALSE),VLOOKUP(B64,'DER-RD1'!A:H,6,FALSE)*O64+VLOOKUP(B64,'DER-RD1'!A:H,7,FALSE)*P64)+VLOOKUP(B64,'DER-RD1'!A:H,8,FALSE),IF(C64="DER-ED",VLOOKUP(B64,'DER-ED1'!A:D,4,FALSE),IF(C64="SICRO",VLOOKUP(B64,SICRO!A:E,4,FALSE),IF(C64="SINAPI",VLOOKUP(B64,SINAPI1!A:D,4,FALSE),IF(C64="CESAN",VLOOKUP(B64,CESAN!A:D,4,FALSE)))))))</f>
        <v>0</v>
      </c>
      <c r="L64" s="611" t="str">
        <f>IF(B64="","",IF(C64="DER-RD",IF(OR(B64&lt;60000,B64&gt;60025),'DER-RD1'!$D$2/100,0),IF(C64="DER-ED",'DER-ED1'!$D$2/100,IF(C64="SICRO",SICRO!$D$4/100,"Preencher BDI!"))))</f>
        <v>Preencher BDI!</v>
      </c>
      <c r="M64" s="612" t="e">
        <f t="shared" si="34"/>
        <v>#VALUE!</v>
      </c>
      <c r="O64" s="610"/>
      <c r="P64" s="611"/>
      <c r="Q64" s="612"/>
      <c r="R64" s="612"/>
      <c r="S64" s="1008">
        <v>203.59</v>
      </c>
      <c r="T64" s="1008">
        <f t="shared" si="32"/>
        <v>25719.52</v>
      </c>
      <c r="U64" s="242" t="b">
        <f t="shared" si="4"/>
        <v>1</v>
      </c>
    </row>
    <row r="65" spans="1:21" ht="25.5" x14ac:dyDescent="0.25">
      <c r="A65" s="785" t="str">
        <f t="shared" si="35"/>
        <v>6.6</v>
      </c>
      <c r="B65" s="653" t="s">
        <v>1307</v>
      </c>
      <c r="C65" s="653" t="s">
        <v>17096</v>
      </c>
      <c r="D65" s="793" t="s">
        <v>5276</v>
      </c>
      <c r="E65" s="653" t="s">
        <v>76</v>
      </c>
      <c r="F65" s="781">
        <v>127.1</v>
      </c>
      <c r="G65" s="1076">
        <v>384.68</v>
      </c>
      <c r="H65" s="782">
        <f>'Comp. - Orla'!N1437</f>
        <v>493.24</v>
      </c>
      <c r="I65" s="787">
        <f t="shared" si="33"/>
        <v>62690.8</v>
      </c>
      <c r="J65" s="623"/>
      <c r="K65" s="610" t="b">
        <f>IF(B65="","",IF(C65="DER-RD",IF(OR(B65&lt;60000,B65&gt;60025),VLOOKUP(B65,'DER-RD1'!A:E,4,FALSE),VLOOKUP(B65,'DER-RD1'!A:H,6,FALSE)*O65+VLOOKUP(B65,'DER-RD1'!A:H,7,FALSE)*P65)+VLOOKUP(B65,'DER-RD1'!A:H,8,FALSE),IF(C65="DER-ED",VLOOKUP(B65,'DER-ED1'!A:D,4,FALSE),IF(C65="SICRO",VLOOKUP(B65,SICRO!A:E,4,FALSE),IF(C65="SINAPI",VLOOKUP(B65,SINAPI1!A:D,4,FALSE),IF(C65="CESAN",VLOOKUP(B65,CESAN!A:D,4,FALSE)))))))</f>
        <v>0</v>
      </c>
      <c r="L65" s="611" t="str">
        <f>IF(B65="","",IF(C65="DER-RD",IF(OR(B65&lt;60000,B65&gt;60025),'DER-RD1'!$D$2/100,0),IF(C65="DER-ED",'DER-ED1'!$D$2/100,IF(C65="SICRO",SICRO!$D$4/100,"Preencher BDI!"))))</f>
        <v>Preencher BDI!</v>
      </c>
      <c r="M65" s="612" t="e">
        <f t="shared" si="34"/>
        <v>#VALUE!</v>
      </c>
      <c r="O65" s="610"/>
      <c r="P65" s="611"/>
      <c r="Q65" s="612"/>
      <c r="R65" s="612"/>
      <c r="S65" s="1008">
        <v>475.45</v>
      </c>
      <c r="T65" s="1008">
        <f t="shared" si="32"/>
        <v>60429.7</v>
      </c>
      <c r="U65" s="242" t="b">
        <f t="shared" si="4"/>
        <v>1</v>
      </c>
    </row>
    <row r="66" spans="1:21" ht="51" x14ac:dyDescent="0.25">
      <c r="A66" s="785" t="str">
        <f t="shared" si="35"/>
        <v>6.7</v>
      </c>
      <c r="B66" s="885" t="s">
        <v>1307</v>
      </c>
      <c r="C66" s="653" t="s">
        <v>17094</v>
      </c>
      <c r="D66" s="793" t="s">
        <v>5278</v>
      </c>
      <c r="E66" s="653" t="s">
        <v>6</v>
      </c>
      <c r="F66" s="781">
        <v>170.6</v>
      </c>
      <c r="G66" s="1076">
        <v>8.27</v>
      </c>
      <c r="H66" s="782">
        <f>'Comp. - Orla'!N1351</f>
        <v>10.6</v>
      </c>
      <c r="I66" s="787">
        <f t="shared" si="33"/>
        <v>1808.36</v>
      </c>
      <c r="J66" s="623"/>
      <c r="K66" s="610" t="b">
        <f>IF(B66="","",IF(C66="DER-RD",IF(OR(B66&lt;60000,B66&gt;60025),VLOOKUP(B66,'DER-RD1'!A:E,4,FALSE),VLOOKUP(B66,'DER-RD1'!A:H,6,FALSE)*O66+VLOOKUP(B66,'DER-RD1'!A:H,7,FALSE)*P66)+VLOOKUP(B66,'DER-RD1'!A:H,8,FALSE),IF(C66="DER-ED",VLOOKUP(B66,'DER-ED1'!A:D,4,FALSE),IF(C66="SICRO",VLOOKUP(B66,SICRO!A:E,4,FALSE),IF(C66="SINAPI",VLOOKUP(B66,SINAPI1!A:D,4,FALSE),IF(C66="CESAN",VLOOKUP(B66,CESAN!A:D,4,FALSE)))))))</f>
        <v>0</v>
      </c>
      <c r="L66" s="611" t="str">
        <f>IF(B66="","",IF(C66="DER-RD",IF(OR(B66&lt;60000,B66&gt;60025),'DER-RD1'!$D$2/100,0),IF(C66="DER-ED",'DER-ED1'!$D$2/100,IF(C66="SICRO",SICRO!$D$4/100,"Preencher BDI!"))))</f>
        <v>Preencher BDI!</v>
      </c>
      <c r="M66" s="612" t="e">
        <f t="shared" si="34"/>
        <v>#VALUE!</v>
      </c>
      <c r="O66" s="610"/>
      <c r="P66" s="611"/>
      <c r="Q66" s="612"/>
      <c r="R66" s="612"/>
      <c r="S66" s="1008">
        <v>9.69</v>
      </c>
      <c r="T66" s="1008">
        <f t="shared" si="32"/>
        <v>1653.11</v>
      </c>
      <c r="U66" s="242" t="b">
        <f t="shared" si="4"/>
        <v>1</v>
      </c>
    </row>
    <row r="67" spans="1:21" x14ac:dyDescent="0.25">
      <c r="A67" s="785" t="str">
        <f t="shared" si="35"/>
        <v>6.8</v>
      </c>
      <c r="B67" s="832">
        <v>43059</v>
      </c>
      <c r="C67" s="655" t="s">
        <v>1295</v>
      </c>
      <c r="D67" s="797" t="s">
        <v>1275</v>
      </c>
      <c r="E67" s="655" t="s">
        <v>6</v>
      </c>
      <c r="F67" s="794">
        <v>92.4</v>
      </c>
      <c r="G67" s="1076">
        <f t="shared" si="30"/>
        <v>54.48</v>
      </c>
      <c r="H67" s="782">
        <f t="shared" si="31"/>
        <v>69.849999999999994</v>
      </c>
      <c r="I67" s="787">
        <f t="shared" si="33"/>
        <v>6454.14</v>
      </c>
      <c r="J67" s="623"/>
      <c r="K67" s="610">
        <f>IF(B67="","",IF(C67="DER-RD",IF(OR(B67&lt;60000,B67&gt;60025),VLOOKUP(B67,'DER-RD1'!A:E,4,FALSE),VLOOKUP(B67,'DER-RD1'!A:H,6,FALSE)*O67+VLOOKUP(B67,'DER-RD1'!A:H,7,FALSE)*P67)+VLOOKUP(B67,'DER-RD1'!A:H,8,FALSE),IF(C67="DER-ED",VLOOKUP(B67,'DER-ED1'!A:D,4,FALSE),IF(C67="SICRO",VLOOKUP(B67,SICRO!A:E,4,FALSE),IF(C67="SINAPI",VLOOKUP(B67,SINAPI1!A:D,4,FALSE),IF(C67="CESAN",VLOOKUP(B67,CESAN!A:D,4,FALSE)))))))</f>
        <v>67.19</v>
      </c>
      <c r="L67" s="611">
        <f>IF(B67="","",IF(C67="DER-RD",IF(OR(B67&lt;60000,B67&gt;60025),'DER-RD1'!$D$2/100,0),IF(C67="DER-ED",'DER-ED1'!$D$2/100,IF(C67="SICRO",SICRO!$D$4/100,"Preencher BDI!"))))</f>
        <v>0.23319999999999999</v>
      </c>
      <c r="M67" s="612">
        <f t="shared" si="34"/>
        <v>54.48</v>
      </c>
      <c r="O67" s="610"/>
      <c r="P67" s="611"/>
      <c r="Q67" s="612"/>
      <c r="R67" s="612"/>
      <c r="S67" s="1008">
        <v>60.44</v>
      </c>
      <c r="T67" s="1008">
        <f t="shared" si="32"/>
        <v>5584.66</v>
      </c>
      <c r="U67" s="242" t="b">
        <f t="shared" ref="U67:U128" si="36">H67&gt;=S67</f>
        <v>1</v>
      </c>
    </row>
    <row r="68" spans="1:21" x14ac:dyDescent="0.25">
      <c r="A68" s="785" t="str">
        <f t="shared" si="35"/>
        <v>6.9</v>
      </c>
      <c r="B68" s="832" t="s">
        <v>1307</v>
      </c>
      <c r="C68" s="657" t="s">
        <v>17097</v>
      </c>
      <c r="D68" s="797" t="s">
        <v>5279</v>
      </c>
      <c r="E68" s="655" t="s">
        <v>76</v>
      </c>
      <c r="F68" s="794">
        <v>999.7</v>
      </c>
      <c r="G68" s="1076">
        <v>26.12</v>
      </c>
      <c r="H68" s="782">
        <f>'Comp. - Orla'!N1480</f>
        <v>33.49</v>
      </c>
      <c r="I68" s="787">
        <f t="shared" si="33"/>
        <v>33479.949999999997</v>
      </c>
      <c r="J68" s="623"/>
      <c r="K68" s="610" t="b">
        <f>IF(B68="","",IF(C68="DER-RD",IF(OR(B68&lt;60000,B68&gt;60025),VLOOKUP(B68,'DER-RD1'!A:E,4,FALSE),VLOOKUP(B68,'DER-RD1'!A:H,6,FALSE)*O68+VLOOKUP(B68,'DER-RD1'!A:H,7,FALSE)*P68)+VLOOKUP(B68,'DER-RD1'!A:H,8,FALSE),IF(C68="DER-ED",VLOOKUP(B68,'DER-ED1'!A:D,4,FALSE),IF(C68="SICRO",VLOOKUP(B68,SICRO!A:E,4,FALSE),IF(C68="SINAPI",VLOOKUP(B68,SINAPI1!A:D,4,FALSE),IF(C68="CESAN",VLOOKUP(B68,CESAN!A:D,4,FALSE)))))))</f>
        <v>0</v>
      </c>
      <c r="L68" s="611" t="str">
        <f>IF(B68="","",IF(C68="DER-RD",IF(OR(B68&lt;60000,B68&gt;60025),'DER-RD1'!$D$2/100,0),IF(C68="DER-ED",'DER-ED1'!$D$2/100,IF(C68="SICRO",SICRO!$D$4/100,"Preencher BDI!"))))</f>
        <v>Preencher BDI!</v>
      </c>
      <c r="M68" s="612" t="e">
        <f t="shared" si="34"/>
        <v>#VALUE!</v>
      </c>
      <c r="O68" s="610"/>
      <c r="P68" s="611"/>
      <c r="Q68" s="612"/>
      <c r="R68" s="612"/>
      <c r="S68" s="1008">
        <v>33.69</v>
      </c>
      <c r="T68" s="1008">
        <f t="shared" si="32"/>
        <v>33679.89</v>
      </c>
      <c r="U68" s="242" t="b">
        <f t="shared" si="36"/>
        <v>0</v>
      </c>
    </row>
    <row r="69" spans="1:21" x14ac:dyDescent="0.25">
      <c r="A69" s="785" t="str">
        <f t="shared" si="35"/>
        <v>6.10</v>
      </c>
      <c r="B69" s="832" t="s">
        <v>1307</v>
      </c>
      <c r="C69" s="657" t="s">
        <v>17098</v>
      </c>
      <c r="D69" s="797" t="s">
        <v>5280</v>
      </c>
      <c r="E69" s="655" t="s">
        <v>77</v>
      </c>
      <c r="F69" s="794">
        <v>46</v>
      </c>
      <c r="G69" s="1076">
        <v>1185.26</v>
      </c>
      <c r="H69" s="782">
        <f>'Comp. - Orla'!N1527</f>
        <v>1519.74</v>
      </c>
      <c r="I69" s="787">
        <f t="shared" si="33"/>
        <v>69908.039999999994</v>
      </c>
      <c r="J69" s="623"/>
      <c r="K69" s="610" t="b">
        <f>IF(B69="","",IF(C69="DER-RD",IF(OR(B69&lt;60000,B69&gt;60025),VLOOKUP(B69,'DER-RD1'!A:E,4,FALSE),VLOOKUP(B69,'DER-RD1'!A:H,6,FALSE)*O69+VLOOKUP(B69,'DER-RD1'!A:H,7,FALSE)*P69)+VLOOKUP(B69,'DER-RD1'!A:H,8,FALSE),IF(C69="DER-ED",VLOOKUP(B69,'DER-ED1'!A:D,4,FALSE),IF(C69="SICRO",VLOOKUP(B69,SICRO!A:E,4,FALSE),IF(C69="SINAPI",VLOOKUP(B69,SINAPI1!A:D,4,FALSE),IF(C69="CESAN",VLOOKUP(B69,CESAN!A:D,4,FALSE)))))))</f>
        <v>0</v>
      </c>
      <c r="L69" s="611" t="str">
        <f>IF(B69="","",IF(C69="DER-RD",IF(OR(B69&lt;60000,B69&gt;60025),'DER-RD1'!$D$2/100,0),IF(C69="DER-ED",'DER-ED1'!$D$2/100,IF(C69="SICRO",SICRO!$D$4/100,"Preencher BDI!"))))</f>
        <v>Preencher BDI!</v>
      </c>
      <c r="M69" s="612" t="e">
        <f t="shared" si="34"/>
        <v>#VALUE!</v>
      </c>
      <c r="O69" s="610"/>
      <c r="P69" s="611"/>
      <c r="Q69" s="612"/>
      <c r="R69" s="612"/>
      <c r="S69" s="1008">
        <v>1261.5899999999999</v>
      </c>
      <c r="T69" s="1008">
        <f t="shared" si="32"/>
        <v>58033.14</v>
      </c>
      <c r="U69" s="242" t="b">
        <f t="shared" si="36"/>
        <v>1</v>
      </c>
    </row>
    <row r="70" spans="1:21" x14ac:dyDescent="0.25">
      <c r="A70" s="785"/>
      <c r="B70" s="655"/>
      <c r="C70" s="655"/>
      <c r="D70" s="799" t="s">
        <v>495</v>
      </c>
      <c r="E70" s="655"/>
      <c r="F70" s="794"/>
      <c r="G70" s="1079"/>
      <c r="H70" s="795"/>
      <c r="I70" s="613">
        <f>I59</f>
        <v>612442.54</v>
      </c>
      <c r="J70" s="624"/>
      <c r="K70" s="610" t="str">
        <f>IF(B70="","",IF(C70="DER-RD",IF(OR(B70&lt;60000,B70&gt;60025),VLOOKUP(B70,'DER-RD1'!A:E,4,FALSE),VLOOKUP(B70,'DER-RD1'!A:H,6,FALSE)*O70+VLOOKUP(B70,'DER-RD1'!A:H,7,FALSE)*P70)+VLOOKUP(B70,'DER-RD1'!A:H,8,FALSE),IF(C70="DER-ED",VLOOKUP(B70,'DER-ED1'!A:D,4,FALSE),IF(C70="SICRO",VLOOKUP(B70,SICRO!A:E,4,FALSE),IF(C70="SINAPI",VLOOKUP(B70,SINAPI1!A:D,4,FALSE),IF(C70="CESAN",VLOOKUP(B70,CESAN!A:D,4,FALSE)))))))</f>
        <v/>
      </c>
      <c r="L70" s="611" t="str">
        <f>IF(B70="","",IF(C70="DER-RD",IF(OR(B70&lt;60000,B70&gt;60025),'DER-RD1'!$D$2/100,0),IF(C70="DER-ED",'DER-ED1'!$D$2/100,IF(C70="SICRO",SICRO!$D$4/100,"Preencher BDI!"))))</f>
        <v/>
      </c>
      <c r="M70" s="612" t="str">
        <f t="shared" si="6"/>
        <v/>
      </c>
      <c r="N70" s="425"/>
      <c r="O70" s="610"/>
      <c r="P70" s="611"/>
      <c r="Q70" s="612"/>
      <c r="R70" s="612"/>
      <c r="T70" s="1010">
        <f>SUM(T60:T69)</f>
        <v>567212.34</v>
      </c>
      <c r="U70" s="242" t="b">
        <f t="shared" si="36"/>
        <v>1</v>
      </c>
    </row>
    <row r="71" spans="1:21" x14ac:dyDescent="0.25">
      <c r="A71" s="785"/>
      <c r="B71" s="655"/>
      <c r="C71" s="655"/>
      <c r="D71" s="797"/>
      <c r="E71" s="655"/>
      <c r="F71" s="794"/>
      <c r="G71" s="1079"/>
      <c r="H71" s="795"/>
      <c r="I71" s="787"/>
      <c r="J71" s="623"/>
      <c r="K71" s="610" t="str">
        <f>IF(B71="","",IF(C71="DER-RD",IF(OR(B71&lt;60000,B71&gt;60025),VLOOKUP(B71,'DER-RD1'!A:E,4,FALSE),VLOOKUP(B71,'DER-RD1'!A:H,6,FALSE)*O71+VLOOKUP(B71,'DER-RD1'!A:H,7,FALSE)*P71)+VLOOKUP(B71,'DER-RD1'!A:H,8,FALSE),IF(C71="DER-ED",VLOOKUP(B71,'DER-ED1'!A:D,4,FALSE),IF(C71="SICRO",VLOOKUP(B71,SICRO!A:E,4,FALSE),IF(C71="SINAPI",VLOOKUP(B71,SINAPI1!A:D,4,FALSE),IF(C71="CESAN",VLOOKUP(B71,CESAN!A:D,4,FALSE)))))))</f>
        <v/>
      </c>
      <c r="L71" s="611" t="str">
        <f>IF(B71="","",IF(C71="DER-RD",IF(OR(B71&lt;60000,B71&gt;60025),'DER-RD1'!$D$2/100,0),IF(C71="DER-ED",'DER-ED1'!$D$2/100,IF(C71="SICRO",SICRO!$D$4/100,"Preencher BDI!"))))</f>
        <v/>
      </c>
      <c r="M71" s="612" t="str">
        <f t="shared" si="6"/>
        <v/>
      </c>
      <c r="N71" s="425"/>
      <c r="O71" s="610"/>
      <c r="P71" s="611"/>
      <c r="Q71" s="612"/>
      <c r="R71" s="612"/>
      <c r="U71" s="242" t="b">
        <f t="shared" si="36"/>
        <v>1</v>
      </c>
    </row>
    <row r="72" spans="1:21" x14ac:dyDescent="0.25">
      <c r="A72" s="774">
        <v>7</v>
      </c>
      <c r="B72" s="775"/>
      <c r="C72" s="775"/>
      <c r="D72" s="800" t="s">
        <v>5591</v>
      </c>
      <c r="E72" s="777"/>
      <c r="F72" s="778"/>
      <c r="G72" s="1075"/>
      <c r="H72" s="609"/>
      <c r="I72" s="608">
        <f>SUBTOTAL(9,I73:I79)</f>
        <v>4550585.8</v>
      </c>
      <c r="J72" s="625"/>
      <c r="K72" s="610" t="str">
        <f>IF(B72="","",IF(C72="DER-RD",IF(OR(B72&lt;60000,B72&gt;60025),VLOOKUP(B72,'DER-RD1'!A:E,4,FALSE),VLOOKUP(B72,'DER-RD1'!A:H,6,FALSE)*O72+VLOOKUP(B72,'DER-RD1'!A:H,7,FALSE)*P72)+VLOOKUP(B72,'DER-RD1'!A:H,8,FALSE),IF(C72="DER-ED",VLOOKUP(B72,'DER-ED1'!A:D,4,FALSE),IF(C72="SICRO",VLOOKUP(B72,SICRO!A:E,4,FALSE),IF(C72="SINAPI",VLOOKUP(B72,SINAPI1!A:D,4,FALSE),IF(C72="CESAN",VLOOKUP(B72,CESAN!A:D,4,FALSE)))))))</f>
        <v/>
      </c>
      <c r="L72" s="611" t="str">
        <f>IF(B72="","",IF(C72="DER-RD",IF(OR(B72&lt;60000,B72&gt;60025),'DER-RD1'!$D$2/100,0),IF(C72="DER-ED",'DER-ED1'!$D$2/100,IF(C72="SICRO",SICRO!$D$4/100,"Preencher BDI!"))))</f>
        <v/>
      </c>
      <c r="M72" s="612" t="str">
        <f t="shared" si="6"/>
        <v/>
      </c>
      <c r="N72" s="425"/>
      <c r="O72" s="610"/>
      <c r="P72" s="611"/>
      <c r="Q72" s="612"/>
      <c r="R72" s="612"/>
      <c r="U72" s="242" t="b">
        <f t="shared" si="36"/>
        <v>1</v>
      </c>
    </row>
    <row r="73" spans="1:21" ht="25.5" x14ac:dyDescent="0.25">
      <c r="A73" s="785" t="s">
        <v>5592</v>
      </c>
      <c r="B73" s="655" t="s">
        <v>1307</v>
      </c>
      <c r="C73" s="655" t="s">
        <v>5161</v>
      </c>
      <c r="D73" s="797" t="s">
        <v>5593</v>
      </c>
      <c r="E73" s="655" t="s">
        <v>6</v>
      </c>
      <c r="F73" s="794">
        <f>'Mem - Orla'!F133</f>
        <v>4200</v>
      </c>
      <c r="G73" s="1076">
        <v>659.12</v>
      </c>
      <c r="H73" s="782">
        <f>'Comp. - Orla'!N1311</f>
        <v>845.12</v>
      </c>
      <c r="I73" s="787">
        <f t="shared" ref="I73:I79" si="37">ROUND((F73*H73),2)</f>
        <v>3549504</v>
      </c>
      <c r="J73" s="623"/>
      <c r="K73" s="610" t="b">
        <f>IF(B73="","",IF(C73="DER-RD",IF(OR(B73&lt;60000,B73&gt;60025),VLOOKUP(B73,'DER-RD1'!A:E,4,FALSE),VLOOKUP(B73,'DER-RD1'!A:H,6,FALSE)*O73+VLOOKUP(B73,'DER-RD1'!A:H,7,FALSE)*P73)+VLOOKUP(B73,'DER-RD1'!A:H,8,FALSE),IF(C73="DER-ED",VLOOKUP(B73,'DER-ED1'!A:D,4,FALSE),IF(C73="SICRO",VLOOKUP(B73,SICRO!A:E,4,FALSE),IF(C73="SINAPI",VLOOKUP(B73,SINAPI1!A:D,4,FALSE),IF(C73="CESAN",VLOOKUP(B73,CESAN!A:D,4,FALSE)))))))</f>
        <v>0</v>
      </c>
      <c r="L73" s="611" t="str">
        <f>IF(B73="","",IF(C73="DER-RD",IF(OR(B73&lt;60000,B73&gt;60025),'DER-RD1'!$D$2/100,0),IF(C73="DER-ED",'DER-ED1'!$D$2/100,IF(C73="SICRO",SICRO!$D$4/100,"Preencher BDI!"))))</f>
        <v>Preencher BDI!</v>
      </c>
      <c r="M73" s="612"/>
      <c r="O73" s="610"/>
      <c r="P73" s="611"/>
      <c r="Q73" s="612"/>
      <c r="R73" s="612"/>
      <c r="S73" s="1008">
        <v>828.22</v>
      </c>
      <c r="T73" s="1008">
        <f t="shared" ref="T73:T79" si="38">F73*S73</f>
        <v>3478524</v>
      </c>
      <c r="U73" s="242" t="b">
        <f t="shared" si="36"/>
        <v>1</v>
      </c>
    </row>
    <row r="74" spans="1:21" x14ac:dyDescent="0.25">
      <c r="A74" s="785" t="s">
        <v>5594</v>
      </c>
      <c r="B74" s="655">
        <v>7050100010</v>
      </c>
      <c r="C74" s="655" t="s">
        <v>5361</v>
      </c>
      <c r="D74" s="630" t="str">
        <f>IF(B74="","",IF(C74="DER-RD",IF(OR(B74&lt;60000,B74&gt;60025),VLOOKUP(B74,'DER-RD1'!A:E,2,FALSE),VLOOKUP(B74,'DER-RD1'!A:E,2,FALSE)&amp;"(DMT="&amp;VLOOKUP(B74,'DER-RD1'!A:E,4,FALSE)&amp;")(XP="&amp;ROUND((O74),2)&amp;"KM;XR="&amp;ROUND((P74),2)&amp;"KM)"),IF(C74="DER-ED",VLOOKUP(B74,'DER-ED1'!A:D,2,FALSE),IF(C74="SICRO",VLOOKUP(B74,SICRO!A:E,2,FALSE),IF(C74="SINAPI",VLOOKUP(B74,SINAPI1!A:D,2,FALSE),IF(C74="CESAN",VLOOKUP(B74,CESAN!A:D,2,FALSE)))))))</f>
        <v>ESCORAMENTO METALICO TIPO GAIOLA</v>
      </c>
      <c r="E74" s="653" t="str">
        <f>IF($B74="","",IF($C74="CESAN",VLOOKUP($B74,CESAN!A:D,3,FALSE),IF($C74="SINAPI",VLOOKUP($B74,SINAPI1!A:D,3,FALSE),IF($C74="SICRO",VLOOKUP($B74,SICRO!A:E,3,FALSE),IF($C74="DER-RD",VLOOKUP($B74,'DER-RD1'!A:E,3,FALSE),IF($C74="DER-ED",(VLOOKUP($B74,'DER-ED1'!A:D,3,FALSE))))))))</f>
        <v>M2</v>
      </c>
      <c r="F74" s="794">
        <f>'Mem - Orla'!F135</f>
        <v>6400</v>
      </c>
      <c r="G74" s="1076">
        <f t="shared" ref="G74:G79" si="39">M74</f>
        <v>17.43</v>
      </c>
      <c r="H74" s="782">
        <f t="shared" ref="H74" si="40">TRUNC(M74*(1+$I$3),2)</f>
        <v>22.34</v>
      </c>
      <c r="I74" s="787">
        <f t="shared" si="37"/>
        <v>142976</v>
      </c>
      <c r="J74" s="623"/>
      <c r="K74" s="610">
        <f>IF(B74="","",IF(C74="DER-RD",IF(OR(B74&lt;60000,B74&gt;60025),VLOOKUP(B74,'DER-RD1'!A:E,4,FALSE),VLOOKUP(B74,'DER-RD1'!A:H,6,FALSE)*O74+VLOOKUP(B74,'DER-RD1'!A:H,7,FALSE)*P74)+VLOOKUP(B74,'DER-RD1'!A:H,8,FALSE),IF(C74="DER-ED",VLOOKUP(B74,'DER-ED1'!A:D,4,FALSE),IF(C74="SICRO",VLOOKUP(B74,SICRO!A:E,4,FALSE),IF(C74="SINAPI",VLOOKUP(B74,SINAPI1!A:D,4,FALSE),IF(C74="CESAN",VLOOKUP(B74,CESAN!A:D,4,FALSE)))))))</f>
        <v>17.43</v>
      </c>
      <c r="L74" s="611">
        <f>IF(B74="","",IF(C74="DER-RD",IF(OR(B74&lt;60000,B74&gt;60025),'DER-RD1'!$D$2/100,0),IF(C74="DER-ED",'DER-ED1'!$D$2/100,IF(C74="SICRO",SICRO!$D$4/100,IF(C74="CESAN",CESAN!$D$3/100,"Preencher BDI!")))))</f>
        <v>0</v>
      </c>
      <c r="M74" s="612">
        <f t="shared" ref="M74" si="41">IF(K74="","",(K74/(1+L74)))</f>
        <v>17.43</v>
      </c>
      <c r="O74" s="610"/>
      <c r="P74" s="611"/>
      <c r="Q74" s="612"/>
      <c r="R74" s="612"/>
      <c r="S74" s="1008">
        <v>22.36</v>
      </c>
      <c r="T74" s="1008">
        <f t="shared" si="38"/>
        <v>143104</v>
      </c>
      <c r="U74" s="242" t="b">
        <f t="shared" si="36"/>
        <v>0</v>
      </c>
    </row>
    <row r="75" spans="1:21" x14ac:dyDescent="0.25">
      <c r="A75" s="785" t="s">
        <v>5595</v>
      </c>
      <c r="B75" s="655">
        <v>40714</v>
      </c>
      <c r="C75" s="655" t="s">
        <v>1295</v>
      </c>
      <c r="D75" s="630" t="str">
        <f>IF(B75="","",IF(C75="DER-RD",IF(OR(B75&lt;60000,B75&gt;60025),VLOOKUP(B75,'DER-RD1'!A:E,2,FALSE),VLOOKUP(B75,'DER-RD1'!A:E,2,FALSE)&amp;"(DMT="&amp;VLOOKUP(B75,'DER-RD1'!A:E,4,FALSE)&amp;")(XP="&amp;ROUND((O75),2)&amp;"KM;XR="&amp;ROUND((P75),2)&amp;"KM)"),IF(C75="DER-ED",VLOOKUP(B75,'DER-ED1'!A:D,2,FALSE),IF(C75="SICRO",VLOOKUP(B75,SICRO!A:E,2,FALSE),IF(C75="SINAPI",VLOOKUP(B75,SINAPI1!A:D,2,FALSE))))))</f>
        <v>Manta Geotêxtil não tecida RT - 16 kn/m, fornecimento e aplicação</v>
      </c>
      <c r="E75" s="653" t="str">
        <f>IF($B75="","",IF($C75="SINAPI",VLOOKUP($B75,SINAPI1!A:D,3,FALSE),IF($C75="SICRO",VLOOKUP($B75,SICRO!A:E,3,FALSE),IF($C75="DER-RD",VLOOKUP($B75,'DER-RD1'!A:E,3,FALSE),IF($C75="DER-ED",(VLOOKUP($B75,'DER-ED1'!A:D,3,FALSE)))))))</f>
        <v>M2</v>
      </c>
      <c r="F75" s="794">
        <f>'Mem - Orla'!F137</f>
        <v>10400</v>
      </c>
      <c r="G75" s="1076">
        <f t="shared" si="39"/>
        <v>10.18</v>
      </c>
      <c r="H75" s="782">
        <f t="shared" ref="H75:H79" si="42">TRUNC(M75*(1+$I$3),2)</f>
        <v>13.05</v>
      </c>
      <c r="I75" s="787">
        <f t="shared" si="37"/>
        <v>135720</v>
      </c>
      <c r="J75" s="623"/>
      <c r="K75" s="610">
        <f>IF(B75="","",IF(C75="DER-RD",IF(OR(B75&lt;60000,B75&gt;60025),VLOOKUP(B75,'DER-RD1'!A:E,4,FALSE),VLOOKUP(B75,'DER-RD1'!A:H,6,FALSE)*O75+VLOOKUP(B75,'DER-RD1'!A:H,7,FALSE)*P75)+VLOOKUP(B75,'DER-RD1'!A:H,8,FALSE),IF(C75="DER-ED",VLOOKUP(B75,'DER-ED1'!A:D,4,FALSE),IF(C75="SICRO",VLOOKUP(B75,SICRO!A:E,4,FALSE),IF(C75="SINAPI",VLOOKUP(B75,SINAPI1!A:D,4,FALSE),IF(C75="CESAN",VLOOKUP(B75,CESAN!A:D,4,FALSE)))))))</f>
        <v>12.56</v>
      </c>
      <c r="L75" s="611">
        <f>IF(B75="","",IF(C75="DER-RD",IF(OR(B75&lt;60000,B75&gt;60025),'DER-RD1'!$D$2/100,0),IF(C75="DER-ED",'DER-ED1'!$D$2/100,IF(C75="SICRO",SICRO!$D$4/100,"Preencher BDI!"))))</f>
        <v>0.23319999999999999</v>
      </c>
      <c r="M75" s="612">
        <f t="shared" si="6"/>
        <v>10.18</v>
      </c>
      <c r="O75" s="610"/>
      <c r="P75" s="611"/>
      <c r="Q75" s="612"/>
      <c r="R75" s="612"/>
      <c r="S75" s="1008">
        <v>19.21</v>
      </c>
      <c r="T75" s="1008">
        <f t="shared" si="38"/>
        <v>199784</v>
      </c>
      <c r="U75" s="242" t="b">
        <f t="shared" si="36"/>
        <v>0</v>
      </c>
    </row>
    <row r="76" spans="1:21" ht="25.5" x14ac:dyDescent="0.25">
      <c r="A76" s="785" t="s">
        <v>5596</v>
      </c>
      <c r="B76" s="655">
        <v>5915407</v>
      </c>
      <c r="C76" s="655" t="s">
        <v>5597</v>
      </c>
      <c r="D76" s="630" t="str">
        <f>IF(B76="","",IF(C76="DER-RD",IF(OR(B76&lt;60000,B76&gt;60025),VLOOKUP(B76,'DER-RD1'!A:E,2,FALSE),VLOOKUP(B76,'DER-RD1'!A:E,2,FALSE)&amp;"(DMT="&amp;VLOOKUP(B76,'DER-RD1'!A:E,4,FALSE)&amp;")(XP="&amp;ROUND((O76),2)&amp;"KM;XR="&amp;ROUND((P76),2)&amp;"KM)"),IF(C76="DER-ED",VLOOKUP(B76,'DER-ED1'!A:D,2,FALSE),IF(C76="SICRO",VLOOKUP(B76,SICRO!A:E,2,FALSE),IF(C76="SINAPI",VLOOKUP(B76,SINAPI1!A:D,2,FALSE))))))</f>
        <v>Carga, manobra e descarga de agregados ou solos em caminhão basculante de 10 m³ - carga com carregadeira de 3,40 m³ e descarga livre</v>
      </c>
      <c r="E76" s="653" t="str">
        <f>IF($B76="","",IF($C76="SINAPI",VLOOKUP($B76,SINAPI1!A:D,3,FALSE),IF($C76="SICRO",VLOOKUP($B76,SICRO!A:E,3,FALSE),IF($C76="DER-RD",VLOOKUP($B76,'DER-RD1'!A:E,3,FALSE),IF($C76="DER-ED",(VLOOKUP($B76,'DER-ED1'!A:D,3,FALSE)))))))</f>
        <v>t</v>
      </c>
      <c r="F76" s="794">
        <f>'Mem - Orla'!F139</f>
        <v>6930</v>
      </c>
      <c r="G76" s="1076">
        <f t="shared" si="39"/>
        <v>2.84</v>
      </c>
      <c r="H76" s="782">
        <f t="shared" si="42"/>
        <v>3.64</v>
      </c>
      <c r="I76" s="787">
        <f t="shared" si="37"/>
        <v>25225.200000000001</v>
      </c>
      <c r="J76" s="623" t="str">
        <f>VLOOKUP(B76,SICRO!A:E,3,FALSE)</f>
        <v>t</v>
      </c>
      <c r="K76" s="610">
        <f>IF(B76="","",IF(C76="DER-RD",IF(OR(B76&lt;60000,B76&gt;60025),VLOOKUP(B76,'DER-RD1'!A:E,4,FALSE),VLOOKUP(B76,'DER-RD1'!A:H,6,FALSE)*O76+VLOOKUP(B76,'DER-RD1'!A:H,7,FALSE)*P76)+VLOOKUP(B76,'DER-RD1'!A:H,8,FALSE),IF(C76="DER-ED",VLOOKUP(B76,'DER-ED1'!A:D,4,FALSE),IF(C76="SICRO",VLOOKUP(B76,SICRO!A:E,4,FALSE),IF(C76="SINAPI",VLOOKUP(B76,SINAPI1!A:D,4,FALSE),IF(C76="CESAN",VLOOKUP(B76,CESAN!A:D,4,FALSE)))))))</f>
        <v>2.84</v>
      </c>
      <c r="L76" s="611">
        <f>IF(B76="","",IF(C76="DER-RD",IF(OR(B76&lt;60000,B76&gt;60025),'DER-RD1'!$D$2/100,0),IF(C76="DER-ED",'DER-ED1'!$D$2/100,IF(C76="SICRO",SICRO!$D$4/100,"Preencher BDI!"))))</f>
        <v>0</v>
      </c>
      <c r="M76" s="612">
        <f t="shared" ref="M76:M148" si="43">IF(K76="","",(K76/(1+L76)))</f>
        <v>2.84</v>
      </c>
      <c r="O76" s="610"/>
      <c r="P76" s="611"/>
      <c r="Q76" s="612"/>
      <c r="R76" s="612"/>
      <c r="S76" s="1008">
        <v>3.22</v>
      </c>
      <c r="T76" s="1008">
        <f t="shared" si="38"/>
        <v>22314.6</v>
      </c>
      <c r="U76" s="242" t="b">
        <f t="shared" si="36"/>
        <v>1</v>
      </c>
    </row>
    <row r="77" spans="1:21" x14ac:dyDescent="0.25">
      <c r="A77" s="785" t="s">
        <v>5599</v>
      </c>
      <c r="B77" s="655">
        <v>5914389</v>
      </c>
      <c r="C77" s="655" t="s">
        <v>5597</v>
      </c>
      <c r="D77" s="630" t="str">
        <f>IF(B77="","",IF(C77="DER-RD",IF(OR(B77&lt;60000,B77&gt;60025),VLOOKUP(B77,'DER-RD1'!A:E,2,FALSE),VLOOKUP(B77,'DER-RD1'!A:E,2,FALSE)&amp;"(DMT="&amp;VLOOKUP(B77,'DER-RD1'!A:E,4,FALSE)&amp;")(XP="&amp;ROUND((O77),2)&amp;"KM;XR="&amp;ROUND((P77),2)&amp;"KM)"),IF(C77="DER-ED",VLOOKUP(B77,'DER-ED1'!A:D,2,FALSE),IF(C77="SICRO",VLOOKUP(B77,SICRO!A:E,2,FALSE),IF(C77="SINAPI",VLOOKUP(B77,SINAPI1!A:D,2,FALSE))))))</f>
        <v>Transporte com caminhão basculante de 10 m³ - rodovia pavimentada</v>
      </c>
      <c r="E77" s="653" t="str">
        <f>IF($B77="","",IF($C77="SINAPI",VLOOKUP($B77,SINAPI1!A:D,3,FALSE),IF($C77="SICRO",VLOOKUP($B77,SICRO!A:E,3,FALSE),IF($C77="DER-RD",VLOOKUP($B77,'DER-RD1'!A:E,3,FALSE),IF($C77="DER-ED",(VLOOKUP($B77,'DER-ED1'!A:D,3,FALSE)))))))</f>
        <v>tkm</v>
      </c>
      <c r="F77" s="794">
        <f>'Mem - Orla'!F141</f>
        <v>381150</v>
      </c>
      <c r="G77" s="1076">
        <f t="shared" si="39"/>
        <v>0.85</v>
      </c>
      <c r="H77" s="782">
        <f t="shared" si="42"/>
        <v>1.08</v>
      </c>
      <c r="I77" s="787">
        <f t="shared" si="37"/>
        <v>411642</v>
      </c>
      <c r="J77" s="623"/>
      <c r="K77" s="610">
        <f>IF(B77="","",IF(C77="DER-RD",IF(OR(B77&lt;60000,B77&gt;60025),VLOOKUP(B77,'DER-RD1'!A:E,4,FALSE),VLOOKUP(B77,'DER-RD1'!A:H,6,FALSE)*O77+VLOOKUP(B77,'DER-RD1'!A:H,7,FALSE)*P77)+VLOOKUP(B77,'DER-RD1'!A:H,8,FALSE),IF(C77="DER-ED",VLOOKUP(B77,'DER-ED1'!A:D,4,FALSE),IF(C77="SICRO",VLOOKUP(B77,SICRO!A:E,4,FALSE),IF(C77="SINAPI",VLOOKUP(B77,SINAPI1!A:D,4,FALSE),IF(C77="CESAN",VLOOKUP(B77,CESAN!A:D,4,FALSE)))))))</f>
        <v>0.85</v>
      </c>
      <c r="L77" s="611">
        <f>IF(B77="","",IF(C77="DER-RD",IF(OR(B77&lt;60000,B77&gt;60025),'DER-RD1'!$D$2/100,0),IF(C77="DER-ED",'DER-ED1'!$D$2/100,IF(C77="SICRO",SICRO!$D$4/100,"Preencher BDI!"))))</f>
        <v>0</v>
      </c>
      <c r="M77" s="612">
        <f t="shared" si="43"/>
        <v>0.85</v>
      </c>
      <c r="O77" s="610"/>
      <c r="P77" s="611"/>
      <c r="Q77" s="612"/>
      <c r="R77" s="612"/>
      <c r="S77" s="1008">
        <v>0.94</v>
      </c>
      <c r="T77" s="1008">
        <f t="shared" si="38"/>
        <v>358281</v>
      </c>
      <c r="U77" s="242" t="b">
        <f t="shared" si="36"/>
        <v>1</v>
      </c>
    </row>
    <row r="78" spans="1:21" ht="25.5" x14ac:dyDescent="0.25">
      <c r="A78" s="785" t="s">
        <v>17211</v>
      </c>
      <c r="B78" s="655">
        <v>43332</v>
      </c>
      <c r="C78" s="655" t="s">
        <v>1295</v>
      </c>
      <c r="D78" s="630" t="str">
        <f>IF(B78="","",IF(C78="DER-RD",IF(OR(B78&lt;60000,B78&gt;60025),VLOOKUP(B78,'DER-RD1'!A:E,2,FALSE),VLOOKUP(B78,'DER-RD1'!A:E,2,FALSE)&amp;"(DMT="&amp;VLOOKUP(B78,'DER-RD1'!A:E,4,FALSE)&amp;")(XP="&amp;ROUND((O78),2)&amp;"KM;XR="&amp;ROUND((P78),2)&amp;"KM)"),IF(C78="DER-ED",VLOOKUP(B78,'DER-ED1'!A:D,2,FALSE),IF(C78="SICRO",VLOOKUP(B78,SICRO!A:E,2,FALSE),IF(C78="SINAPI",VLOOKUP(B78,SINAPI1!A:D,2,FALSE))))))</f>
        <v>Esgotamento de escavações para rebaixamento do nível dágua nos serviços de bueiros,
galerias e outros, com conj. moto bomba</v>
      </c>
      <c r="E78" s="653" t="str">
        <f>IF($B78="","",IF($C78="SINAPI",VLOOKUP($B78,SINAPI1!A:D,3,FALSE),IF($C78="SICRO",VLOOKUP($B78,SICRO!A:E,3,FALSE),IF($C78="DER-RD",VLOOKUP($B78,'DER-RD1'!A:E,3,FALSE),IF($C78="DER-ED",(VLOOKUP($B78,'DER-ED1'!A:D,3,FALSE)))))))</f>
        <v>Mes</v>
      </c>
      <c r="F78" s="794">
        <f>'Mem - Orla'!F143</f>
        <v>10</v>
      </c>
      <c r="G78" s="1076">
        <f t="shared" si="39"/>
        <v>7956.22</v>
      </c>
      <c r="H78" s="782">
        <f t="shared" si="42"/>
        <v>10201.459999999999</v>
      </c>
      <c r="I78" s="787">
        <f t="shared" si="37"/>
        <v>102014.6</v>
      </c>
      <c r="J78" s="623"/>
      <c r="K78" s="610">
        <f>IF(B78="","",IF(C78="DER-RD",IF(OR(B78&lt;60000,B78&gt;60025),VLOOKUP(B78,'DER-RD1'!A:E,4,FALSE),VLOOKUP(B78,'DER-RD1'!A:H,6,FALSE)*O78+VLOOKUP(B78,'DER-RD1'!A:H,7,FALSE)*P78)+VLOOKUP(B78,'DER-RD1'!A:H,8,FALSE),IF(C78="DER-ED",VLOOKUP(B78,'DER-ED1'!A:D,4,FALSE),IF(C78="SICRO",VLOOKUP(B78,SICRO!A:E,4,FALSE),IF(C78="SINAPI",VLOOKUP(B78,SINAPI1!A:D,4,FALSE),IF(C78="CESAN",VLOOKUP(B78,CESAN!A:D,4,FALSE)))))))</f>
        <v>9811.61</v>
      </c>
      <c r="L78" s="611">
        <f>IF(B78="","",IF(C78="DER-RD",IF(OR(B78&lt;60000,B78&gt;60025),'DER-RD1'!$D$2/100,0),IF(C78="DER-ED",'DER-ED1'!$D$2/100,IF(C78="SICRO",SICRO!$D$4/100,"Preencher BDI!"))))</f>
        <v>0.23319999999999999</v>
      </c>
      <c r="M78" s="612">
        <f t="shared" si="43"/>
        <v>7956.22</v>
      </c>
      <c r="N78" s="425"/>
      <c r="O78" s="610"/>
      <c r="P78" s="611"/>
      <c r="Q78" s="612"/>
      <c r="R78" s="612"/>
      <c r="S78" s="1008">
        <v>8886.8799999999992</v>
      </c>
      <c r="T78" s="1008">
        <f t="shared" si="38"/>
        <v>88868.800000000003</v>
      </c>
      <c r="U78" s="242" t="b">
        <f t="shared" si="36"/>
        <v>1</v>
      </c>
    </row>
    <row r="79" spans="1:21" x14ac:dyDescent="0.25">
      <c r="A79" s="785" t="s">
        <v>17221</v>
      </c>
      <c r="B79" s="652">
        <v>40723</v>
      </c>
      <c r="C79" s="655" t="s">
        <v>1295</v>
      </c>
      <c r="D79" s="630" t="str">
        <f>IF(B79="","",IF(C79="DER-RD",IF(OR(B79&lt;60000,B79&gt;60025),VLOOKUP(B79,'DER-RD1'!A:E,2,FALSE),VLOOKUP(B79,'DER-RD1'!A:E,2,FALSE)&amp;"(DMT="&amp;VLOOKUP(B79,'DER-RD1'!A:E,4,FALSE)&amp;")(XP="&amp;ROUND((O79),2)&amp;"KM;XR="&amp;ROUND((P79),2)&amp;"KM)"),IF(C79="DER-ED",VLOOKUP(B79,'DER-ED1'!A:D,2,FALSE),IF(C79="SICRO",VLOOKUP(B79,SICRO!A:E,2,FALSE),IF(C79="SINAPI",VLOOKUP(B79,SINAPI1!A:D,2,FALSE))))))</f>
        <v>Enrocamento de pedra jogada inclusive fornecimento, exclusive transporte da pedra</v>
      </c>
      <c r="E79" s="653" t="str">
        <f>IF($B79="","",IF($C79="SINAPI",VLOOKUP($B79,SINAPI1!A:D,3,FALSE),IF($C79="SICRO",VLOOKUP($B79,SICRO!A:E,3,FALSE),IF($C79="DER-RD",VLOOKUP($B79,'DER-RD1'!A:E,3,FALSE),IF($C79="DER-ED",(VLOOKUP($B79,'DER-ED1'!A:D,3,FALSE)))))))</f>
        <v>M3</v>
      </c>
      <c r="F79" s="794">
        <f>'Mem - Orla'!F144</f>
        <v>1200</v>
      </c>
      <c r="G79" s="1076">
        <f t="shared" si="39"/>
        <v>119.27</v>
      </c>
      <c r="H79" s="782">
        <f t="shared" si="42"/>
        <v>152.91999999999999</v>
      </c>
      <c r="I79" s="787">
        <f t="shared" si="37"/>
        <v>183504</v>
      </c>
      <c r="J79" s="623"/>
      <c r="K79" s="610">
        <f>IF(B79="","",IF(C79="DER-RD",IF(OR(B79&lt;60000,B79&gt;60025),VLOOKUP(B79,'DER-RD1'!A:E,4,FALSE),VLOOKUP(B79,'DER-RD1'!A:H,6,FALSE)*O79+VLOOKUP(B79,'DER-RD1'!A:H,7,FALSE)*P79)+VLOOKUP(B79,'DER-RD1'!A:H,8,FALSE),IF(C79="DER-ED",VLOOKUP(B79,'DER-ED1'!A:D,4,FALSE),IF(C79="SICRO",VLOOKUP(B79,SICRO!A:E,4,FALSE),IF(C79="SINAPI",VLOOKUP(B79,SINAPI1!A:D,4,FALSE),IF(C79="CESAN",VLOOKUP(B79,CESAN!A:D,4,FALSE)))))))</f>
        <v>147.08000000000001</v>
      </c>
      <c r="L79" s="611">
        <f>IF(B79="","",IF(C79="DER-RD",IF(OR(B79&lt;60000,B79&gt;60025),'DER-RD1'!$D$2/100,0),IF(C79="DER-ED",'DER-ED1'!$D$2/100,IF(C79="SICRO",SICRO!$D$4/100,"Preencher BDI!"))))</f>
        <v>0.23319999999999999</v>
      </c>
      <c r="M79" s="612">
        <f t="shared" si="43"/>
        <v>119.27</v>
      </c>
      <c r="O79" s="610"/>
      <c r="P79" s="611"/>
      <c r="Q79" s="612"/>
      <c r="R79" s="612"/>
      <c r="S79" s="1008">
        <v>122.77</v>
      </c>
      <c r="T79" s="1008">
        <f t="shared" si="38"/>
        <v>147324</v>
      </c>
      <c r="U79" s="242" t="b">
        <f t="shared" si="36"/>
        <v>1</v>
      </c>
    </row>
    <row r="80" spans="1:21" x14ac:dyDescent="0.25">
      <c r="A80" s="785"/>
      <c r="B80" s="655"/>
      <c r="C80" s="655"/>
      <c r="D80" s="799" t="s">
        <v>496</v>
      </c>
      <c r="E80" s="655"/>
      <c r="F80" s="794"/>
      <c r="G80" s="1079"/>
      <c r="H80" s="795"/>
      <c r="I80" s="613">
        <f>I72</f>
        <v>4550585.8</v>
      </c>
      <c r="J80" s="623"/>
      <c r="K80" s="610" t="str">
        <f>IF(B80="","",IF(C80="DER-RD",IF(OR(B80&lt;60000,B80&gt;60025),VLOOKUP(B80,'DER-RD1'!A:E,4,FALSE),VLOOKUP(B80,'DER-RD1'!A:H,6,FALSE)*O80+VLOOKUP(B80,'DER-RD1'!A:H,7,FALSE)*P80)+VLOOKUP(B80,'DER-RD1'!A:H,8,FALSE),IF(C80="DER-ED",VLOOKUP(B80,'DER-ED1'!A:D,4,FALSE),IF(C80="SICRO",VLOOKUP(B80,SICRO!A:E,4,FALSE),IF(C80="SINAPI",VLOOKUP(B80,SINAPI1!A:D,4,FALSE),IF(C80="CESAN",VLOOKUP(B80,CESAN!A:D,4,FALSE)))))))</f>
        <v/>
      </c>
      <c r="L80" s="611" t="str">
        <f>IF(B80="","",IF(C80="DER-RD",IF(OR(B80&lt;60000,B80&gt;60025),'DER-RD1'!$D$2/100,0),IF(C80="DER-ED",'DER-ED1'!$D$2/100,IF(C80="SICRO",SICRO!$D$4/100,"Preencher BDI!"))))</f>
        <v/>
      </c>
      <c r="M80" s="618" t="str">
        <f t="shared" si="43"/>
        <v/>
      </c>
      <c r="N80" s="619"/>
      <c r="O80" s="616"/>
      <c r="P80" s="617"/>
      <c r="Q80" s="618"/>
      <c r="R80" s="618"/>
      <c r="T80" s="1010">
        <f>SUM(T73:T79)</f>
        <v>4438200.4000000004</v>
      </c>
      <c r="U80" s="242" t="b">
        <f t="shared" si="36"/>
        <v>1</v>
      </c>
    </row>
    <row r="81" spans="1:21" x14ac:dyDescent="0.25">
      <c r="A81" s="785"/>
      <c r="B81" s="655"/>
      <c r="C81" s="655"/>
      <c r="D81" s="797"/>
      <c r="E81" s="655"/>
      <c r="F81" s="794"/>
      <c r="G81" s="1079"/>
      <c r="H81" s="795"/>
      <c r="I81" s="787"/>
      <c r="J81" s="623"/>
      <c r="K81" s="610" t="str">
        <f>IF(B81="","",IF(C81="DER-RD",IF(OR(B81&lt;60000,B81&gt;60025),VLOOKUP(B81,'DER-RD1'!A:E,4,FALSE),VLOOKUP(B81,'DER-RD1'!A:H,6,FALSE)*O81+VLOOKUP(B81,'DER-RD1'!A:H,7,FALSE)*P81)+VLOOKUP(B81,'DER-RD1'!A:H,8,FALSE),IF(C81="DER-ED",VLOOKUP(B81,'DER-ED1'!A:D,4,FALSE),IF(C81="SICRO",VLOOKUP(B81,SICRO!A:E,4,FALSE),IF(C81="SINAPI",VLOOKUP(B81,SINAPI1!A:D,4,FALSE),IF(C81="CESAN",VLOOKUP(B81,CESAN!A:D,4,FALSE)))))))</f>
        <v/>
      </c>
      <c r="L81" s="611" t="str">
        <f>IF(B81="","",IF(C81="DER-RD",IF(OR(B81&lt;60000,B81&gt;60025),'DER-RD1'!$D$2/100,0),IF(C81="DER-ED",'DER-ED1'!$D$2/100,IF(C81="SICRO",SICRO!$D$4/100,"Preencher BDI!"))))</f>
        <v/>
      </c>
      <c r="M81" s="618" t="str">
        <f>IF(K81="","",(K81/(1+L81)))</f>
        <v/>
      </c>
      <c r="N81" s="619"/>
      <c r="O81" s="616"/>
      <c r="P81" s="617"/>
      <c r="Q81" s="618"/>
      <c r="R81" s="618"/>
      <c r="U81" s="242" t="b">
        <f t="shared" si="36"/>
        <v>1</v>
      </c>
    </row>
    <row r="82" spans="1:21" x14ac:dyDescent="0.25">
      <c r="A82" s="774">
        <v>8</v>
      </c>
      <c r="B82" s="775"/>
      <c r="C82" s="775"/>
      <c r="D82" s="800" t="s">
        <v>172</v>
      </c>
      <c r="E82" s="777"/>
      <c r="F82" s="778"/>
      <c r="G82" s="1075"/>
      <c r="H82" s="609"/>
      <c r="I82" s="608">
        <f>SUBTOTAL(9,I83:I92)</f>
        <v>5445216.2199999997</v>
      </c>
      <c r="J82" s="625"/>
      <c r="K82" s="610" t="str">
        <f>IF(B82="","",IF(C82="DER-RD",IF(OR(B82&lt;60000,B82&gt;60025),VLOOKUP(B82,'DER-RD1'!A:E,4,FALSE),VLOOKUP(B82,'DER-RD1'!A:H,6,FALSE)*O82+VLOOKUP(B82,'DER-RD1'!A:H,7,FALSE)*P82)+VLOOKUP(B82,'DER-RD1'!A:H,8,FALSE),IF(C82="DER-ED",VLOOKUP(B82,'DER-ED1'!A:D,4,FALSE),IF(C82="SICRO",VLOOKUP(B82,SICRO!A:E,4,FALSE),IF(C82="SINAPI",VLOOKUP(B82,SINAPI1!A:D,4,FALSE),IF(C82="CESAN",VLOOKUP(B82,CESAN!A:D,4,FALSE)))))))</f>
        <v/>
      </c>
      <c r="L82" s="611" t="str">
        <f>IF(B82="","",IF(C82="DER-RD",IF(OR(B82&lt;60000,B82&gt;60025),'DER-RD1'!$D$2/100,0),IF(C82="DER-ED",'DER-ED1'!$D$2/100,IF(C82="SICRO",SICRO!$D$4/100,"Preencher BDI!"))))</f>
        <v/>
      </c>
      <c r="M82" s="618" t="str">
        <f>IF(K82="","",(K82/(1+L82)))</f>
        <v/>
      </c>
      <c r="N82" s="619"/>
      <c r="O82" s="616"/>
      <c r="P82" s="617"/>
      <c r="Q82" s="618"/>
      <c r="R82" s="618"/>
      <c r="U82" s="242" t="b">
        <f t="shared" si="36"/>
        <v>1</v>
      </c>
    </row>
    <row r="83" spans="1:21" x14ac:dyDescent="0.25">
      <c r="A83" s="785" t="str">
        <f>CONCATENATE(A82,".",1)</f>
        <v>8.1</v>
      </c>
      <c r="B83" s="652">
        <v>4011209</v>
      </c>
      <c r="C83" s="653" t="s">
        <v>5597</v>
      </c>
      <c r="D83" s="630" t="str">
        <f>IF(B83="","",IF(C83="DER-RD",IF(OR(B83&lt;60000,B83&gt;60025),VLOOKUP(B83,'DER-RD1'!A:E,2,FALSE),VLOOKUP(B83,'DER-RD1'!A:E,2,FALSE)&amp;"(DMT="&amp;VLOOKUP(B83,'DER-RD1'!A:E,4,FALSE)&amp;")(XP="&amp;ROUND((O83),2)&amp;"KM;XR="&amp;ROUND((P83),2)&amp;"KM)"),IF(C83="DER-ED",VLOOKUP(B83,'DER-ED1'!A:D,2,FALSE),IF(C83="SICRO",VLOOKUP(B83,SICRO!A:E,2,FALSE),IF(C83="SINAPI",VLOOKUP(B83,SINAPI1!A:D,2,FALSE))))))</f>
        <v>Regularização do subleito</v>
      </c>
      <c r="E83" s="653" t="str">
        <f>IF($B83="","",IF($C83="SINAPI",VLOOKUP($B83,SINAPI1!A:D,3,FALSE),IF($C83="SICRO",VLOOKUP($B83,SICRO!A:E,3,FALSE),IF($C83="DER-RD",VLOOKUP($B83,'DER-RD1'!A:E,3,FALSE),IF($C83="DER-ED",(VLOOKUP($B83,'DER-ED1'!A:D,3,FALSE)))))))</f>
        <v>m²</v>
      </c>
      <c r="F83" s="794">
        <f>'Mem - Orla'!F148</f>
        <v>15976.88</v>
      </c>
      <c r="G83" s="1076">
        <f t="shared" ref="G83:G92" si="44">M83</f>
        <v>1.18</v>
      </c>
      <c r="H83" s="782">
        <f t="shared" ref="H83" si="45">TRUNC(M83*(1+$I$3),2)</f>
        <v>1.51</v>
      </c>
      <c r="I83" s="787">
        <f>ROUND((F83*H83),2)</f>
        <v>24125.09</v>
      </c>
      <c r="J83" s="625"/>
      <c r="K83" s="610">
        <f>IF(B83="","",IF(C83="DER-RD",IF(OR(B83&lt;60000,B83&gt;60025),VLOOKUP(B83,'DER-RD1'!A:E,4,FALSE),VLOOKUP(B83,'DER-RD1'!A:H,6,FALSE)*O83+VLOOKUP(B83,'DER-RD1'!A:H,7,FALSE)*P83)+VLOOKUP(B83,'DER-RD1'!A:H,8,FALSE),IF(C83="DER-ED",VLOOKUP(B83,'DER-ED1'!A:D,4,FALSE),IF(C83="SICRO",VLOOKUP(B83,SICRO!A:E,4,FALSE),IF(C83="SINAPI",VLOOKUP(B83,SINAPI1!A:D,4,FALSE),IF(C83="CESAN",VLOOKUP(B83,CESAN!A:D,4,FALSE)))))))</f>
        <v>1.18</v>
      </c>
      <c r="L83" s="611">
        <f>IF(B83="","",IF(C83="DER-RD",IF(OR(B83&lt;60000,B83&gt;60025),'DER-RD1'!$D$2/100,0),IF(C83="DER-ED",'DER-ED1'!$D$2/100,IF(C83="SICRO",SICRO!$D$4/100,"Preencher BDI!"))))</f>
        <v>0</v>
      </c>
      <c r="M83" s="618">
        <f>IF(K83="","",(K83/(1+L83)))</f>
        <v>1.18</v>
      </c>
      <c r="N83" s="619"/>
      <c r="O83" s="616"/>
      <c r="P83" s="617"/>
      <c r="Q83" s="618"/>
      <c r="R83" s="618"/>
      <c r="S83" s="1008">
        <v>1.36</v>
      </c>
      <c r="T83" s="1008">
        <f t="shared" ref="T83:T92" si="46">F83*S83</f>
        <v>21728.560000000001</v>
      </c>
      <c r="U83" s="242" t="b">
        <f t="shared" si="36"/>
        <v>1</v>
      </c>
    </row>
    <row r="84" spans="1:21" ht="19.149999999999999" customHeight="1" x14ac:dyDescent="0.25">
      <c r="A84" s="785" t="str">
        <f>CONCATENATE($A$82,".",RIGHT(A83,LEN(A83)-2)+1)</f>
        <v>8.2</v>
      </c>
      <c r="B84" s="655" t="s">
        <v>1307</v>
      </c>
      <c r="C84" s="655" t="s">
        <v>27579</v>
      </c>
      <c r="D84" s="630" t="s">
        <v>17235</v>
      </c>
      <c r="E84" s="653" t="s">
        <v>76</v>
      </c>
      <c r="F84" s="801">
        <f>'Mem - Orla'!F155</f>
        <v>1720</v>
      </c>
      <c r="G84" s="1076">
        <v>317.29000000000002</v>
      </c>
      <c r="H84" s="782">
        <f>'Comp. - Orla'!N1572</f>
        <v>406.83</v>
      </c>
      <c r="I84" s="787">
        <f t="shared" ref="I84" si="47">ROUND((F84*H84),2)</f>
        <v>699747.6</v>
      </c>
      <c r="J84" s="623"/>
      <c r="K84" s="610" t="b">
        <f>IF(B84="","",IF(C84="DER-RD",IF(OR(B84&lt;60000,B84&gt;60025),VLOOKUP(B84,'DER-RD1'!A:E,4,FALSE),VLOOKUP(B84,'DER-RD1'!A:H,6,FALSE)*O84+VLOOKUP(B84,'DER-RD1'!A:H,7,FALSE)*P84)+VLOOKUP(B84,'DER-RD1'!A:H,8,FALSE),IF(C84="DER-ED",VLOOKUP(B84,'DER-ED1'!A:D,4,FALSE),IF(C84="SICRO",VLOOKUP(B84,SICRO!A:E,4,FALSE),IF(C84="SINAPI",VLOOKUP(B84,SINAPI1!A:D,4,FALSE),IF(C84="CESAN",VLOOKUP(B84,CESAN!A:D,4,FALSE)))))))</f>
        <v>0</v>
      </c>
      <c r="L84" s="611" t="str">
        <f>IF(B84="","",IF(C84="DER-RD",IF(OR(B84&lt;60000,B84&gt;60025),'DER-RD1'!$D$2/100,0),IF(C84="DER-ED",'DER-ED1'!$D$2/100,IF(C84="SICRO",SICRO!$D$4/100,"Preencher BDI!"))))</f>
        <v>Preencher BDI!</v>
      </c>
      <c r="M84" s="612" t="e">
        <f t="shared" ref="M84" si="48">IF(K84="","",(K84/(1+L84)))</f>
        <v>#VALUE!</v>
      </c>
      <c r="O84" s="610"/>
      <c r="P84" s="611"/>
      <c r="Q84" s="612"/>
      <c r="R84" s="612"/>
      <c r="S84" s="1008">
        <v>546.17999999999995</v>
      </c>
      <c r="T84" s="1008">
        <f t="shared" si="46"/>
        <v>939429.6</v>
      </c>
      <c r="U84" s="242" t="b">
        <f t="shared" si="36"/>
        <v>0</v>
      </c>
    </row>
    <row r="85" spans="1:21" ht="19.149999999999999" customHeight="1" x14ac:dyDescent="0.25">
      <c r="A85" s="785" t="str">
        <f t="shared" ref="A85:A92" si="49">CONCATENATE($A$82,".",RIGHT(A84,LEN(A84)-2)+1)</f>
        <v>8.3</v>
      </c>
      <c r="B85" s="652">
        <v>40781</v>
      </c>
      <c r="C85" s="653" t="s">
        <v>1295</v>
      </c>
      <c r="D85" s="630" t="str">
        <f>IF(B85="","",IF(C85="DER-RD",IF(OR(B85&lt;60000,B85&gt;60025),VLOOKUP(B85,'DER-RD1'!A:E,2,FALSE),VLOOKUP(B85,'DER-RD1'!A:E,2,FALSE)&amp;"(DMT="&amp;VLOOKUP(B85,'DER-RD1'!A:E,4,FALSE)&amp;")(XP="&amp;ROUND((O85),2)&amp;"KM;XR="&amp;ROUND((P85),2)&amp;"KM)"),IF(C85="DER-ED",VLOOKUP(B85,'DER-ED1'!A:D,2,FALSE),IF(C85="SICRO",VLOOKUP(B85,SICRO!A:E,2,FALSE),IF(C85="SINAPI",VLOOKUP(B85,SINAPI1!A:D,2,FALSE))))))</f>
        <v>Base solo brita, 50% em peso, inclusive fornecimento e transporte da brita</v>
      </c>
      <c r="E85" s="653" t="str">
        <f>IF($B85="","",IF($C85="SINAPI",VLOOKUP($B85,SINAPI1!A:D,3,FALSE),IF($C85="SICRO",VLOOKUP($B85,SICRO!A:E,3,FALSE),IF($C85="DER-RD",VLOOKUP($B85,'DER-RD1'!A:E,3,FALSE),IF($C85="DER-ED",(VLOOKUP($B85,'DER-ED1'!A:D,3,FALSE)))))))</f>
        <v>M3</v>
      </c>
      <c r="F85" s="801">
        <f>'Mem - Orla'!F157</f>
        <v>3195.38</v>
      </c>
      <c r="G85" s="1076">
        <f t="shared" si="44"/>
        <v>103.84</v>
      </c>
      <c r="H85" s="782">
        <f t="shared" ref="H85" si="50">TRUNC(M85*(1+$I$3),2)</f>
        <v>133.13999999999999</v>
      </c>
      <c r="I85" s="787">
        <f t="shared" ref="I85" si="51">ROUND((F85*H85),2)</f>
        <v>425432.89</v>
      </c>
      <c r="J85" s="623"/>
      <c r="K85" s="610">
        <f>IF(B85="","",IF(C85="DER-RD",IF(OR(B85&lt;60000,B85&gt;60025),VLOOKUP(B85,'DER-RD1'!A:E,4,FALSE),VLOOKUP(B85,'DER-RD1'!A:H,6,FALSE)*O85+VLOOKUP(B85,'DER-RD1'!A:H,7,FALSE)*P85)+VLOOKUP(B85,'DER-RD1'!A:H,8,FALSE),IF(C85="DER-ED",VLOOKUP(B85,'DER-ED1'!A:D,4,FALSE),IF(C85="SICRO",VLOOKUP(B85,SICRO!A:E,4,FALSE),IF(C85="SINAPI",VLOOKUP(B85,SINAPI1!A:D,4,FALSE),IF(C85="CESAN",VLOOKUP(B85,CESAN!A:D,4,FALSE)))))))</f>
        <v>128.05000000000001</v>
      </c>
      <c r="L85" s="611">
        <f>IF(B85="","",IF(C85="DER-RD",IF(OR(B85&lt;60000,B85&gt;60025),'DER-RD1'!$D$2/100,0),IF(C85="DER-ED",'DER-ED1'!$D$2/100,IF(C85="SICRO",SICRO!$D$4/100,"Preencher BDI!"))))</f>
        <v>0.23319999999999999</v>
      </c>
      <c r="M85" s="612">
        <f t="shared" ref="M85" si="52">IF(K85="","",(K85/(1+L85)))</f>
        <v>103.84</v>
      </c>
      <c r="O85" s="610"/>
      <c r="P85" s="611"/>
      <c r="Q85" s="612"/>
      <c r="R85" s="612"/>
      <c r="S85" s="1008">
        <v>102.17</v>
      </c>
      <c r="T85" s="1008">
        <f t="shared" si="46"/>
        <v>326471.96999999997</v>
      </c>
      <c r="U85" s="242" t="b">
        <f t="shared" si="36"/>
        <v>1</v>
      </c>
    </row>
    <row r="86" spans="1:21" x14ac:dyDescent="0.25">
      <c r="A86" s="785" t="str">
        <f t="shared" si="49"/>
        <v>8.4</v>
      </c>
      <c r="B86" s="654">
        <v>42482</v>
      </c>
      <c r="C86" s="655" t="s">
        <v>1295</v>
      </c>
      <c r="D86" s="630" t="str">
        <f>IF(B86="","",IF(C86="DER-RD",IF(OR(B86&lt;60000,B86&gt;60025),VLOOKUP(B86,'DER-RD1'!A:E,2,FALSE),VLOOKUP(B86,'DER-RD1'!A:E,2,FALSE)&amp;"(DMT="&amp;VLOOKUP(B86,'DER-RD1'!A:E,4,FALSE)&amp;")(XP="&amp;ROUND((O86),2)&amp;"KM;XR="&amp;ROUND((P86),2)&amp;"KM)"),IF(C86="DER-ED",VLOOKUP(B86,'DER-ED1'!A:D,2,FALSE),IF(C86="SICRO",VLOOKUP(B86,SICRO!A:E,2,FALSE),IF(C86="SINAPI",VLOOKUP(B86,SINAPI1!A:D,2,FALSE))))))</f>
        <v>Sub-base de brita graduada, inclusive fornecimento e transporte da brita em Vias Urbanas</v>
      </c>
      <c r="E86" s="653" t="str">
        <f>IF($B86="","",IF($C86="SINAPI",VLOOKUP($B86,SINAPI1!A:D,3,FALSE),IF($C86="SICRO",VLOOKUP($B86,SICRO!A:E,3,FALSE),IF($C86="DER-RD",VLOOKUP($B86,'DER-RD1'!A:E,3,FALSE),IF($C86="DER-ED",(VLOOKUP($B86,'DER-ED1'!A:D,3,FALSE)))))))</f>
        <v>M3</v>
      </c>
      <c r="F86" s="794">
        <f>'Mem - Orla'!F159</f>
        <v>3195.38</v>
      </c>
      <c r="G86" s="1076">
        <f t="shared" si="44"/>
        <v>161.81</v>
      </c>
      <c r="H86" s="782">
        <f t="shared" ref="H86:H92" si="53">TRUNC(M86*(1+$I$3),2)</f>
        <v>207.47</v>
      </c>
      <c r="I86" s="787">
        <f>ROUND((F86*H86),2)</f>
        <v>662945.49</v>
      </c>
      <c r="J86" s="623"/>
      <c r="K86" s="610">
        <f>IF(B86="","",IF(C86="DER-RD",IF(OR(B86&lt;60000,B86&gt;60025),VLOOKUP(B86,'DER-RD1'!A:E,4,FALSE),VLOOKUP(B86,'DER-RD1'!A:H,6,FALSE)*O86+VLOOKUP(B86,'DER-RD1'!A:H,7,FALSE)*P86)+VLOOKUP(B86,'DER-RD1'!A:H,8,FALSE),IF(C86="DER-ED",VLOOKUP(B86,'DER-ED1'!A:D,4,FALSE),IF(C86="SICRO",VLOOKUP(B86,SICRO!A:E,4,FALSE),IF(C86="SINAPI",VLOOKUP(B86,SINAPI1!A:D,4,FALSE),IF(C86="CESAN",VLOOKUP(B86,CESAN!A:D,4,FALSE)))))))</f>
        <v>199.55</v>
      </c>
      <c r="L86" s="611">
        <f>IF(B86="","",IF(C86="DER-RD",IF(OR(B86&lt;60000,B86&gt;60025),'DER-RD1'!$D$2/100,0),IF(C86="DER-ED",'DER-ED1'!$D$2/100,IF(C86="SICRO",SICRO!$D$4/100,"Preencher BDI!"))))</f>
        <v>0.23319999999999999</v>
      </c>
      <c r="M86" s="618">
        <f>IF(K86="","",(K86/(1+L86)))</f>
        <v>161.81</v>
      </c>
      <c r="N86" s="619"/>
      <c r="O86" s="616">
        <v>460</v>
      </c>
      <c r="P86" s="620">
        <v>0</v>
      </c>
      <c r="Q86" s="618"/>
      <c r="R86" s="618"/>
      <c r="S86" s="1008">
        <v>154.07</v>
      </c>
      <c r="T86" s="1008">
        <f t="shared" si="46"/>
        <v>492312.2</v>
      </c>
      <c r="U86" s="242" t="b">
        <f t="shared" si="36"/>
        <v>1</v>
      </c>
    </row>
    <row r="87" spans="1:21" ht="25.5" x14ac:dyDescent="0.25">
      <c r="A87" s="785" t="str">
        <f t="shared" si="49"/>
        <v>8.5</v>
      </c>
      <c r="B87" s="654">
        <v>42500</v>
      </c>
      <c r="C87" s="655" t="s">
        <v>1295</v>
      </c>
      <c r="D87" s="630" t="str">
        <f>IF(B87="","",IF(C87="DER-RD",IF(OR(B87&lt;60000,B87&gt;60025),VLOOKUP(B87,'DER-RD1'!A:E,2,FALSE),VLOOKUP(B87,'DER-RD1'!A:E,2,FALSE)&amp;"(DMT="&amp;VLOOKUP(B87,'DER-RD1'!A:E,4,FALSE)&amp;")(XP="&amp;ROUND((O87),2)&amp;"KM;XR="&amp;ROUND((P87),2)&amp;"KM)"),IF(C87="DER-ED",VLOOKUP(B87,'DER-ED1'!A:D,2,FALSE),IF(C87="SICRO",VLOOKUP(B87,SICRO!A:E,2,FALSE),IF(C87="SINAPI",VLOOKUP(B87,SINAPI1!A:D,2,FALSE))))))</f>
        <v>Pavimentação com blocos de concreto (35 MPa), esp.=10cm, sobre colchão de areia esp.= 5cm, inclusive fornecim.e transporte  blocos e areia,Vias Urbanas</v>
      </c>
      <c r="E87" s="653" t="str">
        <f>IF($B87="","",IF($C87="SINAPI",VLOOKUP($B87,SINAPI1!A:D,3,FALSE),IF($C87="SICRO",VLOOKUP($B87,SICRO!A:E,3,FALSE),IF($C87="DER-RD",VLOOKUP($B87,'DER-RD1'!A:E,3,FALSE),IF($C87="DER-ED",(VLOOKUP($B87,'DER-ED1'!A:D,3,FALSE)))))))</f>
        <v>M2</v>
      </c>
      <c r="F87" s="794">
        <f>'Mem - Orla'!F161</f>
        <v>15976.88</v>
      </c>
      <c r="G87" s="1076">
        <f t="shared" si="44"/>
        <v>146.30000000000001</v>
      </c>
      <c r="H87" s="782">
        <f t="shared" si="53"/>
        <v>187.58</v>
      </c>
      <c r="I87" s="787">
        <f>ROUND((F87*H87),2)</f>
        <v>2996943.15</v>
      </c>
      <c r="J87" s="623"/>
      <c r="K87" s="610">
        <f>IF(B87="","",IF(C87="DER-RD",IF(OR(B87&lt;60000,B87&gt;60025),VLOOKUP(B87,'DER-RD1'!A:E,4,FALSE),VLOOKUP(B87,'DER-RD1'!A:H,6,FALSE)*O87+VLOOKUP(B87,'DER-RD1'!A:H,7,FALSE)*P87)+VLOOKUP(B87,'DER-RD1'!A:H,8,FALSE),IF(C87="DER-ED",VLOOKUP(B87,'DER-ED1'!A:D,4,FALSE),IF(C87="SICRO",VLOOKUP(B87,SICRO!A:E,4,FALSE),IF(C87="SINAPI",VLOOKUP(B87,SINAPI1!A:D,4,FALSE),IF(C87="CESAN",VLOOKUP(B87,CESAN!A:D,4,FALSE)))))))</f>
        <v>180.42</v>
      </c>
      <c r="L87" s="611">
        <f>IF(B87="","",IF(C87="DER-RD",IF(OR(B87&lt;60000,B87&gt;60025),'DER-RD1'!$D$2/100,0),IF(C87="DER-ED",'DER-ED1'!$D$2/100,IF(C87="SICRO",SICRO!$D$4/100,"Preencher BDI!"))))</f>
        <v>0.23319999999999999</v>
      </c>
      <c r="M87" s="612">
        <f>IF(K87="","",(K87/(1+L87)))</f>
        <v>146.30000000000001</v>
      </c>
      <c r="O87" s="610"/>
      <c r="P87" s="611"/>
      <c r="Q87" s="612"/>
      <c r="R87" s="612"/>
      <c r="S87" s="1008">
        <v>149.13999999999999</v>
      </c>
      <c r="T87" s="1008">
        <f t="shared" si="46"/>
        <v>2382791.88</v>
      </c>
      <c r="U87" s="242" t="b">
        <f t="shared" si="36"/>
        <v>1</v>
      </c>
    </row>
    <row r="88" spans="1:21" ht="25.5" x14ac:dyDescent="0.25">
      <c r="A88" s="785" t="str">
        <f t="shared" si="49"/>
        <v>8.6</v>
      </c>
      <c r="B88" s="652">
        <v>5915407</v>
      </c>
      <c r="C88" s="653" t="s">
        <v>5597</v>
      </c>
      <c r="D88" s="630" t="str">
        <f>IF(B88="","",IF(C88="DER-RD",IF(OR(B88&lt;60000,B88&gt;60025),VLOOKUP(B88,'DER-RD1'!A:E,2,FALSE),VLOOKUP(B88,'DER-RD1'!A:E,2,FALSE)&amp;"(DMT="&amp;VLOOKUP(B88,'DER-RD1'!A:E,4,FALSE)&amp;")(XP="&amp;ROUND((O88),2)&amp;"KM;XR="&amp;ROUND((P88),2)&amp;"KM)"),IF(C88="DER-ED",VLOOKUP(B88,'DER-ED1'!A:D,2,FALSE),IF(C88="SICRO",VLOOKUP(B88,SICRO!A:E,2,FALSE),IF(C88="SINAPI",VLOOKUP(B88,SINAPI1!A:D,2,FALSE))))))</f>
        <v>Carga, manobra e descarga de agregados ou solos em caminhão basculante de 10 m³ - carga com carregadeira de 3,40 m³ e descarga livre</v>
      </c>
      <c r="E88" s="653" t="str">
        <f>IF($B88="","",IF($C88="SINAPI",VLOOKUP($B88,SINAPI1!A:D,3,FALSE),IF($C88="SICRO",VLOOKUP($B88,SICRO!A:E,3,FALSE),IF($C88="DER-RD",VLOOKUP($B88,'DER-RD1'!A:E,3,FALSE),IF($C88="DER-ED",(VLOOKUP($B88,'DER-ED1'!A:D,3,FALSE)))))))</f>
        <v>t</v>
      </c>
      <c r="F88" s="794">
        <f>'Mem - Orla'!F168</f>
        <v>9985.57</v>
      </c>
      <c r="G88" s="1076">
        <f t="shared" si="44"/>
        <v>2.84</v>
      </c>
      <c r="H88" s="782">
        <f t="shared" si="53"/>
        <v>3.64</v>
      </c>
      <c r="I88" s="787">
        <f t="shared" ref="I88:I92" si="54">ROUND((F88*H88),2)</f>
        <v>36347.47</v>
      </c>
      <c r="J88" s="623"/>
      <c r="K88" s="610">
        <f>IF(B88="","",IF(C88="DER-RD",IF(OR(B88&lt;60000,B88&gt;60025),VLOOKUP(B88,'DER-RD1'!A:E,4,FALSE),VLOOKUP(B88,'DER-RD1'!A:H,6,FALSE)*O88+VLOOKUP(B88,'DER-RD1'!A:H,7,FALSE)*P88)+VLOOKUP(B88,'DER-RD1'!A:H,8,FALSE),IF(C88="DER-ED",VLOOKUP(B88,'DER-ED1'!A:D,4,FALSE),IF(C88="SICRO",VLOOKUP(B88,SICRO!A:E,4,FALSE),IF(C88="SINAPI",VLOOKUP(B88,SINAPI1!A:D,4,FALSE),IF(C88="CESAN",VLOOKUP(B88,CESAN!A:D,4,FALSE)))))))</f>
        <v>2.84</v>
      </c>
      <c r="L88" s="611">
        <f>IF(B88="","",IF(C88="DER-RD",IF(OR(B88&lt;60000,B88&gt;60025),'DER-RD1'!$D$2/100,0),IF(C88="DER-ED",'DER-ED1'!$D$2/100,IF(C88="SICRO",SICRO!$D$4/100,"Preencher BDI!"))))</f>
        <v>0</v>
      </c>
      <c r="M88" s="612">
        <f t="shared" ref="M88:M93" si="55">IF(K88="","",(K88/(1+L88)))</f>
        <v>2.84</v>
      </c>
      <c r="O88" s="610"/>
      <c r="P88" s="611"/>
      <c r="Q88" s="612"/>
      <c r="R88" s="612"/>
      <c r="S88" s="1008">
        <v>3.22</v>
      </c>
      <c r="T88" s="1008">
        <f t="shared" si="46"/>
        <v>32153.54</v>
      </c>
      <c r="U88" s="242" t="b">
        <f t="shared" si="36"/>
        <v>1</v>
      </c>
    </row>
    <row r="89" spans="1:21" x14ac:dyDescent="0.25">
      <c r="A89" s="785" t="str">
        <f t="shared" si="49"/>
        <v>8.7</v>
      </c>
      <c r="B89" s="652">
        <v>5914389</v>
      </c>
      <c r="C89" s="653" t="s">
        <v>5597</v>
      </c>
      <c r="D89" s="630" t="str">
        <f>IF(B89="","",IF(C89="DER-RD",IF(OR(B89&lt;60000,B89&gt;60025),VLOOKUP(B89,'DER-RD1'!A:E,2,FALSE),VLOOKUP(B89,'DER-RD1'!A:E,2,FALSE)&amp;"(DMT="&amp;VLOOKUP(B89,'DER-RD1'!A:E,4,FALSE)&amp;")(XP="&amp;ROUND((O89),2)&amp;"KM;XR="&amp;ROUND((P89),2)&amp;"KM)"),IF(C89="DER-ED",VLOOKUP(B89,'DER-ED1'!A:D,2,FALSE),IF(C89="SICRO",VLOOKUP(B89,SICRO!A:E,2,FALSE),IF(C89="SINAPI",VLOOKUP(B89,SINAPI1!A:D,2,FALSE))))))</f>
        <v>Transporte com caminhão basculante de 10 m³ - rodovia pavimentada</v>
      </c>
      <c r="E89" s="653" t="str">
        <f>IF($B89="","",IF($C89="SINAPI",VLOOKUP($B89,SINAPI1!A:D,3,FALSE),IF($C89="SICRO",VLOOKUP($B89,SICRO!A:E,3,FALSE),IF($C89="DER-RD",VLOOKUP($B89,'DER-RD1'!A:E,3,FALSE),IF($C89="DER-ED",(VLOOKUP($B89,'DER-ED1'!A:D,3,FALSE)))))))</f>
        <v>tkm</v>
      </c>
      <c r="F89" s="794">
        <f>'Mem - Orla'!F173</f>
        <v>549205.86</v>
      </c>
      <c r="G89" s="1076">
        <f t="shared" si="44"/>
        <v>0.85</v>
      </c>
      <c r="H89" s="782">
        <f t="shared" si="53"/>
        <v>1.08</v>
      </c>
      <c r="I89" s="787">
        <f t="shared" si="54"/>
        <v>593142.32999999996</v>
      </c>
      <c r="J89" s="623"/>
      <c r="K89" s="610">
        <f>IF(B89="","",IF(C89="DER-RD",IF(OR(B89&lt;60000,B89&gt;60025),VLOOKUP(B89,'DER-RD1'!A:E,4,FALSE),VLOOKUP(B89,'DER-RD1'!A:H,6,FALSE)*O89+VLOOKUP(B89,'DER-RD1'!A:H,7,FALSE)*P89)+VLOOKUP(B89,'DER-RD1'!A:H,8,FALSE),IF(C89="DER-ED",VLOOKUP(B89,'DER-ED1'!A:D,4,FALSE),IF(C89="SICRO",VLOOKUP(B89,SICRO!A:E,4,FALSE),IF(C89="SINAPI",VLOOKUP(B89,SINAPI1!A:D,4,FALSE),IF(C89="CESAN",VLOOKUP(B89,CESAN!A:D,4,FALSE)))))))</f>
        <v>0.85</v>
      </c>
      <c r="L89" s="611">
        <f>IF(B89="","",IF(C89="DER-RD",IF(OR(B89&lt;60000,B89&gt;60025),'DER-RD1'!$D$2/100,0),IF(C89="DER-ED",'DER-ED1'!$D$2/100,IF(C89="SICRO",SICRO!$D$4/100,"Preencher BDI!"))))</f>
        <v>0</v>
      </c>
      <c r="M89" s="612">
        <f t="shared" si="55"/>
        <v>0.85</v>
      </c>
      <c r="O89" s="610"/>
      <c r="P89" s="611"/>
      <c r="Q89" s="612"/>
      <c r="R89" s="612"/>
      <c r="S89" s="1008">
        <v>0.94</v>
      </c>
      <c r="T89" s="1008">
        <f t="shared" si="46"/>
        <v>516253.51</v>
      </c>
      <c r="U89" s="242" t="b">
        <f t="shared" si="36"/>
        <v>1</v>
      </c>
    </row>
    <row r="90" spans="1:21" x14ac:dyDescent="0.25">
      <c r="A90" s="785" t="str">
        <f t="shared" si="49"/>
        <v>8.8</v>
      </c>
      <c r="B90" s="652">
        <v>11441</v>
      </c>
      <c r="C90" s="655" t="s">
        <v>1295</v>
      </c>
      <c r="D90" s="630" t="str">
        <f>IF(B90="","",IF(C90="DER-RD",IF(OR(B90&lt;60000,B90&gt;60025),VLOOKUP(B90,'DER-RD1'!A:E,2,FALSE),VLOOKUP(B90,'DER-RD1'!A:E,2,FALSE)&amp;"(DMT="&amp;VLOOKUP(B90,'DER-RD1'!A:E,4,FALSE)&amp;")(XP="&amp;ROUND((O90),2)&amp;"KM;XR="&amp;ROUND((P90),2)&amp;"KM)"),IF(C90="DER-ED",VLOOKUP(B90,'DER-ED1'!A:D,2,FALSE),IF(C90="SICRO",VLOOKUP(B90,SICRO!A:E,2,FALSE),IF(C90="SINAPI",VLOOKUP(B90,SINAPI1!A:D,2,FALSE))))))</f>
        <v>Ensaio de Compactação Proctor Modificado - por amostra</v>
      </c>
      <c r="E90" s="653" t="str">
        <f>IF($B90="","",IF($C90="SINAPI",VLOOKUP($B90,SINAPI1!A:D,3,FALSE),IF($C90="SICRO",VLOOKUP($B90,SICRO!A:E,3,FALSE),IF($C90="DER-RD",VLOOKUP($B90,'DER-RD1'!A:E,3,FALSE),IF($C90="DER-ED",(VLOOKUP($B90,'DER-ED1'!A:D,3,FALSE)))))))</f>
        <v>Ud</v>
      </c>
      <c r="F90" s="794">
        <f>'Mem - Orla'!F179</f>
        <v>9</v>
      </c>
      <c r="G90" s="1076">
        <f t="shared" si="44"/>
        <v>272.86</v>
      </c>
      <c r="H90" s="782">
        <f t="shared" si="53"/>
        <v>349.86</v>
      </c>
      <c r="I90" s="787">
        <f t="shared" si="54"/>
        <v>3148.74</v>
      </c>
      <c r="J90" s="623"/>
      <c r="K90" s="610">
        <f>IF(B90="","",IF(C90="DER-RD",IF(OR(B90&lt;60000,B90&gt;60025),VLOOKUP(B90,'DER-RD1'!A:E,4,FALSE),VLOOKUP(B90,'DER-RD1'!A:H,6,FALSE)*O90+VLOOKUP(B90,'DER-RD1'!A:H,7,FALSE)*P90)+VLOOKUP(B90,'DER-RD1'!A:H,8,FALSE),IF(C90="DER-ED",VLOOKUP(B90,'DER-ED1'!A:D,4,FALSE),IF(C90="SICRO",VLOOKUP(B90,SICRO!A:E,4,FALSE),IF(C90="SINAPI",VLOOKUP(B90,SINAPI1!A:D,4,FALSE),IF(C90="CESAN",VLOOKUP(B90,CESAN!A:D,4,FALSE)))))))</f>
        <v>336.49</v>
      </c>
      <c r="L90" s="611">
        <f>IF(B90="","",IF(C90="DER-RD",IF(OR(B90&lt;60000,B90&gt;60025),'DER-RD1'!$D$2/100,0),IF(C90="DER-ED",'DER-ED1'!$D$2/100,IF(C90="SICRO",SICRO!$D$4/100,"Preencher BDI!"))))</f>
        <v>0.23319999999999999</v>
      </c>
      <c r="M90" s="612">
        <f t="shared" ref="M90:M92" si="56">IF(K90="","",(K90/(1+L90)))</f>
        <v>272.86</v>
      </c>
      <c r="O90" s="610"/>
      <c r="P90" s="611"/>
      <c r="Q90" s="612"/>
      <c r="R90" s="612"/>
      <c r="S90" s="1008">
        <v>338.91</v>
      </c>
      <c r="T90" s="1008">
        <f t="shared" si="46"/>
        <v>3050.19</v>
      </c>
      <c r="U90" s="242" t="b">
        <f t="shared" si="36"/>
        <v>1</v>
      </c>
    </row>
    <row r="91" spans="1:21" x14ac:dyDescent="0.25">
      <c r="A91" s="785" t="str">
        <f t="shared" si="49"/>
        <v>8.9</v>
      </c>
      <c r="B91" s="652">
        <v>11446</v>
      </c>
      <c r="C91" s="655" t="s">
        <v>1295</v>
      </c>
      <c r="D91" s="630" t="str">
        <f>IF(B91="","",IF(C91="DER-RD",IF(OR(B91&lt;60000,B91&gt;60025),VLOOKUP(B91,'DER-RD1'!A:E,2,FALSE),VLOOKUP(B91,'DER-RD1'!A:E,2,FALSE)&amp;"(DMT="&amp;VLOOKUP(B91,'DER-RD1'!A:E,4,FALSE)&amp;")(XP="&amp;ROUND((O91),2)&amp;"KM;XR="&amp;ROUND((P91),2)&amp;"KM)"),IF(C91="DER-ED",VLOOKUP(B91,'DER-ED1'!A:D,2,FALSE),IF(C91="SICRO",VLOOKUP(B91,SICRO!A:E,2,FALSE),IF(C91="SINAPI",VLOOKUP(B91,SINAPI1!A:D,2,FALSE))))))</f>
        <v>Ensaio de Granulometria por Peneiramento</v>
      </c>
      <c r="E91" s="653" t="str">
        <f>IF($B91="","",IF($C91="SINAPI",VLOOKUP($B91,SINAPI1!A:D,3,FALSE),IF($C91="SICRO",VLOOKUP($B91,SICRO!A:E,3,FALSE),IF($C91="DER-RD",VLOOKUP($B91,'DER-RD1'!A:E,3,FALSE),IF($C91="DER-ED",(VLOOKUP($B91,'DER-ED1'!A:D,3,FALSE)))))))</f>
        <v>Ud</v>
      </c>
      <c r="F91" s="794">
        <f>'Mem - Orla'!F183</f>
        <v>9</v>
      </c>
      <c r="G91" s="1076">
        <f t="shared" si="44"/>
        <v>126.91</v>
      </c>
      <c r="H91" s="782">
        <f t="shared" si="53"/>
        <v>162.72</v>
      </c>
      <c r="I91" s="787">
        <f t="shared" si="54"/>
        <v>1464.48</v>
      </c>
      <c r="J91" s="623"/>
      <c r="K91" s="610">
        <f>IF(B91="","",IF(C91="DER-RD",IF(OR(B91&lt;60000,B91&gt;60025),VLOOKUP(B91,'DER-RD1'!A:E,4,FALSE),VLOOKUP(B91,'DER-RD1'!A:H,6,FALSE)*O91+VLOOKUP(B91,'DER-RD1'!A:H,7,FALSE)*P91)+VLOOKUP(B91,'DER-RD1'!A:H,8,FALSE),IF(C91="DER-ED",VLOOKUP(B91,'DER-ED1'!A:D,4,FALSE),IF(C91="SICRO",VLOOKUP(B91,SICRO!A:E,4,FALSE),IF(C91="SINAPI",VLOOKUP(B91,SINAPI1!A:D,4,FALSE),IF(C91="CESAN",VLOOKUP(B91,CESAN!A:D,4,FALSE)))))))</f>
        <v>156.5</v>
      </c>
      <c r="L91" s="611">
        <f>IF(B91="","",IF(C91="DER-RD",IF(OR(B91&lt;60000,B91&gt;60025),'DER-RD1'!$D$2/100,0),IF(C91="DER-ED",'DER-ED1'!$D$2/100,IF(C91="SICRO",SICRO!$D$4/100,"Preencher BDI!"))))</f>
        <v>0.23319999999999999</v>
      </c>
      <c r="M91" s="612">
        <f t="shared" si="56"/>
        <v>126.91</v>
      </c>
      <c r="O91" s="610"/>
      <c r="P91" s="611"/>
      <c r="Q91" s="612"/>
      <c r="R91" s="612"/>
      <c r="S91" s="1008">
        <v>157.63</v>
      </c>
      <c r="T91" s="1008">
        <f t="shared" si="46"/>
        <v>1418.67</v>
      </c>
      <c r="U91" s="242" t="b">
        <f t="shared" si="36"/>
        <v>1</v>
      </c>
    </row>
    <row r="92" spans="1:21" x14ac:dyDescent="0.25">
      <c r="A92" s="785" t="str">
        <f t="shared" si="49"/>
        <v>8.10</v>
      </c>
      <c r="B92" s="652">
        <v>11449</v>
      </c>
      <c r="C92" s="655" t="s">
        <v>1295</v>
      </c>
      <c r="D92" s="630" t="str">
        <f>IF(B92="","",IF(C92="DER-RD",IF(OR(B92&lt;60000,B92&gt;60025),VLOOKUP(B92,'DER-RD1'!A:E,2,FALSE),VLOOKUP(B92,'DER-RD1'!A:E,2,FALSE)&amp;"(DMT="&amp;VLOOKUP(B92,'DER-RD1'!A:E,4,FALSE)&amp;")(XP="&amp;ROUND((O92),2)&amp;"KM;XR="&amp;ROUND((P92),2)&amp;"KM)"),IF(C92="DER-ED",VLOOKUP(B92,'DER-ED1'!A:D,2,FALSE),IF(C92="SICRO",VLOOKUP(B92,SICRO!A:E,2,FALSE),IF(C92="SINAPI",VLOOKUP(B92,SINAPI1!A:D,2,FALSE))))))</f>
        <v>Ensaio de Indíce de suporte Califórnia</v>
      </c>
      <c r="E92" s="653" t="str">
        <f>IF($B92="","",IF($C92="SINAPI",VLOOKUP($B92,SINAPI1!A:D,3,FALSE),IF($C92="SICRO",VLOOKUP($B92,SICRO!A:E,3,FALSE),IF($C92="DER-RD",VLOOKUP($B92,'DER-RD1'!A:E,3,FALSE),IF($C92="DER-ED",(VLOOKUP($B92,'DER-ED1'!A:D,3,FALSE)))))))</f>
        <v>Ud</v>
      </c>
      <c r="F92" s="794">
        <f>'Mem - Orla'!F184</f>
        <v>9</v>
      </c>
      <c r="G92" s="1076">
        <f t="shared" si="44"/>
        <v>166.3</v>
      </c>
      <c r="H92" s="782">
        <f t="shared" si="53"/>
        <v>213.22</v>
      </c>
      <c r="I92" s="787">
        <f t="shared" si="54"/>
        <v>1918.98</v>
      </c>
      <c r="J92" s="623"/>
      <c r="K92" s="610">
        <f>IF(B92="","",IF(C92="DER-RD",IF(OR(B92&lt;60000,B92&gt;60025),VLOOKUP(B92,'DER-RD1'!A:E,4,FALSE),VLOOKUP(B92,'DER-RD1'!A:H,6,FALSE)*O92+VLOOKUP(B92,'DER-RD1'!A:H,7,FALSE)*P92)+VLOOKUP(B92,'DER-RD1'!A:H,8,FALSE),IF(C92="DER-ED",VLOOKUP(B92,'DER-ED1'!A:D,4,FALSE),IF(C92="SICRO",VLOOKUP(B92,SICRO!A:E,4,FALSE),IF(C92="SINAPI",VLOOKUP(B92,SINAPI1!A:D,4,FALSE),IF(C92="CESAN",VLOOKUP(B92,CESAN!A:D,4,FALSE)))))))</f>
        <v>205.08</v>
      </c>
      <c r="L92" s="611">
        <f>IF(B92="","",IF(C92="DER-RD",IF(OR(B92&lt;60000,B92&gt;60025),'DER-RD1'!$D$2/100,0),IF(C92="DER-ED",'DER-ED1'!$D$2/100,IF(C92="SICRO",SICRO!$D$4/100,"Preencher BDI!"))))</f>
        <v>0.23319999999999999</v>
      </c>
      <c r="M92" s="612">
        <f t="shared" si="56"/>
        <v>166.3</v>
      </c>
      <c r="O92" s="610"/>
      <c r="P92" s="611"/>
      <c r="Q92" s="612"/>
      <c r="R92" s="612"/>
      <c r="S92" s="1008">
        <v>206.56</v>
      </c>
      <c r="T92" s="1008">
        <f t="shared" si="46"/>
        <v>1859.04</v>
      </c>
      <c r="U92" s="242" t="b">
        <f t="shared" si="36"/>
        <v>1</v>
      </c>
    </row>
    <row r="93" spans="1:21" x14ac:dyDescent="0.25">
      <c r="A93" s="785"/>
      <c r="B93" s="655"/>
      <c r="C93" s="655"/>
      <c r="D93" s="799" t="s">
        <v>497</v>
      </c>
      <c r="E93" s="655"/>
      <c r="F93" s="794"/>
      <c r="G93" s="1079"/>
      <c r="H93" s="786"/>
      <c r="I93" s="613">
        <f>I82</f>
        <v>5445216.2199999997</v>
      </c>
      <c r="J93" s="624"/>
      <c r="K93" s="610" t="str">
        <f>IF(B93="","",IF(C93="DER-RD",IF(OR(B93&lt;60000,B93&gt;60025),VLOOKUP(B93,'DER-RD1'!A:E,4,FALSE),VLOOKUP(B93,'DER-RD1'!A:H,6,FALSE)*O93+VLOOKUP(B93,'DER-RD1'!A:H,7,FALSE)*P93)+VLOOKUP(B93,'DER-RD1'!A:H,8,FALSE),IF(C93="DER-ED",VLOOKUP(B93,'DER-ED1'!A:D,4,FALSE),IF(C93="SICRO",VLOOKUP(B93,SICRO!A:E,4,FALSE),IF(C93="SINAPI",VLOOKUP(B93,SINAPI1!A:D,4,FALSE),IF(C93="CESAN",VLOOKUP(B93,CESAN!A:D,4,FALSE)))))))</f>
        <v/>
      </c>
      <c r="L93" s="611" t="str">
        <f>IF(B93="","",IF(C93="DER-RD",IF(OR(B93&lt;60000,B93&gt;60025),'DER-RD1'!$D$2/100,0),IF(C93="DER-ED",'DER-ED1'!$D$2/100,IF(C93="SICRO",SICRO!$D$4/100,"Preencher BDI!"))))</f>
        <v/>
      </c>
      <c r="M93" s="612" t="str">
        <f t="shared" si="55"/>
        <v/>
      </c>
      <c r="O93" s="610"/>
      <c r="P93" s="611"/>
      <c r="Q93" s="612"/>
      <c r="R93" s="612"/>
      <c r="T93" s="1010">
        <f>SUM(T83:T92)</f>
        <v>4717469.16</v>
      </c>
      <c r="U93" s="242" t="b">
        <f t="shared" si="36"/>
        <v>1</v>
      </c>
    </row>
    <row r="94" spans="1:21" x14ac:dyDescent="0.25">
      <c r="A94" s="785"/>
      <c r="B94" s="655"/>
      <c r="C94" s="655"/>
      <c r="D94" s="797"/>
      <c r="E94" s="655"/>
      <c r="F94" s="794"/>
      <c r="G94" s="1079"/>
      <c r="H94" s="786"/>
      <c r="I94" s="787"/>
      <c r="J94" s="623"/>
      <c r="K94" s="610" t="str">
        <f>IF(B94="","",IF(C94="DER-RD",IF(OR(B94&lt;60000,B94&gt;60025),VLOOKUP(B94,'DER-RD1'!A:E,4,FALSE),VLOOKUP(B94,'DER-RD1'!A:H,6,FALSE)*O94+VLOOKUP(B94,'DER-RD1'!A:H,7,FALSE)*P94)+VLOOKUP(B94,'DER-RD1'!A:H,8,FALSE),IF(C94="DER-ED",VLOOKUP(B94,'DER-ED1'!A:D,4,FALSE),IF(C94="SICRO",VLOOKUP(B94,SICRO!A:E,4,FALSE),IF(C94="SINAPI",VLOOKUP(B94,SINAPI1!A:D,4,FALSE),IF(C94="CESAN",VLOOKUP(B94,CESAN!A:D,4,FALSE)))))))</f>
        <v/>
      </c>
      <c r="L94" s="611" t="str">
        <f>IF(B94="","",IF(C94="DER-RD",IF(OR(B94&lt;60000,B94&gt;60025),'DER-RD1'!$D$2/100,0),IF(C94="DER-ED",'DER-ED1'!$D$2/100,IF(C94="SICRO",SICRO!$D$4/100,"Preencher BDI!"))))</f>
        <v/>
      </c>
      <c r="M94" s="612" t="str">
        <f t="shared" si="43"/>
        <v/>
      </c>
      <c r="O94" s="610"/>
      <c r="P94" s="611"/>
      <c r="Q94" s="612"/>
      <c r="R94" s="612"/>
      <c r="U94" s="242" t="b">
        <f t="shared" si="36"/>
        <v>1</v>
      </c>
    </row>
    <row r="95" spans="1:21" x14ac:dyDescent="0.25">
      <c r="A95" s="802">
        <v>9</v>
      </c>
      <c r="B95" s="803"/>
      <c r="C95" s="803"/>
      <c r="D95" s="804" t="s">
        <v>5110</v>
      </c>
      <c r="E95" s="803"/>
      <c r="F95" s="805"/>
      <c r="G95" s="1081"/>
      <c r="H95" s="806"/>
      <c r="I95" s="608">
        <f>SUBTOTAL(9,I96:I109)</f>
        <v>6461376.25</v>
      </c>
      <c r="J95" s="625"/>
      <c r="K95" s="610" t="str">
        <f>IF(B95="","",IF(C95="DER-RD",IF(OR(B95&lt;60000,B95&gt;60025),VLOOKUP(B95,'DER-RD1'!A:E,4,FALSE),VLOOKUP(B95,'DER-RD1'!A:H,6,FALSE)*O95+VLOOKUP(B95,'DER-RD1'!A:H,7,FALSE)*P95)+VLOOKUP(B95,'DER-RD1'!A:H,8,FALSE),IF(C95="DER-ED",VLOOKUP(B95,'DER-ED1'!A:D,4,FALSE),IF(C95="SICRO",VLOOKUP(B95,SICRO!A:E,4,FALSE),IF(C95="SINAPI",VLOOKUP(B95,SINAPI1!A:D,4,FALSE),IF(C95="CESAN",VLOOKUP(B95,CESAN!A:D,4,FALSE)))))))</f>
        <v/>
      </c>
      <c r="L95" s="611" t="str">
        <f>IF(B95="","",IF(C95="DER-RD",IF(OR(B95&lt;60000,B95&gt;60025),'DER-RD1'!$D$2/100,0),IF(C95="DER-ED",'DER-ED1'!$D$2/100,IF(C95="SICRO",SICRO!$D$4/100,"Preencher BDI!"))))</f>
        <v/>
      </c>
      <c r="M95" s="612" t="str">
        <f t="shared" si="43"/>
        <v/>
      </c>
      <c r="O95" s="610"/>
      <c r="P95" s="611"/>
      <c r="Q95" s="612"/>
      <c r="R95" s="612"/>
      <c r="U95" s="242" t="b">
        <f t="shared" si="36"/>
        <v>1</v>
      </c>
    </row>
    <row r="96" spans="1:21" ht="25.5" x14ac:dyDescent="0.25">
      <c r="A96" s="785" t="str">
        <f>CONCATENATE(A95,".",1)</f>
        <v>9.1</v>
      </c>
      <c r="B96" s="653" t="s">
        <v>1307</v>
      </c>
      <c r="C96" s="653" t="s">
        <v>5084</v>
      </c>
      <c r="D96" s="793" t="str">
        <f>'Comp. - Orla'!C910</f>
        <v>Contrapiso em argamassa traço 1:4 (cimento e areia), preparo mecânico com betoneira 400l, aplicado em áreas secas sobre laje, não aderido, acabamento não reforçado, espessura 5cm.</v>
      </c>
      <c r="E96" s="653" t="str">
        <f>'Comp. - Orla'!C911</f>
        <v>m2</v>
      </c>
      <c r="F96" s="781">
        <f>'Mem - Orla'!F187</f>
        <v>13459.49</v>
      </c>
      <c r="G96" s="1076">
        <v>44.02</v>
      </c>
      <c r="H96" s="782">
        <f>'Comp. - Orla'!N945</f>
        <v>56.44</v>
      </c>
      <c r="I96" s="792">
        <f t="shared" ref="I96:I103" si="57">ROUND((F96*H96),2)</f>
        <v>759653.62</v>
      </c>
      <c r="J96" s="622"/>
      <c r="K96" s="610" t="b">
        <f>IF(B96="","",IF(C96="DER-RD",IF(OR(B96&lt;60000,B96&gt;60025),VLOOKUP(B96,'DER-RD1'!A:E,4,FALSE),VLOOKUP(B96,'DER-RD1'!A:H,6,FALSE)*O96+VLOOKUP(B96,'DER-RD1'!A:H,7,FALSE)*P96)+VLOOKUP(B96,'DER-RD1'!A:H,8,FALSE),IF(C96="DER-ED",VLOOKUP(B96,'DER-ED1'!A:D,4,FALSE),IF(C96="SICRO",VLOOKUP(B96,SICRO!A:E,4,FALSE),IF(C96="SINAPI",VLOOKUP(B96,SINAPI1!A:D,4,FALSE),IF(C96="CESAN",VLOOKUP(B96,CESAN!A:D,4,FALSE)))))))</f>
        <v>0</v>
      </c>
      <c r="L96" s="611" t="str">
        <f>IF(B96="","",IF(C96="DER-RD",IF(OR(B96&lt;60000,B96&gt;60025),'DER-RD1'!$D$2/100,0),IF(C96="DER-ED",'DER-ED1'!$D$2/100,IF(C96="SICRO",SICRO!$D$4/100,"Preencher BDI!"))))</f>
        <v>Preencher BDI!</v>
      </c>
      <c r="M96" s="612"/>
      <c r="N96" s="242"/>
      <c r="O96" s="610"/>
      <c r="P96" s="611"/>
      <c r="Q96" s="612"/>
      <c r="R96" s="612"/>
      <c r="S96" s="1008">
        <v>53.34</v>
      </c>
      <c r="T96" s="1008">
        <f t="shared" ref="T96:T109" si="58">F96*S96</f>
        <v>717929.2</v>
      </c>
      <c r="U96" s="242" t="b">
        <f t="shared" si="36"/>
        <v>1</v>
      </c>
    </row>
    <row r="97" spans="1:21" s="242" customFormat="1" ht="39.75" customHeight="1" x14ac:dyDescent="0.25">
      <c r="A97" s="785" t="str">
        <f>CONCATENATE($A$95,".",RIGHT(A96,LEN(A96)-2)+1)</f>
        <v>9.2</v>
      </c>
      <c r="B97" s="807" t="s">
        <v>1307</v>
      </c>
      <c r="C97" s="653" t="s">
        <v>5023</v>
      </c>
      <c r="D97" s="793" t="str">
        <f>'Comp. - Orla'!C124</f>
        <v>Execução de pavimento de concreto armado (PCA), FCK = 20 MPA, camada com espessura de 10,0 cm.</v>
      </c>
      <c r="E97" s="653" t="str">
        <f>'Comp. - Orla'!C125</f>
        <v>m2</v>
      </c>
      <c r="F97" s="781">
        <f>'Mem - Orla'!F189</f>
        <v>13459.49</v>
      </c>
      <c r="G97" s="1076">
        <v>179.95</v>
      </c>
      <c r="H97" s="782">
        <f>'Comp. - Orla'!N175</f>
        <v>230.73</v>
      </c>
      <c r="I97" s="792">
        <f t="shared" si="57"/>
        <v>3105508.13</v>
      </c>
      <c r="J97" s="622"/>
      <c r="K97" s="610" t="b">
        <f>IF(B97="","",IF(C97="DER-RD",IF(OR(B97&lt;60000,B97&gt;60025),VLOOKUP(B97,'DER-RD1'!A:E,4,FALSE),VLOOKUP(B97,'DER-RD1'!A:H,6,FALSE)*O97+VLOOKUP(B97,'DER-RD1'!A:H,7,FALSE)*P97)+VLOOKUP(B97,'DER-RD1'!A:H,8,FALSE),IF(C97="DER-ED",VLOOKUP(B97,'DER-ED1'!A:D,4,FALSE),IF(C97="SICRO",VLOOKUP(B97,SICRO!A:E,4,FALSE),IF(C97="SINAPI",VLOOKUP(B97,SINAPI1!A:D,4,FALSE),IF(C97="CESAN",VLOOKUP(B97,CESAN!A:D,4,FALSE)))))))</f>
        <v>0</v>
      </c>
      <c r="L97" s="611" t="str">
        <f>IF(B97="","",IF(C97="DER-RD",IF(OR(B97&lt;60000,B97&gt;60025),'DER-RD1'!$D$2/100,0),IF(C97="DER-ED",'DER-ED1'!$D$2/100,IF(C97="SICRO",SICRO!$D$4/100,"Preencher BDI!"))))</f>
        <v>Preencher BDI!</v>
      </c>
      <c r="M97" s="612"/>
      <c r="O97" s="610"/>
      <c r="P97" s="611"/>
      <c r="Q97" s="612"/>
      <c r="R97" s="612"/>
      <c r="S97" s="1008">
        <v>253.5</v>
      </c>
      <c r="T97" s="1008">
        <f t="shared" si="58"/>
        <v>3411980.72</v>
      </c>
      <c r="U97" s="242" t="b">
        <f t="shared" si="36"/>
        <v>0</v>
      </c>
    </row>
    <row r="98" spans="1:21" x14ac:dyDescent="0.25">
      <c r="A98" s="785" t="str">
        <f t="shared" ref="A98:A109" si="59">CONCATENATE($A$95,".",RIGHT(A97,LEN(A97)-2)+1)</f>
        <v>9.3</v>
      </c>
      <c r="B98" s="654" t="s">
        <v>1307</v>
      </c>
      <c r="C98" s="655" t="s">
        <v>5024</v>
      </c>
      <c r="D98" s="793" t="str">
        <f>'Comp. - Orla'!C179</f>
        <v>Acabamento polido para piso de concreto armado ou laje sobre solo de alta resistência</v>
      </c>
      <c r="E98" s="653" t="str">
        <f>'Comp. - Orla'!C180</f>
        <v>m2</v>
      </c>
      <c r="F98" s="781">
        <f>'Mem - Orla'!F195</f>
        <v>13459.49</v>
      </c>
      <c r="G98" s="1076">
        <v>33.56</v>
      </c>
      <c r="H98" s="782">
        <f>'Comp. - Orla'!N215</f>
        <v>43.03</v>
      </c>
      <c r="I98" s="792">
        <f t="shared" si="57"/>
        <v>579161.85</v>
      </c>
      <c r="J98" s="622"/>
      <c r="K98" s="610" t="b">
        <f>IF(B98="","",IF(C98="DER-RD",IF(OR(B98&lt;60000,B98&gt;60025),VLOOKUP(B98,'DER-RD1'!A:E,4,FALSE),VLOOKUP(B98,'DER-RD1'!A:H,6,FALSE)*O98+VLOOKUP(B98,'DER-RD1'!A:H,7,FALSE)*P98)+VLOOKUP(B98,'DER-RD1'!A:H,8,FALSE),IF(C98="DER-ED",VLOOKUP(B98,'DER-ED1'!A:D,4,FALSE),IF(C98="SICRO",VLOOKUP(B98,SICRO!A:E,4,FALSE),IF(C98="SINAPI",VLOOKUP(B98,SINAPI1!A:D,4,FALSE),IF(C98="CESAN",VLOOKUP(B98,CESAN!A:D,4,FALSE)))))))</f>
        <v>0</v>
      </c>
      <c r="L98" s="611" t="str">
        <f>IF(B98="","",IF(C98="DER-RD",IF(OR(B98&lt;60000,B98&gt;60025),'DER-RD1'!$D$2/100,0),IF(C98="DER-ED",'DER-ED1'!$D$2/100,IF(C98="SICRO",SICRO!$D$4/100,"Preencher BDI!"))))</f>
        <v>Preencher BDI!</v>
      </c>
      <c r="M98" s="612"/>
      <c r="O98" s="610"/>
      <c r="P98" s="611"/>
      <c r="Q98" s="612"/>
      <c r="R98" s="612"/>
      <c r="S98" s="1008">
        <v>43.72</v>
      </c>
      <c r="T98" s="1008">
        <f t="shared" si="58"/>
        <v>588448.9</v>
      </c>
      <c r="U98" s="242" t="b">
        <f t="shared" si="36"/>
        <v>0</v>
      </c>
    </row>
    <row r="99" spans="1:21" x14ac:dyDescent="0.25">
      <c r="A99" s="785" t="str">
        <f t="shared" si="59"/>
        <v>9.4</v>
      </c>
      <c r="B99" s="654">
        <v>5503041</v>
      </c>
      <c r="C99" s="655" t="s">
        <v>5597</v>
      </c>
      <c r="D99" s="630" t="str">
        <f>IF(B99="","",IF(C99="DER-RD",IF(OR(B99&lt;60000,B99&gt;60025),VLOOKUP(B99,'DER-RD1'!A:E,2,FALSE),VLOOKUP(B99,'DER-RD1'!A:E,2,FALSE)&amp;"(DMT="&amp;VLOOKUP(B99,'DER-RD1'!A:E,4,FALSE)&amp;")(XP="&amp;ROUND((O99),2)&amp;"KM;XR="&amp;ROUND((P99),2)&amp;"KM)"),IF(C99="DER-ED",VLOOKUP(B99,'DER-ED1'!A:D,2,FALSE),IF(C99="SICRO",VLOOKUP(B99,SICRO!A:E,2,FALSE),IF(C99="SINAPI",VLOOKUP(B99,SINAPI1!A:D,2,FALSE))))))</f>
        <v>Compactação de aterros a 100% do Proctor intermediário</v>
      </c>
      <c r="E99" s="653" t="str">
        <f>IF($B99="","",IF($C99="SINAPI",VLOOKUP($B99,SINAPI1!A:D,3,FALSE),IF($C99="SICRO",VLOOKUP($B99,SICRO!A:E,3,FALSE),IF($C99="DER-RD",VLOOKUP($B99,'DER-RD1'!A:E,3,FALSE),IF($C99="DER-ED",(VLOOKUP($B99,'DER-ED1'!A:D,3,FALSE)))))))</f>
        <v>m³</v>
      </c>
      <c r="F99" s="781">
        <f>'Mem - Orla'!F197</f>
        <v>2691.9</v>
      </c>
      <c r="G99" s="1076">
        <f t="shared" ref="G99:G109" si="60">M99</f>
        <v>8.82</v>
      </c>
      <c r="H99" s="782">
        <f t="shared" ref="H99:H107" si="61">TRUNC(M99*(1+$I$3),2)</f>
        <v>11.3</v>
      </c>
      <c r="I99" s="787">
        <f t="shared" si="57"/>
        <v>30418.47</v>
      </c>
      <c r="J99" s="623"/>
      <c r="K99" s="610">
        <f>IF(B99="","",IF(C99="DER-RD",IF(OR(B99&lt;60000,B99&gt;60025),VLOOKUP(B99,'DER-RD1'!A:E,4,FALSE),VLOOKUP(B99,'DER-RD1'!A:H,6,FALSE)*O99+VLOOKUP(B99,'DER-RD1'!A:H,7,FALSE)*P99)+VLOOKUP(B99,'DER-RD1'!A:H,8,FALSE),IF(C99="DER-ED",VLOOKUP(B99,'DER-ED1'!A:D,4,FALSE),IF(C99="SICRO",VLOOKUP(B99,SICRO!A:E,4,FALSE),IF(C99="SINAPI",VLOOKUP(B99,SINAPI1!A:D,4,FALSE),IF(C99="CESAN",VLOOKUP(B99,CESAN!A:D,4,FALSE)))))))</f>
        <v>8.82</v>
      </c>
      <c r="L99" s="611">
        <f>IF(B99="","",IF(C99="DER-RD",IF(OR(B99&lt;60000,B99&gt;60025),'DER-RD1'!$D$2/100,0),IF(C99="DER-ED",'DER-ED1'!$D$2/100,IF(C99="SICRO",SICRO!$D$4/100,"Preencher BDI!"))))</f>
        <v>0</v>
      </c>
      <c r="M99" s="612">
        <f>IF(K99="","",(K99/(1+L99)))</f>
        <v>8.82</v>
      </c>
      <c r="O99" s="610"/>
      <c r="P99" s="611"/>
      <c r="Q99" s="612"/>
      <c r="R99" s="612"/>
      <c r="S99" s="1008">
        <v>10.11</v>
      </c>
      <c r="T99" s="1008">
        <f t="shared" si="58"/>
        <v>27215.11</v>
      </c>
      <c r="U99" s="242" t="b">
        <f t="shared" si="36"/>
        <v>1</v>
      </c>
    </row>
    <row r="100" spans="1:21" x14ac:dyDescent="0.25">
      <c r="A100" s="785" t="str">
        <f t="shared" si="59"/>
        <v>9.5</v>
      </c>
      <c r="B100" s="654">
        <v>42483</v>
      </c>
      <c r="C100" s="655" t="s">
        <v>1295</v>
      </c>
      <c r="D100" s="630" t="str">
        <f>IF(B100="","",IF(C100="DER-RD",IF(OR(B100&lt;60000,B100&gt;60025),VLOOKUP(B100,'DER-RD1'!A:E,2,FALSE),VLOOKUP(B100,'DER-RD1'!A:E,2,FALSE)&amp;"(DMT="&amp;VLOOKUP(B100,'DER-RD1'!A:E,4,FALSE)&amp;")(XP="&amp;ROUND((O100),2)&amp;"KM;XR="&amp;ROUND((P100),2)&amp;"KM)"),IF(C100="DER-ED",VLOOKUP(B100,'DER-ED1'!A:D,2,FALSE),IF(C100="SICRO",VLOOKUP(B100,SICRO!A:E,2,FALSE),IF(C100="SINAPI",VLOOKUP(B100,SINAPI1!A:D,2,FALSE))))))</f>
        <v>Base de brita graduada, inclusive fornecimento, exclusive transporte da brita em Vias Urbanas</v>
      </c>
      <c r="E100" s="653" t="str">
        <f>IF($B100="","",IF($C100="SINAPI",VLOOKUP($B100,SINAPI1!A:D,3,FALSE),IF($C100="SICRO",VLOOKUP($B100,SICRO!A:E,3,FALSE),IF($C100="DER-RD",VLOOKUP($B100,'DER-RD1'!A:E,3,FALSE),IF($C100="DER-ED",(VLOOKUP($B100,'DER-ED1'!A:D,3,FALSE)))))))</f>
        <v>M3</v>
      </c>
      <c r="F100" s="781">
        <f>'Mem - Orla'!F199</f>
        <v>1345.95</v>
      </c>
      <c r="G100" s="1076">
        <f t="shared" si="60"/>
        <v>170.26</v>
      </c>
      <c r="H100" s="782">
        <f t="shared" si="61"/>
        <v>218.3</v>
      </c>
      <c r="I100" s="787">
        <f t="shared" si="57"/>
        <v>293820.89</v>
      </c>
      <c r="J100" s="623"/>
      <c r="K100" s="610">
        <f>IF(B100="","",IF(C100="DER-RD",IF(OR(B100&lt;60000,B100&gt;60025),VLOOKUP(B100,'DER-RD1'!A:E,4,FALSE),VLOOKUP(B100,'DER-RD1'!A:H,6,FALSE)*O100+VLOOKUP(B100,'DER-RD1'!A:H,7,FALSE)*P100)+VLOOKUP(B100,'DER-RD1'!A:H,8,FALSE),IF(C100="DER-ED",VLOOKUP(B100,'DER-ED1'!A:D,4,FALSE),IF(C100="SICRO",VLOOKUP(B100,SICRO!A:E,4,FALSE),IF(C100="SINAPI",VLOOKUP(B100,SINAPI1!A:D,4,FALSE),IF(C100="CESAN",VLOOKUP(B100,CESAN!A:D,4,FALSE)))))))</f>
        <v>209.96</v>
      </c>
      <c r="L100" s="611">
        <f>IF(B100="","",IF(C100="DER-RD",IF(OR(B100&lt;60000,B100&gt;60025),'DER-RD1'!$D$2/100,0),IF(C100="DER-ED",'DER-ED1'!$D$2/100,IF(C100="SICRO",SICRO!$D$4/100,"Preencher BDI!"))))</f>
        <v>0.23319999999999999</v>
      </c>
      <c r="M100" s="612">
        <f t="shared" si="43"/>
        <v>170.26</v>
      </c>
      <c r="O100" s="610"/>
      <c r="P100" s="611"/>
      <c r="Q100" s="612"/>
      <c r="R100" s="612"/>
      <c r="S100" s="1008">
        <v>163.27000000000001</v>
      </c>
      <c r="T100" s="1008">
        <f t="shared" si="58"/>
        <v>219753.26</v>
      </c>
      <c r="U100" s="242" t="b">
        <f t="shared" si="36"/>
        <v>1</v>
      </c>
    </row>
    <row r="101" spans="1:21" ht="25.5" x14ac:dyDescent="0.25">
      <c r="A101" s="785" t="str">
        <f t="shared" si="59"/>
        <v>9.6</v>
      </c>
      <c r="B101" s="654">
        <v>40322</v>
      </c>
      <c r="C101" s="655" t="s">
        <v>1286</v>
      </c>
      <c r="D101" s="630" t="str">
        <f>IF(B101="","",IF(C101="DER-RD",IF(OR(B101&lt;60000,B101&gt;60025),VLOOKUP(B101,'DER-RD1'!A:E,2,FALSE),VLOOKUP(B101,'DER-RD1'!A:E,2,FALSE)&amp;"(DMT="&amp;VLOOKUP(B101,'DER-RD1'!A:E,4,FALSE)&amp;")(XP="&amp;ROUND((O101),2)&amp;"KM;XR="&amp;ROUND((P101),2)&amp;"KM)"),IF(C101="DER-ED",VLOOKUP(B101,'DER-ED1'!A:D,2,FALSE),IF(C101="SICRO",VLOOKUP(B101,SICRO!A:E,2,FALSE),IF(C101="SINAPI",VLOOKUP(B101,SINAPI1!A:D,2,FALSE))))))</f>
        <v>Fornecimento, preparo e aplicação de concreto Fck=20 MPa (brita 1 e 2) - (5% de perdas já incluído no custo)</v>
      </c>
      <c r="E101" s="653" t="str">
        <f>IF($B101="","",IF($C101="SINAPI",VLOOKUP($B101,SINAPI1!A:D,3,FALSE),IF($C101="SICRO",VLOOKUP($B101,SICRO!A:E,3,FALSE),IF($C101="DER-RD",VLOOKUP($B101,'DER-RD1'!A:E,3,FALSE),IF($C101="DER-ED",(VLOOKUP($B101,'DER-ED1'!A:D,3,FALSE)))))))</f>
        <v>m3</v>
      </c>
      <c r="F101" s="781">
        <f>'Mem - Orla'!F201</f>
        <v>376.2</v>
      </c>
      <c r="G101" s="1076">
        <f t="shared" si="60"/>
        <v>829.78</v>
      </c>
      <c r="H101" s="782">
        <f t="shared" si="61"/>
        <v>1063.94</v>
      </c>
      <c r="I101" s="787">
        <f t="shared" si="57"/>
        <v>400254.23</v>
      </c>
      <c r="J101" s="623"/>
      <c r="K101" s="610">
        <f>IF(B101="","",IF(C101="DER-RD",IF(OR(B101&lt;60000,B101&gt;60025),VLOOKUP(B101,'DER-RD1'!A:E,4,FALSE),VLOOKUP(B101,'DER-RD1'!A:H,6,FALSE)*O101+VLOOKUP(B101,'DER-RD1'!A:H,7,FALSE)*P101)+VLOOKUP(B101,'DER-RD1'!A:H,8,FALSE),IF(C101="DER-ED",VLOOKUP(B101,'DER-ED1'!A:D,4,FALSE),IF(C101="SICRO",VLOOKUP(B101,SICRO!A:E,4,FALSE),IF(C101="SINAPI",VLOOKUP(B101,SINAPI1!A:D,4,FALSE),IF(C101="CESAN",VLOOKUP(B101,CESAN!A:D,4,FALSE)))))))</f>
        <v>829.78</v>
      </c>
      <c r="L101" s="611">
        <f>IF(B101="","",IF(C101="DER-RD",IF(OR(B101&lt;60000,B101&gt;60025),'DER-RD1'!$D$2/100,0),IF(C101="DER-ED",'DER-ED1'!$D$2/100,IF(C101="SICRO",SICRO!$D$4/100,"Preencher BDI!"))))</f>
        <v>0</v>
      </c>
      <c r="M101" s="612">
        <f t="shared" si="43"/>
        <v>829.78</v>
      </c>
      <c r="O101" s="610"/>
      <c r="P101" s="611"/>
      <c r="Q101" s="612"/>
      <c r="R101" s="612"/>
      <c r="S101" s="1008">
        <v>1014.58</v>
      </c>
      <c r="T101" s="1008">
        <f t="shared" si="58"/>
        <v>381685</v>
      </c>
      <c r="U101" s="242" t="b">
        <f t="shared" si="36"/>
        <v>1</v>
      </c>
    </row>
    <row r="102" spans="1:21" ht="25.5" x14ac:dyDescent="0.25">
      <c r="A102" s="785" t="str">
        <f t="shared" si="59"/>
        <v>9.7</v>
      </c>
      <c r="B102" s="654">
        <v>40333</v>
      </c>
      <c r="C102" s="655" t="s">
        <v>1286</v>
      </c>
      <c r="D102" s="630" t="str">
        <f>IF(B102="","",IF(C102="DER-RD",IF(OR(B102&lt;60000,B102&gt;60025),VLOOKUP(B102,'DER-RD1'!A:E,2,FALSE),VLOOKUP(B102,'DER-RD1'!A:E,2,FALSE)&amp;"(DMT="&amp;VLOOKUP(B102,'DER-RD1'!A:E,4,FALSE)&amp;")(XP="&amp;ROUND((O102),2)&amp;"KM;XR="&amp;ROUND((P102),2)&amp;"KM)"),IF(C102="DER-ED",VLOOKUP(B102,'DER-ED1'!A:D,2,FALSE),IF(C102="SICRO",VLOOKUP(B102,SICRO!A:E,2,FALSE),IF(C102="SINAPI",VLOOKUP(B102,SINAPI1!A:D,2,FALSE))))))</f>
        <v>Fornecimento, dobragem e colocação em fôrma, de armadura CA-60 B fina, diâmetro de 4.0 a 7.0mm</v>
      </c>
      <c r="E102" s="653" t="str">
        <f>IF($B102="","",IF($C102="SINAPI",VLOOKUP($B102,SINAPI1!A:D,3,FALSE),IF($C102="SICRO",VLOOKUP($B102,SICRO!A:E,3,FALSE),IF($C102="DER-RD",VLOOKUP($B102,'DER-RD1'!A:E,3,FALSE),IF($C102="DER-ED",(VLOOKUP($B102,'DER-ED1'!A:D,3,FALSE)))))))</f>
        <v>kg</v>
      </c>
      <c r="F102" s="781">
        <f>'Mem - Orla'!F205</f>
        <v>100.32</v>
      </c>
      <c r="G102" s="1076">
        <f t="shared" si="60"/>
        <v>12.22</v>
      </c>
      <c r="H102" s="782">
        <f t="shared" si="61"/>
        <v>15.66</v>
      </c>
      <c r="I102" s="787">
        <f t="shared" si="57"/>
        <v>1571.01</v>
      </c>
      <c r="J102" s="623"/>
      <c r="K102" s="610">
        <f>IF(B102="","",IF(C102="DER-RD",IF(OR(B102&lt;60000,B102&gt;60025),VLOOKUP(B102,'DER-RD1'!A:E,4,FALSE),VLOOKUP(B102,'DER-RD1'!A:H,6,FALSE)*O102+VLOOKUP(B102,'DER-RD1'!A:H,7,FALSE)*P102)+VLOOKUP(B102,'DER-RD1'!A:H,8,FALSE),IF(C102="DER-ED",VLOOKUP(B102,'DER-ED1'!A:D,4,FALSE),IF(C102="SICRO",VLOOKUP(B102,SICRO!A:E,4,FALSE),IF(C102="SINAPI",VLOOKUP(B102,SINAPI1!A:D,4,FALSE),IF(C102="CESAN",VLOOKUP(B102,CESAN!A:D,4,FALSE)))))))</f>
        <v>12.22</v>
      </c>
      <c r="L102" s="611">
        <f>IF(B102="","",IF(C102="DER-RD",IF(OR(B102&lt;60000,B102&gt;60025),'DER-RD1'!$D$2/100,0),IF(C102="DER-ED",'DER-ED1'!$D$2/100,IF(C102="SICRO",SICRO!$D$4/100,"Preencher BDI!"))))</f>
        <v>0</v>
      </c>
      <c r="M102" s="612">
        <f t="shared" si="43"/>
        <v>12.22</v>
      </c>
      <c r="O102" s="610"/>
      <c r="P102" s="611"/>
      <c r="Q102" s="612"/>
      <c r="R102" s="612"/>
      <c r="S102" s="1008">
        <v>15.5</v>
      </c>
      <c r="T102" s="1008">
        <f t="shared" si="58"/>
        <v>1554.96</v>
      </c>
      <c r="U102" s="242" t="b">
        <f t="shared" si="36"/>
        <v>1</v>
      </c>
    </row>
    <row r="103" spans="1:21" ht="25.5" x14ac:dyDescent="0.25">
      <c r="A103" s="785" t="str">
        <f t="shared" si="59"/>
        <v>9.8</v>
      </c>
      <c r="B103" s="654">
        <v>40328</v>
      </c>
      <c r="C103" s="655" t="s">
        <v>1286</v>
      </c>
      <c r="D103" s="630" t="str">
        <f>IF(B103="","",IF(C103="DER-RD",IF(OR(B103&lt;60000,B103&gt;60025),VLOOKUP(B103,'DER-RD1'!A:E,2,FALSE),VLOOKUP(B103,'DER-RD1'!A:E,2,FALSE)&amp;"(DMT="&amp;VLOOKUP(B103,'DER-RD1'!A:E,4,FALSE)&amp;")(XP="&amp;ROUND((O103),2)&amp;"KM;XR="&amp;ROUND((P103),2)&amp;"KM)"),IF(C103="DER-ED",VLOOKUP(B103,'DER-ED1'!A:D,2,FALSE),IF(C103="SICRO",VLOOKUP(B103,SICRO!A:E,2,FALSE),IF(C103="SINAPI",VLOOKUP(B103,SINAPI1!A:D,2,FALSE))))))</f>
        <v>Fornecimento, dobragem e colocação em fôrma, de armadura CA-50 A média, diâmetro de 6.3 a 10.0 mm</v>
      </c>
      <c r="E103" s="653" t="str">
        <f>IF($B103="","",IF($C103="SINAPI",VLOOKUP($B103,SINAPI1!A:D,3,FALSE),IF($C103="SICRO",VLOOKUP($B103,SICRO!A:E,3,FALSE),IF($C103="DER-RD",VLOOKUP($B103,'DER-RD1'!A:E,3,FALSE),IF($C103="DER-ED",(VLOOKUP($B103,'DER-ED1'!A:D,3,FALSE)))))))</f>
        <v>kg</v>
      </c>
      <c r="F103" s="781">
        <f>'Mem - Orla'!F209</f>
        <v>13376</v>
      </c>
      <c r="G103" s="1076">
        <f t="shared" si="60"/>
        <v>11.45</v>
      </c>
      <c r="H103" s="782">
        <f t="shared" si="61"/>
        <v>14.68</v>
      </c>
      <c r="I103" s="787">
        <f t="shared" si="57"/>
        <v>196359.67999999999</v>
      </c>
      <c r="J103" s="623"/>
      <c r="K103" s="610">
        <f>IF(B103="","",IF(C103="DER-RD",IF(OR(B103&lt;60000,B103&gt;60025),VLOOKUP(B103,'DER-RD1'!A:E,4,FALSE),VLOOKUP(B103,'DER-RD1'!A:H,6,FALSE)*O103+VLOOKUP(B103,'DER-RD1'!A:H,7,FALSE)*P103)+VLOOKUP(B103,'DER-RD1'!A:H,8,FALSE),IF(C103="DER-ED",VLOOKUP(B103,'DER-ED1'!A:D,4,FALSE),IF(C103="SICRO",VLOOKUP(B103,SICRO!A:E,4,FALSE),IF(C103="SINAPI",VLOOKUP(B103,SINAPI1!A:D,4,FALSE),IF(C103="CESAN",VLOOKUP(B103,CESAN!A:D,4,FALSE)))))))</f>
        <v>11.45</v>
      </c>
      <c r="L103" s="611">
        <f>IF(B103="","",IF(C103="DER-RD",IF(OR(B103&lt;60000,B103&gt;60025),'DER-RD1'!$D$2/100,0),IF(C103="DER-ED",'DER-ED1'!$D$2/100,IF(C103="SICRO",SICRO!$D$4/100,"Preencher BDI!"))))</f>
        <v>0</v>
      </c>
      <c r="M103" s="612">
        <f t="shared" si="43"/>
        <v>11.45</v>
      </c>
      <c r="O103" s="610"/>
      <c r="P103" s="611"/>
      <c r="Q103" s="612"/>
      <c r="R103" s="612"/>
      <c r="S103" s="1008">
        <v>14.23</v>
      </c>
      <c r="T103" s="1008">
        <f t="shared" si="58"/>
        <v>190340.48000000001</v>
      </c>
      <c r="U103" s="242" t="b">
        <f t="shared" si="36"/>
        <v>1</v>
      </c>
    </row>
    <row r="104" spans="1:21" ht="25.5" x14ac:dyDescent="0.25">
      <c r="A104" s="785" t="str">
        <f t="shared" si="59"/>
        <v>9.9</v>
      </c>
      <c r="B104" s="652">
        <v>5915407</v>
      </c>
      <c r="C104" s="653" t="s">
        <v>5597</v>
      </c>
      <c r="D104" s="630" t="str">
        <f>IF(B104="","",IF(C104="DER-RD",IF(OR(B104&lt;60000,B104&gt;60025),VLOOKUP(B104,'DER-RD1'!A:E,2,FALSE),VLOOKUP(B104,'DER-RD1'!A:E,2,FALSE)&amp;"(DMT="&amp;VLOOKUP(B104,'DER-RD1'!A:E,4,FALSE)&amp;")(XP="&amp;ROUND((O104),2)&amp;"KM;XR="&amp;ROUND((P104),2)&amp;"KM)"),IF(C104="DER-ED",VLOOKUP(B104,'DER-ED1'!A:D,2,FALSE),IF(C104="SICRO",VLOOKUP(B104,SICRO!A:E,2,FALSE),IF(C104="SINAPI",VLOOKUP(B104,SINAPI1!A:D,2,FALSE))))))</f>
        <v>Carga, manobra e descarga de agregados ou solos em caminhão basculante de 10 m³ - carga com carregadeira de 3,40 m³ e descarga livre</v>
      </c>
      <c r="E104" s="653" t="str">
        <f>IF($B104="","",IF($C104="SINAPI",VLOOKUP($B104,SINAPI1!A:D,3,FALSE),IF($C104="SICRO",VLOOKUP($B104,SICRO!A:E,3,FALSE),IF($C104="DER-RD",VLOOKUP($B104,'DER-RD1'!A:E,3,FALSE),IF($C104="DER-ED",(VLOOKUP($B104,'DER-ED1'!A:D,3,FALSE)))))))</f>
        <v>t</v>
      </c>
      <c r="F104" s="781">
        <f>'Mem - Orla'!F213</f>
        <v>2288.12</v>
      </c>
      <c r="G104" s="1076">
        <f t="shared" si="60"/>
        <v>2.84</v>
      </c>
      <c r="H104" s="782">
        <f t="shared" si="61"/>
        <v>3.64</v>
      </c>
      <c r="I104" s="787">
        <f t="shared" ref="I104:I107" si="62">ROUND((F104*H104),2)</f>
        <v>8328.76</v>
      </c>
      <c r="J104" s="623"/>
      <c r="K104" s="610">
        <f>IF(B104="","",IF(C104="DER-RD",IF(OR(B104&lt;60000,B104&gt;60025),VLOOKUP(B104,'DER-RD1'!A:E,4,FALSE),VLOOKUP(B104,'DER-RD1'!A:H,6,FALSE)*O104+VLOOKUP(B104,'DER-RD1'!A:H,7,FALSE)*P104)+VLOOKUP(B104,'DER-RD1'!A:H,8,FALSE),IF(C104="DER-ED",VLOOKUP(B104,'DER-ED1'!A:D,4,FALSE),IF(C104="SICRO",VLOOKUP(B104,SICRO!A:E,4,FALSE),IF(C104="SINAPI",VLOOKUP(B104,SINAPI1!A:D,4,FALSE),IF(C104="CESAN",VLOOKUP(B104,CESAN!A:D,4,FALSE)))))))</f>
        <v>2.84</v>
      </c>
      <c r="L104" s="611">
        <f>IF(B104="","",IF(C104="DER-RD",IF(OR(B104&lt;60000,B104&gt;60025),'DER-RD1'!$D$2/100,0),IF(C104="DER-ED",'DER-ED1'!$D$2/100,IF(C104="SICRO",SICRO!$D$4/100,"Preencher BDI!"))))</f>
        <v>0</v>
      </c>
      <c r="M104" s="612">
        <f t="shared" ref="M104:M108" si="63">IF(K104="","",(K104/(1+L104)))</f>
        <v>2.84</v>
      </c>
      <c r="O104" s="610"/>
      <c r="P104" s="611"/>
      <c r="Q104" s="612"/>
      <c r="R104" s="612"/>
      <c r="S104" s="1008">
        <v>3.22</v>
      </c>
      <c r="T104" s="1008">
        <f t="shared" si="58"/>
        <v>7367.75</v>
      </c>
      <c r="U104" s="242" t="b">
        <f t="shared" si="36"/>
        <v>1</v>
      </c>
    </row>
    <row r="105" spans="1:21" x14ac:dyDescent="0.25">
      <c r="A105" s="785" t="str">
        <f t="shared" si="59"/>
        <v>9.10</v>
      </c>
      <c r="B105" s="652">
        <v>5914389</v>
      </c>
      <c r="C105" s="653" t="s">
        <v>5597</v>
      </c>
      <c r="D105" s="630" t="str">
        <f>IF(B105="","",IF(C105="DER-RD",IF(OR(B105&lt;60000,B105&gt;60025),VLOOKUP(B105,'DER-RD1'!A:E,2,FALSE),VLOOKUP(B105,'DER-RD1'!A:E,2,FALSE)&amp;"(DMT="&amp;VLOOKUP(B105,'DER-RD1'!A:E,4,FALSE)&amp;")(XP="&amp;ROUND((O105),2)&amp;"KM;XR="&amp;ROUND((P105),2)&amp;"KM)"),IF(C105="DER-ED",VLOOKUP(B105,'DER-ED1'!A:D,2,FALSE),IF(C105="SICRO",VLOOKUP(B105,SICRO!A:E,2,FALSE),IF(C105="SINAPI",VLOOKUP(B105,SINAPI1!A:D,2,FALSE))))))</f>
        <v>Transporte com caminhão basculante de 10 m³ - rodovia pavimentada</v>
      </c>
      <c r="E105" s="653" t="str">
        <f>IF($B105="","",IF($C105="SINAPI",VLOOKUP($B105,SINAPI1!A:D,3,FALSE),IF($C105="SICRO",VLOOKUP($B105,SICRO!A:E,3,FALSE),IF($C105="DER-RD",VLOOKUP($B105,'DER-RD1'!A:E,3,FALSE),IF($C105="DER-ED",(VLOOKUP($B105,'DER-ED1'!A:D,3,FALSE)))))))</f>
        <v>tkm</v>
      </c>
      <c r="F105" s="781">
        <f>'Mem - Orla'!F215</f>
        <v>125846.6</v>
      </c>
      <c r="G105" s="1076">
        <f t="shared" si="60"/>
        <v>0.85</v>
      </c>
      <c r="H105" s="782">
        <f t="shared" si="61"/>
        <v>1.08</v>
      </c>
      <c r="I105" s="787">
        <f t="shared" si="62"/>
        <v>135914.32999999999</v>
      </c>
      <c r="J105" s="623"/>
      <c r="K105" s="610">
        <f>IF(B105="","",IF(C105="DER-RD",IF(OR(B105&lt;60000,B105&gt;60025),VLOOKUP(B105,'DER-RD1'!A:E,4,FALSE),VLOOKUP(B105,'DER-RD1'!A:H,6,FALSE)*O105+VLOOKUP(B105,'DER-RD1'!A:H,7,FALSE)*P105)+VLOOKUP(B105,'DER-RD1'!A:H,8,FALSE),IF(C105="DER-ED",VLOOKUP(B105,'DER-ED1'!A:D,4,FALSE),IF(C105="SICRO",VLOOKUP(B105,SICRO!A:E,4,FALSE),IF(C105="SINAPI",VLOOKUP(B105,SINAPI1!A:D,4,FALSE),IF(C105="CESAN",VLOOKUP(B105,CESAN!A:D,4,FALSE)))))))</f>
        <v>0.85</v>
      </c>
      <c r="L105" s="611">
        <f>IF(B105="","",IF(C105="DER-RD",IF(OR(B105&lt;60000,B105&gt;60025),'DER-RD1'!$D$2/100,0),IF(C105="DER-ED",'DER-ED1'!$D$2/100,IF(C105="SICRO",SICRO!$D$4/100,"Preencher BDI!"))))</f>
        <v>0</v>
      </c>
      <c r="M105" s="612">
        <f t="shared" si="63"/>
        <v>0.85</v>
      </c>
      <c r="O105" s="610"/>
      <c r="P105" s="611"/>
      <c r="Q105" s="612"/>
      <c r="R105" s="612"/>
      <c r="S105" s="1008">
        <v>0.94</v>
      </c>
      <c r="T105" s="1008">
        <f t="shared" si="58"/>
        <v>118295.8</v>
      </c>
      <c r="U105" s="242" t="b">
        <f t="shared" si="36"/>
        <v>1</v>
      </c>
    </row>
    <row r="106" spans="1:21" ht="38.25" x14ac:dyDescent="0.25">
      <c r="A106" s="785" t="str">
        <f t="shared" si="59"/>
        <v>9.11</v>
      </c>
      <c r="B106" s="652">
        <v>200253</v>
      </c>
      <c r="C106" s="655" t="s">
        <v>1286</v>
      </c>
      <c r="D106" s="630" t="str">
        <f>IF(B106="","",IF(C106="DER-RD",IF(OR(B106&lt;60000,B106&gt;60025),VLOOKUP(B106,'DER-RD1'!A:E,2,FALSE),VLOOKUP(B106,'DER-RD1'!A:E,2,FALSE)&amp;"(DMT="&amp;VLOOKUP(B106,'DER-RD1'!A:E,4,FALSE)&amp;")(XP="&amp;ROUND((O106),2)&amp;"KM;XR="&amp;ROUND((P106),2)&amp;"KM)"),IF(C106="DER-ED",VLOOKUP(B106,'DER-ED1'!A:D,2,FALSE),IF(C106="SICRO",VLOOKUP(B106,SICRO!A:E,2,FALSE),IF(C106="SINAPI",VLOOKUP(B106,SINAPI1!A:D,2,FALSE))))))</f>
        <v>Fornecimento e assentamento de ladrilho hidráulico pastilhado (tátil de alerta), vermelho, dim. 20x20 cm, esp. 1.5cm, assentado com pasta de cimento colante, exclusive regularização e lastro</v>
      </c>
      <c r="E106" s="653" t="str">
        <f>IF($B106="","",IF($C106="SINAPI",VLOOKUP($B106,SINAPI1!A:D,3,FALSE),IF($C106="SICRO",VLOOKUP($B106,SICRO!A:E,3,FALSE),IF($C106="DER-RD",VLOOKUP($B106,'DER-RD1'!A:E,3,FALSE),IF($C106="DER-ED",(VLOOKUP($B106,'DER-ED1'!A:D,3,FALSE)))))))</f>
        <v>m2</v>
      </c>
      <c r="F106" s="781">
        <f>'Mem - Orla'!F216</f>
        <v>3440</v>
      </c>
      <c r="G106" s="1076">
        <f t="shared" si="60"/>
        <v>85.01</v>
      </c>
      <c r="H106" s="782">
        <f t="shared" si="61"/>
        <v>108.99</v>
      </c>
      <c r="I106" s="787">
        <f t="shared" si="62"/>
        <v>374925.6</v>
      </c>
      <c r="J106" s="623"/>
      <c r="K106" s="610">
        <f>IF(B106="","",IF(C106="DER-RD",IF(OR(B106&lt;60000,B106&gt;60025),VLOOKUP(B106,'DER-RD1'!A:E,4,FALSE),VLOOKUP(B106,'DER-RD1'!A:H,6,FALSE)*O106+VLOOKUP(B106,'DER-RD1'!A:H,7,FALSE)*P106)+VLOOKUP(B106,'DER-RD1'!A:H,8,FALSE),IF(C106="DER-ED",VLOOKUP(B106,'DER-ED1'!A:D,4,FALSE),IF(C106="SICRO",VLOOKUP(B106,SICRO!A:E,4,FALSE),IF(C106="SINAPI",VLOOKUP(B106,SINAPI1!A:D,4,FALSE),IF(C106="CESAN",VLOOKUP(B106,CESAN!A:D,4,FALSE)))))))</f>
        <v>85.01</v>
      </c>
      <c r="L106" s="611">
        <f>IF(B106="","",IF(C106="DER-RD",IF(OR(B106&lt;60000,B106&gt;60025),'DER-RD1'!$D$2/100,0),IF(C106="DER-ED",'DER-ED1'!$D$2/100,IF(C106="SICRO",SICRO!$D$4/100,"Preencher BDI!"))))</f>
        <v>0</v>
      </c>
      <c r="M106" s="612">
        <f t="shared" si="63"/>
        <v>85.01</v>
      </c>
      <c r="O106" s="610"/>
      <c r="P106" s="611"/>
      <c r="Q106" s="612"/>
      <c r="R106" s="612"/>
      <c r="S106" s="1008">
        <v>100.46</v>
      </c>
      <c r="T106" s="1008">
        <f t="shared" si="58"/>
        <v>345582.4</v>
      </c>
      <c r="U106" s="242" t="b">
        <f t="shared" si="36"/>
        <v>1</v>
      </c>
    </row>
    <row r="107" spans="1:21" ht="38.25" x14ac:dyDescent="0.25">
      <c r="A107" s="785" t="str">
        <f t="shared" si="59"/>
        <v>9.12</v>
      </c>
      <c r="B107" s="652">
        <v>200254</v>
      </c>
      <c r="C107" s="655" t="s">
        <v>1286</v>
      </c>
      <c r="D107" s="630" t="str">
        <f>IF(B107="","",IF(C107="DER-RD",IF(OR(B107&lt;60000,B107&gt;60025),VLOOKUP(B107,'DER-RD1'!A:E,2,FALSE),VLOOKUP(B107,'DER-RD1'!A:E,2,FALSE)&amp;"(DMT="&amp;VLOOKUP(B107,'DER-RD1'!A:E,4,FALSE)&amp;")(XP="&amp;ROUND((O107),2)&amp;"KM;XR="&amp;ROUND((P107),2)&amp;"KM)"),IF(C107="DER-ED",VLOOKUP(B107,'DER-ED1'!A:D,2,FALSE),IF(C107="SICRO",VLOOKUP(B107,SICRO!A:E,2,FALSE),IF(C107="SINAPI",VLOOKUP(B107,SINAPI1!A:D,2,FALSE))))))</f>
        <v>Fornecimento e assentamento de ladrilho hidráulico ranhurado (tátil direcional), vermelho, dim. 20x20 cm, esp. 1.5cm, assentado com pasta de cimento colante, exclusive regularização e lastro</v>
      </c>
      <c r="E107" s="653" t="str">
        <f>IF($B107="","",IF($C107="SINAPI",VLOOKUP($B107,SINAPI1!A:D,3,FALSE),IF($C107="SICRO",VLOOKUP($B107,SICRO!A:E,3,FALSE),IF($C107="DER-RD",VLOOKUP($B107,'DER-RD1'!A:E,3,FALSE),IF($C107="DER-ED",(VLOOKUP($B107,'DER-ED1'!A:D,3,FALSE)))))))</f>
        <v>m2</v>
      </c>
      <c r="F107" s="781">
        <f>'Mem - Orla'!F217</f>
        <v>560</v>
      </c>
      <c r="G107" s="1076">
        <f t="shared" si="60"/>
        <v>82.61</v>
      </c>
      <c r="H107" s="782">
        <f t="shared" si="61"/>
        <v>105.92</v>
      </c>
      <c r="I107" s="787">
        <f t="shared" si="62"/>
        <v>59315.199999999997</v>
      </c>
      <c r="J107" s="623"/>
      <c r="K107" s="610">
        <f>IF(B107="","",IF(C107="DER-RD",IF(OR(B107&lt;60000,B107&gt;60025),VLOOKUP(B107,'DER-RD1'!A:E,4,FALSE),VLOOKUP(B107,'DER-RD1'!A:H,6,FALSE)*O107+VLOOKUP(B107,'DER-RD1'!A:H,7,FALSE)*P107)+VLOOKUP(B107,'DER-RD1'!A:H,8,FALSE),IF(C107="DER-ED",VLOOKUP(B107,'DER-ED1'!A:D,4,FALSE),IF(C107="SICRO",VLOOKUP(B107,SICRO!A:E,4,FALSE),IF(C107="SINAPI",VLOOKUP(B107,SINAPI1!A:D,4,FALSE),IF(C107="CESAN",VLOOKUP(B107,CESAN!A:D,4,FALSE)))))))</f>
        <v>82.61</v>
      </c>
      <c r="L107" s="611">
        <f>IF(B107="","",IF(C107="DER-RD",IF(OR(B107&lt;60000,B107&gt;60025),'DER-RD1'!$D$2/100,0),IF(C107="DER-ED",'DER-ED1'!$D$2/100,IF(C107="SICRO",SICRO!$D$4/100,"Preencher BDI!"))))</f>
        <v>0</v>
      </c>
      <c r="M107" s="612">
        <f t="shared" si="63"/>
        <v>82.61</v>
      </c>
      <c r="O107" s="610"/>
      <c r="P107" s="611"/>
      <c r="Q107" s="612"/>
      <c r="R107" s="612"/>
      <c r="S107" s="1008">
        <v>100.46</v>
      </c>
      <c r="T107" s="1008">
        <f t="shared" si="58"/>
        <v>56257.599999999999</v>
      </c>
      <c r="U107" s="242" t="b">
        <f t="shared" si="36"/>
        <v>1</v>
      </c>
    </row>
    <row r="108" spans="1:21" x14ac:dyDescent="0.25">
      <c r="A108" s="785" t="str">
        <f t="shared" si="59"/>
        <v>9.13</v>
      </c>
      <c r="B108" s="652">
        <v>40258</v>
      </c>
      <c r="C108" s="655" t="s">
        <v>1295</v>
      </c>
      <c r="D108" s="630" t="str">
        <f>IF(B108="","",IF(C108="DER-RD",IF(OR(B108&lt;60000,B108&gt;60025),VLOOKUP(B108,'DER-RD1'!A:E,2,FALSE),VLOOKUP(B108,'DER-RD1'!A:E,2,FALSE)&amp;"(DMT="&amp;VLOOKUP(B108,'DER-RD1'!A:E,4,FALSE)&amp;")(XP="&amp;ROUND((O108),2)&amp;"KM;XR="&amp;ROUND((P108),2)&amp;"KM)"),IF(C108="DER-ED",VLOOKUP(B108,'DER-ED1'!A:D,2,FALSE),IF(C108="SICRO",VLOOKUP(B108,SICRO!A:E,2,FALSE),IF(C108="SINAPI",VLOOKUP(B108,SINAPI1!A:D,2,FALSE))))))</f>
        <v>Escavação manual em mat. 1ª cat. H= 0,00 a 1,50 m</v>
      </c>
      <c r="E108" s="653" t="str">
        <f>IF($B108="","",IF($C108="SINAPI",VLOOKUP($B108,SINAPI1!A:D,3,FALSE),IF($C108="SICRO",VLOOKUP($B108,SICRO!A:E,3,FALSE),IF($C108="DER-RD",VLOOKUP($B108,'DER-RD1'!A:E,3,FALSE),IF($C108="DER-ED",(VLOOKUP($B108,'DER-ED1'!A:D,3,FALSE)))))))</f>
        <v>M3</v>
      </c>
      <c r="F108" s="781">
        <f>'Mem - Orla'!F218</f>
        <v>928.8</v>
      </c>
      <c r="G108" s="1076">
        <f t="shared" si="60"/>
        <v>75.97</v>
      </c>
      <c r="H108" s="782">
        <f t="shared" ref="H108" si="64">TRUNC(M108*(1+$I$3),2)</f>
        <v>97.4</v>
      </c>
      <c r="I108" s="787">
        <f t="shared" ref="I108" si="65">ROUND((F108*H108),2)</f>
        <v>90465.12</v>
      </c>
      <c r="J108" s="623"/>
      <c r="K108" s="610">
        <f>IF(B108="","",IF(C108="DER-RD",IF(OR(B108&lt;60000,B108&gt;60025),VLOOKUP(B108,'DER-RD1'!A:E,4,FALSE),VLOOKUP(B108,'DER-RD1'!A:H,6,FALSE)*O108+VLOOKUP(B108,'DER-RD1'!A:H,7,FALSE)*P108)+VLOOKUP(B108,'DER-RD1'!A:H,8,FALSE),IF(C108="DER-ED",VLOOKUP(B108,'DER-ED1'!A:D,4,FALSE),IF(C108="SICRO",VLOOKUP(B108,SICRO!A:E,4,FALSE),IF(C108="SINAPI",VLOOKUP(B108,SINAPI1!A:D,4,FALSE),IF(C108="CESAN",VLOOKUP(B108,CESAN!A:D,4,FALSE)))))))</f>
        <v>93.69</v>
      </c>
      <c r="L108" s="611">
        <f>IF(B108="","",IF(C108="DER-RD",IF(OR(B108&lt;60000,B108&gt;60025),'DER-RD1'!$D$2/100,0),IF(C108="DER-ED",'DER-ED1'!$D$2/100,IF(C108="SICRO",SICRO!$D$4/100,"Preencher BDI!"))))</f>
        <v>0.23319999999999999</v>
      </c>
      <c r="M108" s="612">
        <f t="shared" si="63"/>
        <v>75.97</v>
      </c>
      <c r="O108" s="610"/>
      <c r="P108" s="611"/>
      <c r="Q108" s="612"/>
      <c r="R108" s="612"/>
      <c r="S108" s="1008">
        <v>83.54</v>
      </c>
      <c r="T108" s="1008">
        <f t="shared" si="58"/>
        <v>77591.95</v>
      </c>
      <c r="U108" s="242" t="b">
        <f t="shared" si="36"/>
        <v>1</v>
      </c>
    </row>
    <row r="109" spans="1:21" ht="25.5" x14ac:dyDescent="0.25">
      <c r="A109" s="785" t="str">
        <f t="shared" si="59"/>
        <v>9.14</v>
      </c>
      <c r="B109" s="652">
        <v>40313</v>
      </c>
      <c r="C109" s="655" t="s">
        <v>1295</v>
      </c>
      <c r="D109" s="630" t="str">
        <f>IF(B109="","",IF(C109="DER-RD",IF(OR(B109&lt;60000,B109&gt;60025),VLOOKUP(B109,'DER-RD1'!A:E,2,FALSE),VLOOKUP(B109,'DER-RD1'!A:E,2,FALSE)&amp;"(DMT="&amp;VLOOKUP(B109,'DER-RD1'!A:E,4,FALSE)&amp;")(XP="&amp;ROUND((O109),2)&amp;"KM;XR="&amp;ROUND((P109),2)&amp;"KM)"),IF(C109="DER-ED",VLOOKUP(B109,'DER-ED1'!A:D,2,FALSE),IF(C109="SICRO",VLOOKUP(B109,SICRO!A:E,2,FALSE),IF(C109="SINAPI",VLOOKUP(B109,SINAPI1!A:D,2,FALSE))))))</f>
        <v>Formas planas de madeira com 04 (quatro) reaproveitamentos, inclusive fornecimento e transporte das madeiras</v>
      </c>
      <c r="E109" s="653" t="str">
        <f>IF($B109="","",IF($C109="SINAPI",VLOOKUP($B109,SINAPI1!A:D,3,FALSE),IF($C109="SICRO",VLOOKUP($B109,SICRO!A:E,3,FALSE),IF($C109="DER-RD",VLOOKUP($B109,'DER-RD1'!A:E,3,FALSE),IF($C109="DER-ED",(VLOOKUP($B109,'DER-ED1'!A:D,3,FALSE)))))))</f>
        <v>M2</v>
      </c>
      <c r="F109" s="781">
        <f>'Mem - Orla'!F219</f>
        <v>4128</v>
      </c>
      <c r="G109" s="1076">
        <f t="shared" si="60"/>
        <v>80.430000000000007</v>
      </c>
      <c r="H109" s="782">
        <f t="shared" ref="H109" si="66">TRUNC(M109*(1+$I$3),2)</f>
        <v>103.12</v>
      </c>
      <c r="I109" s="787">
        <f t="shared" ref="I109" si="67">ROUND((F109*H109),2)</f>
        <v>425679.35999999999</v>
      </c>
      <c r="J109" s="623"/>
      <c r="K109" s="610">
        <f>IF(B109="","",IF(C109="DER-RD",IF(OR(B109&lt;60000,B109&gt;60025),VLOOKUP(B109,'DER-RD1'!A:E,4,FALSE),VLOOKUP(B109,'DER-RD1'!A:H,6,FALSE)*O109+VLOOKUP(B109,'DER-RD1'!A:H,7,FALSE)*P109)+VLOOKUP(B109,'DER-RD1'!A:H,8,FALSE),IF(C109="DER-ED",VLOOKUP(B109,'DER-ED1'!A:D,4,FALSE),IF(C109="SICRO",VLOOKUP(B109,SICRO!A:E,4,FALSE),IF(C109="SINAPI",VLOOKUP(B109,SINAPI1!A:D,4,FALSE),IF(C109="CESAN",VLOOKUP(B109,CESAN!A:D,4,FALSE)))))))</f>
        <v>99.19</v>
      </c>
      <c r="L109" s="611">
        <f>IF(B109="","",IF(C109="DER-RD",IF(OR(B109&lt;60000,B109&gt;60025),'DER-RD1'!$D$2/100,0),IF(C109="DER-ED",'DER-ED1'!$D$2/100,IF(C109="SICRO",SICRO!$D$4/100,"Preencher BDI!"))))</f>
        <v>0.23319999999999999</v>
      </c>
      <c r="M109" s="612">
        <f t="shared" si="43"/>
        <v>80.430000000000007</v>
      </c>
      <c r="O109" s="610"/>
      <c r="P109" s="611"/>
      <c r="Q109" s="612"/>
      <c r="R109" s="612"/>
      <c r="S109" s="1008">
        <v>105.98</v>
      </c>
      <c r="T109" s="1008">
        <f t="shared" si="58"/>
        <v>437485.44</v>
      </c>
      <c r="U109" s="242" t="b">
        <f t="shared" si="36"/>
        <v>0</v>
      </c>
    </row>
    <row r="110" spans="1:21" x14ac:dyDescent="0.25">
      <c r="A110" s="785" t="s">
        <v>92</v>
      </c>
      <c r="B110" s="789"/>
      <c r="C110" s="789"/>
      <c r="D110" s="799" t="s">
        <v>5028</v>
      </c>
      <c r="E110" s="655"/>
      <c r="F110" s="794"/>
      <c r="G110" s="1079"/>
      <c r="H110" s="795"/>
      <c r="I110" s="613">
        <f>I95</f>
        <v>6461376.25</v>
      </c>
      <c r="J110" s="624"/>
      <c r="K110" s="610" t="str">
        <f>IF(B110="","",IF(C110="DER-RD",IF(OR(B110&lt;60000,B110&gt;60025),VLOOKUP(B110,'DER-RD1'!A:E,4,FALSE),VLOOKUP(B110,'DER-RD1'!A:H,6,FALSE)*O110+VLOOKUP(B110,'DER-RD1'!A:H,7,FALSE)*P110)+VLOOKUP(B110,'DER-RD1'!A:H,8,FALSE),IF(C110="DER-ED",VLOOKUP(B110,'DER-ED1'!A:D,4,FALSE),IF(C110="SICRO",VLOOKUP(B110,SICRO!A:E,4,FALSE),IF(C110="SINAPI",VLOOKUP(B110,SINAPI1!A:D,4,FALSE),IF(C110="CESAN",VLOOKUP(B110,CESAN!A:D,4,FALSE)))))))</f>
        <v/>
      </c>
      <c r="L110" s="611" t="str">
        <f>IF(B110="","",IF(C110="DER-RD",IF(OR(B110&lt;60000,B110&gt;60025),'DER-RD1'!$D$2/100,0),IF(C110="DER-ED",'DER-ED1'!$D$2/100,IF(C110="SICRO",SICRO!$D$4/100,"Preencher BDI!"))))</f>
        <v/>
      </c>
      <c r="M110" s="612" t="str">
        <f t="shared" si="43"/>
        <v/>
      </c>
      <c r="O110" s="610"/>
      <c r="P110" s="611"/>
      <c r="Q110" s="612"/>
      <c r="R110" s="612"/>
      <c r="T110" s="1010">
        <f>SUM(T96:T109)</f>
        <v>6581488.5700000003</v>
      </c>
      <c r="U110" s="242" t="b">
        <f t="shared" si="36"/>
        <v>1</v>
      </c>
    </row>
    <row r="111" spans="1:21" x14ac:dyDescent="0.25">
      <c r="A111" s="808"/>
      <c r="B111" s="789"/>
      <c r="C111" s="789"/>
      <c r="D111" s="809"/>
      <c r="E111" s="789"/>
      <c r="F111" s="810"/>
      <c r="G111" s="810"/>
      <c r="H111" s="811"/>
      <c r="I111" s="812"/>
      <c r="J111" s="624"/>
      <c r="K111" s="610" t="str">
        <f>IF(B111="","",IF(C111="DER-RD",IF(OR(B111&lt;60000,B111&gt;60025),VLOOKUP(B111,'DER-RD1'!A:E,4,FALSE),VLOOKUP(B111,'DER-RD1'!A:H,6,FALSE)*O111+VLOOKUP(B111,'DER-RD1'!A:H,7,FALSE)*P111)+VLOOKUP(B111,'DER-RD1'!A:H,8,FALSE),IF(C111="DER-ED",VLOOKUP(B111,'DER-ED1'!A:D,4,FALSE),IF(C111="SICRO",VLOOKUP(B111,SICRO!A:E,4,FALSE),IF(C111="SINAPI",VLOOKUP(B111,SINAPI1!A:D,4,FALSE),IF(C111="CESAN",VLOOKUP(B111,CESAN!A:D,4,FALSE)))))))</f>
        <v/>
      </c>
      <c r="L111" s="611" t="str">
        <f>IF(B111="","",IF(C111="DER-RD",IF(OR(B111&lt;60000,B111&gt;60025),'DER-RD1'!$D$2/100,0),IF(C111="DER-ED",'DER-ED1'!$D$2/100,IF(C111="SICRO",SICRO!$D$4/100,"Preencher BDI!"))))</f>
        <v/>
      </c>
      <c r="M111" s="612" t="str">
        <f t="shared" si="43"/>
        <v/>
      </c>
      <c r="O111" s="610"/>
      <c r="P111" s="611"/>
      <c r="Q111" s="612"/>
      <c r="R111" s="612"/>
      <c r="U111" s="242" t="b">
        <f t="shared" si="36"/>
        <v>1</v>
      </c>
    </row>
    <row r="112" spans="1:21" x14ac:dyDescent="0.25">
      <c r="A112" s="774">
        <v>10</v>
      </c>
      <c r="B112" s="813"/>
      <c r="C112" s="813"/>
      <c r="D112" s="776" t="s">
        <v>180</v>
      </c>
      <c r="E112" s="813"/>
      <c r="F112" s="791"/>
      <c r="G112" s="1082"/>
      <c r="H112" s="814"/>
      <c r="I112" s="608">
        <f>SUBTOTAL(9,I113:I134)</f>
        <v>1369036.48</v>
      </c>
      <c r="J112" s="625"/>
      <c r="K112" s="610" t="str">
        <f>IF(B112="","",IF(C112="DER-RD",IF(OR(B112&lt;60000,B112&gt;60025),VLOOKUP(B112,'DER-RD1'!A:E,4,FALSE),VLOOKUP(B112,'DER-RD1'!A:H,6,FALSE)*O112+VLOOKUP(B112,'DER-RD1'!A:H,7,FALSE)*P112)+VLOOKUP(B112,'DER-RD1'!A:H,8,FALSE),IF(C112="DER-ED",VLOOKUP(B112,'DER-ED1'!A:D,4,FALSE),IF(C112="SICRO",VLOOKUP(B112,SICRO!A:E,4,FALSE),IF(C112="SINAPI",VLOOKUP(B112,SINAPI1!A:D,4,FALSE),IF(C112="CESAN",VLOOKUP(B112,CESAN!A:D,4,FALSE)))))))</f>
        <v/>
      </c>
      <c r="L112" s="611" t="str">
        <f>IF(B112="","",IF(C112="DER-RD",IF(OR(B112&lt;60000,B112&gt;60025),'DER-RD1'!$D$2/100,0),IF(C112="DER-ED",'DER-ED1'!$D$2/100,IF(C112="SICRO",SICRO!$D$4/100,"Preencher BDI!"))))</f>
        <v/>
      </c>
      <c r="M112" s="612" t="str">
        <f t="shared" si="43"/>
        <v/>
      </c>
      <c r="O112" s="610"/>
      <c r="P112" s="611"/>
      <c r="Q112" s="612"/>
      <c r="R112" s="612"/>
      <c r="U112" s="242" t="b">
        <f t="shared" si="36"/>
        <v>1</v>
      </c>
    </row>
    <row r="113" spans="1:21" ht="38.25" x14ac:dyDescent="0.25">
      <c r="A113" s="785" t="s">
        <v>11762</v>
      </c>
      <c r="B113" s="654">
        <v>150615</v>
      </c>
      <c r="C113" s="655" t="s">
        <v>1286</v>
      </c>
      <c r="D113" s="630" t="str">
        <f>IF(B113="","",IF(C113="DER-RD",IF(OR(B113&lt;60000,B113&gt;60025),VLOOKUP(B113,'DER-RD1'!A:E,2,FALSE),VLOOKUP(B113,'DER-RD1'!A:E,2,FALSE)&amp;"(DMT="&amp;VLOOKUP(B113,'DER-RD1'!A:E,4,FALSE)&amp;")(XP="&amp;ROUND((O113),2)&amp;"KM;XR="&amp;ROUND((P113),2)&amp;"KM)"),IF(C113="DER-ED",VLOOKUP(B113,'DER-ED1'!A:D,2,FALSE),IF(C113="SICRO",VLOOKUP(B113,SICRO!A:E,2,FALSE),IF(C113="SINAPI",VLOOKUP(B113,SINAPI1!A:D,2,FALSE))))))</f>
        <v>Caixa de passagem de alvenaria de blocos de concreto 9x19x39cm, dimensões de 40x40x50cm, com revestimento interno em chapisco e reboco, tampa de concreto esp.5cm e lastro de brita 5 cm</v>
      </c>
      <c r="E113" s="653" t="str">
        <f>IF($B113="","",IF($C113="SINAPI",VLOOKUP($B113,SINAPI1!A:D,3,FALSE),IF($C113="SICRO",VLOOKUP($B113,SICRO!A:E,3,FALSE),IF($C113="DER-RD",VLOOKUP($B113,'DER-RD1'!A:E,3,FALSE),IF($C113="DER-ED",(VLOOKUP($B113,'DER-ED1'!A:D,3,FALSE)))))))</f>
        <v>und</v>
      </c>
      <c r="F113" s="794">
        <f>'Mem - Orla'!F222</f>
        <v>271</v>
      </c>
      <c r="G113" s="1076">
        <f t="shared" ref="G113:G134" si="68">M113</f>
        <v>195.02</v>
      </c>
      <c r="H113" s="782">
        <f t="shared" ref="H113" si="69">TRUNC(M113*(1+$I$3),2)</f>
        <v>250.05</v>
      </c>
      <c r="I113" s="787">
        <f t="shared" ref="I113:I134" si="70">ROUND((F113*H113),2)</f>
        <v>67763.55</v>
      </c>
      <c r="J113" s="623"/>
      <c r="K113" s="610">
        <f>IF(B113="","",IF(C113="DER-RD",IF(OR(B113&lt;60000,B113&gt;60025),VLOOKUP(B113,'DER-RD1'!A:E,4,FALSE),VLOOKUP(B113,'DER-RD1'!A:H,6,FALSE)*O113+VLOOKUP(B113,'DER-RD1'!A:H,7,FALSE)*P113)+VLOOKUP(B113,'DER-RD1'!A:H,8,FALSE),IF(C113="DER-ED",VLOOKUP(B113,'DER-ED1'!A:D,4,FALSE),IF(C113="SICRO",VLOOKUP(B113,SICRO!A:E,4,FALSE),IF(C113="SINAPI",VLOOKUP(B113,SINAPI1!A:D,4,FALSE),IF(C113="CESAN",VLOOKUP(B113,CESAN!A:D,4,FALSE)))))))</f>
        <v>195.02</v>
      </c>
      <c r="L113" s="611">
        <f>IF(B113="","",IF(C113="DER-RD",IF(OR(B113&lt;60000,B113&gt;60025),'DER-RD1'!$D$2/100,0),IF(C113="DER-ED",'DER-ED1'!$D$2/100,IF(C113="SICRO",SICRO!$D$4/100,"Preencher BDI!"))))</f>
        <v>0</v>
      </c>
      <c r="M113" s="612">
        <f t="shared" si="43"/>
        <v>195.02</v>
      </c>
      <c r="O113" s="610"/>
      <c r="P113" s="611"/>
      <c r="Q113" s="612"/>
      <c r="R113" s="612"/>
      <c r="S113" s="1008">
        <v>235.65</v>
      </c>
      <c r="T113" s="1008">
        <f t="shared" ref="T113:T134" si="71">F113*S113</f>
        <v>63861.15</v>
      </c>
      <c r="U113" s="242" t="b">
        <f t="shared" si="36"/>
        <v>1</v>
      </c>
    </row>
    <row r="114" spans="1:21" x14ac:dyDescent="0.25">
      <c r="A114" s="785" t="s">
        <v>11752</v>
      </c>
      <c r="B114" s="654" t="s">
        <v>1307</v>
      </c>
      <c r="C114" s="655" t="s">
        <v>5158</v>
      </c>
      <c r="D114" s="797" t="str">
        <f>'Comp. - Orla'!C1149</f>
        <v>Eletroduto de PVC flexível diâm. 4" (110mm), inclusive conexões</v>
      </c>
      <c r="E114" s="655" t="str">
        <f>'Comp. - Orla'!C1150</f>
        <v>m</v>
      </c>
      <c r="F114" s="794">
        <f>'Mem - Orla'!F223</f>
        <v>3476.57</v>
      </c>
      <c r="G114" s="1076">
        <v>69.02</v>
      </c>
      <c r="H114" s="782">
        <f>'Comp. - Orla'!N1184</f>
        <v>88.5</v>
      </c>
      <c r="I114" s="787">
        <f t="shared" si="70"/>
        <v>307676.45</v>
      </c>
      <c r="J114" s="623"/>
      <c r="K114" s="610" t="b">
        <f>IF(B114="","",IF(C114="DER-RD",IF(OR(B114&lt;60000,B114&gt;60025),VLOOKUP(B114,'DER-RD1'!A:E,4,FALSE),VLOOKUP(B114,'DER-RD1'!A:H,6,FALSE)*O114+VLOOKUP(B114,'DER-RD1'!A:H,7,FALSE)*P114)+VLOOKUP(B114,'DER-RD1'!A:H,8,FALSE),IF(C114="DER-ED",VLOOKUP(B114,'DER-ED1'!A:D,4,FALSE),IF(C114="SICRO",VLOOKUP(B114,SICRO!A:E,4,FALSE),IF(C114="SINAPI",VLOOKUP(B114,SINAPI1!A:D,4,FALSE),IF(C114="CESAN",VLOOKUP(B114,CESAN!A:D,4,FALSE)))))))</f>
        <v>0</v>
      </c>
      <c r="L114" s="611" t="str">
        <f>IF(B114="","",IF(C114="DER-RD",IF(OR(B114&lt;60000,B114&gt;60025),'DER-RD1'!$D$2/100,0),IF(C114="DER-ED",'DER-ED1'!$D$2/100,IF(C114="SICRO",SICRO!$D$4/100,"Preencher BDI!"))))</f>
        <v>Preencher BDI!</v>
      </c>
      <c r="M114" s="612"/>
      <c r="O114" s="610"/>
      <c r="P114" s="611"/>
      <c r="Q114" s="612"/>
      <c r="R114" s="612"/>
      <c r="S114" s="1008">
        <v>83.88</v>
      </c>
      <c r="T114" s="1008">
        <f t="shared" si="71"/>
        <v>291614.69</v>
      </c>
      <c r="U114" s="242" t="b">
        <f t="shared" si="36"/>
        <v>1</v>
      </c>
    </row>
    <row r="115" spans="1:21" x14ac:dyDescent="0.25">
      <c r="A115" s="785" t="s">
        <v>11753</v>
      </c>
      <c r="B115" s="654" t="s">
        <v>1307</v>
      </c>
      <c r="C115" s="655" t="s">
        <v>5075</v>
      </c>
      <c r="D115" s="797" t="str">
        <f>'Comp. - Orla'!C221</f>
        <v>Luminária Solar UFO 300W</v>
      </c>
      <c r="E115" s="655" t="str">
        <f>'Comp. - Orla'!C222</f>
        <v>und</v>
      </c>
      <c r="F115" s="794">
        <f>'Mem - Orla'!F224</f>
        <v>224</v>
      </c>
      <c r="G115" s="1076">
        <v>826.09</v>
      </c>
      <c r="H115" s="782">
        <f>'Comp. - Orla'!N256</f>
        <v>1059.21</v>
      </c>
      <c r="I115" s="787">
        <f t="shared" si="70"/>
        <v>237263.04</v>
      </c>
      <c r="J115" s="623"/>
      <c r="K115" s="610" t="b">
        <f>IF(B115="","",IF(C115="DER-RD",IF(OR(B115&lt;60000,B115&gt;60025),VLOOKUP(B115,'DER-RD1'!A:E,4,FALSE),VLOOKUP(B115,'DER-RD1'!A:H,6,FALSE)*O115+VLOOKUP(B115,'DER-RD1'!A:H,7,FALSE)*P115)+VLOOKUP(B115,'DER-RD1'!A:H,8,FALSE),IF(C115="DER-ED",VLOOKUP(B115,'DER-ED1'!A:D,4,FALSE),IF(C115="SICRO",VLOOKUP(B115,SICRO!A:E,4,FALSE),IF(C115="SINAPI",VLOOKUP(B115,SINAPI1!A:D,4,FALSE),IF(C115="CESAN",VLOOKUP(B115,CESAN!A:D,4,FALSE)))))))</f>
        <v>0</v>
      </c>
      <c r="L115" s="611" t="str">
        <f>IF(B115="","",IF(C115="DER-RD",IF(OR(B115&lt;60000,B115&gt;60025),'DER-RD1'!$D$2/100,0),IF(C115="DER-ED",'DER-ED1'!$D$2/100,IF(C115="SICRO",SICRO!$D$4/100,"Preencher BDI!"))))</f>
        <v>Preencher BDI!</v>
      </c>
      <c r="M115" s="612"/>
      <c r="O115" s="610"/>
      <c r="P115" s="611"/>
      <c r="Q115" s="612"/>
      <c r="R115" s="612"/>
      <c r="S115" s="1008">
        <v>1037.4100000000001</v>
      </c>
      <c r="T115" s="1008">
        <f t="shared" si="71"/>
        <v>232379.84</v>
      </c>
      <c r="U115" s="242" t="b">
        <f t="shared" si="36"/>
        <v>1</v>
      </c>
    </row>
    <row r="116" spans="1:21" ht="38.25" x14ac:dyDescent="0.25">
      <c r="A116" s="785" t="s">
        <v>11754</v>
      </c>
      <c r="B116" s="654">
        <v>150315</v>
      </c>
      <c r="C116" s="655" t="s">
        <v>1286</v>
      </c>
      <c r="D116" s="630" t="str">
        <f>IF(B116="","",IF(C116="DER-RD",IF(OR(B116&lt;60000,B116&gt;60025),VLOOKUP(B116,'DER-RD1'!A:E,2,FALSE),VLOOKUP(B116,'DER-RD1'!A:E,2,FALSE)&amp;"(DMT="&amp;VLOOKUP(B116,'DER-RD1'!A:E,4,FALSE)&amp;")(XP="&amp;ROUND((O116),2)&amp;"KM;XR="&amp;ROUND((P116),2)&amp;"KM)"),IF(C116="DER-ED",VLOOKUP(B116,'DER-ED1'!A:D,2,FALSE),IF(C116="SICRO",VLOOKUP(B116,SICRO!A:E,2,FALSE),IF(C116="SINAPI",VLOOKUP(B116,SINAPI1!A:D,2,FALSE))))))</f>
        <v>Quadro distrib. energia, embutido ou semi embutido, capac. p/ 34 disj. DIN, c/barram trif. 150A barra. neutro e terra, fab. em chapa de aço 12 USG com porta, espelho, trinco com fechad ch yale, Ref. QDETG II-34DIN-CEMAR ou equiv.</v>
      </c>
      <c r="E116" s="653" t="str">
        <f>IF($B116="","",IF($C116="SINAPI",VLOOKUP($B116,SINAPI1!A:D,3,FALSE),IF($C116="SICRO",VLOOKUP($B116,SICRO!A:E,3,FALSE),IF($C116="DER-RD",VLOOKUP($B116,'DER-RD1'!A:E,3,FALSE),IF($C116="DER-ED",(VLOOKUP($B116,'DER-ED1'!A:D,3,FALSE)))))))</f>
        <v>und</v>
      </c>
      <c r="F116" s="794">
        <f>'Mem - Orla'!F225</f>
        <v>9</v>
      </c>
      <c r="G116" s="1076">
        <f t="shared" si="68"/>
        <v>960.45</v>
      </c>
      <c r="H116" s="782">
        <f t="shared" ref="H116:H130" si="72">TRUNC(M116*(1+$I$3),2)</f>
        <v>1231.48</v>
      </c>
      <c r="I116" s="787">
        <f t="shared" si="70"/>
        <v>11083.32</v>
      </c>
      <c r="J116" s="623"/>
      <c r="K116" s="610">
        <f>IF(B116="","",IF(C116="DER-RD",IF(OR(B116&lt;60000,B116&gt;60025),VLOOKUP(B116,'DER-RD1'!A:E,4,FALSE),VLOOKUP(B116,'DER-RD1'!A:H,6,FALSE)*O116+VLOOKUP(B116,'DER-RD1'!A:H,7,FALSE)*P116)+VLOOKUP(B116,'DER-RD1'!A:H,8,FALSE),IF(C116="DER-ED",VLOOKUP(B116,'DER-ED1'!A:D,4,FALSE),IF(C116="SICRO",VLOOKUP(B116,SICRO!A:E,4,FALSE),IF(C116="SINAPI",VLOOKUP(B116,SINAPI1!A:D,4,FALSE),IF(C116="CESAN",VLOOKUP(B116,CESAN!A:D,4,FALSE)))))))</f>
        <v>960.45</v>
      </c>
      <c r="L116" s="611">
        <f>IF(B116="","",IF(C116="DER-RD",IF(OR(B116&lt;60000,B116&gt;60025),'DER-RD1'!$D$2/100,0),IF(C116="DER-ED",'DER-ED1'!$D$2/100,IF(C116="SICRO",SICRO!$D$4/100,"Preencher BDI!"))))</f>
        <v>0</v>
      </c>
      <c r="M116" s="612">
        <f t="shared" si="43"/>
        <v>960.45</v>
      </c>
      <c r="O116" s="610"/>
      <c r="P116" s="611"/>
      <c r="Q116" s="612"/>
      <c r="R116" s="612"/>
      <c r="S116" s="1008">
        <v>1206.8800000000001</v>
      </c>
      <c r="T116" s="1008">
        <f t="shared" si="71"/>
        <v>10861.92</v>
      </c>
      <c r="U116" s="242" t="b">
        <f t="shared" si="36"/>
        <v>1</v>
      </c>
    </row>
    <row r="117" spans="1:21" x14ac:dyDescent="0.25">
      <c r="A117" s="785" t="s">
        <v>11755</v>
      </c>
      <c r="B117" s="654" t="s">
        <v>1307</v>
      </c>
      <c r="C117" s="655" t="s">
        <v>5030</v>
      </c>
      <c r="D117" s="797" t="str">
        <f>'Comp. - Orla'!C260</f>
        <v>Relé Fotoelétrico para comando de iluminação externa 1000 W - fornecimento e instalação</v>
      </c>
      <c r="E117" s="655" t="str">
        <f>'Comp. - Orla'!C261</f>
        <v>und</v>
      </c>
      <c r="F117" s="794">
        <f>'Mem - Orla'!F226</f>
        <v>9</v>
      </c>
      <c r="G117" s="1076">
        <v>39.909999999999997</v>
      </c>
      <c r="H117" s="782">
        <f>'Comp. - Orla'!N296</f>
        <v>51.17</v>
      </c>
      <c r="I117" s="787">
        <f t="shared" si="70"/>
        <v>460.53</v>
      </c>
      <c r="J117" s="623"/>
      <c r="K117" s="610" t="b">
        <f>IF(B117="","",IF(C117="DER-RD",IF(OR(B117&lt;60000,B117&gt;60025),VLOOKUP(B117,'DER-RD1'!A:E,4,FALSE),VLOOKUP(B117,'DER-RD1'!A:H,6,FALSE)*O117+VLOOKUP(B117,'DER-RD1'!A:H,7,FALSE)*P117)+VLOOKUP(B117,'DER-RD1'!A:H,8,FALSE),IF(C117="DER-ED",VLOOKUP(B117,'DER-ED1'!A:D,4,FALSE),IF(C117="SICRO",VLOOKUP(B117,SICRO!A:E,4,FALSE),IF(C117="SINAPI",VLOOKUP(B117,SINAPI1!A:D,4,FALSE),IF(C117="CESAN",VLOOKUP(B117,CESAN!A:D,4,FALSE)))))))</f>
        <v>0</v>
      </c>
      <c r="L117" s="611" t="str">
        <f>IF(B117="","",IF(C117="DER-RD",IF(OR(B117&lt;60000,B117&gt;60025),'DER-RD1'!$D$2/100,0),IF(C117="DER-ED",'DER-ED1'!$D$2/100,IF(C117="SICRO",SICRO!$D$4/100,"Preencher BDI!"))))</f>
        <v>Preencher BDI!</v>
      </c>
      <c r="M117" s="612"/>
      <c r="O117" s="610"/>
      <c r="P117" s="611"/>
      <c r="Q117" s="612"/>
      <c r="R117" s="612"/>
      <c r="S117" s="1008">
        <v>47.9</v>
      </c>
      <c r="T117" s="1008">
        <f t="shared" si="71"/>
        <v>431.1</v>
      </c>
      <c r="U117" s="242" t="b">
        <f t="shared" si="36"/>
        <v>1</v>
      </c>
    </row>
    <row r="118" spans="1:21" x14ac:dyDescent="0.25">
      <c r="A118" s="785" t="s">
        <v>11756</v>
      </c>
      <c r="B118" s="654" t="s">
        <v>1307</v>
      </c>
      <c r="C118" s="655" t="s">
        <v>5031</v>
      </c>
      <c r="D118" s="797" t="str">
        <f>'Comp. - Orla'!C300</f>
        <v>Disjuntor a Seco 1 Polo, 25A, Curva B - fornecimento e instalação</v>
      </c>
      <c r="E118" s="655" t="str">
        <f>'Comp. - Orla'!C301</f>
        <v>und</v>
      </c>
      <c r="F118" s="794">
        <f>'Mem - Orla'!F227</f>
        <v>7</v>
      </c>
      <c r="G118" s="1076">
        <v>22.51</v>
      </c>
      <c r="H118" s="782">
        <f>'Comp. - Orla'!N335</f>
        <v>28.86</v>
      </c>
      <c r="I118" s="787">
        <f t="shared" si="70"/>
        <v>202.02</v>
      </c>
      <c r="J118" s="623"/>
      <c r="K118" s="610" t="b">
        <f>IF(B118="","",IF(C118="DER-RD",IF(OR(B118&lt;60000,B118&gt;60025),VLOOKUP(B118,'DER-RD1'!A:E,4,FALSE),VLOOKUP(B118,'DER-RD1'!A:H,6,FALSE)*O118+VLOOKUP(B118,'DER-RD1'!A:H,7,FALSE)*P118)+VLOOKUP(B118,'DER-RD1'!A:H,8,FALSE),IF(C118="DER-ED",VLOOKUP(B118,'DER-ED1'!A:D,4,FALSE),IF(C118="SICRO",VLOOKUP(B118,SICRO!A:E,4,FALSE),IF(C118="SINAPI",VLOOKUP(B118,SINAPI1!A:D,4,FALSE),IF(C118="CESAN",VLOOKUP(B118,CESAN!A:D,4,FALSE)))))))</f>
        <v>0</v>
      </c>
      <c r="L118" s="611" t="str">
        <f>IF(B118="","",IF(C118="DER-RD",IF(OR(B118&lt;60000,B118&gt;60025),'DER-RD1'!$D$2/100,0),IF(C118="DER-ED",'DER-ED1'!$D$2/100,IF(C118="SICRO",SICRO!$D$4/100,"Preencher BDI!"))))</f>
        <v>Preencher BDI!</v>
      </c>
      <c r="M118" s="612"/>
      <c r="O118" s="610"/>
      <c r="P118" s="611"/>
      <c r="Q118" s="612"/>
      <c r="R118" s="612"/>
      <c r="S118" s="1008">
        <v>28.42</v>
      </c>
      <c r="T118" s="1008">
        <f t="shared" si="71"/>
        <v>198.94</v>
      </c>
      <c r="U118" s="242" t="b">
        <f t="shared" si="36"/>
        <v>1</v>
      </c>
    </row>
    <row r="119" spans="1:21" x14ac:dyDescent="0.25">
      <c r="A119" s="785" t="s">
        <v>11757</v>
      </c>
      <c r="B119" s="654" t="s">
        <v>1307</v>
      </c>
      <c r="C119" s="655" t="s">
        <v>5032</v>
      </c>
      <c r="D119" s="797" t="str">
        <f>'Comp. - Orla'!C339</f>
        <v>Disjuntor a Seco 1 Polo, 80A, Curva C - fornecimento e instalação</v>
      </c>
      <c r="E119" s="655" t="str">
        <f>'Comp. - Orla'!C340</f>
        <v>und</v>
      </c>
      <c r="F119" s="794">
        <f>'Mem - Orla'!F228</f>
        <v>15</v>
      </c>
      <c r="G119" s="1076">
        <v>53.19</v>
      </c>
      <c r="H119" s="782">
        <f>'Comp. - Orla'!N374</f>
        <v>68.2</v>
      </c>
      <c r="I119" s="787">
        <f t="shared" si="70"/>
        <v>1023</v>
      </c>
      <c r="J119" s="623"/>
      <c r="K119" s="610" t="b">
        <f>IF(B119="","",IF(C119="DER-RD",IF(OR(B119&lt;60000,B119&gt;60025),VLOOKUP(B119,'DER-RD1'!A:E,4,FALSE),VLOOKUP(B119,'DER-RD1'!A:H,6,FALSE)*O119+VLOOKUP(B119,'DER-RD1'!A:H,7,FALSE)*P119)+VLOOKUP(B119,'DER-RD1'!A:H,8,FALSE),IF(C119="DER-ED",VLOOKUP(B119,'DER-ED1'!A:D,4,FALSE),IF(C119="SICRO",VLOOKUP(B119,SICRO!A:E,4,FALSE),IF(C119="SINAPI",VLOOKUP(B119,SINAPI1!A:D,4,FALSE),IF(C119="CESAN",VLOOKUP(B119,CESAN!A:D,4,FALSE)))))))</f>
        <v>0</v>
      </c>
      <c r="L119" s="611" t="str">
        <f>IF(B119="","",IF(C119="DER-RD",IF(OR(B119&lt;60000,B119&gt;60025),'DER-RD1'!$D$2/100,0),IF(C119="DER-ED",'DER-ED1'!$D$2/100,IF(C119="SICRO",SICRO!$D$4/100,"Preencher BDI!"))))</f>
        <v>Preencher BDI!</v>
      </c>
      <c r="M119" s="612"/>
      <c r="O119" s="610"/>
      <c r="P119" s="611"/>
      <c r="Q119" s="612"/>
      <c r="R119" s="612"/>
      <c r="S119" s="1008">
        <v>66.489999999999995</v>
      </c>
      <c r="T119" s="1008">
        <f t="shared" si="71"/>
        <v>997.35</v>
      </c>
      <c r="U119" s="242" t="b">
        <f t="shared" si="36"/>
        <v>1</v>
      </c>
    </row>
    <row r="120" spans="1:21" x14ac:dyDescent="0.25">
      <c r="A120" s="785" t="s">
        <v>11758</v>
      </c>
      <c r="B120" s="654" t="s">
        <v>1307</v>
      </c>
      <c r="C120" s="655" t="s">
        <v>5033</v>
      </c>
      <c r="D120" s="797" t="str">
        <f>'Comp. - Orla'!C378</f>
        <v>Disjuntor a Seco 1 Polo, 20A, Curva B - fornecimento e instalação</v>
      </c>
      <c r="E120" s="655" t="str">
        <f>'Comp. - Orla'!C379</f>
        <v>und</v>
      </c>
      <c r="F120" s="794">
        <f>'Mem - Orla'!F229</f>
        <v>10</v>
      </c>
      <c r="G120" s="1076">
        <v>22.51</v>
      </c>
      <c r="H120" s="782">
        <f>'Comp. - Orla'!N413</f>
        <v>28.86</v>
      </c>
      <c r="I120" s="787">
        <f t="shared" si="70"/>
        <v>288.60000000000002</v>
      </c>
      <c r="J120" s="623"/>
      <c r="K120" s="610" t="b">
        <f>IF(B120="","",IF(C120="DER-RD",IF(OR(B120&lt;60000,B120&gt;60025),VLOOKUP(B120,'DER-RD1'!A:E,4,FALSE),VLOOKUP(B120,'DER-RD1'!A:H,6,FALSE)*O120+VLOOKUP(B120,'DER-RD1'!A:H,7,FALSE)*P120)+VLOOKUP(B120,'DER-RD1'!A:H,8,FALSE),IF(C120="DER-ED",VLOOKUP(B120,'DER-ED1'!A:D,4,FALSE),IF(C120="SICRO",VLOOKUP(B120,SICRO!A:E,4,FALSE),IF(C120="SINAPI",VLOOKUP(B120,SINAPI1!A:D,4,FALSE),IF(C120="CESAN",VLOOKUP(B120,CESAN!A:D,4,FALSE)))))))</f>
        <v>0</v>
      </c>
      <c r="L120" s="611" t="str">
        <f>IF(B120="","",IF(C120="DER-RD",IF(OR(B120&lt;60000,B120&gt;60025),'DER-RD1'!$D$2/100,0),IF(C120="DER-ED",'DER-ED1'!$D$2/100,IF(C120="SICRO",SICRO!$D$4/100,"Preencher BDI!"))))</f>
        <v>Preencher BDI!</v>
      </c>
      <c r="M120" s="612"/>
      <c r="O120" s="610"/>
      <c r="P120" s="611"/>
      <c r="Q120" s="612"/>
      <c r="R120" s="612"/>
      <c r="S120" s="1008">
        <v>28.42</v>
      </c>
      <c r="T120" s="1008">
        <f t="shared" si="71"/>
        <v>284.2</v>
      </c>
      <c r="U120" s="242" t="b">
        <f t="shared" si="36"/>
        <v>1</v>
      </c>
    </row>
    <row r="121" spans="1:21" x14ac:dyDescent="0.25">
      <c r="A121" s="785" t="s">
        <v>11759</v>
      </c>
      <c r="B121" s="654" t="s">
        <v>1307</v>
      </c>
      <c r="C121" s="655" t="s">
        <v>5034</v>
      </c>
      <c r="D121" s="797" t="str">
        <f>'Comp. - Orla'!C417</f>
        <v>Disjuntor a Seco 1 Polo, 16A, Curva B - fornecimento e instalação</v>
      </c>
      <c r="E121" s="655" t="str">
        <f>'Comp. - Orla'!C418</f>
        <v>und</v>
      </c>
      <c r="F121" s="794">
        <f>'Mem - Orla'!F230</f>
        <v>2</v>
      </c>
      <c r="G121" s="1076">
        <v>22.51</v>
      </c>
      <c r="H121" s="782">
        <f>'Comp. - Orla'!N452</f>
        <v>28.86</v>
      </c>
      <c r="I121" s="787">
        <f t="shared" si="70"/>
        <v>57.72</v>
      </c>
      <c r="J121" s="623"/>
      <c r="K121" s="610" t="b">
        <f>IF(B121="","",IF(C121="DER-RD",IF(OR(B121&lt;60000,B121&gt;60025),VLOOKUP(B121,'DER-RD1'!A:E,4,FALSE),VLOOKUP(B121,'DER-RD1'!A:H,6,FALSE)*O121+VLOOKUP(B121,'DER-RD1'!A:H,7,FALSE)*P121)+VLOOKUP(B121,'DER-RD1'!A:H,8,FALSE),IF(C121="DER-ED",VLOOKUP(B121,'DER-ED1'!A:D,4,FALSE),IF(C121="SICRO",VLOOKUP(B121,SICRO!A:E,4,FALSE),IF(C121="SINAPI",VLOOKUP(B121,SINAPI1!A:D,4,FALSE),IF(C121="CESAN",VLOOKUP(B121,CESAN!A:D,4,FALSE)))))))</f>
        <v>0</v>
      </c>
      <c r="L121" s="611" t="str">
        <f>IF(B121="","",IF(C121="DER-RD",IF(OR(B121&lt;60000,B121&gt;60025),'DER-RD1'!$D$2/100,0),IF(C121="DER-ED",'DER-ED1'!$D$2/100,IF(C121="SICRO",SICRO!$D$4/100,"Preencher BDI!"))))</f>
        <v>Preencher BDI!</v>
      </c>
      <c r="M121" s="612"/>
      <c r="O121" s="610"/>
      <c r="P121" s="611"/>
      <c r="Q121" s="612"/>
      <c r="R121" s="612"/>
      <c r="S121" s="1008">
        <v>28.42</v>
      </c>
      <c r="T121" s="1008">
        <f t="shared" si="71"/>
        <v>56.84</v>
      </c>
      <c r="U121" s="242" t="b">
        <f t="shared" si="36"/>
        <v>1</v>
      </c>
    </row>
    <row r="122" spans="1:21" x14ac:dyDescent="0.25">
      <c r="A122" s="785" t="s">
        <v>11760</v>
      </c>
      <c r="B122" s="654" t="s">
        <v>1307</v>
      </c>
      <c r="C122" s="655" t="s">
        <v>5076</v>
      </c>
      <c r="D122" s="797" t="str">
        <f>'Comp. - Orla'!C456</f>
        <v>Disjuntor a Seco 1 Polo, 63A, Curva C - fornecimento e instalação</v>
      </c>
      <c r="E122" s="655" t="str">
        <f>'Comp. - Orla'!C457</f>
        <v>und</v>
      </c>
      <c r="F122" s="794">
        <f>'Mem - Orla'!F231</f>
        <v>3</v>
      </c>
      <c r="G122" s="1076">
        <v>31.76</v>
      </c>
      <c r="H122" s="782">
        <f>'Comp. - Orla'!N491</f>
        <v>40.72</v>
      </c>
      <c r="I122" s="787">
        <f t="shared" si="70"/>
        <v>122.16</v>
      </c>
      <c r="J122" s="623"/>
      <c r="K122" s="610" t="b">
        <f>IF(B122="","",IF(C122="DER-RD",IF(OR(B122&lt;60000,B122&gt;60025),VLOOKUP(B122,'DER-RD1'!A:E,4,FALSE),VLOOKUP(B122,'DER-RD1'!A:H,6,FALSE)*O122+VLOOKUP(B122,'DER-RD1'!A:H,7,FALSE)*P122)+VLOOKUP(B122,'DER-RD1'!A:H,8,FALSE),IF(C122="DER-ED",VLOOKUP(B122,'DER-ED1'!A:D,4,FALSE),IF(C122="SICRO",VLOOKUP(B122,SICRO!A:E,4,FALSE),IF(C122="SINAPI",VLOOKUP(B122,SINAPI1!A:D,4,FALSE),IF(C122="CESAN",VLOOKUP(B122,CESAN!A:D,4,FALSE)))))))</f>
        <v>0</v>
      </c>
      <c r="L122" s="611" t="str">
        <f>IF(B122="","",IF(C122="DER-RD",IF(OR(B122&lt;60000,B122&gt;60025),'DER-RD1'!$D$2/100,0),IF(C122="DER-ED",'DER-ED1'!$D$2/100,IF(C122="SICRO",SICRO!$D$4/100,"Preencher BDI!"))))</f>
        <v>Preencher BDI!</v>
      </c>
      <c r="M122" s="612"/>
      <c r="O122" s="610"/>
      <c r="P122" s="611"/>
      <c r="Q122" s="612"/>
      <c r="R122" s="612"/>
      <c r="S122" s="1008">
        <v>39.99</v>
      </c>
      <c r="T122" s="1008">
        <f t="shared" si="71"/>
        <v>119.97</v>
      </c>
      <c r="U122" s="242" t="b">
        <f t="shared" si="36"/>
        <v>1</v>
      </c>
    </row>
    <row r="123" spans="1:21" x14ac:dyDescent="0.25">
      <c r="A123" s="785" t="s">
        <v>11761</v>
      </c>
      <c r="B123" s="654" t="s">
        <v>1307</v>
      </c>
      <c r="C123" s="655" t="s">
        <v>1308</v>
      </c>
      <c r="D123" s="797" t="str">
        <f>'Comp. - Orla'!C495</f>
        <v>Disjuntor a Seco 1 Polo, 40A, Curva C - fornecimento e instalação</v>
      </c>
      <c r="E123" s="655" t="str">
        <f>'Comp. - Orla'!C496</f>
        <v>und</v>
      </c>
      <c r="F123" s="794">
        <f>'Mem - Orla'!F232</f>
        <v>1</v>
      </c>
      <c r="G123" s="1076">
        <v>30.2</v>
      </c>
      <c r="H123" s="782">
        <f>'Comp. - Orla'!N530</f>
        <v>38.72</v>
      </c>
      <c r="I123" s="787">
        <f t="shared" si="70"/>
        <v>38.72</v>
      </c>
      <c r="J123" s="623"/>
      <c r="K123" s="610" t="b">
        <f>IF(B123="","",IF(C123="DER-RD",IF(OR(B123&lt;60000,B123&gt;60025),VLOOKUP(B123,'DER-RD1'!A:E,4,FALSE),VLOOKUP(B123,'DER-RD1'!A:H,6,FALSE)*O123+VLOOKUP(B123,'DER-RD1'!A:H,7,FALSE)*P123)+VLOOKUP(B123,'DER-RD1'!A:H,8,FALSE),IF(C123="DER-ED",VLOOKUP(B123,'DER-ED1'!A:D,4,FALSE),IF(C123="SICRO",VLOOKUP(B123,SICRO!A:E,4,FALSE),IF(C123="SINAPI",VLOOKUP(B123,SINAPI1!A:D,4,FALSE),IF(C123="CESAN",VLOOKUP(B123,CESAN!A:D,4,FALSE)))))))</f>
        <v>0</v>
      </c>
      <c r="L123" s="611" t="str">
        <f>IF(B123="","",IF(C123="DER-RD",IF(OR(B123&lt;60000,B123&gt;60025),'DER-RD1'!$D$2/100,0),IF(C123="DER-ED",'DER-ED1'!$D$2/100,IF(C123="SICRO",SICRO!$D$4/100,"Preencher BDI!"))))</f>
        <v>Preencher BDI!</v>
      </c>
      <c r="M123" s="612"/>
      <c r="O123" s="610"/>
      <c r="P123" s="611"/>
      <c r="Q123" s="612"/>
      <c r="R123" s="612"/>
      <c r="S123" s="1008">
        <v>35.479999999999997</v>
      </c>
      <c r="T123" s="1008">
        <f t="shared" si="71"/>
        <v>35.479999999999997</v>
      </c>
      <c r="U123" s="242" t="b">
        <f t="shared" si="36"/>
        <v>1</v>
      </c>
    </row>
    <row r="124" spans="1:21" x14ac:dyDescent="0.25">
      <c r="A124" s="785" t="s">
        <v>11763</v>
      </c>
      <c r="B124" s="654" t="s">
        <v>1307</v>
      </c>
      <c r="C124" s="655" t="s">
        <v>5155</v>
      </c>
      <c r="D124" s="797" t="str">
        <f>'Comp. - Orla'!C1030</f>
        <v>Disjuntor a Seco 3 Polos, 25A, Curva C - fornecimento e instalação</v>
      </c>
      <c r="E124" s="655" t="str">
        <f>'Comp. - Orla'!C1031</f>
        <v>und</v>
      </c>
      <c r="F124" s="794">
        <f>'Mem - Orla'!F233</f>
        <v>2</v>
      </c>
      <c r="G124" s="1076">
        <v>64.08</v>
      </c>
      <c r="H124" s="782">
        <f>'Comp. - Orla'!N1065</f>
        <v>82.16</v>
      </c>
      <c r="I124" s="787">
        <f t="shared" si="70"/>
        <v>164.32</v>
      </c>
      <c r="J124" s="623"/>
      <c r="K124" s="610" t="b">
        <f>IF(B124="","",IF(C124="DER-RD",IF(OR(B124&lt;60000,B124&gt;60025),VLOOKUP(B124,'DER-RD1'!A:E,4,FALSE),VLOOKUP(B124,'DER-RD1'!A:H,6,FALSE)*O124+VLOOKUP(B124,'DER-RD1'!A:H,7,FALSE)*P124)+VLOOKUP(B124,'DER-RD1'!A:H,8,FALSE),IF(C124="DER-ED",VLOOKUP(B124,'DER-ED1'!A:D,4,FALSE),IF(C124="SICRO",VLOOKUP(B124,SICRO!A:E,4,FALSE),IF(C124="SINAPI",VLOOKUP(B124,SINAPI1!A:D,4,FALSE),IF(C124="CESAN",VLOOKUP(B124,CESAN!A:D,4,FALSE)))))))</f>
        <v>0</v>
      </c>
      <c r="L124" s="611" t="str">
        <f>IF(B124="","",IF(C124="DER-RD",IF(OR(B124&lt;60000,B124&gt;60025),'DER-RD1'!$D$2/100,0),IF(C124="DER-ED",'DER-ED1'!$D$2/100,IF(C124="SICRO",SICRO!$D$4/100,"Preencher BDI!"))))</f>
        <v>Preencher BDI!</v>
      </c>
      <c r="M124" s="612"/>
      <c r="O124" s="610"/>
      <c r="P124" s="611"/>
      <c r="Q124" s="612"/>
      <c r="R124" s="612"/>
      <c r="S124" s="1008">
        <v>88.65</v>
      </c>
      <c r="T124" s="1008">
        <f t="shared" si="71"/>
        <v>177.3</v>
      </c>
      <c r="U124" s="242" t="b">
        <f t="shared" si="36"/>
        <v>0</v>
      </c>
    </row>
    <row r="125" spans="1:21" x14ac:dyDescent="0.25">
      <c r="A125" s="785" t="s">
        <v>11764</v>
      </c>
      <c r="B125" s="654" t="s">
        <v>1307</v>
      </c>
      <c r="C125" s="655" t="s">
        <v>5156</v>
      </c>
      <c r="D125" s="797" t="str">
        <f>'Comp. - Orla'!C1069</f>
        <v>Disjuntor a Seco 1 Polo, 32A, Curva C - fornecimento e instalação</v>
      </c>
      <c r="E125" s="655" t="str">
        <f>'Comp. - Orla'!C1070</f>
        <v>und</v>
      </c>
      <c r="F125" s="794">
        <f>'Mem - Orla'!F234</f>
        <v>1</v>
      </c>
      <c r="G125" s="1076">
        <v>22.51</v>
      </c>
      <c r="H125" s="782">
        <f>'Comp. - Orla'!N1104</f>
        <v>28.86</v>
      </c>
      <c r="I125" s="787">
        <f t="shared" si="70"/>
        <v>28.86</v>
      </c>
      <c r="J125" s="623"/>
      <c r="K125" s="610" t="b">
        <f>IF(B125="","",IF(C125="DER-RD",IF(OR(B125&lt;60000,B125&gt;60025),VLOOKUP(B125,'DER-RD1'!A:E,4,FALSE),VLOOKUP(B125,'DER-RD1'!A:H,6,FALSE)*O125+VLOOKUP(B125,'DER-RD1'!A:H,7,FALSE)*P125)+VLOOKUP(B125,'DER-RD1'!A:H,8,FALSE),IF(C125="DER-ED",VLOOKUP(B125,'DER-ED1'!A:D,4,FALSE),IF(C125="SICRO",VLOOKUP(B125,SICRO!A:E,4,FALSE),IF(C125="SINAPI",VLOOKUP(B125,SINAPI1!A:D,4,FALSE),IF(C125="CESAN",VLOOKUP(B125,CESAN!A:D,4,FALSE)))))))</f>
        <v>0</v>
      </c>
      <c r="L125" s="611" t="str">
        <f>IF(B125="","",IF(C125="DER-RD",IF(OR(B125&lt;60000,B125&gt;60025),'DER-RD1'!$D$2/100,0),IF(C125="DER-ED",'DER-ED1'!$D$2/100,IF(C125="SICRO",SICRO!$D$4/100,"Preencher BDI!"))))</f>
        <v>Preencher BDI!</v>
      </c>
      <c r="M125" s="612"/>
      <c r="O125" s="610"/>
      <c r="P125" s="611"/>
      <c r="Q125" s="612"/>
      <c r="R125" s="612"/>
      <c r="S125" s="1008">
        <v>28.42</v>
      </c>
      <c r="T125" s="1008">
        <f t="shared" si="71"/>
        <v>28.42</v>
      </c>
      <c r="U125" s="242" t="b">
        <f t="shared" si="36"/>
        <v>1</v>
      </c>
    </row>
    <row r="126" spans="1:21" ht="25.5" x14ac:dyDescent="0.25">
      <c r="A126" s="785" t="s">
        <v>11765</v>
      </c>
      <c r="B126" s="654">
        <v>151402</v>
      </c>
      <c r="C126" s="655" t="s">
        <v>1286</v>
      </c>
      <c r="D126" s="630" t="str">
        <f>IF(B126="","",IF(C126="DER-RD",IF(OR(B126&lt;60000,B126&gt;60025),VLOOKUP(B126,'DER-RD1'!A:E,2,FALSE),VLOOKUP(B126,'DER-RD1'!A:E,2,FALSE)&amp;"(DMT="&amp;VLOOKUP(B126,'DER-RD1'!A:E,4,FALSE)&amp;")(XP="&amp;ROUND((O126),2)&amp;"KM;XR="&amp;ROUND((P126),2)&amp;"KM)"),IF(C126="DER-ED",VLOOKUP(B126,'DER-ED1'!A:D,2,FALSE),IF(C126="SICRO",VLOOKUP(B126,SICRO!A:E,2,FALSE),IF(C126="SINAPI",VLOOKUP(B126,SINAPI1!A:D,2,FALSE))))))</f>
        <v>Cabo de cobre termoplástico (PVC) flexível isolado 450/750V, antichama BWF livre de chumbo, 70ºC - 2,5mm2</v>
      </c>
      <c r="E126" s="653" t="str">
        <f>IF($B126="","",IF($C126="SINAPI",VLOOKUP($B126,SINAPI1!A:D,3,FALSE),IF($C126="SICRO",VLOOKUP($B126,SICRO!A:E,3,FALSE),IF($C126="DER-RD",VLOOKUP($B126,'DER-RD1'!A:E,3,FALSE),IF($C126="DER-ED",(VLOOKUP($B126,'DER-ED1'!A:D,3,FALSE)))))))</f>
        <v>m</v>
      </c>
      <c r="F126" s="794">
        <f>'Mem - Orla'!F235</f>
        <v>3475.42</v>
      </c>
      <c r="G126" s="1076">
        <f t="shared" si="68"/>
        <v>7.06</v>
      </c>
      <c r="H126" s="782">
        <f t="shared" si="72"/>
        <v>9.0500000000000007</v>
      </c>
      <c r="I126" s="787">
        <f t="shared" si="70"/>
        <v>31452.55</v>
      </c>
      <c r="J126" s="623"/>
      <c r="K126" s="610">
        <f>IF(B126="","",IF(C126="DER-RD",IF(OR(B126&lt;60000,B126&gt;60025),VLOOKUP(B126,'DER-RD1'!A:E,4,FALSE),VLOOKUP(B126,'DER-RD1'!A:H,6,FALSE)*O126+VLOOKUP(B126,'DER-RD1'!A:H,7,FALSE)*P126)+VLOOKUP(B126,'DER-RD1'!A:H,8,FALSE),IF(C126="DER-ED",VLOOKUP(B126,'DER-ED1'!A:D,4,FALSE),IF(C126="SICRO",VLOOKUP(B126,SICRO!A:E,4,FALSE),IF(C126="SINAPI",VLOOKUP(B126,SINAPI1!A:D,4,FALSE),IF(C126="CESAN",VLOOKUP(B126,CESAN!A:D,4,FALSE)))))))</f>
        <v>7.06</v>
      </c>
      <c r="L126" s="611">
        <f>IF(B126="","",IF(C126="DER-RD",IF(OR(B126&lt;60000,B126&gt;60025),'DER-RD1'!$D$2/100,0),IF(C126="DER-ED",'DER-ED1'!$D$2/100,IF(C126="SICRO",SICRO!$D$4/100,"Preencher BDI!"))))</f>
        <v>0</v>
      </c>
      <c r="M126" s="612">
        <f t="shared" si="43"/>
        <v>7.06</v>
      </c>
      <c r="O126" s="610"/>
      <c r="P126" s="611"/>
      <c r="Q126" s="612"/>
      <c r="R126" s="612"/>
      <c r="S126" s="1008">
        <v>9.3699999999999992</v>
      </c>
      <c r="T126" s="1008">
        <f t="shared" si="71"/>
        <v>32564.69</v>
      </c>
      <c r="U126" s="242" t="b">
        <f t="shared" si="36"/>
        <v>0</v>
      </c>
    </row>
    <row r="127" spans="1:21" ht="25.5" x14ac:dyDescent="0.25">
      <c r="A127" s="785" t="s">
        <v>11766</v>
      </c>
      <c r="B127" s="654">
        <v>151403</v>
      </c>
      <c r="C127" s="655" t="s">
        <v>1286</v>
      </c>
      <c r="D127" s="630" t="str">
        <f>IF(B127="","",IF(C127="DER-RD",IF(OR(B127&lt;60000,B127&gt;60025),VLOOKUP(B127,'DER-RD1'!A:E,2,FALSE),VLOOKUP(B127,'DER-RD1'!A:E,2,FALSE)&amp;"(DMT="&amp;VLOOKUP(B127,'DER-RD1'!A:E,4,FALSE)&amp;")(XP="&amp;ROUND((O127),2)&amp;"KM;XR="&amp;ROUND((P127),2)&amp;"KM)"),IF(C127="DER-ED",VLOOKUP(B127,'DER-ED1'!A:D,2,FALSE),IF(C127="SICRO",VLOOKUP(B127,SICRO!A:E,2,FALSE),IF(C127="SINAPI",VLOOKUP(B127,SINAPI1!A:D,2,FALSE))))))</f>
        <v>Cabo de cobre termoplástico (PVC) flexível isolado 450/750V, antichama BWF livre de chumbo, 70ºC ? 4,0mm2</v>
      </c>
      <c r="E127" s="653" t="str">
        <f>IF($B127="","",IF($C127="SINAPI",VLOOKUP($B127,SINAPI1!A:D,3,FALSE),IF($C127="SICRO",VLOOKUP($B127,SICRO!A:E,3,FALSE),IF($C127="DER-RD",VLOOKUP($B127,'DER-RD1'!A:E,3,FALSE),IF($C127="DER-ED",(VLOOKUP($B127,'DER-ED1'!A:D,3,FALSE)))))))</f>
        <v>m</v>
      </c>
      <c r="F127" s="794">
        <f>'Mem - Orla'!F236</f>
        <v>501.9</v>
      </c>
      <c r="G127" s="1076">
        <f t="shared" si="68"/>
        <v>8.94</v>
      </c>
      <c r="H127" s="782">
        <f t="shared" si="72"/>
        <v>11.46</v>
      </c>
      <c r="I127" s="787">
        <f t="shared" si="70"/>
        <v>5751.77</v>
      </c>
      <c r="J127" s="623"/>
      <c r="K127" s="610">
        <f>IF(B127="","",IF(C127="DER-RD",IF(OR(B127&lt;60000,B127&gt;60025),VLOOKUP(B127,'DER-RD1'!A:E,4,FALSE),VLOOKUP(B127,'DER-RD1'!A:H,6,FALSE)*O127+VLOOKUP(B127,'DER-RD1'!A:H,7,FALSE)*P127)+VLOOKUP(B127,'DER-RD1'!A:H,8,FALSE),IF(C127="DER-ED",VLOOKUP(B127,'DER-ED1'!A:D,4,FALSE),IF(C127="SICRO",VLOOKUP(B127,SICRO!A:E,4,FALSE),IF(C127="SINAPI",VLOOKUP(B127,SINAPI1!A:D,4,FALSE),IF(C127="CESAN",VLOOKUP(B127,CESAN!A:D,4,FALSE)))))))</f>
        <v>8.94</v>
      </c>
      <c r="L127" s="611">
        <f>IF(B127="","",IF(C127="DER-RD",IF(OR(B127&lt;60000,B127&gt;60025),'DER-RD1'!$D$2/100,0),IF(C127="DER-ED",'DER-ED1'!$D$2/100,IF(C127="SICRO",SICRO!$D$4/100,"Preencher BDI!"))))</f>
        <v>0</v>
      </c>
      <c r="M127" s="612">
        <f t="shared" si="43"/>
        <v>8.94</v>
      </c>
      <c r="O127" s="610"/>
      <c r="P127" s="611"/>
      <c r="Q127" s="612"/>
      <c r="R127" s="612"/>
      <c r="S127" s="1008">
        <v>12.46</v>
      </c>
      <c r="T127" s="1008">
        <f t="shared" si="71"/>
        <v>6253.67</v>
      </c>
      <c r="U127" s="242" t="b">
        <f t="shared" si="36"/>
        <v>0</v>
      </c>
    </row>
    <row r="128" spans="1:21" ht="25.5" x14ac:dyDescent="0.25">
      <c r="A128" s="785" t="s">
        <v>11767</v>
      </c>
      <c r="B128" s="654">
        <v>151404</v>
      </c>
      <c r="C128" s="655" t="s">
        <v>1286</v>
      </c>
      <c r="D128" s="630" t="str">
        <f>IF(B128="","",IF(C128="DER-RD",IF(OR(B128&lt;60000,B128&gt;60025),VLOOKUP(B128,'DER-RD1'!A:E,2,FALSE),VLOOKUP(B128,'DER-RD1'!A:E,2,FALSE)&amp;"(DMT="&amp;VLOOKUP(B128,'DER-RD1'!A:E,4,FALSE)&amp;")(XP="&amp;ROUND((O128),2)&amp;"KM;XR="&amp;ROUND((P128),2)&amp;"KM)"),IF(C128="DER-ED",VLOOKUP(B128,'DER-ED1'!A:D,2,FALSE),IF(C128="SICRO",VLOOKUP(B128,SICRO!A:E,2,FALSE),IF(C128="SINAPI",VLOOKUP(B128,SINAPI1!A:D,2,FALSE))))))</f>
        <v>Cabo de cobre termoplástico (PVC) flexível isolado 450/750V, antichama BWF livre de chumbo, 70ºC ? 6,0mm2</v>
      </c>
      <c r="E128" s="653" t="str">
        <f>IF($B128="","",IF($C128="SINAPI",VLOOKUP($B128,SINAPI1!A:D,3,FALSE),IF($C128="SICRO",VLOOKUP($B128,SICRO!A:E,3,FALSE),IF($C128="DER-RD",VLOOKUP($B128,'DER-RD1'!A:E,3,FALSE),IF($C128="DER-ED",(VLOOKUP($B128,'DER-ED1'!A:D,3,FALSE)))))))</f>
        <v>m</v>
      </c>
      <c r="F128" s="794">
        <f>'Mem - Orla'!F237</f>
        <v>1927.86</v>
      </c>
      <c r="G128" s="1076">
        <f t="shared" si="68"/>
        <v>11.82</v>
      </c>
      <c r="H128" s="782">
        <f t="shared" si="72"/>
        <v>15.15</v>
      </c>
      <c r="I128" s="787">
        <f t="shared" si="70"/>
        <v>29207.08</v>
      </c>
      <c r="J128" s="623"/>
      <c r="K128" s="610">
        <f>IF(B128="","",IF(C128="DER-RD",IF(OR(B128&lt;60000,B128&gt;60025),VLOOKUP(B128,'DER-RD1'!A:E,4,FALSE),VLOOKUP(B128,'DER-RD1'!A:H,6,FALSE)*O128+VLOOKUP(B128,'DER-RD1'!A:H,7,FALSE)*P128)+VLOOKUP(B128,'DER-RD1'!A:H,8,FALSE),IF(C128="DER-ED",VLOOKUP(B128,'DER-ED1'!A:D,4,FALSE),IF(C128="SICRO",VLOOKUP(B128,SICRO!A:E,4,FALSE),IF(C128="SINAPI",VLOOKUP(B128,SINAPI1!A:D,4,FALSE),IF(C128="CESAN",VLOOKUP(B128,CESAN!A:D,4,FALSE)))))))</f>
        <v>11.82</v>
      </c>
      <c r="L128" s="611">
        <f>IF(B128="","",IF(C128="DER-RD",IF(OR(B128&lt;60000,B128&gt;60025),'DER-RD1'!$D$2/100,0),IF(C128="DER-ED",'DER-ED1'!$D$2/100,IF(C128="SICRO",SICRO!$D$4/100,"Preencher BDI!"))))</f>
        <v>0</v>
      </c>
      <c r="M128" s="612">
        <f t="shared" si="43"/>
        <v>11.82</v>
      </c>
      <c r="O128" s="610"/>
      <c r="P128" s="611"/>
      <c r="Q128" s="612"/>
      <c r="R128" s="612"/>
      <c r="S128" s="1008">
        <v>15.33</v>
      </c>
      <c r="T128" s="1008">
        <f t="shared" si="71"/>
        <v>29554.09</v>
      </c>
      <c r="U128" s="242" t="b">
        <f t="shared" si="36"/>
        <v>0</v>
      </c>
    </row>
    <row r="129" spans="1:21" ht="25.5" x14ac:dyDescent="0.25">
      <c r="A129" s="785" t="s">
        <v>11768</v>
      </c>
      <c r="B129" s="654">
        <v>151405</v>
      </c>
      <c r="C129" s="655" t="s">
        <v>1286</v>
      </c>
      <c r="D129" s="630" t="str">
        <f>IF(B129="","",IF(C129="DER-RD",IF(OR(B129&lt;60000,B129&gt;60025),VLOOKUP(B129,'DER-RD1'!A:E,2,FALSE),VLOOKUP(B129,'DER-RD1'!A:E,2,FALSE)&amp;"(DMT="&amp;VLOOKUP(B129,'DER-RD1'!A:E,4,FALSE)&amp;")(XP="&amp;ROUND((O129),2)&amp;"KM;XR="&amp;ROUND((P129),2)&amp;"KM)"),IF(C129="DER-ED",VLOOKUP(B129,'DER-ED1'!A:D,2,FALSE),IF(C129="SICRO",VLOOKUP(B129,SICRO!A:E,2,FALSE),IF(C129="SINAPI",VLOOKUP(B129,SINAPI1!A:D,2,FALSE))))))</f>
        <v>Cabo de cobre termoplástico (PVC) flexível isolado 450/750V, antichama BWF livre de chumbo, 70ºC ? 10,0mm2</v>
      </c>
      <c r="E129" s="653" t="str">
        <f>IF($B129="","",IF($C129="SINAPI",VLOOKUP($B129,SINAPI1!A:D,3,FALSE),IF($C129="SICRO",VLOOKUP($B129,SICRO!A:E,3,FALSE),IF($C129="DER-RD",VLOOKUP($B129,'DER-RD1'!A:E,3,FALSE),IF($C129="DER-ED",(VLOOKUP($B129,'DER-ED1'!A:D,3,FALSE)))))))</f>
        <v>m</v>
      </c>
      <c r="F129" s="794">
        <f>'Mem - Orla'!F238</f>
        <v>4101.9799999999996</v>
      </c>
      <c r="G129" s="1076">
        <f t="shared" si="68"/>
        <v>16.64</v>
      </c>
      <c r="H129" s="782">
        <f t="shared" si="72"/>
        <v>21.33</v>
      </c>
      <c r="I129" s="787">
        <f t="shared" si="70"/>
        <v>87495.23</v>
      </c>
      <c r="J129" s="623"/>
      <c r="K129" s="610">
        <f>IF(B129="","",IF(C129="DER-RD",IF(OR(B129&lt;60000,B129&gt;60025),VLOOKUP(B129,'DER-RD1'!A:E,4,FALSE),VLOOKUP(B129,'DER-RD1'!A:H,6,FALSE)*O129+VLOOKUP(B129,'DER-RD1'!A:H,7,FALSE)*P129)+VLOOKUP(B129,'DER-RD1'!A:H,8,FALSE),IF(C129="DER-ED",VLOOKUP(B129,'DER-ED1'!A:D,4,FALSE),IF(C129="SICRO",VLOOKUP(B129,SICRO!A:E,4,FALSE),IF(C129="SINAPI",VLOOKUP(B129,SINAPI1!A:D,4,FALSE),IF(C129="CESAN",VLOOKUP(B129,CESAN!A:D,4,FALSE)))))))</f>
        <v>16.64</v>
      </c>
      <c r="L129" s="611">
        <f>IF(B129="","",IF(C129="DER-RD",IF(OR(B129&lt;60000,B129&gt;60025),'DER-RD1'!$D$2/100,0),IF(C129="DER-ED",'DER-ED1'!$D$2/100,IF(C129="SICRO",SICRO!$D$4/100,"Preencher BDI!"))))</f>
        <v>0</v>
      </c>
      <c r="M129" s="612">
        <f t="shared" si="43"/>
        <v>16.64</v>
      </c>
      <c r="O129" s="610"/>
      <c r="P129" s="611"/>
      <c r="Q129" s="612"/>
      <c r="R129" s="612"/>
      <c r="S129" s="1008">
        <v>22.85</v>
      </c>
      <c r="T129" s="1008">
        <f t="shared" si="71"/>
        <v>93730.240000000005</v>
      </c>
      <c r="U129" s="242" t="b">
        <f t="shared" ref="U129:U178" si="73">H129&gt;=S129</f>
        <v>0</v>
      </c>
    </row>
    <row r="130" spans="1:21" ht="25.5" x14ac:dyDescent="0.25">
      <c r="A130" s="785" t="s">
        <v>11769</v>
      </c>
      <c r="B130" s="654">
        <v>150702</v>
      </c>
      <c r="C130" s="655" t="s">
        <v>1286</v>
      </c>
      <c r="D130" s="630" t="str">
        <f>IF(B130="","",IF(C130="DER-RD",IF(OR(B130&lt;60000,B130&gt;60025),VLOOKUP(B130,'DER-RD1'!A:E,2,FALSE),VLOOKUP(B130,'DER-RD1'!A:E,2,FALSE)&amp;"(DMT="&amp;VLOOKUP(B130,'DER-RD1'!A:E,4,FALSE)&amp;")(XP="&amp;ROUND((O130),2)&amp;"KM;XR="&amp;ROUND((P130),2)&amp;"KM)"),IF(C130="DER-ED",VLOOKUP(B130,'DER-ED1'!A:D,2,FALSE),IF(C130="SICRO",VLOOKUP(B130,SICRO!A:E,2,FALSE),IF(C130="SINAPI",VLOOKUP(B130,SINAPI1!A:D,2,FALSE))))))</f>
        <v>Envelopamento de concreto simples com consumo mínimo de cimento de 250kg/m3, inclusive escavação para profundidade mínima do eletroduto de 50 cm, de 25 x 30 cm, para 2 eletrodutos</v>
      </c>
      <c r="E130" s="653" t="str">
        <f>IF($B130="","",IF($C130="SINAPI",VLOOKUP($B130,SINAPI1!A:D,3,FALSE),IF($C130="SICRO",VLOOKUP($B130,SICRO!A:E,3,FALSE),IF($C130="DER-RD",VLOOKUP($B130,'DER-RD1'!A:E,3,FALSE),IF($C130="DER-ED",(VLOOKUP($B130,'DER-ED1'!A:D,3,FALSE)))))))</f>
        <v>m</v>
      </c>
      <c r="F130" s="794">
        <f>'Mem - Orla'!F240</f>
        <v>3463.07</v>
      </c>
      <c r="G130" s="1076">
        <f t="shared" si="68"/>
        <v>71.14</v>
      </c>
      <c r="H130" s="782">
        <f t="shared" si="72"/>
        <v>91.21</v>
      </c>
      <c r="I130" s="787">
        <f t="shared" si="70"/>
        <v>315866.61</v>
      </c>
      <c r="J130" s="623"/>
      <c r="K130" s="610">
        <f>IF(B130="","",IF(C130="DER-RD",IF(OR(B130&lt;60000,B130&gt;60025),VLOOKUP(B130,'DER-RD1'!A:E,4,FALSE),VLOOKUP(B130,'DER-RD1'!A:H,6,FALSE)*O130+VLOOKUP(B130,'DER-RD1'!A:H,7,FALSE)*P130)+VLOOKUP(B130,'DER-RD1'!A:H,8,FALSE),IF(C130="DER-ED",VLOOKUP(B130,'DER-ED1'!A:D,4,FALSE),IF(C130="SICRO",VLOOKUP(B130,SICRO!A:E,4,FALSE),IF(C130="SINAPI",VLOOKUP(B130,SINAPI1!A:D,4,FALSE),IF(C130="CESAN",VLOOKUP(B130,CESAN!A:D,4,FALSE)))))))</f>
        <v>71.14</v>
      </c>
      <c r="L130" s="611">
        <f>IF(B130="","",IF(C130="DER-RD",IF(OR(B130&lt;60000,B130&gt;60025),'DER-RD1'!$D$2/100,0),IF(C130="DER-ED",'DER-ED1'!$D$2/100,IF(C130="SICRO",SICRO!$D$4/100,"Preencher BDI!"))))</f>
        <v>0</v>
      </c>
      <c r="M130" s="612">
        <f t="shared" si="43"/>
        <v>71.14</v>
      </c>
      <c r="O130" s="610"/>
      <c r="P130" s="611"/>
      <c r="Q130" s="612"/>
      <c r="R130" s="612"/>
      <c r="S130" s="1008">
        <v>85.95</v>
      </c>
      <c r="T130" s="1008">
        <f t="shared" si="71"/>
        <v>297650.87</v>
      </c>
      <c r="U130" s="242" t="b">
        <f t="shared" si="73"/>
        <v>1</v>
      </c>
    </row>
    <row r="131" spans="1:21" ht="38.25" x14ac:dyDescent="0.25">
      <c r="A131" s="785" t="s">
        <v>11770</v>
      </c>
      <c r="B131" s="654" t="s">
        <v>1307</v>
      </c>
      <c r="C131" s="655" t="s">
        <v>1314</v>
      </c>
      <c r="D131" s="797" t="str">
        <f>'Comp. - Orla'!C742</f>
        <v>POSTE CONICO CONTINUO EM ACO GALVANIZADO, RETO, FLANGEADO, H = 3 M, DIAMETRO  INFERIOR = *95* MM, SEM LUMINÁRIA - FORNECIMENTO, INSTALAÇÃO E PINTURA</v>
      </c>
      <c r="E131" s="655" t="str">
        <f>'Comp. - Orla'!C743</f>
        <v>und</v>
      </c>
      <c r="F131" s="794">
        <f>'Mem - Orla'!F241</f>
        <v>224</v>
      </c>
      <c r="G131" s="1076">
        <v>794.04</v>
      </c>
      <c r="H131" s="782">
        <f>'Comp. - Orla'!N785</f>
        <v>1018.12</v>
      </c>
      <c r="I131" s="787">
        <f t="shared" si="70"/>
        <v>228058.88</v>
      </c>
      <c r="J131" s="623"/>
      <c r="K131" s="610" t="b">
        <f>IF(B131="","",IF(C131="DER-RD",IF(OR(B131&lt;60000,B131&gt;60025),VLOOKUP(B131,'DER-RD1'!A:E,4,FALSE),VLOOKUP(B131,'DER-RD1'!A:H,6,FALSE)*O131+VLOOKUP(B131,'DER-RD1'!A:H,7,FALSE)*P131)+VLOOKUP(B131,'DER-RD1'!A:H,8,FALSE),IF(C131="DER-ED",VLOOKUP(B131,'DER-ED1'!A:D,4,FALSE),IF(C131="SICRO",VLOOKUP(B131,SICRO!A:E,4,FALSE),IF(C131="SINAPI",VLOOKUP(B131,SINAPI1!A:D,4,FALSE),IF(C131="CESAN",VLOOKUP(B131,CESAN!A:D,4,FALSE)))))))</f>
        <v>0</v>
      </c>
      <c r="L131" s="611" t="str">
        <f>IF(B131="","",IF(C131="DER-RD",IF(OR(B131&lt;60000,B131&gt;60025),'DER-RD1'!$D$2/100,0),IF(C131="DER-ED",'DER-ED1'!$D$2/100,IF(C131="SICRO",SICRO!$D$4/100,"Preencher BDI!"))))</f>
        <v>Preencher BDI!</v>
      </c>
      <c r="M131" s="612" t="e">
        <f t="shared" si="43"/>
        <v>#VALUE!</v>
      </c>
      <c r="O131" s="610"/>
      <c r="P131" s="611"/>
      <c r="Q131" s="612"/>
      <c r="R131" s="612"/>
      <c r="S131" s="1008">
        <v>1047.6300000000001</v>
      </c>
      <c r="T131" s="1008">
        <f t="shared" si="71"/>
        <v>234669.12</v>
      </c>
      <c r="U131" s="242" t="b">
        <f t="shared" si="73"/>
        <v>0</v>
      </c>
    </row>
    <row r="132" spans="1:21" x14ac:dyDescent="0.25">
      <c r="A132" s="785" t="s">
        <v>11771</v>
      </c>
      <c r="B132" s="654" t="s">
        <v>1307</v>
      </c>
      <c r="C132" s="655" t="s">
        <v>5085</v>
      </c>
      <c r="D132" s="797" t="str">
        <f>'Comp. - Orla'!C950</f>
        <v>Luva para eletroduto, pvc, roscável, dn 110mm (4'') - fornecimento e instalação</v>
      </c>
      <c r="E132" s="655" t="str">
        <f>'Comp. - Orla'!C951</f>
        <v>und</v>
      </c>
      <c r="F132" s="794">
        <f>'Mem - Orla'!F242</f>
        <v>18</v>
      </c>
      <c r="G132" s="1076">
        <v>46.38</v>
      </c>
      <c r="H132" s="782">
        <f>'Comp. - Orla'!N985</f>
        <v>59.47</v>
      </c>
      <c r="I132" s="787">
        <f t="shared" si="70"/>
        <v>1070.46</v>
      </c>
      <c r="J132" s="623"/>
      <c r="K132" s="610" t="b">
        <f>IF(B132="","",IF(C132="DER-RD",IF(OR(B132&lt;60000,B132&gt;60025),VLOOKUP(B132,'DER-RD1'!A:E,4,FALSE),VLOOKUP(B132,'DER-RD1'!A:H,6,FALSE)*O132+VLOOKUP(B132,'DER-RD1'!A:H,7,FALSE)*P132)+VLOOKUP(B132,'DER-RD1'!A:H,8,FALSE),IF(C132="DER-ED",VLOOKUP(B132,'DER-ED1'!A:D,4,FALSE),IF(C132="SICRO",VLOOKUP(B132,SICRO!A:E,4,FALSE),IF(C132="SINAPI",VLOOKUP(B132,SINAPI1!A:D,4,FALSE),IF(C132="CESAN",VLOOKUP(B132,CESAN!A:D,4,FALSE)))))))</f>
        <v>0</v>
      </c>
      <c r="L132" s="611" t="str">
        <f>IF(B132="","",IF(C132="DER-RD",IF(OR(B132&lt;60000,B132&gt;60025),'DER-RD1'!$D$2/100,0),IF(C132="DER-ED",'DER-ED1'!$D$2/100,IF(C132="SICRO",SICRO!$D$4/100,"Preencher BDI!"))))</f>
        <v>Preencher BDI!</v>
      </c>
      <c r="M132" s="612" t="e">
        <f t="shared" si="43"/>
        <v>#VALUE!</v>
      </c>
      <c r="O132" s="610"/>
      <c r="P132" s="611"/>
      <c r="Q132" s="612"/>
      <c r="R132" s="612"/>
      <c r="S132" s="1008">
        <v>59.92</v>
      </c>
      <c r="T132" s="1008">
        <f t="shared" si="71"/>
        <v>1078.56</v>
      </c>
      <c r="U132" s="242" t="b">
        <f t="shared" si="73"/>
        <v>0</v>
      </c>
    </row>
    <row r="133" spans="1:21" x14ac:dyDescent="0.25">
      <c r="A133" s="785" t="s">
        <v>11772</v>
      </c>
      <c r="B133" s="654" t="s">
        <v>1307</v>
      </c>
      <c r="C133" s="655" t="s">
        <v>5086</v>
      </c>
      <c r="D133" s="797" t="str">
        <f>'Comp. - Orla'!C990</f>
        <v>Curva 90 graus para eletroduto, pvc, roscável, dn 110 mm (4'') - fornecimento e instalação</v>
      </c>
      <c r="E133" s="655" t="str">
        <f>'Comp. - Orla'!C991</f>
        <v>und</v>
      </c>
      <c r="F133" s="794">
        <f>'Mem - Orla'!F243</f>
        <v>9</v>
      </c>
      <c r="G133" s="1076">
        <v>76.81</v>
      </c>
      <c r="H133" s="782">
        <f>'Comp. - Orla'!N1025</f>
        <v>98.49</v>
      </c>
      <c r="I133" s="787">
        <f t="shared" si="70"/>
        <v>886.41</v>
      </c>
      <c r="J133" s="623"/>
      <c r="K133" s="610" t="b">
        <f>IF(B133="","",IF(C133="DER-RD",IF(OR(B133&lt;60000,B133&gt;60025),VLOOKUP(B133,'DER-RD1'!A:E,4,FALSE),VLOOKUP(B133,'DER-RD1'!A:H,6,FALSE)*O133+VLOOKUP(B133,'DER-RD1'!A:H,7,FALSE)*P133)+VLOOKUP(B133,'DER-RD1'!A:H,8,FALSE),IF(C133="DER-ED",VLOOKUP(B133,'DER-ED1'!A:D,4,FALSE),IF(C133="SICRO",VLOOKUP(B133,SICRO!A:E,4,FALSE),IF(C133="SINAPI",VLOOKUP(B133,SINAPI1!A:D,4,FALSE),IF(C133="CESAN",VLOOKUP(B133,CESAN!A:D,4,FALSE)))))))</f>
        <v>0</v>
      </c>
      <c r="L133" s="611" t="str">
        <f>IF(B133="","",IF(C133="DER-RD",IF(OR(B133&lt;60000,B133&gt;60025),'DER-RD1'!$D$2/100,0),IF(C133="DER-ED",'DER-ED1'!$D$2/100,IF(C133="SICRO",SICRO!$D$4/100,"Preencher BDI!"))))</f>
        <v>Preencher BDI!</v>
      </c>
      <c r="M133" s="612" t="e">
        <f t="shared" si="43"/>
        <v>#VALUE!</v>
      </c>
      <c r="O133" s="610"/>
      <c r="P133" s="611"/>
      <c r="Q133" s="612"/>
      <c r="R133" s="612"/>
      <c r="S133" s="1008">
        <v>99.6</v>
      </c>
      <c r="T133" s="1008">
        <f t="shared" si="71"/>
        <v>896.4</v>
      </c>
      <c r="U133" s="242" t="b">
        <f t="shared" si="73"/>
        <v>0</v>
      </c>
    </row>
    <row r="134" spans="1:21" x14ac:dyDescent="0.25">
      <c r="A134" s="785" t="s">
        <v>15775</v>
      </c>
      <c r="B134" s="654">
        <v>41136</v>
      </c>
      <c r="C134" s="655" t="s">
        <v>1295</v>
      </c>
      <c r="D134" s="630" t="str">
        <f>IF(B134="","",IF(C134="DER-RD",IF(OR(B134&lt;60000,B134&gt;60025),VLOOKUP(B134,'DER-RD1'!A:E,2,FALSE),VLOOKUP(B134,'DER-RD1'!A:E,2,FALSE)&amp;"(DMT="&amp;VLOOKUP(B134,'DER-RD1'!A:E,4,FALSE)&amp;")(XP="&amp;ROUND((O134),2)&amp;"KM;XR="&amp;ROUND((P134),2)&amp;"KM)"),IF(C134="DER-ED",VLOOKUP(B134,'DER-ED1'!A:D,2,FALSE),IF(C134="SICRO",VLOOKUP(B134,SICRO!A:E,2,FALSE),IF(C134="SINAPI",VLOOKUP(B134,SINAPI1!A:D,2,FALSE))))))</f>
        <v>Haste cobreada para aterramento diâmetro 5/8" x 2,4m ( fornecimento e instalação)</v>
      </c>
      <c r="E134" s="653" t="str">
        <f>IF($B134="","",IF($C134="SINAPI",VLOOKUP($B134,SINAPI1!A:D,3,FALSE),IF($C134="SICRO",VLOOKUP($B134,SICRO!A:E,3,FALSE),IF($C134="DER-RD",VLOOKUP($B134,'DER-RD1'!A:E,3,FALSE),IF($C134="DER-ED",(VLOOKUP($B134,'DER-ED1'!A:D,3,FALSE)))))))</f>
        <v>Ud</v>
      </c>
      <c r="F134" s="794">
        <f>'Mem - Orla'!F244</f>
        <v>224</v>
      </c>
      <c r="G134" s="1076">
        <f t="shared" si="68"/>
        <v>149.97999999999999</v>
      </c>
      <c r="H134" s="782">
        <f>TRUNC(M134*(1+$I$3),2)</f>
        <v>192.3</v>
      </c>
      <c r="I134" s="787">
        <f t="shared" si="70"/>
        <v>43075.199999999997</v>
      </c>
      <c r="J134" s="623"/>
      <c r="K134" s="610">
        <f>IF(B134="","",IF(C134="DER-RD",IF(OR(B134&lt;60000,B134&gt;60025),VLOOKUP(B134,'DER-RD1'!A:E,4,FALSE),VLOOKUP(B134,'DER-RD1'!A:H,6,FALSE)*O134+VLOOKUP(B134,'DER-RD1'!A:H,7,FALSE)*P134)+VLOOKUP(B134,'DER-RD1'!A:H,8,FALSE),IF(C134="DER-ED",VLOOKUP(B134,'DER-ED1'!A:D,4,FALSE),IF(C134="SICRO",VLOOKUP(B134,SICRO!A:E,4,FALSE),IF(C134="SINAPI",VLOOKUP(B134,SINAPI1!A:D,4,FALSE),IF(C134="CESAN",VLOOKUP(B134,CESAN!A:D,4,FALSE)))))))</f>
        <v>184.95</v>
      </c>
      <c r="L134" s="611">
        <f>IF(B134="","",IF(C134="DER-RD",IF(OR(B134&lt;60000,B134&gt;60025),'DER-RD1'!$D$2/100,0),IF(C134="DER-ED",'DER-ED1'!$D$2/100,IF(C134="SICRO",SICRO!$D$4/100,"Preencher BDI!"))))</f>
        <v>0.23319999999999999</v>
      </c>
      <c r="M134" s="612">
        <f t="shared" si="43"/>
        <v>149.97999999999999</v>
      </c>
      <c r="O134" s="610"/>
      <c r="P134" s="611"/>
      <c r="Q134" s="612"/>
      <c r="R134" s="612"/>
      <c r="S134" s="1008">
        <v>150.13</v>
      </c>
      <c r="T134" s="1008">
        <f t="shared" si="71"/>
        <v>33629.120000000003</v>
      </c>
      <c r="U134" s="242" t="b">
        <f t="shared" si="73"/>
        <v>1</v>
      </c>
    </row>
    <row r="135" spans="1:21" x14ac:dyDescent="0.25">
      <c r="A135" s="785" t="s">
        <v>92</v>
      </c>
      <c r="B135" s="655"/>
      <c r="C135" s="655"/>
      <c r="D135" s="799" t="s">
        <v>498</v>
      </c>
      <c r="E135" s="655"/>
      <c r="F135" s="794"/>
      <c r="G135" s="1079"/>
      <c r="H135" s="795"/>
      <c r="I135" s="613">
        <f>I112</f>
        <v>1369036.48</v>
      </c>
      <c r="J135" s="624"/>
      <c r="K135" s="610" t="str">
        <f>IF(B135="","",IF(C135="DER-RD",IF(OR(B135&lt;60000,B135&gt;60025),VLOOKUP(B135,'DER-RD1'!A:E,4,FALSE),VLOOKUP(B135,'DER-RD1'!A:H,6,FALSE)*O135+VLOOKUP(B135,'DER-RD1'!A:H,7,FALSE)*P135)+VLOOKUP(B135,'DER-RD1'!A:H,8,FALSE),IF(C135="DER-ED",VLOOKUP(B135,'DER-ED1'!A:D,4,FALSE),IF(C135="SICRO",VLOOKUP(B135,SICRO!A:E,4,FALSE),IF(C135="SINAPI",VLOOKUP(B135,SINAPI1!A:D,4,FALSE),IF(C135="CESAN",VLOOKUP(B135,CESAN!A:D,4,FALSE)))))))</f>
        <v/>
      </c>
      <c r="L135" s="611" t="str">
        <f>IF(B135="","",IF(C135="DER-RD",IF(OR(B135&lt;60000,B135&gt;60025),'DER-RD1'!$D$2/100,0),IF(C135="DER-ED",'DER-ED1'!$D$2/100,IF(C135="SICRO",SICRO!$D$4/100,"Preencher BDI!"))))</f>
        <v/>
      </c>
      <c r="M135" s="612" t="str">
        <f t="shared" si="43"/>
        <v/>
      </c>
      <c r="O135" s="610"/>
      <c r="P135" s="611"/>
      <c r="Q135" s="612"/>
      <c r="R135" s="612"/>
      <c r="T135" s="1010">
        <f>SUM(T113:T134)</f>
        <v>1331073.96</v>
      </c>
      <c r="U135" s="242" t="b">
        <f t="shared" si="73"/>
        <v>1</v>
      </c>
    </row>
    <row r="136" spans="1:21" x14ac:dyDescent="0.25">
      <c r="A136" s="785"/>
      <c r="B136" s="815"/>
      <c r="C136" s="655"/>
      <c r="D136" s="797"/>
      <c r="E136" s="655"/>
      <c r="F136" s="816"/>
      <c r="G136" s="1083"/>
      <c r="H136" s="817"/>
      <c r="I136" s="818"/>
      <c r="J136" s="623"/>
      <c r="K136" s="610" t="str">
        <f>IF(B136="","",IF(C136="DER-RD",IF(OR(B136&lt;60000,B136&gt;60025),VLOOKUP(B136,'DER-RD1'!A:E,4,FALSE),VLOOKUP(B136,'DER-RD1'!A:H,6,FALSE)*O136+VLOOKUP(B136,'DER-RD1'!A:H,7,FALSE)*P136)+VLOOKUP(B136,'DER-RD1'!A:H,8,FALSE),IF(C136="DER-ED",VLOOKUP(B136,'DER-ED1'!A:D,4,FALSE),IF(C136="SICRO",VLOOKUP(B136,SICRO!A:E,4,FALSE),IF(C136="SINAPI",VLOOKUP(B136,SINAPI1!A:D,4,FALSE),IF(C136="CESAN",VLOOKUP(B136,CESAN!A:D,4,FALSE)))))))</f>
        <v/>
      </c>
      <c r="L136" s="611" t="str">
        <f>IF(B136="","",IF(C136="DER-RD",IF(OR(B136&lt;60000,B136&gt;60025),'DER-RD1'!$D$2/100,0),IF(C136="DER-ED",'DER-ED1'!$D$2/100,IF(C136="SICRO",SICRO!$D$4/100,"Preencher BDI!"))))</f>
        <v/>
      </c>
      <c r="M136" s="612" t="str">
        <f t="shared" si="43"/>
        <v/>
      </c>
      <c r="O136" s="610"/>
      <c r="P136" s="611"/>
      <c r="Q136" s="612"/>
      <c r="R136" s="612"/>
      <c r="U136" s="242" t="b">
        <f t="shared" si="73"/>
        <v>1</v>
      </c>
    </row>
    <row r="137" spans="1:21" x14ac:dyDescent="0.25">
      <c r="A137" s="819">
        <v>11</v>
      </c>
      <c r="B137" s="775"/>
      <c r="C137" s="813"/>
      <c r="D137" s="820" t="s">
        <v>5027</v>
      </c>
      <c r="E137" s="813"/>
      <c r="F137" s="791"/>
      <c r="G137" s="791"/>
      <c r="H137" s="821"/>
      <c r="I137" s="608">
        <f>SUBTOTAL(9,I138:I145)</f>
        <v>846634.38</v>
      </c>
      <c r="J137" s="625"/>
      <c r="K137" s="610" t="str">
        <f>IF(B137="","",IF(C137="DER-RD",IF(OR(B137&lt;60000,B137&gt;60025),VLOOKUP(B137,'DER-RD1'!A:E,4,FALSE),VLOOKUP(B137,'DER-RD1'!A:H,6,FALSE)*O137+VLOOKUP(B137,'DER-RD1'!A:H,7,FALSE)*P137)+VLOOKUP(B137,'DER-RD1'!A:H,8,FALSE),IF(C137="DER-ED",VLOOKUP(B137,'DER-ED1'!A:D,4,FALSE),IF(C137="SICRO",VLOOKUP(B137,SICRO!A:E,4,FALSE),IF(C137="SINAPI",VLOOKUP(B137,SINAPI1!A:D,4,FALSE),IF(C137="CESAN",VLOOKUP(B137,CESAN!A:D,4,FALSE)))))))</f>
        <v/>
      </c>
      <c r="L137" s="611" t="str">
        <f>IF(B137="","",IF(C137="DER-RD",IF(OR(B137&lt;60000,B137&gt;60025),'DER-RD1'!$D$2/100,0),IF(C137="DER-ED",'DER-ED1'!$D$2/100,IF(C137="SICRO",SICRO!$D$4/100,"Preencher BDI!"))))</f>
        <v/>
      </c>
      <c r="M137" s="612" t="str">
        <f t="shared" si="43"/>
        <v/>
      </c>
      <c r="O137" s="610"/>
      <c r="P137" s="611"/>
      <c r="Q137" s="612"/>
      <c r="R137" s="612"/>
      <c r="U137" s="242" t="b">
        <f t="shared" si="73"/>
        <v>1</v>
      </c>
    </row>
    <row r="138" spans="1:21" x14ac:dyDescent="0.25">
      <c r="A138" s="785" t="str">
        <f>CONCATENATE(A137,".",1)</f>
        <v>11.1</v>
      </c>
      <c r="B138" s="656">
        <v>43067</v>
      </c>
      <c r="C138" s="655" t="s">
        <v>1295</v>
      </c>
      <c r="D138" s="630" t="str">
        <f>IF(B138="","",IF(C138="DER-RD",IF(OR(B138&lt;60000,B138&gt;60025),VLOOKUP(B138,'DER-RD1'!A:E,2,FALSE),VLOOKUP(B138,'DER-RD1'!A:E,2,FALSE)&amp;"(DMT="&amp;VLOOKUP(B138,'DER-RD1'!A:E,4,FALSE)&amp;")(XP="&amp;ROUND((O138),2)&amp;"KM;XR="&amp;ROUND((P138),2)&amp;"KM)"),IF(C138="DER-ED",VLOOKUP(B138,'DER-ED1'!A:D,2,FALSE),IF(C138="SICRO",VLOOKUP(B138,SICRO!A:E,2,FALSE),IF(C138="SINAPI",VLOOKUP(B138,SINAPI1!A:D,2,FALSE),IF(C138="CESAN",VLOOKUP(B138,CESAN!A:D,2,FALSE)))))))</f>
        <v>Religação de rede de água em PVC DN 75 mm, inclusive conexões, em Vias Urbanas</v>
      </c>
      <c r="E138" s="653" t="str">
        <f>IF($B138="","",IF($C138="CESAN",VLOOKUP($B138,CESAN!A:D,3,FALSE),IF($C138="SINAPI",VLOOKUP($B138,SINAPI1!A:D,3,FALSE),IF($C138="SICRO",VLOOKUP($B138,SICRO!A:E,3,FALSE),IF($C138="DER-RD",VLOOKUP($B138,'DER-RD1'!A:E,3,FALSE),IF($C138="DER-ED",(VLOOKUP($B138,'DER-ED1'!A:D,3,FALSE))))))))</f>
        <v>M</v>
      </c>
      <c r="F138" s="794">
        <v>600</v>
      </c>
      <c r="G138" s="1076">
        <f t="shared" ref="G138:G145" si="74">M138</f>
        <v>76.94</v>
      </c>
      <c r="H138" s="782">
        <f t="shared" ref="H138:H143" si="75">TRUNC(M138*(1+$I$3),2)</f>
        <v>98.65</v>
      </c>
      <c r="I138" s="787">
        <f>ROUND((F138*H138),2)</f>
        <v>59190</v>
      </c>
      <c r="J138" s="623"/>
      <c r="K138" s="610">
        <f>IF(B138="","",IF(C138="DER-RD",IF(OR(B138&lt;60000,B138&gt;60025),VLOOKUP(B138,'DER-RD1'!A:E,4,FALSE),VLOOKUP(B138,'DER-RD1'!A:H,6,FALSE)*O138+VLOOKUP(B138,'DER-RD1'!A:H,7,FALSE)*P138)+VLOOKUP(B138,'DER-RD1'!A:H,8,FALSE),IF(C138="DER-ED",VLOOKUP(B138,'DER-ED1'!A:D,4,FALSE),IF(C138="SICRO",VLOOKUP(B138,SICRO!A:E,4,FALSE),IF(C138="SINAPI",VLOOKUP(B138,SINAPI1!A:D,4,FALSE),IF(C138="CESAN",VLOOKUP(B138,CESAN!A:D,4,FALSE)))))))</f>
        <v>94.88</v>
      </c>
      <c r="L138" s="611">
        <f>IF(B138="","",IF(C138="DER-RD",IF(OR(B138&lt;60000,B138&gt;60025),'DER-RD1'!$D$2/100,0),IF(C138="DER-ED",'DER-ED1'!$D$2/100,IF(C138="SICRO",SICRO!$D$4/100,"Preencher BDI!"))))</f>
        <v>0.23319999999999999</v>
      </c>
      <c r="M138" s="612">
        <f t="shared" si="43"/>
        <v>76.94</v>
      </c>
      <c r="O138" s="610"/>
      <c r="P138" s="611"/>
      <c r="Q138" s="612"/>
      <c r="R138" s="612"/>
      <c r="S138" s="1008">
        <v>131.41999999999999</v>
      </c>
      <c r="T138" s="1008">
        <f t="shared" ref="T138:T145" si="76">F138*S138</f>
        <v>78852</v>
      </c>
      <c r="U138" s="242" t="b">
        <f t="shared" si="73"/>
        <v>0</v>
      </c>
    </row>
    <row r="139" spans="1:21" x14ac:dyDescent="0.25">
      <c r="A139" s="822" t="str">
        <f>CONCATENATE($A$137,".",RIGHT(A138,LEN(A138)-3)+1)</f>
        <v>11.2</v>
      </c>
      <c r="B139" s="656">
        <v>43068</v>
      </c>
      <c r="C139" s="655" t="s">
        <v>1295</v>
      </c>
      <c r="D139" s="630" t="str">
        <f>IF(B139="","",IF(C139="DER-RD",IF(OR(B139&lt;60000,B139&gt;60025),VLOOKUP(B139,'DER-RD1'!A:E,2,FALSE),VLOOKUP(B139,'DER-RD1'!A:E,2,FALSE)&amp;"(DMT="&amp;VLOOKUP(B139,'DER-RD1'!A:E,4,FALSE)&amp;")(XP="&amp;ROUND((O139),2)&amp;"KM;XR="&amp;ROUND((P139),2)&amp;"KM)"),IF(C139="DER-ED",VLOOKUP(B139,'DER-ED1'!A:D,2,FALSE),IF(C139="SICRO",VLOOKUP(B139,SICRO!A:E,2,FALSE),IF(C139="SINAPI",VLOOKUP(B139,SINAPI1!A:D,2,FALSE),IF(C139="CESAN",VLOOKUP(B139,CESAN!A:D,2,FALSE)))))))</f>
        <v>Remanejamento de ligação e religação de redes de esgoto, em Vias Urbanas</v>
      </c>
      <c r="E139" s="653" t="str">
        <f>IF($B139="","",IF($C139="CESAN",VLOOKUP($B139,CESAN!A:D,3,FALSE),IF($C139="SINAPI",VLOOKUP($B139,SINAPI1!A:D,3,FALSE),IF($C139="SICRO",VLOOKUP($B139,SICRO!A:E,3,FALSE),IF($C139="DER-RD",VLOOKUP($B139,'DER-RD1'!A:E,3,FALSE),IF($C139="DER-ED",(VLOOKUP($B139,'DER-ED1'!A:D,3,FALSE))))))))</f>
        <v>M</v>
      </c>
      <c r="F139" s="794">
        <v>600</v>
      </c>
      <c r="G139" s="1076">
        <f t="shared" si="74"/>
        <v>100.15</v>
      </c>
      <c r="H139" s="782">
        <f t="shared" si="75"/>
        <v>128.41</v>
      </c>
      <c r="I139" s="787">
        <f>ROUND((F139*H139),2)</f>
        <v>77046</v>
      </c>
      <c r="J139" s="623"/>
      <c r="K139" s="610">
        <f>IF(B139="","",IF(C139="DER-RD",IF(OR(B139&lt;60000,B139&gt;60025),VLOOKUP(B139,'DER-RD1'!A:E,4,FALSE),VLOOKUP(B139,'DER-RD1'!A:H,6,FALSE)*O139+VLOOKUP(B139,'DER-RD1'!A:H,7,FALSE)*P139)+VLOOKUP(B139,'DER-RD1'!A:H,8,FALSE),IF(C139="DER-ED",VLOOKUP(B139,'DER-ED1'!A:D,4,FALSE),IF(C139="SICRO",VLOOKUP(B139,SICRO!A:E,4,FALSE),IF(C139="SINAPI",VLOOKUP(B139,SINAPI1!A:D,4,FALSE),IF(C139="CESAN",VLOOKUP(B139,CESAN!A:D,4,FALSE)))))))</f>
        <v>123.5</v>
      </c>
      <c r="L139" s="611">
        <f>IF(B139="","",IF(C139="DER-RD",IF(OR(B139&lt;60000,B139&gt;60025),'DER-RD1'!$D$2/100,0),IF(C139="DER-ED",'DER-ED1'!$D$2/100,IF(C139="SICRO",SICRO!$D$4/100,"Preencher BDI!"))))</f>
        <v>0.23319999999999999</v>
      </c>
      <c r="M139" s="612">
        <f t="shared" si="43"/>
        <v>100.15</v>
      </c>
      <c r="O139" s="610"/>
      <c r="P139" s="611"/>
      <c r="Q139" s="612"/>
      <c r="R139" s="612"/>
      <c r="S139" s="1008">
        <v>113.24</v>
      </c>
      <c r="T139" s="1008">
        <f t="shared" si="76"/>
        <v>67944</v>
      </c>
      <c r="U139" s="242" t="b">
        <f t="shared" si="73"/>
        <v>1</v>
      </c>
    </row>
    <row r="140" spans="1:21" x14ac:dyDescent="0.25">
      <c r="A140" s="822" t="str">
        <f>CONCATENATE($A$137,".",RIGHT(A139,LEN(A139)-3)+1)</f>
        <v>11.3</v>
      </c>
      <c r="B140" s="656">
        <v>43060</v>
      </c>
      <c r="C140" s="655" t="s">
        <v>1295</v>
      </c>
      <c r="D140" s="630" t="str">
        <f>IF(B140="","",IF(C140="DER-RD",IF(OR(B140&lt;60000,B140&gt;60025),VLOOKUP(B140,'DER-RD1'!A:E,2,FALSE),VLOOKUP(B140,'DER-RD1'!A:E,2,FALSE)&amp;"(DMT="&amp;VLOOKUP(B140,'DER-RD1'!A:E,4,FALSE)&amp;")(XP="&amp;ROUND((O140),2)&amp;"KM;XR="&amp;ROUND((P140),2)&amp;"KM)"),IF(C140="DER-ED",VLOOKUP(B140,'DER-ED1'!A:D,2,FALSE),IF(C140="SICRO",VLOOKUP(B140,SICRO!A:E,2,FALSE),IF(C140="SINAPI",VLOOKUP(B140,SINAPI1!A:D,2,FALSE),IF(C140="CESAN",VLOOKUP(B140,CESAN!A:D,2,FALSE)))))))</f>
        <v>Recuperação de poço de visita inclusive fornecimento tampão F.F.A.P., em Vias Urbanas</v>
      </c>
      <c r="E140" s="653" t="str">
        <f>IF($B140="","",IF($C140="CESAN",VLOOKUP($B140,CESAN!A:D,3,FALSE),IF($C140="SINAPI",VLOOKUP($B140,SINAPI1!A:D,3,FALSE),IF($C140="SICRO",VLOOKUP($B140,SICRO!A:E,3,FALSE),IF($C140="DER-RD",VLOOKUP($B140,'DER-RD1'!A:E,3,FALSE),IF($C140="DER-ED",(VLOOKUP($B140,'DER-ED1'!A:D,3,FALSE))))))))</f>
        <v>Ud</v>
      </c>
      <c r="F140" s="794">
        <f>'Mem - Orla'!F249</f>
        <v>19</v>
      </c>
      <c r="G140" s="1076">
        <f t="shared" si="74"/>
        <v>831.84</v>
      </c>
      <c r="H140" s="782">
        <f t="shared" si="75"/>
        <v>1066.58</v>
      </c>
      <c r="I140" s="787">
        <f>ROUND((F140*H140),2)</f>
        <v>20265.02</v>
      </c>
      <c r="J140" s="623"/>
      <c r="K140" s="610">
        <f>IF(B140="","",IF(C140="DER-RD",IF(OR(B140&lt;60000,B140&gt;60025),VLOOKUP(B140,'DER-RD1'!A:E,4,FALSE),VLOOKUP(B140,'DER-RD1'!A:H,6,FALSE)*O140+VLOOKUP(B140,'DER-RD1'!A:H,7,FALSE)*P140)+VLOOKUP(B140,'DER-RD1'!A:H,8,FALSE),IF(C140="DER-ED",VLOOKUP(B140,'DER-ED1'!A:D,4,FALSE),IF(C140="SICRO",VLOOKUP(B140,SICRO!A:E,4,FALSE),IF(C140="SINAPI",VLOOKUP(B140,SINAPI1!A:D,4,FALSE),IF(C140="CESAN",VLOOKUP(B140,CESAN!A:D,4,FALSE)))))))</f>
        <v>1025.82</v>
      </c>
      <c r="L140" s="611">
        <f>IF(B140="","",IF(C140="DER-RD",IF(OR(B140&lt;60000,B140&gt;60025),'DER-RD1'!$D$2/100,0),IF(C140="DER-ED",'DER-ED1'!$D$2/100,IF(C140="SICRO",SICRO!$D$4/100,IF(C140="CESAN",CESAN!$D$3/100,"Preencher BDI!")))))</f>
        <v>0.23319999999999999</v>
      </c>
      <c r="M140" s="612">
        <f t="shared" si="43"/>
        <v>831.84</v>
      </c>
      <c r="O140" s="610"/>
      <c r="P140" s="611"/>
      <c r="Q140" s="612"/>
      <c r="R140" s="612"/>
      <c r="S140" s="1008">
        <v>1183.25</v>
      </c>
      <c r="T140" s="1008">
        <f t="shared" si="76"/>
        <v>22481.75</v>
      </c>
      <c r="U140" s="242" t="b">
        <f t="shared" si="73"/>
        <v>0</v>
      </c>
    </row>
    <row r="141" spans="1:21" x14ac:dyDescent="0.25">
      <c r="A141" s="822" t="str">
        <f t="shared" ref="A141:A145" si="77">CONCATENATE($A$137,".",RIGHT(A140,LEN(A140)-3)+1)</f>
        <v>11.4</v>
      </c>
      <c r="B141" s="656">
        <v>7200100340</v>
      </c>
      <c r="C141" s="657" t="s">
        <v>5361</v>
      </c>
      <c r="D141" s="630" t="str">
        <f>IF(B141="","",IF(C141="DER-RD",IF(OR(B141&lt;60000,B141&gt;60025),VLOOKUP(B141,'DER-RD1'!A:E,2,FALSE),VLOOKUP(B141,'DER-RD1'!A:E,2,FALSE)&amp;"(DMT="&amp;VLOOKUP(B141,'DER-RD1'!A:E,4,FALSE)&amp;")(XP="&amp;ROUND((O141),2)&amp;"KM;XR="&amp;ROUND((P141),2)&amp;"KM)"),IF(C141="DER-ED",VLOOKUP(B141,'DER-ED1'!A:D,2,FALSE),IF(C141="SICRO",VLOOKUP(B141,SICRO!A:E,2,FALSE),IF(C141="SINAPI",VLOOKUP(B141,SINAPI1!A:D,2,FALSE),IF(C141="CESAN",VLOOKUP(B141,CESAN!A:D,2,FALSE)))))))</f>
        <v>CAIXA LIGACAO PREDIAL EM ANEL CONCRETO</v>
      </c>
      <c r="E141" s="653" t="str">
        <f>IF($B141="","",IF($C141="CESAN",VLOOKUP($B141,CESAN!A:D,3,FALSE),IF($C141="SINAPI",VLOOKUP($B141,SINAPI1!A:D,3,FALSE),IF($C141="SICRO",VLOOKUP($B141,SICRO!A:E,3,FALSE),IF($C141="DER-RD",VLOOKUP($B141,'DER-RD1'!A:E,3,FALSE),IF($C141="DER-ED",(VLOOKUP($B141,'DER-ED1'!A:D,3,FALSE))))))))</f>
        <v>UN</v>
      </c>
      <c r="F141" s="794">
        <v>224</v>
      </c>
      <c r="G141" s="1076">
        <f t="shared" si="74"/>
        <v>114.6</v>
      </c>
      <c r="H141" s="782">
        <f t="shared" si="75"/>
        <v>146.94</v>
      </c>
      <c r="I141" s="787">
        <f t="shared" ref="I141:I143" si="78">ROUND((F141*H141),2)</f>
        <v>32914.559999999998</v>
      </c>
      <c r="J141" s="623"/>
      <c r="K141" s="610">
        <f>IF(B141="","",IF(C141="DER-RD",IF(OR(B141&lt;60000,B141&gt;60025),VLOOKUP(B141,'DER-RD1'!A:E,4,FALSE),VLOOKUP(B141,'DER-RD1'!A:H,6,FALSE)*O141+VLOOKUP(B141,'DER-RD1'!A:H,7,FALSE)*P141)+VLOOKUP(B141,'DER-RD1'!A:H,8,FALSE),IF(C141="DER-ED",VLOOKUP(B141,'DER-ED1'!A:D,4,FALSE),IF(C141="SICRO",VLOOKUP(B141,SICRO!A:E,4,FALSE),IF(C141="SINAPI",VLOOKUP(B141,SINAPI1!A:D,4,FALSE),IF(C141="CESAN",VLOOKUP(B141,CESAN!A:D,4,FALSE)))))))</f>
        <v>114.6</v>
      </c>
      <c r="L141" s="611">
        <f>IF(B141="","",IF(C141="DER-RD",IF(OR(B141&lt;60000,B141&gt;60025),'DER-RD1'!$D$2/100,0),IF(C141="DER-ED",'DER-ED1'!$D$2/100,IF(C141="SICRO",SICRO!$D$4/100,IF(C141="CESAN",CESAN!$D$3/100,"Preencher BDI!")))))</f>
        <v>0</v>
      </c>
      <c r="M141" s="612">
        <f t="shared" si="43"/>
        <v>114.6</v>
      </c>
      <c r="O141" s="610"/>
      <c r="P141" s="611"/>
      <c r="Q141" s="612"/>
      <c r="R141" s="612"/>
      <c r="S141" s="1008">
        <v>141.96</v>
      </c>
      <c r="T141" s="1008">
        <f t="shared" si="76"/>
        <v>31799.040000000001</v>
      </c>
      <c r="U141" s="242" t="b">
        <f t="shared" si="73"/>
        <v>1</v>
      </c>
    </row>
    <row r="142" spans="1:21" x14ac:dyDescent="0.25">
      <c r="A142" s="822" t="str">
        <f t="shared" si="77"/>
        <v>11.5</v>
      </c>
      <c r="B142" s="656">
        <v>7200100350</v>
      </c>
      <c r="C142" s="657" t="s">
        <v>5361</v>
      </c>
      <c r="D142" s="630" t="str">
        <f>IF(B142="","",IF(C142="DER-RD",IF(OR(B142&lt;60000,B142&gt;60025),VLOOKUP(B142,'DER-RD1'!A:E,2,FALSE),VLOOKUP(B142,'DER-RD1'!A:E,2,FALSE)&amp;"(DMT="&amp;VLOOKUP(B142,'DER-RD1'!A:E,4,FALSE)&amp;")(XP="&amp;ROUND((O142),2)&amp;"KM;XR="&amp;ROUND((P142),2)&amp;"KM)"),IF(C142="DER-ED",VLOOKUP(B142,'DER-ED1'!A:D,2,FALSE),IF(C142="SICRO",VLOOKUP(B142,SICRO!A:E,2,FALSE),IF(C142="SINAPI",VLOOKUP(B142,SINAPI1!A:D,2,FALSE),IF(C142="CESAN",VLOOKUP(B142,CESAN!A:D,2,FALSE)))))))</f>
        <v>TAMPA CAIXA DE LIGACAO PREDIAL ESGOTO</v>
      </c>
      <c r="E142" s="653" t="str">
        <f>IF($B142="","",IF($C142="CESAN",VLOOKUP($B142,CESAN!A:D,3,FALSE),IF($C142="SINAPI",VLOOKUP($B142,SINAPI1!A:D,3,FALSE),IF($C142="SICRO",VLOOKUP($B142,SICRO!A:E,3,FALSE),IF($C142="DER-RD",VLOOKUP($B142,'DER-RD1'!A:E,3,FALSE),IF($C142="DER-ED",(VLOOKUP($B142,'DER-ED1'!A:D,3,FALSE))))))))</f>
        <v>UN</v>
      </c>
      <c r="F142" s="794">
        <v>224</v>
      </c>
      <c r="G142" s="1076">
        <f t="shared" si="74"/>
        <v>140.29</v>
      </c>
      <c r="H142" s="782">
        <f t="shared" si="75"/>
        <v>179.87</v>
      </c>
      <c r="I142" s="787">
        <f t="shared" si="78"/>
        <v>40290.879999999997</v>
      </c>
      <c r="J142" s="623"/>
      <c r="K142" s="610">
        <f>IF(B142="","",IF(C142="DER-RD",IF(OR(B142&lt;60000,B142&gt;60025),VLOOKUP(B142,'DER-RD1'!A:E,4,FALSE),VLOOKUP(B142,'DER-RD1'!A:H,6,FALSE)*O142+VLOOKUP(B142,'DER-RD1'!A:H,7,FALSE)*P142)+VLOOKUP(B142,'DER-RD1'!A:H,8,FALSE),IF(C142="DER-ED",VLOOKUP(B142,'DER-ED1'!A:D,4,FALSE),IF(C142="SICRO",VLOOKUP(B142,SICRO!A:E,4,FALSE),IF(C142="SINAPI",VLOOKUP(B142,SINAPI1!A:D,4,FALSE),IF(C142="CESAN",VLOOKUP(B142,CESAN!A:D,4,FALSE)))))))</f>
        <v>140.29</v>
      </c>
      <c r="L142" s="611">
        <f>IF(B142="","",IF(C142="DER-RD",IF(OR(B142&lt;60000,B142&gt;60025),'DER-RD1'!$D$2/100,0),IF(C142="DER-ED",'DER-ED1'!$D$2/100,IF(C142="SICRO",SICRO!$D$4/100,IF(C142="CESAN",CESAN!$D$3/100,"Preencher BDI!")))))</f>
        <v>0</v>
      </c>
      <c r="M142" s="612">
        <f t="shared" si="43"/>
        <v>140.29</v>
      </c>
      <c r="O142" s="610"/>
      <c r="P142" s="611"/>
      <c r="Q142" s="612"/>
      <c r="R142" s="612"/>
      <c r="S142" s="1008">
        <v>177.25</v>
      </c>
      <c r="T142" s="1008">
        <f t="shared" si="76"/>
        <v>39704</v>
      </c>
      <c r="U142" s="242" t="b">
        <f t="shared" si="73"/>
        <v>1</v>
      </c>
    </row>
    <row r="143" spans="1:21" x14ac:dyDescent="0.25">
      <c r="A143" s="822" t="str">
        <f t="shared" si="77"/>
        <v>11.6</v>
      </c>
      <c r="B143" s="656">
        <v>7200100171</v>
      </c>
      <c r="C143" s="657" t="s">
        <v>5361</v>
      </c>
      <c r="D143" s="630" t="str">
        <f>IF(B143="","",IF(C143="DER-RD",IF(OR(B143&lt;60000,B143&gt;60025),VLOOKUP(B143,'DER-RD1'!A:E,2,FALSE),VLOOKUP(B143,'DER-RD1'!A:E,2,FALSE)&amp;"(DMT="&amp;VLOOKUP(B143,'DER-RD1'!A:E,4,FALSE)&amp;")(XP="&amp;ROUND((O143),2)&amp;"KM;XR="&amp;ROUND((P143),2)&amp;"KM)"),IF(C143="DER-ED",VLOOKUP(B143,'DER-ED1'!A:D,2,FALSE),IF(C143="SICRO",VLOOKUP(B143,SICRO!A:E,2,FALSE),IF(C143="SINAPI",VLOOKUP(B143,SINAPI1!A:D,2,FALSE),IF(C143="CESAN",VLOOKUP(B143,CESAN!A:D,2,FALSE)))))))</f>
        <v>PADRAO 1A CX TERMOPL GRAND CALC HD 3/4"</v>
      </c>
      <c r="E143" s="653" t="str">
        <f>IF($B143="","",IF($C143="CESAN",VLOOKUP($B143,CESAN!A:D,3,FALSE),IF($C143="SINAPI",VLOOKUP($B143,SINAPI1!A:D,3,FALSE),IF($C143="SICRO",VLOOKUP($B143,SICRO!A:E,3,FALSE),IF($C143="DER-RD",VLOOKUP($B143,'DER-RD1'!A:E,3,FALSE),IF($C143="DER-ED",(VLOOKUP($B143,'DER-ED1'!A:D,3,FALSE))))))))</f>
        <v>UN</v>
      </c>
      <c r="F143" s="794">
        <v>224</v>
      </c>
      <c r="G143" s="1076">
        <f t="shared" si="74"/>
        <v>196.8</v>
      </c>
      <c r="H143" s="782">
        <f t="shared" si="75"/>
        <v>252.33</v>
      </c>
      <c r="I143" s="787">
        <f t="shared" si="78"/>
        <v>56521.919999999998</v>
      </c>
      <c r="J143" s="623"/>
      <c r="K143" s="610">
        <f>IF(B143="","",IF(C143="DER-RD",IF(OR(B143&lt;60000,B143&gt;60025),VLOOKUP(B143,'DER-RD1'!A:E,4,FALSE),VLOOKUP(B143,'DER-RD1'!A:H,6,FALSE)*O143+VLOOKUP(B143,'DER-RD1'!A:H,7,FALSE)*P143)+VLOOKUP(B143,'DER-RD1'!A:H,8,FALSE),IF(C143="DER-ED",VLOOKUP(B143,'DER-ED1'!A:D,4,FALSE),IF(C143="SICRO",VLOOKUP(B143,SICRO!A:E,4,FALSE),IF(C143="SINAPI",VLOOKUP(B143,SINAPI1!A:D,4,FALSE),IF(C143="CESAN",VLOOKUP(B143,CESAN!A:D,4,FALSE)))))))</f>
        <v>196.8</v>
      </c>
      <c r="L143" s="611">
        <f>IF(B143="","",IF(C143="DER-RD",IF(OR(B143&lt;60000,B143&gt;60025),'DER-RD1'!$D$2/100,0),IF(C143="DER-ED",'DER-ED1'!$D$2/100,IF(C143="SICRO",SICRO!$D$4/100,IF(C143="CESAN",CESAN!$D$3/100,"Preencher BDI!")))))</f>
        <v>0</v>
      </c>
      <c r="M143" s="612">
        <f t="shared" si="43"/>
        <v>196.8</v>
      </c>
      <c r="O143" s="610"/>
      <c r="P143" s="611"/>
      <c r="Q143" s="612"/>
      <c r="R143" s="612"/>
      <c r="S143" s="1008">
        <v>250.49</v>
      </c>
      <c r="T143" s="1008">
        <f t="shared" si="76"/>
        <v>56109.760000000002</v>
      </c>
      <c r="U143" s="242" t="b">
        <f t="shared" si="73"/>
        <v>1</v>
      </c>
    </row>
    <row r="144" spans="1:21" x14ac:dyDescent="0.25">
      <c r="A144" s="822" t="str">
        <f t="shared" si="77"/>
        <v>11.7</v>
      </c>
      <c r="B144" s="656">
        <v>7260100570</v>
      </c>
      <c r="C144" s="657" t="s">
        <v>5361</v>
      </c>
      <c r="D144" s="630" t="str">
        <f>IF(B144="","",IF(C144="DER-RD",IF(OR(B144&lt;60000,B144&gt;60025),VLOOKUP(B144,'DER-RD1'!A:E,2,FALSE),VLOOKUP(B144,'DER-RD1'!A:E,2,FALSE)&amp;"(DMT="&amp;VLOOKUP(B144,'DER-RD1'!A:E,4,FALSE)&amp;")(XP="&amp;ROUND((O144),2)&amp;"KM;XR="&amp;ROUND((P144),2)&amp;"KM)"),IF(C144="DER-ED",VLOOKUP(B144,'DER-ED1'!A:D,2,FALSE),IF(C144="SICRO",VLOOKUP(B144,SICRO!A:E,2,FALSE),IF(C144="SINAPI",VLOOKUP(B144,SINAPI1!A:D,2,FALSE),IF(C144="CESAN",VLOOKUP(B144,CESAN!A:D,2,FALSE)))))))</f>
        <v>REDE ESG PVC NBR7362 250 ATE 1,25m S/PAV</v>
      </c>
      <c r="E144" s="653" t="str">
        <f>IF($B144="","",IF($C144="CESAN",VLOOKUP($B144,CESAN!A:D,3,FALSE),IF($C144="SINAPI",VLOOKUP($B144,SINAPI1!A:D,3,FALSE),IF($C144="SICRO",VLOOKUP($B144,SICRO!A:E,3,FALSE),IF($C144="DER-RD",VLOOKUP($B144,'DER-RD1'!A:E,3,FALSE),IF($C144="DER-ED",(VLOOKUP($B144,'DER-ED1'!A:D,3,FALSE))))))))</f>
        <v>M</v>
      </c>
      <c r="F144" s="794">
        <f>'Mem - Orla'!F253</f>
        <v>550</v>
      </c>
      <c r="G144" s="1076">
        <f t="shared" si="74"/>
        <v>386.81</v>
      </c>
      <c r="H144" s="782">
        <f t="shared" ref="H144" si="79">TRUNC(M144*(1+$I$3),2)</f>
        <v>495.96</v>
      </c>
      <c r="I144" s="787">
        <f t="shared" ref="I144" si="80">ROUND((F144*H144),2)</f>
        <v>272778</v>
      </c>
      <c r="J144" s="623"/>
      <c r="K144" s="610">
        <f>IF(B144="","",IF(C144="DER-RD",IF(OR(B144&lt;60000,B144&gt;60025),VLOOKUP(B144,'DER-RD1'!A:E,4,FALSE),VLOOKUP(B144,'DER-RD1'!A:H,6,FALSE)*O144+VLOOKUP(B144,'DER-RD1'!A:H,7,FALSE)*P144)+VLOOKUP(B144,'DER-RD1'!A:H,8,FALSE),IF(C144="DER-ED",VLOOKUP(B144,'DER-ED1'!A:D,4,FALSE),IF(C144="SICRO",VLOOKUP(B144,SICRO!A:E,4,FALSE),IF(C144="SINAPI",VLOOKUP(B144,SINAPI1!A:D,4,FALSE),IF(C144="CESAN",VLOOKUP(B144,CESAN!A:D,4,FALSE)))))))</f>
        <v>386.81</v>
      </c>
      <c r="L144" s="611">
        <f>IF(B144="","",IF(C144="DER-RD",IF(OR(B144&lt;60000,B144&gt;60025),'DER-RD1'!$D$2/100,0),IF(C144="DER-ED",'DER-ED1'!$D$2/100,IF(C144="SICRO",SICRO!$D$4/100,IF(C144="CESAN",CESAN!$D$3/100,"Preencher BDI!")))))</f>
        <v>0</v>
      </c>
      <c r="M144" s="612">
        <f t="shared" ref="M144" si="81">IF(K144="","",(K144/(1+L144)))</f>
        <v>386.81</v>
      </c>
      <c r="O144" s="610"/>
      <c r="P144" s="611"/>
      <c r="Q144" s="612"/>
      <c r="R144" s="612"/>
      <c r="S144" s="1008">
        <v>535.5</v>
      </c>
      <c r="T144" s="1008">
        <f t="shared" si="76"/>
        <v>294525</v>
      </c>
      <c r="U144" s="242" t="b">
        <f t="shared" si="73"/>
        <v>0</v>
      </c>
    </row>
    <row r="145" spans="1:21" x14ac:dyDescent="0.25">
      <c r="A145" s="822" t="str">
        <f t="shared" si="77"/>
        <v>11.8</v>
      </c>
      <c r="B145" s="656">
        <v>7250100210</v>
      </c>
      <c r="C145" s="657" t="s">
        <v>5361</v>
      </c>
      <c r="D145" s="630" t="str">
        <f>IF(B145="","",IF(C145="DER-RD",IF(OR(B145&lt;60000,B145&gt;60025),VLOOKUP(B145,'DER-RD1'!A:E,2,FALSE),VLOOKUP(B145,'DER-RD1'!A:E,2,FALSE)&amp;"(DMT="&amp;VLOOKUP(B145,'DER-RD1'!A:E,4,FALSE)&amp;")(XP="&amp;ROUND((O145),2)&amp;"KM;XR="&amp;ROUND((P145),2)&amp;"KM)"),IF(C145="DER-ED",VLOOKUP(B145,'DER-ED1'!A:D,2,FALSE),IF(C145="SICRO",VLOOKUP(B145,SICRO!A:E,2,FALSE),IF(C145="SINAPI",VLOOKUP(B145,SINAPI1!A:D,2,FALSE),IF(C145="CESAN",VLOOKUP(B145,CESAN!A:D,2,FALSE)))))))</f>
        <v>REDE AGUA PVC PBA 20 DN 100 S/PAV</v>
      </c>
      <c r="E145" s="653" t="str">
        <f>IF($B145="","",IF($C145="CESAN",VLOOKUP($B145,CESAN!A:D,3,FALSE),IF($C145="SINAPI",VLOOKUP($B145,SINAPI1!A:D,3,FALSE),IF($C145="SICRO",VLOOKUP($B145,SICRO!A:E,3,FALSE),IF($C145="DER-RD",VLOOKUP($B145,'DER-RD1'!A:E,3,FALSE),IF($C145="DER-ED",(VLOOKUP($B145,'DER-ED1'!A:D,3,FALSE))))))))</f>
        <v>M</v>
      </c>
      <c r="F145" s="794">
        <f>'Mem - Orla'!F254</f>
        <v>1650</v>
      </c>
      <c r="G145" s="1076">
        <f t="shared" si="74"/>
        <v>135.96</v>
      </c>
      <c r="H145" s="782">
        <f t="shared" ref="H145" si="82">TRUNC(M145*(1+$I$3),2)</f>
        <v>174.32</v>
      </c>
      <c r="I145" s="787">
        <f t="shared" ref="I145" si="83">ROUND((F145*H145),2)</f>
        <v>287628</v>
      </c>
      <c r="J145" s="623"/>
      <c r="K145" s="610">
        <f>IF(B145="","",IF(C145="DER-RD",IF(OR(B145&lt;60000,B145&gt;60025),VLOOKUP(B145,'DER-RD1'!A:E,4,FALSE),VLOOKUP(B145,'DER-RD1'!A:H,6,FALSE)*O145+VLOOKUP(B145,'DER-RD1'!A:H,7,FALSE)*P145)+VLOOKUP(B145,'DER-RD1'!A:H,8,FALSE),IF(C145="DER-ED",VLOOKUP(B145,'DER-ED1'!A:D,4,FALSE),IF(C145="SICRO",VLOOKUP(B145,SICRO!A:E,4,FALSE),IF(C145="SINAPI",VLOOKUP(B145,SINAPI1!A:D,4,FALSE),IF(C145="CESAN",VLOOKUP(B145,CESAN!A:D,4,FALSE)))))))</f>
        <v>135.96</v>
      </c>
      <c r="L145" s="611">
        <f>IF(B145="","",IF(C145="DER-RD",IF(OR(B145&lt;60000,B145&gt;60025),'DER-RD1'!$D$2/100,0),IF(C145="DER-ED",'DER-ED1'!$D$2/100,IF(C145="SICRO",SICRO!$D$4/100,IF(C145="CESAN",CESAN!$D$3/100,"Preencher BDI!")))))</f>
        <v>0</v>
      </c>
      <c r="M145" s="612">
        <f t="shared" ref="M145" si="84">IF(K145="","",(K145/(1+L145)))</f>
        <v>135.96</v>
      </c>
      <c r="O145" s="610"/>
      <c r="P145" s="611"/>
      <c r="Q145" s="612"/>
      <c r="R145" s="612"/>
      <c r="S145" s="1008">
        <v>169.87</v>
      </c>
      <c r="T145" s="1008">
        <f t="shared" si="76"/>
        <v>280285.5</v>
      </c>
      <c r="U145" s="242" t="b">
        <f t="shared" si="73"/>
        <v>1</v>
      </c>
    </row>
    <row r="146" spans="1:21" x14ac:dyDescent="0.25">
      <c r="A146" s="823"/>
      <c r="B146" s="656"/>
      <c r="C146" s="657"/>
      <c r="D146" s="788" t="s">
        <v>499</v>
      </c>
      <c r="E146" s="655"/>
      <c r="F146" s="794"/>
      <c r="G146" s="1079"/>
      <c r="H146" s="795"/>
      <c r="I146" s="812">
        <f>I137</f>
        <v>846634.38</v>
      </c>
      <c r="J146" s="624"/>
      <c r="K146" s="610" t="str">
        <f>IF(B146="","",IF(C146="DER-RD",IF(OR(B146&lt;60000,B146&gt;60025),VLOOKUP(B146,'DER-RD1'!A:E,4,FALSE),VLOOKUP(B146,'DER-RD1'!A:H,6,FALSE)*O146+VLOOKUP(B146,'DER-RD1'!A:H,7,FALSE)*P146)+VLOOKUP(B146,'DER-RD1'!A:H,8,FALSE),IF(C146="DER-ED",VLOOKUP(B146,'DER-ED1'!A:D,4,FALSE),IF(C146="SICRO",VLOOKUP(B146,SICRO!A:E,4,FALSE),IF(C146="SINAPI",VLOOKUP(B146,SINAPI1!A:D,4,FALSE),IF(C146="CESAN",VLOOKUP(B146,CESAN!A:D,4,FALSE)))))))</f>
        <v/>
      </c>
      <c r="L146" s="611" t="str">
        <f>IF(B146="","",IF(C146="DER-RD",IF(OR(B146&lt;60000,B146&gt;60025),'DER-RD1'!$D$2/100,0),IF(C146="DER-ED",'DER-ED1'!$D$2/100,IF(C146="SICRO",SICRO!$D$4/100,"Preencher BDI!"))))</f>
        <v/>
      </c>
      <c r="M146" s="612" t="str">
        <f t="shared" si="43"/>
        <v/>
      </c>
      <c r="O146" s="610"/>
      <c r="P146" s="611"/>
      <c r="Q146" s="612"/>
      <c r="R146" s="612"/>
      <c r="T146" s="1010">
        <f>SUM(T138:T145)</f>
        <v>871701.05</v>
      </c>
      <c r="U146" s="242" t="b">
        <f t="shared" si="73"/>
        <v>1</v>
      </c>
    </row>
    <row r="147" spans="1:21" x14ac:dyDescent="0.25">
      <c r="A147" s="823"/>
      <c r="B147" s="656"/>
      <c r="C147" s="657"/>
      <c r="D147" s="824"/>
      <c r="E147" s="825"/>
      <c r="F147" s="801"/>
      <c r="G147" s="1080"/>
      <c r="H147" s="786"/>
      <c r="I147" s="818"/>
      <c r="J147" s="623"/>
      <c r="K147" s="610" t="str">
        <f>IF(B147="","",IF(C147="DER-RD",IF(OR(B147&lt;60000,B147&gt;60025),VLOOKUP(B147,'DER-RD1'!A:E,4,FALSE),VLOOKUP(B147,'DER-RD1'!A:H,6,FALSE)*O147+VLOOKUP(B147,'DER-RD1'!A:H,7,FALSE)*P147)+VLOOKUP(B147,'DER-RD1'!A:H,8,FALSE),IF(C147="DER-ED",VLOOKUP(B147,'DER-ED1'!A:D,4,FALSE),IF(C147="SICRO",VLOOKUP(B147,SICRO!A:E,4,FALSE),IF(C147="SINAPI",VLOOKUP(B147,SINAPI1!A:D,4,FALSE),IF(C147="CESAN",VLOOKUP(B147,CESAN!A:D,4,FALSE)))))))</f>
        <v/>
      </c>
      <c r="L147" s="611" t="str">
        <f>IF(B147="","",IF(C147="DER-RD",IF(OR(B147&lt;60000,B147&gt;60025),'DER-RD1'!$D$2/100,0),IF(C147="DER-ED",'DER-ED1'!$D$2/100,IF(C147="SICRO",SICRO!$D$4/100,"Preencher BDI!"))))</f>
        <v/>
      </c>
      <c r="M147" s="612" t="str">
        <f t="shared" si="43"/>
        <v/>
      </c>
      <c r="O147" s="610"/>
      <c r="P147" s="611"/>
      <c r="Q147" s="612"/>
      <c r="R147" s="612"/>
      <c r="U147" s="242" t="b">
        <f t="shared" si="73"/>
        <v>1</v>
      </c>
    </row>
    <row r="148" spans="1:21" x14ac:dyDescent="0.25">
      <c r="A148" s="819">
        <v>12</v>
      </c>
      <c r="B148" s="775"/>
      <c r="C148" s="813"/>
      <c r="D148" s="820" t="s">
        <v>186</v>
      </c>
      <c r="E148" s="813"/>
      <c r="F148" s="791"/>
      <c r="G148" s="791"/>
      <c r="H148" s="821"/>
      <c r="I148" s="826">
        <f>SUBTOTAL(9,I149:I152)</f>
        <v>1066224.8700000001</v>
      </c>
      <c r="J148" s="627"/>
      <c r="K148" s="610" t="str">
        <f>IF(B148="","",IF(C148="DER-RD",IF(OR(B148&lt;60000,B148&gt;60025),VLOOKUP(B148,'DER-RD1'!A:E,4,FALSE),VLOOKUP(B148,'DER-RD1'!A:H,6,FALSE)*O148+VLOOKUP(B148,'DER-RD1'!A:H,7,FALSE)*P148)+VLOOKUP(B148,'DER-RD1'!A:H,8,FALSE),IF(C148="DER-ED",VLOOKUP(B148,'DER-ED1'!A:D,4,FALSE),IF(C148="SICRO",VLOOKUP(B148,SICRO!A:E,4,FALSE),IF(C148="SINAPI",VLOOKUP(B148,SINAPI1!A:D,4,FALSE),IF(C148="CESAN",VLOOKUP(B148,CESAN!A:D,4,FALSE)))))))</f>
        <v/>
      </c>
      <c r="L148" s="611" t="str">
        <f>IF(B148="","",IF(C148="DER-RD",IF(OR(B148&lt;60000,B148&gt;60025),'DER-RD1'!$D$2/100,0),IF(C148="DER-ED",'DER-ED1'!$D$2/100,IF(C148="SICRO",SICRO!$D$4/100,"Preencher BDI!"))))</f>
        <v/>
      </c>
      <c r="M148" s="612" t="str">
        <f t="shared" si="43"/>
        <v/>
      </c>
      <c r="O148" s="610"/>
      <c r="P148" s="611"/>
      <c r="Q148" s="612"/>
      <c r="R148" s="612"/>
      <c r="U148" s="242" t="b">
        <f t="shared" si="73"/>
        <v>1</v>
      </c>
    </row>
    <row r="149" spans="1:21" ht="25.5" x14ac:dyDescent="0.25">
      <c r="A149" s="785" t="str">
        <f>CONCATENATE(A148,".",1)</f>
        <v>12.1</v>
      </c>
      <c r="B149" s="656" t="s">
        <v>1307</v>
      </c>
      <c r="C149" s="655" t="s">
        <v>1309</v>
      </c>
      <c r="D149" s="797" t="str">
        <f>'Comp. - Orla'!C534</f>
        <v>Bicicletário de Chão para 05 bicicletas AL-43, fixado no chão. Fabricante: Altmayer Sport ou equivalente</v>
      </c>
      <c r="E149" s="656" t="str">
        <f>'Comp. - Orla'!C535</f>
        <v>und</v>
      </c>
      <c r="F149" s="827">
        <f>'Mem - Orla'!F257</f>
        <v>37</v>
      </c>
      <c r="G149" s="1084">
        <v>506.95</v>
      </c>
      <c r="H149" s="782">
        <f>'Comp. - Orla'!N569</f>
        <v>650.01</v>
      </c>
      <c r="I149" s="787">
        <f>ROUND((F149*H149),2)</f>
        <v>24050.37</v>
      </c>
      <c r="J149" s="623"/>
      <c r="K149" s="610" t="b">
        <f>IF(B149="","",IF(C149="DER-RD",IF(OR(B149&lt;60000,B149&gt;60025),VLOOKUP(B149,'DER-RD1'!A:E,4,FALSE),VLOOKUP(B149,'DER-RD1'!A:H,6,FALSE)*O149+VLOOKUP(B149,'DER-RD1'!A:H,7,FALSE)*P149)+VLOOKUP(B149,'DER-RD1'!A:H,8,FALSE),IF(C149="DER-ED",VLOOKUP(B149,'DER-ED1'!A:D,4,FALSE),IF(C149="SICRO",VLOOKUP(B149,SICRO!A:E,4,FALSE),IF(C149="SINAPI",VLOOKUP(B149,SINAPI1!A:D,4,FALSE),IF(C149="CESAN",VLOOKUP(B149,CESAN!A:D,4,FALSE)))))))</f>
        <v>0</v>
      </c>
      <c r="L149" s="611" t="str">
        <f>IF(B149="","",IF(C149="DER-RD",IF(OR(B149&lt;60000,B149&gt;60025),'DER-RD1'!$D$2/100,0),IF(C149="DER-ED",'DER-ED1'!$D$2/100,IF(C149="SICRO",SICRO!$D$4/100,"Preencher BDI!"))))</f>
        <v>Preencher BDI!</v>
      </c>
      <c r="M149" s="612"/>
      <c r="O149" s="610"/>
      <c r="P149" s="611"/>
      <c r="Q149" s="612"/>
      <c r="R149" s="612"/>
      <c r="S149" s="1008">
        <v>635.45000000000005</v>
      </c>
      <c r="T149" s="1008">
        <f t="shared" ref="T149:T152" si="85">F149*S149</f>
        <v>23511.65</v>
      </c>
      <c r="U149" s="242" t="b">
        <f t="shared" si="73"/>
        <v>1</v>
      </c>
    </row>
    <row r="150" spans="1:21" x14ac:dyDescent="0.25">
      <c r="A150" s="822" t="str">
        <f>CONCATENATE($A$148,".",RIGHT(A149,LEN(A149)-3)+1)</f>
        <v>12.2</v>
      </c>
      <c r="B150" s="656" t="s">
        <v>1307</v>
      </c>
      <c r="C150" s="655" t="s">
        <v>1310</v>
      </c>
      <c r="D150" s="797" t="str">
        <f>'Comp. - Orla'!C575</f>
        <v>Lixeira com tampa aro aço INOX 430 dupla urbana</v>
      </c>
      <c r="E150" s="656" t="str">
        <f>'Comp. - Orla'!C576</f>
        <v>und</v>
      </c>
      <c r="F150" s="827">
        <f>'Mem - Orla'!F258</f>
        <v>91</v>
      </c>
      <c r="G150" s="1084">
        <v>1239.68</v>
      </c>
      <c r="H150" s="782">
        <f>'Comp. - Orla'!N610</f>
        <v>1589.52</v>
      </c>
      <c r="I150" s="787">
        <f>ROUND((F150*H150),2)</f>
        <v>144646.32</v>
      </c>
      <c r="J150" s="623"/>
      <c r="K150" s="610" t="b">
        <f>IF(B150="","",IF(C150="DER-RD",IF(OR(B150&lt;60000,B150&gt;60025),VLOOKUP(B150,'DER-RD1'!A:E,4,FALSE),VLOOKUP(B150,'DER-RD1'!A:H,6,FALSE)*O150+VLOOKUP(B150,'DER-RD1'!A:H,7,FALSE)*P150)+VLOOKUP(B150,'DER-RD1'!A:H,8,FALSE),IF(C150="DER-ED",VLOOKUP(B150,'DER-ED1'!A:D,4,FALSE),IF(C150="SICRO",VLOOKUP(B150,SICRO!A:E,4,FALSE),IF(C150="SINAPI",VLOOKUP(B150,SINAPI1!A:D,4,FALSE),IF(C150="CESAN",VLOOKUP(B150,CESAN!A:D,4,FALSE)))))))</f>
        <v>0</v>
      </c>
      <c r="L150" s="611" t="str">
        <f>IF(B150="","",IF(C150="DER-RD",IF(OR(B150&lt;60000,B150&gt;60025),'DER-RD1'!$D$2/100,0),IF(C150="DER-ED",'DER-ED1'!$D$2/100,IF(C150="SICRO",SICRO!$D$4/100,"Preencher BDI!"))))</f>
        <v>Preencher BDI!</v>
      </c>
      <c r="M150" s="612"/>
      <c r="O150" s="610"/>
      <c r="P150" s="611"/>
      <c r="Q150" s="612"/>
      <c r="R150" s="612"/>
      <c r="S150" s="1008">
        <v>1556.17</v>
      </c>
      <c r="T150" s="1008">
        <f t="shared" si="85"/>
        <v>141611.47</v>
      </c>
      <c r="U150" s="242" t="b">
        <f t="shared" si="73"/>
        <v>1</v>
      </c>
    </row>
    <row r="151" spans="1:21" x14ac:dyDescent="0.25">
      <c r="A151" s="822" t="str">
        <f t="shared" ref="A151:A152" si="86">CONCATENATE($A$148,".",RIGHT(A150,LEN(A150)-3)+1)</f>
        <v>12.3</v>
      </c>
      <c r="B151" s="655" t="s">
        <v>1307</v>
      </c>
      <c r="C151" s="655" t="s">
        <v>1315</v>
      </c>
      <c r="D151" s="797" t="str">
        <f>'Comp. - Orla'!C790</f>
        <v>Balizador de concreto nas dimensões 0,45x0,45x1,05 (L x C x H)</v>
      </c>
      <c r="E151" s="655" t="str">
        <f>'Comp. - Orla'!C791</f>
        <v>und</v>
      </c>
      <c r="F151" s="827">
        <f>'Mem - Orla'!F259</f>
        <v>1429</v>
      </c>
      <c r="G151" s="1084">
        <v>334.61</v>
      </c>
      <c r="H151" s="782">
        <f>'Comp. - Orla'!N826</f>
        <v>429.04</v>
      </c>
      <c r="I151" s="787">
        <f>ROUND((F151*H151),2)</f>
        <v>613098.16</v>
      </c>
      <c r="J151" s="623"/>
      <c r="K151" s="610" t="b">
        <f>IF(B151="","",IF(C151="DER-RD",IF(OR(B151&lt;60000,B151&gt;60025),VLOOKUP(B151,'DER-RD1'!A:E,4,FALSE),VLOOKUP(B151,'DER-RD1'!A:H,6,FALSE)*O151+VLOOKUP(B151,'DER-RD1'!A:H,7,FALSE)*P151)+VLOOKUP(B151,'DER-RD1'!A:H,8,FALSE),IF(C151="DER-ED",VLOOKUP(B151,'DER-ED1'!A:D,4,FALSE),IF(C151="SICRO",VLOOKUP(B151,SICRO!A:E,4,FALSE),IF(C151="SINAPI",VLOOKUP(B151,SINAPI1!A:D,4,FALSE),IF(C151="CESAN",VLOOKUP(B151,CESAN!A:D,4,FALSE)))))))</f>
        <v>0</v>
      </c>
      <c r="L151" s="611" t="str">
        <f>IF(B151="","",IF(C151="DER-RD",IF(OR(B151&lt;60000,B151&gt;60025),'DER-RD1'!$D$2/100,0),IF(C151="DER-ED",'DER-ED1'!$D$2/100,IF(C151="SICRO",SICRO!$D$4/100,"Preencher BDI!"))))</f>
        <v>Preencher BDI!</v>
      </c>
      <c r="M151" s="612"/>
      <c r="O151" s="610"/>
      <c r="P151" s="611"/>
      <c r="Q151" s="612"/>
      <c r="R151" s="612"/>
      <c r="S151" s="1008">
        <v>385.06</v>
      </c>
      <c r="T151" s="1008">
        <f t="shared" si="85"/>
        <v>550250.74</v>
      </c>
      <c r="U151" s="242" t="b">
        <f t="shared" si="73"/>
        <v>1</v>
      </c>
    </row>
    <row r="152" spans="1:21" ht="51" x14ac:dyDescent="0.25">
      <c r="A152" s="822" t="str">
        <f t="shared" si="86"/>
        <v>12.4</v>
      </c>
      <c r="B152" s="655" t="s">
        <v>1307</v>
      </c>
      <c r="C152" s="655" t="s">
        <v>1316</v>
      </c>
      <c r="D152" s="797" t="str">
        <f>'Comp. - Orla'!C831</f>
        <v>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v>
      </c>
      <c r="E152" s="655" t="str">
        <f>'Comp. - Orla'!C832</f>
        <v>und</v>
      </c>
      <c r="F152" s="827">
        <f>'Mem - Orla'!F260</f>
        <v>79</v>
      </c>
      <c r="G152" s="1084">
        <v>2807.97</v>
      </c>
      <c r="H152" s="782">
        <f>'Comp. - Orla'!N865</f>
        <v>3600.38</v>
      </c>
      <c r="I152" s="787">
        <f>ROUND((F152*H152),2)</f>
        <v>284430.02</v>
      </c>
      <c r="J152" s="623"/>
      <c r="K152" s="610" t="b">
        <f>IF(B152="","",IF(C152="DER-RD",IF(OR(B152&lt;60000,B152&gt;60025),VLOOKUP(B152,'DER-RD1'!A:E,4,FALSE),VLOOKUP(B152,'DER-RD1'!A:H,6,FALSE)*O152+VLOOKUP(B152,'DER-RD1'!A:H,7,FALSE)*P152)+VLOOKUP(B152,'DER-RD1'!A:H,8,FALSE),IF(C152="DER-ED",VLOOKUP(B152,'DER-ED1'!A:D,4,FALSE),IF(C152="SICRO",VLOOKUP(B152,SICRO!A:E,4,FALSE),IF(C152="SINAPI",VLOOKUP(B152,SINAPI1!A:D,4,FALSE),IF(C152="CESAN",VLOOKUP(B152,CESAN!A:D,4,FALSE)))))))</f>
        <v>0</v>
      </c>
      <c r="L152" s="611" t="str">
        <f>IF(B152="","",IF(C152="DER-RD",IF(OR(B152&lt;60000,B152&gt;60025),'DER-RD1'!$D$2/100,0),IF(C152="DER-ED",'DER-ED1'!$D$2/100,IF(C152="SICRO",SICRO!$D$4/100,"Preencher BDI!"))))</f>
        <v>Preencher BDI!</v>
      </c>
      <c r="M152" s="612"/>
      <c r="O152" s="610"/>
      <c r="P152" s="611"/>
      <c r="Q152" s="612"/>
      <c r="R152" s="612"/>
      <c r="S152" s="1008">
        <v>3527.71</v>
      </c>
      <c r="T152" s="1008">
        <f t="shared" si="85"/>
        <v>278689.09000000003</v>
      </c>
      <c r="U152" s="242" t="b">
        <f t="shared" si="73"/>
        <v>1</v>
      </c>
    </row>
    <row r="153" spans="1:21" x14ac:dyDescent="0.25">
      <c r="A153" s="822"/>
      <c r="B153" s="656"/>
      <c r="C153" s="656"/>
      <c r="D153" s="788" t="s">
        <v>4917</v>
      </c>
      <c r="E153" s="655"/>
      <c r="F153" s="794"/>
      <c r="G153" s="1079"/>
      <c r="H153" s="795"/>
      <c r="I153" s="613">
        <f>I148</f>
        <v>1066224.8700000001</v>
      </c>
      <c r="J153" s="624"/>
      <c r="K153" s="610" t="str">
        <f>IF(B153="","",IF(C153="DER-RD",IF(OR(B153&lt;60000,B153&gt;60025),VLOOKUP(B153,'DER-RD1'!A:E,4,FALSE),VLOOKUP(B153,'DER-RD1'!A:H,6,FALSE)*O153+VLOOKUP(B153,'DER-RD1'!A:H,7,FALSE)*P153)+VLOOKUP(B153,'DER-RD1'!A:H,8,FALSE),IF(C153="DER-ED",VLOOKUP(B153,'DER-ED1'!A:D,4,FALSE),IF(C153="SICRO",VLOOKUP(B153,SICRO!A:E,4,FALSE),IF(C153="SINAPI",VLOOKUP(B153,SINAPI1!A:D,4,FALSE),IF(C153="CESAN",VLOOKUP(B153,CESAN!A:D,4,FALSE)))))))</f>
        <v/>
      </c>
      <c r="L153" s="611" t="str">
        <f>IF(B153="","",IF(C153="DER-RD",IF(OR(B153&lt;60000,B153&gt;60025),'DER-RD1'!$D$2/100,0),IF(C153="DER-ED",'DER-ED1'!$D$2/100,IF(C153="SICRO",SICRO!$D$4/100,"Preencher BDI!"))))</f>
        <v/>
      </c>
      <c r="M153" s="612" t="str">
        <f t="shared" ref="M153:M178" si="87">IF(K153="","",(K153/(1+L153)))</f>
        <v/>
      </c>
      <c r="O153" s="610"/>
      <c r="P153" s="611"/>
      <c r="Q153" s="612"/>
      <c r="R153" s="612"/>
      <c r="T153" s="1010">
        <f>SUM(T149:T152)</f>
        <v>994062.95</v>
      </c>
      <c r="U153" s="242" t="b">
        <f t="shared" si="73"/>
        <v>1</v>
      </c>
    </row>
    <row r="154" spans="1:21" x14ac:dyDescent="0.25">
      <c r="A154" s="822"/>
      <c r="B154" s="656"/>
      <c r="C154" s="656"/>
      <c r="D154" s="758"/>
      <c r="E154" s="656"/>
      <c r="F154" s="801"/>
      <c r="G154" s="1080"/>
      <c r="H154" s="828"/>
      <c r="I154" s="829"/>
      <c r="J154" s="628"/>
      <c r="K154" s="610" t="str">
        <f>IF(B154="","",IF(C154="DER-RD",IF(OR(B154&lt;60000,B154&gt;60025),VLOOKUP(B154,'DER-RD1'!A:E,4,FALSE),VLOOKUP(B154,'DER-RD1'!A:H,6,FALSE)*O154+VLOOKUP(B154,'DER-RD1'!A:H,7,FALSE)*P154)+VLOOKUP(B154,'DER-RD1'!A:H,8,FALSE),IF(C154="DER-ED",VLOOKUP(B154,'DER-ED1'!A:D,4,FALSE),IF(C154="SICRO",VLOOKUP(B154,SICRO!A:E,4,FALSE),IF(C154="SINAPI",VLOOKUP(B154,SINAPI1!A:D,4,FALSE),IF(C154="CESAN",VLOOKUP(B154,CESAN!A:D,4,FALSE)))))))</f>
        <v/>
      </c>
      <c r="L154" s="611" t="str">
        <f>IF(B154="","",IF(C154="DER-RD",IF(OR(B154&lt;60000,B154&gt;60025),'DER-RD1'!$D$2/100,0),IF(C154="DER-ED",'DER-ED1'!$D$2/100,IF(C154="SICRO",SICRO!$D$4/100,"Preencher BDI!"))))</f>
        <v/>
      </c>
      <c r="M154" s="612" t="str">
        <f t="shared" si="87"/>
        <v/>
      </c>
      <c r="O154" s="610"/>
      <c r="P154" s="611"/>
      <c r="Q154" s="612"/>
      <c r="R154" s="612"/>
      <c r="U154" s="242" t="b">
        <f t="shared" si="73"/>
        <v>1</v>
      </c>
    </row>
    <row r="155" spans="1:21" x14ac:dyDescent="0.25">
      <c r="A155" s="819">
        <v>13</v>
      </c>
      <c r="B155" s="775"/>
      <c r="C155" s="813"/>
      <c r="D155" s="820" t="s">
        <v>64</v>
      </c>
      <c r="E155" s="813"/>
      <c r="F155" s="791"/>
      <c r="G155" s="791"/>
      <c r="H155" s="821"/>
      <c r="I155" s="608">
        <f>SUBTOTAL(9,I156:I165)</f>
        <v>2047641.24</v>
      </c>
      <c r="J155" s="625"/>
      <c r="K155" s="610" t="str">
        <f>IF(B155="","",IF(C155="DER-RD",IF(OR(B155&lt;60000,B155&gt;60025),VLOOKUP(B155,'DER-RD1'!A:E,4,FALSE),VLOOKUP(B155,'DER-RD1'!A:H,6,FALSE)*O155+VLOOKUP(B155,'DER-RD1'!A:H,7,FALSE)*P155)+VLOOKUP(B155,'DER-RD1'!A:H,8,FALSE),IF(C155="DER-ED",VLOOKUP(B155,'DER-ED1'!A:D,4,FALSE),IF(C155="SICRO",VLOOKUP(B155,SICRO!A:E,4,FALSE),IF(C155="SINAPI",VLOOKUP(B155,SINAPI1!A:D,4,FALSE),IF(C155="CESAN",VLOOKUP(B155,CESAN!A:D,4,FALSE)))))))</f>
        <v/>
      </c>
      <c r="L155" s="611" t="str">
        <f>IF(B155="","",IF(C155="DER-RD",IF(OR(B155&lt;60000,B155&gt;60025),'DER-RD1'!$D$2/100,0),IF(C155="DER-ED",'DER-ED1'!$D$2/100,IF(C155="SICRO",SICRO!$D$4/100,"Preencher BDI!"))))</f>
        <v/>
      </c>
      <c r="M155" s="612" t="str">
        <f t="shared" si="87"/>
        <v/>
      </c>
      <c r="O155" s="610"/>
      <c r="P155" s="611"/>
      <c r="Q155" s="612"/>
      <c r="R155" s="612"/>
      <c r="U155" s="242" t="b">
        <f t="shared" si="73"/>
        <v>1</v>
      </c>
    </row>
    <row r="156" spans="1:21" ht="25.5" x14ac:dyDescent="0.25">
      <c r="A156" s="785" t="str">
        <f>CONCATENATE(A155,".",1)</f>
        <v>13.1</v>
      </c>
      <c r="B156" s="654">
        <v>200326</v>
      </c>
      <c r="C156" s="655" t="s">
        <v>1286</v>
      </c>
      <c r="D156" s="630" t="str">
        <f>IF(B156="","",IF(C156="DER-RD",IF(OR(B156&lt;60000,B156&gt;60025),VLOOKUP(B156,'DER-RD1'!A:E,2,FALSE),VLOOKUP(B156,'DER-RD1'!A:E,2,FALSE)&amp;"(DMT="&amp;VLOOKUP(B156,'DER-RD1'!A:E,4,FALSE)&amp;")(XP="&amp;ROUND((O156),2)&amp;"KM;XR="&amp;ROUND((P156),2)&amp;"KM)"),IF(C156="DER-ED",VLOOKUP(B156,'DER-ED1'!A:D,2,FALSE),IF(C156="SICRO",VLOOKUP(B156,SICRO!A:E,2,FALSE),IF(C156="SINAPI",VLOOKUP(B156,SINAPI1!A:D,2,FALSE))))))</f>
        <v>Fornecimento e plantio de grama em placas tipo esmeralda, inclusive fornecimento de terra vegetal</v>
      </c>
      <c r="E156" s="653" t="str">
        <f>IF($B156="","",IF($C156="SINAPI",VLOOKUP($B156,SINAPI1!A:D,3,FALSE),IF($C156="SICRO",VLOOKUP($B156,SICRO!A:E,3,FALSE),IF($C156="DER-RD",VLOOKUP($B156,'DER-RD1'!A:E,3,FALSE),IF($C156="DER-ED",(VLOOKUP($B156,'DER-ED1'!A:D,3,FALSE)))))))</f>
        <v>m2</v>
      </c>
      <c r="F156" s="801">
        <f>'Mem - Orla'!F262</f>
        <v>6156.4</v>
      </c>
      <c r="G156" s="1076">
        <f t="shared" ref="G156:G165" si="88">M156</f>
        <v>31.59</v>
      </c>
      <c r="H156" s="782">
        <f t="shared" ref="H156:H159" si="89">TRUNC(M156*(1+$I$3),2)</f>
        <v>40.5</v>
      </c>
      <c r="I156" s="787">
        <f t="shared" ref="I156:I165" si="90">ROUND((F156*H156),2)</f>
        <v>249334.2</v>
      </c>
      <c r="J156" s="623"/>
      <c r="K156" s="610">
        <f>IF(B156="","",IF(C156="DER-RD",IF(OR(B156&lt;60000,B156&gt;60025),VLOOKUP(B156,'DER-RD1'!A:E,4,FALSE),VLOOKUP(B156,'DER-RD1'!A:H,6,FALSE)*O156+VLOOKUP(B156,'DER-RD1'!A:H,7,FALSE)*P156)+VLOOKUP(B156,'DER-RD1'!A:H,8,FALSE),IF(C156="DER-ED",VLOOKUP(B156,'DER-ED1'!A:D,4,FALSE),IF(C156="SICRO",VLOOKUP(B156,SICRO!A:E,4,FALSE),IF(C156="SINAPI",VLOOKUP(B156,SINAPI1!A:D,4,FALSE),IF(C156="CESAN",VLOOKUP(B156,CESAN!A:D,4,FALSE)))))))</f>
        <v>31.59</v>
      </c>
      <c r="L156" s="611">
        <f>IF(B156="","",IF(C156="DER-RD",IF(OR(B156&lt;60000,B156&gt;60025),'DER-RD1'!$D$2/100,0),IF(C156="DER-ED",'DER-ED1'!$D$2/100,IF(C156="SICRO",SICRO!$D$4/100,"Preencher BDI!"))))</f>
        <v>0</v>
      </c>
      <c r="M156" s="612">
        <f t="shared" si="87"/>
        <v>31.59</v>
      </c>
      <c r="O156" s="610"/>
      <c r="P156" s="611"/>
      <c r="Q156" s="612"/>
      <c r="R156" s="612"/>
      <c r="S156" s="1008">
        <v>39.119999999999997</v>
      </c>
      <c r="T156" s="1008">
        <f t="shared" ref="T156:T165" si="91">F156*S156</f>
        <v>240838.37</v>
      </c>
      <c r="U156" s="242" t="b">
        <f t="shared" si="73"/>
        <v>1</v>
      </c>
    </row>
    <row r="157" spans="1:21" x14ac:dyDescent="0.25">
      <c r="A157" s="822" t="str">
        <f>CONCATENATE($A$155,".",RIGHT(A156,LEN(A156)-3)+1)</f>
        <v>13.2</v>
      </c>
      <c r="B157" s="654">
        <v>200307</v>
      </c>
      <c r="C157" s="655" t="s">
        <v>1286</v>
      </c>
      <c r="D157" s="630" t="str">
        <f>IF(B157="","",IF(C157="DER-RD",IF(OR(B157&lt;60000,B157&gt;60025),VLOOKUP(B157,'DER-RD1'!A:E,2,FALSE),VLOOKUP(B157,'DER-RD1'!A:E,2,FALSE)&amp;"(DMT="&amp;VLOOKUP(B157,'DER-RD1'!A:E,4,FALSE)&amp;")(XP="&amp;ROUND((O157),2)&amp;"KM;XR="&amp;ROUND((P157),2)&amp;"KM)"),IF(C157="DER-ED",VLOOKUP(B157,'DER-ED1'!A:D,2,FALSE),IF(C157="SICRO",VLOOKUP(B157,SICRO!A:E,2,FALSE),IF(C157="SINAPI",VLOOKUP(B157,SINAPI1!A:D,2,FALSE))))))</f>
        <v>Fornecimento e espalhamento de terra vegetal</v>
      </c>
      <c r="E157" s="653" t="str">
        <f>IF($B157="","",IF($C157="SINAPI",VLOOKUP($B157,SINAPI1!A:D,3,FALSE),IF($C157="SICRO",VLOOKUP($B157,SICRO!A:E,3,FALSE),IF($C157="DER-RD",VLOOKUP($B157,'DER-RD1'!A:E,3,FALSE),IF($C157="DER-ED",(VLOOKUP($B157,'DER-ED1'!A:D,3,FALSE)))))))</f>
        <v>m3</v>
      </c>
      <c r="F157" s="801">
        <f>'Mem - Orla'!F266</f>
        <v>1077.3699999999999</v>
      </c>
      <c r="G157" s="1076">
        <f t="shared" si="88"/>
        <v>252.47</v>
      </c>
      <c r="H157" s="782">
        <f t="shared" si="89"/>
        <v>323.70999999999998</v>
      </c>
      <c r="I157" s="787">
        <f t="shared" si="90"/>
        <v>348755.44</v>
      </c>
      <c r="J157" s="623"/>
      <c r="K157" s="610">
        <f>IF(B157="","",IF(C157="DER-RD",IF(OR(B157&lt;60000,B157&gt;60025),VLOOKUP(B157,'DER-RD1'!A:E,4,FALSE),VLOOKUP(B157,'DER-RD1'!A:H,6,FALSE)*O157+VLOOKUP(B157,'DER-RD1'!A:H,7,FALSE)*P157)+VLOOKUP(B157,'DER-RD1'!A:H,8,FALSE),IF(C157="DER-ED",VLOOKUP(B157,'DER-ED1'!A:D,4,FALSE),IF(C157="SICRO",VLOOKUP(B157,SICRO!A:E,4,FALSE),IF(C157="SINAPI",VLOOKUP(B157,SINAPI1!A:D,4,FALSE),IF(C157="CESAN",VLOOKUP(B157,CESAN!A:D,4,FALSE)))))))</f>
        <v>252.47</v>
      </c>
      <c r="L157" s="611">
        <f>IF(B157="","",IF(C157="DER-RD",IF(OR(B157&lt;60000,B157&gt;60025),'DER-RD1'!$D$2/100,0),IF(C157="DER-ED",'DER-ED1'!$D$2/100,IF(C157="SICRO",SICRO!$D$4/100,"Preencher BDI!"))))</f>
        <v>0</v>
      </c>
      <c r="M157" s="612">
        <f t="shared" si="87"/>
        <v>252.47</v>
      </c>
      <c r="O157" s="610"/>
      <c r="P157" s="611"/>
      <c r="Q157" s="612"/>
      <c r="R157" s="612"/>
      <c r="S157" s="1008">
        <v>307.18</v>
      </c>
      <c r="T157" s="1008">
        <f t="shared" si="91"/>
        <v>330946.52</v>
      </c>
      <c r="U157" s="242" t="b">
        <f t="shared" si="73"/>
        <v>1</v>
      </c>
    </row>
    <row r="158" spans="1:21" s="242" customFormat="1" ht="25.5" x14ac:dyDescent="0.25">
      <c r="A158" s="830" t="str">
        <f>CONCATENATE($A$155,".",RIGHT(A157,LEN(A157)-3)+1)</f>
        <v>13.3</v>
      </c>
      <c r="B158" s="653" t="s">
        <v>1307</v>
      </c>
      <c r="C158" s="653" t="s">
        <v>5160</v>
      </c>
      <c r="D158" s="793" t="str">
        <f>'Comp. - Orla'!C1229</f>
        <v>Colchão drenante de brita 2 inclusive fornecimento, espalhamento, compactação e transporte da brita em Vias Urbanas</v>
      </c>
      <c r="E158" s="653" t="str">
        <f>'Comp. - Orla'!C1230</f>
        <v>m3</v>
      </c>
      <c r="F158" s="831">
        <f>'Mem - Orla'!F269</f>
        <v>1539.1</v>
      </c>
      <c r="G158" s="1076">
        <v>195.5</v>
      </c>
      <c r="H158" s="782">
        <f>'Comp. - Orla'!N1267</f>
        <v>250.67</v>
      </c>
      <c r="I158" s="792">
        <f t="shared" si="90"/>
        <v>385806.2</v>
      </c>
      <c r="J158" s="622"/>
      <c r="K158" s="610" t="b">
        <f>IF(B158="","",IF(C158="DER-RD",IF(OR(B158&lt;60000,B158&gt;60025),VLOOKUP(B158,'DER-RD1'!A:E,4,FALSE),VLOOKUP(B158,'DER-RD1'!A:H,6,FALSE)*O158+VLOOKUP(B158,'DER-RD1'!A:H,7,FALSE)*P158)+VLOOKUP(B158,'DER-RD1'!A:H,8,FALSE),IF(C158="DER-ED",VLOOKUP(B158,'DER-ED1'!A:D,4,FALSE),IF(C158="SICRO",VLOOKUP(B158,SICRO!A:E,4,FALSE),IF(C158="SINAPI",VLOOKUP(B158,SINAPI1!A:D,4,FALSE),IF(C158="CESAN",VLOOKUP(B158,CESAN!A:D,4,FALSE)))))))</f>
        <v>0</v>
      </c>
      <c r="L158" s="611" t="str">
        <f>IF(B158="","",IF(C158="DER-RD",IF(OR(B158&lt;60000,B158&gt;60025),'DER-RD1'!$D$2/100,0),IF(C158="DER-ED",'DER-ED1'!$D$2/100,IF(C158="SICRO",SICRO!$D$4/100,"Preencher BDI!"))))</f>
        <v>Preencher BDI!</v>
      </c>
      <c r="M158" s="612"/>
      <c r="N158" s="219"/>
      <c r="O158" s="610"/>
      <c r="P158" s="611"/>
      <c r="Q158" s="612"/>
      <c r="R158" s="612"/>
      <c r="S158" s="1008">
        <v>201.21</v>
      </c>
      <c r="T158" s="1008">
        <f t="shared" si="91"/>
        <v>309682.31</v>
      </c>
      <c r="U158" s="242" t="b">
        <f t="shared" si="73"/>
        <v>1</v>
      </c>
    </row>
    <row r="159" spans="1:21" ht="19.149999999999999" customHeight="1" x14ac:dyDescent="0.25">
      <c r="A159" s="822" t="str">
        <f t="shared" ref="A159" si="92">CONCATENATE($A$155,".",RIGHT(A158,LEN(A158)-3)+1)</f>
        <v>13.4</v>
      </c>
      <c r="B159" s="655">
        <v>40714</v>
      </c>
      <c r="C159" s="655" t="s">
        <v>1295</v>
      </c>
      <c r="D159" s="630" t="str">
        <f>IF(B159="","",IF(C159="DER-RD",IF(OR(B159&lt;60000,B159&gt;60025),VLOOKUP(B159,'DER-RD1'!A:E,2,FALSE),VLOOKUP(B159,'DER-RD1'!A:E,2,FALSE)&amp;"(DMT="&amp;VLOOKUP(B159,'DER-RD1'!A:E,4,FALSE)&amp;")(XP="&amp;ROUND((O159),2)&amp;"KM;XR="&amp;ROUND((P159),2)&amp;"KM)"),IF(C159="DER-ED",VLOOKUP(B159,'DER-ED1'!A:D,2,FALSE),IF(C159="SICRO",VLOOKUP(B159,SICRO!A:E,2,FALSE),IF(C159="SINAPI",VLOOKUP(B159,SINAPI1!A:D,2,FALSE))))))</f>
        <v>Manta Geotêxtil não tecida RT - 16 kn/m, fornecimento e aplicação</v>
      </c>
      <c r="E159" s="653" t="str">
        <f>IF($B159="","",IF($C159="SINAPI",VLOOKUP($B159,SINAPI1!A:D,3,FALSE),IF($C159="SICRO",VLOOKUP($B159,SICRO!A:E,3,FALSE),IF($C159="DER-RD",VLOOKUP($B159,'DER-RD1'!A:E,3,FALSE),IF($C159="DER-ED",(VLOOKUP($B159,'DER-ED1'!A:D,3,FALSE)))))))</f>
        <v>M2</v>
      </c>
      <c r="F159" s="801">
        <f>'Mem - Orla'!F271</f>
        <v>15391</v>
      </c>
      <c r="G159" s="1076">
        <f t="shared" si="88"/>
        <v>10.18</v>
      </c>
      <c r="H159" s="782">
        <f t="shared" si="89"/>
        <v>13.05</v>
      </c>
      <c r="I159" s="787">
        <f t="shared" si="90"/>
        <v>200852.55</v>
      </c>
      <c r="J159" s="623"/>
      <c r="K159" s="610">
        <f>IF(B159="","",IF(C159="DER-RD",IF(OR(B159&lt;60000,B159&gt;60025),VLOOKUP(B159,'DER-RD1'!A:E,4,FALSE),VLOOKUP(B159,'DER-RD1'!A:H,6,FALSE)*O159+VLOOKUP(B159,'DER-RD1'!A:H,7,FALSE)*P159)+VLOOKUP(B159,'DER-RD1'!A:H,8,FALSE),IF(C159="DER-ED",VLOOKUP(B159,'DER-ED1'!A:D,4,FALSE),IF(C159="SICRO",VLOOKUP(B159,SICRO!A:E,4,FALSE),IF(C159="SINAPI",VLOOKUP(B159,SINAPI1!A:D,4,FALSE),IF(C159="CESAN",VLOOKUP(B159,CESAN!A:D,4,FALSE)))))))</f>
        <v>12.56</v>
      </c>
      <c r="L159" s="611">
        <f>IF(B159="","",IF(C159="DER-RD",IF(OR(B159&lt;60000,B159&gt;60025),'DER-RD1'!$D$2/100,0),IF(C159="DER-ED",'DER-ED1'!$D$2/100,IF(C159="SICRO",SICRO!$D$4/100,"Preencher BDI!"))))</f>
        <v>0.23319999999999999</v>
      </c>
      <c r="M159" s="612">
        <f t="shared" si="87"/>
        <v>10.18</v>
      </c>
      <c r="O159" s="610"/>
      <c r="P159" s="611"/>
      <c r="Q159" s="612"/>
      <c r="R159" s="612"/>
      <c r="S159" s="1008">
        <v>19.21</v>
      </c>
      <c r="T159" s="1008">
        <f t="shared" si="91"/>
        <v>295661.11</v>
      </c>
      <c r="U159" s="242" t="b">
        <f t="shared" si="73"/>
        <v>0</v>
      </c>
    </row>
    <row r="160" spans="1:21" ht="38.25" x14ac:dyDescent="0.25">
      <c r="A160" s="822" t="str">
        <f>CONCATENATE($A$155,".",RIGHT(A159,LEN(A159)-3)+1)</f>
        <v>13.5</v>
      </c>
      <c r="B160" s="656" t="s">
        <v>1307</v>
      </c>
      <c r="C160" s="656" t="s">
        <v>1311</v>
      </c>
      <c r="D160" s="758" t="str">
        <f>'Comp. - Orla'!C614</f>
        <v>Arborização para paisagismo ( mudas viveiro de espera) com altura maior que 1,50m ) - Sucupira roxa, Canafístula, Oiti da Praia, Biriba Branca, Manduirana, Pata de Vaca, Chuva de Ouro e Angelim da Praia</v>
      </c>
      <c r="E160" s="656" t="str">
        <f>'Comp. - Orla'!C615</f>
        <v>und</v>
      </c>
      <c r="F160" s="801">
        <f>'Mem - Orla'!F275</f>
        <v>324</v>
      </c>
      <c r="G160" s="1076">
        <v>197.43</v>
      </c>
      <c r="H160" s="782">
        <f>'Comp. - Orla'!N652</f>
        <v>253.14</v>
      </c>
      <c r="I160" s="787">
        <f t="shared" si="90"/>
        <v>82017.36</v>
      </c>
      <c r="J160" s="623"/>
      <c r="K160" s="610" t="b">
        <f>IF(B160="","",IF(C160="DER-RD",IF(OR(B160&lt;60000,B160&gt;60025),VLOOKUP(B160,'DER-RD1'!A:E,4,FALSE),VLOOKUP(B160,'DER-RD1'!A:H,6,FALSE)*O160+VLOOKUP(B160,'DER-RD1'!A:H,7,FALSE)*P160)+VLOOKUP(B160,'DER-RD1'!A:H,8,FALSE),IF(C160="DER-ED",VLOOKUP(B160,'DER-ED1'!A:D,4,FALSE),IF(C160="SICRO",VLOOKUP(B160,SICRO!A:E,4,FALSE),IF(C160="SINAPI",VLOOKUP(B160,SINAPI1!A:D,4,FALSE),IF(C160="CESAN",VLOOKUP(B160,CESAN!A:D,4,FALSE)))))))</f>
        <v>0</v>
      </c>
      <c r="L160" s="611" t="str">
        <f>IF(B160="","",IF(C160="DER-RD",IF(OR(B160&lt;60000,B160&gt;60025),'DER-RD1'!$D$2/100,0),IF(C160="DER-ED",'DER-ED1'!$D$2/100,IF(C160="SICRO",SICRO!$D$4/100,"Preencher BDI!"))))</f>
        <v>Preencher BDI!</v>
      </c>
      <c r="M160" s="612"/>
      <c r="O160" s="610"/>
      <c r="P160" s="611"/>
      <c r="Q160" s="612"/>
      <c r="R160" s="612"/>
      <c r="S160" s="1008">
        <v>219.93</v>
      </c>
      <c r="T160" s="1008">
        <f t="shared" si="91"/>
        <v>71257.320000000007</v>
      </c>
      <c r="U160" s="242" t="b">
        <f t="shared" si="73"/>
        <v>1</v>
      </c>
    </row>
    <row r="161" spans="1:21" x14ac:dyDescent="0.25">
      <c r="A161" s="822" t="str">
        <f>CONCATENATE($A$155,".",RIGHT(A160,LEN(A160)-3)+1)</f>
        <v>13.6</v>
      </c>
      <c r="B161" s="656" t="s">
        <v>1307</v>
      </c>
      <c r="C161" s="656" t="s">
        <v>1312</v>
      </c>
      <c r="D161" s="758" t="str">
        <f>'Comp. - Orla'!C656</f>
        <v>Pau Ferro (Libidibia Ferrea)</v>
      </c>
      <c r="E161" s="656" t="str">
        <f>'Comp. - Orla'!C657</f>
        <v>und</v>
      </c>
      <c r="F161" s="801">
        <f>'Mem - Orla'!F279</f>
        <v>11</v>
      </c>
      <c r="G161" s="1076">
        <v>159.81</v>
      </c>
      <c r="H161" s="782">
        <f>'Comp. - Orla'!N695</f>
        <v>204.91</v>
      </c>
      <c r="I161" s="787">
        <f t="shared" si="90"/>
        <v>2254.0100000000002</v>
      </c>
      <c r="J161" s="623"/>
      <c r="K161" s="610" t="b">
        <f>IF(B161="","",IF(C161="DER-RD",IF(OR(B161&lt;60000,B161&gt;60025),VLOOKUP(B161,'DER-RD1'!A:E,4,FALSE),VLOOKUP(B161,'DER-RD1'!A:H,6,FALSE)*O161+VLOOKUP(B161,'DER-RD1'!A:H,7,FALSE)*P161)+VLOOKUP(B161,'DER-RD1'!A:H,8,FALSE),IF(C161="DER-ED",VLOOKUP(B161,'DER-ED1'!A:D,4,FALSE),IF(C161="SICRO",VLOOKUP(B161,SICRO!A:E,4,FALSE),IF(C161="SINAPI",VLOOKUP(B161,SINAPI1!A:D,4,FALSE),IF(C161="CESAN",VLOOKUP(B161,CESAN!A:D,4,FALSE)))))))</f>
        <v>0</v>
      </c>
      <c r="L161" s="611" t="str">
        <f>IF(B161="","",IF(C161="DER-RD",IF(OR(B161&lt;60000,B161&gt;60025),'DER-RD1'!$D$2/100,0),IF(C161="DER-ED",'DER-ED1'!$D$2/100,IF(C161="SICRO",SICRO!$D$4/100,"Preencher BDI!"))))</f>
        <v>Preencher BDI!</v>
      </c>
      <c r="M161" s="612"/>
      <c r="O161" s="610"/>
      <c r="P161" s="611"/>
      <c r="Q161" s="612"/>
      <c r="R161" s="612"/>
      <c r="S161" s="1008">
        <v>195.91</v>
      </c>
      <c r="T161" s="1008">
        <f t="shared" si="91"/>
        <v>2155.0100000000002</v>
      </c>
      <c r="U161" s="242" t="b">
        <f t="shared" si="73"/>
        <v>1</v>
      </c>
    </row>
    <row r="162" spans="1:21" x14ac:dyDescent="0.25">
      <c r="A162" s="822" t="str">
        <f>CONCATENATE($A$155,".",RIGHT(A161,LEN(A161)-3)+1)</f>
        <v>13.7</v>
      </c>
      <c r="B162" s="656" t="s">
        <v>1307</v>
      </c>
      <c r="C162" s="656" t="s">
        <v>1313</v>
      </c>
      <c r="D162" s="758" t="str">
        <f>'Comp. - Orla'!C699</f>
        <v>Quaresmeira (Tibouchina granulosa)</v>
      </c>
      <c r="E162" s="656" t="str">
        <f>'Comp. - Orla'!C700</f>
        <v>und</v>
      </c>
      <c r="F162" s="801">
        <f>'Mem - Orla'!F283</f>
        <v>33</v>
      </c>
      <c r="G162" s="1076">
        <v>100.17</v>
      </c>
      <c r="H162" s="782">
        <f>'Comp. - Orla'!N737</f>
        <v>128.44</v>
      </c>
      <c r="I162" s="787">
        <f t="shared" si="90"/>
        <v>4238.5200000000004</v>
      </c>
      <c r="J162" s="623"/>
      <c r="K162" s="610" t="b">
        <f>IF(B162="","",IF(C162="DER-RD",IF(OR(B162&lt;60000,B162&gt;60025),VLOOKUP(B162,'DER-RD1'!A:E,4,FALSE),VLOOKUP(B162,'DER-RD1'!A:H,6,FALSE)*O162+VLOOKUP(B162,'DER-RD1'!A:H,7,FALSE)*P162)+VLOOKUP(B162,'DER-RD1'!A:H,8,FALSE),IF(C162="DER-ED",VLOOKUP(B162,'DER-ED1'!A:D,4,FALSE),IF(C162="SICRO",VLOOKUP(B162,SICRO!A:E,4,FALSE),IF(C162="SINAPI",VLOOKUP(B162,SINAPI1!A:D,4,FALSE),IF(C162="CESAN",VLOOKUP(B162,CESAN!A:D,4,FALSE)))))))</f>
        <v>0</v>
      </c>
      <c r="L162" s="611" t="str">
        <f>IF(B162="","",IF(C162="DER-RD",IF(OR(B162&lt;60000,B162&gt;60025),'DER-RD1'!$D$2/100,0),IF(C162="DER-ED",'DER-ED1'!$D$2/100,IF(C162="SICRO",SICRO!$D$4/100,"Preencher BDI!"))))</f>
        <v>Preencher BDI!</v>
      </c>
      <c r="M162" s="612"/>
      <c r="O162" s="610"/>
      <c r="P162" s="611"/>
      <c r="Q162" s="612"/>
      <c r="R162" s="612"/>
      <c r="S162" s="1008">
        <v>123.08</v>
      </c>
      <c r="T162" s="1008">
        <f t="shared" si="91"/>
        <v>4061.64</v>
      </c>
      <c r="U162" s="242" t="b">
        <f t="shared" si="73"/>
        <v>1</v>
      </c>
    </row>
    <row r="163" spans="1:21" x14ac:dyDescent="0.25">
      <c r="A163" s="822" t="str">
        <f t="shared" ref="A163:A165" si="93">CONCATENATE($A$155,".",RIGHT(A162,LEN(A162)-3)+1)</f>
        <v>13.8</v>
      </c>
      <c r="B163" s="654" t="s">
        <v>1307</v>
      </c>
      <c r="C163" s="655" t="s">
        <v>5083</v>
      </c>
      <c r="D163" s="797" t="str">
        <f>'Comp. - Orla'!C870</f>
        <v>Banco de concreto com dimensões 0,45x2,20x1,10 (L x C x H)</v>
      </c>
      <c r="E163" s="655" t="str">
        <f>'Comp. - Orla'!C871</f>
        <v>und</v>
      </c>
      <c r="F163" s="801">
        <f>'Mem - Orla'!F287</f>
        <v>184</v>
      </c>
      <c r="G163" s="1076">
        <v>616.55999999999995</v>
      </c>
      <c r="H163" s="782">
        <f>'Comp. - Orla'!N905</f>
        <v>790.55</v>
      </c>
      <c r="I163" s="787">
        <f t="shared" si="90"/>
        <v>145461.20000000001</v>
      </c>
      <c r="J163" s="623"/>
      <c r="K163" s="610" t="b">
        <f>IF(B163="","",IF(C163="DER-RD",IF(OR(B163&lt;60000,B163&gt;60025),VLOOKUP(B163,'DER-RD1'!A:E,4,FALSE),VLOOKUP(B163,'DER-RD1'!A:H,6,FALSE)*O163+VLOOKUP(B163,'DER-RD1'!A:H,7,FALSE)*P163)+VLOOKUP(B163,'DER-RD1'!A:H,8,FALSE),IF(C163="DER-ED",VLOOKUP(B163,'DER-ED1'!A:D,4,FALSE),IF(C163="SICRO",VLOOKUP(B163,SICRO!A:E,4,FALSE),IF(C163="SINAPI",VLOOKUP(B163,SINAPI1!A:D,4,FALSE),IF(C163="CESAN",VLOOKUP(B163,CESAN!A:D,4,FALSE)))))))</f>
        <v>0</v>
      </c>
      <c r="L163" s="611" t="str">
        <f>IF(B163="","",IF(C163="DER-RD",IF(OR(B163&lt;60000,B163&gt;60025),'DER-RD1'!$D$2/100,0),IF(C163="DER-ED",'DER-ED1'!$D$2/100,IF(C163="SICRO",SICRO!$D$4/100,"Preencher BDI!"))))</f>
        <v>Preencher BDI!</v>
      </c>
      <c r="M163" s="612"/>
      <c r="O163" s="610"/>
      <c r="P163" s="611"/>
      <c r="Q163" s="612"/>
      <c r="R163" s="612"/>
      <c r="S163" s="1008">
        <v>672.04</v>
      </c>
      <c r="T163" s="1008">
        <f t="shared" si="91"/>
        <v>123655.36</v>
      </c>
      <c r="U163" s="242" t="b">
        <f t="shared" si="73"/>
        <v>1</v>
      </c>
    </row>
    <row r="164" spans="1:21" s="964" customFormat="1" x14ac:dyDescent="0.25">
      <c r="A164" s="953" t="str">
        <f t="shared" si="93"/>
        <v>13.9</v>
      </c>
      <c r="B164" s="954" t="s">
        <v>1307</v>
      </c>
      <c r="C164" s="955" t="s">
        <v>5157</v>
      </c>
      <c r="D164" s="956" t="str">
        <f>'Comp. - Orla'!C1108</f>
        <v>Recuperação de reestinga existente</v>
      </c>
      <c r="E164" s="955" t="str">
        <f>'Comp. - Orla'!C1109</f>
        <v>m2</v>
      </c>
      <c r="F164" s="957">
        <f>'Mem - Orla'!F291</f>
        <v>5160</v>
      </c>
      <c r="G164" s="1076">
        <v>70.91</v>
      </c>
      <c r="H164" s="958">
        <f>'Comp. - Orla'!N1145</f>
        <v>90.92</v>
      </c>
      <c r="I164" s="959">
        <f t="shared" si="90"/>
        <v>469147.2</v>
      </c>
      <c r="J164" s="960"/>
      <c r="K164" s="961" t="b">
        <f>IF(B164="","",IF(C164="DER-RD",IF(OR(B164&lt;60000,B164&gt;60025),VLOOKUP(B164,'DER-RD1'!A:E,4,FALSE),VLOOKUP(B164,'DER-RD1'!A:H,6,FALSE)*O164+VLOOKUP(B164,'DER-RD1'!A:H,7,FALSE)*P164)+VLOOKUP(B164,'DER-RD1'!A:H,8,FALSE),IF(C164="DER-ED",VLOOKUP(B164,'DER-ED1'!A:D,4,FALSE),IF(C164="SICRO",VLOOKUP(B164,SICRO!A:E,4,FALSE),IF(C164="SINAPI",VLOOKUP(B164,SINAPI1!A:D,4,FALSE),IF(C164="CESAN",VLOOKUP(B164,CESAN!A:D,4,FALSE)))))))</f>
        <v>0</v>
      </c>
      <c r="L164" s="962" t="str">
        <f>IF(B164="","",IF(C164="DER-RD",IF(OR(B164&lt;60000,B164&gt;60025),'DER-RD1'!$D$2/100,0),IF(C164="DER-ED",'DER-ED1'!$D$2/100,IF(C164="SICRO",SICRO!$D$4/100,"Preencher BDI!"))))</f>
        <v>Preencher BDI!</v>
      </c>
      <c r="M164" s="963"/>
      <c r="O164" s="961"/>
      <c r="P164" s="962"/>
      <c r="Q164" s="963"/>
      <c r="R164" s="963"/>
      <c r="S164" s="1011">
        <v>77.05</v>
      </c>
      <c r="T164" s="1008">
        <f t="shared" si="91"/>
        <v>397578</v>
      </c>
      <c r="U164" s="242" t="b">
        <f t="shared" si="73"/>
        <v>1</v>
      </c>
    </row>
    <row r="165" spans="1:21" x14ac:dyDescent="0.25">
      <c r="A165" s="822" t="str">
        <f t="shared" si="93"/>
        <v>13.10</v>
      </c>
      <c r="B165" s="656">
        <v>40426</v>
      </c>
      <c r="C165" s="655" t="s">
        <v>1295</v>
      </c>
      <c r="D165" s="630" t="str">
        <f>IF(B165="","",IF(C165="DER-RD",IF(OR(B165&lt;60000,B165&gt;60025),VLOOKUP(B165,'DER-RD1'!A:E,2,FALSE),VLOOKUP(B165,'DER-RD1'!A:E,2,FALSE)&amp;"(DMT="&amp;VLOOKUP(B165,'DER-RD1'!A:E,4,FALSE)&amp;")(XP="&amp;ROUND((O165),2)&amp;"KM;XR="&amp;ROUND((P165),2)&amp;"KM)"),IF(C165="DER-ED",VLOOKUP(B165,'DER-ED1'!A:D,2,FALSE),IF(C165="SICRO",VLOOKUP(B165,SICRO!A:E,2,FALSE),IF(C165="SINAPI",VLOOKUP(B165,SINAPI1!A:D,2,FALSE))))))</f>
        <v>Corpo BSTC diâmetro 0,60 m C.S. MF inclusive escavação, reaterro e transporte do tubo</v>
      </c>
      <c r="E165" s="653" t="str">
        <f>IF($B165="","",IF($C165="SINAPI",VLOOKUP($B165,SINAPI1!A:D,3,FALSE),IF($C165="SICRO",VLOOKUP($B165,SICRO!A:E,3,FALSE),IF($C165="DER-RD",VLOOKUP($B165,'DER-RD1'!A:E,3,FALSE),IF($C165="DER-ED",(VLOOKUP($B165,'DER-ED1'!A:D,3,FALSE)))))))</f>
        <v>M</v>
      </c>
      <c r="F165" s="801">
        <v>368</v>
      </c>
      <c r="G165" s="1076">
        <f t="shared" si="88"/>
        <v>338.62</v>
      </c>
      <c r="H165" s="782">
        <f t="shared" ref="H165" si="94">TRUNC(M165*(1+$I$3),2)</f>
        <v>434.17</v>
      </c>
      <c r="I165" s="787">
        <f t="shared" si="90"/>
        <v>159774.56</v>
      </c>
      <c r="J165" s="623"/>
      <c r="K165" s="610">
        <f>IF(B165="","",IF(C165="DER-RD",IF(OR(B165&lt;60000,B165&gt;60025),VLOOKUP(B165,'DER-RD1'!A:E,4,FALSE),VLOOKUP(B165,'DER-RD1'!A:H,6,FALSE)*O165+VLOOKUP(B165,'DER-RD1'!A:H,7,FALSE)*P165)+VLOOKUP(B165,'DER-RD1'!A:H,8,FALSE),IF(C165="DER-ED",VLOOKUP(B165,'DER-ED1'!A:D,4,FALSE),IF(C165="SICRO",VLOOKUP(B165,SICRO!A:E,4,FALSE),IF(C165="SINAPI",VLOOKUP(B165,SINAPI1!A:D,4,FALSE),IF(C165="CESAN",VLOOKUP(B165,CESAN!A:D,4,FALSE)))))))</f>
        <v>417.59</v>
      </c>
      <c r="L165" s="611">
        <f>IF(B165="","",IF(C165="DER-RD",IF(OR(B165&lt;60000,B165&gt;60025),'DER-RD1'!$D$2/100,0),IF(C165="DER-ED",'DER-ED1'!$D$2/100,IF(C165="SICRO",SICRO!$D$4/100,"Preencher BDI!"))))</f>
        <v>0.23319999999999999</v>
      </c>
      <c r="M165" s="612">
        <f t="shared" ref="M165" si="95">IF(K165="","",(K165/(1+L165)))</f>
        <v>338.62</v>
      </c>
      <c r="O165" s="610"/>
      <c r="P165" s="611"/>
      <c r="Q165" s="612"/>
      <c r="R165" s="612"/>
      <c r="S165" s="1008">
        <v>348.7</v>
      </c>
      <c r="T165" s="1008">
        <f t="shared" si="91"/>
        <v>128321.60000000001</v>
      </c>
      <c r="U165" s="242" t="b">
        <f t="shared" si="73"/>
        <v>1</v>
      </c>
    </row>
    <row r="166" spans="1:21" x14ac:dyDescent="0.25">
      <c r="A166" s="822"/>
      <c r="B166" s="656"/>
      <c r="C166" s="656"/>
      <c r="D166" s="788" t="s">
        <v>4918</v>
      </c>
      <c r="E166" s="655"/>
      <c r="F166" s="794"/>
      <c r="G166" s="1079"/>
      <c r="H166" s="795"/>
      <c r="I166" s="613">
        <f>I155</f>
        <v>2047641.24</v>
      </c>
      <c r="J166" s="624"/>
      <c r="K166" s="610" t="str">
        <f>IF(B166="","",IF(C166="DER-RD",IF(OR(B166&lt;60000,B166&gt;60025),VLOOKUP(B166,'DER-RD1'!A:E,4,FALSE),VLOOKUP(B166,'DER-RD1'!A:H,6,FALSE)*O166+VLOOKUP(B166,'DER-RD1'!A:H,7,FALSE)*P166)+VLOOKUP(B166,'DER-RD1'!A:H,8,FALSE),IF(C166="DER-ED",VLOOKUP(B166,'DER-ED1'!A:D,4,FALSE),IF(C166="SICRO",VLOOKUP(B166,SICRO!A:E,4,FALSE),IF(C166="SINAPI",VLOOKUP(B166,SINAPI1!A:D,4,FALSE),IF(C166="CESAN",VLOOKUP(B166,CESAN!A:D,4,FALSE)))))))</f>
        <v/>
      </c>
      <c r="L166" s="611" t="str">
        <f>IF(B166="","",IF(C166="DER-RD",IF(OR(B166&lt;60000,B166&gt;60025),'DER-RD1'!$D$2/100,0),IF(C166="DER-ED",'DER-ED1'!$D$2/100,IF(C166="SICRO",SICRO!$D$4/100,"Preencher BDI!"))))</f>
        <v/>
      </c>
      <c r="M166" s="612" t="str">
        <f t="shared" si="87"/>
        <v/>
      </c>
      <c r="O166" s="610"/>
      <c r="P166" s="611"/>
      <c r="Q166" s="612"/>
      <c r="R166" s="612"/>
      <c r="T166" s="1010">
        <f>SUM(T156:T165)</f>
        <v>1904157.24</v>
      </c>
      <c r="U166" s="242" t="b">
        <f t="shared" si="73"/>
        <v>1</v>
      </c>
    </row>
    <row r="167" spans="1:21" x14ac:dyDescent="0.25">
      <c r="A167" s="822"/>
      <c r="B167" s="656"/>
      <c r="C167" s="656"/>
      <c r="D167" s="788"/>
      <c r="E167" s="655"/>
      <c r="F167" s="794"/>
      <c r="G167" s="1079"/>
      <c r="H167" s="795"/>
      <c r="I167" s="613"/>
      <c r="J167" s="624"/>
      <c r="K167" s="610" t="str">
        <f>IF(B167="","",IF(C167="DER-RD",IF(OR(B167&lt;60000,B167&gt;60025),VLOOKUP(B167,'DER-RD1'!A:E,4,FALSE),VLOOKUP(B167,'DER-RD1'!A:H,6,FALSE)*O167+VLOOKUP(B167,'DER-RD1'!A:H,7,FALSE)*P167)+VLOOKUP(B167,'DER-RD1'!A:H,8,FALSE),IF(C167="DER-ED",VLOOKUP(B167,'DER-ED1'!A:D,4,FALSE),IF(C167="SICRO",VLOOKUP(B167,SICRO!A:E,4,FALSE),IF(C167="SINAPI",VLOOKUP(B167,SINAPI1!A:D,4,FALSE),IF(C167="CESAN",VLOOKUP(B167,CESAN!A:D,4,FALSE)))))))</f>
        <v/>
      </c>
      <c r="L167" s="611" t="str">
        <f>IF(B167="","",IF(C167="DER-RD",IF(OR(B167&lt;60000,B167&gt;60025),'DER-RD1'!$D$2/100,0),IF(C167="DER-ED",'DER-ED1'!$D$2/100,IF(C167="SICRO",SICRO!$D$4/100,"Preencher BDI!"))))</f>
        <v/>
      </c>
      <c r="M167" s="612" t="str">
        <f t="shared" si="87"/>
        <v/>
      </c>
      <c r="O167" s="610"/>
      <c r="P167" s="611"/>
      <c r="Q167" s="612"/>
      <c r="R167" s="612"/>
      <c r="U167" s="242" t="b">
        <f t="shared" si="73"/>
        <v>1</v>
      </c>
    </row>
    <row r="168" spans="1:21" x14ac:dyDescent="0.25">
      <c r="A168" s="819">
        <v>14</v>
      </c>
      <c r="B168" s="775"/>
      <c r="C168" s="813"/>
      <c r="D168" s="820" t="s">
        <v>344</v>
      </c>
      <c r="E168" s="813"/>
      <c r="F168" s="791"/>
      <c r="G168" s="791"/>
      <c r="H168" s="821"/>
      <c r="I168" s="608">
        <f>SUBTOTAL(9,I169:I171)</f>
        <v>224947.1</v>
      </c>
      <c r="J168" s="625"/>
      <c r="K168" s="610" t="str">
        <f>IF(B168="","",IF(C168="DER-RD",IF(OR(B168&lt;60000,B168&gt;60025),VLOOKUP(B168,'DER-RD1'!A:E,4,FALSE),VLOOKUP(B168,'DER-RD1'!A:H,6,FALSE)*O168+VLOOKUP(B168,'DER-RD1'!A:H,7,FALSE)*P168)+VLOOKUP(B168,'DER-RD1'!A:H,8,FALSE),IF(C168="DER-ED",VLOOKUP(B168,'DER-ED1'!A:D,4,FALSE),IF(C168="SICRO",VLOOKUP(B168,SICRO!A:E,4,FALSE),IF(C168="SINAPI",VLOOKUP(B168,SINAPI1!A:D,4,FALSE),IF(C168="CESAN",VLOOKUP(B168,CESAN!A:D,4,FALSE)))))))</f>
        <v/>
      </c>
      <c r="L168" s="611" t="str">
        <f>IF(B168="","",IF(C168="DER-RD",IF(OR(B168&lt;60000,B168&gt;60025),'DER-RD1'!$D$2/100,0),IF(C168="DER-ED",'DER-ED1'!$D$2/100,IF(C168="SICRO",SICRO!$D$4/100,"Preencher BDI!"))))</f>
        <v/>
      </c>
      <c r="M168" s="612" t="str">
        <f t="shared" si="87"/>
        <v/>
      </c>
      <c r="O168" s="610"/>
      <c r="P168" s="611"/>
      <c r="Q168" s="612"/>
      <c r="R168" s="612"/>
      <c r="U168" s="242" t="b">
        <f t="shared" si="73"/>
        <v>1</v>
      </c>
    </row>
    <row r="169" spans="1:21" x14ac:dyDescent="0.25">
      <c r="A169" s="785" t="str">
        <f>CONCATENATE(A168,".",1)</f>
        <v>14.1</v>
      </c>
      <c r="B169" s="656">
        <v>40927</v>
      </c>
      <c r="C169" s="655" t="s">
        <v>1295</v>
      </c>
      <c r="D169" s="630" t="str">
        <f>IF(B169="","",IF(C169="DER-RD",IF(OR(B169&lt;60000,B169&gt;60025),VLOOKUP(B169,'DER-RD1'!A:E,2,FALSE),VLOOKUP(B169,'DER-RD1'!A:E,2,FALSE)&amp;"(DMT="&amp;VLOOKUP(B169,'DER-RD1'!A:E,4,FALSE)&amp;")(XP="&amp;ROUND((O169),2)&amp;"KM;XR="&amp;ROUND((P169),2)&amp;"KM)"),IF(C169="DER-ED",VLOOKUP(B169,'DER-ED1'!A:D,2,FALSE),IF(C169="SICRO",VLOOKUP(B169,SICRO!A:E,2,FALSE),IF(C169="SINAPI",VLOOKUP(B169,SINAPI1!A:D,2,FALSE))))))</f>
        <v>Sinalização horizontal TMD=600, vida útil 3 anos, taxa=3,0 kg/m² material termoplástico )</v>
      </c>
      <c r="E169" s="653" t="str">
        <f>IF($B169="","",IF($C169="SINAPI",VLOOKUP($B169,SINAPI1!A:D,3,FALSE),IF($C169="SICRO",VLOOKUP($B169,SICRO!A:E,3,FALSE),IF($C169="DER-RD",VLOOKUP($B169,'DER-RD1'!A:E,3,FALSE),IF($C169="DER-ED",(VLOOKUP($B169,'DER-ED1'!A:D,3,FALSE)))))))</f>
        <v>M2</v>
      </c>
      <c r="F169" s="794">
        <f>'Mem - Orla'!F294</f>
        <v>3060.26</v>
      </c>
      <c r="G169" s="1076">
        <f t="shared" ref="G169:G171" si="96">M169</f>
        <v>45.06</v>
      </c>
      <c r="H169" s="782">
        <f t="shared" ref="H169:H170" si="97">TRUNC(M169*(1+$I$3),2)</f>
        <v>57.77</v>
      </c>
      <c r="I169" s="787">
        <f>ROUND((F169*H169),2)</f>
        <v>176791.22</v>
      </c>
      <c r="J169" s="623"/>
      <c r="K169" s="610">
        <f>IF(B169="","",IF(C169="DER-RD",IF(OR(B169&lt;60000,B169&gt;60025),VLOOKUP(B169,'DER-RD1'!A:E,4,FALSE),VLOOKUP(B169,'DER-RD1'!A:H,6,FALSE)*O169+VLOOKUP(B169,'DER-RD1'!A:H,7,FALSE)*P169)+VLOOKUP(B169,'DER-RD1'!A:H,8,FALSE),IF(C169="DER-ED",VLOOKUP(B169,'DER-ED1'!A:D,4,FALSE),IF(C169="SICRO",VLOOKUP(B169,SICRO!A:E,4,FALSE),IF(C169="SINAPI",VLOOKUP(B169,SINAPI1!A:D,4,FALSE),IF(C169="CESAN",VLOOKUP(B169,CESAN!A:D,4,FALSE)))))))</f>
        <v>55.57</v>
      </c>
      <c r="L169" s="611">
        <f>IF(B169="","",IF(C169="DER-RD",IF(OR(B169&lt;60000,B169&gt;60025),'DER-RD1'!$D$2/100,0),IF(C169="DER-ED",'DER-ED1'!$D$2/100,IF(C169="SICRO",SICRO!$D$4/100,"Preencher BDI!"))))</f>
        <v>0.23319999999999999</v>
      </c>
      <c r="M169" s="612">
        <f t="shared" si="87"/>
        <v>45.06</v>
      </c>
      <c r="O169" s="610"/>
      <c r="P169" s="611"/>
      <c r="Q169" s="612"/>
      <c r="R169" s="612"/>
      <c r="S169" s="1008">
        <v>53.53</v>
      </c>
      <c r="T169" s="1008">
        <f t="shared" ref="T169:T171" si="98">F169*S169</f>
        <v>163815.72</v>
      </c>
      <c r="U169" s="242" t="b">
        <f t="shared" si="73"/>
        <v>1</v>
      </c>
    </row>
    <row r="170" spans="1:21" x14ac:dyDescent="0.25">
      <c r="A170" s="822" t="str">
        <f>CONCATENATE($A$168,".",RIGHT(A169,LEN(A169)-3)+1)</f>
        <v>14.2</v>
      </c>
      <c r="B170" s="656">
        <v>42524</v>
      </c>
      <c r="C170" s="655" t="s">
        <v>1295</v>
      </c>
      <c r="D170" s="630" t="str">
        <f>IF(B170="","",IF(C170="DER-RD",IF(OR(B170&lt;60000,B170&gt;60025),VLOOKUP(B170,'DER-RD1'!A:E,2,FALSE),VLOOKUP(B170,'DER-RD1'!A:E,2,FALSE)&amp;"(DMT="&amp;VLOOKUP(B170,'DER-RD1'!A:E,4,FALSE)&amp;")(XP="&amp;ROUND((O170),2)&amp;"KM;XR="&amp;ROUND((P170),2)&amp;"KM)"),IF(C170="DER-ED",VLOOKUP(B170,'DER-ED1'!A:D,2,FALSE),IF(C170="SICRO",VLOOKUP(B170,SICRO!A:E,2,FALSE),IF(C170="SINAPI",VLOOKUP(B170,SINAPI1!A:D,2,FALSE))))))</f>
        <v>Pintura de setas e zebrados em material termoplástico - 5 anos ( por extrusão)</v>
      </c>
      <c r="E170" s="653" t="str">
        <f>IF($B170="","",IF($C170="SINAPI",VLOOKUP($B170,SINAPI1!A:D,3,FALSE),IF($C170="SICRO",VLOOKUP($B170,SICRO!A:E,3,FALSE),IF($C170="DER-RD",VLOOKUP($B170,'DER-RD1'!A:E,3,FALSE),IF($C170="DER-ED",(VLOOKUP($B170,'DER-ED1'!A:D,3,FALSE)))))))</f>
        <v>M2</v>
      </c>
      <c r="F170" s="794">
        <f>'Mem - Orla'!F300</f>
        <v>84</v>
      </c>
      <c r="G170" s="1076">
        <f t="shared" si="96"/>
        <v>94.62</v>
      </c>
      <c r="H170" s="782">
        <f t="shared" si="97"/>
        <v>121.32</v>
      </c>
      <c r="I170" s="787">
        <f>ROUND((F170*H170),2)</f>
        <v>10190.879999999999</v>
      </c>
      <c r="J170" s="623"/>
      <c r="K170" s="610">
        <f>IF(B170="","",IF(C170="DER-RD",IF(OR(B170&lt;60000,B170&gt;60025),VLOOKUP(B170,'DER-RD1'!A:E,4,FALSE),VLOOKUP(B170,'DER-RD1'!A:H,6,FALSE)*O170+VLOOKUP(B170,'DER-RD1'!A:H,7,FALSE)*P170)+VLOOKUP(B170,'DER-RD1'!A:H,8,FALSE),IF(C170="DER-ED",VLOOKUP(B170,'DER-ED1'!A:D,4,FALSE),IF(C170="SICRO",VLOOKUP(B170,SICRO!A:E,4,FALSE),IF(C170="SINAPI",VLOOKUP(B170,SINAPI1!A:D,4,FALSE),IF(C170="CESAN",VLOOKUP(B170,CESAN!A:D,4,FALSE)))))))</f>
        <v>116.68</v>
      </c>
      <c r="L170" s="611">
        <f>IF(B170="","",IF(C170="DER-RD",IF(OR(B170&lt;60000,B170&gt;60025),'DER-RD1'!$D$2/100,0),IF(C170="DER-ED",'DER-ED1'!$D$2/100,IF(C170="SICRO",SICRO!$D$4/100,"Preencher BDI!"))))</f>
        <v>0.23319999999999999</v>
      </c>
      <c r="M170" s="612">
        <f t="shared" si="87"/>
        <v>94.62</v>
      </c>
      <c r="O170" s="610"/>
      <c r="P170" s="611"/>
      <c r="Q170" s="612"/>
      <c r="R170" s="612"/>
      <c r="S170" s="1008">
        <v>125.66</v>
      </c>
      <c r="T170" s="1008">
        <f t="shared" si="98"/>
        <v>10555.44</v>
      </c>
      <c r="U170" s="242" t="b">
        <f t="shared" si="73"/>
        <v>0</v>
      </c>
    </row>
    <row r="171" spans="1:21" x14ac:dyDescent="0.25">
      <c r="A171" s="822" t="str">
        <f>CONCATENATE($A$168,".",RIGHT(A170,LEN(A170)-3)+1)</f>
        <v>14.3</v>
      </c>
      <c r="B171" s="656">
        <v>40932</v>
      </c>
      <c r="C171" s="655" t="s">
        <v>1295</v>
      </c>
      <c r="D171" s="630" t="str">
        <f>IF(B171="","",IF(C171="DER-RD",IF(OR(B171&lt;60000,B171&gt;60025),VLOOKUP(B171,'DER-RD1'!A:E,2,FALSE),VLOOKUP(B171,'DER-RD1'!A:E,2,FALSE)&amp;"(DMT="&amp;VLOOKUP(B171,'DER-RD1'!A:E,4,FALSE)&amp;")(XP="&amp;ROUND((O171),2)&amp;"KM;XR="&amp;ROUND((P171),2)&amp;"KM)"),IF(C171="DER-ED",VLOOKUP(B171,'DER-ED1'!A:D,2,FALSE),IF(C171="SICRO",VLOOKUP(B171,SICRO!A:E,2,FALSE),IF(C171="SINAPI",VLOOKUP(B171,SINAPI1!A:D,2,FALSE))))))</f>
        <v>Tacha refletiva  monodirecional, fornecimento e aplicação</v>
      </c>
      <c r="E171" s="653" t="str">
        <f>IF($B171="","",IF($C171="SINAPI",VLOOKUP($B171,SINAPI1!A:D,3,FALSE),IF($C171="SICRO",VLOOKUP($B171,SICRO!A:E,3,FALSE),IF($C171="DER-RD",VLOOKUP($B171,'DER-RD1'!A:E,3,FALSE),IF($C171="DER-ED",(VLOOKUP($B171,'DER-ED1'!A:D,3,FALSE)))))))</f>
        <v>Ud</v>
      </c>
      <c r="F171" s="794">
        <v>1500</v>
      </c>
      <c r="G171" s="1076">
        <f t="shared" si="96"/>
        <v>19.739999999999998</v>
      </c>
      <c r="H171" s="782">
        <f t="shared" ref="H171" si="99">TRUNC(M171*(1+$I$3),2)</f>
        <v>25.31</v>
      </c>
      <c r="I171" s="787">
        <f>ROUND((F171*H171),2)</f>
        <v>37965</v>
      </c>
      <c r="J171" s="623"/>
      <c r="K171" s="610">
        <f>IF(B171="","",IF(C171="DER-RD",IF(OR(B171&lt;60000,B171&gt;60025),VLOOKUP(B171,'DER-RD1'!A:E,4,FALSE),VLOOKUP(B171,'DER-RD1'!A:H,6,FALSE)*O171+VLOOKUP(B171,'DER-RD1'!A:H,7,FALSE)*P171)+VLOOKUP(B171,'DER-RD1'!A:H,8,FALSE),IF(C171="DER-ED",VLOOKUP(B171,'DER-ED1'!A:D,4,FALSE),IF(C171="SICRO",VLOOKUP(B171,SICRO!A:E,4,FALSE),IF(C171="SINAPI",VLOOKUP(B171,SINAPI1!A:D,4,FALSE),IF(C171="CESAN",VLOOKUP(B171,CESAN!A:D,4,FALSE)))))))</f>
        <v>24.34</v>
      </c>
      <c r="L171" s="611">
        <f>IF(B171="","",IF(C171="DER-RD",IF(OR(B171&lt;60000,B171&gt;60025),'DER-RD1'!$D$2/100,0),IF(C171="DER-ED",'DER-ED1'!$D$2/100,IF(C171="SICRO",SICRO!$D$4/100,"Preencher BDI!"))))</f>
        <v>0.23319999999999999</v>
      </c>
      <c r="M171" s="612">
        <f t="shared" ref="M171" si="100">IF(K171="","",(K171/(1+L171)))</f>
        <v>19.739999999999998</v>
      </c>
      <c r="O171" s="610"/>
      <c r="P171" s="611"/>
      <c r="Q171" s="612"/>
      <c r="R171" s="612"/>
      <c r="S171" s="1008">
        <v>29.57</v>
      </c>
      <c r="T171" s="1008">
        <f t="shared" si="98"/>
        <v>44355</v>
      </c>
      <c r="U171" s="242" t="b">
        <f t="shared" si="73"/>
        <v>0</v>
      </c>
    </row>
    <row r="172" spans="1:21" x14ac:dyDescent="0.25">
      <c r="A172" s="822"/>
      <c r="B172" s="656"/>
      <c r="C172" s="656"/>
      <c r="D172" s="788" t="s">
        <v>5195</v>
      </c>
      <c r="E172" s="655"/>
      <c r="F172" s="794"/>
      <c r="G172" s="1079"/>
      <c r="H172" s="795"/>
      <c r="I172" s="613">
        <f>I168</f>
        <v>224947.1</v>
      </c>
      <c r="J172" s="624"/>
      <c r="K172" s="610" t="str">
        <f>IF(B172="","",IF(C172="DER-RD",IF(OR(B172&lt;60000,B172&gt;60025),VLOOKUP(B172,'DER-RD1'!A:E,4,FALSE),VLOOKUP(B172,'DER-RD1'!A:H,6,FALSE)*O172+VLOOKUP(B172,'DER-RD1'!A:H,7,FALSE)*P172)+VLOOKUP(B172,'DER-RD1'!A:H,8,FALSE),IF(C172="DER-ED",VLOOKUP(B172,'DER-ED1'!A:D,4,FALSE),IF(C172="SICRO",VLOOKUP(B172,SICRO!A:E,4,FALSE),IF(C172="SINAPI",VLOOKUP(B172,SINAPI1!A:D,4,FALSE),IF(C172="CESAN",VLOOKUP(B172,CESAN!A:D,4,FALSE)))))))</f>
        <v/>
      </c>
      <c r="L172" s="611" t="str">
        <f>IF(B172="","",IF(C172="DER-RD",IF(OR(B172&lt;60000,B172&gt;60025),'DER-RD1'!$D$2/100,0),IF(C172="DER-ED",'DER-ED1'!$D$2/100,IF(C172="SICRO",SICRO!$D$4/100,"Preencher BDI!"))))</f>
        <v/>
      </c>
      <c r="M172" s="612" t="str">
        <f t="shared" si="87"/>
        <v/>
      </c>
      <c r="O172" s="610"/>
      <c r="P172" s="611"/>
      <c r="Q172" s="612"/>
      <c r="R172" s="612"/>
      <c r="T172" s="1010">
        <f>SUM(T169:T171)</f>
        <v>218726.16</v>
      </c>
      <c r="U172" s="242" t="b">
        <f t="shared" si="73"/>
        <v>1</v>
      </c>
    </row>
    <row r="173" spans="1:21" x14ac:dyDescent="0.25">
      <c r="A173" s="822"/>
      <c r="B173" s="656"/>
      <c r="C173" s="656"/>
      <c r="D173" s="788"/>
      <c r="E173" s="655"/>
      <c r="F173" s="794"/>
      <c r="G173" s="1079"/>
      <c r="H173" s="795"/>
      <c r="I173" s="613"/>
      <c r="J173" s="624"/>
      <c r="K173" s="610" t="str">
        <f>IF(B173="","",IF(C173="DER-RD",IF(OR(B173&lt;60000,B173&gt;60025),VLOOKUP(B173,'DER-RD1'!A:E,4,FALSE),VLOOKUP(B173,'DER-RD1'!A:H,6,FALSE)*O173+VLOOKUP(B173,'DER-RD1'!A:H,7,FALSE)*P173)+VLOOKUP(B173,'DER-RD1'!A:H,8,FALSE),IF(C173="DER-ED",VLOOKUP(B173,'DER-ED1'!A:D,4,FALSE),IF(C173="SICRO",VLOOKUP(B173,SICRO!A:E,4,FALSE),IF(C173="SINAPI",VLOOKUP(B173,SINAPI1!A:D,4,FALSE),IF(C173="CESAN",VLOOKUP(B173,CESAN!A:D,4,FALSE)))))))</f>
        <v/>
      </c>
      <c r="L173" s="611" t="str">
        <f>IF(B173="","",IF(C173="DER-RD",IF(OR(B173&lt;60000,B173&gt;60025),'DER-RD1'!$D$2/100,0),IF(C173="DER-ED",'DER-ED1'!$D$2/100,IF(C173="SICRO",SICRO!$D$4/100,"Preencher BDI!"))))</f>
        <v/>
      </c>
      <c r="M173" s="612" t="str">
        <f t="shared" si="87"/>
        <v/>
      </c>
      <c r="O173" s="610"/>
      <c r="P173" s="611"/>
      <c r="Q173" s="612"/>
      <c r="R173" s="612"/>
      <c r="U173" s="242" t="b">
        <f t="shared" si="73"/>
        <v>1</v>
      </c>
    </row>
    <row r="174" spans="1:21" x14ac:dyDescent="0.25">
      <c r="A174" s="819">
        <v>15</v>
      </c>
      <c r="B174" s="775"/>
      <c r="C174" s="813"/>
      <c r="D174" s="820" t="s">
        <v>5196</v>
      </c>
      <c r="E174" s="813"/>
      <c r="F174" s="791"/>
      <c r="G174" s="791"/>
      <c r="H174" s="821"/>
      <c r="I174" s="608">
        <f>SUBTOTAL(9,I175)</f>
        <v>30256.639999999999</v>
      </c>
      <c r="J174" s="625"/>
      <c r="K174" s="610" t="str">
        <f>IF(B174="","",IF(C174="DER-RD",IF(OR(B174&lt;60000,B174&gt;60025),VLOOKUP(B174,'DER-RD1'!A:E,4,FALSE),VLOOKUP(B174,'DER-RD1'!A:H,6,FALSE)*O174+VLOOKUP(B174,'DER-RD1'!A:H,7,FALSE)*P174)+VLOOKUP(B174,'DER-RD1'!A:H,8,FALSE),IF(C174="DER-ED",VLOOKUP(B174,'DER-ED1'!A:D,4,FALSE),IF(C174="SICRO",VLOOKUP(B174,SICRO!A:E,4,FALSE),IF(C174="SINAPI",VLOOKUP(B174,SINAPI1!A:D,4,FALSE),IF(C174="CESAN",VLOOKUP(B174,CESAN!A:D,4,FALSE)))))))</f>
        <v/>
      </c>
      <c r="L174" s="611" t="str">
        <f>IF(B174="","",IF(C174="DER-RD",IF(OR(B174&lt;60000,B174&gt;60025),'DER-RD1'!$D$2/100,0),IF(C174="DER-ED",'DER-ED1'!$D$2/100,IF(C174="SICRO",SICRO!$D$4/100,"Preencher BDI!"))))</f>
        <v/>
      </c>
      <c r="M174" s="612" t="str">
        <f t="shared" si="87"/>
        <v/>
      </c>
      <c r="O174" s="610"/>
      <c r="P174" s="611"/>
      <c r="Q174" s="612"/>
      <c r="R174" s="612"/>
      <c r="U174" s="242" t="b">
        <f t="shared" si="73"/>
        <v>1</v>
      </c>
    </row>
    <row r="175" spans="1:21" x14ac:dyDescent="0.25">
      <c r="A175" s="785" t="str">
        <f>CONCATENATE(A174,".",1)</f>
        <v>15.1</v>
      </c>
      <c r="B175" s="832">
        <v>200402</v>
      </c>
      <c r="C175" s="655" t="s">
        <v>1286</v>
      </c>
      <c r="D175" s="630" t="str">
        <f>IF(B175="","",IF(C175="DER-RD",IF(OR(B175&lt;60000,B175&gt;60025),VLOOKUP(B175,'DER-RD1'!A:E,2,FALSE),VLOOKUP(B175,'DER-RD1'!A:E,2,FALSE)&amp;"(DMT="&amp;VLOOKUP(B175,'DER-RD1'!A:E,4,FALSE)&amp;")(XP="&amp;ROUND((O175),2)&amp;"KM;XR="&amp;ROUND((P175),2)&amp;"KM)"),IF(C175="DER-ED",VLOOKUP(B175,'DER-ED1'!A:D,2,FALSE))))</f>
        <v>Limpeza geral de obras (quadras, praças e jardins)</v>
      </c>
      <c r="E175" s="653" t="str">
        <f>IF($B175="","",IF($C175="SICRO",VLOOKUP($B175,SICRO!A:E,3,FALSE),IF($C175="DER-RD",VLOOKUP($B175,'DER-RD1'!A:E,3,FALSE),IF($C175="DER-ED",(VLOOKUP($B175,'DER-ED1'!A:D,3,FALSE))))))</f>
        <v>m2</v>
      </c>
      <c r="F175" s="794">
        <f>'Mem - Orla'!F319</f>
        <v>18910.400000000001</v>
      </c>
      <c r="G175" s="1076">
        <f t="shared" ref="G175" si="101">M175</f>
        <v>1.25</v>
      </c>
      <c r="H175" s="782">
        <f t="shared" ref="H175" si="102">TRUNC(M175*(1+$I$3),2)</f>
        <v>1.6</v>
      </c>
      <c r="I175" s="787">
        <f>ROUND((F175*H175),2)</f>
        <v>30256.639999999999</v>
      </c>
      <c r="J175" s="623"/>
      <c r="K175" s="610">
        <f>IF(B175="","",IF(C175="DER-RD",IF(OR(B175&lt;60000,B175&gt;60025),VLOOKUP(B175,'DER-RD1'!A:E,4,FALSE),VLOOKUP(B175,'DER-RD1'!A:H,6,FALSE)*O175+VLOOKUP(B175,'DER-RD1'!A:H,7,FALSE)*P175)+VLOOKUP(B175,'DER-RD1'!A:H,8,FALSE),IF(C175="DER-ED",VLOOKUP(B175,'DER-ED1'!A:D,4,FALSE),IF(C175="SICRO",VLOOKUP(B175,SICRO!A:E,4,FALSE),IF(C175="SINAPI",VLOOKUP(B175,SINAPI1!A:D,4,FALSE),IF(C175="CESAN",VLOOKUP(B175,CESAN!A:D,4,FALSE)))))))</f>
        <v>1.25</v>
      </c>
      <c r="L175" s="611">
        <f>IF(B175="","",IF(C175="DER-RD",IF(OR(B175&lt;60000,B175&gt;60025),'DER-RD1'!$D$2/100,0),IF(C175="DER-ED",'DER-ED1'!$D$2/100,IF(C175="SICRO",SICRO!$D$4/100,"Preencher BDI!"))))</f>
        <v>0</v>
      </c>
      <c r="M175" s="612">
        <f t="shared" si="87"/>
        <v>1.25</v>
      </c>
      <c r="O175" s="610"/>
      <c r="P175" s="611"/>
      <c r="Q175" s="612"/>
      <c r="R175" s="612"/>
      <c r="S175" s="1008">
        <v>1.48</v>
      </c>
      <c r="T175" s="1008">
        <f t="shared" ref="T175" si="103">F175*S175</f>
        <v>27987.39</v>
      </c>
      <c r="U175" s="242" t="b">
        <f t="shared" si="73"/>
        <v>1</v>
      </c>
    </row>
    <row r="176" spans="1:21" x14ac:dyDescent="0.25">
      <c r="A176" s="822"/>
      <c r="B176" s="656"/>
      <c r="C176" s="656"/>
      <c r="D176" s="788" t="s">
        <v>11773</v>
      </c>
      <c r="E176" s="655"/>
      <c r="F176" s="794"/>
      <c r="G176" s="1079"/>
      <c r="H176" s="795"/>
      <c r="I176" s="613">
        <f>I174</f>
        <v>30256.639999999999</v>
      </c>
      <c r="J176" s="624"/>
      <c r="K176" s="610" t="str">
        <f>IF(B176="","",IF(C176="DER-RD",IF(OR(B176&lt;60000,B176&gt;60025),VLOOKUP(B176,'DER-RD1'!A:E,4,FALSE),VLOOKUP(B176,'DER-RD1'!A:H,6,FALSE)*O176+VLOOKUP(B176,'DER-RD1'!A:H,7,FALSE)*P176)+VLOOKUP(B176,'DER-RD1'!A:H,8,FALSE),IF(C176="DER-ED",VLOOKUP(B176,'DER-ED1'!A:D,4,FALSE),IF(C176="SICRO",VLOOKUP(B176,SICRO!A:E,4,FALSE),IF(C176="SINAPI",VLOOKUP(B176,SINAPI1!A:D,4,FALSE))))))</f>
        <v/>
      </c>
      <c r="L176" s="611" t="str">
        <f>IF(B176="","",IF(C176="DER-RD",IF(OR(B176&lt;60000,B176&gt;60025),'DER-RD1'!$D$2/100,0),IF(C176="DER-ED",'DER-ED1'!$D$2/100,IF(C176="SICRO",SICRO!$D$4/100,"Preencher BDI!"))))</f>
        <v/>
      </c>
      <c r="M176" s="612" t="str">
        <f t="shared" si="87"/>
        <v/>
      </c>
      <c r="O176" s="610"/>
      <c r="P176" s="611"/>
      <c r="Q176" s="612"/>
      <c r="R176" s="612"/>
      <c r="T176" s="1010">
        <f>SUM(T175:T175)</f>
        <v>27987.39</v>
      </c>
      <c r="U176" s="242" t="b">
        <f t="shared" si="73"/>
        <v>1</v>
      </c>
    </row>
    <row r="177" spans="1:21" x14ac:dyDescent="0.25">
      <c r="A177" s="822"/>
      <c r="B177" s="656"/>
      <c r="C177" s="656"/>
      <c r="D177" s="788"/>
      <c r="E177" s="655"/>
      <c r="F177" s="794"/>
      <c r="G177" s="1079"/>
      <c r="H177" s="795"/>
      <c r="I177" s="613"/>
      <c r="J177" s="624"/>
      <c r="K177" s="610" t="str">
        <f>IF(B177="","",IF(C177="DER-RD",IF(OR(B177&lt;60000,B177&gt;60025),VLOOKUP(B177,'DER-RD1'!A:E,4,FALSE),VLOOKUP(B177,'DER-RD1'!A:H,6,FALSE)*O177+VLOOKUP(B177,'DER-RD1'!A:H,7,FALSE)*P177)+VLOOKUP(B177,'DER-RD1'!A:H,8,FALSE),IF(C177="DER-ED",VLOOKUP(B177,'DER-ED1'!A:D,4,FALSE),IF(C177="SICRO",VLOOKUP(B177,SICRO!A:E,4,FALSE),IF(C177="SINAPI",VLOOKUP(B177,SINAPI1!A:D,4,FALSE))))))</f>
        <v/>
      </c>
      <c r="L177" s="611" t="str">
        <f>IF(B177="","",IF(C177="DER-RD",IF(OR(B177&lt;60000,B177&gt;60025),'DER-RD1'!$D$2/100,0),IF(C177="DER-ED",'DER-ED1'!$D$2/100,IF(C177="SICRO",SICRO!$D$4/100,"Preencher BDI!"))))</f>
        <v/>
      </c>
      <c r="M177" s="612" t="str">
        <f t="shared" si="87"/>
        <v/>
      </c>
      <c r="O177" s="610"/>
      <c r="P177" s="611"/>
      <c r="Q177" s="612"/>
      <c r="R177" s="612"/>
      <c r="U177" s="242" t="b">
        <f t="shared" si="73"/>
        <v>1</v>
      </c>
    </row>
    <row r="178" spans="1:21" ht="18.75" thickBot="1" x14ac:dyDescent="0.3">
      <c r="A178" s="833"/>
      <c r="B178" s="834"/>
      <c r="C178" s="834"/>
      <c r="D178" s="835" t="s">
        <v>263</v>
      </c>
      <c r="E178" s="836"/>
      <c r="F178" s="837"/>
      <c r="G178" s="1085"/>
      <c r="H178" s="838"/>
      <c r="I178" s="839">
        <f>SUM(I172+I166+I153+I135+I110+I70+I57+I48+I31+I18+I146+I22+I93+I176+I80)</f>
        <v>28172852.07</v>
      </c>
      <c r="J178" s="629"/>
      <c r="K178" s="610" t="str">
        <f>IF(B178="","",IF(C178="DER-RD",IF(OR(B178&lt;60000,B178&gt;60025),VLOOKUP(B178,'DER-RD1'!A:E,4,FALSE),VLOOKUP(B178,'DER-RD1'!A:H,6,FALSE)*O178+VLOOKUP(B178,'DER-RD1'!A:H,7,FALSE)*P178)+VLOOKUP(B178,'DER-RD1'!A:H,8,FALSE),IF(C178="DER-ED",VLOOKUP(B178,'DER-ED1'!A:D,4,FALSE),IF(C178="SICRO",VLOOKUP(B178,SICRO!A:E,4,FALSE),IF(C178="SINAPI",VLOOKUP(B178,SINAPI1!A:D,4,FALSE))))))</f>
        <v/>
      </c>
      <c r="L178" s="611" t="str">
        <f>IF(B178="","",IF(C178="DER-RD",IF(OR(B178&lt;60000,B178&gt;60025),'DER-RD1'!$D$2/100,0),IF(C178="DER-ED",'DER-ED1'!$D$2/100,IF(C178="SICRO",SICRO!$D$4/100,"Preencher BDI!"))))</f>
        <v/>
      </c>
      <c r="M178" s="612" t="str">
        <f t="shared" si="87"/>
        <v/>
      </c>
      <c r="O178" s="610"/>
      <c r="P178" s="611"/>
      <c r="Q178" s="612"/>
      <c r="R178" s="612"/>
      <c r="T178" s="839">
        <f>SUM(T172+T166+T153+T135+T110+T70+T57+T48+T31+T18+T146+T22+T93+T176+T80)</f>
        <v>26506948.059999999</v>
      </c>
      <c r="U178" s="242" t="b">
        <f t="shared" si="73"/>
        <v>1</v>
      </c>
    </row>
    <row r="179" spans="1:21" x14ac:dyDescent="0.25">
      <c r="A179" s="1123" t="s">
        <v>27603</v>
      </c>
      <c r="B179" s="1123"/>
      <c r="C179" s="1123"/>
      <c r="D179" s="1123"/>
      <c r="E179" s="1123"/>
      <c r="F179" s="1123"/>
      <c r="G179" s="1123"/>
      <c r="H179" s="1123"/>
      <c r="I179" s="1123"/>
      <c r="J179" s="502"/>
      <c r="K179" s="610"/>
      <c r="L179" s="611"/>
      <c r="M179" s="1090"/>
      <c r="O179" s="610"/>
      <c r="P179" s="611"/>
      <c r="Q179" s="612"/>
      <c r="R179" s="612"/>
      <c r="T179" s="1088"/>
    </row>
    <row r="180" spans="1:21" x14ac:dyDescent="0.25">
      <c r="A180" s="1086"/>
      <c r="B180" s="1087"/>
      <c r="C180" s="1120" t="s">
        <v>5358</v>
      </c>
      <c r="D180" s="1120"/>
      <c r="E180" s="1120"/>
      <c r="F180" s="1088"/>
      <c r="G180" s="1119" t="s">
        <v>27602</v>
      </c>
      <c r="H180" s="1119"/>
      <c r="I180" s="1119"/>
      <c r="J180" s="1089"/>
      <c r="K180" s="611"/>
      <c r="L180" s="611"/>
      <c r="M180" s="1090"/>
      <c r="O180" s="610"/>
      <c r="P180" s="611"/>
      <c r="Q180" s="612"/>
      <c r="R180" s="612"/>
      <c r="T180" s="1088"/>
    </row>
    <row r="181" spans="1:21" x14ac:dyDescent="0.25">
      <c r="A181" s="1091"/>
      <c r="B181" s="1092"/>
      <c r="C181" s="1092" t="s">
        <v>5362</v>
      </c>
      <c r="D181" s="1093" t="s">
        <v>5363</v>
      </c>
      <c r="E181" s="1093" t="s">
        <v>5364</v>
      </c>
      <c r="F181" s="1094"/>
      <c r="G181" s="1093" t="s">
        <v>5362</v>
      </c>
      <c r="H181" s="1093" t="s">
        <v>5363</v>
      </c>
      <c r="I181" s="1093" t="s">
        <v>5364</v>
      </c>
      <c r="J181" s="1089"/>
      <c r="K181" s="611"/>
      <c r="L181" s="611"/>
      <c r="M181" s="1090"/>
      <c r="O181" s="610"/>
      <c r="P181" s="611"/>
      <c r="Q181" s="612"/>
      <c r="R181" s="612"/>
      <c r="T181" s="1088"/>
    </row>
    <row r="182" spans="1:21" ht="26.45" customHeight="1" x14ac:dyDescent="0.25">
      <c r="A182" s="1121" t="s">
        <v>27586</v>
      </c>
      <c r="B182" s="1121"/>
      <c r="C182" s="1095">
        <v>45292</v>
      </c>
      <c r="D182" s="1096">
        <v>45536</v>
      </c>
      <c r="E182" s="1097"/>
      <c r="F182" s="1098"/>
      <c r="G182" s="1096">
        <v>45474</v>
      </c>
      <c r="H182" s="1096">
        <v>45536</v>
      </c>
      <c r="I182" s="1099"/>
      <c r="J182" s="1089"/>
      <c r="K182" s="611"/>
      <c r="L182" s="611"/>
      <c r="M182" s="1090"/>
      <c r="O182" s="610"/>
      <c r="P182" s="611"/>
      <c r="Q182" s="612"/>
      <c r="R182" s="612"/>
      <c r="T182" s="1088"/>
    </row>
    <row r="183" spans="1:21" x14ac:dyDescent="0.25">
      <c r="A183" s="1118" t="s">
        <v>27588</v>
      </c>
      <c r="B183" s="1118"/>
      <c r="C183" s="1007">
        <v>480943</v>
      </c>
      <c r="D183" s="1071">
        <v>491653</v>
      </c>
      <c r="E183" s="1108">
        <f>D183/C183</f>
        <v>1.02</v>
      </c>
      <c r="F183" s="1101"/>
      <c r="G183" s="1106">
        <v>490165</v>
      </c>
      <c r="H183" s="1007">
        <v>491653</v>
      </c>
      <c r="I183" s="1108">
        <f>H183/G183</f>
        <v>1</v>
      </c>
      <c r="J183" s="651"/>
      <c r="K183" s="611"/>
      <c r="L183" s="611"/>
      <c r="O183" s="610"/>
      <c r="P183" s="611"/>
      <c r="Q183" s="612"/>
      <c r="R183" s="612"/>
    </row>
    <row r="184" spans="1:21" x14ac:dyDescent="0.25">
      <c r="A184" s="1122" t="s">
        <v>27589</v>
      </c>
      <c r="B184" s="1122"/>
      <c r="C184" s="1102">
        <v>561021</v>
      </c>
      <c r="D184" s="1102">
        <v>577753</v>
      </c>
      <c r="E184" s="1102">
        <f>D184/C184</f>
        <v>1.03</v>
      </c>
      <c r="F184" s="1102"/>
      <c r="G184" s="1102">
        <v>574257</v>
      </c>
      <c r="H184" s="1102">
        <v>577753</v>
      </c>
      <c r="I184" s="1102">
        <f>H184/G184</f>
        <v>1.01</v>
      </c>
      <c r="J184" s="651"/>
      <c r="K184" s="607"/>
    </row>
    <row r="185" spans="1:21" ht="22.9" customHeight="1" x14ac:dyDescent="0.25">
      <c r="A185" s="1118" t="s">
        <v>27590</v>
      </c>
      <c r="B185" s="1118"/>
      <c r="C185" s="1007">
        <v>418463</v>
      </c>
      <c r="D185" s="1071">
        <v>423334</v>
      </c>
      <c r="E185" s="1108">
        <f t="shared" ref="E185:E199" si="104">D185/C185</f>
        <v>1.01</v>
      </c>
      <c r="F185" s="1101"/>
      <c r="G185" s="1106">
        <v>422295</v>
      </c>
      <c r="H185" s="1007">
        <v>423334</v>
      </c>
      <c r="I185" s="1108">
        <f t="shared" ref="I185:I199" si="105">H185/G185</f>
        <v>1</v>
      </c>
      <c r="J185" s="651"/>
      <c r="K185" s="607"/>
    </row>
    <row r="186" spans="1:21" x14ac:dyDescent="0.25">
      <c r="A186" s="1122" t="s">
        <v>27591</v>
      </c>
      <c r="B186" s="1122"/>
      <c r="C186" s="1102">
        <v>461999</v>
      </c>
      <c r="D186" s="1103">
        <v>470692</v>
      </c>
      <c r="E186" s="1102">
        <f t="shared" si="104"/>
        <v>1.02</v>
      </c>
      <c r="F186" s="1105"/>
      <c r="G186" s="1107">
        <v>468118</v>
      </c>
      <c r="H186" s="1102">
        <v>470692</v>
      </c>
      <c r="I186" s="1102">
        <f t="shared" si="105"/>
        <v>1.01</v>
      </c>
      <c r="J186" s="651"/>
      <c r="K186" s="607"/>
    </row>
    <row r="187" spans="1:21" x14ac:dyDescent="0.25">
      <c r="A187" s="1118" t="s">
        <v>27592</v>
      </c>
      <c r="B187" s="1118"/>
      <c r="C187" s="1007">
        <v>449558</v>
      </c>
      <c r="D187" s="1071">
        <v>452044</v>
      </c>
      <c r="E187" s="1108">
        <f t="shared" si="104"/>
        <v>1.01</v>
      </c>
      <c r="F187" s="1093"/>
      <c r="G187" s="1106">
        <v>452868</v>
      </c>
      <c r="H187" s="1007">
        <v>452044</v>
      </c>
      <c r="I187" s="1108">
        <f t="shared" si="105"/>
        <v>1</v>
      </c>
      <c r="J187" s="651"/>
      <c r="K187" s="607"/>
    </row>
    <row r="188" spans="1:21" x14ac:dyDescent="0.25">
      <c r="A188" s="1122" t="s">
        <v>27593</v>
      </c>
      <c r="B188" s="1122"/>
      <c r="C188" s="1102">
        <v>262501</v>
      </c>
      <c r="D188" s="1103">
        <v>265737</v>
      </c>
      <c r="E188" s="1102">
        <f t="shared" si="104"/>
        <v>1.01</v>
      </c>
      <c r="F188" s="1104"/>
      <c r="G188" s="1107">
        <v>264797</v>
      </c>
      <c r="H188" s="1102">
        <v>265737</v>
      </c>
      <c r="I188" s="1102">
        <f t="shared" si="105"/>
        <v>1</v>
      </c>
      <c r="J188" s="651"/>
      <c r="K188" s="607"/>
    </row>
    <row r="189" spans="1:21" ht="22.9" customHeight="1" x14ac:dyDescent="0.25">
      <c r="A189" s="1118" t="s">
        <v>27594</v>
      </c>
      <c r="B189" s="1118"/>
      <c r="C189" s="1007">
        <v>96812</v>
      </c>
      <c r="D189" s="1071">
        <v>99120</v>
      </c>
      <c r="E189" s="1108">
        <f t="shared" si="104"/>
        <v>1.02</v>
      </c>
      <c r="F189" s="1100"/>
      <c r="G189" s="1106">
        <v>97388</v>
      </c>
      <c r="H189" s="1007">
        <v>99120</v>
      </c>
      <c r="I189" s="1108">
        <f t="shared" si="105"/>
        <v>1.02</v>
      </c>
      <c r="J189" s="651"/>
      <c r="K189" s="607"/>
    </row>
    <row r="190" spans="1:21" x14ac:dyDescent="0.25">
      <c r="A190" s="1122" t="s">
        <v>27595</v>
      </c>
      <c r="B190" s="1122"/>
      <c r="C190" s="1102">
        <v>470348</v>
      </c>
      <c r="D190" s="1103">
        <v>478703</v>
      </c>
      <c r="E190" s="1102">
        <f t="shared" si="104"/>
        <v>1.02</v>
      </c>
      <c r="F190" s="1105"/>
      <c r="G190" s="1107">
        <v>476590</v>
      </c>
      <c r="H190" s="1102">
        <v>478703</v>
      </c>
      <c r="I190" s="1102">
        <f t="shared" si="105"/>
        <v>1</v>
      </c>
      <c r="J190" s="651"/>
      <c r="K190" s="607"/>
    </row>
    <row r="191" spans="1:21" ht="22.15" customHeight="1" x14ac:dyDescent="0.25">
      <c r="A191" s="1118" t="s">
        <v>27596</v>
      </c>
      <c r="B191" s="1118"/>
      <c r="C191" s="1007">
        <v>116072</v>
      </c>
      <c r="D191" s="1071">
        <v>116727</v>
      </c>
      <c r="E191" s="1108">
        <f t="shared" si="104"/>
        <v>1.01</v>
      </c>
      <c r="F191" s="1101"/>
      <c r="G191" s="1106">
        <v>114827</v>
      </c>
      <c r="H191" s="1007">
        <v>116727</v>
      </c>
      <c r="I191" s="1108">
        <f t="shared" si="105"/>
        <v>1.02</v>
      </c>
      <c r="J191" s="651"/>
      <c r="K191" s="607"/>
    </row>
    <row r="192" spans="1:21" ht="21" customHeight="1" x14ac:dyDescent="0.25">
      <c r="A192" s="1122" t="s">
        <v>27597</v>
      </c>
      <c r="B192" s="1122"/>
      <c r="C192" s="1102">
        <v>159693</v>
      </c>
      <c r="D192" s="1103">
        <v>162130</v>
      </c>
      <c r="E192" s="1102">
        <f t="shared" si="104"/>
        <v>1.02</v>
      </c>
      <c r="F192" s="1105"/>
      <c r="G192" s="1107">
        <v>161478</v>
      </c>
      <c r="H192" s="1102">
        <v>162130</v>
      </c>
      <c r="I192" s="1102">
        <f t="shared" si="105"/>
        <v>1</v>
      </c>
      <c r="J192" s="651"/>
      <c r="K192" s="607"/>
    </row>
    <row r="193" spans="1:11" x14ac:dyDescent="0.25">
      <c r="A193" s="1124" t="s">
        <v>27585</v>
      </c>
      <c r="B193" s="1124"/>
      <c r="C193" s="1007">
        <v>428067</v>
      </c>
      <c r="D193" s="1071">
        <v>441716</v>
      </c>
      <c r="E193" s="1108">
        <f t="shared" si="104"/>
        <v>1.03</v>
      </c>
      <c r="F193" s="1101"/>
      <c r="G193" s="1106">
        <v>439323</v>
      </c>
      <c r="H193" s="1007">
        <v>441716</v>
      </c>
      <c r="I193" s="1108">
        <f t="shared" si="105"/>
        <v>1.01</v>
      </c>
      <c r="J193" s="651"/>
      <c r="K193" s="607"/>
    </row>
    <row r="194" spans="1:11" x14ac:dyDescent="0.25">
      <c r="A194" s="1122" t="s">
        <v>27598</v>
      </c>
      <c r="B194" s="1122"/>
      <c r="C194" s="1102">
        <v>907836</v>
      </c>
      <c r="D194" s="1103">
        <v>1047.6089999999999</v>
      </c>
      <c r="E194" s="1102">
        <f t="shared" si="104"/>
        <v>0</v>
      </c>
      <c r="F194" s="1105"/>
      <c r="G194" s="1107">
        <v>984171</v>
      </c>
      <c r="H194" s="1102">
        <v>1047.6089999999999</v>
      </c>
      <c r="I194" s="1102">
        <f t="shared" si="105"/>
        <v>0</v>
      </c>
      <c r="J194" s="651"/>
      <c r="K194" s="607"/>
    </row>
    <row r="195" spans="1:11" x14ac:dyDescent="0.25">
      <c r="A195" s="1118" t="s">
        <v>27599</v>
      </c>
      <c r="B195" s="1118"/>
      <c r="C195" s="1007">
        <v>171365</v>
      </c>
      <c r="D195" s="1071">
        <v>173842</v>
      </c>
      <c r="E195" s="1108">
        <f t="shared" si="104"/>
        <v>1.01</v>
      </c>
      <c r="F195" s="1101"/>
      <c r="G195" s="1106">
        <v>172932</v>
      </c>
      <c r="H195" s="1007">
        <v>173842</v>
      </c>
      <c r="I195" s="1108">
        <f t="shared" si="105"/>
        <v>1.01</v>
      </c>
      <c r="J195" s="651"/>
      <c r="K195" s="607"/>
    </row>
    <row r="196" spans="1:11" x14ac:dyDescent="0.25">
      <c r="A196" s="1122" t="s">
        <v>27600</v>
      </c>
      <c r="B196" s="1122"/>
      <c r="C196" s="1102">
        <v>145655</v>
      </c>
      <c r="D196" s="1103">
        <v>150459</v>
      </c>
      <c r="E196" s="1102">
        <f t="shared" si="104"/>
        <v>1.03</v>
      </c>
      <c r="F196" s="1105"/>
      <c r="G196" s="1107">
        <v>149688</v>
      </c>
      <c r="H196" s="1102">
        <v>150459</v>
      </c>
      <c r="I196" s="1102">
        <f t="shared" si="105"/>
        <v>1.01</v>
      </c>
      <c r="J196" s="651"/>
      <c r="K196" s="607"/>
    </row>
    <row r="197" spans="1:11" x14ac:dyDescent="0.25">
      <c r="A197" s="1118" t="s">
        <v>27601</v>
      </c>
      <c r="B197" s="1118"/>
      <c r="C197" s="1007">
        <v>290267</v>
      </c>
      <c r="D197" s="1071">
        <v>298840</v>
      </c>
      <c r="E197" s="1108">
        <f t="shared" si="104"/>
        <v>1.03</v>
      </c>
      <c r="F197" s="1101"/>
      <c r="G197" s="1106">
        <v>295845</v>
      </c>
      <c r="H197" s="1007">
        <v>298840</v>
      </c>
      <c r="I197" s="1108">
        <f t="shared" si="105"/>
        <v>1.01</v>
      </c>
      <c r="J197" s="651"/>
      <c r="K197" s="607"/>
    </row>
    <row r="198" spans="1:11" ht="23.45" customHeight="1" x14ac:dyDescent="0.25">
      <c r="A198" s="1122" t="s">
        <v>27584</v>
      </c>
      <c r="B198" s="1122"/>
      <c r="C198" s="1102">
        <v>1091.25</v>
      </c>
      <c r="D198" s="1103">
        <v>1141.3979999999999</v>
      </c>
      <c r="E198" s="1102">
        <f t="shared" si="104"/>
        <v>1.05</v>
      </c>
      <c r="F198" s="1105"/>
      <c r="G198" s="1107">
        <v>1126.9159999999999</v>
      </c>
      <c r="H198" s="1102">
        <v>1141.3979999999999</v>
      </c>
      <c r="I198" s="1102">
        <f t="shared" si="105"/>
        <v>1.01</v>
      </c>
      <c r="J198" s="651"/>
      <c r="K198" s="607"/>
    </row>
    <row r="199" spans="1:11" x14ac:dyDescent="0.25">
      <c r="A199" s="1118" t="s">
        <v>27587</v>
      </c>
      <c r="B199" s="1118"/>
      <c r="C199" s="1007">
        <v>1102.5709999999999</v>
      </c>
      <c r="D199" s="1071">
        <v>1139.981</v>
      </c>
      <c r="E199" s="1108">
        <f t="shared" si="104"/>
        <v>1.03</v>
      </c>
      <c r="F199" s="1101"/>
      <c r="G199" s="1106">
        <v>1127.1010000000001</v>
      </c>
      <c r="H199" s="1007">
        <v>1139.981</v>
      </c>
      <c r="I199" s="1108">
        <f t="shared" si="105"/>
        <v>1.01</v>
      </c>
      <c r="J199" s="651"/>
      <c r="K199" s="607"/>
    </row>
    <row r="200" spans="1:11" x14ac:dyDescent="0.25">
      <c r="D200" s="1015"/>
    </row>
    <row r="201" spans="1:11" x14ac:dyDescent="0.25">
      <c r="A201" s="767" t="str">
        <f>LOWER(A193)</f>
        <v>conservação rodoviária</v>
      </c>
    </row>
  </sheetData>
  <mergeCells count="25">
    <mergeCell ref="A1:I1"/>
    <mergeCell ref="B2:D2"/>
    <mergeCell ref="E2:F2"/>
    <mergeCell ref="B3:D3"/>
    <mergeCell ref="A183:B183"/>
    <mergeCell ref="A179:I179"/>
    <mergeCell ref="A196:B196"/>
    <mergeCell ref="A197:B197"/>
    <mergeCell ref="A198:B198"/>
    <mergeCell ref="A199:B199"/>
    <mergeCell ref="A190:B190"/>
    <mergeCell ref="A191:B191"/>
    <mergeCell ref="A192:B192"/>
    <mergeCell ref="A193:B193"/>
    <mergeCell ref="A194:B194"/>
    <mergeCell ref="A184:B184"/>
    <mergeCell ref="A185:B185"/>
    <mergeCell ref="A187:B187"/>
    <mergeCell ref="A188:B188"/>
    <mergeCell ref="A189:B189"/>
    <mergeCell ref="A195:B195"/>
    <mergeCell ref="G180:I180"/>
    <mergeCell ref="C180:E180"/>
    <mergeCell ref="A182:B182"/>
    <mergeCell ref="A186:B186"/>
  </mergeCells>
  <phoneticPr fontId="12" type="noConversion"/>
  <printOptions horizontalCentered="1"/>
  <pageMargins left="0.23622047244094491" right="0.23622047244094491" top="0.74803149606299213" bottom="0.74803149606299213" header="0.31496062992125984" footer="0.31496062992125984"/>
  <pageSetup paperSize="9" scale="72" fitToHeight="0" orientation="landscape" r:id="rId1"/>
  <headerFooter>
    <oddFooter>&amp;CSICRO jul de 2024, DER/ES jan de 2024, IOPES jul de 2024, SINAPI set de 2024, CESAN set de 2024</oddFooter>
  </headerFooter>
  <rowBreaks count="4" manualBreakCount="4">
    <brk id="22" max="8" man="1"/>
    <brk id="127" max="8" man="1"/>
    <brk id="153" max="8" man="1"/>
    <brk id="178"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520DF-342A-4E93-B6FC-667A14237458}">
  <sheetPr>
    <tabColor rgb="FFFF0000"/>
  </sheetPr>
  <dimension ref="A1:K133"/>
  <sheetViews>
    <sheetView view="pageBreakPreview" zoomScale="80" zoomScaleNormal="100" zoomScaleSheetLayoutView="80" workbookViewId="0">
      <selection activeCell="A11" sqref="A11:XFD11"/>
    </sheetView>
  </sheetViews>
  <sheetFormatPr defaultRowHeight="15" x14ac:dyDescent="0.25"/>
  <cols>
    <col min="1" max="1" width="9" style="651" bestFit="1" customWidth="1"/>
    <col min="2" max="2" width="12.28515625" style="651" bestFit="1" customWidth="1"/>
    <col min="3" max="3" width="13" style="651" customWidth="1"/>
    <col min="4" max="4" width="90.7109375" style="924" customWidth="1"/>
    <col min="5" max="5" width="9" style="651" bestFit="1" customWidth="1"/>
    <col min="6" max="6" width="13.85546875" style="928" bestFit="1" customWidth="1"/>
    <col min="7" max="7" width="15.42578125" style="928" bestFit="1" customWidth="1"/>
    <col min="8" max="8" width="17.28515625" style="928" bestFit="1" customWidth="1"/>
    <col min="9" max="9" width="10.85546875" bestFit="1" customWidth="1"/>
    <col min="10" max="10" width="16.7109375" bestFit="1" customWidth="1"/>
    <col min="11" max="11" width="14.5703125" bestFit="1" customWidth="1"/>
  </cols>
  <sheetData>
    <row r="1" spans="1:11" ht="57.75" customHeight="1" x14ac:dyDescent="0.25">
      <c r="A1" s="1131" t="s">
        <v>5187</v>
      </c>
      <c r="B1" s="1126"/>
      <c r="C1" s="1126"/>
      <c r="D1" s="1126"/>
      <c r="E1" s="1126"/>
      <c r="F1" s="1126"/>
      <c r="G1" s="1126"/>
      <c r="H1" s="1132"/>
      <c r="I1" s="975" t="s">
        <v>5188</v>
      </c>
      <c r="J1" s="920" t="s">
        <v>1236</v>
      </c>
      <c r="K1" s="921"/>
    </row>
    <row r="2" spans="1:11" ht="33" customHeight="1" x14ac:dyDescent="0.25">
      <c r="A2" s="840" t="s">
        <v>103</v>
      </c>
      <c r="B2" s="1128" t="s">
        <v>17239</v>
      </c>
      <c r="C2" s="1128"/>
      <c r="D2" s="1128"/>
      <c r="E2" s="841" t="s">
        <v>105</v>
      </c>
      <c r="F2" s="925">
        <v>45536</v>
      </c>
      <c r="G2" s="977" t="s">
        <v>106</v>
      </c>
      <c r="H2" s="978">
        <v>1.5727</v>
      </c>
      <c r="I2" s="976" t="s">
        <v>5189</v>
      </c>
      <c r="J2" s="922">
        <v>0.8</v>
      </c>
      <c r="K2" s="923">
        <v>0.8</v>
      </c>
    </row>
    <row r="3" spans="1:11" ht="22.9" customHeight="1" thickBot="1" x14ac:dyDescent="0.3">
      <c r="A3" s="840" t="s">
        <v>104</v>
      </c>
      <c r="B3" s="1128" t="s">
        <v>261</v>
      </c>
      <c r="C3" s="1128"/>
      <c r="D3" s="1128"/>
      <c r="E3" s="841"/>
      <c r="F3" s="926"/>
      <c r="G3" s="927" t="s">
        <v>107</v>
      </c>
      <c r="H3" s="980">
        <v>0.28220000000000001</v>
      </c>
      <c r="I3" s="979" t="s">
        <v>5190</v>
      </c>
      <c r="J3" s="974">
        <v>0.95</v>
      </c>
      <c r="K3" s="981">
        <v>0.15</v>
      </c>
    </row>
    <row r="4" spans="1:11" ht="22.9" customHeight="1" thickBot="1" x14ac:dyDescent="0.3">
      <c r="A4" s="982"/>
      <c r="B4" s="983"/>
      <c r="C4" s="983"/>
      <c r="D4" s="984"/>
      <c r="E4" s="983"/>
      <c r="F4" s="985"/>
      <c r="G4" s="986"/>
      <c r="H4" s="987"/>
      <c r="I4" s="988" t="s">
        <v>5191</v>
      </c>
      <c r="J4" s="989">
        <v>1</v>
      </c>
      <c r="K4" s="990">
        <v>0.05</v>
      </c>
    </row>
    <row r="5" spans="1:11" ht="25.5" x14ac:dyDescent="0.25">
      <c r="A5" s="996" t="s">
        <v>1291</v>
      </c>
      <c r="B5" s="997" t="s">
        <v>121</v>
      </c>
      <c r="C5" s="997" t="s">
        <v>1290</v>
      </c>
      <c r="D5" s="997" t="s">
        <v>1292</v>
      </c>
      <c r="E5" s="997" t="s">
        <v>1289</v>
      </c>
      <c r="F5" s="998" t="s">
        <v>1288</v>
      </c>
      <c r="G5" s="999" t="s">
        <v>1294</v>
      </c>
      <c r="H5" s="999" t="s">
        <v>1293</v>
      </c>
      <c r="I5" s="1000" t="s">
        <v>1236</v>
      </c>
      <c r="J5" s="1001" t="s">
        <v>5192</v>
      </c>
      <c r="K5" s="1002" t="s">
        <v>5187</v>
      </c>
    </row>
    <row r="6" spans="1:11" ht="26.25" x14ac:dyDescent="0.25">
      <c r="A6" s="929" t="s">
        <v>5592</v>
      </c>
      <c r="B6" s="929" t="s">
        <v>1307</v>
      </c>
      <c r="C6" s="929" t="s">
        <v>5161</v>
      </c>
      <c r="D6" s="1006" t="s">
        <v>5593</v>
      </c>
      <c r="E6" s="929" t="s">
        <v>6</v>
      </c>
      <c r="F6" s="1007">
        <v>4200</v>
      </c>
      <c r="G6" s="1007">
        <v>845.12</v>
      </c>
      <c r="H6" s="1007">
        <v>3549504</v>
      </c>
      <c r="I6" s="930">
        <f t="shared" ref="I6:I37" si="0">H6/$H$133</f>
        <v>0.126</v>
      </c>
      <c r="J6" s="930">
        <f>I6</f>
        <v>0.126</v>
      </c>
      <c r="K6" s="1003" t="str">
        <f>IF(J6&lt;$J$2,$I$2,IF(J6&lt;$J$3,$I$3,$I$4))</f>
        <v>A</v>
      </c>
    </row>
    <row r="7" spans="1:11" ht="25.5" x14ac:dyDescent="0.25">
      <c r="A7" s="965" t="s">
        <v>17169</v>
      </c>
      <c r="B7" s="969" t="s">
        <v>1307</v>
      </c>
      <c r="C7" s="965" t="s">
        <v>5023</v>
      </c>
      <c r="D7" s="970" t="s">
        <v>5026</v>
      </c>
      <c r="E7" s="875" t="s">
        <v>5</v>
      </c>
      <c r="F7" s="1069">
        <v>13459.49</v>
      </c>
      <c r="G7" s="1068">
        <v>230.73</v>
      </c>
      <c r="H7" s="1067">
        <v>3105508.13</v>
      </c>
      <c r="I7" s="930">
        <f t="shared" si="0"/>
        <v>0.11020000000000001</v>
      </c>
      <c r="J7" s="930">
        <f t="shared" ref="J7:J15" si="1">I7+J6</f>
        <v>0.23619999999999999</v>
      </c>
      <c r="K7" s="1003" t="str">
        <f t="shared" ref="K7" si="2">IF(J7&lt;$J$2,$I$2,IF(J7&lt;$J$3,$I$3,$I$4))</f>
        <v>A</v>
      </c>
    </row>
    <row r="8" spans="1:11" ht="25.5" x14ac:dyDescent="0.25">
      <c r="A8" s="965" t="s">
        <v>17160</v>
      </c>
      <c r="B8" s="967">
        <v>42500</v>
      </c>
      <c r="C8" s="875" t="s">
        <v>1295</v>
      </c>
      <c r="D8" s="968" t="s">
        <v>27576</v>
      </c>
      <c r="E8" s="875" t="s">
        <v>1239</v>
      </c>
      <c r="F8" s="1070">
        <v>15976.88</v>
      </c>
      <c r="G8" s="1068">
        <v>187.58</v>
      </c>
      <c r="H8" s="1068">
        <v>2996943.15</v>
      </c>
      <c r="I8" s="930">
        <f t="shared" si="0"/>
        <v>0.10639999999999999</v>
      </c>
      <c r="J8" s="930">
        <f t="shared" si="1"/>
        <v>0.34260000000000002</v>
      </c>
      <c r="K8" s="1003" t="str">
        <f t="shared" ref="K8:K15" si="3">IF(J8&lt;$J$2,$I$2,IF(J8&lt;$J$3,$I$3,$I$4))</f>
        <v>A</v>
      </c>
    </row>
    <row r="9" spans="1:11" x14ac:dyDescent="0.25">
      <c r="A9" s="965" t="s">
        <v>17141</v>
      </c>
      <c r="B9" s="911">
        <v>5914389</v>
      </c>
      <c r="C9" s="875" t="s">
        <v>5597</v>
      </c>
      <c r="D9" s="968" t="s">
        <v>5600</v>
      </c>
      <c r="E9" s="875" t="s">
        <v>5601</v>
      </c>
      <c r="F9" s="1070">
        <v>1728850.51</v>
      </c>
      <c r="G9" s="1068">
        <v>1.08</v>
      </c>
      <c r="H9" s="1067">
        <v>1867158.55</v>
      </c>
      <c r="I9" s="930">
        <f t="shared" si="0"/>
        <v>6.6299999999999998E-2</v>
      </c>
      <c r="J9" s="930">
        <f t="shared" si="1"/>
        <v>0.40889999999999999</v>
      </c>
      <c r="K9" s="1003" t="str">
        <f t="shared" si="3"/>
        <v>A</v>
      </c>
    </row>
    <row r="10" spans="1:11" ht="26.25" x14ac:dyDescent="0.25">
      <c r="A10" s="929" t="s">
        <v>17168</v>
      </c>
      <c r="B10" s="929" t="s">
        <v>1307</v>
      </c>
      <c r="C10" s="929" t="s">
        <v>5084</v>
      </c>
      <c r="D10" s="1006" t="s">
        <v>5152</v>
      </c>
      <c r="E10" s="929" t="s">
        <v>5</v>
      </c>
      <c r="F10" s="1007">
        <v>13459.49</v>
      </c>
      <c r="G10" s="1007">
        <v>56.44</v>
      </c>
      <c r="H10" s="1007">
        <v>759653.62</v>
      </c>
      <c r="I10" s="930">
        <f t="shared" si="0"/>
        <v>2.7E-2</v>
      </c>
      <c r="J10" s="930">
        <f t="shared" si="1"/>
        <v>0.43590000000000001</v>
      </c>
      <c r="K10" s="1003" t="str">
        <f t="shared" si="3"/>
        <v>A</v>
      </c>
    </row>
    <row r="11" spans="1:11" x14ac:dyDescent="0.25">
      <c r="A11" s="875" t="s">
        <v>17157</v>
      </c>
      <c r="B11" s="971" t="s">
        <v>1307</v>
      </c>
      <c r="C11" s="875" t="s">
        <v>27579</v>
      </c>
      <c r="D11" s="970" t="s">
        <v>17235</v>
      </c>
      <c r="E11" s="875" t="s">
        <v>76</v>
      </c>
      <c r="F11" s="1069">
        <v>1720</v>
      </c>
      <c r="G11" s="1068">
        <v>406.83</v>
      </c>
      <c r="H11" s="1068">
        <v>699747.6</v>
      </c>
      <c r="I11" s="930">
        <f t="shared" si="0"/>
        <v>2.4799999999999999E-2</v>
      </c>
      <c r="J11" s="930">
        <f t="shared" si="1"/>
        <v>0.4607</v>
      </c>
      <c r="K11" s="1003" t="str">
        <f t="shared" si="3"/>
        <v>A</v>
      </c>
    </row>
    <row r="12" spans="1:11" x14ac:dyDescent="0.25">
      <c r="A12" s="929" t="s">
        <v>17159</v>
      </c>
      <c r="B12" s="929">
        <v>42482</v>
      </c>
      <c r="C12" s="965" t="s">
        <v>1295</v>
      </c>
      <c r="D12" s="970" t="s">
        <v>1280</v>
      </c>
      <c r="E12" s="875" t="s">
        <v>70</v>
      </c>
      <c r="F12" s="1069">
        <v>3195.38</v>
      </c>
      <c r="G12" s="1068">
        <v>207.47</v>
      </c>
      <c r="H12" s="1067">
        <v>662945.49</v>
      </c>
      <c r="I12" s="930">
        <f t="shared" si="0"/>
        <v>2.35E-2</v>
      </c>
      <c r="J12" s="930">
        <f t="shared" si="1"/>
        <v>0.48420000000000002</v>
      </c>
      <c r="K12" s="1003" t="str">
        <f t="shared" si="3"/>
        <v>A</v>
      </c>
    </row>
    <row r="13" spans="1:11" x14ac:dyDescent="0.25">
      <c r="A13" s="929" t="s">
        <v>17185</v>
      </c>
      <c r="B13" s="929" t="s">
        <v>1307</v>
      </c>
      <c r="C13" s="929" t="s">
        <v>1315</v>
      </c>
      <c r="D13" s="1006" t="s">
        <v>5113</v>
      </c>
      <c r="E13" s="929" t="s">
        <v>8</v>
      </c>
      <c r="F13" s="1007">
        <v>1429</v>
      </c>
      <c r="G13" s="1007">
        <v>429.04</v>
      </c>
      <c r="H13" s="1007">
        <v>613098.16</v>
      </c>
      <c r="I13" s="930">
        <f t="shared" si="0"/>
        <v>2.18E-2</v>
      </c>
      <c r="J13" s="930">
        <f t="shared" si="1"/>
        <v>0.50600000000000001</v>
      </c>
      <c r="K13" s="1003" t="str">
        <f t="shared" si="3"/>
        <v>A</v>
      </c>
    </row>
    <row r="14" spans="1:11" x14ac:dyDescent="0.25">
      <c r="A14" s="965" t="s">
        <v>17162</v>
      </c>
      <c r="B14" s="969">
        <v>5914389</v>
      </c>
      <c r="C14" s="965" t="s">
        <v>5597</v>
      </c>
      <c r="D14" s="966" t="s">
        <v>5600</v>
      </c>
      <c r="E14" s="965" t="s">
        <v>5601</v>
      </c>
      <c r="F14" s="1069">
        <v>549205.86</v>
      </c>
      <c r="G14" s="1068">
        <v>1.08</v>
      </c>
      <c r="H14" s="1067">
        <v>593142.32999999996</v>
      </c>
      <c r="I14" s="930">
        <f t="shared" si="0"/>
        <v>2.1100000000000001E-2</v>
      </c>
      <c r="J14" s="930">
        <f t="shared" si="1"/>
        <v>0.52710000000000001</v>
      </c>
      <c r="K14" s="1003" t="str">
        <f t="shared" si="3"/>
        <v>A</v>
      </c>
    </row>
    <row r="15" spans="1:11" x14ac:dyDescent="0.25">
      <c r="A15" s="965" t="s">
        <v>17170</v>
      </c>
      <c r="B15" s="971" t="s">
        <v>1307</v>
      </c>
      <c r="C15" s="875" t="s">
        <v>5024</v>
      </c>
      <c r="D15" s="970" t="s">
        <v>4949</v>
      </c>
      <c r="E15" s="875" t="s">
        <v>5</v>
      </c>
      <c r="F15" s="1069">
        <v>13459.49</v>
      </c>
      <c r="G15" s="1068">
        <v>43.03</v>
      </c>
      <c r="H15" s="1067">
        <v>579161.85</v>
      </c>
      <c r="I15" s="930">
        <f t="shared" si="0"/>
        <v>2.06E-2</v>
      </c>
      <c r="J15" s="930">
        <f t="shared" si="1"/>
        <v>0.54769999999999996</v>
      </c>
      <c r="K15" s="1003" t="str">
        <f t="shared" si="3"/>
        <v>A</v>
      </c>
    </row>
    <row r="16" spans="1:11" x14ac:dyDescent="0.25">
      <c r="A16" s="929" t="s">
        <v>17195</v>
      </c>
      <c r="B16" s="929" t="s">
        <v>1307</v>
      </c>
      <c r="C16" s="929" t="s">
        <v>5157</v>
      </c>
      <c r="D16" s="1006" t="s">
        <v>5186</v>
      </c>
      <c r="E16" s="929" t="s">
        <v>5</v>
      </c>
      <c r="F16" s="1007">
        <v>5160</v>
      </c>
      <c r="G16" s="1007">
        <v>90.92</v>
      </c>
      <c r="H16" s="1007">
        <v>469147.2</v>
      </c>
      <c r="I16" s="930">
        <f t="shared" si="0"/>
        <v>1.67E-2</v>
      </c>
      <c r="J16" s="930">
        <f>I16+J15</f>
        <v>0.56440000000000001</v>
      </c>
      <c r="K16" s="1003" t="str">
        <f t="shared" ref="K16:K33" si="4">IF(J16&lt;$J$2,$I$2,IF(J16&lt;$J$3,$I$3,$I$4))</f>
        <v>A</v>
      </c>
    </row>
    <row r="17" spans="1:11" x14ac:dyDescent="0.25">
      <c r="A17" s="929" t="s">
        <v>17140</v>
      </c>
      <c r="B17" s="929">
        <v>40230</v>
      </c>
      <c r="C17" s="929" t="s">
        <v>1295</v>
      </c>
      <c r="D17" s="1006" t="s">
        <v>1238</v>
      </c>
      <c r="E17" s="929" t="s">
        <v>70</v>
      </c>
      <c r="F17" s="1007">
        <v>85348.53</v>
      </c>
      <c r="G17" s="1007">
        <v>5.42</v>
      </c>
      <c r="H17" s="1007">
        <v>462589.03</v>
      </c>
      <c r="I17" s="930">
        <f t="shared" si="0"/>
        <v>1.6400000000000001E-2</v>
      </c>
      <c r="J17" s="930">
        <f t="shared" ref="J17:J80" si="5">I17+J16</f>
        <v>0.58079999999999998</v>
      </c>
      <c r="K17" s="1003" t="str">
        <f t="shared" si="4"/>
        <v>A</v>
      </c>
    </row>
    <row r="18" spans="1:11" ht="25.5" x14ac:dyDescent="0.25">
      <c r="A18" s="965" t="s">
        <v>17118</v>
      </c>
      <c r="B18" s="971">
        <v>10512</v>
      </c>
      <c r="C18" s="965" t="s">
        <v>1286</v>
      </c>
      <c r="D18" s="970" t="s">
        <v>570</v>
      </c>
      <c r="E18" s="875" t="s">
        <v>571</v>
      </c>
      <c r="F18" s="1070">
        <v>15</v>
      </c>
      <c r="G18" s="1068">
        <v>29205.83</v>
      </c>
      <c r="H18" s="1067">
        <v>438087.45</v>
      </c>
      <c r="I18" s="930">
        <f t="shared" si="0"/>
        <v>1.55E-2</v>
      </c>
      <c r="J18" s="930">
        <f t="shared" si="5"/>
        <v>0.59630000000000005</v>
      </c>
      <c r="K18" s="1003" t="str">
        <f t="shared" si="4"/>
        <v>A</v>
      </c>
    </row>
    <row r="19" spans="1:11" x14ac:dyDescent="0.25">
      <c r="A19" s="929" t="s">
        <v>17158</v>
      </c>
      <c r="B19" s="929">
        <v>40781</v>
      </c>
      <c r="C19" s="929" t="s">
        <v>1295</v>
      </c>
      <c r="D19" s="1006" t="s">
        <v>1240</v>
      </c>
      <c r="E19" s="929" t="s">
        <v>70</v>
      </c>
      <c r="F19" s="1007">
        <v>3195.38</v>
      </c>
      <c r="G19" s="1007">
        <v>133.13999999999999</v>
      </c>
      <c r="H19" s="1007">
        <v>425432.89</v>
      </c>
      <c r="I19" s="930">
        <f t="shared" si="0"/>
        <v>1.5100000000000001E-2</v>
      </c>
      <c r="J19" s="930">
        <f t="shared" si="5"/>
        <v>0.61140000000000005</v>
      </c>
      <c r="K19" s="1003" t="str">
        <f t="shared" si="4"/>
        <v>A</v>
      </c>
    </row>
    <row r="20" spans="1:11" ht="25.5" x14ac:dyDescent="0.25">
      <c r="A20" s="875" t="s">
        <v>17231</v>
      </c>
      <c r="B20" s="965">
        <v>40313</v>
      </c>
      <c r="C20" s="965" t="s">
        <v>1295</v>
      </c>
      <c r="D20" s="970" t="s">
        <v>17201</v>
      </c>
      <c r="E20" s="875" t="s">
        <v>1239</v>
      </c>
      <c r="F20" s="1069">
        <v>4128</v>
      </c>
      <c r="G20" s="1068">
        <v>103.12</v>
      </c>
      <c r="H20" s="1067">
        <v>425679.35999999999</v>
      </c>
      <c r="I20" s="930">
        <f t="shared" si="0"/>
        <v>1.5100000000000001E-2</v>
      </c>
      <c r="J20" s="930">
        <f t="shared" si="5"/>
        <v>0.62649999999999995</v>
      </c>
      <c r="K20" s="1003" t="str">
        <f t="shared" si="4"/>
        <v>A</v>
      </c>
    </row>
    <row r="21" spans="1:11" x14ac:dyDescent="0.25">
      <c r="A21" s="929" t="s">
        <v>17143</v>
      </c>
      <c r="B21" s="929">
        <v>42045</v>
      </c>
      <c r="C21" s="929" t="s">
        <v>1295</v>
      </c>
      <c r="D21" s="1006" t="s">
        <v>1268</v>
      </c>
      <c r="E21" s="929" t="s">
        <v>70</v>
      </c>
      <c r="F21" s="1007">
        <v>10493.8</v>
      </c>
      <c r="G21" s="1007">
        <v>39.67</v>
      </c>
      <c r="H21" s="1007">
        <v>416289.05</v>
      </c>
      <c r="I21" s="930">
        <f t="shared" si="0"/>
        <v>1.4800000000000001E-2</v>
      </c>
      <c r="J21" s="930">
        <f t="shared" si="5"/>
        <v>0.64129999999999998</v>
      </c>
      <c r="K21" s="1003" t="str">
        <f t="shared" si="4"/>
        <v>A</v>
      </c>
    </row>
    <row r="22" spans="1:11" x14ac:dyDescent="0.25">
      <c r="A22" s="875" t="s">
        <v>5599</v>
      </c>
      <c r="B22" s="969">
        <v>5914389</v>
      </c>
      <c r="C22" s="965" t="s">
        <v>5597</v>
      </c>
      <c r="D22" s="970" t="s">
        <v>5600</v>
      </c>
      <c r="E22" s="875" t="s">
        <v>5601</v>
      </c>
      <c r="F22" s="1069">
        <v>381150</v>
      </c>
      <c r="G22" s="1068">
        <v>1.08</v>
      </c>
      <c r="H22" s="1067">
        <v>411642</v>
      </c>
      <c r="I22" s="930">
        <f t="shared" si="0"/>
        <v>1.46E-2</v>
      </c>
      <c r="J22" s="930">
        <f t="shared" si="5"/>
        <v>0.65590000000000004</v>
      </c>
      <c r="K22" s="1003" t="str">
        <f t="shared" si="4"/>
        <v>A</v>
      </c>
    </row>
    <row r="23" spans="1:11" ht="25.5" x14ac:dyDescent="0.25">
      <c r="A23" s="929" t="s">
        <v>17173</v>
      </c>
      <c r="B23" s="929">
        <v>40322</v>
      </c>
      <c r="C23" s="929" t="s">
        <v>1286</v>
      </c>
      <c r="D23" s="972" t="s">
        <v>246</v>
      </c>
      <c r="E23" s="929" t="s">
        <v>6</v>
      </c>
      <c r="F23" s="1071">
        <v>376.2</v>
      </c>
      <c r="G23" s="1068">
        <v>1063.94</v>
      </c>
      <c r="H23" s="1067">
        <v>400254.23</v>
      </c>
      <c r="I23" s="930">
        <f t="shared" si="0"/>
        <v>1.4200000000000001E-2</v>
      </c>
      <c r="J23" s="930">
        <f t="shared" si="5"/>
        <v>0.67010000000000003</v>
      </c>
      <c r="K23" s="1003" t="str">
        <f t="shared" si="4"/>
        <v>A</v>
      </c>
    </row>
    <row r="24" spans="1:11" ht="26.25" x14ac:dyDescent="0.25">
      <c r="A24" s="929" t="s">
        <v>17189</v>
      </c>
      <c r="B24" s="929" t="s">
        <v>1307</v>
      </c>
      <c r="C24" s="929" t="s">
        <v>5160</v>
      </c>
      <c r="D24" s="1006" t="s">
        <v>1259</v>
      </c>
      <c r="E24" s="929" t="s">
        <v>6</v>
      </c>
      <c r="F24" s="1007">
        <v>1539.1</v>
      </c>
      <c r="G24" s="1007">
        <v>250.67</v>
      </c>
      <c r="H24" s="1007">
        <v>385806.2</v>
      </c>
      <c r="I24" s="930">
        <f t="shared" si="0"/>
        <v>1.37E-2</v>
      </c>
      <c r="J24" s="930">
        <f t="shared" si="5"/>
        <v>0.68379999999999996</v>
      </c>
      <c r="K24" s="1003" t="str">
        <f t="shared" si="4"/>
        <v>A</v>
      </c>
    </row>
    <row r="25" spans="1:11" ht="25.5" x14ac:dyDescent="0.25">
      <c r="A25" s="929" t="s">
        <v>17178</v>
      </c>
      <c r="B25" s="965">
        <v>200253</v>
      </c>
      <c r="C25" s="965" t="s">
        <v>1286</v>
      </c>
      <c r="D25" s="966" t="s">
        <v>17957</v>
      </c>
      <c r="E25" s="965" t="s">
        <v>5</v>
      </c>
      <c r="F25" s="1072">
        <v>3440</v>
      </c>
      <c r="G25" s="1068">
        <v>108.99</v>
      </c>
      <c r="H25" s="1067">
        <v>374925.6</v>
      </c>
      <c r="I25" s="930">
        <f t="shared" si="0"/>
        <v>1.3299999999999999E-2</v>
      </c>
      <c r="J25" s="930">
        <f t="shared" si="5"/>
        <v>0.69710000000000005</v>
      </c>
      <c r="K25" s="1003" t="str">
        <f t="shared" si="4"/>
        <v>A</v>
      </c>
    </row>
    <row r="26" spans="1:11" x14ac:dyDescent="0.25">
      <c r="A26" s="965" t="s">
        <v>17132</v>
      </c>
      <c r="B26" s="969">
        <v>10212</v>
      </c>
      <c r="C26" s="965" t="s">
        <v>1286</v>
      </c>
      <c r="D26" s="970" t="s">
        <v>517</v>
      </c>
      <c r="E26" s="875" t="s">
        <v>5</v>
      </c>
      <c r="F26" s="1069">
        <v>23036.87</v>
      </c>
      <c r="G26" s="1068">
        <v>15.64</v>
      </c>
      <c r="H26" s="1067">
        <v>360296.65</v>
      </c>
      <c r="I26" s="930">
        <f t="shared" si="0"/>
        <v>1.2800000000000001E-2</v>
      </c>
      <c r="J26" s="930">
        <f t="shared" si="5"/>
        <v>0.70989999999999998</v>
      </c>
      <c r="K26" s="1003" t="str">
        <f t="shared" si="4"/>
        <v>A</v>
      </c>
    </row>
    <row r="27" spans="1:11" x14ac:dyDescent="0.25">
      <c r="A27" s="929" t="s">
        <v>17142</v>
      </c>
      <c r="B27" s="929">
        <v>43335</v>
      </c>
      <c r="C27" s="929" t="s">
        <v>1295</v>
      </c>
      <c r="D27" s="1006" t="s">
        <v>1272</v>
      </c>
      <c r="E27" s="929" t="s">
        <v>70</v>
      </c>
      <c r="F27" s="1007">
        <v>78228.53</v>
      </c>
      <c r="G27" s="1007">
        <v>4.5999999999999996</v>
      </c>
      <c r="H27" s="1007">
        <v>359851.24</v>
      </c>
      <c r="I27" s="930">
        <f t="shared" si="0"/>
        <v>1.2800000000000001E-2</v>
      </c>
      <c r="J27" s="930">
        <f t="shared" si="5"/>
        <v>0.72270000000000001</v>
      </c>
      <c r="K27" s="1003" t="str">
        <f t="shared" si="4"/>
        <v>A</v>
      </c>
    </row>
    <row r="28" spans="1:11" x14ac:dyDescent="0.25">
      <c r="A28" s="929" t="s">
        <v>17126</v>
      </c>
      <c r="B28" s="929">
        <v>10201</v>
      </c>
      <c r="C28" s="965" t="s">
        <v>1286</v>
      </c>
      <c r="D28" s="970" t="s">
        <v>507</v>
      </c>
      <c r="E28" s="875" t="s">
        <v>5</v>
      </c>
      <c r="F28" s="1071">
        <v>10595.29</v>
      </c>
      <c r="G28" s="1068">
        <v>33.9</v>
      </c>
      <c r="H28" s="1067">
        <v>359180.33</v>
      </c>
      <c r="I28" s="930">
        <f t="shared" si="0"/>
        <v>1.2699999999999999E-2</v>
      </c>
      <c r="J28" s="930">
        <f t="shared" si="5"/>
        <v>0.73540000000000005</v>
      </c>
      <c r="K28" s="1003" t="str">
        <f t="shared" si="4"/>
        <v>A</v>
      </c>
    </row>
    <row r="29" spans="1:11" x14ac:dyDescent="0.25">
      <c r="A29" s="929" t="s">
        <v>17188</v>
      </c>
      <c r="B29" s="929">
        <v>200307</v>
      </c>
      <c r="C29" s="929" t="s">
        <v>1286</v>
      </c>
      <c r="D29" s="1006" t="s">
        <v>1161</v>
      </c>
      <c r="E29" s="929" t="s">
        <v>6</v>
      </c>
      <c r="F29" s="1007">
        <v>1077.3699999999999</v>
      </c>
      <c r="G29" s="1007">
        <v>323.70999999999998</v>
      </c>
      <c r="H29" s="1007">
        <v>348755.44</v>
      </c>
      <c r="I29" s="930">
        <f t="shared" si="0"/>
        <v>1.24E-2</v>
      </c>
      <c r="J29" s="930">
        <f t="shared" si="5"/>
        <v>0.74780000000000002</v>
      </c>
      <c r="K29" s="1003" t="str">
        <f t="shared" si="4"/>
        <v>A</v>
      </c>
    </row>
    <row r="30" spans="1:11" ht="25.5" x14ac:dyDescent="0.25">
      <c r="A30" s="875" t="s">
        <v>17146</v>
      </c>
      <c r="B30" s="969">
        <v>200202</v>
      </c>
      <c r="C30" s="965" t="s">
        <v>1286</v>
      </c>
      <c r="D30" s="970" t="s">
        <v>1152</v>
      </c>
      <c r="E30" s="875" t="s">
        <v>7</v>
      </c>
      <c r="F30" s="1069">
        <v>3920</v>
      </c>
      <c r="G30" s="1068">
        <v>84.8</v>
      </c>
      <c r="H30" s="1067">
        <v>332416</v>
      </c>
      <c r="I30" s="930">
        <f t="shared" si="0"/>
        <v>1.18E-2</v>
      </c>
      <c r="J30" s="930">
        <f t="shared" si="5"/>
        <v>0.75960000000000005</v>
      </c>
      <c r="K30" s="1003" t="str">
        <f t="shared" si="4"/>
        <v>A</v>
      </c>
    </row>
    <row r="31" spans="1:11" ht="26.25" x14ac:dyDescent="0.25">
      <c r="A31" s="929" t="s">
        <v>11769</v>
      </c>
      <c r="B31" s="929">
        <v>150702</v>
      </c>
      <c r="C31" s="929" t="s">
        <v>1286</v>
      </c>
      <c r="D31" s="1006" t="s">
        <v>881</v>
      </c>
      <c r="E31" s="929" t="s">
        <v>7</v>
      </c>
      <c r="F31" s="1007">
        <v>3463.07</v>
      </c>
      <c r="G31" s="1007">
        <v>91.21</v>
      </c>
      <c r="H31" s="1007">
        <v>315866.61</v>
      </c>
      <c r="I31" s="930">
        <f t="shared" si="0"/>
        <v>1.12E-2</v>
      </c>
      <c r="J31" s="930">
        <f t="shared" si="5"/>
        <v>0.77080000000000004</v>
      </c>
      <c r="K31" s="1003" t="str">
        <f t="shared" si="4"/>
        <v>A</v>
      </c>
    </row>
    <row r="32" spans="1:11" x14ac:dyDescent="0.25">
      <c r="A32" s="929" t="s">
        <v>11752</v>
      </c>
      <c r="B32" s="929" t="s">
        <v>1307</v>
      </c>
      <c r="C32" s="965" t="s">
        <v>5158</v>
      </c>
      <c r="D32" s="970" t="s">
        <v>17067</v>
      </c>
      <c r="E32" s="875" t="s">
        <v>7</v>
      </c>
      <c r="F32" s="1069">
        <v>3476.57</v>
      </c>
      <c r="G32" s="1068">
        <v>88.5</v>
      </c>
      <c r="H32" s="1067">
        <v>307676.45</v>
      </c>
      <c r="I32" s="930">
        <f t="shared" si="0"/>
        <v>1.09E-2</v>
      </c>
      <c r="J32" s="930">
        <f t="shared" si="5"/>
        <v>0.78169999999999995</v>
      </c>
      <c r="K32" s="1003" t="str">
        <f t="shared" si="4"/>
        <v>A</v>
      </c>
    </row>
    <row r="33" spans="1:11" x14ac:dyDescent="0.25">
      <c r="A33" s="965" t="s">
        <v>17172</v>
      </c>
      <c r="B33" s="971">
        <v>42483</v>
      </c>
      <c r="C33" s="965" t="s">
        <v>1295</v>
      </c>
      <c r="D33" s="970" t="s">
        <v>1257</v>
      </c>
      <c r="E33" s="875" t="s">
        <v>70</v>
      </c>
      <c r="F33" s="1069">
        <v>1345.95</v>
      </c>
      <c r="G33" s="1068">
        <v>218.3</v>
      </c>
      <c r="H33" s="1067">
        <v>293820.89</v>
      </c>
      <c r="I33" s="930">
        <f t="shared" si="0"/>
        <v>1.04E-2</v>
      </c>
      <c r="J33" s="930">
        <f t="shared" si="5"/>
        <v>0.79210000000000003</v>
      </c>
      <c r="K33" s="1003" t="str">
        <f t="shared" si="4"/>
        <v>A</v>
      </c>
    </row>
    <row r="34" spans="1:11" x14ac:dyDescent="0.25">
      <c r="A34" s="929" t="s">
        <v>17241</v>
      </c>
      <c r="B34" s="929">
        <v>7250100210</v>
      </c>
      <c r="C34" s="929" t="s">
        <v>5361</v>
      </c>
      <c r="D34" s="1006" t="s">
        <v>17242</v>
      </c>
      <c r="E34" s="929" t="s">
        <v>76</v>
      </c>
      <c r="F34" s="1007">
        <v>1650</v>
      </c>
      <c r="G34" s="1007">
        <v>174.32</v>
      </c>
      <c r="H34" s="1007">
        <v>287628</v>
      </c>
      <c r="I34" s="930">
        <f t="shared" si="0"/>
        <v>1.0200000000000001E-2</v>
      </c>
      <c r="J34" s="930">
        <f t="shared" si="5"/>
        <v>0.80230000000000001</v>
      </c>
      <c r="K34" s="1004" t="str">
        <f t="shared" ref="K34:K60" si="6">IF(J34&lt;$J$2,$I$2,IF(J34&lt;$J$3,$I$3,$I$4))</f>
        <v>B</v>
      </c>
    </row>
    <row r="35" spans="1:11" ht="51.75" x14ac:dyDescent="0.25">
      <c r="A35" s="929" t="s">
        <v>17186</v>
      </c>
      <c r="B35" s="929" t="s">
        <v>1307</v>
      </c>
      <c r="C35" s="929" t="s">
        <v>1316</v>
      </c>
      <c r="D35" s="1006" t="s">
        <v>1306</v>
      </c>
      <c r="E35" s="929" t="s">
        <v>8</v>
      </c>
      <c r="F35" s="1007">
        <v>79</v>
      </c>
      <c r="G35" s="1007">
        <v>3600.38</v>
      </c>
      <c r="H35" s="1007">
        <v>284430.02</v>
      </c>
      <c r="I35" s="930">
        <f t="shared" si="0"/>
        <v>1.01E-2</v>
      </c>
      <c r="J35" s="930">
        <f t="shared" si="5"/>
        <v>0.81240000000000001</v>
      </c>
      <c r="K35" s="1004" t="str">
        <f t="shared" si="6"/>
        <v>B</v>
      </c>
    </row>
    <row r="36" spans="1:11" x14ac:dyDescent="0.25">
      <c r="A36" s="929" t="s">
        <v>17138</v>
      </c>
      <c r="B36" s="929">
        <v>5914389</v>
      </c>
      <c r="C36" s="929" t="s">
        <v>5597</v>
      </c>
      <c r="D36" s="1006" t="s">
        <v>5600</v>
      </c>
      <c r="E36" s="929" t="s">
        <v>5601</v>
      </c>
      <c r="F36" s="1007">
        <v>257599.01</v>
      </c>
      <c r="G36" s="1007">
        <v>1.08</v>
      </c>
      <c r="H36" s="1007">
        <v>278206.93</v>
      </c>
      <c r="I36" s="930">
        <f t="shared" si="0"/>
        <v>9.9000000000000008E-3</v>
      </c>
      <c r="J36" s="930">
        <f t="shared" si="5"/>
        <v>0.82230000000000003</v>
      </c>
      <c r="K36" s="1004" t="str">
        <f t="shared" si="6"/>
        <v>B</v>
      </c>
    </row>
    <row r="37" spans="1:11" x14ac:dyDescent="0.25">
      <c r="A37" s="929" t="s">
        <v>17232</v>
      </c>
      <c r="B37" s="929">
        <v>7260100570</v>
      </c>
      <c r="C37" s="929" t="s">
        <v>5361</v>
      </c>
      <c r="D37" s="1006" t="s">
        <v>17233</v>
      </c>
      <c r="E37" s="929" t="s">
        <v>76</v>
      </c>
      <c r="F37" s="1007">
        <v>550</v>
      </c>
      <c r="G37" s="1007">
        <v>495.96</v>
      </c>
      <c r="H37" s="1007">
        <v>272778</v>
      </c>
      <c r="I37" s="930">
        <f t="shared" si="0"/>
        <v>9.7000000000000003E-3</v>
      </c>
      <c r="J37" s="930">
        <f t="shared" si="5"/>
        <v>0.83199999999999996</v>
      </c>
      <c r="K37" s="1004" t="str">
        <f t="shared" si="6"/>
        <v>B</v>
      </c>
    </row>
    <row r="38" spans="1:11" x14ac:dyDescent="0.25">
      <c r="A38" s="929" t="s">
        <v>17187</v>
      </c>
      <c r="B38" s="929">
        <v>200326</v>
      </c>
      <c r="C38" s="929" t="s">
        <v>1286</v>
      </c>
      <c r="D38" s="1006" t="s">
        <v>293</v>
      </c>
      <c r="E38" s="929" t="s">
        <v>5</v>
      </c>
      <c r="F38" s="1007">
        <v>6156.4</v>
      </c>
      <c r="G38" s="1007">
        <v>40.5</v>
      </c>
      <c r="H38" s="1007">
        <v>249334.2</v>
      </c>
      <c r="I38" s="930">
        <f t="shared" ref="I38:I69" si="7">H38/$H$133</f>
        <v>8.8999999999999999E-3</v>
      </c>
      <c r="J38" s="930">
        <f t="shared" si="5"/>
        <v>0.84089999999999998</v>
      </c>
      <c r="K38" s="1004" t="str">
        <f t="shared" si="6"/>
        <v>B</v>
      </c>
    </row>
    <row r="39" spans="1:11" x14ac:dyDescent="0.25">
      <c r="A39" s="965" t="s">
        <v>11753</v>
      </c>
      <c r="B39" s="969" t="s">
        <v>1307</v>
      </c>
      <c r="C39" s="965" t="s">
        <v>5075</v>
      </c>
      <c r="D39" s="966" t="s">
        <v>5068</v>
      </c>
      <c r="E39" s="965" t="s">
        <v>8</v>
      </c>
      <c r="F39" s="1069">
        <v>224</v>
      </c>
      <c r="G39" s="1068">
        <v>1059.21</v>
      </c>
      <c r="H39" s="1067">
        <v>237263.04</v>
      </c>
      <c r="I39" s="930">
        <f t="shared" si="7"/>
        <v>8.3999999999999995E-3</v>
      </c>
      <c r="J39" s="930">
        <f t="shared" si="5"/>
        <v>0.84930000000000005</v>
      </c>
      <c r="K39" s="1004" t="str">
        <f t="shared" si="6"/>
        <v>B</v>
      </c>
    </row>
    <row r="40" spans="1:11" ht="26.25" x14ac:dyDescent="0.25">
      <c r="A40" s="929" t="s">
        <v>11770</v>
      </c>
      <c r="B40" s="929" t="s">
        <v>1307</v>
      </c>
      <c r="C40" s="929" t="s">
        <v>1314</v>
      </c>
      <c r="D40" s="1006" t="s">
        <v>5193</v>
      </c>
      <c r="E40" s="929" t="s">
        <v>8</v>
      </c>
      <c r="F40" s="1007">
        <v>224</v>
      </c>
      <c r="G40" s="1007">
        <v>1018.12</v>
      </c>
      <c r="H40" s="1007">
        <v>228058.88</v>
      </c>
      <c r="I40" s="930">
        <f t="shared" si="7"/>
        <v>8.0999999999999996E-3</v>
      </c>
      <c r="J40" s="930">
        <f t="shared" si="5"/>
        <v>0.85740000000000005</v>
      </c>
      <c r="K40" s="1004" t="str">
        <f t="shared" si="6"/>
        <v>B</v>
      </c>
    </row>
    <row r="41" spans="1:11" x14ac:dyDescent="0.25">
      <c r="A41" s="929" t="s">
        <v>17190</v>
      </c>
      <c r="B41" s="929">
        <v>40714</v>
      </c>
      <c r="C41" s="929" t="s">
        <v>1295</v>
      </c>
      <c r="D41" s="1006" t="s">
        <v>1246</v>
      </c>
      <c r="E41" s="929" t="s">
        <v>1239</v>
      </c>
      <c r="F41" s="1007">
        <v>15391</v>
      </c>
      <c r="G41" s="1007">
        <v>13.05</v>
      </c>
      <c r="H41" s="1007">
        <v>200852.55</v>
      </c>
      <c r="I41" s="930">
        <f t="shared" si="7"/>
        <v>7.1000000000000004E-3</v>
      </c>
      <c r="J41" s="930">
        <f t="shared" si="5"/>
        <v>0.86450000000000005</v>
      </c>
      <c r="K41" s="1004" t="str">
        <f t="shared" si="6"/>
        <v>B</v>
      </c>
    </row>
    <row r="42" spans="1:11" ht="26.25" x14ac:dyDescent="0.25">
      <c r="A42" s="929" t="s">
        <v>17175</v>
      </c>
      <c r="B42" s="929">
        <v>40328</v>
      </c>
      <c r="C42" s="929" t="s">
        <v>1286</v>
      </c>
      <c r="D42" s="1006" t="s">
        <v>19</v>
      </c>
      <c r="E42" s="929" t="s">
        <v>20</v>
      </c>
      <c r="F42" s="1007">
        <v>13376</v>
      </c>
      <c r="G42" s="1007">
        <v>14.68</v>
      </c>
      <c r="H42" s="1007">
        <v>196359.67999999999</v>
      </c>
      <c r="I42" s="930">
        <f t="shared" si="7"/>
        <v>7.0000000000000001E-3</v>
      </c>
      <c r="J42" s="930">
        <f t="shared" si="5"/>
        <v>0.87150000000000005</v>
      </c>
      <c r="K42" s="1004" t="str">
        <f t="shared" si="6"/>
        <v>B</v>
      </c>
    </row>
    <row r="43" spans="1:11" x14ac:dyDescent="0.25">
      <c r="A43" s="929" t="s">
        <v>17221</v>
      </c>
      <c r="B43" s="929">
        <v>40723</v>
      </c>
      <c r="C43" s="929" t="s">
        <v>1295</v>
      </c>
      <c r="D43" s="1006" t="s">
        <v>1244</v>
      </c>
      <c r="E43" s="929" t="s">
        <v>70</v>
      </c>
      <c r="F43" s="1007">
        <v>1200</v>
      </c>
      <c r="G43" s="1007">
        <v>152.91999999999999</v>
      </c>
      <c r="H43" s="1007">
        <v>183504</v>
      </c>
      <c r="I43" s="930">
        <f t="shared" si="7"/>
        <v>6.4999999999999997E-3</v>
      </c>
      <c r="J43" s="930">
        <f t="shared" si="5"/>
        <v>0.878</v>
      </c>
      <c r="K43" s="1004" t="str">
        <f t="shared" si="6"/>
        <v>B</v>
      </c>
    </row>
    <row r="44" spans="1:11" x14ac:dyDescent="0.25">
      <c r="A44" s="929" t="s">
        <v>17197</v>
      </c>
      <c r="B44" s="929">
        <v>40927</v>
      </c>
      <c r="C44" s="929" t="s">
        <v>1295</v>
      </c>
      <c r="D44" s="1006" t="s">
        <v>1279</v>
      </c>
      <c r="E44" s="929" t="s">
        <v>1239</v>
      </c>
      <c r="F44" s="1007">
        <v>3060.26</v>
      </c>
      <c r="G44" s="1007">
        <v>57.77</v>
      </c>
      <c r="H44" s="1007">
        <v>176791.22</v>
      </c>
      <c r="I44" s="930">
        <f t="shared" si="7"/>
        <v>6.3E-3</v>
      </c>
      <c r="J44" s="930">
        <f t="shared" si="5"/>
        <v>0.88429999999999997</v>
      </c>
      <c r="K44" s="1004" t="str">
        <f t="shared" si="6"/>
        <v>B</v>
      </c>
    </row>
    <row r="45" spans="1:11" x14ac:dyDescent="0.25">
      <c r="A45" s="965" t="s">
        <v>17131</v>
      </c>
      <c r="B45" s="969">
        <v>42496</v>
      </c>
      <c r="C45" s="965" t="s">
        <v>1295</v>
      </c>
      <c r="D45" s="970" t="s">
        <v>1258</v>
      </c>
      <c r="E45" s="875" t="s">
        <v>1239</v>
      </c>
      <c r="F45" s="1069">
        <v>23036.87</v>
      </c>
      <c r="G45" s="1068">
        <v>7.24</v>
      </c>
      <c r="H45" s="1067">
        <v>166786.94</v>
      </c>
      <c r="I45" s="930">
        <f t="shared" si="7"/>
        <v>5.8999999999999999E-3</v>
      </c>
      <c r="J45" s="930">
        <f t="shared" si="5"/>
        <v>0.89019999999999999</v>
      </c>
      <c r="K45" s="1004" t="str">
        <f t="shared" si="6"/>
        <v>B</v>
      </c>
    </row>
    <row r="46" spans="1:11" x14ac:dyDescent="0.25">
      <c r="A46" s="929" t="s">
        <v>17196</v>
      </c>
      <c r="B46" s="929">
        <v>40426</v>
      </c>
      <c r="C46" s="929" t="s">
        <v>1295</v>
      </c>
      <c r="D46" s="1006" t="s">
        <v>1242</v>
      </c>
      <c r="E46" s="929" t="s">
        <v>76</v>
      </c>
      <c r="F46" s="1007">
        <v>368</v>
      </c>
      <c r="G46" s="1007">
        <v>434.17</v>
      </c>
      <c r="H46" s="1007">
        <v>159774.56</v>
      </c>
      <c r="I46" s="930">
        <f t="shared" si="7"/>
        <v>5.7000000000000002E-3</v>
      </c>
      <c r="J46" s="930">
        <f t="shared" si="5"/>
        <v>0.89590000000000003</v>
      </c>
      <c r="K46" s="1004" t="str">
        <f t="shared" si="6"/>
        <v>B</v>
      </c>
    </row>
    <row r="47" spans="1:11" x14ac:dyDescent="0.25">
      <c r="A47" s="929" t="s">
        <v>17194</v>
      </c>
      <c r="B47" s="929" t="s">
        <v>1307</v>
      </c>
      <c r="C47" s="929" t="s">
        <v>5083</v>
      </c>
      <c r="D47" s="1006" t="s">
        <v>5114</v>
      </c>
      <c r="E47" s="929" t="s">
        <v>8</v>
      </c>
      <c r="F47" s="1007">
        <v>184</v>
      </c>
      <c r="G47" s="1007">
        <v>790.55</v>
      </c>
      <c r="H47" s="1007">
        <v>145461.20000000001</v>
      </c>
      <c r="I47" s="930">
        <f t="shared" si="7"/>
        <v>5.1999999999999998E-3</v>
      </c>
      <c r="J47" s="930">
        <f t="shared" si="5"/>
        <v>0.90110000000000001</v>
      </c>
      <c r="K47" s="1004" t="str">
        <f t="shared" si="6"/>
        <v>B</v>
      </c>
    </row>
    <row r="48" spans="1:11" x14ac:dyDescent="0.25">
      <c r="A48" s="929" t="s">
        <v>5594</v>
      </c>
      <c r="B48" s="929">
        <v>7050100010</v>
      </c>
      <c r="C48" s="929" t="s">
        <v>5361</v>
      </c>
      <c r="D48" s="1006" t="s">
        <v>17228</v>
      </c>
      <c r="E48" s="929" t="s">
        <v>1239</v>
      </c>
      <c r="F48" s="1007">
        <v>6400</v>
      </c>
      <c r="G48" s="1007">
        <v>22.34</v>
      </c>
      <c r="H48" s="1007">
        <v>142976</v>
      </c>
      <c r="I48" s="930">
        <f t="shared" si="7"/>
        <v>5.1000000000000004E-3</v>
      </c>
      <c r="J48" s="930">
        <f t="shared" si="5"/>
        <v>0.90620000000000001</v>
      </c>
      <c r="K48" s="1004" t="str">
        <f t="shared" si="6"/>
        <v>B</v>
      </c>
    </row>
    <row r="49" spans="1:11" x14ac:dyDescent="0.25">
      <c r="A49" s="929" t="s">
        <v>17184</v>
      </c>
      <c r="B49" s="929" t="s">
        <v>1307</v>
      </c>
      <c r="C49" s="929" t="s">
        <v>1310</v>
      </c>
      <c r="D49" s="1006" t="s">
        <v>5115</v>
      </c>
      <c r="E49" s="929" t="s">
        <v>8</v>
      </c>
      <c r="F49" s="1007">
        <v>91</v>
      </c>
      <c r="G49" s="1007">
        <v>1589.52</v>
      </c>
      <c r="H49" s="1007">
        <v>144646.32</v>
      </c>
      <c r="I49" s="930">
        <f t="shared" si="7"/>
        <v>5.1000000000000004E-3</v>
      </c>
      <c r="J49" s="930">
        <f t="shared" si="5"/>
        <v>0.9113</v>
      </c>
      <c r="K49" s="1004" t="str">
        <f t="shared" si="6"/>
        <v>B</v>
      </c>
    </row>
    <row r="50" spans="1:11" x14ac:dyDescent="0.25">
      <c r="A50" s="929" t="s">
        <v>5595</v>
      </c>
      <c r="B50" s="929">
        <v>40714</v>
      </c>
      <c r="C50" s="929" t="s">
        <v>1295</v>
      </c>
      <c r="D50" s="1006" t="s">
        <v>1246</v>
      </c>
      <c r="E50" s="929" t="s">
        <v>1239</v>
      </c>
      <c r="F50" s="1007">
        <v>10400</v>
      </c>
      <c r="G50" s="1007">
        <v>13.05</v>
      </c>
      <c r="H50" s="1007">
        <v>135720</v>
      </c>
      <c r="I50" s="930">
        <f t="shared" si="7"/>
        <v>4.7999999999999996E-3</v>
      </c>
      <c r="J50" s="930">
        <f t="shared" si="5"/>
        <v>0.91610000000000003</v>
      </c>
      <c r="K50" s="1004" t="str">
        <f t="shared" si="6"/>
        <v>B</v>
      </c>
    </row>
    <row r="51" spans="1:11" x14ac:dyDescent="0.25">
      <c r="A51" s="965" t="s">
        <v>17177</v>
      </c>
      <c r="B51" s="969">
        <v>5914389</v>
      </c>
      <c r="C51" s="965" t="s">
        <v>5597</v>
      </c>
      <c r="D51" s="968" t="s">
        <v>5600</v>
      </c>
      <c r="E51" s="875" t="s">
        <v>5601</v>
      </c>
      <c r="F51" s="1070">
        <v>125846.6</v>
      </c>
      <c r="G51" s="1068">
        <v>1.08</v>
      </c>
      <c r="H51" s="1068">
        <v>135914.32999999999</v>
      </c>
      <c r="I51" s="930">
        <f t="shared" si="7"/>
        <v>4.7999999999999996E-3</v>
      </c>
      <c r="J51" s="930">
        <f t="shared" si="5"/>
        <v>0.92090000000000005</v>
      </c>
      <c r="K51" s="1004" t="str">
        <f t="shared" si="6"/>
        <v>B</v>
      </c>
    </row>
    <row r="52" spans="1:11" ht="25.5" x14ac:dyDescent="0.25">
      <c r="A52" s="929" t="s">
        <v>17135</v>
      </c>
      <c r="B52" s="929" t="s">
        <v>1307</v>
      </c>
      <c r="C52" s="965" t="s">
        <v>17105</v>
      </c>
      <c r="D52" s="970" t="s">
        <v>17099</v>
      </c>
      <c r="E52" s="875" t="s">
        <v>17106</v>
      </c>
      <c r="F52" s="1069">
        <v>4325.76</v>
      </c>
      <c r="G52" s="1068">
        <v>25.73</v>
      </c>
      <c r="H52" s="1067">
        <v>111301.8</v>
      </c>
      <c r="I52" s="930">
        <f t="shared" si="7"/>
        <v>4.0000000000000001E-3</v>
      </c>
      <c r="J52" s="930">
        <f t="shared" si="5"/>
        <v>0.92490000000000006</v>
      </c>
      <c r="K52" s="1004" t="str">
        <f t="shared" si="6"/>
        <v>B</v>
      </c>
    </row>
    <row r="53" spans="1:11" ht="25.5" x14ac:dyDescent="0.25">
      <c r="A53" s="875" t="s">
        <v>17211</v>
      </c>
      <c r="B53" s="971">
        <v>43332</v>
      </c>
      <c r="C53" s="875" t="s">
        <v>1295</v>
      </c>
      <c r="D53" s="970" t="s">
        <v>27575</v>
      </c>
      <c r="E53" s="875" t="s">
        <v>1245</v>
      </c>
      <c r="F53" s="1070">
        <v>10</v>
      </c>
      <c r="G53" s="1068">
        <v>10201.459999999999</v>
      </c>
      <c r="H53" s="1068">
        <v>102014.6</v>
      </c>
      <c r="I53" s="930">
        <f t="shared" si="7"/>
        <v>3.5999999999999999E-3</v>
      </c>
      <c r="J53" s="930">
        <f t="shared" si="5"/>
        <v>0.92849999999999999</v>
      </c>
      <c r="K53" s="1004" t="str">
        <f t="shared" si="6"/>
        <v>B</v>
      </c>
    </row>
    <row r="54" spans="1:11" x14ac:dyDescent="0.25">
      <c r="A54" s="929" t="s">
        <v>17230</v>
      </c>
      <c r="B54" s="929">
        <v>40258</v>
      </c>
      <c r="C54" s="965" t="s">
        <v>1295</v>
      </c>
      <c r="D54" s="970" t="s">
        <v>1271</v>
      </c>
      <c r="E54" s="875" t="s">
        <v>70</v>
      </c>
      <c r="F54" s="1069">
        <v>928.8</v>
      </c>
      <c r="G54" s="1068">
        <v>97.4</v>
      </c>
      <c r="H54" s="1067">
        <v>90465.12</v>
      </c>
      <c r="I54" s="930">
        <f t="shared" si="7"/>
        <v>3.2000000000000002E-3</v>
      </c>
      <c r="J54" s="930">
        <f t="shared" si="5"/>
        <v>0.93169999999999997</v>
      </c>
      <c r="K54" s="1004" t="str">
        <f t="shared" si="6"/>
        <v>B</v>
      </c>
    </row>
    <row r="55" spans="1:11" ht="26.25" x14ac:dyDescent="0.25">
      <c r="A55" s="929" t="s">
        <v>11768</v>
      </c>
      <c r="B55" s="929">
        <v>151405</v>
      </c>
      <c r="C55" s="929" t="s">
        <v>1286</v>
      </c>
      <c r="D55" s="1006" t="s">
        <v>17822</v>
      </c>
      <c r="E55" s="929" t="s">
        <v>7</v>
      </c>
      <c r="F55" s="1007">
        <v>4101.9799999999996</v>
      </c>
      <c r="G55" s="1007">
        <v>21.33</v>
      </c>
      <c r="H55" s="1007">
        <v>87495.23</v>
      </c>
      <c r="I55" s="930">
        <f t="shared" si="7"/>
        <v>3.0999999999999999E-3</v>
      </c>
      <c r="J55" s="930">
        <f t="shared" si="5"/>
        <v>0.93479999999999996</v>
      </c>
      <c r="K55" s="1004" t="str">
        <f t="shared" si="6"/>
        <v>B</v>
      </c>
    </row>
    <row r="56" spans="1:11" ht="26.25" x14ac:dyDescent="0.25">
      <c r="A56" s="929" t="s">
        <v>17191</v>
      </c>
      <c r="B56" s="929" t="s">
        <v>1307</v>
      </c>
      <c r="C56" s="929" t="s">
        <v>1311</v>
      </c>
      <c r="D56" s="1006" t="s">
        <v>5151</v>
      </c>
      <c r="E56" s="929" t="s">
        <v>8</v>
      </c>
      <c r="F56" s="1007">
        <v>324</v>
      </c>
      <c r="G56" s="1007">
        <v>253.14</v>
      </c>
      <c r="H56" s="1007">
        <v>82017.36</v>
      </c>
      <c r="I56" s="930">
        <f t="shared" si="7"/>
        <v>2.8999999999999998E-3</v>
      </c>
      <c r="J56" s="930">
        <f t="shared" si="5"/>
        <v>0.93769999999999998</v>
      </c>
      <c r="K56" s="1004" t="str">
        <f t="shared" si="6"/>
        <v>B</v>
      </c>
    </row>
    <row r="57" spans="1:11" x14ac:dyDescent="0.25">
      <c r="A57" s="929" t="s">
        <v>5271</v>
      </c>
      <c r="B57" s="929">
        <v>43068</v>
      </c>
      <c r="C57" s="929" t="s">
        <v>1295</v>
      </c>
      <c r="D57" s="1006" t="s">
        <v>1278</v>
      </c>
      <c r="E57" s="929" t="s">
        <v>76</v>
      </c>
      <c r="F57" s="1007">
        <v>600</v>
      </c>
      <c r="G57" s="1007">
        <v>128.41</v>
      </c>
      <c r="H57" s="1007">
        <v>77046</v>
      </c>
      <c r="I57" s="930">
        <f t="shared" si="7"/>
        <v>2.7000000000000001E-3</v>
      </c>
      <c r="J57" s="930">
        <f t="shared" si="5"/>
        <v>0.94040000000000001</v>
      </c>
      <c r="K57" s="1004" t="str">
        <f t="shared" si="6"/>
        <v>B</v>
      </c>
    </row>
    <row r="58" spans="1:11" x14ac:dyDescent="0.25">
      <c r="A58" s="929" t="s">
        <v>17124</v>
      </c>
      <c r="B58" s="929">
        <v>41202</v>
      </c>
      <c r="C58" s="929" t="s">
        <v>1295</v>
      </c>
      <c r="D58" s="1006" t="s">
        <v>1251</v>
      </c>
      <c r="E58" s="929" t="s">
        <v>76</v>
      </c>
      <c r="F58" s="1007">
        <v>1720</v>
      </c>
      <c r="G58" s="1007">
        <v>40.31</v>
      </c>
      <c r="H58" s="1007">
        <v>69333.2</v>
      </c>
      <c r="I58" s="930">
        <f t="shared" si="7"/>
        <v>2.5000000000000001E-3</v>
      </c>
      <c r="J58" s="930">
        <f t="shared" si="5"/>
        <v>0.94289999999999996</v>
      </c>
      <c r="K58" s="1004" t="str">
        <f t="shared" si="6"/>
        <v>B</v>
      </c>
    </row>
    <row r="59" spans="1:11" x14ac:dyDescent="0.25">
      <c r="A59" s="929" t="s">
        <v>17145</v>
      </c>
      <c r="B59" s="965">
        <v>5502978</v>
      </c>
      <c r="C59" s="965" t="s">
        <v>5597</v>
      </c>
      <c r="D59" s="970" t="s">
        <v>10786</v>
      </c>
      <c r="E59" s="875" t="s">
        <v>272</v>
      </c>
      <c r="F59" s="1071">
        <v>10493.8</v>
      </c>
      <c r="G59" s="1068">
        <v>6.59</v>
      </c>
      <c r="H59" s="1067">
        <v>69154.14</v>
      </c>
      <c r="I59" s="930">
        <f t="shared" si="7"/>
        <v>2.5000000000000001E-3</v>
      </c>
      <c r="J59" s="930">
        <f t="shared" si="5"/>
        <v>0.94540000000000002</v>
      </c>
      <c r="K59" s="1004" t="str">
        <f t="shared" si="6"/>
        <v>B</v>
      </c>
    </row>
    <row r="60" spans="1:11" x14ac:dyDescent="0.25">
      <c r="A60" s="875" t="s">
        <v>17155</v>
      </c>
      <c r="B60" s="971" t="s">
        <v>1307</v>
      </c>
      <c r="C60" s="875" t="s">
        <v>17098</v>
      </c>
      <c r="D60" s="970" t="s">
        <v>5280</v>
      </c>
      <c r="E60" s="875" t="s">
        <v>77</v>
      </c>
      <c r="F60" s="1070">
        <v>46</v>
      </c>
      <c r="G60" s="1068">
        <v>1519.74</v>
      </c>
      <c r="H60" s="1068">
        <v>69908.039999999994</v>
      </c>
      <c r="I60" s="930">
        <f t="shared" si="7"/>
        <v>2.5000000000000001E-3</v>
      </c>
      <c r="J60" s="930">
        <f t="shared" si="5"/>
        <v>0.94789999999999996</v>
      </c>
      <c r="K60" s="1004" t="str">
        <f t="shared" si="6"/>
        <v>B</v>
      </c>
    </row>
    <row r="61" spans="1:11" ht="26.25" x14ac:dyDescent="0.25">
      <c r="A61" s="929" t="s">
        <v>11762</v>
      </c>
      <c r="B61" s="929">
        <v>150615</v>
      </c>
      <c r="C61" s="929" t="s">
        <v>1286</v>
      </c>
      <c r="D61" s="1006" t="s">
        <v>873</v>
      </c>
      <c r="E61" s="929" t="s">
        <v>8</v>
      </c>
      <c r="F61" s="1007">
        <v>271</v>
      </c>
      <c r="G61" s="1007">
        <v>250.05</v>
      </c>
      <c r="H61" s="1007">
        <v>67763.55</v>
      </c>
      <c r="I61" s="930">
        <f t="shared" si="7"/>
        <v>2.3999999999999998E-3</v>
      </c>
      <c r="J61" s="930">
        <f t="shared" si="5"/>
        <v>0.95030000000000003</v>
      </c>
      <c r="K61" s="1005" t="str">
        <f t="shared" ref="K61:K92" si="8">IF(J61&lt;$J$2,$I$2,IF(J61&lt;$J$3,$I$3,$I$4))</f>
        <v>C</v>
      </c>
    </row>
    <row r="62" spans="1:11" x14ac:dyDescent="0.25">
      <c r="A62" s="929" t="s">
        <v>17144</v>
      </c>
      <c r="B62" s="929">
        <v>42043</v>
      </c>
      <c r="C62" s="929" t="s">
        <v>1295</v>
      </c>
      <c r="D62" s="972" t="s">
        <v>1269</v>
      </c>
      <c r="E62" s="929" t="s">
        <v>1236</v>
      </c>
      <c r="F62" s="1071">
        <v>0.15</v>
      </c>
      <c r="G62" s="1068">
        <v>416289.05</v>
      </c>
      <c r="H62" s="1067">
        <v>62443.360000000001</v>
      </c>
      <c r="I62" s="930">
        <f t="shared" si="7"/>
        <v>2.2000000000000001E-3</v>
      </c>
      <c r="J62" s="930">
        <f t="shared" si="5"/>
        <v>0.95250000000000001</v>
      </c>
      <c r="K62" s="1005" t="str">
        <f t="shared" si="8"/>
        <v>C</v>
      </c>
    </row>
    <row r="63" spans="1:11" ht="25.5" x14ac:dyDescent="0.25">
      <c r="A63" s="965" t="s">
        <v>17151</v>
      </c>
      <c r="B63" s="971" t="s">
        <v>1307</v>
      </c>
      <c r="C63" s="875" t="s">
        <v>17096</v>
      </c>
      <c r="D63" s="970" t="s">
        <v>5276</v>
      </c>
      <c r="E63" s="875" t="s">
        <v>76</v>
      </c>
      <c r="F63" s="1071">
        <v>127.1</v>
      </c>
      <c r="G63" s="1068">
        <v>493.24</v>
      </c>
      <c r="H63" s="1067">
        <v>62690.8</v>
      </c>
      <c r="I63" s="930">
        <f t="shared" si="7"/>
        <v>2.2000000000000001E-3</v>
      </c>
      <c r="J63" s="930">
        <f t="shared" si="5"/>
        <v>0.95469999999999999</v>
      </c>
      <c r="K63" s="1005" t="str">
        <f t="shared" si="8"/>
        <v>C</v>
      </c>
    </row>
    <row r="64" spans="1:11" x14ac:dyDescent="0.25">
      <c r="A64" s="929" t="s">
        <v>17128</v>
      </c>
      <c r="B64" s="929">
        <v>42870</v>
      </c>
      <c r="C64" s="929" t="s">
        <v>1295</v>
      </c>
      <c r="D64" s="1006" t="s">
        <v>1260</v>
      </c>
      <c r="E64" s="929" t="s">
        <v>70</v>
      </c>
      <c r="F64" s="1007">
        <v>170.04</v>
      </c>
      <c r="G64" s="1007">
        <v>344.36</v>
      </c>
      <c r="H64" s="1007">
        <v>58554.97</v>
      </c>
      <c r="I64" s="930">
        <f t="shared" si="7"/>
        <v>2.0999999999999999E-3</v>
      </c>
      <c r="J64" s="930">
        <f t="shared" si="5"/>
        <v>0.95679999999999998</v>
      </c>
      <c r="K64" s="1005" t="str">
        <f t="shared" si="8"/>
        <v>C</v>
      </c>
    </row>
    <row r="65" spans="1:11" x14ac:dyDescent="0.25">
      <c r="A65" s="875" t="s">
        <v>17130</v>
      </c>
      <c r="B65" s="969">
        <v>10216</v>
      </c>
      <c r="C65" s="965" t="s">
        <v>1286</v>
      </c>
      <c r="D65" s="970" t="s">
        <v>159</v>
      </c>
      <c r="E65" s="875" t="s">
        <v>7</v>
      </c>
      <c r="F65" s="1069">
        <v>4483.0200000000004</v>
      </c>
      <c r="G65" s="1068">
        <v>13.03</v>
      </c>
      <c r="H65" s="1067">
        <v>58413.75</v>
      </c>
      <c r="I65" s="930">
        <f t="shared" si="7"/>
        <v>2.0999999999999999E-3</v>
      </c>
      <c r="J65" s="930">
        <f t="shared" si="5"/>
        <v>0.95889999999999997</v>
      </c>
      <c r="K65" s="1005" t="str">
        <f t="shared" si="8"/>
        <v>C</v>
      </c>
    </row>
    <row r="66" spans="1:11" ht="25.5" x14ac:dyDescent="0.25">
      <c r="A66" s="965" t="s">
        <v>17179</v>
      </c>
      <c r="B66" s="929">
        <v>200254</v>
      </c>
      <c r="C66" s="965" t="s">
        <v>1286</v>
      </c>
      <c r="D66" s="970" t="s">
        <v>17958</v>
      </c>
      <c r="E66" s="875" t="s">
        <v>5</v>
      </c>
      <c r="F66" s="1069">
        <v>560</v>
      </c>
      <c r="G66" s="1068">
        <v>105.92</v>
      </c>
      <c r="H66" s="1067">
        <v>59315.199999999997</v>
      </c>
      <c r="I66" s="930">
        <f t="shared" si="7"/>
        <v>2.0999999999999999E-3</v>
      </c>
      <c r="J66" s="930">
        <f t="shared" si="5"/>
        <v>0.96099999999999997</v>
      </c>
      <c r="K66" s="1005" t="str">
        <f t="shared" si="8"/>
        <v>C</v>
      </c>
    </row>
    <row r="67" spans="1:11" x14ac:dyDescent="0.25">
      <c r="A67" s="929" t="s">
        <v>5269</v>
      </c>
      <c r="B67" s="929">
        <v>43067</v>
      </c>
      <c r="C67" s="929" t="s">
        <v>1295</v>
      </c>
      <c r="D67" s="1006" t="s">
        <v>1277</v>
      </c>
      <c r="E67" s="929" t="s">
        <v>76</v>
      </c>
      <c r="F67" s="1007">
        <v>600</v>
      </c>
      <c r="G67" s="1007">
        <v>98.65</v>
      </c>
      <c r="H67" s="1007">
        <v>59190</v>
      </c>
      <c r="I67" s="930">
        <f t="shared" si="7"/>
        <v>2.0999999999999999E-3</v>
      </c>
      <c r="J67" s="930">
        <f t="shared" si="5"/>
        <v>0.96309999999999996</v>
      </c>
      <c r="K67" s="1005" t="str">
        <f t="shared" si="8"/>
        <v>C</v>
      </c>
    </row>
    <row r="68" spans="1:11" x14ac:dyDescent="0.25">
      <c r="A68" s="929" t="s">
        <v>5277</v>
      </c>
      <c r="B68" s="929">
        <v>7200100171</v>
      </c>
      <c r="C68" s="929" t="s">
        <v>5361</v>
      </c>
      <c r="D68" s="1006" t="s">
        <v>17182</v>
      </c>
      <c r="E68" s="929" t="s">
        <v>77</v>
      </c>
      <c r="F68" s="1007">
        <v>224</v>
      </c>
      <c r="G68" s="1007">
        <v>252.33</v>
      </c>
      <c r="H68" s="1007">
        <v>56521.919999999998</v>
      </c>
      <c r="I68" s="930">
        <f t="shared" si="7"/>
        <v>2E-3</v>
      </c>
      <c r="J68" s="930">
        <f t="shared" si="5"/>
        <v>0.96509999999999996</v>
      </c>
      <c r="K68" s="1005" t="str">
        <f t="shared" si="8"/>
        <v>C</v>
      </c>
    </row>
    <row r="69" spans="1:11" ht="25.5" x14ac:dyDescent="0.25">
      <c r="A69" s="965" t="s">
        <v>17121</v>
      </c>
      <c r="B69" s="965">
        <v>43088</v>
      </c>
      <c r="C69" s="965" t="s">
        <v>1295</v>
      </c>
      <c r="D69" s="970" t="s">
        <v>27573</v>
      </c>
      <c r="E69" s="875" t="s">
        <v>76</v>
      </c>
      <c r="F69" s="1069">
        <v>1720</v>
      </c>
      <c r="G69" s="1068">
        <v>24.93</v>
      </c>
      <c r="H69" s="1067">
        <v>42879.6</v>
      </c>
      <c r="I69" s="930">
        <f t="shared" si="7"/>
        <v>1.5E-3</v>
      </c>
      <c r="J69" s="930">
        <f t="shared" si="5"/>
        <v>0.96660000000000001</v>
      </c>
      <c r="K69" s="1005" t="str">
        <f t="shared" si="8"/>
        <v>C</v>
      </c>
    </row>
    <row r="70" spans="1:11" ht="26.25" x14ac:dyDescent="0.25">
      <c r="A70" s="929" t="s">
        <v>17122</v>
      </c>
      <c r="B70" s="929">
        <v>100882</v>
      </c>
      <c r="C70" s="929" t="s">
        <v>1295</v>
      </c>
      <c r="D70" s="1006" t="s">
        <v>27574</v>
      </c>
      <c r="E70" s="929" t="s">
        <v>76</v>
      </c>
      <c r="F70" s="1007">
        <v>220</v>
      </c>
      <c r="G70" s="1007">
        <v>186.14</v>
      </c>
      <c r="H70" s="1007">
        <v>40950.800000000003</v>
      </c>
      <c r="I70" s="930">
        <f t="shared" ref="I70:I101" si="9">H70/$H$133</f>
        <v>1.5E-3</v>
      </c>
      <c r="J70" s="930">
        <f t="shared" si="5"/>
        <v>0.96809999999999996</v>
      </c>
      <c r="K70" s="1005" t="str">
        <f t="shared" si="8"/>
        <v>C</v>
      </c>
    </row>
    <row r="71" spans="1:11" x14ac:dyDescent="0.25">
      <c r="A71" s="929" t="s">
        <v>15775</v>
      </c>
      <c r="B71" s="929">
        <v>41136</v>
      </c>
      <c r="C71" s="929" t="s">
        <v>1295</v>
      </c>
      <c r="D71" s="1006" t="s">
        <v>1247</v>
      </c>
      <c r="E71" s="929" t="s">
        <v>1237</v>
      </c>
      <c r="F71" s="1007">
        <v>224</v>
      </c>
      <c r="G71" s="1007">
        <v>192.3</v>
      </c>
      <c r="H71" s="1007">
        <v>43075.199999999997</v>
      </c>
      <c r="I71" s="930">
        <f t="shared" si="9"/>
        <v>1.5E-3</v>
      </c>
      <c r="J71" s="930">
        <f t="shared" si="5"/>
        <v>0.96960000000000002</v>
      </c>
      <c r="K71" s="1005" t="str">
        <f t="shared" si="8"/>
        <v>C</v>
      </c>
    </row>
    <row r="72" spans="1:11" x14ac:dyDescent="0.25">
      <c r="A72" s="929" t="s">
        <v>17120</v>
      </c>
      <c r="B72" s="929">
        <v>42046</v>
      </c>
      <c r="C72" s="929" t="s">
        <v>1295</v>
      </c>
      <c r="D72" s="1006" t="s">
        <v>1248</v>
      </c>
      <c r="E72" s="929" t="s">
        <v>1237</v>
      </c>
      <c r="F72" s="1007">
        <v>300</v>
      </c>
      <c r="G72" s="1007">
        <v>135.61000000000001</v>
      </c>
      <c r="H72" s="1007">
        <v>40683</v>
      </c>
      <c r="I72" s="930">
        <f t="shared" si="9"/>
        <v>1.4E-3</v>
      </c>
      <c r="J72" s="930">
        <f t="shared" si="5"/>
        <v>0.97099999999999997</v>
      </c>
      <c r="K72" s="1005" t="str">
        <f t="shared" si="8"/>
        <v>C</v>
      </c>
    </row>
    <row r="73" spans="1:11" x14ac:dyDescent="0.25">
      <c r="A73" s="929" t="s">
        <v>5275</v>
      </c>
      <c r="B73" s="929">
        <v>7200100350</v>
      </c>
      <c r="C73" s="929" t="s">
        <v>5361</v>
      </c>
      <c r="D73" s="1006" t="s">
        <v>17181</v>
      </c>
      <c r="E73" s="929" t="s">
        <v>77</v>
      </c>
      <c r="F73" s="1007">
        <v>224</v>
      </c>
      <c r="G73" s="1007">
        <v>179.87</v>
      </c>
      <c r="H73" s="1007">
        <v>40290.879999999997</v>
      </c>
      <c r="I73" s="930">
        <f t="shared" si="9"/>
        <v>1.4E-3</v>
      </c>
      <c r="J73" s="930">
        <f t="shared" si="5"/>
        <v>0.97240000000000004</v>
      </c>
      <c r="K73" s="1005" t="str">
        <f t="shared" si="8"/>
        <v>C</v>
      </c>
    </row>
    <row r="74" spans="1:11" x14ac:dyDescent="0.25">
      <c r="A74" s="929" t="s">
        <v>17139</v>
      </c>
      <c r="B74" s="929" t="s">
        <v>1307</v>
      </c>
      <c r="C74" s="929" t="s">
        <v>5159</v>
      </c>
      <c r="D74" s="1006" t="s">
        <v>5221</v>
      </c>
      <c r="E74" s="929" t="s">
        <v>8</v>
      </c>
      <c r="F74" s="1007">
        <v>39</v>
      </c>
      <c r="G74" s="1007">
        <v>929.26</v>
      </c>
      <c r="H74" s="1007">
        <v>36241.14</v>
      </c>
      <c r="I74" s="930">
        <f t="shared" si="9"/>
        <v>1.2999999999999999E-3</v>
      </c>
      <c r="J74" s="930">
        <f t="shared" si="5"/>
        <v>0.97370000000000001</v>
      </c>
      <c r="K74" s="1005" t="str">
        <f t="shared" si="8"/>
        <v>C</v>
      </c>
    </row>
    <row r="75" spans="1:11" ht="25.5" x14ac:dyDescent="0.25">
      <c r="A75" s="965" t="s">
        <v>17161</v>
      </c>
      <c r="B75" s="969">
        <v>5915407</v>
      </c>
      <c r="C75" s="965" t="s">
        <v>5597</v>
      </c>
      <c r="D75" s="970" t="s">
        <v>5598</v>
      </c>
      <c r="E75" s="875" t="s">
        <v>271</v>
      </c>
      <c r="F75" s="1069">
        <v>9985.57</v>
      </c>
      <c r="G75" s="1068">
        <v>3.64</v>
      </c>
      <c r="H75" s="1067">
        <v>36347.47</v>
      </c>
      <c r="I75" s="930">
        <f t="shared" si="9"/>
        <v>1.2999999999999999E-3</v>
      </c>
      <c r="J75" s="930">
        <f t="shared" si="5"/>
        <v>0.97499999999999998</v>
      </c>
      <c r="K75" s="1005" t="str">
        <f t="shared" si="8"/>
        <v>C</v>
      </c>
    </row>
    <row r="76" spans="1:11" x14ac:dyDescent="0.25">
      <c r="A76" s="929" t="s">
        <v>17234</v>
      </c>
      <c r="B76" s="929">
        <v>40932</v>
      </c>
      <c r="C76" s="929" t="s">
        <v>1295</v>
      </c>
      <c r="D76" s="1006" t="s">
        <v>1253</v>
      </c>
      <c r="E76" s="929" t="s">
        <v>1237</v>
      </c>
      <c r="F76" s="1007">
        <v>1500</v>
      </c>
      <c r="G76" s="1007">
        <v>25.31</v>
      </c>
      <c r="H76" s="1007">
        <v>37965</v>
      </c>
      <c r="I76" s="930">
        <f t="shared" si="9"/>
        <v>1.2999999999999999E-3</v>
      </c>
      <c r="J76" s="930">
        <f t="shared" si="5"/>
        <v>0.97629999999999995</v>
      </c>
      <c r="K76" s="1005" t="str">
        <f t="shared" si="8"/>
        <v>C</v>
      </c>
    </row>
    <row r="77" spans="1:11" x14ac:dyDescent="0.25">
      <c r="A77" s="965" t="s">
        <v>17149</v>
      </c>
      <c r="B77" s="969">
        <v>43087</v>
      </c>
      <c r="C77" s="965" t="s">
        <v>1295</v>
      </c>
      <c r="D77" s="970" t="s">
        <v>1281</v>
      </c>
      <c r="E77" s="875" t="s">
        <v>5270</v>
      </c>
      <c r="F77" s="1069">
        <v>51</v>
      </c>
      <c r="G77" s="1068">
        <v>674.1</v>
      </c>
      <c r="H77" s="1067">
        <v>34379.1</v>
      </c>
      <c r="I77" s="930">
        <f t="shared" si="9"/>
        <v>1.1999999999999999E-3</v>
      </c>
      <c r="J77" s="930">
        <f t="shared" si="5"/>
        <v>0.97750000000000004</v>
      </c>
      <c r="K77" s="1005" t="str">
        <f t="shared" si="8"/>
        <v>C</v>
      </c>
    </row>
    <row r="78" spans="1:11" x14ac:dyDescent="0.25">
      <c r="A78" s="911" t="s">
        <v>17154</v>
      </c>
      <c r="B78" s="875" t="s">
        <v>1307</v>
      </c>
      <c r="C78" s="875" t="s">
        <v>17097</v>
      </c>
      <c r="D78" s="968" t="s">
        <v>5279</v>
      </c>
      <c r="E78" s="875" t="s">
        <v>76</v>
      </c>
      <c r="F78" s="1073">
        <v>999.7</v>
      </c>
      <c r="G78" s="1068">
        <v>33.49</v>
      </c>
      <c r="H78" s="1068">
        <v>33479.949999999997</v>
      </c>
      <c r="I78" s="930">
        <f t="shared" si="9"/>
        <v>1.1999999999999999E-3</v>
      </c>
      <c r="J78" s="930">
        <f t="shared" si="5"/>
        <v>0.97870000000000001</v>
      </c>
      <c r="K78" s="1005" t="str">
        <f t="shared" si="8"/>
        <v>C</v>
      </c>
    </row>
    <row r="79" spans="1:11" x14ac:dyDescent="0.25">
      <c r="A79" s="929" t="s">
        <v>5273</v>
      </c>
      <c r="B79" s="929">
        <v>7200100340</v>
      </c>
      <c r="C79" s="929" t="s">
        <v>5361</v>
      </c>
      <c r="D79" s="1006" t="s">
        <v>17180</v>
      </c>
      <c r="E79" s="929" t="s">
        <v>77</v>
      </c>
      <c r="F79" s="1007">
        <v>224</v>
      </c>
      <c r="G79" s="1007">
        <v>146.94</v>
      </c>
      <c r="H79" s="1007">
        <v>32914.559999999998</v>
      </c>
      <c r="I79" s="930">
        <f t="shared" si="9"/>
        <v>1.1999999999999999E-3</v>
      </c>
      <c r="J79" s="930">
        <f t="shared" si="5"/>
        <v>0.97989999999999999</v>
      </c>
      <c r="K79" s="1005" t="str">
        <f t="shared" si="8"/>
        <v>C</v>
      </c>
    </row>
    <row r="80" spans="1:11" x14ac:dyDescent="0.25">
      <c r="A80" s="929" t="s">
        <v>17137</v>
      </c>
      <c r="B80" s="929">
        <v>42512</v>
      </c>
      <c r="C80" s="929" t="s">
        <v>1295</v>
      </c>
      <c r="D80" s="1006" t="s">
        <v>275</v>
      </c>
      <c r="E80" s="929" t="s">
        <v>70</v>
      </c>
      <c r="F80" s="1007">
        <v>4325.76</v>
      </c>
      <c r="G80" s="1007">
        <v>6.91</v>
      </c>
      <c r="H80" s="1007">
        <v>29891</v>
      </c>
      <c r="I80" s="930">
        <f t="shared" si="9"/>
        <v>1.1000000000000001E-3</v>
      </c>
      <c r="J80" s="930">
        <f t="shared" si="5"/>
        <v>0.98099999999999998</v>
      </c>
      <c r="K80" s="1005" t="str">
        <f t="shared" si="8"/>
        <v>C</v>
      </c>
    </row>
    <row r="81" spans="1:11" x14ac:dyDescent="0.25">
      <c r="A81" s="965" t="s">
        <v>17171</v>
      </c>
      <c r="B81" s="965">
        <v>5503041</v>
      </c>
      <c r="C81" s="965" t="s">
        <v>5597</v>
      </c>
      <c r="D81" s="970" t="s">
        <v>10785</v>
      </c>
      <c r="E81" s="875" t="s">
        <v>272</v>
      </c>
      <c r="F81" s="1069">
        <v>2691.9</v>
      </c>
      <c r="G81" s="1068">
        <v>11.3</v>
      </c>
      <c r="H81" s="1067">
        <v>30418.47</v>
      </c>
      <c r="I81" s="930">
        <f t="shared" si="9"/>
        <v>1.1000000000000001E-3</v>
      </c>
      <c r="J81" s="930">
        <f t="shared" ref="J81:J132" si="10">I81+J80</f>
        <v>0.98209999999999997</v>
      </c>
      <c r="K81" s="1005" t="str">
        <f t="shared" si="8"/>
        <v>C</v>
      </c>
    </row>
    <row r="82" spans="1:11" ht="26.25" x14ac:dyDescent="0.25">
      <c r="A82" s="929" t="s">
        <v>11765</v>
      </c>
      <c r="B82" s="929">
        <v>151402</v>
      </c>
      <c r="C82" s="929" t="s">
        <v>1286</v>
      </c>
      <c r="D82" s="1006" t="s">
        <v>17819</v>
      </c>
      <c r="E82" s="929" t="s">
        <v>7</v>
      </c>
      <c r="F82" s="1007">
        <v>3475.42</v>
      </c>
      <c r="G82" s="1007">
        <v>9.0500000000000007</v>
      </c>
      <c r="H82" s="1007">
        <v>31452.55</v>
      </c>
      <c r="I82" s="930">
        <f t="shared" si="9"/>
        <v>1.1000000000000001E-3</v>
      </c>
      <c r="J82" s="930">
        <f t="shared" si="10"/>
        <v>0.98319999999999996</v>
      </c>
      <c r="K82" s="1005" t="str">
        <f t="shared" si="8"/>
        <v>C</v>
      </c>
    </row>
    <row r="83" spans="1:11" x14ac:dyDescent="0.25">
      <c r="A83" s="929" t="s">
        <v>17199</v>
      </c>
      <c r="B83" s="929">
        <v>200402</v>
      </c>
      <c r="C83" s="929" t="s">
        <v>1286</v>
      </c>
      <c r="D83" s="1006" t="s">
        <v>1164</v>
      </c>
      <c r="E83" s="929" t="s">
        <v>5</v>
      </c>
      <c r="F83" s="1007">
        <v>18910.400000000001</v>
      </c>
      <c r="G83" s="1007">
        <v>1.6</v>
      </c>
      <c r="H83" s="1007">
        <v>30256.639999999999</v>
      </c>
      <c r="I83" s="930">
        <f t="shared" si="9"/>
        <v>1.1000000000000001E-3</v>
      </c>
      <c r="J83" s="930">
        <f t="shared" si="10"/>
        <v>0.98429999999999995</v>
      </c>
      <c r="K83" s="1005" t="str">
        <f t="shared" si="8"/>
        <v>C</v>
      </c>
    </row>
    <row r="84" spans="1:11" ht="26.25" x14ac:dyDescent="0.25">
      <c r="A84" s="929" t="s">
        <v>11767</v>
      </c>
      <c r="B84" s="929">
        <v>151404</v>
      </c>
      <c r="C84" s="929" t="s">
        <v>1286</v>
      </c>
      <c r="D84" s="1006" t="s">
        <v>17821</v>
      </c>
      <c r="E84" s="929" t="s">
        <v>7</v>
      </c>
      <c r="F84" s="1007">
        <v>1927.86</v>
      </c>
      <c r="G84" s="1007">
        <v>15.15</v>
      </c>
      <c r="H84" s="1007">
        <v>29207.08</v>
      </c>
      <c r="I84" s="930">
        <f t="shared" si="9"/>
        <v>1E-3</v>
      </c>
      <c r="J84" s="930">
        <f t="shared" si="10"/>
        <v>0.98529999999999995</v>
      </c>
      <c r="K84" s="1005" t="str">
        <f t="shared" si="8"/>
        <v>C</v>
      </c>
    </row>
    <row r="85" spans="1:11" x14ac:dyDescent="0.25">
      <c r="A85" s="929" t="s">
        <v>17147</v>
      </c>
      <c r="B85" s="929">
        <v>41241</v>
      </c>
      <c r="C85" s="929" t="s">
        <v>1295</v>
      </c>
      <c r="D85" s="1006" t="s">
        <v>274</v>
      </c>
      <c r="E85" s="929" t="s">
        <v>5270</v>
      </c>
      <c r="F85" s="1007">
        <v>11</v>
      </c>
      <c r="G85" s="1007">
        <v>2269.64</v>
      </c>
      <c r="H85" s="1007">
        <v>24966.04</v>
      </c>
      <c r="I85" s="930">
        <f t="shared" si="9"/>
        <v>8.9999999999999998E-4</v>
      </c>
      <c r="J85" s="930">
        <f t="shared" si="10"/>
        <v>0.98619999999999997</v>
      </c>
      <c r="K85" s="1005" t="str">
        <f t="shared" si="8"/>
        <v>C</v>
      </c>
    </row>
    <row r="86" spans="1:11" ht="25.5" x14ac:dyDescent="0.25">
      <c r="A86" s="965" t="s">
        <v>17150</v>
      </c>
      <c r="B86" s="969" t="s">
        <v>1307</v>
      </c>
      <c r="C86" s="965" t="s">
        <v>17095</v>
      </c>
      <c r="D86" s="966" t="s">
        <v>5274</v>
      </c>
      <c r="E86" s="965" t="s">
        <v>76</v>
      </c>
      <c r="F86" s="1069">
        <v>126.33</v>
      </c>
      <c r="G86" s="1068">
        <v>210.38</v>
      </c>
      <c r="H86" s="1067">
        <v>26577.31</v>
      </c>
      <c r="I86" s="930">
        <f t="shared" si="9"/>
        <v>8.9999999999999998E-4</v>
      </c>
      <c r="J86" s="930">
        <f t="shared" si="10"/>
        <v>0.98709999999999998</v>
      </c>
      <c r="K86" s="1005" t="str">
        <f t="shared" si="8"/>
        <v>C</v>
      </c>
    </row>
    <row r="87" spans="1:11" ht="26.25" x14ac:dyDescent="0.25">
      <c r="A87" s="929" t="s">
        <v>5596</v>
      </c>
      <c r="B87" s="929">
        <v>5915407</v>
      </c>
      <c r="C87" s="929" t="s">
        <v>5597</v>
      </c>
      <c r="D87" s="1006" t="s">
        <v>5598</v>
      </c>
      <c r="E87" s="929" t="s">
        <v>271</v>
      </c>
      <c r="F87" s="1007">
        <v>6930</v>
      </c>
      <c r="G87" s="1007">
        <v>3.64</v>
      </c>
      <c r="H87" s="1007">
        <v>25225.200000000001</v>
      </c>
      <c r="I87" s="930">
        <f t="shared" si="9"/>
        <v>8.9999999999999998E-4</v>
      </c>
      <c r="J87" s="930">
        <f t="shared" si="10"/>
        <v>0.98799999999999999</v>
      </c>
      <c r="K87" s="1005" t="str">
        <f t="shared" si="8"/>
        <v>C</v>
      </c>
    </row>
    <row r="88" spans="1:11" x14ac:dyDescent="0.25">
      <c r="A88" s="965" t="s">
        <v>17156</v>
      </c>
      <c r="B88" s="973">
        <v>4011209</v>
      </c>
      <c r="C88" s="965" t="s">
        <v>5597</v>
      </c>
      <c r="D88" s="970" t="s">
        <v>9832</v>
      </c>
      <c r="E88" s="875" t="s">
        <v>273</v>
      </c>
      <c r="F88" s="1069">
        <v>15976.88</v>
      </c>
      <c r="G88" s="1068">
        <v>1.51</v>
      </c>
      <c r="H88" s="1067">
        <v>24125.09</v>
      </c>
      <c r="I88" s="930">
        <f t="shared" si="9"/>
        <v>8.9999999999999998E-4</v>
      </c>
      <c r="J88" s="930">
        <f t="shared" si="10"/>
        <v>0.9889</v>
      </c>
      <c r="K88" s="1005" t="str">
        <f t="shared" si="8"/>
        <v>C</v>
      </c>
    </row>
    <row r="89" spans="1:11" x14ac:dyDescent="0.25">
      <c r="A89" s="929" t="s">
        <v>17183</v>
      </c>
      <c r="B89" s="929" t="s">
        <v>1307</v>
      </c>
      <c r="C89" s="929" t="s">
        <v>1309</v>
      </c>
      <c r="D89" s="1006" t="s">
        <v>5051</v>
      </c>
      <c r="E89" s="929" t="s">
        <v>8</v>
      </c>
      <c r="F89" s="1007">
        <v>37</v>
      </c>
      <c r="G89" s="1007">
        <v>650.01</v>
      </c>
      <c r="H89" s="1007">
        <v>24050.37</v>
      </c>
      <c r="I89" s="930">
        <f t="shared" si="9"/>
        <v>8.9999999999999998E-4</v>
      </c>
      <c r="J89" s="930">
        <f t="shared" si="10"/>
        <v>0.98980000000000001</v>
      </c>
      <c r="K89" s="1005" t="str">
        <f t="shared" si="8"/>
        <v>C</v>
      </c>
    </row>
    <row r="90" spans="1:11" ht="38.25" x14ac:dyDescent="0.25">
      <c r="A90" s="875" t="s">
        <v>17113</v>
      </c>
      <c r="B90" s="971">
        <v>20705</v>
      </c>
      <c r="C90" s="875" t="s">
        <v>1286</v>
      </c>
      <c r="D90" s="970" t="s">
        <v>114</v>
      </c>
      <c r="E90" s="875" t="s">
        <v>8</v>
      </c>
      <c r="F90" s="1070">
        <v>1</v>
      </c>
      <c r="G90" s="1068">
        <v>20086.04</v>
      </c>
      <c r="H90" s="1068">
        <v>20086.04</v>
      </c>
      <c r="I90" s="930">
        <f t="shared" si="9"/>
        <v>6.9999999999999999E-4</v>
      </c>
      <c r="J90" s="930">
        <f t="shared" si="10"/>
        <v>0.99050000000000005</v>
      </c>
      <c r="K90" s="1005" t="str">
        <f t="shared" si="8"/>
        <v>C</v>
      </c>
    </row>
    <row r="91" spans="1:11" x14ac:dyDescent="0.25">
      <c r="A91" s="965" t="s">
        <v>17148</v>
      </c>
      <c r="B91" s="969">
        <v>41163</v>
      </c>
      <c r="C91" s="965" t="s">
        <v>1295</v>
      </c>
      <c r="D91" s="970" t="s">
        <v>1270</v>
      </c>
      <c r="E91" s="875" t="s">
        <v>5270</v>
      </c>
      <c r="F91" s="1070">
        <v>5</v>
      </c>
      <c r="G91" s="1068">
        <v>3952.56</v>
      </c>
      <c r="H91" s="1067">
        <v>19762.8</v>
      </c>
      <c r="I91" s="930">
        <f t="shared" si="9"/>
        <v>6.9999999999999999E-4</v>
      </c>
      <c r="J91" s="930">
        <f t="shared" si="10"/>
        <v>0.99119999999999997</v>
      </c>
      <c r="K91" s="1005" t="str">
        <f t="shared" si="8"/>
        <v>C</v>
      </c>
    </row>
    <row r="92" spans="1:11" x14ac:dyDescent="0.25">
      <c r="A92" s="929" t="s">
        <v>5272</v>
      </c>
      <c r="B92" s="929">
        <v>43060</v>
      </c>
      <c r="C92" s="929" t="s">
        <v>1295</v>
      </c>
      <c r="D92" s="1006" t="s">
        <v>1276</v>
      </c>
      <c r="E92" s="929" t="s">
        <v>1237</v>
      </c>
      <c r="F92" s="1007">
        <v>19</v>
      </c>
      <c r="G92" s="1007">
        <v>1066.58</v>
      </c>
      <c r="H92" s="1007">
        <v>20265.02</v>
      </c>
      <c r="I92" s="930">
        <f t="shared" si="9"/>
        <v>6.9999999999999999E-4</v>
      </c>
      <c r="J92" s="930">
        <f t="shared" si="10"/>
        <v>0.9919</v>
      </c>
      <c r="K92" s="1005" t="str">
        <f t="shared" si="8"/>
        <v>C</v>
      </c>
    </row>
    <row r="93" spans="1:11" ht="38.25" x14ac:dyDescent="0.25">
      <c r="A93" s="875" t="s">
        <v>117</v>
      </c>
      <c r="B93" s="971">
        <v>20701</v>
      </c>
      <c r="C93" s="875" t="s">
        <v>1286</v>
      </c>
      <c r="D93" s="970" t="s">
        <v>110</v>
      </c>
      <c r="E93" s="875" t="s">
        <v>5</v>
      </c>
      <c r="F93" s="1070">
        <v>14.5</v>
      </c>
      <c r="G93" s="1068">
        <v>1074.18</v>
      </c>
      <c r="H93" s="1068">
        <v>15575.61</v>
      </c>
      <c r="I93" s="930">
        <f t="shared" si="9"/>
        <v>5.9999999999999995E-4</v>
      </c>
      <c r="J93" s="930">
        <f t="shared" si="10"/>
        <v>0.99250000000000005</v>
      </c>
      <c r="K93" s="1005" t="str">
        <f t="shared" ref="K93:K132" si="11">IF(J93&lt;$J$2,$I$2,IF(J93&lt;$J$3,$I$3,$I$4))</f>
        <v>C</v>
      </c>
    </row>
    <row r="94" spans="1:11" x14ac:dyDescent="0.25">
      <c r="A94" s="965" t="s">
        <v>17129</v>
      </c>
      <c r="B94" s="969">
        <v>10404</v>
      </c>
      <c r="C94" s="965" t="s">
        <v>1286</v>
      </c>
      <c r="D94" s="966" t="s">
        <v>569</v>
      </c>
      <c r="E94" s="965" t="s">
        <v>8</v>
      </c>
      <c r="F94" s="1069">
        <v>105</v>
      </c>
      <c r="G94" s="1068">
        <v>171.51</v>
      </c>
      <c r="H94" s="1067">
        <v>18008.55</v>
      </c>
      <c r="I94" s="930">
        <f t="shared" si="9"/>
        <v>5.9999999999999995E-4</v>
      </c>
      <c r="J94" s="930">
        <f t="shared" si="10"/>
        <v>0.99309999999999998</v>
      </c>
      <c r="K94" s="1005" t="str">
        <f t="shared" si="11"/>
        <v>C</v>
      </c>
    </row>
    <row r="95" spans="1:11" x14ac:dyDescent="0.25">
      <c r="A95" s="965" t="s">
        <v>17136</v>
      </c>
      <c r="B95" s="965">
        <v>42043</v>
      </c>
      <c r="C95" s="965" t="s">
        <v>1295</v>
      </c>
      <c r="D95" s="970" t="s">
        <v>1269</v>
      </c>
      <c r="E95" s="875" t="s">
        <v>1236</v>
      </c>
      <c r="F95" s="1069">
        <v>111301.8</v>
      </c>
      <c r="G95" s="1068">
        <v>0.15</v>
      </c>
      <c r="H95" s="1067">
        <v>17006.919999999998</v>
      </c>
      <c r="I95" s="930">
        <f t="shared" si="9"/>
        <v>5.9999999999999995E-4</v>
      </c>
      <c r="J95" s="930">
        <f t="shared" si="10"/>
        <v>0.99370000000000003</v>
      </c>
      <c r="K95" s="1005" t="str">
        <f t="shared" si="11"/>
        <v>C</v>
      </c>
    </row>
    <row r="96" spans="1:11" ht="38.25" x14ac:dyDescent="0.25">
      <c r="A96" s="965" t="s">
        <v>17116</v>
      </c>
      <c r="B96" s="929">
        <v>20713</v>
      </c>
      <c r="C96" s="965" t="s">
        <v>1286</v>
      </c>
      <c r="D96" s="966" t="s">
        <v>115</v>
      </c>
      <c r="E96" s="965" t="s">
        <v>7</v>
      </c>
      <c r="F96" s="1069">
        <v>20</v>
      </c>
      <c r="G96" s="1068">
        <v>652.1</v>
      </c>
      <c r="H96" s="1067">
        <v>13042</v>
      </c>
      <c r="I96" s="930">
        <f t="shared" si="9"/>
        <v>5.0000000000000001E-4</v>
      </c>
      <c r="J96" s="930">
        <f t="shared" si="10"/>
        <v>0.99419999999999997</v>
      </c>
      <c r="K96" s="1005" t="str">
        <f t="shared" si="11"/>
        <v>C</v>
      </c>
    </row>
    <row r="97" spans="1:11" ht="25.5" x14ac:dyDescent="0.25">
      <c r="A97" s="965" t="s">
        <v>17117</v>
      </c>
      <c r="B97" s="971">
        <v>20714</v>
      </c>
      <c r="C97" s="965" t="s">
        <v>1286</v>
      </c>
      <c r="D97" s="970" t="s">
        <v>116</v>
      </c>
      <c r="E97" s="875" t="s">
        <v>7</v>
      </c>
      <c r="F97" s="1069">
        <v>25</v>
      </c>
      <c r="G97" s="1068">
        <v>527.35</v>
      </c>
      <c r="H97" s="1067">
        <v>13183.75</v>
      </c>
      <c r="I97" s="930">
        <f t="shared" si="9"/>
        <v>5.0000000000000001E-4</v>
      </c>
      <c r="J97" s="930">
        <f t="shared" si="10"/>
        <v>0.99470000000000003</v>
      </c>
      <c r="K97" s="1005" t="str">
        <f t="shared" si="11"/>
        <v>C</v>
      </c>
    </row>
    <row r="98" spans="1:11" x14ac:dyDescent="0.25">
      <c r="A98" s="929" t="s">
        <v>17123</v>
      </c>
      <c r="B98" s="929">
        <v>40937</v>
      </c>
      <c r="C98" s="929" t="s">
        <v>1295</v>
      </c>
      <c r="D98" s="1006" t="s">
        <v>1252</v>
      </c>
      <c r="E98" s="929" t="s">
        <v>1239</v>
      </c>
      <c r="F98" s="1007">
        <v>20</v>
      </c>
      <c r="G98" s="1007">
        <v>738.89</v>
      </c>
      <c r="H98" s="1007">
        <v>14777.8</v>
      </c>
      <c r="I98" s="930">
        <f t="shared" si="9"/>
        <v>5.0000000000000001E-4</v>
      </c>
      <c r="J98" s="930">
        <f t="shared" si="10"/>
        <v>0.99519999999999997</v>
      </c>
      <c r="K98" s="1005" t="str">
        <f t="shared" si="11"/>
        <v>C</v>
      </c>
    </row>
    <row r="99" spans="1:11" x14ac:dyDescent="0.25">
      <c r="A99" s="875" t="s">
        <v>108</v>
      </c>
      <c r="B99" s="971">
        <v>20305</v>
      </c>
      <c r="C99" s="875" t="s">
        <v>1286</v>
      </c>
      <c r="D99" s="970" t="s">
        <v>1282</v>
      </c>
      <c r="E99" s="875" t="s">
        <v>5</v>
      </c>
      <c r="F99" s="1070">
        <v>32</v>
      </c>
      <c r="G99" s="1068">
        <v>318.26</v>
      </c>
      <c r="H99" s="1068">
        <v>10184.32</v>
      </c>
      <c r="I99" s="930">
        <f t="shared" si="9"/>
        <v>4.0000000000000002E-4</v>
      </c>
      <c r="J99" s="930">
        <f t="shared" si="10"/>
        <v>0.99560000000000004</v>
      </c>
      <c r="K99" s="1005" t="str">
        <f t="shared" si="11"/>
        <v>C</v>
      </c>
    </row>
    <row r="100" spans="1:11" ht="25.5" x14ac:dyDescent="0.25">
      <c r="A100" s="929" t="s">
        <v>17112</v>
      </c>
      <c r="B100" s="929">
        <v>20704</v>
      </c>
      <c r="C100" s="965" t="s">
        <v>1286</v>
      </c>
      <c r="D100" s="970" t="s">
        <v>113</v>
      </c>
      <c r="E100" s="875" t="s">
        <v>5</v>
      </c>
      <c r="F100" s="1069">
        <v>21</v>
      </c>
      <c r="G100" s="1068">
        <v>596.97</v>
      </c>
      <c r="H100" s="1067">
        <v>12536.37</v>
      </c>
      <c r="I100" s="930">
        <f t="shared" si="9"/>
        <v>4.0000000000000002E-4</v>
      </c>
      <c r="J100" s="930">
        <f t="shared" si="10"/>
        <v>0.996</v>
      </c>
      <c r="K100" s="1005" t="str">
        <f t="shared" si="11"/>
        <v>C</v>
      </c>
    </row>
    <row r="101" spans="1:11" x14ac:dyDescent="0.25">
      <c r="A101" s="965" t="s">
        <v>17119</v>
      </c>
      <c r="B101" s="875">
        <v>41544</v>
      </c>
      <c r="C101" s="875" t="s">
        <v>1295</v>
      </c>
      <c r="D101" s="968" t="s">
        <v>1274</v>
      </c>
      <c r="E101" s="875" t="s">
        <v>158</v>
      </c>
      <c r="F101" s="1070">
        <v>16</v>
      </c>
      <c r="G101" s="1068">
        <v>739.3</v>
      </c>
      <c r="H101" s="1067">
        <v>11828.8</v>
      </c>
      <c r="I101" s="930">
        <f t="shared" si="9"/>
        <v>4.0000000000000002E-4</v>
      </c>
      <c r="J101" s="930">
        <f t="shared" si="10"/>
        <v>0.99639999999999995</v>
      </c>
      <c r="K101" s="1005" t="str">
        <f t="shared" si="11"/>
        <v>C</v>
      </c>
    </row>
    <row r="102" spans="1:11" ht="26.25" x14ac:dyDescent="0.25">
      <c r="A102" s="929" t="s">
        <v>17127</v>
      </c>
      <c r="B102" s="929" t="s">
        <v>1307</v>
      </c>
      <c r="C102" s="929" t="s">
        <v>5073</v>
      </c>
      <c r="D102" s="1006" t="s">
        <v>279</v>
      </c>
      <c r="E102" s="929" t="s">
        <v>5022</v>
      </c>
      <c r="F102" s="1007">
        <v>33</v>
      </c>
      <c r="G102" s="1007">
        <v>315.77</v>
      </c>
      <c r="H102" s="1007">
        <v>10420.41</v>
      </c>
      <c r="I102" s="930">
        <f t="shared" ref="I102:I132" si="12">H102/$H$133</f>
        <v>4.0000000000000002E-4</v>
      </c>
      <c r="J102" s="930">
        <f t="shared" si="10"/>
        <v>0.99680000000000002</v>
      </c>
      <c r="K102" s="1005" t="str">
        <f t="shared" si="11"/>
        <v>C</v>
      </c>
    </row>
    <row r="103" spans="1:11" ht="38.25" x14ac:dyDescent="0.25">
      <c r="A103" s="965" t="s">
        <v>11754</v>
      </c>
      <c r="B103" s="969">
        <v>150315</v>
      </c>
      <c r="C103" s="965" t="s">
        <v>1286</v>
      </c>
      <c r="D103" s="966" t="s">
        <v>866</v>
      </c>
      <c r="E103" s="965" t="s">
        <v>8</v>
      </c>
      <c r="F103" s="1069">
        <v>9</v>
      </c>
      <c r="G103" s="1068">
        <v>1231.48</v>
      </c>
      <c r="H103" s="1067">
        <v>11083.32</v>
      </c>
      <c r="I103" s="930">
        <f t="shared" si="12"/>
        <v>4.0000000000000002E-4</v>
      </c>
      <c r="J103" s="930">
        <f t="shared" si="10"/>
        <v>0.99719999999999998</v>
      </c>
      <c r="K103" s="1005" t="str">
        <f t="shared" si="11"/>
        <v>C</v>
      </c>
    </row>
    <row r="104" spans="1:11" x14ac:dyDescent="0.25">
      <c r="A104" s="929" t="s">
        <v>17198</v>
      </c>
      <c r="B104" s="929">
        <v>42524</v>
      </c>
      <c r="C104" s="929" t="s">
        <v>1295</v>
      </c>
      <c r="D104" s="1006" t="s">
        <v>1250</v>
      </c>
      <c r="E104" s="929" t="s">
        <v>1239</v>
      </c>
      <c r="F104" s="1007">
        <v>84</v>
      </c>
      <c r="G104" s="1007">
        <v>121.32</v>
      </c>
      <c r="H104" s="1007">
        <v>10190.879999999999</v>
      </c>
      <c r="I104" s="930">
        <f t="shared" si="12"/>
        <v>4.0000000000000002E-4</v>
      </c>
      <c r="J104" s="930">
        <f t="shared" si="10"/>
        <v>0.99760000000000004</v>
      </c>
      <c r="K104" s="1005" t="str">
        <f t="shared" si="11"/>
        <v>C</v>
      </c>
    </row>
    <row r="105" spans="1:11" ht="38.25" x14ac:dyDescent="0.25">
      <c r="A105" s="965" t="s">
        <v>17110</v>
      </c>
      <c r="B105" s="929">
        <v>20702</v>
      </c>
      <c r="C105" s="965" t="s">
        <v>1286</v>
      </c>
      <c r="D105" s="970" t="s">
        <v>111</v>
      </c>
      <c r="E105" s="875" t="s">
        <v>5</v>
      </c>
      <c r="F105" s="1069">
        <v>10.9</v>
      </c>
      <c r="G105" s="1068">
        <v>756.47</v>
      </c>
      <c r="H105" s="1067">
        <v>8245.52</v>
      </c>
      <c r="I105" s="930">
        <f t="shared" si="12"/>
        <v>2.9999999999999997E-4</v>
      </c>
      <c r="J105" s="930">
        <f t="shared" si="10"/>
        <v>0.99790000000000001</v>
      </c>
      <c r="K105" s="1005" t="str">
        <f t="shared" si="11"/>
        <v>C</v>
      </c>
    </row>
    <row r="106" spans="1:11" ht="38.25" x14ac:dyDescent="0.25">
      <c r="A106" s="965" t="s">
        <v>17111</v>
      </c>
      <c r="B106" s="929">
        <v>20703</v>
      </c>
      <c r="C106" s="965" t="s">
        <v>1286</v>
      </c>
      <c r="D106" s="966" t="s">
        <v>112</v>
      </c>
      <c r="E106" s="965" t="s">
        <v>5</v>
      </c>
      <c r="F106" s="1069">
        <v>10.9</v>
      </c>
      <c r="G106" s="1068">
        <v>658.73</v>
      </c>
      <c r="H106" s="1067">
        <v>7180.16</v>
      </c>
      <c r="I106" s="930">
        <f t="shared" si="12"/>
        <v>2.9999999999999997E-4</v>
      </c>
      <c r="J106" s="930">
        <f t="shared" si="10"/>
        <v>0.99819999999999998</v>
      </c>
      <c r="K106" s="1005" t="str">
        <f t="shared" si="11"/>
        <v>C</v>
      </c>
    </row>
    <row r="107" spans="1:11" x14ac:dyDescent="0.25">
      <c r="A107" s="965" t="s">
        <v>17134</v>
      </c>
      <c r="B107" s="965" t="s">
        <v>1307</v>
      </c>
      <c r="C107" s="965" t="s">
        <v>5074</v>
      </c>
      <c r="D107" s="970" t="s">
        <v>5029</v>
      </c>
      <c r="E107" s="875"/>
      <c r="F107" s="1069">
        <v>49</v>
      </c>
      <c r="G107" s="1068">
        <v>198.91</v>
      </c>
      <c r="H107" s="1067">
        <v>9746.59</v>
      </c>
      <c r="I107" s="930">
        <f t="shared" si="12"/>
        <v>2.9999999999999997E-4</v>
      </c>
      <c r="J107" s="930">
        <f t="shared" si="10"/>
        <v>0.99850000000000005</v>
      </c>
      <c r="K107" s="1005" t="str">
        <f t="shared" si="11"/>
        <v>C</v>
      </c>
    </row>
    <row r="108" spans="1:11" ht="26.25" x14ac:dyDescent="0.25">
      <c r="A108" s="929" t="s">
        <v>17176</v>
      </c>
      <c r="B108" s="929">
        <v>5915407</v>
      </c>
      <c r="C108" s="929" t="s">
        <v>5597</v>
      </c>
      <c r="D108" s="1006" t="s">
        <v>5598</v>
      </c>
      <c r="E108" s="929" t="s">
        <v>271</v>
      </c>
      <c r="F108" s="1007">
        <v>2288.12</v>
      </c>
      <c r="G108" s="1007">
        <v>3.64</v>
      </c>
      <c r="H108" s="1007">
        <v>8328.76</v>
      </c>
      <c r="I108" s="930">
        <f t="shared" si="12"/>
        <v>2.9999999999999997E-4</v>
      </c>
      <c r="J108" s="930">
        <f t="shared" si="10"/>
        <v>0.99880000000000002</v>
      </c>
      <c r="K108" s="1005" t="str">
        <f t="shared" si="11"/>
        <v>C</v>
      </c>
    </row>
    <row r="109" spans="1:11" x14ac:dyDescent="0.25">
      <c r="A109" s="929" t="s">
        <v>17153</v>
      </c>
      <c r="B109" s="929">
        <v>43059</v>
      </c>
      <c r="C109" s="929" t="s">
        <v>1295</v>
      </c>
      <c r="D109" s="1006" t="s">
        <v>1275</v>
      </c>
      <c r="E109" s="929" t="s">
        <v>6</v>
      </c>
      <c r="F109" s="1007">
        <v>92.4</v>
      </c>
      <c r="G109" s="1007">
        <v>69.849999999999994</v>
      </c>
      <c r="H109" s="1007">
        <v>6454.14</v>
      </c>
      <c r="I109" s="930">
        <f t="shared" si="12"/>
        <v>2.0000000000000001E-4</v>
      </c>
      <c r="J109" s="930">
        <f t="shared" si="10"/>
        <v>0.999</v>
      </c>
      <c r="K109" s="1005" t="str">
        <f t="shared" si="11"/>
        <v>C</v>
      </c>
    </row>
    <row r="110" spans="1:11" ht="26.25" x14ac:dyDescent="0.25">
      <c r="A110" s="929" t="s">
        <v>11766</v>
      </c>
      <c r="B110" s="929">
        <v>151403</v>
      </c>
      <c r="C110" s="929" t="s">
        <v>1286</v>
      </c>
      <c r="D110" s="1006" t="s">
        <v>17820</v>
      </c>
      <c r="E110" s="929" t="s">
        <v>7</v>
      </c>
      <c r="F110" s="1007">
        <v>501.9</v>
      </c>
      <c r="G110" s="1007">
        <v>11.46</v>
      </c>
      <c r="H110" s="1007">
        <v>5751.77</v>
      </c>
      <c r="I110" s="930">
        <f t="shared" si="12"/>
        <v>2.0000000000000001E-4</v>
      </c>
      <c r="J110" s="930">
        <f t="shared" si="10"/>
        <v>0.99919999999999998</v>
      </c>
      <c r="K110" s="1005" t="str">
        <f t="shared" si="11"/>
        <v>C</v>
      </c>
    </row>
    <row r="111" spans="1:11" x14ac:dyDescent="0.25">
      <c r="A111" s="929" t="s">
        <v>17193</v>
      </c>
      <c r="B111" s="929" t="s">
        <v>1307</v>
      </c>
      <c r="C111" s="929" t="s">
        <v>1313</v>
      </c>
      <c r="D111" s="1006" t="s">
        <v>5148</v>
      </c>
      <c r="E111" s="929" t="s">
        <v>8</v>
      </c>
      <c r="F111" s="1007">
        <v>33</v>
      </c>
      <c r="G111" s="1007">
        <v>128.44</v>
      </c>
      <c r="H111" s="1007">
        <v>4238.5200000000004</v>
      </c>
      <c r="I111" s="930">
        <f t="shared" si="12"/>
        <v>2.0000000000000001E-4</v>
      </c>
      <c r="J111" s="930">
        <f t="shared" si="10"/>
        <v>0.99939999999999996</v>
      </c>
      <c r="K111" s="1005" t="str">
        <f t="shared" si="11"/>
        <v>C</v>
      </c>
    </row>
    <row r="112" spans="1:11" ht="26.25" x14ac:dyDescent="0.25">
      <c r="A112" s="929" t="s">
        <v>17114</v>
      </c>
      <c r="B112" s="929">
        <v>20710</v>
      </c>
      <c r="C112" s="929" t="s">
        <v>1286</v>
      </c>
      <c r="D112" s="1006" t="s">
        <v>591</v>
      </c>
      <c r="E112" s="929" t="s">
        <v>8</v>
      </c>
      <c r="F112" s="1007">
        <v>1</v>
      </c>
      <c r="G112" s="1007">
        <v>2314.4699999999998</v>
      </c>
      <c r="H112" s="1007">
        <v>2314.4699999999998</v>
      </c>
      <c r="I112" s="930">
        <f t="shared" si="12"/>
        <v>1E-4</v>
      </c>
      <c r="J112" s="930">
        <f t="shared" si="10"/>
        <v>0.99950000000000006</v>
      </c>
      <c r="K112" s="1005" t="str">
        <f t="shared" si="11"/>
        <v>C</v>
      </c>
    </row>
    <row r="113" spans="1:11" ht="25.5" x14ac:dyDescent="0.25">
      <c r="A113" s="875" t="s">
        <v>17115</v>
      </c>
      <c r="B113" s="969">
        <v>20712</v>
      </c>
      <c r="C113" s="965" t="s">
        <v>1286</v>
      </c>
      <c r="D113" s="970" t="s">
        <v>5581</v>
      </c>
      <c r="E113" s="875" t="s">
        <v>7</v>
      </c>
      <c r="F113" s="1069">
        <v>25</v>
      </c>
      <c r="G113" s="1068">
        <v>73</v>
      </c>
      <c r="H113" s="1067">
        <v>1825</v>
      </c>
      <c r="I113" s="930">
        <f t="shared" si="12"/>
        <v>1E-4</v>
      </c>
      <c r="J113" s="930">
        <f t="shared" si="10"/>
        <v>0.99960000000000004</v>
      </c>
      <c r="K113" s="1005" t="str">
        <f t="shared" si="11"/>
        <v>C</v>
      </c>
    </row>
    <row r="114" spans="1:11" x14ac:dyDescent="0.25">
      <c r="A114" s="929" t="s">
        <v>17133</v>
      </c>
      <c r="B114" s="929">
        <v>40093</v>
      </c>
      <c r="C114" s="929" t="s">
        <v>1295</v>
      </c>
      <c r="D114" s="1006" t="s">
        <v>1255</v>
      </c>
      <c r="E114" s="929" t="s">
        <v>1239</v>
      </c>
      <c r="F114" s="1007">
        <v>20.16</v>
      </c>
      <c r="G114" s="1007">
        <v>160.71</v>
      </c>
      <c r="H114" s="1007">
        <v>3239.91</v>
      </c>
      <c r="I114" s="930">
        <f t="shared" si="12"/>
        <v>1E-4</v>
      </c>
      <c r="J114" s="930">
        <f t="shared" si="10"/>
        <v>0.99970000000000003</v>
      </c>
      <c r="K114" s="1005" t="str">
        <f t="shared" si="11"/>
        <v>C</v>
      </c>
    </row>
    <row r="115" spans="1:11" ht="39" x14ac:dyDescent="0.25">
      <c r="A115" s="929" t="s">
        <v>17152</v>
      </c>
      <c r="B115" s="929" t="s">
        <v>1307</v>
      </c>
      <c r="C115" s="929" t="s">
        <v>17094</v>
      </c>
      <c r="D115" s="1006" t="s">
        <v>5278</v>
      </c>
      <c r="E115" s="929" t="s">
        <v>6</v>
      </c>
      <c r="F115" s="1007">
        <v>170.6</v>
      </c>
      <c r="G115" s="1007">
        <v>10.6</v>
      </c>
      <c r="H115" s="1007">
        <v>1808.36</v>
      </c>
      <c r="I115" s="930">
        <f t="shared" si="12"/>
        <v>1E-4</v>
      </c>
      <c r="J115" s="930">
        <f t="shared" si="10"/>
        <v>0.99980000000000002</v>
      </c>
      <c r="K115" s="1005" t="str">
        <f t="shared" si="11"/>
        <v>C</v>
      </c>
    </row>
    <row r="116" spans="1:11" x14ac:dyDescent="0.25">
      <c r="A116" s="929" t="s">
        <v>17164</v>
      </c>
      <c r="B116" s="929">
        <v>11441</v>
      </c>
      <c r="C116" s="965" t="s">
        <v>1295</v>
      </c>
      <c r="D116" s="966" t="s">
        <v>17163</v>
      </c>
      <c r="E116" s="929" t="s">
        <v>1237</v>
      </c>
      <c r="F116" s="1072">
        <v>9</v>
      </c>
      <c r="G116" s="1068">
        <v>349.86</v>
      </c>
      <c r="H116" s="1067">
        <v>3148.74</v>
      </c>
      <c r="I116" s="930">
        <f t="shared" si="12"/>
        <v>1E-4</v>
      </c>
      <c r="J116" s="930">
        <f t="shared" si="10"/>
        <v>0.99990000000000001</v>
      </c>
      <c r="K116" s="1005" t="str">
        <f t="shared" si="11"/>
        <v>C</v>
      </c>
    </row>
    <row r="117" spans="1:11" x14ac:dyDescent="0.25">
      <c r="A117" s="965" t="s">
        <v>17166</v>
      </c>
      <c r="B117" s="965">
        <v>11446</v>
      </c>
      <c r="C117" s="965" t="s">
        <v>1295</v>
      </c>
      <c r="D117" s="966" t="s">
        <v>17165</v>
      </c>
      <c r="E117" s="965" t="s">
        <v>1237</v>
      </c>
      <c r="F117" s="1069">
        <v>9</v>
      </c>
      <c r="G117" s="1068">
        <v>162.72</v>
      </c>
      <c r="H117" s="1067">
        <v>1464.48</v>
      </c>
      <c r="I117" s="930">
        <f t="shared" si="12"/>
        <v>1E-4</v>
      </c>
      <c r="J117" s="930">
        <f t="shared" si="10"/>
        <v>1</v>
      </c>
      <c r="K117" s="1005" t="str">
        <f t="shared" si="11"/>
        <v>C</v>
      </c>
    </row>
    <row r="118" spans="1:11" x14ac:dyDescent="0.25">
      <c r="A118" s="965" t="s">
        <v>17229</v>
      </c>
      <c r="B118" s="965">
        <v>11449</v>
      </c>
      <c r="C118" s="965" t="s">
        <v>1295</v>
      </c>
      <c r="D118" s="970" t="s">
        <v>17167</v>
      </c>
      <c r="E118" s="875" t="s">
        <v>1237</v>
      </c>
      <c r="F118" s="1071">
        <v>9</v>
      </c>
      <c r="G118" s="1068">
        <v>213.22</v>
      </c>
      <c r="H118" s="1067">
        <v>1918.98</v>
      </c>
      <c r="I118" s="930">
        <f t="shared" si="12"/>
        <v>1E-4</v>
      </c>
      <c r="J118" s="930">
        <f t="shared" si="10"/>
        <v>1.0001</v>
      </c>
      <c r="K118" s="1005" t="str">
        <f t="shared" si="11"/>
        <v>C</v>
      </c>
    </row>
    <row r="119" spans="1:11" x14ac:dyDescent="0.25">
      <c r="A119" s="965" t="s">
        <v>17174</v>
      </c>
      <c r="B119" s="929">
        <v>40333</v>
      </c>
      <c r="C119" s="965" t="s">
        <v>1286</v>
      </c>
      <c r="D119" s="966" t="s">
        <v>21</v>
      </c>
      <c r="E119" s="965" t="s">
        <v>20</v>
      </c>
      <c r="F119" s="1069">
        <v>100.32</v>
      </c>
      <c r="G119" s="1068">
        <v>15.66</v>
      </c>
      <c r="H119" s="1067">
        <v>1571.01</v>
      </c>
      <c r="I119" s="930">
        <f t="shared" si="12"/>
        <v>1E-4</v>
      </c>
      <c r="J119" s="930">
        <f t="shared" si="10"/>
        <v>1.0002</v>
      </c>
      <c r="K119" s="1005" t="str">
        <f t="shared" si="11"/>
        <v>C</v>
      </c>
    </row>
    <row r="120" spans="1:11" x14ac:dyDescent="0.25">
      <c r="A120" s="929" t="s">
        <v>17192</v>
      </c>
      <c r="B120" s="929" t="s">
        <v>1307</v>
      </c>
      <c r="C120" s="929" t="s">
        <v>1312</v>
      </c>
      <c r="D120" s="1006" t="s">
        <v>5143</v>
      </c>
      <c r="E120" s="929" t="s">
        <v>8</v>
      </c>
      <c r="F120" s="1007">
        <v>11</v>
      </c>
      <c r="G120" s="1007">
        <v>204.91</v>
      </c>
      <c r="H120" s="1007">
        <v>2254.0100000000002</v>
      </c>
      <c r="I120" s="930">
        <f t="shared" si="12"/>
        <v>1E-4</v>
      </c>
      <c r="J120" s="930">
        <f t="shared" si="10"/>
        <v>1.0003</v>
      </c>
      <c r="K120" s="1005" t="str">
        <f t="shared" si="11"/>
        <v>C</v>
      </c>
    </row>
    <row r="121" spans="1:11" x14ac:dyDescent="0.25">
      <c r="A121" s="875" t="s">
        <v>17125</v>
      </c>
      <c r="B121" s="971">
        <v>42047</v>
      </c>
      <c r="C121" s="875" t="s">
        <v>1295</v>
      </c>
      <c r="D121" s="970" t="s">
        <v>1249</v>
      </c>
      <c r="E121" s="875" t="s">
        <v>1237</v>
      </c>
      <c r="F121" s="1070">
        <v>20</v>
      </c>
      <c r="G121" s="1068">
        <v>49.77</v>
      </c>
      <c r="H121" s="1068">
        <v>995.4</v>
      </c>
      <c r="I121" s="930">
        <f t="shared" si="12"/>
        <v>0</v>
      </c>
      <c r="J121" s="930">
        <f t="shared" si="10"/>
        <v>1.0003</v>
      </c>
      <c r="K121" s="1005" t="str">
        <f t="shared" si="11"/>
        <v>C</v>
      </c>
    </row>
    <row r="122" spans="1:11" x14ac:dyDescent="0.25">
      <c r="A122" s="965" t="s">
        <v>11755</v>
      </c>
      <c r="B122" s="969" t="s">
        <v>1307</v>
      </c>
      <c r="C122" s="965" t="s">
        <v>5030</v>
      </c>
      <c r="D122" s="966" t="s">
        <v>5048</v>
      </c>
      <c r="E122" s="965" t="s">
        <v>8</v>
      </c>
      <c r="F122" s="1069">
        <v>9</v>
      </c>
      <c r="G122" s="1068">
        <v>51.17</v>
      </c>
      <c r="H122" s="1067">
        <v>460.53</v>
      </c>
      <c r="I122" s="930">
        <f t="shared" si="12"/>
        <v>0</v>
      </c>
      <c r="J122" s="930">
        <f t="shared" si="10"/>
        <v>1.0003</v>
      </c>
      <c r="K122" s="1005" t="str">
        <f t="shared" si="11"/>
        <v>C</v>
      </c>
    </row>
    <row r="123" spans="1:11" x14ac:dyDescent="0.25">
      <c r="A123" s="965" t="s">
        <v>11756</v>
      </c>
      <c r="B123" s="969" t="s">
        <v>1307</v>
      </c>
      <c r="C123" s="965" t="s">
        <v>5031</v>
      </c>
      <c r="D123" s="966" t="s">
        <v>5185</v>
      </c>
      <c r="E123" s="965" t="s">
        <v>8</v>
      </c>
      <c r="F123" s="1069">
        <v>7</v>
      </c>
      <c r="G123" s="1068">
        <v>28.86</v>
      </c>
      <c r="H123" s="1067">
        <v>202.02</v>
      </c>
      <c r="I123" s="930">
        <f t="shared" si="12"/>
        <v>0</v>
      </c>
      <c r="J123" s="930">
        <f t="shared" si="10"/>
        <v>1.0003</v>
      </c>
      <c r="K123" s="1005" t="str">
        <f t="shared" si="11"/>
        <v>C</v>
      </c>
    </row>
    <row r="124" spans="1:11" x14ac:dyDescent="0.25">
      <c r="A124" s="965" t="s">
        <v>11757</v>
      </c>
      <c r="B124" s="969" t="s">
        <v>1307</v>
      </c>
      <c r="C124" s="965" t="s">
        <v>5032</v>
      </c>
      <c r="D124" s="966" t="s">
        <v>5184</v>
      </c>
      <c r="E124" s="965" t="s">
        <v>8</v>
      </c>
      <c r="F124" s="1069">
        <v>15</v>
      </c>
      <c r="G124" s="1068">
        <v>68.2</v>
      </c>
      <c r="H124" s="1067">
        <v>1023</v>
      </c>
      <c r="I124" s="930">
        <f t="shared" si="12"/>
        <v>0</v>
      </c>
      <c r="J124" s="930">
        <f t="shared" si="10"/>
        <v>1.0003</v>
      </c>
      <c r="K124" s="1005" t="str">
        <f t="shared" si="11"/>
        <v>C</v>
      </c>
    </row>
    <row r="125" spans="1:11" x14ac:dyDescent="0.25">
      <c r="A125" s="965" t="s">
        <v>11758</v>
      </c>
      <c r="B125" s="969" t="s">
        <v>1307</v>
      </c>
      <c r="C125" s="965" t="s">
        <v>5033</v>
      </c>
      <c r="D125" s="966" t="s">
        <v>5183</v>
      </c>
      <c r="E125" s="965" t="s">
        <v>8</v>
      </c>
      <c r="F125" s="1069">
        <v>10</v>
      </c>
      <c r="G125" s="1068">
        <v>28.86</v>
      </c>
      <c r="H125" s="1067">
        <v>288.60000000000002</v>
      </c>
      <c r="I125" s="930">
        <f t="shared" si="12"/>
        <v>0</v>
      </c>
      <c r="J125" s="930">
        <f t="shared" si="10"/>
        <v>1.0003</v>
      </c>
      <c r="K125" s="1005" t="str">
        <f t="shared" si="11"/>
        <v>C</v>
      </c>
    </row>
    <row r="126" spans="1:11" x14ac:dyDescent="0.25">
      <c r="A126" s="965" t="s">
        <v>11759</v>
      </c>
      <c r="B126" s="969" t="s">
        <v>1307</v>
      </c>
      <c r="C126" s="965" t="s">
        <v>5034</v>
      </c>
      <c r="D126" s="966" t="s">
        <v>5182</v>
      </c>
      <c r="E126" s="965" t="s">
        <v>8</v>
      </c>
      <c r="F126" s="1069">
        <v>2</v>
      </c>
      <c r="G126" s="1068">
        <v>28.86</v>
      </c>
      <c r="H126" s="1067">
        <v>57.72</v>
      </c>
      <c r="I126" s="930">
        <f t="shared" si="12"/>
        <v>0</v>
      </c>
      <c r="J126" s="930">
        <f t="shared" si="10"/>
        <v>1.0003</v>
      </c>
      <c r="K126" s="1005" t="str">
        <f t="shared" si="11"/>
        <v>C</v>
      </c>
    </row>
    <row r="127" spans="1:11" x14ac:dyDescent="0.25">
      <c r="A127" s="965" t="s">
        <v>11760</v>
      </c>
      <c r="B127" s="969" t="s">
        <v>1307</v>
      </c>
      <c r="C127" s="965" t="s">
        <v>5076</v>
      </c>
      <c r="D127" s="966" t="s">
        <v>5181</v>
      </c>
      <c r="E127" s="965" t="s">
        <v>8</v>
      </c>
      <c r="F127" s="1069">
        <v>3</v>
      </c>
      <c r="G127" s="1068">
        <v>40.72</v>
      </c>
      <c r="H127" s="1067">
        <v>122.16</v>
      </c>
      <c r="I127" s="930">
        <f t="shared" si="12"/>
        <v>0</v>
      </c>
      <c r="J127" s="930">
        <f t="shared" si="10"/>
        <v>1.0003</v>
      </c>
      <c r="K127" s="1005" t="str">
        <f t="shared" si="11"/>
        <v>C</v>
      </c>
    </row>
    <row r="128" spans="1:11" x14ac:dyDescent="0.25">
      <c r="A128" s="965" t="s">
        <v>11761</v>
      </c>
      <c r="B128" s="969" t="s">
        <v>1307</v>
      </c>
      <c r="C128" s="965" t="s">
        <v>1308</v>
      </c>
      <c r="D128" s="966" t="s">
        <v>5180</v>
      </c>
      <c r="E128" s="965" t="s">
        <v>8</v>
      </c>
      <c r="F128" s="1069">
        <v>1</v>
      </c>
      <c r="G128" s="1068">
        <v>38.72</v>
      </c>
      <c r="H128" s="1067">
        <v>38.72</v>
      </c>
      <c r="I128" s="930">
        <f t="shared" si="12"/>
        <v>0</v>
      </c>
      <c r="J128" s="930">
        <f t="shared" si="10"/>
        <v>1.0003</v>
      </c>
      <c r="K128" s="1005" t="str">
        <f t="shared" si="11"/>
        <v>C</v>
      </c>
    </row>
    <row r="129" spans="1:11" x14ac:dyDescent="0.25">
      <c r="A129" s="929" t="s">
        <v>11763</v>
      </c>
      <c r="B129" s="929" t="s">
        <v>1307</v>
      </c>
      <c r="C129" s="929" t="s">
        <v>5155</v>
      </c>
      <c r="D129" s="1006" t="s">
        <v>5179</v>
      </c>
      <c r="E129" s="929" t="s">
        <v>8</v>
      </c>
      <c r="F129" s="1007">
        <v>2</v>
      </c>
      <c r="G129" s="1007">
        <v>82.16</v>
      </c>
      <c r="H129" s="1007">
        <v>164.32</v>
      </c>
      <c r="I129" s="930">
        <f t="shared" si="12"/>
        <v>0</v>
      </c>
      <c r="J129" s="930">
        <f t="shared" si="10"/>
        <v>1.0003</v>
      </c>
      <c r="K129" s="1005" t="str">
        <f t="shared" si="11"/>
        <v>C</v>
      </c>
    </row>
    <row r="130" spans="1:11" x14ac:dyDescent="0.25">
      <c r="A130" s="929" t="s">
        <v>11764</v>
      </c>
      <c r="B130" s="929" t="s">
        <v>1307</v>
      </c>
      <c r="C130" s="929" t="s">
        <v>5156</v>
      </c>
      <c r="D130" s="1006" t="s">
        <v>5178</v>
      </c>
      <c r="E130" s="929" t="s">
        <v>8</v>
      </c>
      <c r="F130" s="1007">
        <v>1</v>
      </c>
      <c r="G130" s="1007">
        <v>28.86</v>
      </c>
      <c r="H130" s="1007">
        <v>28.86</v>
      </c>
      <c r="I130" s="930">
        <f t="shared" si="12"/>
        <v>0</v>
      </c>
      <c r="J130" s="930">
        <f t="shared" si="10"/>
        <v>1.0003</v>
      </c>
      <c r="K130" s="1005" t="str">
        <f t="shared" si="11"/>
        <v>C</v>
      </c>
    </row>
    <row r="131" spans="1:11" x14ac:dyDescent="0.25">
      <c r="A131" s="929" t="s">
        <v>11771</v>
      </c>
      <c r="B131" s="929" t="s">
        <v>1307</v>
      </c>
      <c r="C131" s="929" t="s">
        <v>5085</v>
      </c>
      <c r="D131" s="1006" t="s">
        <v>5171</v>
      </c>
      <c r="E131" s="929" t="s">
        <v>8</v>
      </c>
      <c r="F131" s="1007">
        <v>18</v>
      </c>
      <c r="G131" s="1007">
        <v>59.47</v>
      </c>
      <c r="H131" s="1007">
        <v>1070.46</v>
      </c>
      <c r="I131" s="930">
        <f t="shared" si="12"/>
        <v>0</v>
      </c>
      <c r="J131" s="930">
        <f t="shared" si="10"/>
        <v>1.0003</v>
      </c>
      <c r="K131" s="1005" t="str">
        <f t="shared" si="11"/>
        <v>C</v>
      </c>
    </row>
    <row r="132" spans="1:11" x14ac:dyDescent="0.25">
      <c r="A132" s="929" t="s">
        <v>11772</v>
      </c>
      <c r="B132" s="929" t="s">
        <v>1307</v>
      </c>
      <c r="C132" s="929" t="s">
        <v>5086</v>
      </c>
      <c r="D132" s="1006" t="s">
        <v>5172</v>
      </c>
      <c r="E132" s="929" t="s">
        <v>8</v>
      </c>
      <c r="F132" s="1007">
        <v>9</v>
      </c>
      <c r="G132" s="1007">
        <v>98.49</v>
      </c>
      <c r="H132" s="1007">
        <v>886.41</v>
      </c>
      <c r="I132" s="930">
        <f t="shared" si="12"/>
        <v>0</v>
      </c>
      <c r="J132" s="930">
        <f t="shared" si="10"/>
        <v>1.0003</v>
      </c>
      <c r="K132" s="1005" t="str">
        <f t="shared" si="11"/>
        <v>C</v>
      </c>
    </row>
    <row r="133" spans="1:11" x14ac:dyDescent="0.25">
      <c r="H133" s="928">
        <f>SUM(H6:H132)</f>
        <v>28172852.07</v>
      </c>
    </row>
  </sheetData>
  <sortState xmlns:xlrd2="http://schemas.microsoft.com/office/spreadsheetml/2017/richdata2" ref="A6:I132">
    <sortCondition descending="1" ref="I6:I132"/>
  </sortState>
  <mergeCells count="3">
    <mergeCell ref="A1:H1"/>
    <mergeCell ref="B2:D2"/>
    <mergeCell ref="B3:D3"/>
  </mergeCells>
  <pageMargins left="0.51181102362204722" right="0.51181102362204722" top="0.78740157480314965" bottom="0.78740157480314965" header="0.31496062992125984" footer="0.31496062992125984"/>
  <pageSetup paperSize="9" scale="61" orientation="landscape" r:id="rId1"/>
  <rowBreaks count="1" manualBreakCount="1">
    <brk id="100"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32959-E6AE-4EEA-ABC7-E91F326FF4A1}">
  <sheetPr>
    <tabColor rgb="FFFF0000"/>
  </sheetPr>
  <dimension ref="A1:D12563"/>
  <sheetViews>
    <sheetView topLeftCell="A7897" workbookViewId="0">
      <selection activeCell="A7750" sqref="A7750:D12563"/>
    </sheetView>
  </sheetViews>
  <sheetFormatPr defaultRowHeight="15" x14ac:dyDescent="0.25"/>
  <cols>
    <col min="1" max="1" width="15.28515625" style="658" customWidth="1"/>
    <col min="2" max="2" width="48.7109375" style="85" customWidth="1"/>
    <col min="3" max="3" width="8.28515625" style="658" customWidth="1"/>
    <col min="4" max="4" width="13.28515625" style="658" bestFit="1" customWidth="1"/>
  </cols>
  <sheetData>
    <row r="1" spans="1:4" ht="14.45" customHeight="1" x14ac:dyDescent="0.25">
      <c r="A1" s="1050" t="s">
        <v>21009</v>
      </c>
      <c r="B1" s="1051"/>
      <c r="C1" s="1051"/>
      <c r="D1" s="1051"/>
    </row>
    <row r="2" spans="1:4" ht="14.45" customHeight="1" x14ac:dyDescent="0.25">
      <c r="A2" s="1050" t="s">
        <v>21010</v>
      </c>
      <c r="B2" s="1051"/>
      <c r="C2" s="1051"/>
      <c r="D2" s="1051"/>
    </row>
    <row r="3" spans="1:4" ht="14.45" customHeight="1" x14ac:dyDescent="0.25">
      <c r="A3" s="1050" t="s">
        <v>21011</v>
      </c>
      <c r="B3" s="1051"/>
      <c r="C3" s="1051"/>
      <c r="D3" s="1051"/>
    </row>
    <row r="5" spans="1:4" x14ac:dyDescent="0.25">
      <c r="A5" s="1049" t="s">
        <v>1348</v>
      </c>
      <c r="B5" s="1049" t="s">
        <v>1349</v>
      </c>
      <c r="C5" s="1049" t="s">
        <v>122</v>
      </c>
      <c r="D5" s="1049" t="s">
        <v>1350</v>
      </c>
    </row>
    <row r="7" spans="1:4" x14ac:dyDescent="0.25">
      <c r="A7" s="1049">
        <v>97141</v>
      </c>
      <c r="B7" s="1049" t="s">
        <v>21012</v>
      </c>
      <c r="C7" s="1049" t="s">
        <v>76</v>
      </c>
      <c r="D7" s="1052">
        <v>5.42</v>
      </c>
    </row>
    <row r="8" spans="1:4" x14ac:dyDescent="0.25">
      <c r="A8" s="1049">
        <v>97142</v>
      </c>
      <c r="B8" s="1049" t="s">
        <v>21013</v>
      </c>
      <c r="C8" s="1049" t="s">
        <v>76</v>
      </c>
      <c r="D8" s="1052">
        <v>6.27</v>
      </c>
    </row>
    <row r="9" spans="1:4" x14ac:dyDescent="0.25">
      <c r="A9" s="1049">
        <v>97143</v>
      </c>
      <c r="B9" s="1049" t="s">
        <v>21014</v>
      </c>
      <c r="C9" s="1049" t="s">
        <v>76</v>
      </c>
      <c r="D9" s="1052">
        <v>8.34</v>
      </c>
    </row>
    <row r="10" spans="1:4" x14ac:dyDescent="0.25">
      <c r="A10" s="1049">
        <v>97144</v>
      </c>
      <c r="B10" s="1049" t="s">
        <v>21015</v>
      </c>
      <c r="C10" s="1049" t="s">
        <v>76</v>
      </c>
      <c r="D10" s="1052">
        <v>10.42</v>
      </c>
    </row>
    <row r="11" spans="1:4" x14ac:dyDescent="0.25">
      <c r="A11" s="1049">
        <v>97145</v>
      </c>
      <c r="B11" s="1049" t="s">
        <v>21016</v>
      </c>
      <c r="C11" s="1049" t="s">
        <v>76</v>
      </c>
      <c r="D11" s="1052">
        <v>12.52</v>
      </c>
    </row>
    <row r="12" spans="1:4" x14ac:dyDescent="0.25">
      <c r="A12" s="1049">
        <v>97146</v>
      </c>
      <c r="B12" s="1049" t="s">
        <v>21017</v>
      </c>
      <c r="C12" s="1049" t="s">
        <v>76</v>
      </c>
      <c r="D12" s="1052">
        <v>14.63</v>
      </c>
    </row>
    <row r="13" spans="1:4" x14ac:dyDescent="0.25">
      <c r="A13" s="1049">
        <v>97147</v>
      </c>
      <c r="B13" s="1049" t="s">
        <v>21018</v>
      </c>
      <c r="C13" s="1049" t="s">
        <v>76</v>
      </c>
      <c r="D13" s="1052">
        <v>16.72</v>
      </c>
    </row>
    <row r="14" spans="1:4" x14ac:dyDescent="0.25">
      <c r="A14" s="1049">
        <v>97148</v>
      </c>
      <c r="B14" s="1049" t="s">
        <v>21019</v>
      </c>
      <c r="C14" s="1049" t="s">
        <v>76</v>
      </c>
      <c r="D14" s="1052">
        <v>18.82</v>
      </c>
    </row>
    <row r="15" spans="1:4" x14ac:dyDescent="0.25">
      <c r="A15" s="1049">
        <v>97149</v>
      </c>
      <c r="B15" s="1049" t="s">
        <v>21020</v>
      </c>
      <c r="C15" s="1049" t="s">
        <v>76</v>
      </c>
      <c r="D15" s="1052">
        <v>20.94</v>
      </c>
    </row>
    <row r="16" spans="1:4" x14ac:dyDescent="0.25">
      <c r="A16" s="1049">
        <v>97150</v>
      </c>
      <c r="B16" s="1049" t="s">
        <v>21021</v>
      </c>
      <c r="C16" s="1049" t="s">
        <v>76</v>
      </c>
      <c r="D16" s="1052">
        <v>26.01</v>
      </c>
    </row>
    <row r="17" spans="1:4" x14ac:dyDescent="0.25">
      <c r="A17" s="1049">
        <v>97151</v>
      </c>
      <c r="B17" s="1049" t="s">
        <v>21022</v>
      </c>
      <c r="C17" s="1049" t="s">
        <v>76</v>
      </c>
      <c r="D17" s="1052">
        <v>30.7</v>
      </c>
    </row>
    <row r="18" spans="1:4" x14ac:dyDescent="0.25">
      <c r="A18" s="1049">
        <v>97152</v>
      </c>
      <c r="B18" s="1049" t="s">
        <v>21023</v>
      </c>
      <c r="C18" s="1049" t="s">
        <v>76</v>
      </c>
      <c r="D18" s="1052">
        <v>35.11</v>
      </c>
    </row>
    <row r="19" spans="1:4" x14ac:dyDescent="0.25">
      <c r="A19" s="1049">
        <v>97153</v>
      </c>
      <c r="B19" s="1049" t="s">
        <v>21024</v>
      </c>
      <c r="C19" s="1049" t="s">
        <v>76</v>
      </c>
      <c r="D19" s="1052">
        <v>39.71</v>
      </c>
    </row>
    <row r="20" spans="1:4" x14ac:dyDescent="0.25">
      <c r="A20" s="1049">
        <v>97154</v>
      </c>
      <c r="B20" s="1049" t="s">
        <v>21025</v>
      </c>
      <c r="C20" s="1049" t="s">
        <v>76</v>
      </c>
      <c r="D20" s="1052">
        <v>44.33</v>
      </c>
    </row>
    <row r="21" spans="1:4" x14ac:dyDescent="0.25">
      <c r="A21" s="1049">
        <v>97155</v>
      </c>
      <c r="B21" s="1049" t="s">
        <v>21026</v>
      </c>
      <c r="C21" s="1049" t="s">
        <v>76</v>
      </c>
      <c r="D21" s="1052">
        <v>48.97</v>
      </c>
    </row>
    <row r="22" spans="1:4" x14ac:dyDescent="0.25">
      <c r="A22" s="1049">
        <v>97156</v>
      </c>
      <c r="B22" s="1049" t="s">
        <v>21027</v>
      </c>
      <c r="C22" s="1049" t="s">
        <v>76</v>
      </c>
      <c r="D22" s="1052">
        <v>58.65</v>
      </c>
    </row>
    <row r="23" spans="1:4" x14ac:dyDescent="0.25">
      <c r="A23" s="1049">
        <v>97157</v>
      </c>
      <c r="B23" s="1049" t="s">
        <v>21028</v>
      </c>
      <c r="C23" s="1049" t="s">
        <v>76</v>
      </c>
      <c r="D23" s="1052">
        <v>4.12</v>
      </c>
    </row>
    <row r="24" spans="1:4" x14ac:dyDescent="0.25">
      <c r="A24" s="1049">
        <v>97158</v>
      </c>
      <c r="B24" s="1049" t="s">
        <v>21029</v>
      </c>
      <c r="C24" s="1049" t="s">
        <v>76</v>
      </c>
      <c r="D24" s="1052">
        <v>4.83</v>
      </c>
    </row>
    <row r="25" spans="1:4" x14ac:dyDescent="0.25">
      <c r="A25" s="1049">
        <v>97159</v>
      </c>
      <c r="B25" s="1049" t="s">
        <v>21030</v>
      </c>
      <c r="C25" s="1049" t="s">
        <v>76</v>
      </c>
      <c r="D25" s="1052">
        <v>6.53</v>
      </c>
    </row>
    <row r="26" spans="1:4" x14ac:dyDescent="0.25">
      <c r="A26" s="1049">
        <v>97160</v>
      </c>
      <c r="B26" s="1049" t="s">
        <v>21031</v>
      </c>
      <c r="C26" s="1049" t="s">
        <v>76</v>
      </c>
      <c r="D26" s="1052">
        <v>8.25</v>
      </c>
    </row>
    <row r="27" spans="1:4" x14ac:dyDescent="0.25">
      <c r="A27" s="1049">
        <v>97161</v>
      </c>
      <c r="B27" s="1049" t="s">
        <v>21032</v>
      </c>
      <c r="C27" s="1049" t="s">
        <v>76</v>
      </c>
      <c r="D27" s="1052">
        <v>10</v>
      </c>
    </row>
    <row r="28" spans="1:4" x14ac:dyDescent="0.25">
      <c r="A28" s="1049">
        <v>97162</v>
      </c>
      <c r="B28" s="1049" t="s">
        <v>21033</v>
      </c>
      <c r="C28" s="1049" t="s">
        <v>76</v>
      </c>
      <c r="D28" s="1052">
        <v>11.74</v>
      </c>
    </row>
    <row r="29" spans="1:4" x14ac:dyDescent="0.25">
      <c r="A29" s="1049">
        <v>97163</v>
      </c>
      <c r="B29" s="1049" t="s">
        <v>21034</v>
      </c>
      <c r="C29" s="1049" t="s">
        <v>76</v>
      </c>
      <c r="D29" s="1052">
        <v>13.47</v>
      </c>
    </row>
    <row r="30" spans="1:4" x14ac:dyDescent="0.25">
      <c r="A30" s="1049">
        <v>97164</v>
      </c>
      <c r="B30" s="1049" t="s">
        <v>21035</v>
      </c>
      <c r="C30" s="1049" t="s">
        <v>76</v>
      </c>
      <c r="D30" s="1052">
        <v>15.22</v>
      </c>
    </row>
    <row r="31" spans="1:4" x14ac:dyDescent="0.25">
      <c r="A31" s="1049">
        <v>97165</v>
      </c>
      <c r="B31" s="1049" t="s">
        <v>21036</v>
      </c>
      <c r="C31" s="1049" t="s">
        <v>76</v>
      </c>
      <c r="D31" s="1052">
        <v>16.96</v>
      </c>
    </row>
    <row r="32" spans="1:4" x14ac:dyDescent="0.25">
      <c r="A32" s="1049">
        <v>97166</v>
      </c>
      <c r="B32" s="1049" t="s">
        <v>21037</v>
      </c>
      <c r="C32" s="1049" t="s">
        <v>76</v>
      </c>
      <c r="D32" s="1052">
        <v>20.72</v>
      </c>
    </row>
    <row r="33" spans="1:4" x14ac:dyDescent="0.25">
      <c r="A33" s="1049">
        <v>97167</v>
      </c>
      <c r="B33" s="1049" t="s">
        <v>21038</v>
      </c>
      <c r="C33" s="1049" t="s">
        <v>76</v>
      </c>
      <c r="D33" s="1052">
        <v>24.56</v>
      </c>
    </row>
    <row r="34" spans="1:4" x14ac:dyDescent="0.25">
      <c r="A34" s="1049">
        <v>97168</v>
      </c>
      <c r="B34" s="1049" t="s">
        <v>21039</v>
      </c>
      <c r="C34" s="1049" t="s">
        <v>76</v>
      </c>
      <c r="D34" s="1052">
        <v>28.11</v>
      </c>
    </row>
    <row r="35" spans="1:4" x14ac:dyDescent="0.25">
      <c r="A35" s="1049">
        <v>97169</v>
      </c>
      <c r="B35" s="1049" t="s">
        <v>21040</v>
      </c>
      <c r="C35" s="1049" t="s">
        <v>76</v>
      </c>
      <c r="D35" s="1052">
        <v>31.84</v>
      </c>
    </row>
    <row r="36" spans="1:4" x14ac:dyDescent="0.25">
      <c r="A36" s="1049">
        <v>97170</v>
      </c>
      <c r="B36" s="1049" t="s">
        <v>21041</v>
      </c>
      <c r="C36" s="1049" t="s">
        <v>76</v>
      </c>
      <c r="D36" s="1052">
        <v>35.590000000000003</v>
      </c>
    </row>
    <row r="37" spans="1:4" x14ac:dyDescent="0.25">
      <c r="A37" s="1049">
        <v>97171</v>
      </c>
      <c r="B37" s="1049" t="s">
        <v>21042</v>
      </c>
      <c r="C37" s="1049" t="s">
        <v>76</v>
      </c>
      <c r="D37" s="1052">
        <v>39.369999999999997</v>
      </c>
    </row>
    <row r="38" spans="1:4" x14ac:dyDescent="0.25">
      <c r="A38" s="1049">
        <v>97172</v>
      </c>
      <c r="B38" s="1049" t="s">
        <v>21043</v>
      </c>
      <c r="C38" s="1049" t="s">
        <v>76</v>
      </c>
      <c r="D38" s="1052">
        <v>47.35</v>
      </c>
    </row>
    <row r="39" spans="1:4" x14ac:dyDescent="0.25">
      <c r="A39" s="1049">
        <v>105249</v>
      </c>
      <c r="B39" s="1049" t="s">
        <v>21044</v>
      </c>
      <c r="C39" s="1049" t="s">
        <v>77</v>
      </c>
      <c r="D39" s="1052">
        <v>129.49</v>
      </c>
    </row>
    <row r="40" spans="1:4" x14ac:dyDescent="0.25">
      <c r="A40" s="1049">
        <v>105250</v>
      </c>
      <c r="B40" s="1049" t="s">
        <v>21045</v>
      </c>
      <c r="C40" s="1049" t="s">
        <v>77</v>
      </c>
      <c r="D40" s="1052">
        <v>17.149999999999999</v>
      </c>
    </row>
    <row r="41" spans="1:4" x14ac:dyDescent="0.25">
      <c r="A41" s="1049">
        <v>105251</v>
      </c>
      <c r="B41" s="1049" t="s">
        <v>21046</v>
      </c>
      <c r="C41" s="1049" t="s">
        <v>77</v>
      </c>
      <c r="D41" s="1052">
        <v>19.78</v>
      </c>
    </row>
    <row r="42" spans="1:4" x14ac:dyDescent="0.25">
      <c r="A42" s="1049">
        <v>105252</v>
      </c>
      <c r="B42" s="1049" t="s">
        <v>21047</v>
      </c>
      <c r="C42" s="1049" t="s">
        <v>77</v>
      </c>
      <c r="D42" s="1052">
        <v>26.31</v>
      </c>
    </row>
    <row r="43" spans="1:4" x14ac:dyDescent="0.25">
      <c r="A43" s="1049">
        <v>105253</v>
      </c>
      <c r="B43" s="1049" t="s">
        <v>21048</v>
      </c>
      <c r="C43" s="1049" t="s">
        <v>77</v>
      </c>
      <c r="D43" s="1052">
        <v>32.840000000000003</v>
      </c>
    </row>
    <row r="44" spans="1:4" x14ac:dyDescent="0.25">
      <c r="A44" s="1049">
        <v>105254</v>
      </c>
      <c r="B44" s="1049" t="s">
        <v>21049</v>
      </c>
      <c r="C44" s="1049" t="s">
        <v>77</v>
      </c>
      <c r="D44" s="1052">
        <v>39.51</v>
      </c>
    </row>
    <row r="45" spans="1:4" x14ac:dyDescent="0.25">
      <c r="A45" s="1049">
        <v>105255</v>
      </c>
      <c r="B45" s="1049" t="s">
        <v>21050</v>
      </c>
      <c r="C45" s="1049" t="s">
        <v>77</v>
      </c>
      <c r="D45" s="1052">
        <v>46.18</v>
      </c>
    </row>
    <row r="46" spans="1:4" x14ac:dyDescent="0.25">
      <c r="A46" s="1049">
        <v>105256</v>
      </c>
      <c r="B46" s="1049" t="s">
        <v>21051</v>
      </c>
      <c r="C46" s="1049" t="s">
        <v>77</v>
      </c>
      <c r="D46" s="1052">
        <v>52.85</v>
      </c>
    </row>
    <row r="47" spans="1:4" x14ac:dyDescent="0.25">
      <c r="A47" s="1049">
        <v>105257</v>
      </c>
      <c r="B47" s="1049" t="s">
        <v>21052</v>
      </c>
      <c r="C47" s="1049" t="s">
        <v>77</v>
      </c>
      <c r="D47" s="1052">
        <v>59.51</v>
      </c>
    </row>
    <row r="48" spans="1:4" x14ac:dyDescent="0.25">
      <c r="A48" s="1049">
        <v>105258</v>
      </c>
      <c r="B48" s="1049" t="s">
        <v>21053</v>
      </c>
      <c r="C48" s="1049" t="s">
        <v>77</v>
      </c>
      <c r="D48" s="1052">
        <v>33.340000000000003</v>
      </c>
    </row>
    <row r="49" spans="1:4" x14ac:dyDescent="0.25">
      <c r="A49" s="1049">
        <v>105259</v>
      </c>
      <c r="B49" s="1049" t="s">
        <v>21054</v>
      </c>
      <c r="C49" s="1049" t="s">
        <v>77</v>
      </c>
      <c r="D49" s="1052">
        <v>21.04</v>
      </c>
    </row>
    <row r="50" spans="1:4" x14ac:dyDescent="0.25">
      <c r="A50" s="1049">
        <v>105261</v>
      </c>
      <c r="B50" s="1049" t="s">
        <v>21055</v>
      </c>
      <c r="C50" s="1049" t="s">
        <v>77</v>
      </c>
      <c r="D50" s="1052">
        <v>37.31</v>
      </c>
    </row>
    <row r="51" spans="1:4" x14ac:dyDescent="0.25">
      <c r="A51" s="1049">
        <v>105262</v>
      </c>
      <c r="B51" s="1049" t="s">
        <v>21056</v>
      </c>
      <c r="C51" s="1049" t="s">
        <v>77</v>
      </c>
      <c r="D51" s="1052">
        <v>45.33</v>
      </c>
    </row>
    <row r="52" spans="1:4" x14ac:dyDescent="0.25">
      <c r="A52" s="1049">
        <v>105263</v>
      </c>
      <c r="B52" s="1049" t="s">
        <v>21057</v>
      </c>
      <c r="C52" s="1049" t="s">
        <v>77</v>
      </c>
      <c r="D52" s="1052">
        <v>53.89</v>
      </c>
    </row>
    <row r="53" spans="1:4" x14ac:dyDescent="0.25">
      <c r="A53" s="1049">
        <v>105264</v>
      </c>
      <c r="B53" s="1049" t="s">
        <v>21058</v>
      </c>
      <c r="C53" s="1049" t="s">
        <v>77</v>
      </c>
      <c r="D53" s="1052">
        <v>61.69</v>
      </c>
    </row>
    <row r="54" spans="1:4" x14ac:dyDescent="0.25">
      <c r="A54" s="1049">
        <v>105265</v>
      </c>
      <c r="B54" s="1049" t="s">
        <v>21059</v>
      </c>
      <c r="C54" s="1049" t="s">
        <v>77</v>
      </c>
      <c r="D54" s="1052">
        <v>69.760000000000005</v>
      </c>
    </row>
    <row r="55" spans="1:4" x14ac:dyDescent="0.25">
      <c r="A55" s="1049">
        <v>105266</v>
      </c>
      <c r="B55" s="1049" t="s">
        <v>21060</v>
      </c>
      <c r="C55" s="1049" t="s">
        <v>77</v>
      </c>
      <c r="D55" s="1052">
        <v>78.06</v>
      </c>
    </row>
    <row r="56" spans="1:4" x14ac:dyDescent="0.25">
      <c r="A56" s="1049">
        <v>105267</v>
      </c>
      <c r="B56" s="1049" t="s">
        <v>21061</v>
      </c>
      <c r="C56" s="1049" t="s">
        <v>77</v>
      </c>
      <c r="D56" s="1052">
        <v>86.47</v>
      </c>
    </row>
    <row r="57" spans="1:4" x14ac:dyDescent="0.25">
      <c r="A57" s="1049">
        <v>105268</v>
      </c>
      <c r="B57" s="1049" t="s">
        <v>21062</v>
      </c>
      <c r="C57" s="1049" t="s">
        <v>77</v>
      </c>
      <c r="D57" s="1052">
        <v>106.27</v>
      </c>
    </row>
    <row r="58" spans="1:4" x14ac:dyDescent="0.25">
      <c r="A58" s="1049">
        <v>105269</v>
      </c>
      <c r="B58" s="1049" t="s">
        <v>21063</v>
      </c>
      <c r="C58" s="1049" t="s">
        <v>77</v>
      </c>
      <c r="D58" s="1052">
        <v>13.13</v>
      </c>
    </row>
    <row r="59" spans="1:4" x14ac:dyDescent="0.25">
      <c r="A59" s="1049">
        <v>105270</v>
      </c>
      <c r="B59" s="1049" t="s">
        <v>21064</v>
      </c>
      <c r="C59" s="1049" t="s">
        <v>77</v>
      </c>
      <c r="D59" s="1052">
        <v>66.31</v>
      </c>
    </row>
    <row r="60" spans="1:4" x14ac:dyDescent="0.25">
      <c r="A60" s="1049">
        <v>105271</v>
      </c>
      <c r="B60" s="1049" t="s">
        <v>21065</v>
      </c>
      <c r="C60" s="1049" t="s">
        <v>77</v>
      </c>
      <c r="D60" s="1052">
        <v>82.15</v>
      </c>
    </row>
    <row r="61" spans="1:4" x14ac:dyDescent="0.25">
      <c r="A61" s="1049">
        <v>105272</v>
      </c>
      <c r="B61" s="1049" t="s">
        <v>21066</v>
      </c>
      <c r="C61" s="1049" t="s">
        <v>77</v>
      </c>
      <c r="D61" s="1052">
        <v>97.11</v>
      </c>
    </row>
    <row r="62" spans="1:4" x14ac:dyDescent="0.25">
      <c r="A62" s="1049">
        <v>105273</v>
      </c>
      <c r="B62" s="1049" t="s">
        <v>21067</v>
      </c>
      <c r="C62" s="1049" t="s">
        <v>77</v>
      </c>
      <c r="D62" s="1052">
        <v>111.28</v>
      </c>
    </row>
    <row r="63" spans="1:4" x14ac:dyDescent="0.25">
      <c r="A63" s="1049">
        <v>105274</v>
      </c>
      <c r="B63" s="1049" t="s">
        <v>21068</v>
      </c>
      <c r="C63" s="1049" t="s">
        <v>77</v>
      </c>
      <c r="D63" s="1052">
        <v>125.75</v>
      </c>
    </row>
    <row r="64" spans="1:4" x14ac:dyDescent="0.25">
      <c r="A64" s="1049">
        <v>105275</v>
      </c>
      <c r="B64" s="1049" t="s">
        <v>21069</v>
      </c>
      <c r="C64" s="1049" t="s">
        <v>77</v>
      </c>
      <c r="D64" s="1052">
        <v>140.41999999999999</v>
      </c>
    </row>
    <row r="65" spans="1:4" x14ac:dyDescent="0.25">
      <c r="A65" s="1049">
        <v>105276</v>
      </c>
      <c r="B65" s="1049" t="s">
        <v>21070</v>
      </c>
      <c r="C65" s="1049" t="s">
        <v>77</v>
      </c>
      <c r="D65" s="1052">
        <v>155.22999999999999</v>
      </c>
    </row>
    <row r="66" spans="1:4" x14ac:dyDescent="0.25">
      <c r="A66" s="1049">
        <v>105277</v>
      </c>
      <c r="B66" s="1049" t="s">
        <v>21071</v>
      </c>
      <c r="C66" s="1049" t="s">
        <v>77</v>
      </c>
      <c r="D66" s="1052">
        <v>187.8</v>
      </c>
    </row>
    <row r="67" spans="1:4" x14ac:dyDescent="0.25">
      <c r="A67" s="1049">
        <v>105278</v>
      </c>
      <c r="B67" s="1049" t="s">
        <v>21072</v>
      </c>
      <c r="C67" s="1049" t="s">
        <v>77</v>
      </c>
      <c r="D67" s="1052">
        <v>23.39</v>
      </c>
    </row>
    <row r="68" spans="1:4" x14ac:dyDescent="0.25">
      <c r="A68" s="1049">
        <v>105279</v>
      </c>
      <c r="B68" s="1049" t="s">
        <v>21073</v>
      </c>
      <c r="C68" s="1049" t="s">
        <v>77</v>
      </c>
      <c r="D68" s="1052">
        <v>27</v>
      </c>
    </row>
    <row r="69" spans="1:4" x14ac:dyDescent="0.25">
      <c r="A69" s="1049">
        <v>105280</v>
      </c>
      <c r="B69" s="1049" t="s">
        <v>21074</v>
      </c>
      <c r="C69" s="1049" t="s">
        <v>77</v>
      </c>
      <c r="D69" s="1052">
        <v>35.89</v>
      </c>
    </row>
    <row r="70" spans="1:4" x14ac:dyDescent="0.25">
      <c r="A70" s="1049">
        <v>105281</v>
      </c>
      <c r="B70" s="1049" t="s">
        <v>21075</v>
      </c>
      <c r="C70" s="1049" t="s">
        <v>77</v>
      </c>
      <c r="D70" s="1052">
        <v>44.79</v>
      </c>
    </row>
    <row r="71" spans="1:4" x14ac:dyDescent="0.25">
      <c r="A71" s="1049">
        <v>105282</v>
      </c>
      <c r="B71" s="1049" t="s">
        <v>21076</v>
      </c>
      <c r="C71" s="1049" t="s">
        <v>77</v>
      </c>
      <c r="D71" s="1052">
        <v>15.31</v>
      </c>
    </row>
    <row r="72" spans="1:4" x14ac:dyDescent="0.25">
      <c r="A72" s="1049">
        <v>105283</v>
      </c>
      <c r="B72" s="1049" t="s">
        <v>21077</v>
      </c>
      <c r="C72" s="1049" t="s">
        <v>77</v>
      </c>
      <c r="D72" s="1052">
        <v>28.46</v>
      </c>
    </row>
    <row r="73" spans="1:4" x14ac:dyDescent="0.25">
      <c r="A73" s="1049">
        <v>105284</v>
      </c>
      <c r="B73" s="1049" t="s">
        <v>21078</v>
      </c>
      <c r="C73" s="1049" t="s">
        <v>77</v>
      </c>
      <c r="D73" s="1052">
        <v>53.99</v>
      </c>
    </row>
    <row r="74" spans="1:4" x14ac:dyDescent="0.25">
      <c r="A74" s="1049">
        <v>105297</v>
      </c>
      <c r="B74" s="1049" t="s">
        <v>21079</v>
      </c>
      <c r="C74" s="1049" t="s">
        <v>77</v>
      </c>
      <c r="D74" s="1052">
        <v>11.68</v>
      </c>
    </row>
    <row r="75" spans="1:4" x14ac:dyDescent="0.25">
      <c r="A75" s="1049">
        <v>105298</v>
      </c>
      <c r="B75" s="1049" t="s">
        <v>21080</v>
      </c>
      <c r="C75" s="1049" t="s">
        <v>77</v>
      </c>
      <c r="D75" s="1052">
        <v>20.72</v>
      </c>
    </row>
    <row r="76" spans="1:4" x14ac:dyDescent="0.25">
      <c r="A76" s="1049">
        <v>105299</v>
      </c>
      <c r="B76" s="1049" t="s">
        <v>21081</v>
      </c>
      <c r="C76" s="1049" t="s">
        <v>77</v>
      </c>
      <c r="D76" s="1052">
        <v>26.15</v>
      </c>
    </row>
    <row r="77" spans="1:4" x14ac:dyDescent="0.25">
      <c r="A77" s="1049">
        <v>105300</v>
      </c>
      <c r="B77" s="1049" t="s">
        <v>21082</v>
      </c>
      <c r="C77" s="1049" t="s">
        <v>77</v>
      </c>
      <c r="D77" s="1052">
        <v>31.72</v>
      </c>
    </row>
    <row r="78" spans="1:4" x14ac:dyDescent="0.25">
      <c r="A78" s="1049">
        <v>105301</v>
      </c>
      <c r="B78" s="1049" t="s">
        <v>21083</v>
      </c>
      <c r="C78" s="1049" t="s">
        <v>77</v>
      </c>
      <c r="D78" s="1052">
        <v>37.299999999999997</v>
      </c>
    </row>
    <row r="79" spans="1:4" x14ac:dyDescent="0.25">
      <c r="A79" s="1049">
        <v>105302</v>
      </c>
      <c r="B79" s="1049" t="s">
        <v>21084</v>
      </c>
      <c r="C79" s="1049" t="s">
        <v>77</v>
      </c>
      <c r="D79" s="1052">
        <v>42.85</v>
      </c>
    </row>
    <row r="80" spans="1:4" x14ac:dyDescent="0.25">
      <c r="A80" s="1049">
        <v>105303</v>
      </c>
      <c r="B80" s="1049" t="s">
        <v>21085</v>
      </c>
      <c r="C80" s="1049" t="s">
        <v>77</v>
      </c>
      <c r="D80" s="1052">
        <v>48.4</v>
      </c>
    </row>
    <row r="81" spans="1:4" x14ac:dyDescent="0.25">
      <c r="A81" s="1049">
        <v>105304</v>
      </c>
      <c r="B81" s="1049" t="s">
        <v>21086</v>
      </c>
      <c r="C81" s="1049" t="s">
        <v>77</v>
      </c>
      <c r="D81" s="1052">
        <v>54.1</v>
      </c>
    </row>
    <row r="82" spans="1:4" x14ac:dyDescent="0.25">
      <c r="A82" s="1049">
        <v>105305</v>
      </c>
      <c r="B82" s="1049" t="s">
        <v>21087</v>
      </c>
      <c r="C82" s="1049" t="s">
        <v>77</v>
      </c>
      <c r="D82" s="1052">
        <v>65.89</v>
      </c>
    </row>
    <row r="83" spans="1:4" x14ac:dyDescent="0.25">
      <c r="A83" s="1049">
        <v>105306</v>
      </c>
      <c r="B83" s="1049" t="s">
        <v>21088</v>
      </c>
      <c r="C83" s="1049" t="s">
        <v>77</v>
      </c>
      <c r="D83" s="1052">
        <v>78.19</v>
      </c>
    </row>
    <row r="84" spans="1:4" x14ac:dyDescent="0.25">
      <c r="A84" s="1049">
        <v>105307</v>
      </c>
      <c r="B84" s="1049" t="s">
        <v>21089</v>
      </c>
      <c r="C84" s="1049" t="s">
        <v>77</v>
      </c>
      <c r="D84" s="1052">
        <v>89.7</v>
      </c>
    </row>
    <row r="85" spans="1:4" x14ac:dyDescent="0.25">
      <c r="A85" s="1049">
        <v>105317</v>
      </c>
      <c r="B85" s="1049" t="s">
        <v>21090</v>
      </c>
      <c r="C85" s="1049" t="s">
        <v>77</v>
      </c>
      <c r="D85" s="1052">
        <v>25.64</v>
      </c>
    </row>
    <row r="86" spans="1:4" x14ac:dyDescent="0.25">
      <c r="A86" s="1049">
        <v>105318</v>
      </c>
      <c r="B86" s="1049" t="s">
        <v>21091</v>
      </c>
      <c r="C86" s="1049" t="s">
        <v>77</v>
      </c>
      <c r="D86" s="1052">
        <v>29.49</v>
      </c>
    </row>
    <row r="87" spans="1:4" x14ac:dyDescent="0.25">
      <c r="A87" s="1049">
        <v>105319</v>
      </c>
      <c r="B87" s="1049" t="s">
        <v>21092</v>
      </c>
      <c r="C87" s="1049" t="s">
        <v>77</v>
      </c>
      <c r="D87" s="1052">
        <v>35.869999999999997</v>
      </c>
    </row>
    <row r="88" spans="1:4" x14ac:dyDescent="0.25">
      <c r="A88" s="1049">
        <v>105320</v>
      </c>
      <c r="B88" s="1049" t="s">
        <v>21093</v>
      </c>
      <c r="C88" s="1049" t="s">
        <v>77</v>
      </c>
      <c r="D88" s="1052">
        <v>43.62</v>
      </c>
    </row>
    <row r="89" spans="1:4" x14ac:dyDescent="0.25">
      <c r="A89" s="1049">
        <v>105321</v>
      </c>
      <c r="B89" s="1049" t="s">
        <v>21094</v>
      </c>
      <c r="C89" s="1049" t="s">
        <v>77</v>
      </c>
      <c r="D89" s="1052">
        <v>51.3</v>
      </c>
    </row>
    <row r="90" spans="1:4" x14ac:dyDescent="0.25">
      <c r="A90" s="1049">
        <v>105322</v>
      </c>
      <c r="B90" s="1049" t="s">
        <v>21095</v>
      </c>
      <c r="C90" s="1049" t="s">
        <v>77</v>
      </c>
      <c r="D90" s="1052">
        <v>59</v>
      </c>
    </row>
    <row r="91" spans="1:4" x14ac:dyDescent="0.25">
      <c r="A91" s="1049">
        <v>105323</v>
      </c>
      <c r="B91" s="1049" t="s">
        <v>21096</v>
      </c>
      <c r="C91" s="1049" t="s">
        <v>77</v>
      </c>
      <c r="D91" s="1052">
        <v>66.69</v>
      </c>
    </row>
    <row r="92" spans="1:4" x14ac:dyDescent="0.25">
      <c r="A92" s="1049">
        <v>105324</v>
      </c>
      <c r="B92" s="1049" t="s">
        <v>21097</v>
      </c>
      <c r="C92" s="1049" t="s">
        <v>77</v>
      </c>
      <c r="D92" s="1052">
        <v>74.66</v>
      </c>
    </row>
    <row r="93" spans="1:4" x14ac:dyDescent="0.25">
      <c r="A93" s="1049">
        <v>105325</v>
      </c>
      <c r="B93" s="1049" t="s">
        <v>21098</v>
      </c>
      <c r="C93" s="1049" t="s">
        <v>77</v>
      </c>
      <c r="D93" s="1052">
        <v>90.68</v>
      </c>
    </row>
    <row r="94" spans="1:4" x14ac:dyDescent="0.25">
      <c r="A94" s="1049">
        <v>105326</v>
      </c>
      <c r="B94" s="1049" t="s">
        <v>21099</v>
      </c>
      <c r="C94" s="1049" t="s">
        <v>77</v>
      </c>
      <c r="D94" s="1052">
        <v>107.82</v>
      </c>
    </row>
    <row r="95" spans="1:4" x14ac:dyDescent="0.25">
      <c r="A95" s="1049">
        <v>105340</v>
      </c>
      <c r="B95" s="1049" t="s">
        <v>21100</v>
      </c>
      <c r="C95" s="1049" t="s">
        <v>77</v>
      </c>
      <c r="D95" s="1052">
        <v>101.53</v>
      </c>
    </row>
    <row r="96" spans="1:4" x14ac:dyDescent="0.25">
      <c r="A96" s="1049">
        <v>105341</v>
      </c>
      <c r="B96" s="1049" t="s">
        <v>21101</v>
      </c>
      <c r="C96" s="1049" t="s">
        <v>77</v>
      </c>
      <c r="D96" s="1052">
        <v>125.7</v>
      </c>
    </row>
    <row r="97" spans="1:4" x14ac:dyDescent="0.25">
      <c r="A97" s="1049">
        <v>105342</v>
      </c>
      <c r="B97" s="1049" t="s">
        <v>21102</v>
      </c>
      <c r="C97" s="1049" t="s">
        <v>77</v>
      </c>
      <c r="D97" s="1052">
        <v>152.94999999999999</v>
      </c>
    </row>
    <row r="98" spans="1:4" x14ac:dyDescent="0.25">
      <c r="A98" s="1049">
        <v>105343</v>
      </c>
      <c r="B98" s="1049" t="s">
        <v>21103</v>
      </c>
      <c r="C98" s="1049" t="s">
        <v>77</v>
      </c>
      <c r="D98" s="1052">
        <v>18.010000000000002</v>
      </c>
    </row>
    <row r="99" spans="1:4" x14ac:dyDescent="0.25">
      <c r="A99" s="1049">
        <v>105344</v>
      </c>
      <c r="B99" s="1049" t="s">
        <v>21104</v>
      </c>
      <c r="C99" s="1049" t="s">
        <v>77</v>
      </c>
      <c r="D99" s="1052">
        <v>123.39</v>
      </c>
    </row>
    <row r="100" spans="1:4" x14ac:dyDescent="0.25">
      <c r="A100" s="1049">
        <v>105345</v>
      </c>
      <c r="B100" s="1049" t="s">
        <v>21105</v>
      </c>
      <c r="C100" s="1049" t="s">
        <v>77</v>
      </c>
      <c r="D100" s="1052">
        <v>156.12</v>
      </c>
    </row>
    <row r="101" spans="1:4" x14ac:dyDescent="0.25">
      <c r="A101" s="1049">
        <v>105346</v>
      </c>
      <c r="B101" s="1049" t="s">
        <v>21106</v>
      </c>
      <c r="C101" s="1049" t="s">
        <v>77</v>
      </c>
      <c r="D101" s="1052">
        <v>172.96</v>
      </c>
    </row>
    <row r="102" spans="1:4" x14ac:dyDescent="0.25">
      <c r="A102" s="1049">
        <v>105347</v>
      </c>
      <c r="B102" s="1049" t="s">
        <v>21107</v>
      </c>
      <c r="C102" s="1049" t="s">
        <v>77</v>
      </c>
      <c r="D102" s="1052">
        <v>212.53</v>
      </c>
    </row>
    <row r="103" spans="1:4" x14ac:dyDescent="0.25">
      <c r="A103" s="1049">
        <v>105348</v>
      </c>
      <c r="B103" s="1049" t="s">
        <v>21108</v>
      </c>
      <c r="C103" s="1049" t="s">
        <v>77</v>
      </c>
      <c r="D103" s="1052">
        <v>63.15</v>
      </c>
    </row>
    <row r="104" spans="1:4" x14ac:dyDescent="0.25">
      <c r="A104" s="1049">
        <v>105349</v>
      </c>
      <c r="B104" s="1049" t="s">
        <v>21109</v>
      </c>
      <c r="C104" s="1049" t="s">
        <v>77</v>
      </c>
      <c r="D104" s="1052">
        <v>72.319999999999993</v>
      </c>
    </row>
    <row r="105" spans="1:4" x14ac:dyDescent="0.25">
      <c r="A105" s="1049">
        <v>105350</v>
      </c>
      <c r="B105" s="1049" t="s">
        <v>21110</v>
      </c>
      <c r="C105" s="1049" t="s">
        <v>77</v>
      </c>
      <c r="D105" s="1052">
        <v>81.5</v>
      </c>
    </row>
    <row r="106" spans="1:4" x14ac:dyDescent="0.25">
      <c r="A106" s="1049">
        <v>105351</v>
      </c>
      <c r="B106" s="1049" t="s">
        <v>21111</v>
      </c>
      <c r="C106" s="1049" t="s">
        <v>77</v>
      </c>
      <c r="D106" s="1052">
        <v>90.94</v>
      </c>
    </row>
    <row r="107" spans="1:4" x14ac:dyDescent="0.25">
      <c r="A107" s="1049">
        <v>105352</v>
      </c>
      <c r="B107" s="1049" t="s">
        <v>21112</v>
      </c>
      <c r="C107" s="1049" t="s">
        <v>77</v>
      </c>
      <c r="D107" s="1052">
        <v>112.37</v>
      </c>
    </row>
    <row r="108" spans="1:4" x14ac:dyDescent="0.25">
      <c r="A108" s="1049">
        <v>105353</v>
      </c>
      <c r="B108" s="1049" t="s">
        <v>21113</v>
      </c>
      <c r="C108" s="1049" t="s">
        <v>77</v>
      </c>
      <c r="D108" s="1052">
        <v>133.04</v>
      </c>
    </row>
    <row r="109" spans="1:4" x14ac:dyDescent="0.25">
      <c r="A109" s="1049">
        <v>105354</v>
      </c>
      <c r="B109" s="1049" t="s">
        <v>21114</v>
      </c>
      <c r="C109" s="1049" t="s">
        <v>77</v>
      </c>
      <c r="D109" s="1052">
        <v>152.15</v>
      </c>
    </row>
    <row r="110" spans="1:4" x14ac:dyDescent="0.25">
      <c r="A110" s="1049">
        <v>105355</v>
      </c>
      <c r="B110" s="1049" t="s">
        <v>21115</v>
      </c>
      <c r="C110" s="1049" t="s">
        <v>77</v>
      </c>
      <c r="D110" s="1052">
        <v>171.85</v>
      </c>
    </row>
    <row r="111" spans="1:4" x14ac:dyDescent="0.25">
      <c r="A111" s="1049">
        <v>105356</v>
      </c>
      <c r="B111" s="1049" t="s">
        <v>21116</v>
      </c>
      <c r="C111" s="1049" t="s">
        <v>77</v>
      </c>
      <c r="D111" s="1052">
        <v>191.96</v>
      </c>
    </row>
    <row r="112" spans="1:4" x14ac:dyDescent="0.25">
      <c r="A112" s="1049">
        <v>105357</v>
      </c>
      <c r="B112" s="1049" t="s">
        <v>21117</v>
      </c>
      <c r="C112" s="1049" t="s">
        <v>77</v>
      </c>
      <c r="D112" s="1052">
        <v>212.34</v>
      </c>
    </row>
    <row r="113" spans="1:4" x14ac:dyDescent="0.25">
      <c r="A113" s="1049">
        <v>105358</v>
      </c>
      <c r="B113" s="1049" t="s">
        <v>21118</v>
      </c>
      <c r="C113" s="1049" t="s">
        <v>77</v>
      </c>
      <c r="D113" s="1052">
        <v>258.98</v>
      </c>
    </row>
    <row r="114" spans="1:4" x14ac:dyDescent="0.25">
      <c r="A114" s="1049">
        <v>105369</v>
      </c>
      <c r="B114" s="1049" t="s">
        <v>21119</v>
      </c>
      <c r="C114" s="1049" t="s">
        <v>77</v>
      </c>
      <c r="D114" s="1052">
        <v>71.78</v>
      </c>
    </row>
    <row r="115" spans="1:4" x14ac:dyDescent="0.25">
      <c r="A115" s="1049">
        <v>105377</v>
      </c>
      <c r="B115" s="1049" t="s">
        <v>21120</v>
      </c>
      <c r="C115" s="1049" t="s">
        <v>77</v>
      </c>
      <c r="D115" s="1052">
        <v>46.02</v>
      </c>
    </row>
    <row r="116" spans="1:4" x14ac:dyDescent="0.25">
      <c r="A116" s="1049">
        <v>105378</v>
      </c>
      <c r="B116" s="1049" t="s">
        <v>21121</v>
      </c>
      <c r="C116" s="1049" t="s">
        <v>77</v>
      </c>
      <c r="D116" s="1052">
        <v>13.49</v>
      </c>
    </row>
    <row r="117" spans="1:4" x14ac:dyDescent="0.25">
      <c r="A117" s="1049">
        <v>105379</v>
      </c>
      <c r="B117" s="1049" t="s">
        <v>21122</v>
      </c>
      <c r="C117" s="1049" t="s">
        <v>77</v>
      </c>
      <c r="D117" s="1052">
        <v>17.920000000000002</v>
      </c>
    </row>
    <row r="118" spans="1:4" x14ac:dyDescent="0.25">
      <c r="A118" s="1049">
        <v>105380</v>
      </c>
      <c r="B118" s="1049" t="s">
        <v>21123</v>
      </c>
      <c r="C118" s="1049" t="s">
        <v>77</v>
      </c>
      <c r="D118" s="1052">
        <v>106.16</v>
      </c>
    </row>
    <row r="119" spans="1:4" x14ac:dyDescent="0.25">
      <c r="A119" s="1049">
        <v>105388</v>
      </c>
      <c r="B119" s="1049" t="s">
        <v>21124</v>
      </c>
      <c r="C119" s="1049" t="s">
        <v>77</v>
      </c>
      <c r="D119" s="1052">
        <v>14.2</v>
      </c>
    </row>
    <row r="120" spans="1:4" x14ac:dyDescent="0.25">
      <c r="A120" s="1049">
        <v>105389</v>
      </c>
      <c r="B120" s="1049" t="s">
        <v>21125</v>
      </c>
      <c r="C120" s="1049" t="s">
        <v>77</v>
      </c>
      <c r="D120" s="1052">
        <v>17.91</v>
      </c>
    </row>
    <row r="121" spans="1:4" x14ac:dyDescent="0.25">
      <c r="A121" s="1049">
        <v>105390</v>
      </c>
      <c r="B121" s="1049" t="s">
        <v>21126</v>
      </c>
      <c r="C121" s="1049" t="s">
        <v>77</v>
      </c>
      <c r="D121" s="1052">
        <v>113.53</v>
      </c>
    </row>
    <row r="122" spans="1:4" x14ac:dyDescent="0.25">
      <c r="A122" s="1049">
        <v>105391</v>
      </c>
      <c r="B122" s="1049" t="s">
        <v>21127</v>
      </c>
      <c r="C122" s="1049" t="s">
        <v>77</v>
      </c>
      <c r="D122" s="1052">
        <v>139.54</v>
      </c>
    </row>
    <row r="123" spans="1:4" x14ac:dyDescent="0.25">
      <c r="A123" s="1049">
        <v>105392</v>
      </c>
      <c r="B123" s="1049" t="s">
        <v>21128</v>
      </c>
      <c r="C123" s="1049" t="s">
        <v>77</v>
      </c>
      <c r="D123" s="1052">
        <v>22.38</v>
      </c>
    </row>
    <row r="124" spans="1:4" x14ac:dyDescent="0.25">
      <c r="A124" s="1049">
        <v>105393</v>
      </c>
      <c r="B124" s="1049" t="s">
        <v>21129</v>
      </c>
      <c r="C124" s="1049" t="s">
        <v>77</v>
      </c>
      <c r="D124" s="1052">
        <v>26.97</v>
      </c>
    </row>
    <row r="125" spans="1:4" x14ac:dyDescent="0.25">
      <c r="A125" s="1049">
        <v>105394</v>
      </c>
      <c r="B125" s="1049" t="s">
        <v>21130</v>
      </c>
      <c r="C125" s="1049" t="s">
        <v>77</v>
      </c>
      <c r="D125" s="1052">
        <v>31.55</v>
      </c>
    </row>
    <row r="126" spans="1:4" x14ac:dyDescent="0.25">
      <c r="A126" s="1049">
        <v>105395</v>
      </c>
      <c r="B126" s="1049" t="s">
        <v>21131</v>
      </c>
      <c r="C126" s="1049" t="s">
        <v>77</v>
      </c>
      <c r="D126" s="1052">
        <v>36.15</v>
      </c>
    </row>
    <row r="127" spans="1:4" x14ac:dyDescent="0.25">
      <c r="A127" s="1049">
        <v>105396</v>
      </c>
      <c r="B127" s="1049" t="s">
        <v>21132</v>
      </c>
      <c r="C127" s="1049" t="s">
        <v>77</v>
      </c>
      <c r="D127" s="1052">
        <v>40.74</v>
      </c>
    </row>
    <row r="128" spans="1:4" x14ac:dyDescent="0.25">
      <c r="A128" s="1049">
        <v>105397</v>
      </c>
      <c r="B128" s="1049" t="s">
        <v>21133</v>
      </c>
      <c r="C128" s="1049" t="s">
        <v>77</v>
      </c>
      <c r="D128" s="1052">
        <v>45.44</v>
      </c>
    </row>
    <row r="129" spans="1:4" x14ac:dyDescent="0.25">
      <c r="A129" s="1049">
        <v>105398</v>
      </c>
      <c r="B129" s="1049" t="s">
        <v>21134</v>
      </c>
      <c r="C129" s="1049" t="s">
        <v>77</v>
      </c>
      <c r="D129" s="1052">
        <v>56.17</v>
      </c>
    </row>
    <row r="130" spans="1:4" x14ac:dyDescent="0.25">
      <c r="A130" s="1049">
        <v>105399</v>
      </c>
      <c r="B130" s="1049" t="s">
        <v>21135</v>
      </c>
      <c r="C130" s="1049" t="s">
        <v>77</v>
      </c>
      <c r="D130" s="1052">
        <v>66.489999999999995</v>
      </c>
    </row>
    <row r="131" spans="1:4" x14ac:dyDescent="0.25">
      <c r="A131" s="1049">
        <v>105400</v>
      </c>
      <c r="B131" s="1049" t="s">
        <v>21136</v>
      </c>
      <c r="C131" s="1049" t="s">
        <v>77</v>
      </c>
      <c r="D131" s="1052">
        <v>76.069999999999993</v>
      </c>
    </row>
    <row r="132" spans="1:4" x14ac:dyDescent="0.25">
      <c r="A132" s="1049">
        <v>105401</v>
      </c>
      <c r="B132" s="1049" t="s">
        <v>21137</v>
      </c>
      <c r="C132" s="1049" t="s">
        <v>77</v>
      </c>
      <c r="D132" s="1052">
        <v>85.92</v>
      </c>
    </row>
    <row r="133" spans="1:4" x14ac:dyDescent="0.25">
      <c r="A133" s="1049">
        <v>105402</v>
      </c>
      <c r="B133" s="1049" t="s">
        <v>21138</v>
      </c>
      <c r="C133" s="1049" t="s">
        <v>77</v>
      </c>
      <c r="D133" s="1052">
        <v>95.99</v>
      </c>
    </row>
    <row r="134" spans="1:4" x14ac:dyDescent="0.25">
      <c r="A134" s="1049">
        <v>97173</v>
      </c>
      <c r="B134" s="1049" t="s">
        <v>21139</v>
      </c>
      <c r="C134" s="1049" t="s">
        <v>76</v>
      </c>
      <c r="D134" s="1052">
        <v>44.1</v>
      </c>
    </row>
    <row r="135" spans="1:4" x14ac:dyDescent="0.25">
      <c r="A135" s="1049">
        <v>97174</v>
      </c>
      <c r="B135" s="1049" t="s">
        <v>21140</v>
      </c>
      <c r="C135" s="1049" t="s">
        <v>76</v>
      </c>
      <c r="D135" s="1052">
        <v>52.71</v>
      </c>
    </row>
    <row r="136" spans="1:4" x14ac:dyDescent="0.25">
      <c r="A136" s="1049">
        <v>97175</v>
      </c>
      <c r="B136" s="1049" t="s">
        <v>21141</v>
      </c>
      <c r="C136" s="1049" t="s">
        <v>76</v>
      </c>
      <c r="D136" s="1052">
        <v>61.31</v>
      </c>
    </row>
    <row r="137" spans="1:4" x14ac:dyDescent="0.25">
      <c r="A137" s="1049">
        <v>97176</v>
      </c>
      <c r="B137" s="1049" t="s">
        <v>21142</v>
      </c>
      <c r="C137" s="1049" t="s">
        <v>76</v>
      </c>
      <c r="D137" s="1052">
        <v>69.92</v>
      </c>
    </row>
    <row r="138" spans="1:4" x14ac:dyDescent="0.25">
      <c r="A138" s="1049">
        <v>97177</v>
      </c>
      <c r="B138" s="1049" t="s">
        <v>21143</v>
      </c>
      <c r="C138" s="1049" t="s">
        <v>76</v>
      </c>
      <c r="D138" s="1052">
        <v>78.52</v>
      </c>
    </row>
    <row r="139" spans="1:4" x14ac:dyDescent="0.25">
      <c r="A139" s="1049">
        <v>97178</v>
      </c>
      <c r="B139" s="1049" t="s">
        <v>21144</v>
      </c>
      <c r="C139" s="1049" t="s">
        <v>76</v>
      </c>
      <c r="D139" s="1052">
        <v>95.72</v>
      </c>
    </row>
    <row r="140" spans="1:4" x14ac:dyDescent="0.25">
      <c r="A140" s="1049">
        <v>97179</v>
      </c>
      <c r="B140" s="1049" t="s">
        <v>21145</v>
      </c>
      <c r="C140" s="1049" t="s">
        <v>76</v>
      </c>
      <c r="D140" s="1052">
        <v>112.94</v>
      </c>
    </row>
    <row r="141" spans="1:4" x14ac:dyDescent="0.25">
      <c r="A141" s="1049">
        <v>97180</v>
      </c>
      <c r="B141" s="1049" t="s">
        <v>21146</v>
      </c>
      <c r="C141" s="1049" t="s">
        <v>76</v>
      </c>
      <c r="D141" s="1052">
        <v>130.16</v>
      </c>
    </row>
    <row r="142" spans="1:4" x14ac:dyDescent="0.25">
      <c r="A142" s="1049">
        <v>97181</v>
      </c>
      <c r="B142" s="1049" t="s">
        <v>21147</v>
      </c>
      <c r="C142" s="1049" t="s">
        <v>76</v>
      </c>
      <c r="D142" s="1052">
        <v>147.35</v>
      </c>
    </row>
    <row r="143" spans="1:4" x14ac:dyDescent="0.25">
      <c r="A143" s="1049">
        <v>97182</v>
      </c>
      <c r="B143" s="1049" t="s">
        <v>21148</v>
      </c>
      <c r="C143" s="1049" t="s">
        <v>76</v>
      </c>
      <c r="D143" s="1052">
        <v>168.43</v>
      </c>
    </row>
    <row r="144" spans="1:4" x14ac:dyDescent="0.25">
      <c r="A144" s="1049">
        <v>97183</v>
      </c>
      <c r="B144" s="1049" t="s">
        <v>21149</v>
      </c>
      <c r="C144" s="1049" t="s">
        <v>76</v>
      </c>
      <c r="D144" s="1052">
        <v>39.21</v>
      </c>
    </row>
    <row r="145" spans="1:4" x14ac:dyDescent="0.25">
      <c r="A145" s="1049">
        <v>97184</v>
      </c>
      <c r="B145" s="1049" t="s">
        <v>21150</v>
      </c>
      <c r="C145" s="1049" t="s">
        <v>76</v>
      </c>
      <c r="D145" s="1052">
        <v>46.93</v>
      </c>
    </row>
    <row r="146" spans="1:4" x14ac:dyDescent="0.25">
      <c r="A146" s="1049">
        <v>97185</v>
      </c>
      <c r="B146" s="1049" t="s">
        <v>21151</v>
      </c>
      <c r="C146" s="1049" t="s">
        <v>76</v>
      </c>
      <c r="D146" s="1052">
        <v>54.67</v>
      </c>
    </row>
    <row r="147" spans="1:4" x14ac:dyDescent="0.25">
      <c r="A147" s="1049">
        <v>97186</v>
      </c>
      <c r="B147" s="1049" t="s">
        <v>21152</v>
      </c>
      <c r="C147" s="1049" t="s">
        <v>76</v>
      </c>
      <c r="D147" s="1052">
        <v>62.42</v>
      </c>
    </row>
    <row r="148" spans="1:4" x14ac:dyDescent="0.25">
      <c r="A148" s="1049">
        <v>97187</v>
      </c>
      <c r="B148" s="1049" t="s">
        <v>21153</v>
      </c>
      <c r="C148" s="1049" t="s">
        <v>76</v>
      </c>
      <c r="D148" s="1052">
        <v>70.150000000000006</v>
      </c>
    </row>
    <row r="149" spans="1:4" x14ac:dyDescent="0.25">
      <c r="A149" s="1049">
        <v>97188</v>
      </c>
      <c r="B149" s="1049" t="s">
        <v>21154</v>
      </c>
      <c r="C149" s="1049" t="s">
        <v>76</v>
      </c>
      <c r="D149" s="1052">
        <v>85.65</v>
      </c>
    </row>
    <row r="150" spans="1:4" x14ac:dyDescent="0.25">
      <c r="A150" s="1049">
        <v>97189</v>
      </c>
      <c r="B150" s="1049" t="s">
        <v>21155</v>
      </c>
      <c r="C150" s="1049" t="s">
        <v>76</v>
      </c>
      <c r="D150" s="1052">
        <v>101.12</v>
      </c>
    </row>
    <row r="151" spans="1:4" x14ac:dyDescent="0.25">
      <c r="A151" s="1049">
        <v>97190</v>
      </c>
      <c r="B151" s="1049" t="s">
        <v>21156</v>
      </c>
      <c r="C151" s="1049" t="s">
        <v>76</v>
      </c>
      <c r="D151" s="1052">
        <v>116.62</v>
      </c>
    </row>
    <row r="152" spans="1:4" x14ac:dyDescent="0.25">
      <c r="A152" s="1049">
        <v>97191</v>
      </c>
      <c r="B152" s="1049" t="s">
        <v>21157</v>
      </c>
      <c r="C152" s="1049" t="s">
        <v>76</v>
      </c>
      <c r="D152" s="1052">
        <v>132.11000000000001</v>
      </c>
    </row>
    <row r="153" spans="1:4" x14ac:dyDescent="0.25">
      <c r="A153" s="1049">
        <v>97192</v>
      </c>
      <c r="B153" s="1049" t="s">
        <v>21158</v>
      </c>
      <c r="C153" s="1049" t="s">
        <v>76</v>
      </c>
      <c r="D153" s="1052">
        <v>150.59</v>
      </c>
    </row>
    <row r="154" spans="1:4" x14ac:dyDescent="0.25">
      <c r="A154" s="1049">
        <v>90694</v>
      </c>
      <c r="B154" s="1049" t="s">
        <v>1351</v>
      </c>
      <c r="C154" s="1049" t="s">
        <v>76</v>
      </c>
      <c r="D154" s="1052">
        <v>58.34</v>
      </c>
    </row>
    <row r="155" spans="1:4" x14ac:dyDescent="0.25">
      <c r="A155" s="1049">
        <v>90695</v>
      </c>
      <c r="B155" s="1049" t="s">
        <v>1352</v>
      </c>
      <c r="C155" s="1049" t="s">
        <v>76</v>
      </c>
      <c r="D155" s="1052">
        <v>111.29</v>
      </c>
    </row>
    <row r="156" spans="1:4" x14ac:dyDescent="0.25">
      <c r="A156" s="1049">
        <v>90696</v>
      </c>
      <c r="B156" s="1049" t="s">
        <v>1353</v>
      </c>
      <c r="C156" s="1049" t="s">
        <v>76</v>
      </c>
      <c r="D156" s="1052">
        <v>186.28</v>
      </c>
    </row>
    <row r="157" spans="1:4" x14ac:dyDescent="0.25">
      <c r="A157" s="1049">
        <v>90697</v>
      </c>
      <c r="B157" s="1049" t="s">
        <v>1354</v>
      </c>
      <c r="C157" s="1049" t="s">
        <v>76</v>
      </c>
      <c r="D157" s="1052">
        <v>289.36</v>
      </c>
    </row>
    <row r="158" spans="1:4" x14ac:dyDescent="0.25">
      <c r="A158" s="1049">
        <v>90698</v>
      </c>
      <c r="B158" s="1049" t="s">
        <v>1355</v>
      </c>
      <c r="C158" s="1049" t="s">
        <v>76</v>
      </c>
      <c r="D158" s="1052">
        <v>442.66</v>
      </c>
    </row>
    <row r="159" spans="1:4" x14ac:dyDescent="0.25">
      <c r="A159" s="1049">
        <v>90699</v>
      </c>
      <c r="B159" s="1049" t="s">
        <v>1356</v>
      </c>
      <c r="C159" s="1049" t="s">
        <v>76</v>
      </c>
      <c r="D159" s="1052">
        <v>623.37</v>
      </c>
    </row>
    <row r="160" spans="1:4" x14ac:dyDescent="0.25">
      <c r="A160" s="1049">
        <v>90700</v>
      </c>
      <c r="B160" s="1049" t="s">
        <v>1357</v>
      </c>
      <c r="C160" s="1049" t="s">
        <v>76</v>
      </c>
      <c r="D160" s="1052">
        <v>727.59</v>
      </c>
    </row>
    <row r="161" spans="1:4" x14ac:dyDescent="0.25">
      <c r="A161" s="1049">
        <v>90701</v>
      </c>
      <c r="B161" s="1049" t="s">
        <v>1358</v>
      </c>
      <c r="C161" s="1049" t="s">
        <v>76</v>
      </c>
      <c r="D161" s="1052">
        <v>86.92</v>
      </c>
    </row>
    <row r="162" spans="1:4" x14ac:dyDescent="0.25">
      <c r="A162" s="1049">
        <v>90702</v>
      </c>
      <c r="B162" s="1049" t="s">
        <v>1359</v>
      </c>
      <c r="C162" s="1049" t="s">
        <v>76</v>
      </c>
      <c r="D162" s="1052">
        <v>144.34</v>
      </c>
    </row>
    <row r="163" spans="1:4" x14ac:dyDescent="0.25">
      <c r="A163" s="1049">
        <v>90703</v>
      </c>
      <c r="B163" s="1049" t="s">
        <v>1360</v>
      </c>
      <c r="C163" s="1049" t="s">
        <v>76</v>
      </c>
      <c r="D163" s="1052">
        <v>226.16</v>
      </c>
    </row>
    <row r="164" spans="1:4" x14ac:dyDescent="0.25">
      <c r="A164" s="1049">
        <v>90704</v>
      </c>
      <c r="B164" s="1049" t="s">
        <v>1361</v>
      </c>
      <c r="C164" s="1049" t="s">
        <v>76</v>
      </c>
      <c r="D164" s="1052">
        <v>335.76</v>
      </c>
    </row>
    <row r="165" spans="1:4" x14ac:dyDescent="0.25">
      <c r="A165" s="1049">
        <v>90705</v>
      </c>
      <c r="B165" s="1049" t="s">
        <v>1362</v>
      </c>
      <c r="C165" s="1049" t="s">
        <v>76</v>
      </c>
      <c r="D165" s="1052">
        <v>440.32</v>
      </c>
    </row>
    <row r="166" spans="1:4" x14ac:dyDescent="0.25">
      <c r="A166" s="1049">
        <v>90706</v>
      </c>
      <c r="B166" s="1049" t="s">
        <v>1363</v>
      </c>
      <c r="C166" s="1049" t="s">
        <v>76</v>
      </c>
      <c r="D166" s="1052">
        <v>583.25</v>
      </c>
    </row>
    <row r="167" spans="1:4" x14ac:dyDescent="0.25">
      <c r="A167" s="1049">
        <v>90708</v>
      </c>
      <c r="B167" s="1049" t="s">
        <v>1364</v>
      </c>
      <c r="C167" s="1049" t="s">
        <v>76</v>
      </c>
      <c r="D167" s="1052">
        <v>864.97</v>
      </c>
    </row>
    <row r="168" spans="1:4" x14ac:dyDescent="0.25">
      <c r="A168" s="1049">
        <v>90724</v>
      </c>
      <c r="B168" s="1049" t="s">
        <v>1365</v>
      </c>
      <c r="C168" s="1049" t="s">
        <v>77</v>
      </c>
      <c r="D168" s="1052">
        <v>27.11</v>
      </c>
    </row>
    <row r="169" spans="1:4" x14ac:dyDescent="0.25">
      <c r="A169" s="1049">
        <v>90725</v>
      </c>
      <c r="B169" s="1049" t="s">
        <v>1366</v>
      </c>
      <c r="C169" s="1049" t="s">
        <v>77</v>
      </c>
      <c r="D169" s="1052">
        <v>33.33</v>
      </c>
    </row>
    <row r="170" spans="1:4" x14ac:dyDescent="0.25">
      <c r="A170" s="1049">
        <v>90726</v>
      </c>
      <c r="B170" s="1049" t="s">
        <v>1367</v>
      </c>
      <c r="C170" s="1049" t="s">
        <v>77</v>
      </c>
      <c r="D170" s="1052">
        <v>39.61</v>
      </c>
    </row>
    <row r="171" spans="1:4" x14ac:dyDescent="0.25">
      <c r="A171" s="1049">
        <v>90727</v>
      </c>
      <c r="B171" s="1049" t="s">
        <v>1368</v>
      </c>
      <c r="C171" s="1049" t="s">
        <v>77</v>
      </c>
      <c r="D171" s="1052">
        <v>45.83</v>
      </c>
    </row>
    <row r="172" spans="1:4" x14ac:dyDescent="0.25">
      <c r="A172" s="1049">
        <v>90728</v>
      </c>
      <c r="B172" s="1049" t="s">
        <v>1369</v>
      </c>
      <c r="C172" s="1049" t="s">
        <v>77</v>
      </c>
      <c r="D172" s="1052">
        <v>52.04</v>
      </c>
    </row>
    <row r="173" spans="1:4" x14ac:dyDescent="0.25">
      <c r="A173" s="1049">
        <v>90729</v>
      </c>
      <c r="B173" s="1049" t="s">
        <v>1370</v>
      </c>
      <c r="C173" s="1049" t="s">
        <v>77</v>
      </c>
      <c r="D173" s="1052">
        <v>58.25</v>
      </c>
    </row>
    <row r="174" spans="1:4" x14ac:dyDescent="0.25">
      <c r="A174" s="1049">
        <v>90730</v>
      </c>
      <c r="B174" s="1049" t="s">
        <v>1371</v>
      </c>
      <c r="C174" s="1049" t="s">
        <v>77</v>
      </c>
      <c r="D174" s="1052">
        <v>64.47</v>
      </c>
    </row>
    <row r="175" spans="1:4" x14ac:dyDescent="0.25">
      <c r="A175" s="1049">
        <v>90731</v>
      </c>
      <c r="B175" s="1049" t="s">
        <v>1372</v>
      </c>
      <c r="C175" s="1049" t="s">
        <v>77</v>
      </c>
      <c r="D175" s="1052">
        <v>70.69</v>
      </c>
    </row>
    <row r="176" spans="1:4" x14ac:dyDescent="0.25">
      <c r="A176" s="1049">
        <v>90732</v>
      </c>
      <c r="B176" s="1049" t="s">
        <v>1373</v>
      </c>
      <c r="C176" s="1049" t="s">
        <v>77</v>
      </c>
      <c r="D176" s="1052">
        <v>89.33</v>
      </c>
    </row>
    <row r="177" spans="1:4" x14ac:dyDescent="0.25">
      <c r="A177" s="1049">
        <v>90733</v>
      </c>
      <c r="B177" s="1049" t="s">
        <v>1374</v>
      </c>
      <c r="C177" s="1049" t="s">
        <v>76</v>
      </c>
      <c r="D177" s="1052">
        <v>3.84</v>
      </c>
    </row>
    <row r="178" spans="1:4" x14ac:dyDescent="0.25">
      <c r="A178" s="1049">
        <v>90734</v>
      </c>
      <c r="B178" s="1049" t="s">
        <v>1375</v>
      </c>
      <c r="C178" s="1049" t="s">
        <v>76</v>
      </c>
      <c r="D178" s="1052">
        <v>4.5599999999999996</v>
      </c>
    </row>
    <row r="179" spans="1:4" x14ac:dyDescent="0.25">
      <c r="A179" s="1049">
        <v>90735</v>
      </c>
      <c r="B179" s="1049" t="s">
        <v>1376</v>
      </c>
      <c r="C179" s="1049" t="s">
        <v>76</v>
      </c>
      <c r="D179" s="1052">
        <v>5.26</v>
      </c>
    </row>
    <row r="180" spans="1:4" x14ac:dyDescent="0.25">
      <c r="A180" s="1049">
        <v>90736</v>
      </c>
      <c r="B180" s="1049" t="s">
        <v>1377</v>
      </c>
      <c r="C180" s="1049" t="s">
        <v>76</v>
      </c>
      <c r="D180" s="1052">
        <v>5.98</v>
      </c>
    </row>
    <row r="181" spans="1:4" x14ac:dyDescent="0.25">
      <c r="A181" s="1049">
        <v>90737</v>
      </c>
      <c r="B181" s="1049" t="s">
        <v>1378</v>
      </c>
      <c r="C181" s="1049" t="s">
        <v>76</v>
      </c>
      <c r="D181" s="1052">
        <v>6.69</v>
      </c>
    </row>
    <row r="182" spans="1:4" x14ac:dyDescent="0.25">
      <c r="A182" s="1049">
        <v>90738</v>
      </c>
      <c r="B182" s="1049" t="s">
        <v>1379</v>
      </c>
      <c r="C182" s="1049" t="s">
        <v>76</v>
      </c>
      <c r="D182" s="1052">
        <v>7.4</v>
      </c>
    </row>
    <row r="183" spans="1:4" x14ac:dyDescent="0.25">
      <c r="A183" s="1049">
        <v>90739</v>
      </c>
      <c r="B183" s="1049" t="s">
        <v>1380</v>
      </c>
      <c r="C183" s="1049" t="s">
        <v>76</v>
      </c>
      <c r="D183" s="1052">
        <v>10.25</v>
      </c>
    </row>
    <row r="184" spans="1:4" x14ac:dyDescent="0.25">
      <c r="A184" s="1049">
        <v>90740</v>
      </c>
      <c r="B184" s="1049" t="s">
        <v>1381</v>
      </c>
      <c r="C184" s="1049" t="s">
        <v>76</v>
      </c>
      <c r="D184" s="1052">
        <v>5.07</v>
      </c>
    </row>
    <row r="185" spans="1:4" x14ac:dyDescent="0.25">
      <c r="A185" s="1049">
        <v>90741</v>
      </c>
      <c r="B185" s="1049" t="s">
        <v>1382</v>
      </c>
      <c r="C185" s="1049" t="s">
        <v>76</v>
      </c>
      <c r="D185" s="1052">
        <v>5.78</v>
      </c>
    </row>
    <row r="186" spans="1:4" x14ac:dyDescent="0.25">
      <c r="A186" s="1049">
        <v>90742</v>
      </c>
      <c r="B186" s="1049" t="s">
        <v>1383</v>
      </c>
      <c r="C186" s="1049" t="s">
        <v>76</v>
      </c>
      <c r="D186" s="1052">
        <v>6.5</v>
      </c>
    </row>
    <row r="187" spans="1:4" x14ac:dyDescent="0.25">
      <c r="A187" s="1049">
        <v>90743</v>
      </c>
      <c r="B187" s="1049" t="s">
        <v>1384</v>
      </c>
      <c r="C187" s="1049" t="s">
        <v>76</v>
      </c>
      <c r="D187" s="1052">
        <v>7.21</v>
      </c>
    </row>
    <row r="188" spans="1:4" x14ac:dyDescent="0.25">
      <c r="A188" s="1049">
        <v>90744</v>
      </c>
      <c r="B188" s="1049" t="s">
        <v>1385</v>
      </c>
      <c r="C188" s="1049" t="s">
        <v>76</v>
      </c>
      <c r="D188" s="1052">
        <v>7.92</v>
      </c>
    </row>
    <row r="189" spans="1:4" x14ac:dyDescent="0.25">
      <c r="A189" s="1049">
        <v>90745</v>
      </c>
      <c r="B189" s="1049" t="s">
        <v>1386</v>
      </c>
      <c r="C189" s="1049" t="s">
        <v>76</v>
      </c>
      <c r="D189" s="1052">
        <v>11.46</v>
      </c>
    </row>
    <row r="190" spans="1:4" x14ac:dyDescent="0.25">
      <c r="A190" s="1049">
        <v>90746</v>
      </c>
      <c r="B190" s="1049" t="s">
        <v>1387</v>
      </c>
      <c r="C190" s="1049" t="s">
        <v>76</v>
      </c>
      <c r="D190" s="1052">
        <v>4.1500000000000004</v>
      </c>
    </row>
    <row r="191" spans="1:4" x14ac:dyDescent="0.25">
      <c r="A191" s="1049">
        <v>90747</v>
      </c>
      <c r="B191" s="1049" t="s">
        <v>1388</v>
      </c>
      <c r="C191" s="1049" t="s">
        <v>76</v>
      </c>
      <c r="D191" s="1052">
        <v>18.43</v>
      </c>
    </row>
    <row r="192" spans="1:4" x14ac:dyDescent="0.25">
      <c r="A192" s="1049">
        <v>94869</v>
      </c>
      <c r="B192" s="1049" t="s">
        <v>1389</v>
      </c>
      <c r="C192" s="1049" t="s">
        <v>76</v>
      </c>
      <c r="D192" s="1052">
        <v>152.56</v>
      </c>
    </row>
    <row r="193" spans="1:4" x14ac:dyDescent="0.25">
      <c r="A193" s="1049">
        <v>94870</v>
      </c>
      <c r="B193" s="1049" t="s">
        <v>1390</v>
      </c>
      <c r="C193" s="1049" t="s">
        <v>76</v>
      </c>
      <c r="D193" s="1052">
        <v>2.08</v>
      </c>
    </row>
    <row r="194" spans="1:4" x14ac:dyDescent="0.25">
      <c r="A194" s="1049">
        <v>94871</v>
      </c>
      <c r="B194" s="1049" t="s">
        <v>1391</v>
      </c>
      <c r="C194" s="1049" t="s">
        <v>76</v>
      </c>
      <c r="D194" s="1052">
        <v>238.71</v>
      </c>
    </row>
    <row r="195" spans="1:4" x14ac:dyDescent="0.25">
      <c r="A195" s="1049">
        <v>94872</v>
      </c>
      <c r="B195" s="1049" t="s">
        <v>1392</v>
      </c>
      <c r="C195" s="1049" t="s">
        <v>76</v>
      </c>
      <c r="D195" s="1052">
        <v>2.95</v>
      </c>
    </row>
    <row r="196" spans="1:4" x14ac:dyDescent="0.25">
      <c r="A196" s="1049">
        <v>94875</v>
      </c>
      <c r="B196" s="1049" t="s">
        <v>1393</v>
      </c>
      <c r="C196" s="1049" t="s">
        <v>76</v>
      </c>
      <c r="D196" s="1053">
        <v>1404.59</v>
      </c>
    </row>
    <row r="197" spans="1:4" x14ac:dyDescent="0.25">
      <c r="A197" s="1049">
        <v>94876</v>
      </c>
      <c r="B197" s="1049" t="s">
        <v>1394</v>
      </c>
      <c r="C197" s="1049" t="s">
        <v>76</v>
      </c>
      <c r="D197" s="1052">
        <v>30.87</v>
      </c>
    </row>
    <row r="198" spans="1:4" x14ac:dyDescent="0.25">
      <c r="A198" s="1049">
        <v>94878</v>
      </c>
      <c r="B198" s="1049" t="s">
        <v>1395</v>
      </c>
      <c r="C198" s="1049" t="s">
        <v>76</v>
      </c>
      <c r="D198" s="1052">
        <v>35.71</v>
      </c>
    </row>
    <row r="199" spans="1:4" x14ac:dyDescent="0.25">
      <c r="A199" s="1049">
        <v>94879</v>
      </c>
      <c r="B199" s="1049" t="s">
        <v>1396</v>
      </c>
      <c r="C199" s="1049" t="s">
        <v>76</v>
      </c>
      <c r="D199" s="1053">
        <v>2162.2199999999998</v>
      </c>
    </row>
    <row r="200" spans="1:4" x14ac:dyDescent="0.25">
      <c r="A200" s="1049">
        <v>94880</v>
      </c>
      <c r="B200" s="1049" t="s">
        <v>1397</v>
      </c>
      <c r="C200" s="1049" t="s">
        <v>76</v>
      </c>
      <c r="D200" s="1052">
        <v>46.02</v>
      </c>
    </row>
    <row r="201" spans="1:4" x14ac:dyDescent="0.25">
      <c r="A201" s="1049">
        <v>94881</v>
      </c>
      <c r="B201" s="1049" t="s">
        <v>1398</v>
      </c>
      <c r="C201" s="1049" t="s">
        <v>76</v>
      </c>
      <c r="D201" s="1053">
        <v>2978.2</v>
      </c>
    </row>
    <row r="202" spans="1:4" x14ac:dyDescent="0.25">
      <c r="A202" s="1049">
        <v>94882</v>
      </c>
      <c r="B202" s="1049" t="s">
        <v>1399</v>
      </c>
      <c r="C202" s="1049" t="s">
        <v>76</v>
      </c>
      <c r="D202" s="1052">
        <v>53.49</v>
      </c>
    </row>
    <row r="203" spans="1:4" x14ac:dyDescent="0.25">
      <c r="A203" s="1049">
        <v>94884</v>
      </c>
      <c r="B203" s="1049" t="s">
        <v>1400</v>
      </c>
      <c r="C203" s="1049" t="s">
        <v>76</v>
      </c>
      <c r="D203" s="1052">
        <v>68.63</v>
      </c>
    </row>
    <row r="204" spans="1:4" x14ac:dyDescent="0.25">
      <c r="A204" s="1049">
        <v>97121</v>
      </c>
      <c r="B204" s="1049" t="s">
        <v>21159</v>
      </c>
      <c r="C204" s="1049" t="s">
        <v>76</v>
      </c>
      <c r="D204" s="1052">
        <v>3.37</v>
      </c>
    </row>
    <row r="205" spans="1:4" x14ac:dyDescent="0.25">
      <c r="A205" s="1049">
        <v>97122</v>
      </c>
      <c r="B205" s="1049" t="s">
        <v>21160</v>
      </c>
      <c r="C205" s="1049" t="s">
        <v>76</v>
      </c>
      <c r="D205" s="1052">
        <v>4.0599999999999996</v>
      </c>
    </row>
    <row r="206" spans="1:4" x14ac:dyDescent="0.25">
      <c r="A206" s="1049">
        <v>97123</v>
      </c>
      <c r="B206" s="1049" t="s">
        <v>21161</v>
      </c>
      <c r="C206" s="1049" t="s">
        <v>76</v>
      </c>
      <c r="D206" s="1052">
        <v>4.71</v>
      </c>
    </row>
    <row r="207" spans="1:4" x14ac:dyDescent="0.25">
      <c r="A207" s="1049">
        <v>97124</v>
      </c>
      <c r="B207" s="1049" t="s">
        <v>21162</v>
      </c>
      <c r="C207" s="1049" t="s">
        <v>76</v>
      </c>
      <c r="D207" s="1052">
        <v>2.76</v>
      </c>
    </row>
    <row r="208" spans="1:4" x14ac:dyDescent="0.25">
      <c r="A208" s="1049">
        <v>97125</v>
      </c>
      <c r="B208" s="1049" t="s">
        <v>21163</v>
      </c>
      <c r="C208" s="1049" t="s">
        <v>76</v>
      </c>
      <c r="D208" s="1052">
        <v>3.33</v>
      </c>
    </row>
    <row r="209" spans="1:4" x14ac:dyDescent="0.25">
      <c r="A209" s="1049">
        <v>97126</v>
      </c>
      <c r="B209" s="1049" t="s">
        <v>21164</v>
      </c>
      <c r="C209" s="1049" t="s">
        <v>76</v>
      </c>
      <c r="D209" s="1052">
        <v>3.87</v>
      </c>
    </row>
    <row r="210" spans="1:4" x14ac:dyDescent="0.25">
      <c r="A210" s="1049">
        <v>102264</v>
      </c>
      <c r="B210" s="1049" t="s">
        <v>1401</v>
      </c>
      <c r="C210" s="1049" t="s">
        <v>76</v>
      </c>
      <c r="D210" s="1052">
        <v>24.85</v>
      </c>
    </row>
    <row r="211" spans="1:4" x14ac:dyDescent="0.25">
      <c r="A211" s="1049">
        <v>102265</v>
      </c>
      <c r="B211" s="1049" t="s">
        <v>1402</v>
      </c>
      <c r="C211" s="1049" t="s">
        <v>77</v>
      </c>
      <c r="D211" s="1052">
        <v>114.2</v>
      </c>
    </row>
    <row r="212" spans="1:4" x14ac:dyDescent="0.25">
      <c r="A212" s="1049">
        <v>102266</v>
      </c>
      <c r="B212" s="1049" t="s">
        <v>1403</v>
      </c>
      <c r="C212" s="1049" t="s">
        <v>77</v>
      </c>
      <c r="D212" s="1052">
        <v>126.64</v>
      </c>
    </row>
    <row r="213" spans="1:4" x14ac:dyDescent="0.25">
      <c r="A213" s="1049">
        <v>102267</v>
      </c>
      <c r="B213" s="1049" t="s">
        <v>1404</v>
      </c>
      <c r="C213" s="1049" t="s">
        <v>77</v>
      </c>
      <c r="D213" s="1052">
        <v>145.34</v>
      </c>
    </row>
    <row r="214" spans="1:4" x14ac:dyDescent="0.25">
      <c r="A214" s="1049">
        <v>102268</v>
      </c>
      <c r="B214" s="1049" t="s">
        <v>1405</v>
      </c>
      <c r="C214" s="1049" t="s">
        <v>77</v>
      </c>
      <c r="D214" s="1052">
        <v>164</v>
      </c>
    </row>
    <row r="215" spans="1:4" x14ac:dyDescent="0.25">
      <c r="A215" s="1049">
        <v>102269</v>
      </c>
      <c r="B215" s="1049" t="s">
        <v>1406</v>
      </c>
      <c r="C215" s="1049" t="s">
        <v>77</v>
      </c>
      <c r="D215" s="1052">
        <v>201.29</v>
      </c>
    </row>
    <row r="216" spans="1:4" x14ac:dyDescent="0.25">
      <c r="A216" s="1049">
        <v>105260</v>
      </c>
      <c r="B216" s="1049" t="s">
        <v>21165</v>
      </c>
      <c r="C216" s="1049" t="s">
        <v>77</v>
      </c>
      <c r="D216" s="1052">
        <v>22.51</v>
      </c>
    </row>
    <row r="217" spans="1:4" x14ac:dyDescent="0.25">
      <c r="A217" s="1049">
        <v>105285</v>
      </c>
      <c r="B217" s="1049" t="s">
        <v>21166</v>
      </c>
      <c r="C217" s="1049" t="s">
        <v>77</v>
      </c>
      <c r="D217" s="1052">
        <v>21.9</v>
      </c>
    </row>
    <row r="218" spans="1:4" x14ac:dyDescent="0.25">
      <c r="A218" s="1049">
        <v>105286</v>
      </c>
      <c r="B218" s="1049" t="s">
        <v>21167</v>
      </c>
      <c r="C218" s="1049" t="s">
        <v>77</v>
      </c>
      <c r="D218" s="1052">
        <v>28.95</v>
      </c>
    </row>
    <row r="219" spans="1:4" x14ac:dyDescent="0.25">
      <c r="A219" s="1049">
        <v>105287</v>
      </c>
      <c r="B219" s="1049" t="s">
        <v>21168</v>
      </c>
      <c r="C219" s="1049" t="s">
        <v>77</v>
      </c>
      <c r="D219" s="1052">
        <v>26.46</v>
      </c>
    </row>
    <row r="220" spans="1:4" x14ac:dyDescent="0.25">
      <c r="A220" s="1049">
        <v>105288</v>
      </c>
      <c r="B220" s="1049" t="s">
        <v>21169</v>
      </c>
      <c r="C220" s="1049" t="s">
        <v>77</v>
      </c>
      <c r="D220" s="1052">
        <v>45.84</v>
      </c>
    </row>
    <row r="221" spans="1:4" x14ac:dyDescent="0.25">
      <c r="A221" s="1049">
        <v>105289</v>
      </c>
      <c r="B221" s="1049" t="s">
        <v>21170</v>
      </c>
      <c r="C221" s="1049" t="s">
        <v>77</v>
      </c>
      <c r="D221" s="1052">
        <v>42.89</v>
      </c>
    </row>
    <row r="222" spans="1:4" x14ac:dyDescent="0.25">
      <c r="A222" s="1049">
        <v>105290</v>
      </c>
      <c r="B222" s="1049" t="s">
        <v>21171</v>
      </c>
      <c r="C222" s="1049" t="s">
        <v>77</v>
      </c>
      <c r="D222" s="1052">
        <v>60.74</v>
      </c>
    </row>
    <row r="223" spans="1:4" x14ac:dyDescent="0.25">
      <c r="A223" s="1049">
        <v>105291</v>
      </c>
      <c r="B223" s="1049" t="s">
        <v>21172</v>
      </c>
      <c r="C223" s="1049" t="s">
        <v>77</v>
      </c>
      <c r="D223" s="1052">
        <v>57.34</v>
      </c>
    </row>
    <row r="224" spans="1:4" x14ac:dyDescent="0.25">
      <c r="A224" s="1049">
        <v>105292</v>
      </c>
      <c r="B224" s="1049" t="s">
        <v>21173</v>
      </c>
      <c r="C224" s="1049" t="s">
        <v>77</v>
      </c>
      <c r="D224" s="1052">
        <v>47.51</v>
      </c>
    </row>
    <row r="225" spans="1:4" x14ac:dyDescent="0.25">
      <c r="A225" s="1049">
        <v>105293</v>
      </c>
      <c r="B225" s="1049" t="s">
        <v>21174</v>
      </c>
      <c r="C225" s="1049" t="s">
        <v>77</v>
      </c>
      <c r="D225" s="1052">
        <v>43.76</v>
      </c>
    </row>
    <row r="226" spans="1:4" x14ac:dyDescent="0.25">
      <c r="A226" s="1049">
        <v>105294</v>
      </c>
      <c r="B226" s="1049" t="s">
        <v>21175</v>
      </c>
      <c r="C226" s="1049" t="s">
        <v>77</v>
      </c>
      <c r="D226" s="1052">
        <v>91.2</v>
      </c>
    </row>
    <row r="227" spans="1:4" x14ac:dyDescent="0.25">
      <c r="A227" s="1049">
        <v>105295</v>
      </c>
      <c r="B227" s="1049" t="s">
        <v>21176</v>
      </c>
      <c r="C227" s="1049" t="s">
        <v>77</v>
      </c>
      <c r="D227" s="1052">
        <v>86.78</v>
      </c>
    </row>
    <row r="228" spans="1:4" x14ac:dyDescent="0.25">
      <c r="A228" s="1049">
        <v>105296</v>
      </c>
      <c r="B228" s="1049" t="s">
        <v>21177</v>
      </c>
      <c r="C228" s="1049" t="s">
        <v>77</v>
      </c>
      <c r="D228" s="1052">
        <v>152.12</v>
      </c>
    </row>
    <row r="229" spans="1:4" x14ac:dyDescent="0.25">
      <c r="A229" s="1049">
        <v>105308</v>
      </c>
      <c r="B229" s="1049" t="s">
        <v>21178</v>
      </c>
      <c r="C229" s="1049" t="s">
        <v>76</v>
      </c>
      <c r="D229" s="1052">
        <v>5.43</v>
      </c>
    </row>
    <row r="230" spans="1:4" x14ac:dyDescent="0.25">
      <c r="A230" s="1049">
        <v>105309</v>
      </c>
      <c r="B230" s="1049" t="s">
        <v>21179</v>
      </c>
      <c r="C230" s="1049" t="s">
        <v>76</v>
      </c>
      <c r="D230" s="1052">
        <v>5.84</v>
      </c>
    </row>
    <row r="231" spans="1:4" x14ac:dyDescent="0.25">
      <c r="A231" s="1049">
        <v>105310</v>
      </c>
      <c r="B231" s="1049" t="s">
        <v>21180</v>
      </c>
      <c r="C231" s="1049" t="s">
        <v>76</v>
      </c>
      <c r="D231" s="1052">
        <v>6.88</v>
      </c>
    </row>
    <row r="232" spans="1:4" x14ac:dyDescent="0.25">
      <c r="A232" s="1049">
        <v>105311</v>
      </c>
      <c r="B232" s="1049" t="s">
        <v>21181</v>
      </c>
      <c r="C232" s="1049" t="s">
        <v>76</v>
      </c>
      <c r="D232" s="1052">
        <v>4.38</v>
      </c>
    </row>
    <row r="233" spans="1:4" x14ac:dyDescent="0.25">
      <c r="A233" s="1049">
        <v>105312</v>
      </c>
      <c r="B233" s="1049" t="s">
        <v>21182</v>
      </c>
      <c r="C233" s="1049" t="s">
        <v>76</v>
      </c>
      <c r="D233" s="1052">
        <v>4.4800000000000004</v>
      </c>
    </row>
    <row r="234" spans="1:4" x14ac:dyDescent="0.25">
      <c r="A234" s="1049">
        <v>105313</v>
      </c>
      <c r="B234" s="1049" t="s">
        <v>21183</v>
      </c>
      <c r="C234" s="1049" t="s">
        <v>76</v>
      </c>
      <c r="D234" s="1052">
        <v>4.82</v>
      </c>
    </row>
    <row r="235" spans="1:4" x14ac:dyDescent="0.25">
      <c r="A235" s="1049">
        <v>105314</v>
      </c>
      <c r="B235" s="1049" t="s">
        <v>21184</v>
      </c>
      <c r="C235" s="1049" t="s">
        <v>76</v>
      </c>
      <c r="D235" s="1052">
        <v>5.69</v>
      </c>
    </row>
    <row r="236" spans="1:4" x14ac:dyDescent="0.25">
      <c r="A236" s="1049">
        <v>105315</v>
      </c>
      <c r="B236" s="1049" t="s">
        <v>21185</v>
      </c>
      <c r="C236" s="1049" t="s">
        <v>77</v>
      </c>
      <c r="D236" s="1052">
        <v>11.44</v>
      </c>
    </row>
    <row r="237" spans="1:4" x14ac:dyDescent="0.25">
      <c r="A237" s="1049">
        <v>105316</v>
      </c>
      <c r="B237" s="1049" t="s">
        <v>21186</v>
      </c>
      <c r="C237" s="1049" t="s">
        <v>77</v>
      </c>
      <c r="D237" s="1052">
        <v>21.79</v>
      </c>
    </row>
    <row r="238" spans="1:4" x14ac:dyDescent="0.25">
      <c r="A238" s="1049">
        <v>105327</v>
      </c>
      <c r="B238" s="1049" t="s">
        <v>21187</v>
      </c>
      <c r="C238" s="1049" t="s">
        <v>77</v>
      </c>
      <c r="D238" s="1052">
        <v>41.66</v>
      </c>
    </row>
    <row r="239" spans="1:4" x14ac:dyDescent="0.25">
      <c r="A239" s="1049">
        <v>105328</v>
      </c>
      <c r="B239" s="1049" t="s">
        <v>21188</v>
      </c>
      <c r="C239" s="1049" t="s">
        <v>77</v>
      </c>
      <c r="D239" s="1052">
        <v>40.93</v>
      </c>
    </row>
    <row r="240" spans="1:4" x14ac:dyDescent="0.25">
      <c r="A240" s="1049">
        <v>105329</v>
      </c>
      <c r="B240" s="1049" t="s">
        <v>21189</v>
      </c>
      <c r="C240" s="1049" t="s">
        <v>77</v>
      </c>
      <c r="D240" s="1052">
        <v>67.540000000000006</v>
      </c>
    </row>
    <row r="241" spans="1:4" x14ac:dyDescent="0.25">
      <c r="A241" s="1049">
        <v>105330</v>
      </c>
      <c r="B241" s="1049" t="s">
        <v>21190</v>
      </c>
      <c r="C241" s="1049" t="s">
        <v>77</v>
      </c>
      <c r="D241" s="1052">
        <v>66.7</v>
      </c>
    </row>
    <row r="242" spans="1:4" x14ac:dyDescent="0.25">
      <c r="A242" s="1049">
        <v>105331</v>
      </c>
      <c r="B242" s="1049" t="s">
        <v>21191</v>
      </c>
      <c r="C242" s="1049" t="s">
        <v>76</v>
      </c>
      <c r="D242" s="1052">
        <v>48.08</v>
      </c>
    </row>
    <row r="243" spans="1:4" x14ac:dyDescent="0.25">
      <c r="A243" s="1049">
        <v>105332</v>
      </c>
      <c r="B243" s="1049" t="s">
        <v>21192</v>
      </c>
      <c r="C243" s="1049" t="s">
        <v>76</v>
      </c>
      <c r="D243" s="1052">
        <v>47.3</v>
      </c>
    </row>
    <row r="244" spans="1:4" x14ac:dyDescent="0.25">
      <c r="A244" s="1049">
        <v>105333</v>
      </c>
      <c r="B244" s="1049" t="s">
        <v>21193</v>
      </c>
      <c r="C244" s="1049" t="s">
        <v>76</v>
      </c>
      <c r="D244" s="1052">
        <v>210.48</v>
      </c>
    </row>
    <row r="245" spans="1:4" x14ac:dyDescent="0.25">
      <c r="A245" s="1049">
        <v>105334</v>
      </c>
      <c r="B245" s="1049" t="s">
        <v>21194</v>
      </c>
      <c r="C245" s="1049" t="s">
        <v>76</v>
      </c>
      <c r="D245" s="1052">
        <v>207.84</v>
      </c>
    </row>
    <row r="246" spans="1:4" x14ac:dyDescent="0.25">
      <c r="A246" s="1049">
        <v>105335</v>
      </c>
      <c r="B246" s="1049" t="s">
        <v>21195</v>
      </c>
      <c r="C246" s="1049" t="s">
        <v>76</v>
      </c>
      <c r="D246" s="1052">
        <v>316.66000000000003</v>
      </c>
    </row>
    <row r="247" spans="1:4" x14ac:dyDescent="0.25">
      <c r="A247" s="1049">
        <v>105336</v>
      </c>
      <c r="B247" s="1049" t="s">
        <v>21196</v>
      </c>
      <c r="C247" s="1049" t="s">
        <v>76</v>
      </c>
      <c r="D247" s="1052">
        <v>313.54000000000002</v>
      </c>
    </row>
    <row r="248" spans="1:4" x14ac:dyDescent="0.25">
      <c r="A248" s="1049">
        <v>105337</v>
      </c>
      <c r="B248" s="1049" t="s">
        <v>21197</v>
      </c>
      <c r="C248" s="1049" t="s">
        <v>76</v>
      </c>
      <c r="D248" s="1052">
        <v>446.18</v>
      </c>
    </row>
    <row r="249" spans="1:4" x14ac:dyDescent="0.25">
      <c r="A249" s="1049">
        <v>105338</v>
      </c>
      <c r="B249" s="1049" t="s">
        <v>21198</v>
      </c>
      <c r="C249" s="1049" t="s">
        <v>76</v>
      </c>
      <c r="D249" s="1052">
        <v>442.58</v>
      </c>
    </row>
    <row r="250" spans="1:4" x14ac:dyDescent="0.25">
      <c r="A250" s="1049">
        <v>105339</v>
      </c>
      <c r="B250" s="1049" t="s">
        <v>21199</v>
      </c>
      <c r="C250" s="1049" t="s">
        <v>76</v>
      </c>
      <c r="D250" s="1052">
        <v>3.6</v>
      </c>
    </row>
    <row r="251" spans="1:4" x14ac:dyDescent="0.25">
      <c r="A251" s="1049">
        <v>105359</v>
      </c>
      <c r="B251" s="1049" t="s">
        <v>21200</v>
      </c>
      <c r="C251" s="1049" t="s">
        <v>77</v>
      </c>
      <c r="D251" s="1052">
        <v>13.93</v>
      </c>
    </row>
    <row r="252" spans="1:4" x14ac:dyDescent="0.25">
      <c r="A252" s="1049">
        <v>105360</v>
      </c>
      <c r="B252" s="1049" t="s">
        <v>21201</v>
      </c>
      <c r="C252" s="1049" t="s">
        <v>77</v>
      </c>
      <c r="D252" s="1052">
        <v>16.86</v>
      </c>
    </row>
    <row r="253" spans="1:4" x14ac:dyDescent="0.25">
      <c r="A253" s="1049">
        <v>105361</v>
      </c>
      <c r="B253" s="1049" t="s">
        <v>21202</v>
      </c>
      <c r="C253" s="1049" t="s">
        <v>77</v>
      </c>
      <c r="D253" s="1052">
        <v>19.62</v>
      </c>
    </row>
    <row r="254" spans="1:4" x14ac:dyDescent="0.25">
      <c r="A254" s="1049">
        <v>105362</v>
      </c>
      <c r="B254" s="1049" t="s">
        <v>21203</v>
      </c>
      <c r="C254" s="1049" t="s">
        <v>77</v>
      </c>
      <c r="D254" s="1052">
        <v>20.55</v>
      </c>
    </row>
    <row r="255" spans="1:4" x14ac:dyDescent="0.25">
      <c r="A255" s="1049">
        <v>105363</v>
      </c>
      <c r="B255" s="1049" t="s">
        <v>21204</v>
      </c>
      <c r="C255" s="1049" t="s">
        <v>77</v>
      </c>
      <c r="D255" s="1052">
        <v>24.67</v>
      </c>
    </row>
    <row r="256" spans="1:4" x14ac:dyDescent="0.25">
      <c r="A256" s="1049">
        <v>105364</v>
      </c>
      <c r="B256" s="1049" t="s">
        <v>21205</v>
      </c>
      <c r="C256" s="1049" t="s">
        <v>77</v>
      </c>
      <c r="D256" s="1052">
        <v>28.63</v>
      </c>
    </row>
    <row r="257" spans="1:4" x14ac:dyDescent="0.25">
      <c r="A257" s="1049">
        <v>105365</v>
      </c>
      <c r="B257" s="1049" t="s">
        <v>21206</v>
      </c>
      <c r="C257" s="1049" t="s">
        <v>77</v>
      </c>
      <c r="D257" s="1052">
        <v>27.86</v>
      </c>
    </row>
    <row r="258" spans="1:4" x14ac:dyDescent="0.25">
      <c r="A258" s="1049">
        <v>105366</v>
      </c>
      <c r="B258" s="1049" t="s">
        <v>21207</v>
      </c>
      <c r="C258" s="1049" t="s">
        <v>77</v>
      </c>
      <c r="D258" s="1052">
        <v>33.72</v>
      </c>
    </row>
    <row r="259" spans="1:4" x14ac:dyDescent="0.25">
      <c r="A259" s="1049">
        <v>105367</v>
      </c>
      <c r="B259" s="1049" t="s">
        <v>21208</v>
      </c>
      <c r="C259" s="1049" t="s">
        <v>77</v>
      </c>
      <c r="D259" s="1052">
        <v>39.25</v>
      </c>
    </row>
    <row r="260" spans="1:4" x14ac:dyDescent="0.25">
      <c r="A260" s="1049">
        <v>105368</v>
      </c>
      <c r="B260" s="1049" t="s">
        <v>21209</v>
      </c>
      <c r="C260" s="1049" t="s">
        <v>77</v>
      </c>
      <c r="D260" s="1052">
        <v>42</v>
      </c>
    </row>
    <row r="261" spans="1:4" x14ac:dyDescent="0.25">
      <c r="A261" s="1049">
        <v>105370</v>
      </c>
      <c r="B261" s="1049" t="s">
        <v>21210</v>
      </c>
      <c r="C261" s="1049" t="s">
        <v>77</v>
      </c>
      <c r="D261" s="1052">
        <v>66.400000000000006</v>
      </c>
    </row>
    <row r="262" spans="1:4" x14ac:dyDescent="0.25">
      <c r="A262" s="1049">
        <v>105371</v>
      </c>
      <c r="B262" s="1049" t="s">
        <v>21211</v>
      </c>
      <c r="C262" s="1049" t="s">
        <v>77</v>
      </c>
      <c r="D262" s="1052">
        <v>32.450000000000003</v>
      </c>
    </row>
    <row r="263" spans="1:4" x14ac:dyDescent="0.25">
      <c r="A263" s="1049">
        <v>105372</v>
      </c>
      <c r="B263" s="1049" t="s">
        <v>21212</v>
      </c>
      <c r="C263" s="1049" t="s">
        <v>77</v>
      </c>
      <c r="D263" s="1052">
        <v>9</v>
      </c>
    </row>
    <row r="264" spans="1:4" x14ac:dyDescent="0.25">
      <c r="A264" s="1049">
        <v>105373</v>
      </c>
      <c r="B264" s="1049" t="s">
        <v>21213</v>
      </c>
      <c r="C264" s="1049" t="s">
        <v>77</v>
      </c>
      <c r="D264" s="1052">
        <v>10.51</v>
      </c>
    </row>
    <row r="265" spans="1:4" x14ac:dyDescent="0.25">
      <c r="A265" s="1049">
        <v>105374</v>
      </c>
      <c r="B265" s="1049" t="s">
        <v>21214</v>
      </c>
      <c r="C265" s="1049" t="s">
        <v>77</v>
      </c>
      <c r="D265" s="1052">
        <v>147.02000000000001</v>
      </c>
    </row>
    <row r="266" spans="1:4" x14ac:dyDescent="0.25">
      <c r="A266" s="1049">
        <v>105375</v>
      </c>
      <c r="B266" s="1049" t="s">
        <v>21215</v>
      </c>
      <c r="C266" s="1049" t="s">
        <v>77</v>
      </c>
      <c r="D266" s="1052">
        <v>122.86</v>
      </c>
    </row>
    <row r="267" spans="1:4" x14ac:dyDescent="0.25">
      <c r="A267" s="1049">
        <v>105376</v>
      </c>
      <c r="B267" s="1049" t="s">
        <v>21216</v>
      </c>
      <c r="C267" s="1049" t="s">
        <v>77</v>
      </c>
      <c r="D267" s="1052">
        <v>116.06</v>
      </c>
    </row>
    <row r="268" spans="1:4" x14ac:dyDescent="0.25">
      <c r="A268" s="1049">
        <v>105381</v>
      </c>
      <c r="B268" s="1049" t="s">
        <v>21217</v>
      </c>
      <c r="C268" s="1049" t="s">
        <v>77</v>
      </c>
      <c r="D268" s="1052">
        <v>13.91</v>
      </c>
    </row>
    <row r="269" spans="1:4" x14ac:dyDescent="0.25">
      <c r="A269" s="1049">
        <v>105382</v>
      </c>
      <c r="B269" s="1049" t="s">
        <v>21218</v>
      </c>
      <c r="C269" s="1049" t="s">
        <v>77</v>
      </c>
      <c r="D269" s="1052">
        <v>16.22</v>
      </c>
    </row>
    <row r="270" spans="1:4" x14ac:dyDescent="0.25">
      <c r="A270" s="1049">
        <v>105383</v>
      </c>
      <c r="B270" s="1049" t="s">
        <v>21219</v>
      </c>
      <c r="C270" s="1049" t="s">
        <v>77</v>
      </c>
      <c r="D270" s="1052">
        <v>16.8</v>
      </c>
    </row>
    <row r="271" spans="1:4" x14ac:dyDescent="0.25">
      <c r="A271" s="1049">
        <v>105384</v>
      </c>
      <c r="B271" s="1049" t="s">
        <v>21220</v>
      </c>
      <c r="C271" s="1049" t="s">
        <v>77</v>
      </c>
      <c r="D271" s="1052">
        <v>20.25</v>
      </c>
    </row>
    <row r="272" spans="1:4" x14ac:dyDescent="0.25">
      <c r="A272" s="1049">
        <v>105385</v>
      </c>
      <c r="B272" s="1049" t="s">
        <v>21221</v>
      </c>
      <c r="C272" s="1049" t="s">
        <v>77</v>
      </c>
      <c r="D272" s="1052">
        <v>23.53</v>
      </c>
    </row>
    <row r="273" spans="1:4" x14ac:dyDescent="0.25">
      <c r="A273" s="1049">
        <v>105386</v>
      </c>
      <c r="B273" s="1049" t="s">
        <v>21222</v>
      </c>
      <c r="C273" s="1049" t="s">
        <v>77</v>
      </c>
      <c r="D273" s="1052">
        <v>22.88</v>
      </c>
    </row>
    <row r="274" spans="1:4" x14ac:dyDescent="0.25">
      <c r="A274" s="1049">
        <v>105387</v>
      </c>
      <c r="B274" s="1049" t="s">
        <v>21223</v>
      </c>
      <c r="C274" s="1049" t="s">
        <v>77</v>
      </c>
      <c r="D274" s="1052">
        <v>27.83</v>
      </c>
    </row>
    <row r="275" spans="1:4" x14ac:dyDescent="0.25">
      <c r="A275" s="1049">
        <v>92833</v>
      </c>
      <c r="B275" s="1049" t="s">
        <v>21224</v>
      </c>
      <c r="C275" s="1049" t="s">
        <v>76</v>
      </c>
      <c r="D275" s="1052">
        <v>219.79</v>
      </c>
    </row>
    <row r="276" spans="1:4" x14ac:dyDescent="0.25">
      <c r="A276" s="1049">
        <v>92834</v>
      </c>
      <c r="B276" s="1049" t="s">
        <v>21225</v>
      </c>
      <c r="C276" s="1049" t="s">
        <v>76</v>
      </c>
      <c r="D276" s="1052">
        <v>21.56</v>
      </c>
    </row>
    <row r="277" spans="1:4" x14ac:dyDescent="0.25">
      <c r="A277" s="1049">
        <v>92835</v>
      </c>
      <c r="B277" s="1049" t="s">
        <v>21226</v>
      </c>
      <c r="C277" s="1049" t="s">
        <v>76</v>
      </c>
      <c r="D277" s="1052">
        <v>231.82</v>
      </c>
    </row>
    <row r="278" spans="1:4" x14ac:dyDescent="0.25">
      <c r="A278" s="1049">
        <v>92836</v>
      </c>
      <c r="B278" s="1049" t="s">
        <v>21227</v>
      </c>
      <c r="C278" s="1049" t="s">
        <v>76</v>
      </c>
      <c r="D278" s="1052">
        <v>28.5</v>
      </c>
    </row>
    <row r="279" spans="1:4" x14ac:dyDescent="0.25">
      <c r="A279" s="1049">
        <v>92837</v>
      </c>
      <c r="B279" s="1049" t="s">
        <v>21228</v>
      </c>
      <c r="C279" s="1049" t="s">
        <v>76</v>
      </c>
      <c r="D279" s="1052">
        <v>411.97</v>
      </c>
    </row>
    <row r="280" spans="1:4" x14ac:dyDescent="0.25">
      <c r="A280" s="1049">
        <v>92838</v>
      </c>
      <c r="B280" s="1049" t="s">
        <v>21229</v>
      </c>
      <c r="C280" s="1049" t="s">
        <v>76</v>
      </c>
      <c r="D280" s="1052">
        <v>35.83</v>
      </c>
    </row>
    <row r="281" spans="1:4" x14ac:dyDescent="0.25">
      <c r="A281" s="1049">
        <v>92839</v>
      </c>
      <c r="B281" s="1049" t="s">
        <v>21230</v>
      </c>
      <c r="C281" s="1049" t="s">
        <v>76</v>
      </c>
      <c r="D281" s="1052">
        <v>505</v>
      </c>
    </row>
    <row r="282" spans="1:4" x14ac:dyDescent="0.25">
      <c r="A282" s="1049">
        <v>92840</v>
      </c>
      <c r="B282" s="1049" t="s">
        <v>21231</v>
      </c>
      <c r="C282" s="1049" t="s">
        <v>76</v>
      </c>
      <c r="D282" s="1052">
        <v>43.46</v>
      </c>
    </row>
    <row r="283" spans="1:4" x14ac:dyDescent="0.25">
      <c r="A283" s="1049">
        <v>92841</v>
      </c>
      <c r="B283" s="1049" t="s">
        <v>21232</v>
      </c>
      <c r="C283" s="1049" t="s">
        <v>76</v>
      </c>
      <c r="D283" s="1052">
        <v>657.32</v>
      </c>
    </row>
    <row r="284" spans="1:4" x14ac:dyDescent="0.25">
      <c r="A284" s="1049">
        <v>92842</v>
      </c>
      <c r="B284" s="1049" t="s">
        <v>21233</v>
      </c>
      <c r="C284" s="1049" t="s">
        <v>76</v>
      </c>
      <c r="D284" s="1052">
        <v>54.47</v>
      </c>
    </row>
    <row r="285" spans="1:4" x14ac:dyDescent="0.25">
      <c r="A285" s="1049">
        <v>92843</v>
      </c>
      <c r="B285" s="1049" t="s">
        <v>21234</v>
      </c>
      <c r="C285" s="1049" t="s">
        <v>76</v>
      </c>
      <c r="D285" s="1052">
        <v>680.89</v>
      </c>
    </row>
    <row r="286" spans="1:4" x14ac:dyDescent="0.25">
      <c r="A286" s="1049">
        <v>92844</v>
      </c>
      <c r="B286" s="1049" t="s">
        <v>21235</v>
      </c>
      <c r="C286" s="1049" t="s">
        <v>76</v>
      </c>
      <c r="D286" s="1052">
        <v>64.72</v>
      </c>
    </row>
    <row r="287" spans="1:4" x14ac:dyDescent="0.25">
      <c r="A287" s="1049">
        <v>92845</v>
      </c>
      <c r="B287" s="1049" t="s">
        <v>21236</v>
      </c>
      <c r="C287" s="1049" t="s">
        <v>76</v>
      </c>
      <c r="D287" s="1053">
        <v>1008.49</v>
      </c>
    </row>
    <row r="288" spans="1:4" x14ac:dyDescent="0.25">
      <c r="A288" s="1049">
        <v>92846</v>
      </c>
      <c r="B288" s="1049" t="s">
        <v>21237</v>
      </c>
      <c r="C288" s="1049" t="s">
        <v>76</v>
      </c>
      <c r="D288" s="1052">
        <v>74.22</v>
      </c>
    </row>
    <row r="289" spans="1:4" x14ac:dyDescent="0.25">
      <c r="A289" s="1049">
        <v>92847</v>
      </c>
      <c r="B289" s="1049" t="s">
        <v>21238</v>
      </c>
      <c r="C289" s="1049" t="s">
        <v>76</v>
      </c>
      <c r="D289" s="1053">
        <v>1034.94</v>
      </c>
    </row>
    <row r="290" spans="1:4" x14ac:dyDescent="0.25">
      <c r="A290" s="1049">
        <v>92848</v>
      </c>
      <c r="B290" s="1049" t="s">
        <v>21239</v>
      </c>
      <c r="C290" s="1049" t="s">
        <v>76</v>
      </c>
      <c r="D290" s="1052">
        <v>87.46</v>
      </c>
    </row>
    <row r="291" spans="1:4" x14ac:dyDescent="0.25">
      <c r="A291" s="1049">
        <v>92849</v>
      </c>
      <c r="B291" s="1049" t="s">
        <v>21240</v>
      </c>
      <c r="C291" s="1049" t="s">
        <v>76</v>
      </c>
      <c r="D291" s="1052">
        <v>222.44</v>
      </c>
    </row>
    <row r="292" spans="1:4" x14ac:dyDescent="0.25">
      <c r="A292" s="1049">
        <v>92850</v>
      </c>
      <c r="B292" s="1049" t="s">
        <v>21241</v>
      </c>
      <c r="C292" s="1049" t="s">
        <v>76</v>
      </c>
      <c r="D292" s="1052">
        <v>24.21</v>
      </c>
    </row>
    <row r="293" spans="1:4" x14ac:dyDescent="0.25">
      <c r="A293" s="1049">
        <v>92851</v>
      </c>
      <c r="B293" s="1049" t="s">
        <v>21242</v>
      </c>
      <c r="C293" s="1049" t="s">
        <v>76</v>
      </c>
      <c r="D293" s="1052">
        <v>235.61</v>
      </c>
    </row>
    <row r="294" spans="1:4" x14ac:dyDescent="0.25">
      <c r="A294" s="1049">
        <v>92852</v>
      </c>
      <c r="B294" s="1049" t="s">
        <v>21243</v>
      </c>
      <c r="C294" s="1049" t="s">
        <v>76</v>
      </c>
      <c r="D294" s="1052">
        <v>32.29</v>
      </c>
    </row>
    <row r="295" spans="1:4" x14ac:dyDescent="0.25">
      <c r="A295" s="1049">
        <v>92853</v>
      </c>
      <c r="B295" s="1049" t="s">
        <v>21244</v>
      </c>
      <c r="C295" s="1049" t="s">
        <v>76</v>
      </c>
      <c r="D295" s="1052">
        <v>416.87</v>
      </c>
    </row>
    <row r="296" spans="1:4" x14ac:dyDescent="0.25">
      <c r="A296" s="1049">
        <v>92854</v>
      </c>
      <c r="B296" s="1049" t="s">
        <v>21245</v>
      </c>
      <c r="C296" s="1049" t="s">
        <v>76</v>
      </c>
      <c r="D296" s="1052">
        <v>40.729999999999997</v>
      </c>
    </row>
    <row r="297" spans="1:4" x14ac:dyDescent="0.25">
      <c r="A297" s="1049">
        <v>92855</v>
      </c>
      <c r="B297" s="1049" t="s">
        <v>21246</v>
      </c>
      <c r="C297" s="1049" t="s">
        <v>76</v>
      </c>
      <c r="D297" s="1052">
        <v>511.04</v>
      </c>
    </row>
    <row r="298" spans="1:4" x14ac:dyDescent="0.25">
      <c r="A298" s="1049">
        <v>92856</v>
      </c>
      <c r="B298" s="1049" t="s">
        <v>21247</v>
      </c>
      <c r="C298" s="1049" t="s">
        <v>76</v>
      </c>
      <c r="D298" s="1052">
        <v>49.5</v>
      </c>
    </row>
    <row r="299" spans="1:4" x14ac:dyDescent="0.25">
      <c r="A299" s="1049">
        <v>92857</v>
      </c>
      <c r="B299" s="1049" t="s">
        <v>21248</v>
      </c>
      <c r="C299" s="1049" t="s">
        <v>76</v>
      </c>
      <c r="D299" s="1052">
        <v>664.5</v>
      </c>
    </row>
    <row r="300" spans="1:4" x14ac:dyDescent="0.25">
      <c r="A300" s="1049">
        <v>92858</v>
      </c>
      <c r="B300" s="1049" t="s">
        <v>21249</v>
      </c>
      <c r="C300" s="1049" t="s">
        <v>76</v>
      </c>
      <c r="D300" s="1052">
        <v>61.65</v>
      </c>
    </row>
    <row r="301" spans="1:4" x14ac:dyDescent="0.25">
      <c r="A301" s="1049">
        <v>92859</v>
      </c>
      <c r="B301" s="1049" t="s">
        <v>21250</v>
      </c>
      <c r="C301" s="1049" t="s">
        <v>76</v>
      </c>
      <c r="D301" s="1052">
        <v>689.2</v>
      </c>
    </row>
    <row r="302" spans="1:4" x14ac:dyDescent="0.25">
      <c r="A302" s="1049">
        <v>92860</v>
      </c>
      <c r="B302" s="1049" t="s">
        <v>21251</v>
      </c>
      <c r="C302" s="1049" t="s">
        <v>76</v>
      </c>
      <c r="D302" s="1052">
        <v>73.03</v>
      </c>
    </row>
    <row r="303" spans="1:4" x14ac:dyDescent="0.25">
      <c r="A303" s="1049">
        <v>92861</v>
      </c>
      <c r="B303" s="1049" t="s">
        <v>21252</v>
      </c>
      <c r="C303" s="1049" t="s">
        <v>76</v>
      </c>
      <c r="D303" s="1053">
        <v>1017.92</v>
      </c>
    </row>
    <row r="304" spans="1:4" x14ac:dyDescent="0.25">
      <c r="A304" s="1049">
        <v>92862</v>
      </c>
      <c r="B304" s="1049" t="s">
        <v>21253</v>
      </c>
      <c r="C304" s="1049" t="s">
        <v>76</v>
      </c>
      <c r="D304" s="1052">
        <v>83.65</v>
      </c>
    </row>
    <row r="305" spans="1:4" x14ac:dyDescent="0.25">
      <c r="A305" s="1049">
        <v>92863</v>
      </c>
      <c r="B305" s="1049" t="s">
        <v>21254</v>
      </c>
      <c r="C305" s="1049" t="s">
        <v>76</v>
      </c>
      <c r="D305" s="1053">
        <v>1045.52</v>
      </c>
    </row>
    <row r="306" spans="1:4" x14ac:dyDescent="0.25">
      <c r="A306" s="1049">
        <v>92864</v>
      </c>
      <c r="B306" s="1049" t="s">
        <v>21255</v>
      </c>
      <c r="C306" s="1049" t="s">
        <v>76</v>
      </c>
      <c r="D306" s="1052">
        <v>98.04</v>
      </c>
    </row>
    <row r="307" spans="1:4" x14ac:dyDescent="0.25">
      <c r="A307" s="1049">
        <v>92210</v>
      </c>
      <c r="B307" s="1049" t="s">
        <v>21256</v>
      </c>
      <c r="C307" s="1049" t="s">
        <v>76</v>
      </c>
      <c r="D307" s="1052">
        <v>161.71</v>
      </c>
    </row>
    <row r="308" spans="1:4" x14ac:dyDescent="0.25">
      <c r="A308" s="1049">
        <v>92211</v>
      </c>
      <c r="B308" s="1049" t="s">
        <v>21257</v>
      </c>
      <c r="C308" s="1049" t="s">
        <v>76</v>
      </c>
      <c r="D308" s="1052">
        <v>196.68</v>
      </c>
    </row>
    <row r="309" spans="1:4" x14ac:dyDescent="0.25">
      <c r="A309" s="1049">
        <v>92212</v>
      </c>
      <c r="B309" s="1049" t="s">
        <v>21258</v>
      </c>
      <c r="C309" s="1049" t="s">
        <v>76</v>
      </c>
      <c r="D309" s="1052">
        <v>299.94</v>
      </c>
    </row>
    <row r="310" spans="1:4" x14ac:dyDescent="0.25">
      <c r="A310" s="1049">
        <v>92213</v>
      </c>
      <c r="B310" s="1049" t="s">
        <v>21259</v>
      </c>
      <c r="C310" s="1049" t="s">
        <v>76</v>
      </c>
      <c r="D310" s="1052">
        <v>398.76</v>
      </c>
    </row>
    <row r="311" spans="1:4" x14ac:dyDescent="0.25">
      <c r="A311" s="1049">
        <v>92214</v>
      </c>
      <c r="B311" s="1049" t="s">
        <v>21260</v>
      </c>
      <c r="C311" s="1049" t="s">
        <v>76</v>
      </c>
      <c r="D311" s="1052">
        <v>482.8</v>
      </c>
    </row>
    <row r="312" spans="1:4" x14ac:dyDescent="0.25">
      <c r="A312" s="1049">
        <v>92215</v>
      </c>
      <c r="B312" s="1049" t="s">
        <v>21261</v>
      </c>
      <c r="C312" s="1049" t="s">
        <v>76</v>
      </c>
      <c r="D312" s="1052">
        <v>554.25</v>
      </c>
    </row>
    <row r="313" spans="1:4" x14ac:dyDescent="0.25">
      <c r="A313" s="1049">
        <v>92216</v>
      </c>
      <c r="B313" s="1049" t="s">
        <v>21262</v>
      </c>
      <c r="C313" s="1049" t="s">
        <v>76</v>
      </c>
      <c r="D313" s="1052">
        <v>575.07000000000005</v>
      </c>
    </row>
    <row r="314" spans="1:4" x14ac:dyDescent="0.25">
      <c r="A314" s="1049">
        <v>92219</v>
      </c>
      <c r="B314" s="1049" t="s">
        <v>21263</v>
      </c>
      <c r="C314" s="1049" t="s">
        <v>76</v>
      </c>
      <c r="D314" s="1052">
        <v>165.49</v>
      </c>
    </row>
    <row r="315" spans="1:4" x14ac:dyDescent="0.25">
      <c r="A315" s="1049">
        <v>92220</v>
      </c>
      <c r="B315" s="1049" t="s">
        <v>21264</v>
      </c>
      <c r="C315" s="1049" t="s">
        <v>76</v>
      </c>
      <c r="D315" s="1052">
        <v>201.59</v>
      </c>
    </row>
    <row r="316" spans="1:4" x14ac:dyDescent="0.25">
      <c r="A316" s="1049">
        <v>92221</v>
      </c>
      <c r="B316" s="1049" t="s">
        <v>21265</v>
      </c>
      <c r="C316" s="1049" t="s">
        <v>76</v>
      </c>
      <c r="D316" s="1052">
        <v>305.95999999999998</v>
      </c>
    </row>
    <row r="317" spans="1:4" x14ac:dyDescent="0.25">
      <c r="A317" s="1049">
        <v>92222</v>
      </c>
      <c r="B317" s="1049" t="s">
        <v>21266</v>
      </c>
      <c r="C317" s="1049" t="s">
        <v>76</v>
      </c>
      <c r="D317" s="1052">
        <v>405.93</v>
      </c>
    </row>
    <row r="318" spans="1:4" x14ac:dyDescent="0.25">
      <c r="A318" s="1049">
        <v>92223</v>
      </c>
      <c r="B318" s="1049" t="s">
        <v>21267</v>
      </c>
      <c r="C318" s="1049" t="s">
        <v>76</v>
      </c>
      <c r="D318" s="1052">
        <v>491.09</v>
      </c>
    </row>
    <row r="319" spans="1:4" x14ac:dyDescent="0.25">
      <c r="A319" s="1049">
        <v>92224</v>
      </c>
      <c r="B319" s="1049" t="s">
        <v>21268</v>
      </c>
      <c r="C319" s="1049" t="s">
        <v>76</v>
      </c>
      <c r="D319" s="1052">
        <v>563.71</v>
      </c>
    </row>
    <row r="320" spans="1:4" x14ac:dyDescent="0.25">
      <c r="A320" s="1049">
        <v>92226</v>
      </c>
      <c r="B320" s="1049" t="s">
        <v>21269</v>
      </c>
      <c r="C320" s="1049" t="s">
        <v>76</v>
      </c>
      <c r="D320" s="1052">
        <v>585.65</v>
      </c>
    </row>
    <row r="321" spans="1:4" x14ac:dyDescent="0.25">
      <c r="A321" s="1049">
        <v>92808</v>
      </c>
      <c r="B321" s="1049" t="s">
        <v>21270</v>
      </c>
      <c r="C321" s="1049" t="s">
        <v>76</v>
      </c>
      <c r="D321" s="1052">
        <v>26.4</v>
      </c>
    </row>
    <row r="322" spans="1:4" x14ac:dyDescent="0.25">
      <c r="A322" s="1049">
        <v>92809</v>
      </c>
      <c r="B322" s="1049" t="s">
        <v>21271</v>
      </c>
      <c r="C322" s="1049" t="s">
        <v>76</v>
      </c>
      <c r="D322" s="1052">
        <v>36.67</v>
      </c>
    </row>
    <row r="323" spans="1:4" x14ac:dyDescent="0.25">
      <c r="A323" s="1049">
        <v>92810</v>
      </c>
      <c r="B323" s="1049" t="s">
        <v>21272</v>
      </c>
      <c r="C323" s="1049" t="s">
        <v>76</v>
      </c>
      <c r="D323" s="1052">
        <v>47.24</v>
      </c>
    </row>
    <row r="324" spans="1:4" x14ac:dyDescent="0.25">
      <c r="A324" s="1049">
        <v>92811</v>
      </c>
      <c r="B324" s="1049" t="s">
        <v>21273</v>
      </c>
      <c r="C324" s="1049" t="s">
        <v>76</v>
      </c>
      <c r="D324" s="1052">
        <v>57.99</v>
      </c>
    </row>
    <row r="325" spans="1:4" x14ac:dyDescent="0.25">
      <c r="A325" s="1049">
        <v>92812</v>
      </c>
      <c r="B325" s="1049" t="s">
        <v>21274</v>
      </c>
      <c r="C325" s="1049" t="s">
        <v>76</v>
      </c>
      <c r="D325" s="1052">
        <v>68.98</v>
      </c>
    </row>
    <row r="326" spans="1:4" x14ac:dyDescent="0.25">
      <c r="A326" s="1049">
        <v>92813</v>
      </c>
      <c r="B326" s="1049" t="s">
        <v>21275</v>
      </c>
      <c r="C326" s="1049" t="s">
        <v>76</v>
      </c>
      <c r="D326" s="1052">
        <v>80.23</v>
      </c>
    </row>
    <row r="327" spans="1:4" x14ac:dyDescent="0.25">
      <c r="A327" s="1049">
        <v>92814</v>
      </c>
      <c r="B327" s="1049" t="s">
        <v>21276</v>
      </c>
      <c r="C327" s="1049" t="s">
        <v>76</v>
      </c>
      <c r="D327" s="1052">
        <v>91.69</v>
      </c>
    </row>
    <row r="328" spans="1:4" x14ac:dyDescent="0.25">
      <c r="A328" s="1049">
        <v>92815</v>
      </c>
      <c r="B328" s="1049" t="s">
        <v>21277</v>
      </c>
      <c r="C328" s="1049" t="s">
        <v>76</v>
      </c>
      <c r="D328" s="1052">
        <v>103.37</v>
      </c>
    </row>
    <row r="329" spans="1:4" x14ac:dyDescent="0.25">
      <c r="A329" s="1049">
        <v>92816</v>
      </c>
      <c r="B329" s="1049" t="s">
        <v>21278</v>
      </c>
      <c r="C329" s="1049" t="s">
        <v>76</v>
      </c>
      <c r="D329" s="1052">
        <v>831.94</v>
      </c>
    </row>
    <row r="330" spans="1:4" x14ac:dyDescent="0.25">
      <c r="A330" s="1049">
        <v>92817</v>
      </c>
      <c r="B330" s="1049" t="s">
        <v>21279</v>
      </c>
      <c r="C330" s="1049" t="s">
        <v>76</v>
      </c>
      <c r="D330" s="1052">
        <v>127.42</v>
      </c>
    </row>
    <row r="331" spans="1:4" x14ac:dyDescent="0.25">
      <c r="A331" s="1049">
        <v>92818</v>
      </c>
      <c r="B331" s="1049" t="s">
        <v>21280</v>
      </c>
      <c r="C331" s="1049" t="s">
        <v>76</v>
      </c>
      <c r="D331" s="1053">
        <v>1185.9100000000001</v>
      </c>
    </row>
    <row r="332" spans="1:4" x14ac:dyDescent="0.25">
      <c r="A332" s="1049">
        <v>92819</v>
      </c>
      <c r="B332" s="1049" t="s">
        <v>21281</v>
      </c>
      <c r="C332" s="1049" t="s">
        <v>76</v>
      </c>
      <c r="D332" s="1052">
        <v>165.23</v>
      </c>
    </row>
    <row r="333" spans="1:4" x14ac:dyDescent="0.25">
      <c r="A333" s="1049">
        <v>92820</v>
      </c>
      <c r="B333" s="1049" t="s">
        <v>21282</v>
      </c>
      <c r="C333" s="1049" t="s">
        <v>76</v>
      </c>
      <c r="D333" s="1052">
        <v>29.06</v>
      </c>
    </row>
    <row r="334" spans="1:4" x14ac:dyDescent="0.25">
      <c r="A334" s="1049">
        <v>92821</v>
      </c>
      <c r="B334" s="1049" t="s">
        <v>21283</v>
      </c>
      <c r="C334" s="1049" t="s">
        <v>76</v>
      </c>
      <c r="D334" s="1052">
        <v>40.450000000000003</v>
      </c>
    </row>
    <row r="335" spans="1:4" x14ac:dyDescent="0.25">
      <c r="A335" s="1049">
        <v>92822</v>
      </c>
      <c r="B335" s="1049" t="s">
        <v>21284</v>
      </c>
      <c r="C335" s="1049" t="s">
        <v>76</v>
      </c>
      <c r="D335" s="1052">
        <v>52.15</v>
      </c>
    </row>
    <row r="336" spans="1:4" x14ac:dyDescent="0.25">
      <c r="A336" s="1049">
        <v>92824</v>
      </c>
      <c r="B336" s="1049" t="s">
        <v>21285</v>
      </c>
      <c r="C336" s="1049" t="s">
        <v>76</v>
      </c>
      <c r="D336" s="1052">
        <v>64.010000000000005</v>
      </c>
    </row>
    <row r="337" spans="1:4" x14ac:dyDescent="0.25">
      <c r="A337" s="1049">
        <v>92825</v>
      </c>
      <c r="B337" s="1049" t="s">
        <v>21286</v>
      </c>
      <c r="C337" s="1049" t="s">
        <v>76</v>
      </c>
      <c r="D337" s="1052">
        <v>76.150000000000006</v>
      </c>
    </row>
    <row r="338" spans="1:4" x14ac:dyDescent="0.25">
      <c r="A338" s="1049">
        <v>92826</v>
      </c>
      <c r="B338" s="1049" t="s">
        <v>21287</v>
      </c>
      <c r="C338" s="1049" t="s">
        <v>76</v>
      </c>
      <c r="D338" s="1052">
        <v>88.52</v>
      </c>
    </row>
    <row r="339" spans="1:4" x14ac:dyDescent="0.25">
      <c r="A339" s="1049">
        <v>92827</v>
      </c>
      <c r="B339" s="1049" t="s">
        <v>21288</v>
      </c>
      <c r="C339" s="1049" t="s">
        <v>76</v>
      </c>
      <c r="D339" s="1052">
        <v>101.15</v>
      </c>
    </row>
    <row r="340" spans="1:4" x14ac:dyDescent="0.25">
      <c r="A340" s="1049">
        <v>92828</v>
      </c>
      <c r="B340" s="1049" t="s">
        <v>21289</v>
      </c>
      <c r="C340" s="1049" t="s">
        <v>76</v>
      </c>
      <c r="D340" s="1052">
        <v>113.95</v>
      </c>
    </row>
    <row r="341" spans="1:4" x14ac:dyDescent="0.25">
      <c r="A341" s="1049">
        <v>92829</v>
      </c>
      <c r="B341" s="1049" t="s">
        <v>21290</v>
      </c>
      <c r="C341" s="1049" t="s">
        <v>76</v>
      </c>
      <c r="D341" s="1052">
        <v>844.78</v>
      </c>
    </row>
    <row r="342" spans="1:4" x14ac:dyDescent="0.25">
      <c r="A342" s="1049">
        <v>92830</v>
      </c>
      <c r="B342" s="1049" t="s">
        <v>21291</v>
      </c>
      <c r="C342" s="1049" t="s">
        <v>76</v>
      </c>
      <c r="D342" s="1052">
        <v>140.26</v>
      </c>
    </row>
    <row r="343" spans="1:4" x14ac:dyDescent="0.25">
      <c r="A343" s="1049">
        <v>92831</v>
      </c>
      <c r="B343" s="1049" t="s">
        <v>21292</v>
      </c>
      <c r="C343" s="1049" t="s">
        <v>76</v>
      </c>
      <c r="D343" s="1053">
        <v>1202.1400000000001</v>
      </c>
    </row>
    <row r="344" spans="1:4" x14ac:dyDescent="0.25">
      <c r="A344" s="1049">
        <v>92832</v>
      </c>
      <c r="B344" s="1049" t="s">
        <v>21293</v>
      </c>
      <c r="C344" s="1049" t="s">
        <v>76</v>
      </c>
      <c r="D344" s="1052">
        <v>181.46</v>
      </c>
    </row>
    <row r="345" spans="1:4" x14ac:dyDescent="0.25">
      <c r="A345" s="1049">
        <v>95565</v>
      </c>
      <c r="B345" s="1049" t="s">
        <v>21294</v>
      </c>
      <c r="C345" s="1049" t="s">
        <v>76</v>
      </c>
      <c r="D345" s="1052">
        <v>137.19999999999999</v>
      </c>
    </row>
    <row r="346" spans="1:4" x14ac:dyDescent="0.25">
      <c r="A346" s="1049">
        <v>95566</v>
      </c>
      <c r="B346" s="1049" t="s">
        <v>21295</v>
      </c>
      <c r="C346" s="1049" t="s">
        <v>76</v>
      </c>
      <c r="D346" s="1052">
        <v>139.86000000000001</v>
      </c>
    </row>
    <row r="347" spans="1:4" x14ac:dyDescent="0.25">
      <c r="A347" s="1049">
        <v>95567</v>
      </c>
      <c r="B347" s="1049" t="s">
        <v>21296</v>
      </c>
      <c r="C347" s="1049" t="s">
        <v>76</v>
      </c>
      <c r="D347" s="1052">
        <v>108.8</v>
      </c>
    </row>
    <row r="348" spans="1:4" x14ac:dyDescent="0.25">
      <c r="A348" s="1049">
        <v>95568</v>
      </c>
      <c r="B348" s="1049" t="s">
        <v>21297</v>
      </c>
      <c r="C348" s="1049" t="s">
        <v>76</v>
      </c>
      <c r="D348" s="1052">
        <v>134.04</v>
      </c>
    </row>
    <row r="349" spans="1:4" x14ac:dyDescent="0.25">
      <c r="A349" s="1049">
        <v>95569</v>
      </c>
      <c r="B349" s="1049" t="s">
        <v>21298</v>
      </c>
      <c r="C349" s="1049" t="s">
        <v>76</v>
      </c>
      <c r="D349" s="1052">
        <v>192.16</v>
      </c>
    </row>
    <row r="350" spans="1:4" x14ac:dyDescent="0.25">
      <c r="A350" s="1049">
        <v>95570</v>
      </c>
      <c r="B350" s="1049" t="s">
        <v>21299</v>
      </c>
      <c r="C350" s="1049" t="s">
        <v>76</v>
      </c>
      <c r="D350" s="1052">
        <v>111.46</v>
      </c>
    </row>
    <row r="351" spans="1:4" x14ac:dyDescent="0.25">
      <c r="A351" s="1049">
        <v>95571</v>
      </c>
      <c r="B351" s="1049" t="s">
        <v>21300</v>
      </c>
      <c r="C351" s="1049" t="s">
        <v>76</v>
      </c>
      <c r="D351" s="1052">
        <v>137.82</v>
      </c>
    </row>
    <row r="352" spans="1:4" x14ac:dyDescent="0.25">
      <c r="A352" s="1049">
        <v>95572</v>
      </c>
      <c r="B352" s="1049" t="s">
        <v>21301</v>
      </c>
      <c r="C352" s="1049" t="s">
        <v>76</v>
      </c>
      <c r="D352" s="1052">
        <v>197.07</v>
      </c>
    </row>
    <row r="353" spans="1:4" x14ac:dyDescent="0.25">
      <c r="A353" s="1049">
        <v>97127</v>
      </c>
      <c r="B353" s="1049" t="s">
        <v>21302</v>
      </c>
      <c r="C353" s="1049" t="s">
        <v>76</v>
      </c>
      <c r="D353" s="1052">
        <v>5.72</v>
      </c>
    </row>
    <row r="354" spans="1:4" x14ac:dyDescent="0.25">
      <c r="A354" s="1049">
        <v>97128</v>
      </c>
      <c r="B354" s="1049" t="s">
        <v>21303</v>
      </c>
      <c r="C354" s="1049" t="s">
        <v>76</v>
      </c>
      <c r="D354" s="1052">
        <v>11.15</v>
      </c>
    </row>
    <row r="355" spans="1:4" x14ac:dyDescent="0.25">
      <c r="A355" s="1049">
        <v>97129</v>
      </c>
      <c r="B355" s="1049" t="s">
        <v>21304</v>
      </c>
      <c r="C355" s="1049" t="s">
        <v>76</v>
      </c>
      <c r="D355" s="1052">
        <v>13.2</v>
      </c>
    </row>
    <row r="356" spans="1:4" x14ac:dyDescent="0.25">
      <c r="A356" s="1049">
        <v>97130</v>
      </c>
      <c r="B356" s="1049" t="s">
        <v>21305</v>
      </c>
      <c r="C356" s="1049" t="s">
        <v>76</v>
      </c>
      <c r="D356" s="1052">
        <v>15.27</v>
      </c>
    </row>
    <row r="357" spans="1:4" x14ac:dyDescent="0.25">
      <c r="A357" s="1049">
        <v>97131</v>
      </c>
      <c r="B357" s="1049" t="s">
        <v>21306</v>
      </c>
      <c r="C357" s="1049" t="s">
        <v>76</v>
      </c>
      <c r="D357" s="1052">
        <v>17.34</v>
      </c>
    </row>
    <row r="358" spans="1:4" x14ac:dyDescent="0.25">
      <c r="A358" s="1049">
        <v>97132</v>
      </c>
      <c r="B358" s="1049" t="s">
        <v>21307</v>
      </c>
      <c r="C358" s="1049" t="s">
        <v>76</v>
      </c>
      <c r="D358" s="1052">
        <v>19.399999999999999</v>
      </c>
    </row>
    <row r="359" spans="1:4" x14ac:dyDescent="0.25">
      <c r="A359" s="1049">
        <v>97133</v>
      </c>
      <c r="B359" s="1049" t="s">
        <v>21308</v>
      </c>
      <c r="C359" s="1049" t="s">
        <v>76</v>
      </c>
      <c r="D359" s="1052">
        <v>23.52</v>
      </c>
    </row>
    <row r="360" spans="1:4" x14ac:dyDescent="0.25">
      <c r="A360" s="1049">
        <v>97134</v>
      </c>
      <c r="B360" s="1049" t="s">
        <v>21309</v>
      </c>
      <c r="C360" s="1049" t="s">
        <v>76</v>
      </c>
      <c r="D360" s="1052">
        <v>4.71</v>
      </c>
    </row>
    <row r="361" spans="1:4" x14ac:dyDescent="0.25">
      <c r="A361" s="1049">
        <v>97135</v>
      </c>
      <c r="B361" s="1049" t="s">
        <v>21310</v>
      </c>
      <c r="C361" s="1049" t="s">
        <v>76</v>
      </c>
      <c r="D361" s="1052">
        <v>8.51</v>
      </c>
    </row>
    <row r="362" spans="1:4" x14ac:dyDescent="0.25">
      <c r="A362" s="1049">
        <v>97136</v>
      </c>
      <c r="B362" s="1049" t="s">
        <v>21311</v>
      </c>
      <c r="C362" s="1049" t="s">
        <v>76</v>
      </c>
      <c r="D362" s="1052">
        <v>10.08</v>
      </c>
    </row>
    <row r="363" spans="1:4" x14ac:dyDescent="0.25">
      <c r="A363" s="1049">
        <v>97137</v>
      </c>
      <c r="B363" s="1049" t="s">
        <v>21312</v>
      </c>
      <c r="C363" s="1049" t="s">
        <v>76</v>
      </c>
      <c r="D363" s="1052">
        <v>11.67</v>
      </c>
    </row>
    <row r="364" spans="1:4" x14ac:dyDescent="0.25">
      <c r="A364" s="1049">
        <v>97138</v>
      </c>
      <c r="B364" s="1049" t="s">
        <v>21313</v>
      </c>
      <c r="C364" s="1049" t="s">
        <v>76</v>
      </c>
      <c r="D364" s="1052">
        <v>13.26</v>
      </c>
    </row>
    <row r="365" spans="1:4" x14ac:dyDescent="0.25">
      <c r="A365" s="1049">
        <v>97139</v>
      </c>
      <c r="B365" s="1049" t="s">
        <v>21314</v>
      </c>
      <c r="C365" s="1049" t="s">
        <v>76</v>
      </c>
      <c r="D365" s="1052">
        <v>14.83</v>
      </c>
    </row>
    <row r="366" spans="1:4" x14ac:dyDescent="0.25">
      <c r="A366" s="1049">
        <v>97140</v>
      </c>
      <c r="B366" s="1049" t="s">
        <v>21315</v>
      </c>
      <c r="C366" s="1049" t="s">
        <v>76</v>
      </c>
      <c r="D366" s="1052">
        <v>17.98</v>
      </c>
    </row>
    <row r="367" spans="1:4" x14ac:dyDescent="0.25">
      <c r="A367" s="1049">
        <v>103089</v>
      </c>
      <c r="B367" s="1049" t="s">
        <v>1407</v>
      </c>
      <c r="C367" s="1049" t="s">
        <v>76</v>
      </c>
      <c r="D367" s="1052">
        <v>12</v>
      </c>
    </row>
    <row r="368" spans="1:4" x14ac:dyDescent="0.25">
      <c r="A368" s="1049">
        <v>103090</v>
      </c>
      <c r="B368" s="1049" t="s">
        <v>1408</v>
      </c>
      <c r="C368" s="1049" t="s">
        <v>76</v>
      </c>
      <c r="D368" s="1052">
        <v>14.33</v>
      </c>
    </row>
    <row r="369" spans="1:4" x14ac:dyDescent="0.25">
      <c r="A369" s="1049">
        <v>103091</v>
      </c>
      <c r="B369" s="1049" t="s">
        <v>1409</v>
      </c>
      <c r="C369" s="1049" t="s">
        <v>76</v>
      </c>
      <c r="D369" s="1052">
        <v>20.190000000000001</v>
      </c>
    </row>
    <row r="370" spans="1:4" x14ac:dyDescent="0.25">
      <c r="A370" s="1049">
        <v>103092</v>
      </c>
      <c r="B370" s="1049" t="s">
        <v>1410</v>
      </c>
      <c r="C370" s="1049" t="s">
        <v>76</v>
      </c>
      <c r="D370" s="1052">
        <v>26.03</v>
      </c>
    </row>
    <row r="371" spans="1:4" x14ac:dyDescent="0.25">
      <c r="A371" s="1049">
        <v>103093</v>
      </c>
      <c r="B371" s="1049" t="s">
        <v>1411</v>
      </c>
      <c r="C371" s="1049" t="s">
        <v>76</v>
      </c>
      <c r="D371" s="1052">
        <v>39.799999999999997</v>
      </c>
    </row>
    <row r="372" spans="1:4" x14ac:dyDescent="0.25">
      <c r="A372" s="1049">
        <v>103094</v>
      </c>
      <c r="B372" s="1049" t="s">
        <v>1412</v>
      </c>
      <c r="C372" s="1049" t="s">
        <v>76</v>
      </c>
      <c r="D372" s="1052">
        <v>45.7</v>
      </c>
    </row>
    <row r="373" spans="1:4" x14ac:dyDescent="0.25">
      <c r="A373" s="1049">
        <v>103095</v>
      </c>
      <c r="B373" s="1049" t="s">
        <v>1413</v>
      </c>
      <c r="C373" s="1049" t="s">
        <v>76</v>
      </c>
      <c r="D373" s="1052">
        <v>59.44</v>
      </c>
    </row>
    <row r="374" spans="1:4" x14ac:dyDescent="0.25">
      <c r="A374" s="1049">
        <v>103096</v>
      </c>
      <c r="B374" s="1049" t="s">
        <v>1414</v>
      </c>
      <c r="C374" s="1049" t="s">
        <v>76</v>
      </c>
      <c r="D374" s="1052">
        <v>65.319999999999993</v>
      </c>
    </row>
    <row r="375" spans="1:4" x14ac:dyDescent="0.25">
      <c r="A375" s="1049">
        <v>103097</v>
      </c>
      <c r="B375" s="1049" t="s">
        <v>1415</v>
      </c>
      <c r="C375" s="1049" t="s">
        <v>76</v>
      </c>
      <c r="D375" s="1052">
        <v>79.09</v>
      </c>
    </row>
    <row r="376" spans="1:4" x14ac:dyDescent="0.25">
      <c r="A376" s="1049">
        <v>103098</v>
      </c>
      <c r="B376" s="1049" t="s">
        <v>1416</v>
      </c>
      <c r="C376" s="1049" t="s">
        <v>76</v>
      </c>
      <c r="D376" s="1052">
        <v>84.95</v>
      </c>
    </row>
    <row r="377" spans="1:4" x14ac:dyDescent="0.25">
      <c r="A377" s="1049">
        <v>103099</v>
      </c>
      <c r="B377" s="1049" t="s">
        <v>1417</v>
      </c>
      <c r="C377" s="1049" t="s">
        <v>76</v>
      </c>
      <c r="D377" s="1052">
        <v>96.67</v>
      </c>
    </row>
    <row r="378" spans="1:4" x14ac:dyDescent="0.25">
      <c r="A378" s="1049">
        <v>103100</v>
      </c>
      <c r="B378" s="1049" t="s">
        <v>1418</v>
      </c>
      <c r="C378" s="1049" t="s">
        <v>76</v>
      </c>
      <c r="D378" s="1052">
        <v>103.18</v>
      </c>
    </row>
    <row r="379" spans="1:4" x14ac:dyDescent="0.25">
      <c r="A379" s="1049">
        <v>103101</v>
      </c>
      <c r="B379" s="1049" t="s">
        <v>1419</v>
      </c>
      <c r="C379" s="1049" t="s">
        <v>76</v>
      </c>
      <c r="D379" s="1052">
        <v>113.67</v>
      </c>
    </row>
    <row r="380" spans="1:4" x14ac:dyDescent="0.25">
      <c r="A380" s="1049">
        <v>103102</v>
      </c>
      <c r="B380" s="1049" t="s">
        <v>1420</v>
      </c>
      <c r="C380" s="1049" t="s">
        <v>76</v>
      </c>
      <c r="D380" s="1052">
        <v>130.91</v>
      </c>
    </row>
    <row r="381" spans="1:4" x14ac:dyDescent="0.25">
      <c r="A381" s="1049">
        <v>103103</v>
      </c>
      <c r="B381" s="1049" t="s">
        <v>1421</v>
      </c>
      <c r="C381" s="1049" t="s">
        <v>76</v>
      </c>
      <c r="D381" s="1052">
        <v>141.38</v>
      </c>
    </row>
    <row r="382" spans="1:4" x14ac:dyDescent="0.25">
      <c r="A382" s="1049">
        <v>103104</v>
      </c>
      <c r="B382" s="1049" t="s">
        <v>1422</v>
      </c>
      <c r="C382" s="1049" t="s">
        <v>76</v>
      </c>
      <c r="D382" s="1052">
        <v>169.11</v>
      </c>
    </row>
    <row r="383" spans="1:4" x14ac:dyDescent="0.25">
      <c r="A383" s="1049">
        <v>103105</v>
      </c>
      <c r="B383" s="1049" t="s">
        <v>1423</v>
      </c>
      <c r="C383" s="1049" t="s">
        <v>77</v>
      </c>
      <c r="D383" s="1052">
        <v>49.88</v>
      </c>
    </row>
    <row r="384" spans="1:4" x14ac:dyDescent="0.25">
      <c r="A384" s="1049">
        <v>103106</v>
      </c>
      <c r="B384" s="1049" t="s">
        <v>1424</v>
      </c>
      <c r="C384" s="1049" t="s">
        <v>77</v>
      </c>
      <c r="D384" s="1052">
        <v>59.65</v>
      </c>
    </row>
    <row r="385" spans="1:4" x14ac:dyDescent="0.25">
      <c r="A385" s="1049">
        <v>103107</v>
      </c>
      <c r="B385" s="1049" t="s">
        <v>1425</v>
      </c>
      <c r="C385" s="1049" t="s">
        <v>77</v>
      </c>
      <c r="D385" s="1052">
        <v>84.09</v>
      </c>
    </row>
    <row r="386" spans="1:4" x14ac:dyDescent="0.25">
      <c r="A386" s="1049">
        <v>103108</v>
      </c>
      <c r="B386" s="1049" t="s">
        <v>1426</v>
      </c>
      <c r="C386" s="1049" t="s">
        <v>77</v>
      </c>
      <c r="D386" s="1052">
        <v>108.52</v>
      </c>
    </row>
    <row r="387" spans="1:4" x14ac:dyDescent="0.25">
      <c r="A387" s="1049">
        <v>103109</v>
      </c>
      <c r="B387" s="1049" t="s">
        <v>1427</v>
      </c>
      <c r="C387" s="1049" t="s">
        <v>77</v>
      </c>
      <c r="D387" s="1052">
        <v>178.83</v>
      </c>
    </row>
    <row r="388" spans="1:4" x14ac:dyDescent="0.25">
      <c r="A388" s="1049">
        <v>103110</v>
      </c>
      <c r="B388" s="1049" t="s">
        <v>1428</v>
      </c>
      <c r="C388" s="1049" t="s">
        <v>77</v>
      </c>
      <c r="D388" s="1052">
        <v>203.26</v>
      </c>
    </row>
    <row r="389" spans="1:4" x14ac:dyDescent="0.25">
      <c r="A389" s="1049">
        <v>103111</v>
      </c>
      <c r="B389" s="1049" t="s">
        <v>1429</v>
      </c>
      <c r="C389" s="1049" t="s">
        <v>77</v>
      </c>
      <c r="D389" s="1052">
        <v>273.57</v>
      </c>
    </row>
    <row r="390" spans="1:4" x14ac:dyDescent="0.25">
      <c r="A390" s="1049">
        <v>103112</v>
      </c>
      <c r="B390" s="1049" t="s">
        <v>1430</v>
      </c>
      <c r="C390" s="1049" t="s">
        <v>77</v>
      </c>
      <c r="D390" s="1052">
        <v>298.01</v>
      </c>
    </row>
    <row r="391" spans="1:4" x14ac:dyDescent="0.25">
      <c r="A391" s="1049">
        <v>103113</v>
      </c>
      <c r="B391" s="1049" t="s">
        <v>1431</v>
      </c>
      <c r="C391" s="1049" t="s">
        <v>77</v>
      </c>
      <c r="D391" s="1052">
        <v>368.33</v>
      </c>
    </row>
    <row r="392" spans="1:4" x14ac:dyDescent="0.25">
      <c r="A392" s="1049">
        <v>103114</v>
      </c>
      <c r="B392" s="1049" t="s">
        <v>1432</v>
      </c>
      <c r="C392" s="1049" t="s">
        <v>77</v>
      </c>
      <c r="D392" s="1052">
        <v>392.75</v>
      </c>
    </row>
    <row r="393" spans="1:4" x14ac:dyDescent="0.25">
      <c r="A393" s="1049">
        <v>103115</v>
      </c>
      <c r="B393" s="1049" t="s">
        <v>1433</v>
      </c>
      <c r="C393" s="1049" t="s">
        <v>77</v>
      </c>
      <c r="D393" s="1052">
        <v>441.59</v>
      </c>
    </row>
    <row r="394" spans="1:4" x14ac:dyDescent="0.25">
      <c r="A394" s="1049">
        <v>103116</v>
      </c>
      <c r="B394" s="1049" t="s">
        <v>1434</v>
      </c>
      <c r="C394" s="1049" t="s">
        <v>77</v>
      </c>
      <c r="D394" s="1052">
        <v>536.35</v>
      </c>
    </row>
    <row r="395" spans="1:4" x14ac:dyDescent="0.25">
      <c r="A395" s="1049">
        <v>103117</v>
      </c>
      <c r="B395" s="1049" t="s">
        <v>1435</v>
      </c>
      <c r="C395" s="1049" t="s">
        <v>77</v>
      </c>
      <c r="D395" s="1052">
        <v>585.20000000000005</v>
      </c>
    </row>
    <row r="396" spans="1:4" x14ac:dyDescent="0.25">
      <c r="A396" s="1049">
        <v>103118</v>
      </c>
      <c r="B396" s="1049" t="s">
        <v>1436</v>
      </c>
      <c r="C396" s="1049" t="s">
        <v>77</v>
      </c>
      <c r="D396" s="1052">
        <v>679.95</v>
      </c>
    </row>
    <row r="397" spans="1:4" x14ac:dyDescent="0.25">
      <c r="A397" s="1049">
        <v>103119</v>
      </c>
      <c r="B397" s="1049" t="s">
        <v>1437</v>
      </c>
      <c r="C397" s="1049" t="s">
        <v>77</v>
      </c>
      <c r="D397" s="1052">
        <v>728.8</v>
      </c>
    </row>
    <row r="398" spans="1:4" x14ac:dyDescent="0.25">
      <c r="A398" s="1049">
        <v>103120</v>
      </c>
      <c r="B398" s="1049" t="s">
        <v>1438</v>
      </c>
      <c r="C398" s="1049" t="s">
        <v>77</v>
      </c>
      <c r="D398" s="1052">
        <v>872.4</v>
      </c>
    </row>
    <row r="399" spans="1:4" x14ac:dyDescent="0.25">
      <c r="A399" s="1049">
        <v>103121</v>
      </c>
      <c r="B399" s="1049" t="s">
        <v>1439</v>
      </c>
      <c r="C399" s="1049" t="s">
        <v>77</v>
      </c>
      <c r="D399" s="1052">
        <v>65.7</v>
      </c>
    </row>
    <row r="400" spans="1:4" x14ac:dyDescent="0.25">
      <c r="A400" s="1049">
        <v>103122</v>
      </c>
      <c r="B400" s="1049" t="s">
        <v>1440</v>
      </c>
      <c r="C400" s="1049" t="s">
        <v>77</v>
      </c>
      <c r="D400" s="1052">
        <v>80.349999999999994</v>
      </c>
    </row>
    <row r="401" spans="1:4" x14ac:dyDescent="0.25">
      <c r="A401" s="1049">
        <v>103123</v>
      </c>
      <c r="B401" s="1049" t="s">
        <v>1441</v>
      </c>
      <c r="C401" s="1049" t="s">
        <v>77</v>
      </c>
      <c r="D401" s="1052">
        <v>117.01</v>
      </c>
    </row>
    <row r="402" spans="1:4" x14ac:dyDescent="0.25">
      <c r="A402" s="1049">
        <v>103124</v>
      </c>
      <c r="B402" s="1049" t="s">
        <v>1442</v>
      </c>
      <c r="C402" s="1049" t="s">
        <v>77</v>
      </c>
      <c r="D402" s="1052">
        <v>153.62</v>
      </c>
    </row>
    <row r="403" spans="1:4" x14ac:dyDescent="0.25">
      <c r="A403" s="1049">
        <v>103125</v>
      </c>
      <c r="B403" s="1049" t="s">
        <v>1443</v>
      </c>
      <c r="C403" s="1049" t="s">
        <v>77</v>
      </c>
      <c r="D403" s="1052">
        <v>259.12</v>
      </c>
    </row>
    <row r="404" spans="1:4" x14ac:dyDescent="0.25">
      <c r="A404" s="1049">
        <v>103126</v>
      </c>
      <c r="B404" s="1049" t="s">
        <v>1444</v>
      </c>
      <c r="C404" s="1049" t="s">
        <v>77</v>
      </c>
      <c r="D404" s="1052">
        <v>295.75</v>
      </c>
    </row>
    <row r="405" spans="1:4" x14ac:dyDescent="0.25">
      <c r="A405" s="1049">
        <v>103127</v>
      </c>
      <c r="B405" s="1049" t="s">
        <v>1445</v>
      </c>
      <c r="C405" s="1049" t="s">
        <v>77</v>
      </c>
      <c r="D405" s="1052">
        <v>401.25</v>
      </c>
    </row>
    <row r="406" spans="1:4" x14ac:dyDescent="0.25">
      <c r="A406" s="1049">
        <v>103128</v>
      </c>
      <c r="B406" s="1049" t="s">
        <v>1446</v>
      </c>
      <c r="C406" s="1049" t="s">
        <v>77</v>
      </c>
      <c r="D406" s="1052">
        <v>437.87</v>
      </c>
    </row>
    <row r="407" spans="1:4" x14ac:dyDescent="0.25">
      <c r="A407" s="1049">
        <v>103129</v>
      </c>
      <c r="B407" s="1049" t="s">
        <v>1447</v>
      </c>
      <c r="C407" s="1049" t="s">
        <v>77</v>
      </c>
      <c r="D407" s="1052">
        <v>543.37</v>
      </c>
    </row>
    <row r="408" spans="1:4" x14ac:dyDescent="0.25">
      <c r="A408" s="1049">
        <v>103130</v>
      </c>
      <c r="B408" s="1049" t="s">
        <v>1448</v>
      </c>
      <c r="C408" s="1049" t="s">
        <v>77</v>
      </c>
      <c r="D408" s="1052">
        <v>579.99</v>
      </c>
    </row>
    <row r="409" spans="1:4" x14ac:dyDescent="0.25">
      <c r="A409" s="1049">
        <v>103131</v>
      </c>
      <c r="B409" s="1049" t="s">
        <v>1449</v>
      </c>
      <c r="C409" s="1049" t="s">
        <v>77</v>
      </c>
      <c r="D409" s="1052">
        <v>653.27</v>
      </c>
    </row>
    <row r="410" spans="1:4" x14ac:dyDescent="0.25">
      <c r="A410" s="1049">
        <v>103132</v>
      </c>
      <c r="B410" s="1049" t="s">
        <v>1450</v>
      </c>
      <c r="C410" s="1049" t="s">
        <v>77</v>
      </c>
      <c r="D410" s="1052">
        <v>795.39</v>
      </c>
    </row>
    <row r="411" spans="1:4" x14ac:dyDescent="0.25">
      <c r="A411" s="1049">
        <v>103133</v>
      </c>
      <c r="B411" s="1049" t="s">
        <v>1451</v>
      </c>
      <c r="C411" s="1049" t="s">
        <v>77</v>
      </c>
      <c r="D411" s="1052">
        <v>868.67</v>
      </c>
    </row>
    <row r="412" spans="1:4" x14ac:dyDescent="0.25">
      <c r="A412" s="1049">
        <v>103134</v>
      </c>
      <c r="B412" s="1049" t="s">
        <v>1452</v>
      </c>
      <c r="C412" s="1049" t="s">
        <v>77</v>
      </c>
      <c r="D412" s="1053">
        <v>1010.79</v>
      </c>
    </row>
    <row r="413" spans="1:4" x14ac:dyDescent="0.25">
      <c r="A413" s="1049">
        <v>103135</v>
      </c>
      <c r="B413" s="1049" t="s">
        <v>1453</v>
      </c>
      <c r="C413" s="1049" t="s">
        <v>77</v>
      </c>
      <c r="D413" s="1053">
        <v>1084.07</v>
      </c>
    </row>
    <row r="414" spans="1:4" x14ac:dyDescent="0.25">
      <c r="A414" s="1049">
        <v>103136</v>
      </c>
      <c r="B414" s="1049" t="s">
        <v>1454</v>
      </c>
      <c r="C414" s="1049" t="s">
        <v>77</v>
      </c>
      <c r="D414" s="1053">
        <v>1299.47</v>
      </c>
    </row>
    <row r="415" spans="1:4" x14ac:dyDescent="0.25">
      <c r="A415" s="1049">
        <v>103137</v>
      </c>
      <c r="B415" s="1049" t="s">
        <v>1455</v>
      </c>
      <c r="C415" s="1049" t="s">
        <v>77</v>
      </c>
      <c r="D415" s="1052">
        <v>34.090000000000003</v>
      </c>
    </row>
    <row r="416" spans="1:4" x14ac:dyDescent="0.25">
      <c r="A416" s="1049">
        <v>103138</v>
      </c>
      <c r="B416" s="1049" t="s">
        <v>1456</v>
      </c>
      <c r="C416" s="1049" t="s">
        <v>77</v>
      </c>
      <c r="D416" s="1052">
        <v>38.96</v>
      </c>
    </row>
    <row r="417" spans="1:4" x14ac:dyDescent="0.25">
      <c r="A417" s="1049">
        <v>103139</v>
      </c>
      <c r="B417" s="1049" t="s">
        <v>1457</v>
      </c>
      <c r="C417" s="1049" t="s">
        <v>77</v>
      </c>
      <c r="D417" s="1052">
        <v>51.18</v>
      </c>
    </row>
    <row r="418" spans="1:4" x14ac:dyDescent="0.25">
      <c r="A418" s="1049">
        <v>103140</v>
      </c>
      <c r="B418" s="1049" t="s">
        <v>1458</v>
      </c>
      <c r="C418" s="1049" t="s">
        <v>77</v>
      </c>
      <c r="D418" s="1052">
        <v>63.38</v>
      </c>
    </row>
    <row r="419" spans="1:4" x14ac:dyDescent="0.25">
      <c r="A419" s="1049">
        <v>103141</v>
      </c>
      <c r="B419" s="1049" t="s">
        <v>1459</v>
      </c>
      <c r="C419" s="1049" t="s">
        <v>77</v>
      </c>
      <c r="D419" s="1052">
        <v>98.56</v>
      </c>
    </row>
    <row r="420" spans="1:4" x14ac:dyDescent="0.25">
      <c r="A420" s="1049">
        <v>103142</v>
      </c>
      <c r="B420" s="1049" t="s">
        <v>1460</v>
      </c>
      <c r="C420" s="1049" t="s">
        <v>77</v>
      </c>
      <c r="D420" s="1052">
        <v>110.76</v>
      </c>
    </row>
    <row r="421" spans="1:4" x14ac:dyDescent="0.25">
      <c r="A421" s="1049">
        <v>103143</v>
      </c>
      <c r="B421" s="1049" t="s">
        <v>1461</v>
      </c>
      <c r="C421" s="1049" t="s">
        <v>77</v>
      </c>
      <c r="D421" s="1052">
        <v>145.93</v>
      </c>
    </row>
    <row r="422" spans="1:4" x14ac:dyDescent="0.25">
      <c r="A422" s="1049">
        <v>103144</v>
      </c>
      <c r="B422" s="1049" t="s">
        <v>1462</v>
      </c>
      <c r="C422" s="1049" t="s">
        <v>77</v>
      </c>
      <c r="D422" s="1052">
        <v>158.13</v>
      </c>
    </row>
    <row r="423" spans="1:4" x14ac:dyDescent="0.25">
      <c r="A423" s="1049">
        <v>103145</v>
      </c>
      <c r="B423" s="1049" t="s">
        <v>1463</v>
      </c>
      <c r="C423" s="1049" t="s">
        <v>77</v>
      </c>
      <c r="D423" s="1052">
        <v>193.3</v>
      </c>
    </row>
    <row r="424" spans="1:4" x14ac:dyDescent="0.25">
      <c r="A424" s="1049">
        <v>103146</v>
      </c>
      <c r="B424" s="1049" t="s">
        <v>1464</v>
      </c>
      <c r="C424" s="1049" t="s">
        <v>77</v>
      </c>
      <c r="D424" s="1052">
        <v>205.5</v>
      </c>
    </row>
    <row r="425" spans="1:4" x14ac:dyDescent="0.25">
      <c r="A425" s="1049">
        <v>103147</v>
      </c>
      <c r="B425" s="1049" t="s">
        <v>1465</v>
      </c>
      <c r="C425" s="1049" t="s">
        <v>77</v>
      </c>
      <c r="D425" s="1052">
        <v>229.94</v>
      </c>
    </row>
    <row r="426" spans="1:4" x14ac:dyDescent="0.25">
      <c r="A426" s="1049">
        <v>103148</v>
      </c>
      <c r="B426" s="1049" t="s">
        <v>1466</v>
      </c>
      <c r="C426" s="1049" t="s">
        <v>77</v>
      </c>
      <c r="D426" s="1052">
        <v>277.29000000000002</v>
      </c>
    </row>
    <row r="427" spans="1:4" x14ac:dyDescent="0.25">
      <c r="A427" s="1049">
        <v>103149</v>
      </c>
      <c r="B427" s="1049" t="s">
        <v>1467</v>
      </c>
      <c r="C427" s="1049" t="s">
        <v>77</v>
      </c>
      <c r="D427" s="1052">
        <v>301.73</v>
      </c>
    </row>
    <row r="428" spans="1:4" x14ac:dyDescent="0.25">
      <c r="A428" s="1049">
        <v>103150</v>
      </c>
      <c r="B428" s="1049" t="s">
        <v>1468</v>
      </c>
      <c r="C428" s="1049" t="s">
        <v>77</v>
      </c>
      <c r="D428" s="1052">
        <v>349.06</v>
      </c>
    </row>
    <row r="429" spans="1:4" x14ac:dyDescent="0.25">
      <c r="A429" s="1049">
        <v>103151</v>
      </c>
      <c r="B429" s="1049" t="s">
        <v>1469</v>
      </c>
      <c r="C429" s="1049" t="s">
        <v>77</v>
      </c>
      <c r="D429" s="1052">
        <v>373.54</v>
      </c>
    </row>
    <row r="430" spans="1:4" x14ac:dyDescent="0.25">
      <c r="A430" s="1049">
        <v>103152</v>
      </c>
      <c r="B430" s="1049" t="s">
        <v>1470</v>
      </c>
      <c r="C430" s="1049" t="s">
        <v>77</v>
      </c>
      <c r="D430" s="1052">
        <v>445.34</v>
      </c>
    </row>
    <row r="431" spans="1:4" x14ac:dyDescent="0.25">
      <c r="A431" s="1049">
        <v>103372</v>
      </c>
      <c r="B431" s="1049" t="s">
        <v>11774</v>
      </c>
      <c r="C431" s="1049" t="s">
        <v>76</v>
      </c>
      <c r="D431" s="1052">
        <v>5.16</v>
      </c>
    </row>
    <row r="432" spans="1:4" x14ac:dyDescent="0.25">
      <c r="A432" s="1049">
        <v>103373</v>
      </c>
      <c r="B432" s="1049" t="s">
        <v>11775</v>
      </c>
      <c r="C432" s="1049" t="s">
        <v>76</v>
      </c>
      <c r="D432" s="1052">
        <v>10.08</v>
      </c>
    </row>
    <row r="433" spans="1:4" x14ac:dyDescent="0.25">
      <c r="A433" s="1049">
        <v>103376</v>
      </c>
      <c r="B433" s="1049" t="s">
        <v>11776</v>
      </c>
      <c r="C433" s="1049" t="s">
        <v>76</v>
      </c>
      <c r="D433" s="1052">
        <v>119.63</v>
      </c>
    </row>
    <row r="434" spans="1:4" x14ac:dyDescent="0.25">
      <c r="A434" s="1049">
        <v>103377</v>
      </c>
      <c r="B434" s="1049" t="s">
        <v>11777</v>
      </c>
      <c r="C434" s="1049" t="s">
        <v>76</v>
      </c>
      <c r="D434" s="1052">
        <v>255.85</v>
      </c>
    </row>
    <row r="435" spans="1:4" x14ac:dyDescent="0.25">
      <c r="A435" s="1049">
        <v>103379</v>
      </c>
      <c r="B435" s="1049" t="s">
        <v>11778</v>
      </c>
      <c r="C435" s="1049" t="s">
        <v>76</v>
      </c>
      <c r="D435" s="1052">
        <v>398.2</v>
      </c>
    </row>
    <row r="436" spans="1:4" x14ac:dyDescent="0.25">
      <c r="A436" s="1049">
        <v>103383</v>
      </c>
      <c r="B436" s="1049" t="s">
        <v>11779</v>
      </c>
      <c r="C436" s="1049" t="s">
        <v>76</v>
      </c>
      <c r="D436" s="1052">
        <v>975.78</v>
      </c>
    </row>
    <row r="437" spans="1:4" x14ac:dyDescent="0.25">
      <c r="A437" s="1049">
        <v>103385</v>
      </c>
      <c r="B437" s="1049" t="s">
        <v>11780</v>
      </c>
      <c r="C437" s="1049" t="s">
        <v>76</v>
      </c>
      <c r="D437" s="1053">
        <v>1573.54</v>
      </c>
    </row>
    <row r="438" spans="1:4" x14ac:dyDescent="0.25">
      <c r="A438" s="1049">
        <v>103387</v>
      </c>
      <c r="B438" s="1049" t="s">
        <v>11781</v>
      </c>
      <c r="C438" s="1049" t="s">
        <v>76</v>
      </c>
      <c r="D438" s="1053">
        <v>2760.24</v>
      </c>
    </row>
    <row r="439" spans="1:4" x14ac:dyDescent="0.25">
      <c r="A439" s="1049">
        <v>103389</v>
      </c>
      <c r="B439" s="1049" t="s">
        <v>11782</v>
      </c>
      <c r="C439" s="1049" t="s">
        <v>76</v>
      </c>
      <c r="D439" s="1053">
        <v>4104.8900000000003</v>
      </c>
    </row>
    <row r="440" spans="1:4" x14ac:dyDescent="0.25">
      <c r="A440" s="1049">
        <v>103391</v>
      </c>
      <c r="B440" s="1049" t="s">
        <v>11783</v>
      </c>
      <c r="C440" s="1049" t="s">
        <v>76</v>
      </c>
      <c r="D440" s="1053">
        <v>2706.61</v>
      </c>
    </row>
    <row r="441" spans="1:4" x14ac:dyDescent="0.25">
      <c r="A441" s="1049">
        <v>103392</v>
      </c>
      <c r="B441" s="1049" t="s">
        <v>11784</v>
      </c>
      <c r="C441" s="1049" t="s">
        <v>76</v>
      </c>
      <c r="D441" s="1053">
        <v>4421.8100000000004</v>
      </c>
    </row>
    <row r="442" spans="1:4" x14ac:dyDescent="0.25">
      <c r="A442" s="1049">
        <v>103393</v>
      </c>
      <c r="B442" s="1049" t="s">
        <v>11785</v>
      </c>
      <c r="C442" s="1049" t="s">
        <v>76</v>
      </c>
      <c r="D442" s="1053">
        <v>4877.29</v>
      </c>
    </row>
    <row r="443" spans="1:4" x14ac:dyDescent="0.25">
      <c r="A443" s="1049">
        <v>103397</v>
      </c>
      <c r="B443" s="1049" t="s">
        <v>11786</v>
      </c>
      <c r="C443" s="1049" t="s">
        <v>77</v>
      </c>
      <c r="D443" s="1052">
        <v>4.3099999999999996</v>
      </c>
    </row>
    <row r="444" spans="1:4" x14ac:dyDescent="0.25">
      <c r="A444" s="1049">
        <v>103398</v>
      </c>
      <c r="B444" s="1049" t="s">
        <v>11787</v>
      </c>
      <c r="C444" s="1049" t="s">
        <v>77</v>
      </c>
      <c r="D444" s="1052">
        <v>6.91</v>
      </c>
    </row>
    <row r="445" spans="1:4" x14ac:dyDescent="0.25">
      <c r="A445" s="1049">
        <v>103399</v>
      </c>
      <c r="B445" s="1049" t="s">
        <v>11788</v>
      </c>
      <c r="C445" s="1049" t="s">
        <v>77</v>
      </c>
      <c r="D445" s="1052">
        <v>13.61</v>
      </c>
    </row>
    <row r="446" spans="1:4" x14ac:dyDescent="0.25">
      <c r="A446" s="1049">
        <v>103400</v>
      </c>
      <c r="B446" s="1049" t="s">
        <v>11789</v>
      </c>
      <c r="C446" s="1049" t="s">
        <v>77</v>
      </c>
      <c r="D446" s="1052">
        <v>19.440000000000001</v>
      </c>
    </row>
    <row r="447" spans="1:4" x14ac:dyDescent="0.25">
      <c r="A447" s="1049">
        <v>103401</v>
      </c>
      <c r="B447" s="1049" t="s">
        <v>11790</v>
      </c>
      <c r="C447" s="1049" t="s">
        <v>77</v>
      </c>
      <c r="D447" s="1052">
        <v>23.77</v>
      </c>
    </row>
    <row r="448" spans="1:4" x14ac:dyDescent="0.25">
      <c r="A448" s="1049">
        <v>103402</v>
      </c>
      <c r="B448" s="1049" t="s">
        <v>11791</v>
      </c>
      <c r="C448" s="1049" t="s">
        <v>77</v>
      </c>
      <c r="D448" s="1052">
        <v>34.58</v>
      </c>
    </row>
    <row r="449" spans="1:4" x14ac:dyDescent="0.25">
      <c r="A449" s="1049">
        <v>103403</v>
      </c>
      <c r="B449" s="1049" t="s">
        <v>11792</v>
      </c>
      <c r="C449" s="1049" t="s">
        <v>77</v>
      </c>
      <c r="D449" s="1052">
        <v>38.909999999999997</v>
      </c>
    </row>
    <row r="450" spans="1:4" x14ac:dyDescent="0.25">
      <c r="A450" s="1049">
        <v>103404</v>
      </c>
      <c r="B450" s="1049" t="s">
        <v>11793</v>
      </c>
      <c r="C450" s="1049" t="s">
        <v>77</v>
      </c>
      <c r="D450" s="1052">
        <v>43.23</v>
      </c>
    </row>
    <row r="451" spans="1:4" x14ac:dyDescent="0.25">
      <c r="A451" s="1049">
        <v>103405</v>
      </c>
      <c r="B451" s="1049" t="s">
        <v>11794</v>
      </c>
      <c r="C451" s="1049" t="s">
        <v>77</v>
      </c>
      <c r="D451" s="1052">
        <v>48.64</v>
      </c>
    </row>
    <row r="452" spans="1:4" x14ac:dyDescent="0.25">
      <c r="A452" s="1049">
        <v>103406</v>
      </c>
      <c r="B452" s="1049" t="s">
        <v>11795</v>
      </c>
      <c r="C452" s="1049" t="s">
        <v>77</v>
      </c>
      <c r="D452" s="1052">
        <v>54.04</v>
      </c>
    </row>
    <row r="453" spans="1:4" x14ac:dyDescent="0.25">
      <c r="A453" s="1049">
        <v>103407</v>
      </c>
      <c r="B453" s="1049" t="s">
        <v>11796</v>
      </c>
      <c r="C453" s="1049" t="s">
        <v>77</v>
      </c>
      <c r="D453" s="1052">
        <v>60.52</v>
      </c>
    </row>
    <row r="454" spans="1:4" x14ac:dyDescent="0.25">
      <c r="A454" s="1049">
        <v>103408</v>
      </c>
      <c r="B454" s="1049" t="s">
        <v>11797</v>
      </c>
      <c r="C454" s="1049" t="s">
        <v>77</v>
      </c>
      <c r="D454" s="1052">
        <v>68.099999999999994</v>
      </c>
    </row>
    <row r="455" spans="1:4" x14ac:dyDescent="0.25">
      <c r="A455" s="1049">
        <v>103409</v>
      </c>
      <c r="B455" s="1049" t="s">
        <v>11798</v>
      </c>
      <c r="C455" s="1049" t="s">
        <v>77</v>
      </c>
      <c r="D455" s="1052">
        <v>76.739999999999995</v>
      </c>
    </row>
    <row r="456" spans="1:4" x14ac:dyDescent="0.25">
      <c r="A456" s="1049">
        <v>103410</v>
      </c>
      <c r="B456" s="1049" t="s">
        <v>11799</v>
      </c>
      <c r="C456" s="1049" t="s">
        <v>77</v>
      </c>
      <c r="D456" s="1052">
        <v>86.46</v>
      </c>
    </row>
    <row r="457" spans="1:4" x14ac:dyDescent="0.25">
      <c r="A457" s="1049">
        <v>103411</v>
      </c>
      <c r="B457" s="1049" t="s">
        <v>11800</v>
      </c>
      <c r="C457" s="1049" t="s">
        <v>77</v>
      </c>
      <c r="D457" s="1052">
        <v>8.64</v>
      </c>
    </row>
    <row r="458" spans="1:4" x14ac:dyDescent="0.25">
      <c r="A458" s="1049">
        <v>103412</v>
      </c>
      <c r="B458" s="1049" t="s">
        <v>11801</v>
      </c>
      <c r="C458" s="1049" t="s">
        <v>77</v>
      </c>
      <c r="D458" s="1052">
        <v>13.83</v>
      </c>
    </row>
    <row r="459" spans="1:4" x14ac:dyDescent="0.25">
      <c r="A459" s="1049">
        <v>103413</v>
      </c>
      <c r="B459" s="1049" t="s">
        <v>11802</v>
      </c>
      <c r="C459" s="1049" t="s">
        <v>77</v>
      </c>
      <c r="D459" s="1052">
        <v>27.23</v>
      </c>
    </row>
    <row r="460" spans="1:4" x14ac:dyDescent="0.25">
      <c r="A460" s="1049">
        <v>103414</v>
      </c>
      <c r="B460" s="1049" t="s">
        <v>11803</v>
      </c>
      <c r="C460" s="1049" t="s">
        <v>77</v>
      </c>
      <c r="D460" s="1052">
        <v>38.909999999999997</v>
      </c>
    </row>
    <row r="461" spans="1:4" x14ac:dyDescent="0.25">
      <c r="A461" s="1049">
        <v>103415</v>
      </c>
      <c r="B461" s="1049" t="s">
        <v>11804</v>
      </c>
      <c r="C461" s="1049" t="s">
        <v>77</v>
      </c>
      <c r="D461" s="1052">
        <v>47.55</v>
      </c>
    </row>
    <row r="462" spans="1:4" x14ac:dyDescent="0.25">
      <c r="A462" s="1049">
        <v>103416</v>
      </c>
      <c r="B462" s="1049" t="s">
        <v>11805</v>
      </c>
      <c r="C462" s="1049" t="s">
        <v>77</v>
      </c>
      <c r="D462" s="1052">
        <v>69.17</v>
      </c>
    </row>
    <row r="463" spans="1:4" x14ac:dyDescent="0.25">
      <c r="A463" s="1049">
        <v>103417</v>
      </c>
      <c r="B463" s="1049" t="s">
        <v>11806</v>
      </c>
      <c r="C463" s="1049" t="s">
        <v>77</v>
      </c>
      <c r="D463" s="1052">
        <v>77.819999999999993</v>
      </c>
    </row>
    <row r="464" spans="1:4" x14ac:dyDescent="0.25">
      <c r="A464" s="1049">
        <v>103418</v>
      </c>
      <c r="B464" s="1049" t="s">
        <v>11807</v>
      </c>
      <c r="C464" s="1049" t="s">
        <v>77</v>
      </c>
      <c r="D464" s="1052">
        <v>86.46</v>
      </c>
    </row>
    <row r="465" spans="1:4" x14ac:dyDescent="0.25">
      <c r="A465" s="1049">
        <v>103419</v>
      </c>
      <c r="B465" s="1049" t="s">
        <v>11808</v>
      </c>
      <c r="C465" s="1049" t="s">
        <v>77</v>
      </c>
      <c r="D465" s="1052">
        <v>97.28</v>
      </c>
    </row>
    <row r="466" spans="1:4" x14ac:dyDescent="0.25">
      <c r="A466" s="1049">
        <v>103420</v>
      </c>
      <c r="B466" s="1049" t="s">
        <v>11809</v>
      </c>
      <c r="C466" s="1049" t="s">
        <v>77</v>
      </c>
      <c r="D466" s="1052">
        <v>108.09</v>
      </c>
    </row>
    <row r="467" spans="1:4" x14ac:dyDescent="0.25">
      <c r="A467" s="1049">
        <v>103421</v>
      </c>
      <c r="B467" s="1049" t="s">
        <v>11810</v>
      </c>
      <c r="C467" s="1049" t="s">
        <v>77</v>
      </c>
      <c r="D467" s="1052">
        <v>121.06</v>
      </c>
    </row>
    <row r="468" spans="1:4" x14ac:dyDescent="0.25">
      <c r="A468" s="1049">
        <v>103422</v>
      </c>
      <c r="B468" s="1049" t="s">
        <v>11811</v>
      </c>
      <c r="C468" s="1049" t="s">
        <v>77</v>
      </c>
      <c r="D468" s="1052">
        <v>136.19</v>
      </c>
    </row>
    <row r="469" spans="1:4" x14ac:dyDescent="0.25">
      <c r="A469" s="1049">
        <v>103423</v>
      </c>
      <c r="B469" s="1049" t="s">
        <v>11812</v>
      </c>
      <c r="C469" s="1049" t="s">
        <v>77</v>
      </c>
      <c r="D469" s="1052">
        <v>153.49</v>
      </c>
    </row>
    <row r="470" spans="1:4" x14ac:dyDescent="0.25">
      <c r="A470" s="1049">
        <v>103424</v>
      </c>
      <c r="B470" s="1049" t="s">
        <v>11813</v>
      </c>
      <c r="C470" s="1049" t="s">
        <v>77</v>
      </c>
      <c r="D470" s="1052">
        <v>172.95</v>
      </c>
    </row>
    <row r="471" spans="1:4" x14ac:dyDescent="0.25">
      <c r="A471" s="1049">
        <v>103425</v>
      </c>
      <c r="B471" s="1049" t="s">
        <v>11814</v>
      </c>
      <c r="C471" s="1049" t="s">
        <v>77</v>
      </c>
      <c r="D471" s="1052">
        <v>15.44</v>
      </c>
    </row>
    <row r="472" spans="1:4" x14ac:dyDescent="0.25">
      <c r="A472" s="1049">
        <v>103426</v>
      </c>
      <c r="B472" s="1049" t="s">
        <v>11815</v>
      </c>
      <c r="C472" s="1049" t="s">
        <v>77</v>
      </c>
      <c r="D472" s="1052">
        <v>18.899999999999999</v>
      </c>
    </row>
    <row r="473" spans="1:4" x14ac:dyDescent="0.25">
      <c r="A473" s="1049">
        <v>103427</v>
      </c>
      <c r="B473" s="1049" t="s">
        <v>11816</v>
      </c>
      <c r="C473" s="1049" t="s">
        <v>77</v>
      </c>
      <c r="D473" s="1052">
        <v>37.82</v>
      </c>
    </row>
    <row r="474" spans="1:4" x14ac:dyDescent="0.25">
      <c r="A474" s="1049">
        <v>103428</v>
      </c>
      <c r="B474" s="1049" t="s">
        <v>11817</v>
      </c>
      <c r="C474" s="1049" t="s">
        <v>77</v>
      </c>
      <c r="D474" s="1052">
        <v>242.29</v>
      </c>
    </row>
    <row r="475" spans="1:4" x14ac:dyDescent="0.25">
      <c r="A475" s="1049">
        <v>103429</v>
      </c>
      <c r="B475" s="1049" t="s">
        <v>11818</v>
      </c>
      <c r="C475" s="1049" t="s">
        <v>77</v>
      </c>
      <c r="D475" s="1053">
        <v>2603.7399999999998</v>
      </c>
    </row>
    <row r="476" spans="1:4" x14ac:dyDescent="0.25">
      <c r="A476" s="1049">
        <v>103430</v>
      </c>
      <c r="B476" s="1049" t="s">
        <v>11819</v>
      </c>
      <c r="C476" s="1049" t="s">
        <v>77</v>
      </c>
      <c r="D476" s="1052">
        <v>32.68</v>
      </c>
    </row>
    <row r="477" spans="1:4" x14ac:dyDescent="0.25">
      <c r="A477" s="1049">
        <v>103431</v>
      </c>
      <c r="B477" s="1049" t="s">
        <v>11820</v>
      </c>
      <c r="C477" s="1049" t="s">
        <v>77</v>
      </c>
      <c r="D477" s="1052">
        <v>57.6</v>
      </c>
    </row>
    <row r="478" spans="1:4" x14ac:dyDescent="0.25">
      <c r="A478" s="1049">
        <v>103432</v>
      </c>
      <c r="B478" s="1049" t="s">
        <v>11821</v>
      </c>
      <c r="C478" s="1049" t="s">
        <v>77</v>
      </c>
      <c r="D478" s="1053">
        <v>1476.88</v>
      </c>
    </row>
    <row r="479" spans="1:4" x14ac:dyDescent="0.25">
      <c r="A479" s="1049">
        <v>103433</v>
      </c>
      <c r="B479" s="1049" t="s">
        <v>11822</v>
      </c>
      <c r="C479" s="1049" t="s">
        <v>77</v>
      </c>
      <c r="D479" s="1052">
        <v>31.79</v>
      </c>
    </row>
    <row r="480" spans="1:4" x14ac:dyDescent="0.25">
      <c r="A480" s="1049">
        <v>103434</v>
      </c>
      <c r="B480" s="1049" t="s">
        <v>11823</v>
      </c>
      <c r="C480" s="1049" t="s">
        <v>77</v>
      </c>
      <c r="D480" s="1052">
        <v>44.19</v>
      </c>
    </row>
    <row r="481" spans="1:4" x14ac:dyDescent="0.25">
      <c r="A481" s="1049">
        <v>103435</v>
      </c>
      <c r="B481" s="1049" t="s">
        <v>11824</v>
      </c>
      <c r="C481" s="1049" t="s">
        <v>77</v>
      </c>
      <c r="D481" s="1052">
        <v>82.37</v>
      </c>
    </row>
    <row r="482" spans="1:4" x14ac:dyDescent="0.25">
      <c r="A482" s="1049">
        <v>103436</v>
      </c>
      <c r="B482" s="1049" t="s">
        <v>11825</v>
      </c>
      <c r="C482" s="1049" t="s">
        <v>77</v>
      </c>
      <c r="D482" s="1053">
        <v>2087.81</v>
      </c>
    </row>
    <row r="483" spans="1:4" x14ac:dyDescent="0.25">
      <c r="A483" s="1049">
        <v>103437</v>
      </c>
      <c r="B483" s="1049" t="s">
        <v>11826</v>
      </c>
      <c r="C483" s="1049" t="s">
        <v>77</v>
      </c>
      <c r="D483" s="1052">
        <v>170.68</v>
      </c>
    </row>
    <row r="484" spans="1:4" x14ac:dyDescent="0.25">
      <c r="A484" s="1049">
        <v>103438</v>
      </c>
      <c r="B484" s="1049" t="s">
        <v>11827</v>
      </c>
      <c r="C484" s="1049" t="s">
        <v>77</v>
      </c>
      <c r="D484" s="1052">
        <v>170.68</v>
      </c>
    </row>
    <row r="485" spans="1:4" x14ac:dyDescent="0.25">
      <c r="A485" s="1049">
        <v>103439</v>
      </c>
      <c r="B485" s="1049" t="s">
        <v>11828</v>
      </c>
      <c r="C485" s="1049" t="s">
        <v>77</v>
      </c>
      <c r="D485" s="1052">
        <v>200.01</v>
      </c>
    </row>
    <row r="486" spans="1:4" x14ac:dyDescent="0.25">
      <c r="A486" s="1049">
        <v>103440</v>
      </c>
      <c r="B486" s="1049" t="s">
        <v>11829</v>
      </c>
      <c r="C486" s="1049" t="s">
        <v>77</v>
      </c>
      <c r="D486" s="1052">
        <v>390.16</v>
      </c>
    </row>
    <row r="487" spans="1:4" x14ac:dyDescent="0.25">
      <c r="A487" s="1049">
        <v>103441</v>
      </c>
      <c r="B487" s="1049" t="s">
        <v>11830</v>
      </c>
      <c r="C487" s="1049" t="s">
        <v>77</v>
      </c>
      <c r="D487" s="1052">
        <v>394.92</v>
      </c>
    </row>
    <row r="488" spans="1:4" x14ac:dyDescent="0.25">
      <c r="A488" s="1049">
        <v>103442</v>
      </c>
      <c r="B488" s="1049" t="s">
        <v>11831</v>
      </c>
      <c r="C488" s="1049" t="s">
        <v>77</v>
      </c>
      <c r="D488" s="1052">
        <v>509.56</v>
      </c>
    </row>
    <row r="489" spans="1:4" x14ac:dyDescent="0.25">
      <c r="A489" s="1049">
        <v>98441</v>
      </c>
      <c r="B489" s="1049" t="s">
        <v>21316</v>
      </c>
      <c r="C489" s="1049" t="s">
        <v>1239</v>
      </c>
      <c r="D489" s="1052">
        <v>103.7</v>
      </c>
    </row>
    <row r="490" spans="1:4" x14ac:dyDescent="0.25">
      <c r="A490" s="1049">
        <v>98443</v>
      </c>
      <c r="B490" s="1049" t="s">
        <v>21317</v>
      </c>
      <c r="C490" s="1049" t="s">
        <v>1239</v>
      </c>
      <c r="D490" s="1052">
        <v>80.81</v>
      </c>
    </row>
    <row r="491" spans="1:4" x14ac:dyDescent="0.25">
      <c r="A491" s="1049">
        <v>98445</v>
      </c>
      <c r="B491" s="1049" t="s">
        <v>21318</v>
      </c>
      <c r="C491" s="1049" t="s">
        <v>1239</v>
      </c>
      <c r="D491" s="1052">
        <v>121.09</v>
      </c>
    </row>
    <row r="492" spans="1:4" x14ac:dyDescent="0.25">
      <c r="A492" s="1049">
        <v>98446</v>
      </c>
      <c r="B492" s="1049" t="s">
        <v>21319</v>
      </c>
      <c r="C492" s="1049" t="s">
        <v>1239</v>
      </c>
      <c r="D492" s="1052">
        <v>153.84</v>
      </c>
    </row>
    <row r="493" spans="1:4" x14ac:dyDescent="0.25">
      <c r="A493" s="1049">
        <v>98447</v>
      </c>
      <c r="B493" s="1049" t="s">
        <v>21320</v>
      </c>
      <c r="C493" s="1049" t="s">
        <v>1239</v>
      </c>
      <c r="D493" s="1052">
        <v>94.42</v>
      </c>
    </row>
    <row r="494" spans="1:4" x14ac:dyDescent="0.25">
      <c r="A494" s="1049">
        <v>98448</v>
      </c>
      <c r="B494" s="1049" t="s">
        <v>21321</v>
      </c>
      <c r="C494" s="1049" t="s">
        <v>1239</v>
      </c>
      <c r="D494" s="1052">
        <v>120.24</v>
      </c>
    </row>
    <row r="495" spans="1:4" x14ac:dyDescent="0.25">
      <c r="A495" s="1049">
        <v>98449</v>
      </c>
      <c r="B495" s="1049" t="s">
        <v>21322</v>
      </c>
      <c r="C495" s="1049" t="s">
        <v>1239</v>
      </c>
      <c r="D495" s="1052">
        <v>148.30000000000001</v>
      </c>
    </row>
    <row r="496" spans="1:4" x14ac:dyDescent="0.25">
      <c r="A496" s="1049">
        <v>98451</v>
      </c>
      <c r="B496" s="1049" t="s">
        <v>21323</v>
      </c>
      <c r="C496" s="1049" t="s">
        <v>1239</v>
      </c>
      <c r="D496" s="1052">
        <v>122.23</v>
      </c>
    </row>
    <row r="497" spans="1:4" x14ac:dyDescent="0.25">
      <c r="A497" s="1049">
        <v>98453</v>
      </c>
      <c r="B497" s="1049" t="s">
        <v>21324</v>
      </c>
      <c r="C497" s="1049" t="s">
        <v>1239</v>
      </c>
      <c r="D497" s="1052">
        <v>170.25</v>
      </c>
    </row>
    <row r="498" spans="1:4" x14ac:dyDescent="0.25">
      <c r="A498" s="1049">
        <v>98454</v>
      </c>
      <c r="B498" s="1049" t="s">
        <v>21325</v>
      </c>
      <c r="C498" s="1049" t="s">
        <v>1239</v>
      </c>
      <c r="D498" s="1052">
        <v>211.75</v>
      </c>
    </row>
    <row r="499" spans="1:4" x14ac:dyDescent="0.25">
      <c r="A499" s="1049">
        <v>98455</v>
      </c>
      <c r="B499" s="1049" t="s">
        <v>21326</v>
      </c>
      <c r="C499" s="1049" t="s">
        <v>1239</v>
      </c>
      <c r="D499" s="1052">
        <v>139.5</v>
      </c>
    </row>
    <row r="500" spans="1:4" x14ac:dyDescent="0.25">
      <c r="A500" s="1049">
        <v>98456</v>
      </c>
      <c r="B500" s="1049" t="s">
        <v>21327</v>
      </c>
      <c r="C500" s="1049" t="s">
        <v>1239</v>
      </c>
      <c r="D500" s="1052">
        <v>174.53</v>
      </c>
    </row>
    <row r="501" spans="1:4" x14ac:dyDescent="0.25">
      <c r="A501" s="1049">
        <v>98458</v>
      </c>
      <c r="B501" s="1049" t="s">
        <v>21328</v>
      </c>
      <c r="C501" s="1049" t="s">
        <v>1239</v>
      </c>
      <c r="D501" s="1052">
        <v>103.23</v>
      </c>
    </row>
    <row r="502" spans="1:4" x14ac:dyDescent="0.25">
      <c r="A502" s="1049">
        <v>98459</v>
      </c>
      <c r="B502" s="1049" t="s">
        <v>21329</v>
      </c>
      <c r="C502" s="1049" t="s">
        <v>1239</v>
      </c>
      <c r="D502" s="1052">
        <v>89.27</v>
      </c>
    </row>
    <row r="503" spans="1:4" x14ac:dyDescent="0.25">
      <c r="A503" s="1049">
        <v>98460</v>
      </c>
      <c r="B503" s="1049" t="s">
        <v>21330</v>
      </c>
      <c r="C503" s="1049" t="s">
        <v>1239</v>
      </c>
      <c r="D503" s="1052">
        <v>68.709999999999994</v>
      </c>
    </row>
    <row r="504" spans="1:4" x14ac:dyDescent="0.25">
      <c r="A504" s="1049">
        <v>98461</v>
      </c>
      <c r="B504" s="1049" t="s">
        <v>21331</v>
      </c>
      <c r="C504" s="1049" t="s">
        <v>77</v>
      </c>
      <c r="D504" s="1053">
        <v>5739.06</v>
      </c>
    </row>
    <row r="505" spans="1:4" x14ac:dyDescent="0.25">
      <c r="A505" s="1049">
        <v>98462</v>
      </c>
      <c r="B505" s="1049" t="s">
        <v>21332</v>
      </c>
      <c r="C505" s="1049" t="s">
        <v>77</v>
      </c>
      <c r="D505" s="1053">
        <v>9809.51</v>
      </c>
    </row>
    <row r="506" spans="1:4" x14ac:dyDescent="0.25">
      <c r="A506" s="1049">
        <v>105113</v>
      </c>
      <c r="B506" s="1049" t="s">
        <v>21333</v>
      </c>
      <c r="C506" s="1049" t="s">
        <v>77</v>
      </c>
      <c r="D506" s="1053">
        <v>7595.27</v>
      </c>
    </row>
    <row r="507" spans="1:4" x14ac:dyDescent="0.25">
      <c r="A507" s="1049">
        <v>105114</v>
      </c>
      <c r="B507" s="1049" t="s">
        <v>21334</v>
      </c>
      <c r="C507" s="1049" t="s">
        <v>70</v>
      </c>
      <c r="D507" s="1053">
        <v>1829.09</v>
      </c>
    </row>
    <row r="508" spans="1:4" x14ac:dyDescent="0.25">
      <c r="A508" s="1049">
        <v>105115</v>
      </c>
      <c r="B508" s="1049" t="s">
        <v>21335</v>
      </c>
      <c r="C508" s="1049" t="s">
        <v>77</v>
      </c>
      <c r="D508" s="1052">
        <v>133.83000000000001</v>
      </c>
    </row>
    <row r="509" spans="1:4" x14ac:dyDescent="0.25">
      <c r="A509" s="1049">
        <v>105116</v>
      </c>
      <c r="B509" s="1049" t="s">
        <v>21336</v>
      </c>
      <c r="C509" s="1049" t="s">
        <v>77</v>
      </c>
      <c r="D509" s="1052">
        <v>13.38</v>
      </c>
    </row>
    <row r="510" spans="1:4" x14ac:dyDescent="0.25">
      <c r="A510" s="1049">
        <v>105126</v>
      </c>
      <c r="B510" s="1049" t="s">
        <v>21337</v>
      </c>
      <c r="C510" s="1049" t="s">
        <v>76</v>
      </c>
      <c r="D510" s="1052">
        <v>38.28</v>
      </c>
    </row>
    <row r="511" spans="1:4" x14ac:dyDescent="0.25">
      <c r="A511" s="1049">
        <v>105127</v>
      </c>
      <c r="B511" s="1049" t="s">
        <v>21338</v>
      </c>
      <c r="C511" s="1049" t="s">
        <v>76</v>
      </c>
      <c r="D511" s="1052">
        <v>34.42</v>
      </c>
    </row>
    <row r="512" spans="1:4" x14ac:dyDescent="0.25">
      <c r="A512" s="1049">
        <v>105128</v>
      </c>
      <c r="B512" s="1049" t="s">
        <v>21339</v>
      </c>
      <c r="C512" s="1049" t="s">
        <v>76</v>
      </c>
      <c r="D512" s="1052">
        <v>111.72</v>
      </c>
    </row>
    <row r="513" spans="1:4" x14ac:dyDescent="0.25">
      <c r="A513" s="1049">
        <v>105130</v>
      </c>
      <c r="B513" s="1049" t="s">
        <v>21340</v>
      </c>
      <c r="C513" s="1049" t="s">
        <v>76</v>
      </c>
      <c r="D513" s="1052">
        <v>30.01</v>
      </c>
    </row>
    <row r="514" spans="1:4" x14ac:dyDescent="0.25">
      <c r="A514" s="1049">
        <v>5631</v>
      </c>
      <c r="B514" s="1049" t="s">
        <v>1471</v>
      </c>
      <c r="C514" s="1049" t="s">
        <v>1344</v>
      </c>
      <c r="D514" s="1052">
        <v>219.37</v>
      </c>
    </row>
    <row r="515" spans="1:4" x14ac:dyDescent="0.25">
      <c r="A515" s="1049">
        <v>5678</v>
      </c>
      <c r="B515" s="1049" t="s">
        <v>1472</v>
      </c>
      <c r="C515" s="1049" t="s">
        <v>1344</v>
      </c>
      <c r="D515" s="1052">
        <v>159.57</v>
      </c>
    </row>
    <row r="516" spans="1:4" x14ac:dyDescent="0.25">
      <c r="A516" s="1049">
        <v>5680</v>
      </c>
      <c r="B516" s="1049" t="s">
        <v>1473</v>
      </c>
      <c r="C516" s="1049" t="s">
        <v>1344</v>
      </c>
      <c r="D516" s="1052">
        <v>146.51</v>
      </c>
    </row>
    <row r="517" spans="1:4" x14ac:dyDescent="0.25">
      <c r="A517" s="1049">
        <v>5684</v>
      </c>
      <c r="B517" s="1049" t="s">
        <v>1474</v>
      </c>
      <c r="C517" s="1049" t="s">
        <v>1344</v>
      </c>
      <c r="D517" s="1052">
        <v>167.14</v>
      </c>
    </row>
    <row r="518" spans="1:4" x14ac:dyDescent="0.25">
      <c r="A518" s="1049">
        <v>5689</v>
      </c>
      <c r="B518" s="1049" t="s">
        <v>1475</v>
      </c>
      <c r="C518" s="1049" t="s">
        <v>1344</v>
      </c>
      <c r="D518" s="1052">
        <v>6.32</v>
      </c>
    </row>
    <row r="519" spans="1:4" x14ac:dyDescent="0.25">
      <c r="A519" s="1049">
        <v>5795</v>
      </c>
      <c r="B519" s="1049" t="s">
        <v>1476</v>
      </c>
      <c r="C519" s="1049" t="s">
        <v>1344</v>
      </c>
      <c r="D519" s="1052">
        <v>32.24</v>
      </c>
    </row>
    <row r="520" spans="1:4" x14ac:dyDescent="0.25">
      <c r="A520" s="1049">
        <v>5811</v>
      </c>
      <c r="B520" s="1049" t="s">
        <v>1477</v>
      </c>
      <c r="C520" s="1049" t="s">
        <v>1344</v>
      </c>
      <c r="D520" s="1052">
        <v>203.62</v>
      </c>
    </row>
    <row r="521" spans="1:4" x14ac:dyDescent="0.25">
      <c r="A521" s="1049">
        <v>5823</v>
      </c>
      <c r="B521" s="1049" t="s">
        <v>1478</v>
      </c>
      <c r="C521" s="1049" t="s">
        <v>1344</v>
      </c>
      <c r="D521" s="1052">
        <v>237.86</v>
      </c>
    </row>
    <row r="522" spans="1:4" x14ac:dyDescent="0.25">
      <c r="A522" s="1049">
        <v>5824</v>
      </c>
      <c r="B522" s="1049" t="s">
        <v>1479</v>
      </c>
      <c r="C522" s="1049" t="s">
        <v>1344</v>
      </c>
      <c r="D522" s="1052">
        <v>215.68</v>
      </c>
    </row>
    <row r="523" spans="1:4" x14ac:dyDescent="0.25">
      <c r="A523" s="1049">
        <v>5835</v>
      </c>
      <c r="B523" s="1049" t="s">
        <v>1480</v>
      </c>
      <c r="C523" s="1049" t="s">
        <v>1344</v>
      </c>
      <c r="D523" s="1052">
        <v>382.88</v>
      </c>
    </row>
    <row r="524" spans="1:4" x14ac:dyDescent="0.25">
      <c r="A524" s="1049">
        <v>5839</v>
      </c>
      <c r="B524" s="1049" t="s">
        <v>1481</v>
      </c>
      <c r="C524" s="1049" t="s">
        <v>1344</v>
      </c>
      <c r="D524" s="1052">
        <v>9.31</v>
      </c>
    </row>
    <row r="525" spans="1:4" x14ac:dyDescent="0.25">
      <c r="A525" s="1049">
        <v>5843</v>
      </c>
      <c r="B525" s="1049" t="s">
        <v>1482</v>
      </c>
      <c r="C525" s="1049" t="s">
        <v>1344</v>
      </c>
      <c r="D525" s="1052">
        <v>181.8</v>
      </c>
    </row>
    <row r="526" spans="1:4" x14ac:dyDescent="0.25">
      <c r="A526" s="1049">
        <v>5847</v>
      </c>
      <c r="B526" s="1049" t="s">
        <v>1483</v>
      </c>
      <c r="C526" s="1049" t="s">
        <v>1344</v>
      </c>
      <c r="D526" s="1052">
        <v>274.72000000000003</v>
      </c>
    </row>
    <row r="527" spans="1:4" x14ac:dyDescent="0.25">
      <c r="A527" s="1049">
        <v>5851</v>
      </c>
      <c r="B527" s="1049" t="s">
        <v>1484</v>
      </c>
      <c r="C527" s="1049" t="s">
        <v>1344</v>
      </c>
      <c r="D527" s="1052">
        <v>263.14999999999998</v>
      </c>
    </row>
    <row r="528" spans="1:4" x14ac:dyDescent="0.25">
      <c r="A528" s="1049">
        <v>5855</v>
      </c>
      <c r="B528" s="1049" t="s">
        <v>1485</v>
      </c>
      <c r="C528" s="1049" t="s">
        <v>1344</v>
      </c>
      <c r="D528" s="1052">
        <v>684.21</v>
      </c>
    </row>
    <row r="529" spans="1:4" x14ac:dyDescent="0.25">
      <c r="A529" s="1049">
        <v>5863</v>
      </c>
      <c r="B529" s="1049" t="s">
        <v>1486</v>
      </c>
      <c r="C529" s="1049" t="s">
        <v>1344</v>
      </c>
      <c r="D529" s="1052">
        <v>24.36</v>
      </c>
    </row>
    <row r="530" spans="1:4" x14ac:dyDescent="0.25">
      <c r="A530" s="1049">
        <v>5867</v>
      </c>
      <c r="B530" s="1049" t="s">
        <v>1487</v>
      </c>
      <c r="C530" s="1049" t="s">
        <v>1344</v>
      </c>
      <c r="D530" s="1052">
        <v>169.46</v>
      </c>
    </row>
    <row r="531" spans="1:4" x14ac:dyDescent="0.25">
      <c r="A531" s="1049">
        <v>5875</v>
      </c>
      <c r="B531" s="1049" t="s">
        <v>1488</v>
      </c>
      <c r="C531" s="1049" t="s">
        <v>1344</v>
      </c>
      <c r="D531" s="1052">
        <v>147.88999999999999</v>
      </c>
    </row>
    <row r="532" spans="1:4" x14ac:dyDescent="0.25">
      <c r="A532" s="1049">
        <v>5879</v>
      </c>
      <c r="B532" s="1049" t="s">
        <v>1489</v>
      </c>
      <c r="C532" s="1049" t="s">
        <v>1344</v>
      </c>
      <c r="D532" s="1052">
        <v>152.05000000000001</v>
      </c>
    </row>
    <row r="533" spans="1:4" x14ac:dyDescent="0.25">
      <c r="A533" s="1049">
        <v>5882</v>
      </c>
      <c r="B533" s="1049" t="s">
        <v>1490</v>
      </c>
      <c r="C533" s="1049" t="s">
        <v>1344</v>
      </c>
      <c r="D533" s="1052">
        <v>125.98</v>
      </c>
    </row>
    <row r="534" spans="1:4" x14ac:dyDescent="0.25">
      <c r="A534" s="1049">
        <v>5890</v>
      </c>
      <c r="B534" s="1049" t="s">
        <v>1491</v>
      </c>
      <c r="C534" s="1049" t="s">
        <v>1344</v>
      </c>
      <c r="D534" s="1052">
        <v>203.21</v>
      </c>
    </row>
    <row r="535" spans="1:4" x14ac:dyDescent="0.25">
      <c r="A535" s="1049">
        <v>5894</v>
      </c>
      <c r="B535" s="1049" t="s">
        <v>1492</v>
      </c>
      <c r="C535" s="1049" t="s">
        <v>1344</v>
      </c>
      <c r="D535" s="1052">
        <v>211.61</v>
      </c>
    </row>
    <row r="536" spans="1:4" x14ac:dyDescent="0.25">
      <c r="A536" s="1049">
        <v>5901</v>
      </c>
      <c r="B536" s="1049" t="s">
        <v>1493</v>
      </c>
      <c r="C536" s="1049" t="s">
        <v>1344</v>
      </c>
      <c r="D536" s="1052">
        <v>316.49</v>
      </c>
    </row>
    <row r="537" spans="1:4" x14ac:dyDescent="0.25">
      <c r="A537" s="1049">
        <v>5909</v>
      </c>
      <c r="B537" s="1049" t="s">
        <v>1494</v>
      </c>
      <c r="C537" s="1049" t="s">
        <v>1344</v>
      </c>
      <c r="D537" s="1052">
        <v>36.53</v>
      </c>
    </row>
    <row r="538" spans="1:4" x14ac:dyDescent="0.25">
      <c r="A538" s="1049">
        <v>5921</v>
      </c>
      <c r="B538" s="1049" t="s">
        <v>1495</v>
      </c>
      <c r="C538" s="1049" t="s">
        <v>1344</v>
      </c>
      <c r="D538" s="1052">
        <v>4.9400000000000004</v>
      </c>
    </row>
    <row r="539" spans="1:4" x14ac:dyDescent="0.25">
      <c r="A539" s="1049">
        <v>5928</v>
      </c>
      <c r="B539" s="1049" t="s">
        <v>1496</v>
      </c>
      <c r="C539" s="1049" t="s">
        <v>1344</v>
      </c>
      <c r="D539" s="1052">
        <v>275.88</v>
      </c>
    </row>
    <row r="540" spans="1:4" x14ac:dyDescent="0.25">
      <c r="A540" s="1049">
        <v>5932</v>
      </c>
      <c r="B540" s="1049" t="s">
        <v>1497</v>
      </c>
      <c r="C540" s="1049" t="s">
        <v>1344</v>
      </c>
      <c r="D540" s="1052">
        <v>280.85000000000002</v>
      </c>
    </row>
    <row r="541" spans="1:4" x14ac:dyDescent="0.25">
      <c r="A541" s="1049">
        <v>5940</v>
      </c>
      <c r="B541" s="1049" t="s">
        <v>1498</v>
      </c>
      <c r="C541" s="1049" t="s">
        <v>1344</v>
      </c>
      <c r="D541" s="1052">
        <v>195.36</v>
      </c>
    </row>
    <row r="542" spans="1:4" x14ac:dyDescent="0.25">
      <c r="A542" s="1049">
        <v>5944</v>
      </c>
      <c r="B542" s="1049" t="s">
        <v>1499</v>
      </c>
      <c r="C542" s="1049" t="s">
        <v>1344</v>
      </c>
      <c r="D542" s="1052">
        <v>236.23</v>
      </c>
    </row>
    <row r="543" spans="1:4" x14ac:dyDescent="0.25">
      <c r="A543" s="1049">
        <v>5953</v>
      </c>
      <c r="B543" s="1049" t="s">
        <v>1500</v>
      </c>
      <c r="C543" s="1049" t="s">
        <v>1344</v>
      </c>
      <c r="D543" s="1052">
        <v>59.76</v>
      </c>
    </row>
    <row r="544" spans="1:4" x14ac:dyDescent="0.25">
      <c r="A544" s="1049">
        <v>6259</v>
      </c>
      <c r="B544" s="1049" t="s">
        <v>1501</v>
      </c>
      <c r="C544" s="1049" t="s">
        <v>1344</v>
      </c>
      <c r="D544" s="1052">
        <v>255.19</v>
      </c>
    </row>
    <row r="545" spans="1:4" x14ac:dyDescent="0.25">
      <c r="A545" s="1049">
        <v>6879</v>
      </c>
      <c r="B545" s="1049" t="s">
        <v>1502</v>
      </c>
      <c r="C545" s="1049" t="s">
        <v>1344</v>
      </c>
      <c r="D545" s="1052">
        <v>219.83</v>
      </c>
    </row>
    <row r="546" spans="1:4" x14ac:dyDescent="0.25">
      <c r="A546" s="1049">
        <v>7030</v>
      </c>
      <c r="B546" s="1049" t="s">
        <v>11832</v>
      </c>
      <c r="C546" s="1049" t="s">
        <v>1344</v>
      </c>
      <c r="D546" s="1052">
        <v>265.66000000000003</v>
      </c>
    </row>
    <row r="547" spans="1:4" x14ac:dyDescent="0.25">
      <c r="A547" s="1049">
        <v>7042</v>
      </c>
      <c r="B547" s="1049" t="s">
        <v>1503</v>
      </c>
      <c r="C547" s="1049" t="s">
        <v>1344</v>
      </c>
      <c r="D547" s="1052">
        <v>25.57</v>
      </c>
    </row>
    <row r="548" spans="1:4" x14ac:dyDescent="0.25">
      <c r="A548" s="1049">
        <v>7049</v>
      </c>
      <c r="B548" s="1049" t="s">
        <v>1504</v>
      </c>
      <c r="C548" s="1049" t="s">
        <v>1344</v>
      </c>
      <c r="D548" s="1052">
        <v>230.21</v>
      </c>
    </row>
    <row r="549" spans="1:4" x14ac:dyDescent="0.25">
      <c r="A549" s="1049">
        <v>67826</v>
      </c>
      <c r="B549" s="1049" t="s">
        <v>1505</v>
      </c>
      <c r="C549" s="1049" t="s">
        <v>1344</v>
      </c>
      <c r="D549" s="1052">
        <v>186.62</v>
      </c>
    </row>
    <row r="550" spans="1:4" x14ac:dyDescent="0.25">
      <c r="A550" s="1049">
        <v>73417</v>
      </c>
      <c r="B550" s="1049" t="s">
        <v>1506</v>
      </c>
      <c r="C550" s="1049" t="s">
        <v>1344</v>
      </c>
      <c r="D550" s="1052">
        <v>189.76</v>
      </c>
    </row>
    <row r="551" spans="1:4" x14ac:dyDescent="0.25">
      <c r="A551" s="1049">
        <v>73436</v>
      </c>
      <c r="B551" s="1049" t="s">
        <v>1507</v>
      </c>
      <c r="C551" s="1049" t="s">
        <v>1344</v>
      </c>
      <c r="D551" s="1052">
        <v>170.42</v>
      </c>
    </row>
    <row r="552" spans="1:4" x14ac:dyDescent="0.25">
      <c r="A552" s="1049">
        <v>73467</v>
      </c>
      <c r="B552" s="1049" t="s">
        <v>1508</v>
      </c>
      <c r="C552" s="1049" t="s">
        <v>1344</v>
      </c>
      <c r="D552" s="1052">
        <v>247.34</v>
      </c>
    </row>
    <row r="553" spans="1:4" x14ac:dyDescent="0.25">
      <c r="A553" s="1049">
        <v>73536</v>
      </c>
      <c r="B553" s="1049" t="s">
        <v>1509</v>
      </c>
      <c r="C553" s="1049" t="s">
        <v>1344</v>
      </c>
      <c r="D553" s="1052">
        <v>21.65</v>
      </c>
    </row>
    <row r="554" spans="1:4" x14ac:dyDescent="0.25">
      <c r="A554" s="1049">
        <v>83362</v>
      </c>
      <c r="B554" s="1049" t="s">
        <v>11833</v>
      </c>
      <c r="C554" s="1049" t="s">
        <v>1344</v>
      </c>
      <c r="D554" s="1052">
        <v>274.19</v>
      </c>
    </row>
    <row r="555" spans="1:4" x14ac:dyDescent="0.25">
      <c r="A555" s="1049">
        <v>83765</v>
      </c>
      <c r="B555" s="1049" t="s">
        <v>1510</v>
      </c>
      <c r="C555" s="1049" t="s">
        <v>1344</v>
      </c>
      <c r="D555" s="1052">
        <v>104.91</v>
      </c>
    </row>
    <row r="556" spans="1:4" x14ac:dyDescent="0.25">
      <c r="A556" s="1049">
        <v>87445</v>
      </c>
      <c r="B556" s="1049" t="s">
        <v>11834</v>
      </c>
      <c r="C556" s="1049" t="s">
        <v>1344</v>
      </c>
      <c r="D556" s="1052">
        <v>5.23</v>
      </c>
    </row>
    <row r="557" spans="1:4" x14ac:dyDescent="0.25">
      <c r="A557" s="1049">
        <v>88386</v>
      </c>
      <c r="B557" s="1049" t="s">
        <v>11835</v>
      </c>
      <c r="C557" s="1049" t="s">
        <v>1344</v>
      </c>
      <c r="D557" s="1052">
        <v>4.62</v>
      </c>
    </row>
    <row r="558" spans="1:4" x14ac:dyDescent="0.25">
      <c r="A558" s="1049">
        <v>88393</v>
      </c>
      <c r="B558" s="1049" t="s">
        <v>11836</v>
      </c>
      <c r="C558" s="1049" t="s">
        <v>1344</v>
      </c>
      <c r="D558" s="1052">
        <v>6.35</v>
      </c>
    </row>
    <row r="559" spans="1:4" x14ac:dyDescent="0.25">
      <c r="A559" s="1049">
        <v>88399</v>
      </c>
      <c r="B559" s="1049" t="s">
        <v>11837</v>
      </c>
      <c r="C559" s="1049" t="s">
        <v>1344</v>
      </c>
      <c r="D559" s="1052">
        <v>3.43</v>
      </c>
    </row>
    <row r="560" spans="1:4" x14ac:dyDescent="0.25">
      <c r="A560" s="1049">
        <v>88418</v>
      </c>
      <c r="B560" s="1049" t="s">
        <v>1511</v>
      </c>
      <c r="C560" s="1049" t="s">
        <v>1344</v>
      </c>
      <c r="D560" s="1052">
        <v>13.82</v>
      </c>
    </row>
    <row r="561" spans="1:4" x14ac:dyDescent="0.25">
      <c r="A561" s="1049">
        <v>88433</v>
      </c>
      <c r="B561" s="1049" t="s">
        <v>1512</v>
      </c>
      <c r="C561" s="1049" t="s">
        <v>1344</v>
      </c>
      <c r="D561" s="1052">
        <v>18.03</v>
      </c>
    </row>
    <row r="562" spans="1:4" x14ac:dyDescent="0.25">
      <c r="A562" s="1049">
        <v>88830</v>
      </c>
      <c r="B562" s="1049" t="s">
        <v>11838</v>
      </c>
      <c r="C562" s="1049" t="s">
        <v>1344</v>
      </c>
      <c r="D562" s="1052">
        <v>1.78</v>
      </c>
    </row>
    <row r="563" spans="1:4" x14ac:dyDescent="0.25">
      <c r="A563" s="1049">
        <v>88843</v>
      </c>
      <c r="B563" s="1049" t="s">
        <v>1513</v>
      </c>
      <c r="C563" s="1049" t="s">
        <v>1344</v>
      </c>
      <c r="D563" s="1052">
        <v>222.36</v>
      </c>
    </row>
    <row r="564" spans="1:4" x14ac:dyDescent="0.25">
      <c r="A564" s="1049">
        <v>88907</v>
      </c>
      <c r="B564" s="1049" t="s">
        <v>1514</v>
      </c>
      <c r="C564" s="1049" t="s">
        <v>1344</v>
      </c>
      <c r="D564" s="1052">
        <v>257.87</v>
      </c>
    </row>
    <row r="565" spans="1:4" x14ac:dyDescent="0.25">
      <c r="A565" s="1049">
        <v>89021</v>
      </c>
      <c r="B565" s="1049" t="s">
        <v>21341</v>
      </c>
      <c r="C565" s="1049" t="s">
        <v>1344</v>
      </c>
      <c r="D565" s="1052">
        <v>2.41</v>
      </c>
    </row>
    <row r="566" spans="1:4" x14ac:dyDescent="0.25">
      <c r="A566" s="1049">
        <v>89028</v>
      </c>
      <c r="B566" s="1049" t="s">
        <v>11839</v>
      </c>
      <c r="C566" s="1049" t="s">
        <v>1344</v>
      </c>
      <c r="D566" s="1052">
        <v>178.84</v>
      </c>
    </row>
    <row r="567" spans="1:4" x14ac:dyDescent="0.25">
      <c r="A567" s="1049">
        <v>89032</v>
      </c>
      <c r="B567" s="1049" t="s">
        <v>1515</v>
      </c>
      <c r="C567" s="1049" t="s">
        <v>1344</v>
      </c>
      <c r="D567" s="1052">
        <v>202.12</v>
      </c>
    </row>
    <row r="568" spans="1:4" x14ac:dyDescent="0.25">
      <c r="A568" s="1049">
        <v>89035</v>
      </c>
      <c r="B568" s="1049" t="s">
        <v>1516</v>
      </c>
      <c r="C568" s="1049" t="s">
        <v>1344</v>
      </c>
      <c r="D568" s="1052">
        <v>140.13999999999999</v>
      </c>
    </row>
    <row r="569" spans="1:4" x14ac:dyDescent="0.25">
      <c r="A569" s="1049">
        <v>89225</v>
      </c>
      <c r="B569" s="1049" t="s">
        <v>11840</v>
      </c>
      <c r="C569" s="1049" t="s">
        <v>1344</v>
      </c>
      <c r="D569" s="1052">
        <v>5.0999999999999996</v>
      </c>
    </row>
    <row r="570" spans="1:4" x14ac:dyDescent="0.25">
      <c r="A570" s="1049">
        <v>89234</v>
      </c>
      <c r="B570" s="1049" t="s">
        <v>1517</v>
      </c>
      <c r="C570" s="1049" t="s">
        <v>1344</v>
      </c>
      <c r="D570" s="1052">
        <v>578.73</v>
      </c>
    </row>
    <row r="571" spans="1:4" x14ac:dyDescent="0.25">
      <c r="A571" s="1049">
        <v>89242</v>
      </c>
      <c r="B571" s="1049" t="s">
        <v>1518</v>
      </c>
      <c r="C571" s="1049" t="s">
        <v>1344</v>
      </c>
      <c r="D571" s="1053">
        <v>1356.38</v>
      </c>
    </row>
    <row r="572" spans="1:4" x14ac:dyDescent="0.25">
      <c r="A572" s="1049">
        <v>89250</v>
      </c>
      <c r="B572" s="1049" t="s">
        <v>1519</v>
      </c>
      <c r="C572" s="1049" t="s">
        <v>1344</v>
      </c>
      <c r="D572" s="1053">
        <v>1175.94</v>
      </c>
    </row>
    <row r="573" spans="1:4" x14ac:dyDescent="0.25">
      <c r="A573" s="1049">
        <v>89257</v>
      </c>
      <c r="B573" s="1049" t="s">
        <v>1520</v>
      </c>
      <c r="C573" s="1049" t="s">
        <v>1344</v>
      </c>
      <c r="D573" s="1052">
        <v>331.76</v>
      </c>
    </row>
    <row r="574" spans="1:4" x14ac:dyDescent="0.25">
      <c r="A574" s="1049">
        <v>89272</v>
      </c>
      <c r="B574" s="1049" t="s">
        <v>1521</v>
      </c>
      <c r="C574" s="1049" t="s">
        <v>1344</v>
      </c>
      <c r="D574" s="1052">
        <v>238.63</v>
      </c>
    </row>
    <row r="575" spans="1:4" x14ac:dyDescent="0.25">
      <c r="A575" s="1049">
        <v>89278</v>
      </c>
      <c r="B575" s="1049" t="s">
        <v>11841</v>
      </c>
      <c r="C575" s="1049" t="s">
        <v>1344</v>
      </c>
      <c r="D575" s="1052">
        <v>12.2</v>
      </c>
    </row>
    <row r="576" spans="1:4" x14ac:dyDescent="0.25">
      <c r="A576" s="1049">
        <v>89843</v>
      </c>
      <c r="B576" s="1049" t="s">
        <v>1522</v>
      </c>
      <c r="C576" s="1049" t="s">
        <v>1344</v>
      </c>
      <c r="D576" s="1052">
        <v>232.86</v>
      </c>
    </row>
    <row r="577" spans="1:4" x14ac:dyDescent="0.25">
      <c r="A577" s="1049">
        <v>89876</v>
      </c>
      <c r="B577" s="1049" t="s">
        <v>1523</v>
      </c>
      <c r="C577" s="1049" t="s">
        <v>1344</v>
      </c>
      <c r="D577" s="1052">
        <v>327.58999999999997</v>
      </c>
    </row>
    <row r="578" spans="1:4" x14ac:dyDescent="0.25">
      <c r="A578" s="1049">
        <v>89883</v>
      </c>
      <c r="B578" s="1049" t="s">
        <v>1524</v>
      </c>
      <c r="C578" s="1049" t="s">
        <v>1344</v>
      </c>
      <c r="D578" s="1052">
        <v>361.57</v>
      </c>
    </row>
    <row r="579" spans="1:4" x14ac:dyDescent="0.25">
      <c r="A579" s="1049">
        <v>90586</v>
      </c>
      <c r="B579" s="1049" t="s">
        <v>1525</v>
      </c>
      <c r="C579" s="1049" t="s">
        <v>1344</v>
      </c>
      <c r="D579" s="1052">
        <v>1.31</v>
      </c>
    </row>
    <row r="580" spans="1:4" x14ac:dyDescent="0.25">
      <c r="A580" s="1049">
        <v>90625</v>
      </c>
      <c r="B580" s="1049" t="s">
        <v>1526</v>
      </c>
      <c r="C580" s="1049" t="s">
        <v>1344</v>
      </c>
      <c r="D580" s="1052">
        <v>8.52</v>
      </c>
    </row>
    <row r="581" spans="1:4" x14ac:dyDescent="0.25">
      <c r="A581" s="1049">
        <v>90631</v>
      </c>
      <c r="B581" s="1049" t="s">
        <v>1527</v>
      </c>
      <c r="C581" s="1049" t="s">
        <v>1344</v>
      </c>
      <c r="D581" s="1052">
        <v>160.58000000000001</v>
      </c>
    </row>
    <row r="582" spans="1:4" x14ac:dyDescent="0.25">
      <c r="A582" s="1049">
        <v>90637</v>
      </c>
      <c r="B582" s="1049" t="s">
        <v>1528</v>
      </c>
      <c r="C582" s="1049" t="s">
        <v>1344</v>
      </c>
      <c r="D582" s="1052">
        <v>14.74</v>
      </c>
    </row>
    <row r="583" spans="1:4" x14ac:dyDescent="0.25">
      <c r="A583" s="1049">
        <v>90643</v>
      </c>
      <c r="B583" s="1049" t="s">
        <v>1529</v>
      </c>
      <c r="C583" s="1049" t="s">
        <v>1344</v>
      </c>
      <c r="D583" s="1052">
        <v>26.33</v>
      </c>
    </row>
    <row r="584" spans="1:4" x14ac:dyDescent="0.25">
      <c r="A584" s="1049">
        <v>90650</v>
      </c>
      <c r="B584" s="1049" t="s">
        <v>1530</v>
      </c>
      <c r="C584" s="1049" t="s">
        <v>1344</v>
      </c>
      <c r="D584" s="1052">
        <v>10.33</v>
      </c>
    </row>
    <row r="585" spans="1:4" x14ac:dyDescent="0.25">
      <c r="A585" s="1049">
        <v>90656</v>
      </c>
      <c r="B585" s="1049" t="s">
        <v>1531</v>
      </c>
      <c r="C585" s="1049" t="s">
        <v>1344</v>
      </c>
      <c r="D585" s="1052">
        <v>14.61</v>
      </c>
    </row>
    <row r="586" spans="1:4" x14ac:dyDescent="0.25">
      <c r="A586" s="1049">
        <v>90662</v>
      </c>
      <c r="B586" s="1049" t="s">
        <v>1532</v>
      </c>
      <c r="C586" s="1049" t="s">
        <v>1344</v>
      </c>
      <c r="D586" s="1052">
        <v>15.26</v>
      </c>
    </row>
    <row r="587" spans="1:4" x14ac:dyDescent="0.25">
      <c r="A587" s="1049">
        <v>90668</v>
      </c>
      <c r="B587" s="1049" t="s">
        <v>11842</v>
      </c>
      <c r="C587" s="1049" t="s">
        <v>1344</v>
      </c>
      <c r="D587" s="1052">
        <v>32.86</v>
      </c>
    </row>
    <row r="588" spans="1:4" x14ac:dyDescent="0.25">
      <c r="A588" s="1049">
        <v>90674</v>
      </c>
      <c r="B588" s="1049" t="s">
        <v>1533</v>
      </c>
      <c r="C588" s="1049" t="s">
        <v>1344</v>
      </c>
      <c r="D588" s="1052">
        <v>709.86</v>
      </c>
    </row>
    <row r="589" spans="1:4" x14ac:dyDescent="0.25">
      <c r="A589" s="1049">
        <v>90680</v>
      </c>
      <c r="B589" s="1049" t="s">
        <v>1534</v>
      </c>
      <c r="C589" s="1049" t="s">
        <v>1344</v>
      </c>
      <c r="D589" s="1052">
        <v>428.75</v>
      </c>
    </row>
    <row r="590" spans="1:4" x14ac:dyDescent="0.25">
      <c r="A590" s="1049">
        <v>90686</v>
      </c>
      <c r="B590" s="1049" t="s">
        <v>11843</v>
      </c>
      <c r="C590" s="1049" t="s">
        <v>1344</v>
      </c>
      <c r="D590" s="1052">
        <v>156.52000000000001</v>
      </c>
    </row>
    <row r="591" spans="1:4" x14ac:dyDescent="0.25">
      <c r="A591" s="1049">
        <v>90692</v>
      </c>
      <c r="B591" s="1049" t="s">
        <v>1535</v>
      </c>
      <c r="C591" s="1049" t="s">
        <v>1344</v>
      </c>
      <c r="D591" s="1052">
        <v>134.35</v>
      </c>
    </row>
    <row r="592" spans="1:4" x14ac:dyDescent="0.25">
      <c r="A592" s="1049">
        <v>90964</v>
      </c>
      <c r="B592" s="1049" t="s">
        <v>1536</v>
      </c>
      <c r="C592" s="1049" t="s">
        <v>1344</v>
      </c>
      <c r="D592" s="1052">
        <v>32.33</v>
      </c>
    </row>
    <row r="593" spans="1:4" x14ac:dyDescent="0.25">
      <c r="A593" s="1049">
        <v>90972</v>
      </c>
      <c r="B593" s="1049" t="s">
        <v>1537</v>
      </c>
      <c r="C593" s="1049" t="s">
        <v>1344</v>
      </c>
      <c r="D593" s="1052">
        <v>77.55</v>
      </c>
    </row>
    <row r="594" spans="1:4" x14ac:dyDescent="0.25">
      <c r="A594" s="1049">
        <v>90979</v>
      </c>
      <c r="B594" s="1049" t="s">
        <v>1538</v>
      </c>
      <c r="C594" s="1049" t="s">
        <v>1344</v>
      </c>
      <c r="D594" s="1052">
        <v>200.24</v>
      </c>
    </row>
    <row r="595" spans="1:4" x14ac:dyDescent="0.25">
      <c r="A595" s="1049">
        <v>90999</v>
      </c>
      <c r="B595" s="1049" t="s">
        <v>1539</v>
      </c>
      <c r="C595" s="1049" t="s">
        <v>1344</v>
      </c>
      <c r="D595" s="1052">
        <v>102.31</v>
      </c>
    </row>
    <row r="596" spans="1:4" x14ac:dyDescent="0.25">
      <c r="A596" s="1049">
        <v>91031</v>
      </c>
      <c r="B596" s="1049" t="s">
        <v>1540</v>
      </c>
      <c r="C596" s="1049" t="s">
        <v>1344</v>
      </c>
      <c r="D596" s="1052">
        <v>258.35000000000002</v>
      </c>
    </row>
    <row r="597" spans="1:4" x14ac:dyDescent="0.25">
      <c r="A597" s="1049">
        <v>91277</v>
      </c>
      <c r="B597" s="1049" t="s">
        <v>1541</v>
      </c>
      <c r="C597" s="1049" t="s">
        <v>1344</v>
      </c>
      <c r="D597" s="1052">
        <v>10.25</v>
      </c>
    </row>
    <row r="598" spans="1:4" x14ac:dyDescent="0.25">
      <c r="A598" s="1049">
        <v>91283</v>
      </c>
      <c r="B598" s="1049" t="s">
        <v>1542</v>
      </c>
      <c r="C598" s="1049" t="s">
        <v>1344</v>
      </c>
      <c r="D598" s="1052">
        <v>11.13</v>
      </c>
    </row>
    <row r="599" spans="1:4" x14ac:dyDescent="0.25">
      <c r="A599" s="1049">
        <v>91386</v>
      </c>
      <c r="B599" s="1049" t="s">
        <v>1543</v>
      </c>
      <c r="C599" s="1049" t="s">
        <v>1344</v>
      </c>
      <c r="D599" s="1052">
        <v>266.64</v>
      </c>
    </row>
    <row r="600" spans="1:4" x14ac:dyDescent="0.25">
      <c r="A600" s="1049">
        <v>91533</v>
      </c>
      <c r="B600" s="1049" t="s">
        <v>1544</v>
      </c>
      <c r="C600" s="1049" t="s">
        <v>1344</v>
      </c>
      <c r="D600" s="1052">
        <v>47.27</v>
      </c>
    </row>
    <row r="601" spans="1:4" x14ac:dyDescent="0.25">
      <c r="A601" s="1049">
        <v>91634</v>
      </c>
      <c r="B601" s="1049" t="s">
        <v>1545</v>
      </c>
      <c r="C601" s="1049" t="s">
        <v>1344</v>
      </c>
      <c r="D601" s="1052">
        <v>234.14</v>
      </c>
    </row>
    <row r="602" spans="1:4" x14ac:dyDescent="0.25">
      <c r="A602" s="1049">
        <v>91645</v>
      </c>
      <c r="B602" s="1049" t="s">
        <v>1546</v>
      </c>
      <c r="C602" s="1049" t="s">
        <v>1344</v>
      </c>
      <c r="D602" s="1052">
        <v>470.28</v>
      </c>
    </row>
    <row r="603" spans="1:4" x14ac:dyDescent="0.25">
      <c r="A603" s="1049">
        <v>91692</v>
      </c>
      <c r="B603" s="1049" t="s">
        <v>1547</v>
      </c>
      <c r="C603" s="1049" t="s">
        <v>1344</v>
      </c>
      <c r="D603" s="1052">
        <v>40.25</v>
      </c>
    </row>
    <row r="604" spans="1:4" x14ac:dyDescent="0.25">
      <c r="A604" s="1049">
        <v>92043</v>
      </c>
      <c r="B604" s="1049" t="s">
        <v>1548</v>
      </c>
      <c r="C604" s="1049" t="s">
        <v>1344</v>
      </c>
      <c r="D604" s="1052">
        <v>13.19</v>
      </c>
    </row>
    <row r="605" spans="1:4" x14ac:dyDescent="0.25">
      <c r="A605" s="1049">
        <v>92106</v>
      </c>
      <c r="B605" s="1049" t="s">
        <v>11844</v>
      </c>
      <c r="C605" s="1049" t="s">
        <v>1344</v>
      </c>
      <c r="D605" s="1052">
        <v>336.98</v>
      </c>
    </row>
    <row r="606" spans="1:4" x14ac:dyDescent="0.25">
      <c r="A606" s="1049">
        <v>92112</v>
      </c>
      <c r="B606" s="1049" t="s">
        <v>11845</v>
      </c>
      <c r="C606" s="1049" t="s">
        <v>1344</v>
      </c>
      <c r="D606" s="1052">
        <v>3.33</v>
      </c>
    </row>
    <row r="607" spans="1:4" x14ac:dyDescent="0.25">
      <c r="A607" s="1049">
        <v>92118</v>
      </c>
      <c r="B607" s="1049" t="s">
        <v>11846</v>
      </c>
      <c r="C607" s="1049" t="s">
        <v>1344</v>
      </c>
      <c r="D607" s="1052">
        <v>0.43</v>
      </c>
    </row>
    <row r="608" spans="1:4" x14ac:dyDescent="0.25">
      <c r="A608" s="1049">
        <v>92138</v>
      </c>
      <c r="B608" s="1049" t="s">
        <v>1549</v>
      </c>
      <c r="C608" s="1049" t="s">
        <v>1344</v>
      </c>
      <c r="D608" s="1052">
        <v>94.06</v>
      </c>
    </row>
    <row r="609" spans="1:4" x14ac:dyDescent="0.25">
      <c r="A609" s="1049">
        <v>92145</v>
      </c>
      <c r="B609" s="1049" t="s">
        <v>1550</v>
      </c>
      <c r="C609" s="1049" t="s">
        <v>1344</v>
      </c>
      <c r="D609" s="1052">
        <v>79.12</v>
      </c>
    </row>
    <row r="610" spans="1:4" x14ac:dyDescent="0.25">
      <c r="A610" s="1049">
        <v>92242</v>
      </c>
      <c r="B610" s="1049" t="s">
        <v>1551</v>
      </c>
      <c r="C610" s="1049" t="s">
        <v>1344</v>
      </c>
      <c r="D610" s="1052">
        <v>407.88</v>
      </c>
    </row>
    <row r="611" spans="1:4" x14ac:dyDescent="0.25">
      <c r="A611" s="1049">
        <v>92716</v>
      </c>
      <c r="B611" s="1049" t="s">
        <v>11847</v>
      </c>
      <c r="C611" s="1049" t="s">
        <v>1344</v>
      </c>
      <c r="D611" s="1052">
        <v>93.17</v>
      </c>
    </row>
    <row r="612" spans="1:4" x14ac:dyDescent="0.25">
      <c r="A612" s="1049">
        <v>92960</v>
      </c>
      <c r="B612" s="1049" t="s">
        <v>1343</v>
      </c>
      <c r="C612" s="1049" t="s">
        <v>1344</v>
      </c>
      <c r="D612" s="1052">
        <v>19.16</v>
      </c>
    </row>
    <row r="613" spans="1:4" x14ac:dyDescent="0.25">
      <c r="A613" s="1049">
        <v>92966</v>
      </c>
      <c r="B613" s="1049" t="s">
        <v>1552</v>
      </c>
      <c r="C613" s="1049" t="s">
        <v>1344</v>
      </c>
      <c r="D613" s="1052">
        <v>32.369999999999997</v>
      </c>
    </row>
    <row r="614" spans="1:4" x14ac:dyDescent="0.25">
      <c r="A614" s="1049">
        <v>93224</v>
      </c>
      <c r="B614" s="1049" t="s">
        <v>1553</v>
      </c>
      <c r="C614" s="1049" t="s">
        <v>1344</v>
      </c>
      <c r="D614" s="1053">
        <v>1052.78</v>
      </c>
    </row>
    <row r="615" spans="1:4" x14ac:dyDescent="0.25">
      <c r="A615" s="1049">
        <v>93233</v>
      </c>
      <c r="B615" s="1049" t="s">
        <v>1554</v>
      </c>
      <c r="C615" s="1049" t="s">
        <v>1344</v>
      </c>
      <c r="D615" s="1052">
        <v>5.69</v>
      </c>
    </row>
    <row r="616" spans="1:4" x14ac:dyDescent="0.25">
      <c r="A616" s="1049">
        <v>93272</v>
      </c>
      <c r="B616" s="1049" t="s">
        <v>11848</v>
      </c>
      <c r="C616" s="1049" t="s">
        <v>1344</v>
      </c>
      <c r="D616" s="1052">
        <v>125.85</v>
      </c>
    </row>
    <row r="617" spans="1:4" x14ac:dyDescent="0.25">
      <c r="A617" s="1049">
        <v>93281</v>
      </c>
      <c r="B617" s="1049" t="s">
        <v>1555</v>
      </c>
      <c r="C617" s="1049" t="s">
        <v>1344</v>
      </c>
      <c r="D617" s="1052">
        <v>31.68</v>
      </c>
    </row>
    <row r="618" spans="1:4" x14ac:dyDescent="0.25">
      <c r="A618" s="1049">
        <v>93287</v>
      </c>
      <c r="B618" s="1049" t="s">
        <v>1556</v>
      </c>
      <c r="C618" s="1049" t="s">
        <v>1344</v>
      </c>
      <c r="D618" s="1052">
        <v>370.77</v>
      </c>
    </row>
    <row r="619" spans="1:4" x14ac:dyDescent="0.25">
      <c r="A619" s="1049">
        <v>93402</v>
      </c>
      <c r="B619" s="1049" t="s">
        <v>1557</v>
      </c>
      <c r="C619" s="1049" t="s">
        <v>1344</v>
      </c>
      <c r="D619" s="1052">
        <v>269.83</v>
      </c>
    </row>
    <row r="620" spans="1:4" x14ac:dyDescent="0.25">
      <c r="A620" s="1049">
        <v>93408</v>
      </c>
      <c r="B620" s="1049" t="s">
        <v>21342</v>
      </c>
      <c r="C620" s="1049" t="s">
        <v>1344</v>
      </c>
      <c r="D620" s="1052">
        <v>90.66</v>
      </c>
    </row>
    <row r="621" spans="1:4" x14ac:dyDescent="0.25">
      <c r="A621" s="1049">
        <v>93415</v>
      </c>
      <c r="B621" s="1049" t="s">
        <v>1558</v>
      </c>
      <c r="C621" s="1049" t="s">
        <v>1344</v>
      </c>
      <c r="D621" s="1052">
        <v>16.04</v>
      </c>
    </row>
    <row r="622" spans="1:4" x14ac:dyDescent="0.25">
      <c r="A622" s="1049">
        <v>93421</v>
      </c>
      <c r="B622" s="1049" t="s">
        <v>1559</v>
      </c>
      <c r="C622" s="1049" t="s">
        <v>1344</v>
      </c>
      <c r="D622" s="1052">
        <v>76.44</v>
      </c>
    </row>
    <row r="623" spans="1:4" x14ac:dyDescent="0.25">
      <c r="A623" s="1049">
        <v>93427</v>
      </c>
      <c r="B623" s="1049" t="s">
        <v>1560</v>
      </c>
      <c r="C623" s="1049" t="s">
        <v>1344</v>
      </c>
      <c r="D623" s="1052">
        <v>172.87</v>
      </c>
    </row>
    <row r="624" spans="1:4" x14ac:dyDescent="0.25">
      <c r="A624" s="1049">
        <v>93433</v>
      </c>
      <c r="B624" s="1049" t="s">
        <v>11849</v>
      </c>
      <c r="C624" s="1049" t="s">
        <v>1344</v>
      </c>
      <c r="D624" s="1053">
        <v>2697.87</v>
      </c>
    </row>
    <row r="625" spans="1:4" x14ac:dyDescent="0.25">
      <c r="A625" s="1049">
        <v>93439</v>
      </c>
      <c r="B625" s="1049" t="s">
        <v>11850</v>
      </c>
      <c r="C625" s="1049" t="s">
        <v>1344</v>
      </c>
      <c r="D625" s="1052">
        <v>274.54000000000002</v>
      </c>
    </row>
    <row r="626" spans="1:4" x14ac:dyDescent="0.25">
      <c r="A626" s="1049">
        <v>95121</v>
      </c>
      <c r="B626" s="1049" t="s">
        <v>1561</v>
      </c>
      <c r="C626" s="1049" t="s">
        <v>1344</v>
      </c>
      <c r="D626" s="1052">
        <v>386.97</v>
      </c>
    </row>
    <row r="627" spans="1:4" x14ac:dyDescent="0.25">
      <c r="A627" s="1049">
        <v>95127</v>
      </c>
      <c r="B627" s="1049" t="s">
        <v>1562</v>
      </c>
      <c r="C627" s="1049" t="s">
        <v>1344</v>
      </c>
      <c r="D627" s="1052">
        <v>227.51</v>
      </c>
    </row>
    <row r="628" spans="1:4" x14ac:dyDescent="0.25">
      <c r="A628" s="1049">
        <v>95133</v>
      </c>
      <c r="B628" s="1049" t="s">
        <v>1563</v>
      </c>
      <c r="C628" s="1049" t="s">
        <v>1344</v>
      </c>
      <c r="D628" s="1052">
        <v>188.39</v>
      </c>
    </row>
    <row r="629" spans="1:4" x14ac:dyDescent="0.25">
      <c r="A629" s="1049">
        <v>95139</v>
      </c>
      <c r="B629" s="1049" t="s">
        <v>1564</v>
      </c>
      <c r="C629" s="1049" t="s">
        <v>1344</v>
      </c>
      <c r="D629" s="1052">
        <v>0.06</v>
      </c>
    </row>
    <row r="630" spans="1:4" x14ac:dyDescent="0.25">
      <c r="A630" s="1049">
        <v>95212</v>
      </c>
      <c r="B630" s="1049" t="s">
        <v>11851</v>
      </c>
      <c r="C630" s="1049" t="s">
        <v>1344</v>
      </c>
      <c r="D630" s="1052">
        <v>136.22999999999999</v>
      </c>
    </row>
    <row r="631" spans="1:4" x14ac:dyDescent="0.25">
      <c r="A631" s="1049">
        <v>95258</v>
      </c>
      <c r="B631" s="1049" t="s">
        <v>1565</v>
      </c>
      <c r="C631" s="1049" t="s">
        <v>1344</v>
      </c>
      <c r="D631" s="1052">
        <v>31.77</v>
      </c>
    </row>
    <row r="632" spans="1:4" x14ac:dyDescent="0.25">
      <c r="A632" s="1049">
        <v>95264</v>
      </c>
      <c r="B632" s="1049" t="s">
        <v>1566</v>
      </c>
      <c r="C632" s="1049" t="s">
        <v>1344</v>
      </c>
      <c r="D632" s="1052">
        <v>6.44</v>
      </c>
    </row>
    <row r="633" spans="1:4" x14ac:dyDescent="0.25">
      <c r="A633" s="1049">
        <v>95270</v>
      </c>
      <c r="B633" s="1049" t="s">
        <v>1567</v>
      </c>
      <c r="C633" s="1049" t="s">
        <v>1344</v>
      </c>
      <c r="D633" s="1052">
        <v>9.84</v>
      </c>
    </row>
    <row r="634" spans="1:4" x14ac:dyDescent="0.25">
      <c r="A634" s="1049">
        <v>95276</v>
      </c>
      <c r="B634" s="1049" t="s">
        <v>11852</v>
      </c>
      <c r="C634" s="1049" t="s">
        <v>1344</v>
      </c>
      <c r="D634" s="1052">
        <v>3.07</v>
      </c>
    </row>
    <row r="635" spans="1:4" x14ac:dyDescent="0.25">
      <c r="A635" s="1049">
        <v>95282</v>
      </c>
      <c r="B635" s="1049" t="s">
        <v>11853</v>
      </c>
      <c r="C635" s="1049" t="s">
        <v>1344</v>
      </c>
      <c r="D635" s="1052">
        <v>9.98</v>
      </c>
    </row>
    <row r="636" spans="1:4" x14ac:dyDescent="0.25">
      <c r="A636" s="1049">
        <v>95620</v>
      </c>
      <c r="B636" s="1049" t="s">
        <v>1568</v>
      </c>
      <c r="C636" s="1049" t="s">
        <v>1344</v>
      </c>
      <c r="D636" s="1052">
        <v>31.07</v>
      </c>
    </row>
    <row r="637" spans="1:4" x14ac:dyDescent="0.25">
      <c r="A637" s="1049">
        <v>95631</v>
      </c>
      <c r="B637" s="1049" t="s">
        <v>1569</v>
      </c>
      <c r="C637" s="1049" t="s">
        <v>1344</v>
      </c>
      <c r="D637" s="1052">
        <v>238.99</v>
      </c>
    </row>
    <row r="638" spans="1:4" x14ac:dyDescent="0.25">
      <c r="A638" s="1049">
        <v>95702</v>
      </c>
      <c r="B638" s="1049" t="s">
        <v>1570</v>
      </c>
      <c r="C638" s="1049" t="s">
        <v>1344</v>
      </c>
      <c r="D638" s="1052">
        <v>54.48</v>
      </c>
    </row>
    <row r="639" spans="1:4" x14ac:dyDescent="0.25">
      <c r="A639" s="1049">
        <v>95708</v>
      </c>
      <c r="B639" s="1049" t="s">
        <v>21343</v>
      </c>
      <c r="C639" s="1049" t="s">
        <v>1344</v>
      </c>
      <c r="D639" s="1052">
        <v>157.84</v>
      </c>
    </row>
    <row r="640" spans="1:4" x14ac:dyDescent="0.25">
      <c r="A640" s="1049">
        <v>95720</v>
      </c>
      <c r="B640" s="1049" t="s">
        <v>1571</v>
      </c>
      <c r="C640" s="1049" t="s">
        <v>1344</v>
      </c>
      <c r="D640" s="1052">
        <v>259.77999999999997</v>
      </c>
    </row>
    <row r="641" spans="1:4" x14ac:dyDescent="0.25">
      <c r="A641" s="1049">
        <v>95872</v>
      </c>
      <c r="B641" s="1049" t="s">
        <v>1572</v>
      </c>
      <c r="C641" s="1049" t="s">
        <v>1344</v>
      </c>
      <c r="D641" s="1052">
        <v>293.01</v>
      </c>
    </row>
    <row r="642" spans="1:4" x14ac:dyDescent="0.25">
      <c r="A642" s="1049">
        <v>96013</v>
      </c>
      <c r="B642" s="1049" t="s">
        <v>1573</v>
      </c>
      <c r="C642" s="1049" t="s">
        <v>1344</v>
      </c>
      <c r="D642" s="1052">
        <v>190.09</v>
      </c>
    </row>
    <row r="643" spans="1:4" x14ac:dyDescent="0.25">
      <c r="A643" s="1049">
        <v>96020</v>
      </c>
      <c r="B643" s="1049" t="s">
        <v>1574</v>
      </c>
      <c r="C643" s="1049" t="s">
        <v>1344</v>
      </c>
      <c r="D643" s="1052">
        <v>189.62</v>
      </c>
    </row>
    <row r="644" spans="1:4" x14ac:dyDescent="0.25">
      <c r="A644" s="1049">
        <v>96028</v>
      </c>
      <c r="B644" s="1049" t="s">
        <v>1575</v>
      </c>
      <c r="C644" s="1049" t="s">
        <v>1344</v>
      </c>
      <c r="D644" s="1052">
        <v>148</v>
      </c>
    </row>
    <row r="645" spans="1:4" x14ac:dyDescent="0.25">
      <c r="A645" s="1049">
        <v>96035</v>
      </c>
      <c r="B645" s="1049" t="s">
        <v>1576</v>
      </c>
      <c r="C645" s="1049" t="s">
        <v>1344</v>
      </c>
      <c r="D645" s="1052">
        <v>277.08</v>
      </c>
    </row>
    <row r="646" spans="1:4" x14ac:dyDescent="0.25">
      <c r="A646" s="1049">
        <v>96157</v>
      </c>
      <c r="B646" s="1049" t="s">
        <v>1577</v>
      </c>
      <c r="C646" s="1049" t="s">
        <v>1344</v>
      </c>
      <c r="D646" s="1052">
        <v>148.47</v>
      </c>
    </row>
    <row r="647" spans="1:4" x14ac:dyDescent="0.25">
      <c r="A647" s="1049">
        <v>96158</v>
      </c>
      <c r="B647" s="1049" t="s">
        <v>1578</v>
      </c>
      <c r="C647" s="1049" t="s">
        <v>1344</v>
      </c>
      <c r="D647" s="1052">
        <v>147.24</v>
      </c>
    </row>
    <row r="648" spans="1:4" x14ac:dyDescent="0.25">
      <c r="A648" s="1049">
        <v>96245</v>
      </c>
      <c r="B648" s="1049" t="s">
        <v>1579</v>
      </c>
      <c r="C648" s="1049" t="s">
        <v>1344</v>
      </c>
      <c r="D648" s="1052">
        <v>120.38</v>
      </c>
    </row>
    <row r="649" spans="1:4" x14ac:dyDescent="0.25">
      <c r="A649" s="1049">
        <v>96463</v>
      </c>
      <c r="B649" s="1049" t="s">
        <v>1580</v>
      </c>
      <c r="C649" s="1049" t="s">
        <v>1344</v>
      </c>
      <c r="D649" s="1052">
        <v>227</v>
      </c>
    </row>
    <row r="650" spans="1:4" x14ac:dyDescent="0.25">
      <c r="A650" s="1049">
        <v>98764</v>
      </c>
      <c r="B650" s="1049" t="s">
        <v>1581</v>
      </c>
      <c r="C650" s="1049" t="s">
        <v>1344</v>
      </c>
      <c r="D650" s="1052">
        <v>4.12</v>
      </c>
    </row>
    <row r="651" spans="1:4" x14ac:dyDescent="0.25">
      <c r="A651" s="1049">
        <v>99833</v>
      </c>
      <c r="B651" s="1049" t="s">
        <v>11854</v>
      </c>
      <c r="C651" s="1049" t="s">
        <v>1344</v>
      </c>
      <c r="D651" s="1052">
        <v>1.97</v>
      </c>
    </row>
    <row r="652" spans="1:4" x14ac:dyDescent="0.25">
      <c r="A652" s="1049">
        <v>100641</v>
      </c>
      <c r="B652" s="1049" t="s">
        <v>1582</v>
      </c>
      <c r="C652" s="1049" t="s">
        <v>1344</v>
      </c>
      <c r="D652" s="1053">
        <v>4855.68</v>
      </c>
    </row>
    <row r="653" spans="1:4" x14ac:dyDescent="0.25">
      <c r="A653" s="1049">
        <v>100647</v>
      </c>
      <c r="B653" s="1049" t="s">
        <v>1583</v>
      </c>
      <c r="C653" s="1049" t="s">
        <v>1344</v>
      </c>
      <c r="D653" s="1053">
        <v>6674.04</v>
      </c>
    </row>
    <row r="654" spans="1:4" x14ac:dyDescent="0.25">
      <c r="A654" s="1049">
        <v>102275</v>
      </c>
      <c r="B654" s="1049" t="s">
        <v>1584</v>
      </c>
      <c r="C654" s="1049" t="s">
        <v>1344</v>
      </c>
      <c r="D654" s="1052">
        <v>31.27</v>
      </c>
    </row>
    <row r="655" spans="1:4" x14ac:dyDescent="0.25">
      <c r="A655" s="1049">
        <v>104091</v>
      </c>
      <c r="B655" s="1049" t="s">
        <v>11855</v>
      </c>
      <c r="C655" s="1049" t="s">
        <v>1344</v>
      </c>
      <c r="D655" s="1052">
        <v>0.75</v>
      </c>
    </row>
    <row r="656" spans="1:4" x14ac:dyDescent="0.25">
      <c r="A656" s="1049">
        <v>104097</v>
      </c>
      <c r="B656" s="1049" t="s">
        <v>11856</v>
      </c>
      <c r="C656" s="1049" t="s">
        <v>1344</v>
      </c>
      <c r="D656" s="1052">
        <v>1.05</v>
      </c>
    </row>
    <row r="657" spans="1:4" x14ac:dyDescent="0.25">
      <c r="A657" s="1049">
        <v>5632</v>
      </c>
      <c r="B657" s="1049" t="s">
        <v>1585</v>
      </c>
      <c r="C657" s="1049" t="s">
        <v>1346</v>
      </c>
      <c r="D657" s="1052">
        <v>96.93</v>
      </c>
    </row>
    <row r="658" spans="1:4" x14ac:dyDescent="0.25">
      <c r="A658" s="1049">
        <v>5679</v>
      </c>
      <c r="B658" s="1049" t="s">
        <v>1586</v>
      </c>
      <c r="C658" s="1049" t="s">
        <v>1346</v>
      </c>
      <c r="D658" s="1052">
        <v>73.53</v>
      </c>
    </row>
    <row r="659" spans="1:4" x14ac:dyDescent="0.25">
      <c r="A659" s="1049">
        <v>5681</v>
      </c>
      <c r="B659" s="1049" t="s">
        <v>1587</v>
      </c>
      <c r="C659" s="1049" t="s">
        <v>1346</v>
      </c>
      <c r="D659" s="1052">
        <v>69.55</v>
      </c>
    </row>
    <row r="660" spans="1:4" x14ac:dyDescent="0.25">
      <c r="A660" s="1049">
        <v>5685</v>
      </c>
      <c r="B660" s="1049" t="s">
        <v>1588</v>
      </c>
      <c r="C660" s="1049" t="s">
        <v>1346</v>
      </c>
      <c r="D660" s="1052">
        <v>70.5</v>
      </c>
    </row>
    <row r="661" spans="1:4" x14ac:dyDescent="0.25">
      <c r="A661" s="1049">
        <v>5690</v>
      </c>
      <c r="B661" s="1049" t="s">
        <v>21344</v>
      </c>
      <c r="C661" s="1049" t="s">
        <v>1346</v>
      </c>
      <c r="D661" s="1052">
        <v>4.09</v>
      </c>
    </row>
    <row r="662" spans="1:4" x14ac:dyDescent="0.25">
      <c r="A662" s="1049">
        <v>5806</v>
      </c>
      <c r="B662" s="1049" t="s">
        <v>1589</v>
      </c>
      <c r="C662" s="1049" t="s">
        <v>1346</v>
      </c>
      <c r="D662" s="1052">
        <v>0.28000000000000003</v>
      </c>
    </row>
    <row r="663" spans="1:4" x14ac:dyDescent="0.25">
      <c r="A663" s="1049">
        <v>5826</v>
      </c>
      <c r="B663" s="1049" t="s">
        <v>1590</v>
      </c>
      <c r="C663" s="1049" t="s">
        <v>1346</v>
      </c>
      <c r="D663" s="1052">
        <v>62.21</v>
      </c>
    </row>
    <row r="664" spans="1:4" x14ac:dyDescent="0.25">
      <c r="A664" s="1049">
        <v>5829</v>
      </c>
      <c r="B664" s="1049" t="s">
        <v>1591</v>
      </c>
      <c r="C664" s="1049" t="s">
        <v>1346</v>
      </c>
      <c r="D664" s="1052">
        <v>181.54</v>
      </c>
    </row>
    <row r="665" spans="1:4" x14ac:dyDescent="0.25">
      <c r="A665" s="1049">
        <v>5837</v>
      </c>
      <c r="B665" s="1049" t="s">
        <v>1592</v>
      </c>
      <c r="C665" s="1049" t="s">
        <v>1346</v>
      </c>
      <c r="D665" s="1052">
        <v>153.62</v>
      </c>
    </row>
    <row r="666" spans="1:4" x14ac:dyDescent="0.25">
      <c r="A666" s="1049">
        <v>5841</v>
      </c>
      <c r="B666" s="1049" t="s">
        <v>1593</v>
      </c>
      <c r="C666" s="1049" t="s">
        <v>1346</v>
      </c>
      <c r="D666" s="1052">
        <v>4.68</v>
      </c>
    </row>
    <row r="667" spans="1:4" x14ac:dyDescent="0.25">
      <c r="A667" s="1049">
        <v>5845</v>
      </c>
      <c r="B667" s="1049" t="s">
        <v>1594</v>
      </c>
      <c r="C667" s="1049" t="s">
        <v>1346</v>
      </c>
      <c r="D667" s="1052">
        <v>64.27</v>
      </c>
    </row>
    <row r="668" spans="1:4" x14ac:dyDescent="0.25">
      <c r="A668" s="1049">
        <v>5849</v>
      </c>
      <c r="B668" s="1049" t="s">
        <v>1595</v>
      </c>
      <c r="C668" s="1049" t="s">
        <v>1346</v>
      </c>
      <c r="D668" s="1052">
        <v>97.2</v>
      </c>
    </row>
    <row r="669" spans="1:4" x14ac:dyDescent="0.25">
      <c r="A669" s="1049">
        <v>5853</v>
      </c>
      <c r="B669" s="1049" t="s">
        <v>1596</v>
      </c>
      <c r="C669" s="1049" t="s">
        <v>1346</v>
      </c>
      <c r="D669" s="1052">
        <v>97.56</v>
      </c>
    </row>
    <row r="670" spans="1:4" x14ac:dyDescent="0.25">
      <c r="A670" s="1049">
        <v>5857</v>
      </c>
      <c r="B670" s="1049" t="s">
        <v>1597</v>
      </c>
      <c r="C670" s="1049" t="s">
        <v>1346</v>
      </c>
      <c r="D670" s="1052">
        <v>231.1</v>
      </c>
    </row>
    <row r="671" spans="1:4" x14ac:dyDescent="0.25">
      <c r="A671" s="1049">
        <v>5865</v>
      </c>
      <c r="B671" s="1049" t="s">
        <v>1598</v>
      </c>
      <c r="C671" s="1049" t="s">
        <v>1346</v>
      </c>
      <c r="D671" s="1052">
        <v>12.26</v>
      </c>
    </row>
    <row r="672" spans="1:4" x14ac:dyDescent="0.25">
      <c r="A672" s="1049">
        <v>5869</v>
      </c>
      <c r="B672" s="1049" t="s">
        <v>1599</v>
      </c>
      <c r="C672" s="1049" t="s">
        <v>1346</v>
      </c>
      <c r="D672" s="1052">
        <v>79.77</v>
      </c>
    </row>
    <row r="673" spans="1:4" x14ac:dyDescent="0.25">
      <c r="A673" s="1049">
        <v>5877</v>
      </c>
      <c r="B673" s="1049" t="s">
        <v>1600</v>
      </c>
      <c r="C673" s="1049" t="s">
        <v>1346</v>
      </c>
      <c r="D673" s="1052">
        <v>72.27</v>
      </c>
    </row>
    <row r="674" spans="1:4" x14ac:dyDescent="0.25">
      <c r="A674" s="1049">
        <v>5881</v>
      </c>
      <c r="B674" s="1049" t="s">
        <v>1601</v>
      </c>
      <c r="C674" s="1049" t="s">
        <v>1346</v>
      </c>
      <c r="D674" s="1052">
        <v>85.4</v>
      </c>
    </row>
    <row r="675" spans="1:4" x14ac:dyDescent="0.25">
      <c r="A675" s="1049">
        <v>5884</v>
      </c>
      <c r="B675" s="1049" t="s">
        <v>1602</v>
      </c>
      <c r="C675" s="1049" t="s">
        <v>1346</v>
      </c>
      <c r="D675" s="1052">
        <v>55.91</v>
      </c>
    </row>
    <row r="676" spans="1:4" x14ac:dyDescent="0.25">
      <c r="A676" s="1049">
        <v>5892</v>
      </c>
      <c r="B676" s="1049" t="s">
        <v>1603</v>
      </c>
      <c r="C676" s="1049" t="s">
        <v>1346</v>
      </c>
      <c r="D676" s="1052">
        <v>57.36</v>
      </c>
    </row>
    <row r="677" spans="1:4" x14ac:dyDescent="0.25">
      <c r="A677" s="1049">
        <v>5896</v>
      </c>
      <c r="B677" s="1049" t="s">
        <v>1604</v>
      </c>
      <c r="C677" s="1049" t="s">
        <v>1346</v>
      </c>
      <c r="D677" s="1052">
        <v>60.09</v>
      </c>
    </row>
    <row r="678" spans="1:4" x14ac:dyDescent="0.25">
      <c r="A678" s="1049">
        <v>5903</v>
      </c>
      <c r="B678" s="1049" t="s">
        <v>1605</v>
      </c>
      <c r="C678" s="1049" t="s">
        <v>1346</v>
      </c>
      <c r="D678" s="1052">
        <v>74.489999999999995</v>
      </c>
    </row>
    <row r="679" spans="1:4" x14ac:dyDescent="0.25">
      <c r="A679" s="1049">
        <v>5911</v>
      </c>
      <c r="B679" s="1049" t="s">
        <v>1606</v>
      </c>
      <c r="C679" s="1049" t="s">
        <v>1346</v>
      </c>
      <c r="D679" s="1052">
        <v>28.95</v>
      </c>
    </row>
    <row r="680" spans="1:4" x14ac:dyDescent="0.25">
      <c r="A680" s="1049">
        <v>5923</v>
      </c>
      <c r="B680" s="1049" t="s">
        <v>1607</v>
      </c>
      <c r="C680" s="1049" t="s">
        <v>1346</v>
      </c>
      <c r="D680" s="1052">
        <v>3.2</v>
      </c>
    </row>
    <row r="681" spans="1:4" x14ac:dyDescent="0.25">
      <c r="A681" s="1049">
        <v>5930</v>
      </c>
      <c r="B681" s="1049" t="s">
        <v>1608</v>
      </c>
      <c r="C681" s="1049" t="s">
        <v>1346</v>
      </c>
      <c r="D681" s="1052">
        <v>73.180000000000007</v>
      </c>
    </row>
    <row r="682" spans="1:4" x14ac:dyDescent="0.25">
      <c r="A682" s="1049">
        <v>5934</v>
      </c>
      <c r="B682" s="1049" t="s">
        <v>1609</v>
      </c>
      <c r="C682" s="1049" t="s">
        <v>1346</v>
      </c>
      <c r="D682" s="1052">
        <v>114.44</v>
      </c>
    </row>
    <row r="683" spans="1:4" x14ac:dyDescent="0.25">
      <c r="A683" s="1049">
        <v>5942</v>
      </c>
      <c r="B683" s="1049" t="s">
        <v>1610</v>
      </c>
      <c r="C683" s="1049" t="s">
        <v>1346</v>
      </c>
      <c r="D683" s="1052">
        <v>82.64</v>
      </c>
    </row>
    <row r="684" spans="1:4" x14ac:dyDescent="0.25">
      <c r="A684" s="1049">
        <v>5946</v>
      </c>
      <c r="B684" s="1049" t="s">
        <v>1611</v>
      </c>
      <c r="C684" s="1049" t="s">
        <v>1346</v>
      </c>
      <c r="D684" s="1052">
        <v>101.11</v>
      </c>
    </row>
    <row r="685" spans="1:4" x14ac:dyDescent="0.25">
      <c r="A685" s="1049">
        <v>5952</v>
      </c>
      <c r="B685" s="1049" t="s">
        <v>1612</v>
      </c>
      <c r="C685" s="1049" t="s">
        <v>1346</v>
      </c>
      <c r="D685" s="1052">
        <v>30.05</v>
      </c>
    </row>
    <row r="686" spans="1:4" x14ac:dyDescent="0.25">
      <c r="A686" s="1049">
        <v>5954</v>
      </c>
      <c r="B686" s="1049" t="s">
        <v>1613</v>
      </c>
      <c r="C686" s="1049" t="s">
        <v>1346</v>
      </c>
      <c r="D686" s="1052">
        <v>6.6</v>
      </c>
    </row>
    <row r="687" spans="1:4" x14ac:dyDescent="0.25">
      <c r="A687" s="1049">
        <v>5961</v>
      </c>
      <c r="B687" s="1049" t="s">
        <v>1614</v>
      </c>
      <c r="C687" s="1049" t="s">
        <v>1346</v>
      </c>
      <c r="D687" s="1052">
        <v>64.010000000000005</v>
      </c>
    </row>
    <row r="688" spans="1:4" x14ac:dyDescent="0.25">
      <c r="A688" s="1049">
        <v>6260</v>
      </c>
      <c r="B688" s="1049" t="s">
        <v>1615</v>
      </c>
      <c r="C688" s="1049" t="s">
        <v>1346</v>
      </c>
      <c r="D688" s="1052">
        <v>61.85</v>
      </c>
    </row>
    <row r="689" spans="1:4" x14ac:dyDescent="0.25">
      <c r="A689" s="1049">
        <v>6880</v>
      </c>
      <c r="B689" s="1049" t="s">
        <v>1616</v>
      </c>
      <c r="C689" s="1049" t="s">
        <v>1346</v>
      </c>
      <c r="D689" s="1052">
        <v>93.39</v>
      </c>
    </row>
    <row r="690" spans="1:4" x14ac:dyDescent="0.25">
      <c r="A690" s="1049">
        <v>7031</v>
      </c>
      <c r="B690" s="1049" t="s">
        <v>11857</v>
      </c>
      <c r="C690" s="1049" t="s">
        <v>1346</v>
      </c>
      <c r="D690" s="1052">
        <v>6.04</v>
      </c>
    </row>
    <row r="691" spans="1:4" x14ac:dyDescent="0.25">
      <c r="A691" s="1049">
        <v>7043</v>
      </c>
      <c r="B691" s="1049" t="s">
        <v>1617</v>
      </c>
      <c r="C691" s="1049" t="s">
        <v>1346</v>
      </c>
      <c r="D691" s="1052">
        <v>0.34</v>
      </c>
    </row>
    <row r="692" spans="1:4" x14ac:dyDescent="0.25">
      <c r="A692" s="1049">
        <v>7050</v>
      </c>
      <c r="B692" s="1049" t="s">
        <v>1618</v>
      </c>
      <c r="C692" s="1049" t="s">
        <v>1346</v>
      </c>
      <c r="D692" s="1052">
        <v>86.28</v>
      </c>
    </row>
    <row r="693" spans="1:4" x14ac:dyDescent="0.25">
      <c r="A693" s="1049">
        <v>67827</v>
      </c>
      <c r="B693" s="1049" t="s">
        <v>1619</v>
      </c>
      <c r="C693" s="1049" t="s">
        <v>1346</v>
      </c>
      <c r="D693" s="1052">
        <v>65.22</v>
      </c>
    </row>
    <row r="694" spans="1:4" x14ac:dyDescent="0.25">
      <c r="A694" s="1049">
        <v>73395</v>
      </c>
      <c r="B694" s="1049" t="s">
        <v>1620</v>
      </c>
      <c r="C694" s="1049" t="s">
        <v>1346</v>
      </c>
      <c r="D694" s="1052">
        <v>9.67</v>
      </c>
    </row>
    <row r="695" spans="1:4" x14ac:dyDescent="0.25">
      <c r="A695" s="1049">
        <v>83766</v>
      </c>
      <c r="B695" s="1049" t="s">
        <v>1621</v>
      </c>
      <c r="C695" s="1049" t="s">
        <v>1346</v>
      </c>
      <c r="D695" s="1052">
        <v>46.75</v>
      </c>
    </row>
    <row r="696" spans="1:4" x14ac:dyDescent="0.25">
      <c r="A696" s="1049">
        <v>87446</v>
      </c>
      <c r="B696" s="1049" t="s">
        <v>11858</v>
      </c>
      <c r="C696" s="1049" t="s">
        <v>1346</v>
      </c>
      <c r="D696" s="1052">
        <v>0.5</v>
      </c>
    </row>
    <row r="697" spans="1:4" x14ac:dyDescent="0.25">
      <c r="A697" s="1049">
        <v>88392</v>
      </c>
      <c r="B697" s="1049" t="s">
        <v>11859</v>
      </c>
      <c r="C697" s="1049" t="s">
        <v>1346</v>
      </c>
      <c r="D697" s="1052">
        <v>0.98</v>
      </c>
    </row>
    <row r="698" spans="1:4" x14ac:dyDescent="0.25">
      <c r="A698" s="1049">
        <v>88398</v>
      </c>
      <c r="B698" s="1049" t="s">
        <v>11860</v>
      </c>
      <c r="C698" s="1049" t="s">
        <v>1346</v>
      </c>
      <c r="D698" s="1052">
        <v>1.17</v>
      </c>
    </row>
    <row r="699" spans="1:4" x14ac:dyDescent="0.25">
      <c r="A699" s="1049">
        <v>88404</v>
      </c>
      <c r="B699" s="1049" t="s">
        <v>11861</v>
      </c>
      <c r="C699" s="1049" t="s">
        <v>1346</v>
      </c>
      <c r="D699" s="1052">
        <v>0.93</v>
      </c>
    </row>
    <row r="700" spans="1:4" x14ac:dyDescent="0.25">
      <c r="A700" s="1049">
        <v>88430</v>
      </c>
      <c r="B700" s="1049" t="s">
        <v>1622</v>
      </c>
      <c r="C700" s="1049" t="s">
        <v>1346</v>
      </c>
      <c r="D700" s="1052">
        <v>6.4</v>
      </c>
    </row>
    <row r="701" spans="1:4" x14ac:dyDescent="0.25">
      <c r="A701" s="1049">
        <v>88438</v>
      </c>
      <c r="B701" s="1049" t="s">
        <v>1623</v>
      </c>
      <c r="C701" s="1049" t="s">
        <v>1346</v>
      </c>
      <c r="D701" s="1052">
        <v>8.49</v>
      </c>
    </row>
    <row r="702" spans="1:4" x14ac:dyDescent="0.25">
      <c r="A702" s="1049">
        <v>88831</v>
      </c>
      <c r="B702" s="1049" t="s">
        <v>11862</v>
      </c>
      <c r="C702" s="1049" t="s">
        <v>1346</v>
      </c>
      <c r="D702" s="1052">
        <v>0.36</v>
      </c>
    </row>
    <row r="703" spans="1:4" x14ac:dyDescent="0.25">
      <c r="A703" s="1049">
        <v>88844</v>
      </c>
      <c r="B703" s="1049" t="s">
        <v>1624</v>
      </c>
      <c r="C703" s="1049" t="s">
        <v>1346</v>
      </c>
      <c r="D703" s="1052">
        <v>86.25</v>
      </c>
    </row>
    <row r="704" spans="1:4" x14ac:dyDescent="0.25">
      <c r="A704" s="1049">
        <v>88908</v>
      </c>
      <c r="B704" s="1049" t="s">
        <v>1625</v>
      </c>
      <c r="C704" s="1049" t="s">
        <v>1346</v>
      </c>
      <c r="D704" s="1052">
        <v>103.61</v>
      </c>
    </row>
    <row r="705" spans="1:4" x14ac:dyDescent="0.25">
      <c r="A705" s="1049">
        <v>89022</v>
      </c>
      <c r="B705" s="1049" t="s">
        <v>21345</v>
      </c>
      <c r="C705" s="1049" t="s">
        <v>1346</v>
      </c>
      <c r="D705" s="1052">
        <v>0.39</v>
      </c>
    </row>
    <row r="706" spans="1:4" x14ac:dyDescent="0.25">
      <c r="A706" s="1049">
        <v>89027</v>
      </c>
      <c r="B706" s="1049" t="s">
        <v>11863</v>
      </c>
      <c r="C706" s="1049" t="s">
        <v>1346</v>
      </c>
      <c r="D706" s="1052">
        <v>4.9000000000000004</v>
      </c>
    </row>
    <row r="707" spans="1:4" x14ac:dyDescent="0.25">
      <c r="A707" s="1049">
        <v>89031</v>
      </c>
      <c r="B707" s="1049" t="s">
        <v>1626</v>
      </c>
      <c r="C707" s="1049" t="s">
        <v>1346</v>
      </c>
      <c r="D707" s="1052">
        <v>84.14</v>
      </c>
    </row>
    <row r="708" spans="1:4" x14ac:dyDescent="0.25">
      <c r="A708" s="1049">
        <v>89036</v>
      </c>
      <c r="B708" s="1049" t="s">
        <v>1627</v>
      </c>
      <c r="C708" s="1049" t="s">
        <v>1346</v>
      </c>
      <c r="D708" s="1052">
        <v>57.46</v>
      </c>
    </row>
    <row r="709" spans="1:4" x14ac:dyDescent="0.25">
      <c r="A709" s="1049">
        <v>89218</v>
      </c>
      <c r="B709" s="1049" t="s">
        <v>1628</v>
      </c>
      <c r="C709" s="1049" t="s">
        <v>1346</v>
      </c>
      <c r="D709" s="1052">
        <v>112.83</v>
      </c>
    </row>
    <row r="710" spans="1:4" x14ac:dyDescent="0.25">
      <c r="A710" s="1049">
        <v>89226</v>
      </c>
      <c r="B710" s="1049" t="s">
        <v>11864</v>
      </c>
      <c r="C710" s="1049" t="s">
        <v>1346</v>
      </c>
      <c r="D710" s="1052">
        <v>1.51</v>
      </c>
    </row>
    <row r="711" spans="1:4" x14ac:dyDescent="0.25">
      <c r="A711" s="1049">
        <v>89235</v>
      </c>
      <c r="B711" s="1049" t="s">
        <v>1629</v>
      </c>
      <c r="C711" s="1049" t="s">
        <v>1346</v>
      </c>
      <c r="D711" s="1052">
        <v>194.87</v>
      </c>
    </row>
    <row r="712" spans="1:4" x14ac:dyDescent="0.25">
      <c r="A712" s="1049">
        <v>89243</v>
      </c>
      <c r="B712" s="1049" t="s">
        <v>1630</v>
      </c>
      <c r="C712" s="1049" t="s">
        <v>1346</v>
      </c>
      <c r="D712" s="1052">
        <v>408.66</v>
      </c>
    </row>
    <row r="713" spans="1:4" x14ac:dyDescent="0.25">
      <c r="A713" s="1049">
        <v>89251</v>
      </c>
      <c r="B713" s="1049" t="s">
        <v>1631</v>
      </c>
      <c r="C713" s="1049" t="s">
        <v>1346</v>
      </c>
      <c r="D713" s="1052">
        <v>359.66</v>
      </c>
    </row>
    <row r="714" spans="1:4" x14ac:dyDescent="0.25">
      <c r="A714" s="1049">
        <v>89258</v>
      </c>
      <c r="B714" s="1049" t="s">
        <v>1632</v>
      </c>
      <c r="C714" s="1049" t="s">
        <v>1346</v>
      </c>
      <c r="D714" s="1052">
        <v>132.19</v>
      </c>
    </row>
    <row r="715" spans="1:4" x14ac:dyDescent="0.25">
      <c r="A715" s="1049">
        <v>89273</v>
      </c>
      <c r="B715" s="1049" t="s">
        <v>1633</v>
      </c>
      <c r="C715" s="1049" t="s">
        <v>1346</v>
      </c>
      <c r="D715" s="1052">
        <v>125.98</v>
      </c>
    </row>
    <row r="716" spans="1:4" x14ac:dyDescent="0.25">
      <c r="A716" s="1049">
        <v>89279</v>
      </c>
      <c r="B716" s="1049" t="s">
        <v>11865</v>
      </c>
      <c r="C716" s="1049" t="s">
        <v>1346</v>
      </c>
      <c r="D716" s="1052">
        <v>1.84</v>
      </c>
    </row>
    <row r="717" spans="1:4" x14ac:dyDescent="0.25">
      <c r="A717" s="1049">
        <v>89877</v>
      </c>
      <c r="B717" s="1049" t="s">
        <v>1634</v>
      </c>
      <c r="C717" s="1049" t="s">
        <v>1346</v>
      </c>
      <c r="D717" s="1052">
        <v>87.54</v>
      </c>
    </row>
    <row r="718" spans="1:4" x14ac:dyDescent="0.25">
      <c r="A718" s="1049">
        <v>89884</v>
      </c>
      <c r="B718" s="1049" t="s">
        <v>1635</v>
      </c>
      <c r="C718" s="1049" t="s">
        <v>1346</v>
      </c>
      <c r="D718" s="1052">
        <v>91</v>
      </c>
    </row>
    <row r="719" spans="1:4" x14ac:dyDescent="0.25">
      <c r="A719" s="1049">
        <v>90587</v>
      </c>
      <c r="B719" s="1049" t="s">
        <v>1636</v>
      </c>
      <c r="C719" s="1049" t="s">
        <v>1346</v>
      </c>
      <c r="D719" s="1052">
        <v>0.53</v>
      </c>
    </row>
    <row r="720" spans="1:4" x14ac:dyDescent="0.25">
      <c r="A720" s="1049">
        <v>90626</v>
      </c>
      <c r="B720" s="1049" t="s">
        <v>1637</v>
      </c>
      <c r="C720" s="1049" t="s">
        <v>1346</v>
      </c>
      <c r="D720" s="1052">
        <v>2.88</v>
      </c>
    </row>
    <row r="721" spans="1:4" x14ac:dyDescent="0.25">
      <c r="A721" s="1049">
        <v>90632</v>
      </c>
      <c r="B721" s="1049" t="s">
        <v>1638</v>
      </c>
      <c r="C721" s="1049" t="s">
        <v>1346</v>
      </c>
      <c r="D721" s="1052">
        <v>99.49</v>
      </c>
    </row>
    <row r="722" spans="1:4" x14ac:dyDescent="0.25">
      <c r="A722" s="1049">
        <v>90638</v>
      </c>
      <c r="B722" s="1049" t="s">
        <v>1639</v>
      </c>
      <c r="C722" s="1049" t="s">
        <v>1346</v>
      </c>
      <c r="D722" s="1052">
        <v>4.92</v>
      </c>
    </row>
    <row r="723" spans="1:4" x14ac:dyDescent="0.25">
      <c r="A723" s="1049">
        <v>90644</v>
      </c>
      <c r="B723" s="1049" t="s">
        <v>1640</v>
      </c>
      <c r="C723" s="1049" t="s">
        <v>1346</v>
      </c>
      <c r="D723" s="1052">
        <v>7.36</v>
      </c>
    </row>
    <row r="724" spans="1:4" x14ac:dyDescent="0.25">
      <c r="A724" s="1049">
        <v>90651</v>
      </c>
      <c r="B724" s="1049" t="s">
        <v>1641</v>
      </c>
      <c r="C724" s="1049" t="s">
        <v>1346</v>
      </c>
      <c r="D724" s="1052">
        <v>0.99</v>
      </c>
    </row>
    <row r="725" spans="1:4" x14ac:dyDescent="0.25">
      <c r="A725" s="1049">
        <v>90657</v>
      </c>
      <c r="B725" s="1049" t="s">
        <v>1642</v>
      </c>
      <c r="C725" s="1049" t="s">
        <v>1346</v>
      </c>
      <c r="D725" s="1052">
        <v>4.79</v>
      </c>
    </row>
    <row r="726" spans="1:4" x14ac:dyDescent="0.25">
      <c r="A726" s="1049">
        <v>90663</v>
      </c>
      <c r="B726" s="1049" t="s">
        <v>1643</v>
      </c>
      <c r="C726" s="1049" t="s">
        <v>1346</v>
      </c>
      <c r="D726" s="1052">
        <v>5.13</v>
      </c>
    </row>
    <row r="727" spans="1:4" x14ac:dyDescent="0.25">
      <c r="A727" s="1049">
        <v>90669</v>
      </c>
      <c r="B727" s="1049" t="s">
        <v>11866</v>
      </c>
      <c r="C727" s="1049" t="s">
        <v>1346</v>
      </c>
      <c r="D727" s="1052">
        <v>8.86</v>
      </c>
    </row>
    <row r="728" spans="1:4" x14ac:dyDescent="0.25">
      <c r="A728" s="1049">
        <v>90675</v>
      </c>
      <c r="B728" s="1049" t="s">
        <v>1644</v>
      </c>
      <c r="C728" s="1049" t="s">
        <v>1346</v>
      </c>
      <c r="D728" s="1052">
        <v>317.05</v>
      </c>
    </row>
    <row r="729" spans="1:4" x14ac:dyDescent="0.25">
      <c r="A729" s="1049">
        <v>90681</v>
      </c>
      <c r="B729" s="1049" t="s">
        <v>1645</v>
      </c>
      <c r="C729" s="1049" t="s">
        <v>1346</v>
      </c>
      <c r="D729" s="1052">
        <v>190.24</v>
      </c>
    </row>
    <row r="730" spans="1:4" x14ac:dyDescent="0.25">
      <c r="A730" s="1049">
        <v>90687</v>
      </c>
      <c r="B730" s="1049" t="s">
        <v>11867</v>
      </c>
      <c r="C730" s="1049" t="s">
        <v>1346</v>
      </c>
      <c r="D730" s="1052">
        <v>68.62</v>
      </c>
    </row>
    <row r="731" spans="1:4" x14ac:dyDescent="0.25">
      <c r="A731" s="1049">
        <v>90693</v>
      </c>
      <c r="B731" s="1049" t="s">
        <v>1646</v>
      </c>
      <c r="C731" s="1049" t="s">
        <v>1346</v>
      </c>
      <c r="D731" s="1052">
        <v>64.239999999999995</v>
      </c>
    </row>
    <row r="732" spans="1:4" x14ac:dyDescent="0.25">
      <c r="A732" s="1049">
        <v>90965</v>
      </c>
      <c r="B732" s="1049" t="s">
        <v>1647</v>
      </c>
      <c r="C732" s="1049" t="s">
        <v>1346</v>
      </c>
      <c r="D732" s="1052">
        <v>8.82</v>
      </c>
    </row>
    <row r="733" spans="1:4" x14ac:dyDescent="0.25">
      <c r="A733" s="1049">
        <v>90973</v>
      </c>
      <c r="B733" s="1049" t="s">
        <v>1648</v>
      </c>
      <c r="C733" s="1049" t="s">
        <v>1346</v>
      </c>
      <c r="D733" s="1052">
        <v>8.85</v>
      </c>
    </row>
    <row r="734" spans="1:4" x14ac:dyDescent="0.25">
      <c r="A734" s="1049">
        <v>90982</v>
      </c>
      <c r="B734" s="1049" t="s">
        <v>1649</v>
      </c>
      <c r="C734" s="1049" t="s">
        <v>1346</v>
      </c>
      <c r="D734" s="1052">
        <v>22.48</v>
      </c>
    </row>
    <row r="735" spans="1:4" x14ac:dyDescent="0.25">
      <c r="A735" s="1049">
        <v>91001</v>
      </c>
      <c r="B735" s="1049" t="s">
        <v>1650</v>
      </c>
      <c r="C735" s="1049" t="s">
        <v>1346</v>
      </c>
      <c r="D735" s="1052">
        <v>10.5</v>
      </c>
    </row>
    <row r="736" spans="1:4" x14ac:dyDescent="0.25">
      <c r="A736" s="1049">
        <v>91032</v>
      </c>
      <c r="B736" s="1049" t="s">
        <v>1651</v>
      </c>
      <c r="C736" s="1049" t="s">
        <v>1346</v>
      </c>
      <c r="D736" s="1052">
        <v>68.040000000000006</v>
      </c>
    </row>
    <row r="737" spans="1:4" x14ac:dyDescent="0.25">
      <c r="A737" s="1049">
        <v>91278</v>
      </c>
      <c r="B737" s="1049" t="s">
        <v>1652</v>
      </c>
      <c r="C737" s="1049" t="s">
        <v>1346</v>
      </c>
      <c r="D737" s="1052">
        <v>0.71</v>
      </c>
    </row>
    <row r="738" spans="1:4" x14ac:dyDescent="0.25">
      <c r="A738" s="1049">
        <v>91285</v>
      </c>
      <c r="B738" s="1049" t="s">
        <v>1653</v>
      </c>
      <c r="C738" s="1049" t="s">
        <v>1346</v>
      </c>
      <c r="D738" s="1052">
        <v>1.1000000000000001</v>
      </c>
    </row>
    <row r="739" spans="1:4" x14ac:dyDescent="0.25">
      <c r="A739" s="1049">
        <v>91387</v>
      </c>
      <c r="B739" s="1049" t="s">
        <v>1654</v>
      </c>
      <c r="C739" s="1049" t="s">
        <v>1346</v>
      </c>
      <c r="D739" s="1052">
        <v>74.61</v>
      </c>
    </row>
    <row r="740" spans="1:4" x14ac:dyDescent="0.25">
      <c r="A740" s="1049">
        <v>91395</v>
      </c>
      <c r="B740" s="1049" t="s">
        <v>1655</v>
      </c>
      <c r="C740" s="1049" t="s">
        <v>1346</v>
      </c>
      <c r="D740" s="1052">
        <v>59.35</v>
      </c>
    </row>
    <row r="741" spans="1:4" x14ac:dyDescent="0.25">
      <c r="A741" s="1049">
        <v>91486</v>
      </c>
      <c r="B741" s="1049" t="s">
        <v>11868</v>
      </c>
      <c r="C741" s="1049" t="s">
        <v>1346</v>
      </c>
      <c r="D741" s="1052">
        <v>69.94</v>
      </c>
    </row>
    <row r="742" spans="1:4" x14ac:dyDescent="0.25">
      <c r="A742" s="1049">
        <v>91534</v>
      </c>
      <c r="B742" s="1049" t="s">
        <v>1656</v>
      </c>
      <c r="C742" s="1049" t="s">
        <v>1346</v>
      </c>
      <c r="D742" s="1052">
        <v>39.92</v>
      </c>
    </row>
    <row r="743" spans="1:4" x14ac:dyDescent="0.25">
      <c r="A743" s="1049">
        <v>91635</v>
      </c>
      <c r="B743" s="1049" t="s">
        <v>1657</v>
      </c>
      <c r="C743" s="1049" t="s">
        <v>1346</v>
      </c>
      <c r="D743" s="1052">
        <v>64.69</v>
      </c>
    </row>
    <row r="744" spans="1:4" x14ac:dyDescent="0.25">
      <c r="A744" s="1049">
        <v>91646</v>
      </c>
      <c r="B744" s="1049" t="s">
        <v>1658</v>
      </c>
      <c r="C744" s="1049" t="s">
        <v>1346</v>
      </c>
      <c r="D744" s="1052">
        <v>98.83</v>
      </c>
    </row>
    <row r="745" spans="1:4" x14ac:dyDescent="0.25">
      <c r="A745" s="1049">
        <v>91693</v>
      </c>
      <c r="B745" s="1049" t="s">
        <v>1659</v>
      </c>
      <c r="C745" s="1049" t="s">
        <v>1346</v>
      </c>
      <c r="D745" s="1052">
        <v>39</v>
      </c>
    </row>
    <row r="746" spans="1:4" x14ac:dyDescent="0.25">
      <c r="A746" s="1049">
        <v>92044</v>
      </c>
      <c r="B746" s="1049" t="s">
        <v>1660</v>
      </c>
      <c r="C746" s="1049" t="s">
        <v>1346</v>
      </c>
      <c r="D746" s="1052">
        <v>7.8</v>
      </c>
    </row>
    <row r="747" spans="1:4" x14ac:dyDescent="0.25">
      <c r="A747" s="1049">
        <v>92107</v>
      </c>
      <c r="B747" s="1049" t="s">
        <v>11869</v>
      </c>
      <c r="C747" s="1049" t="s">
        <v>1346</v>
      </c>
      <c r="D747" s="1052">
        <v>94.73</v>
      </c>
    </row>
    <row r="748" spans="1:4" x14ac:dyDescent="0.25">
      <c r="A748" s="1049">
        <v>92113</v>
      </c>
      <c r="B748" s="1049" t="s">
        <v>11870</v>
      </c>
      <c r="C748" s="1049" t="s">
        <v>1346</v>
      </c>
      <c r="D748" s="1052">
        <v>1.08</v>
      </c>
    </row>
    <row r="749" spans="1:4" x14ac:dyDescent="0.25">
      <c r="A749" s="1049">
        <v>92119</v>
      </c>
      <c r="B749" s="1049" t="s">
        <v>11871</v>
      </c>
      <c r="C749" s="1049" t="s">
        <v>1346</v>
      </c>
      <c r="D749" s="1052">
        <v>0.27</v>
      </c>
    </row>
    <row r="750" spans="1:4" x14ac:dyDescent="0.25">
      <c r="A750" s="1049">
        <v>92139</v>
      </c>
      <c r="B750" s="1049" t="s">
        <v>1661</v>
      </c>
      <c r="C750" s="1049" t="s">
        <v>1346</v>
      </c>
      <c r="D750" s="1052">
        <v>43.66</v>
      </c>
    </row>
    <row r="751" spans="1:4" x14ac:dyDescent="0.25">
      <c r="A751" s="1049">
        <v>92146</v>
      </c>
      <c r="B751" s="1049" t="s">
        <v>1662</v>
      </c>
      <c r="C751" s="1049" t="s">
        <v>1346</v>
      </c>
      <c r="D751" s="1052">
        <v>32.36</v>
      </c>
    </row>
    <row r="752" spans="1:4" x14ac:dyDescent="0.25">
      <c r="A752" s="1049">
        <v>92243</v>
      </c>
      <c r="B752" s="1049" t="s">
        <v>1663</v>
      </c>
      <c r="C752" s="1049" t="s">
        <v>1346</v>
      </c>
      <c r="D752" s="1052">
        <v>81.44</v>
      </c>
    </row>
    <row r="753" spans="1:4" x14ac:dyDescent="0.25">
      <c r="A753" s="1049">
        <v>92717</v>
      </c>
      <c r="B753" s="1049" t="s">
        <v>11872</v>
      </c>
      <c r="C753" s="1049" t="s">
        <v>1346</v>
      </c>
      <c r="D753" s="1052">
        <v>0.17</v>
      </c>
    </row>
    <row r="754" spans="1:4" x14ac:dyDescent="0.25">
      <c r="A754" s="1049">
        <v>92961</v>
      </c>
      <c r="B754" s="1049" t="s">
        <v>1345</v>
      </c>
      <c r="C754" s="1049" t="s">
        <v>1346</v>
      </c>
      <c r="D754" s="1052">
        <v>5.29</v>
      </c>
    </row>
    <row r="755" spans="1:4" x14ac:dyDescent="0.25">
      <c r="A755" s="1049">
        <v>92967</v>
      </c>
      <c r="B755" s="1049" t="s">
        <v>1664</v>
      </c>
      <c r="C755" s="1049" t="s">
        <v>1346</v>
      </c>
      <c r="D755" s="1052">
        <v>30.11</v>
      </c>
    </row>
    <row r="756" spans="1:4" x14ac:dyDescent="0.25">
      <c r="A756" s="1049">
        <v>93225</v>
      </c>
      <c r="B756" s="1049" t="s">
        <v>1665</v>
      </c>
      <c r="C756" s="1049" t="s">
        <v>1346</v>
      </c>
      <c r="D756" s="1052">
        <v>471.42</v>
      </c>
    </row>
    <row r="757" spans="1:4" x14ac:dyDescent="0.25">
      <c r="A757" s="1049">
        <v>93234</v>
      </c>
      <c r="B757" s="1049" t="s">
        <v>1666</v>
      </c>
      <c r="C757" s="1049" t="s">
        <v>1346</v>
      </c>
      <c r="D757" s="1052">
        <v>0.48</v>
      </c>
    </row>
    <row r="758" spans="1:4" x14ac:dyDescent="0.25">
      <c r="A758" s="1049">
        <v>93244</v>
      </c>
      <c r="B758" s="1049" t="s">
        <v>1667</v>
      </c>
      <c r="C758" s="1049" t="s">
        <v>1346</v>
      </c>
      <c r="D758" s="1052">
        <v>72.180000000000007</v>
      </c>
    </row>
    <row r="759" spans="1:4" x14ac:dyDescent="0.25">
      <c r="A759" s="1049">
        <v>93274</v>
      </c>
      <c r="B759" s="1049" t="s">
        <v>11873</v>
      </c>
      <c r="C759" s="1049" t="s">
        <v>1346</v>
      </c>
      <c r="D759" s="1052">
        <v>87.86</v>
      </c>
    </row>
    <row r="760" spans="1:4" x14ac:dyDescent="0.25">
      <c r="A760" s="1049">
        <v>93282</v>
      </c>
      <c r="B760" s="1049" t="s">
        <v>1668</v>
      </c>
      <c r="C760" s="1049" t="s">
        <v>1346</v>
      </c>
      <c r="D760" s="1052">
        <v>30.76</v>
      </c>
    </row>
    <row r="761" spans="1:4" x14ac:dyDescent="0.25">
      <c r="A761" s="1049">
        <v>93288</v>
      </c>
      <c r="B761" s="1049" t="s">
        <v>1669</v>
      </c>
      <c r="C761" s="1049" t="s">
        <v>1346</v>
      </c>
      <c r="D761" s="1052">
        <v>198.04</v>
      </c>
    </row>
    <row r="762" spans="1:4" x14ac:dyDescent="0.25">
      <c r="A762" s="1049">
        <v>93403</v>
      </c>
      <c r="B762" s="1049" t="s">
        <v>1670</v>
      </c>
      <c r="C762" s="1049" t="s">
        <v>1346</v>
      </c>
      <c r="D762" s="1052">
        <v>70.02</v>
      </c>
    </row>
    <row r="763" spans="1:4" x14ac:dyDescent="0.25">
      <c r="A763" s="1049">
        <v>93409</v>
      </c>
      <c r="B763" s="1049" t="s">
        <v>21346</v>
      </c>
      <c r="C763" s="1049" t="s">
        <v>1346</v>
      </c>
      <c r="D763" s="1052">
        <v>34.450000000000003</v>
      </c>
    </row>
    <row r="764" spans="1:4" x14ac:dyDescent="0.25">
      <c r="A764" s="1049">
        <v>93416</v>
      </c>
      <c r="B764" s="1049" t="s">
        <v>1671</v>
      </c>
      <c r="C764" s="1049" t="s">
        <v>1346</v>
      </c>
      <c r="D764" s="1052">
        <v>0.46</v>
      </c>
    </row>
    <row r="765" spans="1:4" x14ac:dyDescent="0.25">
      <c r="A765" s="1049">
        <v>93422</v>
      </c>
      <c r="B765" s="1049" t="s">
        <v>1672</v>
      </c>
      <c r="C765" s="1049" t="s">
        <v>1346</v>
      </c>
      <c r="D765" s="1052">
        <v>6.07</v>
      </c>
    </row>
    <row r="766" spans="1:4" x14ac:dyDescent="0.25">
      <c r="A766" s="1049">
        <v>93428</v>
      </c>
      <c r="B766" s="1049" t="s">
        <v>1673</v>
      </c>
      <c r="C766" s="1049" t="s">
        <v>1346</v>
      </c>
      <c r="D766" s="1052">
        <v>8.6</v>
      </c>
    </row>
    <row r="767" spans="1:4" x14ac:dyDescent="0.25">
      <c r="A767" s="1049">
        <v>93434</v>
      </c>
      <c r="B767" s="1049" t="s">
        <v>11874</v>
      </c>
      <c r="C767" s="1049" t="s">
        <v>1346</v>
      </c>
      <c r="D767" s="1052">
        <v>362.67</v>
      </c>
    </row>
    <row r="768" spans="1:4" x14ac:dyDescent="0.25">
      <c r="A768" s="1049">
        <v>93440</v>
      </c>
      <c r="B768" s="1049" t="s">
        <v>11875</v>
      </c>
      <c r="C768" s="1049" t="s">
        <v>1346</v>
      </c>
      <c r="D768" s="1052">
        <v>152.69999999999999</v>
      </c>
    </row>
    <row r="769" spans="1:4" x14ac:dyDescent="0.25">
      <c r="A769" s="1049">
        <v>95122</v>
      </c>
      <c r="B769" s="1049" t="s">
        <v>1674</v>
      </c>
      <c r="C769" s="1049" t="s">
        <v>1346</v>
      </c>
      <c r="D769" s="1052">
        <v>243.82</v>
      </c>
    </row>
    <row r="770" spans="1:4" x14ac:dyDescent="0.25">
      <c r="A770" s="1049">
        <v>95128</v>
      </c>
      <c r="B770" s="1049" t="s">
        <v>1675</v>
      </c>
      <c r="C770" s="1049" t="s">
        <v>1346</v>
      </c>
      <c r="D770" s="1052">
        <v>62.26</v>
      </c>
    </row>
    <row r="771" spans="1:4" x14ac:dyDescent="0.25">
      <c r="A771" s="1049">
        <v>95140</v>
      </c>
      <c r="B771" s="1049" t="s">
        <v>1676</v>
      </c>
      <c r="C771" s="1049" t="s">
        <v>1346</v>
      </c>
      <c r="D771" s="1052">
        <v>0.04</v>
      </c>
    </row>
    <row r="772" spans="1:4" x14ac:dyDescent="0.25">
      <c r="A772" s="1049">
        <v>95213</v>
      </c>
      <c r="B772" s="1049" t="s">
        <v>11876</v>
      </c>
      <c r="C772" s="1049" t="s">
        <v>1346</v>
      </c>
      <c r="D772" s="1052">
        <v>94.27</v>
      </c>
    </row>
    <row r="773" spans="1:4" x14ac:dyDescent="0.25">
      <c r="A773" s="1049">
        <v>95259</v>
      </c>
      <c r="B773" s="1049" t="s">
        <v>1677</v>
      </c>
      <c r="C773" s="1049" t="s">
        <v>1346</v>
      </c>
      <c r="D773" s="1052">
        <v>29.82</v>
      </c>
    </row>
    <row r="774" spans="1:4" x14ac:dyDescent="0.25">
      <c r="A774" s="1049">
        <v>95265</v>
      </c>
      <c r="B774" s="1049" t="s">
        <v>1678</v>
      </c>
      <c r="C774" s="1049" t="s">
        <v>1346</v>
      </c>
      <c r="D774" s="1052">
        <v>0.83</v>
      </c>
    </row>
    <row r="775" spans="1:4" x14ac:dyDescent="0.25">
      <c r="A775" s="1049">
        <v>95271</v>
      </c>
      <c r="B775" s="1049" t="s">
        <v>1679</v>
      </c>
      <c r="C775" s="1049" t="s">
        <v>1346</v>
      </c>
      <c r="D775" s="1052">
        <v>0.55000000000000004</v>
      </c>
    </row>
    <row r="776" spans="1:4" x14ac:dyDescent="0.25">
      <c r="A776" s="1049">
        <v>95277</v>
      </c>
      <c r="B776" s="1049" t="s">
        <v>11877</v>
      </c>
      <c r="C776" s="1049" t="s">
        <v>1346</v>
      </c>
      <c r="D776" s="1052">
        <v>0.52</v>
      </c>
    </row>
    <row r="777" spans="1:4" x14ac:dyDescent="0.25">
      <c r="A777" s="1049">
        <v>95283</v>
      </c>
      <c r="B777" s="1049" t="s">
        <v>11878</v>
      </c>
      <c r="C777" s="1049" t="s">
        <v>1346</v>
      </c>
      <c r="D777" s="1052">
        <v>0.64</v>
      </c>
    </row>
    <row r="778" spans="1:4" x14ac:dyDescent="0.25">
      <c r="A778" s="1049">
        <v>95621</v>
      </c>
      <c r="B778" s="1049" t="s">
        <v>1680</v>
      </c>
      <c r="C778" s="1049" t="s">
        <v>1346</v>
      </c>
      <c r="D778" s="1052">
        <v>29.47</v>
      </c>
    </row>
    <row r="779" spans="1:4" x14ac:dyDescent="0.25">
      <c r="A779" s="1049">
        <v>95632</v>
      </c>
      <c r="B779" s="1049" t="s">
        <v>1681</v>
      </c>
      <c r="C779" s="1049" t="s">
        <v>1346</v>
      </c>
      <c r="D779" s="1052">
        <v>90.66</v>
      </c>
    </row>
    <row r="780" spans="1:4" x14ac:dyDescent="0.25">
      <c r="A780" s="1049">
        <v>95703</v>
      </c>
      <c r="B780" s="1049" t="s">
        <v>1682</v>
      </c>
      <c r="C780" s="1049" t="s">
        <v>1346</v>
      </c>
      <c r="D780" s="1052">
        <v>45.27</v>
      </c>
    </row>
    <row r="781" spans="1:4" x14ac:dyDescent="0.25">
      <c r="A781" s="1049">
        <v>95709</v>
      </c>
      <c r="B781" s="1049" t="s">
        <v>21347</v>
      </c>
      <c r="C781" s="1049" t="s">
        <v>1346</v>
      </c>
      <c r="D781" s="1052">
        <v>96.96</v>
      </c>
    </row>
    <row r="782" spans="1:4" x14ac:dyDescent="0.25">
      <c r="A782" s="1049">
        <v>95721</v>
      </c>
      <c r="B782" s="1049" t="s">
        <v>1683</v>
      </c>
      <c r="C782" s="1049" t="s">
        <v>1346</v>
      </c>
      <c r="D782" s="1052">
        <v>104.57</v>
      </c>
    </row>
    <row r="783" spans="1:4" x14ac:dyDescent="0.25">
      <c r="A783" s="1049">
        <v>95873</v>
      </c>
      <c r="B783" s="1049" t="s">
        <v>1684</v>
      </c>
      <c r="C783" s="1049" t="s">
        <v>1346</v>
      </c>
      <c r="D783" s="1052">
        <v>13.75</v>
      </c>
    </row>
    <row r="784" spans="1:4" x14ac:dyDescent="0.25">
      <c r="A784" s="1049">
        <v>96014</v>
      </c>
      <c r="B784" s="1049" t="s">
        <v>1685</v>
      </c>
      <c r="C784" s="1049" t="s">
        <v>1346</v>
      </c>
      <c r="D784" s="1052">
        <v>68.7</v>
      </c>
    </row>
    <row r="785" spans="1:4" x14ac:dyDescent="0.25">
      <c r="A785" s="1049">
        <v>96021</v>
      </c>
      <c r="B785" s="1049" t="s">
        <v>1686</v>
      </c>
      <c r="C785" s="1049" t="s">
        <v>1346</v>
      </c>
      <c r="D785" s="1052">
        <v>68.45</v>
      </c>
    </row>
    <row r="786" spans="1:4" x14ac:dyDescent="0.25">
      <c r="A786" s="1049">
        <v>96029</v>
      </c>
      <c r="B786" s="1049" t="s">
        <v>1687</v>
      </c>
      <c r="C786" s="1049" t="s">
        <v>1346</v>
      </c>
      <c r="D786" s="1052">
        <v>61.68</v>
      </c>
    </row>
    <row r="787" spans="1:4" x14ac:dyDescent="0.25">
      <c r="A787" s="1049">
        <v>96036</v>
      </c>
      <c r="B787" s="1049" t="s">
        <v>1688</v>
      </c>
      <c r="C787" s="1049" t="s">
        <v>1346</v>
      </c>
      <c r="D787" s="1052">
        <v>80.56</v>
      </c>
    </row>
    <row r="788" spans="1:4" x14ac:dyDescent="0.25">
      <c r="A788" s="1049">
        <v>96155</v>
      </c>
      <c r="B788" s="1049" t="s">
        <v>1689</v>
      </c>
      <c r="C788" s="1049" t="s">
        <v>1346</v>
      </c>
      <c r="D788" s="1052">
        <v>61.93</v>
      </c>
    </row>
    <row r="789" spans="1:4" x14ac:dyDescent="0.25">
      <c r="A789" s="1049">
        <v>96156</v>
      </c>
      <c r="B789" s="1049" t="s">
        <v>1690</v>
      </c>
      <c r="C789" s="1049" t="s">
        <v>1346</v>
      </c>
      <c r="D789" s="1052">
        <v>70.510000000000005</v>
      </c>
    </row>
    <row r="790" spans="1:4" x14ac:dyDescent="0.25">
      <c r="A790" s="1049">
        <v>96159</v>
      </c>
      <c r="B790" s="1049" t="s">
        <v>1691</v>
      </c>
      <c r="C790" s="1049" t="s">
        <v>1346</v>
      </c>
      <c r="D790" s="1052">
        <v>100.11</v>
      </c>
    </row>
    <row r="791" spans="1:4" x14ac:dyDescent="0.25">
      <c r="A791" s="1049">
        <v>96246</v>
      </c>
      <c r="B791" s="1049" t="s">
        <v>1692</v>
      </c>
      <c r="C791" s="1049" t="s">
        <v>1346</v>
      </c>
      <c r="D791" s="1052">
        <v>70.55</v>
      </c>
    </row>
    <row r="792" spans="1:4" x14ac:dyDescent="0.25">
      <c r="A792" s="1049">
        <v>96464</v>
      </c>
      <c r="B792" s="1049" t="s">
        <v>1693</v>
      </c>
      <c r="C792" s="1049" t="s">
        <v>1346</v>
      </c>
      <c r="D792" s="1052">
        <v>97.29</v>
      </c>
    </row>
    <row r="793" spans="1:4" x14ac:dyDescent="0.25">
      <c r="A793" s="1049">
        <v>98765</v>
      </c>
      <c r="B793" s="1049" t="s">
        <v>1694</v>
      </c>
      <c r="C793" s="1049" t="s">
        <v>1346</v>
      </c>
      <c r="D793" s="1052">
        <v>0.06</v>
      </c>
    </row>
    <row r="794" spans="1:4" x14ac:dyDescent="0.25">
      <c r="A794" s="1049">
        <v>99834</v>
      </c>
      <c r="B794" s="1049" t="s">
        <v>11879</v>
      </c>
      <c r="C794" s="1049" t="s">
        <v>1346</v>
      </c>
      <c r="D794" s="1052">
        <v>0.21</v>
      </c>
    </row>
    <row r="795" spans="1:4" x14ac:dyDescent="0.25">
      <c r="A795" s="1049">
        <v>100642</v>
      </c>
      <c r="B795" s="1049" t="s">
        <v>1695</v>
      </c>
      <c r="C795" s="1049" t="s">
        <v>1346</v>
      </c>
      <c r="D795" s="1052">
        <v>324.75</v>
      </c>
    </row>
    <row r="796" spans="1:4" x14ac:dyDescent="0.25">
      <c r="A796" s="1049">
        <v>100648</v>
      </c>
      <c r="B796" s="1049" t="s">
        <v>1696</v>
      </c>
      <c r="C796" s="1049" t="s">
        <v>1346</v>
      </c>
      <c r="D796" s="1052">
        <v>638.99</v>
      </c>
    </row>
    <row r="797" spans="1:4" x14ac:dyDescent="0.25">
      <c r="A797" s="1049">
        <v>102274</v>
      </c>
      <c r="B797" s="1049" t="s">
        <v>1697</v>
      </c>
      <c r="C797" s="1049" t="s">
        <v>1346</v>
      </c>
      <c r="D797" s="1052">
        <v>28.84</v>
      </c>
    </row>
    <row r="798" spans="1:4" x14ac:dyDescent="0.25">
      <c r="A798" s="1049">
        <v>104092</v>
      </c>
      <c r="B798" s="1049" t="s">
        <v>11880</v>
      </c>
      <c r="C798" s="1049" t="s">
        <v>1346</v>
      </c>
      <c r="D798" s="1052">
        <v>0.08</v>
      </c>
    </row>
    <row r="799" spans="1:4" x14ac:dyDescent="0.25">
      <c r="A799" s="1049">
        <v>104098</v>
      </c>
      <c r="B799" s="1049" t="s">
        <v>11881</v>
      </c>
      <c r="C799" s="1049" t="s">
        <v>1346</v>
      </c>
      <c r="D799" s="1052">
        <v>0.12</v>
      </c>
    </row>
    <row r="800" spans="1:4" x14ac:dyDescent="0.25">
      <c r="A800" s="1049">
        <v>5089</v>
      </c>
      <c r="B800" s="1049" t="s">
        <v>1698</v>
      </c>
      <c r="C800" s="1049" t="s">
        <v>69</v>
      </c>
      <c r="D800" s="1052">
        <v>41.71</v>
      </c>
    </row>
    <row r="801" spans="1:4" x14ac:dyDescent="0.25">
      <c r="A801" s="1049">
        <v>5627</v>
      </c>
      <c r="B801" s="1049" t="s">
        <v>1699</v>
      </c>
      <c r="C801" s="1049" t="s">
        <v>69</v>
      </c>
      <c r="D801" s="1052">
        <v>46.95</v>
      </c>
    </row>
    <row r="802" spans="1:4" x14ac:dyDescent="0.25">
      <c r="A802" s="1049">
        <v>5628</v>
      </c>
      <c r="B802" s="1049" t="s">
        <v>1700</v>
      </c>
      <c r="C802" s="1049" t="s">
        <v>69</v>
      </c>
      <c r="D802" s="1052">
        <v>12.4</v>
      </c>
    </row>
    <row r="803" spans="1:4" x14ac:dyDescent="0.25">
      <c r="A803" s="1049">
        <v>5629</v>
      </c>
      <c r="B803" s="1049" t="s">
        <v>1701</v>
      </c>
      <c r="C803" s="1049" t="s">
        <v>69</v>
      </c>
      <c r="D803" s="1052">
        <v>58.69</v>
      </c>
    </row>
    <row r="804" spans="1:4" x14ac:dyDescent="0.25">
      <c r="A804" s="1049">
        <v>5630</v>
      </c>
      <c r="B804" s="1049" t="s">
        <v>1702</v>
      </c>
      <c r="C804" s="1049" t="s">
        <v>69</v>
      </c>
      <c r="D804" s="1052">
        <v>63.75</v>
      </c>
    </row>
    <row r="805" spans="1:4" x14ac:dyDescent="0.25">
      <c r="A805" s="1049">
        <v>5658</v>
      </c>
      <c r="B805" s="1049" t="s">
        <v>21348</v>
      </c>
      <c r="C805" s="1049" t="s">
        <v>69</v>
      </c>
      <c r="D805" s="1052">
        <v>2.23</v>
      </c>
    </row>
    <row r="806" spans="1:4" x14ac:dyDescent="0.25">
      <c r="A806" s="1049">
        <v>5664</v>
      </c>
      <c r="B806" s="1049" t="s">
        <v>1703</v>
      </c>
      <c r="C806" s="1049" t="s">
        <v>69</v>
      </c>
      <c r="D806" s="1052">
        <v>35.549999999999997</v>
      </c>
    </row>
    <row r="807" spans="1:4" x14ac:dyDescent="0.25">
      <c r="A807" s="1049">
        <v>5667</v>
      </c>
      <c r="B807" s="1049" t="s">
        <v>1704</v>
      </c>
      <c r="C807" s="1049" t="s">
        <v>69</v>
      </c>
      <c r="D807" s="1052">
        <v>31.62</v>
      </c>
    </row>
    <row r="808" spans="1:4" x14ac:dyDescent="0.25">
      <c r="A808" s="1049">
        <v>5668</v>
      </c>
      <c r="B808" s="1049" t="s">
        <v>1705</v>
      </c>
      <c r="C808" s="1049" t="s">
        <v>69</v>
      </c>
      <c r="D808" s="1052">
        <v>45.34</v>
      </c>
    </row>
    <row r="809" spans="1:4" x14ac:dyDescent="0.25">
      <c r="A809" s="1049">
        <v>5674</v>
      </c>
      <c r="B809" s="1049" t="s">
        <v>1706</v>
      </c>
      <c r="C809" s="1049" t="s">
        <v>69</v>
      </c>
      <c r="D809" s="1052">
        <v>40.11</v>
      </c>
    </row>
    <row r="810" spans="1:4" x14ac:dyDescent="0.25">
      <c r="A810" s="1049">
        <v>5692</v>
      </c>
      <c r="B810" s="1049" t="s">
        <v>1707</v>
      </c>
      <c r="C810" s="1049" t="s">
        <v>69</v>
      </c>
      <c r="D810" s="1052">
        <v>0.25</v>
      </c>
    </row>
    <row r="811" spans="1:4" x14ac:dyDescent="0.25">
      <c r="A811" s="1049">
        <v>5693</v>
      </c>
      <c r="B811" s="1049" t="s">
        <v>1708</v>
      </c>
      <c r="C811" s="1049" t="s">
        <v>69</v>
      </c>
      <c r="D811" s="1052">
        <v>21.12</v>
      </c>
    </row>
    <row r="812" spans="1:4" x14ac:dyDescent="0.25">
      <c r="A812" s="1049">
        <v>5695</v>
      </c>
      <c r="B812" s="1049" t="s">
        <v>1709</v>
      </c>
      <c r="C812" s="1049" t="s">
        <v>69</v>
      </c>
      <c r="D812" s="1052">
        <v>39.39</v>
      </c>
    </row>
    <row r="813" spans="1:4" x14ac:dyDescent="0.25">
      <c r="A813" s="1049">
        <v>5703</v>
      </c>
      <c r="B813" s="1049" t="s">
        <v>1710</v>
      </c>
      <c r="C813" s="1049" t="s">
        <v>69</v>
      </c>
      <c r="D813" s="1052">
        <v>20.7</v>
      </c>
    </row>
    <row r="814" spans="1:4" x14ac:dyDescent="0.25">
      <c r="A814" s="1049">
        <v>5705</v>
      </c>
      <c r="B814" s="1049" t="s">
        <v>1711</v>
      </c>
      <c r="C814" s="1049" t="s">
        <v>69</v>
      </c>
      <c r="D814" s="1052">
        <v>38.21</v>
      </c>
    </row>
    <row r="815" spans="1:4" x14ac:dyDescent="0.25">
      <c r="A815" s="1049">
        <v>5707</v>
      </c>
      <c r="B815" s="1049" t="s">
        <v>1712</v>
      </c>
      <c r="C815" s="1049" t="s">
        <v>69</v>
      </c>
      <c r="D815" s="1052">
        <v>87.69</v>
      </c>
    </row>
    <row r="816" spans="1:4" x14ac:dyDescent="0.25">
      <c r="A816" s="1049">
        <v>5710</v>
      </c>
      <c r="B816" s="1049" t="s">
        <v>1713</v>
      </c>
      <c r="C816" s="1049" t="s">
        <v>69</v>
      </c>
      <c r="D816" s="1052">
        <v>141.18</v>
      </c>
    </row>
    <row r="817" spans="1:4" x14ac:dyDescent="0.25">
      <c r="A817" s="1049">
        <v>5711</v>
      </c>
      <c r="B817" s="1049" t="s">
        <v>1714</v>
      </c>
      <c r="C817" s="1049" t="s">
        <v>69</v>
      </c>
      <c r="D817" s="1052">
        <v>88.08</v>
      </c>
    </row>
    <row r="818" spans="1:4" x14ac:dyDescent="0.25">
      <c r="A818" s="1049">
        <v>5714</v>
      </c>
      <c r="B818" s="1049" t="s">
        <v>1715</v>
      </c>
      <c r="C818" s="1049" t="s">
        <v>69</v>
      </c>
      <c r="D818" s="1052">
        <v>16.03</v>
      </c>
    </row>
    <row r="819" spans="1:4" x14ac:dyDescent="0.25">
      <c r="A819" s="1049">
        <v>5715</v>
      </c>
      <c r="B819" s="1049" t="s">
        <v>1716</v>
      </c>
      <c r="C819" s="1049" t="s">
        <v>69</v>
      </c>
      <c r="D819" s="1052">
        <v>66.650000000000006</v>
      </c>
    </row>
    <row r="820" spans="1:4" x14ac:dyDescent="0.25">
      <c r="A820" s="1049">
        <v>5718</v>
      </c>
      <c r="B820" s="1049" t="s">
        <v>1717</v>
      </c>
      <c r="C820" s="1049" t="s">
        <v>69</v>
      </c>
      <c r="D820" s="1052">
        <v>105.13</v>
      </c>
    </row>
    <row r="821" spans="1:4" x14ac:dyDescent="0.25">
      <c r="A821" s="1049">
        <v>5721</v>
      </c>
      <c r="B821" s="1049" t="s">
        <v>1718</v>
      </c>
      <c r="C821" s="1049" t="s">
        <v>69</v>
      </c>
      <c r="D821" s="1052">
        <v>92.76</v>
      </c>
    </row>
    <row r="822" spans="1:4" x14ac:dyDescent="0.25">
      <c r="A822" s="1049">
        <v>5722</v>
      </c>
      <c r="B822" s="1049" t="s">
        <v>1719</v>
      </c>
      <c r="C822" s="1049" t="s">
        <v>69</v>
      </c>
      <c r="D822" s="1052">
        <v>214.54</v>
      </c>
    </row>
    <row r="823" spans="1:4" x14ac:dyDescent="0.25">
      <c r="A823" s="1049">
        <v>5724</v>
      </c>
      <c r="B823" s="1049" t="s">
        <v>1720</v>
      </c>
      <c r="C823" s="1049" t="s">
        <v>69</v>
      </c>
      <c r="D823" s="1052">
        <v>56.18</v>
      </c>
    </row>
    <row r="824" spans="1:4" x14ac:dyDescent="0.25">
      <c r="A824" s="1049">
        <v>5727</v>
      </c>
      <c r="B824" s="1049" t="s">
        <v>1721</v>
      </c>
      <c r="C824" s="1049" t="s">
        <v>69</v>
      </c>
      <c r="D824" s="1052">
        <v>12.1</v>
      </c>
    </row>
    <row r="825" spans="1:4" x14ac:dyDescent="0.25">
      <c r="A825" s="1049">
        <v>5729</v>
      </c>
      <c r="B825" s="1049" t="s">
        <v>1722</v>
      </c>
      <c r="C825" s="1049" t="s">
        <v>69</v>
      </c>
      <c r="D825" s="1052">
        <v>49.26</v>
      </c>
    </row>
    <row r="826" spans="1:4" x14ac:dyDescent="0.25">
      <c r="A826" s="1049">
        <v>5730</v>
      </c>
      <c r="B826" s="1049" t="s">
        <v>1723</v>
      </c>
      <c r="C826" s="1049" t="s">
        <v>69</v>
      </c>
      <c r="D826" s="1052">
        <v>40.43</v>
      </c>
    </row>
    <row r="827" spans="1:4" x14ac:dyDescent="0.25">
      <c r="A827" s="1049">
        <v>5735</v>
      </c>
      <c r="B827" s="1049" t="s">
        <v>1724</v>
      </c>
      <c r="C827" s="1049" t="s">
        <v>69</v>
      </c>
      <c r="D827" s="1052">
        <v>34.299999999999997</v>
      </c>
    </row>
    <row r="828" spans="1:4" x14ac:dyDescent="0.25">
      <c r="A828" s="1049">
        <v>5736</v>
      </c>
      <c r="B828" s="1049" t="s">
        <v>1725</v>
      </c>
      <c r="C828" s="1049" t="s">
        <v>69</v>
      </c>
      <c r="D828" s="1052">
        <v>41.32</v>
      </c>
    </row>
    <row r="829" spans="1:4" x14ac:dyDescent="0.25">
      <c r="A829" s="1049">
        <v>5738</v>
      </c>
      <c r="B829" s="1049" t="s">
        <v>1726</v>
      </c>
      <c r="C829" s="1049" t="s">
        <v>69</v>
      </c>
      <c r="D829" s="1052">
        <v>43.8</v>
      </c>
    </row>
    <row r="830" spans="1:4" x14ac:dyDescent="0.25">
      <c r="A830" s="1049">
        <v>5739</v>
      </c>
      <c r="B830" s="1049" t="s">
        <v>1727</v>
      </c>
      <c r="C830" s="1049" t="s">
        <v>69</v>
      </c>
      <c r="D830" s="1052">
        <v>54.81</v>
      </c>
    </row>
    <row r="831" spans="1:4" x14ac:dyDescent="0.25">
      <c r="A831" s="1049">
        <v>5741</v>
      </c>
      <c r="B831" s="1049" t="s">
        <v>1728</v>
      </c>
      <c r="C831" s="1049" t="s">
        <v>69</v>
      </c>
      <c r="D831" s="1052">
        <v>42.78</v>
      </c>
    </row>
    <row r="832" spans="1:4" x14ac:dyDescent="0.25">
      <c r="A832" s="1049">
        <v>5742</v>
      </c>
      <c r="B832" s="1049" t="s">
        <v>1729</v>
      </c>
      <c r="C832" s="1049" t="s">
        <v>69</v>
      </c>
      <c r="D832" s="1052">
        <v>27.29</v>
      </c>
    </row>
    <row r="833" spans="1:4" x14ac:dyDescent="0.25">
      <c r="A833" s="1049">
        <v>5747</v>
      </c>
      <c r="B833" s="1049" t="s">
        <v>1730</v>
      </c>
      <c r="C833" s="1049" t="s">
        <v>69</v>
      </c>
      <c r="D833" s="1052">
        <v>156.46</v>
      </c>
    </row>
    <row r="834" spans="1:4" x14ac:dyDescent="0.25">
      <c r="A834" s="1049">
        <v>5751</v>
      </c>
      <c r="B834" s="1049" t="s">
        <v>1731</v>
      </c>
      <c r="C834" s="1049" t="s">
        <v>69</v>
      </c>
      <c r="D834" s="1052">
        <v>33.020000000000003</v>
      </c>
    </row>
    <row r="835" spans="1:4" x14ac:dyDescent="0.25">
      <c r="A835" s="1049">
        <v>5754</v>
      </c>
      <c r="B835" s="1049" t="s">
        <v>1732</v>
      </c>
      <c r="C835" s="1049" t="s">
        <v>69</v>
      </c>
      <c r="D835" s="1052">
        <v>36.26</v>
      </c>
    </row>
    <row r="836" spans="1:4" x14ac:dyDescent="0.25">
      <c r="A836" s="1049">
        <v>5763</v>
      </c>
      <c r="B836" s="1049" t="s">
        <v>1733</v>
      </c>
      <c r="C836" s="1049" t="s">
        <v>69</v>
      </c>
      <c r="D836" s="1052">
        <v>51.62</v>
      </c>
    </row>
    <row r="837" spans="1:4" x14ac:dyDescent="0.25">
      <c r="A837" s="1049">
        <v>5765</v>
      </c>
      <c r="B837" s="1049" t="s">
        <v>1734</v>
      </c>
      <c r="C837" s="1049" t="s">
        <v>69</v>
      </c>
      <c r="D837" s="1052">
        <v>4.6399999999999997</v>
      </c>
    </row>
    <row r="838" spans="1:4" x14ac:dyDescent="0.25">
      <c r="A838" s="1049">
        <v>5766</v>
      </c>
      <c r="B838" s="1049" t="s">
        <v>1735</v>
      </c>
      <c r="C838" s="1049" t="s">
        <v>69</v>
      </c>
      <c r="D838" s="1052">
        <v>2.94</v>
      </c>
    </row>
    <row r="839" spans="1:4" x14ac:dyDescent="0.25">
      <c r="A839" s="1049">
        <v>5779</v>
      </c>
      <c r="B839" s="1049" t="s">
        <v>1736</v>
      </c>
      <c r="C839" s="1049" t="s">
        <v>69</v>
      </c>
      <c r="D839" s="1052">
        <v>83.59</v>
      </c>
    </row>
    <row r="840" spans="1:4" x14ac:dyDescent="0.25">
      <c r="A840" s="1049">
        <v>5787</v>
      </c>
      <c r="B840" s="1049" t="s">
        <v>1737</v>
      </c>
      <c r="C840" s="1049" t="s">
        <v>69</v>
      </c>
      <c r="D840" s="1052">
        <v>69.61</v>
      </c>
    </row>
    <row r="841" spans="1:4" x14ac:dyDescent="0.25">
      <c r="A841" s="1049">
        <v>5797</v>
      </c>
      <c r="B841" s="1049" t="s">
        <v>1738</v>
      </c>
      <c r="C841" s="1049" t="s">
        <v>69</v>
      </c>
      <c r="D841" s="1052">
        <v>6.52</v>
      </c>
    </row>
    <row r="842" spans="1:4" x14ac:dyDescent="0.25">
      <c r="A842" s="1049">
        <v>5800</v>
      </c>
      <c r="B842" s="1049" t="s">
        <v>21349</v>
      </c>
      <c r="C842" s="1049" t="s">
        <v>69</v>
      </c>
      <c r="D842" s="1052">
        <v>0.35</v>
      </c>
    </row>
    <row r="843" spans="1:4" x14ac:dyDescent="0.25">
      <c r="A843" s="1049">
        <v>7032</v>
      </c>
      <c r="B843" s="1049" t="s">
        <v>11882</v>
      </c>
      <c r="C843" s="1049" t="s">
        <v>69</v>
      </c>
      <c r="D843" s="1052">
        <v>4.41</v>
      </c>
    </row>
    <row r="844" spans="1:4" x14ac:dyDescent="0.25">
      <c r="A844" s="1049">
        <v>7033</v>
      </c>
      <c r="B844" s="1049" t="s">
        <v>11883</v>
      </c>
      <c r="C844" s="1049" t="s">
        <v>69</v>
      </c>
      <c r="D844" s="1052">
        <v>1.63</v>
      </c>
    </row>
    <row r="845" spans="1:4" x14ac:dyDescent="0.25">
      <c r="A845" s="1049">
        <v>7034</v>
      </c>
      <c r="B845" s="1049" t="s">
        <v>11884</v>
      </c>
      <c r="C845" s="1049" t="s">
        <v>69</v>
      </c>
      <c r="D845" s="1052">
        <v>5.88</v>
      </c>
    </row>
    <row r="846" spans="1:4" x14ac:dyDescent="0.25">
      <c r="A846" s="1049">
        <v>7035</v>
      </c>
      <c r="B846" s="1049" t="s">
        <v>11885</v>
      </c>
      <c r="C846" s="1049" t="s">
        <v>69</v>
      </c>
      <c r="D846" s="1052">
        <v>253.74</v>
      </c>
    </row>
    <row r="847" spans="1:4" x14ac:dyDescent="0.25">
      <c r="A847" s="1049">
        <v>7038</v>
      </c>
      <c r="B847" s="1049" t="s">
        <v>1739</v>
      </c>
      <c r="C847" s="1049" t="s">
        <v>69</v>
      </c>
      <c r="D847" s="1052">
        <v>50.1</v>
      </c>
    </row>
    <row r="848" spans="1:4" x14ac:dyDescent="0.25">
      <c r="A848" s="1049">
        <v>7039</v>
      </c>
      <c r="B848" s="1049" t="s">
        <v>1740</v>
      </c>
      <c r="C848" s="1049" t="s">
        <v>69</v>
      </c>
      <c r="D848" s="1052">
        <v>13.44</v>
      </c>
    </row>
    <row r="849" spans="1:4" x14ac:dyDescent="0.25">
      <c r="A849" s="1049">
        <v>7040</v>
      </c>
      <c r="B849" s="1049" t="s">
        <v>1741</v>
      </c>
      <c r="C849" s="1049" t="s">
        <v>69</v>
      </c>
      <c r="D849" s="1052">
        <v>62.69</v>
      </c>
    </row>
    <row r="850" spans="1:4" x14ac:dyDescent="0.25">
      <c r="A850" s="1049">
        <v>7044</v>
      </c>
      <c r="B850" s="1049" t="s">
        <v>1742</v>
      </c>
      <c r="C850" s="1049" t="s">
        <v>69</v>
      </c>
      <c r="D850" s="1052">
        <v>0.28000000000000003</v>
      </c>
    </row>
    <row r="851" spans="1:4" x14ac:dyDescent="0.25">
      <c r="A851" s="1049">
        <v>7045</v>
      </c>
      <c r="B851" s="1049" t="s">
        <v>1743</v>
      </c>
      <c r="C851" s="1049" t="s">
        <v>69</v>
      </c>
      <c r="D851" s="1052">
        <v>0.06</v>
      </c>
    </row>
    <row r="852" spans="1:4" x14ac:dyDescent="0.25">
      <c r="A852" s="1049">
        <v>7046</v>
      </c>
      <c r="B852" s="1049" t="s">
        <v>1744</v>
      </c>
      <c r="C852" s="1049" t="s">
        <v>69</v>
      </c>
      <c r="D852" s="1052">
        <v>0.31</v>
      </c>
    </row>
    <row r="853" spans="1:4" x14ac:dyDescent="0.25">
      <c r="A853" s="1049">
        <v>7047</v>
      </c>
      <c r="B853" s="1049" t="s">
        <v>1745</v>
      </c>
      <c r="C853" s="1049" t="s">
        <v>69</v>
      </c>
      <c r="D853" s="1052">
        <v>24.92</v>
      </c>
    </row>
    <row r="854" spans="1:4" x14ac:dyDescent="0.25">
      <c r="A854" s="1049">
        <v>7051</v>
      </c>
      <c r="B854" s="1049" t="s">
        <v>1746</v>
      </c>
      <c r="C854" s="1049" t="s">
        <v>69</v>
      </c>
      <c r="D854" s="1052">
        <v>44.43</v>
      </c>
    </row>
    <row r="855" spans="1:4" x14ac:dyDescent="0.25">
      <c r="A855" s="1049">
        <v>7052</v>
      </c>
      <c r="B855" s="1049" t="s">
        <v>1747</v>
      </c>
      <c r="C855" s="1049" t="s">
        <v>69</v>
      </c>
      <c r="D855" s="1052">
        <v>12</v>
      </c>
    </row>
    <row r="856" spans="1:4" x14ac:dyDescent="0.25">
      <c r="A856" s="1049">
        <v>7053</v>
      </c>
      <c r="B856" s="1049" t="s">
        <v>1748</v>
      </c>
      <c r="C856" s="1049" t="s">
        <v>69</v>
      </c>
      <c r="D856" s="1052">
        <v>55.61</v>
      </c>
    </row>
    <row r="857" spans="1:4" x14ac:dyDescent="0.25">
      <c r="A857" s="1049">
        <v>7054</v>
      </c>
      <c r="B857" s="1049" t="s">
        <v>1749</v>
      </c>
      <c r="C857" s="1049" t="s">
        <v>69</v>
      </c>
      <c r="D857" s="1052">
        <v>88.32</v>
      </c>
    </row>
    <row r="858" spans="1:4" x14ac:dyDescent="0.25">
      <c r="A858" s="1049">
        <v>7058</v>
      </c>
      <c r="B858" s="1049" t="s">
        <v>1750</v>
      </c>
      <c r="C858" s="1049" t="s">
        <v>69</v>
      </c>
      <c r="D858" s="1052">
        <v>22.53</v>
      </c>
    </row>
    <row r="859" spans="1:4" x14ac:dyDescent="0.25">
      <c r="A859" s="1049">
        <v>7059</v>
      </c>
      <c r="B859" s="1049" t="s">
        <v>1751</v>
      </c>
      <c r="C859" s="1049" t="s">
        <v>69</v>
      </c>
      <c r="D859" s="1052">
        <v>8.73</v>
      </c>
    </row>
    <row r="860" spans="1:4" x14ac:dyDescent="0.25">
      <c r="A860" s="1049">
        <v>7060</v>
      </c>
      <c r="B860" s="1049" t="s">
        <v>1752</v>
      </c>
      <c r="C860" s="1049" t="s">
        <v>69</v>
      </c>
      <c r="D860" s="1052">
        <v>40.770000000000003</v>
      </c>
    </row>
    <row r="861" spans="1:4" x14ac:dyDescent="0.25">
      <c r="A861" s="1049">
        <v>7061</v>
      </c>
      <c r="B861" s="1049" t="s">
        <v>1753</v>
      </c>
      <c r="C861" s="1049" t="s">
        <v>69</v>
      </c>
      <c r="D861" s="1052">
        <v>80.63</v>
      </c>
    </row>
    <row r="862" spans="1:4" x14ac:dyDescent="0.25">
      <c r="A862" s="1049">
        <v>7063</v>
      </c>
      <c r="B862" s="1049" t="s">
        <v>1754</v>
      </c>
      <c r="C862" s="1049" t="s">
        <v>69</v>
      </c>
      <c r="D862" s="1052">
        <v>19.989999999999998</v>
      </c>
    </row>
    <row r="863" spans="1:4" x14ac:dyDescent="0.25">
      <c r="A863" s="1049">
        <v>7064</v>
      </c>
      <c r="B863" s="1049" t="s">
        <v>1755</v>
      </c>
      <c r="C863" s="1049" t="s">
        <v>69</v>
      </c>
      <c r="D863" s="1052">
        <v>5.4</v>
      </c>
    </row>
    <row r="864" spans="1:4" x14ac:dyDescent="0.25">
      <c r="A864" s="1049">
        <v>7065</v>
      </c>
      <c r="B864" s="1049" t="s">
        <v>1756</v>
      </c>
      <c r="C864" s="1049" t="s">
        <v>69</v>
      </c>
      <c r="D864" s="1052">
        <v>21.87</v>
      </c>
    </row>
    <row r="865" spans="1:4" x14ac:dyDescent="0.25">
      <c r="A865" s="1049">
        <v>7066</v>
      </c>
      <c r="B865" s="1049" t="s">
        <v>1757</v>
      </c>
      <c r="C865" s="1049" t="s">
        <v>69</v>
      </c>
      <c r="D865" s="1052">
        <v>95.66</v>
      </c>
    </row>
    <row r="866" spans="1:4" x14ac:dyDescent="0.25">
      <c r="A866" s="1049">
        <v>53786</v>
      </c>
      <c r="B866" s="1049" t="s">
        <v>1758</v>
      </c>
      <c r="C866" s="1049" t="s">
        <v>69</v>
      </c>
      <c r="D866" s="1052">
        <v>50.49</v>
      </c>
    </row>
    <row r="867" spans="1:4" x14ac:dyDescent="0.25">
      <c r="A867" s="1049">
        <v>53788</v>
      </c>
      <c r="B867" s="1049" t="s">
        <v>1759</v>
      </c>
      <c r="C867" s="1049" t="s">
        <v>69</v>
      </c>
      <c r="D867" s="1052">
        <v>56.53</v>
      </c>
    </row>
    <row r="868" spans="1:4" x14ac:dyDescent="0.25">
      <c r="A868" s="1049">
        <v>53792</v>
      </c>
      <c r="B868" s="1049" t="s">
        <v>1760</v>
      </c>
      <c r="C868" s="1049" t="s">
        <v>69</v>
      </c>
      <c r="D868" s="1052">
        <v>100.22</v>
      </c>
    </row>
    <row r="869" spans="1:4" x14ac:dyDescent="0.25">
      <c r="A869" s="1049">
        <v>53794</v>
      </c>
      <c r="B869" s="1049" t="s">
        <v>1761</v>
      </c>
      <c r="C869" s="1049" t="s">
        <v>69</v>
      </c>
      <c r="D869" s="1052">
        <v>35.619999999999997</v>
      </c>
    </row>
    <row r="870" spans="1:4" x14ac:dyDescent="0.25">
      <c r="A870" s="1049">
        <v>53797</v>
      </c>
      <c r="B870" s="1049" t="s">
        <v>1762</v>
      </c>
      <c r="C870" s="1049" t="s">
        <v>69</v>
      </c>
      <c r="D870" s="1052">
        <v>115.26</v>
      </c>
    </row>
    <row r="871" spans="1:4" x14ac:dyDescent="0.25">
      <c r="A871" s="1049">
        <v>53804</v>
      </c>
      <c r="B871" s="1049" t="s">
        <v>1763</v>
      </c>
      <c r="C871" s="1049" t="s">
        <v>69</v>
      </c>
      <c r="D871" s="1052">
        <v>4.63</v>
      </c>
    </row>
    <row r="872" spans="1:4" x14ac:dyDescent="0.25">
      <c r="A872" s="1049">
        <v>53806</v>
      </c>
      <c r="B872" s="1049" t="s">
        <v>1764</v>
      </c>
      <c r="C872" s="1049" t="s">
        <v>69</v>
      </c>
      <c r="D872" s="1052">
        <v>72.39</v>
      </c>
    </row>
    <row r="873" spans="1:4" x14ac:dyDescent="0.25">
      <c r="A873" s="1049">
        <v>53810</v>
      </c>
      <c r="B873" s="1049" t="s">
        <v>1765</v>
      </c>
      <c r="C873" s="1049" t="s">
        <v>69</v>
      </c>
      <c r="D873" s="1052">
        <v>72.83</v>
      </c>
    </row>
    <row r="874" spans="1:4" x14ac:dyDescent="0.25">
      <c r="A874" s="1049">
        <v>53814</v>
      </c>
      <c r="B874" s="1049" t="s">
        <v>1766</v>
      </c>
      <c r="C874" s="1049" t="s">
        <v>69</v>
      </c>
      <c r="D874" s="1052">
        <v>238.57</v>
      </c>
    </row>
    <row r="875" spans="1:4" x14ac:dyDescent="0.25">
      <c r="A875" s="1049">
        <v>53817</v>
      </c>
      <c r="B875" s="1049" t="s">
        <v>1767</v>
      </c>
      <c r="C875" s="1049" t="s">
        <v>69</v>
      </c>
      <c r="D875" s="1052">
        <v>61.8</v>
      </c>
    </row>
    <row r="876" spans="1:4" x14ac:dyDescent="0.25">
      <c r="A876" s="1049">
        <v>53818</v>
      </c>
      <c r="B876" s="1049" t="s">
        <v>1768</v>
      </c>
      <c r="C876" s="1049" t="s">
        <v>69</v>
      </c>
      <c r="D876" s="1052">
        <v>9.67</v>
      </c>
    </row>
    <row r="877" spans="1:4" x14ac:dyDescent="0.25">
      <c r="A877" s="1049">
        <v>53827</v>
      </c>
      <c r="B877" s="1049" t="s">
        <v>1769</v>
      </c>
      <c r="C877" s="1049" t="s">
        <v>69</v>
      </c>
      <c r="D877" s="1052">
        <v>112.83</v>
      </c>
    </row>
    <row r="878" spans="1:4" x14ac:dyDescent="0.25">
      <c r="A878" s="1049">
        <v>53829</v>
      </c>
      <c r="B878" s="1049" t="s">
        <v>1770</v>
      </c>
      <c r="C878" s="1049" t="s">
        <v>69</v>
      </c>
      <c r="D878" s="1052">
        <v>115.26</v>
      </c>
    </row>
    <row r="879" spans="1:4" x14ac:dyDescent="0.25">
      <c r="A879" s="1049">
        <v>53831</v>
      </c>
      <c r="B879" s="1049" t="s">
        <v>1771</v>
      </c>
      <c r="C879" s="1049" t="s">
        <v>69</v>
      </c>
      <c r="D879" s="1052">
        <v>190.38</v>
      </c>
    </row>
    <row r="880" spans="1:4" x14ac:dyDescent="0.25">
      <c r="A880" s="1049">
        <v>53840</v>
      </c>
      <c r="B880" s="1049" t="s">
        <v>1772</v>
      </c>
      <c r="C880" s="1049" t="s">
        <v>69</v>
      </c>
      <c r="D880" s="1052">
        <v>2.5099999999999998</v>
      </c>
    </row>
    <row r="881" spans="1:4" x14ac:dyDescent="0.25">
      <c r="A881" s="1049">
        <v>53841</v>
      </c>
      <c r="B881" s="1049" t="s">
        <v>1773</v>
      </c>
      <c r="C881" s="1049" t="s">
        <v>69</v>
      </c>
      <c r="D881" s="1052">
        <v>1.74</v>
      </c>
    </row>
    <row r="882" spans="1:4" x14ac:dyDescent="0.25">
      <c r="A882" s="1049">
        <v>53849</v>
      </c>
      <c r="B882" s="1049" t="s">
        <v>1774</v>
      </c>
      <c r="C882" s="1049" t="s">
        <v>69</v>
      </c>
      <c r="D882" s="1052">
        <v>82.82</v>
      </c>
    </row>
    <row r="883" spans="1:4" x14ac:dyDescent="0.25">
      <c r="A883" s="1049">
        <v>53857</v>
      </c>
      <c r="B883" s="1049" t="s">
        <v>1775</v>
      </c>
      <c r="C883" s="1049" t="s">
        <v>69</v>
      </c>
      <c r="D883" s="1052">
        <v>67.5</v>
      </c>
    </row>
    <row r="884" spans="1:4" x14ac:dyDescent="0.25">
      <c r="A884" s="1049">
        <v>53858</v>
      </c>
      <c r="B884" s="1049" t="s">
        <v>1776</v>
      </c>
      <c r="C884" s="1049" t="s">
        <v>69</v>
      </c>
      <c r="D884" s="1052">
        <v>45.22</v>
      </c>
    </row>
    <row r="885" spans="1:4" x14ac:dyDescent="0.25">
      <c r="A885" s="1049">
        <v>53861</v>
      </c>
      <c r="B885" s="1049" t="s">
        <v>1777</v>
      </c>
      <c r="C885" s="1049" t="s">
        <v>69</v>
      </c>
      <c r="D885" s="1052">
        <v>65.510000000000005</v>
      </c>
    </row>
    <row r="886" spans="1:4" x14ac:dyDescent="0.25">
      <c r="A886" s="1049">
        <v>53863</v>
      </c>
      <c r="B886" s="1049" t="s">
        <v>1778</v>
      </c>
      <c r="C886" s="1049" t="s">
        <v>69</v>
      </c>
      <c r="D886" s="1052">
        <v>2.19</v>
      </c>
    </row>
    <row r="887" spans="1:4" x14ac:dyDescent="0.25">
      <c r="A887" s="1049">
        <v>53865</v>
      </c>
      <c r="B887" s="1049" t="s">
        <v>1779</v>
      </c>
      <c r="C887" s="1049" t="s">
        <v>69</v>
      </c>
      <c r="D887" s="1052">
        <v>46.64</v>
      </c>
    </row>
    <row r="888" spans="1:4" x14ac:dyDescent="0.25">
      <c r="A888" s="1049">
        <v>53866</v>
      </c>
      <c r="B888" s="1049" t="s">
        <v>21350</v>
      </c>
      <c r="C888" s="1049" t="s">
        <v>69</v>
      </c>
      <c r="D888" s="1052">
        <v>1.67</v>
      </c>
    </row>
    <row r="889" spans="1:4" x14ac:dyDescent="0.25">
      <c r="A889" s="1049">
        <v>53882</v>
      </c>
      <c r="B889" s="1049" t="s">
        <v>1780</v>
      </c>
      <c r="C889" s="1049" t="s">
        <v>69</v>
      </c>
      <c r="D889" s="1052">
        <v>36.880000000000003</v>
      </c>
    </row>
    <row r="890" spans="1:4" x14ac:dyDescent="0.25">
      <c r="A890" s="1049">
        <v>55263</v>
      </c>
      <c r="B890" s="1049" t="s">
        <v>1781</v>
      </c>
      <c r="C890" s="1049" t="s">
        <v>69</v>
      </c>
      <c r="D890" s="1052">
        <v>63.75</v>
      </c>
    </row>
    <row r="891" spans="1:4" x14ac:dyDescent="0.25">
      <c r="A891" s="1049">
        <v>73303</v>
      </c>
      <c r="B891" s="1049" t="s">
        <v>1782</v>
      </c>
      <c r="C891" s="1049" t="s">
        <v>69</v>
      </c>
      <c r="D891" s="1052">
        <v>7.15</v>
      </c>
    </row>
    <row r="892" spans="1:4" x14ac:dyDescent="0.25">
      <c r="A892" s="1049">
        <v>73307</v>
      </c>
      <c r="B892" s="1049" t="s">
        <v>1783</v>
      </c>
      <c r="C892" s="1049" t="s">
        <v>69</v>
      </c>
      <c r="D892" s="1052">
        <v>6.38</v>
      </c>
    </row>
    <row r="893" spans="1:4" x14ac:dyDescent="0.25">
      <c r="A893" s="1049">
        <v>73309</v>
      </c>
      <c r="B893" s="1049" t="s">
        <v>1784</v>
      </c>
      <c r="C893" s="1049" t="s">
        <v>69</v>
      </c>
      <c r="D893" s="1052">
        <v>33.33</v>
      </c>
    </row>
    <row r="894" spans="1:4" x14ac:dyDescent="0.25">
      <c r="A894" s="1049">
        <v>73311</v>
      </c>
      <c r="B894" s="1049" t="s">
        <v>1785</v>
      </c>
      <c r="C894" s="1049" t="s">
        <v>69</v>
      </c>
      <c r="D894" s="1052">
        <v>176.23</v>
      </c>
    </row>
    <row r="895" spans="1:4" x14ac:dyDescent="0.25">
      <c r="A895" s="1049">
        <v>73313</v>
      </c>
      <c r="B895" s="1049" t="s">
        <v>1786</v>
      </c>
      <c r="C895" s="1049" t="s">
        <v>69</v>
      </c>
      <c r="D895" s="1052">
        <v>9</v>
      </c>
    </row>
    <row r="896" spans="1:4" x14ac:dyDescent="0.25">
      <c r="A896" s="1049">
        <v>73315</v>
      </c>
      <c r="B896" s="1049" t="s">
        <v>1787</v>
      </c>
      <c r="C896" s="1049" t="s">
        <v>69</v>
      </c>
      <c r="D896" s="1052">
        <v>56.53</v>
      </c>
    </row>
    <row r="897" spans="1:4" x14ac:dyDescent="0.25">
      <c r="A897" s="1049">
        <v>73335</v>
      </c>
      <c r="B897" s="1049" t="s">
        <v>1788</v>
      </c>
      <c r="C897" s="1049" t="s">
        <v>69</v>
      </c>
      <c r="D897" s="1052">
        <v>34.840000000000003</v>
      </c>
    </row>
    <row r="898" spans="1:4" x14ac:dyDescent="0.25">
      <c r="A898" s="1049">
        <v>73340</v>
      </c>
      <c r="B898" s="1049" t="s">
        <v>1789</v>
      </c>
      <c r="C898" s="1049" t="s">
        <v>69</v>
      </c>
      <c r="D898" s="1052">
        <v>153.15</v>
      </c>
    </row>
    <row r="899" spans="1:4" x14ac:dyDescent="0.25">
      <c r="A899" s="1049">
        <v>83361</v>
      </c>
      <c r="B899" s="1049" t="s">
        <v>1790</v>
      </c>
      <c r="C899" s="1049" t="s">
        <v>69</v>
      </c>
      <c r="D899" s="1052">
        <v>42.81</v>
      </c>
    </row>
    <row r="900" spans="1:4" x14ac:dyDescent="0.25">
      <c r="A900" s="1049">
        <v>83761</v>
      </c>
      <c r="B900" s="1049" t="s">
        <v>1791</v>
      </c>
      <c r="C900" s="1049" t="s">
        <v>69</v>
      </c>
      <c r="D900" s="1052">
        <v>9.52</v>
      </c>
    </row>
    <row r="901" spans="1:4" x14ac:dyDescent="0.25">
      <c r="A901" s="1049">
        <v>83762</v>
      </c>
      <c r="B901" s="1049" t="s">
        <v>1792</v>
      </c>
      <c r="C901" s="1049" t="s">
        <v>69</v>
      </c>
      <c r="D901" s="1052">
        <v>8.5</v>
      </c>
    </row>
    <row r="902" spans="1:4" x14ac:dyDescent="0.25">
      <c r="A902" s="1049">
        <v>83763</v>
      </c>
      <c r="B902" s="1049" t="s">
        <v>1793</v>
      </c>
      <c r="C902" s="1049" t="s">
        <v>69</v>
      </c>
      <c r="D902" s="1052">
        <v>49.66</v>
      </c>
    </row>
    <row r="903" spans="1:4" x14ac:dyDescent="0.25">
      <c r="A903" s="1049">
        <v>83764</v>
      </c>
      <c r="B903" s="1049" t="s">
        <v>1794</v>
      </c>
      <c r="C903" s="1049" t="s">
        <v>69</v>
      </c>
      <c r="D903" s="1052">
        <v>3.35</v>
      </c>
    </row>
    <row r="904" spans="1:4" x14ac:dyDescent="0.25">
      <c r="A904" s="1049">
        <v>87026</v>
      </c>
      <c r="B904" s="1049" t="s">
        <v>1795</v>
      </c>
      <c r="C904" s="1049" t="s">
        <v>69</v>
      </c>
      <c r="D904" s="1052">
        <v>0.69</v>
      </c>
    </row>
    <row r="905" spans="1:4" x14ac:dyDescent="0.25">
      <c r="A905" s="1049">
        <v>87441</v>
      </c>
      <c r="B905" s="1049" t="s">
        <v>11886</v>
      </c>
      <c r="C905" s="1049" t="s">
        <v>69</v>
      </c>
      <c r="D905" s="1052">
        <v>0.4</v>
      </c>
    </row>
    <row r="906" spans="1:4" x14ac:dyDescent="0.25">
      <c r="A906" s="1049">
        <v>87442</v>
      </c>
      <c r="B906" s="1049" t="s">
        <v>11887</v>
      </c>
      <c r="C906" s="1049" t="s">
        <v>69</v>
      </c>
      <c r="D906" s="1052">
        <v>0.1</v>
      </c>
    </row>
    <row r="907" spans="1:4" x14ac:dyDescent="0.25">
      <c r="A907" s="1049">
        <v>87443</v>
      </c>
      <c r="B907" s="1049" t="s">
        <v>11888</v>
      </c>
      <c r="C907" s="1049" t="s">
        <v>69</v>
      </c>
      <c r="D907" s="1052">
        <v>0.54</v>
      </c>
    </row>
    <row r="908" spans="1:4" x14ac:dyDescent="0.25">
      <c r="A908" s="1049">
        <v>87444</v>
      </c>
      <c r="B908" s="1049" t="s">
        <v>11889</v>
      </c>
      <c r="C908" s="1049" t="s">
        <v>69</v>
      </c>
      <c r="D908" s="1052">
        <v>4.1900000000000004</v>
      </c>
    </row>
    <row r="909" spans="1:4" x14ac:dyDescent="0.25">
      <c r="A909" s="1049">
        <v>88387</v>
      </c>
      <c r="B909" s="1049" t="s">
        <v>11890</v>
      </c>
      <c r="C909" s="1049" t="s">
        <v>69</v>
      </c>
      <c r="D909" s="1052">
        <v>0.79</v>
      </c>
    </row>
    <row r="910" spans="1:4" x14ac:dyDescent="0.25">
      <c r="A910" s="1049">
        <v>88389</v>
      </c>
      <c r="B910" s="1049" t="s">
        <v>11891</v>
      </c>
      <c r="C910" s="1049" t="s">
        <v>69</v>
      </c>
      <c r="D910" s="1052">
        <v>0.19</v>
      </c>
    </row>
    <row r="911" spans="1:4" x14ac:dyDescent="0.25">
      <c r="A911" s="1049">
        <v>88390</v>
      </c>
      <c r="B911" s="1049" t="s">
        <v>11892</v>
      </c>
      <c r="C911" s="1049" t="s">
        <v>69</v>
      </c>
      <c r="D911" s="1052">
        <v>0.92</v>
      </c>
    </row>
    <row r="912" spans="1:4" x14ac:dyDescent="0.25">
      <c r="A912" s="1049">
        <v>88391</v>
      </c>
      <c r="B912" s="1049" t="s">
        <v>11893</v>
      </c>
      <c r="C912" s="1049" t="s">
        <v>69</v>
      </c>
      <c r="D912" s="1052">
        <v>2.72</v>
      </c>
    </row>
    <row r="913" spans="1:4" x14ac:dyDescent="0.25">
      <c r="A913" s="1049">
        <v>88394</v>
      </c>
      <c r="B913" s="1049" t="s">
        <v>11894</v>
      </c>
      <c r="C913" s="1049" t="s">
        <v>69</v>
      </c>
      <c r="D913" s="1052">
        <v>0.94</v>
      </c>
    </row>
    <row r="914" spans="1:4" x14ac:dyDescent="0.25">
      <c r="A914" s="1049">
        <v>88395</v>
      </c>
      <c r="B914" s="1049" t="s">
        <v>11895</v>
      </c>
      <c r="C914" s="1049" t="s">
        <v>69</v>
      </c>
      <c r="D914" s="1052">
        <v>0.23</v>
      </c>
    </row>
    <row r="915" spans="1:4" x14ac:dyDescent="0.25">
      <c r="A915" s="1049">
        <v>88396</v>
      </c>
      <c r="B915" s="1049" t="s">
        <v>11896</v>
      </c>
      <c r="C915" s="1049" t="s">
        <v>69</v>
      </c>
      <c r="D915" s="1052">
        <v>1.1000000000000001</v>
      </c>
    </row>
    <row r="916" spans="1:4" x14ac:dyDescent="0.25">
      <c r="A916" s="1049">
        <v>88397</v>
      </c>
      <c r="B916" s="1049" t="s">
        <v>11897</v>
      </c>
      <c r="C916" s="1049" t="s">
        <v>69</v>
      </c>
      <c r="D916" s="1052">
        <v>4.08</v>
      </c>
    </row>
    <row r="917" spans="1:4" x14ac:dyDescent="0.25">
      <c r="A917" s="1049">
        <v>88400</v>
      </c>
      <c r="B917" s="1049" t="s">
        <v>11898</v>
      </c>
      <c r="C917" s="1049" t="s">
        <v>69</v>
      </c>
      <c r="D917" s="1052">
        <v>0.75</v>
      </c>
    </row>
    <row r="918" spans="1:4" x14ac:dyDescent="0.25">
      <c r="A918" s="1049">
        <v>88401</v>
      </c>
      <c r="B918" s="1049" t="s">
        <v>11899</v>
      </c>
      <c r="C918" s="1049" t="s">
        <v>69</v>
      </c>
      <c r="D918" s="1052">
        <v>0.18</v>
      </c>
    </row>
    <row r="919" spans="1:4" x14ac:dyDescent="0.25">
      <c r="A919" s="1049">
        <v>88402</v>
      </c>
      <c r="B919" s="1049" t="s">
        <v>11900</v>
      </c>
      <c r="C919" s="1049" t="s">
        <v>69</v>
      </c>
      <c r="D919" s="1052">
        <v>0.87</v>
      </c>
    </row>
    <row r="920" spans="1:4" x14ac:dyDescent="0.25">
      <c r="A920" s="1049">
        <v>88403</v>
      </c>
      <c r="B920" s="1049" t="s">
        <v>11901</v>
      </c>
      <c r="C920" s="1049" t="s">
        <v>69</v>
      </c>
      <c r="D920" s="1052">
        <v>1.63</v>
      </c>
    </row>
    <row r="921" spans="1:4" x14ac:dyDescent="0.25">
      <c r="A921" s="1049">
        <v>88419</v>
      </c>
      <c r="B921" s="1049" t="s">
        <v>1796</v>
      </c>
      <c r="C921" s="1049" t="s">
        <v>69</v>
      </c>
      <c r="D921" s="1052">
        <v>5.2</v>
      </c>
    </row>
    <row r="922" spans="1:4" x14ac:dyDescent="0.25">
      <c r="A922" s="1049">
        <v>88422</v>
      </c>
      <c r="B922" s="1049" t="s">
        <v>1797</v>
      </c>
      <c r="C922" s="1049" t="s">
        <v>69</v>
      </c>
      <c r="D922" s="1052">
        <v>1.2</v>
      </c>
    </row>
    <row r="923" spans="1:4" x14ac:dyDescent="0.25">
      <c r="A923" s="1049">
        <v>88425</v>
      </c>
      <c r="B923" s="1049" t="s">
        <v>1798</v>
      </c>
      <c r="C923" s="1049" t="s">
        <v>69</v>
      </c>
      <c r="D923" s="1052">
        <v>6.5</v>
      </c>
    </row>
    <row r="924" spans="1:4" x14ac:dyDescent="0.25">
      <c r="A924" s="1049">
        <v>88427</v>
      </c>
      <c r="B924" s="1049" t="s">
        <v>1799</v>
      </c>
      <c r="C924" s="1049" t="s">
        <v>69</v>
      </c>
      <c r="D924" s="1052">
        <v>0.92</v>
      </c>
    </row>
    <row r="925" spans="1:4" x14ac:dyDescent="0.25">
      <c r="A925" s="1049">
        <v>88434</v>
      </c>
      <c r="B925" s="1049" t="s">
        <v>1800</v>
      </c>
      <c r="C925" s="1049" t="s">
        <v>69</v>
      </c>
      <c r="D925" s="1052">
        <v>6.9</v>
      </c>
    </row>
    <row r="926" spans="1:4" x14ac:dyDescent="0.25">
      <c r="A926" s="1049">
        <v>88435</v>
      </c>
      <c r="B926" s="1049" t="s">
        <v>1801</v>
      </c>
      <c r="C926" s="1049" t="s">
        <v>69</v>
      </c>
      <c r="D926" s="1052">
        <v>1.59</v>
      </c>
    </row>
    <row r="927" spans="1:4" x14ac:dyDescent="0.25">
      <c r="A927" s="1049">
        <v>88436</v>
      </c>
      <c r="B927" s="1049" t="s">
        <v>1802</v>
      </c>
      <c r="C927" s="1049" t="s">
        <v>69</v>
      </c>
      <c r="D927" s="1052">
        <v>8.6199999999999992</v>
      </c>
    </row>
    <row r="928" spans="1:4" x14ac:dyDescent="0.25">
      <c r="A928" s="1049">
        <v>88437</v>
      </c>
      <c r="B928" s="1049" t="s">
        <v>1803</v>
      </c>
      <c r="C928" s="1049" t="s">
        <v>69</v>
      </c>
      <c r="D928" s="1052">
        <v>0.92</v>
      </c>
    </row>
    <row r="929" spans="1:4" x14ac:dyDescent="0.25">
      <c r="A929" s="1049">
        <v>88569</v>
      </c>
      <c r="B929" s="1049" t="s">
        <v>1804</v>
      </c>
      <c r="C929" s="1049" t="s">
        <v>69</v>
      </c>
      <c r="D929" s="1052">
        <v>3.96</v>
      </c>
    </row>
    <row r="930" spans="1:4" x14ac:dyDescent="0.25">
      <c r="A930" s="1049">
        <v>88570</v>
      </c>
      <c r="B930" s="1049" t="s">
        <v>1805</v>
      </c>
      <c r="C930" s="1049" t="s">
        <v>69</v>
      </c>
      <c r="D930" s="1052">
        <v>1.28</v>
      </c>
    </row>
    <row r="931" spans="1:4" x14ac:dyDescent="0.25">
      <c r="A931" s="1049">
        <v>88826</v>
      </c>
      <c r="B931" s="1049" t="s">
        <v>11902</v>
      </c>
      <c r="C931" s="1049" t="s">
        <v>69</v>
      </c>
      <c r="D931" s="1052">
        <v>0.28999999999999998</v>
      </c>
    </row>
    <row r="932" spans="1:4" x14ac:dyDescent="0.25">
      <c r="A932" s="1049">
        <v>88827</v>
      </c>
      <c r="B932" s="1049" t="s">
        <v>11903</v>
      </c>
      <c r="C932" s="1049" t="s">
        <v>69</v>
      </c>
      <c r="D932" s="1052">
        <v>7.0000000000000007E-2</v>
      </c>
    </row>
    <row r="933" spans="1:4" x14ac:dyDescent="0.25">
      <c r="A933" s="1049">
        <v>88828</v>
      </c>
      <c r="B933" s="1049" t="s">
        <v>11904</v>
      </c>
      <c r="C933" s="1049" t="s">
        <v>69</v>
      </c>
      <c r="D933" s="1052">
        <v>0.34</v>
      </c>
    </row>
    <row r="934" spans="1:4" x14ac:dyDescent="0.25">
      <c r="A934" s="1049">
        <v>88829</v>
      </c>
      <c r="B934" s="1049" t="s">
        <v>11905</v>
      </c>
      <c r="C934" s="1049" t="s">
        <v>69</v>
      </c>
      <c r="D934" s="1052">
        <v>1.08</v>
      </c>
    </row>
    <row r="935" spans="1:4" x14ac:dyDescent="0.25">
      <c r="A935" s="1049">
        <v>88839</v>
      </c>
      <c r="B935" s="1049" t="s">
        <v>1806</v>
      </c>
      <c r="C935" s="1049" t="s">
        <v>69</v>
      </c>
      <c r="D935" s="1052">
        <v>32.89</v>
      </c>
    </row>
    <row r="936" spans="1:4" x14ac:dyDescent="0.25">
      <c r="A936" s="1049">
        <v>88840</v>
      </c>
      <c r="B936" s="1049" t="s">
        <v>1807</v>
      </c>
      <c r="C936" s="1049" t="s">
        <v>69</v>
      </c>
      <c r="D936" s="1052">
        <v>14.48</v>
      </c>
    </row>
    <row r="937" spans="1:4" x14ac:dyDescent="0.25">
      <c r="A937" s="1049">
        <v>88841</v>
      </c>
      <c r="B937" s="1049" t="s">
        <v>1808</v>
      </c>
      <c r="C937" s="1049" t="s">
        <v>69</v>
      </c>
      <c r="D937" s="1052">
        <v>58.8</v>
      </c>
    </row>
    <row r="938" spans="1:4" x14ac:dyDescent="0.25">
      <c r="A938" s="1049">
        <v>88842</v>
      </c>
      <c r="B938" s="1049" t="s">
        <v>1809</v>
      </c>
      <c r="C938" s="1049" t="s">
        <v>69</v>
      </c>
      <c r="D938" s="1052">
        <v>77.31</v>
      </c>
    </row>
    <row r="939" spans="1:4" x14ac:dyDescent="0.25">
      <c r="A939" s="1049">
        <v>88847</v>
      </c>
      <c r="B939" s="1049" t="s">
        <v>1810</v>
      </c>
      <c r="C939" s="1049" t="s">
        <v>69</v>
      </c>
      <c r="D939" s="1052">
        <v>22.82</v>
      </c>
    </row>
    <row r="940" spans="1:4" x14ac:dyDescent="0.25">
      <c r="A940" s="1049">
        <v>88848</v>
      </c>
      <c r="B940" s="1049" t="s">
        <v>1811</v>
      </c>
      <c r="C940" s="1049" t="s">
        <v>69</v>
      </c>
      <c r="D940" s="1052">
        <v>9.3800000000000008</v>
      </c>
    </row>
    <row r="941" spans="1:4" x14ac:dyDescent="0.25">
      <c r="A941" s="1049">
        <v>88853</v>
      </c>
      <c r="B941" s="1049" t="s">
        <v>1812</v>
      </c>
      <c r="C941" s="1049" t="s">
        <v>69</v>
      </c>
      <c r="D941" s="1052">
        <v>0.23</v>
      </c>
    </row>
    <row r="942" spans="1:4" x14ac:dyDescent="0.25">
      <c r="A942" s="1049">
        <v>88854</v>
      </c>
      <c r="B942" s="1049" t="s">
        <v>1813</v>
      </c>
      <c r="C942" s="1049" t="s">
        <v>69</v>
      </c>
      <c r="D942" s="1052">
        <v>0.05</v>
      </c>
    </row>
    <row r="943" spans="1:4" x14ac:dyDescent="0.25">
      <c r="A943" s="1049">
        <v>88855</v>
      </c>
      <c r="B943" s="1049" t="s">
        <v>21351</v>
      </c>
      <c r="C943" s="1049" t="s">
        <v>69</v>
      </c>
      <c r="D943" s="1052">
        <v>3.21</v>
      </c>
    </row>
    <row r="944" spans="1:4" x14ac:dyDescent="0.25">
      <c r="A944" s="1049">
        <v>88856</v>
      </c>
      <c r="B944" s="1049" t="s">
        <v>21352</v>
      </c>
      <c r="C944" s="1049" t="s">
        <v>69</v>
      </c>
      <c r="D944" s="1052">
        <v>0.88</v>
      </c>
    </row>
    <row r="945" spans="1:4" x14ac:dyDescent="0.25">
      <c r="A945" s="1049">
        <v>88857</v>
      </c>
      <c r="B945" s="1049" t="s">
        <v>1814</v>
      </c>
      <c r="C945" s="1049" t="s">
        <v>69</v>
      </c>
      <c r="D945" s="1052">
        <v>28.44</v>
      </c>
    </row>
    <row r="946" spans="1:4" x14ac:dyDescent="0.25">
      <c r="A946" s="1049">
        <v>88858</v>
      </c>
      <c r="B946" s="1049" t="s">
        <v>1815</v>
      </c>
      <c r="C946" s="1049" t="s">
        <v>69</v>
      </c>
      <c r="D946" s="1052">
        <v>7.51</v>
      </c>
    </row>
    <row r="947" spans="1:4" x14ac:dyDescent="0.25">
      <c r="A947" s="1049">
        <v>88859</v>
      </c>
      <c r="B947" s="1049" t="s">
        <v>1816</v>
      </c>
      <c r="C947" s="1049" t="s">
        <v>69</v>
      </c>
      <c r="D947" s="1052">
        <v>25.29</v>
      </c>
    </row>
    <row r="948" spans="1:4" x14ac:dyDescent="0.25">
      <c r="A948" s="1049">
        <v>88860</v>
      </c>
      <c r="B948" s="1049" t="s">
        <v>1817</v>
      </c>
      <c r="C948" s="1049" t="s">
        <v>69</v>
      </c>
      <c r="D948" s="1052">
        <v>6.68</v>
      </c>
    </row>
    <row r="949" spans="1:4" x14ac:dyDescent="0.25">
      <c r="A949" s="1049">
        <v>88900</v>
      </c>
      <c r="B949" s="1049" t="s">
        <v>1818</v>
      </c>
      <c r="C949" s="1049" t="s">
        <v>69</v>
      </c>
      <c r="D949" s="1052">
        <v>52.23</v>
      </c>
    </row>
    <row r="950" spans="1:4" x14ac:dyDescent="0.25">
      <c r="A950" s="1049">
        <v>88902</v>
      </c>
      <c r="B950" s="1049" t="s">
        <v>1819</v>
      </c>
      <c r="C950" s="1049" t="s">
        <v>69</v>
      </c>
      <c r="D950" s="1052">
        <v>13.8</v>
      </c>
    </row>
    <row r="951" spans="1:4" x14ac:dyDescent="0.25">
      <c r="A951" s="1049">
        <v>88903</v>
      </c>
      <c r="B951" s="1049" t="s">
        <v>1820</v>
      </c>
      <c r="C951" s="1049" t="s">
        <v>69</v>
      </c>
      <c r="D951" s="1052">
        <v>65.290000000000006</v>
      </c>
    </row>
    <row r="952" spans="1:4" x14ac:dyDescent="0.25">
      <c r="A952" s="1049">
        <v>88904</v>
      </c>
      <c r="B952" s="1049" t="s">
        <v>1821</v>
      </c>
      <c r="C952" s="1049" t="s">
        <v>69</v>
      </c>
      <c r="D952" s="1052">
        <v>88.97</v>
      </c>
    </row>
    <row r="953" spans="1:4" x14ac:dyDescent="0.25">
      <c r="A953" s="1049">
        <v>89009</v>
      </c>
      <c r="B953" s="1049" t="s">
        <v>1822</v>
      </c>
      <c r="C953" s="1049" t="s">
        <v>69</v>
      </c>
      <c r="D953" s="1052">
        <v>40.74</v>
      </c>
    </row>
    <row r="954" spans="1:4" x14ac:dyDescent="0.25">
      <c r="A954" s="1049">
        <v>89010</v>
      </c>
      <c r="B954" s="1049" t="s">
        <v>1823</v>
      </c>
      <c r="C954" s="1049" t="s">
        <v>69</v>
      </c>
      <c r="D954" s="1052">
        <v>17.940000000000001</v>
      </c>
    </row>
    <row r="955" spans="1:4" x14ac:dyDescent="0.25">
      <c r="A955" s="1049">
        <v>89011</v>
      </c>
      <c r="B955" s="1049" t="s">
        <v>1824</v>
      </c>
      <c r="C955" s="1049" t="s">
        <v>69</v>
      </c>
      <c r="D955" s="1052">
        <v>27.44</v>
      </c>
    </row>
    <row r="956" spans="1:4" x14ac:dyDescent="0.25">
      <c r="A956" s="1049">
        <v>89012</v>
      </c>
      <c r="B956" s="1049" t="s">
        <v>1825</v>
      </c>
      <c r="C956" s="1049" t="s">
        <v>69</v>
      </c>
      <c r="D956" s="1052">
        <v>7.25</v>
      </c>
    </row>
    <row r="957" spans="1:4" x14ac:dyDescent="0.25">
      <c r="A957" s="1049">
        <v>89013</v>
      </c>
      <c r="B957" s="1049" t="s">
        <v>1826</v>
      </c>
      <c r="C957" s="1049" t="s">
        <v>69</v>
      </c>
      <c r="D957" s="1052">
        <v>133.44</v>
      </c>
    </row>
    <row r="958" spans="1:4" x14ac:dyDescent="0.25">
      <c r="A958" s="1049">
        <v>89014</v>
      </c>
      <c r="B958" s="1049" t="s">
        <v>1827</v>
      </c>
      <c r="C958" s="1049" t="s">
        <v>69</v>
      </c>
      <c r="D958" s="1052">
        <v>58.78</v>
      </c>
    </row>
    <row r="959" spans="1:4" x14ac:dyDescent="0.25">
      <c r="A959" s="1049">
        <v>89015</v>
      </c>
      <c r="B959" s="1049" t="s">
        <v>1828</v>
      </c>
      <c r="C959" s="1049" t="s">
        <v>69</v>
      </c>
      <c r="D959" s="1052">
        <v>3.7</v>
      </c>
    </row>
    <row r="960" spans="1:4" x14ac:dyDescent="0.25">
      <c r="A960" s="1049">
        <v>89016</v>
      </c>
      <c r="B960" s="1049" t="s">
        <v>1829</v>
      </c>
      <c r="C960" s="1049" t="s">
        <v>69</v>
      </c>
      <c r="D960" s="1052">
        <v>0.98</v>
      </c>
    </row>
    <row r="961" spans="1:4" x14ac:dyDescent="0.25">
      <c r="A961" s="1049">
        <v>89017</v>
      </c>
      <c r="B961" s="1049" t="s">
        <v>1830</v>
      </c>
      <c r="C961" s="1049" t="s">
        <v>69</v>
      </c>
      <c r="D961" s="1052">
        <v>40.49</v>
      </c>
    </row>
    <row r="962" spans="1:4" x14ac:dyDescent="0.25">
      <c r="A962" s="1049">
        <v>89018</v>
      </c>
      <c r="B962" s="1049" t="s">
        <v>1831</v>
      </c>
      <c r="C962" s="1049" t="s">
        <v>69</v>
      </c>
      <c r="D962" s="1052">
        <v>17.829999999999998</v>
      </c>
    </row>
    <row r="963" spans="1:4" x14ac:dyDescent="0.25">
      <c r="A963" s="1049">
        <v>89019</v>
      </c>
      <c r="B963" s="1049" t="s">
        <v>21353</v>
      </c>
      <c r="C963" s="1049" t="s">
        <v>69</v>
      </c>
      <c r="D963" s="1052">
        <v>0.32</v>
      </c>
    </row>
    <row r="964" spans="1:4" x14ac:dyDescent="0.25">
      <c r="A964" s="1049">
        <v>89020</v>
      </c>
      <c r="B964" s="1049" t="s">
        <v>21354</v>
      </c>
      <c r="C964" s="1049" t="s">
        <v>69</v>
      </c>
      <c r="D964" s="1052">
        <v>7.0000000000000007E-2</v>
      </c>
    </row>
    <row r="965" spans="1:4" x14ac:dyDescent="0.25">
      <c r="A965" s="1049">
        <v>89023</v>
      </c>
      <c r="B965" s="1049" t="s">
        <v>11906</v>
      </c>
      <c r="C965" s="1049" t="s">
        <v>69</v>
      </c>
      <c r="D965" s="1052">
        <v>3.58</v>
      </c>
    </row>
    <row r="966" spans="1:4" x14ac:dyDescent="0.25">
      <c r="A966" s="1049">
        <v>89024</v>
      </c>
      <c r="B966" s="1049" t="s">
        <v>11907</v>
      </c>
      <c r="C966" s="1049" t="s">
        <v>69</v>
      </c>
      <c r="D966" s="1052">
        <v>1.32</v>
      </c>
    </row>
    <row r="967" spans="1:4" x14ac:dyDescent="0.25">
      <c r="A967" s="1049">
        <v>89025</v>
      </c>
      <c r="B967" s="1049" t="s">
        <v>11908</v>
      </c>
      <c r="C967" s="1049" t="s">
        <v>69</v>
      </c>
      <c r="D967" s="1052">
        <v>4.78</v>
      </c>
    </row>
    <row r="968" spans="1:4" x14ac:dyDescent="0.25">
      <c r="A968" s="1049">
        <v>89026</v>
      </c>
      <c r="B968" s="1049" t="s">
        <v>11909</v>
      </c>
      <c r="C968" s="1049" t="s">
        <v>69</v>
      </c>
      <c r="D968" s="1052">
        <v>169.16</v>
      </c>
    </row>
    <row r="969" spans="1:4" x14ac:dyDescent="0.25">
      <c r="A969" s="1049">
        <v>89029</v>
      </c>
      <c r="B969" s="1049" t="s">
        <v>1832</v>
      </c>
      <c r="C969" s="1049" t="s">
        <v>69</v>
      </c>
      <c r="D969" s="1052">
        <v>31.42</v>
      </c>
    </row>
    <row r="970" spans="1:4" x14ac:dyDescent="0.25">
      <c r="A970" s="1049">
        <v>89030</v>
      </c>
      <c r="B970" s="1049" t="s">
        <v>1833</v>
      </c>
      <c r="C970" s="1049" t="s">
        <v>69</v>
      </c>
      <c r="D970" s="1052">
        <v>13.84</v>
      </c>
    </row>
    <row r="971" spans="1:4" x14ac:dyDescent="0.25">
      <c r="A971" s="1049">
        <v>89033</v>
      </c>
      <c r="B971" s="1049" t="s">
        <v>1834</v>
      </c>
      <c r="C971" s="1049" t="s">
        <v>69</v>
      </c>
      <c r="D971" s="1052">
        <v>14.65</v>
      </c>
    </row>
    <row r="972" spans="1:4" x14ac:dyDescent="0.25">
      <c r="A972" s="1049">
        <v>89034</v>
      </c>
      <c r="B972" s="1049" t="s">
        <v>1835</v>
      </c>
      <c r="C972" s="1049" t="s">
        <v>69</v>
      </c>
      <c r="D972" s="1052">
        <v>3.93</v>
      </c>
    </row>
    <row r="973" spans="1:4" x14ac:dyDescent="0.25">
      <c r="A973" s="1049">
        <v>89128</v>
      </c>
      <c r="B973" s="1049" t="s">
        <v>1836</v>
      </c>
      <c r="C973" s="1049" t="s">
        <v>69</v>
      </c>
      <c r="D973" s="1052">
        <v>37.799999999999997</v>
      </c>
    </row>
    <row r="974" spans="1:4" x14ac:dyDescent="0.25">
      <c r="A974" s="1049">
        <v>89129</v>
      </c>
      <c r="B974" s="1049" t="s">
        <v>1837</v>
      </c>
      <c r="C974" s="1049" t="s">
        <v>69</v>
      </c>
      <c r="D974" s="1052">
        <v>9.99</v>
      </c>
    </row>
    <row r="975" spans="1:4" x14ac:dyDescent="0.25">
      <c r="A975" s="1049">
        <v>89130</v>
      </c>
      <c r="B975" s="1049" t="s">
        <v>1838</v>
      </c>
      <c r="C975" s="1049" t="s">
        <v>69</v>
      </c>
      <c r="D975" s="1052">
        <v>52.41</v>
      </c>
    </row>
    <row r="976" spans="1:4" x14ac:dyDescent="0.25">
      <c r="A976" s="1049">
        <v>89131</v>
      </c>
      <c r="B976" s="1049" t="s">
        <v>1839</v>
      </c>
      <c r="C976" s="1049" t="s">
        <v>69</v>
      </c>
      <c r="D976" s="1052">
        <v>13.85</v>
      </c>
    </row>
    <row r="977" spans="1:4" x14ac:dyDescent="0.25">
      <c r="A977" s="1049">
        <v>89210</v>
      </c>
      <c r="B977" s="1049" t="s">
        <v>1840</v>
      </c>
      <c r="C977" s="1049" t="s">
        <v>69</v>
      </c>
      <c r="D977" s="1052">
        <v>32.049999999999997</v>
      </c>
    </row>
    <row r="978" spans="1:4" x14ac:dyDescent="0.25">
      <c r="A978" s="1049">
        <v>89211</v>
      </c>
      <c r="B978" s="1049" t="s">
        <v>1841</v>
      </c>
      <c r="C978" s="1049" t="s">
        <v>69</v>
      </c>
      <c r="D978" s="1052">
        <v>8.6</v>
      </c>
    </row>
    <row r="979" spans="1:4" x14ac:dyDescent="0.25">
      <c r="A979" s="1049">
        <v>89212</v>
      </c>
      <c r="B979" s="1049" t="s">
        <v>1842</v>
      </c>
      <c r="C979" s="1049" t="s">
        <v>69</v>
      </c>
      <c r="D979" s="1052">
        <v>30</v>
      </c>
    </row>
    <row r="980" spans="1:4" x14ac:dyDescent="0.25">
      <c r="A980" s="1049">
        <v>89213</v>
      </c>
      <c r="B980" s="1049" t="s">
        <v>1843</v>
      </c>
      <c r="C980" s="1049" t="s">
        <v>69</v>
      </c>
      <c r="D980" s="1052">
        <v>9.25</v>
      </c>
    </row>
    <row r="981" spans="1:4" x14ac:dyDescent="0.25">
      <c r="A981" s="1049">
        <v>89214</v>
      </c>
      <c r="B981" s="1049" t="s">
        <v>1844</v>
      </c>
      <c r="C981" s="1049" t="s">
        <v>69</v>
      </c>
      <c r="D981" s="1052">
        <v>28.16</v>
      </c>
    </row>
    <row r="982" spans="1:4" x14ac:dyDescent="0.25">
      <c r="A982" s="1049">
        <v>89215</v>
      </c>
      <c r="B982" s="1049" t="s">
        <v>1845</v>
      </c>
      <c r="C982" s="1049" t="s">
        <v>69</v>
      </c>
      <c r="D982" s="1052">
        <v>91.87</v>
      </c>
    </row>
    <row r="983" spans="1:4" x14ac:dyDescent="0.25">
      <c r="A983" s="1049">
        <v>89221</v>
      </c>
      <c r="B983" s="1049" t="s">
        <v>11910</v>
      </c>
      <c r="C983" s="1049" t="s">
        <v>69</v>
      </c>
      <c r="D983" s="1052">
        <v>1.21</v>
      </c>
    </row>
    <row r="984" spans="1:4" x14ac:dyDescent="0.25">
      <c r="A984" s="1049">
        <v>89222</v>
      </c>
      <c r="B984" s="1049" t="s">
        <v>11911</v>
      </c>
      <c r="C984" s="1049" t="s">
        <v>69</v>
      </c>
      <c r="D984" s="1052">
        <v>0.3</v>
      </c>
    </row>
    <row r="985" spans="1:4" x14ac:dyDescent="0.25">
      <c r="A985" s="1049">
        <v>89223</v>
      </c>
      <c r="B985" s="1049" t="s">
        <v>11912</v>
      </c>
      <c r="C985" s="1049" t="s">
        <v>69</v>
      </c>
      <c r="D985" s="1052">
        <v>1.42</v>
      </c>
    </row>
    <row r="986" spans="1:4" x14ac:dyDescent="0.25">
      <c r="A986" s="1049">
        <v>89224</v>
      </c>
      <c r="B986" s="1049" t="s">
        <v>11913</v>
      </c>
      <c r="C986" s="1049" t="s">
        <v>69</v>
      </c>
      <c r="D986" s="1052">
        <v>2.17</v>
      </c>
    </row>
    <row r="987" spans="1:4" x14ac:dyDescent="0.25">
      <c r="A987" s="1049">
        <v>89228</v>
      </c>
      <c r="B987" s="1049" t="s">
        <v>1846</v>
      </c>
      <c r="C987" s="1049" t="s">
        <v>69</v>
      </c>
      <c r="D987" s="1052">
        <v>52</v>
      </c>
    </row>
    <row r="988" spans="1:4" x14ac:dyDescent="0.25">
      <c r="A988" s="1049">
        <v>89229</v>
      </c>
      <c r="B988" s="1049" t="s">
        <v>1847</v>
      </c>
      <c r="C988" s="1049" t="s">
        <v>69</v>
      </c>
      <c r="D988" s="1052">
        <v>18.329999999999998</v>
      </c>
    </row>
    <row r="989" spans="1:4" x14ac:dyDescent="0.25">
      <c r="A989" s="1049">
        <v>89230</v>
      </c>
      <c r="B989" s="1049" t="s">
        <v>1848</v>
      </c>
      <c r="C989" s="1049" t="s">
        <v>69</v>
      </c>
      <c r="D989" s="1052">
        <v>122.51</v>
      </c>
    </row>
    <row r="990" spans="1:4" x14ac:dyDescent="0.25">
      <c r="A990" s="1049">
        <v>89231</v>
      </c>
      <c r="B990" s="1049" t="s">
        <v>1849</v>
      </c>
      <c r="C990" s="1049" t="s">
        <v>69</v>
      </c>
      <c r="D990" s="1052">
        <v>37.51</v>
      </c>
    </row>
    <row r="991" spans="1:4" x14ac:dyDescent="0.25">
      <c r="A991" s="1049">
        <v>89232</v>
      </c>
      <c r="B991" s="1049" t="s">
        <v>1850</v>
      </c>
      <c r="C991" s="1049" t="s">
        <v>69</v>
      </c>
      <c r="D991" s="1052">
        <v>218.52</v>
      </c>
    </row>
    <row r="992" spans="1:4" x14ac:dyDescent="0.25">
      <c r="A992" s="1049">
        <v>89233</v>
      </c>
      <c r="B992" s="1049" t="s">
        <v>1851</v>
      </c>
      <c r="C992" s="1049" t="s">
        <v>69</v>
      </c>
      <c r="D992" s="1052">
        <v>165.34</v>
      </c>
    </row>
    <row r="993" spans="1:4" x14ac:dyDescent="0.25">
      <c r="A993" s="1049">
        <v>89236</v>
      </c>
      <c r="B993" s="1049" t="s">
        <v>1852</v>
      </c>
      <c r="C993" s="1049" t="s">
        <v>69</v>
      </c>
      <c r="D993" s="1052">
        <v>286.18</v>
      </c>
    </row>
    <row r="994" spans="1:4" x14ac:dyDescent="0.25">
      <c r="A994" s="1049">
        <v>89237</v>
      </c>
      <c r="B994" s="1049" t="s">
        <v>1853</v>
      </c>
      <c r="C994" s="1049" t="s">
        <v>69</v>
      </c>
      <c r="D994" s="1052">
        <v>87.63</v>
      </c>
    </row>
    <row r="995" spans="1:4" x14ac:dyDescent="0.25">
      <c r="A995" s="1049">
        <v>89238</v>
      </c>
      <c r="B995" s="1049" t="s">
        <v>1854</v>
      </c>
      <c r="C995" s="1049" t="s">
        <v>69</v>
      </c>
      <c r="D995" s="1052">
        <v>510.47</v>
      </c>
    </row>
    <row r="996" spans="1:4" x14ac:dyDescent="0.25">
      <c r="A996" s="1049">
        <v>89239</v>
      </c>
      <c r="B996" s="1049" t="s">
        <v>1855</v>
      </c>
      <c r="C996" s="1049" t="s">
        <v>69</v>
      </c>
      <c r="D996" s="1052">
        <v>437.25</v>
      </c>
    </row>
    <row r="997" spans="1:4" x14ac:dyDescent="0.25">
      <c r="A997" s="1049">
        <v>89240</v>
      </c>
      <c r="B997" s="1049" t="s">
        <v>1856</v>
      </c>
      <c r="C997" s="1049" t="s">
        <v>69</v>
      </c>
      <c r="D997" s="1052">
        <v>87.82</v>
      </c>
    </row>
    <row r="998" spans="1:4" x14ac:dyDescent="0.25">
      <c r="A998" s="1049">
        <v>89241</v>
      </c>
      <c r="B998" s="1049" t="s">
        <v>1857</v>
      </c>
      <c r="C998" s="1049" t="s">
        <v>69</v>
      </c>
      <c r="D998" s="1052">
        <v>30.95</v>
      </c>
    </row>
    <row r="999" spans="1:4" x14ac:dyDescent="0.25">
      <c r="A999" s="1049">
        <v>89246</v>
      </c>
      <c r="B999" s="1049" t="s">
        <v>1858</v>
      </c>
      <c r="C999" s="1049" t="s">
        <v>69</v>
      </c>
      <c r="D999" s="1052">
        <v>248.67</v>
      </c>
    </row>
    <row r="1000" spans="1:4" x14ac:dyDescent="0.25">
      <c r="A1000" s="1049">
        <v>89247</v>
      </c>
      <c r="B1000" s="1049" t="s">
        <v>1859</v>
      </c>
      <c r="C1000" s="1049" t="s">
        <v>69</v>
      </c>
      <c r="D1000" s="1052">
        <v>76.14</v>
      </c>
    </row>
    <row r="1001" spans="1:4" x14ac:dyDescent="0.25">
      <c r="A1001" s="1049">
        <v>89248</v>
      </c>
      <c r="B1001" s="1049" t="s">
        <v>1860</v>
      </c>
      <c r="C1001" s="1049" t="s">
        <v>69</v>
      </c>
      <c r="D1001" s="1052">
        <v>443.56</v>
      </c>
    </row>
    <row r="1002" spans="1:4" x14ac:dyDescent="0.25">
      <c r="A1002" s="1049">
        <v>89249</v>
      </c>
      <c r="B1002" s="1049" t="s">
        <v>1861</v>
      </c>
      <c r="C1002" s="1049" t="s">
        <v>69</v>
      </c>
      <c r="D1002" s="1052">
        <v>372.72</v>
      </c>
    </row>
    <row r="1003" spans="1:4" x14ac:dyDescent="0.25">
      <c r="A1003" s="1049">
        <v>89253</v>
      </c>
      <c r="B1003" s="1049" t="s">
        <v>1862</v>
      </c>
      <c r="C1003" s="1049" t="s">
        <v>69</v>
      </c>
      <c r="D1003" s="1052">
        <v>71.97</v>
      </c>
    </row>
    <row r="1004" spans="1:4" x14ac:dyDescent="0.25">
      <c r="A1004" s="1049">
        <v>89254</v>
      </c>
      <c r="B1004" s="1049" t="s">
        <v>1863</v>
      </c>
      <c r="C1004" s="1049" t="s">
        <v>69</v>
      </c>
      <c r="D1004" s="1052">
        <v>25.37</v>
      </c>
    </row>
    <row r="1005" spans="1:4" x14ac:dyDescent="0.25">
      <c r="A1005" s="1049">
        <v>89255</v>
      </c>
      <c r="B1005" s="1049" t="s">
        <v>1864</v>
      </c>
      <c r="C1005" s="1049" t="s">
        <v>69</v>
      </c>
      <c r="D1005" s="1052">
        <v>115.69</v>
      </c>
    </row>
    <row r="1006" spans="1:4" x14ac:dyDescent="0.25">
      <c r="A1006" s="1049">
        <v>89256</v>
      </c>
      <c r="B1006" s="1049" t="s">
        <v>1865</v>
      </c>
      <c r="C1006" s="1049" t="s">
        <v>69</v>
      </c>
      <c r="D1006" s="1052">
        <v>83.88</v>
      </c>
    </row>
    <row r="1007" spans="1:4" x14ac:dyDescent="0.25">
      <c r="A1007" s="1049">
        <v>89259</v>
      </c>
      <c r="B1007" s="1049" t="s">
        <v>1866</v>
      </c>
      <c r="C1007" s="1049" t="s">
        <v>69</v>
      </c>
      <c r="D1007" s="1052">
        <v>27.32</v>
      </c>
    </row>
    <row r="1008" spans="1:4" x14ac:dyDescent="0.25">
      <c r="A1008" s="1049">
        <v>89260</v>
      </c>
      <c r="B1008" s="1049" t="s">
        <v>1867</v>
      </c>
      <c r="C1008" s="1049" t="s">
        <v>69</v>
      </c>
      <c r="D1008" s="1052">
        <v>10.029999999999999</v>
      </c>
    </row>
    <row r="1009" spans="1:4" x14ac:dyDescent="0.25">
      <c r="A1009" s="1049">
        <v>89262</v>
      </c>
      <c r="B1009" s="1049" t="s">
        <v>1868</v>
      </c>
      <c r="C1009" s="1049" t="s">
        <v>69</v>
      </c>
      <c r="D1009" s="1052">
        <v>46.24</v>
      </c>
    </row>
    <row r="1010" spans="1:4" x14ac:dyDescent="0.25">
      <c r="A1010" s="1049">
        <v>89264</v>
      </c>
      <c r="B1010" s="1049" t="s">
        <v>1869</v>
      </c>
      <c r="C1010" s="1049" t="s">
        <v>69</v>
      </c>
      <c r="D1010" s="1052">
        <v>20.9</v>
      </c>
    </row>
    <row r="1011" spans="1:4" x14ac:dyDescent="0.25">
      <c r="A1011" s="1049">
        <v>89265</v>
      </c>
      <c r="B1011" s="1049" t="s">
        <v>1870</v>
      </c>
      <c r="C1011" s="1049" t="s">
        <v>69</v>
      </c>
      <c r="D1011" s="1052">
        <v>8.35</v>
      </c>
    </row>
    <row r="1012" spans="1:4" x14ac:dyDescent="0.25">
      <c r="A1012" s="1049">
        <v>89266</v>
      </c>
      <c r="B1012" s="1049" t="s">
        <v>1871</v>
      </c>
      <c r="C1012" s="1049" t="s">
        <v>69</v>
      </c>
      <c r="D1012" s="1052">
        <v>3.37</v>
      </c>
    </row>
    <row r="1013" spans="1:4" x14ac:dyDescent="0.25">
      <c r="A1013" s="1049">
        <v>89267</v>
      </c>
      <c r="B1013" s="1049" t="s">
        <v>1872</v>
      </c>
      <c r="C1013" s="1049" t="s">
        <v>69</v>
      </c>
      <c r="D1013" s="1052">
        <v>52.21</v>
      </c>
    </row>
    <row r="1014" spans="1:4" x14ac:dyDescent="0.25">
      <c r="A1014" s="1049">
        <v>89268</v>
      </c>
      <c r="B1014" s="1049" t="s">
        <v>1873</v>
      </c>
      <c r="C1014" s="1049" t="s">
        <v>69</v>
      </c>
      <c r="D1014" s="1052">
        <v>18.399999999999999</v>
      </c>
    </row>
    <row r="1015" spans="1:4" x14ac:dyDescent="0.25">
      <c r="A1015" s="1049">
        <v>89269</v>
      </c>
      <c r="B1015" s="1049" t="s">
        <v>1874</v>
      </c>
      <c r="C1015" s="1049" t="s">
        <v>69</v>
      </c>
      <c r="D1015" s="1052">
        <v>7.44</v>
      </c>
    </row>
    <row r="1016" spans="1:4" x14ac:dyDescent="0.25">
      <c r="A1016" s="1049">
        <v>89270</v>
      </c>
      <c r="B1016" s="1049" t="s">
        <v>1875</v>
      </c>
      <c r="C1016" s="1049" t="s">
        <v>69</v>
      </c>
      <c r="D1016" s="1052">
        <v>83.94</v>
      </c>
    </row>
    <row r="1017" spans="1:4" x14ac:dyDescent="0.25">
      <c r="A1017" s="1049">
        <v>89271</v>
      </c>
      <c r="B1017" s="1049" t="s">
        <v>1876</v>
      </c>
      <c r="C1017" s="1049" t="s">
        <v>69</v>
      </c>
      <c r="D1017" s="1052">
        <v>28.71</v>
      </c>
    </row>
    <row r="1018" spans="1:4" x14ac:dyDescent="0.25">
      <c r="A1018" s="1049">
        <v>89274</v>
      </c>
      <c r="B1018" s="1049" t="s">
        <v>11914</v>
      </c>
      <c r="C1018" s="1049" t="s">
        <v>69</v>
      </c>
      <c r="D1018" s="1052">
        <v>1.48</v>
      </c>
    </row>
    <row r="1019" spans="1:4" x14ac:dyDescent="0.25">
      <c r="A1019" s="1049">
        <v>89275</v>
      </c>
      <c r="B1019" s="1049" t="s">
        <v>11915</v>
      </c>
      <c r="C1019" s="1049" t="s">
        <v>69</v>
      </c>
      <c r="D1019" s="1052">
        <v>0.36</v>
      </c>
    </row>
    <row r="1020" spans="1:4" x14ac:dyDescent="0.25">
      <c r="A1020" s="1049">
        <v>89276</v>
      </c>
      <c r="B1020" s="1049" t="s">
        <v>11916</v>
      </c>
      <c r="C1020" s="1049" t="s">
        <v>69</v>
      </c>
      <c r="D1020" s="1052">
        <v>1.97</v>
      </c>
    </row>
    <row r="1021" spans="1:4" x14ac:dyDescent="0.25">
      <c r="A1021" s="1049">
        <v>89277</v>
      </c>
      <c r="B1021" s="1049" t="s">
        <v>11917</v>
      </c>
      <c r="C1021" s="1049" t="s">
        <v>69</v>
      </c>
      <c r="D1021" s="1052">
        <v>8.39</v>
      </c>
    </row>
    <row r="1022" spans="1:4" x14ac:dyDescent="0.25">
      <c r="A1022" s="1049">
        <v>89280</v>
      </c>
      <c r="B1022" s="1049" t="s">
        <v>1877</v>
      </c>
      <c r="C1022" s="1049" t="s">
        <v>69</v>
      </c>
      <c r="D1022" s="1052">
        <v>39.36</v>
      </c>
    </row>
    <row r="1023" spans="1:4" x14ac:dyDescent="0.25">
      <c r="A1023" s="1049">
        <v>89281</v>
      </c>
      <c r="B1023" s="1049" t="s">
        <v>1878</v>
      </c>
      <c r="C1023" s="1049" t="s">
        <v>69</v>
      </c>
      <c r="D1023" s="1052">
        <v>10.56</v>
      </c>
    </row>
    <row r="1024" spans="1:4" x14ac:dyDescent="0.25">
      <c r="A1024" s="1049">
        <v>89870</v>
      </c>
      <c r="B1024" s="1049" t="s">
        <v>1879</v>
      </c>
      <c r="C1024" s="1049" t="s">
        <v>69</v>
      </c>
      <c r="D1024" s="1052">
        <v>38.08</v>
      </c>
    </row>
    <row r="1025" spans="1:4" x14ac:dyDescent="0.25">
      <c r="A1025" s="1049">
        <v>89871</v>
      </c>
      <c r="B1025" s="1049" t="s">
        <v>1880</v>
      </c>
      <c r="C1025" s="1049" t="s">
        <v>69</v>
      </c>
      <c r="D1025" s="1052">
        <v>13.55</v>
      </c>
    </row>
    <row r="1026" spans="1:4" x14ac:dyDescent="0.25">
      <c r="A1026" s="1049">
        <v>89872</v>
      </c>
      <c r="B1026" s="1049" t="s">
        <v>1881</v>
      </c>
      <c r="C1026" s="1049" t="s">
        <v>69</v>
      </c>
      <c r="D1026" s="1052">
        <v>5.47</v>
      </c>
    </row>
    <row r="1027" spans="1:4" x14ac:dyDescent="0.25">
      <c r="A1027" s="1049">
        <v>89873</v>
      </c>
      <c r="B1027" s="1049" t="s">
        <v>1882</v>
      </c>
      <c r="C1027" s="1049" t="s">
        <v>69</v>
      </c>
      <c r="D1027" s="1052">
        <v>65.59</v>
      </c>
    </row>
    <row r="1028" spans="1:4" x14ac:dyDescent="0.25">
      <c r="A1028" s="1049">
        <v>89874</v>
      </c>
      <c r="B1028" s="1049" t="s">
        <v>1883</v>
      </c>
      <c r="C1028" s="1049" t="s">
        <v>69</v>
      </c>
      <c r="D1028" s="1052">
        <v>174.46</v>
      </c>
    </row>
    <row r="1029" spans="1:4" x14ac:dyDescent="0.25">
      <c r="A1029" s="1049">
        <v>89878</v>
      </c>
      <c r="B1029" s="1049" t="s">
        <v>1884</v>
      </c>
      <c r="C1029" s="1049" t="s">
        <v>69</v>
      </c>
      <c r="D1029" s="1052">
        <v>40.61</v>
      </c>
    </row>
    <row r="1030" spans="1:4" x14ac:dyDescent="0.25">
      <c r="A1030" s="1049">
        <v>89879</v>
      </c>
      <c r="B1030" s="1049" t="s">
        <v>1885</v>
      </c>
      <c r="C1030" s="1049" t="s">
        <v>69</v>
      </c>
      <c r="D1030" s="1052">
        <v>14.21</v>
      </c>
    </row>
    <row r="1031" spans="1:4" x14ac:dyDescent="0.25">
      <c r="A1031" s="1049">
        <v>89880</v>
      </c>
      <c r="B1031" s="1049" t="s">
        <v>1886</v>
      </c>
      <c r="C1031" s="1049" t="s">
        <v>69</v>
      </c>
      <c r="D1031" s="1052">
        <v>5.74</v>
      </c>
    </row>
    <row r="1032" spans="1:4" x14ac:dyDescent="0.25">
      <c r="A1032" s="1049">
        <v>89881</v>
      </c>
      <c r="B1032" s="1049" t="s">
        <v>1887</v>
      </c>
      <c r="C1032" s="1049" t="s">
        <v>69</v>
      </c>
      <c r="D1032" s="1052">
        <v>69.290000000000006</v>
      </c>
    </row>
    <row r="1033" spans="1:4" x14ac:dyDescent="0.25">
      <c r="A1033" s="1049">
        <v>89882</v>
      </c>
      <c r="B1033" s="1049" t="s">
        <v>1888</v>
      </c>
      <c r="C1033" s="1049" t="s">
        <v>69</v>
      </c>
      <c r="D1033" s="1052">
        <v>201.28</v>
      </c>
    </row>
    <row r="1034" spans="1:4" x14ac:dyDescent="0.25">
      <c r="A1034" s="1049">
        <v>90582</v>
      </c>
      <c r="B1034" s="1049" t="s">
        <v>1889</v>
      </c>
      <c r="C1034" s="1049" t="s">
        <v>69</v>
      </c>
      <c r="D1034" s="1052">
        <v>0.43</v>
      </c>
    </row>
    <row r="1035" spans="1:4" x14ac:dyDescent="0.25">
      <c r="A1035" s="1049">
        <v>90583</v>
      </c>
      <c r="B1035" s="1049" t="s">
        <v>1890</v>
      </c>
      <c r="C1035" s="1049" t="s">
        <v>69</v>
      </c>
      <c r="D1035" s="1052">
        <v>0.1</v>
      </c>
    </row>
    <row r="1036" spans="1:4" x14ac:dyDescent="0.25">
      <c r="A1036" s="1049">
        <v>90584</v>
      </c>
      <c r="B1036" s="1049" t="s">
        <v>1891</v>
      </c>
      <c r="C1036" s="1049" t="s">
        <v>69</v>
      </c>
      <c r="D1036" s="1052">
        <v>0.33</v>
      </c>
    </row>
    <row r="1037" spans="1:4" x14ac:dyDescent="0.25">
      <c r="A1037" s="1049">
        <v>90585</v>
      </c>
      <c r="B1037" s="1049" t="s">
        <v>1892</v>
      </c>
      <c r="C1037" s="1049" t="s">
        <v>69</v>
      </c>
      <c r="D1037" s="1052">
        <v>0.45</v>
      </c>
    </row>
    <row r="1038" spans="1:4" x14ac:dyDescent="0.25">
      <c r="A1038" s="1049">
        <v>90621</v>
      </c>
      <c r="B1038" s="1049" t="s">
        <v>1893</v>
      </c>
      <c r="C1038" s="1049" t="s">
        <v>69</v>
      </c>
      <c r="D1038" s="1052">
        <v>2.34</v>
      </c>
    </row>
    <row r="1039" spans="1:4" x14ac:dyDescent="0.25">
      <c r="A1039" s="1049">
        <v>90622</v>
      </c>
      <c r="B1039" s="1049" t="s">
        <v>1894</v>
      </c>
      <c r="C1039" s="1049" t="s">
        <v>69</v>
      </c>
      <c r="D1039" s="1052">
        <v>0.54</v>
      </c>
    </row>
    <row r="1040" spans="1:4" x14ac:dyDescent="0.25">
      <c r="A1040" s="1049">
        <v>90623</v>
      </c>
      <c r="B1040" s="1049" t="s">
        <v>1895</v>
      </c>
      <c r="C1040" s="1049" t="s">
        <v>69</v>
      </c>
      <c r="D1040" s="1052">
        <v>2.92</v>
      </c>
    </row>
    <row r="1041" spans="1:4" x14ac:dyDescent="0.25">
      <c r="A1041" s="1049">
        <v>90624</v>
      </c>
      <c r="B1041" s="1049" t="s">
        <v>1896</v>
      </c>
      <c r="C1041" s="1049" t="s">
        <v>69</v>
      </c>
      <c r="D1041" s="1052">
        <v>2.72</v>
      </c>
    </row>
    <row r="1042" spans="1:4" x14ac:dyDescent="0.25">
      <c r="A1042" s="1049">
        <v>90627</v>
      </c>
      <c r="B1042" s="1049" t="s">
        <v>1897</v>
      </c>
      <c r="C1042" s="1049" t="s">
        <v>69</v>
      </c>
      <c r="D1042" s="1052">
        <v>47.79</v>
      </c>
    </row>
    <row r="1043" spans="1:4" x14ac:dyDescent="0.25">
      <c r="A1043" s="1049">
        <v>90628</v>
      </c>
      <c r="B1043" s="1049" t="s">
        <v>1898</v>
      </c>
      <c r="C1043" s="1049" t="s">
        <v>69</v>
      </c>
      <c r="D1043" s="1052">
        <v>12.82</v>
      </c>
    </row>
    <row r="1044" spans="1:4" x14ac:dyDescent="0.25">
      <c r="A1044" s="1049">
        <v>90629</v>
      </c>
      <c r="B1044" s="1049" t="s">
        <v>1899</v>
      </c>
      <c r="C1044" s="1049" t="s">
        <v>69</v>
      </c>
      <c r="D1044" s="1052">
        <v>59.8</v>
      </c>
    </row>
    <row r="1045" spans="1:4" x14ac:dyDescent="0.25">
      <c r="A1045" s="1049">
        <v>90630</v>
      </c>
      <c r="B1045" s="1049" t="s">
        <v>1900</v>
      </c>
      <c r="C1045" s="1049" t="s">
        <v>69</v>
      </c>
      <c r="D1045" s="1052">
        <v>1.29</v>
      </c>
    </row>
    <row r="1046" spans="1:4" x14ac:dyDescent="0.25">
      <c r="A1046" s="1049">
        <v>90633</v>
      </c>
      <c r="B1046" s="1049" t="s">
        <v>1901</v>
      </c>
      <c r="C1046" s="1049" t="s">
        <v>69</v>
      </c>
      <c r="D1046" s="1052">
        <v>4</v>
      </c>
    </row>
    <row r="1047" spans="1:4" x14ac:dyDescent="0.25">
      <c r="A1047" s="1049">
        <v>90634</v>
      </c>
      <c r="B1047" s="1049" t="s">
        <v>1902</v>
      </c>
      <c r="C1047" s="1049" t="s">
        <v>69</v>
      </c>
      <c r="D1047" s="1052">
        <v>0.92</v>
      </c>
    </row>
    <row r="1048" spans="1:4" x14ac:dyDescent="0.25">
      <c r="A1048" s="1049">
        <v>90635</v>
      </c>
      <c r="B1048" s="1049" t="s">
        <v>1903</v>
      </c>
      <c r="C1048" s="1049" t="s">
        <v>69</v>
      </c>
      <c r="D1048" s="1052">
        <v>4.38</v>
      </c>
    </row>
    <row r="1049" spans="1:4" x14ac:dyDescent="0.25">
      <c r="A1049" s="1049">
        <v>90636</v>
      </c>
      <c r="B1049" s="1049" t="s">
        <v>1904</v>
      </c>
      <c r="C1049" s="1049" t="s">
        <v>69</v>
      </c>
      <c r="D1049" s="1052">
        <v>5.44</v>
      </c>
    </row>
    <row r="1050" spans="1:4" x14ac:dyDescent="0.25">
      <c r="A1050" s="1049">
        <v>90639</v>
      </c>
      <c r="B1050" s="1049" t="s">
        <v>1905</v>
      </c>
      <c r="C1050" s="1049" t="s">
        <v>69</v>
      </c>
      <c r="D1050" s="1052">
        <v>5.98</v>
      </c>
    </row>
    <row r="1051" spans="1:4" x14ac:dyDescent="0.25">
      <c r="A1051" s="1049">
        <v>90640</v>
      </c>
      <c r="B1051" s="1049" t="s">
        <v>1906</v>
      </c>
      <c r="C1051" s="1049" t="s">
        <v>69</v>
      </c>
      <c r="D1051" s="1052">
        <v>1.38</v>
      </c>
    </row>
    <row r="1052" spans="1:4" x14ac:dyDescent="0.25">
      <c r="A1052" s="1049">
        <v>90641</v>
      </c>
      <c r="B1052" s="1049" t="s">
        <v>1907</v>
      </c>
      <c r="C1052" s="1049" t="s">
        <v>69</v>
      </c>
      <c r="D1052" s="1052">
        <v>6.54</v>
      </c>
    </row>
    <row r="1053" spans="1:4" x14ac:dyDescent="0.25">
      <c r="A1053" s="1049">
        <v>90642</v>
      </c>
      <c r="B1053" s="1049" t="s">
        <v>1908</v>
      </c>
      <c r="C1053" s="1049" t="s">
        <v>69</v>
      </c>
      <c r="D1053" s="1052">
        <v>12.43</v>
      </c>
    </row>
    <row r="1054" spans="1:4" x14ac:dyDescent="0.25">
      <c r="A1054" s="1049">
        <v>90646</v>
      </c>
      <c r="B1054" s="1049" t="s">
        <v>1909</v>
      </c>
      <c r="C1054" s="1049" t="s">
        <v>69</v>
      </c>
      <c r="D1054" s="1052">
        <v>0.81</v>
      </c>
    </row>
    <row r="1055" spans="1:4" x14ac:dyDescent="0.25">
      <c r="A1055" s="1049">
        <v>90647</v>
      </c>
      <c r="B1055" s="1049" t="s">
        <v>1910</v>
      </c>
      <c r="C1055" s="1049" t="s">
        <v>69</v>
      </c>
      <c r="D1055" s="1052">
        <v>0.18</v>
      </c>
    </row>
    <row r="1056" spans="1:4" x14ac:dyDescent="0.25">
      <c r="A1056" s="1049">
        <v>90648</v>
      </c>
      <c r="B1056" s="1049" t="s">
        <v>1911</v>
      </c>
      <c r="C1056" s="1049" t="s">
        <v>69</v>
      </c>
      <c r="D1056" s="1052">
        <v>0.88</v>
      </c>
    </row>
    <row r="1057" spans="1:4" x14ac:dyDescent="0.25">
      <c r="A1057" s="1049">
        <v>90649</v>
      </c>
      <c r="B1057" s="1049" t="s">
        <v>1912</v>
      </c>
      <c r="C1057" s="1049" t="s">
        <v>69</v>
      </c>
      <c r="D1057" s="1052">
        <v>8.4600000000000009</v>
      </c>
    </row>
    <row r="1058" spans="1:4" x14ac:dyDescent="0.25">
      <c r="A1058" s="1049">
        <v>90652</v>
      </c>
      <c r="B1058" s="1049" t="s">
        <v>1913</v>
      </c>
      <c r="C1058" s="1049" t="s">
        <v>69</v>
      </c>
      <c r="D1058" s="1052">
        <v>3.89</v>
      </c>
    </row>
    <row r="1059" spans="1:4" x14ac:dyDescent="0.25">
      <c r="A1059" s="1049">
        <v>90653</v>
      </c>
      <c r="B1059" s="1049" t="s">
        <v>1914</v>
      </c>
      <c r="C1059" s="1049" t="s">
        <v>69</v>
      </c>
      <c r="D1059" s="1052">
        <v>0.9</v>
      </c>
    </row>
    <row r="1060" spans="1:4" x14ac:dyDescent="0.25">
      <c r="A1060" s="1049">
        <v>90654</v>
      </c>
      <c r="B1060" s="1049" t="s">
        <v>1915</v>
      </c>
      <c r="C1060" s="1049" t="s">
        <v>69</v>
      </c>
      <c r="D1060" s="1052">
        <v>4.25</v>
      </c>
    </row>
    <row r="1061" spans="1:4" x14ac:dyDescent="0.25">
      <c r="A1061" s="1049">
        <v>90655</v>
      </c>
      <c r="B1061" s="1049" t="s">
        <v>1916</v>
      </c>
      <c r="C1061" s="1049" t="s">
        <v>69</v>
      </c>
      <c r="D1061" s="1052">
        <v>5.57</v>
      </c>
    </row>
    <row r="1062" spans="1:4" x14ac:dyDescent="0.25">
      <c r="A1062" s="1049">
        <v>90658</v>
      </c>
      <c r="B1062" s="1049" t="s">
        <v>1917</v>
      </c>
      <c r="C1062" s="1049" t="s">
        <v>69</v>
      </c>
      <c r="D1062" s="1052">
        <v>4.17</v>
      </c>
    </row>
    <row r="1063" spans="1:4" x14ac:dyDescent="0.25">
      <c r="A1063" s="1049">
        <v>90659</v>
      </c>
      <c r="B1063" s="1049" t="s">
        <v>1918</v>
      </c>
      <c r="C1063" s="1049" t="s">
        <v>69</v>
      </c>
      <c r="D1063" s="1052">
        <v>0.96</v>
      </c>
    </row>
    <row r="1064" spans="1:4" x14ac:dyDescent="0.25">
      <c r="A1064" s="1049">
        <v>90660</v>
      </c>
      <c r="B1064" s="1049" t="s">
        <v>1919</v>
      </c>
      <c r="C1064" s="1049" t="s">
        <v>69</v>
      </c>
      <c r="D1064" s="1052">
        <v>4.5599999999999996</v>
      </c>
    </row>
    <row r="1065" spans="1:4" x14ac:dyDescent="0.25">
      <c r="A1065" s="1049">
        <v>90661</v>
      </c>
      <c r="B1065" s="1049" t="s">
        <v>1920</v>
      </c>
      <c r="C1065" s="1049" t="s">
        <v>69</v>
      </c>
      <c r="D1065" s="1052">
        <v>5.57</v>
      </c>
    </row>
    <row r="1066" spans="1:4" x14ac:dyDescent="0.25">
      <c r="A1066" s="1049">
        <v>90664</v>
      </c>
      <c r="B1066" s="1049" t="s">
        <v>11918</v>
      </c>
      <c r="C1066" s="1049" t="s">
        <v>69</v>
      </c>
      <c r="D1066" s="1052">
        <v>7</v>
      </c>
    </row>
    <row r="1067" spans="1:4" x14ac:dyDescent="0.25">
      <c r="A1067" s="1049">
        <v>90665</v>
      </c>
      <c r="B1067" s="1049" t="s">
        <v>11919</v>
      </c>
      <c r="C1067" s="1049" t="s">
        <v>69</v>
      </c>
      <c r="D1067" s="1052">
        <v>1.86</v>
      </c>
    </row>
    <row r="1068" spans="1:4" x14ac:dyDescent="0.25">
      <c r="A1068" s="1049">
        <v>90666</v>
      </c>
      <c r="B1068" s="1049" t="s">
        <v>11920</v>
      </c>
      <c r="C1068" s="1049" t="s">
        <v>69</v>
      </c>
      <c r="D1068" s="1052">
        <v>9.19</v>
      </c>
    </row>
    <row r="1069" spans="1:4" x14ac:dyDescent="0.25">
      <c r="A1069" s="1049">
        <v>90667</v>
      </c>
      <c r="B1069" s="1049" t="s">
        <v>11921</v>
      </c>
      <c r="C1069" s="1049" t="s">
        <v>69</v>
      </c>
      <c r="D1069" s="1052">
        <v>14.81</v>
      </c>
    </row>
    <row r="1070" spans="1:4" x14ac:dyDescent="0.25">
      <c r="A1070" s="1049">
        <v>90670</v>
      </c>
      <c r="B1070" s="1049" t="s">
        <v>1921</v>
      </c>
      <c r="C1070" s="1049" t="s">
        <v>69</v>
      </c>
      <c r="D1070" s="1052">
        <v>219.33</v>
      </c>
    </row>
    <row r="1071" spans="1:4" x14ac:dyDescent="0.25">
      <c r="A1071" s="1049">
        <v>90671</v>
      </c>
      <c r="B1071" s="1049" t="s">
        <v>1922</v>
      </c>
      <c r="C1071" s="1049" t="s">
        <v>69</v>
      </c>
      <c r="D1071" s="1052">
        <v>58.84</v>
      </c>
    </row>
    <row r="1072" spans="1:4" x14ac:dyDescent="0.25">
      <c r="A1072" s="1049">
        <v>90672</v>
      </c>
      <c r="B1072" s="1049" t="s">
        <v>1923</v>
      </c>
      <c r="C1072" s="1049" t="s">
        <v>69</v>
      </c>
      <c r="D1072" s="1052">
        <v>274.47000000000003</v>
      </c>
    </row>
    <row r="1073" spans="1:4" x14ac:dyDescent="0.25">
      <c r="A1073" s="1049">
        <v>90673</v>
      </c>
      <c r="B1073" s="1049" t="s">
        <v>1924</v>
      </c>
      <c r="C1073" s="1049" t="s">
        <v>69</v>
      </c>
      <c r="D1073" s="1052">
        <v>118.34</v>
      </c>
    </row>
    <row r="1074" spans="1:4" x14ac:dyDescent="0.25">
      <c r="A1074" s="1049">
        <v>90676</v>
      </c>
      <c r="B1074" s="1049" t="s">
        <v>1925</v>
      </c>
      <c r="C1074" s="1049" t="s">
        <v>69</v>
      </c>
      <c r="D1074" s="1052">
        <v>106.54</v>
      </c>
    </row>
    <row r="1075" spans="1:4" x14ac:dyDescent="0.25">
      <c r="A1075" s="1049">
        <v>90677</v>
      </c>
      <c r="B1075" s="1049" t="s">
        <v>1926</v>
      </c>
      <c r="C1075" s="1049" t="s">
        <v>69</v>
      </c>
      <c r="D1075" s="1052">
        <v>31.9</v>
      </c>
    </row>
    <row r="1076" spans="1:4" x14ac:dyDescent="0.25">
      <c r="A1076" s="1049">
        <v>90678</v>
      </c>
      <c r="B1076" s="1049" t="s">
        <v>1927</v>
      </c>
      <c r="C1076" s="1049" t="s">
        <v>69</v>
      </c>
      <c r="D1076" s="1052">
        <v>147.76</v>
      </c>
    </row>
    <row r="1077" spans="1:4" x14ac:dyDescent="0.25">
      <c r="A1077" s="1049">
        <v>90679</v>
      </c>
      <c r="B1077" s="1049" t="s">
        <v>1928</v>
      </c>
      <c r="C1077" s="1049" t="s">
        <v>69</v>
      </c>
      <c r="D1077" s="1052">
        <v>90.75</v>
      </c>
    </row>
    <row r="1078" spans="1:4" x14ac:dyDescent="0.25">
      <c r="A1078" s="1049">
        <v>90682</v>
      </c>
      <c r="B1078" s="1049" t="s">
        <v>11922</v>
      </c>
      <c r="C1078" s="1049" t="s">
        <v>69</v>
      </c>
      <c r="D1078" s="1052">
        <v>27.09</v>
      </c>
    </row>
    <row r="1079" spans="1:4" x14ac:dyDescent="0.25">
      <c r="A1079" s="1049">
        <v>90683</v>
      </c>
      <c r="B1079" s="1049" t="s">
        <v>11923</v>
      </c>
      <c r="C1079" s="1049" t="s">
        <v>69</v>
      </c>
      <c r="D1079" s="1052">
        <v>6.68</v>
      </c>
    </row>
    <row r="1080" spans="1:4" x14ac:dyDescent="0.25">
      <c r="A1080" s="1049">
        <v>90684</v>
      </c>
      <c r="B1080" s="1049" t="s">
        <v>11924</v>
      </c>
      <c r="C1080" s="1049" t="s">
        <v>69</v>
      </c>
      <c r="D1080" s="1052">
        <v>31.6</v>
      </c>
    </row>
    <row r="1081" spans="1:4" x14ac:dyDescent="0.25">
      <c r="A1081" s="1049">
        <v>90685</v>
      </c>
      <c r="B1081" s="1049" t="s">
        <v>11925</v>
      </c>
      <c r="C1081" s="1049" t="s">
        <v>69</v>
      </c>
      <c r="D1081" s="1052">
        <v>56.3</v>
      </c>
    </row>
    <row r="1082" spans="1:4" x14ac:dyDescent="0.25">
      <c r="A1082" s="1049">
        <v>90688</v>
      </c>
      <c r="B1082" s="1049" t="s">
        <v>1929</v>
      </c>
      <c r="C1082" s="1049" t="s">
        <v>69</v>
      </c>
      <c r="D1082" s="1052">
        <v>24.55</v>
      </c>
    </row>
    <row r="1083" spans="1:4" x14ac:dyDescent="0.25">
      <c r="A1083" s="1049">
        <v>90689</v>
      </c>
      <c r="B1083" s="1049" t="s">
        <v>1930</v>
      </c>
      <c r="C1083" s="1049" t="s">
        <v>69</v>
      </c>
      <c r="D1083" s="1052">
        <v>4.84</v>
      </c>
    </row>
    <row r="1084" spans="1:4" x14ac:dyDescent="0.25">
      <c r="A1084" s="1049">
        <v>90690</v>
      </c>
      <c r="B1084" s="1049" t="s">
        <v>1931</v>
      </c>
      <c r="C1084" s="1049" t="s">
        <v>69</v>
      </c>
      <c r="D1084" s="1052">
        <v>30.69</v>
      </c>
    </row>
    <row r="1085" spans="1:4" x14ac:dyDescent="0.25">
      <c r="A1085" s="1049">
        <v>90691</v>
      </c>
      <c r="B1085" s="1049" t="s">
        <v>1932</v>
      </c>
      <c r="C1085" s="1049" t="s">
        <v>69</v>
      </c>
      <c r="D1085" s="1052">
        <v>39.42</v>
      </c>
    </row>
    <row r="1086" spans="1:4" x14ac:dyDescent="0.25">
      <c r="A1086" s="1049">
        <v>90957</v>
      </c>
      <c r="B1086" s="1049" t="s">
        <v>1933</v>
      </c>
      <c r="C1086" s="1049" t="s">
        <v>69</v>
      </c>
      <c r="D1086" s="1052">
        <v>5.21</v>
      </c>
    </row>
    <row r="1087" spans="1:4" x14ac:dyDescent="0.25">
      <c r="A1087" s="1049">
        <v>90958</v>
      </c>
      <c r="B1087" s="1049" t="s">
        <v>1934</v>
      </c>
      <c r="C1087" s="1049" t="s">
        <v>69</v>
      </c>
      <c r="D1087" s="1052">
        <v>1.39</v>
      </c>
    </row>
    <row r="1088" spans="1:4" x14ac:dyDescent="0.25">
      <c r="A1088" s="1049">
        <v>90960</v>
      </c>
      <c r="B1088" s="1049" t="s">
        <v>1935</v>
      </c>
      <c r="C1088" s="1049" t="s">
        <v>69</v>
      </c>
      <c r="D1088" s="1052">
        <v>6.96</v>
      </c>
    </row>
    <row r="1089" spans="1:4" x14ac:dyDescent="0.25">
      <c r="A1089" s="1049">
        <v>90961</v>
      </c>
      <c r="B1089" s="1049" t="s">
        <v>1936</v>
      </c>
      <c r="C1089" s="1049" t="s">
        <v>69</v>
      </c>
      <c r="D1089" s="1052">
        <v>1.86</v>
      </c>
    </row>
    <row r="1090" spans="1:4" x14ac:dyDescent="0.25">
      <c r="A1090" s="1049">
        <v>90962</v>
      </c>
      <c r="B1090" s="1049" t="s">
        <v>1937</v>
      </c>
      <c r="C1090" s="1049" t="s">
        <v>69</v>
      </c>
      <c r="D1090" s="1052">
        <v>8.7100000000000009</v>
      </c>
    </row>
    <row r="1091" spans="1:4" x14ac:dyDescent="0.25">
      <c r="A1091" s="1049">
        <v>90963</v>
      </c>
      <c r="B1091" s="1049" t="s">
        <v>1938</v>
      </c>
      <c r="C1091" s="1049" t="s">
        <v>69</v>
      </c>
      <c r="D1091" s="1052">
        <v>14.8</v>
      </c>
    </row>
    <row r="1092" spans="1:4" x14ac:dyDescent="0.25">
      <c r="A1092" s="1049">
        <v>90968</v>
      </c>
      <c r="B1092" s="1049" t="s">
        <v>1939</v>
      </c>
      <c r="C1092" s="1049" t="s">
        <v>69</v>
      </c>
      <c r="D1092" s="1052">
        <v>6.98</v>
      </c>
    </row>
    <row r="1093" spans="1:4" x14ac:dyDescent="0.25">
      <c r="A1093" s="1049">
        <v>90969</v>
      </c>
      <c r="B1093" s="1049" t="s">
        <v>1940</v>
      </c>
      <c r="C1093" s="1049" t="s">
        <v>69</v>
      </c>
      <c r="D1093" s="1052">
        <v>1.87</v>
      </c>
    </row>
    <row r="1094" spans="1:4" x14ac:dyDescent="0.25">
      <c r="A1094" s="1049">
        <v>90970</v>
      </c>
      <c r="B1094" s="1049" t="s">
        <v>1941</v>
      </c>
      <c r="C1094" s="1049" t="s">
        <v>69</v>
      </c>
      <c r="D1094" s="1052">
        <v>8.74</v>
      </c>
    </row>
    <row r="1095" spans="1:4" x14ac:dyDescent="0.25">
      <c r="A1095" s="1049">
        <v>90971</v>
      </c>
      <c r="B1095" s="1049" t="s">
        <v>1942</v>
      </c>
      <c r="C1095" s="1049" t="s">
        <v>69</v>
      </c>
      <c r="D1095" s="1052">
        <v>59.96</v>
      </c>
    </row>
    <row r="1096" spans="1:4" x14ac:dyDescent="0.25">
      <c r="A1096" s="1049">
        <v>90975</v>
      </c>
      <c r="B1096" s="1049" t="s">
        <v>1943</v>
      </c>
      <c r="C1096" s="1049" t="s">
        <v>69</v>
      </c>
      <c r="D1096" s="1052">
        <v>17.73</v>
      </c>
    </row>
    <row r="1097" spans="1:4" x14ac:dyDescent="0.25">
      <c r="A1097" s="1049">
        <v>90976</v>
      </c>
      <c r="B1097" s="1049" t="s">
        <v>1944</v>
      </c>
      <c r="C1097" s="1049" t="s">
        <v>69</v>
      </c>
      <c r="D1097" s="1052">
        <v>4.75</v>
      </c>
    </row>
    <row r="1098" spans="1:4" x14ac:dyDescent="0.25">
      <c r="A1098" s="1049">
        <v>90977</v>
      </c>
      <c r="B1098" s="1049" t="s">
        <v>1945</v>
      </c>
      <c r="C1098" s="1049" t="s">
        <v>69</v>
      </c>
      <c r="D1098" s="1052">
        <v>22.19</v>
      </c>
    </row>
    <row r="1099" spans="1:4" x14ac:dyDescent="0.25">
      <c r="A1099" s="1049">
        <v>90978</v>
      </c>
      <c r="B1099" s="1049" t="s">
        <v>1946</v>
      </c>
      <c r="C1099" s="1049" t="s">
        <v>69</v>
      </c>
      <c r="D1099" s="1052">
        <v>155.57</v>
      </c>
    </row>
    <row r="1100" spans="1:4" x14ac:dyDescent="0.25">
      <c r="A1100" s="1049">
        <v>90992</v>
      </c>
      <c r="B1100" s="1049" t="s">
        <v>1947</v>
      </c>
      <c r="C1100" s="1049" t="s">
        <v>69</v>
      </c>
      <c r="D1100" s="1052">
        <v>8.2799999999999994</v>
      </c>
    </row>
    <row r="1101" spans="1:4" x14ac:dyDescent="0.25">
      <c r="A1101" s="1049">
        <v>90993</v>
      </c>
      <c r="B1101" s="1049" t="s">
        <v>1948</v>
      </c>
      <c r="C1101" s="1049" t="s">
        <v>69</v>
      </c>
      <c r="D1101" s="1052">
        <v>2.2200000000000002</v>
      </c>
    </row>
    <row r="1102" spans="1:4" x14ac:dyDescent="0.25">
      <c r="A1102" s="1049">
        <v>90994</v>
      </c>
      <c r="B1102" s="1049" t="s">
        <v>1949</v>
      </c>
      <c r="C1102" s="1049" t="s">
        <v>69</v>
      </c>
      <c r="D1102" s="1052">
        <v>10.36</v>
      </c>
    </row>
    <row r="1103" spans="1:4" x14ac:dyDescent="0.25">
      <c r="A1103" s="1049">
        <v>90995</v>
      </c>
      <c r="B1103" s="1049" t="s">
        <v>1950</v>
      </c>
      <c r="C1103" s="1049" t="s">
        <v>69</v>
      </c>
      <c r="D1103" s="1052">
        <v>81.45</v>
      </c>
    </row>
    <row r="1104" spans="1:4" x14ac:dyDescent="0.25">
      <c r="A1104" s="1049">
        <v>91021</v>
      </c>
      <c r="B1104" s="1049" t="s">
        <v>1951</v>
      </c>
      <c r="C1104" s="1049" t="s">
        <v>69</v>
      </c>
      <c r="D1104" s="1052">
        <v>12.92</v>
      </c>
    </row>
    <row r="1105" spans="1:4" x14ac:dyDescent="0.25">
      <c r="A1105" s="1049">
        <v>91026</v>
      </c>
      <c r="B1105" s="1049" t="s">
        <v>1952</v>
      </c>
      <c r="C1105" s="1049" t="s">
        <v>69</v>
      </c>
      <c r="D1105" s="1052">
        <v>24.58</v>
      </c>
    </row>
    <row r="1106" spans="1:4" x14ac:dyDescent="0.25">
      <c r="A1106" s="1049">
        <v>91027</v>
      </c>
      <c r="B1106" s="1049" t="s">
        <v>1953</v>
      </c>
      <c r="C1106" s="1049" t="s">
        <v>69</v>
      </c>
      <c r="D1106" s="1052">
        <v>9.8800000000000008</v>
      </c>
    </row>
    <row r="1107" spans="1:4" x14ac:dyDescent="0.25">
      <c r="A1107" s="1049">
        <v>91028</v>
      </c>
      <c r="B1107" s="1049" t="s">
        <v>1954</v>
      </c>
      <c r="C1107" s="1049" t="s">
        <v>69</v>
      </c>
      <c r="D1107" s="1052">
        <v>3.99</v>
      </c>
    </row>
    <row r="1108" spans="1:4" x14ac:dyDescent="0.25">
      <c r="A1108" s="1049">
        <v>91029</v>
      </c>
      <c r="B1108" s="1049" t="s">
        <v>1955</v>
      </c>
      <c r="C1108" s="1049" t="s">
        <v>69</v>
      </c>
      <c r="D1108" s="1052">
        <v>45.16</v>
      </c>
    </row>
    <row r="1109" spans="1:4" x14ac:dyDescent="0.25">
      <c r="A1109" s="1049">
        <v>91030</v>
      </c>
      <c r="B1109" s="1049" t="s">
        <v>1956</v>
      </c>
      <c r="C1109" s="1049" t="s">
        <v>69</v>
      </c>
      <c r="D1109" s="1052">
        <v>145.15</v>
      </c>
    </row>
    <row r="1110" spans="1:4" x14ac:dyDescent="0.25">
      <c r="A1110" s="1049">
        <v>91273</v>
      </c>
      <c r="B1110" s="1049" t="s">
        <v>1957</v>
      </c>
      <c r="C1110" s="1049" t="s">
        <v>69</v>
      </c>
      <c r="D1110" s="1052">
        <v>0.56000000000000005</v>
      </c>
    </row>
    <row r="1111" spans="1:4" x14ac:dyDescent="0.25">
      <c r="A1111" s="1049">
        <v>91274</v>
      </c>
      <c r="B1111" s="1049" t="s">
        <v>1958</v>
      </c>
      <c r="C1111" s="1049" t="s">
        <v>69</v>
      </c>
      <c r="D1111" s="1052">
        <v>0.15</v>
      </c>
    </row>
    <row r="1112" spans="1:4" x14ac:dyDescent="0.25">
      <c r="A1112" s="1049">
        <v>91275</v>
      </c>
      <c r="B1112" s="1049" t="s">
        <v>1959</v>
      </c>
      <c r="C1112" s="1049" t="s">
        <v>69</v>
      </c>
      <c r="D1112" s="1052">
        <v>0.7</v>
      </c>
    </row>
    <row r="1113" spans="1:4" x14ac:dyDescent="0.25">
      <c r="A1113" s="1049">
        <v>91276</v>
      </c>
      <c r="B1113" s="1049" t="s">
        <v>1960</v>
      </c>
      <c r="C1113" s="1049" t="s">
        <v>69</v>
      </c>
      <c r="D1113" s="1052">
        <v>8.84</v>
      </c>
    </row>
    <row r="1114" spans="1:4" x14ac:dyDescent="0.25">
      <c r="A1114" s="1049">
        <v>91279</v>
      </c>
      <c r="B1114" s="1049" t="s">
        <v>1961</v>
      </c>
      <c r="C1114" s="1049" t="s">
        <v>69</v>
      </c>
      <c r="D1114" s="1052">
        <v>0.9</v>
      </c>
    </row>
    <row r="1115" spans="1:4" x14ac:dyDescent="0.25">
      <c r="A1115" s="1049">
        <v>91280</v>
      </c>
      <c r="B1115" s="1049" t="s">
        <v>1962</v>
      </c>
      <c r="C1115" s="1049" t="s">
        <v>69</v>
      </c>
      <c r="D1115" s="1052">
        <v>0.2</v>
      </c>
    </row>
    <row r="1116" spans="1:4" x14ac:dyDescent="0.25">
      <c r="A1116" s="1049">
        <v>91281</v>
      </c>
      <c r="B1116" s="1049" t="s">
        <v>1963</v>
      </c>
      <c r="C1116" s="1049" t="s">
        <v>69</v>
      </c>
      <c r="D1116" s="1052">
        <v>1.1299999999999999</v>
      </c>
    </row>
    <row r="1117" spans="1:4" x14ac:dyDescent="0.25">
      <c r="A1117" s="1049">
        <v>91282</v>
      </c>
      <c r="B1117" s="1049" t="s">
        <v>1964</v>
      </c>
      <c r="C1117" s="1049" t="s">
        <v>69</v>
      </c>
      <c r="D1117" s="1052">
        <v>8.9</v>
      </c>
    </row>
    <row r="1118" spans="1:4" x14ac:dyDescent="0.25">
      <c r="A1118" s="1049">
        <v>91354</v>
      </c>
      <c r="B1118" s="1049" t="s">
        <v>1965</v>
      </c>
      <c r="C1118" s="1049" t="s">
        <v>69</v>
      </c>
      <c r="D1118" s="1052">
        <v>17.61</v>
      </c>
    </row>
    <row r="1119" spans="1:4" x14ac:dyDescent="0.25">
      <c r="A1119" s="1049">
        <v>91355</v>
      </c>
      <c r="B1119" s="1049" t="s">
        <v>1966</v>
      </c>
      <c r="C1119" s="1049" t="s">
        <v>69</v>
      </c>
      <c r="D1119" s="1052">
        <v>7.24</v>
      </c>
    </row>
    <row r="1120" spans="1:4" x14ac:dyDescent="0.25">
      <c r="A1120" s="1049">
        <v>91356</v>
      </c>
      <c r="B1120" s="1049" t="s">
        <v>1967</v>
      </c>
      <c r="C1120" s="1049" t="s">
        <v>69</v>
      </c>
      <c r="D1120" s="1052">
        <v>2.92</v>
      </c>
    </row>
    <row r="1121" spans="1:4" x14ac:dyDescent="0.25">
      <c r="A1121" s="1049">
        <v>91359</v>
      </c>
      <c r="B1121" s="1049" t="s">
        <v>1968</v>
      </c>
      <c r="C1121" s="1049" t="s">
        <v>69</v>
      </c>
      <c r="D1121" s="1052">
        <v>20.99</v>
      </c>
    </row>
    <row r="1122" spans="1:4" x14ac:dyDescent="0.25">
      <c r="A1122" s="1049">
        <v>91360</v>
      </c>
      <c r="B1122" s="1049" t="s">
        <v>1969</v>
      </c>
      <c r="C1122" s="1049" t="s">
        <v>69</v>
      </c>
      <c r="D1122" s="1052">
        <v>8.0299999999999994</v>
      </c>
    </row>
    <row r="1123" spans="1:4" x14ac:dyDescent="0.25">
      <c r="A1123" s="1049">
        <v>91361</v>
      </c>
      <c r="B1123" s="1049" t="s">
        <v>1970</v>
      </c>
      <c r="C1123" s="1049" t="s">
        <v>69</v>
      </c>
      <c r="D1123" s="1052">
        <v>3.24</v>
      </c>
    </row>
    <row r="1124" spans="1:4" x14ac:dyDescent="0.25">
      <c r="A1124" s="1049">
        <v>91367</v>
      </c>
      <c r="B1124" s="1049" t="s">
        <v>1971</v>
      </c>
      <c r="C1124" s="1049" t="s">
        <v>69</v>
      </c>
      <c r="D1124" s="1052">
        <v>21.77</v>
      </c>
    </row>
    <row r="1125" spans="1:4" x14ac:dyDescent="0.25">
      <c r="A1125" s="1049">
        <v>91368</v>
      </c>
      <c r="B1125" s="1049" t="s">
        <v>1972</v>
      </c>
      <c r="C1125" s="1049" t="s">
        <v>69</v>
      </c>
      <c r="D1125" s="1052">
        <v>8.41</v>
      </c>
    </row>
    <row r="1126" spans="1:4" x14ac:dyDescent="0.25">
      <c r="A1126" s="1049">
        <v>91369</v>
      </c>
      <c r="B1126" s="1049" t="s">
        <v>1973</v>
      </c>
      <c r="C1126" s="1049" t="s">
        <v>69</v>
      </c>
      <c r="D1126" s="1052">
        <v>3.39</v>
      </c>
    </row>
    <row r="1127" spans="1:4" x14ac:dyDescent="0.25">
      <c r="A1127" s="1049">
        <v>91375</v>
      </c>
      <c r="B1127" s="1049" t="s">
        <v>1974</v>
      </c>
      <c r="C1127" s="1049" t="s">
        <v>69</v>
      </c>
      <c r="D1127" s="1052">
        <v>19.34</v>
      </c>
    </row>
    <row r="1128" spans="1:4" x14ac:dyDescent="0.25">
      <c r="A1128" s="1049">
        <v>91376</v>
      </c>
      <c r="B1128" s="1049" t="s">
        <v>1975</v>
      </c>
      <c r="C1128" s="1049" t="s">
        <v>69</v>
      </c>
      <c r="D1128" s="1052">
        <v>7.95</v>
      </c>
    </row>
    <row r="1129" spans="1:4" x14ac:dyDescent="0.25">
      <c r="A1129" s="1049">
        <v>91377</v>
      </c>
      <c r="B1129" s="1049" t="s">
        <v>1976</v>
      </c>
      <c r="C1129" s="1049" t="s">
        <v>69</v>
      </c>
      <c r="D1129" s="1052">
        <v>3.21</v>
      </c>
    </row>
    <row r="1130" spans="1:4" x14ac:dyDescent="0.25">
      <c r="A1130" s="1049">
        <v>91380</v>
      </c>
      <c r="B1130" s="1049" t="s">
        <v>1977</v>
      </c>
      <c r="C1130" s="1049" t="s">
        <v>69</v>
      </c>
      <c r="D1130" s="1052">
        <v>28.63</v>
      </c>
    </row>
    <row r="1131" spans="1:4" x14ac:dyDescent="0.25">
      <c r="A1131" s="1049">
        <v>91381</v>
      </c>
      <c r="B1131" s="1049" t="s">
        <v>1978</v>
      </c>
      <c r="C1131" s="1049" t="s">
        <v>69</v>
      </c>
      <c r="D1131" s="1052">
        <v>11.07</v>
      </c>
    </row>
    <row r="1132" spans="1:4" x14ac:dyDescent="0.25">
      <c r="A1132" s="1049">
        <v>91382</v>
      </c>
      <c r="B1132" s="1049" t="s">
        <v>1979</v>
      </c>
      <c r="C1132" s="1049" t="s">
        <v>69</v>
      </c>
      <c r="D1132" s="1052">
        <v>4.47</v>
      </c>
    </row>
    <row r="1133" spans="1:4" x14ac:dyDescent="0.25">
      <c r="A1133" s="1049">
        <v>91383</v>
      </c>
      <c r="B1133" s="1049" t="s">
        <v>1980</v>
      </c>
      <c r="C1133" s="1049" t="s">
        <v>69</v>
      </c>
      <c r="D1133" s="1052">
        <v>51.73</v>
      </c>
    </row>
    <row r="1134" spans="1:4" x14ac:dyDescent="0.25">
      <c r="A1134" s="1049">
        <v>91384</v>
      </c>
      <c r="B1134" s="1049" t="s">
        <v>1981</v>
      </c>
      <c r="C1134" s="1049" t="s">
        <v>69</v>
      </c>
      <c r="D1134" s="1052">
        <v>140.30000000000001</v>
      </c>
    </row>
    <row r="1135" spans="1:4" x14ac:dyDescent="0.25">
      <c r="A1135" s="1049">
        <v>91390</v>
      </c>
      <c r="B1135" s="1049" t="s">
        <v>1982</v>
      </c>
      <c r="C1135" s="1049" t="s">
        <v>69</v>
      </c>
      <c r="D1135" s="1052">
        <v>19.07</v>
      </c>
    </row>
    <row r="1136" spans="1:4" x14ac:dyDescent="0.25">
      <c r="A1136" s="1049">
        <v>91391</v>
      </c>
      <c r="B1136" s="1049" t="s">
        <v>1983</v>
      </c>
      <c r="C1136" s="1049" t="s">
        <v>69</v>
      </c>
      <c r="D1136" s="1052">
        <v>7.62</v>
      </c>
    </row>
    <row r="1137" spans="1:4" x14ac:dyDescent="0.25">
      <c r="A1137" s="1049">
        <v>91392</v>
      </c>
      <c r="B1137" s="1049" t="s">
        <v>1984</v>
      </c>
      <c r="C1137" s="1049" t="s">
        <v>69</v>
      </c>
      <c r="D1137" s="1052">
        <v>3.07</v>
      </c>
    </row>
    <row r="1138" spans="1:4" x14ac:dyDescent="0.25">
      <c r="A1138" s="1049">
        <v>91396</v>
      </c>
      <c r="B1138" s="1049" t="s">
        <v>1985</v>
      </c>
      <c r="C1138" s="1049" t="s">
        <v>69</v>
      </c>
      <c r="D1138" s="1052">
        <v>29.11</v>
      </c>
    </row>
    <row r="1139" spans="1:4" x14ac:dyDescent="0.25">
      <c r="A1139" s="1049">
        <v>91397</v>
      </c>
      <c r="B1139" s="1049" t="s">
        <v>1986</v>
      </c>
      <c r="C1139" s="1049" t="s">
        <v>69</v>
      </c>
      <c r="D1139" s="1052">
        <v>11.25</v>
      </c>
    </row>
    <row r="1140" spans="1:4" x14ac:dyDescent="0.25">
      <c r="A1140" s="1049">
        <v>91398</v>
      </c>
      <c r="B1140" s="1049" t="s">
        <v>1987</v>
      </c>
      <c r="C1140" s="1049" t="s">
        <v>69</v>
      </c>
      <c r="D1140" s="1052">
        <v>4.54</v>
      </c>
    </row>
    <row r="1141" spans="1:4" x14ac:dyDescent="0.25">
      <c r="A1141" s="1049">
        <v>91402</v>
      </c>
      <c r="B1141" s="1049" t="s">
        <v>1988</v>
      </c>
      <c r="C1141" s="1049" t="s">
        <v>69</v>
      </c>
      <c r="D1141" s="1052">
        <v>3.52</v>
      </c>
    </row>
    <row r="1142" spans="1:4" x14ac:dyDescent="0.25">
      <c r="A1142" s="1049">
        <v>91466</v>
      </c>
      <c r="B1142" s="1049" t="s">
        <v>1989</v>
      </c>
      <c r="C1142" s="1049" t="s">
        <v>69</v>
      </c>
      <c r="D1142" s="1052">
        <v>4.05</v>
      </c>
    </row>
    <row r="1143" spans="1:4" x14ac:dyDescent="0.25">
      <c r="A1143" s="1049">
        <v>91467</v>
      </c>
      <c r="B1143" s="1049" t="s">
        <v>1990</v>
      </c>
      <c r="C1143" s="1049" t="s">
        <v>69</v>
      </c>
      <c r="D1143" s="1052">
        <v>156.46</v>
      </c>
    </row>
    <row r="1144" spans="1:4" x14ac:dyDescent="0.25">
      <c r="A1144" s="1049">
        <v>91468</v>
      </c>
      <c r="B1144" s="1049" t="s">
        <v>11926</v>
      </c>
      <c r="C1144" s="1049" t="s">
        <v>69</v>
      </c>
      <c r="D1144" s="1052">
        <v>22.79</v>
      </c>
    </row>
    <row r="1145" spans="1:4" x14ac:dyDescent="0.25">
      <c r="A1145" s="1049">
        <v>91469</v>
      </c>
      <c r="B1145" s="1049" t="s">
        <v>11927</v>
      </c>
      <c r="C1145" s="1049" t="s">
        <v>69</v>
      </c>
      <c r="D1145" s="1052">
        <v>9.9700000000000006</v>
      </c>
    </row>
    <row r="1146" spans="1:4" x14ac:dyDescent="0.25">
      <c r="A1146" s="1049">
        <v>91484</v>
      </c>
      <c r="B1146" s="1049" t="s">
        <v>11928</v>
      </c>
      <c r="C1146" s="1049" t="s">
        <v>69</v>
      </c>
      <c r="D1146" s="1052">
        <v>7.59</v>
      </c>
    </row>
    <row r="1147" spans="1:4" x14ac:dyDescent="0.25">
      <c r="A1147" s="1049">
        <v>91485</v>
      </c>
      <c r="B1147" s="1049" t="s">
        <v>11929</v>
      </c>
      <c r="C1147" s="1049" t="s">
        <v>69</v>
      </c>
      <c r="D1147" s="1052">
        <v>161.44</v>
      </c>
    </row>
    <row r="1148" spans="1:4" x14ac:dyDescent="0.25">
      <c r="A1148" s="1049">
        <v>91529</v>
      </c>
      <c r="B1148" s="1049" t="s">
        <v>1991</v>
      </c>
      <c r="C1148" s="1049" t="s">
        <v>69</v>
      </c>
      <c r="D1148" s="1052">
        <v>0.82</v>
      </c>
    </row>
    <row r="1149" spans="1:4" x14ac:dyDescent="0.25">
      <c r="A1149" s="1049">
        <v>91530</v>
      </c>
      <c r="B1149" s="1049" t="s">
        <v>1992</v>
      </c>
      <c r="C1149" s="1049" t="s">
        <v>69</v>
      </c>
      <c r="D1149" s="1052">
        <v>0.22</v>
      </c>
    </row>
    <row r="1150" spans="1:4" x14ac:dyDescent="0.25">
      <c r="A1150" s="1049">
        <v>91531</v>
      </c>
      <c r="B1150" s="1049" t="s">
        <v>1993</v>
      </c>
      <c r="C1150" s="1049" t="s">
        <v>69</v>
      </c>
      <c r="D1150" s="1052">
        <v>1.03</v>
      </c>
    </row>
    <row r="1151" spans="1:4" x14ac:dyDescent="0.25">
      <c r="A1151" s="1049">
        <v>91532</v>
      </c>
      <c r="B1151" s="1049" t="s">
        <v>1994</v>
      </c>
      <c r="C1151" s="1049" t="s">
        <v>69</v>
      </c>
      <c r="D1151" s="1052">
        <v>6.32</v>
      </c>
    </row>
    <row r="1152" spans="1:4" x14ac:dyDescent="0.25">
      <c r="A1152" s="1049">
        <v>91629</v>
      </c>
      <c r="B1152" s="1049" t="s">
        <v>1995</v>
      </c>
      <c r="C1152" s="1049" t="s">
        <v>69</v>
      </c>
      <c r="D1152" s="1052">
        <v>21.63</v>
      </c>
    </row>
    <row r="1153" spans="1:4" x14ac:dyDescent="0.25">
      <c r="A1153" s="1049">
        <v>91630</v>
      </c>
      <c r="B1153" s="1049" t="s">
        <v>1996</v>
      </c>
      <c r="C1153" s="1049" t="s">
        <v>69</v>
      </c>
      <c r="D1153" s="1052">
        <v>8.0399999999999991</v>
      </c>
    </row>
    <row r="1154" spans="1:4" x14ac:dyDescent="0.25">
      <c r="A1154" s="1049">
        <v>91631</v>
      </c>
      <c r="B1154" s="1049" t="s">
        <v>1997</v>
      </c>
      <c r="C1154" s="1049" t="s">
        <v>69</v>
      </c>
      <c r="D1154" s="1052">
        <v>3.24</v>
      </c>
    </row>
    <row r="1155" spans="1:4" x14ac:dyDescent="0.25">
      <c r="A1155" s="1049">
        <v>91632</v>
      </c>
      <c r="B1155" s="1049" t="s">
        <v>1998</v>
      </c>
      <c r="C1155" s="1049" t="s">
        <v>69</v>
      </c>
      <c r="D1155" s="1052">
        <v>37.020000000000003</v>
      </c>
    </row>
    <row r="1156" spans="1:4" x14ac:dyDescent="0.25">
      <c r="A1156" s="1049">
        <v>91633</v>
      </c>
      <c r="B1156" s="1049" t="s">
        <v>1999</v>
      </c>
      <c r="C1156" s="1049" t="s">
        <v>69</v>
      </c>
      <c r="D1156" s="1052">
        <v>132.43</v>
      </c>
    </row>
    <row r="1157" spans="1:4" x14ac:dyDescent="0.25">
      <c r="A1157" s="1049">
        <v>91640</v>
      </c>
      <c r="B1157" s="1049" t="s">
        <v>2000</v>
      </c>
      <c r="C1157" s="1049" t="s">
        <v>69</v>
      </c>
      <c r="D1157" s="1052">
        <v>40.74</v>
      </c>
    </row>
    <row r="1158" spans="1:4" x14ac:dyDescent="0.25">
      <c r="A1158" s="1049">
        <v>91641</v>
      </c>
      <c r="B1158" s="1049" t="s">
        <v>2001</v>
      </c>
      <c r="C1158" s="1049" t="s">
        <v>69</v>
      </c>
      <c r="D1158" s="1052">
        <v>16.440000000000001</v>
      </c>
    </row>
    <row r="1159" spans="1:4" x14ac:dyDescent="0.25">
      <c r="A1159" s="1049">
        <v>91642</v>
      </c>
      <c r="B1159" s="1049" t="s">
        <v>2002</v>
      </c>
      <c r="C1159" s="1049" t="s">
        <v>69</v>
      </c>
      <c r="D1159" s="1052">
        <v>6.64</v>
      </c>
    </row>
    <row r="1160" spans="1:4" x14ac:dyDescent="0.25">
      <c r="A1160" s="1049">
        <v>91643</v>
      </c>
      <c r="B1160" s="1049" t="s">
        <v>2003</v>
      </c>
      <c r="C1160" s="1049" t="s">
        <v>69</v>
      </c>
      <c r="D1160" s="1052">
        <v>73.44</v>
      </c>
    </row>
    <row r="1161" spans="1:4" x14ac:dyDescent="0.25">
      <c r="A1161" s="1049">
        <v>91644</v>
      </c>
      <c r="B1161" s="1049" t="s">
        <v>2004</v>
      </c>
      <c r="C1161" s="1049" t="s">
        <v>69</v>
      </c>
      <c r="D1161" s="1052">
        <v>298.01</v>
      </c>
    </row>
    <row r="1162" spans="1:4" x14ac:dyDescent="0.25">
      <c r="A1162" s="1049">
        <v>91688</v>
      </c>
      <c r="B1162" s="1049" t="s">
        <v>2005</v>
      </c>
      <c r="C1162" s="1049" t="s">
        <v>69</v>
      </c>
      <c r="D1162" s="1052">
        <v>0.1</v>
      </c>
    </row>
    <row r="1163" spans="1:4" x14ac:dyDescent="0.25">
      <c r="A1163" s="1049">
        <v>91689</v>
      </c>
      <c r="B1163" s="1049" t="s">
        <v>2006</v>
      </c>
      <c r="C1163" s="1049" t="s">
        <v>69</v>
      </c>
      <c r="D1163" s="1052">
        <v>0.02</v>
      </c>
    </row>
    <row r="1164" spans="1:4" x14ac:dyDescent="0.25">
      <c r="A1164" s="1049">
        <v>91690</v>
      </c>
      <c r="B1164" s="1049" t="s">
        <v>2007</v>
      </c>
      <c r="C1164" s="1049" t="s">
        <v>69</v>
      </c>
      <c r="D1164" s="1052">
        <v>7.0000000000000007E-2</v>
      </c>
    </row>
    <row r="1165" spans="1:4" x14ac:dyDescent="0.25">
      <c r="A1165" s="1049">
        <v>91691</v>
      </c>
      <c r="B1165" s="1049" t="s">
        <v>2008</v>
      </c>
      <c r="C1165" s="1049" t="s">
        <v>69</v>
      </c>
      <c r="D1165" s="1052">
        <v>1.18</v>
      </c>
    </row>
    <row r="1166" spans="1:4" x14ac:dyDescent="0.25">
      <c r="A1166" s="1049">
        <v>92040</v>
      </c>
      <c r="B1166" s="1049" t="s">
        <v>2009</v>
      </c>
      <c r="C1166" s="1049" t="s">
        <v>69</v>
      </c>
      <c r="D1166" s="1052">
        <v>6.47</v>
      </c>
    </row>
    <row r="1167" spans="1:4" x14ac:dyDescent="0.25">
      <c r="A1167" s="1049">
        <v>92041</v>
      </c>
      <c r="B1167" s="1049" t="s">
        <v>2010</v>
      </c>
      <c r="C1167" s="1049" t="s">
        <v>69</v>
      </c>
      <c r="D1167" s="1052">
        <v>1.33</v>
      </c>
    </row>
    <row r="1168" spans="1:4" x14ac:dyDescent="0.25">
      <c r="A1168" s="1049">
        <v>92042</v>
      </c>
      <c r="B1168" s="1049" t="s">
        <v>2011</v>
      </c>
      <c r="C1168" s="1049" t="s">
        <v>69</v>
      </c>
      <c r="D1168" s="1052">
        <v>5.39</v>
      </c>
    </row>
    <row r="1169" spans="1:4" x14ac:dyDescent="0.25">
      <c r="A1169" s="1049">
        <v>92101</v>
      </c>
      <c r="B1169" s="1049" t="s">
        <v>11930</v>
      </c>
      <c r="C1169" s="1049" t="s">
        <v>69</v>
      </c>
      <c r="D1169" s="1052">
        <v>41.27</v>
      </c>
    </row>
    <row r="1170" spans="1:4" x14ac:dyDescent="0.25">
      <c r="A1170" s="1049">
        <v>92102</v>
      </c>
      <c r="B1170" s="1049" t="s">
        <v>11931</v>
      </c>
      <c r="C1170" s="1049" t="s">
        <v>69</v>
      </c>
      <c r="D1170" s="1052">
        <v>14.05</v>
      </c>
    </row>
    <row r="1171" spans="1:4" x14ac:dyDescent="0.25">
      <c r="A1171" s="1049">
        <v>92103</v>
      </c>
      <c r="B1171" s="1049" t="s">
        <v>11932</v>
      </c>
      <c r="C1171" s="1049" t="s">
        <v>69</v>
      </c>
      <c r="D1171" s="1052">
        <v>9.82</v>
      </c>
    </row>
    <row r="1172" spans="1:4" x14ac:dyDescent="0.25">
      <c r="A1172" s="1049">
        <v>92104</v>
      </c>
      <c r="B1172" s="1049" t="s">
        <v>11933</v>
      </c>
      <c r="C1172" s="1049" t="s">
        <v>69</v>
      </c>
      <c r="D1172" s="1052">
        <v>67.8</v>
      </c>
    </row>
    <row r="1173" spans="1:4" x14ac:dyDescent="0.25">
      <c r="A1173" s="1049">
        <v>92105</v>
      </c>
      <c r="B1173" s="1049" t="s">
        <v>11934</v>
      </c>
      <c r="C1173" s="1049" t="s">
        <v>69</v>
      </c>
      <c r="D1173" s="1052">
        <v>174.45</v>
      </c>
    </row>
    <row r="1174" spans="1:4" x14ac:dyDescent="0.25">
      <c r="A1174" s="1049">
        <v>92108</v>
      </c>
      <c r="B1174" s="1049" t="s">
        <v>11935</v>
      </c>
      <c r="C1174" s="1049" t="s">
        <v>69</v>
      </c>
      <c r="D1174" s="1052">
        <v>0.87</v>
      </c>
    </row>
    <row r="1175" spans="1:4" x14ac:dyDescent="0.25">
      <c r="A1175" s="1049">
        <v>92109</v>
      </c>
      <c r="B1175" s="1049" t="s">
        <v>11936</v>
      </c>
      <c r="C1175" s="1049" t="s">
        <v>69</v>
      </c>
      <c r="D1175" s="1052">
        <v>0.21</v>
      </c>
    </row>
    <row r="1176" spans="1:4" x14ac:dyDescent="0.25">
      <c r="A1176" s="1049">
        <v>92110</v>
      </c>
      <c r="B1176" s="1049" t="s">
        <v>11937</v>
      </c>
      <c r="C1176" s="1049" t="s">
        <v>69</v>
      </c>
      <c r="D1176" s="1052">
        <v>1.17</v>
      </c>
    </row>
    <row r="1177" spans="1:4" x14ac:dyDescent="0.25">
      <c r="A1177" s="1049">
        <v>92111</v>
      </c>
      <c r="B1177" s="1049" t="s">
        <v>11938</v>
      </c>
      <c r="C1177" s="1049" t="s">
        <v>69</v>
      </c>
      <c r="D1177" s="1052">
        <v>1.08</v>
      </c>
    </row>
    <row r="1178" spans="1:4" x14ac:dyDescent="0.25">
      <c r="A1178" s="1049">
        <v>92114</v>
      </c>
      <c r="B1178" s="1049" t="s">
        <v>11939</v>
      </c>
      <c r="C1178" s="1049" t="s">
        <v>69</v>
      </c>
      <c r="D1178" s="1052">
        <v>0.23</v>
      </c>
    </row>
    <row r="1179" spans="1:4" x14ac:dyDescent="0.25">
      <c r="A1179" s="1049">
        <v>92115</v>
      </c>
      <c r="B1179" s="1049" t="s">
        <v>11940</v>
      </c>
      <c r="C1179" s="1049" t="s">
        <v>69</v>
      </c>
      <c r="D1179" s="1052">
        <v>0.04</v>
      </c>
    </row>
    <row r="1180" spans="1:4" x14ac:dyDescent="0.25">
      <c r="A1180" s="1049">
        <v>92116</v>
      </c>
      <c r="B1180" s="1049" t="s">
        <v>11941</v>
      </c>
      <c r="C1180" s="1049" t="s">
        <v>69</v>
      </c>
      <c r="D1180" s="1052">
        <v>0.16</v>
      </c>
    </row>
    <row r="1181" spans="1:4" x14ac:dyDescent="0.25">
      <c r="A1181" s="1049">
        <v>92133</v>
      </c>
      <c r="B1181" s="1049" t="s">
        <v>2012</v>
      </c>
      <c r="C1181" s="1049" t="s">
        <v>69</v>
      </c>
      <c r="D1181" s="1052">
        <v>12.43</v>
      </c>
    </row>
    <row r="1182" spans="1:4" x14ac:dyDescent="0.25">
      <c r="A1182" s="1049">
        <v>92134</v>
      </c>
      <c r="B1182" s="1049" t="s">
        <v>2013</v>
      </c>
      <c r="C1182" s="1049" t="s">
        <v>69</v>
      </c>
      <c r="D1182" s="1052">
        <v>3.83</v>
      </c>
    </row>
    <row r="1183" spans="1:4" x14ac:dyDescent="0.25">
      <c r="A1183" s="1049">
        <v>92135</v>
      </c>
      <c r="B1183" s="1049" t="s">
        <v>2014</v>
      </c>
      <c r="C1183" s="1049" t="s">
        <v>69</v>
      </c>
      <c r="D1183" s="1052">
        <v>1.55</v>
      </c>
    </row>
    <row r="1184" spans="1:4" x14ac:dyDescent="0.25">
      <c r="A1184" s="1049">
        <v>92136</v>
      </c>
      <c r="B1184" s="1049" t="s">
        <v>2015</v>
      </c>
      <c r="C1184" s="1049" t="s">
        <v>69</v>
      </c>
      <c r="D1184" s="1052">
        <v>15.54</v>
      </c>
    </row>
    <row r="1185" spans="1:4" x14ac:dyDescent="0.25">
      <c r="A1185" s="1049">
        <v>92137</v>
      </c>
      <c r="B1185" s="1049" t="s">
        <v>2016</v>
      </c>
      <c r="C1185" s="1049" t="s">
        <v>69</v>
      </c>
      <c r="D1185" s="1052">
        <v>34.86</v>
      </c>
    </row>
    <row r="1186" spans="1:4" x14ac:dyDescent="0.25">
      <c r="A1186" s="1049">
        <v>92140</v>
      </c>
      <c r="B1186" s="1049" t="s">
        <v>2017</v>
      </c>
      <c r="C1186" s="1049" t="s">
        <v>69</v>
      </c>
      <c r="D1186" s="1052">
        <v>4.55</v>
      </c>
    </row>
    <row r="1187" spans="1:4" x14ac:dyDescent="0.25">
      <c r="A1187" s="1049">
        <v>92141</v>
      </c>
      <c r="B1187" s="1049" t="s">
        <v>2018</v>
      </c>
      <c r="C1187" s="1049" t="s">
        <v>69</v>
      </c>
      <c r="D1187" s="1052">
        <v>1.4</v>
      </c>
    </row>
    <row r="1188" spans="1:4" x14ac:dyDescent="0.25">
      <c r="A1188" s="1049">
        <v>92142</v>
      </c>
      <c r="B1188" s="1049" t="s">
        <v>2019</v>
      </c>
      <c r="C1188" s="1049" t="s">
        <v>69</v>
      </c>
      <c r="D1188" s="1052">
        <v>0.56000000000000005</v>
      </c>
    </row>
    <row r="1189" spans="1:4" x14ac:dyDescent="0.25">
      <c r="A1189" s="1049">
        <v>92143</v>
      </c>
      <c r="B1189" s="1049" t="s">
        <v>2020</v>
      </c>
      <c r="C1189" s="1049" t="s">
        <v>69</v>
      </c>
      <c r="D1189" s="1052">
        <v>5.69</v>
      </c>
    </row>
    <row r="1190" spans="1:4" x14ac:dyDescent="0.25">
      <c r="A1190" s="1049">
        <v>92144</v>
      </c>
      <c r="B1190" s="1049" t="s">
        <v>2021</v>
      </c>
      <c r="C1190" s="1049" t="s">
        <v>69</v>
      </c>
      <c r="D1190" s="1052">
        <v>41.07</v>
      </c>
    </row>
    <row r="1191" spans="1:4" x14ac:dyDescent="0.25">
      <c r="A1191" s="1049">
        <v>92237</v>
      </c>
      <c r="B1191" s="1049" t="s">
        <v>2022</v>
      </c>
      <c r="C1191" s="1049" t="s">
        <v>69</v>
      </c>
      <c r="D1191" s="1052">
        <v>29.67</v>
      </c>
    </row>
    <row r="1192" spans="1:4" x14ac:dyDescent="0.25">
      <c r="A1192" s="1049">
        <v>92238</v>
      </c>
      <c r="B1192" s="1049" t="s">
        <v>2023</v>
      </c>
      <c r="C1192" s="1049" t="s">
        <v>69</v>
      </c>
      <c r="D1192" s="1052">
        <v>11.94</v>
      </c>
    </row>
    <row r="1193" spans="1:4" x14ac:dyDescent="0.25">
      <c r="A1193" s="1049">
        <v>92239</v>
      </c>
      <c r="B1193" s="1049" t="s">
        <v>2024</v>
      </c>
      <c r="C1193" s="1049" t="s">
        <v>69</v>
      </c>
      <c r="D1193" s="1052">
        <v>4.82</v>
      </c>
    </row>
    <row r="1194" spans="1:4" x14ac:dyDescent="0.25">
      <c r="A1194" s="1049">
        <v>92240</v>
      </c>
      <c r="B1194" s="1049" t="s">
        <v>2025</v>
      </c>
      <c r="C1194" s="1049" t="s">
        <v>69</v>
      </c>
      <c r="D1194" s="1052">
        <v>53.24</v>
      </c>
    </row>
    <row r="1195" spans="1:4" x14ac:dyDescent="0.25">
      <c r="A1195" s="1049">
        <v>92241</v>
      </c>
      <c r="B1195" s="1049" t="s">
        <v>2026</v>
      </c>
      <c r="C1195" s="1049" t="s">
        <v>69</v>
      </c>
      <c r="D1195" s="1052">
        <v>273.2</v>
      </c>
    </row>
    <row r="1196" spans="1:4" x14ac:dyDescent="0.25">
      <c r="A1196" s="1049">
        <v>92712</v>
      </c>
      <c r="B1196" s="1049" t="s">
        <v>11942</v>
      </c>
      <c r="C1196" s="1049" t="s">
        <v>69</v>
      </c>
      <c r="D1196" s="1052">
        <v>0.14000000000000001</v>
      </c>
    </row>
    <row r="1197" spans="1:4" x14ac:dyDescent="0.25">
      <c r="A1197" s="1049">
        <v>92713</v>
      </c>
      <c r="B1197" s="1049" t="s">
        <v>11943</v>
      </c>
      <c r="C1197" s="1049" t="s">
        <v>69</v>
      </c>
      <c r="D1197" s="1052">
        <v>0.03</v>
      </c>
    </row>
    <row r="1198" spans="1:4" x14ac:dyDescent="0.25">
      <c r="A1198" s="1049">
        <v>92714</v>
      </c>
      <c r="B1198" s="1049" t="s">
        <v>11944</v>
      </c>
      <c r="C1198" s="1049" t="s">
        <v>69</v>
      </c>
      <c r="D1198" s="1052">
        <v>0.18</v>
      </c>
    </row>
    <row r="1199" spans="1:4" x14ac:dyDescent="0.25">
      <c r="A1199" s="1049">
        <v>92715</v>
      </c>
      <c r="B1199" s="1049" t="s">
        <v>11945</v>
      </c>
      <c r="C1199" s="1049" t="s">
        <v>69</v>
      </c>
      <c r="D1199" s="1052">
        <v>92.82</v>
      </c>
    </row>
    <row r="1200" spans="1:4" x14ac:dyDescent="0.25">
      <c r="A1200" s="1049">
        <v>92956</v>
      </c>
      <c r="B1200" s="1049" t="s">
        <v>2027</v>
      </c>
      <c r="C1200" s="1049" t="s">
        <v>69</v>
      </c>
      <c r="D1200" s="1052">
        <v>4.3</v>
      </c>
    </row>
    <row r="1201" spans="1:4" x14ac:dyDescent="0.25">
      <c r="A1201" s="1049">
        <v>92957</v>
      </c>
      <c r="B1201" s="1049" t="s">
        <v>2028</v>
      </c>
      <c r="C1201" s="1049" t="s">
        <v>69</v>
      </c>
      <c r="D1201" s="1052">
        <v>0.99</v>
      </c>
    </row>
    <row r="1202" spans="1:4" x14ac:dyDescent="0.25">
      <c r="A1202" s="1049">
        <v>92958</v>
      </c>
      <c r="B1202" s="1049" t="s">
        <v>2029</v>
      </c>
      <c r="C1202" s="1049" t="s">
        <v>69</v>
      </c>
      <c r="D1202" s="1052">
        <v>4.7</v>
      </c>
    </row>
    <row r="1203" spans="1:4" x14ac:dyDescent="0.25">
      <c r="A1203" s="1049">
        <v>92959</v>
      </c>
      <c r="B1203" s="1049" t="s">
        <v>2030</v>
      </c>
      <c r="C1203" s="1049" t="s">
        <v>69</v>
      </c>
      <c r="D1203" s="1052">
        <v>9.17</v>
      </c>
    </row>
    <row r="1204" spans="1:4" x14ac:dyDescent="0.25">
      <c r="A1204" s="1049">
        <v>92963</v>
      </c>
      <c r="B1204" s="1049" t="s">
        <v>2031</v>
      </c>
      <c r="C1204" s="1049" t="s">
        <v>69</v>
      </c>
      <c r="D1204" s="1052">
        <v>1.8</v>
      </c>
    </row>
    <row r="1205" spans="1:4" x14ac:dyDescent="0.25">
      <c r="A1205" s="1049">
        <v>92964</v>
      </c>
      <c r="B1205" s="1049" t="s">
        <v>2032</v>
      </c>
      <c r="C1205" s="1049" t="s">
        <v>69</v>
      </c>
      <c r="D1205" s="1052">
        <v>0.41</v>
      </c>
    </row>
    <row r="1206" spans="1:4" x14ac:dyDescent="0.25">
      <c r="A1206" s="1049">
        <v>92965</v>
      </c>
      <c r="B1206" s="1049" t="s">
        <v>2033</v>
      </c>
      <c r="C1206" s="1049" t="s">
        <v>69</v>
      </c>
      <c r="D1206" s="1052">
        <v>2.2599999999999998</v>
      </c>
    </row>
    <row r="1207" spans="1:4" x14ac:dyDescent="0.25">
      <c r="A1207" s="1049">
        <v>93220</v>
      </c>
      <c r="B1207" s="1049" t="s">
        <v>2034</v>
      </c>
      <c r="C1207" s="1049" t="s">
        <v>69</v>
      </c>
      <c r="D1207" s="1052">
        <v>341.04</v>
      </c>
    </row>
    <row r="1208" spans="1:4" x14ac:dyDescent="0.25">
      <c r="A1208" s="1049">
        <v>93221</v>
      </c>
      <c r="B1208" s="1049" t="s">
        <v>2035</v>
      </c>
      <c r="C1208" s="1049" t="s">
        <v>69</v>
      </c>
      <c r="D1208" s="1052">
        <v>91.5</v>
      </c>
    </row>
    <row r="1209" spans="1:4" x14ac:dyDescent="0.25">
      <c r="A1209" s="1049">
        <v>93222</v>
      </c>
      <c r="B1209" s="1049" t="s">
        <v>2036</v>
      </c>
      <c r="C1209" s="1049" t="s">
        <v>69</v>
      </c>
      <c r="D1209" s="1052">
        <v>426.79</v>
      </c>
    </row>
    <row r="1210" spans="1:4" x14ac:dyDescent="0.25">
      <c r="A1210" s="1049">
        <v>93223</v>
      </c>
      <c r="B1210" s="1049" t="s">
        <v>21355</v>
      </c>
      <c r="C1210" s="1049" t="s">
        <v>69</v>
      </c>
      <c r="D1210" s="1052">
        <v>154.57</v>
      </c>
    </row>
    <row r="1211" spans="1:4" x14ac:dyDescent="0.25">
      <c r="A1211" s="1049">
        <v>93229</v>
      </c>
      <c r="B1211" s="1049" t="s">
        <v>11946</v>
      </c>
      <c r="C1211" s="1049" t="s">
        <v>69</v>
      </c>
      <c r="D1211" s="1052">
        <v>0.39</v>
      </c>
    </row>
    <row r="1212" spans="1:4" x14ac:dyDescent="0.25">
      <c r="A1212" s="1049">
        <v>93230</v>
      </c>
      <c r="B1212" s="1049" t="s">
        <v>11947</v>
      </c>
      <c r="C1212" s="1049" t="s">
        <v>69</v>
      </c>
      <c r="D1212" s="1052">
        <v>0.09</v>
      </c>
    </row>
    <row r="1213" spans="1:4" x14ac:dyDescent="0.25">
      <c r="A1213" s="1049">
        <v>93231</v>
      </c>
      <c r="B1213" s="1049" t="s">
        <v>11948</v>
      </c>
      <c r="C1213" s="1049" t="s">
        <v>69</v>
      </c>
      <c r="D1213" s="1052">
        <v>0.49</v>
      </c>
    </row>
    <row r="1214" spans="1:4" x14ac:dyDescent="0.25">
      <c r="A1214" s="1049">
        <v>93232</v>
      </c>
      <c r="B1214" s="1049" t="s">
        <v>11949</v>
      </c>
      <c r="C1214" s="1049" t="s">
        <v>69</v>
      </c>
      <c r="D1214" s="1052">
        <v>4.72</v>
      </c>
    </row>
    <row r="1215" spans="1:4" x14ac:dyDescent="0.25">
      <c r="A1215" s="1049">
        <v>93235</v>
      </c>
      <c r="B1215" s="1049" t="s">
        <v>2037</v>
      </c>
      <c r="C1215" s="1049" t="s">
        <v>69</v>
      </c>
      <c r="D1215" s="1052">
        <v>2.52</v>
      </c>
    </row>
    <row r="1216" spans="1:4" x14ac:dyDescent="0.25">
      <c r="A1216" s="1049">
        <v>93238</v>
      </c>
      <c r="B1216" s="1049" t="s">
        <v>2038</v>
      </c>
      <c r="C1216" s="1049" t="s">
        <v>69</v>
      </c>
      <c r="D1216" s="1052">
        <v>2.59</v>
      </c>
    </row>
    <row r="1217" spans="1:4" x14ac:dyDescent="0.25">
      <c r="A1217" s="1049">
        <v>93239</v>
      </c>
      <c r="B1217" s="1049" t="s">
        <v>2039</v>
      </c>
      <c r="C1217" s="1049" t="s">
        <v>69</v>
      </c>
      <c r="D1217" s="1052">
        <v>11.75</v>
      </c>
    </row>
    <row r="1218" spans="1:4" x14ac:dyDescent="0.25">
      <c r="A1218" s="1049">
        <v>93240</v>
      </c>
      <c r="B1218" s="1049" t="s">
        <v>2040</v>
      </c>
      <c r="C1218" s="1049" t="s">
        <v>69</v>
      </c>
      <c r="D1218" s="1052">
        <v>11.84</v>
      </c>
    </row>
    <row r="1219" spans="1:4" x14ac:dyDescent="0.25">
      <c r="A1219" s="1049">
        <v>93267</v>
      </c>
      <c r="B1219" s="1049" t="s">
        <v>11950</v>
      </c>
      <c r="C1219" s="1049" t="s">
        <v>69</v>
      </c>
      <c r="D1219" s="1052">
        <v>29.86</v>
      </c>
    </row>
    <row r="1220" spans="1:4" x14ac:dyDescent="0.25">
      <c r="A1220" s="1049">
        <v>93269</v>
      </c>
      <c r="B1220" s="1049" t="s">
        <v>11951</v>
      </c>
      <c r="C1220" s="1049" t="s">
        <v>69</v>
      </c>
      <c r="D1220" s="1052">
        <v>10.07</v>
      </c>
    </row>
    <row r="1221" spans="1:4" x14ac:dyDescent="0.25">
      <c r="A1221" s="1049">
        <v>93270</v>
      </c>
      <c r="B1221" s="1049" t="s">
        <v>11952</v>
      </c>
      <c r="C1221" s="1049" t="s">
        <v>69</v>
      </c>
      <c r="D1221" s="1052">
        <v>29.86</v>
      </c>
    </row>
    <row r="1222" spans="1:4" x14ac:dyDescent="0.25">
      <c r="A1222" s="1049">
        <v>93271</v>
      </c>
      <c r="B1222" s="1049" t="s">
        <v>11953</v>
      </c>
      <c r="C1222" s="1049" t="s">
        <v>69</v>
      </c>
      <c r="D1222" s="1052">
        <v>8.1300000000000008</v>
      </c>
    </row>
    <row r="1223" spans="1:4" x14ac:dyDescent="0.25">
      <c r="A1223" s="1049">
        <v>93277</v>
      </c>
      <c r="B1223" s="1049" t="s">
        <v>2041</v>
      </c>
      <c r="C1223" s="1049" t="s">
        <v>69</v>
      </c>
      <c r="D1223" s="1052">
        <v>0.27</v>
      </c>
    </row>
    <row r="1224" spans="1:4" x14ac:dyDescent="0.25">
      <c r="A1224" s="1049">
        <v>93278</v>
      </c>
      <c r="B1224" s="1049" t="s">
        <v>2042</v>
      </c>
      <c r="C1224" s="1049" t="s">
        <v>69</v>
      </c>
      <c r="D1224" s="1052">
        <v>0.06</v>
      </c>
    </row>
    <row r="1225" spans="1:4" x14ac:dyDescent="0.25">
      <c r="A1225" s="1049">
        <v>93279</v>
      </c>
      <c r="B1225" s="1049" t="s">
        <v>2043</v>
      </c>
      <c r="C1225" s="1049" t="s">
        <v>69</v>
      </c>
      <c r="D1225" s="1052">
        <v>0.25</v>
      </c>
    </row>
    <row r="1226" spans="1:4" x14ac:dyDescent="0.25">
      <c r="A1226" s="1049">
        <v>93280</v>
      </c>
      <c r="B1226" s="1049" t="s">
        <v>2044</v>
      </c>
      <c r="C1226" s="1049" t="s">
        <v>69</v>
      </c>
      <c r="D1226" s="1052">
        <v>0.67</v>
      </c>
    </row>
    <row r="1227" spans="1:4" x14ac:dyDescent="0.25">
      <c r="A1227" s="1049">
        <v>93283</v>
      </c>
      <c r="B1227" s="1049" t="s">
        <v>2045</v>
      </c>
      <c r="C1227" s="1049" t="s">
        <v>69</v>
      </c>
      <c r="D1227" s="1052">
        <v>100.42</v>
      </c>
    </row>
    <row r="1228" spans="1:4" x14ac:dyDescent="0.25">
      <c r="A1228" s="1049">
        <v>93284</v>
      </c>
      <c r="B1228" s="1049" t="s">
        <v>2046</v>
      </c>
      <c r="C1228" s="1049" t="s">
        <v>69</v>
      </c>
      <c r="D1228" s="1052">
        <v>35.39</v>
      </c>
    </row>
    <row r="1229" spans="1:4" x14ac:dyDescent="0.25">
      <c r="A1229" s="1049">
        <v>93285</v>
      </c>
      <c r="B1229" s="1049" t="s">
        <v>2047</v>
      </c>
      <c r="C1229" s="1049" t="s">
        <v>69</v>
      </c>
      <c r="D1229" s="1052">
        <v>161.41999999999999</v>
      </c>
    </row>
    <row r="1230" spans="1:4" x14ac:dyDescent="0.25">
      <c r="A1230" s="1049">
        <v>93286</v>
      </c>
      <c r="B1230" s="1049" t="s">
        <v>2048</v>
      </c>
      <c r="C1230" s="1049" t="s">
        <v>69</v>
      </c>
      <c r="D1230" s="1052">
        <v>11.31</v>
      </c>
    </row>
    <row r="1231" spans="1:4" x14ac:dyDescent="0.25">
      <c r="A1231" s="1049">
        <v>93296</v>
      </c>
      <c r="B1231" s="1049" t="s">
        <v>2049</v>
      </c>
      <c r="C1231" s="1049" t="s">
        <v>69</v>
      </c>
      <c r="D1231" s="1052">
        <v>14.3</v>
      </c>
    </row>
    <row r="1232" spans="1:4" x14ac:dyDescent="0.25">
      <c r="A1232" s="1049">
        <v>93397</v>
      </c>
      <c r="B1232" s="1049" t="s">
        <v>2050</v>
      </c>
      <c r="C1232" s="1049" t="s">
        <v>69</v>
      </c>
      <c r="D1232" s="1052">
        <v>25.01</v>
      </c>
    </row>
    <row r="1233" spans="1:4" x14ac:dyDescent="0.25">
      <c r="A1233" s="1049">
        <v>93398</v>
      </c>
      <c r="B1233" s="1049" t="s">
        <v>2051</v>
      </c>
      <c r="C1233" s="1049" t="s">
        <v>69</v>
      </c>
      <c r="D1233" s="1052">
        <v>9.43</v>
      </c>
    </row>
    <row r="1234" spans="1:4" x14ac:dyDescent="0.25">
      <c r="A1234" s="1049">
        <v>93399</v>
      </c>
      <c r="B1234" s="1049" t="s">
        <v>21356</v>
      </c>
      <c r="C1234" s="1049" t="s">
        <v>69</v>
      </c>
      <c r="D1234" s="1052">
        <v>3.8</v>
      </c>
    </row>
    <row r="1235" spans="1:4" x14ac:dyDescent="0.25">
      <c r="A1235" s="1049">
        <v>93400</v>
      </c>
      <c r="B1235" s="1049" t="s">
        <v>2052</v>
      </c>
      <c r="C1235" s="1049" t="s">
        <v>69</v>
      </c>
      <c r="D1235" s="1052">
        <v>43.35</v>
      </c>
    </row>
    <row r="1236" spans="1:4" x14ac:dyDescent="0.25">
      <c r="A1236" s="1049">
        <v>93401</v>
      </c>
      <c r="B1236" s="1049" t="s">
        <v>2053</v>
      </c>
      <c r="C1236" s="1049" t="s">
        <v>69</v>
      </c>
      <c r="D1236" s="1052">
        <v>156.46</v>
      </c>
    </row>
    <row r="1237" spans="1:4" x14ac:dyDescent="0.25">
      <c r="A1237" s="1049">
        <v>93404</v>
      </c>
      <c r="B1237" s="1049" t="s">
        <v>21357</v>
      </c>
      <c r="C1237" s="1049" t="s">
        <v>69</v>
      </c>
      <c r="D1237" s="1052">
        <v>7.2</v>
      </c>
    </row>
    <row r="1238" spans="1:4" x14ac:dyDescent="0.25">
      <c r="A1238" s="1049">
        <v>93405</v>
      </c>
      <c r="B1238" s="1049" t="s">
        <v>21358</v>
      </c>
      <c r="C1238" s="1049" t="s">
        <v>69</v>
      </c>
      <c r="D1238" s="1052">
        <v>1.96</v>
      </c>
    </row>
    <row r="1239" spans="1:4" x14ac:dyDescent="0.25">
      <c r="A1239" s="1049">
        <v>93406</v>
      </c>
      <c r="B1239" s="1049" t="s">
        <v>21359</v>
      </c>
      <c r="C1239" s="1049" t="s">
        <v>69</v>
      </c>
      <c r="D1239" s="1052">
        <v>9.5500000000000007</v>
      </c>
    </row>
    <row r="1240" spans="1:4" x14ac:dyDescent="0.25">
      <c r="A1240" s="1049">
        <v>93407</v>
      </c>
      <c r="B1240" s="1049" t="s">
        <v>21360</v>
      </c>
      <c r="C1240" s="1049" t="s">
        <v>69</v>
      </c>
      <c r="D1240" s="1052">
        <v>46.66</v>
      </c>
    </row>
    <row r="1241" spans="1:4" x14ac:dyDescent="0.25">
      <c r="A1241" s="1049">
        <v>93411</v>
      </c>
      <c r="B1241" s="1049" t="s">
        <v>2054</v>
      </c>
      <c r="C1241" s="1049" t="s">
        <v>69</v>
      </c>
      <c r="D1241" s="1052">
        <v>0.34</v>
      </c>
    </row>
    <row r="1242" spans="1:4" x14ac:dyDescent="0.25">
      <c r="A1242" s="1049">
        <v>93412</v>
      </c>
      <c r="B1242" s="1049" t="s">
        <v>2055</v>
      </c>
      <c r="C1242" s="1049" t="s">
        <v>69</v>
      </c>
      <c r="D1242" s="1052">
        <v>0.12</v>
      </c>
    </row>
    <row r="1243" spans="1:4" x14ac:dyDescent="0.25">
      <c r="A1243" s="1049">
        <v>93413</v>
      </c>
      <c r="B1243" s="1049" t="s">
        <v>2056</v>
      </c>
      <c r="C1243" s="1049" t="s">
        <v>69</v>
      </c>
      <c r="D1243" s="1052">
        <v>0.3</v>
      </c>
    </row>
    <row r="1244" spans="1:4" x14ac:dyDescent="0.25">
      <c r="A1244" s="1049">
        <v>93414</v>
      </c>
      <c r="B1244" s="1049" t="s">
        <v>2057</v>
      </c>
      <c r="C1244" s="1049" t="s">
        <v>69</v>
      </c>
      <c r="D1244" s="1052">
        <v>15.28</v>
      </c>
    </row>
    <row r="1245" spans="1:4" x14ac:dyDescent="0.25">
      <c r="A1245" s="1049">
        <v>93417</v>
      </c>
      <c r="B1245" s="1049" t="s">
        <v>2058</v>
      </c>
      <c r="C1245" s="1049" t="s">
        <v>69</v>
      </c>
      <c r="D1245" s="1052">
        <v>4.49</v>
      </c>
    </row>
    <row r="1246" spans="1:4" x14ac:dyDescent="0.25">
      <c r="A1246" s="1049">
        <v>93418</v>
      </c>
      <c r="B1246" s="1049" t="s">
        <v>2059</v>
      </c>
      <c r="C1246" s="1049" t="s">
        <v>69</v>
      </c>
      <c r="D1246" s="1052">
        <v>1.58</v>
      </c>
    </row>
    <row r="1247" spans="1:4" x14ac:dyDescent="0.25">
      <c r="A1247" s="1049">
        <v>93419</v>
      </c>
      <c r="B1247" s="1049" t="s">
        <v>2060</v>
      </c>
      <c r="C1247" s="1049" t="s">
        <v>69</v>
      </c>
      <c r="D1247" s="1052">
        <v>4.01</v>
      </c>
    </row>
    <row r="1248" spans="1:4" x14ac:dyDescent="0.25">
      <c r="A1248" s="1049">
        <v>93420</v>
      </c>
      <c r="B1248" s="1049" t="s">
        <v>2061</v>
      </c>
      <c r="C1248" s="1049" t="s">
        <v>69</v>
      </c>
      <c r="D1248" s="1052">
        <v>66.36</v>
      </c>
    </row>
    <row r="1249" spans="1:4" x14ac:dyDescent="0.25">
      <c r="A1249" s="1049">
        <v>93423</v>
      </c>
      <c r="B1249" s="1049" t="s">
        <v>2062</v>
      </c>
      <c r="C1249" s="1049" t="s">
        <v>69</v>
      </c>
      <c r="D1249" s="1052">
        <v>6.36</v>
      </c>
    </row>
    <row r="1250" spans="1:4" x14ac:dyDescent="0.25">
      <c r="A1250" s="1049">
        <v>93424</v>
      </c>
      <c r="B1250" s="1049" t="s">
        <v>2063</v>
      </c>
      <c r="C1250" s="1049" t="s">
        <v>69</v>
      </c>
      <c r="D1250" s="1052">
        <v>2.2400000000000002</v>
      </c>
    </row>
    <row r="1251" spans="1:4" x14ac:dyDescent="0.25">
      <c r="A1251" s="1049">
        <v>93425</v>
      </c>
      <c r="B1251" s="1049" t="s">
        <v>2064</v>
      </c>
      <c r="C1251" s="1049" t="s">
        <v>69</v>
      </c>
      <c r="D1251" s="1052">
        <v>5.68</v>
      </c>
    </row>
    <row r="1252" spans="1:4" x14ac:dyDescent="0.25">
      <c r="A1252" s="1049">
        <v>93426</v>
      </c>
      <c r="B1252" s="1049" t="s">
        <v>2065</v>
      </c>
      <c r="C1252" s="1049" t="s">
        <v>69</v>
      </c>
      <c r="D1252" s="1052">
        <v>158.59</v>
      </c>
    </row>
    <row r="1253" spans="1:4" x14ac:dyDescent="0.25">
      <c r="A1253" s="1049">
        <v>93429</v>
      </c>
      <c r="B1253" s="1049" t="s">
        <v>11954</v>
      </c>
      <c r="C1253" s="1049" t="s">
        <v>69</v>
      </c>
      <c r="D1253" s="1052">
        <v>170</v>
      </c>
    </row>
    <row r="1254" spans="1:4" x14ac:dyDescent="0.25">
      <c r="A1254" s="1049">
        <v>93430</v>
      </c>
      <c r="B1254" s="1049" t="s">
        <v>11955</v>
      </c>
      <c r="C1254" s="1049" t="s">
        <v>69</v>
      </c>
      <c r="D1254" s="1052">
        <v>53.72</v>
      </c>
    </row>
    <row r="1255" spans="1:4" x14ac:dyDescent="0.25">
      <c r="A1255" s="1049">
        <v>93431</v>
      </c>
      <c r="B1255" s="1049" t="s">
        <v>11956</v>
      </c>
      <c r="C1255" s="1049" t="s">
        <v>69</v>
      </c>
      <c r="D1255" s="1052">
        <v>204</v>
      </c>
    </row>
    <row r="1256" spans="1:4" x14ac:dyDescent="0.25">
      <c r="A1256" s="1049">
        <v>93432</v>
      </c>
      <c r="B1256" s="1049" t="s">
        <v>11957</v>
      </c>
      <c r="C1256" s="1049" t="s">
        <v>69</v>
      </c>
      <c r="D1256" s="1053">
        <v>2131.1999999999998</v>
      </c>
    </row>
    <row r="1257" spans="1:4" x14ac:dyDescent="0.25">
      <c r="A1257" s="1049">
        <v>93435</v>
      </c>
      <c r="B1257" s="1049" t="s">
        <v>11958</v>
      </c>
      <c r="C1257" s="1049" t="s">
        <v>69</v>
      </c>
      <c r="D1257" s="1052">
        <v>10.73</v>
      </c>
    </row>
    <row r="1258" spans="1:4" x14ac:dyDescent="0.25">
      <c r="A1258" s="1049">
        <v>93436</v>
      </c>
      <c r="B1258" s="1049" t="s">
        <v>11959</v>
      </c>
      <c r="C1258" s="1049" t="s">
        <v>69</v>
      </c>
      <c r="D1258" s="1052">
        <v>3.02</v>
      </c>
    </row>
    <row r="1259" spans="1:4" x14ac:dyDescent="0.25">
      <c r="A1259" s="1049">
        <v>93437</v>
      </c>
      <c r="B1259" s="1049" t="s">
        <v>11960</v>
      </c>
      <c r="C1259" s="1049" t="s">
        <v>69</v>
      </c>
      <c r="D1259" s="1052">
        <v>10.73</v>
      </c>
    </row>
    <row r="1260" spans="1:4" x14ac:dyDescent="0.25">
      <c r="A1260" s="1049">
        <v>93438</v>
      </c>
      <c r="B1260" s="1049" t="s">
        <v>11961</v>
      </c>
      <c r="C1260" s="1049" t="s">
        <v>69</v>
      </c>
      <c r="D1260" s="1052">
        <v>111.11</v>
      </c>
    </row>
    <row r="1261" spans="1:4" x14ac:dyDescent="0.25">
      <c r="A1261" s="1049">
        <v>95114</v>
      </c>
      <c r="B1261" s="1049" t="s">
        <v>2066</v>
      </c>
      <c r="C1261" s="1049" t="s">
        <v>69</v>
      </c>
      <c r="D1261" s="1052">
        <v>1.75</v>
      </c>
    </row>
    <row r="1262" spans="1:4" x14ac:dyDescent="0.25">
      <c r="A1262" s="1049">
        <v>95115</v>
      </c>
      <c r="B1262" s="1049" t="s">
        <v>2067</v>
      </c>
      <c r="C1262" s="1049" t="s">
        <v>69</v>
      </c>
      <c r="D1262" s="1052">
        <v>0.4</v>
      </c>
    </row>
    <row r="1263" spans="1:4" x14ac:dyDescent="0.25">
      <c r="A1263" s="1049">
        <v>95116</v>
      </c>
      <c r="B1263" s="1049" t="s">
        <v>2068</v>
      </c>
      <c r="C1263" s="1049" t="s">
        <v>69</v>
      </c>
      <c r="D1263" s="1052">
        <v>32.549999999999997</v>
      </c>
    </row>
    <row r="1264" spans="1:4" x14ac:dyDescent="0.25">
      <c r="A1264" s="1049">
        <v>95117</v>
      </c>
      <c r="B1264" s="1049" t="s">
        <v>2069</v>
      </c>
      <c r="C1264" s="1049" t="s">
        <v>69</v>
      </c>
      <c r="D1264" s="1052">
        <v>10.039999999999999</v>
      </c>
    </row>
    <row r="1265" spans="1:4" x14ac:dyDescent="0.25">
      <c r="A1265" s="1049">
        <v>95118</v>
      </c>
      <c r="B1265" s="1049" t="s">
        <v>2070</v>
      </c>
      <c r="C1265" s="1049" t="s">
        <v>69</v>
      </c>
      <c r="D1265" s="1052">
        <v>80.150000000000006</v>
      </c>
    </row>
    <row r="1266" spans="1:4" x14ac:dyDescent="0.25">
      <c r="A1266" s="1049">
        <v>95119</v>
      </c>
      <c r="B1266" s="1049" t="s">
        <v>2071</v>
      </c>
      <c r="C1266" s="1049" t="s">
        <v>69</v>
      </c>
      <c r="D1266" s="1052">
        <v>24.72</v>
      </c>
    </row>
    <row r="1267" spans="1:4" x14ac:dyDescent="0.25">
      <c r="A1267" s="1049">
        <v>95120</v>
      </c>
      <c r="B1267" s="1049" t="s">
        <v>2072</v>
      </c>
      <c r="C1267" s="1049" t="s">
        <v>69</v>
      </c>
      <c r="D1267" s="1052">
        <v>55.46</v>
      </c>
    </row>
    <row r="1268" spans="1:4" x14ac:dyDescent="0.25">
      <c r="A1268" s="1049">
        <v>95123</v>
      </c>
      <c r="B1268" s="1049" t="s">
        <v>2073</v>
      </c>
      <c r="C1268" s="1049" t="s">
        <v>69</v>
      </c>
      <c r="D1268" s="1052">
        <v>17.87</v>
      </c>
    </row>
    <row r="1269" spans="1:4" x14ac:dyDescent="0.25">
      <c r="A1269" s="1049">
        <v>95124</v>
      </c>
      <c r="B1269" s="1049" t="s">
        <v>2074</v>
      </c>
      <c r="C1269" s="1049" t="s">
        <v>69</v>
      </c>
      <c r="D1269" s="1052">
        <v>5.51</v>
      </c>
    </row>
    <row r="1270" spans="1:4" x14ac:dyDescent="0.25">
      <c r="A1270" s="1049">
        <v>95125</v>
      </c>
      <c r="B1270" s="1049" t="s">
        <v>2075</v>
      </c>
      <c r="C1270" s="1049" t="s">
        <v>69</v>
      </c>
      <c r="D1270" s="1052">
        <v>19.559999999999999</v>
      </c>
    </row>
    <row r="1271" spans="1:4" x14ac:dyDescent="0.25">
      <c r="A1271" s="1049">
        <v>95126</v>
      </c>
      <c r="B1271" s="1049" t="s">
        <v>21361</v>
      </c>
      <c r="C1271" s="1049" t="s">
        <v>69</v>
      </c>
      <c r="D1271" s="1052">
        <v>145.69</v>
      </c>
    </row>
    <row r="1272" spans="1:4" x14ac:dyDescent="0.25">
      <c r="A1272" s="1049">
        <v>95129</v>
      </c>
      <c r="B1272" s="1049" t="s">
        <v>2076</v>
      </c>
      <c r="C1272" s="1049" t="s">
        <v>69</v>
      </c>
      <c r="D1272" s="1052">
        <v>47.9</v>
      </c>
    </row>
    <row r="1273" spans="1:4" x14ac:dyDescent="0.25">
      <c r="A1273" s="1049">
        <v>95130</v>
      </c>
      <c r="B1273" s="1049" t="s">
        <v>2077</v>
      </c>
      <c r="C1273" s="1049" t="s">
        <v>69</v>
      </c>
      <c r="D1273" s="1052">
        <v>17.36</v>
      </c>
    </row>
    <row r="1274" spans="1:4" x14ac:dyDescent="0.25">
      <c r="A1274" s="1049">
        <v>95131</v>
      </c>
      <c r="B1274" s="1049" t="s">
        <v>2078</v>
      </c>
      <c r="C1274" s="1049" t="s">
        <v>69</v>
      </c>
      <c r="D1274" s="1052">
        <v>56.38</v>
      </c>
    </row>
    <row r="1275" spans="1:4" x14ac:dyDescent="0.25">
      <c r="A1275" s="1049">
        <v>95132</v>
      </c>
      <c r="B1275" s="1049" t="s">
        <v>2079</v>
      </c>
      <c r="C1275" s="1049" t="s">
        <v>69</v>
      </c>
      <c r="D1275" s="1052">
        <v>31.9</v>
      </c>
    </row>
    <row r="1276" spans="1:4" x14ac:dyDescent="0.25">
      <c r="A1276" s="1049">
        <v>95136</v>
      </c>
      <c r="B1276" s="1049" t="s">
        <v>2080</v>
      </c>
      <c r="C1276" s="1049" t="s">
        <v>69</v>
      </c>
      <c r="D1276" s="1052">
        <v>0.03</v>
      </c>
    </row>
    <row r="1277" spans="1:4" x14ac:dyDescent="0.25">
      <c r="A1277" s="1049">
        <v>95137</v>
      </c>
      <c r="B1277" s="1049" t="s">
        <v>2081</v>
      </c>
      <c r="C1277" s="1049" t="s">
        <v>69</v>
      </c>
      <c r="D1277" s="1052">
        <v>0.01</v>
      </c>
    </row>
    <row r="1278" spans="1:4" x14ac:dyDescent="0.25">
      <c r="A1278" s="1049">
        <v>95138</v>
      </c>
      <c r="B1278" s="1049" t="s">
        <v>2082</v>
      </c>
      <c r="C1278" s="1049" t="s">
        <v>69</v>
      </c>
      <c r="D1278" s="1052">
        <v>0.02</v>
      </c>
    </row>
    <row r="1279" spans="1:4" x14ac:dyDescent="0.25">
      <c r="A1279" s="1049">
        <v>95208</v>
      </c>
      <c r="B1279" s="1049" t="s">
        <v>11962</v>
      </c>
      <c r="C1279" s="1049" t="s">
        <v>69</v>
      </c>
      <c r="D1279" s="1052">
        <v>33.83</v>
      </c>
    </row>
    <row r="1280" spans="1:4" x14ac:dyDescent="0.25">
      <c r="A1280" s="1049">
        <v>95209</v>
      </c>
      <c r="B1280" s="1049" t="s">
        <v>11963</v>
      </c>
      <c r="C1280" s="1049" t="s">
        <v>69</v>
      </c>
      <c r="D1280" s="1052">
        <v>12.51</v>
      </c>
    </row>
    <row r="1281" spans="1:4" x14ac:dyDescent="0.25">
      <c r="A1281" s="1049">
        <v>95210</v>
      </c>
      <c r="B1281" s="1049" t="s">
        <v>11964</v>
      </c>
      <c r="C1281" s="1049" t="s">
        <v>69</v>
      </c>
      <c r="D1281" s="1052">
        <v>33.83</v>
      </c>
    </row>
    <row r="1282" spans="1:4" x14ac:dyDescent="0.25">
      <c r="A1282" s="1049">
        <v>95211</v>
      </c>
      <c r="B1282" s="1049" t="s">
        <v>11965</v>
      </c>
      <c r="C1282" s="1049" t="s">
        <v>69</v>
      </c>
      <c r="D1282" s="1052">
        <v>8.1300000000000008</v>
      </c>
    </row>
    <row r="1283" spans="1:4" x14ac:dyDescent="0.25">
      <c r="A1283" s="1049">
        <v>95217</v>
      </c>
      <c r="B1283" s="1049" t="s">
        <v>11966</v>
      </c>
      <c r="C1283" s="1049" t="s">
        <v>69</v>
      </c>
      <c r="D1283" s="1052">
        <v>0.66</v>
      </c>
    </row>
    <row r="1284" spans="1:4" x14ac:dyDescent="0.25">
      <c r="A1284" s="1049">
        <v>95255</v>
      </c>
      <c r="B1284" s="1049" t="s">
        <v>2083</v>
      </c>
      <c r="C1284" s="1049" t="s">
        <v>69</v>
      </c>
      <c r="D1284" s="1052">
        <v>1.56</v>
      </c>
    </row>
    <row r="1285" spans="1:4" x14ac:dyDescent="0.25">
      <c r="A1285" s="1049">
        <v>95256</v>
      </c>
      <c r="B1285" s="1049" t="s">
        <v>2084</v>
      </c>
      <c r="C1285" s="1049" t="s">
        <v>69</v>
      </c>
      <c r="D1285" s="1052">
        <v>0.36</v>
      </c>
    </row>
    <row r="1286" spans="1:4" x14ac:dyDescent="0.25">
      <c r="A1286" s="1049">
        <v>95257</v>
      </c>
      <c r="B1286" s="1049" t="s">
        <v>2085</v>
      </c>
      <c r="C1286" s="1049" t="s">
        <v>69</v>
      </c>
      <c r="D1286" s="1052">
        <v>1.95</v>
      </c>
    </row>
    <row r="1287" spans="1:4" x14ac:dyDescent="0.25">
      <c r="A1287" s="1049">
        <v>95260</v>
      </c>
      <c r="B1287" s="1049" t="s">
        <v>2086</v>
      </c>
      <c r="C1287" s="1049" t="s">
        <v>69</v>
      </c>
      <c r="D1287" s="1052">
        <v>0.66</v>
      </c>
    </row>
    <row r="1288" spans="1:4" x14ac:dyDescent="0.25">
      <c r="A1288" s="1049">
        <v>95261</v>
      </c>
      <c r="B1288" s="1049" t="s">
        <v>2087</v>
      </c>
      <c r="C1288" s="1049" t="s">
        <v>69</v>
      </c>
      <c r="D1288" s="1052">
        <v>0.17</v>
      </c>
    </row>
    <row r="1289" spans="1:4" x14ac:dyDescent="0.25">
      <c r="A1289" s="1049">
        <v>95262</v>
      </c>
      <c r="B1289" s="1049" t="s">
        <v>2088</v>
      </c>
      <c r="C1289" s="1049" t="s">
        <v>69</v>
      </c>
      <c r="D1289" s="1052">
        <v>0.83</v>
      </c>
    </row>
    <row r="1290" spans="1:4" x14ac:dyDescent="0.25">
      <c r="A1290" s="1049">
        <v>95263</v>
      </c>
      <c r="B1290" s="1049" t="s">
        <v>2089</v>
      </c>
      <c r="C1290" s="1049" t="s">
        <v>69</v>
      </c>
      <c r="D1290" s="1052">
        <v>4.78</v>
      </c>
    </row>
    <row r="1291" spans="1:4" x14ac:dyDescent="0.25">
      <c r="A1291" s="1049">
        <v>95266</v>
      </c>
      <c r="B1291" s="1049" t="s">
        <v>2090</v>
      </c>
      <c r="C1291" s="1049" t="s">
        <v>69</v>
      </c>
      <c r="D1291" s="1052">
        <v>0.46</v>
      </c>
    </row>
    <row r="1292" spans="1:4" x14ac:dyDescent="0.25">
      <c r="A1292" s="1049">
        <v>95267</v>
      </c>
      <c r="B1292" s="1049" t="s">
        <v>2091</v>
      </c>
      <c r="C1292" s="1049" t="s">
        <v>69</v>
      </c>
      <c r="D1292" s="1052">
        <v>0.09</v>
      </c>
    </row>
    <row r="1293" spans="1:4" x14ac:dyDescent="0.25">
      <c r="A1293" s="1049">
        <v>95268</v>
      </c>
      <c r="B1293" s="1049" t="s">
        <v>2092</v>
      </c>
      <c r="C1293" s="1049" t="s">
        <v>69</v>
      </c>
      <c r="D1293" s="1052">
        <v>0.45</v>
      </c>
    </row>
    <row r="1294" spans="1:4" x14ac:dyDescent="0.25">
      <c r="A1294" s="1049">
        <v>95269</v>
      </c>
      <c r="B1294" s="1049" t="s">
        <v>21362</v>
      </c>
      <c r="C1294" s="1049" t="s">
        <v>69</v>
      </c>
      <c r="D1294" s="1052">
        <v>8.84</v>
      </c>
    </row>
    <row r="1295" spans="1:4" x14ac:dyDescent="0.25">
      <c r="A1295" s="1049">
        <v>95272</v>
      </c>
      <c r="B1295" s="1049" t="s">
        <v>11967</v>
      </c>
      <c r="C1295" s="1049" t="s">
        <v>69</v>
      </c>
      <c r="D1295" s="1052">
        <v>0.42</v>
      </c>
    </row>
    <row r="1296" spans="1:4" x14ac:dyDescent="0.25">
      <c r="A1296" s="1049">
        <v>95273</v>
      </c>
      <c r="B1296" s="1049" t="s">
        <v>11968</v>
      </c>
      <c r="C1296" s="1049" t="s">
        <v>69</v>
      </c>
      <c r="D1296" s="1052">
        <v>0.1</v>
      </c>
    </row>
    <row r="1297" spans="1:4" x14ac:dyDescent="0.25">
      <c r="A1297" s="1049">
        <v>95274</v>
      </c>
      <c r="B1297" s="1049" t="s">
        <v>11969</v>
      </c>
      <c r="C1297" s="1049" t="s">
        <v>69</v>
      </c>
      <c r="D1297" s="1052">
        <v>0.35</v>
      </c>
    </row>
    <row r="1298" spans="1:4" x14ac:dyDescent="0.25">
      <c r="A1298" s="1049">
        <v>95275</v>
      </c>
      <c r="B1298" s="1049" t="s">
        <v>11970</v>
      </c>
      <c r="C1298" s="1049" t="s">
        <v>69</v>
      </c>
      <c r="D1298" s="1052">
        <v>2.2000000000000002</v>
      </c>
    </row>
    <row r="1299" spans="1:4" x14ac:dyDescent="0.25">
      <c r="A1299" s="1049">
        <v>95278</v>
      </c>
      <c r="B1299" s="1049" t="s">
        <v>11971</v>
      </c>
      <c r="C1299" s="1049" t="s">
        <v>69</v>
      </c>
      <c r="D1299" s="1052">
        <v>0.53</v>
      </c>
    </row>
    <row r="1300" spans="1:4" x14ac:dyDescent="0.25">
      <c r="A1300" s="1049">
        <v>95279</v>
      </c>
      <c r="B1300" s="1049" t="s">
        <v>11972</v>
      </c>
      <c r="C1300" s="1049" t="s">
        <v>69</v>
      </c>
      <c r="D1300" s="1052">
        <v>0.11</v>
      </c>
    </row>
    <row r="1301" spans="1:4" x14ac:dyDescent="0.25">
      <c r="A1301" s="1049">
        <v>95280</v>
      </c>
      <c r="B1301" s="1049" t="s">
        <v>11973</v>
      </c>
      <c r="C1301" s="1049" t="s">
        <v>69</v>
      </c>
      <c r="D1301" s="1052">
        <v>0.53</v>
      </c>
    </row>
    <row r="1302" spans="1:4" x14ac:dyDescent="0.25">
      <c r="A1302" s="1049">
        <v>95281</v>
      </c>
      <c r="B1302" s="1049" t="s">
        <v>11974</v>
      </c>
      <c r="C1302" s="1049" t="s">
        <v>69</v>
      </c>
      <c r="D1302" s="1052">
        <v>8.81</v>
      </c>
    </row>
    <row r="1303" spans="1:4" x14ac:dyDescent="0.25">
      <c r="A1303" s="1049">
        <v>95617</v>
      </c>
      <c r="B1303" s="1049" t="s">
        <v>2093</v>
      </c>
      <c r="C1303" s="1049" t="s">
        <v>69</v>
      </c>
      <c r="D1303" s="1052">
        <v>1.28</v>
      </c>
    </row>
    <row r="1304" spans="1:4" x14ac:dyDescent="0.25">
      <c r="A1304" s="1049">
        <v>95618</v>
      </c>
      <c r="B1304" s="1049" t="s">
        <v>2094</v>
      </c>
      <c r="C1304" s="1049" t="s">
        <v>69</v>
      </c>
      <c r="D1304" s="1052">
        <v>0.28999999999999998</v>
      </c>
    </row>
    <row r="1305" spans="1:4" x14ac:dyDescent="0.25">
      <c r="A1305" s="1049">
        <v>95619</v>
      </c>
      <c r="B1305" s="1049" t="s">
        <v>2095</v>
      </c>
      <c r="C1305" s="1049" t="s">
        <v>69</v>
      </c>
      <c r="D1305" s="1052">
        <v>1.6</v>
      </c>
    </row>
    <row r="1306" spans="1:4" x14ac:dyDescent="0.25">
      <c r="A1306" s="1049">
        <v>95627</v>
      </c>
      <c r="B1306" s="1049" t="s">
        <v>2096</v>
      </c>
      <c r="C1306" s="1049" t="s">
        <v>69</v>
      </c>
      <c r="D1306" s="1052">
        <v>47.95</v>
      </c>
    </row>
    <row r="1307" spans="1:4" x14ac:dyDescent="0.25">
      <c r="A1307" s="1049">
        <v>95628</v>
      </c>
      <c r="B1307" s="1049" t="s">
        <v>2097</v>
      </c>
      <c r="C1307" s="1049" t="s">
        <v>69</v>
      </c>
      <c r="D1307" s="1052">
        <v>12.86</v>
      </c>
    </row>
    <row r="1308" spans="1:4" x14ac:dyDescent="0.25">
      <c r="A1308" s="1049">
        <v>95629</v>
      </c>
      <c r="B1308" s="1049" t="s">
        <v>2098</v>
      </c>
      <c r="C1308" s="1049" t="s">
        <v>69</v>
      </c>
      <c r="D1308" s="1052">
        <v>60.01</v>
      </c>
    </row>
    <row r="1309" spans="1:4" x14ac:dyDescent="0.25">
      <c r="A1309" s="1049">
        <v>95630</v>
      </c>
      <c r="B1309" s="1049" t="s">
        <v>2099</v>
      </c>
      <c r="C1309" s="1049" t="s">
        <v>69</v>
      </c>
      <c r="D1309" s="1052">
        <v>88.32</v>
      </c>
    </row>
    <row r="1310" spans="1:4" x14ac:dyDescent="0.25">
      <c r="A1310" s="1049">
        <v>95698</v>
      </c>
      <c r="B1310" s="1049" t="s">
        <v>2100</v>
      </c>
      <c r="C1310" s="1049" t="s">
        <v>69</v>
      </c>
      <c r="D1310" s="1052">
        <v>5.19</v>
      </c>
    </row>
    <row r="1311" spans="1:4" x14ac:dyDescent="0.25">
      <c r="A1311" s="1049">
        <v>95699</v>
      </c>
      <c r="B1311" s="1049" t="s">
        <v>2101</v>
      </c>
      <c r="C1311" s="1049" t="s">
        <v>69</v>
      </c>
      <c r="D1311" s="1052">
        <v>1.2</v>
      </c>
    </row>
    <row r="1312" spans="1:4" x14ac:dyDescent="0.25">
      <c r="A1312" s="1049">
        <v>95700</v>
      </c>
      <c r="B1312" s="1049" t="s">
        <v>2102</v>
      </c>
      <c r="C1312" s="1049" t="s">
        <v>69</v>
      </c>
      <c r="D1312" s="1052">
        <v>6.49</v>
      </c>
    </row>
    <row r="1313" spans="1:4" x14ac:dyDescent="0.25">
      <c r="A1313" s="1049">
        <v>95701</v>
      </c>
      <c r="B1313" s="1049" t="s">
        <v>2103</v>
      </c>
      <c r="C1313" s="1049" t="s">
        <v>69</v>
      </c>
      <c r="D1313" s="1052">
        <v>2.72</v>
      </c>
    </row>
    <row r="1314" spans="1:4" x14ac:dyDescent="0.25">
      <c r="A1314" s="1049">
        <v>95704</v>
      </c>
      <c r="B1314" s="1049" t="s">
        <v>21363</v>
      </c>
      <c r="C1314" s="1049" t="s">
        <v>69</v>
      </c>
      <c r="D1314" s="1052">
        <v>45.8</v>
      </c>
    </row>
    <row r="1315" spans="1:4" x14ac:dyDescent="0.25">
      <c r="A1315" s="1049">
        <v>95705</v>
      </c>
      <c r="B1315" s="1049" t="s">
        <v>21364</v>
      </c>
      <c r="C1315" s="1049" t="s">
        <v>69</v>
      </c>
      <c r="D1315" s="1052">
        <v>12.28</v>
      </c>
    </row>
    <row r="1316" spans="1:4" x14ac:dyDescent="0.25">
      <c r="A1316" s="1049">
        <v>95706</v>
      </c>
      <c r="B1316" s="1049" t="s">
        <v>21365</v>
      </c>
      <c r="C1316" s="1049" t="s">
        <v>69</v>
      </c>
      <c r="D1316" s="1052">
        <v>57.32</v>
      </c>
    </row>
    <row r="1317" spans="1:4" x14ac:dyDescent="0.25">
      <c r="A1317" s="1049">
        <v>95707</v>
      </c>
      <c r="B1317" s="1049" t="s">
        <v>21366</v>
      </c>
      <c r="C1317" s="1049" t="s">
        <v>69</v>
      </c>
      <c r="D1317" s="1052">
        <v>3.56</v>
      </c>
    </row>
    <row r="1318" spans="1:4" x14ac:dyDescent="0.25">
      <c r="A1318" s="1049">
        <v>95716</v>
      </c>
      <c r="B1318" s="1049" t="s">
        <v>2104</v>
      </c>
      <c r="C1318" s="1049" t="s">
        <v>69</v>
      </c>
      <c r="D1318" s="1052">
        <v>52.99</v>
      </c>
    </row>
    <row r="1319" spans="1:4" x14ac:dyDescent="0.25">
      <c r="A1319" s="1049">
        <v>95717</v>
      </c>
      <c r="B1319" s="1049" t="s">
        <v>2105</v>
      </c>
      <c r="C1319" s="1049" t="s">
        <v>69</v>
      </c>
      <c r="D1319" s="1052">
        <v>14</v>
      </c>
    </row>
    <row r="1320" spans="1:4" x14ac:dyDescent="0.25">
      <c r="A1320" s="1049">
        <v>95718</v>
      </c>
      <c r="B1320" s="1049" t="s">
        <v>2106</v>
      </c>
      <c r="C1320" s="1049" t="s">
        <v>69</v>
      </c>
      <c r="D1320" s="1052">
        <v>66.239999999999995</v>
      </c>
    </row>
    <row r="1321" spans="1:4" x14ac:dyDescent="0.25">
      <c r="A1321" s="1049">
        <v>95719</v>
      </c>
      <c r="B1321" s="1049" t="s">
        <v>2107</v>
      </c>
      <c r="C1321" s="1049" t="s">
        <v>69</v>
      </c>
      <c r="D1321" s="1052">
        <v>88.97</v>
      </c>
    </row>
    <row r="1322" spans="1:4" x14ac:dyDescent="0.25">
      <c r="A1322" s="1049">
        <v>95869</v>
      </c>
      <c r="B1322" s="1049" t="s">
        <v>2108</v>
      </c>
      <c r="C1322" s="1049" t="s">
        <v>69</v>
      </c>
      <c r="D1322" s="1052">
        <v>3.58</v>
      </c>
    </row>
    <row r="1323" spans="1:4" x14ac:dyDescent="0.25">
      <c r="A1323" s="1049">
        <v>95870</v>
      </c>
      <c r="B1323" s="1049" t="s">
        <v>2109</v>
      </c>
      <c r="C1323" s="1049" t="s">
        <v>69</v>
      </c>
      <c r="D1323" s="1052">
        <v>9.08</v>
      </c>
    </row>
    <row r="1324" spans="1:4" x14ac:dyDescent="0.25">
      <c r="A1324" s="1049">
        <v>95871</v>
      </c>
      <c r="B1324" s="1049" t="s">
        <v>2110</v>
      </c>
      <c r="C1324" s="1049" t="s">
        <v>69</v>
      </c>
      <c r="D1324" s="1052">
        <v>270.18</v>
      </c>
    </row>
    <row r="1325" spans="1:4" x14ac:dyDescent="0.25">
      <c r="A1325" s="1049">
        <v>95874</v>
      </c>
      <c r="B1325" s="1049" t="s">
        <v>2111</v>
      </c>
      <c r="C1325" s="1049" t="s">
        <v>69</v>
      </c>
      <c r="D1325" s="1052">
        <v>10.17</v>
      </c>
    </row>
    <row r="1326" spans="1:4" x14ac:dyDescent="0.25">
      <c r="A1326" s="1049">
        <v>96008</v>
      </c>
      <c r="B1326" s="1049" t="s">
        <v>2112</v>
      </c>
      <c r="C1326" s="1049" t="s">
        <v>69</v>
      </c>
      <c r="D1326" s="1052">
        <v>23.52</v>
      </c>
    </row>
    <row r="1327" spans="1:4" x14ac:dyDescent="0.25">
      <c r="A1327" s="1049">
        <v>96009</v>
      </c>
      <c r="B1327" s="1049" t="s">
        <v>2113</v>
      </c>
      <c r="C1327" s="1049" t="s">
        <v>69</v>
      </c>
      <c r="D1327" s="1052">
        <v>6.3</v>
      </c>
    </row>
    <row r="1328" spans="1:4" x14ac:dyDescent="0.25">
      <c r="A1328" s="1049">
        <v>96011</v>
      </c>
      <c r="B1328" s="1049" t="s">
        <v>2114</v>
      </c>
      <c r="C1328" s="1049" t="s">
        <v>69</v>
      </c>
      <c r="D1328" s="1052">
        <v>25.73</v>
      </c>
    </row>
    <row r="1329" spans="1:4" x14ac:dyDescent="0.25">
      <c r="A1329" s="1049">
        <v>96012</v>
      </c>
      <c r="B1329" s="1049" t="s">
        <v>2115</v>
      </c>
      <c r="C1329" s="1049" t="s">
        <v>69</v>
      </c>
      <c r="D1329" s="1052">
        <v>95.66</v>
      </c>
    </row>
    <row r="1330" spans="1:4" x14ac:dyDescent="0.25">
      <c r="A1330" s="1049">
        <v>96015</v>
      </c>
      <c r="B1330" s="1049" t="s">
        <v>2116</v>
      </c>
      <c r="C1330" s="1049" t="s">
        <v>69</v>
      </c>
      <c r="D1330" s="1052">
        <v>23.32</v>
      </c>
    </row>
    <row r="1331" spans="1:4" x14ac:dyDescent="0.25">
      <c r="A1331" s="1049">
        <v>96016</v>
      </c>
      <c r="B1331" s="1049" t="s">
        <v>2117</v>
      </c>
      <c r="C1331" s="1049" t="s">
        <v>69</v>
      </c>
      <c r="D1331" s="1052">
        <v>6.25</v>
      </c>
    </row>
    <row r="1332" spans="1:4" x14ac:dyDescent="0.25">
      <c r="A1332" s="1049">
        <v>96018</v>
      </c>
      <c r="B1332" s="1049" t="s">
        <v>2118</v>
      </c>
      <c r="C1332" s="1049" t="s">
        <v>69</v>
      </c>
      <c r="D1332" s="1052">
        <v>25.51</v>
      </c>
    </row>
    <row r="1333" spans="1:4" x14ac:dyDescent="0.25">
      <c r="A1333" s="1049">
        <v>96019</v>
      </c>
      <c r="B1333" s="1049" t="s">
        <v>2119</v>
      </c>
      <c r="C1333" s="1049" t="s">
        <v>69</v>
      </c>
      <c r="D1333" s="1052">
        <v>95.66</v>
      </c>
    </row>
    <row r="1334" spans="1:4" x14ac:dyDescent="0.25">
      <c r="A1334" s="1049">
        <v>96023</v>
      </c>
      <c r="B1334" s="1049" t="s">
        <v>2120</v>
      </c>
      <c r="C1334" s="1049" t="s">
        <v>69</v>
      </c>
      <c r="D1334" s="1052">
        <v>17.98</v>
      </c>
    </row>
    <row r="1335" spans="1:4" x14ac:dyDescent="0.25">
      <c r="A1335" s="1049">
        <v>96024</v>
      </c>
      <c r="B1335" s="1049" t="s">
        <v>2121</v>
      </c>
      <c r="C1335" s="1049" t="s">
        <v>69</v>
      </c>
      <c r="D1335" s="1052">
        <v>4.82</v>
      </c>
    </row>
    <row r="1336" spans="1:4" x14ac:dyDescent="0.25">
      <c r="A1336" s="1049">
        <v>96026</v>
      </c>
      <c r="B1336" s="1049" t="s">
        <v>2122</v>
      </c>
      <c r="C1336" s="1049" t="s">
        <v>69</v>
      </c>
      <c r="D1336" s="1052">
        <v>19.670000000000002</v>
      </c>
    </row>
    <row r="1337" spans="1:4" x14ac:dyDescent="0.25">
      <c r="A1337" s="1049">
        <v>96027</v>
      </c>
      <c r="B1337" s="1049" t="s">
        <v>2123</v>
      </c>
      <c r="C1337" s="1049" t="s">
        <v>69</v>
      </c>
      <c r="D1337" s="1052">
        <v>66.650000000000006</v>
      </c>
    </row>
    <row r="1338" spans="1:4" x14ac:dyDescent="0.25">
      <c r="A1338" s="1049">
        <v>96030</v>
      </c>
      <c r="B1338" s="1049" t="s">
        <v>2124</v>
      </c>
      <c r="C1338" s="1049" t="s">
        <v>69</v>
      </c>
      <c r="D1338" s="1052">
        <v>32.74</v>
      </c>
    </row>
    <row r="1339" spans="1:4" x14ac:dyDescent="0.25">
      <c r="A1339" s="1049">
        <v>96031</v>
      </c>
      <c r="B1339" s="1049" t="s">
        <v>2125</v>
      </c>
      <c r="C1339" s="1049" t="s">
        <v>69</v>
      </c>
      <c r="D1339" s="1052">
        <v>12.4</v>
      </c>
    </row>
    <row r="1340" spans="1:4" x14ac:dyDescent="0.25">
      <c r="A1340" s="1049">
        <v>96032</v>
      </c>
      <c r="B1340" s="1049" t="s">
        <v>2126</v>
      </c>
      <c r="C1340" s="1049" t="s">
        <v>69</v>
      </c>
      <c r="D1340" s="1052">
        <v>4.9800000000000004</v>
      </c>
    </row>
    <row r="1341" spans="1:4" x14ac:dyDescent="0.25">
      <c r="A1341" s="1049">
        <v>96033</v>
      </c>
      <c r="B1341" s="1049" t="s">
        <v>2127</v>
      </c>
      <c r="C1341" s="1049" t="s">
        <v>69</v>
      </c>
      <c r="D1341" s="1052">
        <v>56.22</v>
      </c>
    </row>
    <row r="1342" spans="1:4" x14ac:dyDescent="0.25">
      <c r="A1342" s="1049">
        <v>96034</v>
      </c>
      <c r="B1342" s="1049" t="s">
        <v>2128</v>
      </c>
      <c r="C1342" s="1049" t="s">
        <v>69</v>
      </c>
      <c r="D1342" s="1052">
        <v>140.30000000000001</v>
      </c>
    </row>
    <row r="1343" spans="1:4" x14ac:dyDescent="0.25">
      <c r="A1343" s="1049">
        <v>96053</v>
      </c>
      <c r="B1343" s="1049" t="s">
        <v>2129</v>
      </c>
      <c r="C1343" s="1049" t="s">
        <v>69</v>
      </c>
      <c r="D1343" s="1052">
        <v>18.18</v>
      </c>
    </row>
    <row r="1344" spans="1:4" x14ac:dyDescent="0.25">
      <c r="A1344" s="1049">
        <v>96054</v>
      </c>
      <c r="B1344" s="1049" t="s">
        <v>2130</v>
      </c>
      <c r="C1344" s="1049" t="s">
        <v>69</v>
      </c>
      <c r="D1344" s="1052">
        <v>29.84</v>
      </c>
    </row>
    <row r="1345" spans="1:4" x14ac:dyDescent="0.25">
      <c r="A1345" s="1049">
        <v>96055</v>
      </c>
      <c r="B1345" s="1049" t="s">
        <v>2131</v>
      </c>
      <c r="C1345" s="1049" t="s">
        <v>69</v>
      </c>
      <c r="D1345" s="1052">
        <v>4.87</v>
      </c>
    </row>
    <row r="1346" spans="1:4" x14ac:dyDescent="0.25">
      <c r="A1346" s="1049">
        <v>96056</v>
      </c>
      <c r="B1346" s="1049" t="s">
        <v>2132</v>
      </c>
      <c r="C1346" s="1049" t="s">
        <v>69</v>
      </c>
      <c r="D1346" s="1052">
        <v>19.89</v>
      </c>
    </row>
    <row r="1347" spans="1:4" x14ac:dyDescent="0.25">
      <c r="A1347" s="1049">
        <v>96057</v>
      </c>
      <c r="B1347" s="1049" t="s">
        <v>2133</v>
      </c>
      <c r="C1347" s="1049" t="s">
        <v>69</v>
      </c>
      <c r="D1347" s="1052">
        <v>66.650000000000006</v>
      </c>
    </row>
    <row r="1348" spans="1:4" x14ac:dyDescent="0.25">
      <c r="A1348" s="1049">
        <v>96060</v>
      </c>
      <c r="B1348" s="1049" t="s">
        <v>2134</v>
      </c>
      <c r="C1348" s="1049" t="s">
        <v>69</v>
      </c>
      <c r="D1348" s="1052">
        <v>5.82</v>
      </c>
    </row>
    <row r="1349" spans="1:4" x14ac:dyDescent="0.25">
      <c r="A1349" s="1049">
        <v>96061</v>
      </c>
      <c r="B1349" s="1049" t="s">
        <v>2135</v>
      </c>
      <c r="C1349" s="1049" t="s">
        <v>69</v>
      </c>
      <c r="D1349" s="1052">
        <v>37.31</v>
      </c>
    </row>
    <row r="1350" spans="1:4" x14ac:dyDescent="0.25">
      <c r="A1350" s="1049">
        <v>96062</v>
      </c>
      <c r="B1350" s="1049" t="s">
        <v>2136</v>
      </c>
      <c r="C1350" s="1049" t="s">
        <v>69</v>
      </c>
      <c r="D1350" s="1052">
        <v>39.42</v>
      </c>
    </row>
    <row r="1351" spans="1:4" x14ac:dyDescent="0.25">
      <c r="A1351" s="1049">
        <v>96241</v>
      </c>
      <c r="B1351" s="1049" t="s">
        <v>2137</v>
      </c>
      <c r="C1351" s="1049" t="s">
        <v>69</v>
      </c>
      <c r="D1351" s="1052">
        <v>26.08</v>
      </c>
    </row>
    <row r="1352" spans="1:4" x14ac:dyDescent="0.25">
      <c r="A1352" s="1049">
        <v>96242</v>
      </c>
      <c r="B1352" s="1049" t="s">
        <v>2138</v>
      </c>
      <c r="C1352" s="1049" t="s">
        <v>69</v>
      </c>
      <c r="D1352" s="1052">
        <v>6.89</v>
      </c>
    </row>
    <row r="1353" spans="1:4" x14ac:dyDescent="0.25">
      <c r="A1353" s="1049">
        <v>96243</v>
      </c>
      <c r="B1353" s="1049" t="s">
        <v>2139</v>
      </c>
      <c r="C1353" s="1049" t="s">
        <v>69</v>
      </c>
      <c r="D1353" s="1052">
        <v>32.61</v>
      </c>
    </row>
    <row r="1354" spans="1:4" x14ac:dyDescent="0.25">
      <c r="A1354" s="1049">
        <v>96244</v>
      </c>
      <c r="B1354" s="1049" t="s">
        <v>2140</v>
      </c>
      <c r="C1354" s="1049" t="s">
        <v>69</v>
      </c>
      <c r="D1354" s="1052">
        <v>17.22</v>
      </c>
    </row>
    <row r="1355" spans="1:4" x14ac:dyDescent="0.25">
      <c r="A1355" s="1049">
        <v>96301</v>
      </c>
      <c r="B1355" s="1049" t="s">
        <v>2141</v>
      </c>
      <c r="C1355" s="1049" t="s">
        <v>69</v>
      </c>
      <c r="D1355" s="1052">
        <v>48.6</v>
      </c>
    </row>
    <row r="1356" spans="1:4" x14ac:dyDescent="0.25">
      <c r="A1356" s="1049">
        <v>96457</v>
      </c>
      <c r="B1356" s="1049" t="s">
        <v>2142</v>
      </c>
      <c r="C1356" s="1049" t="s">
        <v>69</v>
      </c>
      <c r="D1356" s="1052">
        <v>63.16</v>
      </c>
    </row>
    <row r="1357" spans="1:4" x14ac:dyDescent="0.25">
      <c r="A1357" s="1049">
        <v>96458</v>
      </c>
      <c r="B1357" s="1049" t="s">
        <v>2143</v>
      </c>
      <c r="C1357" s="1049" t="s">
        <v>69</v>
      </c>
      <c r="D1357" s="1052">
        <v>66.55</v>
      </c>
    </row>
    <row r="1358" spans="1:4" x14ac:dyDescent="0.25">
      <c r="A1358" s="1049">
        <v>96459</v>
      </c>
      <c r="B1358" s="1049" t="s">
        <v>2144</v>
      </c>
      <c r="C1358" s="1049" t="s">
        <v>69</v>
      </c>
      <c r="D1358" s="1052">
        <v>14.26</v>
      </c>
    </row>
    <row r="1359" spans="1:4" x14ac:dyDescent="0.25">
      <c r="A1359" s="1049">
        <v>96460</v>
      </c>
      <c r="B1359" s="1049" t="s">
        <v>2145</v>
      </c>
      <c r="C1359" s="1049" t="s">
        <v>69</v>
      </c>
      <c r="D1359" s="1052">
        <v>53.18</v>
      </c>
    </row>
    <row r="1360" spans="1:4" x14ac:dyDescent="0.25">
      <c r="A1360" s="1049">
        <v>98760</v>
      </c>
      <c r="B1360" s="1049" t="s">
        <v>2146</v>
      </c>
      <c r="C1360" s="1049" t="s">
        <v>69</v>
      </c>
      <c r="D1360" s="1052">
        <v>0.05</v>
      </c>
    </row>
    <row r="1361" spans="1:4" x14ac:dyDescent="0.25">
      <c r="A1361" s="1049">
        <v>98761</v>
      </c>
      <c r="B1361" s="1049" t="s">
        <v>2147</v>
      </c>
      <c r="C1361" s="1049" t="s">
        <v>69</v>
      </c>
      <c r="D1361" s="1052">
        <v>0.01</v>
      </c>
    </row>
    <row r="1362" spans="1:4" x14ac:dyDescent="0.25">
      <c r="A1362" s="1049">
        <v>98762</v>
      </c>
      <c r="B1362" s="1049" t="s">
        <v>2148</v>
      </c>
      <c r="C1362" s="1049" t="s">
        <v>69</v>
      </c>
      <c r="D1362" s="1052">
        <v>7.0000000000000007E-2</v>
      </c>
    </row>
    <row r="1363" spans="1:4" x14ac:dyDescent="0.25">
      <c r="A1363" s="1049">
        <v>98763</v>
      </c>
      <c r="B1363" s="1049" t="s">
        <v>2149</v>
      </c>
      <c r="C1363" s="1049" t="s">
        <v>69</v>
      </c>
      <c r="D1363" s="1052">
        <v>3.99</v>
      </c>
    </row>
    <row r="1364" spans="1:4" x14ac:dyDescent="0.25">
      <c r="A1364" s="1049">
        <v>99829</v>
      </c>
      <c r="B1364" s="1049" t="s">
        <v>11975</v>
      </c>
      <c r="C1364" s="1049" t="s">
        <v>69</v>
      </c>
      <c r="D1364" s="1052">
        <v>0.18</v>
      </c>
    </row>
    <row r="1365" spans="1:4" x14ac:dyDescent="0.25">
      <c r="A1365" s="1049">
        <v>99830</v>
      </c>
      <c r="B1365" s="1049" t="s">
        <v>11976</v>
      </c>
      <c r="C1365" s="1049" t="s">
        <v>69</v>
      </c>
      <c r="D1365" s="1052">
        <v>0.03</v>
      </c>
    </row>
    <row r="1366" spans="1:4" x14ac:dyDescent="0.25">
      <c r="A1366" s="1049">
        <v>99831</v>
      </c>
      <c r="B1366" s="1049" t="s">
        <v>11977</v>
      </c>
      <c r="C1366" s="1049" t="s">
        <v>69</v>
      </c>
      <c r="D1366" s="1052">
        <v>0.13</v>
      </c>
    </row>
    <row r="1367" spans="1:4" x14ac:dyDescent="0.25">
      <c r="A1367" s="1049">
        <v>99832</v>
      </c>
      <c r="B1367" s="1049" t="s">
        <v>11978</v>
      </c>
      <c r="C1367" s="1049" t="s">
        <v>69</v>
      </c>
      <c r="D1367" s="1052">
        <v>1.63</v>
      </c>
    </row>
    <row r="1368" spans="1:4" x14ac:dyDescent="0.25">
      <c r="A1368" s="1049">
        <v>100637</v>
      </c>
      <c r="B1368" s="1049" t="s">
        <v>2150</v>
      </c>
      <c r="C1368" s="1049" t="s">
        <v>69</v>
      </c>
      <c r="D1368" s="1052">
        <v>214.66</v>
      </c>
    </row>
    <row r="1369" spans="1:4" x14ac:dyDescent="0.25">
      <c r="A1369" s="1049">
        <v>100638</v>
      </c>
      <c r="B1369" s="1049" t="s">
        <v>2151</v>
      </c>
      <c r="C1369" s="1049" t="s">
        <v>69</v>
      </c>
      <c r="D1369" s="1052">
        <v>65.98</v>
      </c>
    </row>
    <row r="1370" spans="1:4" x14ac:dyDescent="0.25">
      <c r="A1370" s="1049">
        <v>100639</v>
      </c>
      <c r="B1370" s="1049" t="s">
        <v>2152</v>
      </c>
      <c r="C1370" s="1049" t="s">
        <v>69</v>
      </c>
      <c r="D1370" s="1052">
        <v>268.52999999999997</v>
      </c>
    </row>
    <row r="1371" spans="1:4" x14ac:dyDescent="0.25">
      <c r="A1371" s="1049">
        <v>100640</v>
      </c>
      <c r="B1371" s="1049" t="s">
        <v>2153</v>
      </c>
      <c r="C1371" s="1049" t="s">
        <v>69</v>
      </c>
      <c r="D1371" s="1053">
        <v>4262.3999999999996</v>
      </c>
    </row>
    <row r="1372" spans="1:4" x14ac:dyDescent="0.25">
      <c r="A1372" s="1049">
        <v>100643</v>
      </c>
      <c r="B1372" s="1049" t="s">
        <v>2154</v>
      </c>
      <c r="C1372" s="1049" t="s">
        <v>69</v>
      </c>
      <c r="D1372" s="1052">
        <v>439.84</v>
      </c>
    </row>
    <row r="1373" spans="1:4" x14ac:dyDescent="0.25">
      <c r="A1373" s="1049">
        <v>100644</v>
      </c>
      <c r="B1373" s="1049" t="s">
        <v>2155</v>
      </c>
      <c r="C1373" s="1049" t="s">
        <v>69</v>
      </c>
      <c r="D1373" s="1052">
        <v>155.04</v>
      </c>
    </row>
    <row r="1374" spans="1:4" x14ac:dyDescent="0.25">
      <c r="A1374" s="1049">
        <v>100645</v>
      </c>
      <c r="B1374" s="1049" t="s">
        <v>2156</v>
      </c>
      <c r="C1374" s="1049" t="s">
        <v>69</v>
      </c>
      <c r="D1374" s="1052">
        <v>707.05</v>
      </c>
    </row>
    <row r="1375" spans="1:4" x14ac:dyDescent="0.25">
      <c r="A1375" s="1049">
        <v>100646</v>
      </c>
      <c r="B1375" s="1049" t="s">
        <v>2157</v>
      </c>
      <c r="C1375" s="1049" t="s">
        <v>69</v>
      </c>
      <c r="D1375" s="1053">
        <v>5328</v>
      </c>
    </row>
    <row r="1376" spans="1:4" x14ac:dyDescent="0.25">
      <c r="A1376" s="1049">
        <v>102270</v>
      </c>
      <c r="B1376" s="1049" t="s">
        <v>2158</v>
      </c>
      <c r="C1376" s="1049" t="s">
        <v>69</v>
      </c>
      <c r="D1376" s="1052">
        <v>0.77</v>
      </c>
    </row>
    <row r="1377" spans="1:4" x14ac:dyDescent="0.25">
      <c r="A1377" s="1049">
        <v>102271</v>
      </c>
      <c r="B1377" s="1049" t="s">
        <v>2159</v>
      </c>
      <c r="C1377" s="1049" t="s">
        <v>69</v>
      </c>
      <c r="D1377" s="1052">
        <v>0.17</v>
      </c>
    </row>
    <row r="1378" spans="1:4" x14ac:dyDescent="0.25">
      <c r="A1378" s="1049">
        <v>102272</v>
      </c>
      <c r="B1378" s="1049" t="s">
        <v>2160</v>
      </c>
      <c r="C1378" s="1049" t="s">
        <v>69</v>
      </c>
      <c r="D1378" s="1052">
        <v>0.96</v>
      </c>
    </row>
    <row r="1379" spans="1:4" x14ac:dyDescent="0.25">
      <c r="A1379" s="1049">
        <v>102273</v>
      </c>
      <c r="B1379" s="1049" t="s">
        <v>2161</v>
      </c>
      <c r="C1379" s="1049" t="s">
        <v>69</v>
      </c>
      <c r="D1379" s="1052">
        <v>1.47</v>
      </c>
    </row>
    <row r="1380" spans="1:4" x14ac:dyDescent="0.25">
      <c r="A1380" s="1049">
        <v>102809</v>
      </c>
      <c r="B1380" s="1049" t="s">
        <v>11979</v>
      </c>
      <c r="C1380" s="1049" t="s">
        <v>69</v>
      </c>
      <c r="D1380" s="1052">
        <v>15.83</v>
      </c>
    </row>
    <row r="1381" spans="1:4" x14ac:dyDescent="0.25">
      <c r="A1381" s="1049">
        <v>102815</v>
      </c>
      <c r="B1381" s="1049" t="s">
        <v>2162</v>
      </c>
      <c r="C1381" s="1049" t="s">
        <v>69</v>
      </c>
      <c r="D1381" s="1052">
        <v>2.95</v>
      </c>
    </row>
    <row r="1382" spans="1:4" x14ac:dyDescent="0.25">
      <c r="A1382" s="1049">
        <v>102826</v>
      </c>
      <c r="B1382" s="1049" t="s">
        <v>11980</v>
      </c>
      <c r="C1382" s="1049" t="s">
        <v>69</v>
      </c>
      <c r="D1382" s="1052">
        <v>5.55</v>
      </c>
    </row>
    <row r="1383" spans="1:4" x14ac:dyDescent="0.25">
      <c r="A1383" s="1049">
        <v>102832</v>
      </c>
      <c r="B1383" s="1049" t="s">
        <v>11981</v>
      </c>
      <c r="C1383" s="1049" t="s">
        <v>69</v>
      </c>
      <c r="D1383" s="1052">
        <v>7.39</v>
      </c>
    </row>
    <row r="1384" spans="1:4" x14ac:dyDescent="0.25">
      <c r="A1384" s="1049">
        <v>102843</v>
      </c>
      <c r="B1384" s="1049" t="s">
        <v>2163</v>
      </c>
      <c r="C1384" s="1049" t="s">
        <v>69</v>
      </c>
      <c r="D1384" s="1052">
        <v>133.19999999999999</v>
      </c>
    </row>
    <row r="1385" spans="1:4" x14ac:dyDescent="0.25">
      <c r="A1385" s="1049">
        <v>102849</v>
      </c>
      <c r="B1385" s="1049" t="s">
        <v>2164</v>
      </c>
      <c r="C1385" s="1049" t="s">
        <v>69</v>
      </c>
      <c r="D1385" s="1052">
        <v>65.12</v>
      </c>
    </row>
    <row r="1386" spans="1:4" x14ac:dyDescent="0.25">
      <c r="A1386" s="1049">
        <v>102855</v>
      </c>
      <c r="B1386" s="1049" t="s">
        <v>2165</v>
      </c>
      <c r="C1386" s="1049" t="s">
        <v>69</v>
      </c>
      <c r="D1386" s="1052">
        <v>65.12</v>
      </c>
    </row>
    <row r="1387" spans="1:4" x14ac:dyDescent="0.25">
      <c r="A1387" s="1049">
        <v>102861</v>
      </c>
      <c r="B1387" s="1049" t="s">
        <v>11982</v>
      </c>
      <c r="C1387" s="1049" t="s">
        <v>69</v>
      </c>
      <c r="D1387" s="1052">
        <v>1.08</v>
      </c>
    </row>
    <row r="1388" spans="1:4" x14ac:dyDescent="0.25">
      <c r="A1388" s="1049">
        <v>102867</v>
      </c>
      <c r="B1388" s="1049" t="s">
        <v>11983</v>
      </c>
      <c r="C1388" s="1049" t="s">
        <v>69</v>
      </c>
      <c r="D1388" s="1052">
        <v>0.59</v>
      </c>
    </row>
    <row r="1389" spans="1:4" x14ac:dyDescent="0.25">
      <c r="A1389" s="1049">
        <v>102873</v>
      </c>
      <c r="B1389" s="1049" t="s">
        <v>2166</v>
      </c>
      <c r="C1389" s="1049" t="s">
        <v>69</v>
      </c>
      <c r="D1389" s="1052">
        <v>118.34</v>
      </c>
    </row>
    <row r="1390" spans="1:4" x14ac:dyDescent="0.25">
      <c r="A1390" s="1049">
        <v>102879</v>
      </c>
      <c r="B1390" s="1049" t="s">
        <v>2167</v>
      </c>
      <c r="C1390" s="1049" t="s">
        <v>69</v>
      </c>
      <c r="D1390" s="1052">
        <v>177.6</v>
      </c>
    </row>
    <row r="1391" spans="1:4" x14ac:dyDescent="0.25">
      <c r="A1391" s="1049">
        <v>102885</v>
      </c>
      <c r="B1391" s="1049" t="s">
        <v>2168</v>
      </c>
      <c r="C1391" s="1049" t="s">
        <v>69</v>
      </c>
      <c r="D1391" s="1052">
        <v>1.1100000000000001</v>
      </c>
    </row>
    <row r="1392" spans="1:4" x14ac:dyDescent="0.25">
      <c r="A1392" s="1049">
        <v>102891</v>
      </c>
      <c r="B1392" s="1049" t="s">
        <v>2169</v>
      </c>
      <c r="C1392" s="1049" t="s">
        <v>69</v>
      </c>
      <c r="D1392" s="1052">
        <v>1.1100000000000001</v>
      </c>
    </row>
    <row r="1393" spans="1:4" x14ac:dyDescent="0.25">
      <c r="A1393" s="1049">
        <v>102897</v>
      </c>
      <c r="B1393" s="1049" t="s">
        <v>2170</v>
      </c>
      <c r="C1393" s="1049" t="s">
        <v>69</v>
      </c>
      <c r="D1393" s="1052">
        <v>88.97</v>
      </c>
    </row>
    <row r="1394" spans="1:4" x14ac:dyDescent="0.25">
      <c r="A1394" s="1049">
        <v>102903</v>
      </c>
      <c r="B1394" s="1049" t="s">
        <v>11984</v>
      </c>
      <c r="C1394" s="1049" t="s">
        <v>69</v>
      </c>
      <c r="D1394" s="1052">
        <v>11.54</v>
      </c>
    </row>
    <row r="1395" spans="1:4" x14ac:dyDescent="0.25">
      <c r="A1395" s="1049">
        <v>102909</v>
      </c>
      <c r="B1395" s="1049" t="s">
        <v>11985</v>
      </c>
      <c r="C1395" s="1049" t="s">
        <v>69</v>
      </c>
      <c r="D1395" s="1052">
        <v>3.54</v>
      </c>
    </row>
    <row r="1396" spans="1:4" x14ac:dyDescent="0.25">
      <c r="A1396" s="1049">
        <v>102915</v>
      </c>
      <c r="B1396" s="1049" t="s">
        <v>11986</v>
      </c>
      <c r="C1396" s="1049" t="s">
        <v>69</v>
      </c>
      <c r="D1396" s="1052">
        <v>0.55000000000000004</v>
      </c>
    </row>
    <row r="1397" spans="1:4" x14ac:dyDescent="0.25">
      <c r="A1397" s="1049">
        <v>102927</v>
      </c>
      <c r="B1397" s="1049" t="s">
        <v>11987</v>
      </c>
      <c r="C1397" s="1049" t="s">
        <v>69</v>
      </c>
      <c r="D1397" s="1052">
        <v>0.81</v>
      </c>
    </row>
    <row r="1398" spans="1:4" x14ac:dyDescent="0.25">
      <c r="A1398" s="1049">
        <v>102933</v>
      </c>
      <c r="B1398" s="1049" t="s">
        <v>2171</v>
      </c>
      <c r="C1398" s="1049" t="s">
        <v>69</v>
      </c>
      <c r="D1398" s="1052">
        <v>0.81</v>
      </c>
    </row>
    <row r="1399" spans="1:4" x14ac:dyDescent="0.25">
      <c r="A1399" s="1049">
        <v>102939</v>
      </c>
      <c r="B1399" s="1049" t="s">
        <v>11988</v>
      </c>
      <c r="C1399" s="1049" t="s">
        <v>69</v>
      </c>
      <c r="D1399" s="1052">
        <v>8.1300000000000008</v>
      </c>
    </row>
    <row r="1400" spans="1:4" x14ac:dyDescent="0.25">
      <c r="A1400" s="1049">
        <v>102945</v>
      </c>
      <c r="B1400" s="1049" t="s">
        <v>11989</v>
      </c>
      <c r="C1400" s="1049" t="s">
        <v>69</v>
      </c>
      <c r="D1400" s="1052">
        <v>0.02</v>
      </c>
    </row>
    <row r="1401" spans="1:4" x14ac:dyDescent="0.25">
      <c r="A1401" s="1049">
        <v>102951</v>
      </c>
      <c r="B1401" s="1049" t="s">
        <v>11990</v>
      </c>
      <c r="C1401" s="1049" t="s">
        <v>69</v>
      </c>
      <c r="D1401" s="1052">
        <v>0.54</v>
      </c>
    </row>
    <row r="1402" spans="1:4" x14ac:dyDescent="0.25">
      <c r="A1402" s="1049">
        <v>102957</v>
      </c>
      <c r="B1402" s="1049" t="s">
        <v>2172</v>
      </c>
      <c r="C1402" s="1049" t="s">
        <v>69</v>
      </c>
      <c r="D1402" s="1052">
        <v>50.49</v>
      </c>
    </row>
    <row r="1403" spans="1:4" x14ac:dyDescent="0.25">
      <c r="A1403" s="1049">
        <v>102963</v>
      </c>
      <c r="B1403" s="1049" t="s">
        <v>2173</v>
      </c>
      <c r="C1403" s="1049" t="s">
        <v>69</v>
      </c>
      <c r="D1403" s="1052">
        <v>83.88</v>
      </c>
    </row>
    <row r="1404" spans="1:4" x14ac:dyDescent="0.25">
      <c r="A1404" s="1049">
        <v>102969</v>
      </c>
      <c r="B1404" s="1049" t="s">
        <v>11991</v>
      </c>
      <c r="C1404" s="1049" t="s">
        <v>69</v>
      </c>
      <c r="D1404" s="1052">
        <v>1.1000000000000001</v>
      </c>
    </row>
    <row r="1405" spans="1:4" x14ac:dyDescent="0.25">
      <c r="A1405" s="1049">
        <v>102985</v>
      </c>
      <c r="B1405" s="1049" t="s">
        <v>2174</v>
      </c>
      <c r="C1405" s="1049" t="s">
        <v>69</v>
      </c>
      <c r="D1405" s="1052">
        <v>2.96</v>
      </c>
    </row>
    <row r="1406" spans="1:4" x14ac:dyDescent="0.25">
      <c r="A1406" s="1049">
        <v>103156</v>
      </c>
      <c r="B1406" s="1049" t="s">
        <v>11992</v>
      </c>
      <c r="C1406" s="1049" t="s">
        <v>69</v>
      </c>
      <c r="D1406" s="1052">
        <v>2.12</v>
      </c>
    </row>
    <row r="1407" spans="1:4" x14ac:dyDescent="0.25">
      <c r="A1407" s="1049">
        <v>103162</v>
      </c>
      <c r="B1407" s="1049" t="s">
        <v>11993</v>
      </c>
      <c r="C1407" s="1049" t="s">
        <v>69</v>
      </c>
      <c r="D1407" s="1052">
        <v>2.58</v>
      </c>
    </row>
    <row r="1408" spans="1:4" x14ac:dyDescent="0.25">
      <c r="A1408" s="1049">
        <v>103168</v>
      </c>
      <c r="B1408" s="1049" t="s">
        <v>11994</v>
      </c>
      <c r="C1408" s="1049" t="s">
        <v>69</v>
      </c>
      <c r="D1408" s="1052">
        <v>2.9</v>
      </c>
    </row>
    <row r="1409" spans="1:4" x14ac:dyDescent="0.25">
      <c r="A1409" s="1049">
        <v>103174</v>
      </c>
      <c r="B1409" s="1049" t="s">
        <v>11995</v>
      </c>
      <c r="C1409" s="1049" t="s">
        <v>69</v>
      </c>
      <c r="D1409" s="1052">
        <v>7.52</v>
      </c>
    </row>
    <row r="1410" spans="1:4" x14ac:dyDescent="0.25">
      <c r="A1410" s="1049">
        <v>103180</v>
      </c>
      <c r="B1410" s="1049" t="s">
        <v>11996</v>
      </c>
      <c r="C1410" s="1049" t="s">
        <v>69</v>
      </c>
      <c r="D1410" s="1052">
        <v>16.82</v>
      </c>
    </row>
    <row r="1411" spans="1:4" x14ac:dyDescent="0.25">
      <c r="A1411" s="1049">
        <v>103223</v>
      </c>
      <c r="B1411" s="1049" t="s">
        <v>11997</v>
      </c>
      <c r="C1411" s="1049" t="s">
        <v>69</v>
      </c>
      <c r="D1411" s="1052">
        <v>34.71</v>
      </c>
    </row>
    <row r="1412" spans="1:4" x14ac:dyDescent="0.25">
      <c r="A1412" s="1049">
        <v>103229</v>
      </c>
      <c r="B1412" s="1049" t="s">
        <v>11998</v>
      </c>
      <c r="C1412" s="1049" t="s">
        <v>69</v>
      </c>
      <c r="D1412" s="1052">
        <v>96.05</v>
      </c>
    </row>
    <row r="1413" spans="1:4" x14ac:dyDescent="0.25">
      <c r="A1413" s="1049">
        <v>103235</v>
      </c>
      <c r="B1413" s="1049" t="s">
        <v>11999</v>
      </c>
      <c r="C1413" s="1049" t="s">
        <v>69</v>
      </c>
      <c r="D1413" s="1052">
        <v>101.57</v>
      </c>
    </row>
    <row r="1414" spans="1:4" x14ac:dyDescent="0.25">
      <c r="A1414" s="1049">
        <v>103241</v>
      </c>
      <c r="B1414" s="1049" t="s">
        <v>12000</v>
      </c>
      <c r="C1414" s="1049" t="s">
        <v>69</v>
      </c>
      <c r="D1414" s="1052">
        <v>7.88</v>
      </c>
    </row>
    <row r="1415" spans="1:4" x14ac:dyDescent="0.25">
      <c r="A1415" s="1049">
        <v>103660</v>
      </c>
      <c r="B1415" s="1049" t="s">
        <v>12001</v>
      </c>
      <c r="C1415" s="1049" t="s">
        <v>69</v>
      </c>
      <c r="D1415" s="1052">
        <v>11.93</v>
      </c>
    </row>
    <row r="1416" spans="1:4" x14ac:dyDescent="0.25">
      <c r="A1416" s="1049">
        <v>103666</v>
      </c>
      <c r="B1416" s="1049" t="s">
        <v>12002</v>
      </c>
      <c r="C1416" s="1049" t="s">
        <v>69</v>
      </c>
      <c r="D1416" s="1052">
        <v>159.36000000000001</v>
      </c>
    </row>
    <row r="1417" spans="1:4" x14ac:dyDescent="0.25">
      <c r="A1417" s="1049">
        <v>103792</v>
      </c>
      <c r="B1417" s="1049" t="s">
        <v>21367</v>
      </c>
      <c r="C1417" s="1049" t="s">
        <v>69</v>
      </c>
      <c r="D1417" s="1052">
        <v>0.24</v>
      </c>
    </row>
    <row r="1418" spans="1:4" x14ac:dyDescent="0.25">
      <c r="A1418" s="1049">
        <v>103937</v>
      </c>
      <c r="B1418" s="1049" t="s">
        <v>12003</v>
      </c>
      <c r="C1418" s="1049" t="s">
        <v>69</v>
      </c>
      <c r="D1418" s="1052">
        <v>1.33</v>
      </c>
    </row>
    <row r="1419" spans="1:4" x14ac:dyDescent="0.25">
      <c r="A1419" s="1049">
        <v>103943</v>
      </c>
      <c r="B1419" s="1049" t="s">
        <v>12004</v>
      </c>
      <c r="C1419" s="1049" t="s">
        <v>69</v>
      </c>
      <c r="D1419" s="1052">
        <v>1.33</v>
      </c>
    </row>
    <row r="1420" spans="1:4" x14ac:dyDescent="0.25">
      <c r="A1420" s="1049">
        <v>104087</v>
      </c>
      <c r="B1420" s="1049" t="s">
        <v>12005</v>
      </c>
      <c r="C1420" s="1049" t="s">
        <v>69</v>
      </c>
      <c r="D1420" s="1052">
        <v>7.0000000000000007E-2</v>
      </c>
    </row>
    <row r="1421" spans="1:4" x14ac:dyDescent="0.25">
      <c r="A1421" s="1049">
        <v>104088</v>
      </c>
      <c r="B1421" s="1049" t="s">
        <v>12006</v>
      </c>
      <c r="C1421" s="1049" t="s">
        <v>69</v>
      </c>
      <c r="D1421" s="1052">
        <v>0.01</v>
      </c>
    </row>
    <row r="1422" spans="1:4" x14ac:dyDescent="0.25">
      <c r="A1422" s="1049">
        <v>104089</v>
      </c>
      <c r="B1422" s="1049" t="s">
        <v>12007</v>
      </c>
      <c r="C1422" s="1049" t="s">
        <v>69</v>
      </c>
      <c r="D1422" s="1052">
        <v>0.08</v>
      </c>
    </row>
    <row r="1423" spans="1:4" x14ac:dyDescent="0.25">
      <c r="A1423" s="1049">
        <v>104090</v>
      </c>
      <c r="B1423" s="1049" t="s">
        <v>12008</v>
      </c>
      <c r="C1423" s="1049" t="s">
        <v>69</v>
      </c>
      <c r="D1423" s="1052">
        <v>0.59</v>
      </c>
    </row>
    <row r="1424" spans="1:4" x14ac:dyDescent="0.25">
      <c r="A1424" s="1049">
        <v>104093</v>
      </c>
      <c r="B1424" s="1049" t="s">
        <v>12009</v>
      </c>
      <c r="C1424" s="1049" t="s">
        <v>69</v>
      </c>
      <c r="D1424" s="1052">
        <v>0.1</v>
      </c>
    </row>
    <row r="1425" spans="1:4" x14ac:dyDescent="0.25">
      <c r="A1425" s="1049">
        <v>104094</v>
      </c>
      <c r="B1425" s="1049" t="s">
        <v>12010</v>
      </c>
      <c r="C1425" s="1049" t="s">
        <v>69</v>
      </c>
      <c r="D1425" s="1052">
        <v>0.02</v>
      </c>
    </row>
    <row r="1426" spans="1:4" x14ac:dyDescent="0.25">
      <c r="A1426" s="1049">
        <v>104095</v>
      </c>
      <c r="B1426" s="1049" t="s">
        <v>12011</v>
      </c>
      <c r="C1426" s="1049" t="s">
        <v>69</v>
      </c>
      <c r="D1426" s="1052">
        <v>0.12</v>
      </c>
    </row>
    <row r="1427" spans="1:4" x14ac:dyDescent="0.25">
      <c r="A1427" s="1049">
        <v>104096</v>
      </c>
      <c r="B1427" s="1049" t="s">
        <v>12012</v>
      </c>
      <c r="C1427" s="1049" t="s">
        <v>69</v>
      </c>
      <c r="D1427" s="1052">
        <v>0.81</v>
      </c>
    </row>
    <row r="1428" spans="1:4" x14ac:dyDescent="0.25">
      <c r="A1428" s="1049">
        <v>104519</v>
      </c>
      <c r="B1428" s="1049" t="s">
        <v>12013</v>
      </c>
      <c r="C1428" s="1049" t="s">
        <v>69</v>
      </c>
      <c r="D1428" s="1052">
        <v>0.55000000000000004</v>
      </c>
    </row>
    <row r="1429" spans="1:4" x14ac:dyDescent="0.25">
      <c r="A1429" s="1049">
        <v>104655</v>
      </c>
      <c r="B1429" s="1049" t="s">
        <v>12014</v>
      </c>
      <c r="C1429" s="1049" t="s">
        <v>69</v>
      </c>
      <c r="D1429" s="1052">
        <v>0.59</v>
      </c>
    </row>
    <row r="1430" spans="1:4" x14ac:dyDescent="0.25">
      <c r="A1430" s="1049">
        <v>104687</v>
      </c>
      <c r="B1430" s="1049" t="s">
        <v>12015</v>
      </c>
      <c r="C1430" s="1049" t="s">
        <v>69</v>
      </c>
      <c r="D1430" s="1052">
        <v>444.71</v>
      </c>
    </row>
    <row r="1431" spans="1:4" x14ac:dyDescent="0.25">
      <c r="A1431" s="1049">
        <v>104694</v>
      </c>
      <c r="B1431" s="1049" t="s">
        <v>12016</v>
      </c>
      <c r="C1431" s="1049" t="s">
        <v>69</v>
      </c>
      <c r="D1431" s="1052">
        <v>1.85</v>
      </c>
    </row>
    <row r="1432" spans="1:4" x14ac:dyDescent="0.25">
      <c r="A1432" s="1049">
        <v>104703</v>
      </c>
      <c r="B1432" s="1049" t="s">
        <v>12017</v>
      </c>
      <c r="C1432" s="1049" t="s">
        <v>69</v>
      </c>
      <c r="D1432" s="1052">
        <v>91.52</v>
      </c>
    </row>
    <row r="1433" spans="1:4" x14ac:dyDescent="0.25">
      <c r="A1433" s="1049">
        <v>104709</v>
      </c>
      <c r="B1433" s="1049" t="s">
        <v>12018</v>
      </c>
      <c r="C1433" s="1049" t="s">
        <v>69</v>
      </c>
      <c r="D1433" s="1053">
        <v>1157.3599999999999</v>
      </c>
    </row>
    <row r="1434" spans="1:4" x14ac:dyDescent="0.25">
      <c r="A1434" s="1049">
        <v>104715</v>
      </c>
      <c r="B1434" s="1049" t="s">
        <v>12019</v>
      </c>
      <c r="C1434" s="1049" t="s">
        <v>69</v>
      </c>
      <c r="D1434" s="1052">
        <v>88.97</v>
      </c>
    </row>
    <row r="1435" spans="1:4" x14ac:dyDescent="0.25">
      <c r="A1435" s="1049">
        <v>104906</v>
      </c>
      <c r="B1435" s="1049" t="s">
        <v>21368</v>
      </c>
      <c r="C1435" s="1049" t="s">
        <v>69</v>
      </c>
      <c r="D1435" s="1052">
        <v>97.68</v>
      </c>
    </row>
    <row r="1436" spans="1:4" x14ac:dyDescent="0.25">
      <c r="A1436" s="1049">
        <v>104912</v>
      </c>
      <c r="B1436" s="1049" t="s">
        <v>21369</v>
      </c>
      <c r="C1436" s="1049" t="s">
        <v>69</v>
      </c>
      <c r="D1436" s="1052">
        <v>33.270000000000003</v>
      </c>
    </row>
    <row r="1437" spans="1:4" x14ac:dyDescent="0.25">
      <c r="A1437" s="1049">
        <v>92259</v>
      </c>
      <c r="B1437" s="1049" t="s">
        <v>2175</v>
      </c>
      <c r="C1437" s="1049" t="s">
        <v>77</v>
      </c>
      <c r="D1437" s="1052">
        <v>485.59</v>
      </c>
    </row>
    <row r="1438" spans="1:4" x14ac:dyDescent="0.25">
      <c r="A1438" s="1049">
        <v>92260</v>
      </c>
      <c r="B1438" s="1049" t="s">
        <v>2176</v>
      </c>
      <c r="C1438" s="1049" t="s">
        <v>77</v>
      </c>
      <c r="D1438" s="1052">
        <v>562.63</v>
      </c>
    </row>
    <row r="1439" spans="1:4" x14ac:dyDescent="0.25">
      <c r="A1439" s="1049">
        <v>92261</v>
      </c>
      <c r="B1439" s="1049" t="s">
        <v>2177</v>
      </c>
      <c r="C1439" s="1049" t="s">
        <v>77</v>
      </c>
      <c r="D1439" s="1052">
        <v>637.32000000000005</v>
      </c>
    </row>
    <row r="1440" spans="1:4" x14ac:dyDescent="0.25">
      <c r="A1440" s="1049">
        <v>92262</v>
      </c>
      <c r="B1440" s="1049" t="s">
        <v>2178</v>
      </c>
      <c r="C1440" s="1049" t="s">
        <v>77</v>
      </c>
      <c r="D1440" s="1052">
        <v>757.58</v>
      </c>
    </row>
    <row r="1441" spans="1:4" x14ac:dyDescent="0.25">
      <c r="A1441" s="1049">
        <v>92539</v>
      </c>
      <c r="B1441" s="1049" t="s">
        <v>2179</v>
      </c>
      <c r="C1441" s="1049" t="s">
        <v>1239</v>
      </c>
      <c r="D1441" s="1052">
        <v>78.45</v>
      </c>
    </row>
    <row r="1442" spans="1:4" x14ac:dyDescent="0.25">
      <c r="A1442" s="1049">
        <v>92540</v>
      </c>
      <c r="B1442" s="1049" t="s">
        <v>2180</v>
      </c>
      <c r="C1442" s="1049" t="s">
        <v>1239</v>
      </c>
      <c r="D1442" s="1052">
        <v>89.82</v>
      </c>
    </row>
    <row r="1443" spans="1:4" x14ac:dyDescent="0.25">
      <c r="A1443" s="1049">
        <v>92541</v>
      </c>
      <c r="B1443" s="1049" t="s">
        <v>2181</v>
      </c>
      <c r="C1443" s="1049" t="s">
        <v>1239</v>
      </c>
      <c r="D1443" s="1052">
        <v>84.34</v>
      </c>
    </row>
    <row r="1444" spans="1:4" x14ac:dyDescent="0.25">
      <c r="A1444" s="1049">
        <v>92542</v>
      </c>
      <c r="B1444" s="1049" t="s">
        <v>2182</v>
      </c>
      <c r="C1444" s="1049" t="s">
        <v>1239</v>
      </c>
      <c r="D1444" s="1052">
        <v>103.66</v>
      </c>
    </row>
    <row r="1445" spans="1:4" x14ac:dyDescent="0.25">
      <c r="A1445" s="1049">
        <v>92543</v>
      </c>
      <c r="B1445" s="1049" t="s">
        <v>2183</v>
      </c>
      <c r="C1445" s="1049" t="s">
        <v>1239</v>
      </c>
      <c r="D1445" s="1052">
        <v>23.21</v>
      </c>
    </row>
    <row r="1446" spans="1:4" x14ac:dyDescent="0.25">
      <c r="A1446" s="1049">
        <v>92544</v>
      </c>
      <c r="B1446" s="1049" t="s">
        <v>2184</v>
      </c>
      <c r="C1446" s="1049" t="s">
        <v>1239</v>
      </c>
      <c r="D1446" s="1052">
        <v>18.489999999999998</v>
      </c>
    </row>
    <row r="1447" spans="1:4" x14ac:dyDescent="0.25">
      <c r="A1447" s="1049">
        <v>92545</v>
      </c>
      <c r="B1447" s="1049" t="s">
        <v>2185</v>
      </c>
      <c r="C1447" s="1049" t="s">
        <v>77</v>
      </c>
      <c r="D1447" s="1053">
        <v>1077.81</v>
      </c>
    </row>
    <row r="1448" spans="1:4" x14ac:dyDescent="0.25">
      <c r="A1448" s="1049">
        <v>92546</v>
      </c>
      <c r="B1448" s="1049" t="s">
        <v>2186</v>
      </c>
      <c r="C1448" s="1049" t="s">
        <v>77</v>
      </c>
      <c r="D1448" s="1053">
        <v>1330.44</v>
      </c>
    </row>
    <row r="1449" spans="1:4" x14ac:dyDescent="0.25">
      <c r="A1449" s="1049">
        <v>92547</v>
      </c>
      <c r="B1449" s="1049" t="s">
        <v>2187</v>
      </c>
      <c r="C1449" s="1049" t="s">
        <v>77</v>
      </c>
      <c r="D1449" s="1053">
        <v>1398.86</v>
      </c>
    </row>
    <row r="1450" spans="1:4" x14ac:dyDescent="0.25">
      <c r="A1450" s="1049">
        <v>92548</v>
      </c>
      <c r="B1450" s="1049" t="s">
        <v>2188</v>
      </c>
      <c r="C1450" s="1049" t="s">
        <v>77</v>
      </c>
      <c r="D1450" s="1053">
        <v>1557.52</v>
      </c>
    </row>
    <row r="1451" spans="1:4" x14ac:dyDescent="0.25">
      <c r="A1451" s="1049">
        <v>92549</v>
      </c>
      <c r="B1451" s="1049" t="s">
        <v>2189</v>
      </c>
      <c r="C1451" s="1049" t="s">
        <v>77</v>
      </c>
      <c r="D1451" s="1053">
        <v>1971.08</v>
      </c>
    </row>
    <row r="1452" spans="1:4" x14ac:dyDescent="0.25">
      <c r="A1452" s="1049">
        <v>92550</v>
      </c>
      <c r="B1452" s="1049" t="s">
        <v>2190</v>
      </c>
      <c r="C1452" s="1049" t="s">
        <v>77</v>
      </c>
      <c r="D1452" s="1053">
        <v>2373.29</v>
      </c>
    </row>
    <row r="1453" spans="1:4" x14ac:dyDescent="0.25">
      <c r="A1453" s="1049">
        <v>92551</v>
      </c>
      <c r="B1453" s="1049" t="s">
        <v>2191</v>
      </c>
      <c r="C1453" s="1049" t="s">
        <v>77</v>
      </c>
      <c r="D1453" s="1053">
        <v>2461.11</v>
      </c>
    </row>
    <row r="1454" spans="1:4" x14ac:dyDescent="0.25">
      <c r="A1454" s="1049">
        <v>92552</v>
      </c>
      <c r="B1454" s="1049" t="s">
        <v>2192</v>
      </c>
      <c r="C1454" s="1049" t="s">
        <v>77</v>
      </c>
      <c r="D1454" s="1053">
        <v>2682.41</v>
      </c>
    </row>
    <row r="1455" spans="1:4" x14ac:dyDescent="0.25">
      <c r="A1455" s="1049">
        <v>92553</v>
      </c>
      <c r="B1455" s="1049" t="s">
        <v>2193</v>
      </c>
      <c r="C1455" s="1049" t="s">
        <v>77</v>
      </c>
      <c r="D1455" s="1053">
        <v>3105.81</v>
      </c>
    </row>
    <row r="1456" spans="1:4" x14ac:dyDescent="0.25">
      <c r="A1456" s="1049">
        <v>92554</v>
      </c>
      <c r="B1456" s="1049" t="s">
        <v>2194</v>
      </c>
      <c r="C1456" s="1049" t="s">
        <v>77</v>
      </c>
      <c r="D1456" s="1053">
        <v>3206.43</v>
      </c>
    </row>
    <row r="1457" spans="1:4" x14ac:dyDescent="0.25">
      <c r="A1457" s="1049">
        <v>92555</v>
      </c>
      <c r="B1457" s="1049" t="s">
        <v>2195</v>
      </c>
      <c r="C1457" s="1049" t="s">
        <v>77</v>
      </c>
      <c r="D1457" s="1053">
        <v>1064.5899999999999</v>
      </c>
    </row>
    <row r="1458" spans="1:4" x14ac:dyDescent="0.25">
      <c r="A1458" s="1049">
        <v>92556</v>
      </c>
      <c r="B1458" s="1049" t="s">
        <v>2196</v>
      </c>
      <c r="C1458" s="1049" t="s">
        <v>77</v>
      </c>
      <c r="D1458" s="1053">
        <v>1307.28</v>
      </c>
    </row>
    <row r="1459" spans="1:4" x14ac:dyDescent="0.25">
      <c r="A1459" s="1049">
        <v>92557</v>
      </c>
      <c r="B1459" s="1049" t="s">
        <v>2197</v>
      </c>
      <c r="C1459" s="1049" t="s">
        <v>77</v>
      </c>
      <c r="D1459" s="1053">
        <v>1375.69</v>
      </c>
    </row>
    <row r="1460" spans="1:4" x14ac:dyDescent="0.25">
      <c r="A1460" s="1049">
        <v>92558</v>
      </c>
      <c r="B1460" s="1049" t="s">
        <v>2198</v>
      </c>
      <c r="C1460" s="1049" t="s">
        <v>77</v>
      </c>
      <c r="D1460" s="1053">
        <v>1544.3</v>
      </c>
    </row>
    <row r="1461" spans="1:4" x14ac:dyDescent="0.25">
      <c r="A1461" s="1049">
        <v>92559</v>
      </c>
      <c r="B1461" s="1049" t="s">
        <v>2199</v>
      </c>
      <c r="C1461" s="1049" t="s">
        <v>77</v>
      </c>
      <c r="D1461" s="1053">
        <v>1946.47</v>
      </c>
    </row>
    <row r="1462" spans="1:4" x14ac:dyDescent="0.25">
      <c r="A1462" s="1049">
        <v>92560</v>
      </c>
      <c r="B1462" s="1049" t="s">
        <v>2200</v>
      </c>
      <c r="C1462" s="1049" t="s">
        <v>77</v>
      </c>
      <c r="D1462" s="1053">
        <v>2339.77</v>
      </c>
    </row>
    <row r="1463" spans="1:4" x14ac:dyDescent="0.25">
      <c r="A1463" s="1049">
        <v>92561</v>
      </c>
      <c r="B1463" s="1049" t="s">
        <v>2201</v>
      </c>
      <c r="C1463" s="1049" t="s">
        <v>77</v>
      </c>
      <c r="D1463" s="1053">
        <v>2428.5</v>
      </c>
    </row>
    <row r="1464" spans="1:4" x14ac:dyDescent="0.25">
      <c r="A1464" s="1049">
        <v>92562</v>
      </c>
      <c r="B1464" s="1049" t="s">
        <v>2202</v>
      </c>
      <c r="C1464" s="1049" t="s">
        <v>77</v>
      </c>
      <c r="D1464" s="1053">
        <v>2626.64</v>
      </c>
    </row>
    <row r="1465" spans="1:4" x14ac:dyDescent="0.25">
      <c r="A1465" s="1049">
        <v>92563</v>
      </c>
      <c r="B1465" s="1049" t="s">
        <v>2203</v>
      </c>
      <c r="C1465" s="1049" t="s">
        <v>77</v>
      </c>
      <c r="D1465" s="1053">
        <v>3040.6</v>
      </c>
    </row>
    <row r="1466" spans="1:4" x14ac:dyDescent="0.25">
      <c r="A1466" s="1049">
        <v>92564</v>
      </c>
      <c r="B1466" s="1049" t="s">
        <v>2204</v>
      </c>
      <c r="C1466" s="1049" t="s">
        <v>77</v>
      </c>
      <c r="D1466" s="1053">
        <v>3126.56</v>
      </c>
    </row>
    <row r="1467" spans="1:4" x14ac:dyDescent="0.25">
      <c r="A1467" s="1049">
        <v>100379</v>
      </c>
      <c r="B1467" s="1049" t="s">
        <v>2205</v>
      </c>
      <c r="C1467" s="1049" t="s">
        <v>1239</v>
      </c>
      <c r="D1467" s="1052">
        <v>40.03</v>
      </c>
    </row>
    <row r="1468" spans="1:4" x14ac:dyDescent="0.25">
      <c r="A1468" s="1049">
        <v>100380</v>
      </c>
      <c r="B1468" s="1049" t="s">
        <v>2206</v>
      </c>
      <c r="C1468" s="1049" t="s">
        <v>1239</v>
      </c>
      <c r="D1468" s="1052">
        <v>53.78</v>
      </c>
    </row>
    <row r="1469" spans="1:4" x14ac:dyDescent="0.25">
      <c r="A1469" s="1049">
        <v>100381</v>
      </c>
      <c r="B1469" s="1049" t="s">
        <v>2207</v>
      </c>
      <c r="C1469" s="1049" t="s">
        <v>1239</v>
      </c>
      <c r="D1469" s="1052">
        <v>60.85</v>
      </c>
    </row>
    <row r="1470" spans="1:4" x14ac:dyDescent="0.25">
      <c r="A1470" s="1049">
        <v>100383</v>
      </c>
      <c r="B1470" s="1049" t="s">
        <v>2208</v>
      </c>
      <c r="C1470" s="1049" t="s">
        <v>1239</v>
      </c>
      <c r="D1470" s="1052">
        <v>25.98</v>
      </c>
    </row>
    <row r="1471" spans="1:4" x14ac:dyDescent="0.25">
      <c r="A1471" s="1049">
        <v>100384</v>
      </c>
      <c r="B1471" s="1049" t="s">
        <v>2209</v>
      </c>
      <c r="C1471" s="1049" t="s">
        <v>1239</v>
      </c>
      <c r="D1471" s="1052">
        <v>27.54</v>
      </c>
    </row>
    <row r="1472" spans="1:4" x14ac:dyDescent="0.25">
      <c r="A1472" s="1049">
        <v>100385</v>
      </c>
      <c r="B1472" s="1049" t="s">
        <v>2210</v>
      </c>
      <c r="C1472" s="1049" t="s">
        <v>1239</v>
      </c>
      <c r="D1472" s="1052">
        <v>35.42</v>
      </c>
    </row>
    <row r="1473" spans="1:4" x14ac:dyDescent="0.25">
      <c r="A1473" s="1049">
        <v>100386</v>
      </c>
      <c r="B1473" s="1049" t="s">
        <v>2211</v>
      </c>
      <c r="C1473" s="1049" t="s">
        <v>1239</v>
      </c>
      <c r="D1473" s="1052">
        <v>46</v>
      </c>
    </row>
    <row r="1474" spans="1:4" x14ac:dyDescent="0.25">
      <c r="A1474" s="1049">
        <v>100387</v>
      </c>
      <c r="B1474" s="1049" t="s">
        <v>2212</v>
      </c>
      <c r="C1474" s="1049" t="s">
        <v>1239</v>
      </c>
      <c r="D1474" s="1052">
        <v>56.21</v>
      </c>
    </row>
    <row r="1475" spans="1:4" x14ac:dyDescent="0.25">
      <c r="A1475" s="1049">
        <v>100388</v>
      </c>
      <c r="B1475" s="1049" t="s">
        <v>2213</v>
      </c>
      <c r="C1475" s="1049" t="s">
        <v>1239</v>
      </c>
      <c r="D1475" s="1052">
        <v>20.92</v>
      </c>
    </row>
    <row r="1476" spans="1:4" x14ac:dyDescent="0.25">
      <c r="A1476" s="1049">
        <v>100389</v>
      </c>
      <c r="B1476" s="1049" t="s">
        <v>2214</v>
      </c>
      <c r="C1476" s="1049" t="s">
        <v>1239</v>
      </c>
      <c r="D1476" s="1052">
        <v>19.27</v>
      </c>
    </row>
    <row r="1477" spans="1:4" x14ac:dyDescent="0.25">
      <c r="A1477" s="1049">
        <v>100390</v>
      </c>
      <c r="B1477" s="1049" t="s">
        <v>2215</v>
      </c>
      <c r="C1477" s="1049" t="s">
        <v>1239</v>
      </c>
      <c r="D1477" s="1052">
        <v>25.44</v>
      </c>
    </row>
    <row r="1478" spans="1:4" x14ac:dyDescent="0.25">
      <c r="A1478" s="1049">
        <v>100391</v>
      </c>
      <c r="B1478" s="1049" t="s">
        <v>2216</v>
      </c>
      <c r="C1478" s="1049" t="s">
        <v>1239</v>
      </c>
      <c r="D1478" s="1052">
        <v>22.26</v>
      </c>
    </row>
    <row r="1479" spans="1:4" x14ac:dyDescent="0.25">
      <c r="A1479" s="1049">
        <v>100392</v>
      </c>
      <c r="B1479" s="1049" t="s">
        <v>2217</v>
      </c>
      <c r="C1479" s="1049" t="s">
        <v>1239</v>
      </c>
      <c r="D1479" s="1052">
        <v>16.47</v>
      </c>
    </row>
    <row r="1480" spans="1:4" x14ac:dyDescent="0.25">
      <c r="A1480" s="1049">
        <v>100393</v>
      </c>
      <c r="B1480" s="1049" t="s">
        <v>2218</v>
      </c>
      <c r="C1480" s="1049" t="s">
        <v>1239</v>
      </c>
      <c r="D1480" s="1052">
        <v>22</v>
      </c>
    </row>
    <row r="1481" spans="1:4" x14ac:dyDescent="0.25">
      <c r="A1481" s="1049">
        <v>100394</v>
      </c>
      <c r="B1481" s="1049" t="s">
        <v>2219</v>
      </c>
      <c r="C1481" s="1049" t="s">
        <v>1239</v>
      </c>
      <c r="D1481" s="1052">
        <v>20.02</v>
      </c>
    </row>
    <row r="1482" spans="1:4" x14ac:dyDescent="0.25">
      <c r="A1482" s="1049">
        <v>100395</v>
      </c>
      <c r="B1482" s="1049" t="s">
        <v>2220</v>
      </c>
      <c r="C1482" s="1049" t="s">
        <v>1239</v>
      </c>
      <c r="D1482" s="1052">
        <v>26.55</v>
      </c>
    </row>
    <row r="1483" spans="1:4" x14ac:dyDescent="0.25">
      <c r="A1483" s="1049">
        <v>94189</v>
      </c>
      <c r="B1483" s="1049" t="s">
        <v>2221</v>
      </c>
      <c r="C1483" s="1049" t="s">
        <v>1239</v>
      </c>
      <c r="D1483" s="1052">
        <v>40.22</v>
      </c>
    </row>
    <row r="1484" spans="1:4" x14ac:dyDescent="0.25">
      <c r="A1484" s="1049">
        <v>94192</v>
      </c>
      <c r="B1484" s="1049" t="s">
        <v>2222</v>
      </c>
      <c r="C1484" s="1049" t="s">
        <v>1239</v>
      </c>
      <c r="D1484" s="1052">
        <v>43.25</v>
      </c>
    </row>
    <row r="1485" spans="1:4" x14ac:dyDescent="0.25">
      <c r="A1485" s="1049">
        <v>94195</v>
      </c>
      <c r="B1485" s="1049" t="s">
        <v>2223</v>
      </c>
      <c r="C1485" s="1049" t="s">
        <v>1239</v>
      </c>
      <c r="D1485" s="1052">
        <v>26.39</v>
      </c>
    </row>
    <row r="1486" spans="1:4" x14ac:dyDescent="0.25">
      <c r="A1486" s="1049">
        <v>94198</v>
      </c>
      <c r="B1486" s="1049" t="s">
        <v>2224</v>
      </c>
      <c r="C1486" s="1049" t="s">
        <v>1239</v>
      </c>
      <c r="D1486" s="1052">
        <v>30.39</v>
      </c>
    </row>
    <row r="1487" spans="1:4" x14ac:dyDescent="0.25">
      <c r="A1487" s="1049">
        <v>94201</v>
      </c>
      <c r="B1487" s="1049" t="s">
        <v>2225</v>
      </c>
      <c r="C1487" s="1049" t="s">
        <v>1239</v>
      </c>
      <c r="D1487" s="1052">
        <v>38.5</v>
      </c>
    </row>
    <row r="1488" spans="1:4" x14ac:dyDescent="0.25">
      <c r="A1488" s="1049">
        <v>94204</v>
      </c>
      <c r="B1488" s="1049" t="s">
        <v>2226</v>
      </c>
      <c r="C1488" s="1049" t="s">
        <v>1239</v>
      </c>
      <c r="D1488" s="1052">
        <v>45.3</v>
      </c>
    </row>
    <row r="1489" spans="1:4" x14ac:dyDescent="0.25">
      <c r="A1489" s="1049">
        <v>94224</v>
      </c>
      <c r="B1489" s="1049" t="s">
        <v>2227</v>
      </c>
      <c r="C1489" s="1049" t="s">
        <v>76</v>
      </c>
      <c r="D1489" s="1052">
        <v>29.44</v>
      </c>
    </row>
    <row r="1490" spans="1:4" x14ac:dyDescent="0.25">
      <c r="A1490" s="1049">
        <v>94226</v>
      </c>
      <c r="B1490" s="1049" t="s">
        <v>2228</v>
      </c>
      <c r="C1490" s="1049" t="s">
        <v>1239</v>
      </c>
      <c r="D1490" s="1052">
        <v>20.69</v>
      </c>
    </row>
    <row r="1491" spans="1:4" x14ac:dyDescent="0.25">
      <c r="A1491" s="1049">
        <v>94232</v>
      </c>
      <c r="B1491" s="1049" t="s">
        <v>2229</v>
      </c>
      <c r="C1491" s="1049" t="s">
        <v>77</v>
      </c>
      <c r="D1491" s="1052">
        <v>3.47</v>
      </c>
    </row>
    <row r="1492" spans="1:4" x14ac:dyDescent="0.25">
      <c r="A1492" s="1049">
        <v>94440</v>
      </c>
      <c r="B1492" s="1049" t="s">
        <v>2230</v>
      </c>
      <c r="C1492" s="1049" t="s">
        <v>1239</v>
      </c>
      <c r="D1492" s="1052">
        <v>26.39</v>
      </c>
    </row>
    <row r="1493" spans="1:4" x14ac:dyDescent="0.25">
      <c r="A1493" s="1049">
        <v>94441</v>
      </c>
      <c r="B1493" s="1049" t="s">
        <v>2231</v>
      </c>
      <c r="C1493" s="1049" t="s">
        <v>1239</v>
      </c>
      <c r="D1493" s="1052">
        <v>30.39</v>
      </c>
    </row>
    <row r="1494" spans="1:4" x14ac:dyDescent="0.25">
      <c r="A1494" s="1049">
        <v>94442</v>
      </c>
      <c r="B1494" s="1049" t="s">
        <v>2232</v>
      </c>
      <c r="C1494" s="1049" t="s">
        <v>1239</v>
      </c>
      <c r="D1494" s="1052">
        <v>26.39</v>
      </c>
    </row>
    <row r="1495" spans="1:4" x14ac:dyDescent="0.25">
      <c r="A1495" s="1049">
        <v>94443</v>
      </c>
      <c r="B1495" s="1049" t="s">
        <v>2233</v>
      </c>
      <c r="C1495" s="1049" t="s">
        <v>1239</v>
      </c>
      <c r="D1495" s="1052">
        <v>30.39</v>
      </c>
    </row>
    <row r="1496" spans="1:4" x14ac:dyDescent="0.25">
      <c r="A1496" s="1049">
        <v>94445</v>
      </c>
      <c r="B1496" s="1049" t="s">
        <v>2234</v>
      </c>
      <c r="C1496" s="1049" t="s">
        <v>1239</v>
      </c>
      <c r="D1496" s="1052">
        <v>38.5</v>
      </c>
    </row>
    <row r="1497" spans="1:4" x14ac:dyDescent="0.25">
      <c r="A1497" s="1049">
        <v>94446</v>
      </c>
      <c r="B1497" s="1049" t="s">
        <v>2235</v>
      </c>
      <c r="C1497" s="1049" t="s">
        <v>1239</v>
      </c>
      <c r="D1497" s="1052">
        <v>45.3</v>
      </c>
    </row>
    <row r="1498" spans="1:4" x14ac:dyDescent="0.25">
      <c r="A1498" s="1049">
        <v>94447</v>
      </c>
      <c r="B1498" s="1049" t="s">
        <v>2236</v>
      </c>
      <c r="C1498" s="1049" t="s">
        <v>1239</v>
      </c>
      <c r="D1498" s="1052">
        <v>38.5</v>
      </c>
    </row>
    <row r="1499" spans="1:4" x14ac:dyDescent="0.25">
      <c r="A1499" s="1049">
        <v>94448</v>
      </c>
      <c r="B1499" s="1049" t="s">
        <v>2237</v>
      </c>
      <c r="C1499" s="1049" t="s">
        <v>1239</v>
      </c>
      <c r="D1499" s="1052">
        <v>45.3</v>
      </c>
    </row>
    <row r="1500" spans="1:4" x14ac:dyDescent="0.25">
      <c r="A1500" s="1049">
        <v>94207</v>
      </c>
      <c r="B1500" s="1049" t="s">
        <v>2238</v>
      </c>
      <c r="C1500" s="1049" t="s">
        <v>1239</v>
      </c>
      <c r="D1500" s="1052">
        <v>46.9</v>
      </c>
    </row>
    <row r="1501" spans="1:4" x14ac:dyDescent="0.25">
      <c r="A1501" s="1049">
        <v>94210</v>
      </c>
      <c r="B1501" s="1049" t="s">
        <v>2239</v>
      </c>
      <c r="C1501" s="1049" t="s">
        <v>1239</v>
      </c>
      <c r="D1501" s="1052">
        <v>49.84</v>
      </c>
    </row>
    <row r="1502" spans="1:4" x14ac:dyDescent="0.25">
      <c r="A1502" s="1049">
        <v>94218</v>
      </c>
      <c r="B1502" s="1049" t="s">
        <v>12020</v>
      </c>
      <c r="C1502" s="1049" t="s">
        <v>1239</v>
      </c>
      <c r="D1502" s="1052">
        <v>117.54</v>
      </c>
    </row>
    <row r="1503" spans="1:4" x14ac:dyDescent="0.25">
      <c r="A1503" s="1049">
        <v>94213</v>
      </c>
      <c r="B1503" s="1049" t="s">
        <v>2240</v>
      </c>
      <c r="C1503" s="1049" t="s">
        <v>1239</v>
      </c>
      <c r="D1503" s="1052">
        <v>67.92</v>
      </c>
    </row>
    <row r="1504" spans="1:4" x14ac:dyDescent="0.25">
      <c r="A1504" s="1049">
        <v>94216</v>
      </c>
      <c r="B1504" s="1049" t="s">
        <v>2241</v>
      </c>
      <c r="C1504" s="1049" t="s">
        <v>1239</v>
      </c>
      <c r="D1504" s="1052">
        <v>189.2</v>
      </c>
    </row>
    <row r="1505" spans="1:4" x14ac:dyDescent="0.25">
      <c r="A1505" s="1049">
        <v>94219</v>
      </c>
      <c r="B1505" s="1049" t="s">
        <v>2242</v>
      </c>
      <c r="C1505" s="1049" t="s">
        <v>76</v>
      </c>
      <c r="D1505" s="1052">
        <v>31.19</v>
      </c>
    </row>
    <row r="1506" spans="1:4" x14ac:dyDescent="0.25">
      <c r="A1506" s="1049">
        <v>94220</v>
      </c>
      <c r="B1506" s="1049" t="s">
        <v>2243</v>
      </c>
      <c r="C1506" s="1049" t="s">
        <v>76</v>
      </c>
      <c r="D1506" s="1052">
        <v>57.17</v>
      </c>
    </row>
    <row r="1507" spans="1:4" x14ac:dyDescent="0.25">
      <c r="A1507" s="1049">
        <v>94221</v>
      </c>
      <c r="B1507" s="1049" t="s">
        <v>2244</v>
      </c>
      <c r="C1507" s="1049" t="s">
        <v>76</v>
      </c>
      <c r="D1507" s="1052">
        <v>23.3</v>
      </c>
    </row>
    <row r="1508" spans="1:4" x14ac:dyDescent="0.25">
      <c r="A1508" s="1049">
        <v>94222</v>
      </c>
      <c r="B1508" s="1049" t="s">
        <v>2245</v>
      </c>
      <c r="C1508" s="1049" t="s">
        <v>76</v>
      </c>
      <c r="D1508" s="1052">
        <v>49.28</v>
      </c>
    </row>
    <row r="1509" spans="1:4" x14ac:dyDescent="0.25">
      <c r="A1509" s="1049">
        <v>94223</v>
      </c>
      <c r="B1509" s="1049" t="s">
        <v>2246</v>
      </c>
      <c r="C1509" s="1049" t="s">
        <v>76</v>
      </c>
      <c r="D1509" s="1052">
        <v>80.11</v>
      </c>
    </row>
    <row r="1510" spans="1:4" x14ac:dyDescent="0.25">
      <c r="A1510" s="1049">
        <v>94451</v>
      </c>
      <c r="B1510" s="1049" t="s">
        <v>2247</v>
      </c>
      <c r="C1510" s="1049" t="s">
        <v>76</v>
      </c>
      <c r="D1510" s="1052">
        <v>89.03</v>
      </c>
    </row>
    <row r="1511" spans="1:4" x14ac:dyDescent="0.25">
      <c r="A1511" s="1049">
        <v>100325</v>
      </c>
      <c r="B1511" s="1049" t="s">
        <v>2248</v>
      </c>
      <c r="C1511" s="1049" t="s">
        <v>76</v>
      </c>
      <c r="D1511" s="1052">
        <v>86.36</v>
      </c>
    </row>
    <row r="1512" spans="1:4" x14ac:dyDescent="0.25">
      <c r="A1512" s="1049">
        <v>100327</v>
      </c>
      <c r="B1512" s="1049" t="s">
        <v>2249</v>
      </c>
      <c r="C1512" s="1049" t="s">
        <v>76</v>
      </c>
      <c r="D1512" s="1052">
        <v>52.51</v>
      </c>
    </row>
    <row r="1513" spans="1:4" x14ac:dyDescent="0.25">
      <c r="A1513" s="1049">
        <v>100328</v>
      </c>
      <c r="B1513" s="1049" t="s">
        <v>2250</v>
      </c>
      <c r="C1513" s="1049" t="s">
        <v>1239</v>
      </c>
      <c r="D1513" s="1052">
        <v>12.99</v>
      </c>
    </row>
    <row r="1514" spans="1:4" x14ac:dyDescent="0.25">
      <c r="A1514" s="1049">
        <v>100329</v>
      </c>
      <c r="B1514" s="1049" t="s">
        <v>2251</v>
      </c>
      <c r="C1514" s="1049" t="s">
        <v>1239</v>
      </c>
      <c r="D1514" s="1052">
        <v>17.010000000000002</v>
      </c>
    </row>
    <row r="1515" spans="1:4" x14ac:dyDescent="0.25">
      <c r="A1515" s="1049">
        <v>100330</v>
      </c>
      <c r="B1515" s="1049" t="s">
        <v>2252</v>
      </c>
      <c r="C1515" s="1049" t="s">
        <v>1239</v>
      </c>
      <c r="D1515" s="1052">
        <v>17.600000000000001</v>
      </c>
    </row>
    <row r="1516" spans="1:4" x14ac:dyDescent="0.25">
      <c r="A1516" s="1049">
        <v>100331</v>
      </c>
      <c r="B1516" s="1049" t="s">
        <v>2253</v>
      </c>
      <c r="C1516" s="1049" t="s">
        <v>1239</v>
      </c>
      <c r="D1516" s="1052">
        <v>24.43</v>
      </c>
    </row>
    <row r="1517" spans="1:4" x14ac:dyDescent="0.25">
      <c r="A1517" s="1049">
        <v>100434</v>
      </c>
      <c r="B1517" s="1049" t="s">
        <v>2254</v>
      </c>
      <c r="C1517" s="1049" t="s">
        <v>76</v>
      </c>
      <c r="D1517" s="1052">
        <v>205.98</v>
      </c>
    </row>
    <row r="1518" spans="1:4" x14ac:dyDescent="0.25">
      <c r="A1518" s="1049">
        <v>100435</v>
      </c>
      <c r="B1518" s="1049" t="s">
        <v>2255</v>
      </c>
      <c r="C1518" s="1049" t="s">
        <v>76</v>
      </c>
      <c r="D1518" s="1052">
        <v>60.31</v>
      </c>
    </row>
    <row r="1519" spans="1:4" x14ac:dyDescent="0.25">
      <c r="A1519" s="1049">
        <v>94227</v>
      </c>
      <c r="B1519" s="1049" t="s">
        <v>2256</v>
      </c>
      <c r="C1519" s="1049" t="s">
        <v>76</v>
      </c>
      <c r="D1519" s="1052">
        <v>57.64</v>
      </c>
    </row>
    <row r="1520" spans="1:4" x14ac:dyDescent="0.25">
      <c r="A1520" s="1049">
        <v>94228</v>
      </c>
      <c r="B1520" s="1049" t="s">
        <v>2257</v>
      </c>
      <c r="C1520" s="1049" t="s">
        <v>76</v>
      </c>
      <c r="D1520" s="1052">
        <v>78.239999999999995</v>
      </c>
    </row>
    <row r="1521" spans="1:4" x14ac:dyDescent="0.25">
      <c r="A1521" s="1049">
        <v>94229</v>
      </c>
      <c r="B1521" s="1049" t="s">
        <v>2258</v>
      </c>
      <c r="C1521" s="1049" t="s">
        <v>76</v>
      </c>
      <c r="D1521" s="1052">
        <v>150.5</v>
      </c>
    </row>
    <row r="1522" spans="1:4" x14ac:dyDescent="0.25">
      <c r="A1522" s="1049">
        <v>94231</v>
      </c>
      <c r="B1522" s="1049" t="s">
        <v>2259</v>
      </c>
      <c r="C1522" s="1049" t="s">
        <v>76</v>
      </c>
      <c r="D1522" s="1052">
        <v>46.44</v>
      </c>
    </row>
    <row r="1523" spans="1:4" x14ac:dyDescent="0.25">
      <c r="A1523" s="1049">
        <v>94449</v>
      </c>
      <c r="B1523" s="1049" t="s">
        <v>2260</v>
      </c>
      <c r="C1523" s="1049" t="s">
        <v>1239</v>
      </c>
      <c r="D1523" s="1052">
        <v>80.38</v>
      </c>
    </row>
    <row r="1524" spans="1:4" x14ac:dyDescent="0.25">
      <c r="A1524" s="1049">
        <v>92255</v>
      </c>
      <c r="B1524" s="1049" t="s">
        <v>2261</v>
      </c>
      <c r="C1524" s="1049" t="s">
        <v>77</v>
      </c>
      <c r="D1524" s="1052">
        <v>222.58</v>
      </c>
    </row>
    <row r="1525" spans="1:4" x14ac:dyDescent="0.25">
      <c r="A1525" s="1049">
        <v>92256</v>
      </c>
      <c r="B1525" s="1049" t="s">
        <v>2262</v>
      </c>
      <c r="C1525" s="1049" t="s">
        <v>77</v>
      </c>
      <c r="D1525" s="1052">
        <v>280.85000000000002</v>
      </c>
    </row>
    <row r="1526" spans="1:4" x14ac:dyDescent="0.25">
      <c r="A1526" s="1049">
        <v>92257</v>
      </c>
      <c r="B1526" s="1049" t="s">
        <v>2263</v>
      </c>
      <c r="C1526" s="1049" t="s">
        <v>77</v>
      </c>
      <c r="D1526" s="1052">
        <v>338.3</v>
      </c>
    </row>
    <row r="1527" spans="1:4" x14ac:dyDescent="0.25">
      <c r="A1527" s="1049">
        <v>92258</v>
      </c>
      <c r="B1527" s="1049" t="s">
        <v>2264</v>
      </c>
      <c r="C1527" s="1049" t="s">
        <v>77</v>
      </c>
      <c r="D1527" s="1052">
        <v>430.7</v>
      </c>
    </row>
    <row r="1528" spans="1:4" x14ac:dyDescent="0.25">
      <c r="A1528" s="1049">
        <v>92568</v>
      </c>
      <c r="B1528" s="1049" t="s">
        <v>2265</v>
      </c>
      <c r="C1528" s="1049" t="s">
        <v>1239</v>
      </c>
      <c r="D1528" s="1052">
        <v>125.82</v>
      </c>
    </row>
    <row r="1529" spans="1:4" x14ac:dyDescent="0.25">
      <c r="A1529" s="1049">
        <v>92569</v>
      </c>
      <c r="B1529" s="1049" t="s">
        <v>2266</v>
      </c>
      <c r="C1529" s="1049" t="s">
        <v>1239</v>
      </c>
      <c r="D1529" s="1052">
        <v>69.72</v>
      </c>
    </row>
    <row r="1530" spans="1:4" x14ac:dyDescent="0.25">
      <c r="A1530" s="1049">
        <v>92570</v>
      </c>
      <c r="B1530" s="1049" t="s">
        <v>2267</v>
      </c>
      <c r="C1530" s="1049" t="s">
        <v>1239</v>
      </c>
      <c r="D1530" s="1052">
        <v>44.03</v>
      </c>
    </row>
    <row r="1531" spans="1:4" x14ac:dyDescent="0.25">
      <c r="A1531" s="1049">
        <v>92571</v>
      </c>
      <c r="B1531" s="1049" t="s">
        <v>2268</v>
      </c>
      <c r="C1531" s="1049" t="s">
        <v>1239</v>
      </c>
      <c r="D1531" s="1052">
        <v>136.66999999999999</v>
      </c>
    </row>
    <row r="1532" spans="1:4" x14ac:dyDescent="0.25">
      <c r="A1532" s="1049">
        <v>92572</v>
      </c>
      <c r="B1532" s="1049" t="s">
        <v>2269</v>
      </c>
      <c r="C1532" s="1049" t="s">
        <v>1239</v>
      </c>
      <c r="D1532" s="1052">
        <v>81.52</v>
      </c>
    </row>
    <row r="1533" spans="1:4" x14ac:dyDescent="0.25">
      <c r="A1533" s="1049">
        <v>92573</v>
      </c>
      <c r="B1533" s="1049" t="s">
        <v>2270</v>
      </c>
      <c r="C1533" s="1049" t="s">
        <v>1239</v>
      </c>
      <c r="D1533" s="1052">
        <v>48.72</v>
      </c>
    </row>
    <row r="1534" spans="1:4" x14ac:dyDescent="0.25">
      <c r="A1534" s="1049">
        <v>92574</v>
      </c>
      <c r="B1534" s="1049" t="s">
        <v>2271</v>
      </c>
      <c r="C1534" s="1049" t="s">
        <v>1239</v>
      </c>
      <c r="D1534" s="1052">
        <v>128.25</v>
      </c>
    </row>
    <row r="1535" spans="1:4" x14ac:dyDescent="0.25">
      <c r="A1535" s="1049">
        <v>92575</v>
      </c>
      <c r="B1535" s="1049" t="s">
        <v>2272</v>
      </c>
      <c r="C1535" s="1049" t="s">
        <v>1239</v>
      </c>
      <c r="D1535" s="1052">
        <v>63.95</v>
      </c>
    </row>
    <row r="1536" spans="1:4" x14ac:dyDescent="0.25">
      <c r="A1536" s="1049">
        <v>92576</v>
      </c>
      <c r="B1536" s="1049" t="s">
        <v>2273</v>
      </c>
      <c r="C1536" s="1049" t="s">
        <v>1239</v>
      </c>
      <c r="D1536" s="1052">
        <v>34.82</v>
      </c>
    </row>
    <row r="1537" spans="1:4" x14ac:dyDescent="0.25">
      <c r="A1537" s="1049">
        <v>92577</v>
      </c>
      <c r="B1537" s="1049" t="s">
        <v>2274</v>
      </c>
      <c r="C1537" s="1049" t="s">
        <v>1239</v>
      </c>
      <c r="D1537" s="1052">
        <v>139.47</v>
      </c>
    </row>
    <row r="1538" spans="1:4" x14ac:dyDescent="0.25">
      <c r="A1538" s="1049">
        <v>92578</v>
      </c>
      <c r="B1538" s="1049" t="s">
        <v>2275</v>
      </c>
      <c r="C1538" s="1049" t="s">
        <v>1239</v>
      </c>
      <c r="D1538" s="1052">
        <v>70.260000000000005</v>
      </c>
    </row>
    <row r="1539" spans="1:4" x14ac:dyDescent="0.25">
      <c r="A1539" s="1049">
        <v>92579</v>
      </c>
      <c r="B1539" s="1049" t="s">
        <v>2276</v>
      </c>
      <c r="C1539" s="1049" t="s">
        <v>1239</v>
      </c>
      <c r="D1539" s="1052">
        <v>38.56</v>
      </c>
    </row>
    <row r="1540" spans="1:4" x14ac:dyDescent="0.25">
      <c r="A1540" s="1049">
        <v>92580</v>
      </c>
      <c r="B1540" s="1049" t="s">
        <v>2277</v>
      </c>
      <c r="C1540" s="1049" t="s">
        <v>1239</v>
      </c>
      <c r="D1540" s="1052">
        <v>48.69</v>
      </c>
    </row>
    <row r="1541" spans="1:4" x14ac:dyDescent="0.25">
      <c r="A1541" s="1049">
        <v>92581</v>
      </c>
      <c r="B1541" s="1049" t="s">
        <v>2278</v>
      </c>
      <c r="C1541" s="1049" t="s">
        <v>1239</v>
      </c>
      <c r="D1541" s="1052">
        <v>50.36</v>
      </c>
    </row>
    <row r="1542" spans="1:4" x14ac:dyDescent="0.25">
      <c r="A1542" s="1049">
        <v>92582</v>
      </c>
      <c r="B1542" s="1049" t="s">
        <v>21370</v>
      </c>
      <c r="C1542" s="1049" t="s">
        <v>77</v>
      </c>
      <c r="D1542" s="1052">
        <v>731.84</v>
      </c>
    </row>
    <row r="1543" spans="1:4" x14ac:dyDescent="0.25">
      <c r="A1543" s="1049">
        <v>92584</v>
      </c>
      <c r="B1543" s="1049" t="s">
        <v>21371</v>
      </c>
      <c r="C1543" s="1049" t="s">
        <v>77</v>
      </c>
      <c r="D1543" s="1052">
        <v>846.95</v>
      </c>
    </row>
    <row r="1544" spans="1:4" x14ac:dyDescent="0.25">
      <c r="A1544" s="1049">
        <v>92586</v>
      </c>
      <c r="B1544" s="1049" t="s">
        <v>21372</v>
      </c>
      <c r="C1544" s="1049" t="s">
        <v>77</v>
      </c>
      <c r="D1544" s="1052">
        <v>962.06</v>
      </c>
    </row>
    <row r="1545" spans="1:4" x14ac:dyDescent="0.25">
      <c r="A1545" s="1049">
        <v>92588</v>
      </c>
      <c r="B1545" s="1049" t="s">
        <v>21373</v>
      </c>
      <c r="C1545" s="1049" t="s">
        <v>77</v>
      </c>
      <c r="D1545" s="1053">
        <v>1225.54</v>
      </c>
    </row>
    <row r="1546" spans="1:4" x14ac:dyDescent="0.25">
      <c r="A1546" s="1049">
        <v>92590</v>
      </c>
      <c r="B1546" s="1049" t="s">
        <v>21374</v>
      </c>
      <c r="C1546" s="1049" t="s">
        <v>77</v>
      </c>
      <c r="D1546" s="1053">
        <v>1340.66</v>
      </c>
    </row>
    <row r="1547" spans="1:4" x14ac:dyDescent="0.25">
      <c r="A1547" s="1049">
        <v>92592</v>
      </c>
      <c r="B1547" s="1049" t="s">
        <v>21375</v>
      </c>
      <c r="C1547" s="1049" t="s">
        <v>77</v>
      </c>
      <c r="D1547" s="1053">
        <v>1513.21</v>
      </c>
    </row>
    <row r="1548" spans="1:4" x14ac:dyDescent="0.25">
      <c r="A1548" s="1049">
        <v>92594</v>
      </c>
      <c r="B1548" s="1049" t="s">
        <v>21376</v>
      </c>
      <c r="C1548" s="1049" t="s">
        <v>77</v>
      </c>
      <c r="D1548" s="1053">
        <v>1747.55</v>
      </c>
    </row>
    <row r="1549" spans="1:4" x14ac:dyDescent="0.25">
      <c r="A1549" s="1049">
        <v>92596</v>
      </c>
      <c r="B1549" s="1049" t="s">
        <v>21377</v>
      </c>
      <c r="C1549" s="1049" t="s">
        <v>77</v>
      </c>
      <c r="D1549" s="1053">
        <v>1959.99</v>
      </c>
    </row>
    <row r="1550" spans="1:4" x14ac:dyDescent="0.25">
      <c r="A1550" s="1049">
        <v>92598</v>
      </c>
      <c r="B1550" s="1049" t="s">
        <v>21378</v>
      </c>
      <c r="C1550" s="1049" t="s">
        <v>77</v>
      </c>
      <c r="D1550" s="1053">
        <v>2075.11</v>
      </c>
    </row>
    <row r="1551" spans="1:4" x14ac:dyDescent="0.25">
      <c r="A1551" s="1049">
        <v>92600</v>
      </c>
      <c r="B1551" s="1049" t="s">
        <v>21379</v>
      </c>
      <c r="C1551" s="1049" t="s">
        <v>77</v>
      </c>
      <c r="D1551" s="1053">
        <v>2219.36</v>
      </c>
    </row>
    <row r="1552" spans="1:4" x14ac:dyDescent="0.25">
      <c r="A1552" s="1049">
        <v>92602</v>
      </c>
      <c r="B1552" s="1049" t="s">
        <v>21380</v>
      </c>
      <c r="C1552" s="1049" t="s">
        <v>77</v>
      </c>
      <c r="D1552" s="1052">
        <v>731.84</v>
      </c>
    </row>
    <row r="1553" spans="1:4" x14ac:dyDescent="0.25">
      <c r="A1553" s="1049">
        <v>92604</v>
      </c>
      <c r="B1553" s="1049" t="s">
        <v>21381</v>
      </c>
      <c r="C1553" s="1049" t="s">
        <v>77</v>
      </c>
      <c r="D1553" s="1052">
        <v>817.82</v>
      </c>
    </row>
    <row r="1554" spans="1:4" x14ac:dyDescent="0.25">
      <c r="A1554" s="1049">
        <v>92606</v>
      </c>
      <c r="B1554" s="1049" t="s">
        <v>21382</v>
      </c>
      <c r="C1554" s="1049" t="s">
        <v>77</v>
      </c>
      <c r="D1554" s="1052">
        <v>932.93</v>
      </c>
    </row>
    <row r="1555" spans="1:4" x14ac:dyDescent="0.25">
      <c r="A1555" s="1049">
        <v>92608</v>
      </c>
      <c r="B1555" s="1049" t="s">
        <v>21383</v>
      </c>
      <c r="C1555" s="1049" t="s">
        <v>77</v>
      </c>
      <c r="D1555" s="1053">
        <v>1167.28</v>
      </c>
    </row>
    <row r="1556" spans="1:4" x14ac:dyDescent="0.25">
      <c r="A1556" s="1049">
        <v>92610</v>
      </c>
      <c r="B1556" s="1049" t="s">
        <v>21384</v>
      </c>
      <c r="C1556" s="1049" t="s">
        <v>77</v>
      </c>
      <c r="D1556" s="1053">
        <v>1282.3900000000001</v>
      </c>
    </row>
    <row r="1557" spans="1:4" x14ac:dyDescent="0.25">
      <c r="A1557" s="1049">
        <v>92612</v>
      </c>
      <c r="B1557" s="1049" t="s">
        <v>21385</v>
      </c>
      <c r="C1557" s="1049" t="s">
        <v>77</v>
      </c>
      <c r="D1557" s="1053">
        <v>1454.94</v>
      </c>
    </row>
    <row r="1558" spans="1:4" x14ac:dyDescent="0.25">
      <c r="A1558" s="1049">
        <v>92614</v>
      </c>
      <c r="B1558" s="1049" t="s">
        <v>21386</v>
      </c>
      <c r="C1558" s="1049" t="s">
        <v>77</v>
      </c>
      <c r="D1558" s="1053">
        <v>1631.01</v>
      </c>
    </row>
    <row r="1559" spans="1:4" x14ac:dyDescent="0.25">
      <c r="A1559" s="1049">
        <v>92616</v>
      </c>
      <c r="B1559" s="1049" t="s">
        <v>21387</v>
      </c>
      <c r="C1559" s="1049" t="s">
        <v>77</v>
      </c>
      <c r="D1559" s="1053">
        <v>1872.59</v>
      </c>
    </row>
    <row r="1560" spans="1:4" x14ac:dyDescent="0.25">
      <c r="A1560" s="1049">
        <v>92618</v>
      </c>
      <c r="B1560" s="1049" t="s">
        <v>21388</v>
      </c>
      <c r="C1560" s="1049" t="s">
        <v>77</v>
      </c>
      <c r="D1560" s="1053">
        <v>1987.71</v>
      </c>
    </row>
    <row r="1561" spans="1:4" x14ac:dyDescent="0.25">
      <c r="A1561" s="1049">
        <v>92620</v>
      </c>
      <c r="B1561" s="1049" t="s">
        <v>21389</v>
      </c>
      <c r="C1561" s="1049" t="s">
        <v>77</v>
      </c>
      <c r="D1561" s="1053">
        <v>2102.8200000000002</v>
      </c>
    </row>
    <row r="1562" spans="1:4" x14ac:dyDescent="0.25">
      <c r="A1562" s="1049">
        <v>100357</v>
      </c>
      <c r="B1562" s="1049" t="s">
        <v>2279</v>
      </c>
      <c r="C1562" s="1049" t="s">
        <v>77</v>
      </c>
      <c r="D1562" s="1053">
        <v>1114.54</v>
      </c>
    </row>
    <row r="1563" spans="1:4" x14ac:dyDescent="0.25">
      <c r="A1563" s="1049">
        <v>100358</v>
      </c>
      <c r="B1563" s="1049" t="s">
        <v>2280</v>
      </c>
      <c r="C1563" s="1049" t="s">
        <v>77</v>
      </c>
      <c r="D1563" s="1053">
        <v>1532.74</v>
      </c>
    </row>
    <row r="1564" spans="1:4" x14ac:dyDescent="0.25">
      <c r="A1564" s="1049">
        <v>100359</v>
      </c>
      <c r="B1564" s="1049" t="s">
        <v>2281</v>
      </c>
      <c r="C1564" s="1049" t="s">
        <v>77</v>
      </c>
      <c r="D1564" s="1053">
        <v>1602.5</v>
      </c>
    </row>
    <row r="1565" spans="1:4" x14ac:dyDescent="0.25">
      <c r="A1565" s="1049">
        <v>100360</v>
      </c>
      <c r="B1565" s="1049" t="s">
        <v>2282</v>
      </c>
      <c r="C1565" s="1049" t="s">
        <v>77</v>
      </c>
      <c r="D1565" s="1053">
        <v>1774.82</v>
      </c>
    </row>
    <row r="1566" spans="1:4" x14ac:dyDescent="0.25">
      <c r="A1566" s="1049">
        <v>100361</v>
      </c>
      <c r="B1566" s="1049" t="s">
        <v>2283</v>
      </c>
      <c r="C1566" s="1049" t="s">
        <v>77</v>
      </c>
      <c r="D1566" s="1053">
        <v>2222.3200000000002</v>
      </c>
    </row>
    <row r="1567" spans="1:4" x14ac:dyDescent="0.25">
      <c r="A1567" s="1049">
        <v>100362</v>
      </c>
      <c r="B1567" s="1049" t="s">
        <v>2284</v>
      </c>
      <c r="C1567" s="1049" t="s">
        <v>77</v>
      </c>
      <c r="D1567" s="1053">
        <v>2858.22</v>
      </c>
    </row>
    <row r="1568" spans="1:4" x14ac:dyDescent="0.25">
      <c r="A1568" s="1049">
        <v>100363</v>
      </c>
      <c r="B1568" s="1049" t="s">
        <v>2285</v>
      </c>
      <c r="C1568" s="1049" t="s">
        <v>77</v>
      </c>
      <c r="D1568" s="1053">
        <v>2944.27</v>
      </c>
    </row>
    <row r="1569" spans="1:4" x14ac:dyDescent="0.25">
      <c r="A1569" s="1049">
        <v>100364</v>
      </c>
      <c r="B1569" s="1049" t="s">
        <v>2286</v>
      </c>
      <c r="C1569" s="1049" t="s">
        <v>77</v>
      </c>
      <c r="D1569" s="1053">
        <v>3202.15</v>
      </c>
    </row>
    <row r="1570" spans="1:4" x14ac:dyDescent="0.25">
      <c r="A1570" s="1049">
        <v>100365</v>
      </c>
      <c r="B1570" s="1049" t="s">
        <v>2287</v>
      </c>
      <c r="C1570" s="1049" t="s">
        <v>77</v>
      </c>
      <c r="D1570" s="1053">
        <v>3701.88</v>
      </c>
    </row>
    <row r="1571" spans="1:4" x14ac:dyDescent="0.25">
      <c r="A1571" s="1049">
        <v>100366</v>
      </c>
      <c r="B1571" s="1049" t="s">
        <v>2288</v>
      </c>
      <c r="C1571" s="1049" t="s">
        <v>77</v>
      </c>
      <c r="D1571" s="1053">
        <v>3930.26</v>
      </c>
    </row>
    <row r="1572" spans="1:4" x14ac:dyDescent="0.25">
      <c r="A1572" s="1049">
        <v>100367</v>
      </c>
      <c r="B1572" s="1049" t="s">
        <v>2289</v>
      </c>
      <c r="C1572" s="1049" t="s">
        <v>77</v>
      </c>
      <c r="D1572" s="1053">
        <v>1088.0999999999999</v>
      </c>
    </row>
    <row r="1573" spans="1:4" x14ac:dyDescent="0.25">
      <c r="A1573" s="1049">
        <v>100368</v>
      </c>
      <c r="B1573" s="1049" t="s">
        <v>2290</v>
      </c>
      <c r="C1573" s="1049" t="s">
        <v>77</v>
      </c>
      <c r="D1573" s="1053">
        <v>1500.13</v>
      </c>
    </row>
    <row r="1574" spans="1:4" x14ac:dyDescent="0.25">
      <c r="A1574" s="1049">
        <v>100369</v>
      </c>
      <c r="B1574" s="1049" t="s">
        <v>2291</v>
      </c>
      <c r="C1574" s="1049" t="s">
        <v>77</v>
      </c>
      <c r="D1574" s="1053">
        <v>1569.9</v>
      </c>
    </row>
    <row r="1575" spans="1:4" x14ac:dyDescent="0.25">
      <c r="A1575" s="1049">
        <v>100370</v>
      </c>
      <c r="B1575" s="1049" t="s">
        <v>2292</v>
      </c>
      <c r="C1575" s="1049" t="s">
        <v>77</v>
      </c>
      <c r="D1575" s="1053">
        <v>1843.26</v>
      </c>
    </row>
    <row r="1576" spans="1:4" x14ac:dyDescent="0.25">
      <c r="A1576" s="1049">
        <v>100371</v>
      </c>
      <c r="B1576" s="1049" t="s">
        <v>2293</v>
      </c>
      <c r="C1576" s="1049" t="s">
        <v>77</v>
      </c>
      <c r="D1576" s="1053">
        <v>2135.37</v>
      </c>
    </row>
    <row r="1577" spans="1:4" x14ac:dyDescent="0.25">
      <c r="A1577" s="1049">
        <v>100372</v>
      </c>
      <c r="B1577" s="1049" t="s">
        <v>2294</v>
      </c>
      <c r="C1577" s="1049" t="s">
        <v>77</v>
      </c>
      <c r="D1577" s="1053">
        <v>2709.23</v>
      </c>
    </row>
    <row r="1578" spans="1:4" x14ac:dyDescent="0.25">
      <c r="A1578" s="1049">
        <v>100373</v>
      </c>
      <c r="B1578" s="1049" t="s">
        <v>2295</v>
      </c>
      <c r="C1578" s="1049" t="s">
        <v>77</v>
      </c>
      <c r="D1578" s="1053">
        <v>2793.67</v>
      </c>
    </row>
    <row r="1579" spans="1:4" x14ac:dyDescent="0.25">
      <c r="A1579" s="1049">
        <v>100374</v>
      </c>
      <c r="B1579" s="1049" t="s">
        <v>2296</v>
      </c>
      <c r="C1579" s="1049" t="s">
        <v>77</v>
      </c>
      <c r="D1579" s="1053">
        <v>3003.09</v>
      </c>
    </row>
    <row r="1580" spans="1:4" x14ac:dyDescent="0.25">
      <c r="A1580" s="1049">
        <v>100375</v>
      </c>
      <c r="B1580" s="1049" t="s">
        <v>2297</v>
      </c>
      <c r="C1580" s="1049" t="s">
        <v>77</v>
      </c>
      <c r="D1580" s="1053">
        <v>3406.09</v>
      </c>
    </row>
    <row r="1581" spans="1:4" x14ac:dyDescent="0.25">
      <c r="A1581" s="1049">
        <v>100376</v>
      </c>
      <c r="B1581" s="1049" t="s">
        <v>2298</v>
      </c>
      <c r="C1581" s="1049" t="s">
        <v>77</v>
      </c>
      <c r="D1581" s="1053">
        <v>3342.92</v>
      </c>
    </row>
    <row r="1582" spans="1:4" x14ac:dyDescent="0.25">
      <c r="A1582" s="1049">
        <v>100377</v>
      </c>
      <c r="B1582" s="1049" t="s">
        <v>2299</v>
      </c>
      <c r="C1582" s="1049" t="s">
        <v>71</v>
      </c>
      <c r="D1582" s="1052">
        <v>11.94</v>
      </c>
    </row>
    <row r="1583" spans="1:4" x14ac:dyDescent="0.25">
      <c r="A1583" s="1049">
        <v>100378</v>
      </c>
      <c r="B1583" s="1049" t="s">
        <v>2300</v>
      </c>
      <c r="C1583" s="1049" t="s">
        <v>71</v>
      </c>
      <c r="D1583" s="1052">
        <v>11.04</v>
      </c>
    </row>
    <row r="1584" spans="1:4" x14ac:dyDescent="0.25">
      <c r="A1584" s="1049">
        <v>100382</v>
      </c>
      <c r="B1584" s="1049" t="s">
        <v>2301</v>
      </c>
      <c r="C1584" s="1049" t="s">
        <v>1239</v>
      </c>
      <c r="D1584" s="1052">
        <v>23.8</v>
      </c>
    </row>
    <row r="1585" spans="1:4" x14ac:dyDescent="0.25">
      <c r="A1585" s="1049">
        <v>104314</v>
      </c>
      <c r="B1585" s="1049" t="s">
        <v>12021</v>
      </c>
      <c r="C1585" s="1049" t="s">
        <v>71</v>
      </c>
      <c r="D1585" s="1052">
        <v>11.23</v>
      </c>
    </row>
    <row r="1586" spans="1:4" x14ac:dyDescent="0.25">
      <c r="A1586" s="1049">
        <v>94444</v>
      </c>
      <c r="B1586" s="1049" t="s">
        <v>2302</v>
      </c>
      <c r="C1586" s="1049" t="s">
        <v>1239</v>
      </c>
      <c r="D1586" s="1052">
        <v>733.69</v>
      </c>
    </row>
    <row r="1587" spans="1:4" x14ac:dyDescent="0.25">
      <c r="A1587" s="1049">
        <v>104482</v>
      </c>
      <c r="B1587" s="1049" t="s">
        <v>12022</v>
      </c>
      <c r="C1587" s="1049" t="s">
        <v>69</v>
      </c>
      <c r="D1587" s="1052">
        <v>38.659999999999997</v>
      </c>
    </row>
    <row r="1588" spans="1:4" x14ac:dyDescent="0.25">
      <c r="A1588" s="1049">
        <v>104184</v>
      </c>
      <c r="B1588" s="1049" t="s">
        <v>12023</v>
      </c>
      <c r="C1588" s="1049" t="s">
        <v>77</v>
      </c>
      <c r="D1588" s="1052">
        <v>38.75</v>
      </c>
    </row>
    <row r="1589" spans="1:4" x14ac:dyDescent="0.25">
      <c r="A1589" s="1049">
        <v>104185</v>
      </c>
      <c r="B1589" s="1049" t="s">
        <v>12024</v>
      </c>
      <c r="C1589" s="1049" t="s">
        <v>77</v>
      </c>
      <c r="D1589" s="1052">
        <v>32.29</v>
      </c>
    </row>
    <row r="1590" spans="1:4" x14ac:dyDescent="0.25">
      <c r="A1590" s="1049">
        <v>104189</v>
      </c>
      <c r="B1590" s="1049" t="s">
        <v>12025</v>
      </c>
      <c r="C1590" s="1049" t="s">
        <v>70</v>
      </c>
      <c r="D1590" s="1052">
        <v>136.51</v>
      </c>
    </row>
    <row r="1591" spans="1:4" x14ac:dyDescent="0.25">
      <c r="A1591" s="1049">
        <v>104190</v>
      </c>
      <c r="B1591" s="1049" t="s">
        <v>12026</v>
      </c>
      <c r="C1591" s="1049" t="s">
        <v>77</v>
      </c>
      <c r="D1591" s="1052">
        <v>812.69</v>
      </c>
    </row>
    <row r="1592" spans="1:4" x14ac:dyDescent="0.25">
      <c r="A1592" s="1049">
        <v>102661</v>
      </c>
      <c r="B1592" s="1049" t="s">
        <v>2303</v>
      </c>
      <c r="C1592" s="1049" t="s">
        <v>76</v>
      </c>
      <c r="D1592" s="1052">
        <v>33.979999999999997</v>
      </c>
    </row>
    <row r="1593" spans="1:4" x14ac:dyDescent="0.25">
      <c r="A1593" s="1049">
        <v>102662</v>
      </c>
      <c r="B1593" s="1049" t="s">
        <v>12027</v>
      </c>
      <c r="C1593" s="1049" t="s">
        <v>76</v>
      </c>
      <c r="D1593" s="1052">
        <v>105.3</v>
      </c>
    </row>
    <row r="1594" spans="1:4" x14ac:dyDescent="0.25">
      <c r="A1594" s="1049">
        <v>102663</v>
      </c>
      <c r="B1594" s="1049" t="s">
        <v>2304</v>
      </c>
      <c r="C1594" s="1049" t="s">
        <v>76</v>
      </c>
      <c r="D1594" s="1052">
        <v>75.47</v>
      </c>
    </row>
    <row r="1595" spans="1:4" x14ac:dyDescent="0.25">
      <c r="A1595" s="1049">
        <v>102664</v>
      </c>
      <c r="B1595" s="1049" t="s">
        <v>2305</v>
      </c>
      <c r="C1595" s="1049" t="s">
        <v>76</v>
      </c>
      <c r="D1595" s="1052">
        <v>58.52</v>
      </c>
    </row>
    <row r="1596" spans="1:4" x14ac:dyDescent="0.25">
      <c r="A1596" s="1049">
        <v>102665</v>
      </c>
      <c r="B1596" s="1049" t="s">
        <v>2306</v>
      </c>
      <c r="C1596" s="1049" t="s">
        <v>76</v>
      </c>
      <c r="D1596" s="1052">
        <v>32.14</v>
      </c>
    </row>
    <row r="1597" spans="1:4" x14ac:dyDescent="0.25">
      <c r="A1597" s="1049">
        <v>102666</v>
      </c>
      <c r="B1597" s="1049" t="s">
        <v>2307</v>
      </c>
      <c r="C1597" s="1049" t="s">
        <v>76</v>
      </c>
      <c r="D1597" s="1052">
        <v>69.66</v>
      </c>
    </row>
    <row r="1598" spans="1:4" x14ac:dyDescent="0.25">
      <c r="A1598" s="1049">
        <v>102668</v>
      </c>
      <c r="B1598" s="1049" t="s">
        <v>12028</v>
      </c>
      <c r="C1598" s="1049" t="s">
        <v>76</v>
      </c>
      <c r="D1598" s="1052">
        <v>140.97</v>
      </c>
    </row>
    <row r="1599" spans="1:4" x14ac:dyDescent="0.25">
      <c r="A1599" s="1049">
        <v>102669</v>
      </c>
      <c r="B1599" s="1049" t="s">
        <v>2308</v>
      </c>
      <c r="C1599" s="1049" t="s">
        <v>76</v>
      </c>
      <c r="D1599" s="1052">
        <v>109.7</v>
      </c>
    </row>
    <row r="1600" spans="1:4" x14ac:dyDescent="0.25">
      <c r="A1600" s="1049">
        <v>102670</v>
      </c>
      <c r="B1600" s="1049" t="s">
        <v>2309</v>
      </c>
      <c r="C1600" s="1049" t="s">
        <v>76</v>
      </c>
      <c r="D1600" s="1052">
        <v>96.64</v>
      </c>
    </row>
    <row r="1601" spans="1:4" x14ac:dyDescent="0.25">
      <c r="A1601" s="1049">
        <v>102672</v>
      </c>
      <c r="B1601" s="1049" t="s">
        <v>12029</v>
      </c>
      <c r="C1601" s="1049" t="s">
        <v>76</v>
      </c>
      <c r="D1601" s="1052">
        <v>182.83</v>
      </c>
    </row>
    <row r="1602" spans="1:4" x14ac:dyDescent="0.25">
      <c r="A1602" s="1049">
        <v>102673</v>
      </c>
      <c r="B1602" s="1049" t="s">
        <v>2310</v>
      </c>
      <c r="C1602" s="1049" t="s">
        <v>76</v>
      </c>
      <c r="D1602" s="1052">
        <v>168.49</v>
      </c>
    </row>
    <row r="1603" spans="1:4" x14ac:dyDescent="0.25">
      <c r="A1603" s="1049">
        <v>102674</v>
      </c>
      <c r="B1603" s="1049" t="s">
        <v>2311</v>
      </c>
      <c r="C1603" s="1049" t="s">
        <v>76</v>
      </c>
      <c r="D1603" s="1052">
        <v>105.05</v>
      </c>
    </row>
    <row r="1604" spans="1:4" x14ac:dyDescent="0.25">
      <c r="A1604" s="1049">
        <v>102676</v>
      </c>
      <c r="B1604" s="1049" t="s">
        <v>12030</v>
      </c>
      <c r="C1604" s="1049" t="s">
        <v>76</v>
      </c>
      <c r="D1604" s="1052">
        <v>180.51</v>
      </c>
    </row>
    <row r="1605" spans="1:4" x14ac:dyDescent="0.25">
      <c r="A1605" s="1049">
        <v>102677</v>
      </c>
      <c r="B1605" s="1049" t="s">
        <v>2312</v>
      </c>
      <c r="C1605" s="1049" t="s">
        <v>76</v>
      </c>
      <c r="D1605" s="1052">
        <v>153.62</v>
      </c>
    </row>
    <row r="1606" spans="1:4" x14ac:dyDescent="0.25">
      <c r="A1606" s="1049">
        <v>102678</v>
      </c>
      <c r="B1606" s="1049" t="s">
        <v>2313</v>
      </c>
      <c r="C1606" s="1049" t="s">
        <v>76</v>
      </c>
      <c r="D1606" s="1052">
        <v>172.68</v>
      </c>
    </row>
    <row r="1607" spans="1:4" x14ac:dyDescent="0.25">
      <c r="A1607" s="1049">
        <v>102679</v>
      </c>
      <c r="B1607" s="1049" t="s">
        <v>2314</v>
      </c>
      <c r="C1607" s="1049" t="s">
        <v>76</v>
      </c>
      <c r="D1607" s="1052">
        <v>190.85</v>
      </c>
    </row>
    <row r="1608" spans="1:4" x14ac:dyDescent="0.25">
      <c r="A1608" s="1049">
        <v>102680</v>
      </c>
      <c r="B1608" s="1049" t="s">
        <v>2315</v>
      </c>
      <c r="C1608" s="1049" t="s">
        <v>76</v>
      </c>
      <c r="D1608" s="1052">
        <v>185.24</v>
      </c>
    </row>
    <row r="1609" spans="1:4" x14ac:dyDescent="0.25">
      <c r="A1609" s="1049">
        <v>102681</v>
      </c>
      <c r="B1609" s="1049" t="s">
        <v>12031</v>
      </c>
      <c r="C1609" s="1049" t="s">
        <v>76</v>
      </c>
      <c r="D1609" s="1052">
        <v>260.69</v>
      </c>
    </row>
    <row r="1610" spans="1:4" x14ac:dyDescent="0.25">
      <c r="A1610" s="1049">
        <v>102683</v>
      </c>
      <c r="B1610" s="1049" t="s">
        <v>2316</v>
      </c>
      <c r="C1610" s="1049" t="s">
        <v>76</v>
      </c>
      <c r="D1610" s="1052">
        <v>236.78</v>
      </c>
    </row>
    <row r="1611" spans="1:4" x14ac:dyDescent="0.25">
      <c r="A1611" s="1049">
        <v>102684</v>
      </c>
      <c r="B1611" s="1049" t="s">
        <v>2317</v>
      </c>
      <c r="C1611" s="1049" t="s">
        <v>76</v>
      </c>
      <c r="D1611" s="1052">
        <v>203.4</v>
      </c>
    </row>
    <row r="1612" spans="1:4" x14ac:dyDescent="0.25">
      <c r="A1612" s="1049">
        <v>102685</v>
      </c>
      <c r="B1612" s="1049" t="s">
        <v>12032</v>
      </c>
      <c r="C1612" s="1049" t="s">
        <v>76</v>
      </c>
      <c r="D1612" s="1052">
        <v>278.86</v>
      </c>
    </row>
    <row r="1613" spans="1:4" x14ac:dyDescent="0.25">
      <c r="A1613" s="1049">
        <v>102687</v>
      </c>
      <c r="B1613" s="1049" t="s">
        <v>2318</v>
      </c>
      <c r="C1613" s="1049" t="s">
        <v>76</v>
      </c>
      <c r="D1613" s="1052">
        <v>250.54</v>
      </c>
    </row>
    <row r="1614" spans="1:4" x14ac:dyDescent="0.25">
      <c r="A1614" s="1049">
        <v>102688</v>
      </c>
      <c r="B1614" s="1049" t="s">
        <v>21390</v>
      </c>
      <c r="C1614" s="1049" t="s">
        <v>76</v>
      </c>
      <c r="D1614" s="1052">
        <v>41.09</v>
      </c>
    </row>
    <row r="1615" spans="1:4" x14ac:dyDescent="0.25">
      <c r="A1615" s="1049">
        <v>102689</v>
      </c>
      <c r="B1615" s="1049" t="s">
        <v>21391</v>
      </c>
      <c r="C1615" s="1049" t="s">
        <v>76</v>
      </c>
      <c r="D1615" s="1052">
        <v>109.46</v>
      </c>
    </row>
    <row r="1616" spans="1:4" x14ac:dyDescent="0.25">
      <c r="A1616" s="1049">
        <v>102690</v>
      </c>
      <c r="B1616" s="1049" t="s">
        <v>2319</v>
      </c>
      <c r="C1616" s="1049" t="s">
        <v>76</v>
      </c>
      <c r="D1616" s="1052">
        <v>76.760000000000005</v>
      </c>
    </row>
    <row r="1617" spans="1:4" x14ac:dyDescent="0.25">
      <c r="A1617" s="1049">
        <v>102693</v>
      </c>
      <c r="B1617" s="1049" t="s">
        <v>21392</v>
      </c>
      <c r="C1617" s="1049" t="s">
        <v>76</v>
      </c>
      <c r="D1617" s="1052">
        <v>145.13</v>
      </c>
    </row>
    <row r="1618" spans="1:4" x14ac:dyDescent="0.25">
      <c r="A1618" s="1049">
        <v>102694</v>
      </c>
      <c r="B1618" s="1049" t="s">
        <v>21393</v>
      </c>
      <c r="C1618" s="1049" t="s">
        <v>76</v>
      </c>
      <c r="D1618" s="1052">
        <v>74.66</v>
      </c>
    </row>
    <row r="1619" spans="1:4" x14ac:dyDescent="0.25">
      <c r="A1619" s="1049">
        <v>102696</v>
      </c>
      <c r="B1619" s="1049" t="s">
        <v>21394</v>
      </c>
      <c r="C1619" s="1049" t="s">
        <v>76</v>
      </c>
      <c r="D1619" s="1052">
        <v>142.88999999999999</v>
      </c>
    </row>
    <row r="1620" spans="1:4" x14ac:dyDescent="0.25">
      <c r="A1620" s="1049">
        <v>102697</v>
      </c>
      <c r="B1620" s="1049" t="s">
        <v>21395</v>
      </c>
      <c r="C1620" s="1049" t="s">
        <v>76</v>
      </c>
      <c r="D1620" s="1052">
        <v>134.85</v>
      </c>
    </row>
    <row r="1621" spans="1:4" x14ac:dyDescent="0.25">
      <c r="A1621" s="1049">
        <v>102703</v>
      </c>
      <c r="B1621" s="1049" t="s">
        <v>21396</v>
      </c>
      <c r="C1621" s="1049" t="s">
        <v>76</v>
      </c>
      <c r="D1621" s="1052">
        <v>203.08</v>
      </c>
    </row>
    <row r="1622" spans="1:4" x14ac:dyDescent="0.25">
      <c r="A1622" s="1049">
        <v>102704</v>
      </c>
      <c r="B1622" s="1049" t="s">
        <v>2320</v>
      </c>
      <c r="C1622" s="1049" t="s">
        <v>76</v>
      </c>
      <c r="D1622" s="1052">
        <v>12.25</v>
      </c>
    </row>
    <row r="1623" spans="1:4" x14ac:dyDescent="0.25">
      <c r="A1623" s="1049">
        <v>102705</v>
      </c>
      <c r="B1623" s="1049" t="s">
        <v>12033</v>
      </c>
      <c r="C1623" s="1049" t="s">
        <v>76</v>
      </c>
      <c r="D1623" s="1052">
        <v>79.3</v>
      </c>
    </row>
    <row r="1624" spans="1:4" x14ac:dyDescent="0.25">
      <c r="A1624" s="1049">
        <v>102707</v>
      </c>
      <c r="B1624" s="1049" t="s">
        <v>2321</v>
      </c>
      <c r="C1624" s="1049" t="s">
        <v>76</v>
      </c>
      <c r="D1624" s="1052">
        <v>57.23</v>
      </c>
    </row>
    <row r="1625" spans="1:4" x14ac:dyDescent="0.25">
      <c r="A1625" s="1049">
        <v>102708</v>
      </c>
      <c r="B1625" s="1049" t="s">
        <v>2322</v>
      </c>
      <c r="C1625" s="1049" t="s">
        <v>77</v>
      </c>
      <c r="D1625" s="1052">
        <v>27.99</v>
      </c>
    </row>
    <row r="1626" spans="1:4" x14ac:dyDescent="0.25">
      <c r="A1626" s="1049">
        <v>102710</v>
      </c>
      <c r="B1626" s="1049" t="s">
        <v>2323</v>
      </c>
      <c r="C1626" s="1049" t="s">
        <v>77</v>
      </c>
      <c r="D1626" s="1052">
        <v>70.02</v>
      </c>
    </row>
    <row r="1627" spans="1:4" x14ac:dyDescent="0.25">
      <c r="A1627" s="1049">
        <v>102711</v>
      </c>
      <c r="B1627" s="1049" t="s">
        <v>2324</v>
      </c>
      <c r="C1627" s="1049" t="s">
        <v>77</v>
      </c>
      <c r="D1627" s="1052">
        <v>92.99</v>
      </c>
    </row>
    <row r="1628" spans="1:4" x14ac:dyDescent="0.25">
      <c r="A1628" s="1049">
        <v>102712</v>
      </c>
      <c r="B1628" s="1049" t="s">
        <v>2325</v>
      </c>
      <c r="C1628" s="1049" t="s">
        <v>1239</v>
      </c>
      <c r="D1628" s="1052">
        <v>10.26</v>
      </c>
    </row>
    <row r="1629" spans="1:4" x14ac:dyDescent="0.25">
      <c r="A1629" s="1049">
        <v>102713</v>
      </c>
      <c r="B1629" s="1049" t="s">
        <v>2326</v>
      </c>
      <c r="C1629" s="1049" t="s">
        <v>1239</v>
      </c>
      <c r="D1629" s="1052">
        <v>14.11</v>
      </c>
    </row>
    <row r="1630" spans="1:4" x14ac:dyDescent="0.25">
      <c r="A1630" s="1049">
        <v>102715</v>
      </c>
      <c r="B1630" s="1049" t="s">
        <v>2327</v>
      </c>
      <c r="C1630" s="1049" t="s">
        <v>1239</v>
      </c>
      <c r="D1630" s="1052">
        <v>27.92</v>
      </c>
    </row>
    <row r="1631" spans="1:4" x14ac:dyDescent="0.25">
      <c r="A1631" s="1049">
        <v>102716</v>
      </c>
      <c r="B1631" s="1049" t="s">
        <v>2328</v>
      </c>
      <c r="C1631" s="1049" t="s">
        <v>70</v>
      </c>
      <c r="D1631" s="1052">
        <v>120.84</v>
      </c>
    </row>
    <row r="1632" spans="1:4" x14ac:dyDescent="0.25">
      <c r="A1632" s="1049">
        <v>102717</v>
      </c>
      <c r="B1632" s="1049" t="s">
        <v>2329</v>
      </c>
      <c r="C1632" s="1049" t="s">
        <v>70</v>
      </c>
      <c r="D1632" s="1052">
        <v>181.98</v>
      </c>
    </row>
    <row r="1633" spans="1:4" x14ac:dyDescent="0.25">
      <c r="A1633" s="1049">
        <v>102718</v>
      </c>
      <c r="B1633" s="1049" t="s">
        <v>2330</v>
      </c>
      <c r="C1633" s="1049" t="s">
        <v>70</v>
      </c>
      <c r="D1633" s="1052">
        <v>130.85</v>
      </c>
    </row>
    <row r="1634" spans="1:4" x14ac:dyDescent="0.25">
      <c r="A1634" s="1049">
        <v>102719</v>
      </c>
      <c r="B1634" s="1049" t="s">
        <v>2331</v>
      </c>
      <c r="C1634" s="1049" t="s">
        <v>70</v>
      </c>
      <c r="D1634" s="1052">
        <v>191.99</v>
      </c>
    </row>
    <row r="1635" spans="1:4" x14ac:dyDescent="0.25">
      <c r="A1635" s="1049">
        <v>102722</v>
      </c>
      <c r="B1635" s="1049" t="s">
        <v>2332</v>
      </c>
      <c r="C1635" s="1049" t="s">
        <v>76</v>
      </c>
      <c r="D1635" s="1052">
        <v>61.68</v>
      </c>
    </row>
    <row r="1636" spans="1:4" x14ac:dyDescent="0.25">
      <c r="A1636" s="1049">
        <v>102723</v>
      </c>
      <c r="B1636" s="1049" t="s">
        <v>21397</v>
      </c>
      <c r="C1636" s="1049" t="s">
        <v>76</v>
      </c>
      <c r="D1636" s="1052">
        <v>128.72999999999999</v>
      </c>
    </row>
    <row r="1637" spans="1:4" x14ac:dyDescent="0.25">
      <c r="A1637" s="1049">
        <v>102724</v>
      </c>
      <c r="B1637" s="1049" t="s">
        <v>2333</v>
      </c>
      <c r="C1637" s="1049" t="s">
        <v>77</v>
      </c>
      <c r="D1637" s="1052">
        <v>34.99</v>
      </c>
    </row>
    <row r="1638" spans="1:4" x14ac:dyDescent="0.25">
      <c r="A1638" s="1049">
        <v>102725</v>
      </c>
      <c r="B1638" s="1049" t="s">
        <v>2334</v>
      </c>
      <c r="C1638" s="1049" t="s">
        <v>77</v>
      </c>
      <c r="D1638" s="1052">
        <v>34.22</v>
      </c>
    </row>
    <row r="1639" spans="1:4" x14ac:dyDescent="0.25">
      <c r="A1639" s="1049">
        <v>102726</v>
      </c>
      <c r="B1639" s="1049" t="s">
        <v>2335</v>
      </c>
      <c r="C1639" s="1049" t="s">
        <v>77</v>
      </c>
      <c r="D1639" s="1052">
        <v>31.8</v>
      </c>
    </row>
    <row r="1640" spans="1:4" x14ac:dyDescent="0.25">
      <c r="A1640" s="1049">
        <v>103653</v>
      </c>
      <c r="B1640" s="1049" t="s">
        <v>12034</v>
      </c>
      <c r="C1640" s="1049" t="s">
        <v>1239</v>
      </c>
      <c r="D1640" s="1052">
        <v>33.35</v>
      </c>
    </row>
    <row r="1641" spans="1:4" x14ac:dyDescent="0.25">
      <c r="A1641" s="1049">
        <v>92743</v>
      </c>
      <c r="B1641" s="1049" t="s">
        <v>21398</v>
      </c>
      <c r="C1641" s="1049" t="s">
        <v>70</v>
      </c>
      <c r="D1641" s="1052">
        <v>795.33</v>
      </c>
    </row>
    <row r="1642" spans="1:4" x14ac:dyDescent="0.25">
      <c r="A1642" s="1049">
        <v>92744</v>
      </c>
      <c r="B1642" s="1049" t="s">
        <v>21399</v>
      </c>
      <c r="C1642" s="1049" t="s">
        <v>70</v>
      </c>
      <c r="D1642" s="1052">
        <v>759.14</v>
      </c>
    </row>
    <row r="1643" spans="1:4" x14ac:dyDescent="0.25">
      <c r="A1643" s="1049">
        <v>92745</v>
      </c>
      <c r="B1643" s="1049" t="s">
        <v>21400</v>
      </c>
      <c r="C1643" s="1049" t="s">
        <v>70</v>
      </c>
      <c r="D1643" s="1052">
        <v>965.1</v>
      </c>
    </row>
    <row r="1644" spans="1:4" x14ac:dyDescent="0.25">
      <c r="A1644" s="1049">
        <v>92746</v>
      </c>
      <c r="B1644" s="1049" t="s">
        <v>21401</v>
      </c>
      <c r="C1644" s="1049" t="s">
        <v>70</v>
      </c>
      <c r="D1644" s="1052">
        <v>893.31</v>
      </c>
    </row>
    <row r="1645" spans="1:4" x14ac:dyDescent="0.25">
      <c r="A1645" s="1049">
        <v>92747</v>
      </c>
      <c r="B1645" s="1049" t="s">
        <v>21402</v>
      </c>
      <c r="C1645" s="1049" t="s">
        <v>70</v>
      </c>
      <c r="D1645" s="1053">
        <v>1069.83</v>
      </c>
    </row>
    <row r="1646" spans="1:4" x14ac:dyDescent="0.25">
      <c r="A1646" s="1049">
        <v>92748</v>
      </c>
      <c r="B1646" s="1049" t="s">
        <v>21403</v>
      </c>
      <c r="C1646" s="1049" t="s">
        <v>70</v>
      </c>
      <c r="D1646" s="1052">
        <v>973.91</v>
      </c>
    </row>
    <row r="1647" spans="1:4" x14ac:dyDescent="0.25">
      <c r="A1647" s="1049">
        <v>92749</v>
      </c>
      <c r="B1647" s="1049" t="s">
        <v>21404</v>
      </c>
      <c r="C1647" s="1049" t="s">
        <v>70</v>
      </c>
      <c r="D1647" s="1053">
        <v>1136.23</v>
      </c>
    </row>
    <row r="1648" spans="1:4" x14ac:dyDescent="0.25">
      <c r="A1648" s="1049">
        <v>92750</v>
      </c>
      <c r="B1648" s="1049" t="s">
        <v>21405</v>
      </c>
      <c r="C1648" s="1049" t="s">
        <v>70</v>
      </c>
      <c r="D1648" s="1053">
        <v>1898.16</v>
      </c>
    </row>
    <row r="1649" spans="1:4" x14ac:dyDescent="0.25">
      <c r="A1649" s="1049">
        <v>92751</v>
      </c>
      <c r="B1649" s="1049" t="s">
        <v>21406</v>
      </c>
      <c r="C1649" s="1049" t="s">
        <v>70</v>
      </c>
      <c r="D1649" s="1053">
        <v>2343.94</v>
      </c>
    </row>
    <row r="1650" spans="1:4" x14ac:dyDescent="0.25">
      <c r="A1650" s="1049">
        <v>92752</v>
      </c>
      <c r="B1650" s="1049" t="s">
        <v>21407</v>
      </c>
      <c r="C1650" s="1049" t="s">
        <v>70</v>
      </c>
      <c r="D1650" s="1053">
        <v>2787.09</v>
      </c>
    </row>
    <row r="1651" spans="1:4" x14ac:dyDescent="0.25">
      <c r="A1651" s="1049">
        <v>92753</v>
      </c>
      <c r="B1651" s="1049" t="s">
        <v>21408</v>
      </c>
      <c r="C1651" s="1049" t="s">
        <v>70</v>
      </c>
      <c r="D1651" s="1052">
        <v>727.08</v>
      </c>
    </row>
    <row r="1652" spans="1:4" x14ac:dyDescent="0.25">
      <c r="A1652" s="1049">
        <v>92754</v>
      </c>
      <c r="B1652" s="1049" t="s">
        <v>21409</v>
      </c>
      <c r="C1652" s="1049" t="s">
        <v>70</v>
      </c>
      <c r="D1652" s="1052">
        <v>707.69</v>
      </c>
    </row>
    <row r="1653" spans="1:4" x14ac:dyDescent="0.25">
      <c r="A1653" s="1049">
        <v>92755</v>
      </c>
      <c r="B1653" s="1049" t="s">
        <v>21410</v>
      </c>
      <c r="C1653" s="1049" t="s">
        <v>1239</v>
      </c>
      <c r="D1653" s="1052">
        <v>288.76</v>
      </c>
    </row>
    <row r="1654" spans="1:4" x14ac:dyDescent="0.25">
      <c r="A1654" s="1049">
        <v>92756</v>
      </c>
      <c r="B1654" s="1049" t="s">
        <v>21411</v>
      </c>
      <c r="C1654" s="1049" t="s">
        <v>1239</v>
      </c>
      <c r="D1654" s="1052">
        <v>331.13</v>
      </c>
    </row>
    <row r="1655" spans="1:4" x14ac:dyDescent="0.25">
      <c r="A1655" s="1049">
        <v>92757</v>
      </c>
      <c r="B1655" s="1049" t="s">
        <v>21412</v>
      </c>
      <c r="C1655" s="1049" t="s">
        <v>1239</v>
      </c>
      <c r="D1655" s="1052">
        <v>381.96</v>
      </c>
    </row>
    <row r="1656" spans="1:4" x14ac:dyDescent="0.25">
      <c r="A1656" s="1049">
        <v>92758</v>
      </c>
      <c r="B1656" s="1049" t="s">
        <v>21413</v>
      </c>
      <c r="C1656" s="1049" t="s">
        <v>70</v>
      </c>
      <c r="D1656" s="1052">
        <v>845.15</v>
      </c>
    </row>
    <row r="1657" spans="1:4" x14ac:dyDescent="0.25">
      <c r="A1657" s="1049">
        <v>91069</v>
      </c>
      <c r="B1657" s="1049" t="s">
        <v>21414</v>
      </c>
      <c r="C1657" s="1049" t="s">
        <v>1239</v>
      </c>
      <c r="D1657" s="1052">
        <v>208.37</v>
      </c>
    </row>
    <row r="1658" spans="1:4" x14ac:dyDescent="0.25">
      <c r="A1658" s="1049">
        <v>91070</v>
      </c>
      <c r="B1658" s="1049" t="s">
        <v>21415</v>
      </c>
      <c r="C1658" s="1049" t="s">
        <v>1239</v>
      </c>
      <c r="D1658" s="1052">
        <v>218.77</v>
      </c>
    </row>
    <row r="1659" spans="1:4" x14ac:dyDescent="0.25">
      <c r="A1659" s="1049">
        <v>91071</v>
      </c>
      <c r="B1659" s="1049" t="s">
        <v>21416</v>
      </c>
      <c r="C1659" s="1049" t="s">
        <v>1239</v>
      </c>
      <c r="D1659" s="1052">
        <v>346.39</v>
      </c>
    </row>
    <row r="1660" spans="1:4" x14ac:dyDescent="0.25">
      <c r="A1660" s="1049">
        <v>91072</v>
      </c>
      <c r="B1660" s="1049" t="s">
        <v>21417</v>
      </c>
      <c r="C1660" s="1049" t="s">
        <v>1239</v>
      </c>
      <c r="D1660" s="1052">
        <v>354.25</v>
      </c>
    </row>
    <row r="1661" spans="1:4" x14ac:dyDescent="0.25">
      <c r="A1661" s="1049">
        <v>91073</v>
      </c>
      <c r="B1661" s="1049" t="s">
        <v>21418</v>
      </c>
      <c r="C1661" s="1049" t="s">
        <v>1239</v>
      </c>
      <c r="D1661" s="1052">
        <v>273.82</v>
      </c>
    </row>
    <row r="1662" spans="1:4" x14ac:dyDescent="0.25">
      <c r="A1662" s="1049">
        <v>91074</v>
      </c>
      <c r="B1662" s="1049" t="s">
        <v>21419</v>
      </c>
      <c r="C1662" s="1049" t="s">
        <v>1239</v>
      </c>
      <c r="D1662" s="1052">
        <v>257.44</v>
      </c>
    </row>
    <row r="1663" spans="1:4" x14ac:dyDescent="0.25">
      <c r="A1663" s="1049">
        <v>91075</v>
      </c>
      <c r="B1663" s="1049" t="s">
        <v>21420</v>
      </c>
      <c r="C1663" s="1049" t="s">
        <v>1239</v>
      </c>
      <c r="D1663" s="1052">
        <v>443.45</v>
      </c>
    </row>
    <row r="1664" spans="1:4" x14ac:dyDescent="0.25">
      <c r="A1664" s="1049">
        <v>91076</v>
      </c>
      <c r="B1664" s="1049" t="s">
        <v>21421</v>
      </c>
      <c r="C1664" s="1049" t="s">
        <v>1239</v>
      </c>
      <c r="D1664" s="1052">
        <v>404.56</v>
      </c>
    </row>
    <row r="1665" spans="1:4" x14ac:dyDescent="0.25">
      <c r="A1665" s="1049">
        <v>91077</v>
      </c>
      <c r="B1665" s="1049" t="s">
        <v>21422</v>
      </c>
      <c r="C1665" s="1049" t="s">
        <v>1239</v>
      </c>
      <c r="D1665" s="1052">
        <v>186.34</v>
      </c>
    </row>
    <row r="1666" spans="1:4" x14ac:dyDescent="0.25">
      <c r="A1666" s="1049">
        <v>91078</v>
      </c>
      <c r="B1666" s="1049" t="s">
        <v>21423</v>
      </c>
      <c r="C1666" s="1049" t="s">
        <v>1239</v>
      </c>
      <c r="D1666" s="1052">
        <v>202.31</v>
      </c>
    </row>
    <row r="1667" spans="1:4" x14ac:dyDescent="0.25">
      <c r="A1667" s="1049">
        <v>91079</v>
      </c>
      <c r="B1667" s="1049" t="s">
        <v>21424</v>
      </c>
      <c r="C1667" s="1049" t="s">
        <v>1239</v>
      </c>
      <c r="D1667" s="1052">
        <v>203.98</v>
      </c>
    </row>
    <row r="1668" spans="1:4" x14ac:dyDescent="0.25">
      <c r="A1668" s="1049">
        <v>91080</v>
      </c>
      <c r="B1668" s="1049" t="s">
        <v>21425</v>
      </c>
      <c r="C1668" s="1049" t="s">
        <v>1239</v>
      </c>
      <c r="D1668" s="1052">
        <v>215.83</v>
      </c>
    </row>
    <row r="1669" spans="1:4" x14ac:dyDescent="0.25">
      <c r="A1669" s="1049">
        <v>91081</v>
      </c>
      <c r="B1669" s="1049" t="s">
        <v>21426</v>
      </c>
      <c r="C1669" s="1049" t="s">
        <v>1239</v>
      </c>
      <c r="D1669" s="1052">
        <v>279.2</v>
      </c>
    </row>
    <row r="1670" spans="1:4" x14ac:dyDescent="0.25">
      <c r="A1670" s="1049">
        <v>91082</v>
      </c>
      <c r="B1670" s="1049" t="s">
        <v>21427</v>
      </c>
      <c r="C1670" s="1049" t="s">
        <v>1239</v>
      </c>
      <c r="D1670" s="1052">
        <v>250.02</v>
      </c>
    </row>
    <row r="1671" spans="1:4" x14ac:dyDescent="0.25">
      <c r="A1671" s="1049">
        <v>91083</v>
      </c>
      <c r="B1671" s="1049" t="s">
        <v>21428</v>
      </c>
      <c r="C1671" s="1049" t="s">
        <v>1239</v>
      </c>
      <c r="D1671" s="1052">
        <v>353.22</v>
      </c>
    </row>
    <row r="1672" spans="1:4" x14ac:dyDescent="0.25">
      <c r="A1672" s="1049">
        <v>91084</v>
      </c>
      <c r="B1672" s="1049" t="s">
        <v>21429</v>
      </c>
      <c r="C1672" s="1049" t="s">
        <v>1239</v>
      </c>
      <c r="D1672" s="1052">
        <v>279.44</v>
      </c>
    </row>
    <row r="1673" spans="1:4" x14ac:dyDescent="0.25">
      <c r="A1673" s="1049">
        <v>91086</v>
      </c>
      <c r="B1673" s="1049" t="s">
        <v>21430</v>
      </c>
      <c r="C1673" s="1049" t="s">
        <v>1239</v>
      </c>
      <c r="D1673" s="1052">
        <v>231.46</v>
      </c>
    </row>
    <row r="1674" spans="1:4" x14ac:dyDescent="0.25">
      <c r="A1674" s="1049">
        <v>91087</v>
      </c>
      <c r="B1674" s="1049" t="s">
        <v>21431</v>
      </c>
      <c r="C1674" s="1049" t="s">
        <v>1239</v>
      </c>
      <c r="D1674" s="1052">
        <v>243.65</v>
      </c>
    </row>
    <row r="1675" spans="1:4" x14ac:dyDescent="0.25">
      <c r="A1675" s="1049">
        <v>91088</v>
      </c>
      <c r="B1675" s="1049" t="s">
        <v>21432</v>
      </c>
      <c r="C1675" s="1049" t="s">
        <v>1239</v>
      </c>
      <c r="D1675" s="1052">
        <v>369.87</v>
      </c>
    </row>
    <row r="1676" spans="1:4" x14ac:dyDescent="0.25">
      <c r="A1676" s="1049">
        <v>91089</v>
      </c>
      <c r="B1676" s="1049" t="s">
        <v>21433</v>
      </c>
      <c r="C1676" s="1049" t="s">
        <v>1239</v>
      </c>
      <c r="D1676" s="1052">
        <v>380.43</v>
      </c>
    </row>
    <row r="1677" spans="1:4" x14ac:dyDescent="0.25">
      <c r="A1677" s="1049">
        <v>91090</v>
      </c>
      <c r="B1677" s="1049" t="s">
        <v>21434</v>
      </c>
      <c r="C1677" s="1049" t="s">
        <v>1239</v>
      </c>
      <c r="D1677" s="1052">
        <v>280.89</v>
      </c>
    </row>
    <row r="1678" spans="1:4" x14ac:dyDescent="0.25">
      <c r="A1678" s="1049">
        <v>91091</v>
      </c>
      <c r="B1678" s="1049" t="s">
        <v>21435</v>
      </c>
      <c r="C1678" s="1049" t="s">
        <v>1239</v>
      </c>
      <c r="D1678" s="1052">
        <v>275.88</v>
      </c>
    </row>
    <row r="1679" spans="1:4" x14ac:dyDescent="0.25">
      <c r="A1679" s="1049">
        <v>91092</v>
      </c>
      <c r="B1679" s="1049" t="s">
        <v>21436</v>
      </c>
      <c r="C1679" s="1049" t="s">
        <v>1239</v>
      </c>
      <c r="D1679" s="1052">
        <v>439.51</v>
      </c>
    </row>
    <row r="1680" spans="1:4" x14ac:dyDescent="0.25">
      <c r="A1680" s="1049">
        <v>91093</v>
      </c>
      <c r="B1680" s="1049" t="s">
        <v>21437</v>
      </c>
      <c r="C1680" s="1049" t="s">
        <v>1239</v>
      </c>
      <c r="D1680" s="1052">
        <v>421.58</v>
      </c>
    </row>
    <row r="1681" spans="1:4" x14ac:dyDescent="0.25">
      <c r="A1681" s="1049">
        <v>91094</v>
      </c>
      <c r="B1681" s="1049" t="s">
        <v>21438</v>
      </c>
      <c r="C1681" s="1049" t="s">
        <v>1239</v>
      </c>
      <c r="D1681" s="1052">
        <v>177.32</v>
      </c>
    </row>
    <row r="1682" spans="1:4" x14ac:dyDescent="0.25">
      <c r="A1682" s="1049">
        <v>91095</v>
      </c>
      <c r="B1682" s="1049" t="s">
        <v>21439</v>
      </c>
      <c r="C1682" s="1049" t="s">
        <v>1239</v>
      </c>
      <c r="D1682" s="1052">
        <v>195.9</v>
      </c>
    </row>
    <row r="1683" spans="1:4" x14ac:dyDescent="0.25">
      <c r="A1683" s="1049">
        <v>91096</v>
      </c>
      <c r="B1683" s="1049" t="s">
        <v>21440</v>
      </c>
      <c r="C1683" s="1049" t="s">
        <v>1239</v>
      </c>
      <c r="D1683" s="1052">
        <v>191.84</v>
      </c>
    </row>
    <row r="1684" spans="1:4" x14ac:dyDescent="0.25">
      <c r="A1684" s="1049">
        <v>91097</v>
      </c>
      <c r="B1684" s="1049" t="s">
        <v>21441</v>
      </c>
      <c r="C1684" s="1049" t="s">
        <v>1239</v>
      </c>
      <c r="D1684" s="1052">
        <v>207.78</v>
      </c>
    </row>
    <row r="1685" spans="1:4" x14ac:dyDescent="0.25">
      <c r="A1685" s="1049">
        <v>91098</v>
      </c>
      <c r="B1685" s="1049" t="s">
        <v>21442</v>
      </c>
      <c r="C1685" s="1049" t="s">
        <v>1239</v>
      </c>
      <c r="D1685" s="1052">
        <v>243.75</v>
      </c>
    </row>
    <row r="1686" spans="1:4" x14ac:dyDescent="0.25">
      <c r="A1686" s="1049">
        <v>91099</v>
      </c>
      <c r="B1686" s="1049" t="s">
        <v>21443</v>
      </c>
      <c r="C1686" s="1049" t="s">
        <v>1239</v>
      </c>
      <c r="D1686" s="1052">
        <v>234.92</v>
      </c>
    </row>
    <row r="1687" spans="1:4" x14ac:dyDescent="0.25">
      <c r="A1687" s="1049">
        <v>91100</v>
      </c>
      <c r="B1687" s="1049" t="s">
        <v>21444</v>
      </c>
      <c r="C1687" s="1049" t="s">
        <v>1239</v>
      </c>
      <c r="D1687" s="1052">
        <v>290.58999999999997</v>
      </c>
    </row>
    <row r="1688" spans="1:4" x14ac:dyDescent="0.25">
      <c r="A1688" s="1049">
        <v>91101</v>
      </c>
      <c r="B1688" s="1049" t="s">
        <v>21445</v>
      </c>
      <c r="C1688" s="1049" t="s">
        <v>1239</v>
      </c>
      <c r="D1688" s="1052">
        <v>258.14999999999998</v>
      </c>
    </row>
    <row r="1689" spans="1:4" x14ac:dyDescent="0.25">
      <c r="A1689" s="1049">
        <v>93957</v>
      </c>
      <c r="B1689" s="1049" t="s">
        <v>21446</v>
      </c>
      <c r="C1689" s="1049" t="s">
        <v>76</v>
      </c>
      <c r="D1689" s="1052">
        <v>375.63</v>
      </c>
    </row>
    <row r="1690" spans="1:4" x14ac:dyDescent="0.25">
      <c r="A1690" s="1049">
        <v>93959</v>
      </c>
      <c r="B1690" s="1049" t="s">
        <v>21447</v>
      </c>
      <c r="C1690" s="1049" t="s">
        <v>76</v>
      </c>
      <c r="D1690" s="1052">
        <v>302.74</v>
      </c>
    </row>
    <row r="1691" spans="1:4" x14ac:dyDescent="0.25">
      <c r="A1691" s="1049">
        <v>93961</v>
      </c>
      <c r="B1691" s="1049" t="s">
        <v>21448</v>
      </c>
      <c r="C1691" s="1049" t="s">
        <v>76</v>
      </c>
      <c r="D1691" s="1052">
        <v>272.12</v>
      </c>
    </row>
    <row r="1692" spans="1:4" x14ac:dyDescent="0.25">
      <c r="A1692" s="1049">
        <v>93967</v>
      </c>
      <c r="B1692" s="1049" t="s">
        <v>21449</v>
      </c>
      <c r="C1692" s="1049" t="s">
        <v>76</v>
      </c>
      <c r="D1692" s="1052">
        <v>312.2</v>
      </c>
    </row>
    <row r="1693" spans="1:4" x14ac:dyDescent="0.25">
      <c r="A1693" s="1049">
        <v>93969</v>
      </c>
      <c r="B1693" s="1049" t="s">
        <v>21450</v>
      </c>
      <c r="C1693" s="1049" t="s">
        <v>76</v>
      </c>
      <c r="D1693" s="1052">
        <v>251.39</v>
      </c>
    </row>
    <row r="1694" spans="1:4" x14ac:dyDescent="0.25">
      <c r="A1694" s="1049">
        <v>93971</v>
      </c>
      <c r="B1694" s="1049" t="s">
        <v>21451</v>
      </c>
      <c r="C1694" s="1049" t="s">
        <v>76</v>
      </c>
      <c r="D1694" s="1052">
        <v>226.71</v>
      </c>
    </row>
    <row r="1695" spans="1:4" x14ac:dyDescent="0.25">
      <c r="A1695" s="1049">
        <v>95108</v>
      </c>
      <c r="B1695" s="1049" t="s">
        <v>21452</v>
      </c>
      <c r="C1695" s="1049" t="s">
        <v>77</v>
      </c>
      <c r="D1695" s="1052">
        <v>40.03</v>
      </c>
    </row>
    <row r="1696" spans="1:4" x14ac:dyDescent="0.25">
      <c r="A1696" s="1049">
        <v>100332</v>
      </c>
      <c r="B1696" s="1049" t="s">
        <v>2336</v>
      </c>
      <c r="C1696" s="1049" t="s">
        <v>1239</v>
      </c>
      <c r="D1696" s="1052">
        <v>836.09</v>
      </c>
    </row>
    <row r="1697" spans="1:4" x14ac:dyDescent="0.25">
      <c r="A1697" s="1049">
        <v>100333</v>
      </c>
      <c r="B1697" s="1049" t="s">
        <v>2337</v>
      </c>
      <c r="C1697" s="1049" t="s">
        <v>1239</v>
      </c>
      <c r="D1697" s="1052">
        <v>517.91999999999996</v>
      </c>
    </row>
    <row r="1698" spans="1:4" x14ac:dyDescent="0.25">
      <c r="A1698" s="1049">
        <v>100334</v>
      </c>
      <c r="B1698" s="1049" t="s">
        <v>2338</v>
      </c>
      <c r="C1698" s="1049" t="s">
        <v>1239</v>
      </c>
      <c r="D1698" s="1052">
        <v>663.04</v>
      </c>
    </row>
    <row r="1699" spans="1:4" x14ac:dyDescent="0.25">
      <c r="A1699" s="1049">
        <v>100335</v>
      </c>
      <c r="B1699" s="1049" t="s">
        <v>2339</v>
      </c>
      <c r="C1699" s="1049" t="s">
        <v>1239</v>
      </c>
      <c r="D1699" s="1052">
        <v>424.41</v>
      </c>
    </row>
    <row r="1700" spans="1:4" x14ac:dyDescent="0.25">
      <c r="A1700" s="1049">
        <v>100341</v>
      </c>
      <c r="B1700" s="1049" t="s">
        <v>2340</v>
      </c>
      <c r="C1700" s="1049" t="s">
        <v>1239</v>
      </c>
      <c r="D1700" s="1052">
        <v>43.76</v>
      </c>
    </row>
    <row r="1701" spans="1:4" x14ac:dyDescent="0.25">
      <c r="A1701" s="1049">
        <v>100342</v>
      </c>
      <c r="B1701" s="1049" t="s">
        <v>2341</v>
      </c>
      <c r="C1701" s="1049" t="s">
        <v>71</v>
      </c>
      <c r="D1701" s="1052">
        <v>15.96</v>
      </c>
    </row>
    <row r="1702" spans="1:4" x14ac:dyDescent="0.25">
      <c r="A1702" s="1049">
        <v>100343</v>
      </c>
      <c r="B1702" s="1049" t="s">
        <v>2342</v>
      </c>
      <c r="C1702" s="1049" t="s">
        <v>71</v>
      </c>
      <c r="D1702" s="1052">
        <v>14.87</v>
      </c>
    </row>
    <row r="1703" spans="1:4" x14ac:dyDescent="0.25">
      <c r="A1703" s="1049">
        <v>100344</v>
      </c>
      <c r="B1703" s="1049" t="s">
        <v>2343</v>
      </c>
      <c r="C1703" s="1049" t="s">
        <v>71</v>
      </c>
      <c r="D1703" s="1052">
        <v>13.24</v>
      </c>
    </row>
    <row r="1704" spans="1:4" x14ac:dyDescent="0.25">
      <c r="A1704" s="1049">
        <v>100345</v>
      </c>
      <c r="B1704" s="1049" t="s">
        <v>2344</v>
      </c>
      <c r="C1704" s="1049" t="s">
        <v>71</v>
      </c>
      <c r="D1704" s="1052">
        <v>11.18</v>
      </c>
    </row>
    <row r="1705" spans="1:4" x14ac:dyDescent="0.25">
      <c r="A1705" s="1049">
        <v>100346</v>
      </c>
      <c r="B1705" s="1049" t="s">
        <v>2345</v>
      </c>
      <c r="C1705" s="1049" t="s">
        <v>71</v>
      </c>
      <c r="D1705" s="1052">
        <v>10.54</v>
      </c>
    </row>
    <row r="1706" spans="1:4" x14ac:dyDescent="0.25">
      <c r="A1706" s="1049">
        <v>100347</v>
      </c>
      <c r="B1706" s="1049" t="s">
        <v>2346</v>
      </c>
      <c r="C1706" s="1049" t="s">
        <v>71</v>
      </c>
      <c r="D1706" s="1052">
        <v>11.74</v>
      </c>
    </row>
    <row r="1707" spans="1:4" x14ac:dyDescent="0.25">
      <c r="A1707" s="1049">
        <v>100348</v>
      </c>
      <c r="B1707" s="1049" t="s">
        <v>2347</v>
      </c>
      <c r="C1707" s="1049" t="s">
        <v>71</v>
      </c>
      <c r="D1707" s="1052">
        <v>11.44</v>
      </c>
    </row>
    <row r="1708" spans="1:4" x14ac:dyDescent="0.25">
      <c r="A1708" s="1049">
        <v>100349</v>
      </c>
      <c r="B1708" s="1049" t="s">
        <v>21453</v>
      </c>
      <c r="C1708" s="1049" t="s">
        <v>70</v>
      </c>
      <c r="D1708" s="1052">
        <v>762.28</v>
      </c>
    </row>
    <row r="1709" spans="1:4" x14ac:dyDescent="0.25">
      <c r="A1709" s="1049">
        <v>104841</v>
      </c>
      <c r="B1709" s="1049" t="s">
        <v>21454</v>
      </c>
      <c r="C1709" s="1049" t="s">
        <v>76</v>
      </c>
      <c r="D1709" s="1052">
        <v>84.6</v>
      </c>
    </row>
    <row r="1710" spans="1:4" x14ac:dyDescent="0.25">
      <c r="A1710" s="1049">
        <v>104842</v>
      </c>
      <c r="B1710" s="1049" t="s">
        <v>21455</v>
      </c>
      <c r="C1710" s="1049" t="s">
        <v>76</v>
      </c>
      <c r="D1710" s="1052">
        <v>72.02</v>
      </c>
    </row>
    <row r="1711" spans="1:4" x14ac:dyDescent="0.25">
      <c r="A1711" s="1049">
        <v>104843</v>
      </c>
      <c r="B1711" s="1049" t="s">
        <v>21456</v>
      </c>
      <c r="C1711" s="1049" t="s">
        <v>76</v>
      </c>
      <c r="D1711" s="1052">
        <v>116.77</v>
      </c>
    </row>
    <row r="1712" spans="1:4" x14ac:dyDescent="0.25">
      <c r="A1712" s="1049">
        <v>104844</v>
      </c>
      <c r="B1712" s="1049" t="s">
        <v>21457</v>
      </c>
      <c r="C1712" s="1049" t="s">
        <v>76</v>
      </c>
      <c r="D1712" s="1052">
        <v>93.56</v>
      </c>
    </row>
    <row r="1713" spans="1:4" x14ac:dyDescent="0.25">
      <c r="A1713" s="1049">
        <v>104845</v>
      </c>
      <c r="B1713" s="1049" t="s">
        <v>21458</v>
      </c>
      <c r="C1713" s="1049" t="s">
        <v>76</v>
      </c>
      <c r="D1713" s="1052">
        <v>133.38</v>
      </c>
    </row>
    <row r="1714" spans="1:4" x14ac:dyDescent="0.25">
      <c r="A1714" s="1049">
        <v>104846</v>
      </c>
      <c r="B1714" s="1049" t="s">
        <v>21459</v>
      </c>
      <c r="C1714" s="1049" t="s">
        <v>76</v>
      </c>
      <c r="D1714" s="1052">
        <v>106.9</v>
      </c>
    </row>
    <row r="1715" spans="1:4" x14ac:dyDescent="0.25">
      <c r="A1715" s="1049">
        <v>104847</v>
      </c>
      <c r="B1715" s="1049" t="s">
        <v>21460</v>
      </c>
      <c r="C1715" s="1049" t="s">
        <v>76</v>
      </c>
      <c r="D1715" s="1052">
        <v>90.62</v>
      </c>
    </row>
    <row r="1716" spans="1:4" x14ac:dyDescent="0.25">
      <c r="A1716" s="1049">
        <v>104848</v>
      </c>
      <c r="B1716" s="1049" t="s">
        <v>21461</v>
      </c>
      <c r="C1716" s="1049" t="s">
        <v>76</v>
      </c>
      <c r="D1716" s="1052">
        <v>67.41</v>
      </c>
    </row>
    <row r="1717" spans="1:4" x14ac:dyDescent="0.25">
      <c r="A1717" s="1049">
        <v>104849</v>
      </c>
      <c r="B1717" s="1049" t="s">
        <v>21462</v>
      </c>
      <c r="C1717" s="1049" t="s">
        <v>76</v>
      </c>
      <c r="D1717" s="1052">
        <v>57.71</v>
      </c>
    </row>
    <row r="1718" spans="1:4" x14ac:dyDescent="0.25">
      <c r="A1718" s="1049">
        <v>104850</v>
      </c>
      <c r="B1718" s="1049" t="s">
        <v>21463</v>
      </c>
      <c r="C1718" s="1049" t="s">
        <v>76</v>
      </c>
      <c r="D1718" s="1052">
        <v>51.16</v>
      </c>
    </row>
    <row r="1719" spans="1:4" x14ac:dyDescent="0.25">
      <c r="A1719" s="1049">
        <v>104851</v>
      </c>
      <c r="B1719" s="1049" t="s">
        <v>21464</v>
      </c>
      <c r="C1719" s="1049" t="s">
        <v>76</v>
      </c>
      <c r="D1719" s="1052">
        <v>74.92</v>
      </c>
    </row>
    <row r="1720" spans="1:4" x14ac:dyDescent="0.25">
      <c r="A1720" s="1049">
        <v>104852</v>
      </c>
      <c r="B1720" s="1049" t="s">
        <v>21465</v>
      </c>
      <c r="C1720" s="1049" t="s">
        <v>76</v>
      </c>
      <c r="D1720" s="1052">
        <v>63.72</v>
      </c>
    </row>
    <row r="1721" spans="1:4" x14ac:dyDescent="0.25">
      <c r="A1721" s="1049">
        <v>104853</v>
      </c>
      <c r="B1721" s="1049" t="s">
        <v>21466</v>
      </c>
      <c r="C1721" s="1049" t="s">
        <v>76</v>
      </c>
      <c r="D1721" s="1052">
        <v>56.21</v>
      </c>
    </row>
    <row r="1722" spans="1:4" x14ac:dyDescent="0.25">
      <c r="A1722" s="1049">
        <v>104854</v>
      </c>
      <c r="B1722" s="1049" t="s">
        <v>21467</v>
      </c>
      <c r="C1722" s="1049" t="s">
        <v>76</v>
      </c>
      <c r="D1722" s="1052">
        <v>72.69</v>
      </c>
    </row>
    <row r="1723" spans="1:4" x14ac:dyDescent="0.25">
      <c r="A1723" s="1049">
        <v>104855</v>
      </c>
      <c r="B1723" s="1049" t="s">
        <v>21468</v>
      </c>
      <c r="C1723" s="1049" t="s">
        <v>76</v>
      </c>
      <c r="D1723" s="1052">
        <v>63.66</v>
      </c>
    </row>
    <row r="1724" spans="1:4" x14ac:dyDescent="0.25">
      <c r="A1724" s="1049">
        <v>104876</v>
      </c>
      <c r="B1724" s="1049" t="s">
        <v>21469</v>
      </c>
      <c r="C1724" s="1049" t="s">
        <v>77</v>
      </c>
      <c r="D1724" s="1052">
        <v>27.2</v>
      </c>
    </row>
    <row r="1725" spans="1:4" x14ac:dyDescent="0.25">
      <c r="A1725" s="1049">
        <v>104877</v>
      </c>
      <c r="B1725" s="1049" t="s">
        <v>21470</v>
      </c>
      <c r="C1725" s="1049" t="s">
        <v>77</v>
      </c>
      <c r="D1725" s="1052">
        <v>608.16</v>
      </c>
    </row>
    <row r="1726" spans="1:4" x14ac:dyDescent="0.25">
      <c r="A1726" s="1049">
        <v>104878</v>
      </c>
      <c r="B1726" s="1049" t="s">
        <v>21471</v>
      </c>
      <c r="C1726" s="1049" t="s">
        <v>77</v>
      </c>
      <c r="D1726" s="1053">
        <v>2296.94</v>
      </c>
    </row>
    <row r="1727" spans="1:4" x14ac:dyDescent="0.25">
      <c r="A1727" s="1049">
        <v>104879</v>
      </c>
      <c r="B1727" s="1049" t="s">
        <v>21472</v>
      </c>
      <c r="C1727" s="1049" t="s">
        <v>76</v>
      </c>
      <c r="D1727" s="1052">
        <v>79.52</v>
      </c>
    </row>
    <row r="1728" spans="1:4" x14ac:dyDescent="0.25">
      <c r="A1728" s="1049">
        <v>104880</v>
      </c>
      <c r="B1728" s="1049" t="s">
        <v>21473</v>
      </c>
      <c r="C1728" s="1049" t="s">
        <v>76</v>
      </c>
      <c r="D1728" s="1052">
        <v>86.09</v>
      </c>
    </row>
    <row r="1729" spans="1:4" x14ac:dyDescent="0.25">
      <c r="A1729" s="1049">
        <v>104886</v>
      </c>
      <c r="B1729" s="1049" t="s">
        <v>21474</v>
      </c>
      <c r="C1729" s="1049" t="s">
        <v>76</v>
      </c>
      <c r="D1729" s="1052">
        <v>50.36</v>
      </c>
    </row>
    <row r="1730" spans="1:4" x14ac:dyDescent="0.25">
      <c r="A1730" s="1049">
        <v>104887</v>
      </c>
      <c r="B1730" s="1049" t="s">
        <v>21475</v>
      </c>
      <c r="C1730" s="1049" t="s">
        <v>76</v>
      </c>
      <c r="D1730" s="1052">
        <v>44.1</v>
      </c>
    </row>
    <row r="1731" spans="1:4" x14ac:dyDescent="0.25">
      <c r="A1731" s="1049">
        <v>104888</v>
      </c>
      <c r="B1731" s="1049" t="s">
        <v>21476</v>
      </c>
      <c r="C1731" s="1049" t="s">
        <v>76</v>
      </c>
      <c r="D1731" s="1052">
        <v>39.880000000000003</v>
      </c>
    </row>
    <row r="1732" spans="1:4" x14ac:dyDescent="0.25">
      <c r="A1732" s="1049">
        <v>104889</v>
      </c>
      <c r="B1732" s="1049" t="s">
        <v>21477</v>
      </c>
      <c r="C1732" s="1049" t="s">
        <v>76</v>
      </c>
      <c r="D1732" s="1052">
        <v>58.76</v>
      </c>
    </row>
    <row r="1733" spans="1:4" x14ac:dyDescent="0.25">
      <c r="A1733" s="1049">
        <v>104890</v>
      </c>
      <c r="B1733" s="1049" t="s">
        <v>21478</v>
      </c>
      <c r="C1733" s="1049" t="s">
        <v>76</v>
      </c>
      <c r="D1733" s="1052">
        <v>50.86</v>
      </c>
    </row>
    <row r="1734" spans="1:4" x14ac:dyDescent="0.25">
      <c r="A1734" s="1049">
        <v>104891</v>
      </c>
      <c r="B1734" s="1049" t="s">
        <v>21479</v>
      </c>
      <c r="C1734" s="1049" t="s">
        <v>76</v>
      </c>
      <c r="D1734" s="1052">
        <v>45.56</v>
      </c>
    </row>
    <row r="1735" spans="1:4" x14ac:dyDescent="0.25">
      <c r="A1735" s="1049">
        <v>104892</v>
      </c>
      <c r="B1735" s="1049" t="s">
        <v>21480</v>
      </c>
      <c r="C1735" s="1049" t="s">
        <v>76</v>
      </c>
      <c r="D1735" s="1052">
        <v>105.59</v>
      </c>
    </row>
    <row r="1736" spans="1:4" x14ac:dyDescent="0.25">
      <c r="A1736" s="1049">
        <v>102989</v>
      </c>
      <c r="B1736" s="1049" t="s">
        <v>2348</v>
      </c>
      <c r="C1736" s="1049" t="s">
        <v>76</v>
      </c>
      <c r="D1736" s="1052">
        <v>47.34</v>
      </c>
    </row>
    <row r="1737" spans="1:4" x14ac:dyDescent="0.25">
      <c r="A1737" s="1049">
        <v>102990</v>
      </c>
      <c r="B1737" s="1049" t="s">
        <v>2349</v>
      </c>
      <c r="C1737" s="1049" t="s">
        <v>76</v>
      </c>
      <c r="D1737" s="1052">
        <v>57.48</v>
      </c>
    </row>
    <row r="1738" spans="1:4" x14ac:dyDescent="0.25">
      <c r="A1738" s="1049">
        <v>102991</v>
      </c>
      <c r="B1738" s="1049" t="s">
        <v>2350</v>
      </c>
      <c r="C1738" s="1049" t="s">
        <v>76</v>
      </c>
      <c r="D1738" s="1052">
        <v>74.489999999999995</v>
      </c>
    </row>
    <row r="1739" spans="1:4" x14ac:dyDescent="0.25">
      <c r="A1739" s="1049">
        <v>102992</v>
      </c>
      <c r="B1739" s="1049" t="s">
        <v>2351</v>
      </c>
      <c r="C1739" s="1049" t="s">
        <v>76</v>
      </c>
      <c r="D1739" s="1052">
        <v>110.61</v>
      </c>
    </row>
    <row r="1740" spans="1:4" x14ac:dyDescent="0.25">
      <c r="A1740" s="1049">
        <v>102993</v>
      </c>
      <c r="B1740" s="1049" t="s">
        <v>2352</v>
      </c>
      <c r="C1740" s="1049" t="s">
        <v>76</v>
      </c>
      <c r="D1740" s="1052">
        <v>143.99</v>
      </c>
    </row>
    <row r="1741" spans="1:4" x14ac:dyDescent="0.25">
      <c r="A1741" s="1049">
        <v>102994</v>
      </c>
      <c r="B1741" s="1049" t="s">
        <v>2353</v>
      </c>
      <c r="C1741" s="1049" t="s">
        <v>76</v>
      </c>
      <c r="D1741" s="1052">
        <v>247.77</v>
      </c>
    </row>
    <row r="1742" spans="1:4" x14ac:dyDescent="0.25">
      <c r="A1742" s="1049">
        <v>102995</v>
      </c>
      <c r="B1742" s="1049" t="s">
        <v>2354</v>
      </c>
      <c r="C1742" s="1049" t="s">
        <v>76</v>
      </c>
      <c r="D1742" s="1052">
        <v>53.72</v>
      </c>
    </row>
    <row r="1743" spans="1:4" x14ac:dyDescent="0.25">
      <c r="A1743" s="1049">
        <v>102996</v>
      </c>
      <c r="B1743" s="1049" t="s">
        <v>2355</v>
      </c>
      <c r="C1743" s="1049" t="s">
        <v>76</v>
      </c>
      <c r="D1743" s="1052">
        <v>75.88</v>
      </c>
    </row>
    <row r="1744" spans="1:4" x14ac:dyDescent="0.25">
      <c r="A1744" s="1049">
        <v>102997</v>
      </c>
      <c r="B1744" s="1049" t="s">
        <v>2356</v>
      </c>
      <c r="C1744" s="1049" t="s">
        <v>76</v>
      </c>
      <c r="D1744" s="1052">
        <v>100.61</v>
      </c>
    </row>
    <row r="1745" spans="1:4" x14ac:dyDescent="0.25">
      <c r="A1745" s="1049">
        <v>102998</v>
      </c>
      <c r="B1745" s="1049" t="s">
        <v>2357</v>
      </c>
      <c r="C1745" s="1049" t="s">
        <v>76</v>
      </c>
      <c r="D1745" s="1052">
        <v>96.35</v>
      </c>
    </row>
    <row r="1746" spans="1:4" x14ac:dyDescent="0.25">
      <c r="A1746" s="1049">
        <v>102999</v>
      </c>
      <c r="B1746" s="1049" t="s">
        <v>2358</v>
      </c>
      <c r="C1746" s="1049" t="s">
        <v>76</v>
      </c>
      <c r="D1746" s="1052">
        <v>121.86</v>
      </c>
    </row>
    <row r="1747" spans="1:4" x14ac:dyDescent="0.25">
      <c r="A1747" s="1049">
        <v>103000</v>
      </c>
      <c r="B1747" s="1049" t="s">
        <v>2359</v>
      </c>
      <c r="C1747" s="1049" t="s">
        <v>76</v>
      </c>
      <c r="D1747" s="1052">
        <v>122.37</v>
      </c>
    </row>
    <row r="1748" spans="1:4" x14ac:dyDescent="0.25">
      <c r="A1748" s="1049">
        <v>103001</v>
      </c>
      <c r="B1748" s="1049" t="s">
        <v>2360</v>
      </c>
      <c r="C1748" s="1049" t="s">
        <v>77</v>
      </c>
      <c r="D1748" s="1052">
        <v>238.61</v>
      </c>
    </row>
    <row r="1749" spans="1:4" x14ac:dyDescent="0.25">
      <c r="A1749" s="1049">
        <v>103002</v>
      </c>
      <c r="B1749" s="1049" t="s">
        <v>2361</v>
      </c>
      <c r="C1749" s="1049" t="s">
        <v>77</v>
      </c>
      <c r="D1749" s="1052">
        <v>296.77999999999997</v>
      </c>
    </row>
    <row r="1750" spans="1:4" x14ac:dyDescent="0.25">
      <c r="A1750" s="1049">
        <v>103003</v>
      </c>
      <c r="B1750" s="1049" t="s">
        <v>2362</v>
      </c>
      <c r="C1750" s="1049" t="s">
        <v>77</v>
      </c>
      <c r="D1750" s="1052">
        <v>413.19</v>
      </c>
    </row>
    <row r="1751" spans="1:4" x14ac:dyDescent="0.25">
      <c r="A1751" s="1049">
        <v>103005</v>
      </c>
      <c r="B1751" s="1049" t="s">
        <v>2363</v>
      </c>
      <c r="C1751" s="1049" t="s">
        <v>77</v>
      </c>
      <c r="D1751" s="1052">
        <v>587.67999999999995</v>
      </c>
    </row>
    <row r="1752" spans="1:4" x14ac:dyDescent="0.25">
      <c r="A1752" s="1049">
        <v>103006</v>
      </c>
      <c r="B1752" s="1049" t="s">
        <v>2364</v>
      </c>
      <c r="C1752" s="1049" t="s">
        <v>77</v>
      </c>
      <c r="D1752" s="1052">
        <v>800.53</v>
      </c>
    </row>
    <row r="1753" spans="1:4" x14ac:dyDescent="0.25">
      <c r="A1753" s="1049">
        <v>103007</v>
      </c>
      <c r="B1753" s="1049" t="s">
        <v>2365</v>
      </c>
      <c r="C1753" s="1049" t="s">
        <v>77</v>
      </c>
      <c r="D1753" s="1053">
        <v>1056.33</v>
      </c>
    </row>
    <row r="1754" spans="1:4" x14ac:dyDescent="0.25">
      <c r="A1754" s="1049">
        <v>97933</v>
      </c>
      <c r="B1754" s="1049" t="s">
        <v>2366</v>
      </c>
      <c r="C1754" s="1049" t="s">
        <v>77</v>
      </c>
      <c r="D1754" s="1053">
        <v>1112.2</v>
      </c>
    </row>
    <row r="1755" spans="1:4" x14ac:dyDescent="0.25">
      <c r="A1755" s="1049">
        <v>97934</v>
      </c>
      <c r="B1755" s="1049" t="s">
        <v>12035</v>
      </c>
      <c r="C1755" s="1049" t="s">
        <v>77</v>
      </c>
      <c r="D1755" s="1053">
        <v>2432.46</v>
      </c>
    </row>
    <row r="1756" spans="1:4" x14ac:dyDescent="0.25">
      <c r="A1756" s="1049">
        <v>97935</v>
      </c>
      <c r="B1756" s="1049" t="s">
        <v>2367</v>
      </c>
      <c r="C1756" s="1049" t="s">
        <v>77</v>
      </c>
      <c r="D1756" s="1052">
        <v>915.34</v>
      </c>
    </row>
    <row r="1757" spans="1:4" x14ac:dyDescent="0.25">
      <c r="A1757" s="1049">
        <v>97936</v>
      </c>
      <c r="B1757" s="1049" t="s">
        <v>2368</v>
      </c>
      <c r="C1757" s="1049" t="s">
        <v>77</v>
      </c>
      <c r="D1757" s="1053">
        <v>2073.7399999999998</v>
      </c>
    </row>
    <row r="1758" spans="1:4" x14ac:dyDescent="0.25">
      <c r="A1758" s="1049">
        <v>97947</v>
      </c>
      <c r="B1758" s="1049" t="s">
        <v>2369</v>
      </c>
      <c r="C1758" s="1049" t="s">
        <v>77</v>
      </c>
      <c r="D1758" s="1053">
        <v>1734.23</v>
      </c>
    </row>
    <row r="1759" spans="1:4" x14ac:dyDescent="0.25">
      <c r="A1759" s="1049">
        <v>97948</v>
      </c>
      <c r="B1759" s="1049" t="s">
        <v>2370</v>
      </c>
      <c r="C1759" s="1049" t="s">
        <v>77</v>
      </c>
      <c r="D1759" s="1053">
        <v>3222.2</v>
      </c>
    </row>
    <row r="1760" spans="1:4" x14ac:dyDescent="0.25">
      <c r="A1760" s="1049">
        <v>97949</v>
      </c>
      <c r="B1760" s="1049" t="s">
        <v>2371</v>
      </c>
      <c r="C1760" s="1049" t="s">
        <v>77</v>
      </c>
      <c r="D1760" s="1053">
        <v>1727.58</v>
      </c>
    </row>
    <row r="1761" spans="1:4" x14ac:dyDescent="0.25">
      <c r="A1761" s="1049">
        <v>97950</v>
      </c>
      <c r="B1761" s="1049" t="s">
        <v>2372</v>
      </c>
      <c r="C1761" s="1049" t="s">
        <v>77</v>
      </c>
      <c r="D1761" s="1053">
        <v>3066.61</v>
      </c>
    </row>
    <row r="1762" spans="1:4" x14ac:dyDescent="0.25">
      <c r="A1762" s="1049">
        <v>97951</v>
      </c>
      <c r="B1762" s="1049" t="s">
        <v>2373</v>
      </c>
      <c r="C1762" s="1049" t="s">
        <v>77</v>
      </c>
      <c r="D1762" s="1053">
        <v>2803.65</v>
      </c>
    </row>
    <row r="1763" spans="1:4" x14ac:dyDescent="0.25">
      <c r="A1763" s="1049">
        <v>97952</v>
      </c>
      <c r="B1763" s="1049" t="s">
        <v>2374</v>
      </c>
      <c r="C1763" s="1049" t="s">
        <v>77</v>
      </c>
      <c r="D1763" s="1053">
        <v>4908.05</v>
      </c>
    </row>
    <row r="1764" spans="1:4" x14ac:dyDescent="0.25">
      <c r="A1764" s="1049">
        <v>97953</v>
      </c>
      <c r="B1764" s="1049" t="s">
        <v>2375</v>
      </c>
      <c r="C1764" s="1049" t="s">
        <v>77</v>
      </c>
      <c r="D1764" s="1053">
        <v>1413.36</v>
      </c>
    </row>
    <row r="1765" spans="1:4" x14ac:dyDescent="0.25">
      <c r="A1765" s="1049">
        <v>97955</v>
      </c>
      <c r="B1765" s="1049" t="s">
        <v>2376</v>
      </c>
      <c r="C1765" s="1049" t="s">
        <v>77</v>
      </c>
      <c r="D1765" s="1053">
        <v>3035.16</v>
      </c>
    </row>
    <row r="1766" spans="1:4" x14ac:dyDescent="0.25">
      <c r="A1766" s="1049">
        <v>97956</v>
      </c>
      <c r="B1766" s="1049" t="s">
        <v>2377</v>
      </c>
      <c r="C1766" s="1049" t="s">
        <v>77</v>
      </c>
      <c r="D1766" s="1053">
        <v>1509.1</v>
      </c>
    </row>
    <row r="1767" spans="1:4" x14ac:dyDescent="0.25">
      <c r="A1767" s="1049">
        <v>97957</v>
      </c>
      <c r="B1767" s="1049" t="s">
        <v>2378</v>
      </c>
      <c r="C1767" s="1049" t="s">
        <v>77</v>
      </c>
      <c r="D1767" s="1053">
        <v>2710.9</v>
      </c>
    </row>
    <row r="1768" spans="1:4" x14ac:dyDescent="0.25">
      <c r="A1768" s="1049">
        <v>97961</v>
      </c>
      <c r="B1768" s="1049" t="s">
        <v>2379</v>
      </c>
      <c r="C1768" s="1049" t="s">
        <v>77</v>
      </c>
      <c r="D1768" s="1053">
        <v>2462.6799999999998</v>
      </c>
    </row>
    <row r="1769" spans="1:4" x14ac:dyDescent="0.25">
      <c r="A1769" s="1049">
        <v>97973</v>
      </c>
      <c r="B1769" s="1049" t="s">
        <v>2380</v>
      </c>
      <c r="C1769" s="1049" t="s">
        <v>77</v>
      </c>
      <c r="D1769" s="1053">
        <v>4603.6400000000003</v>
      </c>
    </row>
    <row r="1770" spans="1:4" x14ac:dyDescent="0.25">
      <c r="A1770" s="1049">
        <v>97974</v>
      </c>
      <c r="B1770" s="1049" t="s">
        <v>12036</v>
      </c>
      <c r="C1770" s="1049" t="s">
        <v>77</v>
      </c>
      <c r="D1770" s="1052">
        <v>509.23</v>
      </c>
    </row>
    <row r="1771" spans="1:4" x14ac:dyDescent="0.25">
      <c r="A1771" s="1049">
        <v>97975</v>
      </c>
      <c r="B1771" s="1049" t="s">
        <v>12037</v>
      </c>
      <c r="C1771" s="1049" t="s">
        <v>77</v>
      </c>
      <c r="D1771" s="1052">
        <v>661.99</v>
      </c>
    </row>
    <row r="1772" spans="1:4" x14ac:dyDescent="0.25">
      <c r="A1772" s="1049">
        <v>97976</v>
      </c>
      <c r="B1772" s="1049" t="s">
        <v>12038</v>
      </c>
      <c r="C1772" s="1049" t="s">
        <v>77</v>
      </c>
      <c r="D1772" s="1053">
        <v>1136.5999999999999</v>
      </c>
    </row>
    <row r="1773" spans="1:4" x14ac:dyDescent="0.25">
      <c r="A1773" s="1049">
        <v>97977</v>
      </c>
      <c r="B1773" s="1049" t="s">
        <v>12039</v>
      </c>
      <c r="C1773" s="1049" t="s">
        <v>77</v>
      </c>
      <c r="D1773" s="1053">
        <v>1603.1</v>
      </c>
    </row>
    <row r="1774" spans="1:4" x14ac:dyDescent="0.25">
      <c r="A1774" s="1049">
        <v>97978</v>
      </c>
      <c r="B1774" s="1049" t="s">
        <v>12040</v>
      </c>
      <c r="C1774" s="1049" t="s">
        <v>77</v>
      </c>
      <c r="D1774" s="1053">
        <v>1018.46</v>
      </c>
    </row>
    <row r="1775" spans="1:4" x14ac:dyDescent="0.25">
      <c r="A1775" s="1049">
        <v>97980</v>
      </c>
      <c r="B1775" s="1049" t="s">
        <v>12041</v>
      </c>
      <c r="C1775" s="1049" t="s">
        <v>77</v>
      </c>
      <c r="D1775" s="1053">
        <v>2086.9</v>
      </c>
    </row>
    <row r="1776" spans="1:4" x14ac:dyDescent="0.25">
      <c r="A1776" s="1049">
        <v>97981</v>
      </c>
      <c r="B1776" s="1049" t="s">
        <v>2381</v>
      </c>
      <c r="C1776" s="1049" t="s">
        <v>76</v>
      </c>
      <c r="D1776" s="1053">
        <v>1156.68</v>
      </c>
    </row>
    <row r="1777" spans="1:4" x14ac:dyDescent="0.25">
      <c r="A1777" s="1049">
        <v>97983</v>
      </c>
      <c r="B1777" s="1049" t="s">
        <v>2382</v>
      </c>
      <c r="C1777" s="1049" t="s">
        <v>76</v>
      </c>
      <c r="D1777" s="1052">
        <v>538</v>
      </c>
    </row>
    <row r="1778" spans="1:4" x14ac:dyDescent="0.25">
      <c r="A1778" s="1049">
        <v>97985</v>
      </c>
      <c r="B1778" s="1049" t="s">
        <v>2383</v>
      </c>
      <c r="C1778" s="1049" t="s">
        <v>76</v>
      </c>
      <c r="D1778" s="1053">
        <v>1393.89</v>
      </c>
    </row>
    <row r="1779" spans="1:4" x14ac:dyDescent="0.25">
      <c r="A1779" s="1049">
        <v>97987</v>
      </c>
      <c r="B1779" s="1049" t="s">
        <v>2384</v>
      </c>
      <c r="C1779" s="1049" t="s">
        <v>76</v>
      </c>
      <c r="D1779" s="1052">
        <v>714.9</v>
      </c>
    </row>
    <row r="1780" spans="1:4" x14ac:dyDescent="0.25">
      <c r="A1780" s="1049">
        <v>97988</v>
      </c>
      <c r="B1780" s="1049" t="s">
        <v>12042</v>
      </c>
      <c r="C1780" s="1049" t="s">
        <v>77</v>
      </c>
      <c r="D1780" s="1053">
        <v>3055.12</v>
      </c>
    </row>
    <row r="1781" spans="1:4" x14ac:dyDescent="0.25">
      <c r="A1781" s="1049">
        <v>97989</v>
      </c>
      <c r="B1781" s="1049" t="s">
        <v>2385</v>
      </c>
      <c r="C1781" s="1049" t="s">
        <v>76</v>
      </c>
      <c r="D1781" s="1053">
        <v>1631.05</v>
      </c>
    </row>
    <row r="1782" spans="1:4" x14ac:dyDescent="0.25">
      <c r="A1782" s="1049">
        <v>97991</v>
      </c>
      <c r="B1782" s="1049" t="s">
        <v>2386</v>
      </c>
      <c r="C1782" s="1049" t="s">
        <v>76</v>
      </c>
      <c r="D1782" s="1052">
        <v>979.14</v>
      </c>
    </row>
    <row r="1783" spans="1:4" x14ac:dyDescent="0.25">
      <c r="A1783" s="1049">
        <v>97992</v>
      </c>
      <c r="B1783" s="1049" t="s">
        <v>12043</v>
      </c>
      <c r="C1783" s="1049" t="s">
        <v>77</v>
      </c>
      <c r="D1783" s="1053">
        <v>3905.36</v>
      </c>
    </row>
    <row r="1784" spans="1:4" x14ac:dyDescent="0.25">
      <c r="A1784" s="1049">
        <v>97993</v>
      </c>
      <c r="B1784" s="1049" t="s">
        <v>2387</v>
      </c>
      <c r="C1784" s="1049" t="s">
        <v>76</v>
      </c>
      <c r="D1784" s="1053">
        <v>1986.9</v>
      </c>
    </row>
    <row r="1785" spans="1:4" x14ac:dyDescent="0.25">
      <c r="A1785" s="1049">
        <v>97994</v>
      </c>
      <c r="B1785" s="1049" t="s">
        <v>12044</v>
      </c>
      <c r="C1785" s="1049" t="s">
        <v>77</v>
      </c>
      <c r="D1785" s="1053">
        <v>2719.43</v>
      </c>
    </row>
    <row r="1786" spans="1:4" x14ac:dyDescent="0.25">
      <c r="A1786" s="1049">
        <v>97995</v>
      </c>
      <c r="B1786" s="1049" t="s">
        <v>2388</v>
      </c>
      <c r="C1786" s="1049" t="s">
        <v>76</v>
      </c>
      <c r="D1786" s="1053">
        <v>1367.58</v>
      </c>
    </row>
    <row r="1787" spans="1:4" x14ac:dyDescent="0.25">
      <c r="A1787" s="1049">
        <v>97996</v>
      </c>
      <c r="B1787" s="1049" t="s">
        <v>12045</v>
      </c>
      <c r="C1787" s="1049" t="s">
        <v>77</v>
      </c>
      <c r="D1787" s="1053">
        <v>3439.68</v>
      </c>
    </row>
    <row r="1788" spans="1:4" x14ac:dyDescent="0.25">
      <c r="A1788" s="1049">
        <v>97997</v>
      </c>
      <c r="B1788" s="1049" t="s">
        <v>2389</v>
      </c>
      <c r="C1788" s="1049" t="s">
        <v>76</v>
      </c>
      <c r="D1788" s="1053">
        <v>1634.36</v>
      </c>
    </row>
    <row r="1789" spans="1:4" x14ac:dyDescent="0.25">
      <c r="A1789" s="1049">
        <v>97999</v>
      </c>
      <c r="B1789" s="1049" t="s">
        <v>2390</v>
      </c>
      <c r="C1789" s="1049" t="s">
        <v>76</v>
      </c>
      <c r="D1789" s="1053">
        <v>1901.21</v>
      </c>
    </row>
    <row r="1790" spans="1:4" x14ac:dyDescent="0.25">
      <c r="A1790" s="1049">
        <v>98001</v>
      </c>
      <c r="B1790" s="1049" t="s">
        <v>2391</v>
      </c>
      <c r="C1790" s="1049" t="s">
        <v>76</v>
      </c>
      <c r="D1790" s="1053">
        <v>2167.98</v>
      </c>
    </row>
    <row r="1791" spans="1:4" x14ac:dyDescent="0.25">
      <c r="A1791" s="1049">
        <v>98002</v>
      </c>
      <c r="B1791" s="1049" t="s">
        <v>12046</v>
      </c>
      <c r="C1791" s="1049" t="s">
        <v>77</v>
      </c>
      <c r="D1791" s="1053">
        <v>5632.54</v>
      </c>
    </row>
    <row r="1792" spans="1:4" x14ac:dyDescent="0.25">
      <c r="A1792" s="1049">
        <v>98003</v>
      </c>
      <c r="B1792" s="1049" t="s">
        <v>2392</v>
      </c>
      <c r="C1792" s="1049" t="s">
        <v>76</v>
      </c>
      <c r="D1792" s="1053">
        <v>2434.8200000000002</v>
      </c>
    </row>
    <row r="1793" spans="1:4" x14ac:dyDescent="0.25">
      <c r="A1793" s="1049">
        <v>98005</v>
      </c>
      <c r="B1793" s="1049" t="s">
        <v>2393</v>
      </c>
      <c r="C1793" s="1049" t="s">
        <v>76</v>
      </c>
      <c r="D1793" s="1053">
        <v>2701.67</v>
      </c>
    </row>
    <row r="1794" spans="1:4" x14ac:dyDescent="0.25">
      <c r="A1794" s="1049">
        <v>98006</v>
      </c>
      <c r="B1794" s="1049" t="s">
        <v>12047</v>
      </c>
      <c r="C1794" s="1049" t="s">
        <v>77</v>
      </c>
      <c r="D1794" s="1053">
        <v>7081.11</v>
      </c>
    </row>
    <row r="1795" spans="1:4" x14ac:dyDescent="0.25">
      <c r="A1795" s="1049">
        <v>98007</v>
      </c>
      <c r="B1795" s="1049" t="s">
        <v>2394</v>
      </c>
      <c r="C1795" s="1049" t="s">
        <v>76</v>
      </c>
      <c r="D1795" s="1053">
        <v>2968.45</v>
      </c>
    </row>
    <row r="1796" spans="1:4" x14ac:dyDescent="0.25">
      <c r="A1796" s="1049">
        <v>98008</v>
      </c>
      <c r="B1796" s="1049" t="s">
        <v>12048</v>
      </c>
      <c r="C1796" s="1049" t="s">
        <v>77</v>
      </c>
      <c r="D1796" s="1053">
        <v>4253.63</v>
      </c>
    </row>
    <row r="1797" spans="1:4" x14ac:dyDescent="0.25">
      <c r="A1797" s="1049">
        <v>98009</v>
      </c>
      <c r="B1797" s="1049" t="s">
        <v>2395</v>
      </c>
      <c r="C1797" s="1049" t="s">
        <v>76</v>
      </c>
      <c r="D1797" s="1053">
        <v>1901.21</v>
      </c>
    </row>
    <row r="1798" spans="1:4" x14ac:dyDescent="0.25">
      <c r="A1798" s="1049">
        <v>98010</v>
      </c>
      <c r="B1798" s="1049" t="s">
        <v>12049</v>
      </c>
      <c r="C1798" s="1049" t="s">
        <v>77</v>
      </c>
      <c r="D1798" s="1053">
        <v>5185.99</v>
      </c>
    </row>
    <row r="1799" spans="1:4" x14ac:dyDescent="0.25">
      <c r="A1799" s="1049">
        <v>98011</v>
      </c>
      <c r="B1799" s="1049" t="s">
        <v>2396</v>
      </c>
      <c r="C1799" s="1049" t="s">
        <v>76</v>
      </c>
      <c r="D1799" s="1053">
        <v>2167.98</v>
      </c>
    </row>
    <row r="1800" spans="1:4" x14ac:dyDescent="0.25">
      <c r="A1800" s="1049">
        <v>98012</v>
      </c>
      <c r="B1800" s="1049" t="s">
        <v>12050</v>
      </c>
      <c r="C1800" s="1049" t="s">
        <v>77</v>
      </c>
      <c r="D1800" s="1053">
        <v>6092.75</v>
      </c>
    </row>
    <row r="1801" spans="1:4" x14ac:dyDescent="0.25">
      <c r="A1801" s="1049">
        <v>98013</v>
      </c>
      <c r="B1801" s="1049" t="s">
        <v>2397</v>
      </c>
      <c r="C1801" s="1049" t="s">
        <v>76</v>
      </c>
      <c r="D1801" s="1053">
        <v>2434.8200000000002</v>
      </c>
    </row>
    <row r="1802" spans="1:4" x14ac:dyDescent="0.25">
      <c r="A1802" s="1049">
        <v>98014</v>
      </c>
      <c r="B1802" s="1049" t="s">
        <v>12051</v>
      </c>
      <c r="C1802" s="1049" t="s">
        <v>77</v>
      </c>
      <c r="D1802" s="1053">
        <v>6999.41</v>
      </c>
    </row>
    <row r="1803" spans="1:4" x14ac:dyDescent="0.25">
      <c r="A1803" s="1049">
        <v>98015</v>
      </c>
      <c r="B1803" s="1049" t="s">
        <v>2398</v>
      </c>
      <c r="C1803" s="1049" t="s">
        <v>76</v>
      </c>
      <c r="D1803" s="1053">
        <v>2701.67</v>
      </c>
    </row>
    <row r="1804" spans="1:4" x14ac:dyDescent="0.25">
      <c r="A1804" s="1049">
        <v>98016</v>
      </c>
      <c r="B1804" s="1049" t="s">
        <v>12052</v>
      </c>
      <c r="C1804" s="1049" t="s">
        <v>77</v>
      </c>
      <c r="D1804" s="1053">
        <v>7906.26</v>
      </c>
    </row>
    <row r="1805" spans="1:4" x14ac:dyDescent="0.25">
      <c r="A1805" s="1049">
        <v>98017</v>
      </c>
      <c r="B1805" s="1049" t="s">
        <v>2399</v>
      </c>
      <c r="C1805" s="1049" t="s">
        <v>76</v>
      </c>
      <c r="D1805" s="1053">
        <v>2968.45</v>
      </c>
    </row>
    <row r="1806" spans="1:4" x14ac:dyDescent="0.25">
      <c r="A1806" s="1049">
        <v>98018</v>
      </c>
      <c r="B1806" s="1049" t="s">
        <v>12053</v>
      </c>
      <c r="C1806" s="1049" t="s">
        <v>77</v>
      </c>
      <c r="D1806" s="1053">
        <v>8813</v>
      </c>
    </row>
    <row r="1807" spans="1:4" x14ac:dyDescent="0.25">
      <c r="A1807" s="1049">
        <v>98019</v>
      </c>
      <c r="B1807" s="1049" t="s">
        <v>2400</v>
      </c>
      <c r="C1807" s="1049" t="s">
        <v>76</v>
      </c>
      <c r="D1807" s="1053">
        <v>3258.77</v>
      </c>
    </row>
    <row r="1808" spans="1:4" x14ac:dyDescent="0.25">
      <c r="A1808" s="1049">
        <v>98020</v>
      </c>
      <c r="B1808" s="1049" t="s">
        <v>12054</v>
      </c>
      <c r="C1808" s="1049" t="s">
        <v>77</v>
      </c>
      <c r="D1808" s="1053">
        <v>6265.84</v>
      </c>
    </row>
    <row r="1809" spans="1:4" x14ac:dyDescent="0.25">
      <c r="A1809" s="1049">
        <v>98021</v>
      </c>
      <c r="B1809" s="1049" t="s">
        <v>2401</v>
      </c>
      <c r="C1809" s="1049" t="s">
        <v>76</v>
      </c>
      <c r="D1809" s="1053">
        <v>2458.37</v>
      </c>
    </row>
    <row r="1810" spans="1:4" x14ac:dyDescent="0.25">
      <c r="A1810" s="1049">
        <v>98022</v>
      </c>
      <c r="B1810" s="1049" t="s">
        <v>12055</v>
      </c>
      <c r="C1810" s="1049" t="s">
        <v>77</v>
      </c>
      <c r="D1810" s="1053">
        <v>7342.77</v>
      </c>
    </row>
    <row r="1811" spans="1:4" x14ac:dyDescent="0.25">
      <c r="A1811" s="1049">
        <v>98023</v>
      </c>
      <c r="B1811" s="1049" t="s">
        <v>2402</v>
      </c>
      <c r="C1811" s="1049" t="s">
        <v>76</v>
      </c>
      <c r="D1811" s="1053">
        <v>2725.15</v>
      </c>
    </row>
    <row r="1812" spans="1:4" x14ac:dyDescent="0.25">
      <c r="A1812" s="1049">
        <v>98024</v>
      </c>
      <c r="B1812" s="1049" t="s">
        <v>12056</v>
      </c>
      <c r="C1812" s="1049" t="s">
        <v>77</v>
      </c>
      <c r="D1812" s="1053">
        <v>8476.34</v>
      </c>
    </row>
    <row r="1813" spans="1:4" x14ac:dyDescent="0.25">
      <c r="A1813" s="1049">
        <v>98025</v>
      </c>
      <c r="B1813" s="1049" t="s">
        <v>2403</v>
      </c>
      <c r="C1813" s="1049" t="s">
        <v>76</v>
      </c>
      <c r="D1813" s="1053">
        <v>2991.99</v>
      </c>
    </row>
    <row r="1814" spans="1:4" x14ac:dyDescent="0.25">
      <c r="A1814" s="1049">
        <v>98026</v>
      </c>
      <c r="B1814" s="1049" t="s">
        <v>12057</v>
      </c>
      <c r="C1814" s="1049" t="s">
        <v>77</v>
      </c>
      <c r="D1814" s="1053">
        <v>9560.44</v>
      </c>
    </row>
    <row r="1815" spans="1:4" x14ac:dyDescent="0.25">
      <c r="A1815" s="1049">
        <v>98027</v>
      </c>
      <c r="B1815" s="1049" t="s">
        <v>2404</v>
      </c>
      <c r="C1815" s="1049" t="s">
        <v>76</v>
      </c>
      <c r="D1815" s="1053">
        <v>3258.77</v>
      </c>
    </row>
    <row r="1816" spans="1:4" x14ac:dyDescent="0.25">
      <c r="A1816" s="1049">
        <v>98028</v>
      </c>
      <c r="B1816" s="1049" t="s">
        <v>12058</v>
      </c>
      <c r="C1816" s="1049" t="s">
        <v>77</v>
      </c>
      <c r="D1816" s="1053">
        <v>10644.59</v>
      </c>
    </row>
    <row r="1817" spans="1:4" x14ac:dyDescent="0.25">
      <c r="A1817" s="1049">
        <v>98029</v>
      </c>
      <c r="B1817" s="1049" t="s">
        <v>2405</v>
      </c>
      <c r="C1817" s="1049" t="s">
        <v>76</v>
      </c>
      <c r="D1817" s="1053">
        <v>3530.42</v>
      </c>
    </row>
    <row r="1818" spans="1:4" x14ac:dyDescent="0.25">
      <c r="A1818" s="1049">
        <v>98030</v>
      </c>
      <c r="B1818" s="1049" t="s">
        <v>12059</v>
      </c>
      <c r="C1818" s="1049" t="s">
        <v>77</v>
      </c>
      <c r="D1818" s="1053">
        <v>8664.2099999999991</v>
      </c>
    </row>
    <row r="1819" spans="1:4" x14ac:dyDescent="0.25">
      <c r="A1819" s="1049">
        <v>98031</v>
      </c>
      <c r="B1819" s="1049" t="s">
        <v>2406</v>
      </c>
      <c r="C1819" s="1049" t="s">
        <v>76</v>
      </c>
      <c r="D1819" s="1053">
        <v>2996.9</v>
      </c>
    </row>
    <row r="1820" spans="1:4" x14ac:dyDescent="0.25">
      <c r="A1820" s="1049">
        <v>98032</v>
      </c>
      <c r="B1820" s="1049" t="s">
        <v>12060</v>
      </c>
      <c r="C1820" s="1049" t="s">
        <v>77</v>
      </c>
      <c r="D1820" s="1053">
        <v>9967.43</v>
      </c>
    </row>
    <row r="1821" spans="1:4" x14ac:dyDescent="0.25">
      <c r="A1821" s="1049">
        <v>98033</v>
      </c>
      <c r="B1821" s="1049" t="s">
        <v>2407</v>
      </c>
      <c r="C1821" s="1049" t="s">
        <v>76</v>
      </c>
      <c r="D1821" s="1053">
        <v>3263.67</v>
      </c>
    </row>
    <row r="1822" spans="1:4" x14ac:dyDescent="0.25">
      <c r="A1822" s="1049">
        <v>98034</v>
      </c>
      <c r="B1822" s="1049" t="s">
        <v>12061</v>
      </c>
      <c r="C1822" s="1049" t="s">
        <v>77</v>
      </c>
      <c r="D1822" s="1053">
        <v>11270.57</v>
      </c>
    </row>
    <row r="1823" spans="1:4" x14ac:dyDescent="0.25">
      <c r="A1823" s="1049">
        <v>98035</v>
      </c>
      <c r="B1823" s="1049" t="s">
        <v>2408</v>
      </c>
      <c r="C1823" s="1049" t="s">
        <v>76</v>
      </c>
      <c r="D1823" s="1053">
        <v>3530.42</v>
      </c>
    </row>
    <row r="1824" spans="1:4" x14ac:dyDescent="0.25">
      <c r="A1824" s="1049">
        <v>98036</v>
      </c>
      <c r="B1824" s="1049" t="s">
        <v>12062</v>
      </c>
      <c r="C1824" s="1049" t="s">
        <v>77</v>
      </c>
      <c r="D1824" s="1053">
        <v>12573.78</v>
      </c>
    </row>
    <row r="1825" spans="1:4" x14ac:dyDescent="0.25">
      <c r="A1825" s="1049">
        <v>98037</v>
      </c>
      <c r="B1825" s="1049" t="s">
        <v>2409</v>
      </c>
      <c r="C1825" s="1049" t="s">
        <v>76</v>
      </c>
      <c r="D1825" s="1053">
        <v>3802.11</v>
      </c>
    </row>
    <row r="1826" spans="1:4" x14ac:dyDescent="0.25">
      <c r="A1826" s="1049">
        <v>98038</v>
      </c>
      <c r="B1826" s="1049" t="s">
        <v>12063</v>
      </c>
      <c r="C1826" s="1049" t="s">
        <v>77</v>
      </c>
      <c r="D1826" s="1053">
        <v>11505.81</v>
      </c>
    </row>
    <row r="1827" spans="1:4" x14ac:dyDescent="0.25">
      <c r="A1827" s="1049">
        <v>98039</v>
      </c>
      <c r="B1827" s="1049" t="s">
        <v>2410</v>
      </c>
      <c r="C1827" s="1049" t="s">
        <v>76</v>
      </c>
      <c r="D1827" s="1053">
        <v>3535.33</v>
      </c>
    </row>
    <row r="1828" spans="1:4" x14ac:dyDescent="0.25">
      <c r="A1828" s="1049">
        <v>98040</v>
      </c>
      <c r="B1828" s="1049" t="s">
        <v>12064</v>
      </c>
      <c r="C1828" s="1049" t="s">
        <v>77</v>
      </c>
      <c r="D1828" s="1053">
        <v>13002.13</v>
      </c>
    </row>
    <row r="1829" spans="1:4" x14ac:dyDescent="0.25">
      <c r="A1829" s="1049">
        <v>98041</v>
      </c>
      <c r="B1829" s="1049" t="s">
        <v>2411</v>
      </c>
      <c r="C1829" s="1049" t="s">
        <v>76</v>
      </c>
      <c r="D1829" s="1053">
        <v>3802.11</v>
      </c>
    </row>
    <row r="1830" spans="1:4" x14ac:dyDescent="0.25">
      <c r="A1830" s="1049">
        <v>98042</v>
      </c>
      <c r="B1830" s="1049" t="s">
        <v>12065</v>
      </c>
      <c r="C1830" s="1049" t="s">
        <v>77</v>
      </c>
      <c r="D1830" s="1053">
        <v>14498.48</v>
      </c>
    </row>
    <row r="1831" spans="1:4" x14ac:dyDescent="0.25">
      <c r="A1831" s="1049">
        <v>98043</v>
      </c>
      <c r="B1831" s="1049" t="s">
        <v>2412</v>
      </c>
      <c r="C1831" s="1049" t="s">
        <v>76</v>
      </c>
      <c r="D1831" s="1053">
        <v>4073.85</v>
      </c>
    </row>
    <row r="1832" spans="1:4" x14ac:dyDescent="0.25">
      <c r="A1832" s="1049">
        <v>98044</v>
      </c>
      <c r="B1832" s="1049" t="s">
        <v>12066</v>
      </c>
      <c r="C1832" s="1049" t="s">
        <v>77</v>
      </c>
      <c r="D1832" s="1053">
        <v>14733.76</v>
      </c>
    </row>
    <row r="1833" spans="1:4" x14ac:dyDescent="0.25">
      <c r="A1833" s="1049">
        <v>98045</v>
      </c>
      <c r="B1833" s="1049" t="s">
        <v>2413</v>
      </c>
      <c r="C1833" s="1049" t="s">
        <v>76</v>
      </c>
      <c r="D1833" s="1053">
        <v>4073.85</v>
      </c>
    </row>
    <row r="1834" spans="1:4" x14ac:dyDescent="0.25">
      <c r="A1834" s="1049">
        <v>98046</v>
      </c>
      <c r="B1834" s="1049" t="s">
        <v>12067</v>
      </c>
      <c r="C1834" s="1049" t="s">
        <v>77</v>
      </c>
      <c r="D1834" s="1053">
        <v>16423.07</v>
      </c>
    </row>
    <row r="1835" spans="1:4" x14ac:dyDescent="0.25">
      <c r="A1835" s="1049">
        <v>98047</v>
      </c>
      <c r="B1835" s="1049" t="s">
        <v>2414</v>
      </c>
      <c r="C1835" s="1049" t="s">
        <v>76</v>
      </c>
      <c r="D1835" s="1053">
        <v>4345.55</v>
      </c>
    </row>
    <row r="1836" spans="1:4" x14ac:dyDescent="0.25">
      <c r="A1836" s="1049">
        <v>98048</v>
      </c>
      <c r="B1836" s="1049" t="s">
        <v>12068</v>
      </c>
      <c r="C1836" s="1049" t="s">
        <v>77</v>
      </c>
      <c r="D1836" s="1053">
        <v>18347.79</v>
      </c>
    </row>
    <row r="1837" spans="1:4" x14ac:dyDescent="0.25">
      <c r="A1837" s="1049">
        <v>98049</v>
      </c>
      <c r="B1837" s="1049" t="s">
        <v>2415</v>
      </c>
      <c r="C1837" s="1049" t="s">
        <v>76</v>
      </c>
      <c r="D1837" s="1053">
        <v>4569.29</v>
      </c>
    </row>
    <row r="1838" spans="1:4" x14ac:dyDescent="0.25">
      <c r="A1838" s="1049">
        <v>98050</v>
      </c>
      <c r="B1838" s="1049" t="s">
        <v>2416</v>
      </c>
      <c r="C1838" s="1049" t="s">
        <v>76</v>
      </c>
      <c r="D1838" s="1052">
        <v>297.66000000000003</v>
      </c>
    </row>
    <row r="1839" spans="1:4" x14ac:dyDescent="0.25">
      <c r="A1839" s="1049">
        <v>98051</v>
      </c>
      <c r="B1839" s="1049" t="s">
        <v>2417</v>
      </c>
      <c r="C1839" s="1049" t="s">
        <v>76</v>
      </c>
      <c r="D1839" s="1052">
        <v>928.75</v>
      </c>
    </row>
    <row r="1840" spans="1:4" x14ac:dyDescent="0.25">
      <c r="A1840" s="1049">
        <v>98405</v>
      </c>
      <c r="B1840" s="1049" t="s">
        <v>12069</v>
      </c>
      <c r="C1840" s="1049" t="s">
        <v>77</v>
      </c>
      <c r="D1840" s="1053">
        <v>2570.4</v>
      </c>
    </row>
    <row r="1841" spans="1:4" x14ac:dyDescent="0.25">
      <c r="A1841" s="1049">
        <v>98406</v>
      </c>
      <c r="B1841" s="1049" t="s">
        <v>12070</v>
      </c>
      <c r="C1841" s="1049" t="s">
        <v>77</v>
      </c>
      <c r="D1841" s="1053">
        <v>6356.78</v>
      </c>
    </row>
    <row r="1842" spans="1:4" x14ac:dyDescent="0.25">
      <c r="A1842" s="1049">
        <v>98407</v>
      </c>
      <c r="B1842" s="1049" t="s">
        <v>12071</v>
      </c>
      <c r="C1842" s="1049" t="s">
        <v>77</v>
      </c>
      <c r="D1842" s="1053">
        <v>4159.8500000000004</v>
      </c>
    </row>
    <row r="1843" spans="1:4" x14ac:dyDescent="0.25">
      <c r="A1843" s="1049">
        <v>98408</v>
      </c>
      <c r="B1843" s="1049" t="s">
        <v>12072</v>
      </c>
      <c r="C1843" s="1049" t="s">
        <v>77</v>
      </c>
      <c r="D1843" s="1053">
        <v>4880.08</v>
      </c>
    </row>
    <row r="1844" spans="1:4" x14ac:dyDescent="0.25">
      <c r="A1844" s="1049">
        <v>98409</v>
      </c>
      <c r="B1844" s="1049" t="s">
        <v>2418</v>
      </c>
      <c r="C1844" s="1049" t="s">
        <v>76</v>
      </c>
      <c r="D1844" s="1052">
        <v>408.15</v>
      </c>
    </row>
    <row r="1845" spans="1:4" x14ac:dyDescent="0.25">
      <c r="A1845" s="1049">
        <v>98410</v>
      </c>
      <c r="B1845" s="1049" t="s">
        <v>12073</v>
      </c>
      <c r="C1845" s="1049" t="s">
        <v>77</v>
      </c>
      <c r="D1845" s="1053">
        <v>1287.3900000000001</v>
      </c>
    </row>
    <row r="1846" spans="1:4" x14ac:dyDescent="0.25">
      <c r="A1846" s="1049">
        <v>99240</v>
      </c>
      <c r="B1846" s="1049" t="s">
        <v>2419</v>
      </c>
      <c r="C1846" s="1049" t="s">
        <v>76</v>
      </c>
      <c r="D1846" s="1052">
        <v>711.8</v>
      </c>
    </row>
    <row r="1847" spans="1:4" x14ac:dyDescent="0.25">
      <c r="A1847" s="1049">
        <v>99241</v>
      </c>
      <c r="B1847" s="1049" t="s">
        <v>2420</v>
      </c>
      <c r="C1847" s="1049" t="s">
        <v>76</v>
      </c>
      <c r="D1847" s="1053">
        <v>1836.15</v>
      </c>
    </row>
    <row r="1848" spans="1:4" x14ac:dyDescent="0.25">
      <c r="A1848" s="1049">
        <v>99242</v>
      </c>
      <c r="B1848" s="1049" t="s">
        <v>12074</v>
      </c>
      <c r="C1848" s="1049" t="s">
        <v>77</v>
      </c>
      <c r="D1848" s="1053">
        <v>2966.65</v>
      </c>
    </row>
    <row r="1849" spans="1:4" x14ac:dyDescent="0.25">
      <c r="A1849" s="1049">
        <v>99243</v>
      </c>
      <c r="B1849" s="1049" t="s">
        <v>2421</v>
      </c>
      <c r="C1849" s="1049" t="s">
        <v>76</v>
      </c>
      <c r="D1849" s="1053">
        <v>1547.27</v>
      </c>
    </row>
    <row r="1850" spans="1:4" x14ac:dyDescent="0.25">
      <c r="A1850" s="1049">
        <v>99244</v>
      </c>
      <c r="B1850" s="1049" t="s">
        <v>12075</v>
      </c>
      <c r="C1850" s="1049" t="s">
        <v>77</v>
      </c>
      <c r="D1850" s="1053">
        <v>5079.6899999999996</v>
      </c>
    </row>
    <row r="1851" spans="1:4" x14ac:dyDescent="0.25">
      <c r="A1851" s="1049">
        <v>99246</v>
      </c>
      <c r="B1851" s="1049" t="s">
        <v>2422</v>
      </c>
      <c r="C1851" s="1049" t="s">
        <v>76</v>
      </c>
      <c r="D1851" s="1052">
        <v>974.91</v>
      </c>
    </row>
    <row r="1852" spans="1:4" x14ac:dyDescent="0.25">
      <c r="A1852" s="1049">
        <v>99247</v>
      </c>
      <c r="B1852" s="1049" t="s">
        <v>2423</v>
      </c>
      <c r="C1852" s="1049" t="s">
        <v>76</v>
      </c>
      <c r="D1852" s="1053">
        <v>2093.36</v>
      </c>
    </row>
    <row r="1853" spans="1:4" x14ac:dyDescent="0.25">
      <c r="A1853" s="1049">
        <v>99248</v>
      </c>
      <c r="B1853" s="1049" t="s">
        <v>12076</v>
      </c>
      <c r="C1853" s="1049" t="s">
        <v>77</v>
      </c>
      <c r="D1853" s="1053">
        <v>3798.59</v>
      </c>
    </row>
    <row r="1854" spans="1:4" x14ac:dyDescent="0.25">
      <c r="A1854" s="1049">
        <v>99249</v>
      </c>
      <c r="B1854" s="1049" t="s">
        <v>2424</v>
      </c>
      <c r="C1854" s="1049" t="s">
        <v>76</v>
      </c>
      <c r="D1854" s="1053">
        <v>1890.07</v>
      </c>
    </row>
    <row r="1855" spans="1:4" x14ac:dyDescent="0.25">
      <c r="A1855" s="1049">
        <v>99252</v>
      </c>
      <c r="B1855" s="1049" t="s">
        <v>12077</v>
      </c>
      <c r="C1855" s="1049" t="s">
        <v>77</v>
      </c>
      <c r="D1855" s="1053">
        <v>2664.02</v>
      </c>
    </row>
    <row r="1856" spans="1:4" x14ac:dyDescent="0.25">
      <c r="A1856" s="1049">
        <v>99254</v>
      </c>
      <c r="B1856" s="1049" t="s">
        <v>2425</v>
      </c>
      <c r="C1856" s="1049" t="s">
        <v>76</v>
      </c>
      <c r="D1856" s="1053">
        <v>1321.65</v>
      </c>
    </row>
    <row r="1857" spans="1:4" x14ac:dyDescent="0.25">
      <c r="A1857" s="1049">
        <v>99256</v>
      </c>
      <c r="B1857" s="1049" t="s">
        <v>12078</v>
      </c>
      <c r="C1857" s="1049" t="s">
        <v>77</v>
      </c>
      <c r="D1857" s="1053">
        <v>5967.29</v>
      </c>
    </row>
    <row r="1858" spans="1:4" x14ac:dyDescent="0.25">
      <c r="A1858" s="1049">
        <v>99259</v>
      </c>
      <c r="B1858" s="1049" t="s">
        <v>12079</v>
      </c>
      <c r="C1858" s="1049" t="s">
        <v>77</v>
      </c>
      <c r="D1858" s="1053">
        <v>3368.98</v>
      </c>
    </row>
    <row r="1859" spans="1:4" x14ac:dyDescent="0.25">
      <c r="A1859" s="1049">
        <v>99261</v>
      </c>
      <c r="B1859" s="1049" t="s">
        <v>2426</v>
      </c>
      <c r="C1859" s="1049" t="s">
        <v>76</v>
      </c>
      <c r="D1859" s="1053">
        <v>1578.87</v>
      </c>
    </row>
    <row r="1860" spans="1:4" x14ac:dyDescent="0.25">
      <c r="A1860" s="1049">
        <v>99263</v>
      </c>
      <c r="B1860" s="1049" t="s">
        <v>2427</v>
      </c>
      <c r="C1860" s="1049" t="s">
        <v>76</v>
      </c>
      <c r="D1860" s="1053">
        <v>2350.63</v>
      </c>
    </row>
    <row r="1861" spans="1:4" x14ac:dyDescent="0.25">
      <c r="A1861" s="1049">
        <v>99265</v>
      </c>
      <c r="B1861" s="1049" t="s">
        <v>12080</v>
      </c>
      <c r="C1861" s="1049" t="s">
        <v>77</v>
      </c>
      <c r="D1861" s="1053">
        <v>4073.87</v>
      </c>
    </row>
    <row r="1862" spans="1:4" x14ac:dyDescent="0.25">
      <c r="A1862" s="1049">
        <v>99266</v>
      </c>
      <c r="B1862" s="1049" t="s">
        <v>2428</v>
      </c>
      <c r="C1862" s="1049" t="s">
        <v>76</v>
      </c>
      <c r="D1862" s="1053">
        <v>1836.15</v>
      </c>
    </row>
    <row r="1863" spans="1:4" x14ac:dyDescent="0.25">
      <c r="A1863" s="1049">
        <v>99267</v>
      </c>
      <c r="B1863" s="1049" t="s">
        <v>12081</v>
      </c>
      <c r="C1863" s="1049" t="s">
        <v>77</v>
      </c>
      <c r="D1863" s="1053">
        <v>4778.8</v>
      </c>
    </row>
    <row r="1864" spans="1:4" x14ac:dyDescent="0.25">
      <c r="A1864" s="1049">
        <v>99268</v>
      </c>
      <c r="B1864" s="1049" t="s">
        <v>12082</v>
      </c>
      <c r="C1864" s="1049" t="s">
        <v>77</v>
      </c>
      <c r="D1864" s="1052">
        <v>505.27</v>
      </c>
    </row>
    <row r="1865" spans="1:4" x14ac:dyDescent="0.25">
      <c r="A1865" s="1049">
        <v>99269</v>
      </c>
      <c r="B1865" s="1049" t="s">
        <v>2429</v>
      </c>
      <c r="C1865" s="1049" t="s">
        <v>76</v>
      </c>
      <c r="D1865" s="1053">
        <v>2093.36</v>
      </c>
    </row>
    <row r="1866" spans="1:4" x14ac:dyDescent="0.25">
      <c r="A1866" s="1049">
        <v>99270</v>
      </c>
      <c r="B1866" s="1049" t="s">
        <v>12083</v>
      </c>
      <c r="C1866" s="1049" t="s">
        <v>77</v>
      </c>
      <c r="D1866" s="1052">
        <v>657.36</v>
      </c>
    </row>
    <row r="1867" spans="1:4" x14ac:dyDescent="0.25">
      <c r="A1867" s="1049">
        <v>99271</v>
      </c>
      <c r="B1867" s="1049" t="s">
        <v>12084</v>
      </c>
      <c r="C1867" s="1049" t="s">
        <v>77</v>
      </c>
      <c r="D1867" s="1053">
        <v>6854.78</v>
      </c>
    </row>
    <row r="1868" spans="1:4" x14ac:dyDescent="0.25">
      <c r="A1868" s="1049">
        <v>99272</v>
      </c>
      <c r="B1868" s="1049" t="s">
        <v>12085</v>
      </c>
      <c r="C1868" s="1049" t="s">
        <v>77</v>
      </c>
      <c r="D1868" s="1053">
        <v>1096.78</v>
      </c>
    </row>
    <row r="1869" spans="1:4" x14ac:dyDescent="0.25">
      <c r="A1869" s="1049">
        <v>99273</v>
      </c>
      <c r="B1869" s="1049" t="s">
        <v>12086</v>
      </c>
      <c r="C1869" s="1049" t="s">
        <v>77</v>
      </c>
      <c r="D1869" s="1053">
        <v>1532.51</v>
      </c>
    </row>
    <row r="1870" spans="1:4" x14ac:dyDescent="0.25">
      <c r="A1870" s="1049">
        <v>99274</v>
      </c>
      <c r="B1870" s="1049" t="s">
        <v>12087</v>
      </c>
      <c r="C1870" s="1049" t="s">
        <v>77</v>
      </c>
      <c r="D1870" s="1053">
        <v>5515.98</v>
      </c>
    </row>
    <row r="1871" spans="1:4" x14ac:dyDescent="0.25">
      <c r="A1871" s="1049">
        <v>99275</v>
      </c>
      <c r="B1871" s="1049" t="s">
        <v>12088</v>
      </c>
      <c r="C1871" s="1049" t="s">
        <v>77</v>
      </c>
      <c r="D1871" s="1053">
        <v>1010.69</v>
      </c>
    </row>
    <row r="1872" spans="1:4" x14ac:dyDescent="0.25">
      <c r="A1872" s="1049">
        <v>99276</v>
      </c>
      <c r="B1872" s="1049" t="s">
        <v>2430</v>
      </c>
      <c r="C1872" s="1049" t="s">
        <v>76</v>
      </c>
      <c r="D1872" s="1053">
        <v>2607.91</v>
      </c>
    </row>
    <row r="1873" spans="1:4" x14ac:dyDescent="0.25">
      <c r="A1873" s="1049">
        <v>99277</v>
      </c>
      <c r="B1873" s="1049" t="s">
        <v>2431</v>
      </c>
      <c r="C1873" s="1049" t="s">
        <v>76</v>
      </c>
      <c r="D1873" s="1053">
        <v>2350.63</v>
      </c>
    </row>
    <row r="1874" spans="1:4" x14ac:dyDescent="0.25">
      <c r="A1874" s="1049">
        <v>99278</v>
      </c>
      <c r="B1874" s="1049" t="s">
        <v>2432</v>
      </c>
      <c r="C1874" s="1049" t="s">
        <v>76</v>
      </c>
      <c r="D1874" s="1052">
        <v>406.27</v>
      </c>
    </row>
    <row r="1875" spans="1:4" x14ac:dyDescent="0.25">
      <c r="A1875" s="1049">
        <v>99279</v>
      </c>
      <c r="B1875" s="1049" t="s">
        <v>12089</v>
      </c>
      <c r="C1875" s="1049" t="s">
        <v>77</v>
      </c>
      <c r="D1875" s="1053">
        <v>6224.92</v>
      </c>
    </row>
    <row r="1876" spans="1:4" x14ac:dyDescent="0.25">
      <c r="A1876" s="1049">
        <v>99280</v>
      </c>
      <c r="B1876" s="1049" t="s">
        <v>12090</v>
      </c>
      <c r="C1876" s="1049" t="s">
        <v>77</v>
      </c>
      <c r="D1876" s="1053">
        <v>2017.12</v>
      </c>
    </row>
    <row r="1877" spans="1:4" x14ac:dyDescent="0.25">
      <c r="A1877" s="1049">
        <v>99281</v>
      </c>
      <c r="B1877" s="1049" t="s">
        <v>2433</v>
      </c>
      <c r="C1877" s="1049" t="s">
        <v>76</v>
      </c>
      <c r="D1877" s="1053">
        <v>2607.91</v>
      </c>
    </row>
    <row r="1878" spans="1:4" x14ac:dyDescent="0.25">
      <c r="A1878" s="1049">
        <v>99282</v>
      </c>
      <c r="B1878" s="1049" t="s">
        <v>2434</v>
      </c>
      <c r="C1878" s="1049" t="s">
        <v>76</v>
      </c>
      <c r="D1878" s="1053">
        <v>2890.09</v>
      </c>
    </row>
    <row r="1879" spans="1:4" x14ac:dyDescent="0.25">
      <c r="A1879" s="1049">
        <v>99283</v>
      </c>
      <c r="B1879" s="1049" t="s">
        <v>2435</v>
      </c>
      <c r="C1879" s="1049" t="s">
        <v>76</v>
      </c>
      <c r="D1879" s="1053">
        <v>1090.26</v>
      </c>
    </row>
    <row r="1880" spans="1:4" x14ac:dyDescent="0.25">
      <c r="A1880" s="1049">
        <v>99284</v>
      </c>
      <c r="B1880" s="1049" t="s">
        <v>12091</v>
      </c>
      <c r="C1880" s="1049" t="s">
        <v>77</v>
      </c>
      <c r="D1880" s="1053">
        <v>7742.45</v>
      </c>
    </row>
    <row r="1881" spans="1:4" x14ac:dyDescent="0.25">
      <c r="A1881" s="1049">
        <v>99285</v>
      </c>
      <c r="B1881" s="1049" t="s">
        <v>12092</v>
      </c>
      <c r="C1881" s="1049" t="s">
        <v>77</v>
      </c>
      <c r="D1881" s="1053">
        <v>1327.36</v>
      </c>
    </row>
    <row r="1882" spans="1:4" x14ac:dyDescent="0.25">
      <c r="A1882" s="1049">
        <v>99286</v>
      </c>
      <c r="B1882" s="1049" t="s">
        <v>12093</v>
      </c>
      <c r="C1882" s="1049" t="s">
        <v>77</v>
      </c>
      <c r="D1882" s="1053">
        <v>6933.97</v>
      </c>
    </row>
    <row r="1883" spans="1:4" x14ac:dyDescent="0.25">
      <c r="A1883" s="1049">
        <v>99287</v>
      </c>
      <c r="B1883" s="1049" t="s">
        <v>12094</v>
      </c>
      <c r="C1883" s="1049" t="s">
        <v>77</v>
      </c>
      <c r="D1883" s="1053">
        <v>9758.9599999999991</v>
      </c>
    </row>
    <row r="1884" spans="1:4" x14ac:dyDescent="0.25">
      <c r="A1884" s="1049">
        <v>99288</v>
      </c>
      <c r="B1884" s="1049" t="s">
        <v>2436</v>
      </c>
      <c r="C1884" s="1049" t="s">
        <v>76</v>
      </c>
      <c r="D1884" s="1052">
        <v>535.53</v>
      </c>
    </row>
    <row r="1885" spans="1:4" x14ac:dyDescent="0.25">
      <c r="A1885" s="1049">
        <v>99289</v>
      </c>
      <c r="B1885" s="1049" t="s">
        <v>2437</v>
      </c>
      <c r="C1885" s="1049" t="s">
        <v>76</v>
      </c>
      <c r="D1885" s="1053">
        <v>2865.12</v>
      </c>
    </row>
    <row r="1886" spans="1:4" x14ac:dyDescent="0.25">
      <c r="A1886" s="1049">
        <v>99290</v>
      </c>
      <c r="B1886" s="1049" t="s">
        <v>12095</v>
      </c>
      <c r="C1886" s="1049" t="s">
        <v>77</v>
      </c>
      <c r="D1886" s="1053">
        <v>4166.51</v>
      </c>
    </row>
    <row r="1887" spans="1:4" x14ac:dyDescent="0.25">
      <c r="A1887" s="1049">
        <v>99291</v>
      </c>
      <c r="B1887" s="1049" t="s">
        <v>2438</v>
      </c>
      <c r="C1887" s="1049" t="s">
        <v>76</v>
      </c>
      <c r="D1887" s="1053">
        <v>2865.12</v>
      </c>
    </row>
    <row r="1888" spans="1:4" x14ac:dyDescent="0.25">
      <c r="A1888" s="1049">
        <v>99292</v>
      </c>
      <c r="B1888" s="1049" t="s">
        <v>12096</v>
      </c>
      <c r="C1888" s="1049" t="s">
        <v>77</v>
      </c>
      <c r="D1888" s="1053">
        <v>2490.84</v>
      </c>
    </row>
    <row r="1889" spans="1:4" x14ac:dyDescent="0.25">
      <c r="A1889" s="1049">
        <v>99293</v>
      </c>
      <c r="B1889" s="1049" t="s">
        <v>2439</v>
      </c>
      <c r="C1889" s="1049" t="s">
        <v>76</v>
      </c>
      <c r="D1889" s="1053">
        <v>1318.79</v>
      </c>
    </row>
    <row r="1890" spans="1:4" x14ac:dyDescent="0.25">
      <c r="A1890" s="1049">
        <v>99294</v>
      </c>
      <c r="B1890" s="1049" t="s">
        <v>12097</v>
      </c>
      <c r="C1890" s="1049" t="s">
        <v>77</v>
      </c>
      <c r="D1890" s="1053">
        <v>8630.0400000000009</v>
      </c>
    </row>
    <row r="1891" spans="1:4" x14ac:dyDescent="0.25">
      <c r="A1891" s="1049">
        <v>99296</v>
      </c>
      <c r="B1891" s="1049" t="s">
        <v>2440</v>
      </c>
      <c r="C1891" s="1049" t="s">
        <v>76</v>
      </c>
      <c r="D1891" s="1053">
        <v>3147.3</v>
      </c>
    </row>
    <row r="1892" spans="1:4" x14ac:dyDescent="0.25">
      <c r="A1892" s="1049">
        <v>99297</v>
      </c>
      <c r="B1892" s="1049" t="s">
        <v>2441</v>
      </c>
      <c r="C1892" s="1049" t="s">
        <v>76</v>
      </c>
      <c r="D1892" s="1053">
        <v>3143</v>
      </c>
    </row>
    <row r="1893" spans="1:4" x14ac:dyDescent="0.25">
      <c r="A1893" s="1049">
        <v>99298</v>
      </c>
      <c r="B1893" s="1049" t="s">
        <v>12098</v>
      </c>
      <c r="C1893" s="1049" t="s">
        <v>77</v>
      </c>
      <c r="D1893" s="1053">
        <v>11034.09</v>
      </c>
    </row>
    <row r="1894" spans="1:4" x14ac:dyDescent="0.25">
      <c r="A1894" s="1049">
        <v>99299</v>
      </c>
      <c r="B1894" s="1049" t="s">
        <v>2442</v>
      </c>
      <c r="C1894" s="1049" t="s">
        <v>76</v>
      </c>
      <c r="D1894" s="1053">
        <v>3404.47</v>
      </c>
    </row>
    <row r="1895" spans="1:4" x14ac:dyDescent="0.25">
      <c r="A1895" s="1049">
        <v>99300</v>
      </c>
      <c r="B1895" s="1049" t="s">
        <v>12099</v>
      </c>
      <c r="C1895" s="1049" t="s">
        <v>77</v>
      </c>
      <c r="D1895" s="1053">
        <v>12309.29</v>
      </c>
    </row>
    <row r="1896" spans="1:4" x14ac:dyDescent="0.25">
      <c r="A1896" s="1049">
        <v>99301</v>
      </c>
      <c r="B1896" s="1049" t="s">
        <v>12100</v>
      </c>
      <c r="C1896" s="1049" t="s">
        <v>77</v>
      </c>
      <c r="D1896" s="1053">
        <v>6136.36</v>
      </c>
    </row>
    <row r="1897" spans="1:4" x14ac:dyDescent="0.25">
      <c r="A1897" s="1049">
        <v>99302</v>
      </c>
      <c r="B1897" s="1049" t="s">
        <v>2443</v>
      </c>
      <c r="C1897" s="1049" t="s">
        <v>76</v>
      </c>
      <c r="D1897" s="1053">
        <v>3666</v>
      </c>
    </row>
    <row r="1898" spans="1:4" x14ac:dyDescent="0.25">
      <c r="A1898" s="1049">
        <v>99303</v>
      </c>
      <c r="B1898" s="1049" t="s">
        <v>12101</v>
      </c>
      <c r="C1898" s="1049" t="s">
        <v>77</v>
      </c>
      <c r="D1898" s="1053">
        <v>11263.97</v>
      </c>
    </row>
    <row r="1899" spans="1:4" x14ac:dyDescent="0.25">
      <c r="A1899" s="1049">
        <v>99304</v>
      </c>
      <c r="B1899" s="1049" t="s">
        <v>2444</v>
      </c>
      <c r="C1899" s="1049" t="s">
        <v>76</v>
      </c>
      <c r="D1899" s="1053">
        <v>3408.78</v>
      </c>
    </row>
    <row r="1900" spans="1:4" x14ac:dyDescent="0.25">
      <c r="A1900" s="1049">
        <v>99305</v>
      </c>
      <c r="B1900" s="1049" t="s">
        <v>12102</v>
      </c>
      <c r="C1900" s="1049" t="s">
        <v>77</v>
      </c>
      <c r="D1900" s="1053">
        <v>12728.2</v>
      </c>
    </row>
    <row r="1901" spans="1:4" x14ac:dyDescent="0.25">
      <c r="A1901" s="1049">
        <v>99306</v>
      </c>
      <c r="B1901" s="1049" t="s">
        <v>2445</v>
      </c>
      <c r="C1901" s="1049" t="s">
        <v>76</v>
      </c>
      <c r="D1901" s="1053">
        <v>3666</v>
      </c>
    </row>
    <row r="1902" spans="1:4" x14ac:dyDescent="0.25">
      <c r="A1902" s="1049">
        <v>99307</v>
      </c>
      <c r="B1902" s="1049" t="s">
        <v>2446</v>
      </c>
      <c r="C1902" s="1049" t="s">
        <v>76</v>
      </c>
      <c r="D1902" s="1053">
        <v>2371.29</v>
      </c>
    </row>
    <row r="1903" spans="1:4" x14ac:dyDescent="0.25">
      <c r="A1903" s="1049">
        <v>99308</v>
      </c>
      <c r="B1903" s="1049" t="s">
        <v>12103</v>
      </c>
      <c r="C1903" s="1049" t="s">
        <v>77</v>
      </c>
      <c r="D1903" s="1053">
        <v>14192.46</v>
      </c>
    </row>
    <row r="1904" spans="1:4" x14ac:dyDescent="0.25">
      <c r="A1904" s="1049">
        <v>99309</v>
      </c>
      <c r="B1904" s="1049" t="s">
        <v>2447</v>
      </c>
      <c r="C1904" s="1049" t="s">
        <v>76</v>
      </c>
      <c r="D1904" s="1053">
        <v>3927.57</v>
      </c>
    </row>
    <row r="1905" spans="1:4" x14ac:dyDescent="0.25">
      <c r="A1905" s="1049">
        <v>99310</v>
      </c>
      <c r="B1905" s="1049" t="s">
        <v>12104</v>
      </c>
      <c r="C1905" s="1049" t="s">
        <v>77</v>
      </c>
      <c r="D1905" s="1053">
        <v>14422.36</v>
      </c>
    </row>
    <row r="1906" spans="1:4" x14ac:dyDescent="0.25">
      <c r="A1906" s="1049">
        <v>99311</v>
      </c>
      <c r="B1906" s="1049" t="s">
        <v>2448</v>
      </c>
      <c r="C1906" s="1049" t="s">
        <v>76</v>
      </c>
      <c r="D1906" s="1053">
        <v>3927.57</v>
      </c>
    </row>
    <row r="1907" spans="1:4" x14ac:dyDescent="0.25">
      <c r="A1907" s="1049">
        <v>99312</v>
      </c>
      <c r="B1907" s="1049" t="s">
        <v>12105</v>
      </c>
      <c r="C1907" s="1049" t="s">
        <v>77</v>
      </c>
      <c r="D1907" s="1053">
        <v>7190.72</v>
      </c>
    </row>
    <row r="1908" spans="1:4" x14ac:dyDescent="0.25">
      <c r="A1908" s="1049">
        <v>99313</v>
      </c>
      <c r="B1908" s="1049" t="s">
        <v>12106</v>
      </c>
      <c r="C1908" s="1049" t="s">
        <v>77</v>
      </c>
      <c r="D1908" s="1053">
        <v>16075.51</v>
      </c>
    </row>
    <row r="1909" spans="1:4" x14ac:dyDescent="0.25">
      <c r="A1909" s="1049">
        <v>99314</v>
      </c>
      <c r="B1909" s="1049" t="s">
        <v>2449</v>
      </c>
      <c r="C1909" s="1049" t="s">
        <v>76</v>
      </c>
      <c r="D1909" s="1053">
        <v>4189.1099999999997</v>
      </c>
    </row>
    <row r="1910" spans="1:4" x14ac:dyDescent="0.25">
      <c r="A1910" s="1049">
        <v>99315</v>
      </c>
      <c r="B1910" s="1049" t="s">
        <v>12107</v>
      </c>
      <c r="C1910" s="1049" t="s">
        <v>77</v>
      </c>
      <c r="D1910" s="1053">
        <v>17958.7</v>
      </c>
    </row>
    <row r="1911" spans="1:4" x14ac:dyDescent="0.25">
      <c r="A1911" s="1049">
        <v>99317</v>
      </c>
      <c r="B1911" s="1049" t="s">
        <v>2450</v>
      </c>
      <c r="C1911" s="1049" t="s">
        <v>76</v>
      </c>
      <c r="D1911" s="1053">
        <v>2628.52</v>
      </c>
    </row>
    <row r="1912" spans="1:4" x14ac:dyDescent="0.25">
      <c r="A1912" s="1049">
        <v>99318</v>
      </c>
      <c r="B1912" s="1049" t="s">
        <v>2451</v>
      </c>
      <c r="C1912" s="1049" t="s">
        <v>76</v>
      </c>
      <c r="D1912" s="1052">
        <v>296.82</v>
      </c>
    </row>
    <row r="1913" spans="1:4" x14ac:dyDescent="0.25">
      <c r="A1913" s="1049">
        <v>99319</v>
      </c>
      <c r="B1913" s="1049" t="s">
        <v>2452</v>
      </c>
      <c r="C1913" s="1049" t="s">
        <v>76</v>
      </c>
      <c r="D1913" s="1052">
        <v>873.19</v>
      </c>
    </row>
    <row r="1914" spans="1:4" x14ac:dyDescent="0.25">
      <c r="A1914" s="1049">
        <v>99320</v>
      </c>
      <c r="B1914" s="1049" t="s">
        <v>12108</v>
      </c>
      <c r="C1914" s="1049" t="s">
        <v>77</v>
      </c>
      <c r="D1914" s="1053">
        <v>8301.69</v>
      </c>
    </row>
    <row r="1915" spans="1:4" x14ac:dyDescent="0.25">
      <c r="A1915" s="1049">
        <v>99321</v>
      </c>
      <c r="B1915" s="1049" t="s">
        <v>2453</v>
      </c>
      <c r="C1915" s="1049" t="s">
        <v>76</v>
      </c>
      <c r="D1915" s="1053">
        <v>2885.77</v>
      </c>
    </row>
    <row r="1916" spans="1:4" x14ac:dyDescent="0.25">
      <c r="A1916" s="1049">
        <v>99322</v>
      </c>
      <c r="B1916" s="1049" t="s">
        <v>12109</v>
      </c>
      <c r="C1916" s="1049" t="s">
        <v>77</v>
      </c>
      <c r="D1916" s="1053">
        <v>9363.2199999999993</v>
      </c>
    </row>
    <row r="1917" spans="1:4" x14ac:dyDescent="0.25">
      <c r="A1917" s="1049">
        <v>99323</v>
      </c>
      <c r="B1917" s="1049" t="s">
        <v>2454</v>
      </c>
      <c r="C1917" s="1049" t="s">
        <v>76</v>
      </c>
      <c r="D1917" s="1053">
        <v>3143</v>
      </c>
    </row>
    <row r="1918" spans="1:4" x14ac:dyDescent="0.25">
      <c r="A1918" s="1049">
        <v>99324</v>
      </c>
      <c r="B1918" s="1049" t="s">
        <v>12110</v>
      </c>
      <c r="C1918" s="1049" t="s">
        <v>77</v>
      </c>
      <c r="D1918" s="1053">
        <v>10424.780000000001</v>
      </c>
    </row>
    <row r="1919" spans="1:4" x14ac:dyDescent="0.25">
      <c r="A1919" s="1049">
        <v>99325</v>
      </c>
      <c r="B1919" s="1049" t="s">
        <v>2455</v>
      </c>
      <c r="C1919" s="1049" t="s">
        <v>76</v>
      </c>
      <c r="D1919" s="1053">
        <v>3404.47</v>
      </c>
    </row>
    <row r="1920" spans="1:4" x14ac:dyDescent="0.25">
      <c r="A1920" s="1049">
        <v>99326</v>
      </c>
      <c r="B1920" s="1049" t="s">
        <v>12111</v>
      </c>
      <c r="C1920" s="1049" t="s">
        <v>77</v>
      </c>
      <c r="D1920" s="1053">
        <v>8483.74</v>
      </c>
    </row>
    <row r="1921" spans="1:4" x14ac:dyDescent="0.25">
      <c r="A1921" s="1049">
        <v>99327</v>
      </c>
      <c r="B1921" s="1049" t="s">
        <v>2456</v>
      </c>
      <c r="C1921" s="1049" t="s">
        <v>76</v>
      </c>
      <c r="D1921" s="1053">
        <v>4408.55</v>
      </c>
    </row>
    <row r="1922" spans="1:4" x14ac:dyDescent="0.25">
      <c r="A1922" s="1049">
        <v>101800</v>
      </c>
      <c r="B1922" s="1049" t="s">
        <v>2457</v>
      </c>
      <c r="C1922" s="1049" t="s">
        <v>77</v>
      </c>
      <c r="D1922" s="1053">
        <v>1435.58</v>
      </c>
    </row>
    <row r="1923" spans="1:4" x14ac:dyDescent="0.25">
      <c r="A1923" s="1049">
        <v>101801</v>
      </c>
      <c r="B1923" s="1049" t="s">
        <v>2458</v>
      </c>
      <c r="C1923" s="1049" t="s">
        <v>77</v>
      </c>
      <c r="D1923" s="1053">
        <v>1094.24</v>
      </c>
    </row>
    <row r="1924" spans="1:4" x14ac:dyDescent="0.25">
      <c r="A1924" s="1049">
        <v>101806</v>
      </c>
      <c r="B1924" s="1049" t="s">
        <v>12112</v>
      </c>
      <c r="C1924" s="1049" t="s">
        <v>77</v>
      </c>
      <c r="D1924" s="1052">
        <v>548.62</v>
      </c>
    </row>
    <row r="1925" spans="1:4" x14ac:dyDescent="0.25">
      <c r="A1925" s="1049">
        <v>101807</v>
      </c>
      <c r="B1925" s="1049" t="s">
        <v>12113</v>
      </c>
      <c r="C1925" s="1049" t="s">
        <v>77</v>
      </c>
      <c r="D1925" s="1052">
        <v>520.51</v>
      </c>
    </row>
    <row r="1926" spans="1:4" x14ac:dyDescent="0.25">
      <c r="A1926" s="1049">
        <v>101808</v>
      </c>
      <c r="B1926" s="1049" t="s">
        <v>12114</v>
      </c>
      <c r="C1926" s="1049" t="s">
        <v>77</v>
      </c>
      <c r="D1926" s="1052">
        <v>559.62</v>
      </c>
    </row>
    <row r="1927" spans="1:4" x14ac:dyDescent="0.25">
      <c r="A1927" s="1049">
        <v>101809</v>
      </c>
      <c r="B1927" s="1049" t="s">
        <v>12115</v>
      </c>
      <c r="C1927" s="1049" t="s">
        <v>77</v>
      </c>
      <c r="D1927" s="1053">
        <v>2971.7</v>
      </c>
    </row>
    <row r="1928" spans="1:4" x14ac:dyDescent="0.25">
      <c r="A1928" s="1049">
        <v>102139</v>
      </c>
      <c r="B1928" s="1049" t="s">
        <v>12116</v>
      </c>
      <c r="C1928" s="1049" t="s">
        <v>77</v>
      </c>
      <c r="D1928" s="1053">
        <v>1759.69</v>
      </c>
    </row>
    <row r="1929" spans="1:4" x14ac:dyDescent="0.25">
      <c r="A1929" s="1049">
        <v>102141</v>
      </c>
      <c r="B1929" s="1049" t="s">
        <v>12117</v>
      </c>
      <c r="C1929" s="1049" t="s">
        <v>77</v>
      </c>
      <c r="D1929" s="1053">
        <v>2695.55</v>
      </c>
    </row>
    <row r="1930" spans="1:4" x14ac:dyDescent="0.25">
      <c r="A1930" s="1049">
        <v>102142</v>
      </c>
      <c r="B1930" s="1049" t="s">
        <v>12118</v>
      </c>
      <c r="C1930" s="1049" t="s">
        <v>77</v>
      </c>
      <c r="D1930" s="1053">
        <v>2660.45</v>
      </c>
    </row>
    <row r="1931" spans="1:4" x14ac:dyDescent="0.25">
      <c r="A1931" s="1049">
        <v>102457</v>
      </c>
      <c r="B1931" s="1049" t="s">
        <v>12119</v>
      </c>
      <c r="C1931" s="1049" t="s">
        <v>77</v>
      </c>
      <c r="D1931" s="1053">
        <v>1661.43</v>
      </c>
    </row>
    <row r="1932" spans="1:4" x14ac:dyDescent="0.25">
      <c r="A1932" s="1049">
        <v>94263</v>
      </c>
      <c r="B1932" s="1049" t="s">
        <v>21481</v>
      </c>
      <c r="C1932" s="1049" t="s">
        <v>76</v>
      </c>
      <c r="D1932" s="1052">
        <v>38.22</v>
      </c>
    </row>
    <row r="1933" spans="1:4" x14ac:dyDescent="0.25">
      <c r="A1933" s="1049">
        <v>94264</v>
      </c>
      <c r="B1933" s="1049" t="s">
        <v>21482</v>
      </c>
      <c r="C1933" s="1049" t="s">
        <v>76</v>
      </c>
      <c r="D1933" s="1052">
        <v>43.19</v>
      </c>
    </row>
    <row r="1934" spans="1:4" x14ac:dyDescent="0.25">
      <c r="A1934" s="1049">
        <v>94265</v>
      </c>
      <c r="B1934" s="1049" t="s">
        <v>21483</v>
      </c>
      <c r="C1934" s="1049" t="s">
        <v>76</v>
      </c>
      <c r="D1934" s="1052">
        <v>52.52</v>
      </c>
    </row>
    <row r="1935" spans="1:4" x14ac:dyDescent="0.25">
      <c r="A1935" s="1049">
        <v>94266</v>
      </c>
      <c r="B1935" s="1049" t="s">
        <v>21484</v>
      </c>
      <c r="C1935" s="1049" t="s">
        <v>76</v>
      </c>
      <c r="D1935" s="1052">
        <v>58.21</v>
      </c>
    </row>
    <row r="1936" spans="1:4" x14ac:dyDescent="0.25">
      <c r="A1936" s="1049">
        <v>94267</v>
      </c>
      <c r="B1936" s="1049" t="s">
        <v>21485</v>
      </c>
      <c r="C1936" s="1049" t="s">
        <v>76</v>
      </c>
      <c r="D1936" s="1052">
        <v>63</v>
      </c>
    </row>
    <row r="1937" spans="1:4" x14ac:dyDescent="0.25">
      <c r="A1937" s="1049">
        <v>94268</v>
      </c>
      <c r="B1937" s="1049" t="s">
        <v>21486</v>
      </c>
      <c r="C1937" s="1049" t="s">
        <v>76</v>
      </c>
      <c r="D1937" s="1052">
        <v>69.25</v>
      </c>
    </row>
    <row r="1938" spans="1:4" x14ac:dyDescent="0.25">
      <c r="A1938" s="1049">
        <v>94269</v>
      </c>
      <c r="B1938" s="1049" t="s">
        <v>21487</v>
      </c>
      <c r="C1938" s="1049" t="s">
        <v>76</v>
      </c>
      <c r="D1938" s="1052">
        <v>90.92</v>
      </c>
    </row>
    <row r="1939" spans="1:4" x14ac:dyDescent="0.25">
      <c r="A1939" s="1049">
        <v>94270</v>
      </c>
      <c r="B1939" s="1049" t="s">
        <v>21488</v>
      </c>
      <c r="C1939" s="1049" t="s">
        <v>76</v>
      </c>
      <c r="D1939" s="1052">
        <v>99.61</v>
      </c>
    </row>
    <row r="1940" spans="1:4" x14ac:dyDescent="0.25">
      <c r="A1940" s="1049">
        <v>94271</v>
      </c>
      <c r="B1940" s="1049" t="s">
        <v>21489</v>
      </c>
      <c r="C1940" s="1049" t="s">
        <v>76</v>
      </c>
      <c r="D1940" s="1052">
        <v>111.2</v>
      </c>
    </row>
    <row r="1941" spans="1:4" x14ac:dyDescent="0.25">
      <c r="A1941" s="1049">
        <v>94272</v>
      </c>
      <c r="B1941" s="1049" t="s">
        <v>21490</v>
      </c>
      <c r="C1941" s="1049" t="s">
        <v>76</v>
      </c>
      <c r="D1941" s="1052">
        <v>122.82</v>
      </c>
    </row>
    <row r="1942" spans="1:4" x14ac:dyDescent="0.25">
      <c r="A1942" s="1049">
        <v>94273</v>
      </c>
      <c r="B1942" s="1049" t="s">
        <v>21491</v>
      </c>
      <c r="C1942" s="1049" t="s">
        <v>76</v>
      </c>
      <c r="D1942" s="1052">
        <v>56.46</v>
      </c>
    </row>
    <row r="1943" spans="1:4" x14ac:dyDescent="0.25">
      <c r="A1943" s="1049">
        <v>94274</v>
      </c>
      <c r="B1943" s="1049" t="s">
        <v>21492</v>
      </c>
      <c r="C1943" s="1049" t="s">
        <v>76</v>
      </c>
      <c r="D1943" s="1052">
        <v>59.57</v>
      </c>
    </row>
    <row r="1944" spans="1:4" x14ac:dyDescent="0.25">
      <c r="A1944" s="1049">
        <v>94275</v>
      </c>
      <c r="B1944" s="1049" t="s">
        <v>21493</v>
      </c>
      <c r="C1944" s="1049" t="s">
        <v>76</v>
      </c>
      <c r="D1944" s="1052">
        <v>51.32</v>
      </c>
    </row>
    <row r="1945" spans="1:4" x14ac:dyDescent="0.25">
      <c r="A1945" s="1049">
        <v>94276</v>
      </c>
      <c r="B1945" s="1049" t="s">
        <v>21494</v>
      </c>
      <c r="C1945" s="1049" t="s">
        <v>76</v>
      </c>
      <c r="D1945" s="1052">
        <v>54.41</v>
      </c>
    </row>
    <row r="1946" spans="1:4" x14ac:dyDescent="0.25">
      <c r="A1946" s="1049">
        <v>94277</v>
      </c>
      <c r="B1946" s="1049" t="s">
        <v>21495</v>
      </c>
      <c r="C1946" s="1049" t="s">
        <v>76</v>
      </c>
      <c r="D1946" s="1052">
        <v>45.03</v>
      </c>
    </row>
    <row r="1947" spans="1:4" x14ac:dyDescent="0.25">
      <c r="A1947" s="1049">
        <v>94278</v>
      </c>
      <c r="B1947" s="1049" t="s">
        <v>21496</v>
      </c>
      <c r="C1947" s="1049" t="s">
        <v>76</v>
      </c>
      <c r="D1947" s="1052">
        <v>48.13</v>
      </c>
    </row>
    <row r="1948" spans="1:4" x14ac:dyDescent="0.25">
      <c r="A1948" s="1049">
        <v>94279</v>
      </c>
      <c r="B1948" s="1049" t="s">
        <v>21497</v>
      </c>
      <c r="C1948" s="1049" t="s">
        <v>76</v>
      </c>
      <c r="D1948" s="1052">
        <v>54.76</v>
      </c>
    </row>
    <row r="1949" spans="1:4" x14ac:dyDescent="0.25">
      <c r="A1949" s="1049">
        <v>94280</v>
      </c>
      <c r="B1949" s="1049" t="s">
        <v>21498</v>
      </c>
      <c r="C1949" s="1049" t="s">
        <v>76</v>
      </c>
      <c r="D1949" s="1052">
        <v>57.86</v>
      </c>
    </row>
    <row r="1950" spans="1:4" x14ac:dyDescent="0.25">
      <c r="A1950" s="1049">
        <v>94281</v>
      </c>
      <c r="B1950" s="1049" t="s">
        <v>21499</v>
      </c>
      <c r="C1950" s="1049" t="s">
        <v>76</v>
      </c>
      <c r="D1950" s="1052">
        <v>49.05</v>
      </c>
    </row>
    <row r="1951" spans="1:4" x14ac:dyDescent="0.25">
      <c r="A1951" s="1049">
        <v>94282</v>
      </c>
      <c r="B1951" s="1049" t="s">
        <v>21500</v>
      </c>
      <c r="C1951" s="1049" t="s">
        <v>76</v>
      </c>
      <c r="D1951" s="1052">
        <v>57.23</v>
      </c>
    </row>
    <row r="1952" spans="1:4" x14ac:dyDescent="0.25">
      <c r="A1952" s="1049">
        <v>94283</v>
      </c>
      <c r="B1952" s="1049" t="s">
        <v>21501</v>
      </c>
      <c r="C1952" s="1049" t="s">
        <v>76</v>
      </c>
      <c r="D1952" s="1052">
        <v>67.180000000000007</v>
      </c>
    </row>
    <row r="1953" spans="1:4" x14ac:dyDescent="0.25">
      <c r="A1953" s="1049">
        <v>94284</v>
      </c>
      <c r="B1953" s="1049" t="s">
        <v>21502</v>
      </c>
      <c r="C1953" s="1049" t="s">
        <v>76</v>
      </c>
      <c r="D1953" s="1052">
        <v>75.37</v>
      </c>
    </row>
    <row r="1954" spans="1:4" x14ac:dyDescent="0.25">
      <c r="A1954" s="1049">
        <v>94285</v>
      </c>
      <c r="B1954" s="1049" t="s">
        <v>21503</v>
      </c>
      <c r="C1954" s="1049" t="s">
        <v>76</v>
      </c>
      <c r="D1954" s="1052">
        <v>87.87</v>
      </c>
    </row>
    <row r="1955" spans="1:4" x14ac:dyDescent="0.25">
      <c r="A1955" s="1049">
        <v>94286</v>
      </c>
      <c r="B1955" s="1049" t="s">
        <v>21504</v>
      </c>
      <c r="C1955" s="1049" t="s">
        <v>76</v>
      </c>
      <c r="D1955" s="1052">
        <v>96.06</v>
      </c>
    </row>
    <row r="1956" spans="1:4" x14ac:dyDescent="0.25">
      <c r="A1956" s="1049">
        <v>94287</v>
      </c>
      <c r="B1956" s="1049" t="s">
        <v>21505</v>
      </c>
      <c r="C1956" s="1049" t="s">
        <v>76</v>
      </c>
      <c r="D1956" s="1052">
        <v>36.799999999999997</v>
      </c>
    </row>
    <row r="1957" spans="1:4" x14ac:dyDescent="0.25">
      <c r="A1957" s="1049">
        <v>94288</v>
      </c>
      <c r="B1957" s="1049" t="s">
        <v>21506</v>
      </c>
      <c r="C1957" s="1049" t="s">
        <v>76</v>
      </c>
      <c r="D1957" s="1052">
        <v>44.07</v>
      </c>
    </row>
    <row r="1958" spans="1:4" x14ac:dyDescent="0.25">
      <c r="A1958" s="1049">
        <v>94289</v>
      </c>
      <c r="B1958" s="1049" t="s">
        <v>21507</v>
      </c>
      <c r="C1958" s="1049" t="s">
        <v>76</v>
      </c>
      <c r="D1958" s="1052">
        <v>48.26</v>
      </c>
    </row>
    <row r="1959" spans="1:4" x14ac:dyDescent="0.25">
      <c r="A1959" s="1049">
        <v>94290</v>
      </c>
      <c r="B1959" s="1049" t="s">
        <v>21508</v>
      </c>
      <c r="C1959" s="1049" t="s">
        <v>76</v>
      </c>
      <c r="D1959" s="1052">
        <v>55.55</v>
      </c>
    </row>
    <row r="1960" spans="1:4" x14ac:dyDescent="0.25">
      <c r="A1960" s="1049">
        <v>94291</v>
      </c>
      <c r="B1960" s="1049" t="s">
        <v>21509</v>
      </c>
      <c r="C1960" s="1049" t="s">
        <v>76</v>
      </c>
      <c r="D1960" s="1052">
        <v>60.28</v>
      </c>
    </row>
    <row r="1961" spans="1:4" x14ac:dyDescent="0.25">
      <c r="A1961" s="1049">
        <v>94292</v>
      </c>
      <c r="B1961" s="1049" t="s">
        <v>21510</v>
      </c>
      <c r="C1961" s="1049" t="s">
        <v>76</v>
      </c>
      <c r="D1961" s="1052">
        <v>67.569999999999993</v>
      </c>
    </row>
    <row r="1962" spans="1:4" x14ac:dyDescent="0.25">
      <c r="A1962" s="1049">
        <v>94293</v>
      </c>
      <c r="B1962" s="1049" t="s">
        <v>21511</v>
      </c>
      <c r="C1962" s="1049" t="s">
        <v>76</v>
      </c>
      <c r="D1962" s="1052">
        <v>196.65</v>
      </c>
    </row>
    <row r="1963" spans="1:4" x14ac:dyDescent="0.25">
      <c r="A1963" s="1049">
        <v>94294</v>
      </c>
      <c r="B1963" s="1049" t="s">
        <v>21512</v>
      </c>
      <c r="C1963" s="1049" t="s">
        <v>76</v>
      </c>
      <c r="D1963" s="1052">
        <v>7.96</v>
      </c>
    </row>
    <row r="1964" spans="1:4" x14ac:dyDescent="0.25">
      <c r="A1964" s="1049">
        <v>104491</v>
      </c>
      <c r="B1964" s="1049" t="s">
        <v>12120</v>
      </c>
      <c r="C1964" s="1049" t="s">
        <v>76</v>
      </c>
      <c r="D1964" s="1053">
        <v>4038.47</v>
      </c>
    </row>
    <row r="1965" spans="1:4" x14ac:dyDescent="0.25">
      <c r="A1965" s="1049">
        <v>104492</v>
      </c>
      <c r="B1965" s="1049" t="s">
        <v>12121</v>
      </c>
      <c r="C1965" s="1049" t="s">
        <v>76</v>
      </c>
      <c r="D1965" s="1053">
        <v>5048.97</v>
      </c>
    </row>
    <row r="1966" spans="1:4" x14ac:dyDescent="0.25">
      <c r="A1966" s="1049">
        <v>104494</v>
      </c>
      <c r="B1966" s="1049" t="s">
        <v>12122</v>
      </c>
      <c r="C1966" s="1049" t="s">
        <v>76</v>
      </c>
      <c r="D1966" s="1053">
        <v>6817.25</v>
      </c>
    </row>
    <row r="1967" spans="1:4" x14ac:dyDescent="0.25">
      <c r="A1967" s="1049">
        <v>104497</v>
      </c>
      <c r="B1967" s="1049" t="s">
        <v>12123</v>
      </c>
      <c r="C1967" s="1049" t="s">
        <v>76</v>
      </c>
      <c r="D1967" s="1053">
        <v>8183.46</v>
      </c>
    </row>
    <row r="1968" spans="1:4" x14ac:dyDescent="0.25">
      <c r="A1968" s="1049">
        <v>104515</v>
      </c>
      <c r="B1968" s="1049" t="s">
        <v>12124</v>
      </c>
      <c r="C1968" s="1049" t="s">
        <v>1239</v>
      </c>
      <c r="D1968" s="1052">
        <v>28.81</v>
      </c>
    </row>
    <row r="1969" spans="1:4" x14ac:dyDescent="0.25">
      <c r="A1969" s="1049">
        <v>102727</v>
      </c>
      <c r="B1969" s="1049" t="s">
        <v>2459</v>
      </c>
      <c r="C1969" s="1049" t="s">
        <v>1239</v>
      </c>
      <c r="D1969" s="1052">
        <v>108.8</v>
      </c>
    </row>
    <row r="1970" spans="1:4" x14ac:dyDescent="0.25">
      <c r="A1970" s="1049">
        <v>102728</v>
      </c>
      <c r="B1970" s="1049" t="s">
        <v>2460</v>
      </c>
      <c r="C1970" s="1049" t="s">
        <v>71</v>
      </c>
      <c r="D1970" s="1052">
        <v>16.43</v>
      </c>
    </row>
    <row r="1971" spans="1:4" x14ac:dyDescent="0.25">
      <c r="A1971" s="1049">
        <v>102729</v>
      </c>
      <c r="B1971" s="1049" t="s">
        <v>2461</v>
      </c>
      <c r="C1971" s="1049" t="s">
        <v>71</v>
      </c>
      <c r="D1971" s="1052">
        <v>15.23</v>
      </c>
    </row>
    <row r="1972" spans="1:4" x14ac:dyDescent="0.25">
      <c r="A1972" s="1049">
        <v>102730</v>
      </c>
      <c r="B1972" s="1049" t="s">
        <v>2462</v>
      </c>
      <c r="C1972" s="1049" t="s">
        <v>71</v>
      </c>
      <c r="D1972" s="1052">
        <v>13.51</v>
      </c>
    </row>
    <row r="1973" spans="1:4" x14ac:dyDescent="0.25">
      <c r="A1973" s="1049">
        <v>102731</v>
      </c>
      <c r="B1973" s="1049" t="s">
        <v>2463</v>
      </c>
      <c r="C1973" s="1049" t="s">
        <v>71</v>
      </c>
      <c r="D1973" s="1052">
        <v>11.35</v>
      </c>
    </row>
    <row r="1974" spans="1:4" x14ac:dyDescent="0.25">
      <c r="A1974" s="1049">
        <v>102732</v>
      </c>
      <c r="B1974" s="1049" t="s">
        <v>2464</v>
      </c>
      <c r="C1974" s="1049" t="s">
        <v>71</v>
      </c>
      <c r="D1974" s="1052">
        <v>10.67</v>
      </c>
    </row>
    <row r="1975" spans="1:4" x14ac:dyDescent="0.25">
      <c r="A1975" s="1049">
        <v>102733</v>
      </c>
      <c r="B1975" s="1049" t="s">
        <v>2465</v>
      </c>
      <c r="C1975" s="1049" t="s">
        <v>71</v>
      </c>
      <c r="D1975" s="1052">
        <v>11.82</v>
      </c>
    </row>
    <row r="1976" spans="1:4" x14ac:dyDescent="0.25">
      <c r="A1976" s="1049">
        <v>102734</v>
      </c>
      <c r="B1976" s="1049" t="s">
        <v>2466</v>
      </c>
      <c r="C1976" s="1049" t="s">
        <v>71</v>
      </c>
      <c r="D1976" s="1052">
        <v>15.34</v>
      </c>
    </row>
    <row r="1977" spans="1:4" x14ac:dyDescent="0.25">
      <c r="A1977" s="1049">
        <v>102735</v>
      </c>
      <c r="B1977" s="1049" t="s">
        <v>2467</v>
      </c>
      <c r="C1977" s="1049" t="s">
        <v>71</v>
      </c>
      <c r="D1977" s="1052">
        <v>14.28</v>
      </c>
    </row>
    <row r="1978" spans="1:4" x14ac:dyDescent="0.25">
      <c r="A1978" s="1049">
        <v>102736</v>
      </c>
      <c r="B1978" s="1049" t="s">
        <v>2468</v>
      </c>
      <c r="C1978" s="1049" t="s">
        <v>70</v>
      </c>
      <c r="D1978" s="1052">
        <v>736.18</v>
      </c>
    </row>
    <row r="1979" spans="1:4" x14ac:dyDescent="0.25">
      <c r="A1979" s="1049">
        <v>102737</v>
      </c>
      <c r="B1979" s="1049" t="s">
        <v>2469</v>
      </c>
      <c r="C1979" s="1049" t="s">
        <v>77</v>
      </c>
      <c r="D1979" s="1053">
        <v>1211.3800000000001</v>
      </c>
    </row>
    <row r="1980" spans="1:4" x14ac:dyDescent="0.25">
      <c r="A1980" s="1049">
        <v>102738</v>
      </c>
      <c r="B1980" s="1049" t="s">
        <v>2470</v>
      </c>
      <c r="C1980" s="1049" t="s">
        <v>77</v>
      </c>
      <c r="D1980" s="1053">
        <v>2482.29</v>
      </c>
    </row>
    <row r="1981" spans="1:4" x14ac:dyDescent="0.25">
      <c r="A1981" s="1049">
        <v>102739</v>
      </c>
      <c r="B1981" s="1049" t="s">
        <v>2471</v>
      </c>
      <c r="C1981" s="1049" t="s">
        <v>77</v>
      </c>
      <c r="D1981" s="1053">
        <v>4158.51</v>
      </c>
    </row>
    <row r="1982" spans="1:4" x14ac:dyDescent="0.25">
      <c r="A1982" s="1049">
        <v>102740</v>
      </c>
      <c r="B1982" s="1049" t="s">
        <v>2472</v>
      </c>
      <c r="C1982" s="1049" t="s">
        <v>77</v>
      </c>
      <c r="D1982" s="1053">
        <v>6235.09</v>
      </c>
    </row>
    <row r="1983" spans="1:4" x14ac:dyDescent="0.25">
      <c r="A1983" s="1049">
        <v>102741</v>
      </c>
      <c r="B1983" s="1049" t="s">
        <v>2473</v>
      </c>
      <c r="C1983" s="1049" t="s">
        <v>77</v>
      </c>
      <c r="D1983" s="1053">
        <v>8753.84</v>
      </c>
    </row>
    <row r="1984" spans="1:4" x14ac:dyDescent="0.25">
      <c r="A1984" s="1049">
        <v>102742</v>
      </c>
      <c r="B1984" s="1049" t="s">
        <v>2474</v>
      </c>
      <c r="C1984" s="1049" t="s">
        <v>77</v>
      </c>
      <c r="D1984" s="1053">
        <v>15161.8</v>
      </c>
    </row>
    <row r="1985" spans="1:4" x14ac:dyDescent="0.25">
      <c r="A1985" s="1049">
        <v>102743</v>
      </c>
      <c r="B1985" s="1049" t="s">
        <v>2475</v>
      </c>
      <c r="C1985" s="1049" t="s">
        <v>77</v>
      </c>
      <c r="D1985" s="1053">
        <v>5040.1400000000003</v>
      </c>
    </row>
    <row r="1986" spans="1:4" x14ac:dyDescent="0.25">
      <c r="A1986" s="1049">
        <v>102744</v>
      </c>
      <c r="B1986" s="1049" t="s">
        <v>2476</v>
      </c>
      <c r="C1986" s="1049" t="s">
        <v>77</v>
      </c>
      <c r="D1986" s="1053">
        <v>7552.76</v>
      </c>
    </row>
    <row r="1987" spans="1:4" x14ac:dyDescent="0.25">
      <c r="A1987" s="1049">
        <v>102745</v>
      </c>
      <c r="B1987" s="1049" t="s">
        <v>2477</v>
      </c>
      <c r="C1987" s="1049" t="s">
        <v>77</v>
      </c>
      <c r="D1987" s="1053">
        <v>10618.48</v>
      </c>
    </row>
    <row r="1988" spans="1:4" x14ac:dyDescent="0.25">
      <c r="A1988" s="1049">
        <v>102746</v>
      </c>
      <c r="B1988" s="1049" t="s">
        <v>2478</v>
      </c>
      <c r="C1988" s="1049" t="s">
        <v>77</v>
      </c>
      <c r="D1988" s="1053">
        <v>18413.64</v>
      </c>
    </row>
    <row r="1989" spans="1:4" x14ac:dyDescent="0.25">
      <c r="A1989" s="1049">
        <v>102747</v>
      </c>
      <c r="B1989" s="1049" t="s">
        <v>2479</v>
      </c>
      <c r="C1989" s="1049" t="s">
        <v>77</v>
      </c>
      <c r="D1989" s="1053">
        <v>9378.83</v>
      </c>
    </row>
    <row r="1990" spans="1:4" x14ac:dyDescent="0.25">
      <c r="A1990" s="1049">
        <v>102748</v>
      </c>
      <c r="B1990" s="1049" t="s">
        <v>2480</v>
      </c>
      <c r="C1990" s="1049" t="s">
        <v>77</v>
      </c>
      <c r="D1990" s="1053">
        <v>13128.39</v>
      </c>
    </row>
    <row r="1991" spans="1:4" x14ac:dyDescent="0.25">
      <c r="A1991" s="1049">
        <v>102749</v>
      </c>
      <c r="B1991" s="1049" t="s">
        <v>2481</v>
      </c>
      <c r="C1991" s="1049" t="s">
        <v>77</v>
      </c>
      <c r="D1991" s="1053">
        <v>22546.9</v>
      </c>
    </row>
    <row r="1992" spans="1:4" x14ac:dyDescent="0.25">
      <c r="A1992" s="1049">
        <v>102750</v>
      </c>
      <c r="B1992" s="1049" t="s">
        <v>2482</v>
      </c>
      <c r="C1992" s="1049" t="s">
        <v>77</v>
      </c>
      <c r="D1992" s="1053">
        <v>3027.6</v>
      </c>
    </row>
    <row r="1993" spans="1:4" x14ac:dyDescent="0.25">
      <c r="A1993" s="1049">
        <v>102751</v>
      </c>
      <c r="B1993" s="1049" t="s">
        <v>2483</v>
      </c>
      <c r="C1993" s="1049" t="s">
        <v>77</v>
      </c>
      <c r="D1993" s="1053">
        <v>5264.58</v>
      </c>
    </row>
    <row r="1994" spans="1:4" x14ac:dyDescent="0.25">
      <c r="A1994" s="1049">
        <v>102752</v>
      </c>
      <c r="B1994" s="1049" t="s">
        <v>2484</v>
      </c>
      <c r="C1994" s="1049" t="s">
        <v>77</v>
      </c>
      <c r="D1994" s="1053">
        <v>8392.56</v>
      </c>
    </row>
    <row r="1995" spans="1:4" x14ac:dyDescent="0.25">
      <c r="A1995" s="1049">
        <v>102753</v>
      </c>
      <c r="B1995" s="1049" t="s">
        <v>2485</v>
      </c>
      <c r="C1995" s="1049" t="s">
        <v>77</v>
      </c>
      <c r="D1995" s="1053">
        <v>12430.63</v>
      </c>
    </row>
    <row r="1996" spans="1:4" x14ac:dyDescent="0.25">
      <c r="A1996" s="1049">
        <v>102754</v>
      </c>
      <c r="B1996" s="1049" t="s">
        <v>2486</v>
      </c>
      <c r="C1996" s="1049" t="s">
        <v>77</v>
      </c>
      <c r="D1996" s="1053">
        <v>23639.3</v>
      </c>
    </row>
    <row r="1997" spans="1:4" x14ac:dyDescent="0.25">
      <c r="A1997" s="1049">
        <v>102755</v>
      </c>
      <c r="B1997" s="1049" t="s">
        <v>2487</v>
      </c>
      <c r="C1997" s="1049" t="s">
        <v>77</v>
      </c>
      <c r="D1997" s="1053">
        <v>11729.44</v>
      </c>
    </row>
    <row r="1998" spans="1:4" x14ac:dyDescent="0.25">
      <c r="A1998" s="1049">
        <v>102756</v>
      </c>
      <c r="B1998" s="1049" t="s">
        <v>2488</v>
      </c>
      <c r="C1998" s="1049" t="s">
        <v>77</v>
      </c>
      <c r="D1998" s="1053">
        <v>17428.53</v>
      </c>
    </row>
    <row r="1999" spans="1:4" x14ac:dyDescent="0.25">
      <c r="A1999" s="1049">
        <v>102757</v>
      </c>
      <c r="B1999" s="1049" t="s">
        <v>2489</v>
      </c>
      <c r="C1999" s="1049" t="s">
        <v>77</v>
      </c>
      <c r="D1999" s="1053">
        <v>32432.54</v>
      </c>
    </row>
    <row r="2000" spans="1:4" x14ac:dyDescent="0.25">
      <c r="A2000" s="1049">
        <v>102758</v>
      </c>
      <c r="B2000" s="1049" t="s">
        <v>2490</v>
      </c>
      <c r="C2000" s="1049" t="s">
        <v>77</v>
      </c>
      <c r="D2000" s="1053">
        <v>15081.58</v>
      </c>
    </row>
    <row r="2001" spans="1:4" x14ac:dyDescent="0.25">
      <c r="A2001" s="1049">
        <v>102759</v>
      </c>
      <c r="B2001" s="1049" t="s">
        <v>2491</v>
      </c>
      <c r="C2001" s="1049" t="s">
        <v>77</v>
      </c>
      <c r="D2001" s="1053">
        <v>22449.57</v>
      </c>
    </row>
    <row r="2002" spans="1:4" x14ac:dyDescent="0.25">
      <c r="A2002" s="1049">
        <v>102760</v>
      </c>
      <c r="B2002" s="1049" t="s">
        <v>2492</v>
      </c>
      <c r="C2002" s="1049" t="s">
        <v>77</v>
      </c>
      <c r="D2002" s="1053">
        <v>41390.79</v>
      </c>
    </row>
    <row r="2003" spans="1:4" x14ac:dyDescent="0.25">
      <c r="A2003" s="1049">
        <v>102761</v>
      </c>
      <c r="B2003" s="1049" t="s">
        <v>2493</v>
      </c>
      <c r="C2003" s="1049" t="s">
        <v>77</v>
      </c>
      <c r="D2003" s="1053">
        <v>14414.87</v>
      </c>
    </row>
    <row r="2004" spans="1:4" x14ac:dyDescent="0.25">
      <c r="A2004" s="1049">
        <v>102762</v>
      </c>
      <c r="B2004" s="1049" t="s">
        <v>2494</v>
      </c>
      <c r="C2004" s="1049" t="s">
        <v>77</v>
      </c>
      <c r="D2004" s="1053">
        <v>22283.86</v>
      </c>
    </row>
    <row r="2005" spans="1:4" x14ac:dyDescent="0.25">
      <c r="A2005" s="1049">
        <v>102763</v>
      </c>
      <c r="B2005" s="1049" t="s">
        <v>2495</v>
      </c>
      <c r="C2005" s="1049" t="s">
        <v>77</v>
      </c>
      <c r="D2005" s="1053">
        <v>30963.21</v>
      </c>
    </row>
    <row r="2006" spans="1:4" x14ac:dyDescent="0.25">
      <c r="A2006" s="1049">
        <v>102764</v>
      </c>
      <c r="B2006" s="1049" t="s">
        <v>2496</v>
      </c>
      <c r="C2006" s="1049" t="s">
        <v>77</v>
      </c>
      <c r="D2006" s="1053">
        <v>43698.43</v>
      </c>
    </row>
    <row r="2007" spans="1:4" x14ac:dyDescent="0.25">
      <c r="A2007" s="1049">
        <v>102765</v>
      </c>
      <c r="B2007" s="1049" t="s">
        <v>2497</v>
      </c>
      <c r="C2007" s="1049" t="s">
        <v>77</v>
      </c>
      <c r="D2007" s="1053">
        <v>17964.23</v>
      </c>
    </row>
    <row r="2008" spans="1:4" x14ac:dyDescent="0.25">
      <c r="A2008" s="1049">
        <v>102766</v>
      </c>
      <c r="B2008" s="1049" t="s">
        <v>2498</v>
      </c>
      <c r="C2008" s="1049" t="s">
        <v>77</v>
      </c>
      <c r="D2008" s="1053">
        <v>27080.16</v>
      </c>
    </row>
    <row r="2009" spans="1:4" x14ac:dyDescent="0.25">
      <c r="A2009" s="1049">
        <v>102767</v>
      </c>
      <c r="B2009" s="1049" t="s">
        <v>2499</v>
      </c>
      <c r="C2009" s="1049" t="s">
        <v>77</v>
      </c>
      <c r="D2009" s="1053">
        <v>37848.589999999997</v>
      </c>
    </row>
    <row r="2010" spans="1:4" x14ac:dyDescent="0.25">
      <c r="A2010" s="1049">
        <v>102768</v>
      </c>
      <c r="B2010" s="1049" t="s">
        <v>2500</v>
      </c>
      <c r="C2010" s="1049" t="s">
        <v>77</v>
      </c>
      <c r="D2010" s="1053">
        <v>52924.21</v>
      </c>
    </row>
    <row r="2011" spans="1:4" x14ac:dyDescent="0.25">
      <c r="A2011" s="1049">
        <v>102769</v>
      </c>
      <c r="B2011" s="1049" t="s">
        <v>2501</v>
      </c>
      <c r="C2011" s="1049" t="s">
        <v>77</v>
      </c>
      <c r="D2011" s="1053">
        <v>20804.75</v>
      </c>
    </row>
    <row r="2012" spans="1:4" x14ac:dyDescent="0.25">
      <c r="A2012" s="1049">
        <v>102770</v>
      </c>
      <c r="B2012" s="1049" t="s">
        <v>2502</v>
      </c>
      <c r="C2012" s="1049" t="s">
        <v>77</v>
      </c>
      <c r="D2012" s="1053">
        <v>31934.76</v>
      </c>
    </row>
    <row r="2013" spans="1:4" x14ac:dyDescent="0.25">
      <c r="A2013" s="1049">
        <v>102771</v>
      </c>
      <c r="B2013" s="1049" t="s">
        <v>2503</v>
      </c>
      <c r="C2013" s="1049" t="s">
        <v>77</v>
      </c>
      <c r="D2013" s="1053">
        <v>44612.77</v>
      </c>
    </row>
    <row r="2014" spans="1:4" x14ac:dyDescent="0.25">
      <c r="A2014" s="1049">
        <v>102772</v>
      </c>
      <c r="B2014" s="1049" t="s">
        <v>2504</v>
      </c>
      <c r="C2014" s="1049" t="s">
        <v>77</v>
      </c>
      <c r="D2014" s="1053">
        <v>62777.39</v>
      </c>
    </row>
    <row r="2015" spans="1:4" x14ac:dyDescent="0.25">
      <c r="A2015" s="1049">
        <v>102773</v>
      </c>
      <c r="B2015" s="1049" t="s">
        <v>2505</v>
      </c>
      <c r="C2015" s="1049" t="s">
        <v>77</v>
      </c>
      <c r="D2015" s="1053">
        <v>9673.94</v>
      </c>
    </row>
    <row r="2016" spans="1:4" x14ac:dyDescent="0.25">
      <c r="A2016" s="1049">
        <v>102774</v>
      </c>
      <c r="B2016" s="1049" t="s">
        <v>2506</v>
      </c>
      <c r="C2016" s="1049" t="s">
        <v>77</v>
      </c>
      <c r="D2016" s="1053">
        <v>9673.94</v>
      </c>
    </row>
    <row r="2017" spans="1:4" x14ac:dyDescent="0.25">
      <c r="A2017" s="1049">
        <v>102775</v>
      </c>
      <c r="B2017" s="1049" t="s">
        <v>2507</v>
      </c>
      <c r="C2017" s="1049" t="s">
        <v>77</v>
      </c>
      <c r="D2017" s="1053">
        <v>14445.92</v>
      </c>
    </row>
    <row r="2018" spans="1:4" x14ac:dyDescent="0.25">
      <c r="A2018" s="1049">
        <v>102776</v>
      </c>
      <c r="B2018" s="1049" t="s">
        <v>2508</v>
      </c>
      <c r="C2018" s="1049" t="s">
        <v>77</v>
      </c>
      <c r="D2018" s="1053">
        <v>14445.92</v>
      </c>
    </row>
    <row r="2019" spans="1:4" x14ac:dyDescent="0.25">
      <c r="A2019" s="1049">
        <v>102777</v>
      </c>
      <c r="B2019" s="1049" t="s">
        <v>2509</v>
      </c>
      <c r="C2019" s="1049" t="s">
        <v>77</v>
      </c>
      <c r="D2019" s="1053">
        <v>21868.48</v>
      </c>
    </row>
    <row r="2020" spans="1:4" x14ac:dyDescent="0.25">
      <c r="A2020" s="1049">
        <v>102778</v>
      </c>
      <c r="B2020" s="1049" t="s">
        <v>2510</v>
      </c>
      <c r="C2020" s="1049" t="s">
        <v>77</v>
      </c>
      <c r="D2020" s="1053">
        <v>32890.589999999997</v>
      </c>
    </row>
    <row r="2021" spans="1:4" x14ac:dyDescent="0.25">
      <c r="A2021" s="1049">
        <v>102779</v>
      </c>
      <c r="B2021" s="1049" t="s">
        <v>2511</v>
      </c>
      <c r="C2021" s="1049" t="s">
        <v>77</v>
      </c>
      <c r="D2021" s="1053">
        <v>9673.94</v>
      </c>
    </row>
    <row r="2022" spans="1:4" x14ac:dyDescent="0.25">
      <c r="A2022" s="1049">
        <v>102780</v>
      </c>
      <c r="B2022" s="1049" t="s">
        <v>2512</v>
      </c>
      <c r="C2022" s="1049" t="s">
        <v>77</v>
      </c>
      <c r="D2022" s="1053">
        <v>11131.53</v>
      </c>
    </row>
    <row r="2023" spans="1:4" x14ac:dyDescent="0.25">
      <c r="A2023" s="1049">
        <v>102781</v>
      </c>
      <c r="B2023" s="1049" t="s">
        <v>2513</v>
      </c>
      <c r="C2023" s="1049" t="s">
        <v>77</v>
      </c>
      <c r="D2023" s="1053">
        <v>16500</v>
      </c>
    </row>
    <row r="2024" spans="1:4" x14ac:dyDescent="0.25">
      <c r="A2024" s="1049">
        <v>102782</v>
      </c>
      <c r="B2024" s="1049" t="s">
        <v>2514</v>
      </c>
      <c r="C2024" s="1049" t="s">
        <v>77</v>
      </c>
      <c r="D2024" s="1053">
        <v>18409.330000000002</v>
      </c>
    </row>
    <row r="2025" spans="1:4" x14ac:dyDescent="0.25">
      <c r="A2025" s="1049">
        <v>102783</v>
      </c>
      <c r="B2025" s="1049" t="s">
        <v>2515</v>
      </c>
      <c r="C2025" s="1049" t="s">
        <v>77</v>
      </c>
      <c r="D2025" s="1053">
        <v>24374.31</v>
      </c>
    </row>
    <row r="2026" spans="1:4" x14ac:dyDescent="0.25">
      <c r="A2026" s="1049">
        <v>102784</v>
      </c>
      <c r="B2026" s="1049" t="s">
        <v>2516</v>
      </c>
      <c r="C2026" s="1049" t="s">
        <v>77</v>
      </c>
      <c r="D2026" s="1053">
        <v>38401.65</v>
      </c>
    </row>
    <row r="2027" spans="1:4" x14ac:dyDescent="0.25">
      <c r="A2027" s="1049">
        <v>102785</v>
      </c>
      <c r="B2027" s="1049" t="s">
        <v>2517</v>
      </c>
      <c r="C2027" s="1049" t="s">
        <v>77</v>
      </c>
      <c r="D2027" s="1053">
        <v>11131.53</v>
      </c>
    </row>
    <row r="2028" spans="1:4" x14ac:dyDescent="0.25">
      <c r="A2028" s="1049">
        <v>102786</v>
      </c>
      <c r="B2028" s="1049" t="s">
        <v>2518</v>
      </c>
      <c r="C2028" s="1049" t="s">
        <v>77</v>
      </c>
      <c r="D2028" s="1053">
        <v>12444.36</v>
      </c>
    </row>
    <row r="2029" spans="1:4" x14ac:dyDescent="0.25">
      <c r="A2029" s="1049">
        <v>102787</v>
      </c>
      <c r="B2029" s="1049" t="s">
        <v>2519</v>
      </c>
      <c r="C2029" s="1049" t="s">
        <v>77</v>
      </c>
      <c r="D2029" s="1053">
        <v>18409.330000000002</v>
      </c>
    </row>
    <row r="2030" spans="1:4" x14ac:dyDescent="0.25">
      <c r="A2030" s="1049">
        <v>102788</v>
      </c>
      <c r="B2030" s="1049" t="s">
        <v>2520</v>
      </c>
      <c r="C2030" s="1049" t="s">
        <v>77</v>
      </c>
      <c r="D2030" s="1053">
        <v>20291.509999999998</v>
      </c>
    </row>
    <row r="2031" spans="1:4" x14ac:dyDescent="0.25">
      <c r="A2031" s="1049">
        <v>102789</v>
      </c>
      <c r="B2031" s="1049" t="s">
        <v>2521</v>
      </c>
      <c r="C2031" s="1049" t="s">
        <v>77</v>
      </c>
      <c r="D2031" s="1053">
        <v>26717.279999999999</v>
      </c>
    </row>
    <row r="2032" spans="1:4" x14ac:dyDescent="0.25">
      <c r="A2032" s="1049">
        <v>102790</v>
      </c>
      <c r="B2032" s="1049" t="s">
        <v>2522</v>
      </c>
      <c r="C2032" s="1049" t="s">
        <v>77</v>
      </c>
      <c r="D2032" s="1053">
        <v>44365.08</v>
      </c>
    </row>
    <row r="2033" spans="1:4" x14ac:dyDescent="0.25">
      <c r="A2033" s="1049">
        <v>102791</v>
      </c>
      <c r="B2033" s="1049" t="s">
        <v>2523</v>
      </c>
      <c r="C2033" s="1049" t="s">
        <v>77</v>
      </c>
      <c r="D2033" s="1053">
        <v>35421.769999999997</v>
      </c>
    </row>
    <row r="2034" spans="1:4" x14ac:dyDescent="0.25">
      <c r="A2034" s="1049">
        <v>102792</v>
      </c>
      <c r="B2034" s="1049" t="s">
        <v>2524</v>
      </c>
      <c r="C2034" s="1049" t="s">
        <v>77</v>
      </c>
      <c r="D2034" s="1053">
        <v>57741.56</v>
      </c>
    </row>
    <row r="2035" spans="1:4" x14ac:dyDescent="0.25">
      <c r="A2035" s="1049">
        <v>102793</v>
      </c>
      <c r="B2035" s="1049" t="s">
        <v>2525</v>
      </c>
      <c r="C2035" s="1049" t="s">
        <v>77</v>
      </c>
      <c r="D2035" s="1053">
        <v>77933.14</v>
      </c>
    </row>
    <row r="2036" spans="1:4" x14ac:dyDescent="0.25">
      <c r="A2036" s="1049">
        <v>102794</v>
      </c>
      <c r="B2036" s="1049" t="s">
        <v>2526</v>
      </c>
      <c r="C2036" s="1049" t="s">
        <v>77</v>
      </c>
      <c r="D2036" s="1053">
        <v>111750.15</v>
      </c>
    </row>
    <row r="2037" spans="1:4" x14ac:dyDescent="0.25">
      <c r="A2037" s="1049">
        <v>102795</v>
      </c>
      <c r="B2037" s="1049" t="s">
        <v>2527</v>
      </c>
      <c r="C2037" s="1049" t="s">
        <v>77</v>
      </c>
      <c r="D2037" s="1053">
        <v>37788.120000000003</v>
      </c>
    </row>
    <row r="2038" spans="1:4" x14ac:dyDescent="0.25">
      <c r="A2038" s="1049">
        <v>102796</v>
      </c>
      <c r="B2038" s="1049" t="s">
        <v>2528</v>
      </c>
      <c r="C2038" s="1049" t="s">
        <v>77</v>
      </c>
      <c r="D2038" s="1053">
        <v>61095.46</v>
      </c>
    </row>
    <row r="2039" spans="1:4" x14ac:dyDescent="0.25">
      <c r="A2039" s="1049">
        <v>102797</v>
      </c>
      <c r="B2039" s="1049" t="s">
        <v>2529</v>
      </c>
      <c r="C2039" s="1049" t="s">
        <v>77</v>
      </c>
      <c r="D2039" s="1053">
        <v>86701.84</v>
      </c>
    </row>
    <row r="2040" spans="1:4" x14ac:dyDescent="0.25">
      <c r="A2040" s="1049">
        <v>102798</v>
      </c>
      <c r="B2040" s="1049" t="s">
        <v>2530</v>
      </c>
      <c r="C2040" s="1049" t="s">
        <v>77</v>
      </c>
      <c r="D2040" s="1053">
        <v>106191.86</v>
      </c>
    </row>
    <row r="2041" spans="1:4" x14ac:dyDescent="0.25">
      <c r="A2041" s="1049">
        <v>102799</v>
      </c>
      <c r="B2041" s="1049" t="s">
        <v>2531</v>
      </c>
      <c r="C2041" s="1049" t="s">
        <v>77</v>
      </c>
      <c r="D2041" s="1053">
        <v>38583.449999999997</v>
      </c>
    </row>
    <row r="2042" spans="1:4" x14ac:dyDescent="0.25">
      <c r="A2042" s="1049">
        <v>102800</v>
      </c>
      <c r="B2042" s="1049" t="s">
        <v>2532</v>
      </c>
      <c r="C2042" s="1049" t="s">
        <v>77</v>
      </c>
      <c r="D2042" s="1053">
        <v>67052.27</v>
      </c>
    </row>
    <row r="2043" spans="1:4" x14ac:dyDescent="0.25">
      <c r="A2043" s="1049">
        <v>102801</v>
      </c>
      <c r="B2043" s="1049" t="s">
        <v>2533</v>
      </c>
      <c r="C2043" s="1049" t="s">
        <v>77</v>
      </c>
      <c r="D2043" s="1053">
        <v>94007.679999999993</v>
      </c>
    </row>
    <row r="2044" spans="1:4" x14ac:dyDescent="0.25">
      <c r="A2044" s="1049">
        <v>102802</v>
      </c>
      <c r="B2044" s="1049" t="s">
        <v>2534</v>
      </c>
      <c r="C2044" s="1049" t="s">
        <v>77</v>
      </c>
      <c r="D2044" s="1053">
        <v>112773.2</v>
      </c>
    </row>
    <row r="2045" spans="1:4" x14ac:dyDescent="0.25">
      <c r="A2045" s="1049">
        <v>101570</v>
      </c>
      <c r="B2045" s="1049" t="s">
        <v>2535</v>
      </c>
      <c r="C2045" s="1049" t="s">
        <v>1239</v>
      </c>
      <c r="D2045" s="1052">
        <v>25.91</v>
      </c>
    </row>
    <row r="2046" spans="1:4" x14ac:dyDescent="0.25">
      <c r="A2046" s="1049">
        <v>101571</v>
      </c>
      <c r="B2046" s="1049" t="s">
        <v>2536</v>
      </c>
      <c r="C2046" s="1049" t="s">
        <v>1239</v>
      </c>
      <c r="D2046" s="1052">
        <v>35.82</v>
      </c>
    </row>
    <row r="2047" spans="1:4" x14ac:dyDescent="0.25">
      <c r="A2047" s="1049">
        <v>101572</v>
      </c>
      <c r="B2047" s="1049" t="s">
        <v>2537</v>
      </c>
      <c r="C2047" s="1049" t="s">
        <v>1239</v>
      </c>
      <c r="D2047" s="1052">
        <v>20.149999999999999</v>
      </c>
    </row>
    <row r="2048" spans="1:4" x14ac:dyDescent="0.25">
      <c r="A2048" s="1049">
        <v>101573</v>
      </c>
      <c r="B2048" s="1049" t="s">
        <v>2538</v>
      </c>
      <c r="C2048" s="1049" t="s">
        <v>1239</v>
      </c>
      <c r="D2048" s="1052">
        <v>30.07</v>
      </c>
    </row>
    <row r="2049" spans="1:4" x14ac:dyDescent="0.25">
      <c r="A2049" s="1049">
        <v>101574</v>
      </c>
      <c r="B2049" s="1049" t="s">
        <v>2539</v>
      </c>
      <c r="C2049" s="1049" t="s">
        <v>1239</v>
      </c>
      <c r="D2049" s="1052">
        <v>15.08</v>
      </c>
    </row>
    <row r="2050" spans="1:4" x14ac:dyDescent="0.25">
      <c r="A2050" s="1049">
        <v>101575</v>
      </c>
      <c r="B2050" s="1049" t="s">
        <v>2540</v>
      </c>
      <c r="C2050" s="1049" t="s">
        <v>1239</v>
      </c>
      <c r="D2050" s="1052">
        <v>25.17</v>
      </c>
    </row>
    <row r="2051" spans="1:4" x14ac:dyDescent="0.25">
      <c r="A2051" s="1049">
        <v>101576</v>
      </c>
      <c r="B2051" s="1049" t="s">
        <v>2541</v>
      </c>
      <c r="C2051" s="1049" t="s">
        <v>1239</v>
      </c>
      <c r="D2051" s="1052">
        <v>43.91</v>
      </c>
    </row>
    <row r="2052" spans="1:4" x14ac:dyDescent="0.25">
      <c r="A2052" s="1049">
        <v>101577</v>
      </c>
      <c r="B2052" s="1049" t="s">
        <v>2542</v>
      </c>
      <c r="C2052" s="1049" t="s">
        <v>1239</v>
      </c>
      <c r="D2052" s="1052">
        <v>56.63</v>
      </c>
    </row>
    <row r="2053" spans="1:4" x14ac:dyDescent="0.25">
      <c r="A2053" s="1049">
        <v>101578</v>
      </c>
      <c r="B2053" s="1049" t="s">
        <v>2543</v>
      </c>
      <c r="C2053" s="1049" t="s">
        <v>1239</v>
      </c>
      <c r="D2053" s="1052">
        <v>35.770000000000003</v>
      </c>
    </row>
    <row r="2054" spans="1:4" x14ac:dyDescent="0.25">
      <c r="A2054" s="1049">
        <v>101579</v>
      </c>
      <c r="B2054" s="1049" t="s">
        <v>2544</v>
      </c>
      <c r="C2054" s="1049" t="s">
        <v>1239</v>
      </c>
      <c r="D2054" s="1052">
        <v>48.48</v>
      </c>
    </row>
    <row r="2055" spans="1:4" x14ac:dyDescent="0.25">
      <c r="A2055" s="1049">
        <v>101580</v>
      </c>
      <c r="B2055" s="1049" t="s">
        <v>2545</v>
      </c>
      <c r="C2055" s="1049" t="s">
        <v>1239</v>
      </c>
      <c r="D2055" s="1052">
        <v>30.65</v>
      </c>
    </row>
    <row r="2056" spans="1:4" x14ac:dyDescent="0.25">
      <c r="A2056" s="1049">
        <v>101581</v>
      </c>
      <c r="B2056" s="1049" t="s">
        <v>2546</v>
      </c>
      <c r="C2056" s="1049" t="s">
        <v>1239</v>
      </c>
      <c r="D2056" s="1052">
        <v>43.53</v>
      </c>
    </row>
    <row r="2057" spans="1:4" x14ac:dyDescent="0.25">
      <c r="A2057" s="1049">
        <v>101582</v>
      </c>
      <c r="B2057" s="1049" t="s">
        <v>2547</v>
      </c>
      <c r="C2057" s="1049" t="s">
        <v>1239</v>
      </c>
      <c r="D2057" s="1052">
        <v>71.7</v>
      </c>
    </row>
    <row r="2058" spans="1:4" x14ac:dyDescent="0.25">
      <c r="A2058" s="1049">
        <v>101583</v>
      </c>
      <c r="B2058" s="1049" t="s">
        <v>2548</v>
      </c>
      <c r="C2058" s="1049" t="s">
        <v>1239</v>
      </c>
      <c r="D2058" s="1052">
        <v>91.54</v>
      </c>
    </row>
    <row r="2059" spans="1:4" x14ac:dyDescent="0.25">
      <c r="A2059" s="1049">
        <v>101584</v>
      </c>
      <c r="B2059" s="1049" t="s">
        <v>2549</v>
      </c>
      <c r="C2059" s="1049" t="s">
        <v>1239</v>
      </c>
      <c r="D2059" s="1052">
        <v>58.16</v>
      </c>
    </row>
    <row r="2060" spans="1:4" x14ac:dyDescent="0.25">
      <c r="A2060" s="1049">
        <v>101585</v>
      </c>
      <c r="B2060" s="1049" t="s">
        <v>2550</v>
      </c>
      <c r="C2060" s="1049" t="s">
        <v>1239</v>
      </c>
      <c r="D2060" s="1052">
        <v>78.02</v>
      </c>
    </row>
    <row r="2061" spans="1:4" x14ac:dyDescent="0.25">
      <c r="A2061" s="1049">
        <v>101586</v>
      </c>
      <c r="B2061" s="1049" t="s">
        <v>2551</v>
      </c>
      <c r="C2061" s="1049" t="s">
        <v>1239</v>
      </c>
      <c r="D2061" s="1052">
        <v>48.79</v>
      </c>
    </row>
    <row r="2062" spans="1:4" x14ac:dyDescent="0.25">
      <c r="A2062" s="1049">
        <v>101587</v>
      </c>
      <c r="B2062" s="1049" t="s">
        <v>2552</v>
      </c>
      <c r="C2062" s="1049" t="s">
        <v>1239</v>
      </c>
      <c r="D2062" s="1052">
        <v>68.8</v>
      </c>
    </row>
    <row r="2063" spans="1:4" x14ac:dyDescent="0.25">
      <c r="A2063" s="1049">
        <v>101588</v>
      </c>
      <c r="B2063" s="1049" t="s">
        <v>2553</v>
      </c>
      <c r="C2063" s="1049" t="s">
        <v>1239</v>
      </c>
      <c r="D2063" s="1052">
        <v>98.69</v>
      </c>
    </row>
    <row r="2064" spans="1:4" x14ac:dyDescent="0.25">
      <c r="A2064" s="1049">
        <v>101589</v>
      </c>
      <c r="B2064" s="1049" t="s">
        <v>2554</v>
      </c>
      <c r="C2064" s="1049" t="s">
        <v>1239</v>
      </c>
      <c r="D2064" s="1052">
        <v>144.15</v>
      </c>
    </row>
    <row r="2065" spans="1:4" x14ac:dyDescent="0.25">
      <c r="A2065" s="1049">
        <v>101590</v>
      </c>
      <c r="B2065" s="1049" t="s">
        <v>2555</v>
      </c>
      <c r="C2065" s="1049" t="s">
        <v>1239</v>
      </c>
      <c r="D2065" s="1052">
        <v>74.53</v>
      </c>
    </row>
    <row r="2066" spans="1:4" x14ac:dyDescent="0.25">
      <c r="A2066" s="1049">
        <v>101591</v>
      </c>
      <c r="B2066" s="1049" t="s">
        <v>2556</v>
      </c>
      <c r="C2066" s="1049" t="s">
        <v>1239</v>
      </c>
      <c r="D2066" s="1052">
        <v>119.99</v>
      </c>
    </row>
    <row r="2067" spans="1:4" x14ac:dyDescent="0.25">
      <c r="A2067" s="1049">
        <v>101592</v>
      </c>
      <c r="B2067" s="1049" t="s">
        <v>2557</v>
      </c>
      <c r="C2067" s="1049" t="s">
        <v>1239</v>
      </c>
      <c r="D2067" s="1052">
        <v>51.92</v>
      </c>
    </row>
    <row r="2068" spans="1:4" x14ac:dyDescent="0.25">
      <c r="A2068" s="1049">
        <v>101593</v>
      </c>
      <c r="B2068" s="1049" t="s">
        <v>2558</v>
      </c>
      <c r="C2068" s="1049" t="s">
        <v>1239</v>
      </c>
      <c r="D2068" s="1052">
        <v>97.5</v>
      </c>
    </row>
    <row r="2069" spans="1:4" x14ac:dyDescent="0.25">
      <c r="A2069" s="1049">
        <v>101600</v>
      </c>
      <c r="B2069" s="1049" t="s">
        <v>2559</v>
      </c>
      <c r="C2069" s="1049" t="s">
        <v>1239</v>
      </c>
      <c r="D2069" s="1052">
        <v>18.64</v>
      </c>
    </row>
    <row r="2070" spans="1:4" x14ac:dyDescent="0.25">
      <c r="A2070" s="1049">
        <v>101601</v>
      </c>
      <c r="B2070" s="1049" t="s">
        <v>2560</v>
      </c>
      <c r="C2070" s="1049" t="s">
        <v>1239</v>
      </c>
      <c r="D2070" s="1052">
        <v>27.6</v>
      </c>
    </row>
    <row r="2071" spans="1:4" x14ac:dyDescent="0.25">
      <c r="A2071" s="1049">
        <v>101602</v>
      </c>
      <c r="B2071" s="1049" t="s">
        <v>2561</v>
      </c>
      <c r="C2071" s="1049" t="s">
        <v>1239</v>
      </c>
      <c r="D2071" s="1052">
        <v>13.83</v>
      </c>
    </row>
    <row r="2072" spans="1:4" x14ac:dyDescent="0.25">
      <c r="A2072" s="1049">
        <v>101603</v>
      </c>
      <c r="B2072" s="1049" t="s">
        <v>2562</v>
      </c>
      <c r="C2072" s="1049" t="s">
        <v>1239</v>
      </c>
      <c r="D2072" s="1052">
        <v>22.78</v>
      </c>
    </row>
    <row r="2073" spans="1:4" x14ac:dyDescent="0.25">
      <c r="A2073" s="1049">
        <v>101604</v>
      </c>
      <c r="B2073" s="1049" t="s">
        <v>2563</v>
      </c>
      <c r="C2073" s="1049" t="s">
        <v>1239</v>
      </c>
      <c r="D2073" s="1052">
        <v>9.0399999999999991</v>
      </c>
    </row>
    <row r="2074" spans="1:4" x14ac:dyDescent="0.25">
      <c r="A2074" s="1049">
        <v>101605</v>
      </c>
      <c r="B2074" s="1049" t="s">
        <v>2564</v>
      </c>
      <c r="C2074" s="1049" t="s">
        <v>1239</v>
      </c>
      <c r="D2074" s="1052">
        <v>18.010000000000002</v>
      </c>
    </row>
    <row r="2075" spans="1:4" x14ac:dyDescent="0.25">
      <c r="A2075" s="1049">
        <v>90788</v>
      </c>
      <c r="B2075" s="1049" t="s">
        <v>2565</v>
      </c>
      <c r="C2075" s="1049" t="s">
        <v>77</v>
      </c>
      <c r="D2075" s="1052">
        <v>747.21</v>
      </c>
    </row>
    <row r="2076" spans="1:4" x14ac:dyDescent="0.25">
      <c r="A2076" s="1049">
        <v>90789</v>
      </c>
      <c r="B2076" s="1049" t="s">
        <v>2566</v>
      </c>
      <c r="C2076" s="1049" t="s">
        <v>77</v>
      </c>
      <c r="D2076" s="1052">
        <v>749.35</v>
      </c>
    </row>
    <row r="2077" spans="1:4" x14ac:dyDescent="0.25">
      <c r="A2077" s="1049">
        <v>90790</v>
      </c>
      <c r="B2077" s="1049" t="s">
        <v>2567</v>
      </c>
      <c r="C2077" s="1049" t="s">
        <v>77</v>
      </c>
      <c r="D2077" s="1052">
        <v>773.26</v>
      </c>
    </row>
    <row r="2078" spans="1:4" x14ac:dyDescent="0.25">
      <c r="A2078" s="1049">
        <v>90791</v>
      </c>
      <c r="B2078" s="1049" t="s">
        <v>2568</v>
      </c>
      <c r="C2078" s="1049" t="s">
        <v>77</v>
      </c>
      <c r="D2078" s="1052">
        <v>907.47</v>
      </c>
    </row>
    <row r="2079" spans="1:4" x14ac:dyDescent="0.25">
      <c r="A2079" s="1049">
        <v>90793</v>
      </c>
      <c r="B2079" s="1049" t="s">
        <v>2569</v>
      </c>
      <c r="C2079" s="1049" t="s">
        <v>77</v>
      </c>
      <c r="D2079" s="1052">
        <v>962.04</v>
      </c>
    </row>
    <row r="2080" spans="1:4" x14ac:dyDescent="0.25">
      <c r="A2080" s="1049">
        <v>90794</v>
      </c>
      <c r="B2080" s="1049" t="s">
        <v>2570</v>
      </c>
      <c r="C2080" s="1049" t="s">
        <v>77</v>
      </c>
      <c r="D2080" s="1052">
        <v>659.13</v>
      </c>
    </row>
    <row r="2081" spans="1:4" x14ac:dyDescent="0.25">
      <c r="A2081" s="1049">
        <v>90795</v>
      </c>
      <c r="B2081" s="1049" t="s">
        <v>2571</v>
      </c>
      <c r="C2081" s="1049" t="s">
        <v>77</v>
      </c>
      <c r="D2081" s="1052">
        <v>667.66</v>
      </c>
    </row>
    <row r="2082" spans="1:4" x14ac:dyDescent="0.25">
      <c r="A2082" s="1049">
        <v>90796</v>
      </c>
      <c r="B2082" s="1049" t="s">
        <v>2572</v>
      </c>
      <c r="C2082" s="1049" t="s">
        <v>77</v>
      </c>
      <c r="D2082" s="1052">
        <v>676.21</v>
      </c>
    </row>
    <row r="2083" spans="1:4" x14ac:dyDescent="0.25">
      <c r="A2083" s="1049">
        <v>90797</v>
      </c>
      <c r="B2083" s="1049" t="s">
        <v>2573</v>
      </c>
      <c r="C2083" s="1049" t="s">
        <v>77</v>
      </c>
      <c r="D2083" s="1052">
        <v>684.75</v>
      </c>
    </row>
    <row r="2084" spans="1:4" x14ac:dyDescent="0.25">
      <c r="A2084" s="1049">
        <v>90798</v>
      </c>
      <c r="B2084" s="1049" t="s">
        <v>2574</v>
      </c>
      <c r="C2084" s="1049" t="s">
        <v>77</v>
      </c>
      <c r="D2084" s="1052">
        <v>982.36</v>
      </c>
    </row>
    <row r="2085" spans="1:4" x14ac:dyDescent="0.25">
      <c r="A2085" s="1049">
        <v>90799</v>
      </c>
      <c r="B2085" s="1049" t="s">
        <v>2575</v>
      </c>
      <c r="C2085" s="1049" t="s">
        <v>77</v>
      </c>
      <c r="D2085" s="1053">
        <v>1015.33</v>
      </c>
    </row>
    <row r="2086" spans="1:4" x14ac:dyDescent="0.25">
      <c r="A2086" s="1049">
        <v>90801</v>
      </c>
      <c r="B2086" s="1049" t="s">
        <v>2576</v>
      </c>
      <c r="C2086" s="1049" t="s">
        <v>77</v>
      </c>
      <c r="D2086" s="1052">
        <v>315.12</v>
      </c>
    </row>
    <row r="2087" spans="1:4" x14ac:dyDescent="0.25">
      <c r="A2087" s="1049">
        <v>90806</v>
      </c>
      <c r="B2087" s="1049" t="s">
        <v>12125</v>
      </c>
      <c r="C2087" s="1049" t="s">
        <v>77</v>
      </c>
      <c r="D2087" s="1052">
        <v>417.89</v>
      </c>
    </row>
    <row r="2088" spans="1:4" x14ac:dyDescent="0.25">
      <c r="A2088" s="1049">
        <v>90820</v>
      </c>
      <c r="B2088" s="1049" t="s">
        <v>2577</v>
      </c>
      <c r="C2088" s="1049" t="s">
        <v>77</v>
      </c>
      <c r="D2088" s="1052">
        <v>304.82</v>
      </c>
    </row>
    <row r="2089" spans="1:4" x14ac:dyDescent="0.25">
      <c r="A2089" s="1049">
        <v>90821</v>
      </c>
      <c r="B2089" s="1049" t="s">
        <v>2578</v>
      </c>
      <c r="C2089" s="1049" t="s">
        <v>77</v>
      </c>
      <c r="D2089" s="1052">
        <v>312.36</v>
      </c>
    </row>
    <row r="2090" spans="1:4" x14ac:dyDescent="0.25">
      <c r="A2090" s="1049">
        <v>90822</v>
      </c>
      <c r="B2090" s="1049" t="s">
        <v>2579</v>
      </c>
      <c r="C2090" s="1049" t="s">
        <v>77</v>
      </c>
      <c r="D2090" s="1052">
        <v>335.21</v>
      </c>
    </row>
    <row r="2091" spans="1:4" x14ac:dyDescent="0.25">
      <c r="A2091" s="1049">
        <v>90823</v>
      </c>
      <c r="B2091" s="1049" t="s">
        <v>2580</v>
      </c>
      <c r="C2091" s="1049" t="s">
        <v>77</v>
      </c>
      <c r="D2091" s="1052">
        <v>408.47</v>
      </c>
    </row>
    <row r="2092" spans="1:4" x14ac:dyDescent="0.25">
      <c r="A2092" s="1049">
        <v>90824</v>
      </c>
      <c r="B2092" s="1049" t="s">
        <v>2581</v>
      </c>
      <c r="C2092" s="1049" t="s">
        <v>77</v>
      </c>
      <c r="D2092" s="1052">
        <v>579.54</v>
      </c>
    </row>
    <row r="2093" spans="1:4" x14ac:dyDescent="0.25">
      <c r="A2093" s="1049">
        <v>90825</v>
      </c>
      <c r="B2093" s="1049" t="s">
        <v>2582</v>
      </c>
      <c r="C2093" s="1049" t="s">
        <v>77</v>
      </c>
      <c r="D2093" s="1052">
        <v>644.30999999999995</v>
      </c>
    </row>
    <row r="2094" spans="1:4" x14ac:dyDescent="0.25">
      <c r="A2094" s="1049">
        <v>90830</v>
      </c>
      <c r="B2094" s="1049" t="s">
        <v>2583</v>
      </c>
      <c r="C2094" s="1049" t="s">
        <v>77</v>
      </c>
      <c r="D2094" s="1052">
        <v>159.63999999999999</v>
      </c>
    </row>
    <row r="2095" spans="1:4" x14ac:dyDescent="0.25">
      <c r="A2095" s="1049">
        <v>90831</v>
      </c>
      <c r="B2095" s="1049" t="s">
        <v>2584</v>
      </c>
      <c r="C2095" s="1049" t="s">
        <v>77</v>
      </c>
      <c r="D2095" s="1052">
        <v>138.38</v>
      </c>
    </row>
    <row r="2096" spans="1:4" x14ac:dyDescent="0.25">
      <c r="A2096" s="1049">
        <v>90841</v>
      </c>
      <c r="B2096" s="1049" t="s">
        <v>2585</v>
      </c>
      <c r="C2096" s="1049" t="s">
        <v>77</v>
      </c>
      <c r="D2096" s="1052">
        <v>969.47</v>
      </c>
    </row>
    <row r="2097" spans="1:4" x14ac:dyDescent="0.25">
      <c r="A2097" s="1049">
        <v>90842</v>
      </c>
      <c r="B2097" s="1049" t="s">
        <v>2586</v>
      </c>
      <c r="C2097" s="1049" t="s">
        <v>77</v>
      </c>
      <c r="D2097" s="1052">
        <v>979.27</v>
      </c>
    </row>
    <row r="2098" spans="1:4" x14ac:dyDescent="0.25">
      <c r="A2098" s="1049">
        <v>90843</v>
      </c>
      <c r="B2098" s="1049" t="s">
        <v>2587</v>
      </c>
      <c r="C2098" s="1049" t="s">
        <v>77</v>
      </c>
      <c r="D2098" s="1053">
        <v>1025.6400000000001</v>
      </c>
    </row>
    <row r="2099" spans="1:4" x14ac:dyDescent="0.25">
      <c r="A2099" s="1049">
        <v>90844</v>
      </c>
      <c r="B2099" s="1049" t="s">
        <v>2588</v>
      </c>
      <c r="C2099" s="1049" t="s">
        <v>77</v>
      </c>
      <c r="D2099" s="1053">
        <v>1101.1500000000001</v>
      </c>
    </row>
    <row r="2100" spans="1:4" x14ac:dyDescent="0.25">
      <c r="A2100" s="1049">
        <v>90845</v>
      </c>
      <c r="B2100" s="1049" t="s">
        <v>2589</v>
      </c>
      <c r="C2100" s="1049" t="s">
        <v>77</v>
      </c>
      <c r="D2100" s="1053">
        <v>1269.97</v>
      </c>
    </row>
    <row r="2101" spans="1:4" x14ac:dyDescent="0.25">
      <c r="A2101" s="1049">
        <v>90846</v>
      </c>
      <c r="B2101" s="1049" t="s">
        <v>2590</v>
      </c>
      <c r="C2101" s="1049" t="s">
        <v>77</v>
      </c>
      <c r="D2101" s="1053">
        <v>1336.99</v>
      </c>
    </row>
    <row r="2102" spans="1:4" x14ac:dyDescent="0.25">
      <c r="A2102" s="1049">
        <v>90847</v>
      </c>
      <c r="B2102" s="1049" t="s">
        <v>2591</v>
      </c>
      <c r="C2102" s="1049" t="s">
        <v>77</v>
      </c>
      <c r="D2102" s="1052">
        <v>831.09</v>
      </c>
    </row>
    <row r="2103" spans="1:4" x14ac:dyDescent="0.25">
      <c r="A2103" s="1049">
        <v>90848</v>
      </c>
      <c r="B2103" s="1049" t="s">
        <v>2592</v>
      </c>
      <c r="C2103" s="1049" t="s">
        <v>77</v>
      </c>
      <c r="D2103" s="1052">
        <v>840.89</v>
      </c>
    </row>
    <row r="2104" spans="1:4" x14ac:dyDescent="0.25">
      <c r="A2104" s="1049">
        <v>90849</v>
      </c>
      <c r="B2104" s="1049" t="s">
        <v>2593</v>
      </c>
      <c r="C2104" s="1049" t="s">
        <v>77</v>
      </c>
      <c r="D2104" s="1052">
        <v>866</v>
      </c>
    </row>
    <row r="2105" spans="1:4" x14ac:dyDescent="0.25">
      <c r="A2105" s="1049">
        <v>90850</v>
      </c>
      <c r="B2105" s="1049" t="s">
        <v>2594</v>
      </c>
      <c r="C2105" s="1049" t="s">
        <v>77</v>
      </c>
      <c r="D2105" s="1052">
        <v>941.51</v>
      </c>
    </row>
    <row r="2106" spans="1:4" x14ac:dyDescent="0.25">
      <c r="A2106" s="1049">
        <v>90851</v>
      </c>
      <c r="B2106" s="1049" t="s">
        <v>2595</v>
      </c>
      <c r="C2106" s="1049" t="s">
        <v>77</v>
      </c>
      <c r="D2106" s="1053">
        <v>1110.33</v>
      </c>
    </row>
    <row r="2107" spans="1:4" x14ac:dyDescent="0.25">
      <c r="A2107" s="1049">
        <v>90852</v>
      </c>
      <c r="B2107" s="1049" t="s">
        <v>2596</v>
      </c>
      <c r="C2107" s="1049" t="s">
        <v>77</v>
      </c>
      <c r="D2107" s="1053">
        <v>1177.3499999999999</v>
      </c>
    </row>
    <row r="2108" spans="1:4" x14ac:dyDescent="0.25">
      <c r="A2108" s="1049">
        <v>91009</v>
      </c>
      <c r="B2108" s="1049" t="s">
        <v>2597</v>
      </c>
      <c r="C2108" s="1049" t="s">
        <v>77</v>
      </c>
      <c r="D2108" s="1052">
        <v>314.91000000000003</v>
      </c>
    </row>
    <row r="2109" spans="1:4" x14ac:dyDescent="0.25">
      <c r="A2109" s="1049">
        <v>91010</v>
      </c>
      <c r="B2109" s="1049" t="s">
        <v>2598</v>
      </c>
      <c r="C2109" s="1049" t="s">
        <v>77</v>
      </c>
      <c r="D2109" s="1052">
        <v>322.93</v>
      </c>
    </row>
    <row r="2110" spans="1:4" x14ac:dyDescent="0.25">
      <c r="A2110" s="1049">
        <v>91011</v>
      </c>
      <c r="B2110" s="1049" t="s">
        <v>2599</v>
      </c>
      <c r="C2110" s="1049" t="s">
        <v>77</v>
      </c>
      <c r="D2110" s="1052">
        <v>376.17</v>
      </c>
    </row>
    <row r="2111" spans="1:4" x14ac:dyDescent="0.25">
      <c r="A2111" s="1049">
        <v>91012</v>
      </c>
      <c r="B2111" s="1049" t="s">
        <v>2600</v>
      </c>
      <c r="C2111" s="1049" t="s">
        <v>77</v>
      </c>
      <c r="D2111" s="1052">
        <v>417.41</v>
      </c>
    </row>
    <row r="2112" spans="1:4" x14ac:dyDescent="0.25">
      <c r="A2112" s="1049">
        <v>91013</v>
      </c>
      <c r="B2112" s="1049" t="s">
        <v>2601</v>
      </c>
      <c r="C2112" s="1049" t="s">
        <v>77</v>
      </c>
      <c r="D2112" s="1052">
        <v>841.18</v>
      </c>
    </row>
    <row r="2113" spans="1:4" x14ac:dyDescent="0.25">
      <c r="A2113" s="1049">
        <v>91014</v>
      </c>
      <c r="B2113" s="1049" t="s">
        <v>2602</v>
      </c>
      <c r="C2113" s="1049" t="s">
        <v>77</v>
      </c>
      <c r="D2113" s="1052">
        <v>851.46</v>
      </c>
    </row>
    <row r="2114" spans="1:4" x14ac:dyDescent="0.25">
      <c r="A2114" s="1049">
        <v>91015</v>
      </c>
      <c r="B2114" s="1049" t="s">
        <v>2603</v>
      </c>
      <c r="C2114" s="1049" t="s">
        <v>77</v>
      </c>
      <c r="D2114" s="1052">
        <v>906.96</v>
      </c>
    </row>
    <row r="2115" spans="1:4" x14ac:dyDescent="0.25">
      <c r="A2115" s="1049">
        <v>91016</v>
      </c>
      <c r="B2115" s="1049" t="s">
        <v>2604</v>
      </c>
      <c r="C2115" s="1049" t="s">
        <v>77</v>
      </c>
      <c r="D2115" s="1052">
        <v>950.45</v>
      </c>
    </row>
    <row r="2116" spans="1:4" x14ac:dyDescent="0.25">
      <c r="A2116" s="1049">
        <v>91287</v>
      </c>
      <c r="B2116" s="1049" t="s">
        <v>2605</v>
      </c>
      <c r="C2116" s="1049" t="s">
        <v>77</v>
      </c>
      <c r="D2116" s="1052">
        <v>242.27</v>
      </c>
    </row>
    <row r="2117" spans="1:4" x14ac:dyDescent="0.25">
      <c r="A2117" s="1049">
        <v>91292</v>
      </c>
      <c r="B2117" s="1049" t="s">
        <v>12126</v>
      </c>
      <c r="C2117" s="1049" t="s">
        <v>77</v>
      </c>
      <c r="D2117" s="1052">
        <v>345.04</v>
      </c>
    </row>
    <row r="2118" spans="1:4" x14ac:dyDescent="0.25">
      <c r="A2118" s="1049">
        <v>91295</v>
      </c>
      <c r="B2118" s="1049" t="s">
        <v>2606</v>
      </c>
      <c r="C2118" s="1049" t="s">
        <v>77</v>
      </c>
      <c r="D2118" s="1052">
        <v>323.64999999999998</v>
      </c>
    </row>
    <row r="2119" spans="1:4" x14ac:dyDescent="0.25">
      <c r="A2119" s="1049">
        <v>91296</v>
      </c>
      <c r="B2119" s="1049" t="s">
        <v>2607</v>
      </c>
      <c r="C2119" s="1049" t="s">
        <v>77</v>
      </c>
      <c r="D2119" s="1052">
        <v>347.34</v>
      </c>
    </row>
    <row r="2120" spans="1:4" x14ac:dyDescent="0.25">
      <c r="A2120" s="1049">
        <v>91297</v>
      </c>
      <c r="B2120" s="1049" t="s">
        <v>2608</v>
      </c>
      <c r="C2120" s="1049" t="s">
        <v>77</v>
      </c>
      <c r="D2120" s="1052">
        <v>382</v>
      </c>
    </row>
    <row r="2121" spans="1:4" x14ac:dyDescent="0.25">
      <c r="A2121" s="1049">
        <v>91298</v>
      </c>
      <c r="B2121" s="1049" t="s">
        <v>2609</v>
      </c>
      <c r="C2121" s="1049" t="s">
        <v>77</v>
      </c>
      <c r="D2121" s="1052">
        <v>896.55</v>
      </c>
    </row>
    <row r="2122" spans="1:4" x14ac:dyDescent="0.25">
      <c r="A2122" s="1049">
        <v>91299</v>
      </c>
      <c r="B2122" s="1049" t="s">
        <v>2610</v>
      </c>
      <c r="C2122" s="1049" t="s">
        <v>77</v>
      </c>
      <c r="D2122" s="1053">
        <v>1257.79</v>
      </c>
    </row>
    <row r="2123" spans="1:4" x14ac:dyDescent="0.25">
      <c r="A2123" s="1049">
        <v>91304</v>
      </c>
      <c r="B2123" s="1049" t="s">
        <v>2611</v>
      </c>
      <c r="C2123" s="1049" t="s">
        <v>77</v>
      </c>
      <c r="D2123" s="1052">
        <v>102.77</v>
      </c>
    </row>
    <row r="2124" spans="1:4" x14ac:dyDescent="0.25">
      <c r="A2124" s="1049">
        <v>91305</v>
      </c>
      <c r="B2124" s="1049" t="s">
        <v>2612</v>
      </c>
      <c r="C2124" s="1049" t="s">
        <v>77</v>
      </c>
      <c r="D2124" s="1052">
        <v>99.26</v>
      </c>
    </row>
    <row r="2125" spans="1:4" x14ac:dyDescent="0.25">
      <c r="A2125" s="1049">
        <v>91306</v>
      </c>
      <c r="B2125" s="1049" t="s">
        <v>2613</v>
      </c>
      <c r="C2125" s="1049" t="s">
        <v>77</v>
      </c>
      <c r="D2125" s="1052">
        <v>138.38</v>
      </c>
    </row>
    <row r="2126" spans="1:4" x14ac:dyDescent="0.25">
      <c r="A2126" s="1049">
        <v>91307</v>
      </c>
      <c r="B2126" s="1049" t="s">
        <v>2614</v>
      </c>
      <c r="C2126" s="1049" t="s">
        <v>77</v>
      </c>
      <c r="D2126" s="1052">
        <v>86.06</v>
      </c>
    </row>
    <row r="2127" spans="1:4" x14ac:dyDescent="0.25">
      <c r="A2127" s="1049">
        <v>91312</v>
      </c>
      <c r="B2127" s="1049" t="s">
        <v>2615</v>
      </c>
      <c r="C2127" s="1049" t="s">
        <v>77</v>
      </c>
      <c r="D2127" s="1052">
        <v>825.82</v>
      </c>
    </row>
    <row r="2128" spans="1:4" x14ac:dyDescent="0.25">
      <c r="A2128" s="1049">
        <v>91313</v>
      </c>
      <c r="B2128" s="1049" t="s">
        <v>2616</v>
      </c>
      <c r="C2128" s="1049" t="s">
        <v>77</v>
      </c>
      <c r="D2128" s="1052">
        <v>821.76</v>
      </c>
    </row>
    <row r="2129" spans="1:4" x14ac:dyDescent="0.25">
      <c r="A2129" s="1049">
        <v>91314</v>
      </c>
      <c r="B2129" s="1049" t="s">
        <v>2617</v>
      </c>
      <c r="C2129" s="1049" t="s">
        <v>77</v>
      </c>
      <c r="D2129" s="1052">
        <v>862.92</v>
      </c>
    </row>
    <row r="2130" spans="1:4" x14ac:dyDescent="0.25">
      <c r="A2130" s="1049">
        <v>91315</v>
      </c>
      <c r="B2130" s="1049" t="s">
        <v>2618</v>
      </c>
      <c r="C2130" s="1049" t="s">
        <v>77</v>
      </c>
      <c r="D2130" s="1052">
        <v>937.77</v>
      </c>
    </row>
    <row r="2131" spans="1:4" x14ac:dyDescent="0.25">
      <c r="A2131" s="1049">
        <v>91316</v>
      </c>
      <c r="B2131" s="1049" t="s">
        <v>2619</v>
      </c>
      <c r="C2131" s="1049" t="s">
        <v>77</v>
      </c>
      <c r="D2131" s="1053">
        <v>1107.25</v>
      </c>
    </row>
    <row r="2132" spans="1:4" x14ac:dyDescent="0.25">
      <c r="A2132" s="1049">
        <v>91317</v>
      </c>
      <c r="B2132" s="1049" t="s">
        <v>2620</v>
      </c>
      <c r="C2132" s="1049" t="s">
        <v>77</v>
      </c>
      <c r="D2132" s="1053">
        <v>1173.6099999999999</v>
      </c>
    </row>
    <row r="2133" spans="1:4" x14ac:dyDescent="0.25">
      <c r="A2133" s="1049">
        <v>91318</v>
      </c>
      <c r="B2133" s="1049" t="s">
        <v>2621</v>
      </c>
      <c r="C2133" s="1049" t="s">
        <v>77</v>
      </c>
      <c r="D2133" s="1052">
        <v>726.56</v>
      </c>
    </row>
    <row r="2134" spans="1:4" x14ac:dyDescent="0.25">
      <c r="A2134" s="1049">
        <v>91319</v>
      </c>
      <c r="B2134" s="1049" t="s">
        <v>2622</v>
      </c>
      <c r="C2134" s="1049" t="s">
        <v>77</v>
      </c>
      <c r="D2134" s="1052">
        <v>735.7</v>
      </c>
    </row>
    <row r="2135" spans="1:4" x14ac:dyDescent="0.25">
      <c r="A2135" s="1049">
        <v>91320</v>
      </c>
      <c r="B2135" s="1049" t="s">
        <v>2623</v>
      </c>
      <c r="C2135" s="1049" t="s">
        <v>77</v>
      </c>
      <c r="D2135" s="1052">
        <v>760.15</v>
      </c>
    </row>
    <row r="2136" spans="1:4" x14ac:dyDescent="0.25">
      <c r="A2136" s="1049">
        <v>91321</v>
      </c>
      <c r="B2136" s="1049" t="s">
        <v>2624</v>
      </c>
      <c r="C2136" s="1049" t="s">
        <v>77</v>
      </c>
      <c r="D2136" s="1052">
        <v>835</v>
      </c>
    </row>
    <row r="2137" spans="1:4" x14ac:dyDescent="0.25">
      <c r="A2137" s="1049">
        <v>91322</v>
      </c>
      <c r="B2137" s="1049" t="s">
        <v>2625</v>
      </c>
      <c r="C2137" s="1049" t="s">
        <v>77</v>
      </c>
      <c r="D2137" s="1053">
        <v>1004.48</v>
      </c>
    </row>
    <row r="2138" spans="1:4" x14ac:dyDescent="0.25">
      <c r="A2138" s="1049">
        <v>91323</v>
      </c>
      <c r="B2138" s="1049" t="s">
        <v>2626</v>
      </c>
      <c r="C2138" s="1049" t="s">
        <v>77</v>
      </c>
      <c r="D2138" s="1053">
        <v>1070.8399999999999</v>
      </c>
    </row>
    <row r="2139" spans="1:4" x14ac:dyDescent="0.25">
      <c r="A2139" s="1049">
        <v>91324</v>
      </c>
      <c r="B2139" s="1049" t="s">
        <v>2627</v>
      </c>
      <c r="C2139" s="1049" t="s">
        <v>77</v>
      </c>
      <c r="D2139" s="1052">
        <v>736.65</v>
      </c>
    </row>
    <row r="2140" spans="1:4" x14ac:dyDescent="0.25">
      <c r="A2140" s="1049">
        <v>91325</v>
      </c>
      <c r="B2140" s="1049" t="s">
        <v>2628</v>
      </c>
      <c r="C2140" s="1049" t="s">
        <v>77</v>
      </c>
      <c r="D2140" s="1052">
        <v>746.27</v>
      </c>
    </row>
    <row r="2141" spans="1:4" x14ac:dyDescent="0.25">
      <c r="A2141" s="1049">
        <v>91326</v>
      </c>
      <c r="B2141" s="1049" t="s">
        <v>2629</v>
      </c>
      <c r="C2141" s="1049" t="s">
        <v>77</v>
      </c>
      <c r="D2141" s="1052">
        <v>801.11</v>
      </c>
    </row>
    <row r="2142" spans="1:4" x14ac:dyDescent="0.25">
      <c r="A2142" s="1049">
        <v>91327</v>
      </c>
      <c r="B2142" s="1049" t="s">
        <v>2630</v>
      </c>
      <c r="C2142" s="1049" t="s">
        <v>77</v>
      </c>
      <c r="D2142" s="1052">
        <v>843.94</v>
      </c>
    </row>
    <row r="2143" spans="1:4" x14ac:dyDescent="0.25">
      <c r="A2143" s="1049">
        <v>91328</v>
      </c>
      <c r="B2143" s="1049" t="s">
        <v>2631</v>
      </c>
      <c r="C2143" s="1049" t="s">
        <v>77</v>
      </c>
      <c r="D2143" s="1052">
        <v>849.92</v>
      </c>
    </row>
    <row r="2144" spans="1:4" x14ac:dyDescent="0.25">
      <c r="A2144" s="1049">
        <v>91329</v>
      </c>
      <c r="B2144" s="1049" t="s">
        <v>2632</v>
      </c>
      <c r="C2144" s="1049" t="s">
        <v>77</v>
      </c>
      <c r="D2144" s="1052">
        <v>745.39</v>
      </c>
    </row>
    <row r="2145" spans="1:4" x14ac:dyDescent="0.25">
      <c r="A2145" s="1049">
        <v>91330</v>
      </c>
      <c r="B2145" s="1049" t="s">
        <v>2633</v>
      </c>
      <c r="C2145" s="1049" t="s">
        <v>77</v>
      </c>
      <c r="D2145" s="1052">
        <v>875.87</v>
      </c>
    </row>
    <row r="2146" spans="1:4" x14ac:dyDescent="0.25">
      <c r="A2146" s="1049">
        <v>91331</v>
      </c>
      <c r="B2146" s="1049" t="s">
        <v>2634</v>
      </c>
      <c r="C2146" s="1049" t="s">
        <v>77</v>
      </c>
      <c r="D2146" s="1052">
        <v>770.68</v>
      </c>
    </row>
    <row r="2147" spans="1:4" x14ac:dyDescent="0.25">
      <c r="A2147" s="1049">
        <v>91332</v>
      </c>
      <c r="B2147" s="1049" t="s">
        <v>2635</v>
      </c>
      <c r="C2147" s="1049" t="s">
        <v>77</v>
      </c>
      <c r="D2147" s="1052">
        <v>912.79</v>
      </c>
    </row>
    <row r="2148" spans="1:4" x14ac:dyDescent="0.25">
      <c r="A2148" s="1049">
        <v>91333</v>
      </c>
      <c r="B2148" s="1049" t="s">
        <v>2636</v>
      </c>
      <c r="C2148" s="1049" t="s">
        <v>77</v>
      </c>
      <c r="D2148" s="1052">
        <v>806.94</v>
      </c>
    </row>
    <row r="2149" spans="1:4" x14ac:dyDescent="0.25">
      <c r="A2149" s="1049">
        <v>91334</v>
      </c>
      <c r="B2149" s="1049" t="s">
        <v>2637</v>
      </c>
      <c r="C2149" s="1049" t="s">
        <v>77</v>
      </c>
      <c r="D2149" s="1053">
        <v>1427.34</v>
      </c>
    </row>
    <row r="2150" spans="1:4" x14ac:dyDescent="0.25">
      <c r="A2150" s="1049">
        <v>91335</v>
      </c>
      <c r="B2150" s="1049" t="s">
        <v>2638</v>
      </c>
      <c r="C2150" s="1049" t="s">
        <v>77</v>
      </c>
      <c r="D2150" s="1053">
        <v>1321.49</v>
      </c>
    </row>
    <row r="2151" spans="1:4" x14ac:dyDescent="0.25">
      <c r="A2151" s="1049">
        <v>91336</v>
      </c>
      <c r="B2151" s="1049" t="s">
        <v>2639</v>
      </c>
      <c r="C2151" s="1049" t="s">
        <v>77</v>
      </c>
      <c r="D2151" s="1053">
        <v>1788.58</v>
      </c>
    </row>
    <row r="2152" spans="1:4" x14ac:dyDescent="0.25">
      <c r="A2152" s="1049">
        <v>91337</v>
      </c>
      <c r="B2152" s="1049" t="s">
        <v>2640</v>
      </c>
      <c r="C2152" s="1049" t="s">
        <v>77</v>
      </c>
      <c r="D2152" s="1053">
        <v>1682.73</v>
      </c>
    </row>
    <row r="2153" spans="1:4" x14ac:dyDescent="0.25">
      <c r="A2153" s="1049">
        <v>100659</v>
      </c>
      <c r="B2153" s="1049" t="s">
        <v>2641</v>
      </c>
      <c r="C2153" s="1049" t="s">
        <v>76</v>
      </c>
      <c r="D2153" s="1052">
        <v>11.29</v>
      </c>
    </row>
    <row r="2154" spans="1:4" x14ac:dyDescent="0.25">
      <c r="A2154" s="1049">
        <v>100660</v>
      </c>
      <c r="B2154" s="1049" t="s">
        <v>2642</v>
      </c>
      <c r="C2154" s="1049" t="s">
        <v>76</v>
      </c>
      <c r="D2154" s="1052">
        <v>7.99</v>
      </c>
    </row>
    <row r="2155" spans="1:4" x14ac:dyDescent="0.25">
      <c r="A2155" s="1049">
        <v>100675</v>
      </c>
      <c r="B2155" s="1049" t="s">
        <v>2643</v>
      </c>
      <c r="C2155" s="1049" t="s">
        <v>77</v>
      </c>
      <c r="D2155" s="1052">
        <v>855.66</v>
      </c>
    </row>
    <row r="2156" spans="1:4" x14ac:dyDescent="0.25">
      <c r="A2156" s="1049">
        <v>100676</v>
      </c>
      <c r="B2156" s="1049" t="s">
        <v>2644</v>
      </c>
      <c r="C2156" s="1049" t="s">
        <v>77</v>
      </c>
      <c r="D2156" s="1052">
        <v>200.64</v>
      </c>
    </row>
    <row r="2157" spans="1:4" x14ac:dyDescent="0.25">
      <c r="A2157" s="1049">
        <v>100678</v>
      </c>
      <c r="B2157" s="1049" t="s">
        <v>2645</v>
      </c>
      <c r="C2157" s="1049" t="s">
        <v>77</v>
      </c>
      <c r="D2157" s="1052">
        <v>979.56</v>
      </c>
    </row>
    <row r="2158" spans="1:4" x14ac:dyDescent="0.25">
      <c r="A2158" s="1049">
        <v>100679</v>
      </c>
      <c r="B2158" s="1049" t="s">
        <v>2646</v>
      </c>
      <c r="C2158" s="1049" t="s">
        <v>77</v>
      </c>
      <c r="D2158" s="1052">
        <v>835.91</v>
      </c>
    </row>
    <row r="2159" spans="1:4" x14ac:dyDescent="0.25">
      <c r="A2159" s="1049">
        <v>100680</v>
      </c>
      <c r="B2159" s="1049" t="s">
        <v>2647</v>
      </c>
      <c r="C2159" s="1049" t="s">
        <v>77</v>
      </c>
      <c r="D2159" s="1052">
        <v>989.84</v>
      </c>
    </row>
    <row r="2160" spans="1:4" x14ac:dyDescent="0.25">
      <c r="A2160" s="1049">
        <v>100681</v>
      </c>
      <c r="B2160" s="1049" t="s">
        <v>2648</v>
      </c>
      <c r="C2160" s="1049" t="s">
        <v>77</v>
      </c>
      <c r="D2160" s="1053">
        <v>1014.25</v>
      </c>
    </row>
    <row r="2161" spans="1:4" x14ac:dyDescent="0.25">
      <c r="A2161" s="1049">
        <v>100682</v>
      </c>
      <c r="B2161" s="1049" t="s">
        <v>2649</v>
      </c>
      <c r="C2161" s="1049" t="s">
        <v>77</v>
      </c>
      <c r="D2161" s="1052">
        <v>856.74</v>
      </c>
    </row>
    <row r="2162" spans="1:4" x14ac:dyDescent="0.25">
      <c r="A2162" s="1049">
        <v>100683</v>
      </c>
      <c r="B2162" s="1049" t="s">
        <v>2650</v>
      </c>
      <c r="C2162" s="1049" t="s">
        <v>77</v>
      </c>
      <c r="D2162" s="1053">
        <v>1066.5999999999999</v>
      </c>
    </row>
    <row r="2163" spans="1:4" x14ac:dyDescent="0.25">
      <c r="A2163" s="1049">
        <v>100684</v>
      </c>
      <c r="B2163" s="1049" t="s">
        <v>2651</v>
      </c>
      <c r="C2163" s="1049" t="s">
        <v>77</v>
      </c>
      <c r="D2163" s="1052">
        <v>903.88</v>
      </c>
    </row>
    <row r="2164" spans="1:4" x14ac:dyDescent="0.25">
      <c r="A2164" s="1049">
        <v>100685</v>
      </c>
      <c r="B2164" s="1049" t="s">
        <v>2652</v>
      </c>
      <c r="C2164" s="1049" t="s">
        <v>77</v>
      </c>
      <c r="D2164" s="1053">
        <v>1110.0899999999999</v>
      </c>
    </row>
    <row r="2165" spans="1:4" x14ac:dyDescent="0.25">
      <c r="A2165" s="1049">
        <v>100686</v>
      </c>
      <c r="B2165" s="1049" t="s">
        <v>2653</v>
      </c>
      <c r="C2165" s="1049" t="s">
        <v>77</v>
      </c>
      <c r="D2165" s="1052">
        <v>946.71</v>
      </c>
    </row>
    <row r="2166" spans="1:4" x14ac:dyDescent="0.25">
      <c r="A2166" s="1049">
        <v>100687</v>
      </c>
      <c r="B2166" s="1049" t="s">
        <v>2654</v>
      </c>
      <c r="C2166" s="1049" t="s">
        <v>77</v>
      </c>
      <c r="D2166" s="1052">
        <v>988.3</v>
      </c>
    </row>
    <row r="2167" spans="1:4" x14ac:dyDescent="0.25">
      <c r="A2167" s="1049">
        <v>100688</v>
      </c>
      <c r="B2167" s="1049" t="s">
        <v>2655</v>
      </c>
      <c r="C2167" s="1049" t="s">
        <v>77</v>
      </c>
      <c r="D2167" s="1052">
        <v>844.65</v>
      </c>
    </row>
    <row r="2168" spans="1:4" x14ac:dyDescent="0.25">
      <c r="A2168" s="1049">
        <v>100689</v>
      </c>
      <c r="B2168" s="1049" t="s">
        <v>2656</v>
      </c>
      <c r="C2168" s="1049" t="s">
        <v>77</v>
      </c>
      <c r="D2168" s="1053">
        <v>1072.43</v>
      </c>
    </row>
    <row r="2169" spans="1:4" x14ac:dyDescent="0.25">
      <c r="A2169" s="1049">
        <v>100690</v>
      </c>
      <c r="B2169" s="1049" t="s">
        <v>2657</v>
      </c>
      <c r="C2169" s="1049" t="s">
        <v>77</v>
      </c>
      <c r="D2169" s="1052">
        <v>909.71</v>
      </c>
    </row>
    <row r="2170" spans="1:4" x14ac:dyDescent="0.25">
      <c r="A2170" s="1049">
        <v>100691</v>
      </c>
      <c r="B2170" s="1049" t="s">
        <v>2658</v>
      </c>
      <c r="C2170" s="1049" t="s">
        <v>77</v>
      </c>
      <c r="D2170" s="1053">
        <v>1586.98</v>
      </c>
    </row>
    <row r="2171" spans="1:4" x14ac:dyDescent="0.25">
      <c r="A2171" s="1049">
        <v>100692</v>
      </c>
      <c r="B2171" s="1049" t="s">
        <v>2659</v>
      </c>
      <c r="C2171" s="1049" t="s">
        <v>77</v>
      </c>
      <c r="D2171" s="1053">
        <v>1424.26</v>
      </c>
    </row>
    <row r="2172" spans="1:4" x14ac:dyDescent="0.25">
      <c r="A2172" s="1049">
        <v>100693</v>
      </c>
      <c r="B2172" s="1049" t="s">
        <v>2660</v>
      </c>
      <c r="C2172" s="1049" t="s">
        <v>77</v>
      </c>
      <c r="D2172" s="1053">
        <v>1948.22</v>
      </c>
    </row>
    <row r="2173" spans="1:4" x14ac:dyDescent="0.25">
      <c r="A2173" s="1049">
        <v>100694</v>
      </c>
      <c r="B2173" s="1049" t="s">
        <v>2661</v>
      </c>
      <c r="C2173" s="1049" t="s">
        <v>77</v>
      </c>
      <c r="D2173" s="1053">
        <v>1785.5</v>
      </c>
    </row>
    <row r="2174" spans="1:4" x14ac:dyDescent="0.25">
      <c r="A2174" s="1049">
        <v>100695</v>
      </c>
      <c r="B2174" s="1049" t="s">
        <v>2662</v>
      </c>
      <c r="C2174" s="1049" t="s">
        <v>77</v>
      </c>
      <c r="D2174" s="1052">
        <v>71.599999999999994</v>
      </c>
    </row>
    <row r="2175" spans="1:4" x14ac:dyDescent="0.25">
      <c r="A2175" s="1049">
        <v>100696</v>
      </c>
      <c r="B2175" s="1049" t="s">
        <v>2663</v>
      </c>
      <c r="C2175" s="1049" t="s">
        <v>77</v>
      </c>
      <c r="D2175" s="1052">
        <v>79.61</v>
      </c>
    </row>
    <row r="2176" spans="1:4" x14ac:dyDescent="0.25">
      <c r="A2176" s="1049">
        <v>100697</v>
      </c>
      <c r="B2176" s="1049" t="s">
        <v>2664</v>
      </c>
      <c r="C2176" s="1049" t="s">
        <v>77</v>
      </c>
      <c r="D2176" s="1052">
        <v>87.67</v>
      </c>
    </row>
    <row r="2177" spans="1:4" x14ac:dyDescent="0.25">
      <c r="A2177" s="1049">
        <v>100698</v>
      </c>
      <c r="B2177" s="1049" t="s">
        <v>2665</v>
      </c>
      <c r="C2177" s="1049" t="s">
        <v>77</v>
      </c>
      <c r="D2177" s="1052">
        <v>95.72</v>
      </c>
    </row>
    <row r="2178" spans="1:4" x14ac:dyDescent="0.25">
      <c r="A2178" s="1049">
        <v>100699</v>
      </c>
      <c r="B2178" s="1049" t="s">
        <v>2666</v>
      </c>
      <c r="C2178" s="1049" t="s">
        <v>77</v>
      </c>
      <c r="D2178" s="1052">
        <v>114.36</v>
      </c>
    </row>
    <row r="2179" spans="1:4" x14ac:dyDescent="0.25">
      <c r="A2179" s="1049">
        <v>100700</v>
      </c>
      <c r="B2179" s="1049" t="s">
        <v>2667</v>
      </c>
      <c r="C2179" s="1049" t="s">
        <v>77</v>
      </c>
      <c r="D2179" s="1052">
        <v>813.51</v>
      </c>
    </row>
    <row r="2180" spans="1:4" x14ac:dyDescent="0.25">
      <c r="A2180" s="1049">
        <v>100712</v>
      </c>
      <c r="B2180" s="1049" t="s">
        <v>2668</v>
      </c>
      <c r="C2180" s="1049" t="s">
        <v>77</v>
      </c>
      <c r="D2180" s="1052">
        <v>832.33</v>
      </c>
    </row>
    <row r="2181" spans="1:4" x14ac:dyDescent="0.25">
      <c r="A2181" s="1049">
        <v>100665</v>
      </c>
      <c r="B2181" s="1049" t="s">
        <v>2669</v>
      </c>
      <c r="C2181" s="1049" t="s">
        <v>1239</v>
      </c>
      <c r="D2181" s="1053">
        <v>1119.47</v>
      </c>
    </row>
    <row r="2182" spans="1:4" x14ac:dyDescent="0.25">
      <c r="A2182" s="1049">
        <v>100666</v>
      </c>
      <c r="B2182" s="1049" t="s">
        <v>2670</v>
      </c>
      <c r="C2182" s="1049" t="s">
        <v>1239</v>
      </c>
      <c r="D2182" s="1052">
        <v>883.71</v>
      </c>
    </row>
    <row r="2183" spans="1:4" x14ac:dyDescent="0.25">
      <c r="A2183" s="1049">
        <v>100667</v>
      </c>
      <c r="B2183" s="1049" t="s">
        <v>2671</v>
      </c>
      <c r="C2183" s="1049" t="s">
        <v>1239</v>
      </c>
      <c r="D2183" s="1053">
        <v>1452.76</v>
      </c>
    </row>
    <row r="2184" spans="1:4" x14ac:dyDescent="0.25">
      <c r="A2184" s="1049">
        <v>100668</v>
      </c>
      <c r="B2184" s="1049" t="s">
        <v>2672</v>
      </c>
      <c r="C2184" s="1049" t="s">
        <v>1239</v>
      </c>
      <c r="D2184" s="1053">
        <v>1730.4</v>
      </c>
    </row>
    <row r="2185" spans="1:4" x14ac:dyDescent="0.25">
      <c r="A2185" s="1049">
        <v>100669</v>
      </c>
      <c r="B2185" s="1049" t="s">
        <v>2673</v>
      </c>
      <c r="C2185" s="1049" t="s">
        <v>1239</v>
      </c>
      <c r="D2185" s="1053">
        <v>1047.8699999999999</v>
      </c>
    </row>
    <row r="2186" spans="1:4" x14ac:dyDescent="0.25">
      <c r="A2186" s="1049">
        <v>100670</v>
      </c>
      <c r="B2186" s="1049" t="s">
        <v>2674</v>
      </c>
      <c r="C2186" s="1049" t="s">
        <v>1239</v>
      </c>
      <c r="D2186" s="1053">
        <v>1401.72</v>
      </c>
    </row>
    <row r="2187" spans="1:4" x14ac:dyDescent="0.25">
      <c r="A2187" s="1049">
        <v>100671</v>
      </c>
      <c r="B2187" s="1049" t="s">
        <v>2675</v>
      </c>
      <c r="C2187" s="1049" t="s">
        <v>1239</v>
      </c>
      <c r="D2187" s="1053">
        <v>1740.54</v>
      </c>
    </row>
    <row r="2188" spans="1:4" x14ac:dyDescent="0.25">
      <c r="A2188" s="1049">
        <v>100672</v>
      </c>
      <c r="B2188" s="1049" t="s">
        <v>2676</v>
      </c>
      <c r="C2188" s="1049" t="s">
        <v>1239</v>
      </c>
      <c r="D2188" s="1053">
        <v>1122.4100000000001</v>
      </c>
    </row>
    <row r="2189" spans="1:4" x14ac:dyDescent="0.25">
      <c r="A2189" s="1049">
        <v>100701</v>
      </c>
      <c r="B2189" s="1049" t="s">
        <v>2677</v>
      </c>
      <c r="C2189" s="1049" t="s">
        <v>1239</v>
      </c>
      <c r="D2189" s="1052">
        <v>557.19000000000005</v>
      </c>
    </row>
    <row r="2190" spans="1:4" x14ac:dyDescent="0.25">
      <c r="A2190" s="1049">
        <v>94559</v>
      </c>
      <c r="B2190" s="1049" t="s">
        <v>2678</v>
      </c>
      <c r="C2190" s="1049" t="s">
        <v>1239</v>
      </c>
      <c r="D2190" s="1052">
        <v>696.29</v>
      </c>
    </row>
    <row r="2191" spans="1:4" x14ac:dyDescent="0.25">
      <c r="A2191" s="1049">
        <v>94562</v>
      </c>
      <c r="B2191" s="1049" t="s">
        <v>2679</v>
      </c>
      <c r="C2191" s="1049" t="s">
        <v>1239</v>
      </c>
      <c r="D2191" s="1052">
        <v>632.30999999999995</v>
      </c>
    </row>
    <row r="2192" spans="1:4" x14ac:dyDescent="0.25">
      <c r="A2192" s="1049">
        <v>94587</v>
      </c>
      <c r="B2192" s="1049" t="s">
        <v>2680</v>
      </c>
      <c r="C2192" s="1049" t="s">
        <v>76</v>
      </c>
      <c r="D2192" s="1052">
        <v>66.010000000000005</v>
      </c>
    </row>
    <row r="2193" spans="1:4" x14ac:dyDescent="0.25">
      <c r="A2193" s="1049">
        <v>94588</v>
      </c>
      <c r="B2193" s="1049" t="s">
        <v>2681</v>
      </c>
      <c r="C2193" s="1049" t="s">
        <v>76</v>
      </c>
      <c r="D2193" s="1052">
        <v>55.89</v>
      </c>
    </row>
    <row r="2194" spans="1:4" x14ac:dyDescent="0.25">
      <c r="A2194" s="1049">
        <v>99837</v>
      </c>
      <c r="B2194" s="1049" t="s">
        <v>21513</v>
      </c>
      <c r="C2194" s="1049" t="s">
        <v>76</v>
      </c>
      <c r="D2194" s="1052">
        <v>811.09</v>
      </c>
    </row>
    <row r="2195" spans="1:4" x14ac:dyDescent="0.25">
      <c r="A2195" s="1049">
        <v>99839</v>
      </c>
      <c r="B2195" s="1049" t="s">
        <v>12127</v>
      </c>
      <c r="C2195" s="1049" t="s">
        <v>76</v>
      </c>
      <c r="D2195" s="1052">
        <v>595.66999999999996</v>
      </c>
    </row>
    <row r="2196" spans="1:4" x14ac:dyDescent="0.25">
      <c r="A2196" s="1049">
        <v>99841</v>
      </c>
      <c r="B2196" s="1049" t="s">
        <v>12128</v>
      </c>
      <c r="C2196" s="1049" t="s">
        <v>76</v>
      </c>
      <c r="D2196" s="1053">
        <v>1096.6500000000001</v>
      </c>
    </row>
    <row r="2197" spans="1:4" x14ac:dyDescent="0.25">
      <c r="A2197" s="1049">
        <v>99855</v>
      </c>
      <c r="B2197" s="1049" t="s">
        <v>21514</v>
      </c>
      <c r="C2197" s="1049" t="s">
        <v>76</v>
      </c>
      <c r="D2197" s="1052">
        <v>146.71</v>
      </c>
    </row>
    <row r="2198" spans="1:4" x14ac:dyDescent="0.25">
      <c r="A2198" s="1049">
        <v>99857</v>
      </c>
      <c r="B2198" s="1049" t="s">
        <v>21515</v>
      </c>
      <c r="C2198" s="1049" t="s">
        <v>76</v>
      </c>
      <c r="D2198" s="1052">
        <v>105.06</v>
      </c>
    </row>
    <row r="2199" spans="1:4" x14ac:dyDescent="0.25">
      <c r="A2199" s="1049">
        <v>99861</v>
      </c>
      <c r="B2199" s="1049" t="s">
        <v>2682</v>
      </c>
      <c r="C2199" s="1049" t="s">
        <v>1239</v>
      </c>
      <c r="D2199" s="1052">
        <v>669.36</v>
      </c>
    </row>
    <row r="2200" spans="1:4" x14ac:dyDescent="0.25">
      <c r="A2200" s="1049">
        <v>99862</v>
      </c>
      <c r="B2200" s="1049" t="s">
        <v>2683</v>
      </c>
      <c r="C2200" s="1049" t="s">
        <v>1239</v>
      </c>
      <c r="D2200" s="1052">
        <v>687.5</v>
      </c>
    </row>
    <row r="2201" spans="1:4" x14ac:dyDescent="0.25">
      <c r="A2201" s="1049">
        <v>90838</v>
      </c>
      <c r="B2201" s="1049" t="s">
        <v>2684</v>
      </c>
      <c r="C2201" s="1049" t="s">
        <v>77</v>
      </c>
      <c r="D2201" s="1053">
        <v>1426.74</v>
      </c>
    </row>
    <row r="2202" spans="1:4" x14ac:dyDescent="0.25">
      <c r="A2202" s="1049">
        <v>91338</v>
      </c>
      <c r="B2202" s="1049" t="s">
        <v>2685</v>
      </c>
      <c r="C2202" s="1049" t="s">
        <v>1239</v>
      </c>
      <c r="D2202" s="1052">
        <v>819.88</v>
      </c>
    </row>
    <row r="2203" spans="1:4" x14ac:dyDescent="0.25">
      <c r="A2203" s="1049">
        <v>91341</v>
      </c>
      <c r="B2203" s="1049" t="s">
        <v>2686</v>
      </c>
      <c r="C2203" s="1049" t="s">
        <v>1239</v>
      </c>
      <c r="D2203" s="1052">
        <v>643.79</v>
      </c>
    </row>
    <row r="2204" spans="1:4" x14ac:dyDescent="0.25">
      <c r="A2204" s="1049">
        <v>94805</v>
      </c>
      <c r="B2204" s="1049" t="s">
        <v>2687</v>
      </c>
      <c r="C2204" s="1049" t="s">
        <v>77</v>
      </c>
      <c r="D2204" s="1052">
        <v>792.62</v>
      </c>
    </row>
    <row r="2205" spans="1:4" x14ac:dyDescent="0.25">
      <c r="A2205" s="1049">
        <v>94806</v>
      </c>
      <c r="B2205" s="1049" t="s">
        <v>2688</v>
      </c>
      <c r="C2205" s="1049" t="s">
        <v>77</v>
      </c>
      <c r="D2205" s="1052">
        <v>657.92</v>
      </c>
    </row>
    <row r="2206" spans="1:4" x14ac:dyDescent="0.25">
      <c r="A2206" s="1049">
        <v>94807</v>
      </c>
      <c r="B2206" s="1049" t="s">
        <v>2689</v>
      </c>
      <c r="C2206" s="1049" t="s">
        <v>77</v>
      </c>
      <c r="D2206" s="1052">
        <v>601.25</v>
      </c>
    </row>
    <row r="2207" spans="1:4" x14ac:dyDescent="0.25">
      <c r="A2207" s="1049">
        <v>100702</v>
      </c>
      <c r="B2207" s="1049" t="s">
        <v>2690</v>
      </c>
      <c r="C2207" s="1049" t="s">
        <v>1239</v>
      </c>
      <c r="D2207" s="1052">
        <v>449.67</v>
      </c>
    </row>
    <row r="2208" spans="1:4" x14ac:dyDescent="0.25">
      <c r="A2208" s="1049">
        <v>102188</v>
      </c>
      <c r="B2208" s="1049" t="s">
        <v>2691</v>
      </c>
      <c r="C2208" s="1049" t="s">
        <v>77</v>
      </c>
      <c r="D2208" s="1052">
        <v>813.34</v>
      </c>
    </row>
    <row r="2209" spans="1:4" x14ac:dyDescent="0.25">
      <c r="A2209" s="1049">
        <v>102189</v>
      </c>
      <c r="B2209" s="1049" t="s">
        <v>2692</v>
      </c>
      <c r="C2209" s="1049" t="s">
        <v>77</v>
      </c>
      <c r="D2209" s="1052">
        <v>235.59</v>
      </c>
    </row>
    <row r="2210" spans="1:4" x14ac:dyDescent="0.25">
      <c r="A2210" s="1049">
        <v>100703</v>
      </c>
      <c r="B2210" s="1049" t="s">
        <v>2693</v>
      </c>
      <c r="C2210" s="1049" t="s">
        <v>77</v>
      </c>
      <c r="D2210" s="1052">
        <v>33.83</v>
      </c>
    </row>
    <row r="2211" spans="1:4" x14ac:dyDescent="0.25">
      <c r="A2211" s="1049">
        <v>100704</v>
      </c>
      <c r="B2211" s="1049" t="s">
        <v>2694</v>
      </c>
      <c r="C2211" s="1049" t="s">
        <v>77</v>
      </c>
      <c r="D2211" s="1052">
        <v>69.849999999999994</v>
      </c>
    </row>
    <row r="2212" spans="1:4" x14ac:dyDescent="0.25">
      <c r="A2212" s="1049">
        <v>100705</v>
      </c>
      <c r="B2212" s="1049" t="s">
        <v>2695</v>
      </c>
      <c r="C2212" s="1049" t="s">
        <v>77</v>
      </c>
      <c r="D2212" s="1052">
        <v>83.71</v>
      </c>
    </row>
    <row r="2213" spans="1:4" x14ac:dyDescent="0.25">
      <c r="A2213" s="1049">
        <v>100706</v>
      </c>
      <c r="B2213" s="1049" t="s">
        <v>2696</v>
      </c>
      <c r="C2213" s="1049" t="s">
        <v>77</v>
      </c>
      <c r="D2213" s="1052">
        <v>78.66</v>
      </c>
    </row>
    <row r="2214" spans="1:4" x14ac:dyDescent="0.25">
      <c r="A2214" s="1049">
        <v>100707</v>
      </c>
      <c r="B2214" s="1049" t="s">
        <v>2697</v>
      </c>
      <c r="C2214" s="1049" t="s">
        <v>77</v>
      </c>
      <c r="D2214" s="1052">
        <v>147.80000000000001</v>
      </c>
    </row>
    <row r="2215" spans="1:4" x14ac:dyDescent="0.25">
      <c r="A2215" s="1049">
        <v>100708</v>
      </c>
      <c r="B2215" s="1049" t="s">
        <v>2698</v>
      </c>
      <c r="C2215" s="1049" t="s">
        <v>77</v>
      </c>
      <c r="D2215" s="1052">
        <v>183.33</v>
      </c>
    </row>
    <row r="2216" spans="1:4" x14ac:dyDescent="0.25">
      <c r="A2216" s="1049">
        <v>100709</v>
      </c>
      <c r="B2216" s="1049" t="s">
        <v>2699</v>
      </c>
      <c r="C2216" s="1049" t="s">
        <v>77</v>
      </c>
      <c r="D2216" s="1052">
        <v>52.52</v>
      </c>
    </row>
    <row r="2217" spans="1:4" x14ac:dyDescent="0.25">
      <c r="A2217" s="1049">
        <v>100710</v>
      </c>
      <c r="B2217" s="1049" t="s">
        <v>2700</v>
      </c>
      <c r="C2217" s="1049" t="s">
        <v>77</v>
      </c>
      <c r="D2217" s="1052">
        <v>116.45</v>
      </c>
    </row>
    <row r="2218" spans="1:4" x14ac:dyDescent="0.25">
      <c r="A2218" s="1049">
        <v>102151</v>
      </c>
      <c r="B2218" s="1049" t="s">
        <v>2701</v>
      </c>
      <c r="C2218" s="1049" t="s">
        <v>1239</v>
      </c>
      <c r="D2218" s="1052">
        <v>169.6</v>
      </c>
    </row>
    <row r="2219" spans="1:4" x14ac:dyDescent="0.25">
      <c r="A2219" s="1049">
        <v>102152</v>
      </c>
      <c r="B2219" s="1049" t="s">
        <v>2702</v>
      </c>
      <c r="C2219" s="1049" t="s">
        <v>1239</v>
      </c>
      <c r="D2219" s="1052">
        <v>187.46</v>
      </c>
    </row>
    <row r="2220" spans="1:4" x14ac:dyDescent="0.25">
      <c r="A2220" s="1049">
        <v>102153</v>
      </c>
      <c r="B2220" s="1049" t="s">
        <v>2703</v>
      </c>
      <c r="C2220" s="1049" t="s">
        <v>1239</v>
      </c>
      <c r="D2220" s="1052">
        <v>235.06</v>
      </c>
    </row>
    <row r="2221" spans="1:4" x14ac:dyDescent="0.25">
      <c r="A2221" s="1049">
        <v>102154</v>
      </c>
      <c r="B2221" s="1049" t="s">
        <v>2704</v>
      </c>
      <c r="C2221" s="1049" t="s">
        <v>1239</v>
      </c>
      <c r="D2221" s="1052">
        <v>202.5</v>
      </c>
    </row>
    <row r="2222" spans="1:4" x14ac:dyDescent="0.25">
      <c r="A2222" s="1049">
        <v>102155</v>
      </c>
      <c r="B2222" s="1049" t="s">
        <v>2705</v>
      </c>
      <c r="C2222" s="1049" t="s">
        <v>1239</v>
      </c>
      <c r="D2222" s="1052">
        <v>241.44</v>
      </c>
    </row>
    <row r="2223" spans="1:4" x14ac:dyDescent="0.25">
      <c r="A2223" s="1049">
        <v>102156</v>
      </c>
      <c r="B2223" s="1049" t="s">
        <v>2706</v>
      </c>
      <c r="C2223" s="1049" t="s">
        <v>1239</v>
      </c>
      <c r="D2223" s="1052">
        <v>229.83</v>
      </c>
    </row>
    <row r="2224" spans="1:4" x14ac:dyDescent="0.25">
      <c r="A2224" s="1049">
        <v>102157</v>
      </c>
      <c r="B2224" s="1049" t="s">
        <v>2707</v>
      </c>
      <c r="C2224" s="1049" t="s">
        <v>1239</v>
      </c>
      <c r="D2224" s="1052">
        <v>313.14999999999998</v>
      </c>
    </row>
    <row r="2225" spans="1:4" x14ac:dyDescent="0.25">
      <c r="A2225" s="1049">
        <v>102158</v>
      </c>
      <c r="B2225" s="1049" t="s">
        <v>2708</v>
      </c>
      <c r="C2225" s="1049" t="s">
        <v>1239</v>
      </c>
      <c r="D2225" s="1052">
        <v>315.58999999999997</v>
      </c>
    </row>
    <row r="2226" spans="1:4" x14ac:dyDescent="0.25">
      <c r="A2226" s="1049">
        <v>102159</v>
      </c>
      <c r="B2226" s="1049" t="s">
        <v>2709</v>
      </c>
      <c r="C2226" s="1049" t="s">
        <v>1239</v>
      </c>
      <c r="D2226" s="1052">
        <v>374.94</v>
      </c>
    </row>
    <row r="2227" spans="1:4" x14ac:dyDescent="0.25">
      <c r="A2227" s="1049">
        <v>102160</v>
      </c>
      <c r="B2227" s="1049" t="s">
        <v>2710</v>
      </c>
      <c r="C2227" s="1049" t="s">
        <v>1239</v>
      </c>
      <c r="D2227" s="1052">
        <v>163.65</v>
      </c>
    </row>
    <row r="2228" spans="1:4" x14ac:dyDescent="0.25">
      <c r="A2228" s="1049">
        <v>102161</v>
      </c>
      <c r="B2228" s="1049" t="s">
        <v>12129</v>
      </c>
      <c r="C2228" s="1049" t="s">
        <v>1239</v>
      </c>
      <c r="D2228" s="1052">
        <v>276.83999999999997</v>
      </c>
    </row>
    <row r="2229" spans="1:4" x14ac:dyDescent="0.25">
      <c r="A2229" s="1049">
        <v>102162</v>
      </c>
      <c r="B2229" s="1049" t="s">
        <v>12130</v>
      </c>
      <c r="C2229" s="1049" t="s">
        <v>1239</v>
      </c>
      <c r="D2229" s="1052">
        <v>294.7</v>
      </c>
    </row>
    <row r="2230" spans="1:4" x14ac:dyDescent="0.25">
      <c r="A2230" s="1049">
        <v>102163</v>
      </c>
      <c r="B2230" s="1049" t="s">
        <v>12131</v>
      </c>
      <c r="C2230" s="1049" t="s">
        <v>1239</v>
      </c>
      <c r="D2230" s="1052">
        <v>342.3</v>
      </c>
    </row>
    <row r="2231" spans="1:4" x14ac:dyDescent="0.25">
      <c r="A2231" s="1049">
        <v>102164</v>
      </c>
      <c r="B2231" s="1049" t="s">
        <v>12132</v>
      </c>
      <c r="C2231" s="1049" t="s">
        <v>1239</v>
      </c>
      <c r="D2231" s="1052">
        <v>289.99</v>
      </c>
    </row>
    <row r="2232" spans="1:4" x14ac:dyDescent="0.25">
      <c r="A2232" s="1049">
        <v>102165</v>
      </c>
      <c r="B2232" s="1049" t="s">
        <v>12133</v>
      </c>
      <c r="C2232" s="1049" t="s">
        <v>1239</v>
      </c>
      <c r="D2232" s="1052">
        <v>328.93</v>
      </c>
    </row>
    <row r="2233" spans="1:4" x14ac:dyDescent="0.25">
      <c r="A2233" s="1049">
        <v>102166</v>
      </c>
      <c r="B2233" s="1049" t="s">
        <v>12134</v>
      </c>
      <c r="C2233" s="1049" t="s">
        <v>1239</v>
      </c>
      <c r="D2233" s="1052">
        <v>297.58</v>
      </c>
    </row>
    <row r="2234" spans="1:4" x14ac:dyDescent="0.25">
      <c r="A2234" s="1049">
        <v>102167</v>
      </c>
      <c r="B2234" s="1049" t="s">
        <v>12135</v>
      </c>
      <c r="C2234" s="1049" t="s">
        <v>1239</v>
      </c>
      <c r="D2234" s="1052">
        <v>380.9</v>
      </c>
    </row>
    <row r="2235" spans="1:4" x14ac:dyDescent="0.25">
      <c r="A2235" s="1049">
        <v>102168</v>
      </c>
      <c r="B2235" s="1049" t="s">
        <v>12136</v>
      </c>
      <c r="C2235" s="1049" t="s">
        <v>1239</v>
      </c>
      <c r="D2235" s="1052">
        <v>365.81</v>
      </c>
    </row>
    <row r="2236" spans="1:4" x14ac:dyDescent="0.25">
      <c r="A2236" s="1049">
        <v>102169</v>
      </c>
      <c r="B2236" s="1049" t="s">
        <v>12137</v>
      </c>
      <c r="C2236" s="1049" t="s">
        <v>1239</v>
      </c>
      <c r="D2236" s="1052">
        <v>418.67</v>
      </c>
    </row>
    <row r="2237" spans="1:4" x14ac:dyDescent="0.25">
      <c r="A2237" s="1049">
        <v>102170</v>
      </c>
      <c r="B2237" s="1049" t="s">
        <v>12138</v>
      </c>
      <c r="C2237" s="1049" t="s">
        <v>1239</v>
      </c>
      <c r="D2237" s="1052">
        <v>270.89</v>
      </c>
    </row>
    <row r="2238" spans="1:4" x14ac:dyDescent="0.25">
      <c r="A2238" s="1049">
        <v>102171</v>
      </c>
      <c r="B2238" s="1049" t="s">
        <v>12139</v>
      </c>
      <c r="C2238" s="1049" t="s">
        <v>1239</v>
      </c>
      <c r="D2238" s="1052">
        <v>480.43</v>
      </c>
    </row>
    <row r="2239" spans="1:4" x14ac:dyDescent="0.25">
      <c r="A2239" s="1049">
        <v>102172</v>
      </c>
      <c r="B2239" s="1049" t="s">
        <v>12140</v>
      </c>
      <c r="C2239" s="1049" t="s">
        <v>1239</v>
      </c>
      <c r="D2239" s="1052">
        <v>464.21</v>
      </c>
    </row>
    <row r="2240" spans="1:4" x14ac:dyDescent="0.25">
      <c r="A2240" s="1049">
        <v>102176</v>
      </c>
      <c r="B2240" s="1049" t="s">
        <v>12141</v>
      </c>
      <c r="C2240" s="1049" t="s">
        <v>1239</v>
      </c>
      <c r="D2240" s="1052">
        <v>861.97</v>
      </c>
    </row>
    <row r="2241" spans="1:4" x14ac:dyDescent="0.25">
      <c r="A2241" s="1049">
        <v>102177</v>
      </c>
      <c r="B2241" s="1049" t="s">
        <v>12142</v>
      </c>
      <c r="C2241" s="1049" t="s">
        <v>1239</v>
      </c>
      <c r="D2241" s="1053">
        <v>1705.72</v>
      </c>
    </row>
    <row r="2242" spans="1:4" x14ac:dyDescent="0.25">
      <c r="A2242" s="1049">
        <v>102178</v>
      </c>
      <c r="B2242" s="1049" t="s">
        <v>12143</v>
      </c>
      <c r="C2242" s="1049" t="s">
        <v>1239</v>
      </c>
      <c r="D2242" s="1053">
        <v>1952.27</v>
      </c>
    </row>
    <row r="2243" spans="1:4" x14ac:dyDescent="0.25">
      <c r="A2243" s="1049">
        <v>102179</v>
      </c>
      <c r="B2243" s="1049" t="s">
        <v>12144</v>
      </c>
      <c r="C2243" s="1049" t="s">
        <v>1239</v>
      </c>
      <c r="D2243" s="1052">
        <v>399.83</v>
      </c>
    </row>
    <row r="2244" spans="1:4" x14ac:dyDescent="0.25">
      <c r="A2244" s="1049">
        <v>102180</v>
      </c>
      <c r="B2244" s="1049" t="s">
        <v>12145</v>
      </c>
      <c r="C2244" s="1049" t="s">
        <v>1239</v>
      </c>
      <c r="D2244" s="1052">
        <v>468.43</v>
      </c>
    </row>
    <row r="2245" spans="1:4" x14ac:dyDescent="0.25">
      <c r="A2245" s="1049">
        <v>102181</v>
      </c>
      <c r="B2245" s="1049" t="s">
        <v>12146</v>
      </c>
      <c r="C2245" s="1049" t="s">
        <v>1239</v>
      </c>
      <c r="D2245" s="1052">
        <v>560.13</v>
      </c>
    </row>
    <row r="2246" spans="1:4" x14ac:dyDescent="0.25">
      <c r="A2246" s="1049">
        <v>102182</v>
      </c>
      <c r="B2246" s="1049" t="s">
        <v>2711</v>
      </c>
      <c r="C2246" s="1049" t="s">
        <v>77</v>
      </c>
      <c r="D2246" s="1053">
        <v>1137.19</v>
      </c>
    </row>
    <row r="2247" spans="1:4" x14ac:dyDescent="0.25">
      <c r="A2247" s="1049">
        <v>102183</v>
      </c>
      <c r="B2247" s="1049" t="s">
        <v>2712</v>
      </c>
      <c r="C2247" s="1049" t="s">
        <v>77</v>
      </c>
      <c r="D2247" s="1053">
        <v>2287.4899999999998</v>
      </c>
    </row>
    <row r="2248" spans="1:4" x14ac:dyDescent="0.25">
      <c r="A2248" s="1049">
        <v>102184</v>
      </c>
      <c r="B2248" s="1049" t="s">
        <v>2713</v>
      </c>
      <c r="C2248" s="1049" t="s">
        <v>77</v>
      </c>
      <c r="D2248" s="1053">
        <v>1926.13</v>
      </c>
    </row>
    <row r="2249" spans="1:4" x14ac:dyDescent="0.25">
      <c r="A2249" s="1049">
        <v>102185</v>
      </c>
      <c r="B2249" s="1049" t="s">
        <v>2714</v>
      </c>
      <c r="C2249" s="1049" t="s">
        <v>77</v>
      </c>
      <c r="D2249" s="1053">
        <v>3865.02</v>
      </c>
    </row>
    <row r="2250" spans="1:4" x14ac:dyDescent="0.25">
      <c r="A2250" s="1049">
        <v>102190</v>
      </c>
      <c r="B2250" s="1049" t="s">
        <v>2715</v>
      </c>
      <c r="C2250" s="1049" t="s">
        <v>1239</v>
      </c>
      <c r="D2250" s="1052">
        <v>20.16</v>
      </c>
    </row>
    <row r="2251" spans="1:4" x14ac:dyDescent="0.25">
      <c r="A2251" s="1049">
        <v>102191</v>
      </c>
      <c r="B2251" s="1049" t="s">
        <v>2716</v>
      </c>
      <c r="C2251" s="1049" t="s">
        <v>1239</v>
      </c>
      <c r="D2251" s="1052">
        <v>24.5</v>
      </c>
    </row>
    <row r="2252" spans="1:4" x14ac:dyDescent="0.25">
      <c r="A2252" s="1049">
        <v>102192</v>
      </c>
      <c r="B2252" s="1049" t="s">
        <v>2717</v>
      </c>
      <c r="C2252" s="1049" t="s">
        <v>1239</v>
      </c>
      <c r="D2252" s="1052">
        <v>17.489999999999998</v>
      </c>
    </row>
    <row r="2253" spans="1:4" x14ac:dyDescent="0.25">
      <c r="A2253" s="1049">
        <v>94569</v>
      </c>
      <c r="B2253" s="1049" t="s">
        <v>2718</v>
      </c>
      <c r="C2253" s="1049" t="s">
        <v>1239</v>
      </c>
      <c r="D2253" s="1052">
        <v>711.22</v>
      </c>
    </row>
    <row r="2254" spans="1:4" x14ac:dyDescent="0.25">
      <c r="A2254" s="1049">
        <v>94570</v>
      </c>
      <c r="B2254" s="1049" t="s">
        <v>2719</v>
      </c>
      <c r="C2254" s="1049" t="s">
        <v>1239</v>
      </c>
      <c r="D2254" s="1052">
        <v>366.84</v>
      </c>
    </row>
    <row r="2255" spans="1:4" x14ac:dyDescent="0.25">
      <c r="A2255" s="1049">
        <v>94572</v>
      </c>
      <c r="B2255" s="1049" t="s">
        <v>2720</v>
      </c>
      <c r="C2255" s="1049" t="s">
        <v>1239</v>
      </c>
      <c r="D2255" s="1052">
        <v>523.52</v>
      </c>
    </row>
    <row r="2256" spans="1:4" x14ac:dyDescent="0.25">
      <c r="A2256" s="1049">
        <v>94573</v>
      </c>
      <c r="B2256" s="1049" t="s">
        <v>2721</v>
      </c>
      <c r="C2256" s="1049" t="s">
        <v>1239</v>
      </c>
      <c r="D2256" s="1052">
        <v>427.28</v>
      </c>
    </row>
    <row r="2257" spans="1:4" x14ac:dyDescent="0.25">
      <c r="A2257" s="1049">
        <v>94580</v>
      </c>
      <c r="B2257" s="1049" t="s">
        <v>2722</v>
      </c>
      <c r="C2257" s="1049" t="s">
        <v>1239</v>
      </c>
      <c r="D2257" s="1052">
        <v>585.57000000000005</v>
      </c>
    </row>
    <row r="2258" spans="1:4" x14ac:dyDescent="0.25">
      <c r="A2258" s="1049">
        <v>94589</v>
      </c>
      <c r="B2258" s="1049" t="s">
        <v>2723</v>
      </c>
      <c r="C2258" s="1049" t="s">
        <v>76</v>
      </c>
      <c r="D2258" s="1052">
        <v>23.8</v>
      </c>
    </row>
    <row r="2259" spans="1:4" x14ac:dyDescent="0.25">
      <c r="A2259" s="1049">
        <v>94590</v>
      </c>
      <c r="B2259" s="1049" t="s">
        <v>2724</v>
      </c>
      <c r="C2259" s="1049" t="s">
        <v>76</v>
      </c>
      <c r="D2259" s="1052">
        <v>18.73</v>
      </c>
    </row>
    <row r="2260" spans="1:4" x14ac:dyDescent="0.25">
      <c r="A2260" s="1049">
        <v>100674</v>
      </c>
      <c r="B2260" s="1049" t="s">
        <v>2725</v>
      </c>
      <c r="C2260" s="1049" t="s">
        <v>1239</v>
      </c>
      <c r="D2260" s="1052">
        <v>765.52</v>
      </c>
    </row>
    <row r="2261" spans="1:4" x14ac:dyDescent="0.25">
      <c r="A2261" s="1049">
        <v>101096</v>
      </c>
      <c r="B2261" s="1049" t="s">
        <v>12147</v>
      </c>
      <c r="C2261" s="1049" t="s">
        <v>70</v>
      </c>
      <c r="D2261" s="1053">
        <v>1355.73</v>
      </c>
    </row>
    <row r="2262" spans="1:4" x14ac:dyDescent="0.25">
      <c r="A2262" s="1049">
        <v>101097</v>
      </c>
      <c r="B2262" s="1049" t="s">
        <v>12148</v>
      </c>
      <c r="C2262" s="1049" t="s">
        <v>70</v>
      </c>
      <c r="D2262" s="1053">
        <v>1277.45</v>
      </c>
    </row>
    <row r="2263" spans="1:4" x14ac:dyDescent="0.25">
      <c r="A2263" s="1049">
        <v>101098</v>
      </c>
      <c r="B2263" s="1049" t="s">
        <v>12149</v>
      </c>
      <c r="C2263" s="1049" t="s">
        <v>70</v>
      </c>
      <c r="D2263" s="1053">
        <v>1177.22</v>
      </c>
    </row>
    <row r="2264" spans="1:4" x14ac:dyDescent="0.25">
      <c r="A2264" s="1049">
        <v>101099</v>
      </c>
      <c r="B2264" s="1049" t="s">
        <v>12150</v>
      </c>
      <c r="C2264" s="1049" t="s">
        <v>70</v>
      </c>
      <c r="D2264" s="1053">
        <v>1073.4100000000001</v>
      </c>
    </row>
    <row r="2265" spans="1:4" x14ac:dyDescent="0.25">
      <c r="A2265" s="1049">
        <v>101100</v>
      </c>
      <c r="B2265" s="1049" t="s">
        <v>12151</v>
      </c>
      <c r="C2265" s="1049" t="s">
        <v>70</v>
      </c>
      <c r="D2265" s="1052">
        <v>952.59</v>
      </c>
    </row>
    <row r="2266" spans="1:4" x14ac:dyDescent="0.25">
      <c r="A2266" s="1049">
        <v>101101</v>
      </c>
      <c r="B2266" s="1049" t="s">
        <v>12152</v>
      </c>
      <c r="C2266" s="1049" t="s">
        <v>70</v>
      </c>
      <c r="D2266" s="1052">
        <v>929.56</v>
      </c>
    </row>
    <row r="2267" spans="1:4" x14ac:dyDescent="0.25">
      <c r="A2267" s="1049">
        <v>101102</v>
      </c>
      <c r="B2267" s="1049" t="s">
        <v>12153</v>
      </c>
      <c r="C2267" s="1049" t="s">
        <v>70</v>
      </c>
      <c r="D2267" s="1052">
        <v>905.54</v>
      </c>
    </row>
    <row r="2268" spans="1:4" x14ac:dyDescent="0.25">
      <c r="A2268" s="1049">
        <v>101103</v>
      </c>
      <c r="B2268" s="1049" t="s">
        <v>12154</v>
      </c>
      <c r="C2268" s="1049" t="s">
        <v>70</v>
      </c>
      <c r="D2268" s="1052">
        <v>851.23</v>
      </c>
    </row>
    <row r="2269" spans="1:4" x14ac:dyDescent="0.25">
      <c r="A2269" s="1049">
        <v>101104</v>
      </c>
      <c r="B2269" s="1049" t="s">
        <v>12155</v>
      </c>
      <c r="C2269" s="1049" t="s">
        <v>70</v>
      </c>
      <c r="D2269" s="1053">
        <v>1490.91</v>
      </c>
    </row>
    <row r="2270" spans="1:4" x14ac:dyDescent="0.25">
      <c r="A2270" s="1049">
        <v>101105</v>
      </c>
      <c r="B2270" s="1049" t="s">
        <v>12156</v>
      </c>
      <c r="C2270" s="1049" t="s">
        <v>70</v>
      </c>
      <c r="D2270" s="1053">
        <v>1410.62</v>
      </c>
    </row>
    <row r="2271" spans="1:4" x14ac:dyDescent="0.25">
      <c r="A2271" s="1049">
        <v>101106</v>
      </c>
      <c r="B2271" s="1049" t="s">
        <v>12157</v>
      </c>
      <c r="C2271" s="1049" t="s">
        <v>70</v>
      </c>
      <c r="D2271" s="1053">
        <v>1307.8900000000001</v>
      </c>
    </row>
    <row r="2272" spans="1:4" x14ac:dyDescent="0.25">
      <c r="A2272" s="1049">
        <v>101107</v>
      </c>
      <c r="B2272" s="1049" t="s">
        <v>12158</v>
      </c>
      <c r="C2272" s="1049" t="s">
        <v>70</v>
      </c>
      <c r="D2272" s="1053">
        <v>1200.0999999999999</v>
      </c>
    </row>
    <row r="2273" spans="1:4" x14ac:dyDescent="0.25">
      <c r="A2273" s="1049">
        <v>101108</v>
      </c>
      <c r="B2273" s="1049" t="s">
        <v>12159</v>
      </c>
      <c r="C2273" s="1049" t="s">
        <v>70</v>
      </c>
      <c r="D2273" s="1053">
        <v>1081.42</v>
      </c>
    </row>
    <row r="2274" spans="1:4" x14ac:dyDescent="0.25">
      <c r="A2274" s="1049">
        <v>101109</v>
      </c>
      <c r="B2274" s="1049" t="s">
        <v>12160</v>
      </c>
      <c r="C2274" s="1049" t="s">
        <v>70</v>
      </c>
      <c r="D2274" s="1053">
        <v>1056.72</v>
      </c>
    </row>
    <row r="2275" spans="1:4" x14ac:dyDescent="0.25">
      <c r="A2275" s="1049">
        <v>101110</v>
      </c>
      <c r="B2275" s="1049" t="s">
        <v>12161</v>
      </c>
      <c r="C2275" s="1049" t="s">
        <v>70</v>
      </c>
      <c r="D2275" s="1053">
        <v>1030.9000000000001</v>
      </c>
    </row>
    <row r="2276" spans="1:4" x14ac:dyDescent="0.25">
      <c r="A2276" s="1049">
        <v>101111</v>
      </c>
      <c r="B2276" s="1049" t="s">
        <v>12162</v>
      </c>
      <c r="C2276" s="1049" t="s">
        <v>70</v>
      </c>
      <c r="D2276" s="1052">
        <v>973.34</v>
      </c>
    </row>
    <row r="2277" spans="1:4" x14ac:dyDescent="0.25">
      <c r="A2277" s="1049">
        <v>101112</v>
      </c>
      <c r="B2277" s="1049" t="s">
        <v>2726</v>
      </c>
      <c r="C2277" s="1049" t="s">
        <v>70</v>
      </c>
      <c r="D2277" s="1052">
        <v>940.41</v>
      </c>
    </row>
    <row r="2278" spans="1:4" x14ac:dyDescent="0.25">
      <c r="A2278" s="1049">
        <v>101113</v>
      </c>
      <c r="B2278" s="1049" t="s">
        <v>12163</v>
      </c>
      <c r="C2278" s="1049" t="s">
        <v>70</v>
      </c>
      <c r="D2278" s="1053">
        <v>1082.9000000000001</v>
      </c>
    </row>
    <row r="2279" spans="1:4" x14ac:dyDescent="0.25">
      <c r="A2279" s="1049">
        <v>95601</v>
      </c>
      <c r="B2279" s="1049" t="s">
        <v>2727</v>
      </c>
      <c r="C2279" s="1049" t="s">
        <v>77</v>
      </c>
      <c r="D2279" s="1052">
        <v>19.45</v>
      </c>
    </row>
    <row r="2280" spans="1:4" x14ac:dyDescent="0.25">
      <c r="A2280" s="1049">
        <v>95602</v>
      </c>
      <c r="B2280" s="1049" t="s">
        <v>2728</v>
      </c>
      <c r="C2280" s="1049" t="s">
        <v>77</v>
      </c>
      <c r="D2280" s="1052">
        <v>31.14</v>
      </c>
    </row>
    <row r="2281" spans="1:4" x14ac:dyDescent="0.25">
      <c r="A2281" s="1049">
        <v>95603</v>
      </c>
      <c r="B2281" s="1049" t="s">
        <v>2729</v>
      </c>
      <c r="C2281" s="1049" t="s">
        <v>77</v>
      </c>
      <c r="D2281" s="1052">
        <v>53.13</v>
      </c>
    </row>
    <row r="2282" spans="1:4" x14ac:dyDescent="0.25">
      <c r="A2282" s="1049">
        <v>95604</v>
      </c>
      <c r="B2282" s="1049" t="s">
        <v>2730</v>
      </c>
      <c r="C2282" s="1049" t="s">
        <v>77</v>
      </c>
      <c r="D2282" s="1052">
        <v>82.45</v>
      </c>
    </row>
    <row r="2283" spans="1:4" x14ac:dyDescent="0.25">
      <c r="A2283" s="1049">
        <v>95605</v>
      </c>
      <c r="B2283" s="1049" t="s">
        <v>2731</v>
      </c>
      <c r="C2283" s="1049" t="s">
        <v>77</v>
      </c>
      <c r="D2283" s="1052">
        <v>151.4</v>
      </c>
    </row>
    <row r="2284" spans="1:4" x14ac:dyDescent="0.25">
      <c r="A2284" s="1049">
        <v>95607</v>
      </c>
      <c r="B2284" s="1049" t="s">
        <v>2732</v>
      </c>
      <c r="C2284" s="1049" t="s">
        <v>77</v>
      </c>
      <c r="D2284" s="1052">
        <v>24.12</v>
      </c>
    </row>
    <row r="2285" spans="1:4" x14ac:dyDescent="0.25">
      <c r="A2285" s="1049">
        <v>95608</v>
      </c>
      <c r="B2285" s="1049" t="s">
        <v>2733</v>
      </c>
      <c r="C2285" s="1049" t="s">
        <v>77</v>
      </c>
      <c r="D2285" s="1052">
        <v>34.99</v>
      </c>
    </row>
    <row r="2286" spans="1:4" x14ac:dyDescent="0.25">
      <c r="A2286" s="1049">
        <v>95609</v>
      </c>
      <c r="B2286" s="1049" t="s">
        <v>2734</v>
      </c>
      <c r="C2286" s="1049" t="s">
        <v>77</v>
      </c>
      <c r="D2286" s="1052">
        <v>44.38</v>
      </c>
    </row>
    <row r="2287" spans="1:4" x14ac:dyDescent="0.25">
      <c r="A2287" s="1049">
        <v>100651</v>
      </c>
      <c r="B2287" s="1049" t="s">
        <v>12164</v>
      </c>
      <c r="C2287" s="1049" t="s">
        <v>76</v>
      </c>
      <c r="D2287" s="1052">
        <v>154.5</v>
      </c>
    </row>
    <row r="2288" spans="1:4" x14ac:dyDescent="0.25">
      <c r="A2288" s="1049">
        <v>100652</v>
      </c>
      <c r="B2288" s="1049" t="s">
        <v>12165</v>
      </c>
      <c r="C2288" s="1049" t="s">
        <v>76</v>
      </c>
      <c r="D2288" s="1052">
        <v>299.19</v>
      </c>
    </row>
    <row r="2289" spans="1:4" x14ac:dyDescent="0.25">
      <c r="A2289" s="1049">
        <v>100653</v>
      </c>
      <c r="B2289" s="1049" t="s">
        <v>12166</v>
      </c>
      <c r="C2289" s="1049" t="s">
        <v>76</v>
      </c>
      <c r="D2289" s="1052">
        <v>500.59</v>
      </c>
    </row>
    <row r="2290" spans="1:4" x14ac:dyDescent="0.25">
      <c r="A2290" s="1049">
        <v>100654</v>
      </c>
      <c r="B2290" s="1049" t="s">
        <v>12167</v>
      </c>
      <c r="C2290" s="1049" t="s">
        <v>76</v>
      </c>
      <c r="D2290" s="1052">
        <v>669.92</v>
      </c>
    </row>
    <row r="2291" spans="1:4" x14ac:dyDescent="0.25">
      <c r="A2291" s="1049">
        <v>100655</v>
      </c>
      <c r="B2291" s="1049" t="s">
        <v>12168</v>
      </c>
      <c r="C2291" s="1049" t="s">
        <v>76</v>
      </c>
      <c r="D2291" s="1052">
        <v>779.23</v>
      </c>
    </row>
    <row r="2292" spans="1:4" x14ac:dyDescent="0.25">
      <c r="A2292" s="1049">
        <v>100656</v>
      </c>
      <c r="B2292" s="1049" t="s">
        <v>2735</v>
      </c>
      <c r="C2292" s="1049" t="s">
        <v>76</v>
      </c>
      <c r="D2292" s="1052">
        <v>117.9</v>
      </c>
    </row>
    <row r="2293" spans="1:4" x14ac:dyDescent="0.25">
      <c r="A2293" s="1049">
        <v>100657</v>
      </c>
      <c r="B2293" s="1049" t="s">
        <v>2736</v>
      </c>
      <c r="C2293" s="1049" t="s">
        <v>76</v>
      </c>
      <c r="D2293" s="1052">
        <v>151.27000000000001</v>
      </c>
    </row>
    <row r="2294" spans="1:4" x14ac:dyDescent="0.25">
      <c r="A2294" s="1049">
        <v>100658</v>
      </c>
      <c r="B2294" s="1049" t="s">
        <v>2737</v>
      </c>
      <c r="C2294" s="1049" t="s">
        <v>76</v>
      </c>
      <c r="D2294" s="1052">
        <v>345.4</v>
      </c>
    </row>
    <row r="2295" spans="1:4" x14ac:dyDescent="0.25">
      <c r="A2295" s="1049">
        <v>100889</v>
      </c>
      <c r="B2295" s="1049" t="s">
        <v>2738</v>
      </c>
      <c r="C2295" s="1049" t="s">
        <v>71</v>
      </c>
      <c r="D2295" s="1052">
        <v>11.99</v>
      </c>
    </row>
    <row r="2296" spans="1:4" x14ac:dyDescent="0.25">
      <c r="A2296" s="1049">
        <v>100890</v>
      </c>
      <c r="B2296" s="1049" t="s">
        <v>2739</v>
      </c>
      <c r="C2296" s="1049" t="s">
        <v>71</v>
      </c>
      <c r="D2296" s="1052">
        <v>11.79</v>
      </c>
    </row>
    <row r="2297" spans="1:4" x14ac:dyDescent="0.25">
      <c r="A2297" s="1049">
        <v>100892</v>
      </c>
      <c r="B2297" s="1049" t="s">
        <v>2740</v>
      </c>
      <c r="C2297" s="1049" t="s">
        <v>71</v>
      </c>
      <c r="D2297" s="1052">
        <v>12.51</v>
      </c>
    </row>
    <row r="2298" spans="1:4" x14ac:dyDescent="0.25">
      <c r="A2298" s="1049">
        <v>100893</v>
      </c>
      <c r="B2298" s="1049" t="s">
        <v>2741</v>
      </c>
      <c r="C2298" s="1049" t="s">
        <v>71</v>
      </c>
      <c r="D2298" s="1052">
        <v>12.29</v>
      </c>
    </row>
    <row r="2299" spans="1:4" x14ac:dyDescent="0.25">
      <c r="A2299" s="1049">
        <v>100894</v>
      </c>
      <c r="B2299" s="1049" t="s">
        <v>2742</v>
      </c>
      <c r="C2299" s="1049" t="s">
        <v>71</v>
      </c>
      <c r="D2299" s="1052">
        <v>12.15</v>
      </c>
    </row>
    <row r="2300" spans="1:4" x14ac:dyDescent="0.25">
      <c r="A2300" s="1049">
        <v>100896</v>
      </c>
      <c r="B2300" s="1049" t="s">
        <v>12169</v>
      </c>
      <c r="C2300" s="1049" t="s">
        <v>76</v>
      </c>
      <c r="D2300" s="1052">
        <v>69.3</v>
      </c>
    </row>
    <row r="2301" spans="1:4" x14ac:dyDescent="0.25">
      <c r="A2301" s="1049">
        <v>100897</v>
      </c>
      <c r="B2301" s="1049" t="s">
        <v>12170</v>
      </c>
      <c r="C2301" s="1049" t="s">
        <v>76</v>
      </c>
      <c r="D2301" s="1052">
        <v>136.44999999999999</v>
      </c>
    </row>
    <row r="2302" spans="1:4" x14ac:dyDescent="0.25">
      <c r="A2302" s="1049">
        <v>100898</v>
      </c>
      <c r="B2302" s="1049" t="s">
        <v>12171</v>
      </c>
      <c r="C2302" s="1049" t="s">
        <v>76</v>
      </c>
      <c r="D2302" s="1052">
        <v>265.06</v>
      </c>
    </row>
    <row r="2303" spans="1:4" x14ac:dyDescent="0.25">
      <c r="A2303" s="1049">
        <v>100899</v>
      </c>
      <c r="B2303" s="1049" t="s">
        <v>12172</v>
      </c>
      <c r="C2303" s="1049" t="s">
        <v>76</v>
      </c>
      <c r="D2303" s="1052">
        <v>96.04</v>
      </c>
    </row>
    <row r="2304" spans="1:4" x14ac:dyDescent="0.25">
      <c r="A2304" s="1049">
        <v>100900</v>
      </c>
      <c r="B2304" s="1049" t="s">
        <v>12173</v>
      </c>
      <c r="C2304" s="1049" t="s">
        <v>76</v>
      </c>
      <c r="D2304" s="1052">
        <v>305.08999999999997</v>
      </c>
    </row>
    <row r="2305" spans="1:4" x14ac:dyDescent="0.25">
      <c r="A2305" s="1049">
        <v>101173</v>
      </c>
      <c r="B2305" s="1049" t="s">
        <v>2743</v>
      </c>
      <c r="C2305" s="1049" t="s">
        <v>76</v>
      </c>
      <c r="D2305" s="1052">
        <v>64.459999999999994</v>
      </c>
    </row>
    <row r="2306" spans="1:4" x14ac:dyDescent="0.25">
      <c r="A2306" s="1049">
        <v>101174</v>
      </c>
      <c r="B2306" s="1049" t="s">
        <v>2744</v>
      </c>
      <c r="C2306" s="1049" t="s">
        <v>76</v>
      </c>
      <c r="D2306" s="1052">
        <v>90.61</v>
      </c>
    </row>
    <row r="2307" spans="1:4" x14ac:dyDescent="0.25">
      <c r="A2307" s="1049">
        <v>101175</v>
      </c>
      <c r="B2307" s="1049" t="s">
        <v>2745</v>
      </c>
      <c r="C2307" s="1049" t="s">
        <v>76</v>
      </c>
      <c r="D2307" s="1052">
        <v>123.72</v>
      </c>
    </row>
    <row r="2308" spans="1:4" x14ac:dyDescent="0.25">
      <c r="A2308" s="1049">
        <v>101176</v>
      </c>
      <c r="B2308" s="1049" t="s">
        <v>12174</v>
      </c>
      <c r="C2308" s="1049" t="s">
        <v>76</v>
      </c>
      <c r="D2308" s="1052">
        <v>155.06</v>
      </c>
    </row>
    <row r="2309" spans="1:4" x14ac:dyDescent="0.25">
      <c r="A2309" s="1049">
        <v>102521</v>
      </c>
      <c r="B2309" s="1049" t="s">
        <v>2746</v>
      </c>
      <c r="C2309" s="1049" t="s">
        <v>77</v>
      </c>
      <c r="D2309" s="1052">
        <v>124.9</v>
      </c>
    </row>
    <row r="2310" spans="1:4" x14ac:dyDescent="0.25">
      <c r="A2310" s="1049">
        <v>102522</v>
      </c>
      <c r="B2310" s="1049" t="s">
        <v>2747</v>
      </c>
      <c r="C2310" s="1049" t="s">
        <v>77</v>
      </c>
      <c r="D2310" s="1052">
        <v>183.23</v>
      </c>
    </row>
    <row r="2311" spans="1:4" x14ac:dyDescent="0.25">
      <c r="A2311" s="1049">
        <v>102523</v>
      </c>
      <c r="B2311" s="1049" t="s">
        <v>2748</v>
      </c>
      <c r="C2311" s="1049" t="s">
        <v>77</v>
      </c>
      <c r="D2311" s="1052">
        <v>241.56</v>
      </c>
    </row>
    <row r="2312" spans="1:4" x14ac:dyDescent="0.25">
      <c r="A2312" s="1049">
        <v>95240</v>
      </c>
      <c r="B2312" s="1049" t="s">
        <v>21516</v>
      </c>
      <c r="C2312" s="1049" t="s">
        <v>1239</v>
      </c>
      <c r="D2312" s="1052">
        <v>19.25</v>
      </c>
    </row>
    <row r="2313" spans="1:4" x14ac:dyDescent="0.25">
      <c r="A2313" s="1049">
        <v>95241</v>
      </c>
      <c r="B2313" s="1049" t="s">
        <v>21517</v>
      </c>
      <c r="C2313" s="1049" t="s">
        <v>1239</v>
      </c>
      <c r="D2313" s="1052">
        <v>36.79</v>
      </c>
    </row>
    <row r="2314" spans="1:4" x14ac:dyDescent="0.25">
      <c r="A2314" s="1049">
        <v>96616</v>
      </c>
      <c r="B2314" s="1049" t="s">
        <v>21518</v>
      </c>
      <c r="C2314" s="1049" t="s">
        <v>70</v>
      </c>
      <c r="D2314" s="1052">
        <v>803.84</v>
      </c>
    </row>
    <row r="2315" spans="1:4" x14ac:dyDescent="0.25">
      <c r="A2315" s="1049">
        <v>96617</v>
      </c>
      <c r="B2315" s="1049" t="s">
        <v>21519</v>
      </c>
      <c r="C2315" s="1049" t="s">
        <v>1239</v>
      </c>
      <c r="D2315" s="1052">
        <v>20.13</v>
      </c>
    </row>
    <row r="2316" spans="1:4" x14ac:dyDescent="0.25">
      <c r="A2316" s="1049">
        <v>96619</v>
      </c>
      <c r="B2316" s="1049" t="s">
        <v>21520</v>
      </c>
      <c r="C2316" s="1049" t="s">
        <v>1239</v>
      </c>
      <c r="D2316" s="1052">
        <v>40.17</v>
      </c>
    </row>
    <row r="2317" spans="1:4" x14ac:dyDescent="0.25">
      <c r="A2317" s="1049">
        <v>96620</v>
      </c>
      <c r="B2317" s="1049" t="s">
        <v>21521</v>
      </c>
      <c r="C2317" s="1049" t="s">
        <v>70</v>
      </c>
      <c r="D2317" s="1052">
        <v>736.17</v>
      </c>
    </row>
    <row r="2318" spans="1:4" x14ac:dyDescent="0.25">
      <c r="A2318" s="1049">
        <v>96621</v>
      </c>
      <c r="B2318" s="1049" t="s">
        <v>21522</v>
      </c>
      <c r="C2318" s="1049" t="s">
        <v>70</v>
      </c>
      <c r="D2318" s="1052">
        <v>288.52999999999997</v>
      </c>
    </row>
    <row r="2319" spans="1:4" x14ac:dyDescent="0.25">
      <c r="A2319" s="1049">
        <v>96622</v>
      </c>
      <c r="B2319" s="1049" t="s">
        <v>21523</v>
      </c>
      <c r="C2319" s="1049" t="s">
        <v>70</v>
      </c>
      <c r="D2319" s="1052">
        <v>272.37</v>
      </c>
    </row>
    <row r="2320" spans="1:4" x14ac:dyDescent="0.25">
      <c r="A2320" s="1049">
        <v>96623</v>
      </c>
      <c r="B2320" s="1049" t="s">
        <v>21524</v>
      </c>
      <c r="C2320" s="1049" t="s">
        <v>70</v>
      </c>
      <c r="D2320" s="1052">
        <v>247.49</v>
      </c>
    </row>
    <row r="2321" spans="1:4" x14ac:dyDescent="0.25">
      <c r="A2321" s="1049">
        <v>96624</v>
      </c>
      <c r="B2321" s="1049" t="s">
        <v>21525</v>
      </c>
      <c r="C2321" s="1049" t="s">
        <v>70</v>
      </c>
      <c r="D2321" s="1052">
        <v>231.32</v>
      </c>
    </row>
    <row r="2322" spans="1:4" x14ac:dyDescent="0.25">
      <c r="A2322" s="1049">
        <v>97082</v>
      </c>
      <c r="B2322" s="1049" t="s">
        <v>2749</v>
      </c>
      <c r="C2322" s="1049" t="s">
        <v>70</v>
      </c>
      <c r="D2322" s="1052">
        <v>68.849999999999994</v>
      </c>
    </row>
    <row r="2323" spans="1:4" x14ac:dyDescent="0.25">
      <c r="A2323" s="1049">
        <v>97083</v>
      </c>
      <c r="B2323" s="1049" t="s">
        <v>2750</v>
      </c>
      <c r="C2323" s="1049" t="s">
        <v>1239</v>
      </c>
      <c r="D2323" s="1052">
        <v>3.7</v>
      </c>
    </row>
    <row r="2324" spans="1:4" x14ac:dyDescent="0.25">
      <c r="A2324" s="1049">
        <v>97084</v>
      </c>
      <c r="B2324" s="1049" t="s">
        <v>2751</v>
      </c>
      <c r="C2324" s="1049" t="s">
        <v>1239</v>
      </c>
      <c r="D2324" s="1052">
        <v>0.78</v>
      </c>
    </row>
    <row r="2325" spans="1:4" x14ac:dyDescent="0.25">
      <c r="A2325" s="1049">
        <v>97086</v>
      </c>
      <c r="B2325" s="1049" t="s">
        <v>2752</v>
      </c>
      <c r="C2325" s="1049" t="s">
        <v>1239</v>
      </c>
      <c r="D2325" s="1052">
        <v>144.29</v>
      </c>
    </row>
    <row r="2326" spans="1:4" x14ac:dyDescent="0.25">
      <c r="A2326" s="1049">
        <v>97087</v>
      </c>
      <c r="B2326" s="1049" t="s">
        <v>2753</v>
      </c>
      <c r="C2326" s="1049" t="s">
        <v>1239</v>
      </c>
      <c r="D2326" s="1052">
        <v>2.48</v>
      </c>
    </row>
    <row r="2327" spans="1:4" x14ac:dyDescent="0.25">
      <c r="A2327" s="1049">
        <v>97088</v>
      </c>
      <c r="B2327" s="1049" t="s">
        <v>2754</v>
      </c>
      <c r="C2327" s="1049" t="s">
        <v>71</v>
      </c>
      <c r="D2327" s="1052">
        <v>17.46</v>
      </c>
    </row>
    <row r="2328" spans="1:4" x14ac:dyDescent="0.25">
      <c r="A2328" s="1049">
        <v>97089</v>
      </c>
      <c r="B2328" s="1049" t="s">
        <v>2755</v>
      </c>
      <c r="C2328" s="1049" t="s">
        <v>71</v>
      </c>
      <c r="D2328" s="1052">
        <v>15.95</v>
      </c>
    </row>
    <row r="2329" spans="1:4" x14ac:dyDescent="0.25">
      <c r="A2329" s="1049">
        <v>97090</v>
      </c>
      <c r="B2329" s="1049" t="s">
        <v>2756</v>
      </c>
      <c r="C2329" s="1049" t="s">
        <v>71</v>
      </c>
      <c r="D2329" s="1052">
        <v>15.63</v>
      </c>
    </row>
    <row r="2330" spans="1:4" x14ac:dyDescent="0.25">
      <c r="A2330" s="1049">
        <v>97091</v>
      </c>
      <c r="B2330" s="1049" t="s">
        <v>2757</v>
      </c>
      <c r="C2330" s="1049" t="s">
        <v>71</v>
      </c>
      <c r="D2330" s="1052">
        <v>15.11</v>
      </c>
    </row>
    <row r="2331" spans="1:4" x14ac:dyDescent="0.25">
      <c r="A2331" s="1049">
        <v>97092</v>
      </c>
      <c r="B2331" s="1049" t="s">
        <v>2758</v>
      </c>
      <c r="C2331" s="1049" t="s">
        <v>71</v>
      </c>
      <c r="D2331" s="1052">
        <v>14.59</v>
      </c>
    </row>
    <row r="2332" spans="1:4" x14ac:dyDescent="0.25">
      <c r="A2332" s="1049">
        <v>97093</v>
      </c>
      <c r="B2332" s="1049" t="s">
        <v>2759</v>
      </c>
      <c r="C2332" s="1049" t="s">
        <v>71</v>
      </c>
      <c r="D2332" s="1052">
        <v>13.65</v>
      </c>
    </row>
    <row r="2333" spans="1:4" x14ac:dyDescent="0.25">
      <c r="A2333" s="1049">
        <v>97096</v>
      </c>
      <c r="B2333" s="1049" t="s">
        <v>2760</v>
      </c>
      <c r="C2333" s="1049" t="s">
        <v>70</v>
      </c>
      <c r="D2333" s="1052">
        <v>722.45</v>
      </c>
    </row>
    <row r="2334" spans="1:4" x14ac:dyDescent="0.25">
      <c r="A2334" s="1049">
        <v>97097</v>
      </c>
      <c r="B2334" s="1049" t="s">
        <v>2761</v>
      </c>
      <c r="C2334" s="1049" t="s">
        <v>1239</v>
      </c>
      <c r="D2334" s="1052">
        <v>34.17</v>
      </c>
    </row>
    <row r="2335" spans="1:4" x14ac:dyDescent="0.25">
      <c r="A2335" s="1049">
        <v>97101</v>
      </c>
      <c r="B2335" s="1049" t="s">
        <v>2762</v>
      </c>
      <c r="C2335" s="1049" t="s">
        <v>1239</v>
      </c>
      <c r="D2335" s="1052">
        <v>198.79</v>
      </c>
    </row>
    <row r="2336" spans="1:4" x14ac:dyDescent="0.25">
      <c r="A2336" s="1049">
        <v>97102</v>
      </c>
      <c r="B2336" s="1049" t="s">
        <v>2763</v>
      </c>
      <c r="C2336" s="1049" t="s">
        <v>1239</v>
      </c>
      <c r="D2336" s="1052">
        <v>249.14</v>
      </c>
    </row>
    <row r="2337" spans="1:4" x14ac:dyDescent="0.25">
      <c r="A2337" s="1049">
        <v>97103</v>
      </c>
      <c r="B2337" s="1049" t="s">
        <v>2764</v>
      </c>
      <c r="C2337" s="1049" t="s">
        <v>1239</v>
      </c>
      <c r="D2337" s="1052">
        <v>295.52999999999997</v>
      </c>
    </row>
    <row r="2338" spans="1:4" x14ac:dyDescent="0.25">
      <c r="A2338" s="1049">
        <v>100322</v>
      </c>
      <c r="B2338" s="1049" t="s">
        <v>21526</v>
      </c>
      <c r="C2338" s="1049" t="s">
        <v>70</v>
      </c>
      <c r="D2338" s="1052">
        <v>221.26</v>
      </c>
    </row>
    <row r="2339" spans="1:4" x14ac:dyDescent="0.25">
      <c r="A2339" s="1049">
        <v>100323</v>
      </c>
      <c r="B2339" s="1049" t="s">
        <v>21527</v>
      </c>
      <c r="C2339" s="1049" t="s">
        <v>70</v>
      </c>
      <c r="D2339" s="1052">
        <v>163.89</v>
      </c>
    </row>
    <row r="2340" spans="1:4" x14ac:dyDescent="0.25">
      <c r="A2340" s="1049">
        <v>100324</v>
      </c>
      <c r="B2340" s="1049" t="s">
        <v>21528</v>
      </c>
      <c r="C2340" s="1049" t="s">
        <v>70</v>
      </c>
      <c r="D2340" s="1052">
        <v>230.87</v>
      </c>
    </row>
    <row r="2341" spans="1:4" x14ac:dyDescent="0.25">
      <c r="A2341" s="1049">
        <v>103072</v>
      </c>
      <c r="B2341" s="1049" t="s">
        <v>2765</v>
      </c>
      <c r="C2341" s="1049" t="s">
        <v>1239</v>
      </c>
      <c r="D2341" s="1052">
        <v>349.13</v>
      </c>
    </row>
    <row r="2342" spans="1:4" x14ac:dyDescent="0.25">
      <c r="A2342" s="1049">
        <v>103073</v>
      </c>
      <c r="B2342" s="1049" t="s">
        <v>2766</v>
      </c>
      <c r="C2342" s="1049" t="s">
        <v>1239</v>
      </c>
      <c r="D2342" s="1052">
        <v>419.7</v>
      </c>
    </row>
    <row r="2343" spans="1:4" x14ac:dyDescent="0.25">
      <c r="A2343" s="1049">
        <v>103074</v>
      </c>
      <c r="B2343" s="1049" t="s">
        <v>2767</v>
      </c>
      <c r="C2343" s="1049" t="s">
        <v>1239</v>
      </c>
      <c r="D2343" s="1052">
        <v>197.46</v>
      </c>
    </row>
    <row r="2344" spans="1:4" x14ac:dyDescent="0.25">
      <c r="A2344" s="1049">
        <v>103075</v>
      </c>
      <c r="B2344" s="1049" t="s">
        <v>2768</v>
      </c>
      <c r="C2344" s="1049" t="s">
        <v>1239</v>
      </c>
      <c r="D2344" s="1052">
        <v>231.63</v>
      </c>
    </row>
    <row r="2345" spans="1:4" x14ac:dyDescent="0.25">
      <c r="A2345" s="1049">
        <v>103076</v>
      </c>
      <c r="B2345" s="1049" t="s">
        <v>2769</v>
      </c>
      <c r="C2345" s="1049" t="s">
        <v>1239</v>
      </c>
      <c r="D2345" s="1052">
        <v>170.51</v>
      </c>
    </row>
    <row r="2346" spans="1:4" x14ac:dyDescent="0.25">
      <c r="A2346" s="1049">
        <v>103077</v>
      </c>
      <c r="B2346" s="1049" t="s">
        <v>2770</v>
      </c>
      <c r="C2346" s="1049" t="s">
        <v>1239</v>
      </c>
      <c r="D2346" s="1052">
        <v>220.86</v>
      </c>
    </row>
    <row r="2347" spans="1:4" x14ac:dyDescent="0.25">
      <c r="A2347" s="1049">
        <v>103078</v>
      </c>
      <c r="B2347" s="1049" t="s">
        <v>2771</v>
      </c>
      <c r="C2347" s="1049" t="s">
        <v>1239</v>
      </c>
      <c r="D2347" s="1052">
        <v>267.26</v>
      </c>
    </row>
    <row r="2348" spans="1:4" x14ac:dyDescent="0.25">
      <c r="A2348" s="1049">
        <v>103079</v>
      </c>
      <c r="B2348" s="1049" t="s">
        <v>2772</v>
      </c>
      <c r="C2348" s="1049" t="s">
        <v>1239</v>
      </c>
      <c r="D2348" s="1052">
        <v>320.86</v>
      </c>
    </row>
    <row r="2349" spans="1:4" x14ac:dyDescent="0.25">
      <c r="A2349" s="1049">
        <v>103080</v>
      </c>
      <c r="B2349" s="1049" t="s">
        <v>2773</v>
      </c>
      <c r="C2349" s="1049" t="s">
        <v>1239</v>
      </c>
      <c r="D2349" s="1052">
        <v>391.42</v>
      </c>
    </row>
    <row r="2350" spans="1:4" x14ac:dyDescent="0.25">
      <c r="A2350" s="1049">
        <v>92263</v>
      </c>
      <c r="B2350" s="1049" t="s">
        <v>2774</v>
      </c>
      <c r="C2350" s="1049" t="s">
        <v>1239</v>
      </c>
      <c r="D2350" s="1052">
        <v>181.17</v>
      </c>
    </row>
    <row r="2351" spans="1:4" x14ac:dyDescent="0.25">
      <c r="A2351" s="1049">
        <v>92264</v>
      </c>
      <c r="B2351" s="1049" t="s">
        <v>2775</v>
      </c>
      <c r="C2351" s="1049" t="s">
        <v>1239</v>
      </c>
      <c r="D2351" s="1052">
        <v>234.77</v>
      </c>
    </row>
    <row r="2352" spans="1:4" x14ac:dyDescent="0.25">
      <c r="A2352" s="1049">
        <v>92265</v>
      </c>
      <c r="B2352" s="1049" t="s">
        <v>2776</v>
      </c>
      <c r="C2352" s="1049" t="s">
        <v>1239</v>
      </c>
      <c r="D2352" s="1052">
        <v>135.47999999999999</v>
      </c>
    </row>
    <row r="2353" spans="1:4" x14ac:dyDescent="0.25">
      <c r="A2353" s="1049">
        <v>92266</v>
      </c>
      <c r="B2353" s="1049" t="s">
        <v>2777</v>
      </c>
      <c r="C2353" s="1049" t="s">
        <v>1239</v>
      </c>
      <c r="D2353" s="1052">
        <v>181.46</v>
      </c>
    </row>
    <row r="2354" spans="1:4" x14ac:dyDescent="0.25">
      <c r="A2354" s="1049">
        <v>92267</v>
      </c>
      <c r="B2354" s="1049" t="s">
        <v>2778</v>
      </c>
      <c r="C2354" s="1049" t="s">
        <v>1239</v>
      </c>
      <c r="D2354" s="1052">
        <v>62.07</v>
      </c>
    </row>
    <row r="2355" spans="1:4" x14ac:dyDescent="0.25">
      <c r="A2355" s="1049">
        <v>92268</v>
      </c>
      <c r="B2355" s="1049" t="s">
        <v>2779</v>
      </c>
      <c r="C2355" s="1049" t="s">
        <v>1239</v>
      </c>
      <c r="D2355" s="1052">
        <v>104.19</v>
      </c>
    </row>
    <row r="2356" spans="1:4" x14ac:dyDescent="0.25">
      <c r="A2356" s="1049">
        <v>92269</v>
      </c>
      <c r="B2356" s="1049" t="s">
        <v>2780</v>
      </c>
      <c r="C2356" s="1049" t="s">
        <v>1239</v>
      </c>
      <c r="D2356" s="1052">
        <v>129.6</v>
      </c>
    </row>
    <row r="2357" spans="1:4" x14ac:dyDescent="0.25">
      <c r="A2357" s="1049">
        <v>92270</v>
      </c>
      <c r="B2357" s="1049" t="s">
        <v>2781</v>
      </c>
      <c r="C2357" s="1049" t="s">
        <v>1239</v>
      </c>
      <c r="D2357" s="1052">
        <v>169.94</v>
      </c>
    </row>
    <row r="2358" spans="1:4" x14ac:dyDescent="0.25">
      <c r="A2358" s="1049">
        <v>92271</v>
      </c>
      <c r="B2358" s="1049" t="s">
        <v>2782</v>
      </c>
      <c r="C2358" s="1049" t="s">
        <v>1239</v>
      </c>
      <c r="D2358" s="1052">
        <v>100.06</v>
      </c>
    </row>
    <row r="2359" spans="1:4" x14ac:dyDescent="0.25">
      <c r="A2359" s="1049">
        <v>92272</v>
      </c>
      <c r="B2359" s="1049" t="s">
        <v>2783</v>
      </c>
      <c r="C2359" s="1049" t="s">
        <v>76</v>
      </c>
      <c r="D2359" s="1052">
        <v>39.28</v>
      </c>
    </row>
    <row r="2360" spans="1:4" x14ac:dyDescent="0.25">
      <c r="A2360" s="1049">
        <v>92273</v>
      </c>
      <c r="B2360" s="1049" t="s">
        <v>2784</v>
      </c>
      <c r="C2360" s="1049" t="s">
        <v>76</v>
      </c>
      <c r="D2360" s="1052">
        <v>15.4</v>
      </c>
    </row>
    <row r="2361" spans="1:4" x14ac:dyDescent="0.25">
      <c r="A2361" s="1049">
        <v>92409</v>
      </c>
      <c r="B2361" s="1049" t="s">
        <v>2785</v>
      </c>
      <c r="C2361" s="1049" t="s">
        <v>1239</v>
      </c>
      <c r="D2361" s="1052">
        <v>245.79</v>
      </c>
    </row>
    <row r="2362" spans="1:4" x14ac:dyDescent="0.25">
      <c r="A2362" s="1049">
        <v>92411</v>
      </c>
      <c r="B2362" s="1049" t="s">
        <v>2786</v>
      </c>
      <c r="C2362" s="1049" t="s">
        <v>1239</v>
      </c>
      <c r="D2362" s="1052">
        <v>169.03</v>
      </c>
    </row>
    <row r="2363" spans="1:4" x14ac:dyDescent="0.25">
      <c r="A2363" s="1049">
        <v>92413</v>
      </c>
      <c r="B2363" s="1049" t="s">
        <v>2787</v>
      </c>
      <c r="C2363" s="1049" t="s">
        <v>1239</v>
      </c>
      <c r="D2363" s="1052">
        <v>112.99</v>
      </c>
    </row>
    <row r="2364" spans="1:4" x14ac:dyDescent="0.25">
      <c r="A2364" s="1049">
        <v>92415</v>
      </c>
      <c r="B2364" s="1049" t="s">
        <v>2788</v>
      </c>
      <c r="C2364" s="1049" t="s">
        <v>1239</v>
      </c>
      <c r="D2364" s="1052">
        <v>155.69</v>
      </c>
    </row>
    <row r="2365" spans="1:4" x14ac:dyDescent="0.25">
      <c r="A2365" s="1049">
        <v>92417</v>
      </c>
      <c r="B2365" s="1049" t="s">
        <v>2789</v>
      </c>
      <c r="C2365" s="1049" t="s">
        <v>1239</v>
      </c>
      <c r="D2365" s="1052">
        <v>182.86</v>
      </c>
    </row>
    <row r="2366" spans="1:4" x14ac:dyDescent="0.25">
      <c r="A2366" s="1049">
        <v>92419</v>
      </c>
      <c r="B2366" s="1049" t="s">
        <v>2790</v>
      </c>
      <c r="C2366" s="1049" t="s">
        <v>1239</v>
      </c>
      <c r="D2366" s="1052">
        <v>98.57</v>
      </c>
    </row>
    <row r="2367" spans="1:4" x14ac:dyDescent="0.25">
      <c r="A2367" s="1049">
        <v>92421</v>
      </c>
      <c r="B2367" s="1049" t="s">
        <v>2791</v>
      </c>
      <c r="C2367" s="1049" t="s">
        <v>1239</v>
      </c>
      <c r="D2367" s="1052">
        <v>119.39</v>
      </c>
    </row>
    <row r="2368" spans="1:4" x14ac:dyDescent="0.25">
      <c r="A2368" s="1049">
        <v>92423</v>
      </c>
      <c r="B2368" s="1049" t="s">
        <v>2792</v>
      </c>
      <c r="C2368" s="1049" t="s">
        <v>1239</v>
      </c>
      <c r="D2368" s="1052">
        <v>80.72</v>
      </c>
    </row>
    <row r="2369" spans="1:4" x14ac:dyDescent="0.25">
      <c r="A2369" s="1049">
        <v>92425</v>
      </c>
      <c r="B2369" s="1049" t="s">
        <v>2793</v>
      </c>
      <c r="C2369" s="1049" t="s">
        <v>1239</v>
      </c>
      <c r="D2369" s="1052">
        <v>98.83</v>
      </c>
    </row>
    <row r="2370" spans="1:4" x14ac:dyDescent="0.25">
      <c r="A2370" s="1049">
        <v>92427</v>
      </c>
      <c r="B2370" s="1049" t="s">
        <v>2794</v>
      </c>
      <c r="C2370" s="1049" t="s">
        <v>1239</v>
      </c>
      <c r="D2370" s="1052">
        <v>71.7</v>
      </c>
    </row>
    <row r="2371" spans="1:4" x14ac:dyDescent="0.25">
      <c r="A2371" s="1049">
        <v>92429</v>
      </c>
      <c r="B2371" s="1049" t="s">
        <v>2795</v>
      </c>
      <c r="C2371" s="1049" t="s">
        <v>1239</v>
      </c>
      <c r="D2371" s="1052">
        <v>88.48</v>
      </c>
    </row>
    <row r="2372" spans="1:4" x14ac:dyDescent="0.25">
      <c r="A2372" s="1049">
        <v>92431</v>
      </c>
      <c r="B2372" s="1049" t="s">
        <v>2796</v>
      </c>
      <c r="C2372" s="1049" t="s">
        <v>1239</v>
      </c>
      <c r="D2372" s="1052">
        <v>67.88</v>
      </c>
    </row>
    <row r="2373" spans="1:4" x14ac:dyDescent="0.25">
      <c r="A2373" s="1049">
        <v>92433</v>
      </c>
      <c r="B2373" s="1049" t="s">
        <v>2797</v>
      </c>
      <c r="C2373" s="1049" t="s">
        <v>1239</v>
      </c>
      <c r="D2373" s="1052">
        <v>83.82</v>
      </c>
    </row>
    <row r="2374" spans="1:4" x14ac:dyDescent="0.25">
      <c r="A2374" s="1049">
        <v>92435</v>
      </c>
      <c r="B2374" s="1049" t="s">
        <v>2798</v>
      </c>
      <c r="C2374" s="1049" t="s">
        <v>1239</v>
      </c>
      <c r="D2374" s="1052">
        <v>64.430000000000007</v>
      </c>
    </row>
    <row r="2375" spans="1:4" x14ac:dyDescent="0.25">
      <c r="A2375" s="1049">
        <v>92437</v>
      </c>
      <c r="B2375" s="1049" t="s">
        <v>2799</v>
      </c>
      <c r="C2375" s="1049" t="s">
        <v>1239</v>
      </c>
      <c r="D2375" s="1052">
        <v>79.83</v>
      </c>
    </row>
    <row r="2376" spans="1:4" x14ac:dyDescent="0.25">
      <c r="A2376" s="1049">
        <v>92439</v>
      </c>
      <c r="B2376" s="1049" t="s">
        <v>2800</v>
      </c>
      <c r="C2376" s="1049" t="s">
        <v>1239</v>
      </c>
      <c r="D2376" s="1052">
        <v>61.97</v>
      </c>
    </row>
    <row r="2377" spans="1:4" x14ac:dyDescent="0.25">
      <c r="A2377" s="1049">
        <v>92441</v>
      </c>
      <c r="B2377" s="1049" t="s">
        <v>2801</v>
      </c>
      <c r="C2377" s="1049" t="s">
        <v>1239</v>
      </c>
      <c r="D2377" s="1052">
        <v>76.98</v>
      </c>
    </row>
    <row r="2378" spans="1:4" x14ac:dyDescent="0.25">
      <c r="A2378" s="1049">
        <v>92443</v>
      </c>
      <c r="B2378" s="1049" t="s">
        <v>2802</v>
      </c>
      <c r="C2378" s="1049" t="s">
        <v>1239</v>
      </c>
      <c r="D2378" s="1052">
        <v>56.67</v>
      </c>
    </row>
    <row r="2379" spans="1:4" x14ac:dyDescent="0.25">
      <c r="A2379" s="1049">
        <v>92445</v>
      </c>
      <c r="B2379" s="1049" t="s">
        <v>2803</v>
      </c>
      <c r="C2379" s="1049" t="s">
        <v>1239</v>
      </c>
      <c r="D2379" s="1052">
        <v>71.150000000000006</v>
      </c>
    </row>
    <row r="2380" spans="1:4" x14ac:dyDescent="0.25">
      <c r="A2380" s="1049">
        <v>92446</v>
      </c>
      <c r="B2380" s="1049" t="s">
        <v>2804</v>
      </c>
      <c r="C2380" s="1049" t="s">
        <v>1239</v>
      </c>
      <c r="D2380" s="1052">
        <v>309.70999999999998</v>
      </c>
    </row>
    <row r="2381" spans="1:4" x14ac:dyDescent="0.25">
      <c r="A2381" s="1049">
        <v>92447</v>
      </c>
      <c r="B2381" s="1049" t="s">
        <v>2805</v>
      </c>
      <c r="C2381" s="1049" t="s">
        <v>1239</v>
      </c>
      <c r="D2381" s="1052">
        <v>217.42</v>
      </c>
    </row>
    <row r="2382" spans="1:4" x14ac:dyDescent="0.25">
      <c r="A2382" s="1049">
        <v>92448</v>
      </c>
      <c r="B2382" s="1049" t="s">
        <v>2806</v>
      </c>
      <c r="C2382" s="1049" t="s">
        <v>1239</v>
      </c>
      <c r="D2382" s="1052">
        <v>170.59</v>
      </c>
    </row>
    <row r="2383" spans="1:4" x14ac:dyDescent="0.25">
      <c r="A2383" s="1049">
        <v>92449</v>
      </c>
      <c r="B2383" s="1049" t="s">
        <v>2807</v>
      </c>
      <c r="C2383" s="1049" t="s">
        <v>1239</v>
      </c>
      <c r="D2383" s="1052">
        <v>302.91000000000003</v>
      </c>
    </row>
    <row r="2384" spans="1:4" x14ac:dyDescent="0.25">
      <c r="A2384" s="1049">
        <v>92450</v>
      </c>
      <c r="B2384" s="1049" t="s">
        <v>2808</v>
      </c>
      <c r="C2384" s="1049" t="s">
        <v>1239</v>
      </c>
      <c r="D2384" s="1052">
        <v>342.16</v>
      </c>
    </row>
    <row r="2385" spans="1:4" x14ac:dyDescent="0.25">
      <c r="A2385" s="1049">
        <v>92451</v>
      </c>
      <c r="B2385" s="1049" t="s">
        <v>2809</v>
      </c>
      <c r="C2385" s="1049" t="s">
        <v>1239</v>
      </c>
      <c r="D2385" s="1052">
        <v>207.59</v>
      </c>
    </row>
    <row r="2386" spans="1:4" x14ac:dyDescent="0.25">
      <c r="A2386" s="1049">
        <v>92452</v>
      </c>
      <c r="B2386" s="1049" t="s">
        <v>2810</v>
      </c>
      <c r="C2386" s="1049" t="s">
        <v>1239</v>
      </c>
      <c r="D2386" s="1052">
        <v>203.91</v>
      </c>
    </row>
    <row r="2387" spans="1:4" x14ac:dyDescent="0.25">
      <c r="A2387" s="1049">
        <v>92453</v>
      </c>
      <c r="B2387" s="1049" t="s">
        <v>2811</v>
      </c>
      <c r="C2387" s="1049" t="s">
        <v>1239</v>
      </c>
      <c r="D2387" s="1052">
        <v>258.91000000000003</v>
      </c>
    </row>
    <row r="2388" spans="1:4" x14ac:dyDescent="0.25">
      <c r="A2388" s="1049">
        <v>92454</v>
      </c>
      <c r="B2388" s="1049" t="s">
        <v>2812</v>
      </c>
      <c r="C2388" s="1049" t="s">
        <v>1239</v>
      </c>
      <c r="D2388" s="1052">
        <v>306.81</v>
      </c>
    </row>
    <row r="2389" spans="1:4" x14ac:dyDescent="0.25">
      <c r="A2389" s="1049">
        <v>92455</v>
      </c>
      <c r="B2389" s="1049" t="s">
        <v>2813</v>
      </c>
      <c r="C2389" s="1049" t="s">
        <v>1239</v>
      </c>
      <c r="D2389" s="1052">
        <v>169.7</v>
      </c>
    </row>
    <row r="2390" spans="1:4" x14ac:dyDescent="0.25">
      <c r="A2390" s="1049">
        <v>92456</v>
      </c>
      <c r="B2390" s="1049" t="s">
        <v>2814</v>
      </c>
      <c r="C2390" s="1049" t="s">
        <v>1239</v>
      </c>
      <c r="D2390" s="1052">
        <v>168.61</v>
      </c>
    </row>
    <row r="2391" spans="1:4" x14ac:dyDescent="0.25">
      <c r="A2391" s="1049">
        <v>92457</v>
      </c>
      <c r="B2391" s="1049" t="s">
        <v>2815</v>
      </c>
      <c r="C2391" s="1049" t="s">
        <v>1239</v>
      </c>
      <c r="D2391" s="1052">
        <v>224.72</v>
      </c>
    </row>
    <row r="2392" spans="1:4" x14ac:dyDescent="0.25">
      <c r="A2392" s="1049">
        <v>92458</v>
      </c>
      <c r="B2392" s="1049" t="s">
        <v>21529</v>
      </c>
      <c r="C2392" s="1049" t="s">
        <v>1239</v>
      </c>
      <c r="D2392" s="1052">
        <v>284.77</v>
      </c>
    </row>
    <row r="2393" spans="1:4" x14ac:dyDescent="0.25">
      <c r="A2393" s="1049">
        <v>92459</v>
      </c>
      <c r="B2393" s="1049" t="s">
        <v>2816</v>
      </c>
      <c r="C2393" s="1049" t="s">
        <v>1239</v>
      </c>
      <c r="D2393" s="1052">
        <v>143.93</v>
      </c>
    </row>
    <row r="2394" spans="1:4" x14ac:dyDescent="0.25">
      <c r="A2394" s="1049">
        <v>92460</v>
      </c>
      <c r="B2394" s="1049" t="s">
        <v>2817</v>
      </c>
      <c r="C2394" s="1049" t="s">
        <v>1239</v>
      </c>
      <c r="D2394" s="1052">
        <v>141.47999999999999</v>
      </c>
    </row>
    <row r="2395" spans="1:4" x14ac:dyDescent="0.25">
      <c r="A2395" s="1049">
        <v>92461</v>
      </c>
      <c r="B2395" s="1049" t="s">
        <v>2818</v>
      </c>
      <c r="C2395" s="1049" t="s">
        <v>1239</v>
      </c>
      <c r="D2395" s="1052">
        <v>207.07</v>
      </c>
    </row>
    <row r="2396" spans="1:4" x14ac:dyDescent="0.25">
      <c r="A2396" s="1049">
        <v>92462</v>
      </c>
      <c r="B2396" s="1049" t="s">
        <v>2819</v>
      </c>
      <c r="C2396" s="1049" t="s">
        <v>1239</v>
      </c>
      <c r="D2396" s="1052">
        <v>270.8</v>
      </c>
    </row>
    <row r="2397" spans="1:4" x14ac:dyDescent="0.25">
      <c r="A2397" s="1049">
        <v>92463</v>
      </c>
      <c r="B2397" s="1049" t="s">
        <v>2820</v>
      </c>
      <c r="C2397" s="1049" t="s">
        <v>1239</v>
      </c>
      <c r="D2397" s="1052">
        <v>130.25</v>
      </c>
    </row>
    <row r="2398" spans="1:4" x14ac:dyDescent="0.25">
      <c r="A2398" s="1049">
        <v>92464</v>
      </c>
      <c r="B2398" s="1049" t="s">
        <v>2821</v>
      </c>
      <c r="C2398" s="1049" t="s">
        <v>1239</v>
      </c>
      <c r="D2398" s="1052">
        <v>133.91</v>
      </c>
    </row>
    <row r="2399" spans="1:4" x14ac:dyDescent="0.25">
      <c r="A2399" s="1049">
        <v>92465</v>
      </c>
      <c r="B2399" s="1049" t="s">
        <v>2822</v>
      </c>
      <c r="C2399" s="1049" t="s">
        <v>1239</v>
      </c>
      <c r="D2399" s="1052">
        <v>166.37</v>
      </c>
    </row>
    <row r="2400" spans="1:4" x14ac:dyDescent="0.25">
      <c r="A2400" s="1049">
        <v>92466</v>
      </c>
      <c r="B2400" s="1049" t="s">
        <v>2823</v>
      </c>
      <c r="C2400" s="1049" t="s">
        <v>1239</v>
      </c>
      <c r="D2400" s="1052">
        <v>263.49</v>
      </c>
    </row>
    <row r="2401" spans="1:4" x14ac:dyDescent="0.25">
      <c r="A2401" s="1049">
        <v>92467</v>
      </c>
      <c r="B2401" s="1049" t="s">
        <v>2824</v>
      </c>
      <c r="C2401" s="1049" t="s">
        <v>1239</v>
      </c>
      <c r="D2401" s="1052">
        <v>108.24</v>
      </c>
    </row>
    <row r="2402" spans="1:4" x14ac:dyDescent="0.25">
      <c r="A2402" s="1049">
        <v>92468</v>
      </c>
      <c r="B2402" s="1049" t="s">
        <v>2825</v>
      </c>
      <c r="C2402" s="1049" t="s">
        <v>1239</v>
      </c>
      <c r="D2402" s="1052">
        <v>127.21</v>
      </c>
    </row>
    <row r="2403" spans="1:4" x14ac:dyDescent="0.25">
      <c r="A2403" s="1049">
        <v>92469</v>
      </c>
      <c r="B2403" s="1049" t="s">
        <v>2826</v>
      </c>
      <c r="C2403" s="1049" t="s">
        <v>1239</v>
      </c>
      <c r="D2403" s="1052">
        <v>151.44999999999999</v>
      </c>
    </row>
    <row r="2404" spans="1:4" x14ac:dyDescent="0.25">
      <c r="A2404" s="1049">
        <v>92470</v>
      </c>
      <c r="B2404" s="1049" t="s">
        <v>2827</v>
      </c>
      <c r="C2404" s="1049" t="s">
        <v>1239</v>
      </c>
      <c r="D2404" s="1052">
        <v>255.55</v>
      </c>
    </row>
    <row r="2405" spans="1:4" x14ac:dyDescent="0.25">
      <c r="A2405" s="1049">
        <v>92471</v>
      </c>
      <c r="B2405" s="1049" t="s">
        <v>2828</v>
      </c>
      <c r="C2405" s="1049" t="s">
        <v>1239</v>
      </c>
      <c r="D2405" s="1052">
        <v>98.64</v>
      </c>
    </row>
    <row r="2406" spans="1:4" x14ac:dyDescent="0.25">
      <c r="A2406" s="1049">
        <v>92472</v>
      </c>
      <c r="B2406" s="1049" t="s">
        <v>2829</v>
      </c>
      <c r="C2406" s="1049" t="s">
        <v>1239</v>
      </c>
      <c r="D2406" s="1052">
        <v>120.3</v>
      </c>
    </row>
    <row r="2407" spans="1:4" x14ac:dyDescent="0.25">
      <c r="A2407" s="1049">
        <v>92473</v>
      </c>
      <c r="B2407" s="1049" t="s">
        <v>2830</v>
      </c>
      <c r="C2407" s="1049" t="s">
        <v>1239</v>
      </c>
      <c r="D2407" s="1052">
        <v>139.35</v>
      </c>
    </row>
    <row r="2408" spans="1:4" x14ac:dyDescent="0.25">
      <c r="A2408" s="1049">
        <v>92474</v>
      </c>
      <c r="B2408" s="1049" t="s">
        <v>2831</v>
      </c>
      <c r="C2408" s="1049" t="s">
        <v>1239</v>
      </c>
      <c r="D2408" s="1052">
        <v>248.71</v>
      </c>
    </row>
    <row r="2409" spans="1:4" x14ac:dyDescent="0.25">
      <c r="A2409" s="1049">
        <v>92475</v>
      </c>
      <c r="B2409" s="1049" t="s">
        <v>2832</v>
      </c>
      <c r="C2409" s="1049" t="s">
        <v>1239</v>
      </c>
      <c r="D2409" s="1052">
        <v>90.85</v>
      </c>
    </row>
    <row r="2410" spans="1:4" x14ac:dyDescent="0.25">
      <c r="A2410" s="1049">
        <v>92476</v>
      </c>
      <c r="B2410" s="1049" t="s">
        <v>2833</v>
      </c>
      <c r="C2410" s="1049" t="s">
        <v>1239</v>
      </c>
      <c r="D2410" s="1052">
        <v>114.44</v>
      </c>
    </row>
    <row r="2411" spans="1:4" x14ac:dyDescent="0.25">
      <c r="A2411" s="1049">
        <v>92477</v>
      </c>
      <c r="B2411" s="1049" t="s">
        <v>2834</v>
      </c>
      <c r="C2411" s="1049" t="s">
        <v>1239</v>
      </c>
      <c r="D2411" s="1052">
        <v>113.55</v>
      </c>
    </row>
    <row r="2412" spans="1:4" x14ac:dyDescent="0.25">
      <c r="A2412" s="1049">
        <v>92478</v>
      </c>
      <c r="B2412" s="1049" t="s">
        <v>2835</v>
      </c>
      <c r="C2412" s="1049" t="s">
        <v>1239</v>
      </c>
      <c r="D2412" s="1052">
        <v>235.23</v>
      </c>
    </row>
    <row r="2413" spans="1:4" x14ac:dyDescent="0.25">
      <c r="A2413" s="1049">
        <v>92479</v>
      </c>
      <c r="B2413" s="1049" t="s">
        <v>2836</v>
      </c>
      <c r="C2413" s="1049" t="s">
        <v>1239</v>
      </c>
      <c r="D2413" s="1052">
        <v>74.2</v>
      </c>
    </row>
    <row r="2414" spans="1:4" x14ac:dyDescent="0.25">
      <c r="A2414" s="1049">
        <v>92480</v>
      </c>
      <c r="B2414" s="1049" t="s">
        <v>2837</v>
      </c>
      <c r="C2414" s="1049" t="s">
        <v>1239</v>
      </c>
      <c r="D2414" s="1052">
        <v>102.71</v>
      </c>
    </row>
    <row r="2415" spans="1:4" x14ac:dyDescent="0.25">
      <c r="A2415" s="1049">
        <v>92482</v>
      </c>
      <c r="B2415" s="1049" t="s">
        <v>2838</v>
      </c>
      <c r="C2415" s="1049" t="s">
        <v>1239</v>
      </c>
      <c r="D2415" s="1052">
        <v>341.03</v>
      </c>
    </row>
    <row r="2416" spans="1:4" x14ac:dyDescent="0.25">
      <c r="A2416" s="1049">
        <v>92484</v>
      </c>
      <c r="B2416" s="1049" t="s">
        <v>2839</v>
      </c>
      <c r="C2416" s="1049" t="s">
        <v>1239</v>
      </c>
      <c r="D2416" s="1052">
        <v>240.33</v>
      </c>
    </row>
    <row r="2417" spans="1:4" x14ac:dyDescent="0.25">
      <c r="A2417" s="1049">
        <v>92486</v>
      </c>
      <c r="B2417" s="1049" t="s">
        <v>2840</v>
      </c>
      <c r="C2417" s="1049" t="s">
        <v>1239</v>
      </c>
      <c r="D2417" s="1052">
        <v>174.92</v>
      </c>
    </row>
    <row r="2418" spans="1:4" x14ac:dyDescent="0.25">
      <c r="A2418" s="1049">
        <v>92488</v>
      </c>
      <c r="B2418" s="1049" t="s">
        <v>2841</v>
      </c>
      <c r="C2418" s="1049" t="s">
        <v>1239</v>
      </c>
      <c r="D2418" s="1052">
        <v>118.91</v>
      </c>
    </row>
    <row r="2419" spans="1:4" x14ac:dyDescent="0.25">
      <c r="A2419" s="1049">
        <v>92490</v>
      </c>
      <c r="B2419" s="1049" t="s">
        <v>2842</v>
      </c>
      <c r="C2419" s="1049" t="s">
        <v>1239</v>
      </c>
      <c r="D2419" s="1052">
        <v>79.09</v>
      </c>
    </row>
    <row r="2420" spans="1:4" x14ac:dyDescent="0.25">
      <c r="A2420" s="1049">
        <v>92492</v>
      </c>
      <c r="B2420" s="1049" t="s">
        <v>2843</v>
      </c>
      <c r="C2420" s="1049" t="s">
        <v>1239</v>
      </c>
      <c r="D2420" s="1052">
        <v>112.29</v>
      </c>
    </row>
    <row r="2421" spans="1:4" x14ac:dyDescent="0.25">
      <c r="A2421" s="1049">
        <v>92494</v>
      </c>
      <c r="B2421" s="1049" t="s">
        <v>2844</v>
      </c>
      <c r="C2421" s="1049" t="s">
        <v>1239</v>
      </c>
      <c r="D2421" s="1052">
        <v>73.77</v>
      </c>
    </row>
    <row r="2422" spans="1:4" x14ac:dyDescent="0.25">
      <c r="A2422" s="1049">
        <v>92496</v>
      </c>
      <c r="B2422" s="1049" t="s">
        <v>2845</v>
      </c>
      <c r="C2422" s="1049" t="s">
        <v>1239</v>
      </c>
      <c r="D2422" s="1052">
        <v>106.77</v>
      </c>
    </row>
    <row r="2423" spans="1:4" x14ac:dyDescent="0.25">
      <c r="A2423" s="1049">
        <v>92498</v>
      </c>
      <c r="B2423" s="1049" t="s">
        <v>2846</v>
      </c>
      <c r="C2423" s="1049" t="s">
        <v>1239</v>
      </c>
      <c r="D2423" s="1052">
        <v>69.349999999999994</v>
      </c>
    </row>
    <row r="2424" spans="1:4" x14ac:dyDescent="0.25">
      <c r="A2424" s="1049">
        <v>92500</v>
      </c>
      <c r="B2424" s="1049" t="s">
        <v>2847</v>
      </c>
      <c r="C2424" s="1049" t="s">
        <v>1239</v>
      </c>
      <c r="D2424" s="1052">
        <v>102.33</v>
      </c>
    </row>
    <row r="2425" spans="1:4" x14ac:dyDescent="0.25">
      <c r="A2425" s="1049">
        <v>92502</v>
      </c>
      <c r="B2425" s="1049" t="s">
        <v>2848</v>
      </c>
      <c r="C2425" s="1049" t="s">
        <v>1239</v>
      </c>
      <c r="D2425" s="1052">
        <v>65.98</v>
      </c>
    </row>
    <row r="2426" spans="1:4" x14ac:dyDescent="0.25">
      <c r="A2426" s="1049">
        <v>92504</v>
      </c>
      <c r="B2426" s="1049" t="s">
        <v>2849</v>
      </c>
      <c r="C2426" s="1049" t="s">
        <v>1239</v>
      </c>
      <c r="D2426" s="1052">
        <v>94.25</v>
      </c>
    </row>
    <row r="2427" spans="1:4" x14ac:dyDescent="0.25">
      <c r="A2427" s="1049">
        <v>92506</v>
      </c>
      <c r="B2427" s="1049" t="s">
        <v>2850</v>
      </c>
      <c r="C2427" s="1049" t="s">
        <v>1239</v>
      </c>
      <c r="D2427" s="1052">
        <v>59.77</v>
      </c>
    </row>
    <row r="2428" spans="1:4" x14ac:dyDescent="0.25">
      <c r="A2428" s="1049">
        <v>92508</v>
      </c>
      <c r="B2428" s="1049" t="s">
        <v>2851</v>
      </c>
      <c r="C2428" s="1049" t="s">
        <v>1239</v>
      </c>
      <c r="D2428" s="1052">
        <v>117.32</v>
      </c>
    </row>
    <row r="2429" spans="1:4" x14ac:dyDescent="0.25">
      <c r="A2429" s="1049">
        <v>92510</v>
      </c>
      <c r="B2429" s="1049" t="s">
        <v>2852</v>
      </c>
      <c r="C2429" s="1049" t="s">
        <v>1239</v>
      </c>
      <c r="D2429" s="1052">
        <v>75.260000000000005</v>
      </c>
    </row>
    <row r="2430" spans="1:4" x14ac:dyDescent="0.25">
      <c r="A2430" s="1049">
        <v>92512</v>
      </c>
      <c r="B2430" s="1049" t="s">
        <v>2853</v>
      </c>
      <c r="C2430" s="1049" t="s">
        <v>1239</v>
      </c>
      <c r="D2430" s="1052">
        <v>99.34</v>
      </c>
    </row>
    <row r="2431" spans="1:4" x14ac:dyDescent="0.25">
      <c r="A2431" s="1049">
        <v>92514</v>
      </c>
      <c r="B2431" s="1049" t="s">
        <v>2854</v>
      </c>
      <c r="C2431" s="1049" t="s">
        <v>1239</v>
      </c>
      <c r="D2431" s="1052">
        <v>58.67</v>
      </c>
    </row>
    <row r="2432" spans="1:4" x14ac:dyDescent="0.25">
      <c r="A2432" s="1049">
        <v>92515</v>
      </c>
      <c r="B2432" s="1049" t="s">
        <v>2855</v>
      </c>
      <c r="C2432" s="1049" t="s">
        <v>1239</v>
      </c>
      <c r="D2432" s="1052">
        <v>90.28</v>
      </c>
    </row>
    <row r="2433" spans="1:4" x14ac:dyDescent="0.25">
      <c r="A2433" s="1049">
        <v>92518</v>
      </c>
      <c r="B2433" s="1049" t="s">
        <v>2856</v>
      </c>
      <c r="C2433" s="1049" t="s">
        <v>1239</v>
      </c>
      <c r="D2433" s="1052">
        <v>50.93</v>
      </c>
    </row>
    <row r="2434" spans="1:4" x14ac:dyDescent="0.25">
      <c r="A2434" s="1049">
        <v>92520</v>
      </c>
      <c r="B2434" s="1049" t="s">
        <v>2857</v>
      </c>
      <c r="C2434" s="1049" t="s">
        <v>1239</v>
      </c>
      <c r="D2434" s="1052">
        <v>84.3</v>
      </c>
    </row>
    <row r="2435" spans="1:4" x14ac:dyDescent="0.25">
      <c r="A2435" s="1049">
        <v>92522</v>
      </c>
      <c r="B2435" s="1049" t="s">
        <v>2858</v>
      </c>
      <c r="C2435" s="1049" t="s">
        <v>1239</v>
      </c>
      <c r="D2435" s="1052">
        <v>46.16</v>
      </c>
    </row>
    <row r="2436" spans="1:4" x14ac:dyDescent="0.25">
      <c r="A2436" s="1049">
        <v>92524</v>
      </c>
      <c r="B2436" s="1049" t="s">
        <v>12175</v>
      </c>
      <c r="C2436" s="1049" t="s">
        <v>1239</v>
      </c>
      <c r="D2436" s="1052">
        <v>83.68</v>
      </c>
    </row>
    <row r="2437" spans="1:4" x14ac:dyDescent="0.25">
      <c r="A2437" s="1049">
        <v>92526</v>
      </c>
      <c r="B2437" s="1049" t="s">
        <v>2859</v>
      </c>
      <c r="C2437" s="1049" t="s">
        <v>1239</v>
      </c>
      <c r="D2437" s="1052">
        <v>46.67</v>
      </c>
    </row>
    <row r="2438" spans="1:4" x14ac:dyDescent="0.25">
      <c r="A2438" s="1049">
        <v>92528</v>
      </c>
      <c r="B2438" s="1049" t="s">
        <v>2860</v>
      </c>
      <c r="C2438" s="1049" t="s">
        <v>1239</v>
      </c>
      <c r="D2438" s="1052">
        <v>79.760000000000005</v>
      </c>
    </row>
    <row r="2439" spans="1:4" x14ac:dyDescent="0.25">
      <c r="A2439" s="1049">
        <v>92530</v>
      </c>
      <c r="B2439" s="1049" t="s">
        <v>2861</v>
      </c>
      <c r="C2439" s="1049" t="s">
        <v>1239</v>
      </c>
      <c r="D2439" s="1052">
        <v>43.8</v>
      </c>
    </row>
    <row r="2440" spans="1:4" x14ac:dyDescent="0.25">
      <c r="A2440" s="1049">
        <v>92532</v>
      </c>
      <c r="B2440" s="1049" t="s">
        <v>2862</v>
      </c>
      <c r="C2440" s="1049" t="s">
        <v>1239</v>
      </c>
      <c r="D2440" s="1052">
        <v>76.38</v>
      </c>
    </row>
    <row r="2441" spans="1:4" x14ac:dyDescent="0.25">
      <c r="A2441" s="1049">
        <v>92534</v>
      </c>
      <c r="B2441" s="1049" t="s">
        <v>2863</v>
      </c>
      <c r="C2441" s="1049" t="s">
        <v>1239</v>
      </c>
      <c r="D2441" s="1052">
        <v>41.35</v>
      </c>
    </row>
    <row r="2442" spans="1:4" x14ac:dyDescent="0.25">
      <c r="A2442" s="1049">
        <v>92536</v>
      </c>
      <c r="B2442" s="1049" t="s">
        <v>2864</v>
      </c>
      <c r="C2442" s="1049" t="s">
        <v>1239</v>
      </c>
      <c r="D2442" s="1052">
        <v>69.84</v>
      </c>
    </row>
    <row r="2443" spans="1:4" x14ac:dyDescent="0.25">
      <c r="A2443" s="1049">
        <v>92538</v>
      </c>
      <c r="B2443" s="1049" t="s">
        <v>2865</v>
      </c>
      <c r="C2443" s="1049" t="s">
        <v>1239</v>
      </c>
      <c r="D2443" s="1052">
        <v>36.49</v>
      </c>
    </row>
    <row r="2444" spans="1:4" x14ac:dyDescent="0.25">
      <c r="A2444" s="1049">
        <v>96252</v>
      </c>
      <c r="B2444" s="1049" t="s">
        <v>21530</v>
      </c>
      <c r="C2444" s="1049" t="s">
        <v>1239</v>
      </c>
      <c r="D2444" s="1052">
        <v>165.23</v>
      </c>
    </row>
    <row r="2445" spans="1:4" x14ac:dyDescent="0.25">
      <c r="A2445" s="1049">
        <v>96258</v>
      </c>
      <c r="B2445" s="1049" t="s">
        <v>21531</v>
      </c>
      <c r="C2445" s="1049" t="s">
        <v>1239</v>
      </c>
      <c r="D2445" s="1052">
        <v>157.56</v>
      </c>
    </row>
    <row r="2446" spans="1:4" x14ac:dyDescent="0.25">
      <c r="A2446" s="1049">
        <v>96529</v>
      </c>
      <c r="B2446" s="1049" t="s">
        <v>21532</v>
      </c>
      <c r="C2446" s="1049" t="s">
        <v>1239</v>
      </c>
      <c r="D2446" s="1052">
        <v>281.37</v>
      </c>
    </row>
    <row r="2447" spans="1:4" x14ac:dyDescent="0.25">
      <c r="A2447" s="1049">
        <v>96530</v>
      </c>
      <c r="B2447" s="1049" t="s">
        <v>21533</v>
      </c>
      <c r="C2447" s="1049" t="s">
        <v>1239</v>
      </c>
      <c r="D2447" s="1052">
        <v>147.30000000000001</v>
      </c>
    </row>
    <row r="2448" spans="1:4" x14ac:dyDescent="0.25">
      <c r="A2448" s="1049">
        <v>96531</v>
      </c>
      <c r="B2448" s="1049" t="s">
        <v>21534</v>
      </c>
      <c r="C2448" s="1049" t="s">
        <v>1239</v>
      </c>
      <c r="D2448" s="1052">
        <v>110.46</v>
      </c>
    </row>
    <row r="2449" spans="1:4" x14ac:dyDescent="0.25">
      <c r="A2449" s="1049">
        <v>96532</v>
      </c>
      <c r="B2449" s="1049" t="s">
        <v>21535</v>
      </c>
      <c r="C2449" s="1049" t="s">
        <v>1239</v>
      </c>
      <c r="D2449" s="1052">
        <v>192.91</v>
      </c>
    </row>
    <row r="2450" spans="1:4" x14ac:dyDescent="0.25">
      <c r="A2450" s="1049">
        <v>96533</v>
      </c>
      <c r="B2450" s="1049" t="s">
        <v>21536</v>
      </c>
      <c r="C2450" s="1049" t="s">
        <v>1239</v>
      </c>
      <c r="D2450" s="1052">
        <v>98.25</v>
      </c>
    </row>
    <row r="2451" spans="1:4" x14ac:dyDescent="0.25">
      <c r="A2451" s="1049">
        <v>96534</v>
      </c>
      <c r="B2451" s="1049" t="s">
        <v>21537</v>
      </c>
      <c r="C2451" s="1049" t="s">
        <v>1239</v>
      </c>
      <c r="D2451" s="1052">
        <v>84.05</v>
      </c>
    </row>
    <row r="2452" spans="1:4" x14ac:dyDescent="0.25">
      <c r="A2452" s="1049">
        <v>96535</v>
      </c>
      <c r="B2452" s="1049" t="s">
        <v>21538</v>
      </c>
      <c r="C2452" s="1049" t="s">
        <v>1239</v>
      </c>
      <c r="D2452" s="1052">
        <v>146.88999999999999</v>
      </c>
    </row>
    <row r="2453" spans="1:4" x14ac:dyDescent="0.25">
      <c r="A2453" s="1049">
        <v>96536</v>
      </c>
      <c r="B2453" s="1049" t="s">
        <v>21539</v>
      </c>
      <c r="C2453" s="1049" t="s">
        <v>1239</v>
      </c>
      <c r="D2453" s="1052">
        <v>72.7</v>
      </c>
    </row>
    <row r="2454" spans="1:4" x14ac:dyDescent="0.25">
      <c r="A2454" s="1049">
        <v>96537</v>
      </c>
      <c r="B2454" s="1049" t="s">
        <v>21540</v>
      </c>
      <c r="C2454" s="1049" t="s">
        <v>1239</v>
      </c>
      <c r="D2454" s="1052">
        <v>199.53</v>
      </c>
    </row>
    <row r="2455" spans="1:4" x14ac:dyDescent="0.25">
      <c r="A2455" s="1049">
        <v>96538</v>
      </c>
      <c r="B2455" s="1049" t="s">
        <v>21541</v>
      </c>
      <c r="C2455" s="1049" t="s">
        <v>1239</v>
      </c>
      <c r="D2455" s="1052">
        <v>273.39999999999998</v>
      </c>
    </row>
    <row r="2456" spans="1:4" x14ac:dyDescent="0.25">
      <c r="A2456" s="1049">
        <v>96539</v>
      </c>
      <c r="B2456" s="1049" t="s">
        <v>21542</v>
      </c>
      <c r="C2456" s="1049" t="s">
        <v>1239</v>
      </c>
      <c r="D2456" s="1052">
        <v>143.82</v>
      </c>
    </row>
    <row r="2457" spans="1:4" x14ac:dyDescent="0.25">
      <c r="A2457" s="1049">
        <v>96540</v>
      </c>
      <c r="B2457" s="1049" t="s">
        <v>21543</v>
      </c>
      <c r="C2457" s="1049" t="s">
        <v>1239</v>
      </c>
      <c r="D2457" s="1052">
        <v>142.69999999999999</v>
      </c>
    </row>
    <row r="2458" spans="1:4" x14ac:dyDescent="0.25">
      <c r="A2458" s="1049">
        <v>96541</v>
      </c>
      <c r="B2458" s="1049" t="s">
        <v>21544</v>
      </c>
      <c r="C2458" s="1049" t="s">
        <v>1239</v>
      </c>
      <c r="D2458" s="1052">
        <v>202.26</v>
      </c>
    </row>
    <row r="2459" spans="1:4" x14ac:dyDescent="0.25">
      <c r="A2459" s="1049">
        <v>96542</v>
      </c>
      <c r="B2459" s="1049" t="s">
        <v>21545</v>
      </c>
      <c r="C2459" s="1049" t="s">
        <v>1239</v>
      </c>
      <c r="D2459" s="1052">
        <v>107.74</v>
      </c>
    </row>
    <row r="2460" spans="1:4" x14ac:dyDescent="0.25">
      <c r="A2460" s="1049">
        <v>96543</v>
      </c>
      <c r="B2460" s="1049" t="s">
        <v>21546</v>
      </c>
      <c r="C2460" s="1049" t="s">
        <v>71</v>
      </c>
      <c r="D2460" s="1052">
        <v>22.45</v>
      </c>
    </row>
    <row r="2461" spans="1:4" x14ac:dyDescent="0.25">
      <c r="A2461" s="1049">
        <v>101791</v>
      </c>
      <c r="B2461" s="1049" t="s">
        <v>2866</v>
      </c>
      <c r="C2461" s="1049" t="s">
        <v>76</v>
      </c>
      <c r="D2461" s="1052">
        <v>24.89</v>
      </c>
    </row>
    <row r="2462" spans="1:4" x14ac:dyDescent="0.25">
      <c r="A2462" s="1049">
        <v>101792</v>
      </c>
      <c r="B2462" s="1049" t="s">
        <v>2867</v>
      </c>
      <c r="C2462" s="1049" t="s">
        <v>70</v>
      </c>
      <c r="D2462" s="1052">
        <v>17.62</v>
      </c>
    </row>
    <row r="2463" spans="1:4" x14ac:dyDescent="0.25">
      <c r="A2463" s="1049">
        <v>101793</v>
      </c>
      <c r="B2463" s="1049" t="s">
        <v>2868</v>
      </c>
      <c r="C2463" s="1049" t="s">
        <v>70</v>
      </c>
      <c r="D2463" s="1052">
        <v>26.43</v>
      </c>
    </row>
    <row r="2464" spans="1:4" x14ac:dyDescent="0.25">
      <c r="A2464" s="1049">
        <v>101969</v>
      </c>
      <c r="B2464" s="1049" t="s">
        <v>2869</v>
      </c>
      <c r="C2464" s="1049" t="s">
        <v>1239</v>
      </c>
      <c r="D2464" s="1052">
        <v>208.78</v>
      </c>
    </row>
    <row r="2465" spans="1:4" x14ac:dyDescent="0.25">
      <c r="A2465" s="1049">
        <v>101971</v>
      </c>
      <c r="B2465" s="1049" t="s">
        <v>2870</v>
      </c>
      <c r="C2465" s="1049" t="s">
        <v>1239</v>
      </c>
      <c r="D2465" s="1052">
        <v>160.72</v>
      </c>
    </row>
    <row r="2466" spans="1:4" x14ac:dyDescent="0.25">
      <c r="A2466" s="1049">
        <v>101973</v>
      </c>
      <c r="B2466" s="1049" t="s">
        <v>2871</v>
      </c>
      <c r="C2466" s="1049" t="s">
        <v>1239</v>
      </c>
      <c r="D2466" s="1052">
        <v>203.59</v>
      </c>
    </row>
    <row r="2467" spans="1:4" x14ac:dyDescent="0.25">
      <c r="A2467" s="1049">
        <v>101974</v>
      </c>
      <c r="B2467" s="1049" t="s">
        <v>2872</v>
      </c>
      <c r="C2467" s="1049" t="s">
        <v>1239</v>
      </c>
      <c r="D2467" s="1052">
        <v>515.04999999999995</v>
      </c>
    </row>
    <row r="2468" spans="1:4" x14ac:dyDescent="0.25">
      <c r="A2468" s="1049">
        <v>101975</v>
      </c>
      <c r="B2468" s="1049" t="s">
        <v>2873</v>
      </c>
      <c r="C2468" s="1049" t="s">
        <v>1239</v>
      </c>
      <c r="D2468" s="1052">
        <v>434.35</v>
      </c>
    </row>
    <row r="2469" spans="1:4" x14ac:dyDescent="0.25">
      <c r="A2469" s="1049">
        <v>101977</v>
      </c>
      <c r="B2469" s="1049" t="s">
        <v>2874</v>
      </c>
      <c r="C2469" s="1049" t="s">
        <v>1239</v>
      </c>
      <c r="D2469" s="1052">
        <v>345.76</v>
      </c>
    </row>
    <row r="2470" spans="1:4" x14ac:dyDescent="0.25">
      <c r="A2470" s="1049">
        <v>101980</v>
      </c>
      <c r="B2470" s="1049" t="s">
        <v>2875</v>
      </c>
      <c r="C2470" s="1049" t="s">
        <v>1239</v>
      </c>
      <c r="D2470" s="1052">
        <v>318.14999999999998</v>
      </c>
    </row>
    <row r="2471" spans="1:4" x14ac:dyDescent="0.25">
      <c r="A2471" s="1049">
        <v>101981</v>
      </c>
      <c r="B2471" s="1049" t="s">
        <v>2876</v>
      </c>
      <c r="C2471" s="1049" t="s">
        <v>1239</v>
      </c>
      <c r="D2471" s="1052">
        <v>277.39999999999998</v>
      </c>
    </row>
    <row r="2472" spans="1:4" x14ac:dyDescent="0.25">
      <c r="A2472" s="1049">
        <v>101982</v>
      </c>
      <c r="B2472" s="1049" t="s">
        <v>2877</v>
      </c>
      <c r="C2472" s="1049" t="s">
        <v>1239</v>
      </c>
      <c r="D2472" s="1052">
        <v>247.96</v>
      </c>
    </row>
    <row r="2473" spans="1:4" x14ac:dyDescent="0.25">
      <c r="A2473" s="1049">
        <v>101983</v>
      </c>
      <c r="B2473" s="1049" t="s">
        <v>2878</v>
      </c>
      <c r="C2473" s="1049" t="s">
        <v>1239</v>
      </c>
      <c r="D2473" s="1052">
        <v>229.44</v>
      </c>
    </row>
    <row r="2474" spans="1:4" x14ac:dyDescent="0.25">
      <c r="A2474" s="1049">
        <v>101985</v>
      </c>
      <c r="B2474" s="1049" t="s">
        <v>2879</v>
      </c>
      <c r="C2474" s="1049" t="s">
        <v>1239</v>
      </c>
      <c r="D2474" s="1052">
        <v>224.35</v>
      </c>
    </row>
    <row r="2475" spans="1:4" x14ac:dyDescent="0.25">
      <c r="A2475" s="1049">
        <v>101986</v>
      </c>
      <c r="B2475" s="1049" t="s">
        <v>2880</v>
      </c>
      <c r="C2475" s="1049" t="s">
        <v>1239</v>
      </c>
      <c r="D2475" s="1052">
        <v>163.25</v>
      </c>
    </row>
    <row r="2476" spans="1:4" x14ac:dyDescent="0.25">
      <c r="A2476" s="1049">
        <v>101987</v>
      </c>
      <c r="B2476" s="1049" t="s">
        <v>2881</v>
      </c>
      <c r="C2476" s="1049" t="s">
        <v>1239</v>
      </c>
      <c r="D2476" s="1052">
        <v>237.83</v>
      </c>
    </row>
    <row r="2477" spans="1:4" x14ac:dyDescent="0.25">
      <c r="A2477" s="1049">
        <v>101988</v>
      </c>
      <c r="B2477" s="1049" t="s">
        <v>2882</v>
      </c>
      <c r="C2477" s="1049" t="s">
        <v>1239</v>
      </c>
      <c r="D2477" s="1052">
        <v>217.21</v>
      </c>
    </row>
    <row r="2478" spans="1:4" x14ac:dyDescent="0.25">
      <c r="A2478" s="1049">
        <v>101989</v>
      </c>
      <c r="B2478" s="1049" t="s">
        <v>2883</v>
      </c>
      <c r="C2478" s="1049" t="s">
        <v>1239</v>
      </c>
      <c r="D2478" s="1052">
        <v>169.75</v>
      </c>
    </row>
    <row r="2479" spans="1:4" x14ac:dyDescent="0.25">
      <c r="A2479" s="1049">
        <v>101990</v>
      </c>
      <c r="B2479" s="1049" t="s">
        <v>2884</v>
      </c>
      <c r="C2479" s="1049" t="s">
        <v>1239</v>
      </c>
      <c r="D2479" s="1052">
        <v>219.17</v>
      </c>
    </row>
    <row r="2480" spans="1:4" x14ac:dyDescent="0.25">
      <c r="A2480" s="1049">
        <v>101991</v>
      </c>
      <c r="B2480" s="1049" t="s">
        <v>2885</v>
      </c>
      <c r="C2480" s="1049" t="s">
        <v>1239</v>
      </c>
      <c r="D2480" s="1052">
        <v>224.9</v>
      </c>
    </row>
    <row r="2481" spans="1:4" x14ac:dyDescent="0.25">
      <c r="A2481" s="1049">
        <v>101992</v>
      </c>
      <c r="B2481" s="1049" t="s">
        <v>2886</v>
      </c>
      <c r="C2481" s="1049" t="s">
        <v>1239</v>
      </c>
      <c r="D2481" s="1052">
        <v>166.48</v>
      </c>
    </row>
    <row r="2482" spans="1:4" x14ac:dyDescent="0.25">
      <c r="A2482" s="1049">
        <v>101993</v>
      </c>
      <c r="B2482" s="1049" t="s">
        <v>2887</v>
      </c>
      <c r="C2482" s="1049" t="s">
        <v>1239</v>
      </c>
      <c r="D2482" s="1052">
        <v>278.01</v>
      </c>
    </row>
    <row r="2483" spans="1:4" x14ac:dyDescent="0.25">
      <c r="A2483" s="1049">
        <v>101994</v>
      </c>
      <c r="B2483" s="1049" t="s">
        <v>2888</v>
      </c>
      <c r="C2483" s="1049" t="s">
        <v>1239</v>
      </c>
      <c r="D2483" s="1052">
        <v>230.41</v>
      </c>
    </row>
    <row r="2484" spans="1:4" x14ac:dyDescent="0.25">
      <c r="A2484" s="1049">
        <v>101995</v>
      </c>
      <c r="B2484" s="1049" t="s">
        <v>2889</v>
      </c>
      <c r="C2484" s="1049" t="s">
        <v>1239</v>
      </c>
      <c r="D2484" s="1052">
        <v>177.13</v>
      </c>
    </row>
    <row r="2485" spans="1:4" x14ac:dyDescent="0.25">
      <c r="A2485" s="1049">
        <v>101996</v>
      </c>
      <c r="B2485" s="1049" t="s">
        <v>2890</v>
      </c>
      <c r="C2485" s="1049" t="s">
        <v>1239</v>
      </c>
      <c r="D2485" s="1052">
        <v>234.65</v>
      </c>
    </row>
    <row r="2486" spans="1:4" x14ac:dyDescent="0.25">
      <c r="A2486" s="1049">
        <v>101997</v>
      </c>
      <c r="B2486" s="1049" t="s">
        <v>2891</v>
      </c>
      <c r="C2486" s="1049" t="s">
        <v>1239</v>
      </c>
      <c r="D2486" s="1052">
        <v>225.15</v>
      </c>
    </row>
    <row r="2487" spans="1:4" x14ac:dyDescent="0.25">
      <c r="A2487" s="1049">
        <v>101998</v>
      </c>
      <c r="B2487" s="1049" t="s">
        <v>2892</v>
      </c>
      <c r="C2487" s="1049" t="s">
        <v>1239</v>
      </c>
      <c r="D2487" s="1052">
        <v>165.41</v>
      </c>
    </row>
    <row r="2488" spans="1:4" x14ac:dyDescent="0.25">
      <c r="A2488" s="1049">
        <v>101999</v>
      </c>
      <c r="B2488" s="1049" t="s">
        <v>2893</v>
      </c>
      <c r="C2488" s="1049" t="s">
        <v>1239</v>
      </c>
      <c r="D2488" s="1052">
        <v>297.27999999999997</v>
      </c>
    </row>
    <row r="2489" spans="1:4" x14ac:dyDescent="0.25">
      <c r="A2489" s="1049">
        <v>102000</v>
      </c>
      <c r="B2489" s="1049" t="s">
        <v>2894</v>
      </c>
      <c r="C2489" s="1049" t="s">
        <v>1239</v>
      </c>
      <c r="D2489" s="1052">
        <v>522.59</v>
      </c>
    </row>
    <row r="2490" spans="1:4" x14ac:dyDescent="0.25">
      <c r="A2490" s="1049">
        <v>102001</v>
      </c>
      <c r="B2490" s="1049" t="s">
        <v>2895</v>
      </c>
      <c r="C2490" s="1049" t="s">
        <v>1239</v>
      </c>
      <c r="D2490" s="1052">
        <v>445.74</v>
      </c>
    </row>
    <row r="2491" spans="1:4" x14ac:dyDescent="0.25">
      <c r="A2491" s="1049">
        <v>102002</v>
      </c>
      <c r="B2491" s="1049" t="s">
        <v>2896</v>
      </c>
      <c r="C2491" s="1049" t="s">
        <v>1239</v>
      </c>
      <c r="D2491" s="1052">
        <v>341.41</v>
      </c>
    </row>
    <row r="2492" spans="1:4" x14ac:dyDescent="0.25">
      <c r="A2492" s="1049">
        <v>102003</v>
      </c>
      <c r="B2492" s="1049" t="s">
        <v>2897</v>
      </c>
      <c r="C2492" s="1049" t="s">
        <v>1239</v>
      </c>
      <c r="D2492" s="1052">
        <v>312.64999999999998</v>
      </c>
    </row>
    <row r="2493" spans="1:4" x14ac:dyDescent="0.25">
      <c r="A2493" s="1049">
        <v>102004</v>
      </c>
      <c r="B2493" s="1049" t="s">
        <v>2898</v>
      </c>
      <c r="C2493" s="1049" t="s">
        <v>1239</v>
      </c>
      <c r="D2493" s="1052">
        <v>276.3</v>
      </c>
    </row>
    <row r="2494" spans="1:4" x14ac:dyDescent="0.25">
      <c r="A2494" s="1049">
        <v>102005</v>
      </c>
      <c r="B2494" s="1049" t="s">
        <v>2899</v>
      </c>
      <c r="C2494" s="1049" t="s">
        <v>1239</v>
      </c>
      <c r="D2494" s="1052">
        <v>245.14</v>
      </c>
    </row>
    <row r="2495" spans="1:4" x14ac:dyDescent="0.25">
      <c r="A2495" s="1049">
        <v>102006</v>
      </c>
      <c r="B2495" s="1049" t="s">
        <v>2900</v>
      </c>
      <c r="C2495" s="1049" t="s">
        <v>1239</v>
      </c>
      <c r="D2495" s="1052">
        <v>225.54</v>
      </c>
    </row>
    <row r="2496" spans="1:4" x14ac:dyDescent="0.25">
      <c r="A2496" s="1049">
        <v>102007</v>
      </c>
      <c r="B2496" s="1049" t="s">
        <v>2901</v>
      </c>
      <c r="C2496" s="1049" t="s">
        <v>1239</v>
      </c>
      <c r="D2496" s="1052">
        <v>509.5</v>
      </c>
    </row>
    <row r="2497" spans="1:4" x14ac:dyDescent="0.25">
      <c r="A2497" s="1049">
        <v>102008</v>
      </c>
      <c r="B2497" s="1049" t="s">
        <v>2902</v>
      </c>
      <c r="C2497" s="1049" t="s">
        <v>1239</v>
      </c>
      <c r="D2497" s="1052">
        <v>422.64</v>
      </c>
    </row>
    <row r="2498" spans="1:4" x14ac:dyDescent="0.25">
      <c r="A2498" s="1049">
        <v>102009</v>
      </c>
      <c r="B2498" s="1049" t="s">
        <v>2903</v>
      </c>
      <c r="C2498" s="1049" t="s">
        <v>1239</v>
      </c>
      <c r="D2498" s="1052">
        <v>347.7</v>
      </c>
    </row>
    <row r="2499" spans="1:4" x14ac:dyDescent="0.25">
      <c r="A2499" s="1049">
        <v>102010</v>
      </c>
      <c r="B2499" s="1049" t="s">
        <v>2904</v>
      </c>
      <c r="C2499" s="1049" t="s">
        <v>1239</v>
      </c>
      <c r="D2499" s="1052">
        <v>316.97000000000003</v>
      </c>
    </row>
    <row r="2500" spans="1:4" x14ac:dyDescent="0.25">
      <c r="A2500" s="1049">
        <v>102011</v>
      </c>
      <c r="B2500" s="1049" t="s">
        <v>2905</v>
      </c>
      <c r="C2500" s="1049" t="s">
        <v>1239</v>
      </c>
      <c r="D2500" s="1052">
        <v>273.56</v>
      </c>
    </row>
    <row r="2501" spans="1:4" x14ac:dyDescent="0.25">
      <c r="A2501" s="1049">
        <v>102012</v>
      </c>
      <c r="B2501" s="1049" t="s">
        <v>2906</v>
      </c>
      <c r="C2501" s="1049" t="s">
        <v>1239</v>
      </c>
      <c r="D2501" s="1052">
        <v>243.19</v>
      </c>
    </row>
    <row r="2502" spans="1:4" x14ac:dyDescent="0.25">
      <c r="A2502" s="1049">
        <v>102013</v>
      </c>
      <c r="B2502" s="1049" t="s">
        <v>2907</v>
      </c>
      <c r="C2502" s="1049" t="s">
        <v>1239</v>
      </c>
      <c r="D2502" s="1052">
        <v>226.25</v>
      </c>
    </row>
    <row r="2503" spans="1:4" x14ac:dyDescent="0.25">
      <c r="A2503" s="1049">
        <v>102014</v>
      </c>
      <c r="B2503" s="1049" t="s">
        <v>2908</v>
      </c>
      <c r="C2503" s="1049" t="s">
        <v>1239</v>
      </c>
      <c r="D2503" s="1052">
        <v>562.69000000000005</v>
      </c>
    </row>
    <row r="2504" spans="1:4" x14ac:dyDescent="0.25">
      <c r="A2504" s="1049">
        <v>102015</v>
      </c>
      <c r="B2504" s="1049" t="s">
        <v>2909</v>
      </c>
      <c r="C2504" s="1049" t="s">
        <v>1239</v>
      </c>
      <c r="D2504" s="1052">
        <v>468.59</v>
      </c>
    </row>
    <row r="2505" spans="1:4" x14ac:dyDescent="0.25">
      <c r="A2505" s="1049">
        <v>102016</v>
      </c>
      <c r="B2505" s="1049" t="s">
        <v>2910</v>
      </c>
      <c r="C2505" s="1049" t="s">
        <v>1239</v>
      </c>
      <c r="D2505" s="1052">
        <v>339.56</v>
      </c>
    </row>
    <row r="2506" spans="1:4" x14ac:dyDescent="0.25">
      <c r="A2506" s="1049">
        <v>102017</v>
      </c>
      <c r="B2506" s="1049" t="s">
        <v>2911</v>
      </c>
      <c r="C2506" s="1049" t="s">
        <v>1239</v>
      </c>
      <c r="D2506" s="1052">
        <v>308.44</v>
      </c>
    </row>
    <row r="2507" spans="1:4" x14ac:dyDescent="0.25">
      <c r="A2507" s="1049">
        <v>102036</v>
      </c>
      <c r="B2507" s="1049" t="s">
        <v>2912</v>
      </c>
      <c r="C2507" s="1049" t="s">
        <v>1239</v>
      </c>
      <c r="D2507" s="1052">
        <v>269.87</v>
      </c>
    </row>
    <row r="2508" spans="1:4" x14ac:dyDescent="0.25">
      <c r="A2508" s="1049">
        <v>102037</v>
      </c>
      <c r="B2508" s="1049" t="s">
        <v>2913</v>
      </c>
      <c r="C2508" s="1049" t="s">
        <v>1239</v>
      </c>
      <c r="D2508" s="1052">
        <v>238.65</v>
      </c>
    </row>
    <row r="2509" spans="1:4" x14ac:dyDescent="0.25">
      <c r="A2509" s="1049">
        <v>102038</v>
      </c>
      <c r="B2509" s="1049" t="s">
        <v>2914</v>
      </c>
      <c r="C2509" s="1049" t="s">
        <v>1239</v>
      </c>
      <c r="D2509" s="1052">
        <v>221.26</v>
      </c>
    </row>
    <row r="2510" spans="1:4" x14ac:dyDescent="0.25">
      <c r="A2510" s="1049">
        <v>102039</v>
      </c>
      <c r="B2510" s="1049" t="s">
        <v>2915</v>
      </c>
      <c r="C2510" s="1049" t="s">
        <v>1239</v>
      </c>
      <c r="D2510" s="1052">
        <v>529.91</v>
      </c>
    </row>
    <row r="2511" spans="1:4" x14ac:dyDescent="0.25">
      <c r="A2511" s="1049">
        <v>102040</v>
      </c>
      <c r="B2511" s="1049" t="s">
        <v>2916</v>
      </c>
      <c r="C2511" s="1049" t="s">
        <v>1239</v>
      </c>
      <c r="D2511" s="1052">
        <v>438.5</v>
      </c>
    </row>
    <row r="2512" spans="1:4" x14ac:dyDescent="0.25">
      <c r="A2512" s="1049">
        <v>102041</v>
      </c>
      <c r="B2512" s="1049" t="s">
        <v>2917</v>
      </c>
      <c r="C2512" s="1049" t="s">
        <v>1239</v>
      </c>
      <c r="D2512" s="1052">
        <v>348</v>
      </c>
    </row>
    <row r="2513" spans="1:4" x14ac:dyDescent="0.25">
      <c r="A2513" s="1049">
        <v>102042</v>
      </c>
      <c r="B2513" s="1049" t="s">
        <v>2918</v>
      </c>
      <c r="C2513" s="1049" t="s">
        <v>1239</v>
      </c>
      <c r="D2513" s="1052">
        <v>314.04000000000002</v>
      </c>
    </row>
    <row r="2514" spans="1:4" x14ac:dyDescent="0.25">
      <c r="A2514" s="1049">
        <v>102043</v>
      </c>
      <c r="B2514" s="1049" t="s">
        <v>2919</v>
      </c>
      <c r="C2514" s="1049" t="s">
        <v>1239</v>
      </c>
      <c r="D2514" s="1052">
        <v>272.05</v>
      </c>
    </row>
    <row r="2515" spans="1:4" x14ac:dyDescent="0.25">
      <c r="A2515" s="1049">
        <v>102044</v>
      </c>
      <c r="B2515" s="1049" t="s">
        <v>2920</v>
      </c>
      <c r="C2515" s="1049" t="s">
        <v>1239</v>
      </c>
      <c r="D2515" s="1052">
        <v>242.53</v>
      </c>
    </row>
    <row r="2516" spans="1:4" x14ac:dyDescent="0.25">
      <c r="A2516" s="1049">
        <v>102045</v>
      </c>
      <c r="B2516" s="1049" t="s">
        <v>2921</v>
      </c>
      <c r="C2516" s="1049" t="s">
        <v>1239</v>
      </c>
      <c r="D2516" s="1052">
        <v>224.8</v>
      </c>
    </row>
    <row r="2517" spans="1:4" x14ac:dyDescent="0.25">
      <c r="A2517" s="1049">
        <v>102046</v>
      </c>
      <c r="B2517" s="1049" t="s">
        <v>2922</v>
      </c>
      <c r="C2517" s="1049" t="s">
        <v>1239</v>
      </c>
      <c r="D2517" s="1052">
        <v>571.61</v>
      </c>
    </row>
    <row r="2518" spans="1:4" x14ac:dyDescent="0.25">
      <c r="A2518" s="1049">
        <v>102047</v>
      </c>
      <c r="B2518" s="1049" t="s">
        <v>2923</v>
      </c>
      <c r="C2518" s="1049" t="s">
        <v>1239</v>
      </c>
      <c r="D2518" s="1052">
        <v>483.36</v>
      </c>
    </row>
    <row r="2519" spans="1:4" x14ac:dyDescent="0.25">
      <c r="A2519" s="1049">
        <v>102048</v>
      </c>
      <c r="B2519" s="1049" t="s">
        <v>2924</v>
      </c>
      <c r="C2519" s="1049" t="s">
        <v>1239</v>
      </c>
      <c r="D2519" s="1052">
        <v>331.44</v>
      </c>
    </row>
    <row r="2520" spans="1:4" x14ac:dyDescent="0.25">
      <c r="A2520" s="1049">
        <v>102049</v>
      </c>
      <c r="B2520" s="1049" t="s">
        <v>2925</v>
      </c>
      <c r="C2520" s="1049" t="s">
        <v>1239</v>
      </c>
      <c r="D2520" s="1052">
        <v>296.17</v>
      </c>
    </row>
    <row r="2521" spans="1:4" x14ac:dyDescent="0.25">
      <c r="A2521" s="1049">
        <v>102050</v>
      </c>
      <c r="B2521" s="1049" t="s">
        <v>2926</v>
      </c>
      <c r="C2521" s="1049" t="s">
        <v>1239</v>
      </c>
      <c r="D2521" s="1052">
        <v>259.77</v>
      </c>
    </row>
    <row r="2522" spans="1:4" x14ac:dyDescent="0.25">
      <c r="A2522" s="1049">
        <v>102051</v>
      </c>
      <c r="B2522" s="1049" t="s">
        <v>2927</v>
      </c>
      <c r="C2522" s="1049" t="s">
        <v>1239</v>
      </c>
      <c r="D2522" s="1052">
        <v>228.52</v>
      </c>
    </row>
    <row r="2523" spans="1:4" x14ac:dyDescent="0.25">
      <c r="A2523" s="1049">
        <v>102052</v>
      </c>
      <c r="B2523" s="1049" t="s">
        <v>2928</v>
      </c>
      <c r="C2523" s="1049" t="s">
        <v>1239</v>
      </c>
      <c r="D2523" s="1052">
        <v>211.11</v>
      </c>
    </row>
    <row r="2524" spans="1:4" x14ac:dyDescent="0.25">
      <c r="A2524" s="1049">
        <v>102059</v>
      </c>
      <c r="B2524" s="1049" t="s">
        <v>2929</v>
      </c>
      <c r="C2524" s="1049" t="s">
        <v>1239</v>
      </c>
      <c r="D2524" s="1052">
        <v>491.97</v>
      </c>
    </row>
    <row r="2525" spans="1:4" x14ac:dyDescent="0.25">
      <c r="A2525" s="1049">
        <v>102060</v>
      </c>
      <c r="B2525" s="1049" t="s">
        <v>2930</v>
      </c>
      <c r="C2525" s="1049" t="s">
        <v>1239</v>
      </c>
      <c r="D2525" s="1052">
        <v>410.52</v>
      </c>
    </row>
    <row r="2526" spans="1:4" x14ac:dyDescent="0.25">
      <c r="A2526" s="1049">
        <v>102061</v>
      </c>
      <c r="B2526" s="1049" t="s">
        <v>2931</v>
      </c>
      <c r="C2526" s="1049" t="s">
        <v>1239</v>
      </c>
      <c r="D2526" s="1052">
        <v>321.62</v>
      </c>
    </row>
    <row r="2527" spans="1:4" x14ac:dyDescent="0.25">
      <c r="A2527" s="1049">
        <v>102062</v>
      </c>
      <c r="B2527" s="1049" t="s">
        <v>2932</v>
      </c>
      <c r="C2527" s="1049" t="s">
        <v>1239</v>
      </c>
      <c r="D2527" s="1052">
        <v>297.19</v>
      </c>
    </row>
    <row r="2528" spans="1:4" x14ac:dyDescent="0.25">
      <c r="A2528" s="1049">
        <v>102063</v>
      </c>
      <c r="B2528" s="1049" t="s">
        <v>2933</v>
      </c>
      <c r="C2528" s="1049" t="s">
        <v>1239</v>
      </c>
      <c r="D2528" s="1052">
        <v>256.77999999999997</v>
      </c>
    </row>
    <row r="2529" spans="1:4" x14ac:dyDescent="0.25">
      <c r="A2529" s="1049">
        <v>102064</v>
      </c>
      <c r="B2529" s="1049" t="s">
        <v>2934</v>
      </c>
      <c r="C2529" s="1049" t="s">
        <v>1239</v>
      </c>
      <c r="D2529" s="1052">
        <v>227.06</v>
      </c>
    </row>
    <row r="2530" spans="1:4" x14ac:dyDescent="0.25">
      <c r="A2530" s="1049">
        <v>102065</v>
      </c>
      <c r="B2530" s="1049" t="s">
        <v>2935</v>
      </c>
      <c r="C2530" s="1049" t="s">
        <v>1239</v>
      </c>
      <c r="D2530" s="1052">
        <v>210.54</v>
      </c>
    </row>
    <row r="2531" spans="1:4" x14ac:dyDescent="0.25">
      <c r="A2531" s="1049">
        <v>102066</v>
      </c>
      <c r="B2531" s="1049" t="s">
        <v>2936</v>
      </c>
      <c r="C2531" s="1049" t="s">
        <v>1239</v>
      </c>
      <c r="D2531" s="1052">
        <v>510.06</v>
      </c>
    </row>
    <row r="2532" spans="1:4" x14ac:dyDescent="0.25">
      <c r="A2532" s="1049">
        <v>102067</v>
      </c>
      <c r="B2532" s="1049" t="s">
        <v>2937</v>
      </c>
      <c r="C2532" s="1049" t="s">
        <v>1239</v>
      </c>
      <c r="D2532" s="1052">
        <v>433.33</v>
      </c>
    </row>
    <row r="2533" spans="1:4" x14ac:dyDescent="0.25">
      <c r="A2533" s="1049">
        <v>102068</v>
      </c>
      <c r="B2533" s="1049" t="s">
        <v>2938</v>
      </c>
      <c r="C2533" s="1049" t="s">
        <v>1239</v>
      </c>
      <c r="D2533" s="1052">
        <v>303.45999999999998</v>
      </c>
    </row>
    <row r="2534" spans="1:4" x14ac:dyDescent="0.25">
      <c r="A2534" s="1049">
        <v>102069</v>
      </c>
      <c r="B2534" s="1049" t="s">
        <v>2939</v>
      </c>
      <c r="C2534" s="1049" t="s">
        <v>1239</v>
      </c>
      <c r="D2534" s="1052">
        <v>278.66000000000003</v>
      </c>
    </row>
    <row r="2535" spans="1:4" x14ac:dyDescent="0.25">
      <c r="A2535" s="1049">
        <v>102070</v>
      </c>
      <c r="B2535" s="1049" t="s">
        <v>2940</v>
      </c>
      <c r="C2535" s="1049" t="s">
        <v>1239</v>
      </c>
      <c r="D2535" s="1052">
        <v>244.57</v>
      </c>
    </row>
    <row r="2536" spans="1:4" x14ac:dyDescent="0.25">
      <c r="A2536" s="1049">
        <v>102071</v>
      </c>
      <c r="B2536" s="1049" t="s">
        <v>2941</v>
      </c>
      <c r="C2536" s="1049" t="s">
        <v>1239</v>
      </c>
      <c r="D2536" s="1052">
        <v>215.69</v>
      </c>
    </row>
    <row r="2537" spans="1:4" x14ac:dyDescent="0.25">
      <c r="A2537" s="1049">
        <v>102072</v>
      </c>
      <c r="B2537" s="1049" t="s">
        <v>2942</v>
      </c>
      <c r="C2537" s="1049" t="s">
        <v>1239</v>
      </c>
      <c r="D2537" s="1052">
        <v>202.31</v>
      </c>
    </row>
    <row r="2538" spans="1:4" x14ac:dyDescent="0.25">
      <c r="A2538" s="1049">
        <v>102073</v>
      </c>
      <c r="B2538" s="1049" t="s">
        <v>12176</v>
      </c>
      <c r="C2538" s="1049" t="s">
        <v>70</v>
      </c>
      <c r="D2538" s="1053">
        <v>4147.67</v>
      </c>
    </row>
    <row r="2539" spans="1:4" x14ac:dyDescent="0.25">
      <c r="A2539" s="1049">
        <v>102074</v>
      </c>
      <c r="B2539" s="1049" t="s">
        <v>12177</v>
      </c>
      <c r="C2539" s="1049" t="s">
        <v>70</v>
      </c>
      <c r="D2539" s="1053">
        <v>4948.87</v>
      </c>
    </row>
    <row r="2540" spans="1:4" x14ac:dyDescent="0.25">
      <c r="A2540" s="1049">
        <v>102075</v>
      </c>
      <c r="B2540" s="1049" t="s">
        <v>12178</v>
      </c>
      <c r="C2540" s="1049" t="s">
        <v>70</v>
      </c>
      <c r="D2540" s="1053">
        <v>5140.1099999999997</v>
      </c>
    </row>
    <row r="2541" spans="1:4" x14ac:dyDescent="0.25">
      <c r="A2541" s="1049">
        <v>102076</v>
      </c>
      <c r="B2541" s="1049" t="s">
        <v>12179</v>
      </c>
      <c r="C2541" s="1049" t="s">
        <v>70</v>
      </c>
      <c r="D2541" s="1053">
        <v>5266.76</v>
      </c>
    </row>
    <row r="2542" spans="1:4" x14ac:dyDescent="0.25">
      <c r="A2542" s="1049">
        <v>102077</v>
      </c>
      <c r="B2542" s="1049" t="s">
        <v>12180</v>
      </c>
      <c r="C2542" s="1049" t="s">
        <v>70</v>
      </c>
      <c r="D2542" s="1053">
        <v>5786.95</v>
      </c>
    </row>
    <row r="2543" spans="1:4" x14ac:dyDescent="0.25">
      <c r="A2543" s="1049">
        <v>102078</v>
      </c>
      <c r="B2543" s="1049" t="s">
        <v>12181</v>
      </c>
      <c r="C2543" s="1049" t="s">
        <v>70</v>
      </c>
      <c r="D2543" s="1053">
        <v>5921.4</v>
      </c>
    </row>
    <row r="2544" spans="1:4" x14ac:dyDescent="0.25">
      <c r="A2544" s="1049">
        <v>102079</v>
      </c>
      <c r="B2544" s="1049" t="s">
        <v>12182</v>
      </c>
      <c r="C2544" s="1049" t="s">
        <v>70</v>
      </c>
      <c r="D2544" s="1053">
        <v>5673.99</v>
      </c>
    </row>
    <row r="2545" spans="1:4" x14ac:dyDescent="0.25">
      <c r="A2545" s="1049">
        <v>102080</v>
      </c>
      <c r="B2545" s="1049" t="s">
        <v>12183</v>
      </c>
      <c r="C2545" s="1049" t="s">
        <v>70</v>
      </c>
      <c r="D2545" s="1053">
        <v>4964.22</v>
      </c>
    </row>
    <row r="2546" spans="1:4" x14ac:dyDescent="0.25">
      <c r="A2546" s="1049">
        <v>102086</v>
      </c>
      <c r="B2546" s="1049" t="s">
        <v>2943</v>
      </c>
      <c r="C2546" s="1049" t="s">
        <v>1239</v>
      </c>
      <c r="D2546" s="1052">
        <v>220.8</v>
      </c>
    </row>
    <row r="2547" spans="1:4" x14ac:dyDescent="0.25">
      <c r="A2547" s="1049">
        <v>102087</v>
      </c>
      <c r="B2547" s="1049" t="s">
        <v>2944</v>
      </c>
      <c r="C2547" s="1049" t="s">
        <v>1239</v>
      </c>
      <c r="D2547" s="1052">
        <v>170.97</v>
      </c>
    </row>
    <row r="2548" spans="1:4" x14ac:dyDescent="0.25">
      <c r="A2548" s="1049">
        <v>102088</v>
      </c>
      <c r="B2548" s="1049" t="s">
        <v>21547</v>
      </c>
      <c r="C2548" s="1049" t="s">
        <v>1239</v>
      </c>
      <c r="D2548" s="1052">
        <v>219.24</v>
      </c>
    </row>
    <row r="2549" spans="1:4" x14ac:dyDescent="0.25">
      <c r="A2549" s="1049">
        <v>102089</v>
      </c>
      <c r="B2549" s="1049" t="s">
        <v>2945</v>
      </c>
      <c r="C2549" s="1049" t="s">
        <v>1239</v>
      </c>
      <c r="D2549" s="1052">
        <v>213.21</v>
      </c>
    </row>
    <row r="2550" spans="1:4" x14ac:dyDescent="0.25">
      <c r="A2550" s="1049">
        <v>102090</v>
      </c>
      <c r="B2550" s="1049" t="s">
        <v>2946</v>
      </c>
      <c r="C2550" s="1049" t="s">
        <v>1239</v>
      </c>
      <c r="D2550" s="1052">
        <v>156.69</v>
      </c>
    </row>
    <row r="2551" spans="1:4" x14ac:dyDescent="0.25">
      <c r="A2551" s="1049">
        <v>102091</v>
      </c>
      <c r="B2551" s="1049" t="s">
        <v>21548</v>
      </c>
      <c r="C2551" s="1049" t="s">
        <v>1239</v>
      </c>
      <c r="D2551" s="1052">
        <v>253.16</v>
      </c>
    </row>
    <row r="2552" spans="1:4" x14ac:dyDescent="0.25">
      <c r="A2552" s="1049">
        <v>103760</v>
      </c>
      <c r="B2552" s="1049" t="s">
        <v>12184</v>
      </c>
      <c r="C2552" s="1049" t="s">
        <v>1239</v>
      </c>
      <c r="D2552" s="1052">
        <v>125.1</v>
      </c>
    </row>
    <row r="2553" spans="1:4" x14ac:dyDescent="0.25">
      <c r="A2553" s="1049">
        <v>103761</v>
      </c>
      <c r="B2553" s="1049" t="s">
        <v>12185</v>
      </c>
      <c r="C2553" s="1049" t="s">
        <v>1239</v>
      </c>
      <c r="D2553" s="1052">
        <v>86.8</v>
      </c>
    </row>
    <row r="2554" spans="1:4" x14ac:dyDescent="0.25">
      <c r="A2554" s="1049">
        <v>103762</v>
      </c>
      <c r="B2554" s="1049" t="s">
        <v>12186</v>
      </c>
      <c r="C2554" s="1049" t="s">
        <v>1239</v>
      </c>
      <c r="D2554" s="1052">
        <v>74.16</v>
      </c>
    </row>
    <row r="2555" spans="1:4" x14ac:dyDescent="0.25">
      <c r="A2555" s="1049">
        <v>103763</v>
      </c>
      <c r="B2555" s="1049" t="s">
        <v>12187</v>
      </c>
      <c r="C2555" s="1049" t="s">
        <v>1239</v>
      </c>
      <c r="D2555" s="1052">
        <v>65.52</v>
      </c>
    </row>
    <row r="2556" spans="1:4" x14ac:dyDescent="0.25">
      <c r="A2556" s="1049">
        <v>104925</v>
      </c>
      <c r="B2556" s="1049" t="s">
        <v>21549</v>
      </c>
      <c r="C2556" s="1049" t="s">
        <v>1239</v>
      </c>
      <c r="D2556" s="1052">
        <v>165.28</v>
      </c>
    </row>
    <row r="2557" spans="1:4" x14ac:dyDescent="0.25">
      <c r="A2557" s="1049">
        <v>104926</v>
      </c>
      <c r="B2557" s="1049" t="s">
        <v>21550</v>
      </c>
      <c r="C2557" s="1049" t="s">
        <v>1239</v>
      </c>
      <c r="D2557" s="1052">
        <v>107.93</v>
      </c>
    </row>
    <row r="2558" spans="1:4" x14ac:dyDescent="0.25">
      <c r="A2558" s="1049">
        <v>104927</v>
      </c>
      <c r="B2558" s="1049" t="s">
        <v>21551</v>
      </c>
      <c r="C2558" s="1049" t="s">
        <v>1239</v>
      </c>
      <c r="D2558" s="1052">
        <v>78.13</v>
      </c>
    </row>
    <row r="2559" spans="1:4" x14ac:dyDescent="0.25">
      <c r="A2559" s="1049">
        <v>104928</v>
      </c>
      <c r="B2559" s="1049" t="s">
        <v>21552</v>
      </c>
      <c r="C2559" s="1049" t="s">
        <v>1239</v>
      </c>
      <c r="D2559" s="1052">
        <v>164.72</v>
      </c>
    </row>
    <row r="2560" spans="1:4" x14ac:dyDescent="0.25">
      <c r="A2560" s="1049">
        <v>104929</v>
      </c>
      <c r="B2560" s="1049" t="s">
        <v>21553</v>
      </c>
      <c r="C2560" s="1049" t="s">
        <v>1239</v>
      </c>
      <c r="D2560" s="1052">
        <v>101.93</v>
      </c>
    </row>
    <row r="2561" spans="1:4" x14ac:dyDescent="0.25">
      <c r="A2561" s="1049">
        <v>105403</v>
      </c>
      <c r="B2561" s="1049" t="s">
        <v>21554</v>
      </c>
      <c r="C2561" s="1049" t="s">
        <v>1239</v>
      </c>
      <c r="D2561" s="1052">
        <v>201.94</v>
      </c>
    </row>
    <row r="2562" spans="1:4" x14ac:dyDescent="0.25">
      <c r="A2562" s="1049">
        <v>105406</v>
      </c>
      <c r="B2562" s="1049" t="s">
        <v>21555</v>
      </c>
      <c r="C2562" s="1049" t="s">
        <v>1239</v>
      </c>
      <c r="D2562" s="1052">
        <v>217.07</v>
      </c>
    </row>
    <row r="2563" spans="1:4" x14ac:dyDescent="0.25">
      <c r="A2563" s="1049">
        <v>89996</v>
      </c>
      <c r="B2563" s="1049" t="s">
        <v>2947</v>
      </c>
      <c r="C2563" s="1049" t="s">
        <v>71</v>
      </c>
      <c r="D2563" s="1052">
        <v>12.02</v>
      </c>
    </row>
    <row r="2564" spans="1:4" x14ac:dyDescent="0.25">
      <c r="A2564" s="1049">
        <v>89997</v>
      </c>
      <c r="B2564" s="1049" t="s">
        <v>2948</v>
      </c>
      <c r="C2564" s="1049" t="s">
        <v>71</v>
      </c>
      <c r="D2564" s="1052">
        <v>9.75</v>
      </c>
    </row>
    <row r="2565" spans="1:4" x14ac:dyDescent="0.25">
      <c r="A2565" s="1049">
        <v>89998</v>
      </c>
      <c r="B2565" s="1049" t="s">
        <v>2949</v>
      </c>
      <c r="C2565" s="1049" t="s">
        <v>71</v>
      </c>
      <c r="D2565" s="1052">
        <v>11.41</v>
      </c>
    </row>
    <row r="2566" spans="1:4" x14ac:dyDescent="0.25">
      <c r="A2566" s="1049">
        <v>89999</v>
      </c>
      <c r="B2566" s="1049" t="s">
        <v>2950</v>
      </c>
      <c r="C2566" s="1049" t="s">
        <v>71</v>
      </c>
      <c r="D2566" s="1052">
        <v>18.25</v>
      </c>
    </row>
    <row r="2567" spans="1:4" x14ac:dyDescent="0.25">
      <c r="A2567" s="1049">
        <v>90000</v>
      </c>
      <c r="B2567" s="1049" t="s">
        <v>2951</v>
      </c>
      <c r="C2567" s="1049" t="s">
        <v>71</v>
      </c>
      <c r="D2567" s="1052">
        <v>14.58</v>
      </c>
    </row>
    <row r="2568" spans="1:4" x14ac:dyDescent="0.25">
      <c r="A2568" s="1049">
        <v>91593</v>
      </c>
      <c r="B2568" s="1049" t="s">
        <v>2952</v>
      </c>
      <c r="C2568" s="1049" t="s">
        <v>71</v>
      </c>
      <c r="D2568" s="1052">
        <v>10.98</v>
      </c>
    </row>
    <row r="2569" spans="1:4" x14ac:dyDescent="0.25">
      <c r="A2569" s="1049">
        <v>91594</v>
      </c>
      <c r="B2569" s="1049" t="s">
        <v>2953</v>
      </c>
      <c r="C2569" s="1049" t="s">
        <v>71</v>
      </c>
      <c r="D2569" s="1052">
        <v>11.48</v>
      </c>
    </row>
    <row r="2570" spans="1:4" x14ac:dyDescent="0.25">
      <c r="A2570" s="1049">
        <v>91595</v>
      </c>
      <c r="B2570" s="1049" t="s">
        <v>2954</v>
      </c>
      <c r="C2570" s="1049" t="s">
        <v>71</v>
      </c>
      <c r="D2570" s="1052">
        <v>12.3</v>
      </c>
    </row>
    <row r="2571" spans="1:4" x14ac:dyDescent="0.25">
      <c r="A2571" s="1049">
        <v>91596</v>
      </c>
      <c r="B2571" s="1049" t="s">
        <v>2955</v>
      </c>
      <c r="C2571" s="1049" t="s">
        <v>71</v>
      </c>
      <c r="D2571" s="1052">
        <v>11.35</v>
      </c>
    </row>
    <row r="2572" spans="1:4" x14ac:dyDescent="0.25">
      <c r="A2572" s="1049">
        <v>91597</v>
      </c>
      <c r="B2572" s="1049" t="s">
        <v>2956</v>
      </c>
      <c r="C2572" s="1049" t="s">
        <v>71</v>
      </c>
      <c r="D2572" s="1052">
        <v>8.16</v>
      </c>
    </row>
    <row r="2573" spans="1:4" x14ac:dyDescent="0.25">
      <c r="A2573" s="1049">
        <v>91598</v>
      </c>
      <c r="B2573" s="1049" t="s">
        <v>2957</v>
      </c>
      <c r="C2573" s="1049" t="s">
        <v>71</v>
      </c>
      <c r="D2573" s="1052">
        <v>11.21</v>
      </c>
    </row>
    <row r="2574" spans="1:4" x14ac:dyDescent="0.25">
      <c r="A2574" s="1049">
        <v>91599</v>
      </c>
      <c r="B2574" s="1049" t="s">
        <v>2958</v>
      </c>
      <c r="C2574" s="1049" t="s">
        <v>71</v>
      </c>
      <c r="D2574" s="1052">
        <v>8.6</v>
      </c>
    </row>
    <row r="2575" spans="1:4" x14ac:dyDescent="0.25">
      <c r="A2575" s="1049">
        <v>91600</v>
      </c>
      <c r="B2575" s="1049" t="s">
        <v>2959</v>
      </c>
      <c r="C2575" s="1049" t="s">
        <v>71</v>
      </c>
      <c r="D2575" s="1052">
        <v>14.32</v>
      </c>
    </row>
    <row r="2576" spans="1:4" x14ac:dyDescent="0.25">
      <c r="A2576" s="1049">
        <v>91601</v>
      </c>
      <c r="B2576" s="1049" t="s">
        <v>2960</v>
      </c>
      <c r="C2576" s="1049" t="s">
        <v>71</v>
      </c>
      <c r="D2576" s="1052">
        <v>13.93</v>
      </c>
    </row>
    <row r="2577" spans="1:4" x14ac:dyDescent="0.25">
      <c r="A2577" s="1049">
        <v>91602</v>
      </c>
      <c r="B2577" s="1049" t="s">
        <v>2961</v>
      </c>
      <c r="C2577" s="1049" t="s">
        <v>71</v>
      </c>
      <c r="D2577" s="1052">
        <v>12.79</v>
      </c>
    </row>
    <row r="2578" spans="1:4" x14ac:dyDescent="0.25">
      <c r="A2578" s="1049">
        <v>91603</v>
      </c>
      <c r="B2578" s="1049" t="s">
        <v>2962</v>
      </c>
      <c r="C2578" s="1049" t="s">
        <v>71</v>
      </c>
      <c r="D2578" s="1052">
        <v>12.07</v>
      </c>
    </row>
    <row r="2579" spans="1:4" x14ac:dyDescent="0.25">
      <c r="A2579" s="1049">
        <v>92759</v>
      </c>
      <c r="B2579" s="1049" t="s">
        <v>12188</v>
      </c>
      <c r="C2579" s="1049" t="s">
        <v>71</v>
      </c>
      <c r="D2579" s="1052">
        <v>15.9</v>
      </c>
    </row>
    <row r="2580" spans="1:4" x14ac:dyDescent="0.25">
      <c r="A2580" s="1049">
        <v>92760</v>
      </c>
      <c r="B2580" s="1049" t="s">
        <v>12189</v>
      </c>
      <c r="C2580" s="1049" t="s">
        <v>71</v>
      </c>
      <c r="D2580" s="1052">
        <v>14.97</v>
      </c>
    </row>
    <row r="2581" spans="1:4" x14ac:dyDescent="0.25">
      <c r="A2581" s="1049">
        <v>92761</v>
      </c>
      <c r="B2581" s="1049" t="s">
        <v>12190</v>
      </c>
      <c r="C2581" s="1049" t="s">
        <v>71</v>
      </c>
      <c r="D2581" s="1052">
        <v>14.03</v>
      </c>
    </row>
    <row r="2582" spans="1:4" x14ac:dyDescent="0.25">
      <c r="A2582" s="1049">
        <v>92762</v>
      </c>
      <c r="B2582" s="1049" t="s">
        <v>12191</v>
      </c>
      <c r="C2582" s="1049" t="s">
        <v>71</v>
      </c>
      <c r="D2582" s="1052">
        <v>12.52</v>
      </c>
    </row>
    <row r="2583" spans="1:4" x14ac:dyDescent="0.25">
      <c r="A2583" s="1049">
        <v>92763</v>
      </c>
      <c r="B2583" s="1049" t="s">
        <v>12192</v>
      </c>
      <c r="C2583" s="1049" t="s">
        <v>71</v>
      </c>
      <c r="D2583" s="1052">
        <v>10.52</v>
      </c>
    </row>
    <row r="2584" spans="1:4" x14ac:dyDescent="0.25">
      <c r="A2584" s="1049">
        <v>92764</v>
      </c>
      <c r="B2584" s="1049" t="s">
        <v>12193</v>
      </c>
      <c r="C2584" s="1049" t="s">
        <v>71</v>
      </c>
      <c r="D2584" s="1052">
        <v>10.19</v>
      </c>
    </row>
    <row r="2585" spans="1:4" x14ac:dyDescent="0.25">
      <c r="A2585" s="1049">
        <v>92765</v>
      </c>
      <c r="B2585" s="1049" t="s">
        <v>12194</v>
      </c>
      <c r="C2585" s="1049" t="s">
        <v>71</v>
      </c>
      <c r="D2585" s="1052">
        <v>11.59</v>
      </c>
    </row>
    <row r="2586" spans="1:4" x14ac:dyDescent="0.25">
      <c r="A2586" s="1049">
        <v>92766</v>
      </c>
      <c r="B2586" s="1049" t="s">
        <v>12195</v>
      </c>
      <c r="C2586" s="1049" t="s">
        <v>71</v>
      </c>
      <c r="D2586" s="1052">
        <v>11.46</v>
      </c>
    </row>
    <row r="2587" spans="1:4" x14ac:dyDescent="0.25">
      <c r="A2587" s="1049">
        <v>92767</v>
      </c>
      <c r="B2587" s="1049" t="s">
        <v>12196</v>
      </c>
      <c r="C2587" s="1049" t="s">
        <v>71</v>
      </c>
      <c r="D2587" s="1052">
        <v>17.45</v>
      </c>
    </row>
    <row r="2588" spans="1:4" x14ac:dyDescent="0.25">
      <c r="A2588" s="1049">
        <v>92768</v>
      </c>
      <c r="B2588" s="1049" t="s">
        <v>12197</v>
      </c>
      <c r="C2588" s="1049" t="s">
        <v>71</v>
      </c>
      <c r="D2588" s="1052">
        <v>15.28</v>
      </c>
    </row>
    <row r="2589" spans="1:4" x14ac:dyDescent="0.25">
      <c r="A2589" s="1049">
        <v>92769</v>
      </c>
      <c r="B2589" s="1049" t="s">
        <v>12198</v>
      </c>
      <c r="C2589" s="1049" t="s">
        <v>71</v>
      </c>
      <c r="D2589" s="1052">
        <v>14.37</v>
      </c>
    </row>
    <row r="2590" spans="1:4" x14ac:dyDescent="0.25">
      <c r="A2590" s="1049">
        <v>92770</v>
      </c>
      <c r="B2590" s="1049" t="s">
        <v>12199</v>
      </c>
      <c r="C2590" s="1049" t="s">
        <v>71</v>
      </c>
      <c r="D2590" s="1052">
        <v>13.47</v>
      </c>
    </row>
    <row r="2591" spans="1:4" x14ac:dyDescent="0.25">
      <c r="A2591" s="1049">
        <v>92771</v>
      </c>
      <c r="B2591" s="1049" t="s">
        <v>12200</v>
      </c>
      <c r="C2591" s="1049" t="s">
        <v>71</v>
      </c>
      <c r="D2591" s="1052">
        <v>12.01</v>
      </c>
    </row>
    <row r="2592" spans="1:4" x14ac:dyDescent="0.25">
      <c r="A2592" s="1049">
        <v>92772</v>
      </c>
      <c r="B2592" s="1049" t="s">
        <v>12201</v>
      </c>
      <c r="C2592" s="1049" t="s">
        <v>71</v>
      </c>
      <c r="D2592" s="1052">
        <v>10.08</v>
      </c>
    </row>
    <row r="2593" spans="1:4" x14ac:dyDescent="0.25">
      <c r="A2593" s="1049">
        <v>92773</v>
      </c>
      <c r="B2593" s="1049" t="s">
        <v>12202</v>
      </c>
      <c r="C2593" s="1049" t="s">
        <v>71</v>
      </c>
      <c r="D2593" s="1052">
        <v>9.89</v>
      </c>
    </row>
    <row r="2594" spans="1:4" x14ac:dyDescent="0.25">
      <c r="A2594" s="1049">
        <v>92774</v>
      </c>
      <c r="B2594" s="1049" t="s">
        <v>12203</v>
      </c>
      <c r="C2594" s="1049" t="s">
        <v>71</v>
      </c>
      <c r="D2594" s="1052">
        <v>11.41</v>
      </c>
    </row>
    <row r="2595" spans="1:4" x14ac:dyDescent="0.25">
      <c r="A2595" s="1049">
        <v>92798</v>
      </c>
      <c r="B2595" s="1049" t="s">
        <v>12204</v>
      </c>
      <c r="C2595" s="1049" t="s">
        <v>71</v>
      </c>
      <c r="D2595" s="1052">
        <v>10.35</v>
      </c>
    </row>
    <row r="2596" spans="1:4" x14ac:dyDescent="0.25">
      <c r="A2596" s="1049">
        <v>92799</v>
      </c>
      <c r="B2596" s="1049" t="s">
        <v>12205</v>
      </c>
      <c r="C2596" s="1049" t="s">
        <v>71</v>
      </c>
      <c r="D2596" s="1052">
        <v>12.47</v>
      </c>
    </row>
    <row r="2597" spans="1:4" x14ac:dyDescent="0.25">
      <c r="A2597" s="1049">
        <v>92800</v>
      </c>
      <c r="B2597" s="1049" t="s">
        <v>12206</v>
      </c>
      <c r="C2597" s="1049" t="s">
        <v>71</v>
      </c>
      <c r="D2597" s="1052">
        <v>11.23</v>
      </c>
    </row>
    <row r="2598" spans="1:4" x14ac:dyDescent="0.25">
      <c r="A2598" s="1049">
        <v>92801</v>
      </c>
      <c r="B2598" s="1049" t="s">
        <v>12207</v>
      </c>
      <c r="C2598" s="1049" t="s">
        <v>71</v>
      </c>
      <c r="D2598" s="1052">
        <v>11.32</v>
      </c>
    </row>
    <row r="2599" spans="1:4" x14ac:dyDescent="0.25">
      <c r="A2599" s="1049">
        <v>92802</v>
      </c>
      <c r="B2599" s="1049" t="s">
        <v>12208</v>
      </c>
      <c r="C2599" s="1049" t="s">
        <v>71</v>
      </c>
      <c r="D2599" s="1052">
        <v>11.24</v>
      </c>
    </row>
    <row r="2600" spans="1:4" x14ac:dyDescent="0.25">
      <c r="A2600" s="1049">
        <v>92803</v>
      </c>
      <c r="B2600" s="1049" t="s">
        <v>12209</v>
      </c>
      <c r="C2600" s="1049" t="s">
        <v>71</v>
      </c>
      <c r="D2600" s="1052">
        <v>10.36</v>
      </c>
    </row>
    <row r="2601" spans="1:4" x14ac:dyDescent="0.25">
      <c r="A2601" s="1049">
        <v>92804</v>
      </c>
      <c r="B2601" s="1049" t="s">
        <v>12210</v>
      </c>
      <c r="C2601" s="1049" t="s">
        <v>71</v>
      </c>
      <c r="D2601" s="1052">
        <v>8.8800000000000008</v>
      </c>
    </row>
    <row r="2602" spans="1:4" x14ac:dyDescent="0.25">
      <c r="A2602" s="1049">
        <v>92805</v>
      </c>
      <c r="B2602" s="1049" t="s">
        <v>12211</v>
      </c>
      <c r="C2602" s="1049" t="s">
        <v>71</v>
      </c>
      <c r="D2602" s="1052">
        <v>8.7899999999999991</v>
      </c>
    </row>
    <row r="2603" spans="1:4" x14ac:dyDescent="0.25">
      <c r="A2603" s="1049">
        <v>92806</v>
      </c>
      <c r="B2603" s="1049" t="s">
        <v>12212</v>
      </c>
      <c r="C2603" s="1049" t="s">
        <v>71</v>
      </c>
      <c r="D2603" s="1052">
        <v>10.36</v>
      </c>
    </row>
    <row r="2604" spans="1:4" x14ac:dyDescent="0.25">
      <c r="A2604" s="1049">
        <v>92875</v>
      </c>
      <c r="B2604" s="1049" t="s">
        <v>12213</v>
      </c>
      <c r="C2604" s="1049" t="s">
        <v>71</v>
      </c>
      <c r="D2604" s="1052">
        <v>10.76</v>
      </c>
    </row>
    <row r="2605" spans="1:4" x14ac:dyDescent="0.25">
      <c r="A2605" s="1049">
        <v>92876</v>
      </c>
      <c r="B2605" s="1049" t="s">
        <v>12214</v>
      </c>
      <c r="C2605" s="1049" t="s">
        <v>71</v>
      </c>
      <c r="D2605" s="1052">
        <v>10.43</v>
      </c>
    </row>
    <row r="2606" spans="1:4" x14ac:dyDescent="0.25">
      <c r="A2606" s="1049">
        <v>92877</v>
      </c>
      <c r="B2606" s="1049" t="s">
        <v>12215</v>
      </c>
      <c r="C2606" s="1049" t="s">
        <v>71</v>
      </c>
      <c r="D2606" s="1052">
        <v>11.24</v>
      </c>
    </row>
    <row r="2607" spans="1:4" x14ac:dyDescent="0.25">
      <c r="A2607" s="1049">
        <v>92878</v>
      </c>
      <c r="B2607" s="1049" t="s">
        <v>12216</v>
      </c>
      <c r="C2607" s="1049" t="s">
        <v>71</v>
      </c>
      <c r="D2607" s="1052">
        <v>11.05</v>
      </c>
    </row>
    <row r="2608" spans="1:4" x14ac:dyDescent="0.25">
      <c r="A2608" s="1049">
        <v>92879</v>
      </c>
      <c r="B2608" s="1049" t="s">
        <v>12217</v>
      </c>
      <c r="C2608" s="1049" t="s">
        <v>71</v>
      </c>
      <c r="D2608" s="1052">
        <v>10.93</v>
      </c>
    </row>
    <row r="2609" spans="1:4" x14ac:dyDescent="0.25">
      <c r="A2609" s="1049">
        <v>92880</v>
      </c>
      <c r="B2609" s="1049" t="s">
        <v>12218</v>
      </c>
      <c r="C2609" s="1049" t="s">
        <v>71</v>
      </c>
      <c r="D2609" s="1052">
        <v>11.17</v>
      </c>
    </row>
    <row r="2610" spans="1:4" x14ac:dyDescent="0.25">
      <c r="A2610" s="1049">
        <v>92881</v>
      </c>
      <c r="B2610" s="1049" t="s">
        <v>12219</v>
      </c>
      <c r="C2610" s="1049" t="s">
        <v>71</v>
      </c>
      <c r="D2610" s="1052">
        <v>11.14</v>
      </c>
    </row>
    <row r="2611" spans="1:4" x14ac:dyDescent="0.25">
      <c r="A2611" s="1049">
        <v>92882</v>
      </c>
      <c r="B2611" s="1049" t="s">
        <v>12220</v>
      </c>
      <c r="C2611" s="1049" t="s">
        <v>71</v>
      </c>
      <c r="D2611" s="1052">
        <v>14.96</v>
      </c>
    </row>
    <row r="2612" spans="1:4" x14ac:dyDescent="0.25">
      <c r="A2612" s="1049">
        <v>92883</v>
      </c>
      <c r="B2612" s="1049" t="s">
        <v>12221</v>
      </c>
      <c r="C2612" s="1049" t="s">
        <v>71</v>
      </c>
      <c r="D2612" s="1052">
        <v>13.74</v>
      </c>
    </row>
    <row r="2613" spans="1:4" x14ac:dyDescent="0.25">
      <c r="A2613" s="1049">
        <v>92884</v>
      </c>
      <c r="B2613" s="1049" t="s">
        <v>12222</v>
      </c>
      <c r="C2613" s="1049" t="s">
        <v>71</v>
      </c>
      <c r="D2613" s="1052">
        <v>13.89</v>
      </c>
    </row>
    <row r="2614" spans="1:4" x14ac:dyDescent="0.25">
      <c r="A2614" s="1049">
        <v>92885</v>
      </c>
      <c r="B2614" s="1049" t="s">
        <v>12223</v>
      </c>
      <c r="C2614" s="1049" t="s">
        <v>71</v>
      </c>
      <c r="D2614" s="1052">
        <v>13.15</v>
      </c>
    </row>
    <row r="2615" spans="1:4" x14ac:dyDescent="0.25">
      <c r="A2615" s="1049">
        <v>92886</v>
      </c>
      <c r="B2615" s="1049" t="s">
        <v>12224</v>
      </c>
      <c r="C2615" s="1049" t="s">
        <v>71</v>
      </c>
      <c r="D2615" s="1052">
        <v>12.56</v>
      </c>
    </row>
    <row r="2616" spans="1:4" x14ac:dyDescent="0.25">
      <c r="A2616" s="1049">
        <v>92887</v>
      </c>
      <c r="B2616" s="1049" t="s">
        <v>12225</v>
      </c>
      <c r="C2616" s="1049" t="s">
        <v>71</v>
      </c>
      <c r="D2616" s="1052">
        <v>12.47</v>
      </c>
    </row>
    <row r="2617" spans="1:4" x14ac:dyDescent="0.25">
      <c r="A2617" s="1049">
        <v>92888</v>
      </c>
      <c r="B2617" s="1049" t="s">
        <v>12226</v>
      </c>
      <c r="C2617" s="1049" t="s">
        <v>71</v>
      </c>
      <c r="D2617" s="1052">
        <v>12.17</v>
      </c>
    </row>
    <row r="2618" spans="1:4" x14ac:dyDescent="0.25">
      <c r="A2618" s="1049">
        <v>92915</v>
      </c>
      <c r="B2618" s="1049" t="s">
        <v>12227</v>
      </c>
      <c r="C2618" s="1049" t="s">
        <v>71</v>
      </c>
      <c r="D2618" s="1052">
        <v>18.95</v>
      </c>
    </row>
    <row r="2619" spans="1:4" x14ac:dyDescent="0.25">
      <c r="A2619" s="1049">
        <v>92916</v>
      </c>
      <c r="B2619" s="1049" t="s">
        <v>12228</v>
      </c>
      <c r="C2619" s="1049" t="s">
        <v>71</v>
      </c>
      <c r="D2619" s="1052">
        <v>17.21</v>
      </c>
    </row>
    <row r="2620" spans="1:4" x14ac:dyDescent="0.25">
      <c r="A2620" s="1049">
        <v>92917</v>
      </c>
      <c r="B2620" s="1049" t="s">
        <v>12229</v>
      </c>
      <c r="C2620" s="1049" t="s">
        <v>71</v>
      </c>
      <c r="D2620" s="1052">
        <v>15.63</v>
      </c>
    </row>
    <row r="2621" spans="1:4" x14ac:dyDescent="0.25">
      <c r="A2621" s="1049">
        <v>92919</v>
      </c>
      <c r="B2621" s="1049" t="s">
        <v>12230</v>
      </c>
      <c r="C2621" s="1049" t="s">
        <v>71</v>
      </c>
      <c r="D2621" s="1052">
        <v>13.63</v>
      </c>
    </row>
    <row r="2622" spans="1:4" x14ac:dyDescent="0.25">
      <c r="A2622" s="1049">
        <v>92921</v>
      </c>
      <c r="B2622" s="1049" t="s">
        <v>12231</v>
      </c>
      <c r="C2622" s="1049" t="s">
        <v>71</v>
      </c>
      <c r="D2622" s="1052">
        <v>11.25</v>
      </c>
    </row>
    <row r="2623" spans="1:4" x14ac:dyDescent="0.25">
      <c r="A2623" s="1049">
        <v>92922</v>
      </c>
      <c r="B2623" s="1049" t="s">
        <v>12232</v>
      </c>
      <c r="C2623" s="1049" t="s">
        <v>71</v>
      </c>
      <c r="D2623" s="1052">
        <v>10.73</v>
      </c>
    </row>
    <row r="2624" spans="1:4" x14ac:dyDescent="0.25">
      <c r="A2624" s="1049">
        <v>92923</v>
      </c>
      <c r="B2624" s="1049" t="s">
        <v>12233</v>
      </c>
      <c r="C2624" s="1049" t="s">
        <v>71</v>
      </c>
      <c r="D2624" s="1052">
        <v>12.02</v>
      </c>
    </row>
    <row r="2625" spans="1:4" x14ac:dyDescent="0.25">
      <c r="A2625" s="1049">
        <v>92924</v>
      </c>
      <c r="B2625" s="1049" t="s">
        <v>12234</v>
      </c>
      <c r="C2625" s="1049" t="s">
        <v>71</v>
      </c>
      <c r="D2625" s="1052">
        <v>11.78</v>
      </c>
    </row>
    <row r="2626" spans="1:4" x14ac:dyDescent="0.25">
      <c r="A2626" s="1049">
        <v>95448</v>
      </c>
      <c r="B2626" s="1049" t="s">
        <v>12235</v>
      </c>
      <c r="C2626" s="1049" t="s">
        <v>71</v>
      </c>
      <c r="D2626" s="1052">
        <v>11.36</v>
      </c>
    </row>
    <row r="2627" spans="1:4" x14ac:dyDescent="0.25">
      <c r="A2627" s="1049">
        <v>95576</v>
      </c>
      <c r="B2627" s="1049" t="s">
        <v>12236</v>
      </c>
      <c r="C2627" s="1049" t="s">
        <v>71</v>
      </c>
      <c r="D2627" s="1052">
        <v>14.26</v>
      </c>
    </row>
    <row r="2628" spans="1:4" x14ac:dyDescent="0.25">
      <c r="A2628" s="1049">
        <v>95577</v>
      </c>
      <c r="B2628" s="1049" t="s">
        <v>12237</v>
      </c>
      <c r="C2628" s="1049" t="s">
        <v>71</v>
      </c>
      <c r="D2628" s="1052">
        <v>12.1</v>
      </c>
    </row>
    <row r="2629" spans="1:4" x14ac:dyDescent="0.25">
      <c r="A2629" s="1049">
        <v>95578</v>
      </c>
      <c r="B2629" s="1049" t="s">
        <v>12238</v>
      </c>
      <c r="C2629" s="1049" t="s">
        <v>71</v>
      </c>
      <c r="D2629" s="1052">
        <v>10.08</v>
      </c>
    </row>
    <row r="2630" spans="1:4" x14ac:dyDescent="0.25">
      <c r="A2630" s="1049">
        <v>95579</v>
      </c>
      <c r="B2630" s="1049" t="s">
        <v>12239</v>
      </c>
      <c r="C2630" s="1049" t="s">
        <v>71</v>
      </c>
      <c r="D2630" s="1052">
        <v>9.74</v>
      </c>
    </row>
    <row r="2631" spans="1:4" x14ac:dyDescent="0.25">
      <c r="A2631" s="1049">
        <v>95580</v>
      </c>
      <c r="B2631" s="1049" t="s">
        <v>12240</v>
      </c>
      <c r="C2631" s="1049" t="s">
        <v>71</v>
      </c>
      <c r="D2631" s="1052">
        <v>11.22</v>
      </c>
    </row>
    <row r="2632" spans="1:4" x14ac:dyDescent="0.25">
      <c r="A2632" s="1049">
        <v>95581</v>
      </c>
      <c r="B2632" s="1049" t="s">
        <v>12241</v>
      </c>
      <c r="C2632" s="1049" t="s">
        <v>71</v>
      </c>
      <c r="D2632" s="1052">
        <v>11.16</v>
      </c>
    </row>
    <row r="2633" spans="1:4" x14ac:dyDescent="0.25">
      <c r="A2633" s="1049">
        <v>95582</v>
      </c>
      <c r="B2633" s="1049" t="s">
        <v>12242</v>
      </c>
      <c r="C2633" s="1049" t="s">
        <v>71</v>
      </c>
      <c r="D2633" s="1052">
        <v>12.15</v>
      </c>
    </row>
    <row r="2634" spans="1:4" x14ac:dyDescent="0.25">
      <c r="A2634" s="1049">
        <v>95583</v>
      </c>
      <c r="B2634" s="1049" t="s">
        <v>12243</v>
      </c>
      <c r="C2634" s="1049" t="s">
        <v>71</v>
      </c>
      <c r="D2634" s="1052">
        <v>17.97</v>
      </c>
    </row>
    <row r="2635" spans="1:4" x14ac:dyDescent="0.25">
      <c r="A2635" s="1049">
        <v>95584</v>
      </c>
      <c r="B2635" s="1049" t="s">
        <v>12244</v>
      </c>
      <c r="C2635" s="1049" t="s">
        <v>71</v>
      </c>
      <c r="D2635" s="1052">
        <v>15.81</v>
      </c>
    </row>
    <row r="2636" spans="1:4" x14ac:dyDescent="0.25">
      <c r="A2636" s="1049">
        <v>95592</v>
      </c>
      <c r="B2636" s="1049" t="s">
        <v>12245</v>
      </c>
      <c r="C2636" s="1049" t="s">
        <v>71</v>
      </c>
      <c r="D2636" s="1052">
        <v>17.97</v>
      </c>
    </row>
    <row r="2637" spans="1:4" x14ac:dyDescent="0.25">
      <c r="A2637" s="1049">
        <v>95593</v>
      </c>
      <c r="B2637" s="1049" t="s">
        <v>12246</v>
      </c>
      <c r="C2637" s="1049" t="s">
        <v>71</v>
      </c>
      <c r="D2637" s="1052">
        <v>15.81</v>
      </c>
    </row>
    <row r="2638" spans="1:4" x14ac:dyDescent="0.25">
      <c r="A2638" s="1049">
        <v>95943</v>
      </c>
      <c r="B2638" s="1049" t="s">
        <v>2963</v>
      </c>
      <c r="C2638" s="1049" t="s">
        <v>71</v>
      </c>
      <c r="D2638" s="1052">
        <v>24.95</v>
      </c>
    </row>
    <row r="2639" spans="1:4" x14ac:dyDescent="0.25">
      <c r="A2639" s="1049">
        <v>95944</v>
      </c>
      <c r="B2639" s="1049" t="s">
        <v>2964</v>
      </c>
      <c r="C2639" s="1049" t="s">
        <v>71</v>
      </c>
      <c r="D2639" s="1052">
        <v>22.57</v>
      </c>
    </row>
    <row r="2640" spans="1:4" x14ac:dyDescent="0.25">
      <c r="A2640" s="1049">
        <v>95945</v>
      </c>
      <c r="B2640" s="1049" t="s">
        <v>2965</v>
      </c>
      <c r="C2640" s="1049" t="s">
        <v>71</v>
      </c>
      <c r="D2640" s="1052">
        <v>18.170000000000002</v>
      </c>
    </row>
    <row r="2641" spans="1:4" x14ac:dyDescent="0.25">
      <c r="A2641" s="1049">
        <v>95946</v>
      </c>
      <c r="B2641" s="1049" t="s">
        <v>2966</v>
      </c>
      <c r="C2641" s="1049" t="s">
        <v>71</v>
      </c>
      <c r="D2641" s="1052">
        <v>14.42</v>
      </c>
    </row>
    <row r="2642" spans="1:4" x14ac:dyDescent="0.25">
      <c r="A2642" s="1049">
        <v>95947</v>
      </c>
      <c r="B2642" s="1049" t="s">
        <v>2967</v>
      </c>
      <c r="C2642" s="1049" t="s">
        <v>71</v>
      </c>
      <c r="D2642" s="1052">
        <v>11.08</v>
      </c>
    </row>
    <row r="2643" spans="1:4" x14ac:dyDescent="0.25">
      <c r="A2643" s="1049">
        <v>95948</v>
      </c>
      <c r="B2643" s="1049" t="s">
        <v>2968</v>
      </c>
      <c r="C2643" s="1049" t="s">
        <v>71</v>
      </c>
      <c r="D2643" s="1052">
        <v>9.73</v>
      </c>
    </row>
    <row r="2644" spans="1:4" x14ac:dyDescent="0.25">
      <c r="A2644" s="1049">
        <v>96544</v>
      </c>
      <c r="B2644" s="1049" t="s">
        <v>21556</v>
      </c>
      <c r="C2644" s="1049" t="s">
        <v>71</v>
      </c>
      <c r="D2644" s="1052">
        <v>20.16</v>
      </c>
    </row>
    <row r="2645" spans="1:4" x14ac:dyDescent="0.25">
      <c r="A2645" s="1049">
        <v>96545</v>
      </c>
      <c r="B2645" s="1049" t="s">
        <v>21557</v>
      </c>
      <c r="C2645" s="1049" t="s">
        <v>71</v>
      </c>
      <c r="D2645" s="1052">
        <v>18.16</v>
      </c>
    </row>
    <row r="2646" spans="1:4" x14ac:dyDescent="0.25">
      <c r="A2646" s="1049">
        <v>96546</v>
      </c>
      <c r="B2646" s="1049" t="s">
        <v>21558</v>
      </c>
      <c r="C2646" s="1049" t="s">
        <v>71</v>
      </c>
      <c r="D2646" s="1052">
        <v>15.86</v>
      </c>
    </row>
    <row r="2647" spans="1:4" x14ac:dyDescent="0.25">
      <c r="A2647" s="1049">
        <v>100064</v>
      </c>
      <c r="B2647" s="1049" t="s">
        <v>2969</v>
      </c>
      <c r="C2647" s="1049" t="s">
        <v>71</v>
      </c>
      <c r="D2647" s="1052">
        <v>11.28</v>
      </c>
    </row>
    <row r="2648" spans="1:4" x14ac:dyDescent="0.25">
      <c r="A2648" s="1049">
        <v>100066</v>
      </c>
      <c r="B2648" s="1049" t="s">
        <v>2970</v>
      </c>
      <c r="C2648" s="1049" t="s">
        <v>71</v>
      </c>
      <c r="D2648" s="1052">
        <v>11.16</v>
      </c>
    </row>
    <row r="2649" spans="1:4" x14ac:dyDescent="0.25">
      <c r="A2649" s="1049">
        <v>100067</v>
      </c>
      <c r="B2649" s="1049" t="s">
        <v>2971</v>
      </c>
      <c r="C2649" s="1049" t="s">
        <v>71</v>
      </c>
      <c r="D2649" s="1052">
        <v>13.6</v>
      </c>
    </row>
    <row r="2650" spans="1:4" x14ac:dyDescent="0.25">
      <c r="A2650" s="1049">
        <v>100068</v>
      </c>
      <c r="B2650" s="1049" t="s">
        <v>2972</v>
      </c>
      <c r="C2650" s="1049" t="s">
        <v>71</v>
      </c>
      <c r="D2650" s="1052">
        <v>10.34</v>
      </c>
    </row>
    <row r="2651" spans="1:4" x14ac:dyDescent="0.25">
      <c r="A2651" s="1049">
        <v>102920</v>
      </c>
      <c r="B2651" s="1049" t="s">
        <v>2973</v>
      </c>
      <c r="C2651" s="1049" t="s">
        <v>71</v>
      </c>
      <c r="D2651" s="1052">
        <v>9.36</v>
      </c>
    </row>
    <row r="2652" spans="1:4" x14ac:dyDescent="0.25">
      <c r="A2652" s="1049">
        <v>102921</v>
      </c>
      <c r="B2652" s="1049" t="s">
        <v>2974</v>
      </c>
      <c r="C2652" s="1049" t="s">
        <v>71</v>
      </c>
      <c r="D2652" s="1052">
        <v>9.01</v>
      </c>
    </row>
    <row r="2653" spans="1:4" x14ac:dyDescent="0.25">
      <c r="A2653" s="1049">
        <v>102922</v>
      </c>
      <c r="B2653" s="1049" t="s">
        <v>2975</v>
      </c>
      <c r="C2653" s="1049" t="s">
        <v>71</v>
      </c>
      <c r="D2653" s="1052">
        <v>10.01</v>
      </c>
    </row>
    <row r="2654" spans="1:4" x14ac:dyDescent="0.25">
      <c r="A2654" s="1049">
        <v>102923</v>
      </c>
      <c r="B2654" s="1049" t="s">
        <v>2976</v>
      </c>
      <c r="C2654" s="1049" t="s">
        <v>71</v>
      </c>
      <c r="D2654" s="1052">
        <v>8.77</v>
      </c>
    </row>
    <row r="2655" spans="1:4" x14ac:dyDescent="0.25">
      <c r="A2655" s="1049">
        <v>103088</v>
      </c>
      <c r="B2655" s="1049" t="s">
        <v>2977</v>
      </c>
      <c r="C2655" s="1049" t="s">
        <v>71</v>
      </c>
      <c r="D2655" s="1052">
        <v>11.38</v>
      </c>
    </row>
    <row r="2656" spans="1:4" x14ac:dyDescent="0.25">
      <c r="A2656" s="1049">
        <v>104104</v>
      </c>
      <c r="B2656" s="1049" t="s">
        <v>12247</v>
      </c>
      <c r="C2656" s="1049" t="s">
        <v>71</v>
      </c>
      <c r="D2656" s="1052">
        <v>12.34</v>
      </c>
    </row>
    <row r="2657" spans="1:4" x14ac:dyDescent="0.25">
      <c r="A2657" s="1049">
        <v>104105</v>
      </c>
      <c r="B2657" s="1049" t="s">
        <v>12248</v>
      </c>
      <c r="C2657" s="1049" t="s">
        <v>71</v>
      </c>
      <c r="D2657" s="1052">
        <v>12.35</v>
      </c>
    </row>
    <row r="2658" spans="1:4" x14ac:dyDescent="0.25">
      <c r="A2658" s="1049">
        <v>104106</v>
      </c>
      <c r="B2658" s="1049" t="s">
        <v>12249</v>
      </c>
      <c r="C2658" s="1049" t="s">
        <v>71</v>
      </c>
      <c r="D2658" s="1052">
        <v>11.48</v>
      </c>
    </row>
    <row r="2659" spans="1:4" x14ac:dyDescent="0.25">
      <c r="A2659" s="1049">
        <v>104107</v>
      </c>
      <c r="B2659" s="1049" t="s">
        <v>12250</v>
      </c>
      <c r="C2659" s="1049" t="s">
        <v>71</v>
      </c>
      <c r="D2659" s="1052">
        <v>12.24</v>
      </c>
    </row>
    <row r="2660" spans="1:4" x14ac:dyDescent="0.25">
      <c r="A2660" s="1049">
        <v>104108</v>
      </c>
      <c r="B2660" s="1049" t="s">
        <v>12251</v>
      </c>
      <c r="C2660" s="1049" t="s">
        <v>71</v>
      </c>
      <c r="D2660" s="1052">
        <v>14.51</v>
      </c>
    </row>
    <row r="2661" spans="1:4" x14ac:dyDescent="0.25">
      <c r="A2661" s="1049">
        <v>104109</v>
      </c>
      <c r="B2661" s="1049" t="s">
        <v>12252</v>
      </c>
      <c r="C2661" s="1049" t="s">
        <v>71</v>
      </c>
      <c r="D2661" s="1052">
        <v>17.78</v>
      </c>
    </row>
    <row r="2662" spans="1:4" x14ac:dyDescent="0.25">
      <c r="A2662" s="1049">
        <v>104110</v>
      </c>
      <c r="B2662" s="1049" t="s">
        <v>12253</v>
      </c>
      <c r="C2662" s="1049" t="s">
        <v>71</v>
      </c>
      <c r="D2662" s="1052">
        <v>20.23</v>
      </c>
    </row>
    <row r="2663" spans="1:4" x14ac:dyDescent="0.25">
      <c r="A2663" s="1049">
        <v>104111</v>
      </c>
      <c r="B2663" s="1049" t="s">
        <v>12254</v>
      </c>
      <c r="C2663" s="1049" t="s">
        <v>71</v>
      </c>
      <c r="D2663" s="1052">
        <v>23.03</v>
      </c>
    </row>
    <row r="2664" spans="1:4" x14ac:dyDescent="0.25">
      <c r="A2664" s="1049">
        <v>104915</v>
      </c>
      <c r="B2664" s="1049" t="s">
        <v>21559</v>
      </c>
      <c r="C2664" s="1049" t="s">
        <v>71</v>
      </c>
      <c r="D2664" s="1052">
        <v>11.53</v>
      </c>
    </row>
    <row r="2665" spans="1:4" x14ac:dyDescent="0.25">
      <c r="A2665" s="1049">
        <v>104917</v>
      </c>
      <c r="B2665" s="1049" t="s">
        <v>21560</v>
      </c>
      <c r="C2665" s="1049" t="s">
        <v>71</v>
      </c>
      <c r="D2665" s="1052">
        <v>17.47</v>
      </c>
    </row>
    <row r="2666" spans="1:4" x14ac:dyDescent="0.25">
      <c r="A2666" s="1049">
        <v>104918</v>
      </c>
      <c r="B2666" s="1049" t="s">
        <v>21561</v>
      </c>
      <c r="C2666" s="1049" t="s">
        <v>71</v>
      </c>
      <c r="D2666" s="1052">
        <v>16.18</v>
      </c>
    </row>
    <row r="2667" spans="1:4" x14ac:dyDescent="0.25">
      <c r="A2667" s="1049">
        <v>104919</v>
      </c>
      <c r="B2667" s="1049" t="s">
        <v>21562</v>
      </c>
      <c r="C2667" s="1049" t="s">
        <v>71</v>
      </c>
      <c r="D2667" s="1052">
        <v>14.42</v>
      </c>
    </row>
    <row r="2668" spans="1:4" x14ac:dyDescent="0.25">
      <c r="A2668" s="1049">
        <v>104920</v>
      </c>
      <c r="B2668" s="1049" t="s">
        <v>21563</v>
      </c>
      <c r="C2668" s="1049" t="s">
        <v>71</v>
      </c>
      <c r="D2668" s="1052">
        <v>12.24</v>
      </c>
    </row>
    <row r="2669" spans="1:4" x14ac:dyDescent="0.25">
      <c r="A2669" s="1049">
        <v>104921</v>
      </c>
      <c r="B2669" s="1049" t="s">
        <v>21564</v>
      </c>
      <c r="C2669" s="1049" t="s">
        <v>71</v>
      </c>
      <c r="D2669" s="1052">
        <v>11.51</v>
      </c>
    </row>
    <row r="2670" spans="1:4" x14ac:dyDescent="0.25">
      <c r="A2670" s="1049">
        <v>104922</v>
      </c>
      <c r="B2670" s="1049" t="s">
        <v>21565</v>
      </c>
      <c r="C2670" s="1049" t="s">
        <v>71</v>
      </c>
      <c r="D2670" s="1052">
        <v>12.66</v>
      </c>
    </row>
    <row r="2671" spans="1:4" x14ac:dyDescent="0.25">
      <c r="A2671" s="1049">
        <v>89993</v>
      </c>
      <c r="B2671" s="1049" t="s">
        <v>2978</v>
      </c>
      <c r="C2671" s="1049" t="s">
        <v>70</v>
      </c>
      <c r="D2671" s="1053">
        <v>1057.52</v>
      </c>
    </row>
    <row r="2672" spans="1:4" x14ac:dyDescent="0.25">
      <c r="A2672" s="1049">
        <v>89994</v>
      </c>
      <c r="B2672" s="1049" t="s">
        <v>2979</v>
      </c>
      <c r="C2672" s="1049" t="s">
        <v>70</v>
      </c>
      <c r="D2672" s="1052">
        <v>895.12</v>
      </c>
    </row>
    <row r="2673" spans="1:4" x14ac:dyDescent="0.25">
      <c r="A2673" s="1049">
        <v>89995</v>
      </c>
      <c r="B2673" s="1049" t="s">
        <v>2980</v>
      </c>
      <c r="C2673" s="1049" t="s">
        <v>70</v>
      </c>
      <c r="D2673" s="1053">
        <v>1015.98</v>
      </c>
    </row>
    <row r="2674" spans="1:4" x14ac:dyDescent="0.25">
      <c r="A2674" s="1049">
        <v>90278</v>
      </c>
      <c r="B2674" s="1049" t="s">
        <v>2981</v>
      </c>
      <c r="C2674" s="1049" t="s">
        <v>70</v>
      </c>
      <c r="D2674" s="1052">
        <v>505.45</v>
      </c>
    </row>
    <row r="2675" spans="1:4" x14ac:dyDescent="0.25">
      <c r="A2675" s="1049">
        <v>90279</v>
      </c>
      <c r="B2675" s="1049" t="s">
        <v>2982</v>
      </c>
      <c r="C2675" s="1049" t="s">
        <v>70</v>
      </c>
      <c r="D2675" s="1052">
        <v>554.45000000000005</v>
      </c>
    </row>
    <row r="2676" spans="1:4" x14ac:dyDescent="0.25">
      <c r="A2676" s="1049">
        <v>90280</v>
      </c>
      <c r="B2676" s="1049" t="s">
        <v>2983</v>
      </c>
      <c r="C2676" s="1049" t="s">
        <v>70</v>
      </c>
      <c r="D2676" s="1052">
        <v>606.53</v>
      </c>
    </row>
    <row r="2677" spans="1:4" x14ac:dyDescent="0.25">
      <c r="A2677" s="1049">
        <v>90281</v>
      </c>
      <c r="B2677" s="1049" t="s">
        <v>2984</v>
      </c>
      <c r="C2677" s="1049" t="s">
        <v>70</v>
      </c>
      <c r="D2677" s="1052">
        <v>693.96</v>
      </c>
    </row>
    <row r="2678" spans="1:4" x14ac:dyDescent="0.25">
      <c r="A2678" s="1049">
        <v>90282</v>
      </c>
      <c r="B2678" s="1049" t="s">
        <v>2985</v>
      </c>
      <c r="C2678" s="1049" t="s">
        <v>70</v>
      </c>
      <c r="D2678" s="1052">
        <v>492.64</v>
      </c>
    </row>
    <row r="2679" spans="1:4" x14ac:dyDescent="0.25">
      <c r="A2679" s="1049">
        <v>90283</v>
      </c>
      <c r="B2679" s="1049" t="s">
        <v>2986</v>
      </c>
      <c r="C2679" s="1049" t="s">
        <v>70</v>
      </c>
      <c r="D2679" s="1052">
        <v>541.12</v>
      </c>
    </row>
    <row r="2680" spans="1:4" x14ac:dyDescent="0.25">
      <c r="A2680" s="1049">
        <v>90284</v>
      </c>
      <c r="B2680" s="1049" t="s">
        <v>2987</v>
      </c>
      <c r="C2680" s="1049" t="s">
        <v>70</v>
      </c>
      <c r="D2680" s="1052">
        <v>597.39</v>
      </c>
    </row>
    <row r="2681" spans="1:4" x14ac:dyDescent="0.25">
      <c r="A2681" s="1049">
        <v>90285</v>
      </c>
      <c r="B2681" s="1049" t="s">
        <v>2988</v>
      </c>
      <c r="C2681" s="1049" t="s">
        <v>70</v>
      </c>
      <c r="D2681" s="1052">
        <v>689.69</v>
      </c>
    </row>
    <row r="2682" spans="1:4" x14ac:dyDescent="0.25">
      <c r="A2682" s="1049">
        <v>94962</v>
      </c>
      <c r="B2682" s="1049" t="s">
        <v>2989</v>
      </c>
      <c r="C2682" s="1049" t="s">
        <v>70</v>
      </c>
      <c r="D2682" s="1052">
        <v>392.18</v>
      </c>
    </row>
    <row r="2683" spans="1:4" x14ac:dyDescent="0.25">
      <c r="A2683" s="1049">
        <v>94963</v>
      </c>
      <c r="B2683" s="1049" t="s">
        <v>2990</v>
      </c>
      <c r="C2683" s="1049" t="s">
        <v>70</v>
      </c>
      <c r="D2683" s="1052">
        <v>430</v>
      </c>
    </row>
    <row r="2684" spans="1:4" x14ac:dyDescent="0.25">
      <c r="A2684" s="1049">
        <v>94964</v>
      </c>
      <c r="B2684" s="1049" t="s">
        <v>2991</v>
      </c>
      <c r="C2684" s="1049" t="s">
        <v>70</v>
      </c>
      <c r="D2684" s="1052">
        <v>469.2</v>
      </c>
    </row>
    <row r="2685" spans="1:4" x14ac:dyDescent="0.25">
      <c r="A2685" s="1049">
        <v>94965</v>
      </c>
      <c r="B2685" s="1049" t="s">
        <v>2992</v>
      </c>
      <c r="C2685" s="1049" t="s">
        <v>70</v>
      </c>
      <c r="D2685" s="1052">
        <v>483.76</v>
      </c>
    </row>
    <row r="2686" spans="1:4" x14ac:dyDescent="0.25">
      <c r="A2686" s="1049">
        <v>94966</v>
      </c>
      <c r="B2686" s="1049" t="s">
        <v>2993</v>
      </c>
      <c r="C2686" s="1049" t="s">
        <v>70</v>
      </c>
      <c r="D2686" s="1052">
        <v>498.37</v>
      </c>
    </row>
    <row r="2687" spans="1:4" x14ac:dyDescent="0.25">
      <c r="A2687" s="1049">
        <v>94967</v>
      </c>
      <c r="B2687" s="1049" t="s">
        <v>2994</v>
      </c>
      <c r="C2687" s="1049" t="s">
        <v>70</v>
      </c>
      <c r="D2687" s="1052">
        <v>562.65</v>
      </c>
    </row>
    <row r="2688" spans="1:4" x14ac:dyDescent="0.25">
      <c r="A2688" s="1049">
        <v>94968</v>
      </c>
      <c r="B2688" s="1049" t="s">
        <v>2995</v>
      </c>
      <c r="C2688" s="1049" t="s">
        <v>70</v>
      </c>
      <c r="D2688" s="1052">
        <v>386.75</v>
      </c>
    </row>
    <row r="2689" spans="1:4" x14ac:dyDescent="0.25">
      <c r="A2689" s="1049">
        <v>94969</v>
      </c>
      <c r="B2689" s="1049" t="s">
        <v>2996</v>
      </c>
      <c r="C2689" s="1049" t="s">
        <v>70</v>
      </c>
      <c r="D2689" s="1052">
        <v>421.01</v>
      </c>
    </row>
    <row r="2690" spans="1:4" x14ac:dyDescent="0.25">
      <c r="A2690" s="1049">
        <v>94970</v>
      </c>
      <c r="B2690" s="1049" t="s">
        <v>2997</v>
      </c>
      <c r="C2690" s="1049" t="s">
        <v>70</v>
      </c>
      <c r="D2690" s="1052">
        <v>452.04</v>
      </c>
    </row>
    <row r="2691" spans="1:4" x14ac:dyDescent="0.25">
      <c r="A2691" s="1049">
        <v>94971</v>
      </c>
      <c r="B2691" s="1049" t="s">
        <v>2998</v>
      </c>
      <c r="C2691" s="1049" t="s">
        <v>70</v>
      </c>
      <c r="D2691" s="1052">
        <v>474.3</v>
      </c>
    </row>
    <row r="2692" spans="1:4" x14ac:dyDescent="0.25">
      <c r="A2692" s="1049">
        <v>94972</v>
      </c>
      <c r="B2692" s="1049" t="s">
        <v>2999</v>
      </c>
      <c r="C2692" s="1049" t="s">
        <v>70</v>
      </c>
      <c r="D2692" s="1052">
        <v>488.94</v>
      </c>
    </row>
    <row r="2693" spans="1:4" x14ac:dyDescent="0.25">
      <c r="A2693" s="1049">
        <v>94973</v>
      </c>
      <c r="B2693" s="1049" t="s">
        <v>3000</v>
      </c>
      <c r="C2693" s="1049" t="s">
        <v>70</v>
      </c>
      <c r="D2693" s="1052">
        <v>550.65</v>
      </c>
    </row>
    <row r="2694" spans="1:4" x14ac:dyDescent="0.25">
      <c r="A2694" s="1049">
        <v>94974</v>
      </c>
      <c r="B2694" s="1049" t="s">
        <v>3001</v>
      </c>
      <c r="C2694" s="1049" t="s">
        <v>70</v>
      </c>
      <c r="D2694" s="1052">
        <v>447.82</v>
      </c>
    </row>
    <row r="2695" spans="1:4" x14ac:dyDescent="0.25">
      <c r="A2695" s="1049">
        <v>94975</v>
      </c>
      <c r="B2695" s="1049" t="s">
        <v>3002</v>
      </c>
      <c r="C2695" s="1049" t="s">
        <v>70</v>
      </c>
      <c r="D2695" s="1052">
        <v>480.83</v>
      </c>
    </row>
    <row r="2696" spans="1:4" x14ac:dyDescent="0.25">
      <c r="A2696" s="1049">
        <v>96555</v>
      </c>
      <c r="B2696" s="1049" t="s">
        <v>21566</v>
      </c>
      <c r="C2696" s="1049" t="s">
        <v>70</v>
      </c>
      <c r="D2696" s="1052">
        <v>712.32</v>
      </c>
    </row>
    <row r="2697" spans="1:4" x14ac:dyDescent="0.25">
      <c r="A2697" s="1049">
        <v>96556</v>
      </c>
      <c r="B2697" s="1049" t="s">
        <v>21567</v>
      </c>
      <c r="C2697" s="1049" t="s">
        <v>70</v>
      </c>
      <c r="D2697" s="1052">
        <v>878.85</v>
      </c>
    </row>
    <row r="2698" spans="1:4" x14ac:dyDescent="0.25">
      <c r="A2698" s="1049">
        <v>96557</v>
      </c>
      <c r="B2698" s="1049" t="s">
        <v>21568</v>
      </c>
      <c r="C2698" s="1049" t="s">
        <v>70</v>
      </c>
      <c r="D2698" s="1052">
        <v>834.48</v>
      </c>
    </row>
    <row r="2699" spans="1:4" x14ac:dyDescent="0.25">
      <c r="A2699" s="1049">
        <v>96558</v>
      </c>
      <c r="B2699" s="1049" t="s">
        <v>21569</v>
      </c>
      <c r="C2699" s="1049" t="s">
        <v>70</v>
      </c>
      <c r="D2699" s="1052">
        <v>871.32</v>
      </c>
    </row>
    <row r="2700" spans="1:4" x14ac:dyDescent="0.25">
      <c r="A2700" s="1049">
        <v>99235</v>
      </c>
      <c r="B2700" s="1049" t="s">
        <v>21570</v>
      </c>
      <c r="C2700" s="1049" t="s">
        <v>70</v>
      </c>
      <c r="D2700" s="1052">
        <v>761.47</v>
      </c>
    </row>
    <row r="2701" spans="1:4" x14ac:dyDescent="0.25">
      <c r="A2701" s="1049">
        <v>99431</v>
      </c>
      <c r="B2701" s="1049" t="s">
        <v>21571</v>
      </c>
      <c r="C2701" s="1049" t="s">
        <v>70</v>
      </c>
      <c r="D2701" s="1052">
        <v>848.56</v>
      </c>
    </row>
    <row r="2702" spans="1:4" x14ac:dyDescent="0.25">
      <c r="A2702" s="1049">
        <v>99432</v>
      </c>
      <c r="B2702" s="1049" t="s">
        <v>21572</v>
      </c>
      <c r="C2702" s="1049" t="s">
        <v>70</v>
      </c>
      <c r="D2702" s="1052">
        <v>829.49</v>
      </c>
    </row>
    <row r="2703" spans="1:4" x14ac:dyDescent="0.25">
      <c r="A2703" s="1049">
        <v>99433</v>
      </c>
      <c r="B2703" s="1049" t="s">
        <v>21573</v>
      </c>
      <c r="C2703" s="1049" t="s">
        <v>70</v>
      </c>
      <c r="D2703" s="1052">
        <v>898.91</v>
      </c>
    </row>
    <row r="2704" spans="1:4" x14ac:dyDescent="0.25">
      <c r="A2704" s="1049">
        <v>99434</v>
      </c>
      <c r="B2704" s="1049" t="s">
        <v>21574</v>
      </c>
      <c r="C2704" s="1049" t="s">
        <v>70</v>
      </c>
      <c r="D2704" s="1052">
        <v>852.61</v>
      </c>
    </row>
    <row r="2705" spans="1:4" x14ac:dyDescent="0.25">
      <c r="A2705" s="1049">
        <v>99435</v>
      </c>
      <c r="B2705" s="1049" t="s">
        <v>21575</v>
      </c>
      <c r="C2705" s="1049" t="s">
        <v>70</v>
      </c>
      <c r="D2705" s="1052">
        <v>832.39</v>
      </c>
    </row>
    <row r="2706" spans="1:4" x14ac:dyDescent="0.25">
      <c r="A2706" s="1049">
        <v>99436</v>
      </c>
      <c r="B2706" s="1049" t="s">
        <v>21576</v>
      </c>
      <c r="C2706" s="1049" t="s">
        <v>70</v>
      </c>
      <c r="D2706" s="1052">
        <v>922.02</v>
      </c>
    </row>
    <row r="2707" spans="1:4" x14ac:dyDescent="0.25">
      <c r="A2707" s="1049">
        <v>99437</v>
      </c>
      <c r="B2707" s="1049" t="s">
        <v>21577</v>
      </c>
      <c r="C2707" s="1049" t="s">
        <v>70</v>
      </c>
      <c r="D2707" s="1052">
        <v>817.35</v>
      </c>
    </row>
    <row r="2708" spans="1:4" x14ac:dyDescent="0.25">
      <c r="A2708" s="1049">
        <v>99438</v>
      </c>
      <c r="B2708" s="1049" t="s">
        <v>21578</v>
      </c>
      <c r="C2708" s="1049" t="s">
        <v>70</v>
      </c>
      <c r="D2708" s="1052">
        <v>809.65</v>
      </c>
    </row>
    <row r="2709" spans="1:4" x14ac:dyDescent="0.25">
      <c r="A2709" s="1049">
        <v>99439</v>
      </c>
      <c r="B2709" s="1049" t="s">
        <v>21579</v>
      </c>
      <c r="C2709" s="1049" t="s">
        <v>70</v>
      </c>
      <c r="D2709" s="1052">
        <v>838.03</v>
      </c>
    </row>
    <row r="2710" spans="1:4" x14ac:dyDescent="0.25">
      <c r="A2710" s="1049">
        <v>102473</v>
      </c>
      <c r="B2710" s="1049" t="s">
        <v>3003</v>
      </c>
      <c r="C2710" s="1049" t="s">
        <v>70</v>
      </c>
      <c r="D2710" s="1052">
        <v>591.57000000000005</v>
      </c>
    </row>
    <row r="2711" spans="1:4" x14ac:dyDescent="0.25">
      <c r="A2711" s="1049">
        <v>102474</v>
      </c>
      <c r="B2711" s="1049" t="s">
        <v>3004</v>
      </c>
      <c r="C2711" s="1049" t="s">
        <v>70</v>
      </c>
      <c r="D2711" s="1052">
        <v>624.14</v>
      </c>
    </row>
    <row r="2712" spans="1:4" x14ac:dyDescent="0.25">
      <c r="A2712" s="1049">
        <v>102475</v>
      </c>
      <c r="B2712" s="1049" t="s">
        <v>3005</v>
      </c>
      <c r="C2712" s="1049" t="s">
        <v>70</v>
      </c>
      <c r="D2712" s="1052">
        <v>669.86</v>
      </c>
    </row>
    <row r="2713" spans="1:4" x14ac:dyDescent="0.25">
      <c r="A2713" s="1049">
        <v>102476</v>
      </c>
      <c r="B2713" s="1049" t="s">
        <v>3006</v>
      </c>
      <c r="C2713" s="1049" t="s">
        <v>70</v>
      </c>
      <c r="D2713" s="1052">
        <v>680.89</v>
      </c>
    </row>
    <row r="2714" spans="1:4" x14ac:dyDescent="0.25">
      <c r="A2714" s="1049">
        <v>102477</v>
      </c>
      <c r="B2714" s="1049" t="s">
        <v>3007</v>
      </c>
      <c r="C2714" s="1049" t="s">
        <v>70</v>
      </c>
      <c r="D2714" s="1052">
        <v>716.81</v>
      </c>
    </row>
    <row r="2715" spans="1:4" x14ac:dyDescent="0.25">
      <c r="A2715" s="1049">
        <v>102478</v>
      </c>
      <c r="B2715" s="1049" t="s">
        <v>3008</v>
      </c>
      <c r="C2715" s="1049" t="s">
        <v>70</v>
      </c>
      <c r="D2715" s="1052">
        <v>757.62</v>
      </c>
    </row>
    <row r="2716" spans="1:4" x14ac:dyDescent="0.25">
      <c r="A2716" s="1049">
        <v>102479</v>
      </c>
      <c r="B2716" s="1049" t="s">
        <v>3009</v>
      </c>
      <c r="C2716" s="1049" t="s">
        <v>70</v>
      </c>
      <c r="D2716" s="1052">
        <v>587.03</v>
      </c>
    </row>
    <row r="2717" spans="1:4" x14ac:dyDescent="0.25">
      <c r="A2717" s="1049">
        <v>102480</v>
      </c>
      <c r="B2717" s="1049" t="s">
        <v>3010</v>
      </c>
      <c r="C2717" s="1049" t="s">
        <v>70</v>
      </c>
      <c r="D2717" s="1052">
        <v>615.79</v>
      </c>
    </row>
    <row r="2718" spans="1:4" x14ac:dyDescent="0.25">
      <c r="A2718" s="1049">
        <v>102481</v>
      </c>
      <c r="B2718" s="1049" t="s">
        <v>3011</v>
      </c>
      <c r="C2718" s="1049" t="s">
        <v>70</v>
      </c>
      <c r="D2718" s="1052">
        <v>653.45000000000005</v>
      </c>
    </row>
    <row r="2719" spans="1:4" x14ac:dyDescent="0.25">
      <c r="A2719" s="1049">
        <v>102482</v>
      </c>
      <c r="B2719" s="1049" t="s">
        <v>3012</v>
      </c>
      <c r="C2719" s="1049" t="s">
        <v>70</v>
      </c>
      <c r="D2719" s="1052">
        <v>676.43</v>
      </c>
    </row>
    <row r="2720" spans="1:4" x14ac:dyDescent="0.25">
      <c r="A2720" s="1049">
        <v>102483</v>
      </c>
      <c r="B2720" s="1049" t="s">
        <v>3013</v>
      </c>
      <c r="C2720" s="1049" t="s">
        <v>70</v>
      </c>
      <c r="D2720" s="1052">
        <v>706.87</v>
      </c>
    </row>
    <row r="2721" spans="1:4" x14ac:dyDescent="0.25">
      <c r="A2721" s="1049">
        <v>102484</v>
      </c>
      <c r="B2721" s="1049" t="s">
        <v>3014</v>
      </c>
      <c r="C2721" s="1049" t="s">
        <v>70</v>
      </c>
      <c r="D2721" s="1052">
        <v>755.37</v>
      </c>
    </row>
    <row r="2722" spans="1:4" x14ac:dyDescent="0.25">
      <c r="A2722" s="1049">
        <v>102485</v>
      </c>
      <c r="B2722" s="1049" t="s">
        <v>3015</v>
      </c>
      <c r="C2722" s="1049" t="s">
        <v>70</v>
      </c>
      <c r="D2722" s="1052">
        <v>651.70000000000005</v>
      </c>
    </row>
    <row r="2723" spans="1:4" x14ac:dyDescent="0.25">
      <c r="A2723" s="1049">
        <v>102486</v>
      </c>
      <c r="B2723" s="1049" t="s">
        <v>3016</v>
      </c>
      <c r="C2723" s="1049" t="s">
        <v>70</v>
      </c>
      <c r="D2723" s="1052">
        <v>676.66</v>
      </c>
    </row>
    <row r="2724" spans="1:4" x14ac:dyDescent="0.25">
      <c r="A2724" s="1049">
        <v>102487</v>
      </c>
      <c r="B2724" s="1049" t="s">
        <v>3017</v>
      </c>
      <c r="C2724" s="1049" t="s">
        <v>70</v>
      </c>
      <c r="D2724" s="1052">
        <v>611.79</v>
      </c>
    </row>
    <row r="2725" spans="1:4" x14ac:dyDescent="0.25">
      <c r="A2725" s="1049">
        <v>103183</v>
      </c>
      <c r="B2725" s="1049" t="s">
        <v>21580</v>
      </c>
      <c r="C2725" s="1049" t="s">
        <v>70</v>
      </c>
      <c r="D2725" s="1052">
        <v>918.5</v>
      </c>
    </row>
    <row r="2726" spans="1:4" x14ac:dyDescent="0.25">
      <c r="A2726" s="1049">
        <v>103184</v>
      </c>
      <c r="B2726" s="1049" t="s">
        <v>21581</v>
      </c>
      <c r="C2726" s="1049" t="s">
        <v>70</v>
      </c>
      <c r="D2726" s="1052">
        <v>784.82</v>
      </c>
    </row>
    <row r="2727" spans="1:4" x14ac:dyDescent="0.25">
      <c r="A2727" s="1049">
        <v>103669</v>
      </c>
      <c r="B2727" s="1049" t="s">
        <v>12255</v>
      </c>
      <c r="C2727" s="1049" t="s">
        <v>70</v>
      </c>
      <c r="D2727" s="1053">
        <v>1083.68</v>
      </c>
    </row>
    <row r="2728" spans="1:4" x14ac:dyDescent="0.25">
      <c r="A2728" s="1049">
        <v>103670</v>
      </c>
      <c r="B2728" s="1049" t="s">
        <v>12256</v>
      </c>
      <c r="C2728" s="1049" t="s">
        <v>70</v>
      </c>
      <c r="D2728" s="1052">
        <v>334.1</v>
      </c>
    </row>
    <row r="2729" spans="1:4" x14ac:dyDescent="0.25">
      <c r="A2729" s="1049">
        <v>103671</v>
      </c>
      <c r="B2729" s="1049" t="s">
        <v>12257</v>
      </c>
      <c r="C2729" s="1049" t="s">
        <v>70</v>
      </c>
      <c r="D2729" s="1052">
        <v>803.74</v>
      </c>
    </row>
    <row r="2730" spans="1:4" x14ac:dyDescent="0.25">
      <c r="A2730" s="1049">
        <v>103672</v>
      </c>
      <c r="B2730" s="1049" t="s">
        <v>12258</v>
      </c>
      <c r="C2730" s="1049" t="s">
        <v>70</v>
      </c>
      <c r="D2730" s="1052">
        <v>752.79</v>
      </c>
    </row>
    <row r="2731" spans="1:4" x14ac:dyDescent="0.25">
      <c r="A2731" s="1049">
        <v>103673</v>
      </c>
      <c r="B2731" s="1049" t="s">
        <v>12259</v>
      </c>
      <c r="C2731" s="1049" t="s">
        <v>70</v>
      </c>
      <c r="D2731" s="1052">
        <v>46.36</v>
      </c>
    </row>
    <row r="2732" spans="1:4" x14ac:dyDescent="0.25">
      <c r="A2732" s="1049">
        <v>103674</v>
      </c>
      <c r="B2732" s="1049" t="s">
        <v>12260</v>
      </c>
      <c r="C2732" s="1049" t="s">
        <v>70</v>
      </c>
      <c r="D2732" s="1052">
        <v>776.06</v>
      </c>
    </row>
    <row r="2733" spans="1:4" x14ac:dyDescent="0.25">
      <c r="A2733" s="1049">
        <v>103675</v>
      </c>
      <c r="B2733" s="1049" t="s">
        <v>12261</v>
      </c>
      <c r="C2733" s="1049" t="s">
        <v>70</v>
      </c>
      <c r="D2733" s="1052">
        <v>753.82</v>
      </c>
    </row>
    <row r="2734" spans="1:4" x14ac:dyDescent="0.25">
      <c r="A2734" s="1049">
        <v>103676</v>
      </c>
      <c r="B2734" s="1049" t="s">
        <v>12262</v>
      </c>
      <c r="C2734" s="1049" t="s">
        <v>70</v>
      </c>
      <c r="D2734" s="1053">
        <v>1142.3</v>
      </c>
    </row>
    <row r="2735" spans="1:4" x14ac:dyDescent="0.25">
      <c r="A2735" s="1049">
        <v>103677</v>
      </c>
      <c r="B2735" s="1049" t="s">
        <v>12263</v>
      </c>
      <c r="C2735" s="1049" t="s">
        <v>70</v>
      </c>
      <c r="D2735" s="1052">
        <v>953.13</v>
      </c>
    </row>
    <row r="2736" spans="1:4" x14ac:dyDescent="0.25">
      <c r="A2736" s="1049">
        <v>103678</v>
      </c>
      <c r="B2736" s="1049" t="s">
        <v>12264</v>
      </c>
      <c r="C2736" s="1049" t="s">
        <v>70</v>
      </c>
      <c r="D2736" s="1053">
        <v>1035.6099999999999</v>
      </c>
    </row>
    <row r="2737" spans="1:4" x14ac:dyDescent="0.25">
      <c r="A2737" s="1049">
        <v>103679</v>
      </c>
      <c r="B2737" s="1049" t="s">
        <v>12265</v>
      </c>
      <c r="C2737" s="1049" t="s">
        <v>70</v>
      </c>
      <c r="D2737" s="1052">
        <v>905.7</v>
      </c>
    </row>
    <row r="2738" spans="1:4" x14ac:dyDescent="0.25">
      <c r="A2738" s="1049">
        <v>103680</v>
      </c>
      <c r="B2738" s="1049" t="s">
        <v>12266</v>
      </c>
      <c r="C2738" s="1049" t="s">
        <v>70</v>
      </c>
      <c r="D2738" s="1052">
        <v>962.43</v>
      </c>
    </row>
    <row r="2739" spans="1:4" x14ac:dyDescent="0.25">
      <c r="A2739" s="1049">
        <v>103681</v>
      </c>
      <c r="B2739" s="1049" t="s">
        <v>12267</v>
      </c>
      <c r="C2739" s="1049" t="s">
        <v>70</v>
      </c>
      <c r="D2739" s="1052">
        <v>833.33</v>
      </c>
    </row>
    <row r="2740" spans="1:4" x14ac:dyDescent="0.25">
      <c r="A2740" s="1049">
        <v>103682</v>
      </c>
      <c r="B2740" s="1049" t="s">
        <v>12268</v>
      </c>
      <c r="C2740" s="1049" t="s">
        <v>70</v>
      </c>
      <c r="D2740" s="1053">
        <v>1100.7</v>
      </c>
    </row>
    <row r="2741" spans="1:4" x14ac:dyDescent="0.25">
      <c r="A2741" s="1049">
        <v>103683</v>
      </c>
      <c r="B2741" s="1049" t="s">
        <v>12269</v>
      </c>
      <c r="C2741" s="1049" t="s">
        <v>70</v>
      </c>
      <c r="D2741" s="1053">
        <v>1422.23</v>
      </c>
    </row>
    <row r="2742" spans="1:4" x14ac:dyDescent="0.25">
      <c r="A2742" s="1049">
        <v>103684</v>
      </c>
      <c r="B2742" s="1049" t="s">
        <v>12270</v>
      </c>
      <c r="C2742" s="1049" t="s">
        <v>70</v>
      </c>
      <c r="D2742" s="1052">
        <v>773</v>
      </c>
    </row>
    <row r="2743" spans="1:4" x14ac:dyDescent="0.25">
      <c r="A2743" s="1049">
        <v>103685</v>
      </c>
      <c r="B2743" s="1049" t="s">
        <v>12271</v>
      </c>
      <c r="C2743" s="1049" t="s">
        <v>70</v>
      </c>
      <c r="D2743" s="1052">
        <v>759.12</v>
      </c>
    </row>
    <row r="2744" spans="1:4" x14ac:dyDescent="0.25">
      <c r="A2744" s="1049">
        <v>103686</v>
      </c>
      <c r="B2744" s="1049" t="s">
        <v>12272</v>
      </c>
      <c r="C2744" s="1049" t="s">
        <v>70</v>
      </c>
      <c r="D2744" s="1052">
        <v>828.52</v>
      </c>
    </row>
    <row r="2745" spans="1:4" x14ac:dyDescent="0.25">
      <c r="A2745" s="1049">
        <v>103687</v>
      </c>
      <c r="B2745" s="1049" t="s">
        <v>12273</v>
      </c>
      <c r="C2745" s="1049" t="s">
        <v>70</v>
      </c>
      <c r="D2745" s="1053">
        <v>1218.58</v>
      </c>
    </row>
    <row r="2746" spans="1:4" x14ac:dyDescent="0.25">
      <c r="A2746" s="1049">
        <v>103688</v>
      </c>
      <c r="B2746" s="1049" t="s">
        <v>12274</v>
      </c>
      <c r="C2746" s="1049" t="s">
        <v>70</v>
      </c>
      <c r="D2746" s="1052">
        <v>946.62</v>
      </c>
    </row>
    <row r="2747" spans="1:4" x14ac:dyDescent="0.25">
      <c r="A2747" s="1049">
        <v>104916</v>
      </c>
      <c r="B2747" s="1049" t="s">
        <v>21582</v>
      </c>
      <c r="C2747" s="1049" t="s">
        <v>71</v>
      </c>
      <c r="D2747" s="1052">
        <v>18.86</v>
      </c>
    </row>
    <row r="2748" spans="1:4" x14ac:dyDescent="0.25">
      <c r="A2748" s="1049">
        <v>104923</v>
      </c>
      <c r="B2748" s="1049" t="s">
        <v>21583</v>
      </c>
      <c r="C2748" s="1049" t="s">
        <v>70</v>
      </c>
      <c r="D2748" s="1052">
        <v>771</v>
      </c>
    </row>
    <row r="2749" spans="1:4" x14ac:dyDescent="0.25">
      <c r="A2749" s="1049">
        <v>104924</v>
      </c>
      <c r="B2749" s="1049" t="s">
        <v>21584</v>
      </c>
      <c r="C2749" s="1049" t="s">
        <v>70</v>
      </c>
      <c r="D2749" s="1052">
        <v>861.41</v>
      </c>
    </row>
    <row r="2750" spans="1:4" x14ac:dyDescent="0.25">
      <c r="A2750" s="1049">
        <v>101963</v>
      </c>
      <c r="B2750" s="1049" t="s">
        <v>12275</v>
      </c>
      <c r="C2750" s="1049" t="s">
        <v>1239</v>
      </c>
      <c r="D2750" s="1052">
        <v>185.16</v>
      </c>
    </row>
    <row r="2751" spans="1:4" x14ac:dyDescent="0.25">
      <c r="A2751" s="1049">
        <v>101964</v>
      </c>
      <c r="B2751" s="1049" t="s">
        <v>12276</v>
      </c>
      <c r="C2751" s="1049" t="s">
        <v>1239</v>
      </c>
      <c r="D2751" s="1052">
        <v>171.76</v>
      </c>
    </row>
    <row r="2752" spans="1:4" x14ac:dyDescent="0.25">
      <c r="A2752" s="1049">
        <v>101165</v>
      </c>
      <c r="B2752" s="1049" t="s">
        <v>3018</v>
      </c>
      <c r="C2752" s="1049" t="s">
        <v>70</v>
      </c>
      <c r="D2752" s="1052">
        <v>991.73</v>
      </c>
    </row>
    <row r="2753" spans="1:4" x14ac:dyDescent="0.25">
      <c r="A2753" s="1049">
        <v>101166</v>
      </c>
      <c r="B2753" s="1049" t="s">
        <v>3019</v>
      </c>
      <c r="C2753" s="1049" t="s">
        <v>70</v>
      </c>
      <c r="D2753" s="1052">
        <v>604.52</v>
      </c>
    </row>
    <row r="2754" spans="1:4" x14ac:dyDescent="0.25">
      <c r="A2754" s="1049">
        <v>98575</v>
      </c>
      <c r="B2754" s="1049" t="s">
        <v>21585</v>
      </c>
      <c r="C2754" s="1049" t="s">
        <v>76</v>
      </c>
      <c r="D2754" s="1052">
        <v>71.25</v>
      </c>
    </row>
    <row r="2755" spans="1:4" x14ac:dyDescent="0.25">
      <c r="A2755" s="1049">
        <v>98576</v>
      </c>
      <c r="B2755" s="1049" t="s">
        <v>21586</v>
      </c>
      <c r="C2755" s="1049" t="s">
        <v>76</v>
      </c>
      <c r="D2755" s="1052">
        <v>26.27</v>
      </c>
    </row>
    <row r="2756" spans="1:4" x14ac:dyDescent="0.25">
      <c r="A2756" s="1049">
        <v>98577</v>
      </c>
      <c r="B2756" s="1049" t="s">
        <v>21587</v>
      </c>
      <c r="C2756" s="1049" t="s">
        <v>76</v>
      </c>
      <c r="D2756" s="1052">
        <v>50.21</v>
      </c>
    </row>
    <row r="2757" spans="1:4" x14ac:dyDescent="0.25">
      <c r="A2757" s="1049">
        <v>93184</v>
      </c>
      <c r="B2757" s="1049" t="s">
        <v>21588</v>
      </c>
      <c r="C2757" s="1049" t="s">
        <v>76</v>
      </c>
      <c r="D2757" s="1052">
        <v>28.68</v>
      </c>
    </row>
    <row r="2758" spans="1:4" x14ac:dyDescent="0.25">
      <c r="A2758" s="1049">
        <v>93187</v>
      </c>
      <c r="B2758" s="1049" t="s">
        <v>21589</v>
      </c>
      <c r="C2758" s="1049" t="s">
        <v>76</v>
      </c>
      <c r="D2758" s="1052">
        <v>77.66</v>
      </c>
    </row>
    <row r="2759" spans="1:4" x14ac:dyDescent="0.25">
      <c r="A2759" s="1049">
        <v>93191</v>
      </c>
      <c r="B2759" s="1049" t="s">
        <v>21590</v>
      </c>
      <c r="C2759" s="1049" t="s">
        <v>76</v>
      </c>
      <c r="D2759" s="1052">
        <v>70.52</v>
      </c>
    </row>
    <row r="2760" spans="1:4" x14ac:dyDescent="0.25">
      <c r="A2760" s="1049">
        <v>93194</v>
      </c>
      <c r="B2760" s="1049" t="s">
        <v>21591</v>
      </c>
      <c r="C2760" s="1049" t="s">
        <v>76</v>
      </c>
      <c r="D2760" s="1052">
        <v>27.93</v>
      </c>
    </row>
    <row r="2761" spans="1:4" x14ac:dyDescent="0.25">
      <c r="A2761" s="1049">
        <v>93197</v>
      </c>
      <c r="B2761" s="1049" t="s">
        <v>21592</v>
      </c>
      <c r="C2761" s="1049" t="s">
        <v>76</v>
      </c>
      <c r="D2761" s="1052">
        <v>57.72</v>
      </c>
    </row>
    <row r="2762" spans="1:4" x14ac:dyDescent="0.25">
      <c r="A2762" s="1049">
        <v>93199</v>
      </c>
      <c r="B2762" s="1049" t="s">
        <v>21593</v>
      </c>
      <c r="C2762" s="1049" t="s">
        <v>76</v>
      </c>
      <c r="D2762" s="1052">
        <v>50.35</v>
      </c>
    </row>
    <row r="2763" spans="1:4" x14ac:dyDescent="0.25">
      <c r="A2763" s="1049">
        <v>93200</v>
      </c>
      <c r="B2763" s="1049" t="s">
        <v>21594</v>
      </c>
      <c r="C2763" s="1049" t="s">
        <v>76</v>
      </c>
      <c r="D2763" s="1052">
        <v>12.52</v>
      </c>
    </row>
    <row r="2764" spans="1:4" x14ac:dyDescent="0.25">
      <c r="A2764" s="1049">
        <v>93202</v>
      </c>
      <c r="B2764" s="1049" t="s">
        <v>21595</v>
      </c>
      <c r="C2764" s="1049" t="s">
        <v>76</v>
      </c>
      <c r="D2764" s="1052">
        <v>27.76</v>
      </c>
    </row>
    <row r="2765" spans="1:4" x14ac:dyDescent="0.25">
      <c r="A2765" s="1049">
        <v>93203</v>
      </c>
      <c r="B2765" s="1049" t="s">
        <v>21596</v>
      </c>
      <c r="C2765" s="1049" t="s">
        <v>76</v>
      </c>
      <c r="D2765" s="1052">
        <v>14.1</v>
      </c>
    </row>
    <row r="2766" spans="1:4" x14ac:dyDescent="0.25">
      <c r="A2766" s="1049">
        <v>93205</v>
      </c>
      <c r="B2766" s="1049" t="s">
        <v>21597</v>
      </c>
      <c r="C2766" s="1049" t="s">
        <v>76</v>
      </c>
      <c r="D2766" s="1052">
        <v>62.41</v>
      </c>
    </row>
    <row r="2767" spans="1:4" x14ac:dyDescent="0.25">
      <c r="A2767" s="1049">
        <v>105021</v>
      </c>
      <c r="B2767" s="1049" t="s">
        <v>21598</v>
      </c>
      <c r="C2767" s="1049" t="s">
        <v>76</v>
      </c>
      <c r="D2767" s="1052">
        <v>24.99</v>
      </c>
    </row>
    <row r="2768" spans="1:4" x14ac:dyDescent="0.25">
      <c r="A2768" s="1049">
        <v>105022</v>
      </c>
      <c r="B2768" s="1049" t="s">
        <v>21599</v>
      </c>
      <c r="C2768" s="1049" t="s">
        <v>76</v>
      </c>
      <c r="D2768" s="1052">
        <v>22.03</v>
      </c>
    </row>
    <row r="2769" spans="1:4" x14ac:dyDescent="0.25">
      <c r="A2769" s="1049">
        <v>105023</v>
      </c>
      <c r="B2769" s="1049" t="s">
        <v>21600</v>
      </c>
      <c r="C2769" s="1049" t="s">
        <v>76</v>
      </c>
      <c r="D2769" s="1052">
        <v>66.02</v>
      </c>
    </row>
    <row r="2770" spans="1:4" x14ac:dyDescent="0.25">
      <c r="A2770" s="1049">
        <v>105024</v>
      </c>
      <c r="B2770" s="1049" t="s">
        <v>21601</v>
      </c>
      <c r="C2770" s="1049" t="s">
        <v>76</v>
      </c>
      <c r="D2770" s="1052">
        <v>54.35</v>
      </c>
    </row>
    <row r="2771" spans="1:4" x14ac:dyDescent="0.25">
      <c r="A2771" s="1049">
        <v>105025</v>
      </c>
      <c r="B2771" s="1049" t="s">
        <v>21602</v>
      </c>
      <c r="C2771" s="1049" t="s">
        <v>76</v>
      </c>
      <c r="D2771" s="1052">
        <v>58.43</v>
      </c>
    </row>
    <row r="2772" spans="1:4" x14ac:dyDescent="0.25">
      <c r="A2772" s="1049">
        <v>105026</v>
      </c>
      <c r="B2772" s="1049" t="s">
        <v>21603</v>
      </c>
      <c r="C2772" s="1049" t="s">
        <v>76</v>
      </c>
      <c r="D2772" s="1052">
        <v>41.61</v>
      </c>
    </row>
    <row r="2773" spans="1:4" x14ac:dyDescent="0.25">
      <c r="A2773" s="1049">
        <v>105027</v>
      </c>
      <c r="B2773" s="1049" t="s">
        <v>21604</v>
      </c>
      <c r="C2773" s="1049" t="s">
        <v>76</v>
      </c>
      <c r="D2773" s="1052">
        <v>24.61</v>
      </c>
    </row>
    <row r="2774" spans="1:4" x14ac:dyDescent="0.25">
      <c r="A2774" s="1049">
        <v>105028</v>
      </c>
      <c r="B2774" s="1049" t="s">
        <v>21605</v>
      </c>
      <c r="C2774" s="1049" t="s">
        <v>76</v>
      </c>
      <c r="D2774" s="1052">
        <v>21.68</v>
      </c>
    </row>
    <row r="2775" spans="1:4" x14ac:dyDescent="0.25">
      <c r="A2775" s="1049">
        <v>105029</v>
      </c>
      <c r="B2775" s="1049" t="s">
        <v>21606</v>
      </c>
      <c r="C2775" s="1049" t="s">
        <v>76</v>
      </c>
      <c r="D2775" s="1052">
        <v>49.9</v>
      </c>
    </row>
    <row r="2776" spans="1:4" x14ac:dyDescent="0.25">
      <c r="A2776" s="1049">
        <v>105030</v>
      </c>
      <c r="B2776" s="1049" t="s">
        <v>21607</v>
      </c>
      <c r="C2776" s="1049" t="s">
        <v>76</v>
      </c>
      <c r="D2776" s="1052">
        <v>42.11</v>
      </c>
    </row>
    <row r="2777" spans="1:4" x14ac:dyDescent="0.25">
      <c r="A2777" s="1049">
        <v>105031</v>
      </c>
      <c r="B2777" s="1049" t="s">
        <v>21608</v>
      </c>
      <c r="C2777" s="1049" t="s">
        <v>76</v>
      </c>
      <c r="D2777" s="1052">
        <v>47.39</v>
      </c>
    </row>
    <row r="2778" spans="1:4" x14ac:dyDescent="0.25">
      <c r="A2778" s="1049">
        <v>105032</v>
      </c>
      <c r="B2778" s="1049" t="s">
        <v>21609</v>
      </c>
      <c r="C2778" s="1049" t="s">
        <v>76</v>
      </c>
      <c r="D2778" s="1052">
        <v>32.700000000000003</v>
      </c>
    </row>
    <row r="2779" spans="1:4" x14ac:dyDescent="0.25">
      <c r="A2779" s="1049">
        <v>105033</v>
      </c>
      <c r="B2779" s="1049" t="s">
        <v>21610</v>
      </c>
      <c r="C2779" s="1049" t="s">
        <v>76</v>
      </c>
      <c r="D2779" s="1052">
        <v>58.2</v>
      </c>
    </row>
    <row r="2780" spans="1:4" x14ac:dyDescent="0.25">
      <c r="A2780" s="1049">
        <v>105034</v>
      </c>
      <c r="B2780" s="1049" t="s">
        <v>21611</v>
      </c>
      <c r="C2780" s="1049" t="s">
        <v>76</v>
      </c>
      <c r="D2780" s="1052">
        <v>42.24</v>
      </c>
    </row>
    <row r="2781" spans="1:4" x14ac:dyDescent="0.25">
      <c r="A2781" s="1049">
        <v>105035</v>
      </c>
      <c r="B2781" s="1049" t="s">
        <v>21612</v>
      </c>
      <c r="C2781" s="1049" t="s">
        <v>76</v>
      </c>
      <c r="D2781" s="1052">
        <v>70.78</v>
      </c>
    </row>
    <row r="2782" spans="1:4" x14ac:dyDescent="0.25">
      <c r="A2782" s="1049">
        <v>105036</v>
      </c>
      <c r="B2782" s="1049" t="s">
        <v>21613</v>
      </c>
      <c r="C2782" s="1049" t="s">
        <v>76</v>
      </c>
      <c r="D2782" s="1052">
        <v>51.03</v>
      </c>
    </row>
    <row r="2783" spans="1:4" x14ac:dyDescent="0.25">
      <c r="A2783" s="1049">
        <v>105037</v>
      </c>
      <c r="B2783" s="1049" t="s">
        <v>21614</v>
      </c>
      <c r="C2783" s="1049" t="s">
        <v>76</v>
      </c>
      <c r="D2783" s="1052">
        <v>34.53</v>
      </c>
    </row>
    <row r="2784" spans="1:4" x14ac:dyDescent="0.25">
      <c r="A2784" s="1049">
        <v>105038</v>
      </c>
      <c r="B2784" s="1049" t="s">
        <v>21615</v>
      </c>
      <c r="C2784" s="1049" t="s">
        <v>76</v>
      </c>
      <c r="D2784" s="1052">
        <v>70.569999999999993</v>
      </c>
    </row>
    <row r="2785" spans="1:4" x14ac:dyDescent="0.25">
      <c r="A2785" s="1049">
        <v>105039</v>
      </c>
      <c r="B2785" s="1049" t="s">
        <v>21616</v>
      </c>
      <c r="C2785" s="1049" t="s">
        <v>76</v>
      </c>
      <c r="D2785" s="1052">
        <v>50.8</v>
      </c>
    </row>
    <row r="2786" spans="1:4" x14ac:dyDescent="0.25">
      <c r="A2786" s="1049">
        <v>105040</v>
      </c>
      <c r="B2786" s="1049" t="s">
        <v>21617</v>
      </c>
      <c r="C2786" s="1049" t="s">
        <v>76</v>
      </c>
      <c r="D2786" s="1052">
        <v>34.36</v>
      </c>
    </row>
    <row r="2787" spans="1:4" x14ac:dyDescent="0.25">
      <c r="A2787" s="1049">
        <v>97733</v>
      </c>
      <c r="B2787" s="1049" t="s">
        <v>21618</v>
      </c>
      <c r="C2787" s="1049" t="s">
        <v>70</v>
      </c>
      <c r="D2787" s="1053">
        <v>3692.72</v>
      </c>
    </row>
    <row r="2788" spans="1:4" x14ac:dyDescent="0.25">
      <c r="A2788" s="1049">
        <v>97734</v>
      </c>
      <c r="B2788" s="1049" t="s">
        <v>21619</v>
      </c>
      <c r="C2788" s="1049" t="s">
        <v>70</v>
      </c>
      <c r="D2788" s="1053">
        <v>3207.79</v>
      </c>
    </row>
    <row r="2789" spans="1:4" x14ac:dyDescent="0.25">
      <c r="A2789" s="1049">
        <v>97735</v>
      </c>
      <c r="B2789" s="1049" t="s">
        <v>21620</v>
      </c>
      <c r="C2789" s="1049" t="s">
        <v>70</v>
      </c>
      <c r="D2789" s="1053">
        <v>2603.5300000000002</v>
      </c>
    </row>
    <row r="2790" spans="1:4" x14ac:dyDescent="0.25">
      <c r="A2790" s="1049">
        <v>97736</v>
      </c>
      <c r="B2790" s="1049" t="s">
        <v>21621</v>
      </c>
      <c r="C2790" s="1049" t="s">
        <v>70</v>
      </c>
      <c r="D2790" s="1053">
        <v>1537.16</v>
      </c>
    </row>
    <row r="2791" spans="1:4" x14ac:dyDescent="0.25">
      <c r="A2791" s="1049">
        <v>97737</v>
      </c>
      <c r="B2791" s="1049" t="s">
        <v>21622</v>
      </c>
      <c r="C2791" s="1049" t="s">
        <v>70</v>
      </c>
      <c r="D2791" s="1053">
        <v>3461.14</v>
      </c>
    </row>
    <row r="2792" spans="1:4" x14ac:dyDescent="0.25">
      <c r="A2792" s="1049">
        <v>97738</v>
      </c>
      <c r="B2792" s="1049" t="s">
        <v>21623</v>
      </c>
      <c r="C2792" s="1049" t="s">
        <v>70</v>
      </c>
      <c r="D2792" s="1053">
        <v>4371.5</v>
      </c>
    </row>
    <row r="2793" spans="1:4" x14ac:dyDescent="0.25">
      <c r="A2793" s="1049">
        <v>97739</v>
      </c>
      <c r="B2793" s="1049" t="s">
        <v>21624</v>
      </c>
      <c r="C2793" s="1049" t="s">
        <v>70</v>
      </c>
      <c r="D2793" s="1053">
        <v>3114.04</v>
      </c>
    </row>
    <row r="2794" spans="1:4" x14ac:dyDescent="0.25">
      <c r="A2794" s="1049">
        <v>97740</v>
      </c>
      <c r="B2794" s="1049" t="s">
        <v>21625</v>
      </c>
      <c r="C2794" s="1049" t="s">
        <v>70</v>
      </c>
      <c r="D2794" s="1053">
        <v>2171.2199999999998</v>
      </c>
    </row>
    <row r="2795" spans="1:4" x14ac:dyDescent="0.25">
      <c r="A2795" s="1049">
        <v>98615</v>
      </c>
      <c r="B2795" s="1049" t="s">
        <v>3020</v>
      </c>
      <c r="C2795" s="1049" t="s">
        <v>1239</v>
      </c>
      <c r="D2795" s="1052">
        <v>165.67</v>
      </c>
    </row>
    <row r="2796" spans="1:4" x14ac:dyDescent="0.25">
      <c r="A2796" s="1049">
        <v>98616</v>
      </c>
      <c r="B2796" s="1049" t="s">
        <v>3021</v>
      </c>
      <c r="C2796" s="1049" t="s">
        <v>1239</v>
      </c>
      <c r="D2796" s="1052">
        <v>131.72999999999999</v>
      </c>
    </row>
    <row r="2797" spans="1:4" x14ac:dyDescent="0.25">
      <c r="A2797" s="1049">
        <v>98617</v>
      </c>
      <c r="B2797" s="1049" t="s">
        <v>3022</v>
      </c>
      <c r="C2797" s="1049" t="s">
        <v>1239</v>
      </c>
      <c r="D2797" s="1052">
        <v>122.21</v>
      </c>
    </row>
    <row r="2798" spans="1:4" x14ac:dyDescent="0.25">
      <c r="A2798" s="1049">
        <v>98618</v>
      </c>
      <c r="B2798" s="1049" t="s">
        <v>3023</v>
      </c>
      <c r="C2798" s="1049" t="s">
        <v>1239</v>
      </c>
      <c r="D2798" s="1052">
        <v>167.55</v>
      </c>
    </row>
    <row r="2799" spans="1:4" x14ac:dyDescent="0.25">
      <c r="A2799" s="1049">
        <v>98619</v>
      </c>
      <c r="B2799" s="1049" t="s">
        <v>3024</v>
      </c>
      <c r="C2799" s="1049" t="s">
        <v>1239</v>
      </c>
      <c r="D2799" s="1052">
        <v>153.11000000000001</v>
      </c>
    </row>
    <row r="2800" spans="1:4" x14ac:dyDescent="0.25">
      <c r="A2800" s="1049">
        <v>98620</v>
      </c>
      <c r="B2800" s="1049" t="s">
        <v>3025</v>
      </c>
      <c r="C2800" s="1049" t="s">
        <v>1239</v>
      </c>
      <c r="D2800" s="1052">
        <v>145.80000000000001</v>
      </c>
    </row>
    <row r="2801" spans="1:4" x14ac:dyDescent="0.25">
      <c r="A2801" s="1049">
        <v>98621</v>
      </c>
      <c r="B2801" s="1049" t="s">
        <v>3026</v>
      </c>
      <c r="C2801" s="1049" t="s">
        <v>1239</v>
      </c>
      <c r="D2801" s="1052">
        <v>190.66</v>
      </c>
    </row>
    <row r="2802" spans="1:4" x14ac:dyDescent="0.25">
      <c r="A2802" s="1049">
        <v>98622</v>
      </c>
      <c r="B2802" s="1049" t="s">
        <v>3027</v>
      </c>
      <c r="C2802" s="1049" t="s">
        <v>1239</v>
      </c>
      <c r="D2802" s="1052">
        <v>179.03</v>
      </c>
    </row>
    <row r="2803" spans="1:4" x14ac:dyDescent="0.25">
      <c r="A2803" s="1049">
        <v>98623</v>
      </c>
      <c r="B2803" s="1049" t="s">
        <v>3028</v>
      </c>
      <c r="C2803" s="1049" t="s">
        <v>1239</v>
      </c>
      <c r="D2803" s="1052">
        <v>173.09</v>
      </c>
    </row>
    <row r="2804" spans="1:4" x14ac:dyDescent="0.25">
      <c r="A2804" s="1049">
        <v>98624</v>
      </c>
      <c r="B2804" s="1049" t="s">
        <v>3029</v>
      </c>
      <c r="C2804" s="1049" t="s">
        <v>1239</v>
      </c>
      <c r="D2804" s="1052">
        <v>215.78</v>
      </c>
    </row>
    <row r="2805" spans="1:4" x14ac:dyDescent="0.25">
      <c r="A2805" s="1049">
        <v>98625</v>
      </c>
      <c r="B2805" s="1049" t="s">
        <v>3030</v>
      </c>
      <c r="C2805" s="1049" t="s">
        <v>1239</v>
      </c>
      <c r="D2805" s="1052">
        <v>205.96</v>
      </c>
    </row>
    <row r="2806" spans="1:4" x14ac:dyDescent="0.25">
      <c r="A2806" s="1049">
        <v>98626</v>
      </c>
      <c r="B2806" s="1049" t="s">
        <v>3031</v>
      </c>
      <c r="C2806" s="1049" t="s">
        <v>1239</v>
      </c>
      <c r="D2806" s="1052">
        <v>200.87</v>
      </c>
    </row>
    <row r="2807" spans="1:4" x14ac:dyDescent="0.25">
      <c r="A2807" s="1049">
        <v>98655</v>
      </c>
      <c r="B2807" s="1049" t="s">
        <v>3032</v>
      </c>
      <c r="C2807" s="1049" t="s">
        <v>76</v>
      </c>
      <c r="D2807" s="1052">
        <v>729.48</v>
      </c>
    </row>
    <row r="2808" spans="1:4" x14ac:dyDescent="0.25">
      <c r="A2808" s="1049">
        <v>98656</v>
      </c>
      <c r="B2808" s="1049" t="s">
        <v>3033</v>
      </c>
      <c r="C2808" s="1049" t="s">
        <v>76</v>
      </c>
      <c r="D2808" s="1052">
        <v>741.67</v>
      </c>
    </row>
    <row r="2809" spans="1:4" x14ac:dyDescent="0.25">
      <c r="A2809" s="1049">
        <v>98657</v>
      </c>
      <c r="B2809" s="1049" t="s">
        <v>3034</v>
      </c>
      <c r="C2809" s="1049" t="s">
        <v>76</v>
      </c>
      <c r="D2809" s="1052">
        <v>753.85</v>
      </c>
    </row>
    <row r="2810" spans="1:4" x14ac:dyDescent="0.25">
      <c r="A2810" s="1049">
        <v>98658</v>
      </c>
      <c r="B2810" s="1049" t="s">
        <v>3035</v>
      </c>
      <c r="C2810" s="1049" t="s">
        <v>76</v>
      </c>
      <c r="D2810" s="1052">
        <v>766.03</v>
      </c>
    </row>
    <row r="2811" spans="1:4" x14ac:dyDescent="0.25">
      <c r="A2811" s="1049">
        <v>98659</v>
      </c>
      <c r="B2811" s="1049" t="s">
        <v>3036</v>
      </c>
      <c r="C2811" s="1049" t="s">
        <v>76</v>
      </c>
      <c r="D2811" s="1052">
        <v>790.41</v>
      </c>
    </row>
    <row r="2812" spans="1:4" x14ac:dyDescent="0.25">
      <c r="A2812" s="1049">
        <v>98746</v>
      </c>
      <c r="B2812" s="1049" t="s">
        <v>3037</v>
      </c>
      <c r="C2812" s="1049" t="s">
        <v>76</v>
      </c>
      <c r="D2812" s="1052">
        <v>70.989999999999995</v>
      </c>
    </row>
    <row r="2813" spans="1:4" x14ac:dyDescent="0.25">
      <c r="A2813" s="1049">
        <v>98749</v>
      </c>
      <c r="B2813" s="1049" t="s">
        <v>3038</v>
      </c>
      <c r="C2813" s="1049" t="s">
        <v>76</v>
      </c>
      <c r="D2813" s="1052">
        <v>82.25</v>
      </c>
    </row>
    <row r="2814" spans="1:4" x14ac:dyDescent="0.25">
      <c r="A2814" s="1049">
        <v>98750</v>
      </c>
      <c r="B2814" s="1049" t="s">
        <v>3039</v>
      </c>
      <c r="C2814" s="1049" t="s">
        <v>76</v>
      </c>
      <c r="D2814" s="1052">
        <v>95.63</v>
      </c>
    </row>
    <row r="2815" spans="1:4" x14ac:dyDescent="0.25">
      <c r="A2815" s="1049">
        <v>98751</v>
      </c>
      <c r="B2815" s="1049" t="s">
        <v>3040</v>
      </c>
      <c r="C2815" s="1049" t="s">
        <v>76</v>
      </c>
      <c r="D2815" s="1052">
        <v>130.46</v>
      </c>
    </row>
    <row r="2816" spans="1:4" x14ac:dyDescent="0.25">
      <c r="A2816" s="1049">
        <v>98752</v>
      </c>
      <c r="B2816" s="1049" t="s">
        <v>3041</v>
      </c>
      <c r="C2816" s="1049" t="s">
        <v>76</v>
      </c>
      <c r="D2816" s="1052">
        <v>172.03</v>
      </c>
    </row>
    <row r="2817" spans="1:4" x14ac:dyDescent="0.25">
      <c r="A2817" s="1049">
        <v>98753</v>
      </c>
      <c r="B2817" s="1049" t="s">
        <v>3042</v>
      </c>
      <c r="C2817" s="1049" t="s">
        <v>76</v>
      </c>
      <c r="D2817" s="1052">
        <v>223.42</v>
      </c>
    </row>
    <row r="2818" spans="1:4" x14ac:dyDescent="0.25">
      <c r="A2818" s="1049">
        <v>100763</v>
      </c>
      <c r="B2818" s="1049" t="s">
        <v>12277</v>
      </c>
      <c r="C2818" s="1049" t="s">
        <v>71</v>
      </c>
      <c r="D2818" s="1052">
        <v>16.14</v>
      </c>
    </row>
    <row r="2819" spans="1:4" x14ac:dyDescent="0.25">
      <c r="A2819" s="1049">
        <v>100764</v>
      </c>
      <c r="B2819" s="1049" t="s">
        <v>12278</v>
      </c>
      <c r="C2819" s="1049" t="s">
        <v>71</v>
      </c>
      <c r="D2819" s="1052">
        <v>15.84</v>
      </c>
    </row>
    <row r="2820" spans="1:4" x14ac:dyDescent="0.25">
      <c r="A2820" s="1049">
        <v>100765</v>
      </c>
      <c r="B2820" s="1049" t="s">
        <v>12279</v>
      </c>
      <c r="C2820" s="1049" t="s">
        <v>71</v>
      </c>
      <c r="D2820" s="1052">
        <v>13.94</v>
      </c>
    </row>
    <row r="2821" spans="1:4" x14ac:dyDescent="0.25">
      <c r="A2821" s="1049">
        <v>100766</v>
      </c>
      <c r="B2821" s="1049" t="s">
        <v>12280</v>
      </c>
      <c r="C2821" s="1049" t="s">
        <v>71</v>
      </c>
      <c r="D2821" s="1052">
        <v>14.16</v>
      </c>
    </row>
    <row r="2822" spans="1:4" x14ac:dyDescent="0.25">
      <c r="A2822" s="1049">
        <v>100767</v>
      </c>
      <c r="B2822" s="1049" t="s">
        <v>12281</v>
      </c>
      <c r="C2822" s="1049" t="s">
        <v>71</v>
      </c>
      <c r="D2822" s="1052">
        <v>17.3</v>
      </c>
    </row>
    <row r="2823" spans="1:4" x14ac:dyDescent="0.25">
      <c r="A2823" s="1049">
        <v>100768</v>
      </c>
      <c r="B2823" s="1049" t="s">
        <v>12282</v>
      </c>
      <c r="C2823" s="1049" t="s">
        <v>71</v>
      </c>
      <c r="D2823" s="1052">
        <v>16.329999999999998</v>
      </c>
    </row>
    <row r="2824" spans="1:4" x14ac:dyDescent="0.25">
      <c r="A2824" s="1049">
        <v>100769</v>
      </c>
      <c r="B2824" s="1049" t="s">
        <v>12283</v>
      </c>
      <c r="C2824" s="1049" t="s">
        <v>71</v>
      </c>
      <c r="D2824" s="1052">
        <v>23.42</v>
      </c>
    </row>
    <row r="2825" spans="1:4" x14ac:dyDescent="0.25">
      <c r="A2825" s="1049">
        <v>100770</v>
      </c>
      <c r="B2825" s="1049" t="s">
        <v>12284</v>
      </c>
      <c r="C2825" s="1049" t="s">
        <v>71</v>
      </c>
      <c r="D2825" s="1052">
        <v>22.27</v>
      </c>
    </row>
    <row r="2826" spans="1:4" x14ac:dyDescent="0.25">
      <c r="A2826" s="1049">
        <v>100771</v>
      </c>
      <c r="B2826" s="1049" t="s">
        <v>12285</v>
      </c>
      <c r="C2826" s="1049" t="s">
        <v>71</v>
      </c>
      <c r="D2826" s="1052">
        <v>17.36</v>
      </c>
    </row>
    <row r="2827" spans="1:4" x14ac:dyDescent="0.25">
      <c r="A2827" s="1049">
        <v>100772</v>
      </c>
      <c r="B2827" s="1049" t="s">
        <v>12286</v>
      </c>
      <c r="C2827" s="1049" t="s">
        <v>71</v>
      </c>
      <c r="D2827" s="1052">
        <v>16.32</v>
      </c>
    </row>
    <row r="2828" spans="1:4" x14ac:dyDescent="0.25">
      <c r="A2828" s="1049">
        <v>100773</v>
      </c>
      <c r="B2828" s="1049" t="s">
        <v>12287</v>
      </c>
      <c r="C2828" s="1049" t="s">
        <v>71</v>
      </c>
      <c r="D2828" s="1052">
        <v>19.38</v>
      </c>
    </row>
    <row r="2829" spans="1:4" x14ac:dyDescent="0.25">
      <c r="A2829" s="1049">
        <v>100774</v>
      </c>
      <c r="B2829" s="1049" t="s">
        <v>12288</v>
      </c>
      <c r="C2829" s="1049" t="s">
        <v>71</v>
      </c>
      <c r="D2829" s="1052">
        <v>11.42</v>
      </c>
    </row>
    <row r="2830" spans="1:4" x14ac:dyDescent="0.25">
      <c r="A2830" s="1049">
        <v>100775</v>
      </c>
      <c r="B2830" s="1049" t="s">
        <v>12289</v>
      </c>
      <c r="C2830" s="1049" t="s">
        <v>71</v>
      </c>
      <c r="D2830" s="1052">
        <v>12.91</v>
      </c>
    </row>
    <row r="2831" spans="1:4" x14ac:dyDescent="0.25">
      <c r="A2831" s="1049">
        <v>100776</v>
      </c>
      <c r="B2831" s="1049" t="s">
        <v>12290</v>
      </c>
      <c r="C2831" s="1049" t="s">
        <v>71</v>
      </c>
      <c r="D2831" s="1052">
        <v>19.52</v>
      </c>
    </row>
    <row r="2832" spans="1:4" x14ac:dyDescent="0.25">
      <c r="A2832" s="1049">
        <v>100777</v>
      </c>
      <c r="B2832" s="1049" t="s">
        <v>12291</v>
      </c>
      <c r="C2832" s="1049" t="s">
        <v>71</v>
      </c>
      <c r="D2832" s="1052">
        <v>11.37</v>
      </c>
    </row>
    <row r="2833" spans="1:4" x14ac:dyDescent="0.25">
      <c r="A2833" s="1049">
        <v>100778</v>
      </c>
      <c r="B2833" s="1049" t="s">
        <v>12292</v>
      </c>
      <c r="C2833" s="1049" t="s">
        <v>71</v>
      </c>
      <c r="D2833" s="1052">
        <v>12.88</v>
      </c>
    </row>
    <row r="2834" spans="1:4" x14ac:dyDescent="0.25">
      <c r="A2834" s="1049">
        <v>103795</v>
      </c>
      <c r="B2834" s="1049" t="s">
        <v>12293</v>
      </c>
      <c r="C2834" s="1049" t="s">
        <v>1239</v>
      </c>
      <c r="D2834" s="1052">
        <v>93.29</v>
      </c>
    </row>
    <row r="2835" spans="1:4" x14ac:dyDescent="0.25">
      <c r="A2835" s="1049">
        <v>103796</v>
      </c>
      <c r="B2835" s="1049" t="s">
        <v>12294</v>
      </c>
      <c r="C2835" s="1049" t="s">
        <v>1239</v>
      </c>
      <c r="D2835" s="1052">
        <v>58.24</v>
      </c>
    </row>
    <row r="2836" spans="1:4" x14ac:dyDescent="0.25">
      <c r="A2836" s="1049">
        <v>103797</v>
      </c>
      <c r="B2836" s="1049" t="s">
        <v>21626</v>
      </c>
      <c r="C2836" s="1049" t="s">
        <v>71</v>
      </c>
      <c r="D2836" s="1052">
        <v>18.309999999999999</v>
      </c>
    </row>
    <row r="2837" spans="1:4" x14ac:dyDescent="0.25">
      <c r="A2837" s="1049">
        <v>103798</v>
      </c>
      <c r="B2837" s="1049" t="s">
        <v>12295</v>
      </c>
      <c r="C2837" s="1049" t="s">
        <v>70</v>
      </c>
      <c r="D2837" s="1052">
        <v>755.15</v>
      </c>
    </row>
    <row r="2838" spans="1:4" x14ac:dyDescent="0.25">
      <c r="A2838" s="1049">
        <v>103799</v>
      </c>
      <c r="B2838" s="1049" t="s">
        <v>12296</v>
      </c>
      <c r="C2838" s="1049" t="s">
        <v>70</v>
      </c>
      <c r="D2838" s="1052">
        <v>461.18</v>
      </c>
    </row>
    <row r="2839" spans="1:4" x14ac:dyDescent="0.25">
      <c r="A2839" s="1049">
        <v>103800</v>
      </c>
      <c r="B2839" s="1049" t="s">
        <v>12297</v>
      </c>
      <c r="C2839" s="1049" t="s">
        <v>70</v>
      </c>
      <c r="D2839" s="1052">
        <v>531.36</v>
      </c>
    </row>
    <row r="2840" spans="1:4" x14ac:dyDescent="0.25">
      <c r="A2840" s="1049">
        <v>103801</v>
      </c>
      <c r="B2840" s="1049" t="s">
        <v>12298</v>
      </c>
      <c r="C2840" s="1049" t="s">
        <v>70</v>
      </c>
      <c r="D2840" s="1052">
        <v>644.52</v>
      </c>
    </row>
    <row r="2841" spans="1:4" x14ac:dyDescent="0.25">
      <c r="A2841" s="1049">
        <v>103925</v>
      </c>
      <c r="B2841" s="1049" t="s">
        <v>21627</v>
      </c>
      <c r="C2841" s="1049" t="s">
        <v>70</v>
      </c>
      <c r="D2841" s="1053">
        <v>1911.51</v>
      </c>
    </row>
    <row r="2842" spans="1:4" x14ac:dyDescent="0.25">
      <c r="A2842" s="1049">
        <v>103926</v>
      </c>
      <c r="B2842" s="1049" t="s">
        <v>21628</v>
      </c>
      <c r="C2842" s="1049" t="s">
        <v>70</v>
      </c>
      <c r="D2842" s="1053">
        <v>1552.13</v>
      </c>
    </row>
    <row r="2843" spans="1:4" x14ac:dyDescent="0.25">
      <c r="A2843" s="1049">
        <v>103928</v>
      </c>
      <c r="B2843" s="1049" t="s">
        <v>12299</v>
      </c>
      <c r="C2843" s="1049" t="s">
        <v>70</v>
      </c>
      <c r="D2843" s="1052">
        <v>531.36</v>
      </c>
    </row>
    <row r="2844" spans="1:4" x14ac:dyDescent="0.25">
      <c r="A2844" s="1049">
        <v>103929</v>
      </c>
      <c r="B2844" s="1049" t="s">
        <v>12300</v>
      </c>
      <c r="C2844" s="1049" t="s">
        <v>70</v>
      </c>
      <c r="D2844" s="1053">
        <v>1226.98</v>
      </c>
    </row>
    <row r="2845" spans="1:4" x14ac:dyDescent="0.25">
      <c r="A2845" s="1049">
        <v>103930</v>
      </c>
      <c r="B2845" s="1049" t="s">
        <v>12301</v>
      </c>
      <c r="C2845" s="1049" t="s">
        <v>70</v>
      </c>
      <c r="D2845" s="1052">
        <v>785.89</v>
      </c>
    </row>
    <row r="2846" spans="1:4" x14ac:dyDescent="0.25">
      <c r="A2846" s="1049">
        <v>103931</v>
      </c>
      <c r="B2846" s="1049" t="s">
        <v>12302</v>
      </c>
      <c r="C2846" s="1049" t="s">
        <v>70</v>
      </c>
      <c r="D2846" s="1052">
        <v>592.20000000000005</v>
      </c>
    </row>
    <row r="2847" spans="1:4" x14ac:dyDescent="0.25">
      <c r="A2847" s="1049">
        <v>103932</v>
      </c>
      <c r="B2847" s="1049" t="s">
        <v>12303</v>
      </c>
      <c r="C2847" s="1049" t="s">
        <v>70</v>
      </c>
      <c r="D2847" s="1052">
        <v>563.82000000000005</v>
      </c>
    </row>
    <row r="2848" spans="1:4" x14ac:dyDescent="0.25">
      <c r="A2848" s="1049">
        <v>103933</v>
      </c>
      <c r="B2848" s="1049" t="s">
        <v>12304</v>
      </c>
      <c r="C2848" s="1049" t="s">
        <v>70</v>
      </c>
      <c r="D2848" s="1053">
        <v>1689.55</v>
      </c>
    </row>
    <row r="2849" spans="1:4" x14ac:dyDescent="0.25">
      <c r="A2849" s="1049">
        <v>105041</v>
      </c>
      <c r="B2849" s="1049" t="s">
        <v>21629</v>
      </c>
      <c r="C2849" s="1049" t="s">
        <v>76</v>
      </c>
      <c r="D2849" s="1052">
        <v>53.87</v>
      </c>
    </row>
    <row r="2850" spans="1:4" x14ac:dyDescent="0.25">
      <c r="A2850" s="1049">
        <v>105042</v>
      </c>
      <c r="B2850" s="1049" t="s">
        <v>21630</v>
      </c>
      <c r="C2850" s="1049" t="s">
        <v>76</v>
      </c>
      <c r="D2850" s="1052">
        <v>63.43</v>
      </c>
    </row>
    <row r="2851" spans="1:4" x14ac:dyDescent="0.25">
      <c r="A2851" s="1049">
        <v>105045</v>
      </c>
      <c r="B2851" s="1049" t="s">
        <v>21631</v>
      </c>
      <c r="C2851" s="1049" t="s">
        <v>76</v>
      </c>
      <c r="D2851" s="1052">
        <v>61.2</v>
      </c>
    </row>
    <row r="2852" spans="1:4" x14ac:dyDescent="0.25">
      <c r="A2852" s="1049">
        <v>105046</v>
      </c>
      <c r="B2852" s="1049" t="s">
        <v>21632</v>
      </c>
      <c r="C2852" s="1049" t="s">
        <v>76</v>
      </c>
      <c r="D2852" s="1052">
        <v>51.68</v>
      </c>
    </row>
    <row r="2853" spans="1:4" x14ac:dyDescent="0.25">
      <c r="A2853" s="1049">
        <v>105050</v>
      </c>
      <c r="B2853" s="1049" t="s">
        <v>21633</v>
      </c>
      <c r="C2853" s="1049" t="s">
        <v>76</v>
      </c>
      <c r="D2853" s="1052">
        <v>182.84</v>
      </c>
    </row>
    <row r="2854" spans="1:4" x14ac:dyDescent="0.25">
      <c r="A2854" s="1049">
        <v>105053</v>
      </c>
      <c r="B2854" s="1049" t="s">
        <v>21634</v>
      </c>
      <c r="C2854" s="1049" t="s">
        <v>76</v>
      </c>
      <c r="D2854" s="1052">
        <v>171.25</v>
      </c>
    </row>
    <row r="2855" spans="1:4" x14ac:dyDescent="0.25">
      <c r="A2855" s="1049">
        <v>105056</v>
      </c>
      <c r="B2855" s="1049" t="s">
        <v>21635</v>
      </c>
      <c r="C2855" s="1049" t="s">
        <v>76</v>
      </c>
      <c r="D2855" s="1052">
        <v>250.17</v>
      </c>
    </row>
    <row r="2856" spans="1:4" x14ac:dyDescent="0.25">
      <c r="A2856" s="1049">
        <v>105058</v>
      </c>
      <c r="B2856" s="1049" t="s">
        <v>21636</v>
      </c>
      <c r="C2856" s="1049" t="s">
        <v>76</v>
      </c>
      <c r="D2856" s="1052">
        <v>239.39</v>
      </c>
    </row>
    <row r="2857" spans="1:4" x14ac:dyDescent="0.25">
      <c r="A2857" s="1049">
        <v>105061</v>
      </c>
      <c r="B2857" s="1049" t="s">
        <v>21637</v>
      </c>
      <c r="C2857" s="1049" t="s">
        <v>76</v>
      </c>
      <c r="D2857" s="1052">
        <v>94.5</v>
      </c>
    </row>
    <row r="2858" spans="1:4" x14ac:dyDescent="0.25">
      <c r="A2858" s="1049">
        <v>105064</v>
      </c>
      <c r="B2858" s="1049" t="s">
        <v>21638</v>
      </c>
      <c r="C2858" s="1049" t="s">
        <v>76</v>
      </c>
      <c r="D2858" s="1052">
        <v>79.489999999999995</v>
      </c>
    </row>
    <row r="2859" spans="1:4" x14ac:dyDescent="0.25">
      <c r="A2859" s="1049">
        <v>105068</v>
      </c>
      <c r="B2859" s="1049" t="s">
        <v>21639</v>
      </c>
      <c r="C2859" s="1049" t="s">
        <v>76</v>
      </c>
      <c r="D2859" s="1052">
        <v>152.91999999999999</v>
      </c>
    </row>
    <row r="2860" spans="1:4" x14ac:dyDescent="0.25">
      <c r="A2860" s="1049">
        <v>105071</v>
      </c>
      <c r="B2860" s="1049" t="s">
        <v>21640</v>
      </c>
      <c r="C2860" s="1049" t="s">
        <v>76</v>
      </c>
      <c r="D2860" s="1052">
        <v>137.93</v>
      </c>
    </row>
    <row r="2861" spans="1:4" x14ac:dyDescent="0.25">
      <c r="A2861" s="1049">
        <v>105074</v>
      </c>
      <c r="B2861" s="1049" t="s">
        <v>21641</v>
      </c>
      <c r="C2861" s="1049" t="s">
        <v>76</v>
      </c>
      <c r="D2861" s="1052">
        <v>234.69</v>
      </c>
    </row>
    <row r="2862" spans="1:4" x14ac:dyDescent="0.25">
      <c r="A2862" s="1049">
        <v>105077</v>
      </c>
      <c r="B2862" s="1049" t="s">
        <v>21642</v>
      </c>
      <c r="C2862" s="1049" t="s">
        <v>76</v>
      </c>
      <c r="D2862" s="1052">
        <v>219.77</v>
      </c>
    </row>
    <row r="2863" spans="1:4" x14ac:dyDescent="0.25">
      <c r="A2863" s="1049">
        <v>105080</v>
      </c>
      <c r="B2863" s="1049" t="s">
        <v>21643</v>
      </c>
      <c r="C2863" s="1049" t="s">
        <v>76</v>
      </c>
      <c r="D2863" s="1052">
        <v>64.06</v>
      </c>
    </row>
    <row r="2864" spans="1:4" x14ac:dyDescent="0.25">
      <c r="A2864" s="1049">
        <v>105081</v>
      </c>
      <c r="B2864" s="1049" t="s">
        <v>21644</v>
      </c>
      <c r="C2864" s="1049" t="s">
        <v>76</v>
      </c>
      <c r="D2864" s="1052">
        <v>73.459999999999994</v>
      </c>
    </row>
    <row r="2865" spans="1:4" x14ac:dyDescent="0.25">
      <c r="A2865" s="1049">
        <v>105082</v>
      </c>
      <c r="B2865" s="1049" t="s">
        <v>21645</v>
      </c>
      <c r="C2865" s="1049" t="s">
        <v>76</v>
      </c>
      <c r="D2865" s="1052">
        <v>66.56</v>
      </c>
    </row>
    <row r="2866" spans="1:4" x14ac:dyDescent="0.25">
      <c r="A2866" s="1049">
        <v>105083</v>
      </c>
      <c r="B2866" s="1049" t="s">
        <v>21646</v>
      </c>
      <c r="C2866" s="1049" t="s">
        <v>76</v>
      </c>
      <c r="D2866" s="1052">
        <v>74.599999999999994</v>
      </c>
    </row>
    <row r="2867" spans="1:4" x14ac:dyDescent="0.25">
      <c r="A2867" s="1049">
        <v>105084</v>
      </c>
      <c r="B2867" s="1049" t="s">
        <v>21647</v>
      </c>
      <c r="C2867" s="1049" t="s">
        <v>76</v>
      </c>
      <c r="D2867" s="1052">
        <v>91.49</v>
      </c>
    </row>
    <row r="2868" spans="1:4" x14ac:dyDescent="0.25">
      <c r="A2868" s="1049">
        <v>105085</v>
      </c>
      <c r="B2868" s="1049" t="s">
        <v>21648</v>
      </c>
      <c r="C2868" s="1049" t="s">
        <v>76</v>
      </c>
      <c r="D2868" s="1052">
        <v>95.43</v>
      </c>
    </row>
    <row r="2869" spans="1:4" x14ac:dyDescent="0.25">
      <c r="A2869" s="1049">
        <v>105086</v>
      </c>
      <c r="B2869" s="1049" t="s">
        <v>21649</v>
      </c>
      <c r="C2869" s="1049" t="s">
        <v>76</v>
      </c>
      <c r="D2869" s="1052">
        <v>85.59</v>
      </c>
    </row>
    <row r="2870" spans="1:4" x14ac:dyDescent="0.25">
      <c r="A2870" s="1049">
        <v>105087</v>
      </c>
      <c r="B2870" s="1049" t="s">
        <v>21650</v>
      </c>
      <c r="C2870" s="1049" t="s">
        <v>76</v>
      </c>
      <c r="D2870" s="1052">
        <v>95.62</v>
      </c>
    </row>
    <row r="2871" spans="1:4" x14ac:dyDescent="0.25">
      <c r="A2871" s="1049">
        <v>105088</v>
      </c>
      <c r="B2871" s="1049" t="s">
        <v>21651</v>
      </c>
      <c r="C2871" s="1049" t="s">
        <v>76</v>
      </c>
      <c r="D2871" s="1052">
        <v>168.54</v>
      </c>
    </row>
    <row r="2872" spans="1:4" x14ac:dyDescent="0.25">
      <c r="A2872" s="1049">
        <v>105089</v>
      </c>
      <c r="B2872" s="1049" t="s">
        <v>21652</v>
      </c>
      <c r="C2872" s="1049" t="s">
        <v>76</v>
      </c>
      <c r="D2872" s="1052">
        <v>156.03</v>
      </c>
    </row>
    <row r="2873" spans="1:4" x14ac:dyDescent="0.25">
      <c r="A2873" s="1049">
        <v>105090</v>
      </c>
      <c r="B2873" s="1049" t="s">
        <v>21653</v>
      </c>
      <c r="C2873" s="1049" t="s">
        <v>1239</v>
      </c>
      <c r="D2873" s="1052">
        <v>347.36</v>
      </c>
    </row>
    <row r="2874" spans="1:4" x14ac:dyDescent="0.25">
      <c r="A2874" s="1049">
        <v>105091</v>
      </c>
      <c r="B2874" s="1049" t="s">
        <v>21654</v>
      </c>
      <c r="C2874" s="1049" t="s">
        <v>76</v>
      </c>
      <c r="D2874" s="1052">
        <v>124.56</v>
      </c>
    </row>
    <row r="2875" spans="1:4" x14ac:dyDescent="0.25">
      <c r="A2875" s="1049">
        <v>105092</v>
      </c>
      <c r="B2875" s="1049" t="s">
        <v>21655</v>
      </c>
      <c r="C2875" s="1049" t="s">
        <v>76</v>
      </c>
      <c r="D2875" s="1052">
        <v>134.99</v>
      </c>
    </row>
    <row r="2876" spans="1:4" x14ac:dyDescent="0.25">
      <c r="A2876" s="1049">
        <v>105093</v>
      </c>
      <c r="B2876" s="1049" t="s">
        <v>21656</v>
      </c>
      <c r="C2876" s="1049" t="s">
        <v>76</v>
      </c>
      <c r="D2876" s="1052">
        <v>137.27000000000001</v>
      </c>
    </row>
    <row r="2877" spans="1:4" x14ac:dyDescent="0.25">
      <c r="A2877" s="1049">
        <v>105095</v>
      </c>
      <c r="B2877" s="1049" t="s">
        <v>21657</v>
      </c>
      <c r="C2877" s="1049" t="s">
        <v>76</v>
      </c>
      <c r="D2877" s="1052">
        <v>91.38</v>
      </c>
    </row>
    <row r="2878" spans="1:4" x14ac:dyDescent="0.25">
      <c r="A2878" s="1049">
        <v>105098</v>
      </c>
      <c r="B2878" s="1049" t="s">
        <v>21658</v>
      </c>
      <c r="C2878" s="1049" t="s">
        <v>76</v>
      </c>
      <c r="D2878" s="1052">
        <v>79.66</v>
      </c>
    </row>
    <row r="2879" spans="1:4" x14ac:dyDescent="0.25">
      <c r="A2879" s="1049">
        <v>105099</v>
      </c>
      <c r="B2879" s="1049" t="s">
        <v>21659</v>
      </c>
      <c r="C2879" s="1049" t="s">
        <v>76</v>
      </c>
      <c r="D2879" s="1052">
        <v>80.17</v>
      </c>
    </row>
    <row r="2880" spans="1:4" x14ac:dyDescent="0.25">
      <c r="A2880" s="1049">
        <v>105100</v>
      </c>
      <c r="B2880" s="1049" t="s">
        <v>21660</v>
      </c>
      <c r="C2880" s="1049" t="s">
        <v>76</v>
      </c>
      <c r="D2880" s="1052">
        <v>111.27</v>
      </c>
    </row>
    <row r="2881" spans="1:4" x14ac:dyDescent="0.25">
      <c r="A2881" s="1049">
        <v>105101</v>
      </c>
      <c r="B2881" s="1049" t="s">
        <v>21661</v>
      </c>
      <c r="C2881" s="1049" t="s">
        <v>76</v>
      </c>
      <c r="D2881" s="1052">
        <v>209.3</v>
      </c>
    </row>
    <row r="2882" spans="1:4" x14ac:dyDescent="0.25">
      <c r="A2882" s="1049">
        <v>105102</v>
      </c>
      <c r="B2882" s="1049" t="s">
        <v>21662</v>
      </c>
      <c r="C2882" s="1049" t="s">
        <v>76</v>
      </c>
      <c r="D2882" s="1052">
        <v>285.19</v>
      </c>
    </row>
    <row r="2883" spans="1:4" x14ac:dyDescent="0.25">
      <c r="A2883" s="1049">
        <v>98562</v>
      </c>
      <c r="B2883" s="1049" t="s">
        <v>21663</v>
      </c>
      <c r="C2883" s="1049" t="s">
        <v>1239</v>
      </c>
      <c r="D2883" s="1052">
        <v>51.49</v>
      </c>
    </row>
    <row r="2884" spans="1:4" x14ac:dyDescent="0.25">
      <c r="A2884" s="1049">
        <v>98555</v>
      </c>
      <c r="B2884" s="1049" t="s">
        <v>21664</v>
      </c>
      <c r="C2884" s="1049" t="s">
        <v>1239</v>
      </c>
      <c r="D2884" s="1052">
        <v>31.07</v>
      </c>
    </row>
    <row r="2885" spans="1:4" x14ac:dyDescent="0.25">
      <c r="A2885" s="1049">
        <v>98556</v>
      </c>
      <c r="B2885" s="1049" t="s">
        <v>21665</v>
      </c>
      <c r="C2885" s="1049" t="s">
        <v>1239</v>
      </c>
      <c r="D2885" s="1052">
        <v>59.11</v>
      </c>
    </row>
    <row r="2886" spans="1:4" x14ac:dyDescent="0.25">
      <c r="A2886" s="1049">
        <v>98558</v>
      </c>
      <c r="B2886" s="1049" t="s">
        <v>21666</v>
      </c>
      <c r="C2886" s="1049" t="s">
        <v>77</v>
      </c>
      <c r="D2886" s="1052">
        <v>9.85</v>
      </c>
    </row>
    <row r="2887" spans="1:4" x14ac:dyDescent="0.25">
      <c r="A2887" s="1049">
        <v>98559</v>
      </c>
      <c r="B2887" s="1049" t="s">
        <v>21667</v>
      </c>
      <c r="C2887" s="1049" t="s">
        <v>76</v>
      </c>
      <c r="D2887" s="1052">
        <v>5.48</v>
      </c>
    </row>
    <row r="2888" spans="1:4" x14ac:dyDescent="0.25">
      <c r="A2888" s="1049">
        <v>98546</v>
      </c>
      <c r="B2888" s="1049" t="s">
        <v>21668</v>
      </c>
      <c r="C2888" s="1049" t="s">
        <v>1239</v>
      </c>
      <c r="D2888" s="1052">
        <v>135.55000000000001</v>
      </c>
    </row>
    <row r="2889" spans="1:4" x14ac:dyDescent="0.25">
      <c r="A2889" s="1049">
        <v>98547</v>
      </c>
      <c r="B2889" s="1049" t="s">
        <v>21669</v>
      </c>
      <c r="C2889" s="1049" t="s">
        <v>1239</v>
      </c>
      <c r="D2889" s="1052">
        <v>228.96</v>
      </c>
    </row>
    <row r="2890" spans="1:4" x14ac:dyDescent="0.25">
      <c r="A2890" s="1049">
        <v>98553</v>
      </c>
      <c r="B2890" s="1049" t="s">
        <v>21670</v>
      </c>
      <c r="C2890" s="1049" t="s">
        <v>1239</v>
      </c>
      <c r="D2890" s="1052">
        <v>162.09</v>
      </c>
    </row>
    <row r="2891" spans="1:4" x14ac:dyDescent="0.25">
      <c r="A2891" s="1049">
        <v>98554</v>
      </c>
      <c r="B2891" s="1049" t="s">
        <v>21671</v>
      </c>
      <c r="C2891" s="1049" t="s">
        <v>1239</v>
      </c>
      <c r="D2891" s="1052">
        <v>44.43</v>
      </c>
    </row>
    <row r="2892" spans="1:4" x14ac:dyDescent="0.25">
      <c r="A2892" s="1049">
        <v>98557</v>
      </c>
      <c r="B2892" s="1049" t="s">
        <v>21672</v>
      </c>
      <c r="C2892" s="1049" t="s">
        <v>1239</v>
      </c>
      <c r="D2892" s="1052">
        <v>39.96</v>
      </c>
    </row>
    <row r="2893" spans="1:4" x14ac:dyDescent="0.25">
      <c r="A2893" s="1049">
        <v>98563</v>
      </c>
      <c r="B2893" s="1049" t="s">
        <v>21673</v>
      </c>
      <c r="C2893" s="1049" t="s">
        <v>1239</v>
      </c>
      <c r="D2893" s="1052">
        <v>37.97</v>
      </c>
    </row>
    <row r="2894" spans="1:4" x14ac:dyDescent="0.25">
      <c r="A2894" s="1049">
        <v>98564</v>
      </c>
      <c r="B2894" s="1049" t="s">
        <v>21674</v>
      </c>
      <c r="C2894" s="1049" t="s">
        <v>1239</v>
      </c>
      <c r="D2894" s="1052">
        <v>51.14</v>
      </c>
    </row>
    <row r="2895" spans="1:4" x14ac:dyDescent="0.25">
      <c r="A2895" s="1049">
        <v>98565</v>
      </c>
      <c r="B2895" s="1049" t="s">
        <v>21675</v>
      </c>
      <c r="C2895" s="1049" t="s">
        <v>1239</v>
      </c>
      <c r="D2895" s="1052">
        <v>54.18</v>
      </c>
    </row>
    <row r="2896" spans="1:4" x14ac:dyDescent="0.25">
      <c r="A2896" s="1049">
        <v>98566</v>
      </c>
      <c r="B2896" s="1049" t="s">
        <v>21676</v>
      </c>
      <c r="C2896" s="1049" t="s">
        <v>1239</v>
      </c>
      <c r="D2896" s="1052">
        <v>67.349999999999994</v>
      </c>
    </row>
    <row r="2897" spans="1:4" x14ac:dyDescent="0.25">
      <c r="A2897" s="1049">
        <v>98567</v>
      </c>
      <c r="B2897" s="1049" t="s">
        <v>21677</v>
      </c>
      <c r="C2897" s="1049" t="s">
        <v>1239</v>
      </c>
      <c r="D2897" s="1052">
        <v>69.63</v>
      </c>
    </row>
    <row r="2898" spans="1:4" x14ac:dyDescent="0.25">
      <c r="A2898" s="1049">
        <v>98568</v>
      </c>
      <c r="B2898" s="1049" t="s">
        <v>21678</v>
      </c>
      <c r="C2898" s="1049" t="s">
        <v>1239</v>
      </c>
      <c r="D2898" s="1052">
        <v>82.79</v>
      </c>
    </row>
    <row r="2899" spans="1:4" x14ac:dyDescent="0.25">
      <c r="A2899" s="1049">
        <v>98569</v>
      </c>
      <c r="B2899" s="1049" t="s">
        <v>21679</v>
      </c>
      <c r="C2899" s="1049" t="s">
        <v>1239</v>
      </c>
      <c r="D2899" s="1052">
        <v>85.83</v>
      </c>
    </row>
    <row r="2900" spans="1:4" x14ac:dyDescent="0.25">
      <c r="A2900" s="1049">
        <v>98570</v>
      </c>
      <c r="B2900" s="1049" t="s">
        <v>21680</v>
      </c>
      <c r="C2900" s="1049" t="s">
        <v>1239</v>
      </c>
      <c r="D2900" s="1052">
        <v>98.99</v>
      </c>
    </row>
    <row r="2901" spans="1:4" x14ac:dyDescent="0.25">
      <c r="A2901" s="1049">
        <v>98571</v>
      </c>
      <c r="B2901" s="1049" t="s">
        <v>21681</v>
      </c>
      <c r="C2901" s="1049" t="s">
        <v>1239</v>
      </c>
      <c r="D2901" s="1052">
        <v>51.2</v>
      </c>
    </row>
    <row r="2902" spans="1:4" x14ac:dyDescent="0.25">
      <c r="A2902" s="1049">
        <v>98572</v>
      </c>
      <c r="B2902" s="1049" t="s">
        <v>21682</v>
      </c>
      <c r="C2902" s="1049" t="s">
        <v>1239</v>
      </c>
      <c r="D2902" s="1052">
        <v>62.81</v>
      </c>
    </row>
    <row r="2903" spans="1:4" x14ac:dyDescent="0.25">
      <c r="A2903" s="1049">
        <v>98573</v>
      </c>
      <c r="B2903" s="1049" t="s">
        <v>21683</v>
      </c>
      <c r="C2903" s="1049" t="s">
        <v>1239</v>
      </c>
      <c r="D2903" s="1052">
        <v>75.34</v>
      </c>
    </row>
    <row r="2904" spans="1:4" x14ac:dyDescent="0.25">
      <c r="A2904" s="1049">
        <v>91831</v>
      </c>
      <c r="B2904" s="1049" t="s">
        <v>21684</v>
      </c>
      <c r="C2904" s="1049" t="s">
        <v>76</v>
      </c>
      <c r="D2904" s="1052">
        <v>18.14</v>
      </c>
    </row>
    <row r="2905" spans="1:4" x14ac:dyDescent="0.25">
      <c r="A2905" s="1049">
        <v>91833</v>
      </c>
      <c r="B2905" s="1049" t="s">
        <v>21685</v>
      </c>
      <c r="C2905" s="1049" t="s">
        <v>76</v>
      </c>
      <c r="D2905" s="1052">
        <v>18.63</v>
      </c>
    </row>
    <row r="2906" spans="1:4" x14ac:dyDescent="0.25">
      <c r="A2906" s="1049">
        <v>91834</v>
      </c>
      <c r="B2906" s="1049" t="s">
        <v>21686</v>
      </c>
      <c r="C2906" s="1049" t="s">
        <v>76</v>
      </c>
      <c r="D2906" s="1052">
        <v>19.03</v>
      </c>
    </row>
    <row r="2907" spans="1:4" x14ac:dyDescent="0.25">
      <c r="A2907" s="1049">
        <v>91835</v>
      </c>
      <c r="B2907" s="1049" t="s">
        <v>21687</v>
      </c>
      <c r="C2907" s="1049" t="s">
        <v>76</v>
      </c>
      <c r="D2907" s="1052">
        <v>20.25</v>
      </c>
    </row>
    <row r="2908" spans="1:4" x14ac:dyDescent="0.25">
      <c r="A2908" s="1049">
        <v>91836</v>
      </c>
      <c r="B2908" s="1049" t="s">
        <v>21688</v>
      </c>
      <c r="C2908" s="1049" t="s">
        <v>76</v>
      </c>
      <c r="D2908" s="1052">
        <v>21.59</v>
      </c>
    </row>
    <row r="2909" spans="1:4" x14ac:dyDescent="0.25">
      <c r="A2909" s="1049">
        <v>91837</v>
      </c>
      <c r="B2909" s="1049" t="s">
        <v>21689</v>
      </c>
      <c r="C2909" s="1049" t="s">
        <v>76</v>
      </c>
      <c r="D2909" s="1052">
        <v>24.45</v>
      </c>
    </row>
    <row r="2910" spans="1:4" x14ac:dyDescent="0.25">
      <c r="A2910" s="1049">
        <v>91839</v>
      </c>
      <c r="B2910" s="1049" t="s">
        <v>21690</v>
      </c>
      <c r="C2910" s="1049" t="s">
        <v>76</v>
      </c>
      <c r="D2910" s="1052">
        <v>21.03</v>
      </c>
    </row>
    <row r="2911" spans="1:4" x14ac:dyDescent="0.25">
      <c r="A2911" s="1049">
        <v>91840</v>
      </c>
      <c r="B2911" s="1049" t="s">
        <v>21691</v>
      </c>
      <c r="C2911" s="1049" t="s">
        <v>76</v>
      </c>
      <c r="D2911" s="1052">
        <v>23.94</v>
      </c>
    </row>
    <row r="2912" spans="1:4" x14ac:dyDescent="0.25">
      <c r="A2912" s="1049">
        <v>91841</v>
      </c>
      <c r="B2912" s="1049" t="s">
        <v>21692</v>
      </c>
      <c r="C2912" s="1049" t="s">
        <v>76</v>
      </c>
      <c r="D2912" s="1052">
        <v>23.15</v>
      </c>
    </row>
    <row r="2913" spans="1:4" x14ac:dyDescent="0.25">
      <c r="A2913" s="1049">
        <v>91843</v>
      </c>
      <c r="B2913" s="1049" t="s">
        <v>12305</v>
      </c>
      <c r="C2913" s="1049" t="s">
        <v>76</v>
      </c>
      <c r="D2913" s="1052">
        <v>6.57</v>
      </c>
    </row>
    <row r="2914" spans="1:4" x14ac:dyDescent="0.25">
      <c r="A2914" s="1049">
        <v>91845</v>
      </c>
      <c r="B2914" s="1049" t="s">
        <v>12306</v>
      </c>
      <c r="C2914" s="1049" t="s">
        <v>76</v>
      </c>
      <c r="D2914" s="1052">
        <v>8.14</v>
      </c>
    </row>
    <row r="2915" spans="1:4" x14ac:dyDescent="0.25">
      <c r="A2915" s="1049">
        <v>91847</v>
      </c>
      <c r="B2915" s="1049" t="s">
        <v>12307</v>
      </c>
      <c r="C2915" s="1049" t="s">
        <v>76</v>
      </c>
      <c r="D2915" s="1052">
        <v>12.4</v>
      </c>
    </row>
    <row r="2916" spans="1:4" x14ac:dyDescent="0.25">
      <c r="A2916" s="1049">
        <v>91849</v>
      </c>
      <c r="B2916" s="1049" t="s">
        <v>12308</v>
      </c>
      <c r="C2916" s="1049" t="s">
        <v>76</v>
      </c>
      <c r="D2916" s="1052">
        <v>8.98</v>
      </c>
    </row>
    <row r="2917" spans="1:4" x14ac:dyDescent="0.25">
      <c r="A2917" s="1049">
        <v>91850</v>
      </c>
      <c r="B2917" s="1049" t="s">
        <v>12309</v>
      </c>
      <c r="C2917" s="1049" t="s">
        <v>76</v>
      </c>
      <c r="D2917" s="1052">
        <v>11.84</v>
      </c>
    </row>
    <row r="2918" spans="1:4" x14ac:dyDescent="0.25">
      <c r="A2918" s="1049">
        <v>91851</v>
      </c>
      <c r="B2918" s="1049" t="s">
        <v>12310</v>
      </c>
      <c r="C2918" s="1049" t="s">
        <v>76</v>
      </c>
      <c r="D2918" s="1052">
        <v>11.05</v>
      </c>
    </row>
    <row r="2919" spans="1:4" x14ac:dyDescent="0.25">
      <c r="A2919" s="1049">
        <v>91852</v>
      </c>
      <c r="B2919" s="1049" t="s">
        <v>12311</v>
      </c>
      <c r="C2919" s="1049" t="s">
        <v>76</v>
      </c>
      <c r="D2919" s="1052">
        <v>9.91</v>
      </c>
    </row>
    <row r="2920" spans="1:4" x14ac:dyDescent="0.25">
      <c r="A2920" s="1049">
        <v>91853</v>
      </c>
      <c r="B2920" s="1049" t="s">
        <v>12312</v>
      </c>
      <c r="C2920" s="1049" t="s">
        <v>76</v>
      </c>
      <c r="D2920" s="1052">
        <v>10.36</v>
      </c>
    </row>
    <row r="2921" spans="1:4" x14ac:dyDescent="0.25">
      <c r="A2921" s="1049">
        <v>91854</v>
      </c>
      <c r="B2921" s="1049" t="s">
        <v>12313</v>
      </c>
      <c r="C2921" s="1049" t="s">
        <v>76</v>
      </c>
      <c r="D2921" s="1052">
        <v>10.73</v>
      </c>
    </row>
    <row r="2922" spans="1:4" x14ac:dyDescent="0.25">
      <c r="A2922" s="1049">
        <v>91855</v>
      </c>
      <c r="B2922" s="1049" t="s">
        <v>12314</v>
      </c>
      <c r="C2922" s="1049" t="s">
        <v>76</v>
      </c>
      <c r="D2922" s="1052">
        <v>11.86</v>
      </c>
    </row>
    <row r="2923" spans="1:4" x14ac:dyDescent="0.25">
      <c r="A2923" s="1049">
        <v>91856</v>
      </c>
      <c r="B2923" s="1049" t="s">
        <v>12315</v>
      </c>
      <c r="C2923" s="1049" t="s">
        <v>76</v>
      </c>
      <c r="D2923" s="1052">
        <v>13.22</v>
      </c>
    </row>
    <row r="2924" spans="1:4" x14ac:dyDescent="0.25">
      <c r="A2924" s="1049">
        <v>91857</v>
      </c>
      <c r="B2924" s="1049" t="s">
        <v>12316</v>
      </c>
      <c r="C2924" s="1049" t="s">
        <v>76</v>
      </c>
      <c r="D2924" s="1052">
        <v>15.86</v>
      </c>
    </row>
    <row r="2925" spans="1:4" x14ac:dyDescent="0.25">
      <c r="A2925" s="1049">
        <v>91859</v>
      </c>
      <c r="B2925" s="1049" t="s">
        <v>12317</v>
      </c>
      <c r="C2925" s="1049" t="s">
        <v>76</v>
      </c>
      <c r="D2925" s="1052">
        <v>12.7</v>
      </c>
    </row>
    <row r="2926" spans="1:4" x14ac:dyDescent="0.25">
      <c r="A2926" s="1049">
        <v>91860</v>
      </c>
      <c r="B2926" s="1049" t="s">
        <v>12318</v>
      </c>
      <c r="C2926" s="1049" t="s">
        <v>76</v>
      </c>
      <c r="D2926" s="1052">
        <v>15.41</v>
      </c>
    </row>
    <row r="2927" spans="1:4" x14ac:dyDescent="0.25">
      <c r="A2927" s="1049">
        <v>91861</v>
      </c>
      <c r="B2927" s="1049" t="s">
        <v>12319</v>
      </c>
      <c r="C2927" s="1049" t="s">
        <v>76</v>
      </c>
      <c r="D2927" s="1052">
        <v>14.67</v>
      </c>
    </row>
    <row r="2928" spans="1:4" x14ac:dyDescent="0.25">
      <c r="A2928" s="1049">
        <v>91862</v>
      </c>
      <c r="B2928" s="1049" t="s">
        <v>12320</v>
      </c>
      <c r="C2928" s="1049" t="s">
        <v>76</v>
      </c>
      <c r="D2928" s="1052">
        <v>10.01</v>
      </c>
    </row>
    <row r="2929" spans="1:4" x14ac:dyDescent="0.25">
      <c r="A2929" s="1049">
        <v>91863</v>
      </c>
      <c r="B2929" s="1049" t="s">
        <v>12321</v>
      </c>
      <c r="C2929" s="1049" t="s">
        <v>76</v>
      </c>
      <c r="D2929" s="1052">
        <v>11.7</v>
      </c>
    </row>
    <row r="2930" spans="1:4" x14ac:dyDescent="0.25">
      <c r="A2930" s="1049">
        <v>91864</v>
      </c>
      <c r="B2930" s="1049" t="s">
        <v>12322</v>
      </c>
      <c r="C2930" s="1049" t="s">
        <v>76</v>
      </c>
      <c r="D2930" s="1052">
        <v>15.31</v>
      </c>
    </row>
    <row r="2931" spans="1:4" x14ac:dyDescent="0.25">
      <c r="A2931" s="1049">
        <v>91865</v>
      </c>
      <c r="B2931" s="1049" t="s">
        <v>12323</v>
      </c>
      <c r="C2931" s="1049" t="s">
        <v>76</v>
      </c>
      <c r="D2931" s="1052">
        <v>18.91</v>
      </c>
    </row>
    <row r="2932" spans="1:4" x14ac:dyDescent="0.25">
      <c r="A2932" s="1049">
        <v>91866</v>
      </c>
      <c r="B2932" s="1049" t="s">
        <v>12324</v>
      </c>
      <c r="C2932" s="1049" t="s">
        <v>76</v>
      </c>
      <c r="D2932" s="1052">
        <v>8.4499999999999993</v>
      </c>
    </row>
    <row r="2933" spans="1:4" x14ac:dyDescent="0.25">
      <c r="A2933" s="1049">
        <v>91867</v>
      </c>
      <c r="B2933" s="1049" t="s">
        <v>12325</v>
      </c>
      <c r="C2933" s="1049" t="s">
        <v>76</v>
      </c>
      <c r="D2933" s="1052">
        <v>10.15</v>
      </c>
    </row>
    <row r="2934" spans="1:4" x14ac:dyDescent="0.25">
      <c r="A2934" s="1049">
        <v>91868</v>
      </c>
      <c r="B2934" s="1049" t="s">
        <v>12326</v>
      </c>
      <c r="C2934" s="1049" t="s">
        <v>76</v>
      </c>
      <c r="D2934" s="1052">
        <v>13.75</v>
      </c>
    </row>
    <row r="2935" spans="1:4" x14ac:dyDescent="0.25">
      <c r="A2935" s="1049">
        <v>91869</v>
      </c>
      <c r="B2935" s="1049" t="s">
        <v>12327</v>
      </c>
      <c r="C2935" s="1049" t="s">
        <v>76</v>
      </c>
      <c r="D2935" s="1052">
        <v>17.309999999999999</v>
      </c>
    </row>
    <row r="2936" spans="1:4" x14ac:dyDescent="0.25">
      <c r="A2936" s="1049">
        <v>91870</v>
      </c>
      <c r="B2936" s="1049" t="s">
        <v>12328</v>
      </c>
      <c r="C2936" s="1049" t="s">
        <v>76</v>
      </c>
      <c r="D2936" s="1052">
        <v>13.72</v>
      </c>
    </row>
    <row r="2937" spans="1:4" x14ac:dyDescent="0.25">
      <c r="A2937" s="1049">
        <v>91871</v>
      </c>
      <c r="B2937" s="1049" t="s">
        <v>12329</v>
      </c>
      <c r="C2937" s="1049" t="s">
        <v>76</v>
      </c>
      <c r="D2937" s="1052">
        <v>15.41</v>
      </c>
    </row>
    <row r="2938" spans="1:4" x14ac:dyDescent="0.25">
      <c r="A2938" s="1049">
        <v>91872</v>
      </c>
      <c r="B2938" s="1049" t="s">
        <v>12330</v>
      </c>
      <c r="C2938" s="1049" t="s">
        <v>76</v>
      </c>
      <c r="D2938" s="1052">
        <v>19.02</v>
      </c>
    </row>
    <row r="2939" spans="1:4" x14ac:dyDescent="0.25">
      <c r="A2939" s="1049">
        <v>91873</v>
      </c>
      <c r="B2939" s="1049" t="s">
        <v>12331</v>
      </c>
      <c r="C2939" s="1049" t="s">
        <v>76</v>
      </c>
      <c r="D2939" s="1052">
        <v>22.56</v>
      </c>
    </row>
    <row r="2940" spans="1:4" x14ac:dyDescent="0.25">
      <c r="A2940" s="1049">
        <v>93008</v>
      </c>
      <c r="B2940" s="1049" t="s">
        <v>12332</v>
      </c>
      <c r="C2940" s="1049" t="s">
        <v>76</v>
      </c>
      <c r="D2940" s="1052">
        <v>17.329999999999998</v>
      </c>
    </row>
    <row r="2941" spans="1:4" x14ac:dyDescent="0.25">
      <c r="A2941" s="1049">
        <v>93009</v>
      </c>
      <c r="B2941" s="1049" t="s">
        <v>12333</v>
      </c>
      <c r="C2941" s="1049" t="s">
        <v>76</v>
      </c>
      <c r="D2941" s="1052">
        <v>24.87</v>
      </c>
    </row>
    <row r="2942" spans="1:4" x14ac:dyDescent="0.25">
      <c r="A2942" s="1049">
        <v>93010</v>
      </c>
      <c r="B2942" s="1049" t="s">
        <v>12334</v>
      </c>
      <c r="C2942" s="1049" t="s">
        <v>76</v>
      </c>
      <c r="D2942" s="1052">
        <v>34.119999999999997</v>
      </c>
    </row>
    <row r="2943" spans="1:4" x14ac:dyDescent="0.25">
      <c r="A2943" s="1049">
        <v>93011</v>
      </c>
      <c r="B2943" s="1049" t="s">
        <v>12335</v>
      </c>
      <c r="C2943" s="1049" t="s">
        <v>76</v>
      </c>
      <c r="D2943" s="1052">
        <v>41.36</v>
      </c>
    </row>
    <row r="2944" spans="1:4" x14ac:dyDescent="0.25">
      <c r="A2944" s="1049">
        <v>93012</v>
      </c>
      <c r="B2944" s="1049" t="s">
        <v>12336</v>
      </c>
      <c r="C2944" s="1049" t="s">
        <v>76</v>
      </c>
      <c r="D2944" s="1052">
        <v>61.58</v>
      </c>
    </row>
    <row r="2945" spans="1:4" x14ac:dyDescent="0.25">
      <c r="A2945" s="1049">
        <v>95726</v>
      </c>
      <c r="B2945" s="1049" t="s">
        <v>21693</v>
      </c>
      <c r="C2945" s="1049" t="s">
        <v>76</v>
      </c>
      <c r="D2945" s="1052">
        <v>16.95</v>
      </c>
    </row>
    <row r="2946" spans="1:4" x14ac:dyDescent="0.25">
      <c r="A2946" s="1049">
        <v>95727</v>
      </c>
      <c r="B2946" s="1049" t="s">
        <v>21694</v>
      </c>
      <c r="C2946" s="1049" t="s">
        <v>76</v>
      </c>
      <c r="D2946" s="1052">
        <v>21.15</v>
      </c>
    </row>
    <row r="2947" spans="1:4" x14ac:dyDescent="0.25">
      <c r="A2947" s="1049">
        <v>95728</v>
      </c>
      <c r="B2947" s="1049" t="s">
        <v>21695</v>
      </c>
      <c r="C2947" s="1049" t="s">
        <v>76</v>
      </c>
      <c r="D2947" s="1052">
        <v>27.69</v>
      </c>
    </row>
    <row r="2948" spans="1:4" x14ac:dyDescent="0.25">
      <c r="A2948" s="1049">
        <v>97667</v>
      </c>
      <c r="B2948" s="1049" t="s">
        <v>12337</v>
      </c>
      <c r="C2948" s="1049" t="s">
        <v>76</v>
      </c>
      <c r="D2948" s="1052">
        <v>10.26</v>
      </c>
    </row>
    <row r="2949" spans="1:4" x14ac:dyDescent="0.25">
      <c r="A2949" s="1049">
        <v>97668</v>
      </c>
      <c r="B2949" s="1049" t="s">
        <v>12338</v>
      </c>
      <c r="C2949" s="1049" t="s">
        <v>76</v>
      </c>
      <c r="D2949" s="1052">
        <v>14.61</v>
      </c>
    </row>
    <row r="2950" spans="1:4" x14ac:dyDescent="0.25">
      <c r="A2950" s="1049">
        <v>97669</v>
      </c>
      <c r="B2950" s="1049" t="s">
        <v>12339</v>
      </c>
      <c r="C2950" s="1049" t="s">
        <v>76</v>
      </c>
      <c r="D2950" s="1052">
        <v>21.67</v>
      </c>
    </row>
    <row r="2951" spans="1:4" x14ac:dyDescent="0.25">
      <c r="A2951" s="1049">
        <v>97670</v>
      </c>
      <c r="B2951" s="1049" t="s">
        <v>12340</v>
      </c>
      <c r="C2951" s="1049" t="s">
        <v>76</v>
      </c>
      <c r="D2951" s="1052">
        <v>27.75</v>
      </c>
    </row>
    <row r="2952" spans="1:4" x14ac:dyDescent="0.25">
      <c r="A2952" s="1049">
        <v>91874</v>
      </c>
      <c r="B2952" s="1049" t="s">
        <v>12341</v>
      </c>
      <c r="C2952" s="1049" t="s">
        <v>77</v>
      </c>
      <c r="D2952" s="1052">
        <v>8.57</v>
      </c>
    </row>
    <row r="2953" spans="1:4" x14ac:dyDescent="0.25">
      <c r="A2953" s="1049">
        <v>91875</v>
      </c>
      <c r="B2953" s="1049" t="s">
        <v>12342</v>
      </c>
      <c r="C2953" s="1049" t="s">
        <v>77</v>
      </c>
      <c r="D2953" s="1052">
        <v>9.98</v>
      </c>
    </row>
    <row r="2954" spans="1:4" x14ac:dyDescent="0.25">
      <c r="A2954" s="1049">
        <v>91876</v>
      </c>
      <c r="B2954" s="1049" t="s">
        <v>12343</v>
      </c>
      <c r="C2954" s="1049" t="s">
        <v>77</v>
      </c>
      <c r="D2954" s="1052">
        <v>11.95</v>
      </c>
    </row>
    <row r="2955" spans="1:4" x14ac:dyDescent="0.25">
      <c r="A2955" s="1049">
        <v>91877</v>
      </c>
      <c r="B2955" s="1049" t="s">
        <v>12344</v>
      </c>
      <c r="C2955" s="1049" t="s">
        <v>77</v>
      </c>
      <c r="D2955" s="1052">
        <v>14.56</v>
      </c>
    </row>
    <row r="2956" spans="1:4" x14ac:dyDescent="0.25">
      <c r="A2956" s="1049">
        <v>91878</v>
      </c>
      <c r="B2956" s="1049" t="s">
        <v>12345</v>
      </c>
      <c r="C2956" s="1049" t="s">
        <v>77</v>
      </c>
      <c r="D2956" s="1052">
        <v>6.71</v>
      </c>
    </row>
    <row r="2957" spans="1:4" x14ac:dyDescent="0.25">
      <c r="A2957" s="1049">
        <v>91879</v>
      </c>
      <c r="B2957" s="1049" t="s">
        <v>12346</v>
      </c>
      <c r="C2957" s="1049" t="s">
        <v>77</v>
      </c>
      <c r="D2957" s="1052">
        <v>8.1199999999999992</v>
      </c>
    </row>
    <row r="2958" spans="1:4" x14ac:dyDescent="0.25">
      <c r="A2958" s="1049">
        <v>91880</v>
      </c>
      <c r="B2958" s="1049" t="s">
        <v>12347</v>
      </c>
      <c r="C2958" s="1049" t="s">
        <v>77</v>
      </c>
      <c r="D2958" s="1052">
        <v>10.09</v>
      </c>
    </row>
    <row r="2959" spans="1:4" x14ac:dyDescent="0.25">
      <c r="A2959" s="1049">
        <v>91881</v>
      </c>
      <c r="B2959" s="1049" t="s">
        <v>12348</v>
      </c>
      <c r="C2959" s="1049" t="s">
        <v>77</v>
      </c>
      <c r="D2959" s="1052">
        <v>12.7</v>
      </c>
    </row>
    <row r="2960" spans="1:4" x14ac:dyDescent="0.25">
      <c r="A2960" s="1049">
        <v>91882</v>
      </c>
      <c r="B2960" s="1049" t="s">
        <v>12349</v>
      </c>
      <c r="C2960" s="1049" t="s">
        <v>77</v>
      </c>
      <c r="D2960" s="1052">
        <v>12.4</v>
      </c>
    </row>
    <row r="2961" spans="1:4" x14ac:dyDescent="0.25">
      <c r="A2961" s="1049">
        <v>91884</v>
      </c>
      <c r="B2961" s="1049" t="s">
        <v>12350</v>
      </c>
      <c r="C2961" s="1049" t="s">
        <v>77</v>
      </c>
      <c r="D2961" s="1052">
        <v>13.83</v>
      </c>
    </row>
    <row r="2962" spans="1:4" x14ac:dyDescent="0.25">
      <c r="A2962" s="1049">
        <v>91885</v>
      </c>
      <c r="B2962" s="1049" t="s">
        <v>12351</v>
      </c>
      <c r="C2962" s="1049" t="s">
        <v>77</v>
      </c>
      <c r="D2962" s="1052">
        <v>15.72</v>
      </c>
    </row>
    <row r="2963" spans="1:4" x14ac:dyDescent="0.25">
      <c r="A2963" s="1049">
        <v>91886</v>
      </c>
      <c r="B2963" s="1049" t="s">
        <v>12352</v>
      </c>
      <c r="C2963" s="1049" t="s">
        <v>77</v>
      </c>
      <c r="D2963" s="1052">
        <v>18.27</v>
      </c>
    </row>
    <row r="2964" spans="1:4" x14ac:dyDescent="0.25">
      <c r="A2964" s="1049">
        <v>91887</v>
      </c>
      <c r="B2964" s="1049" t="s">
        <v>12353</v>
      </c>
      <c r="C2964" s="1049" t="s">
        <v>77</v>
      </c>
      <c r="D2964" s="1052">
        <v>14.43</v>
      </c>
    </row>
    <row r="2965" spans="1:4" x14ac:dyDescent="0.25">
      <c r="A2965" s="1049">
        <v>91889</v>
      </c>
      <c r="B2965" s="1049" t="s">
        <v>12354</v>
      </c>
      <c r="C2965" s="1049" t="s">
        <v>77</v>
      </c>
      <c r="D2965" s="1052">
        <v>14.12</v>
      </c>
    </row>
    <row r="2966" spans="1:4" x14ac:dyDescent="0.25">
      <c r="A2966" s="1049">
        <v>91890</v>
      </c>
      <c r="B2966" s="1049" t="s">
        <v>12355</v>
      </c>
      <c r="C2966" s="1049" t="s">
        <v>77</v>
      </c>
      <c r="D2966" s="1052">
        <v>16.010000000000002</v>
      </c>
    </row>
    <row r="2967" spans="1:4" x14ac:dyDescent="0.25">
      <c r="A2967" s="1049">
        <v>91892</v>
      </c>
      <c r="B2967" s="1049" t="s">
        <v>12356</v>
      </c>
      <c r="C2967" s="1049" t="s">
        <v>77</v>
      </c>
      <c r="D2967" s="1052">
        <v>18.03</v>
      </c>
    </row>
    <row r="2968" spans="1:4" x14ac:dyDescent="0.25">
      <c r="A2968" s="1049">
        <v>91893</v>
      </c>
      <c r="B2968" s="1049" t="s">
        <v>12357</v>
      </c>
      <c r="C2968" s="1049" t="s">
        <v>77</v>
      </c>
      <c r="D2968" s="1052">
        <v>19.64</v>
      </c>
    </row>
    <row r="2969" spans="1:4" x14ac:dyDescent="0.25">
      <c r="A2969" s="1049">
        <v>91895</v>
      </c>
      <c r="B2969" s="1049" t="s">
        <v>12358</v>
      </c>
      <c r="C2969" s="1049" t="s">
        <v>77</v>
      </c>
      <c r="D2969" s="1052">
        <v>21.7</v>
      </c>
    </row>
    <row r="2970" spans="1:4" x14ac:dyDescent="0.25">
      <c r="A2970" s="1049">
        <v>91896</v>
      </c>
      <c r="B2970" s="1049" t="s">
        <v>12359</v>
      </c>
      <c r="C2970" s="1049" t="s">
        <v>77</v>
      </c>
      <c r="D2970" s="1052">
        <v>22.63</v>
      </c>
    </row>
    <row r="2971" spans="1:4" x14ac:dyDescent="0.25">
      <c r="A2971" s="1049">
        <v>91898</v>
      </c>
      <c r="B2971" s="1049" t="s">
        <v>12360</v>
      </c>
      <c r="C2971" s="1049" t="s">
        <v>77</v>
      </c>
      <c r="D2971" s="1052">
        <v>24.84</v>
      </c>
    </row>
    <row r="2972" spans="1:4" x14ac:dyDescent="0.25">
      <c r="A2972" s="1049">
        <v>91899</v>
      </c>
      <c r="B2972" s="1049" t="s">
        <v>12361</v>
      </c>
      <c r="C2972" s="1049" t="s">
        <v>77</v>
      </c>
      <c r="D2972" s="1052">
        <v>11.62</v>
      </c>
    </row>
    <row r="2973" spans="1:4" x14ac:dyDescent="0.25">
      <c r="A2973" s="1049">
        <v>91901</v>
      </c>
      <c r="B2973" s="1049" t="s">
        <v>12362</v>
      </c>
      <c r="C2973" s="1049" t="s">
        <v>77</v>
      </c>
      <c r="D2973" s="1052">
        <v>11.31</v>
      </c>
    </row>
    <row r="2974" spans="1:4" x14ac:dyDescent="0.25">
      <c r="A2974" s="1049">
        <v>91902</v>
      </c>
      <c r="B2974" s="1049" t="s">
        <v>12363</v>
      </c>
      <c r="C2974" s="1049" t="s">
        <v>77</v>
      </c>
      <c r="D2974" s="1052">
        <v>13.19</v>
      </c>
    </row>
    <row r="2975" spans="1:4" x14ac:dyDescent="0.25">
      <c r="A2975" s="1049">
        <v>91904</v>
      </c>
      <c r="B2975" s="1049" t="s">
        <v>12364</v>
      </c>
      <c r="C2975" s="1049" t="s">
        <v>77</v>
      </c>
      <c r="D2975" s="1052">
        <v>15.21</v>
      </c>
    </row>
    <row r="2976" spans="1:4" x14ac:dyDescent="0.25">
      <c r="A2976" s="1049">
        <v>91905</v>
      </c>
      <c r="B2976" s="1049" t="s">
        <v>12365</v>
      </c>
      <c r="C2976" s="1049" t="s">
        <v>77</v>
      </c>
      <c r="D2976" s="1052">
        <v>16.829999999999998</v>
      </c>
    </row>
    <row r="2977" spans="1:4" x14ac:dyDescent="0.25">
      <c r="A2977" s="1049">
        <v>91907</v>
      </c>
      <c r="B2977" s="1049" t="s">
        <v>12366</v>
      </c>
      <c r="C2977" s="1049" t="s">
        <v>77</v>
      </c>
      <c r="D2977" s="1052">
        <v>18.89</v>
      </c>
    </row>
    <row r="2978" spans="1:4" x14ac:dyDescent="0.25">
      <c r="A2978" s="1049">
        <v>91908</v>
      </c>
      <c r="B2978" s="1049" t="s">
        <v>12367</v>
      </c>
      <c r="C2978" s="1049" t="s">
        <v>77</v>
      </c>
      <c r="D2978" s="1052">
        <v>19.87</v>
      </c>
    </row>
    <row r="2979" spans="1:4" x14ac:dyDescent="0.25">
      <c r="A2979" s="1049">
        <v>91910</v>
      </c>
      <c r="B2979" s="1049" t="s">
        <v>12368</v>
      </c>
      <c r="C2979" s="1049" t="s">
        <v>77</v>
      </c>
      <c r="D2979" s="1052">
        <v>22.08</v>
      </c>
    </row>
    <row r="2980" spans="1:4" x14ac:dyDescent="0.25">
      <c r="A2980" s="1049">
        <v>91911</v>
      </c>
      <c r="B2980" s="1049" t="s">
        <v>12369</v>
      </c>
      <c r="C2980" s="1049" t="s">
        <v>77</v>
      </c>
      <c r="D2980" s="1052">
        <v>20.190000000000001</v>
      </c>
    </row>
    <row r="2981" spans="1:4" x14ac:dyDescent="0.25">
      <c r="A2981" s="1049">
        <v>91913</v>
      </c>
      <c r="B2981" s="1049" t="s">
        <v>12370</v>
      </c>
      <c r="C2981" s="1049" t="s">
        <v>77</v>
      </c>
      <c r="D2981" s="1052">
        <v>19.88</v>
      </c>
    </row>
    <row r="2982" spans="1:4" x14ac:dyDescent="0.25">
      <c r="A2982" s="1049">
        <v>91914</v>
      </c>
      <c r="B2982" s="1049" t="s">
        <v>12371</v>
      </c>
      <c r="C2982" s="1049" t="s">
        <v>77</v>
      </c>
      <c r="D2982" s="1052">
        <v>21.7</v>
      </c>
    </row>
    <row r="2983" spans="1:4" x14ac:dyDescent="0.25">
      <c r="A2983" s="1049">
        <v>91916</v>
      </c>
      <c r="B2983" s="1049" t="s">
        <v>12372</v>
      </c>
      <c r="C2983" s="1049" t="s">
        <v>77</v>
      </c>
      <c r="D2983" s="1052">
        <v>23.72</v>
      </c>
    </row>
    <row r="2984" spans="1:4" x14ac:dyDescent="0.25">
      <c r="A2984" s="1049">
        <v>91917</v>
      </c>
      <c r="B2984" s="1049" t="s">
        <v>12373</v>
      </c>
      <c r="C2984" s="1049" t="s">
        <v>77</v>
      </c>
      <c r="D2984" s="1052">
        <v>25.27</v>
      </c>
    </row>
    <row r="2985" spans="1:4" x14ac:dyDescent="0.25">
      <c r="A2985" s="1049">
        <v>91919</v>
      </c>
      <c r="B2985" s="1049" t="s">
        <v>12374</v>
      </c>
      <c r="C2985" s="1049" t="s">
        <v>77</v>
      </c>
      <c r="D2985" s="1052">
        <v>27.33</v>
      </c>
    </row>
    <row r="2986" spans="1:4" x14ac:dyDescent="0.25">
      <c r="A2986" s="1049">
        <v>91920</v>
      </c>
      <c r="B2986" s="1049" t="s">
        <v>12375</v>
      </c>
      <c r="C2986" s="1049" t="s">
        <v>77</v>
      </c>
      <c r="D2986" s="1052">
        <v>28.19</v>
      </c>
    </row>
    <row r="2987" spans="1:4" x14ac:dyDescent="0.25">
      <c r="A2987" s="1049">
        <v>91922</v>
      </c>
      <c r="B2987" s="1049" t="s">
        <v>12376</v>
      </c>
      <c r="C2987" s="1049" t="s">
        <v>77</v>
      </c>
      <c r="D2987" s="1052">
        <v>30.4</v>
      </c>
    </row>
    <row r="2988" spans="1:4" x14ac:dyDescent="0.25">
      <c r="A2988" s="1049">
        <v>93013</v>
      </c>
      <c r="B2988" s="1049" t="s">
        <v>12377</v>
      </c>
      <c r="C2988" s="1049" t="s">
        <v>77</v>
      </c>
      <c r="D2988" s="1052">
        <v>18</v>
      </c>
    </row>
    <row r="2989" spans="1:4" x14ac:dyDescent="0.25">
      <c r="A2989" s="1049">
        <v>93014</v>
      </c>
      <c r="B2989" s="1049" t="s">
        <v>12378</v>
      </c>
      <c r="C2989" s="1049" t="s">
        <v>77</v>
      </c>
      <c r="D2989" s="1052">
        <v>21.79</v>
      </c>
    </row>
    <row r="2990" spans="1:4" x14ac:dyDescent="0.25">
      <c r="A2990" s="1049">
        <v>93015</v>
      </c>
      <c r="B2990" s="1049" t="s">
        <v>12379</v>
      </c>
      <c r="C2990" s="1049" t="s">
        <v>77</v>
      </c>
      <c r="D2990" s="1052">
        <v>31.52</v>
      </c>
    </row>
    <row r="2991" spans="1:4" x14ac:dyDescent="0.25">
      <c r="A2991" s="1049">
        <v>93016</v>
      </c>
      <c r="B2991" s="1049" t="s">
        <v>12380</v>
      </c>
      <c r="C2991" s="1049" t="s">
        <v>77</v>
      </c>
      <c r="D2991" s="1052">
        <v>37.71</v>
      </c>
    </row>
    <row r="2992" spans="1:4" x14ac:dyDescent="0.25">
      <c r="A2992" s="1049">
        <v>93017</v>
      </c>
      <c r="B2992" s="1049" t="s">
        <v>12381</v>
      </c>
      <c r="C2992" s="1049" t="s">
        <v>77</v>
      </c>
      <c r="D2992" s="1052">
        <v>55.08</v>
      </c>
    </row>
    <row r="2993" spans="1:4" x14ac:dyDescent="0.25">
      <c r="A2993" s="1049">
        <v>93018</v>
      </c>
      <c r="B2993" s="1049" t="s">
        <v>12382</v>
      </c>
      <c r="C2993" s="1049" t="s">
        <v>77</v>
      </c>
      <c r="D2993" s="1052">
        <v>27.38</v>
      </c>
    </row>
    <row r="2994" spans="1:4" x14ac:dyDescent="0.25">
      <c r="A2994" s="1049">
        <v>93020</v>
      </c>
      <c r="B2994" s="1049" t="s">
        <v>12383</v>
      </c>
      <c r="C2994" s="1049" t="s">
        <v>77</v>
      </c>
      <c r="D2994" s="1052">
        <v>34.28</v>
      </c>
    </row>
    <row r="2995" spans="1:4" x14ac:dyDescent="0.25">
      <c r="A2995" s="1049">
        <v>93022</v>
      </c>
      <c r="B2995" s="1049" t="s">
        <v>12384</v>
      </c>
      <c r="C2995" s="1049" t="s">
        <v>77</v>
      </c>
      <c r="D2995" s="1052">
        <v>53.91</v>
      </c>
    </row>
    <row r="2996" spans="1:4" x14ac:dyDescent="0.25">
      <c r="A2996" s="1049">
        <v>93024</v>
      </c>
      <c r="B2996" s="1049" t="s">
        <v>12385</v>
      </c>
      <c r="C2996" s="1049" t="s">
        <v>77</v>
      </c>
      <c r="D2996" s="1052">
        <v>57.19</v>
      </c>
    </row>
    <row r="2997" spans="1:4" x14ac:dyDescent="0.25">
      <c r="A2997" s="1049">
        <v>93026</v>
      </c>
      <c r="B2997" s="1049" t="s">
        <v>12386</v>
      </c>
      <c r="C2997" s="1049" t="s">
        <v>77</v>
      </c>
      <c r="D2997" s="1052">
        <v>89.84</v>
      </c>
    </row>
    <row r="2998" spans="1:4" x14ac:dyDescent="0.25">
      <c r="A2998" s="1049">
        <v>97559</v>
      </c>
      <c r="B2998" s="1049" t="s">
        <v>12387</v>
      </c>
      <c r="C2998" s="1049" t="s">
        <v>77</v>
      </c>
      <c r="D2998" s="1052">
        <v>15.78</v>
      </c>
    </row>
    <row r="2999" spans="1:4" x14ac:dyDescent="0.25">
      <c r="A2999" s="1049">
        <v>97562</v>
      </c>
      <c r="B2999" s="1049" t="s">
        <v>12388</v>
      </c>
      <c r="C2999" s="1049" t="s">
        <v>77</v>
      </c>
      <c r="D2999" s="1052">
        <v>12.96</v>
      </c>
    </row>
    <row r="3000" spans="1:4" x14ac:dyDescent="0.25">
      <c r="A3000" s="1049">
        <v>97564</v>
      </c>
      <c r="B3000" s="1049" t="s">
        <v>12389</v>
      </c>
      <c r="C3000" s="1049" t="s">
        <v>77</v>
      </c>
      <c r="D3000" s="1052">
        <v>21.47</v>
      </c>
    </row>
    <row r="3001" spans="1:4" x14ac:dyDescent="0.25">
      <c r="A3001" s="1049">
        <v>104395</v>
      </c>
      <c r="B3001" s="1049" t="s">
        <v>12390</v>
      </c>
      <c r="C3001" s="1049" t="s">
        <v>77</v>
      </c>
      <c r="D3001" s="1052">
        <v>23.95</v>
      </c>
    </row>
    <row r="3002" spans="1:4" x14ac:dyDescent="0.25">
      <c r="A3002" s="1049">
        <v>91924</v>
      </c>
      <c r="B3002" s="1049" t="s">
        <v>12391</v>
      </c>
      <c r="C3002" s="1049" t="s">
        <v>76</v>
      </c>
      <c r="D3002" s="1052">
        <v>3.36</v>
      </c>
    </row>
    <row r="3003" spans="1:4" x14ac:dyDescent="0.25">
      <c r="A3003" s="1049">
        <v>91925</v>
      </c>
      <c r="B3003" s="1049" t="s">
        <v>12392</v>
      </c>
      <c r="C3003" s="1049" t="s">
        <v>76</v>
      </c>
      <c r="D3003" s="1052">
        <v>4.0199999999999996</v>
      </c>
    </row>
    <row r="3004" spans="1:4" x14ac:dyDescent="0.25">
      <c r="A3004" s="1049">
        <v>91926</v>
      </c>
      <c r="B3004" s="1049" t="s">
        <v>12393</v>
      </c>
      <c r="C3004" s="1049" t="s">
        <v>76</v>
      </c>
      <c r="D3004" s="1052">
        <v>4.84</v>
      </c>
    </row>
    <row r="3005" spans="1:4" x14ac:dyDescent="0.25">
      <c r="A3005" s="1049">
        <v>91927</v>
      </c>
      <c r="B3005" s="1049" t="s">
        <v>12394</v>
      </c>
      <c r="C3005" s="1049" t="s">
        <v>76</v>
      </c>
      <c r="D3005" s="1052">
        <v>5.4</v>
      </c>
    </row>
    <row r="3006" spans="1:4" x14ac:dyDescent="0.25">
      <c r="A3006" s="1049">
        <v>91928</v>
      </c>
      <c r="B3006" s="1049" t="s">
        <v>12395</v>
      </c>
      <c r="C3006" s="1049" t="s">
        <v>76</v>
      </c>
      <c r="D3006" s="1052">
        <v>7.45</v>
      </c>
    </row>
    <row r="3007" spans="1:4" x14ac:dyDescent="0.25">
      <c r="A3007" s="1049">
        <v>91929</v>
      </c>
      <c r="B3007" s="1049" t="s">
        <v>12396</v>
      </c>
      <c r="C3007" s="1049" t="s">
        <v>76</v>
      </c>
      <c r="D3007" s="1052">
        <v>7.94</v>
      </c>
    </row>
    <row r="3008" spans="1:4" x14ac:dyDescent="0.25">
      <c r="A3008" s="1049">
        <v>91930</v>
      </c>
      <c r="B3008" s="1049" t="s">
        <v>12397</v>
      </c>
      <c r="C3008" s="1049" t="s">
        <v>76</v>
      </c>
      <c r="D3008" s="1052">
        <v>10.37</v>
      </c>
    </row>
    <row r="3009" spans="1:4" x14ac:dyDescent="0.25">
      <c r="A3009" s="1049">
        <v>91931</v>
      </c>
      <c r="B3009" s="1049" t="s">
        <v>12398</v>
      </c>
      <c r="C3009" s="1049" t="s">
        <v>76</v>
      </c>
      <c r="D3009" s="1052">
        <v>11.16</v>
      </c>
    </row>
    <row r="3010" spans="1:4" x14ac:dyDescent="0.25">
      <c r="A3010" s="1049">
        <v>91932</v>
      </c>
      <c r="B3010" s="1049" t="s">
        <v>12399</v>
      </c>
      <c r="C3010" s="1049" t="s">
        <v>76</v>
      </c>
      <c r="D3010" s="1052">
        <v>18.45</v>
      </c>
    </row>
    <row r="3011" spans="1:4" x14ac:dyDescent="0.25">
      <c r="A3011" s="1049">
        <v>91933</v>
      </c>
      <c r="B3011" s="1049" t="s">
        <v>12400</v>
      </c>
      <c r="C3011" s="1049" t="s">
        <v>76</v>
      </c>
      <c r="D3011" s="1052">
        <v>17.82</v>
      </c>
    </row>
    <row r="3012" spans="1:4" x14ac:dyDescent="0.25">
      <c r="A3012" s="1049">
        <v>91934</v>
      </c>
      <c r="B3012" s="1049" t="s">
        <v>12401</v>
      </c>
      <c r="C3012" s="1049" t="s">
        <v>76</v>
      </c>
      <c r="D3012" s="1052">
        <v>26.68</v>
      </c>
    </row>
    <row r="3013" spans="1:4" x14ac:dyDescent="0.25">
      <c r="A3013" s="1049">
        <v>91935</v>
      </c>
      <c r="B3013" s="1049" t="s">
        <v>12402</v>
      </c>
      <c r="C3013" s="1049" t="s">
        <v>76</v>
      </c>
      <c r="D3013" s="1052">
        <v>27.9</v>
      </c>
    </row>
    <row r="3014" spans="1:4" x14ac:dyDescent="0.25">
      <c r="A3014" s="1049">
        <v>92979</v>
      </c>
      <c r="B3014" s="1049" t="s">
        <v>21696</v>
      </c>
      <c r="C3014" s="1049" t="s">
        <v>76</v>
      </c>
      <c r="D3014" s="1052">
        <v>11.8</v>
      </c>
    </row>
    <row r="3015" spans="1:4" x14ac:dyDescent="0.25">
      <c r="A3015" s="1049">
        <v>92980</v>
      </c>
      <c r="B3015" s="1049" t="s">
        <v>21697</v>
      </c>
      <c r="C3015" s="1049" t="s">
        <v>76</v>
      </c>
      <c r="D3015" s="1052">
        <v>11.28</v>
      </c>
    </row>
    <row r="3016" spans="1:4" x14ac:dyDescent="0.25">
      <c r="A3016" s="1049">
        <v>92981</v>
      </c>
      <c r="B3016" s="1049" t="s">
        <v>21698</v>
      </c>
      <c r="C3016" s="1049" t="s">
        <v>76</v>
      </c>
      <c r="D3016" s="1052">
        <v>16.87</v>
      </c>
    </row>
    <row r="3017" spans="1:4" x14ac:dyDescent="0.25">
      <c r="A3017" s="1049">
        <v>92982</v>
      </c>
      <c r="B3017" s="1049" t="s">
        <v>21699</v>
      </c>
      <c r="C3017" s="1049" t="s">
        <v>76</v>
      </c>
      <c r="D3017" s="1052">
        <v>17.87</v>
      </c>
    </row>
    <row r="3018" spans="1:4" x14ac:dyDescent="0.25">
      <c r="A3018" s="1049">
        <v>92984</v>
      </c>
      <c r="B3018" s="1049" t="s">
        <v>12403</v>
      </c>
      <c r="C3018" s="1049" t="s">
        <v>76</v>
      </c>
      <c r="D3018" s="1052">
        <v>29.97</v>
      </c>
    </row>
    <row r="3019" spans="1:4" x14ac:dyDescent="0.25">
      <c r="A3019" s="1049">
        <v>92986</v>
      </c>
      <c r="B3019" s="1049" t="s">
        <v>12404</v>
      </c>
      <c r="C3019" s="1049" t="s">
        <v>76</v>
      </c>
      <c r="D3019" s="1052">
        <v>41.31</v>
      </c>
    </row>
    <row r="3020" spans="1:4" x14ac:dyDescent="0.25">
      <c r="A3020" s="1049">
        <v>92988</v>
      </c>
      <c r="B3020" s="1049" t="s">
        <v>12405</v>
      </c>
      <c r="C3020" s="1049" t="s">
        <v>76</v>
      </c>
      <c r="D3020" s="1052">
        <v>59.79</v>
      </c>
    </row>
    <row r="3021" spans="1:4" x14ac:dyDescent="0.25">
      <c r="A3021" s="1049">
        <v>92990</v>
      </c>
      <c r="B3021" s="1049" t="s">
        <v>12406</v>
      </c>
      <c r="C3021" s="1049" t="s">
        <v>76</v>
      </c>
      <c r="D3021" s="1052">
        <v>82.64</v>
      </c>
    </row>
    <row r="3022" spans="1:4" x14ac:dyDescent="0.25">
      <c r="A3022" s="1049">
        <v>92992</v>
      </c>
      <c r="B3022" s="1049" t="s">
        <v>12407</v>
      </c>
      <c r="C3022" s="1049" t="s">
        <v>76</v>
      </c>
      <c r="D3022" s="1052">
        <v>106.79</v>
      </c>
    </row>
    <row r="3023" spans="1:4" x14ac:dyDescent="0.25">
      <c r="A3023" s="1049">
        <v>92994</v>
      </c>
      <c r="B3023" s="1049" t="s">
        <v>12408</v>
      </c>
      <c r="C3023" s="1049" t="s">
        <v>76</v>
      </c>
      <c r="D3023" s="1052">
        <v>138.65</v>
      </c>
    </row>
    <row r="3024" spans="1:4" x14ac:dyDescent="0.25">
      <c r="A3024" s="1049">
        <v>92996</v>
      </c>
      <c r="B3024" s="1049" t="s">
        <v>12409</v>
      </c>
      <c r="C3024" s="1049" t="s">
        <v>76</v>
      </c>
      <c r="D3024" s="1052">
        <v>167.71</v>
      </c>
    </row>
    <row r="3025" spans="1:4" x14ac:dyDescent="0.25">
      <c r="A3025" s="1049">
        <v>92998</v>
      </c>
      <c r="B3025" s="1049" t="s">
        <v>12410</v>
      </c>
      <c r="C3025" s="1049" t="s">
        <v>76</v>
      </c>
      <c r="D3025" s="1052">
        <v>205.47</v>
      </c>
    </row>
    <row r="3026" spans="1:4" x14ac:dyDescent="0.25">
      <c r="A3026" s="1049">
        <v>93000</v>
      </c>
      <c r="B3026" s="1049" t="s">
        <v>12411</v>
      </c>
      <c r="C3026" s="1049" t="s">
        <v>76</v>
      </c>
      <c r="D3026" s="1052">
        <v>271.89999999999998</v>
      </c>
    </row>
    <row r="3027" spans="1:4" x14ac:dyDescent="0.25">
      <c r="A3027" s="1049">
        <v>93002</v>
      </c>
      <c r="B3027" s="1049" t="s">
        <v>12412</v>
      </c>
      <c r="C3027" s="1049" t="s">
        <v>76</v>
      </c>
      <c r="D3027" s="1052">
        <v>351.4</v>
      </c>
    </row>
    <row r="3028" spans="1:4" x14ac:dyDescent="0.25">
      <c r="A3028" s="1049">
        <v>101884</v>
      </c>
      <c r="B3028" s="1049" t="s">
        <v>3043</v>
      </c>
      <c r="C3028" s="1049" t="s">
        <v>76</v>
      </c>
      <c r="D3028" s="1052">
        <v>11.47</v>
      </c>
    </row>
    <row r="3029" spans="1:4" x14ac:dyDescent="0.25">
      <c r="A3029" s="1049">
        <v>101885</v>
      </c>
      <c r="B3029" s="1049" t="s">
        <v>3044</v>
      </c>
      <c r="C3029" s="1049" t="s">
        <v>76</v>
      </c>
      <c r="D3029" s="1052">
        <v>10.95</v>
      </c>
    </row>
    <row r="3030" spans="1:4" x14ac:dyDescent="0.25">
      <c r="A3030" s="1049">
        <v>101886</v>
      </c>
      <c r="B3030" s="1049" t="s">
        <v>3045</v>
      </c>
      <c r="C3030" s="1049" t="s">
        <v>76</v>
      </c>
      <c r="D3030" s="1052">
        <v>16.48</v>
      </c>
    </row>
    <row r="3031" spans="1:4" x14ac:dyDescent="0.25">
      <c r="A3031" s="1049">
        <v>101887</v>
      </c>
      <c r="B3031" s="1049" t="s">
        <v>3046</v>
      </c>
      <c r="C3031" s="1049" t="s">
        <v>76</v>
      </c>
      <c r="D3031" s="1052">
        <v>17.48</v>
      </c>
    </row>
    <row r="3032" spans="1:4" x14ac:dyDescent="0.25">
      <c r="A3032" s="1049">
        <v>101888</v>
      </c>
      <c r="B3032" s="1049" t="s">
        <v>3047</v>
      </c>
      <c r="C3032" s="1049" t="s">
        <v>76</v>
      </c>
      <c r="D3032" s="1052">
        <v>25.84</v>
      </c>
    </row>
    <row r="3033" spans="1:4" x14ac:dyDescent="0.25">
      <c r="A3033" s="1049">
        <v>101889</v>
      </c>
      <c r="B3033" s="1049" t="s">
        <v>3048</v>
      </c>
      <c r="C3033" s="1049" t="s">
        <v>76</v>
      </c>
      <c r="D3033" s="1052">
        <v>27.16</v>
      </c>
    </row>
    <row r="3034" spans="1:4" x14ac:dyDescent="0.25">
      <c r="A3034" s="1049">
        <v>91936</v>
      </c>
      <c r="B3034" s="1049" t="s">
        <v>12413</v>
      </c>
      <c r="C3034" s="1049" t="s">
        <v>77</v>
      </c>
      <c r="D3034" s="1052">
        <v>20.52</v>
      </c>
    </row>
    <row r="3035" spans="1:4" x14ac:dyDescent="0.25">
      <c r="A3035" s="1049">
        <v>91937</v>
      </c>
      <c r="B3035" s="1049" t="s">
        <v>12414</v>
      </c>
      <c r="C3035" s="1049" t="s">
        <v>77</v>
      </c>
      <c r="D3035" s="1052">
        <v>18.57</v>
      </c>
    </row>
    <row r="3036" spans="1:4" x14ac:dyDescent="0.25">
      <c r="A3036" s="1049">
        <v>91939</v>
      </c>
      <c r="B3036" s="1049" t="s">
        <v>12415</v>
      </c>
      <c r="C3036" s="1049" t="s">
        <v>77</v>
      </c>
      <c r="D3036" s="1052">
        <v>38.17</v>
      </c>
    </row>
    <row r="3037" spans="1:4" x14ac:dyDescent="0.25">
      <c r="A3037" s="1049">
        <v>91940</v>
      </c>
      <c r="B3037" s="1049" t="s">
        <v>12416</v>
      </c>
      <c r="C3037" s="1049" t="s">
        <v>77</v>
      </c>
      <c r="D3037" s="1052">
        <v>21.6</v>
      </c>
    </row>
    <row r="3038" spans="1:4" x14ac:dyDescent="0.25">
      <c r="A3038" s="1049">
        <v>91941</v>
      </c>
      <c r="B3038" s="1049" t="s">
        <v>12417</v>
      </c>
      <c r="C3038" s="1049" t="s">
        <v>77</v>
      </c>
      <c r="D3038" s="1052">
        <v>13.47</v>
      </c>
    </row>
    <row r="3039" spans="1:4" x14ac:dyDescent="0.25">
      <c r="A3039" s="1049">
        <v>91942</v>
      </c>
      <c r="B3039" s="1049" t="s">
        <v>12418</v>
      </c>
      <c r="C3039" s="1049" t="s">
        <v>77</v>
      </c>
      <c r="D3039" s="1052">
        <v>41.98</v>
      </c>
    </row>
    <row r="3040" spans="1:4" x14ac:dyDescent="0.25">
      <c r="A3040" s="1049">
        <v>91943</v>
      </c>
      <c r="B3040" s="1049" t="s">
        <v>12419</v>
      </c>
      <c r="C3040" s="1049" t="s">
        <v>77</v>
      </c>
      <c r="D3040" s="1052">
        <v>24.83</v>
      </c>
    </row>
    <row r="3041" spans="1:4" x14ac:dyDescent="0.25">
      <c r="A3041" s="1049">
        <v>91944</v>
      </c>
      <c r="B3041" s="1049" t="s">
        <v>12420</v>
      </c>
      <c r="C3041" s="1049" t="s">
        <v>77</v>
      </c>
      <c r="D3041" s="1052">
        <v>16.39</v>
      </c>
    </row>
    <row r="3042" spans="1:4" x14ac:dyDescent="0.25">
      <c r="A3042" s="1049">
        <v>92865</v>
      </c>
      <c r="B3042" s="1049" t="s">
        <v>12421</v>
      </c>
      <c r="C3042" s="1049" t="s">
        <v>77</v>
      </c>
      <c r="D3042" s="1052">
        <v>17.07</v>
      </c>
    </row>
    <row r="3043" spans="1:4" x14ac:dyDescent="0.25">
      <c r="A3043" s="1049">
        <v>92866</v>
      </c>
      <c r="B3043" s="1049" t="s">
        <v>12422</v>
      </c>
      <c r="C3043" s="1049" t="s">
        <v>77</v>
      </c>
      <c r="D3043" s="1052">
        <v>15.5</v>
      </c>
    </row>
    <row r="3044" spans="1:4" x14ac:dyDescent="0.25">
      <c r="A3044" s="1049">
        <v>92867</v>
      </c>
      <c r="B3044" s="1049" t="s">
        <v>12423</v>
      </c>
      <c r="C3044" s="1049" t="s">
        <v>77</v>
      </c>
      <c r="D3044" s="1052">
        <v>37.08</v>
      </c>
    </row>
    <row r="3045" spans="1:4" x14ac:dyDescent="0.25">
      <c r="A3045" s="1049">
        <v>92868</v>
      </c>
      <c r="B3045" s="1049" t="s">
        <v>12424</v>
      </c>
      <c r="C3045" s="1049" t="s">
        <v>77</v>
      </c>
      <c r="D3045" s="1052">
        <v>20.51</v>
      </c>
    </row>
    <row r="3046" spans="1:4" x14ac:dyDescent="0.25">
      <c r="A3046" s="1049">
        <v>92869</v>
      </c>
      <c r="B3046" s="1049" t="s">
        <v>12425</v>
      </c>
      <c r="C3046" s="1049" t="s">
        <v>77</v>
      </c>
      <c r="D3046" s="1052">
        <v>12.38</v>
      </c>
    </row>
    <row r="3047" spans="1:4" x14ac:dyDescent="0.25">
      <c r="A3047" s="1049">
        <v>92870</v>
      </c>
      <c r="B3047" s="1049" t="s">
        <v>12426</v>
      </c>
      <c r="C3047" s="1049" t="s">
        <v>77</v>
      </c>
      <c r="D3047" s="1052">
        <v>40</v>
      </c>
    </row>
    <row r="3048" spans="1:4" x14ac:dyDescent="0.25">
      <c r="A3048" s="1049">
        <v>92871</v>
      </c>
      <c r="B3048" s="1049" t="s">
        <v>12427</v>
      </c>
      <c r="C3048" s="1049" t="s">
        <v>77</v>
      </c>
      <c r="D3048" s="1052">
        <v>22.85</v>
      </c>
    </row>
    <row r="3049" spans="1:4" x14ac:dyDescent="0.25">
      <c r="A3049" s="1049">
        <v>92872</v>
      </c>
      <c r="B3049" s="1049" t="s">
        <v>12428</v>
      </c>
      <c r="C3049" s="1049" t="s">
        <v>77</v>
      </c>
      <c r="D3049" s="1052">
        <v>14.41</v>
      </c>
    </row>
    <row r="3050" spans="1:4" x14ac:dyDescent="0.25">
      <c r="A3050" s="1049">
        <v>95777</v>
      </c>
      <c r="B3050" s="1049" t="s">
        <v>12429</v>
      </c>
      <c r="C3050" s="1049" t="s">
        <v>77</v>
      </c>
      <c r="D3050" s="1052">
        <v>28.5</v>
      </c>
    </row>
    <row r="3051" spans="1:4" x14ac:dyDescent="0.25">
      <c r="A3051" s="1049">
        <v>95778</v>
      </c>
      <c r="B3051" s="1049" t="s">
        <v>12430</v>
      </c>
      <c r="C3051" s="1049" t="s">
        <v>77</v>
      </c>
      <c r="D3051" s="1052">
        <v>32.020000000000003</v>
      </c>
    </row>
    <row r="3052" spans="1:4" x14ac:dyDescent="0.25">
      <c r="A3052" s="1049">
        <v>95779</v>
      </c>
      <c r="B3052" s="1049" t="s">
        <v>12431</v>
      </c>
      <c r="C3052" s="1049" t="s">
        <v>77</v>
      </c>
      <c r="D3052" s="1052">
        <v>26.6</v>
      </c>
    </row>
    <row r="3053" spans="1:4" x14ac:dyDescent="0.25">
      <c r="A3053" s="1049">
        <v>95780</v>
      </c>
      <c r="B3053" s="1049" t="s">
        <v>12432</v>
      </c>
      <c r="C3053" s="1049" t="s">
        <v>77</v>
      </c>
      <c r="D3053" s="1052">
        <v>33.85</v>
      </c>
    </row>
    <row r="3054" spans="1:4" x14ac:dyDescent="0.25">
      <c r="A3054" s="1049">
        <v>95781</v>
      </c>
      <c r="B3054" s="1049" t="s">
        <v>12433</v>
      </c>
      <c r="C3054" s="1049" t="s">
        <v>77</v>
      </c>
      <c r="D3054" s="1052">
        <v>38.770000000000003</v>
      </c>
    </row>
    <row r="3055" spans="1:4" x14ac:dyDescent="0.25">
      <c r="A3055" s="1049">
        <v>95782</v>
      </c>
      <c r="B3055" s="1049" t="s">
        <v>12434</v>
      </c>
      <c r="C3055" s="1049" t="s">
        <v>77</v>
      </c>
      <c r="D3055" s="1052">
        <v>36.020000000000003</v>
      </c>
    </row>
    <row r="3056" spans="1:4" x14ac:dyDescent="0.25">
      <c r="A3056" s="1049">
        <v>95785</v>
      </c>
      <c r="B3056" s="1049" t="s">
        <v>12435</v>
      </c>
      <c r="C3056" s="1049" t="s">
        <v>77</v>
      </c>
      <c r="D3056" s="1052">
        <v>42.6</v>
      </c>
    </row>
    <row r="3057" spans="1:4" x14ac:dyDescent="0.25">
      <c r="A3057" s="1049">
        <v>95787</v>
      </c>
      <c r="B3057" s="1049" t="s">
        <v>12436</v>
      </c>
      <c r="C3057" s="1049" t="s">
        <v>77</v>
      </c>
      <c r="D3057" s="1052">
        <v>32.44</v>
      </c>
    </row>
    <row r="3058" spans="1:4" x14ac:dyDescent="0.25">
      <c r="A3058" s="1049">
        <v>95789</v>
      </c>
      <c r="B3058" s="1049" t="s">
        <v>12437</v>
      </c>
      <c r="C3058" s="1049" t="s">
        <v>77</v>
      </c>
      <c r="D3058" s="1052">
        <v>44.02</v>
      </c>
    </row>
    <row r="3059" spans="1:4" x14ac:dyDescent="0.25">
      <c r="A3059" s="1049">
        <v>95791</v>
      </c>
      <c r="B3059" s="1049" t="s">
        <v>12438</v>
      </c>
      <c r="C3059" s="1049" t="s">
        <v>77</v>
      </c>
      <c r="D3059" s="1052">
        <v>60.94</v>
      </c>
    </row>
    <row r="3060" spans="1:4" x14ac:dyDescent="0.25">
      <c r="A3060" s="1049">
        <v>95795</v>
      </c>
      <c r="B3060" s="1049" t="s">
        <v>12439</v>
      </c>
      <c r="C3060" s="1049" t="s">
        <v>77</v>
      </c>
      <c r="D3060" s="1052">
        <v>37</v>
      </c>
    </row>
    <row r="3061" spans="1:4" x14ac:dyDescent="0.25">
      <c r="A3061" s="1049">
        <v>95796</v>
      </c>
      <c r="B3061" s="1049" t="s">
        <v>12440</v>
      </c>
      <c r="C3061" s="1049" t="s">
        <v>77</v>
      </c>
      <c r="D3061" s="1052">
        <v>51.74</v>
      </c>
    </row>
    <row r="3062" spans="1:4" x14ac:dyDescent="0.25">
      <c r="A3062" s="1049">
        <v>95797</v>
      </c>
      <c r="B3062" s="1049" t="s">
        <v>12441</v>
      </c>
      <c r="C3062" s="1049" t="s">
        <v>77</v>
      </c>
      <c r="D3062" s="1052">
        <v>71.37</v>
      </c>
    </row>
    <row r="3063" spans="1:4" x14ac:dyDescent="0.25">
      <c r="A3063" s="1049">
        <v>95801</v>
      </c>
      <c r="B3063" s="1049" t="s">
        <v>12442</v>
      </c>
      <c r="C3063" s="1049" t="s">
        <v>77</v>
      </c>
      <c r="D3063" s="1052">
        <v>44.11</v>
      </c>
    </row>
    <row r="3064" spans="1:4" x14ac:dyDescent="0.25">
      <c r="A3064" s="1049">
        <v>95802</v>
      </c>
      <c r="B3064" s="1049" t="s">
        <v>12443</v>
      </c>
      <c r="C3064" s="1049" t="s">
        <v>77</v>
      </c>
      <c r="D3064" s="1052">
        <v>55.11</v>
      </c>
    </row>
    <row r="3065" spans="1:4" x14ac:dyDescent="0.25">
      <c r="A3065" s="1049">
        <v>95803</v>
      </c>
      <c r="B3065" s="1049" t="s">
        <v>12444</v>
      </c>
      <c r="C3065" s="1049" t="s">
        <v>77</v>
      </c>
      <c r="D3065" s="1052">
        <v>79.81</v>
      </c>
    </row>
    <row r="3066" spans="1:4" x14ac:dyDescent="0.25">
      <c r="A3066" s="1049">
        <v>95804</v>
      </c>
      <c r="B3066" s="1049" t="s">
        <v>12445</v>
      </c>
      <c r="C3066" s="1049" t="s">
        <v>77</v>
      </c>
      <c r="D3066" s="1052">
        <v>24.42</v>
      </c>
    </row>
    <row r="3067" spans="1:4" x14ac:dyDescent="0.25">
      <c r="A3067" s="1049">
        <v>95805</v>
      </c>
      <c r="B3067" s="1049" t="s">
        <v>12446</v>
      </c>
      <c r="C3067" s="1049" t="s">
        <v>77</v>
      </c>
      <c r="D3067" s="1052">
        <v>26.02</v>
      </c>
    </row>
    <row r="3068" spans="1:4" x14ac:dyDescent="0.25">
      <c r="A3068" s="1049">
        <v>95806</v>
      </c>
      <c r="B3068" s="1049" t="s">
        <v>12447</v>
      </c>
      <c r="C3068" s="1049" t="s">
        <v>77</v>
      </c>
      <c r="D3068" s="1052">
        <v>28.72</v>
      </c>
    </row>
    <row r="3069" spans="1:4" x14ac:dyDescent="0.25">
      <c r="A3069" s="1049">
        <v>95807</v>
      </c>
      <c r="B3069" s="1049" t="s">
        <v>12448</v>
      </c>
      <c r="C3069" s="1049" t="s">
        <v>77</v>
      </c>
      <c r="D3069" s="1052">
        <v>28.97</v>
      </c>
    </row>
    <row r="3070" spans="1:4" x14ac:dyDescent="0.25">
      <c r="A3070" s="1049">
        <v>95808</v>
      </c>
      <c r="B3070" s="1049" t="s">
        <v>12449</v>
      </c>
      <c r="C3070" s="1049" t="s">
        <v>77</v>
      </c>
      <c r="D3070" s="1052">
        <v>33.75</v>
      </c>
    </row>
    <row r="3071" spans="1:4" x14ac:dyDescent="0.25">
      <c r="A3071" s="1049">
        <v>95809</v>
      </c>
      <c r="B3071" s="1049" t="s">
        <v>12450</v>
      </c>
      <c r="C3071" s="1049" t="s">
        <v>77</v>
      </c>
      <c r="D3071" s="1052">
        <v>42.3</v>
      </c>
    </row>
    <row r="3072" spans="1:4" x14ac:dyDescent="0.25">
      <c r="A3072" s="1049">
        <v>95810</v>
      </c>
      <c r="B3072" s="1049" t="s">
        <v>12451</v>
      </c>
      <c r="C3072" s="1049" t="s">
        <v>77</v>
      </c>
      <c r="D3072" s="1052">
        <v>16.579999999999998</v>
      </c>
    </row>
    <row r="3073" spans="1:4" x14ac:dyDescent="0.25">
      <c r="A3073" s="1049">
        <v>95811</v>
      </c>
      <c r="B3073" s="1049" t="s">
        <v>12452</v>
      </c>
      <c r="C3073" s="1049" t="s">
        <v>77</v>
      </c>
      <c r="D3073" s="1052">
        <v>21.36</v>
      </c>
    </row>
    <row r="3074" spans="1:4" x14ac:dyDescent="0.25">
      <c r="A3074" s="1049">
        <v>95812</v>
      </c>
      <c r="B3074" s="1049" t="s">
        <v>12453</v>
      </c>
      <c r="C3074" s="1049" t="s">
        <v>77</v>
      </c>
      <c r="D3074" s="1052">
        <v>29.92</v>
      </c>
    </row>
    <row r="3075" spans="1:4" x14ac:dyDescent="0.25">
      <c r="A3075" s="1049">
        <v>95813</v>
      </c>
      <c r="B3075" s="1049" t="s">
        <v>12454</v>
      </c>
      <c r="C3075" s="1049" t="s">
        <v>77</v>
      </c>
      <c r="D3075" s="1052">
        <v>19.5</v>
      </c>
    </row>
    <row r="3076" spans="1:4" x14ac:dyDescent="0.25">
      <c r="A3076" s="1049">
        <v>95814</v>
      </c>
      <c r="B3076" s="1049" t="s">
        <v>12455</v>
      </c>
      <c r="C3076" s="1049" t="s">
        <v>77</v>
      </c>
      <c r="D3076" s="1052">
        <v>25.88</v>
      </c>
    </row>
    <row r="3077" spans="1:4" x14ac:dyDescent="0.25">
      <c r="A3077" s="1049">
        <v>95815</v>
      </c>
      <c r="B3077" s="1049" t="s">
        <v>12456</v>
      </c>
      <c r="C3077" s="1049" t="s">
        <v>77</v>
      </c>
      <c r="D3077" s="1052">
        <v>38.79</v>
      </c>
    </row>
    <row r="3078" spans="1:4" x14ac:dyDescent="0.25">
      <c r="A3078" s="1049">
        <v>95816</v>
      </c>
      <c r="B3078" s="1049" t="s">
        <v>12457</v>
      </c>
      <c r="C3078" s="1049" t="s">
        <v>77</v>
      </c>
      <c r="D3078" s="1052">
        <v>35.06</v>
      </c>
    </row>
    <row r="3079" spans="1:4" x14ac:dyDescent="0.25">
      <c r="A3079" s="1049">
        <v>95817</v>
      </c>
      <c r="B3079" s="1049" t="s">
        <v>21700</v>
      </c>
      <c r="C3079" s="1049" t="s">
        <v>77</v>
      </c>
      <c r="D3079" s="1052">
        <v>42.57</v>
      </c>
    </row>
    <row r="3080" spans="1:4" x14ac:dyDescent="0.25">
      <c r="A3080" s="1049">
        <v>95818</v>
      </c>
      <c r="B3080" s="1049" t="s">
        <v>12458</v>
      </c>
      <c r="C3080" s="1049" t="s">
        <v>77</v>
      </c>
      <c r="D3080" s="1052">
        <v>59.11</v>
      </c>
    </row>
    <row r="3081" spans="1:4" x14ac:dyDescent="0.25">
      <c r="A3081" s="1049">
        <v>97881</v>
      </c>
      <c r="B3081" s="1049" t="s">
        <v>3049</v>
      </c>
      <c r="C3081" s="1049" t="s">
        <v>77</v>
      </c>
      <c r="D3081" s="1052">
        <v>141.85</v>
      </c>
    </row>
    <row r="3082" spans="1:4" x14ac:dyDescent="0.25">
      <c r="A3082" s="1049">
        <v>97882</v>
      </c>
      <c r="B3082" s="1049" t="s">
        <v>3050</v>
      </c>
      <c r="C3082" s="1049" t="s">
        <v>77</v>
      </c>
      <c r="D3082" s="1052">
        <v>223.03</v>
      </c>
    </row>
    <row r="3083" spans="1:4" x14ac:dyDescent="0.25">
      <c r="A3083" s="1049">
        <v>97883</v>
      </c>
      <c r="B3083" s="1049" t="s">
        <v>3051</v>
      </c>
      <c r="C3083" s="1049" t="s">
        <v>77</v>
      </c>
      <c r="D3083" s="1052">
        <v>430.02</v>
      </c>
    </row>
    <row r="3084" spans="1:4" x14ac:dyDescent="0.25">
      <c r="A3084" s="1049">
        <v>97884</v>
      </c>
      <c r="B3084" s="1049" t="s">
        <v>3052</v>
      </c>
      <c r="C3084" s="1049" t="s">
        <v>77</v>
      </c>
      <c r="D3084" s="1052">
        <v>840.78</v>
      </c>
    </row>
    <row r="3085" spans="1:4" x14ac:dyDescent="0.25">
      <c r="A3085" s="1049">
        <v>97885</v>
      </c>
      <c r="B3085" s="1049" t="s">
        <v>3053</v>
      </c>
      <c r="C3085" s="1049" t="s">
        <v>77</v>
      </c>
      <c r="D3085" s="1053">
        <v>1293.0999999999999</v>
      </c>
    </row>
    <row r="3086" spans="1:4" x14ac:dyDescent="0.25">
      <c r="A3086" s="1049">
        <v>97886</v>
      </c>
      <c r="B3086" s="1049" t="s">
        <v>3054</v>
      </c>
      <c r="C3086" s="1049" t="s">
        <v>77</v>
      </c>
      <c r="D3086" s="1052">
        <v>168.55</v>
      </c>
    </row>
    <row r="3087" spans="1:4" x14ac:dyDescent="0.25">
      <c r="A3087" s="1049">
        <v>97887</v>
      </c>
      <c r="B3087" s="1049" t="s">
        <v>3055</v>
      </c>
      <c r="C3087" s="1049" t="s">
        <v>77</v>
      </c>
      <c r="D3087" s="1052">
        <v>264.29000000000002</v>
      </c>
    </row>
    <row r="3088" spans="1:4" x14ac:dyDescent="0.25">
      <c r="A3088" s="1049">
        <v>97888</v>
      </c>
      <c r="B3088" s="1049" t="s">
        <v>3056</v>
      </c>
      <c r="C3088" s="1049" t="s">
        <v>77</v>
      </c>
      <c r="D3088" s="1052">
        <v>504.36</v>
      </c>
    </row>
    <row r="3089" spans="1:4" x14ac:dyDescent="0.25">
      <c r="A3089" s="1049">
        <v>97889</v>
      </c>
      <c r="B3089" s="1049" t="s">
        <v>3057</v>
      </c>
      <c r="C3089" s="1049" t="s">
        <v>77</v>
      </c>
      <c r="D3089" s="1052">
        <v>687.43</v>
      </c>
    </row>
    <row r="3090" spans="1:4" x14ac:dyDescent="0.25">
      <c r="A3090" s="1049">
        <v>97890</v>
      </c>
      <c r="B3090" s="1049" t="s">
        <v>3058</v>
      </c>
      <c r="C3090" s="1049" t="s">
        <v>77</v>
      </c>
      <c r="D3090" s="1052">
        <v>772.81</v>
      </c>
    </row>
    <row r="3091" spans="1:4" x14ac:dyDescent="0.25">
      <c r="A3091" s="1049">
        <v>97891</v>
      </c>
      <c r="B3091" s="1049" t="s">
        <v>3059</v>
      </c>
      <c r="C3091" s="1049" t="s">
        <v>77</v>
      </c>
      <c r="D3091" s="1052">
        <v>215.36</v>
      </c>
    </row>
    <row r="3092" spans="1:4" x14ac:dyDescent="0.25">
      <c r="A3092" s="1049">
        <v>97892</v>
      </c>
      <c r="B3092" s="1049" t="s">
        <v>3060</v>
      </c>
      <c r="C3092" s="1049" t="s">
        <v>77</v>
      </c>
      <c r="D3092" s="1052">
        <v>400.97</v>
      </c>
    </row>
    <row r="3093" spans="1:4" x14ac:dyDescent="0.25">
      <c r="A3093" s="1049">
        <v>97893</v>
      </c>
      <c r="B3093" s="1049" t="s">
        <v>3061</v>
      </c>
      <c r="C3093" s="1049" t="s">
        <v>77</v>
      </c>
      <c r="D3093" s="1052">
        <v>555.55999999999995</v>
      </c>
    </row>
    <row r="3094" spans="1:4" x14ac:dyDescent="0.25">
      <c r="A3094" s="1049">
        <v>97894</v>
      </c>
      <c r="B3094" s="1049" t="s">
        <v>3062</v>
      </c>
      <c r="C3094" s="1049" t="s">
        <v>77</v>
      </c>
      <c r="D3094" s="1052">
        <v>613.01</v>
      </c>
    </row>
    <row r="3095" spans="1:4" x14ac:dyDescent="0.25">
      <c r="A3095" s="1049">
        <v>104396</v>
      </c>
      <c r="B3095" s="1049" t="s">
        <v>12459</v>
      </c>
      <c r="C3095" s="1049" t="s">
        <v>77</v>
      </c>
      <c r="D3095" s="1052">
        <v>24.76</v>
      </c>
    </row>
    <row r="3096" spans="1:4" x14ac:dyDescent="0.25">
      <c r="A3096" s="1049">
        <v>104397</v>
      </c>
      <c r="B3096" s="1049" t="s">
        <v>12460</v>
      </c>
      <c r="C3096" s="1049" t="s">
        <v>77</v>
      </c>
      <c r="D3096" s="1052">
        <v>29.32</v>
      </c>
    </row>
    <row r="3097" spans="1:4" x14ac:dyDescent="0.25">
      <c r="A3097" s="1049">
        <v>104398</v>
      </c>
      <c r="B3097" s="1049" t="s">
        <v>12461</v>
      </c>
      <c r="C3097" s="1049" t="s">
        <v>77</v>
      </c>
      <c r="D3097" s="1052">
        <v>28.96</v>
      </c>
    </row>
    <row r="3098" spans="1:4" x14ac:dyDescent="0.25">
      <c r="A3098" s="1049">
        <v>104399</v>
      </c>
      <c r="B3098" s="1049" t="s">
        <v>12462</v>
      </c>
      <c r="C3098" s="1049" t="s">
        <v>77</v>
      </c>
      <c r="D3098" s="1052">
        <v>32.49</v>
      </c>
    </row>
    <row r="3099" spans="1:4" x14ac:dyDescent="0.25">
      <c r="A3099" s="1049">
        <v>104400</v>
      </c>
      <c r="B3099" s="1049" t="s">
        <v>12463</v>
      </c>
      <c r="C3099" s="1049" t="s">
        <v>77</v>
      </c>
      <c r="D3099" s="1052">
        <v>41.76</v>
      </c>
    </row>
    <row r="3100" spans="1:4" x14ac:dyDescent="0.25">
      <c r="A3100" s="1049">
        <v>104401</v>
      </c>
      <c r="B3100" s="1049" t="s">
        <v>12464</v>
      </c>
      <c r="C3100" s="1049" t="s">
        <v>77</v>
      </c>
      <c r="D3100" s="1052">
        <v>27.2</v>
      </c>
    </row>
    <row r="3101" spans="1:4" x14ac:dyDescent="0.25">
      <c r="A3101" s="1049">
        <v>104402</v>
      </c>
      <c r="B3101" s="1049" t="s">
        <v>12465</v>
      </c>
      <c r="C3101" s="1049" t="s">
        <v>77</v>
      </c>
      <c r="D3101" s="1052">
        <v>29.14</v>
      </c>
    </row>
    <row r="3102" spans="1:4" x14ac:dyDescent="0.25">
      <c r="A3102" s="1049">
        <v>104403</v>
      </c>
      <c r="B3102" s="1049" t="s">
        <v>12466</v>
      </c>
      <c r="C3102" s="1049" t="s">
        <v>77</v>
      </c>
      <c r="D3102" s="1052">
        <v>36.18</v>
      </c>
    </row>
    <row r="3103" spans="1:4" x14ac:dyDescent="0.25">
      <c r="A3103" s="1049">
        <v>104404</v>
      </c>
      <c r="B3103" s="1049" t="s">
        <v>12467</v>
      </c>
      <c r="C3103" s="1049" t="s">
        <v>77</v>
      </c>
      <c r="D3103" s="1052">
        <v>37.869999999999997</v>
      </c>
    </row>
    <row r="3104" spans="1:4" x14ac:dyDescent="0.25">
      <c r="A3104" s="1049">
        <v>104405</v>
      </c>
      <c r="B3104" s="1049" t="s">
        <v>12468</v>
      </c>
      <c r="C3104" s="1049" t="s">
        <v>77</v>
      </c>
      <c r="D3104" s="1052">
        <v>51.18</v>
      </c>
    </row>
    <row r="3105" spans="1:4" x14ac:dyDescent="0.25">
      <c r="A3105" s="1049">
        <v>93653</v>
      </c>
      <c r="B3105" s="1049" t="s">
        <v>3063</v>
      </c>
      <c r="C3105" s="1049" t="s">
        <v>77</v>
      </c>
      <c r="D3105" s="1052">
        <v>11.76</v>
      </c>
    </row>
    <row r="3106" spans="1:4" x14ac:dyDescent="0.25">
      <c r="A3106" s="1049">
        <v>93654</v>
      </c>
      <c r="B3106" s="1049" t="s">
        <v>3064</v>
      </c>
      <c r="C3106" s="1049" t="s">
        <v>77</v>
      </c>
      <c r="D3106" s="1052">
        <v>12.55</v>
      </c>
    </row>
    <row r="3107" spans="1:4" x14ac:dyDescent="0.25">
      <c r="A3107" s="1049">
        <v>93655</v>
      </c>
      <c r="B3107" s="1049" t="s">
        <v>3065</v>
      </c>
      <c r="C3107" s="1049" t="s">
        <v>77</v>
      </c>
      <c r="D3107" s="1052">
        <v>14.07</v>
      </c>
    </row>
    <row r="3108" spans="1:4" x14ac:dyDescent="0.25">
      <c r="A3108" s="1049">
        <v>93656</v>
      </c>
      <c r="B3108" s="1049" t="s">
        <v>3066</v>
      </c>
      <c r="C3108" s="1049" t="s">
        <v>77</v>
      </c>
      <c r="D3108" s="1052">
        <v>14.07</v>
      </c>
    </row>
    <row r="3109" spans="1:4" x14ac:dyDescent="0.25">
      <c r="A3109" s="1049">
        <v>93657</v>
      </c>
      <c r="B3109" s="1049" t="s">
        <v>3067</v>
      </c>
      <c r="C3109" s="1049" t="s">
        <v>77</v>
      </c>
      <c r="D3109" s="1052">
        <v>15.94</v>
      </c>
    </row>
    <row r="3110" spans="1:4" x14ac:dyDescent="0.25">
      <c r="A3110" s="1049">
        <v>93658</v>
      </c>
      <c r="B3110" s="1049" t="s">
        <v>3068</v>
      </c>
      <c r="C3110" s="1049" t="s">
        <v>77</v>
      </c>
      <c r="D3110" s="1052">
        <v>22.96</v>
      </c>
    </row>
    <row r="3111" spans="1:4" x14ac:dyDescent="0.25">
      <c r="A3111" s="1049">
        <v>93659</v>
      </c>
      <c r="B3111" s="1049" t="s">
        <v>3069</v>
      </c>
      <c r="C3111" s="1049" t="s">
        <v>77</v>
      </c>
      <c r="D3111" s="1052">
        <v>26.75</v>
      </c>
    </row>
    <row r="3112" spans="1:4" x14ac:dyDescent="0.25">
      <c r="A3112" s="1049">
        <v>93660</v>
      </c>
      <c r="B3112" s="1049" t="s">
        <v>3070</v>
      </c>
      <c r="C3112" s="1049" t="s">
        <v>77</v>
      </c>
      <c r="D3112" s="1052">
        <v>55.02</v>
      </c>
    </row>
    <row r="3113" spans="1:4" x14ac:dyDescent="0.25">
      <c r="A3113" s="1049">
        <v>93661</v>
      </c>
      <c r="B3113" s="1049" t="s">
        <v>3071</v>
      </c>
      <c r="C3113" s="1049" t="s">
        <v>77</v>
      </c>
      <c r="D3113" s="1052">
        <v>56.61</v>
      </c>
    </row>
    <row r="3114" spans="1:4" x14ac:dyDescent="0.25">
      <c r="A3114" s="1049">
        <v>93662</v>
      </c>
      <c r="B3114" s="1049" t="s">
        <v>3072</v>
      </c>
      <c r="C3114" s="1049" t="s">
        <v>77</v>
      </c>
      <c r="D3114" s="1052">
        <v>59.64</v>
      </c>
    </row>
    <row r="3115" spans="1:4" x14ac:dyDescent="0.25">
      <c r="A3115" s="1049">
        <v>93663</v>
      </c>
      <c r="B3115" s="1049" t="s">
        <v>3073</v>
      </c>
      <c r="C3115" s="1049" t="s">
        <v>77</v>
      </c>
      <c r="D3115" s="1052">
        <v>59.64</v>
      </c>
    </row>
    <row r="3116" spans="1:4" x14ac:dyDescent="0.25">
      <c r="A3116" s="1049">
        <v>93664</v>
      </c>
      <c r="B3116" s="1049" t="s">
        <v>3074</v>
      </c>
      <c r="C3116" s="1049" t="s">
        <v>77</v>
      </c>
      <c r="D3116" s="1052">
        <v>63.38</v>
      </c>
    </row>
    <row r="3117" spans="1:4" x14ac:dyDescent="0.25">
      <c r="A3117" s="1049">
        <v>93665</v>
      </c>
      <c r="B3117" s="1049" t="s">
        <v>3075</v>
      </c>
      <c r="C3117" s="1049" t="s">
        <v>77</v>
      </c>
      <c r="D3117" s="1052">
        <v>68.540000000000006</v>
      </c>
    </row>
    <row r="3118" spans="1:4" x14ac:dyDescent="0.25">
      <c r="A3118" s="1049">
        <v>93666</v>
      </c>
      <c r="B3118" s="1049" t="s">
        <v>3076</v>
      </c>
      <c r="C3118" s="1049" t="s">
        <v>77</v>
      </c>
      <c r="D3118" s="1052">
        <v>76.13</v>
      </c>
    </row>
    <row r="3119" spans="1:4" x14ac:dyDescent="0.25">
      <c r="A3119" s="1049">
        <v>93667</v>
      </c>
      <c r="B3119" s="1049" t="s">
        <v>3077</v>
      </c>
      <c r="C3119" s="1049" t="s">
        <v>77</v>
      </c>
      <c r="D3119" s="1052">
        <v>69.25</v>
      </c>
    </row>
    <row r="3120" spans="1:4" x14ac:dyDescent="0.25">
      <c r="A3120" s="1049">
        <v>93668</v>
      </c>
      <c r="B3120" s="1049" t="s">
        <v>3078</v>
      </c>
      <c r="C3120" s="1049" t="s">
        <v>77</v>
      </c>
      <c r="D3120" s="1052">
        <v>71.64</v>
      </c>
    </row>
    <row r="3121" spans="1:4" x14ac:dyDescent="0.25">
      <c r="A3121" s="1049">
        <v>93669</v>
      </c>
      <c r="B3121" s="1049" t="s">
        <v>3079</v>
      </c>
      <c r="C3121" s="1049" t="s">
        <v>77</v>
      </c>
      <c r="D3121" s="1052">
        <v>76.17</v>
      </c>
    </row>
    <row r="3122" spans="1:4" x14ac:dyDescent="0.25">
      <c r="A3122" s="1049">
        <v>93670</v>
      </c>
      <c r="B3122" s="1049" t="s">
        <v>3080</v>
      </c>
      <c r="C3122" s="1049" t="s">
        <v>77</v>
      </c>
      <c r="D3122" s="1052">
        <v>76.17</v>
      </c>
    </row>
    <row r="3123" spans="1:4" x14ac:dyDescent="0.25">
      <c r="A3123" s="1049">
        <v>93671</v>
      </c>
      <c r="B3123" s="1049" t="s">
        <v>3081</v>
      </c>
      <c r="C3123" s="1049" t="s">
        <v>77</v>
      </c>
      <c r="D3123" s="1052">
        <v>81.790000000000006</v>
      </c>
    </row>
    <row r="3124" spans="1:4" x14ac:dyDescent="0.25">
      <c r="A3124" s="1049">
        <v>93672</v>
      </c>
      <c r="B3124" s="1049" t="s">
        <v>3082</v>
      </c>
      <c r="C3124" s="1049" t="s">
        <v>77</v>
      </c>
      <c r="D3124" s="1052">
        <v>90.64</v>
      </c>
    </row>
    <row r="3125" spans="1:4" x14ac:dyDescent="0.25">
      <c r="A3125" s="1049">
        <v>93673</v>
      </c>
      <c r="B3125" s="1049" t="s">
        <v>3083</v>
      </c>
      <c r="C3125" s="1049" t="s">
        <v>77</v>
      </c>
      <c r="D3125" s="1052">
        <v>102.03</v>
      </c>
    </row>
    <row r="3126" spans="1:4" x14ac:dyDescent="0.25">
      <c r="A3126" s="1049">
        <v>97359</v>
      </c>
      <c r="B3126" s="1049" t="s">
        <v>3084</v>
      </c>
      <c r="C3126" s="1049" t="s">
        <v>77</v>
      </c>
      <c r="D3126" s="1053">
        <v>3745.08</v>
      </c>
    </row>
    <row r="3127" spans="1:4" x14ac:dyDescent="0.25">
      <c r="A3127" s="1049">
        <v>97360</v>
      </c>
      <c r="B3127" s="1049" t="s">
        <v>3085</v>
      </c>
      <c r="C3127" s="1049" t="s">
        <v>77</v>
      </c>
      <c r="D3127" s="1053">
        <v>7197.57</v>
      </c>
    </row>
    <row r="3128" spans="1:4" x14ac:dyDescent="0.25">
      <c r="A3128" s="1049">
        <v>97361</v>
      </c>
      <c r="B3128" s="1049" t="s">
        <v>3086</v>
      </c>
      <c r="C3128" s="1049" t="s">
        <v>77</v>
      </c>
      <c r="D3128" s="1053">
        <v>9596.76</v>
      </c>
    </row>
    <row r="3129" spans="1:4" x14ac:dyDescent="0.25">
      <c r="A3129" s="1049">
        <v>97362</v>
      </c>
      <c r="B3129" s="1049" t="s">
        <v>3087</v>
      </c>
      <c r="C3129" s="1049" t="s">
        <v>77</v>
      </c>
      <c r="D3129" s="1053">
        <v>1577.13</v>
      </c>
    </row>
    <row r="3130" spans="1:4" x14ac:dyDescent="0.25">
      <c r="A3130" s="1049">
        <v>101875</v>
      </c>
      <c r="B3130" s="1049" t="s">
        <v>3088</v>
      </c>
      <c r="C3130" s="1049" t="s">
        <v>77</v>
      </c>
      <c r="D3130" s="1052">
        <v>347.13</v>
      </c>
    </row>
    <row r="3131" spans="1:4" x14ac:dyDescent="0.25">
      <c r="A3131" s="1049">
        <v>101876</v>
      </c>
      <c r="B3131" s="1049" t="s">
        <v>3089</v>
      </c>
      <c r="C3131" s="1049" t="s">
        <v>77</v>
      </c>
      <c r="D3131" s="1052">
        <v>87.29</v>
      </c>
    </row>
    <row r="3132" spans="1:4" x14ac:dyDescent="0.25">
      <c r="A3132" s="1049">
        <v>101877</v>
      </c>
      <c r="B3132" s="1049" t="s">
        <v>3090</v>
      </c>
      <c r="C3132" s="1049" t="s">
        <v>77</v>
      </c>
      <c r="D3132" s="1052">
        <v>61.11</v>
      </c>
    </row>
    <row r="3133" spans="1:4" x14ac:dyDescent="0.25">
      <c r="A3133" s="1049">
        <v>101878</v>
      </c>
      <c r="B3133" s="1049" t="s">
        <v>3091</v>
      </c>
      <c r="C3133" s="1049" t="s">
        <v>77</v>
      </c>
      <c r="D3133" s="1052">
        <v>497.62</v>
      </c>
    </row>
    <row r="3134" spans="1:4" x14ac:dyDescent="0.25">
      <c r="A3134" s="1049">
        <v>101879</v>
      </c>
      <c r="B3134" s="1049" t="s">
        <v>3092</v>
      </c>
      <c r="C3134" s="1049" t="s">
        <v>77</v>
      </c>
      <c r="D3134" s="1052">
        <v>498.2</v>
      </c>
    </row>
    <row r="3135" spans="1:4" x14ac:dyDescent="0.25">
      <c r="A3135" s="1049">
        <v>101880</v>
      </c>
      <c r="B3135" s="1049" t="s">
        <v>3093</v>
      </c>
      <c r="C3135" s="1049" t="s">
        <v>77</v>
      </c>
      <c r="D3135" s="1052">
        <v>574.46</v>
      </c>
    </row>
    <row r="3136" spans="1:4" x14ac:dyDescent="0.25">
      <c r="A3136" s="1049">
        <v>101881</v>
      </c>
      <c r="B3136" s="1049" t="s">
        <v>3094</v>
      </c>
      <c r="C3136" s="1049" t="s">
        <v>77</v>
      </c>
      <c r="D3136" s="1052">
        <v>818.09</v>
      </c>
    </row>
    <row r="3137" spans="1:4" x14ac:dyDescent="0.25">
      <c r="A3137" s="1049">
        <v>101882</v>
      </c>
      <c r="B3137" s="1049" t="s">
        <v>3095</v>
      </c>
      <c r="C3137" s="1049" t="s">
        <v>77</v>
      </c>
      <c r="D3137" s="1053">
        <v>1153.73</v>
      </c>
    </row>
    <row r="3138" spans="1:4" x14ac:dyDescent="0.25">
      <c r="A3138" s="1049">
        <v>101883</v>
      </c>
      <c r="B3138" s="1049" t="s">
        <v>3096</v>
      </c>
      <c r="C3138" s="1049" t="s">
        <v>77</v>
      </c>
      <c r="D3138" s="1052">
        <v>475.45</v>
      </c>
    </row>
    <row r="3139" spans="1:4" x14ac:dyDescent="0.25">
      <c r="A3139" s="1049">
        <v>101890</v>
      </c>
      <c r="B3139" s="1049" t="s">
        <v>3097</v>
      </c>
      <c r="C3139" s="1049" t="s">
        <v>77</v>
      </c>
      <c r="D3139" s="1052">
        <v>16.559999999999999</v>
      </c>
    </row>
    <row r="3140" spans="1:4" x14ac:dyDescent="0.25">
      <c r="A3140" s="1049">
        <v>101891</v>
      </c>
      <c r="B3140" s="1049" t="s">
        <v>3098</v>
      </c>
      <c r="C3140" s="1049" t="s">
        <v>77</v>
      </c>
      <c r="D3140" s="1052">
        <v>28.78</v>
      </c>
    </row>
    <row r="3141" spans="1:4" x14ac:dyDescent="0.25">
      <c r="A3141" s="1049">
        <v>101892</v>
      </c>
      <c r="B3141" s="1049" t="s">
        <v>3099</v>
      </c>
      <c r="C3141" s="1049" t="s">
        <v>77</v>
      </c>
      <c r="D3141" s="1052">
        <v>70.09</v>
      </c>
    </row>
    <row r="3142" spans="1:4" x14ac:dyDescent="0.25">
      <c r="A3142" s="1049">
        <v>101893</v>
      </c>
      <c r="B3142" s="1049" t="s">
        <v>3100</v>
      </c>
      <c r="C3142" s="1049" t="s">
        <v>77</v>
      </c>
      <c r="D3142" s="1052">
        <v>90.27</v>
      </c>
    </row>
    <row r="3143" spans="1:4" x14ac:dyDescent="0.25">
      <c r="A3143" s="1049">
        <v>101894</v>
      </c>
      <c r="B3143" s="1049" t="s">
        <v>3101</v>
      </c>
      <c r="C3143" s="1049" t="s">
        <v>77</v>
      </c>
      <c r="D3143" s="1052">
        <v>162.38999999999999</v>
      </c>
    </row>
    <row r="3144" spans="1:4" x14ac:dyDescent="0.25">
      <c r="A3144" s="1049">
        <v>101895</v>
      </c>
      <c r="B3144" s="1049" t="s">
        <v>3102</v>
      </c>
      <c r="C3144" s="1049" t="s">
        <v>77</v>
      </c>
      <c r="D3144" s="1052">
        <v>425.37</v>
      </c>
    </row>
    <row r="3145" spans="1:4" x14ac:dyDescent="0.25">
      <c r="A3145" s="1049">
        <v>101896</v>
      </c>
      <c r="B3145" s="1049" t="s">
        <v>3103</v>
      </c>
      <c r="C3145" s="1049" t="s">
        <v>77</v>
      </c>
      <c r="D3145" s="1052">
        <v>626.15</v>
      </c>
    </row>
    <row r="3146" spans="1:4" x14ac:dyDescent="0.25">
      <c r="A3146" s="1049">
        <v>101897</v>
      </c>
      <c r="B3146" s="1049" t="s">
        <v>3104</v>
      </c>
      <c r="C3146" s="1049" t="s">
        <v>77</v>
      </c>
      <c r="D3146" s="1052">
        <v>984.28</v>
      </c>
    </row>
    <row r="3147" spans="1:4" x14ac:dyDescent="0.25">
      <c r="A3147" s="1049">
        <v>101898</v>
      </c>
      <c r="B3147" s="1049" t="s">
        <v>3105</v>
      </c>
      <c r="C3147" s="1049" t="s">
        <v>77</v>
      </c>
      <c r="D3147" s="1053">
        <v>1306.33</v>
      </c>
    </row>
    <row r="3148" spans="1:4" x14ac:dyDescent="0.25">
      <c r="A3148" s="1049">
        <v>101899</v>
      </c>
      <c r="B3148" s="1049" t="s">
        <v>3106</v>
      </c>
      <c r="C3148" s="1049" t="s">
        <v>77</v>
      </c>
      <c r="D3148" s="1053">
        <v>2072.36</v>
      </c>
    </row>
    <row r="3149" spans="1:4" x14ac:dyDescent="0.25">
      <c r="A3149" s="1049">
        <v>101900</v>
      </c>
      <c r="B3149" s="1049" t="s">
        <v>3107</v>
      </c>
      <c r="C3149" s="1049" t="s">
        <v>77</v>
      </c>
      <c r="D3149" s="1053">
        <v>4291.13</v>
      </c>
    </row>
    <row r="3150" spans="1:4" x14ac:dyDescent="0.25">
      <c r="A3150" s="1049">
        <v>101901</v>
      </c>
      <c r="B3150" s="1049" t="s">
        <v>3108</v>
      </c>
      <c r="C3150" s="1049" t="s">
        <v>77</v>
      </c>
      <c r="D3150" s="1052">
        <v>139.79</v>
      </c>
    </row>
    <row r="3151" spans="1:4" x14ac:dyDescent="0.25">
      <c r="A3151" s="1049">
        <v>101902</v>
      </c>
      <c r="B3151" s="1049" t="s">
        <v>3109</v>
      </c>
      <c r="C3151" s="1049" t="s">
        <v>77</v>
      </c>
      <c r="D3151" s="1052">
        <v>173.14</v>
      </c>
    </row>
    <row r="3152" spans="1:4" x14ac:dyDescent="0.25">
      <c r="A3152" s="1049">
        <v>101903</v>
      </c>
      <c r="B3152" s="1049" t="s">
        <v>3110</v>
      </c>
      <c r="C3152" s="1049" t="s">
        <v>77</v>
      </c>
      <c r="D3152" s="1052">
        <v>360.51</v>
      </c>
    </row>
    <row r="3153" spans="1:4" x14ac:dyDescent="0.25">
      <c r="A3153" s="1049">
        <v>101904</v>
      </c>
      <c r="B3153" s="1049" t="s">
        <v>3111</v>
      </c>
      <c r="C3153" s="1049" t="s">
        <v>77</v>
      </c>
      <c r="D3153" s="1053">
        <v>1311</v>
      </c>
    </row>
    <row r="3154" spans="1:4" x14ac:dyDescent="0.25">
      <c r="A3154" s="1049">
        <v>101938</v>
      </c>
      <c r="B3154" s="1049" t="s">
        <v>3112</v>
      </c>
      <c r="C3154" s="1049" t="s">
        <v>77</v>
      </c>
      <c r="D3154" s="1052">
        <v>116.55</v>
      </c>
    </row>
    <row r="3155" spans="1:4" x14ac:dyDescent="0.25">
      <c r="A3155" s="1049">
        <v>101946</v>
      </c>
      <c r="B3155" s="1049" t="s">
        <v>3113</v>
      </c>
      <c r="C3155" s="1049" t="s">
        <v>77</v>
      </c>
      <c r="D3155" s="1052">
        <v>183.81</v>
      </c>
    </row>
    <row r="3156" spans="1:4" x14ac:dyDescent="0.25">
      <c r="A3156" s="1049">
        <v>91945</v>
      </c>
      <c r="B3156" s="1049" t="s">
        <v>12469</v>
      </c>
      <c r="C3156" s="1049" t="s">
        <v>77</v>
      </c>
      <c r="D3156" s="1052">
        <v>17.22</v>
      </c>
    </row>
    <row r="3157" spans="1:4" x14ac:dyDescent="0.25">
      <c r="A3157" s="1049">
        <v>91946</v>
      </c>
      <c r="B3157" s="1049" t="s">
        <v>12470</v>
      </c>
      <c r="C3157" s="1049" t="s">
        <v>77</v>
      </c>
      <c r="D3157" s="1052">
        <v>13.45</v>
      </c>
    </row>
    <row r="3158" spans="1:4" x14ac:dyDescent="0.25">
      <c r="A3158" s="1049">
        <v>91947</v>
      </c>
      <c r="B3158" s="1049" t="s">
        <v>12471</v>
      </c>
      <c r="C3158" s="1049" t="s">
        <v>77</v>
      </c>
      <c r="D3158" s="1052">
        <v>11.08</v>
      </c>
    </row>
    <row r="3159" spans="1:4" x14ac:dyDescent="0.25">
      <c r="A3159" s="1049">
        <v>91949</v>
      </c>
      <c r="B3159" s="1049" t="s">
        <v>12472</v>
      </c>
      <c r="C3159" s="1049" t="s">
        <v>77</v>
      </c>
      <c r="D3159" s="1052">
        <v>24.19</v>
      </c>
    </row>
    <row r="3160" spans="1:4" x14ac:dyDescent="0.25">
      <c r="A3160" s="1049">
        <v>91950</v>
      </c>
      <c r="B3160" s="1049" t="s">
        <v>12473</v>
      </c>
      <c r="C3160" s="1049" t="s">
        <v>77</v>
      </c>
      <c r="D3160" s="1052">
        <v>19.59</v>
      </c>
    </row>
    <row r="3161" spans="1:4" x14ac:dyDescent="0.25">
      <c r="A3161" s="1049">
        <v>91951</v>
      </c>
      <c r="B3161" s="1049" t="s">
        <v>12474</v>
      </c>
      <c r="C3161" s="1049" t="s">
        <v>77</v>
      </c>
      <c r="D3161" s="1052">
        <v>16.84</v>
      </c>
    </row>
    <row r="3162" spans="1:4" x14ac:dyDescent="0.25">
      <c r="A3162" s="1049">
        <v>91952</v>
      </c>
      <c r="B3162" s="1049" t="s">
        <v>12475</v>
      </c>
      <c r="C3162" s="1049" t="s">
        <v>77</v>
      </c>
      <c r="D3162" s="1052">
        <v>23.02</v>
      </c>
    </row>
    <row r="3163" spans="1:4" x14ac:dyDescent="0.25">
      <c r="A3163" s="1049">
        <v>91953</v>
      </c>
      <c r="B3163" s="1049" t="s">
        <v>12476</v>
      </c>
      <c r="C3163" s="1049" t="s">
        <v>77</v>
      </c>
      <c r="D3163" s="1052">
        <v>36.47</v>
      </c>
    </row>
    <row r="3164" spans="1:4" x14ac:dyDescent="0.25">
      <c r="A3164" s="1049">
        <v>91954</v>
      </c>
      <c r="B3164" s="1049" t="s">
        <v>12477</v>
      </c>
      <c r="C3164" s="1049" t="s">
        <v>77</v>
      </c>
      <c r="D3164" s="1052">
        <v>30.94</v>
      </c>
    </row>
    <row r="3165" spans="1:4" x14ac:dyDescent="0.25">
      <c r="A3165" s="1049">
        <v>91955</v>
      </c>
      <c r="B3165" s="1049" t="s">
        <v>12478</v>
      </c>
      <c r="C3165" s="1049" t="s">
        <v>77</v>
      </c>
      <c r="D3165" s="1052">
        <v>44.39</v>
      </c>
    </row>
    <row r="3166" spans="1:4" x14ac:dyDescent="0.25">
      <c r="A3166" s="1049">
        <v>91956</v>
      </c>
      <c r="B3166" s="1049" t="s">
        <v>12479</v>
      </c>
      <c r="C3166" s="1049" t="s">
        <v>77</v>
      </c>
      <c r="D3166" s="1052">
        <v>49.94</v>
      </c>
    </row>
    <row r="3167" spans="1:4" x14ac:dyDescent="0.25">
      <c r="A3167" s="1049">
        <v>91957</v>
      </c>
      <c r="B3167" s="1049" t="s">
        <v>12480</v>
      </c>
      <c r="C3167" s="1049" t="s">
        <v>77</v>
      </c>
      <c r="D3167" s="1052">
        <v>63.39</v>
      </c>
    </row>
    <row r="3168" spans="1:4" x14ac:dyDescent="0.25">
      <c r="A3168" s="1049">
        <v>91958</v>
      </c>
      <c r="B3168" s="1049" t="s">
        <v>12481</v>
      </c>
      <c r="C3168" s="1049" t="s">
        <v>77</v>
      </c>
      <c r="D3168" s="1052">
        <v>42.09</v>
      </c>
    </row>
    <row r="3169" spans="1:4" x14ac:dyDescent="0.25">
      <c r="A3169" s="1049">
        <v>91959</v>
      </c>
      <c r="B3169" s="1049" t="s">
        <v>12482</v>
      </c>
      <c r="C3169" s="1049" t="s">
        <v>77</v>
      </c>
      <c r="D3169" s="1052">
        <v>55.54</v>
      </c>
    </row>
    <row r="3170" spans="1:4" x14ac:dyDescent="0.25">
      <c r="A3170" s="1049">
        <v>91960</v>
      </c>
      <c r="B3170" s="1049" t="s">
        <v>12483</v>
      </c>
      <c r="C3170" s="1049" t="s">
        <v>77</v>
      </c>
      <c r="D3170" s="1052">
        <v>57.92</v>
      </c>
    </row>
    <row r="3171" spans="1:4" x14ac:dyDescent="0.25">
      <c r="A3171" s="1049">
        <v>91961</v>
      </c>
      <c r="B3171" s="1049" t="s">
        <v>12484</v>
      </c>
      <c r="C3171" s="1049" t="s">
        <v>77</v>
      </c>
      <c r="D3171" s="1052">
        <v>71.37</v>
      </c>
    </row>
    <row r="3172" spans="1:4" x14ac:dyDescent="0.25">
      <c r="A3172" s="1049">
        <v>91962</v>
      </c>
      <c r="B3172" s="1049" t="s">
        <v>12485</v>
      </c>
      <c r="C3172" s="1049" t="s">
        <v>77</v>
      </c>
      <c r="D3172" s="1052">
        <v>76.92</v>
      </c>
    </row>
    <row r="3173" spans="1:4" x14ac:dyDescent="0.25">
      <c r="A3173" s="1049">
        <v>91963</v>
      </c>
      <c r="B3173" s="1049" t="s">
        <v>12486</v>
      </c>
      <c r="C3173" s="1049" t="s">
        <v>77</v>
      </c>
      <c r="D3173" s="1052">
        <v>90.37</v>
      </c>
    </row>
    <row r="3174" spans="1:4" x14ac:dyDescent="0.25">
      <c r="A3174" s="1049">
        <v>91964</v>
      </c>
      <c r="B3174" s="1049" t="s">
        <v>12487</v>
      </c>
      <c r="C3174" s="1049" t="s">
        <v>77</v>
      </c>
      <c r="D3174" s="1052">
        <v>69</v>
      </c>
    </row>
    <row r="3175" spans="1:4" x14ac:dyDescent="0.25">
      <c r="A3175" s="1049">
        <v>91965</v>
      </c>
      <c r="B3175" s="1049" t="s">
        <v>12488</v>
      </c>
      <c r="C3175" s="1049" t="s">
        <v>77</v>
      </c>
      <c r="D3175" s="1052">
        <v>82.45</v>
      </c>
    </row>
    <row r="3176" spans="1:4" x14ac:dyDescent="0.25">
      <c r="A3176" s="1049">
        <v>91966</v>
      </c>
      <c r="B3176" s="1049" t="s">
        <v>12489</v>
      </c>
      <c r="C3176" s="1049" t="s">
        <v>77</v>
      </c>
      <c r="D3176" s="1052">
        <v>61.15</v>
      </c>
    </row>
    <row r="3177" spans="1:4" x14ac:dyDescent="0.25">
      <c r="A3177" s="1049">
        <v>91967</v>
      </c>
      <c r="B3177" s="1049" t="s">
        <v>12490</v>
      </c>
      <c r="C3177" s="1049" t="s">
        <v>77</v>
      </c>
      <c r="D3177" s="1052">
        <v>74.599999999999994</v>
      </c>
    </row>
    <row r="3178" spans="1:4" x14ac:dyDescent="0.25">
      <c r="A3178" s="1049">
        <v>91968</v>
      </c>
      <c r="B3178" s="1049" t="s">
        <v>12491</v>
      </c>
      <c r="C3178" s="1049" t="s">
        <v>77</v>
      </c>
      <c r="D3178" s="1052">
        <v>84.84</v>
      </c>
    </row>
    <row r="3179" spans="1:4" x14ac:dyDescent="0.25">
      <c r="A3179" s="1049">
        <v>91969</v>
      </c>
      <c r="B3179" s="1049" t="s">
        <v>12492</v>
      </c>
      <c r="C3179" s="1049" t="s">
        <v>77</v>
      </c>
      <c r="D3179" s="1052">
        <v>98.29</v>
      </c>
    </row>
    <row r="3180" spans="1:4" x14ac:dyDescent="0.25">
      <c r="A3180" s="1049">
        <v>91970</v>
      </c>
      <c r="B3180" s="1049" t="s">
        <v>12493</v>
      </c>
      <c r="C3180" s="1049" t="s">
        <v>77</v>
      </c>
      <c r="D3180" s="1052">
        <v>88.52</v>
      </c>
    </row>
    <row r="3181" spans="1:4" x14ac:dyDescent="0.25">
      <c r="A3181" s="1049">
        <v>91971</v>
      </c>
      <c r="B3181" s="1049" t="s">
        <v>12494</v>
      </c>
      <c r="C3181" s="1049" t="s">
        <v>77</v>
      </c>
      <c r="D3181" s="1052">
        <v>108.11</v>
      </c>
    </row>
    <row r="3182" spans="1:4" x14ac:dyDescent="0.25">
      <c r="A3182" s="1049">
        <v>91972</v>
      </c>
      <c r="B3182" s="1049" t="s">
        <v>12495</v>
      </c>
      <c r="C3182" s="1049" t="s">
        <v>77</v>
      </c>
      <c r="D3182" s="1052">
        <v>96.5</v>
      </c>
    </row>
    <row r="3183" spans="1:4" x14ac:dyDescent="0.25">
      <c r="A3183" s="1049">
        <v>91973</v>
      </c>
      <c r="B3183" s="1049" t="s">
        <v>12496</v>
      </c>
      <c r="C3183" s="1049" t="s">
        <v>77</v>
      </c>
      <c r="D3183" s="1052">
        <v>116.09</v>
      </c>
    </row>
    <row r="3184" spans="1:4" x14ac:dyDescent="0.25">
      <c r="A3184" s="1049">
        <v>91974</v>
      </c>
      <c r="B3184" s="1049" t="s">
        <v>12497</v>
      </c>
      <c r="C3184" s="1049" t="s">
        <v>77</v>
      </c>
      <c r="D3184" s="1052">
        <v>80.599999999999994</v>
      </c>
    </row>
    <row r="3185" spans="1:4" x14ac:dyDescent="0.25">
      <c r="A3185" s="1049">
        <v>91975</v>
      </c>
      <c r="B3185" s="1049" t="s">
        <v>12498</v>
      </c>
      <c r="C3185" s="1049" t="s">
        <v>77</v>
      </c>
      <c r="D3185" s="1052">
        <v>100.19</v>
      </c>
    </row>
    <row r="3186" spans="1:4" x14ac:dyDescent="0.25">
      <c r="A3186" s="1049">
        <v>91976</v>
      </c>
      <c r="B3186" s="1049" t="s">
        <v>12499</v>
      </c>
      <c r="C3186" s="1049" t="s">
        <v>77</v>
      </c>
      <c r="D3186" s="1052">
        <v>118.8</v>
      </c>
    </row>
    <row r="3187" spans="1:4" x14ac:dyDescent="0.25">
      <c r="A3187" s="1049">
        <v>91977</v>
      </c>
      <c r="B3187" s="1049" t="s">
        <v>12500</v>
      </c>
      <c r="C3187" s="1049" t="s">
        <v>77</v>
      </c>
      <c r="D3187" s="1052">
        <v>138.38999999999999</v>
      </c>
    </row>
    <row r="3188" spans="1:4" x14ac:dyDescent="0.25">
      <c r="A3188" s="1049">
        <v>91978</v>
      </c>
      <c r="B3188" s="1049" t="s">
        <v>12501</v>
      </c>
      <c r="C3188" s="1049" t="s">
        <v>77</v>
      </c>
      <c r="D3188" s="1052">
        <v>48.36</v>
      </c>
    </row>
    <row r="3189" spans="1:4" x14ac:dyDescent="0.25">
      <c r="A3189" s="1049">
        <v>91979</v>
      </c>
      <c r="B3189" s="1049" t="s">
        <v>12502</v>
      </c>
      <c r="C3189" s="1049" t="s">
        <v>77</v>
      </c>
      <c r="D3189" s="1052">
        <v>61.81</v>
      </c>
    </row>
    <row r="3190" spans="1:4" x14ac:dyDescent="0.25">
      <c r="A3190" s="1049">
        <v>91980</v>
      </c>
      <c r="B3190" s="1049" t="s">
        <v>12503</v>
      </c>
      <c r="C3190" s="1049" t="s">
        <v>77</v>
      </c>
      <c r="D3190" s="1052">
        <v>46.93</v>
      </c>
    </row>
    <row r="3191" spans="1:4" x14ac:dyDescent="0.25">
      <c r="A3191" s="1049">
        <v>91981</v>
      </c>
      <c r="B3191" s="1049" t="s">
        <v>12504</v>
      </c>
      <c r="C3191" s="1049" t="s">
        <v>77</v>
      </c>
      <c r="D3191" s="1052">
        <v>60.38</v>
      </c>
    </row>
    <row r="3192" spans="1:4" x14ac:dyDescent="0.25">
      <c r="A3192" s="1049">
        <v>91982</v>
      </c>
      <c r="B3192" s="1049" t="s">
        <v>12505</v>
      </c>
      <c r="C3192" s="1049" t="s">
        <v>77</v>
      </c>
      <c r="D3192" s="1052">
        <v>105.97</v>
      </c>
    </row>
    <row r="3193" spans="1:4" x14ac:dyDescent="0.25">
      <c r="A3193" s="1049">
        <v>91983</v>
      </c>
      <c r="B3193" s="1049" t="s">
        <v>12506</v>
      </c>
      <c r="C3193" s="1049" t="s">
        <v>77</v>
      </c>
      <c r="D3193" s="1052">
        <v>119.42</v>
      </c>
    </row>
    <row r="3194" spans="1:4" x14ac:dyDescent="0.25">
      <c r="A3194" s="1049">
        <v>91984</v>
      </c>
      <c r="B3194" s="1049" t="s">
        <v>12507</v>
      </c>
      <c r="C3194" s="1049" t="s">
        <v>77</v>
      </c>
      <c r="D3194" s="1052">
        <v>21.69</v>
      </c>
    </row>
    <row r="3195" spans="1:4" x14ac:dyDescent="0.25">
      <c r="A3195" s="1049">
        <v>91985</v>
      </c>
      <c r="B3195" s="1049" t="s">
        <v>12508</v>
      </c>
      <c r="C3195" s="1049" t="s">
        <v>77</v>
      </c>
      <c r="D3195" s="1052">
        <v>35.14</v>
      </c>
    </row>
    <row r="3196" spans="1:4" x14ac:dyDescent="0.25">
      <c r="A3196" s="1049">
        <v>91986</v>
      </c>
      <c r="B3196" s="1049" t="s">
        <v>12509</v>
      </c>
      <c r="C3196" s="1049" t="s">
        <v>77</v>
      </c>
      <c r="D3196" s="1052">
        <v>45.02</v>
      </c>
    </row>
    <row r="3197" spans="1:4" x14ac:dyDescent="0.25">
      <c r="A3197" s="1049">
        <v>91987</v>
      </c>
      <c r="B3197" s="1049" t="s">
        <v>12510</v>
      </c>
      <c r="C3197" s="1049" t="s">
        <v>77</v>
      </c>
      <c r="D3197" s="1052">
        <v>58.47</v>
      </c>
    </row>
    <row r="3198" spans="1:4" x14ac:dyDescent="0.25">
      <c r="A3198" s="1049">
        <v>91988</v>
      </c>
      <c r="B3198" s="1049" t="s">
        <v>12511</v>
      </c>
      <c r="C3198" s="1049" t="s">
        <v>77</v>
      </c>
      <c r="D3198" s="1052">
        <v>26.51</v>
      </c>
    </row>
    <row r="3199" spans="1:4" x14ac:dyDescent="0.25">
      <c r="A3199" s="1049">
        <v>91989</v>
      </c>
      <c r="B3199" s="1049" t="s">
        <v>12512</v>
      </c>
      <c r="C3199" s="1049" t="s">
        <v>77</v>
      </c>
      <c r="D3199" s="1052">
        <v>39.96</v>
      </c>
    </row>
    <row r="3200" spans="1:4" x14ac:dyDescent="0.25">
      <c r="A3200" s="1049">
        <v>91990</v>
      </c>
      <c r="B3200" s="1049" t="s">
        <v>12513</v>
      </c>
      <c r="C3200" s="1049" t="s">
        <v>77</v>
      </c>
      <c r="D3200" s="1052">
        <v>42</v>
      </c>
    </row>
    <row r="3201" spans="1:4" x14ac:dyDescent="0.25">
      <c r="A3201" s="1049">
        <v>91991</v>
      </c>
      <c r="B3201" s="1049" t="s">
        <v>12514</v>
      </c>
      <c r="C3201" s="1049" t="s">
        <v>77</v>
      </c>
      <c r="D3201" s="1052">
        <v>44.6</v>
      </c>
    </row>
    <row r="3202" spans="1:4" x14ac:dyDescent="0.25">
      <c r="A3202" s="1049">
        <v>91992</v>
      </c>
      <c r="B3202" s="1049" t="s">
        <v>12515</v>
      </c>
      <c r="C3202" s="1049" t="s">
        <v>77</v>
      </c>
      <c r="D3202" s="1052">
        <v>55.45</v>
      </c>
    </row>
    <row r="3203" spans="1:4" x14ac:dyDescent="0.25">
      <c r="A3203" s="1049">
        <v>91993</v>
      </c>
      <c r="B3203" s="1049" t="s">
        <v>12516</v>
      </c>
      <c r="C3203" s="1049" t="s">
        <v>77</v>
      </c>
      <c r="D3203" s="1052">
        <v>58.05</v>
      </c>
    </row>
    <row r="3204" spans="1:4" x14ac:dyDescent="0.25">
      <c r="A3204" s="1049">
        <v>91994</v>
      </c>
      <c r="B3204" s="1049" t="s">
        <v>12517</v>
      </c>
      <c r="C3204" s="1049" t="s">
        <v>77</v>
      </c>
      <c r="D3204" s="1052">
        <v>29.59</v>
      </c>
    </row>
    <row r="3205" spans="1:4" x14ac:dyDescent="0.25">
      <c r="A3205" s="1049">
        <v>91995</v>
      </c>
      <c r="B3205" s="1049" t="s">
        <v>12518</v>
      </c>
      <c r="C3205" s="1049" t="s">
        <v>77</v>
      </c>
      <c r="D3205" s="1052">
        <v>32.19</v>
      </c>
    </row>
    <row r="3206" spans="1:4" x14ac:dyDescent="0.25">
      <c r="A3206" s="1049">
        <v>91996</v>
      </c>
      <c r="B3206" s="1049" t="s">
        <v>12519</v>
      </c>
      <c r="C3206" s="1049" t="s">
        <v>77</v>
      </c>
      <c r="D3206" s="1052">
        <v>43.04</v>
      </c>
    </row>
    <row r="3207" spans="1:4" x14ac:dyDescent="0.25">
      <c r="A3207" s="1049">
        <v>91997</v>
      </c>
      <c r="B3207" s="1049" t="s">
        <v>12520</v>
      </c>
      <c r="C3207" s="1049" t="s">
        <v>77</v>
      </c>
      <c r="D3207" s="1052">
        <v>45.64</v>
      </c>
    </row>
    <row r="3208" spans="1:4" x14ac:dyDescent="0.25">
      <c r="A3208" s="1049">
        <v>91998</v>
      </c>
      <c r="B3208" s="1049" t="s">
        <v>12521</v>
      </c>
      <c r="C3208" s="1049" t="s">
        <v>77</v>
      </c>
      <c r="D3208" s="1052">
        <v>24.8</v>
      </c>
    </row>
    <row r="3209" spans="1:4" x14ac:dyDescent="0.25">
      <c r="A3209" s="1049">
        <v>91999</v>
      </c>
      <c r="B3209" s="1049" t="s">
        <v>12522</v>
      </c>
      <c r="C3209" s="1049" t="s">
        <v>77</v>
      </c>
      <c r="D3209" s="1052">
        <v>27.4</v>
      </c>
    </row>
    <row r="3210" spans="1:4" x14ac:dyDescent="0.25">
      <c r="A3210" s="1049">
        <v>92000</v>
      </c>
      <c r="B3210" s="1049" t="s">
        <v>12523</v>
      </c>
      <c r="C3210" s="1049" t="s">
        <v>77</v>
      </c>
      <c r="D3210" s="1052">
        <v>38.25</v>
      </c>
    </row>
    <row r="3211" spans="1:4" x14ac:dyDescent="0.25">
      <c r="A3211" s="1049">
        <v>92001</v>
      </c>
      <c r="B3211" s="1049" t="s">
        <v>12524</v>
      </c>
      <c r="C3211" s="1049" t="s">
        <v>77</v>
      </c>
      <c r="D3211" s="1052">
        <v>40.85</v>
      </c>
    </row>
    <row r="3212" spans="1:4" x14ac:dyDescent="0.25">
      <c r="A3212" s="1049">
        <v>92002</v>
      </c>
      <c r="B3212" s="1049" t="s">
        <v>12525</v>
      </c>
      <c r="C3212" s="1049" t="s">
        <v>77</v>
      </c>
      <c r="D3212" s="1052">
        <v>55.22</v>
      </c>
    </row>
    <row r="3213" spans="1:4" x14ac:dyDescent="0.25">
      <c r="A3213" s="1049">
        <v>92003</v>
      </c>
      <c r="B3213" s="1049" t="s">
        <v>12526</v>
      </c>
      <c r="C3213" s="1049" t="s">
        <v>77</v>
      </c>
      <c r="D3213" s="1052">
        <v>60.42</v>
      </c>
    </row>
    <row r="3214" spans="1:4" x14ac:dyDescent="0.25">
      <c r="A3214" s="1049">
        <v>92004</v>
      </c>
      <c r="B3214" s="1049" t="s">
        <v>12527</v>
      </c>
      <c r="C3214" s="1049" t="s">
        <v>77</v>
      </c>
      <c r="D3214" s="1052">
        <v>68.67</v>
      </c>
    </row>
    <row r="3215" spans="1:4" x14ac:dyDescent="0.25">
      <c r="A3215" s="1049">
        <v>92005</v>
      </c>
      <c r="B3215" s="1049" t="s">
        <v>12528</v>
      </c>
      <c r="C3215" s="1049" t="s">
        <v>77</v>
      </c>
      <c r="D3215" s="1052">
        <v>73.87</v>
      </c>
    </row>
    <row r="3216" spans="1:4" x14ac:dyDescent="0.25">
      <c r="A3216" s="1049">
        <v>92006</v>
      </c>
      <c r="B3216" s="1049" t="s">
        <v>12529</v>
      </c>
      <c r="C3216" s="1049" t="s">
        <v>77</v>
      </c>
      <c r="D3216" s="1052">
        <v>45.57</v>
      </c>
    </row>
    <row r="3217" spans="1:4" x14ac:dyDescent="0.25">
      <c r="A3217" s="1049">
        <v>92007</v>
      </c>
      <c r="B3217" s="1049" t="s">
        <v>12530</v>
      </c>
      <c r="C3217" s="1049" t="s">
        <v>77</v>
      </c>
      <c r="D3217" s="1052">
        <v>50.77</v>
      </c>
    </row>
    <row r="3218" spans="1:4" x14ac:dyDescent="0.25">
      <c r="A3218" s="1049">
        <v>92008</v>
      </c>
      <c r="B3218" s="1049" t="s">
        <v>12531</v>
      </c>
      <c r="C3218" s="1049" t="s">
        <v>77</v>
      </c>
      <c r="D3218" s="1052">
        <v>59.02</v>
      </c>
    </row>
    <row r="3219" spans="1:4" x14ac:dyDescent="0.25">
      <c r="A3219" s="1049">
        <v>92009</v>
      </c>
      <c r="B3219" s="1049" t="s">
        <v>12532</v>
      </c>
      <c r="C3219" s="1049" t="s">
        <v>77</v>
      </c>
      <c r="D3219" s="1052">
        <v>64.22</v>
      </c>
    </row>
    <row r="3220" spans="1:4" x14ac:dyDescent="0.25">
      <c r="A3220" s="1049">
        <v>92010</v>
      </c>
      <c r="B3220" s="1049" t="s">
        <v>12533</v>
      </c>
      <c r="C3220" s="1049" t="s">
        <v>77</v>
      </c>
      <c r="D3220" s="1052">
        <v>80.790000000000006</v>
      </c>
    </row>
    <row r="3221" spans="1:4" x14ac:dyDescent="0.25">
      <c r="A3221" s="1049">
        <v>92011</v>
      </c>
      <c r="B3221" s="1049" t="s">
        <v>12534</v>
      </c>
      <c r="C3221" s="1049" t="s">
        <v>77</v>
      </c>
      <c r="D3221" s="1052">
        <v>88.59</v>
      </c>
    </row>
    <row r="3222" spans="1:4" x14ac:dyDescent="0.25">
      <c r="A3222" s="1049">
        <v>92012</v>
      </c>
      <c r="B3222" s="1049" t="s">
        <v>12535</v>
      </c>
      <c r="C3222" s="1049" t="s">
        <v>77</v>
      </c>
      <c r="D3222" s="1052">
        <v>94.24</v>
      </c>
    </row>
    <row r="3223" spans="1:4" x14ac:dyDescent="0.25">
      <c r="A3223" s="1049">
        <v>92013</v>
      </c>
      <c r="B3223" s="1049" t="s">
        <v>12536</v>
      </c>
      <c r="C3223" s="1049" t="s">
        <v>77</v>
      </c>
      <c r="D3223" s="1052">
        <v>102.04</v>
      </c>
    </row>
    <row r="3224" spans="1:4" x14ac:dyDescent="0.25">
      <c r="A3224" s="1049">
        <v>92014</v>
      </c>
      <c r="B3224" s="1049" t="s">
        <v>12537</v>
      </c>
      <c r="C3224" s="1049" t="s">
        <v>77</v>
      </c>
      <c r="D3224" s="1052">
        <v>66.34</v>
      </c>
    </row>
    <row r="3225" spans="1:4" x14ac:dyDescent="0.25">
      <c r="A3225" s="1049">
        <v>92015</v>
      </c>
      <c r="B3225" s="1049" t="s">
        <v>12538</v>
      </c>
      <c r="C3225" s="1049" t="s">
        <v>77</v>
      </c>
      <c r="D3225" s="1052">
        <v>74.14</v>
      </c>
    </row>
    <row r="3226" spans="1:4" x14ac:dyDescent="0.25">
      <c r="A3226" s="1049">
        <v>92016</v>
      </c>
      <c r="B3226" s="1049" t="s">
        <v>12539</v>
      </c>
      <c r="C3226" s="1049" t="s">
        <v>77</v>
      </c>
      <c r="D3226" s="1052">
        <v>79.790000000000006</v>
      </c>
    </row>
    <row r="3227" spans="1:4" x14ac:dyDescent="0.25">
      <c r="A3227" s="1049">
        <v>92017</v>
      </c>
      <c r="B3227" s="1049" t="s">
        <v>12540</v>
      </c>
      <c r="C3227" s="1049" t="s">
        <v>77</v>
      </c>
      <c r="D3227" s="1052">
        <v>87.59</v>
      </c>
    </row>
    <row r="3228" spans="1:4" x14ac:dyDescent="0.25">
      <c r="A3228" s="1049">
        <v>92018</v>
      </c>
      <c r="B3228" s="1049" t="s">
        <v>12541</v>
      </c>
      <c r="C3228" s="1049" t="s">
        <v>77</v>
      </c>
      <c r="D3228" s="1052">
        <v>87.8</v>
      </c>
    </row>
    <row r="3229" spans="1:4" x14ac:dyDescent="0.25">
      <c r="A3229" s="1049">
        <v>92019</v>
      </c>
      <c r="B3229" s="1049" t="s">
        <v>12542</v>
      </c>
      <c r="C3229" s="1049" t="s">
        <v>77</v>
      </c>
      <c r="D3229" s="1052">
        <v>107.39</v>
      </c>
    </row>
    <row r="3230" spans="1:4" x14ac:dyDescent="0.25">
      <c r="A3230" s="1049">
        <v>92020</v>
      </c>
      <c r="B3230" s="1049" t="s">
        <v>12543</v>
      </c>
      <c r="C3230" s="1049" t="s">
        <v>77</v>
      </c>
      <c r="D3230" s="1052">
        <v>129.66</v>
      </c>
    </row>
    <row r="3231" spans="1:4" x14ac:dyDescent="0.25">
      <c r="A3231" s="1049">
        <v>92021</v>
      </c>
      <c r="B3231" s="1049" t="s">
        <v>12544</v>
      </c>
      <c r="C3231" s="1049" t="s">
        <v>77</v>
      </c>
      <c r="D3231" s="1052">
        <v>149.25</v>
      </c>
    </row>
    <row r="3232" spans="1:4" x14ac:dyDescent="0.25">
      <c r="A3232" s="1049">
        <v>92022</v>
      </c>
      <c r="B3232" s="1049" t="s">
        <v>12545</v>
      </c>
      <c r="C3232" s="1049" t="s">
        <v>77</v>
      </c>
      <c r="D3232" s="1052">
        <v>48.59</v>
      </c>
    </row>
    <row r="3233" spans="1:4" x14ac:dyDescent="0.25">
      <c r="A3233" s="1049">
        <v>92023</v>
      </c>
      <c r="B3233" s="1049" t="s">
        <v>12546</v>
      </c>
      <c r="C3233" s="1049" t="s">
        <v>77</v>
      </c>
      <c r="D3233" s="1052">
        <v>62.04</v>
      </c>
    </row>
    <row r="3234" spans="1:4" x14ac:dyDescent="0.25">
      <c r="A3234" s="1049">
        <v>92024</v>
      </c>
      <c r="B3234" s="1049" t="s">
        <v>12547</v>
      </c>
      <c r="C3234" s="1049" t="s">
        <v>77</v>
      </c>
      <c r="D3234" s="1052">
        <v>74.22</v>
      </c>
    </row>
    <row r="3235" spans="1:4" x14ac:dyDescent="0.25">
      <c r="A3235" s="1049">
        <v>92025</v>
      </c>
      <c r="B3235" s="1049" t="s">
        <v>12548</v>
      </c>
      <c r="C3235" s="1049" t="s">
        <v>77</v>
      </c>
      <c r="D3235" s="1052">
        <v>87.67</v>
      </c>
    </row>
    <row r="3236" spans="1:4" x14ac:dyDescent="0.25">
      <c r="A3236" s="1049">
        <v>92026</v>
      </c>
      <c r="B3236" s="1049" t="s">
        <v>12549</v>
      </c>
      <c r="C3236" s="1049" t="s">
        <v>77</v>
      </c>
      <c r="D3236" s="1052">
        <v>67.650000000000006</v>
      </c>
    </row>
    <row r="3237" spans="1:4" x14ac:dyDescent="0.25">
      <c r="A3237" s="1049">
        <v>92027</v>
      </c>
      <c r="B3237" s="1049" t="s">
        <v>12550</v>
      </c>
      <c r="C3237" s="1049" t="s">
        <v>77</v>
      </c>
      <c r="D3237" s="1052">
        <v>81.099999999999994</v>
      </c>
    </row>
    <row r="3238" spans="1:4" x14ac:dyDescent="0.25">
      <c r="A3238" s="1049">
        <v>92028</v>
      </c>
      <c r="B3238" s="1049" t="s">
        <v>12551</v>
      </c>
      <c r="C3238" s="1049" t="s">
        <v>77</v>
      </c>
      <c r="D3238" s="1052">
        <v>56.57</v>
      </c>
    </row>
    <row r="3239" spans="1:4" x14ac:dyDescent="0.25">
      <c r="A3239" s="1049">
        <v>92029</v>
      </c>
      <c r="B3239" s="1049" t="s">
        <v>12552</v>
      </c>
      <c r="C3239" s="1049" t="s">
        <v>77</v>
      </c>
      <c r="D3239" s="1052">
        <v>70.02</v>
      </c>
    </row>
    <row r="3240" spans="1:4" x14ac:dyDescent="0.25">
      <c r="A3240" s="1049">
        <v>92030</v>
      </c>
      <c r="B3240" s="1049" t="s">
        <v>12553</v>
      </c>
      <c r="C3240" s="1049" t="s">
        <v>77</v>
      </c>
      <c r="D3240" s="1052">
        <v>82.14</v>
      </c>
    </row>
    <row r="3241" spans="1:4" x14ac:dyDescent="0.25">
      <c r="A3241" s="1049">
        <v>92031</v>
      </c>
      <c r="B3241" s="1049" t="s">
        <v>12554</v>
      </c>
      <c r="C3241" s="1049" t="s">
        <v>77</v>
      </c>
      <c r="D3241" s="1052">
        <v>95.59</v>
      </c>
    </row>
    <row r="3242" spans="1:4" x14ac:dyDescent="0.25">
      <c r="A3242" s="1049">
        <v>92032</v>
      </c>
      <c r="B3242" s="1049" t="s">
        <v>12555</v>
      </c>
      <c r="C3242" s="1049" t="s">
        <v>77</v>
      </c>
      <c r="D3242" s="1052">
        <v>83.49</v>
      </c>
    </row>
    <row r="3243" spans="1:4" x14ac:dyDescent="0.25">
      <c r="A3243" s="1049">
        <v>92033</v>
      </c>
      <c r="B3243" s="1049" t="s">
        <v>12556</v>
      </c>
      <c r="C3243" s="1049" t="s">
        <v>77</v>
      </c>
      <c r="D3243" s="1052">
        <v>96.94</v>
      </c>
    </row>
    <row r="3244" spans="1:4" x14ac:dyDescent="0.25">
      <c r="A3244" s="1049">
        <v>92034</v>
      </c>
      <c r="B3244" s="1049" t="s">
        <v>12557</v>
      </c>
      <c r="C3244" s="1049" t="s">
        <v>77</v>
      </c>
      <c r="D3244" s="1052">
        <v>75.569999999999993</v>
      </c>
    </row>
    <row r="3245" spans="1:4" x14ac:dyDescent="0.25">
      <c r="A3245" s="1049">
        <v>92035</v>
      </c>
      <c r="B3245" s="1049" t="s">
        <v>12558</v>
      </c>
      <c r="C3245" s="1049" t="s">
        <v>77</v>
      </c>
      <c r="D3245" s="1052">
        <v>89.02</v>
      </c>
    </row>
    <row r="3246" spans="1:4" x14ac:dyDescent="0.25">
      <c r="A3246" s="1049">
        <v>97595</v>
      </c>
      <c r="B3246" s="1049" t="s">
        <v>21701</v>
      </c>
      <c r="C3246" s="1049" t="s">
        <v>77</v>
      </c>
      <c r="D3246" s="1052">
        <v>115.19</v>
      </c>
    </row>
    <row r="3247" spans="1:4" x14ac:dyDescent="0.25">
      <c r="A3247" s="1049">
        <v>97596</v>
      </c>
      <c r="B3247" s="1049" t="s">
        <v>21702</v>
      </c>
      <c r="C3247" s="1049" t="s">
        <v>77</v>
      </c>
      <c r="D3247" s="1052">
        <v>82.25</v>
      </c>
    </row>
    <row r="3248" spans="1:4" x14ac:dyDescent="0.25">
      <c r="A3248" s="1049">
        <v>97597</v>
      </c>
      <c r="B3248" s="1049" t="s">
        <v>21703</v>
      </c>
      <c r="C3248" s="1049" t="s">
        <v>77</v>
      </c>
      <c r="D3248" s="1052">
        <v>81.27</v>
      </c>
    </row>
    <row r="3249" spans="1:4" x14ac:dyDescent="0.25">
      <c r="A3249" s="1049">
        <v>97598</v>
      </c>
      <c r="B3249" s="1049" t="s">
        <v>21704</v>
      </c>
      <c r="C3249" s="1049" t="s">
        <v>77</v>
      </c>
      <c r="D3249" s="1052">
        <v>77.06</v>
      </c>
    </row>
    <row r="3250" spans="1:4" x14ac:dyDescent="0.25">
      <c r="A3250" s="1049">
        <v>97599</v>
      </c>
      <c r="B3250" s="1049" t="s">
        <v>21705</v>
      </c>
      <c r="C3250" s="1049" t="s">
        <v>77</v>
      </c>
      <c r="D3250" s="1052">
        <v>21.01</v>
      </c>
    </row>
    <row r="3251" spans="1:4" x14ac:dyDescent="0.25">
      <c r="A3251" s="1049">
        <v>97609</v>
      </c>
      <c r="B3251" s="1049" t="s">
        <v>21706</v>
      </c>
      <c r="C3251" s="1049" t="s">
        <v>77</v>
      </c>
      <c r="D3251" s="1052">
        <v>14.73</v>
      </c>
    </row>
    <row r="3252" spans="1:4" x14ac:dyDescent="0.25">
      <c r="A3252" s="1049">
        <v>97610</v>
      </c>
      <c r="B3252" s="1049" t="s">
        <v>21707</v>
      </c>
      <c r="C3252" s="1049" t="s">
        <v>77</v>
      </c>
      <c r="D3252" s="1052">
        <v>15.41</v>
      </c>
    </row>
    <row r="3253" spans="1:4" x14ac:dyDescent="0.25">
      <c r="A3253" s="1049">
        <v>100902</v>
      </c>
      <c r="B3253" s="1049" t="s">
        <v>21708</v>
      </c>
      <c r="C3253" s="1049" t="s">
        <v>77</v>
      </c>
      <c r="D3253" s="1052">
        <v>30.85</v>
      </c>
    </row>
    <row r="3254" spans="1:4" x14ac:dyDescent="0.25">
      <c r="A3254" s="1049">
        <v>100903</v>
      </c>
      <c r="B3254" s="1049" t="s">
        <v>21709</v>
      </c>
      <c r="C3254" s="1049" t="s">
        <v>77</v>
      </c>
      <c r="D3254" s="1052">
        <v>33.83</v>
      </c>
    </row>
    <row r="3255" spans="1:4" x14ac:dyDescent="0.25">
      <c r="A3255" s="1049">
        <v>103782</v>
      </c>
      <c r="B3255" s="1049" t="s">
        <v>21710</v>
      </c>
      <c r="C3255" s="1049" t="s">
        <v>77</v>
      </c>
      <c r="D3255" s="1052">
        <v>34</v>
      </c>
    </row>
    <row r="3256" spans="1:4" x14ac:dyDescent="0.25">
      <c r="A3256" s="1049">
        <v>105554</v>
      </c>
      <c r="B3256" s="1049" t="s">
        <v>21711</v>
      </c>
      <c r="C3256" s="1049" t="s">
        <v>77</v>
      </c>
      <c r="D3256" s="1052">
        <v>17.850000000000001</v>
      </c>
    </row>
    <row r="3257" spans="1:4" x14ac:dyDescent="0.25">
      <c r="A3257" s="1049">
        <v>101489</v>
      </c>
      <c r="B3257" s="1049" t="s">
        <v>12559</v>
      </c>
      <c r="C3257" s="1049" t="s">
        <v>77</v>
      </c>
      <c r="D3257" s="1053">
        <v>1581.28</v>
      </c>
    </row>
    <row r="3258" spans="1:4" x14ac:dyDescent="0.25">
      <c r="A3258" s="1049">
        <v>101490</v>
      </c>
      <c r="B3258" s="1049" t="s">
        <v>12560</v>
      </c>
      <c r="C3258" s="1049" t="s">
        <v>77</v>
      </c>
      <c r="D3258" s="1053">
        <v>1692.16</v>
      </c>
    </row>
    <row r="3259" spans="1:4" x14ac:dyDescent="0.25">
      <c r="A3259" s="1049">
        <v>101491</v>
      </c>
      <c r="B3259" s="1049" t="s">
        <v>12561</v>
      </c>
      <c r="C3259" s="1049" t="s">
        <v>77</v>
      </c>
      <c r="D3259" s="1053">
        <v>1714.93</v>
      </c>
    </row>
    <row r="3260" spans="1:4" x14ac:dyDescent="0.25">
      <c r="A3260" s="1049">
        <v>101492</v>
      </c>
      <c r="B3260" s="1049" t="s">
        <v>12562</v>
      </c>
      <c r="C3260" s="1049" t="s">
        <v>77</v>
      </c>
      <c r="D3260" s="1053">
        <v>1869.62</v>
      </c>
    </row>
    <row r="3261" spans="1:4" x14ac:dyDescent="0.25">
      <c r="A3261" s="1049">
        <v>101493</v>
      </c>
      <c r="B3261" s="1049" t="s">
        <v>12563</v>
      </c>
      <c r="C3261" s="1049" t="s">
        <v>77</v>
      </c>
      <c r="D3261" s="1053">
        <v>1558.91</v>
      </c>
    </row>
    <row r="3262" spans="1:4" x14ac:dyDescent="0.25">
      <c r="A3262" s="1049">
        <v>101494</v>
      </c>
      <c r="B3262" s="1049" t="s">
        <v>12564</v>
      </c>
      <c r="C3262" s="1049" t="s">
        <v>77</v>
      </c>
      <c r="D3262" s="1053">
        <v>1669.79</v>
      </c>
    </row>
    <row r="3263" spans="1:4" x14ac:dyDescent="0.25">
      <c r="A3263" s="1049">
        <v>101495</v>
      </c>
      <c r="B3263" s="1049" t="s">
        <v>12565</v>
      </c>
      <c r="C3263" s="1049" t="s">
        <v>77</v>
      </c>
      <c r="D3263" s="1053">
        <v>1692.56</v>
      </c>
    </row>
    <row r="3264" spans="1:4" x14ac:dyDescent="0.25">
      <c r="A3264" s="1049">
        <v>101496</v>
      </c>
      <c r="B3264" s="1049" t="s">
        <v>12566</v>
      </c>
      <c r="C3264" s="1049" t="s">
        <v>77</v>
      </c>
      <c r="D3264" s="1053">
        <v>1847.25</v>
      </c>
    </row>
    <row r="3265" spans="1:4" x14ac:dyDescent="0.25">
      <c r="A3265" s="1049">
        <v>101497</v>
      </c>
      <c r="B3265" s="1049" t="s">
        <v>12567</v>
      </c>
      <c r="C3265" s="1049" t="s">
        <v>77</v>
      </c>
      <c r="D3265" s="1053">
        <v>1848.74</v>
      </c>
    </row>
    <row r="3266" spans="1:4" x14ac:dyDescent="0.25">
      <c r="A3266" s="1049">
        <v>101498</v>
      </c>
      <c r="B3266" s="1049" t="s">
        <v>12568</v>
      </c>
      <c r="C3266" s="1049" t="s">
        <v>77</v>
      </c>
      <c r="D3266" s="1053">
        <v>2016.57</v>
      </c>
    </row>
    <row r="3267" spans="1:4" x14ac:dyDescent="0.25">
      <c r="A3267" s="1049">
        <v>101499</v>
      </c>
      <c r="B3267" s="1049" t="s">
        <v>12569</v>
      </c>
      <c r="C3267" s="1049" t="s">
        <v>77</v>
      </c>
      <c r="D3267" s="1053">
        <v>2051.04</v>
      </c>
    </row>
    <row r="3268" spans="1:4" x14ac:dyDescent="0.25">
      <c r="A3268" s="1049">
        <v>101500</v>
      </c>
      <c r="B3268" s="1049" t="s">
        <v>12570</v>
      </c>
      <c r="C3268" s="1049" t="s">
        <v>77</v>
      </c>
      <c r="D3268" s="1053">
        <v>2269.8000000000002</v>
      </c>
    </row>
    <row r="3269" spans="1:4" x14ac:dyDescent="0.25">
      <c r="A3269" s="1049">
        <v>101501</v>
      </c>
      <c r="B3269" s="1049" t="s">
        <v>12571</v>
      </c>
      <c r="C3269" s="1049" t="s">
        <v>77</v>
      </c>
      <c r="D3269" s="1053">
        <v>1834.72</v>
      </c>
    </row>
    <row r="3270" spans="1:4" x14ac:dyDescent="0.25">
      <c r="A3270" s="1049">
        <v>101502</v>
      </c>
      <c r="B3270" s="1049" t="s">
        <v>12572</v>
      </c>
      <c r="C3270" s="1049" t="s">
        <v>77</v>
      </c>
      <c r="D3270" s="1053">
        <v>2002.55</v>
      </c>
    </row>
    <row r="3271" spans="1:4" x14ac:dyDescent="0.25">
      <c r="A3271" s="1049">
        <v>101503</v>
      </c>
      <c r="B3271" s="1049" t="s">
        <v>12573</v>
      </c>
      <c r="C3271" s="1049" t="s">
        <v>77</v>
      </c>
      <c r="D3271" s="1053">
        <v>2037.02</v>
      </c>
    </row>
    <row r="3272" spans="1:4" x14ac:dyDescent="0.25">
      <c r="A3272" s="1049">
        <v>101504</v>
      </c>
      <c r="B3272" s="1049" t="s">
        <v>12574</v>
      </c>
      <c r="C3272" s="1049" t="s">
        <v>77</v>
      </c>
      <c r="D3272" s="1053">
        <v>2255.7800000000002</v>
      </c>
    </row>
    <row r="3273" spans="1:4" x14ac:dyDescent="0.25">
      <c r="A3273" s="1049">
        <v>101505</v>
      </c>
      <c r="B3273" s="1049" t="s">
        <v>12575</v>
      </c>
      <c r="C3273" s="1049" t="s">
        <v>77</v>
      </c>
      <c r="D3273" s="1053">
        <v>1973.54</v>
      </c>
    </row>
    <row r="3274" spans="1:4" x14ac:dyDescent="0.25">
      <c r="A3274" s="1049">
        <v>101506</v>
      </c>
      <c r="B3274" s="1049" t="s">
        <v>12576</v>
      </c>
      <c r="C3274" s="1049" t="s">
        <v>77</v>
      </c>
      <c r="D3274" s="1053">
        <v>2197.3200000000002</v>
      </c>
    </row>
    <row r="3275" spans="1:4" x14ac:dyDescent="0.25">
      <c r="A3275" s="1049">
        <v>101507</v>
      </c>
      <c r="B3275" s="1049" t="s">
        <v>12577</v>
      </c>
      <c r="C3275" s="1049" t="s">
        <v>77</v>
      </c>
      <c r="D3275" s="1053">
        <v>2243.27</v>
      </c>
    </row>
    <row r="3276" spans="1:4" x14ac:dyDescent="0.25">
      <c r="A3276" s="1049">
        <v>101508</v>
      </c>
      <c r="B3276" s="1049" t="s">
        <v>12578</v>
      </c>
      <c r="C3276" s="1049" t="s">
        <v>77</v>
      </c>
      <c r="D3276" s="1053">
        <v>2524.9699999999998</v>
      </c>
    </row>
    <row r="3277" spans="1:4" x14ac:dyDescent="0.25">
      <c r="A3277" s="1049">
        <v>101509</v>
      </c>
      <c r="B3277" s="1049" t="s">
        <v>21712</v>
      </c>
      <c r="C3277" s="1049" t="s">
        <v>77</v>
      </c>
      <c r="D3277" s="1053">
        <v>1989.29</v>
      </c>
    </row>
    <row r="3278" spans="1:4" x14ac:dyDescent="0.25">
      <c r="A3278" s="1049">
        <v>101510</v>
      </c>
      <c r="B3278" s="1049" t="s">
        <v>21713</v>
      </c>
      <c r="C3278" s="1049" t="s">
        <v>77</v>
      </c>
      <c r="D3278" s="1053">
        <v>2213.0700000000002</v>
      </c>
    </row>
    <row r="3279" spans="1:4" x14ac:dyDescent="0.25">
      <c r="A3279" s="1049">
        <v>101511</v>
      </c>
      <c r="B3279" s="1049" t="s">
        <v>21714</v>
      </c>
      <c r="C3279" s="1049" t="s">
        <v>77</v>
      </c>
      <c r="D3279" s="1053">
        <v>2259.02</v>
      </c>
    </row>
    <row r="3280" spans="1:4" x14ac:dyDescent="0.25">
      <c r="A3280" s="1049">
        <v>101512</v>
      </c>
      <c r="B3280" s="1049" t="s">
        <v>21715</v>
      </c>
      <c r="C3280" s="1049" t="s">
        <v>77</v>
      </c>
      <c r="D3280" s="1053">
        <v>2540.7199999999998</v>
      </c>
    </row>
    <row r="3281" spans="1:4" x14ac:dyDescent="0.25">
      <c r="A3281" s="1049">
        <v>101513</v>
      </c>
      <c r="B3281" s="1049" t="s">
        <v>12579</v>
      </c>
      <c r="C3281" s="1049" t="s">
        <v>77</v>
      </c>
      <c r="D3281" s="1052">
        <v>855.62</v>
      </c>
    </row>
    <row r="3282" spans="1:4" x14ac:dyDescent="0.25">
      <c r="A3282" s="1049">
        <v>101514</v>
      </c>
      <c r="B3282" s="1049" t="s">
        <v>12580</v>
      </c>
      <c r="C3282" s="1049" t="s">
        <v>77</v>
      </c>
      <c r="D3282" s="1052">
        <v>988.68</v>
      </c>
    </row>
    <row r="3283" spans="1:4" x14ac:dyDescent="0.25">
      <c r="A3283" s="1049">
        <v>101515</v>
      </c>
      <c r="B3283" s="1049" t="s">
        <v>12581</v>
      </c>
      <c r="C3283" s="1049" t="s">
        <v>77</v>
      </c>
      <c r="D3283" s="1053">
        <v>1016</v>
      </c>
    </row>
    <row r="3284" spans="1:4" x14ac:dyDescent="0.25">
      <c r="A3284" s="1049">
        <v>101516</v>
      </c>
      <c r="B3284" s="1049" t="s">
        <v>12582</v>
      </c>
      <c r="C3284" s="1049" t="s">
        <v>77</v>
      </c>
      <c r="D3284" s="1053">
        <v>1165.69</v>
      </c>
    </row>
    <row r="3285" spans="1:4" x14ac:dyDescent="0.25">
      <c r="A3285" s="1049">
        <v>101517</v>
      </c>
      <c r="B3285" s="1049" t="s">
        <v>12583</v>
      </c>
      <c r="C3285" s="1049" t="s">
        <v>77</v>
      </c>
      <c r="D3285" s="1052">
        <v>833.24</v>
      </c>
    </row>
    <row r="3286" spans="1:4" x14ac:dyDescent="0.25">
      <c r="A3286" s="1049">
        <v>101518</v>
      </c>
      <c r="B3286" s="1049" t="s">
        <v>12584</v>
      </c>
      <c r="C3286" s="1049" t="s">
        <v>77</v>
      </c>
      <c r="D3286" s="1052">
        <v>966.3</v>
      </c>
    </row>
    <row r="3287" spans="1:4" x14ac:dyDescent="0.25">
      <c r="A3287" s="1049">
        <v>101519</v>
      </c>
      <c r="B3287" s="1049" t="s">
        <v>12585</v>
      </c>
      <c r="C3287" s="1049" t="s">
        <v>77</v>
      </c>
      <c r="D3287" s="1052">
        <v>993.62</v>
      </c>
    </row>
    <row r="3288" spans="1:4" x14ac:dyDescent="0.25">
      <c r="A3288" s="1049">
        <v>101520</v>
      </c>
      <c r="B3288" s="1049" t="s">
        <v>12586</v>
      </c>
      <c r="C3288" s="1049" t="s">
        <v>77</v>
      </c>
      <c r="D3288" s="1053">
        <v>1143.31</v>
      </c>
    </row>
    <row r="3289" spans="1:4" x14ac:dyDescent="0.25">
      <c r="A3289" s="1049">
        <v>101521</v>
      </c>
      <c r="B3289" s="1049" t="s">
        <v>12587</v>
      </c>
      <c r="C3289" s="1049" t="s">
        <v>77</v>
      </c>
      <c r="D3289" s="1053">
        <v>1140.01</v>
      </c>
    </row>
    <row r="3290" spans="1:4" x14ac:dyDescent="0.25">
      <c r="A3290" s="1049">
        <v>101522</v>
      </c>
      <c r="B3290" s="1049" t="s">
        <v>12588</v>
      </c>
      <c r="C3290" s="1049" t="s">
        <v>77</v>
      </c>
      <c r="D3290" s="1053">
        <v>1339.6</v>
      </c>
    </row>
    <row r="3291" spans="1:4" x14ac:dyDescent="0.25">
      <c r="A3291" s="1049">
        <v>101523</v>
      </c>
      <c r="B3291" s="1049" t="s">
        <v>12589</v>
      </c>
      <c r="C3291" s="1049" t="s">
        <v>77</v>
      </c>
      <c r="D3291" s="1053">
        <v>1380.58</v>
      </c>
    </row>
    <row r="3292" spans="1:4" x14ac:dyDescent="0.25">
      <c r="A3292" s="1049">
        <v>101524</v>
      </c>
      <c r="B3292" s="1049" t="s">
        <v>12590</v>
      </c>
      <c r="C3292" s="1049" t="s">
        <v>77</v>
      </c>
      <c r="D3292" s="1053">
        <v>1605.11</v>
      </c>
    </row>
    <row r="3293" spans="1:4" x14ac:dyDescent="0.25">
      <c r="A3293" s="1049">
        <v>101525</v>
      </c>
      <c r="B3293" s="1049" t="s">
        <v>12591</v>
      </c>
      <c r="C3293" s="1049" t="s">
        <v>77</v>
      </c>
      <c r="D3293" s="1053">
        <v>1125.99</v>
      </c>
    </row>
    <row r="3294" spans="1:4" x14ac:dyDescent="0.25">
      <c r="A3294" s="1049">
        <v>101526</v>
      </c>
      <c r="B3294" s="1049" t="s">
        <v>12592</v>
      </c>
      <c r="C3294" s="1049" t="s">
        <v>77</v>
      </c>
      <c r="D3294" s="1053">
        <v>1325.58</v>
      </c>
    </row>
    <row r="3295" spans="1:4" x14ac:dyDescent="0.25">
      <c r="A3295" s="1049">
        <v>101527</v>
      </c>
      <c r="B3295" s="1049" t="s">
        <v>12593</v>
      </c>
      <c r="C3295" s="1049" t="s">
        <v>77</v>
      </c>
      <c r="D3295" s="1053">
        <v>1366.56</v>
      </c>
    </row>
    <row r="3296" spans="1:4" x14ac:dyDescent="0.25">
      <c r="A3296" s="1049">
        <v>101528</v>
      </c>
      <c r="B3296" s="1049" t="s">
        <v>12594</v>
      </c>
      <c r="C3296" s="1049" t="s">
        <v>77</v>
      </c>
      <c r="D3296" s="1053">
        <v>1591.09</v>
      </c>
    </row>
    <row r="3297" spans="1:4" x14ac:dyDescent="0.25">
      <c r="A3297" s="1049">
        <v>101529</v>
      </c>
      <c r="B3297" s="1049" t="s">
        <v>12595</v>
      </c>
      <c r="C3297" s="1049" t="s">
        <v>77</v>
      </c>
      <c r="D3297" s="1053">
        <v>1283.52</v>
      </c>
    </row>
    <row r="3298" spans="1:4" x14ac:dyDescent="0.25">
      <c r="A3298" s="1049">
        <v>101530</v>
      </c>
      <c r="B3298" s="1049" t="s">
        <v>12596</v>
      </c>
      <c r="C3298" s="1049" t="s">
        <v>77</v>
      </c>
      <c r="D3298" s="1053">
        <v>1549.64</v>
      </c>
    </row>
    <row r="3299" spans="1:4" x14ac:dyDescent="0.25">
      <c r="A3299" s="1049">
        <v>101531</v>
      </c>
      <c r="B3299" s="1049" t="s">
        <v>12597</v>
      </c>
      <c r="C3299" s="1049" t="s">
        <v>77</v>
      </c>
      <c r="D3299" s="1053">
        <v>1604.28</v>
      </c>
    </row>
    <row r="3300" spans="1:4" x14ac:dyDescent="0.25">
      <c r="A3300" s="1049">
        <v>101532</v>
      </c>
      <c r="B3300" s="1049" t="s">
        <v>12598</v>
      </c>
      <c r="C3300" s="1049" t="s">
        <v>77</v>
      </c>
      <c r="D3300" s="1053">
        <v>1903.66</v>
      </c>
    </row>
    <row r="3301" spans="1:4" x14ac:dyDescent="0.25">
      <c r="A3301" s="1049">
        <v>101533</v>
      </c>
      <c r="B3301" s="1049" t="s">
        <v>21716</v>
      </c>
      <c r="C3301" s="1049" t="s">
        <v>77</v>
      </c>
      <c r="D3301" s="1053">
        <v>1299.27</v>
      </c>
    </row>
    <row r="3302" spans="1:4" x14ac:dyDescent="0.25">
      <c r="A3302" s="1049">
        <v>101534</v>
      </c>
      <c r="B3302" s="1049" t="s">
        <v>21717</v>
      </c>
      <c r="C3302" s="1049" t="s">
        <v>77</v>
      </c>
      <c r="D3302" s="1053">
        <v>1565.39</v>
      </c>
    </row>
    <row r="3303" spans="1:4" x14ac:dyDescent="0.25">
      <c r="A3303" s="1049">
        <v>101535</v>
      </c>
      <c r="B3303" s="1049" t="s">
        <v>21718</v>
      </c>
      <c r="C3303" s="1049" t="s">
        <v>77</v>
      </c>
      <c r="D3303" s="1053">
        <v>1620.03</v>
      </c>
    </row>
    <row r="3304" spans="1:4" x14ac:dyDescent="0.25">
      <c r="A3304" s="1049">
        <v>101536</v>
      </c>
      <c r="B3304" s="1049" t="s">
        <v>21719</v>
      </c>
      <c r="C3304" s="1049" t="s">
        <v>77</v>
      </c>
      <c r="D3304" s="1053">
        <v>1919.41</v>
      </c>
    </row>
    <row r="3305" spans="1:4" x14ac:dyDescent="0.25">
      <c r="A3305" s="1049">
        <v>101537</v>
      </c>
      <c r="B3305" s="1049" t="s">
        <v>3114</v>
      </c>
      <c r="C3305" s="1049" t="s">
        <v>77</v>
      </c>
      <c r="D3305" s="1052">
        <v>111</v>
      </c>
    </row>
    <row r="3306" spans="1:4" x14ac:dyDescent="0.25">
      <c r="A3306" s="1049">
        <v>101538</v>
      </c>
      <c r="B3306" s="1049" t="s">
        <v>3115</v>
      </c>
      <c r="C3306" s="1049" t="s">
        <v>77</v>
      </c>
      <c r="D3306" s="1052">
        <v>56.5</v>
      </c>
    </row>
    <row r="3307" spans="1:4" x14ac:dyDescent="0.25">
      <c r="A3307" s="1049">
        <v>101539</v>
      </c>
      <c r="B3307" s="1049" t="s">
        <v>3116</v>
      </c>
      <c r="C3307" s="1049" t="s">
        <v>77</v>
      </c>
      <c r="D3307" s="1052">
        <v>93.82</v>
      </c>
    </row>
    <row r="3308" spans="1:4" x14ac:dyDescent="0.25">
      <c r="A3308" s="1049">
        <v>101540</v>
      </c>
      <c r="B3308" s="1049" t="s">
        <v>3117</v>
      </c>
      <c r="C3308" s="1049" t="s">
        <v>77</v>
      </c>
      <c r="D3308" s="1052">
        <v>157.80000000000001</v>
      </c>
    </row>
    <row r="3309" spans="1:4" x14ac:dyDescent="0.25">
      <c r="A3309" s="1049">
        <v>101541</v>
      </c>
      <c r="B3309" s="1049" t="s">
        <v>3118</v>
      </c>
      <c r="C3309" s="1049" t="s">
        <v>77</v>
      </c>
      <c r="D3309" s="1052">
        <v>205.91</v>
      </c>
    </row>
    <row r="3310" spans="1:4" x14ac:dyDescent="0.25">
      <c r="A3310" s="1049">
        <v>101542</v>
      </c>
      <c r="B3310" s="1049" t="s">
        <v>3119</v>
      </c>
      <c r="C3310" s="1049" t="s">
        <v>77</v>
      </c>
      <c r="D3310" s="1052">
        <v>42.75</v>
      </c>
    </row>
    <row r="3311" spans="1:4" x14ac:dyDescent="0.25">
      <c r="A3311" s="1049">
        <v>101543</v>
      </c>
      <c r="B3311" s="1049" t="s">
        <v>3120</v>
      </c>
      <c r="C3311" s="1049" t="s">
        <v>77</v>
      </c>
      <c r="D3311" s="1052">
        <v>76.22</v>
      </c>
    </row>
    <row r="3312" spans="1:4" x14ac:dyDescent="0.25">
      <c r="A3312" s="1049">
        <v>101544</v>
      </c>
      <c r="B3312" s="1049" t="s">
        <v>3121</v>
      </c>
      <c r="C3312" s="1049" t="s">
        <v>77</v>
      </c>
      <c r="D3312" s="1052">
        <v>121.73</v>
      </c>
    </row>
    <row r="3313" spans="1:4" x14ac:dyDescent="0.25">
      <c r="A3313" s="1049">
        <v>101545</v>
      </c>
      <c r="B3313" s="1049" t="s">
        <v>3122</v>
      </c>
      <c r="C3313" s="1049" t="s">
        <v>77</v>
      </c>
      <c r="D3313" s="1052">
        <v>176.29</v>
      </c>
    </row>
    <row r="3314" spans="1:4" x14ac:dyDescent="0.25">
      <c r="A3314" s="1049">
        <v>101546</v>
      </c>
      <c r="B3314" s="1049" t="s">
        <v>3123</v>
      </c>
      <c r="C3314" s="1049" t="s">
        <v>77</v>
      </c>
      <c r="D3314" s="1052">
        <v>37.71</v>
      </c>
    </row>
    <row r="3315" spans="1:4" x14ac:dyDescent="0.25">
      <c r="A3315" s="1049">
        <v>101547</v>
      </c>
      <c r="B3315" s="1049" t="s">
        <v>3124</v>
      </c>
      <c r="C3315" s="1049" t="s">
        <v>77</v>
      </c>
      <c r="D3315" s="1052">
        <v>117.51</v>
      </c>
    </row>
    <row r="3316" spans="1:4" x14ac:dyDescent="0.25">
      <c r="A3316" s="1049">
        <v>101548</v>
      </c>
      <c r="B3316" s="1049" t="s">
        <v>3125</v>
      </c>
      <c r="C3316" s="1049" t="s">
        <v>77</v>
      </c>
      <c r="D3316" s="1052">
        <v>9.57</v>
      </c>
    </row>
    <row r="3317" spans="1:4" x14ac:dyDescent="0.25">
      <c r="A3317" s="1049">
        <v>101549</v>
      </c>
      <c r="B3317" s="1049" t="s">
        <v>3126</v>
      </c>
      <c r="C3317" s="1049" t="s">
        <v>77</v>
      </c>
      <c r="D3317" s="1052">
        <v>21.28</v>
      </c>
    </row>
    <row r="3318" spans="1:4" x14ac:dyDescent="0.25">
      <c r="A3318" s="1049">
        <v>101553</v>
      </c>
      <c r="B3318" s="1049" t="s">
        <v>3127</v>
      </c>
      <c r="C3318" s="1049" t="s">
        <v>77</v>
      </c>
      <c r="D3318" s="1052">
        <v>20.100000000000001</v>
      </c>
    </row>
    <row r="3319" spans="1:4" x14ac:dyDescent="0.25">
      <c r="A3319" s="1049">
        <v>101554</v>
      </c>
      <c r="B3319" s="1049" t="s">
        <v>3128</v>
      </c>
      <c r="C3319" s="1049" t="s">
        <v>77</v>
      </c>
      <c r="D3319" s="1052">
        <v>14.65</v>
      </c>
    </row>
    <row r="3320" spans="1:4" x14ac:dyDescent="0.25">
      <c r="A3320" s="1049">
        <v>101555</v>
      </c>
      <c r="B3320" s="1049" t="s">
        <v>3129</v>
      </c>
      <c r="C3320" s="1049" t="s">
        <v>77</v>
      </c>
      <c r="D3320" s="1052">
        <v>9.69</v>
      </c>
    </row>
    <row r="3321" spans="1:4" x14ac:dyDescent="0.25">
      <c r="A3321" s="1049">
        <v>101556</v>
      </c>
      <c r="B3321" s="1049" t="s">
        <v>3130</v>
      </c>
      <c r="C3321" s="1049" t="s">
        <v>77</v>
      </c>
      <c r="D3321" s="1052">
        <v>8.9</v>
      </c>
    </row>
    <row r="3322" spans="1:4" x14ac:dyDescent="0.25">
      <c r="A3322" s="1049">
        <v>101560</v>
      </c>
      <c r="B3322" s="1049" t="s">
        <v>3131</v>
      </c>
      <c r="C3322" s="1049" t="s">
        <v>76</v>
      </c>
      <c r="D3322" s="1052">
        <v>10.91</v>
      </c>
    </row>
    <row r="3323" spans="1:4" x14ac:dyDescent="0.25">
      <c r="A3323" s="1049">
        <v>101561</v>
      </c>
      <c r="B3323" s="1049" t="s">
        <v>3132</v>
      </c>
      <c r="C3323" s="1049" t="s">
        <v>76</v>
      </c>
      <c r="D3323" s="1052">
        <v>17.32</v>
      </c>
    </row>
    <row r="3324" spans="1:4" x14ac:dyDescent="0.25">
      <c r="A3324" s="1049">
        <v>101562</v>
      </c>
      <c r="B3324" s="1049" t="s">
        <v>3133</v>
      </c>
      <c r="C3324" s="1049" t="s">
        <v>76</v>
      </c>
      <c r="D3324" s="1052">
        <v>26.8</v>
      </c>
    </row>
    <row r="3325" spans="1:4" x14ac:dyDescent="0.25">
      <c r="A3325" s="1049">
        <v>101563</v>
      </c>
      <c r="B3325" s="1049" t="s">
        <v>3134</v>
      </c>
      <c r="C3325" s="1049" t="s">
        <v>76</v>
      </c>
      <c r="D3325" s="1052">
        <v>37.85</v>
      </c>
    </row>
    <row r="3326" spans="1:4" x14ac:dyDescent="0.25">
      <c r="A3326" s="1049">
        <v>101564</v>
      </c>
      <c r="B3326" s="1049" t="s">
        <v>3135</v>
      </c>
      <c r="C3326" s="1049" t="s">
        <v>76</v>
      </c>
      <c r="D3326" s="1052">
        <v>55.92</v>
      </c>
    </row>
    <row r="3327" spans="1:4" x14ac:dyDescent="0.25">
      <c r="A3327" s="1049">
        <v>101565</v>
      </c>
      <c r="B3327" s="1049" t="s">
        <v>3136</v>
      </c>
      <c r="C3327" s="1049" t="s">
        <v>76</v>
      </c>
      <c r="D3327" s="1052">
        <v>78.17</v>
      </c>
    </row>
    <row r="3328" spans="1:4" x14ac:dyDescent="0.25">
      <c r="A3328" s="1049">
        <v>101567</v>
      </c>
      <c r="B3328" s="1049" t="s">
        <v>3137</v>
      </c>
      <c r="C3328" s="1049" t="s">
        <v>76</v>
      </c>
      <c r="D3328" s="1052">
        <v>101.48</v>
      </c>
    </row>
    <row r="3329" spans="1:4" x14ac:dyDescent="0.25">
      <c r="A3329" s="1049">
        <v>101568</v>
      </c>
      <c r="B3329" s="1049" t="s">
        <v>3138</v>
      </c>
      <c r="C3329" s="1049" t="s">
        <v>76</v>
      </c>
      <c r="D3329" s="1052">
        <v>132.68</v>
      </c>
    </row>
    <row r="3330" spans="1:4" x14ac:dyDescent="0.25">
      <c r="A3330" s="1049">
        <v>101630</v>
      </c>
      <c r="B3330" s="1049" t="s">
        <v>3139</v>
      </c>
      <c r="C3330" s="1049" t="s">
        <v>77</v>
      </c>
      <c r="D3330" s="1052">
        <v>83.63</v>
      </c>
    </row>
    <row r="3331" spans="1:4" x14ac:dyDescent="0.25">
      <c r="A3331" s="1049">
        <v>101632</v>
      </c>
      <c r="B3331" s="1049" t="s">
        <v>3140</v>
      </c>
      <c r="C3331" s="1049" t="s">
        <v>77</v>
      </c>
      <c r="D3331" s="1052">
        <v>40.229999999999997</v>
      </c>
    </row>
    <row r="3332" spans="1:4" x14ac:dyDescent="0.25">
      <c r="A3332" s="1049">
        <v>101633</v>
      </c>
      <c r="B3332" s="1049" t="s">
        <v>3141</v>
      </c>
      <c r="C3332" s="1049" t="s">
        <v>77</v>
      </c>
      <c r="D3332" s="1052">
        <v>107.17</v>
      </c>
    </row>
    <row r="3333" spans="1:4" x14ac:dyDescent="0.25">
      <c r="A3333" s="1049">
        <v>101636</v>
      </c>
      <c r="B3333" s="1049" t="s">
        <v>3142</v>
      </c>
      <c r="C3333" s="1049" t="s">
        <v>77</v>
      </c>
      <c r="D3333" s="1052">
        <v>166.09</v>
      </c>
    </row>
    <row r="3334" spans="1:4" x14ac:dyDescent="0.25">
      <c r="A3334" s="1049">
        <v>101637</v>
      </c>
      <c r="B3334" s="1049" t="s">
        <v>3143</v>
      </c>
      <c r="C3334" s="1049" t="s">
        <v>77</v>
      </c>
      <c r="D3334" s="1052">
        <v>160.41</v>
      </c>
    </row>
    <row r="3335" spans="1:4" x14ac:dyDescent="0.25">
      <c r="A3335" s="1049">
        <v>101651</v>
      </c>
      <c r="B3335" s="1049" t="s">
        <v>3144</v>
      </c>
      <c r="C3335" s="1049" t="s">
        <v>77</v>
      </c>
      <c r="D3335" s="1052">
        <v>69.61</v>
      </c>
    </row>
    <row r="3336" spans="1:4" x14ac:dyDescent="0.25">
      <c r="A3336" s="1049">
        <v>101653</v>
      </c>
      <c r="B3336" s="1049" t="s">
        <v>3145</v>
      </c>
      <c r="C3336" s="1049" t="s">
        <v>77</v>
      </c>
      <c r="D3336" s="1052">
        <v>310.10000000000002</v>
      </c>
    </row>
    <row r="3337" spans="1:4" x14ac:dyDescent="0.25">
      <c r="A3337" s="1049">
        <v>101654</v>
      </c>
      <c r="B3337" s="1049" t="s">
        <v>3146</v>
      </c>
      <c r="C3337" s="1049" t="s">
        <v>77</v>
      </c>
      <c r="D3337" s="1052">
        <v>213.6</v>
      </c>
    </row>
    <row r="3338" spans="1:4" x14ac:dyDescent="0.25">
      <c r="A3338" s="1049">
        <v>101655</v>
      </c>
      <c r="B3338" s="1049" t="s">
        <v>3147</v>
      </c>
      <c r="C3338" s="1049" t="s">
        <v>77</v>
      </c>
      <c r="D3338" s="1052">
        <v>325.57</v>
      </c>
    </row>
    <row r="3339" spans="1:4" x14ac:dyDescent="0.25">
      <c r="A3339" s="1049">
        <v>101656</v>
      </c>
      <c r="B3339" s="1049" t="s">
        <v>3148</v>
      </c>
      <c r="C3339" s="1049" t="s">
        <v>77</v>
      </c>
      <c r="D3339" s="1052">
        <v>351.71</v>
      </c>
    </row>
    <row r="3340" spans="1:4" x14ac:dyDescent="0.25">
      <c r="A3340" s="1049">
        <v>101657</v>
      </c>
      <c r="B3340" s="1049" t="s">
        <v>3149</v>
      </c>
      <c r="C3340" s="1049" t="s">
        <v>77</v>
      </c>
      <c r="D3340" s="1052">
        <v>407.39</v>
      </c>
    </row>
    <row r="3341" spans="1:4" x14ac:dyDescent="0.25">
      <c r="A3341" s="1049">
        <v>101658</v>
      </c>
      <c r="B3341" s="1049" t="s">
        <v>3150</v>
      </c>
      <c r="C3341" s="1049" t="s">
        <v>77</v>
      </c>
      <c r="D3341" s="1052">
        <v>521.9</v>
      </c>
    </row>
    <row r="3342" spans="1:4" x14ac:dyDescent="0.25">
      <c r="A3342" s="1049">
        <v>101659</v>
      </c>
      <c r="B3342" s="1049" t="s">
        <v>3151</v>
      </c>
      <c r="C3342" s="1049" t="s">
        <v>77</v>
      </c>
      <c r="D3342" s="1052">
        <v>593.11</v>
      </c>
    </row>
    <row r="3343" spans="1:4" x14ac:dyDescent="0.25">
      <c r="A3343" s="1049">
        <v>101660</v>
      </c>
      <c r="B3343" s="1049" t="s">
        <v>3152</v>
      </c>
      <c r="C3343" s="1049" t="s">
        <v>77</v>
      </c>
      <c r="D3343" s="1052">
        <v>929.29</v>
      </c>
    </row>
    <row r="3344" spans="1:4" x14ac:dyDescent="0.25">
      <c r="A3344" s="1049">
        <v>101661</v>
      </c>
      <c r="B3344" s="1049" t="s">
        <v>3153</v>
      </c>
      <c r="C3344" s="1049" t="s">
        <v>77</v>
      </c>
      <c r="D3344" s="1052">
        <v>132.94999999999999</v>
      </c>
    </row>
    <row r="3345" spans="1:4" x14ac:dyDescent="0.25">
      <c r="A3345" s="1049">
        <v>101663</v>
      </c>
      <c r="B3345" s="1049" t="s">
        <v>3154</v>
      </c>
      <c r="C3345" s="1049" t="s">
        <v>77</v>
      </c>
      <c r="D3345" s="1052">
        <v>31.7</v>
      </c>
    </row>
    <row r="3346" spans="1:4" x14ac:dyDescent="0.25">
      <c r="A3346" s="1049">
        <v>101664</v>
      </c>
      <c r="B3346" s="1049" t="s">
        <v>3155</v>
      </c>
      <c r="C3346" s="1049" t="s">
        <v>77</v>
      </c>
      <c r="D3346" s="1052">
        <v>32.89</v>
      </c>
    </row>
    <row r="3347" spans="1:4" x14ac:dyDescent="0.25">
      <c r="A3347" s="1049">
        <v>101665</v>
      </c>
      <c r="B3347" s="1049" t="s">
        <v>3156</v>
      </c>
      <c r="C3347" s="1049" t="s">
        <v>77</v>
      </c>
      <c r="D3347" s="1052">
        <v>38.03</v>
      </c>
    </row>
    <row r="3348" spans="1:4" x14ac:dyDescent="0.25">
      <c r="A3348" s="1049">
        <v>100578</v>
      </c>
      <c r="B3348" s="1049" t="s">
        <v>3157</v>
      </c>
      <c r="C3348" s="1049" t="s">
        <v>77</v>
      </c>
      <c r="D3348" s="1052">
        <v>561.32000000000005</v>
      </c>
    </row>
    <row r="3349" spans="1:4" x14ac:dyDescent="0.25">
      <c r="A3349" s="1049">
        <v>100579</v>
      </c>
      <c r="B3349" s="1049" t="s">
        <v>3158</v>
      </c>
      <c r="C3349" s="1049" t="s">
        <v>77</v>
      </c>
      <c r="D3349" s="1052">
        <v>615.13</v>
      </c>
    </row>
    <row r="3350" spans="1:4" x14ac:dyDescent="0.25">
      <c r="A3350" s="1049">
        <v>100580</v>
      </c>
      <c r="B3350" s="1049" t="s">
        <v>3159</v>
      </c>
      <c r="C3350" s="1049" t="s">
        <v>77</v>
      </c>
      <c r="D3350" s="1052">
        <v>678.35</v>
      </c>
    </row>
    <row r="3351" spans="1:4" x14ac:dyDescent="0.25">
      <c r="A3351" s="1049">
        <v>100581</v>
      </c>
      <c r="B3351" s="1049" t="s">
        <v>3160</v>
      </c>
      <c r="C3351" s="1049" t="s">
        <v>77</v>
      </c>
      <c r="D3351" s="1052">
        <v>641.79999999999995</v>
      </c>
    </row>
    <row r="3352" spans="1:4" x14ac:dyDescent="0.25">
      <c r="A3352" s="1049">
        <v>100582</v>
      </c>
      <c r="B3352" s="1049" t="s">
        <v>3161</v>
      </c>
      <c r="C3352" s="1049" t="s">
        <v>77</v>
      </c>
      <c r="D3352" s="1052">
        <v>755.85</v>
      </c>
    </row>
    <row r="3353" spans="1:4" x14ac:dyDescent="0.25">
      <c r="A3353" s="1049">
        <v>100583</v>
      </c>
      <c r="B3353" s="1049" t="s">
        <v>3162</v>
      </c>
      <c r="C3353" s="1049" t="s">
        <v>77</v>
      </c>
      <c r="D3353" s="1052">
        <v>670.51</v>
      </c>
    </row>
    <row r="3354" spans="1:4" x14ac:dyDescent="0.25">
      <c r="A3354" s="1049">
        <v>100584</v>
      </c>
      <c r="B3354" s="1049" t="s">
        <v>3163</v>
      </c>
      <c r="C3354" s="1049" t="s">
        <v>77</v>
      </c>
      <c r="D3354" s="1052">
        <v>739.01</v>
      </c>
    </row>
    <row r="3355" spans="1:4" x14ac:dyDescent="0.25">
      <c r="A3355" s="1049">
        <v>100585</v>
      </c>
      <c r="B3355" s="1049" t="s">
        <v>3164</v>
      </c>
      <c r="C3355" s="1049" t="s">
        <v>77</v>
      </c>
      <c r="D3355" s="1052">
        <v>726.19</v>
      </c>
    </row>
    <row r="3356" spans="1:4" x14ac:dyDescent="0.25">
      <c r="A3356" s="1049">
        <v>100586</v>
      </c>
      <c r="B3356" s="1049" t="s">
        <v>3165</v>
      </c>
      <c r="C3356" s="1049" t="s">
        <v>77</v>
      </c>
      <c r="D3356" s="1052">
        <v>835.28</v>
      </c>
    </row>
    <row r="3357" spans="1:4" x14ac:dyDescent="0.25">
      <c r="A3357" s="1049">
        <v>100587</v>
      </c>
      <c r="B3357" s="1049" t="s">
        <v>3166</v>
      </c>
      <c r="C3357" s="1049" t="s">
        <v>77</v>
      </c>
      <c r="D3357" s="1052">
        <v>784.03</v>
      </c>
    </row>
    <row r="3358" spans="1:4" x14ac:dyDescent="0.25">
      <c r="A3358" s="1049">
        <v>100588</v>
      </c>
      <c r="B3358" s="1049" t="s">
        <v>3167</v>
      </c>
      <c r="C3358" s="1049" t="s">
        <v>77</v>
      </c>
      <c r="D3358" s="1052">
        <v>868.83</v>
      </c>
    </row>
    <row r="3359" spans="1:4" x14ac:dyDescent="0.25">
      <c r="A3359" s="1049">
        <v>100589</v>
      </c>
      <c r="B3359" s="1049" t="s">
        <v>3168</v>
      </c>
      <c r="C3359" s="1049" t="s">
        <v>77</v>
      </c>
      <c r="D3359" s="1052">
        <v>872.02</v>
      </c>
    </row>
    <row r="3360" spans="1:4" x14ac:dyDescent="0.25">
      <c r="A3360" s="1049">
        <v>100590</v>
      </c>
      <c r="B3360" s="1049" t="s">
        <v>3169</v>
      </c>
      <c r="C3360" s="1049" t="s">
        <v>77</v>
      </c>
      <c r="D3360" s="1052">
        <v>956.01</v>
      </c>
    </row>
    <row r="3361" spans="1:4" x14ac:dyDescent="0.25">
      <c r="A3361" s="1049">
        <v>100591</v>
      </c>
      <c r="B3361" s="1049" t="s">
        <v>3170</v>
      </c>
      <c r="C3361" s="1049" t="s">
        <v>77</v>
      </c>
      <c r="D3361" s="1052">
        <v>864.01</v>
      </c>
    </row>
    <row r="3362" spans="1:4" x14ac:dyDescent="0.25">
      <c r="A3362" s="1049">
        <v>100592</v>
      </c>
      <c r="B3362" s="1049" t="s">
        <v>3171</v>
      </c>
      <c r="C3362" s="1049" t="s">
        <v>77</v>
      </c>
      <c r="D3362" s="1052">
        <v>933.58</v>
      </c>
    </row>
    <row r="3363" spans="1:4" x14ac:dyDescent="0.25">
      <c r="A3363" s="1049">
        <v>100593</v>
      </c>
      <c r="B3363" s="1049" t="s">
        <v>3172</v>
      </c>
      <c r="C3363" s="1049" t="s">
        <v>77</v>
      </c>
      <c r="D3363" s="1052">
        <v>925.66</v>
      </c>
    </row>
    <row r="3364" spans="1:4" x14ac:dyDescent="0.25">
      <c r="A3364" s="1049">
        <v>100594</v>
      </c>
      <c r="B3364" s="1049" t="s">
        <v>3173</v>
      </c>
      <c r="C3364" s="1049" t="s">
        <v>77</v>
      </c>
      <c r="D3364" s="1053">
        <v>1043.42</v>
      </c>
    </row>
    <row r="3365" spans="1:4" x14ac:dyDescent="0.25">
      <c r="A3365" s="1049">
        <v>100595</v>
      </c>
      <c r="B3365" s="1049" t="s">
        <v>3174</v>
      </c>
      <c r="C3365" s="1049" t="s">
        <v>77</v>
      </c>
      <c r="D3365" s="1053">
        <v>1110.69</v>
      </c>
    </row>
    <row r="3366" spans="1:4" x14ac:dyDescent="0.25">
      <c r="A3366" s="1049">
        <v>100596</v>
      </c>
      <c r="B3366" s="1049" t="s">
        <v>3175</v>
      </c>
      <c r="C3366" s="1049" t="s">
        <v>77</v>
      </c>
      <c r="D3366" s="1053">
        <v>1269.42</v>
      </c>
    </row>
    <row r="3367" spans="1:4" x14ac:dyDescent="0.25">
      <c r="A3367" s="1049">
        <v>100597</v>
      </c>
      <c r="B3367" s="1049" t="s">
        <v>3176</v>
      </c>
      <c r="C3367" s="1049" t="s">
        <v>77</v>
      </c>
      <c r="D3367" s="1053">
        <v>1288.07</v>
      </c>
    </row>
    <row r="3368" spans="1:4" x14ac:dyDescent="0.25">
      <c r="A3368" s="1049">
        <v>100598</v>
      </c>
      <c r="B3368" s="1049" t="s">
        <v>3177</v>
      </c>
      <c r="C3368" s="1049" t="s">
        <v>77</v>
      </c>
      <c r="D3368" s="1053">
        <v>1418.93</v>
      </c>
    </row>
    <row r="3369" spans="1:4" x14ac:dyDescent="0.25">
      <c r="A3369" s="1049">
        <v>100599</v>
      </c>
      <c r="B3369" s="1049" t="s">
        <v>3178</v>
      </c>
      <c r="C3369" s="1049" t="s">
        <v>77</v>
      </c>
      <c r="D3369" s="1052">
        <v>571.4</v>
      </c>
    </row>
    <row r="3370" spans="1:4" x14ac:dyDescent="0.25">
      <c r="A3370" s="1049">
        <v>100600</v>
      </c>
      <c r="B3370" s="1049" t="s">
        <v>3179</v>
      </c>
      <c r="C3370" s="1049" t="s">
        <v>77</v>
      </c>
      <c r="D3370" s="1052">
        <v>679.57</v>
      </c>
    </row>
    <row r="3371" spans="1:4" x14ac:dyDescent="0.25">
      <c r="A3371" s="1049">
        <v>100601</v>
      </c>
      <c r="B3371" s="1049" t="s">
        <v>3180</v>
      </c>
      <c r="C3371" s="1049" t="s">
        <v>77</v>
      </c>
      <c r="D3371" s="1052">
        <v>859.29</v>
      </c>
    </row>
    <row r="3372" spans="1:4" x14ac:dyDescent="0.25">
      <c r="A3372" s="1049">
        <v>100602</v>
      </c>
      <c r="B3372" s="1049" t="s">
        <v>3181</v>
      </c>
      <c r="C3372" s="1049" t="s">
        <v>77</v>
      </c>
      <c r="D3372" s="1053">
        <v>1083.51</v>
      </c>
    </row>
    <row r="3373" spans="1:4" x14ac:dyDescent="0.25">
      <c r="A3373" s="1049">
        <v>100603</v>
      </c>
      <c r="B3373" s="1049" t="s">
        <v>3182</v>
      </c>
      <c r="C3373" s="1049" t="s">
        <v>77</v>
      </c>
      <c r="D3373" s="1053">
        <v>1661.35</v>
      </c>
    </row>
    <row r="3374" spans="1:4" x14ac:dyDescent="0.25">
      <c r="A3374" s="1049">
        <v>100604</v>
      </c>
      <c r="B3374" s="1049" t="s">
        <v>3183</v>
      </c>
      <c r="C3374" s="1049" t="s">
        <v>77</v>
      </c>
      <c r="D3374" s="1052">
        <v>722.5</v>
      </c>
    </row>
    <row r="3375" spans="1:4" x14ac:dyDescent="0.25">
      <c r="A3375" s="1049">
        <v>100605</v>
      </c>
      <c r="B3375" s="1049" t="s">
        <v>3184</v>
      </c>
      <c r="C3375" s="1049" t="s">
        <v>77</v>
      </c>
      <c r="D3375" s="1053">
        <v>1138.1300000000001</v>
      </c>
    </row>
    <row r="3376" spans="1:4" x14ac:dyDescent="0.25">
      <c r="A3376" s="1049">
        <v>100606</v>
      </c>
      <c r="B3376" s="1049" t="s">
        <v>3185</v>
      </c>
      <c r="C3376" s="1049" t="s">
        <v>77</v>
      </c>
      <c r="D3376" s="1053">
        <v>1731.2</v>
      </c>
    </row>
    <row r="3377" spans="1:4" x14ac:dyDescent="0.25">
      <c r="A3377" s="1049">
        <v>100607</v>
      </c>
      <c r="B3377" s="1049" t="s">
        <v>3186</v>
      </c>
      <c r="C3377" s="1049" t="s">
        <v>77</v>
      </c>
      <c r="D3377" s="1052">
        <v>743.01</v>
      </c>
    </row>
    <row r="3378" spans="1:4" x14ac:dyDescent="0.25">
      <c r="A3378" s="1049">
        <v>100608</v>
      </c>
      <c r="B3378" s="1049" t="s">
        <v>3187</v>
      </c>
      <c r="C3378" s="1049" t="s">
        <v>77</v>
      </c>
      <c r="D3378" s="1053">
        <v>1165.1099999999999</v>
      </c>
    </row>
    <row r="3379" spans="1:4" x14ac:dyDescent="0.25">
      <c r="A3379" s="1049">
        <v>100609</v>
      </c>
      <c r="B3379" s="1049" t="s">
        <v>3188</v>
      </c>
      <c r="C3379" s="1049" t="s">
        <v>77</v>
      </c>
      <c r="D3379" s="1053">
        <v>1768.61</v>
      </c>
    </row>
    <row r="3380" spans="1:4" x14ac:dyDescent="0.25">
      <c r="A3380" s="1049">
        <v>100610</v>
      </c>
      <c r="B3380" s="1049" t="s">
        <v>3189</v>
      </c>
      <c r="C3380" s="1049" t="s">
        <v>77</v>
      </c>
      <c r="D3380" s="1052">
        <v>763.38</v>
      </c>
    </row>
    <row r="3381" spans="1:4" x14ac:dyDescent="0.25">
      <c r="A3381" s="1049">
        <v>100611</v>
      </c>
      <c r="B3381" s="1049" t="s">
        <v>3190</v>
      </c>
      <c r="C3381" s="1049" t="s">
        <v>77</v>
      </c>
      <c r="D3381" s="1052">
        <v>953.46</v>
      </c>
    </row>
    <row r="3382" spans="1:4" x14ac:dyDescent="0.25">
      <c r="A3382" s="1049">
        <v>100612</v>
      </c>
      <c r="B3382" s="1049" t="s">
        <v>3191</v>
      </c>
      <c r="C3382" s="1049" t="s">
        <v>77</v>
      </c>
      <c r="D3382" s="1053">
        <v>1191.57</v>
      </c>
    </row>
    <row r="3383" spans="1:4" x14ac:dyDescent="0.25">
      <c r="A3383" s="1049">
        <v>100613</v>
      </c>
      <c r="B3383" s="1049" t="s">
        <v>3192</v>
      </c>
      <c r="C3383" s="1049" t="s">
        <v>77</v>
      </c>
      <c r="D3383" s="1053">
        <v>1805.23</v>
      </c>
    </row>
    <row r="3384" spans="1:4" x14ac:dyDescent="0.25">
      <c r="A3384" s="1049">
        <v>100614</v>
      </c>
      <c r="B3384" s="1049" t="s">
        <v>3193</v>
      </c>
      <c r="C3384" s="1049" t="s">
        <v>77</v>
      </c>
      <c r="D3384" s="1052">
        <v>999.7</v>
      </c>
    </row>
    <row r="3385" spans="1:4" x14ac:dyDescent="0.25">
      <c r="A3385" s="1049">
        <v>100615</v>
      </c>
      <c r="B3385" s="1049" t="s">
        <v>3194</v>
      </c>
      <c r="C3385" s="1049" t="s">
        <v>77</v>
      </c>
      <c r="D3385" s="1053">
        <v>1244.1400000000001</v>
      </c>
    </row>
    <row r="3386" spans="1:4" x14ac:dyDescent="0.25">
      <c r="A3386" s="1049">
        <v>100616</v>
      </c>
      <c r="B3386" s="1049" t="s">
        <v>3195</v>
      </c>
      <c r="C3386" s="1049" t="s">
        <v>77</v>
      </c>
      <c r="D3386" s="1053">
        <v>1882.31</v>
      </c>
    </row>
    <row r="3387" spans="1:4" x14ac:dyDescent="0.25">
      <c r="A3387" s="1049">
        <v>100617</v>
      </c>
      <c r="B3387" s="1049" t="s">
        <v>3196</v>
      </c>
      <c r="C3387" s="1049" t="s">
        <v>77</v>
      </c>
      <c r="D3387" s="1053">
        <v>1296.57</v>
      </c>
    </row>
    <row r="3388" spans="1:4" x14ac:dyDescent="0.25">
      <c r="A3388" s="1049">
        <v>100618</v>
      </c>
      <c r="B3388" s="1049" t="s">
        <v>3197</v>
      </c>
      <c r="C3388" s="1049" t="s">
        <v>77</v>
      </c>
      <c r="D3388" s="1053">
        <v>1963.49</v>
      </c>
    </row>
    <row r="3389" spans="1:4" x14ac:dyDescent="0.25">
      <c r="A3389" s="1049">
        <v>100619</v>
      </c>
      <c r="B3389" s="1049" t="s">
        <v>3198</v>
      </c>
      <c r="C3389" s="1049" t="s">
        <v>77</v>
      </c>
      <c r="D3389" s="1052">
        <v>606.51</v>
      </c>
    </row>
    <row r="3390" spans="1:4" x14ac:dyDescent="0.25">
      <c r="A3390" s="1049">
        <v>100620</v>
      </c>
      <c r="B3390" s="1049" t="s">
        <v>3199</v>
      </c>
      <c r="C3390" s="1049" t="s">
        <v>77</v>
      </c>
      <c r="D3390" s="1053">
        <v>2712.16</v>
      </c>
    </row>
    <row r="3391" spans="1:4" x14ac:dyDescent="0.25">
      <c r="A3391" s="1049">
        <v>100621</v>
      </c>
      <c r="B3391" s="1049" t="s">
        <v>3200</v>
      </c>
      <c r="C3391" s="1049" t="s">
        <v>77</v>
      </c>
      <c r="D3391" s="1053">
        <v>3162.03</v>
      </c>
    </row>
    <row r="3392" spans="1:4" x14ac:dyDescent="0.25">
      <c r="A3392" s="1049">
        <v>100622</v>
      </c>
      <c r="B3392" s="1049" t="s">
        <v>3201</v>
      </c>
      <c r="C3392" s="1049" t="s">
        <v>77</v>
      </c>
      <c r="D3392" s="1053">
        <v>2421.61</v>
      </c>
    </row>
    <row r="3393" spans="1:4" x14ac:dyDescent="0.25">
      <c r="A3393" s="1049">
        <v>100623</v>
      </c>
      <c r="B3393" s="1049" t="s">
        <v>3202</v>
      </c>
      <c r="C3393" s="1049" t="s">
        <v>77</v>
      </c>
      <c r="D3393" s="1053">
        <v>2618.0700000000002</v>
      </c>
    </row>
    <row r="3394" spans="1:4" x14ac:dyDescent="0.25">
      <c r="A3394" s="1049">
        <v>97605</v>
      </c>
      <c r="B3394" s="1049" t="s">
        <v>21720</v>
      </c>
      <c r="C3394" s="1049" t="s">
        <v>77</v>
      </c>
      <c r="D3394" s="1052">
        <v>94</v>
      </c>
    </row>
    <row r="3395" spans="1:4" x14ac:dyDescent="0.25">
      <c r="A3395" s="1049">
        <v>97607</v>
      </c>
      <c r="B3395" s="1049" t="s">
        <v>21721</v>
      </c>
      <c r="C3395" s="1049" t="s">
        <v>77</v>
      </c>
      <c r="D3395" s="1052">
        <v>119.98</v>
      </c>
    </row>
    <row r="3396" spans="1:4" x14ac:dyDescent="0.25">
      <c r="A3396" s="1049">
        <v>102102</v>
      </c>
      <c r="B3396" s="1049" t="s">
        <v>3203</v>
      </c>
      <c r="C3396" s="1049" t="s">
        <v>77</v>
      </c>
      <c r="D3396" s="1053">
        <v>11080.16</v>
      </c>
    </row>
    <row r="3397" spans="1:4" x14ac:dyDescent="0.25">
      <c r="A3397" s="1049">
        <v>102103</v>
      </c>
      <c r="B3397" s="1049" t="s">
        <v>3204</v>
      </c>
      <c r="C3397" s="1049" t="s">
        <v>77</v>
      </c>
      <c r="D3397" s="1053">
        <v>12320.94</v>
      </c>
    </row>
    <row r="3398" spans="1:4" x14ac:dyDescent="0.25">
      <c r="A3398" s="1049">
        <v>102104</v>
      </c>
      <c r="B3398" s="1049" t="s">
        <v>3205</v>
      </c>
      <c r="C3398" s="1049" t="s">
        <v>77</v>
      </c>
      <c r="D3398" s="1053">
        <v>15778.76</v>
      </c>
    </row>
    <row r="3399" spans="1:4" x14ac:dyDescent="0.25">
      <c r="A3399" s="1049">
        <v>102105</v>
      </c>
      <c r="B3399" s="1049" t="s">
        <v>3206</v>
      </c>
      <c r="C3399" s="1049" t="s">
        <v>77</v>
      </c>
      <c r="D3399" s="1053">
        <v>19371.419999999998</v>
      </c>
    </row>
    <row r="3400" spans="1:4" x14ac:dyDescent="0.25">
      <c r="A3400" s="1049">
        <v>102106</v>
      </c>
      <c r="B3400" s="1049" t="s">
        <v>3207</v>
      </c>
      <c r="C3400" s="1049" t="s">
        <v>77</v>
      </c>
      <c r="D3400" s="1053">
        <v>24272.82</v>
      </c>
    </row>
    <row r="3401" spans="1:4" x14ac:dyDescent="0.25">
      <c r="A3401" s="1049">
        <v>102107</v>
      </c>
      <c r="B3401" s="1049" t="s">
        <v>3208</v>
      </c>
      <c r="C3401" s="1049" t="s">
        <v>77</v>
      </c>
      <c r="D3401" s="1053">
        <v>33832.379999999997</v>
      </c>
    </row>
    <row r="3402" spans="1:4" x14ac:dyDescent="0.25">
      <c r="A3402" s="1049">
        <v>102108</v>
      </c>
      <c r="B3402" s="1049" t="s">
        <v>3209</v>
      </c>
      <c r="C3402" s="1049" t="s">
        <v>77</v>
      </c>
      <c r="D3402" s="1053">
        <v>39382.54</v>
      </c>
    </row>
    <row r="3403" spans="1:4" x14ac:dyDescent="0.25">
      <c r="A3403" s="1049">
        <v>102109</v>
      </c>
      <c r="B3403" s="1049" t="s">
        <v>3210</v>
      </c>
      <c r="C3403" s="1049" t="s">
        <v>77</v>
      </c>
      <c r="D3403" s="1052">
        <v>74.819999999999993</v>
      </c>
    </row>
    <row r="3404" spans="1:4" x14ac:dyDescent="0.25">
      <c r="A3404" s="1049">
        <v>102110</v>
      </c>
      <c r="B3404" s="1049" t="s">
        <v>3211</v>
      </c>
      <c r="C3404" s="1049" t="s">
        <v>77</v>
      </c>
      <c r="D3404" s="1052">
        <v>230.9</v>
      </c>
    </row>
    <row r="3405" spans="1:4" x14ac:dyDescent="0.25">
      <c r="A3405" s="1049">
        <v>103654</v>
      </c>
      <c r="B3405" s="1049" t="s">
        <v>12599</v>
      </c>
      <c r="C3405" s="1049" t="s">
        <v>77</v>
      </c>
      <c r="D3405" s="1053">
        <v>63727.519999999997</v>
      </c>
    </row>
    <row r="3406" spans="1:4" x14ac:dyDescent="0.25">
      <c r="A3406" s="1049">
        <v>103655</v>
      </c>
      <c r="B3406" s="1049" t="s">
        <v>12600</v>
      </c>
      <c r="C3406" s="1049" t="s">
        <v>77</v>
      </c>
      <c r="D3406" s="1053">
        <v>87270.84</v>
      </c>
    </row>
    <row r="3407" spans="1:4" x14ac:dyDescent="0.25">
      <c r="A3407" s="1049">
        <v>103656</v>
      </c>
      <c r="B3407" s="1049" t="s">
        <v>12601</v>
      </c>
      <c r="C3407" s="1049" t="s">
        <v>77</v>
      </c>
      <c r="D3407" s="1053">
        <v>121975.98</v>
      </c>
    </row>
    <row r="3408" spans="1:4" x14ac:dyDescent="0.25">
      <c r="A3408" s="1049">
        <v>96973</v>
      </c>
      <c r="B3408" s="1049" t="s">
        <v>12602</v>
      </c>
      <c r="C3408" s="1049" t="s">
        <v>76</v>
      </c>
      <c r="D3408" s="1052">
        <v>76.5</v>
      </c>
    </row>
    <row r="3409" spans="1:4" x14ac:dyDescent="0.25">
      <c r="A3409" s="1049">
        <v>96974</v>
      </c>
      <c r="B3409" s="1049" t="s">
        <v>12603</v>
      </c>
      <c r="C3409" s="1049" t="s">
        <v>76</v>
      </c>
      <c r="D3409" s="1052">
        <v>98.67</v>
      </c>
    </row>
    <row r="3410" spans="1:4" x14ac:dyDescent="0.25">
      <c r="A3410" s="1049">
        <v>96975</v>
      </c>
      <c r="B3410" s="1049" t="s">
        <v>12604</v>
      </c>
      <c r="C3410" s="1049" t="s">
        <v>76</v>
      </c>
      <c r="D3410" s="1052">
        <v>121.92</v>
      </c>
    </row>
    <row r="3411" spans="1:4" x14ac:dyDescent="0.25">
      <c r="A3411" s="1049">
        <v>96976</v>
      </c>
      <c r="B3411" s="1049" t="s">
        <v>12605</v>
      </c>
      <c r="C3411" s="1049" t="s">
        <v>76</v>
      </c>
      <c r="D3411" s="1052">
        <v>160.08000000000001</v>
      </c>
    </row>
    <row r="3412" spans="1:4" x14ac:dyDescent="0.25">
      <c r="A3412" s="1049">
        <v>96977</v>
      </c>
      <c r="B3412" s="1049" t="s">
        <v>12606</v>
      </c>
      <c r="C3412" s="1049" t="s">
        <v>76</v>
      </c>
      <c r="D3412" s="1052">
        <v>61.35</v>
      </c>
    </row>
    <row r="3413" spans="1:4" x14ac:dyDescent="0.25">
      <c r="A3413" s="1049">
        <v>96978</v>
      </c>
      <c r="B3413" s="1049" t="s">
        <v>12607</v>
      </c>
      <c r="C3413" s="1049" t="s">
        <v>76</v>
      </c>
      <c r="D3413" s="1052">
        <v>80.790000000000006</v>
      </c>
    </row>
    <row r="3414" spans="1:4" x14ac:dyDescent="0.25">
      <c r="A3414" s="1049">
        <v>96979</v>
      </c>
      <c r="B3414" s="1049" t="s">
        <v>12608</v>
      </c>
      <c r="C3414" s="1049" t="s">
        <v>76</v>
      </c>
      <c r="D3414" s="1052">
        <v>115.49</v>
      </c>
    </row>
    <row r="3415" spans="1:4" x14ac:dyDescent="0.25">
      <c r="A3415" s="1049">
        <v>96984</v>
      </c>
      <c r="B3415" s="1049" t="s">
        <v>12609</v>
      </c>
      <c r="C3415" s="1049" t="s">
        <v>77</v>
      </c>
      <c r="D3415" s="1052">
        <v>62.9</v>
      </c>
    </row>
    <row r="3416" spans="1:4" x14ac:dyDescent="0.25">
      <c r="A3416" s="1049">
        <v>96985</v>
      </c>
      <c r="B3416" s="1049" t="s">
        <v>12610</v>
      </c>
      <c r="C3416" s="1049" t="s">
        <v>77</v>
      </c>
      <c r="D3416" s="1052">
        <v>83.38</v>
      </c>
    </row>
    <row r="3417" spans="1:4" x14ac:dyDescent="0.25">
      <c r="A3417" s="1049">
        <v>96986</v>
      </c>
      <c r="B3417" s="1049" t="s">
        <v>12611</v>
      </c>
      <c r="C3417" s="1049" t="s">
        <v>77</v>
      </c>
      <c r="D3417" s="1052">
        <v>124.71</v>
      </c>
    </row>
    <row r="3418" spans="1:4" x14ac:dyDescent="0.25">
      <c r="A3418" s="1049">
        <v>96987</v>
      </c>
      <c r="B3418" s="1049" t="s">
        <v>12612</v>
      </c>
      <c r="C3418" s="1049" t="s">
        <v>77</v>
      </c>
      <c r="D3418" s="1052">
        <v>129.91999999999999</v>
      </c>
    </row>
    <row r="3419" spans="1:4" x14ac:dyDescent="0.25">
      <c r="A3419" s="1049">
        <v>96988</v>
      </c>
      <c r="B3419" s="1049" t="s">
        <v>12613</v>
      </c>
      <c r="C3419" s="1049" t="s">
        <v>77</v>
      </c>
      <c r="D3419" s="1052">
        <v>147.21</v>
      </c>
    </row>
    <row r="3420" spans="1:4" x14ac:dyDescent="0.25">
      <c r="A3420" s="1049">
        <v>96989</v>
      </c>
      <c r="B3420" s="1049" t="s">
        <v>12614</v>
      </c>
      <c r="C3420" s="1049" t="s">
        <v>77</v>
      </c>
      <c r="D3420" s="1052">
        <v>123.13</v>
      </c>
    </row>
    <row r="3421" spans="1:4" x14ac:dyDescent="0.25">
      <c r="A3421" s="1049">
        <v>98463</v>
      </c>
      <c r="B3421" s="1049" t="s">
        <v>12615</v>
      </c>
      <c r="C3421" s="1049" t="s">
        <v>77</v>
      </c>
      <c r="D3421" s="1052">
        <v>28.57</v>
      </c>
    </row>
    <row r="3422" spans="1:4" x14ac:dyDescent="0.25">
      <c r="A3422" s="1049">
        <v>104746</v>
      </c>
      <c r="B3422" s="1049" t="s">
        <v>12616</v>
      </c>
      <c r="C3422" s="1049" t="s">
        <v>77</v>
      </c>
      <c r="D3422" s="1052">
        <v>27.53</v>
      </c>
    </row>
    <row r="3423" spans="1:4" x14ac:dyDescent="0.25">
      <c r="A3423" s="1049">
        <v>104749</v>
      </c>
      <c r="B3423" s="1049" t="s">
        <v>12617</v>
      </c>
      <c r="C3423" s="1049" t="s">
        <v>77</v>
      </c>
      <c r="D3423" s="1052">
        <v>22.24</v>
      </c>
    </row>
    <row r="3424" spans="1:4" x14ac:dyDescent="0.25">
      <c r="A3424" s="1049">
        <v>104750</v>
      </c>
      <c r="B3424" s="1049" t="s">
        <v>12618</v>
      </c>
      <c r="C3424" s="1049" t="s">
        <v>77</v>
      </c>
      <c r="D3424" s="1052">
        <v>18.309999999999999</v>
      </c>
    </row>
    <row r="3425" spans="1:4" x14ac:dyDescent="0.25">
      <c r="A3425" s="1049">
        <v>104751</v>
      </c>
      <c r="B3425" s="1049" t="s">
        <v>12619</v>
      </c>
      <c r="C3425" s="1049" t="s">
        <v>77</v>
      </c>
      <c r="D3425" s="1052">
        <v>25.05</v>
      </c>
    </row>
    <row r="3426" spans="1:4" x14ac:dyDescent="0.25">
      <c r="A3426" s="1049">
        <v>104752</v>
      </c>
      <c r="B3426" s="1049" t="s">
        <v>12620</v>
      </c>
      <c r="C3426" s="1049" t="s">
        <v>77</v>
      </c>
      <c r="D3426" s="1052">
        <v>22.91</v>
      </c>
    </row>
    <row r="3427" spans="1:4" x14ac:dyDescent="0.25">
      <c r="A3427" s="1049">
        <v>104753</v>
      </c>
      <c r="B3427" s="1049" t="s">
        <v>12621</v>
      </c>
      <c r="C3427" s="1049" t="s">
        <v>77</v>
      </c>
      <c r="D3427" s="1052">
        <v>27.34</v>
      </c>
    </row>
    <row r="3428" spans="1:4" x14ac:dyDescent="0.25">
      <c r="A3428" s="1049">
        <v>104754</v>
      </c>
      <c r="B3428" s="1049" t="s">
        <v>12622</v>
      </c>
      <c r="C3428" s="1049" t="s">
        <v>77</v>
      </c>
      <c r="D3428" s="1052">
        <v>34.94</v>
      </c>
    </row>
    <row r="3429" spans="1:4" x14ac:dyDescent="0.25">
      <c r="A3429" s="1049">
        <v>104755</v>
      </c>
      <c r="B3429" s="1049" t="s">
        <v>12623</v>
      </c>
      <c r="C3429" s="1049" t="s">
        <v>77</v>
      </c>
      <c r="D3429" s="1052">
        <v>46.73</v>
      </c>
    </row>
    <row r="3430" spans="1:4" x14ac:dyDescent="0.25">
      <c r="A3430" s="1049">
        <v>103490</v>
      </c>
      <c r="B3430" s="1049" t="s">
        <v>12624</v>
      </c>
      <c r="C3430" s="1049" t="s">
        <v>70</v>
      </c>
      <c r="D3430" s="1053">
        <v>3403.22</v>
      </c>
    </row>
    <row r="3431" spans="1:4" x14ac:dyDescent="0.25">
      <c r="A3431" s="1049">
        <v>103491</v>
      </c>
      <c r="B3431" s="1049" t="s">
        <v>12625</v>
      </c>
      <c r="C3431" s="1049" t="s">
        <v>70</v>
      </c>
      <c r="D3431" s="1052">
        <v>625.95000000000005</v>
      </c>
    </row>
    <row r="3432" spans="1:4" x14ac:dyDescent="0.25">
      <c r="A3432" s="1049">
        <v>104758</v>
      </c>
      <c r="B3432" s="1049" t="s">
        <v>21722</v>
      </c>
      <c r="C3432" s="1049" t="s">
        <v>77</v>
      </c>
      <c r="D3432" s="1052">
        <v>19.71</v>
      </c>
    </row>
    <row r="3433" spans="1:4" x14ac:dyDescent="0.25">
      <c r="A3433" s="1049">
        <v>104759</v>
      </c>
      <c r="B3433" s="1049" t="s">
        <v>21723</v>
      </c>
      <c r="C3433" s="1049" t="s">
        <v>77</v>
      </c>
      <c r="D3433" s="1052">
        <v>52.56</v>
      </c>
    </row>
    <row r="3434" spans="1:4" x14ac:dyDescent="0.25">
      <c r="A3434" s="1049">
        <v>104760</v>
      </c>
      <c r="B3434" s="1049" t="s">
        <v>21724</v>
      </c>
      <c r="C3434" s="1049" t="s">
        <v>77</v>
      </c>
      <c r="D3434" s="1052">
        <v>76.760000000000005</v>
      </c>
    </row>
    <row r="3435" spans="1:4" x14ac:dyDescent="0.25">
      <c r="A3435" s="1049">
        <v>104761</v>
      </c>
      <c r="B3435" s="1049" t="s">
        <v>21725</v>
      </c>
      <c r="C3435" s="1049" t="s">
        <v>77</v>
      </c>
      <c r="D3435" s="1052">
        <v>10.83</v>
      </c>
    </row>
    <row r="3436" spans="1:4" x14ac:dyDescent="0.25">
      <c r="A3436" s="1049">
        <v>104762</v>
      </c>
      <c r="B3436" s="1049" t="s">
        <v>21726</v>
      </c>
      <c r="C3436" s="1049" t="s">
        <v>77</v>
      </c>
      <c r="D3436" s="1052">
        <v>28.87</v>
      </c>
    </row>
    <row r="3437" spans="1:4" x14ac:dyDescent="0.25">
      <c r="A3437" s="1049">
        <v>104763</v>
      </c>
      <c r="B3437" s="1049" t="s">
        <v>21727</v>
      </c>
      <c r="C3437" s="1049" t="s">
        <v>77</v>
      </c>
      <c r="D3437" s="1052">
        <v>42.18</v>
      </c>
    </row>
    <row r="3438" spans="1:4" x14ac:dyDescent="0.25">
      <c r="A3438" s="1049">
        <v>104764</v>
      </c>
      <c r="B3438" s="1049" t="s">
        <v>21728</v>
      </c>
      <c r="C3438" s="1049" t="s">
        <v>76</v>
      </c>
      <c r="D3438" s="1052">
        <v>22.62</v>
      </c>
    </row>
    <row r="3439" spans="1:4" x14ac:dyDescent="0.25">
      <c r="A3439" s="1049">
        <v>104765</v>
      </c>
      <c r="B3439" s="1049" t="s">
        <v>21729</v>
      </c>
      <c r="C3439" s="1049" t="s">
        <v>76</v>
      </c>
      <c r="D3439" s="1052">
        <v>19.18</v>
      </c>
    </row>
    <row r="3440" spans="1:4" x14ac:dyDescent="0.25">
      <c r="A3440" s="1049">
        <v>104766</v>
      </c>
      <c r="B3440" s="1049" t="s">
        <v>21730</v>
      </c>
      <c r="C3440" s="1049" t="s">
        <v>76</v>
      </c>
      <c r="D3440" s="1052">
        <v>19.059999999999999</v>
      </c>
    </row>
    <row r="3441" spans="1:4" x14ac:dyDescent="0.25">
      <c r="A3441" s="1049">
        <v>104768</v>
      </c>
      <c r="B3441" s="1049" t="s">
        <v>21731</v>
      </c>
      <c r="C3441" s="1049" t="s">
        <v>77</v>
      </c>
      <c r="D3441" s="1052">
        <v>0.83</v>
      </c>
    </row>
    <row r="3442" spans="1:4" x14ac:dyDescent="0.25">
      <c r="A3442" s="1049">
        <v>104770</v>
      </c>
      <c r="B3442" s="1049" t="s">
        <v>21732</v>
      </c>
      <c r="C3442" s="1049" t="s">
        <v>77</v>
      </c>
      <c r="D3442" s="1052">
        <v>2.2200000000000002</v>
      </c>
    </row>
    <row r="3443" spans="1:4" x14ac:dyDescent="0.25">
      <c r="A3443" s="1049">
        <v>104772</v>
      </c>
      <c r="B3443" s="1049" t="s">
        <v>21733</v>
      </c>
      <c r="C3443" s="1049" t="s">
        <v>77</v>
      </c>
      <c r="D3443" s="1052">
        <v>3.26</v>
      </c>
    </row>
    <row r="3444" spans="1:4" x14ac:dyDescent="0.25">
      <c r="A3444" s="1049">
        <v>104774</v>
      </c>
      <c r="B3444" s="1049" t="s">
        <v>21734</v>
      </c>
      <c r="C3444" s="1049" t="s">
        <v>77</v>
      </c>
      <c r="D3444" s="1052">
        <v>2.84</v>
      </c>
    </row>
    <row r="3445" spans="1:4" x14ac:dyDescent="0.25">
      <c r="A3445" s="1049">
        <v>104776</v>
      </c>
      <c r="B3445" s="1049" t="s">
        <v>21735</v>
      </c>
      <c r="C3445" s="1049" t="s">
        <v>77</v>
      </c>
      <c r="D3445" s="1052">
        <v>7.58</v>
      </c>
    </row>
    <row r="3446" spans="1:4" x14ac:dyDescent="0.25">
      <c r="A3446" s="1049">
        <v>104778</v>
      </c>
      <c r="B3446" s="1049" t="s">
        <v>21736</v>
      </c>
      <c r="C3446" s="1049" t="s">
        <v>77</v>
      </c>
      <c r="D3446" s="1052">
        <v>11.09</v>
      </c>
    </row>
    <row r="3447" spans="1:4" x14ac:dyDescent="0.25">
      <c r="A3447" s="1049">
        <v>104780</v>
      </c>
      <c r="B3447" s="1049" t="s">
        <v>21737</v>
      </c>
      <c r="C3447" s="1049" t="s">
        <v>76</v>
      </c>
      <c r="D3447" s="1052">
        <v>7.88</v>
      </c>
    </row>
    <row r="3448" spans="1:4" x14ac:dyDescent="0.25">
      <c r="A3448" s="1049">
        <v>104785</v>
      </c>
      <c r="B3448" s="1049" t="s">
        <v>21738</v>
      </c>
      <c r="C3448" s="1049" t="s">
        <v>76</v>
      </c>
      <c r="D3448" s="1052">
        <v>14.18</v>
      </c>
    </row>
    <row r="3449" spans="1:4" x14ac:dyDescent="0.25">
      <c r="A3449" s="1049">
        <v>96765</v>
      </c>
      <c r="B3449" s="1049" t="s">
        <v>3212</v>
      </c>
      <c r="C3449" s="1049" t="s">
        <v>77</v>
      </c>
      <c r="D3449" s="1053">
        <v>1621.22</v>
      </c>
    </row>
    <row r="3450" spans="1:4" x14ac:dyDescent="0.25">
      <c r="A3450" s="1049">
        <v>101905</v>
      </c>
      <c r="B3450" s="1049" t="s">
        <v>12626</v>
      </c>
      <c r="C3450" s="1049" t="s">
        <v>77</v>
      </c>
      <c r="D3450" s="1052">
        <v>218.8</v>
      </c>
    </row>
    <row r="3451" spans="1:4" x14ac:dyDescent="0.25">
      <c r="A3451" s="1049">
        <v>101906</v>
      </c>
      <c r="B3451" s="1049" t="s">
        <v>12627</v>
      </c>
      <c r="C3451" s="1049" t="s">
        <v>77</v>
      </c>
      <c r="D3451" s="1052">
        <v>635.53</v>
      </c>
    </row>
    <row r="3452" spans="1:4" x14ac:dyDescent="0.25">
      <c r="A3452" s="1049">
        <v>101907</v>
      </c>
      <c r="B3452" s="1049" t="s">
        <v>12628</v>
      </c>
      <c r="C3452" s="1049" t="s">
        <v>77</v>
      </c>
      <c r="D3452" s="1052">
        <v>686.3</v>
      </c>
    </row>
    <row r="3453" spans="1:4" x14ac:dyDescent="0.25">
      <c r="A3453" s="1049">
        <v>101908</v>
      </c>
      <c r="B3453" s="1049" t="s">
        <v>12629</v>
      </c>
      <c r="C3453" s="1049" t="s">
        <v>77</v>
      </c>
      <c r="D3453" s="1052">
        <v>212.45</v>
      </c>
    </row>
    <row r="3454" spans="1:4" x14ac:dyDescent="0.25">
      <c r="A3454" s="1049">
        <v>101909</v>
      </c>
      <c r="B3454" s="1049" t="s">
        <v>12630</v>
      </c>
      <c r="C3454" s="1049" t="s">
        <v>77</v>
      </c>
      <c r="D3454" s="1052">
        <v>246.3</v>
      </c>
    </row>
    <row r="3455" spans="1:4" x14ac:dyDescent="0.25">
      <c r="A3455" s="1049">
        <v>101910</v>
      </c>
      <c r="B3455" s="1049" t="s">
        <v>12631</v>
      </c>
      <c r="C3455" s="1049" t="s">
        <v>77</v>
      </c>
      <c r="D3455" s="1052">
        <v>288.60000000000002</v>
      </c>
    </row>
    <row r="3456" spans="1:4" x14ac:dyDescent="0.25">
      <c r="A3456" s="1049">
        <v>101911</v>
      </c>
      <c r="B3456" s="1049" t="s">
        <v>12632</v>
      </c>
      <c r="C3456" s="1049" t="s">
        <v>77</v>
      </c>
      <c r="D3456" s="1052">
        <v>330.91</v>
      </c>
    </row>
    <row r="3457" spans="1:4" x14ac:dyDescent="0.25">
      <c r="A3457" s="1049">
        <v>101912</v>
      </c>
      <c r="B3457" s="1049" t="s">
        <v>3213</v>
      </c>
      <c r="C3457" s="1049" t="s">
        <v>77</v>
      </c>
      <c r="D3457" s="1053">
        <v>1995.86</v>
      </c>
    </row>
    <row r="3458" spans="1:4" x14ac:dyDescent="0.25">
      <c r="A3458" s="1049">
        <v>101913</v>
      </c>
      <c r="B3458" s="1049" t="s">
        <v>3214</v>
      </c>
      <c r="C3458" s="1049" t="s">
        <v>77</v>
      </c>
      <c r="D3458" s="1052">
        <v>455.64</v>
      </c>
    </row>
    <row r="3459" spans="1:4" x14ac:dyDescent="0.25">
      <c r="A3459" s="1049">
        <v>101914</v>
      </c>
      <c r="B3459" s="1049" t="s">
        <v>3215</v>
      </c>
      <c r="C3459" s="1049" t="s">
        <v>77</v>
      </c>
      <c r="D3459" s="1052">
        <v>578.78</v>
      </c>
    </row>
    <row r="3460" spans="1:4" x14ac:dyDescent="0.25">
      <c r="A3460" s="1049">
        <v>101915</v>
      </c>
      <c r="B3460" s="1049" t="s">
        <v>3216</v>
      </c>
      <c r="C3460" s="1049" t="s">
        <v>77</v>
      </c>
      <c r="D3460" s="1052">
        <v>384.72</v>
      </c>
    </row>
    <row r="3461" spans="1:4" x14ac:dyDescent="0.25">
      <c r="A3461" s="1049">
        <v>101916</v>
      </c>
      <c r="B3461" s="1049" t="s">
        <v>3217</v>
      </c>
      <c r="C3461" s="1049" t="s">
        <v>77</v>
      </c>
      <c r="D3461" s="1053">
        <v>3408.98</v>
      </c>
    </row>
    <row r="3462" spans="1:4" x14ac:dyDescent="0.25">
      <c r="A3462" s="1049">
        <v>101917</v>
      </c>
      <c r="B3462" s="1049" t="s">
        <v>3218</v>
      </c>
      <c r="C3462" s="1049" t="s">
        <v>77</v>
      </c>
      <c r="D3462" s="1052">
        <v>163.68</v>
      </c>
    </row>
    <row r="3463" spans="1:4" x14ac:dyDescent="0.25">
      <c r="A3463" s="1049">
        <v>98261</v>
      </c>
      <c r="B3463" s="1049" t="s">
        <v>3219</v>
      </c>
      <c r="C3463" s="1049" t="s">
        <v>76</v>
      </c>
      <c r="D3463" s="1052">
        <v>4.42</v>
      </c>
    </row>
    <row r="3464" spans="1:4" x14ac:dyDescent="0.25">
      <c r="A3464" s="1049">
        <v>98262</v>
      </c>
      <c r="B3464" s="1049" t="s">
        <v>3220</v>
      </c>
      <c r="C3464" s="1049" t="s">
        <v>76</v>
      </c>
      <c r="D3464" s="1052">
        <v>5.08</v>
      </c>
    </row>
    <row r="3465" spans="1:4" x14ac:dyDescent="0.25">
      <c r="A3465" s="1049">
        <v>98263</v>
      </c>
      <c r="B3465" s="1049" t="s">
        <v>3221</v>
      </c>
      <c r="C3465" s="1049" t="s">
        <v>76</v>
      </c>
      <c r="D3465" s="1052">
        <v>5.3</v>
      </c>
    </row>
    <row r="3466" spans="1:4" x14ac:dyDescent="0.25">
      <c r="A3466" s="1049">
        <v>98264</v>
      </c>
      <c r="B3466" s="1049" t="s">
        <v>3222</v>
      </c>
      <c r="C3466" s="1049" t="s">
        <v>76</v>
      </c>
      <c r="D3466" s="1052">
        <v>5.98</v>
      </c>
    </row>
    <row r="3467" spans="1:4" x14ac:dyDescent="0.25">
      <c r="A3467" s="1049">
        <v>98265</v>
      </c>
      <c r="B3467" s="1049" t="s">
        <v>3223</v>
      </c>
      <c r="C3467" s="1049" t="s">
        <v>76</v>
      </c>
      <c r="D3467" s="1052">
        <v>6.44</v>
      </c>
    </row>
    <row r="3468" spans="1:4" x14ac:dyDescent="0.25">
      <c r="A3468" s="1049">
        <v>98266</v>
      </c>
      <c r="B3468" s="1049" t="s">
        <v>3224</v>
      </c>
      <c r="C3468" s="1049" t="s">
        <v>76</v>
      </c>
      <c r="D3468" s="1052">
        <v>7.02</v>
      </c>
    </row>
    <row r="3469" spans="1:4" x14ac:dyDescent="0.25">
      <c r="A3469" s="1049">
        <v>98267</v>
      </c>
      <c r="B3469" s="1049" t="s">
        <v>3225</v>
      </c>
      <c r="C3469" s="1049" t="s">
        <v>76</v>
      </c>
      <c r="D3469" s="1052">
        <v>10.42</v>
      </c>
    </row>
    <row r="3470" spans="1:4" x14ac:dyDescent="0.25">
      <c r="A3470" s="1049">
        <v>98268</v>
      </c>
      <c r="B3470" s="1049" t="s">
        <v>3226</v>
      </c>
      <c r="C3470" s="1049" t="s">
        <v>76</v>
      </c>
      <c r="D3470" s="1052">
        <v>15.31</v>
      </c>
    </row>
    <row r="3471" spans="1:4" x14ac:dyDescent="0.25">
      <c r="A3471" s="1049">
        <v>98269</v>
      </c>
      <c r="B3471" s="1049" t="s">
        <v>3227</v>
      </c>
      <c r="C3471" s="1049" t="s">
        <v>76</v>
      </c>
      <c r="D3471" s="1052">
        <v>19.97</v>
      </c>
    </row>
    <row r="3472" spans="1:4" x14ac:dyDescent="0.25">
      <c r="A3472" s="1049">
        <v>98270</v>
      </c>
      <c r="B3472" s="1049" t="s">
        <v>3228</v>
      </c>
      <c r="C3472" s="1049" t="s">
        <v>76</v>
      </c>
      <c r="D3472" s="1052">
        <v>28.58</v>
      </c>
    </row>
    <row r="3473" spans="1:4" x14ac:dyDescent="0.25">
      <c r="A3473" s="1049">
        <v>98271</v>
      </c>
      <c r="B3473" s="1049" t="s">
        <v>3229</v>
      </c>
      <c r="C3473" s="1049" t="s">
        <v>76</v>
      </c>
      <c r="D3473" s="1052">
        <v>38.86</v>
      </c>
    </row>
    <row r="3474" spans="1:4" x14ac:dyDescent="0.25">
      <c r="A3474" s="1049">
        <v>98272</v>
      </c>
      <c r="B3474" s="1049" t="s">
        <v>3230</v>
      </c>
      <c r="C3474" s="1049" t="s">
        <v>76</v>
      </c>
      <c r="D3474" s="1052">
        <v>84.84</v>
      </c>
    </row>
    <row r="3475" spans="1:4" x14ac:dyDescent="0.25">
      <c r="A3475" s="1049">
        <v>98273</v>
      </c>
      <c r="B3475" s="1049" t="s">
        <v>3231</v>
      </c>
      <c r="C3475" s="1049" t="s">
        <v>76</v>
      </c>
      <c r="D3475" s="1052">
        <v>2.13</v>
      </c>
    </row>
    <row r="3476" spans="1:4" x14ac:dyDescent="0.25">
      <c r="A3476" s="1049">
        <v>98274</v>
      </c>
      <c r="B3476" s="1049" t="s">
        <v>3232</v>
      </c>
      <c r="C3476" s="1049" t="s">
        <v>76</v>
      </c>
      <c r="D3476" s="1052">
        <v>2.58</v>
      </c>
    </row>
    <row r="3477" spans="1:4" x14ac:dyDescent="0.25">
      <c r="A3477" s="1049">
        <v>98275</v>
      </c>
      <c r="B3477" s="1049" t="s">
        <v>3233</v>
      </c>
      <c r="C3477" s="1049" t="s">
        <v>76</v>
      </c>
      <c r="D3477" s="1052">
        <v>3.16</v>
      </c>
    </row>
    <row r="3478" spans="1:4" x14ac:dyDescent="0.25">
      <c r="A3478" s="1049">
        <v>98276</v>
      </c>
      <c r="B3478" s="1049" t="s">
        <v>3234</v>
      </c>
      <c r="C3478" s="1049" t="s">
        <v>76</v>
      </c>
      <c r="D3478" s="1052">
        <v>6.56</v>
      </c>
    </row>
    <row r="3479" spans="1:4" x14ac:dyDescent="0.25">
      <c r="A3479" s="1049">
        <v>98277</v>
      </c>
      <c r="B3479" s="1049" t="s">
        <v>3235</v>
      </c>
      <c r="C3479" s="1049" t="s">
        <v>76</v>
      </c>
      <c r="D3479" s="1052">
        <v>11.46</v>
      </c>
    </row>
    <row r="3480" spans="1:4" x14ac:dyDescent="0.25">
      <c r="A3480" s="1049">
        <v>98278</v>
      </c>
      <c r="B3480" s="1049" t="s">
        <v>3236</v>
      </c>
      <c r="C3480" s="1049" t="s">
        <v>76</v>
      </c>
      <c r="D3480" s="1052">
        <v>16.12</v>
      </c>
    </row>
    <row r="3481" spans="1:4" x14ac:dyDescent="0.25">
      <c r="A3481" s="1049">
        <v>98279</v>
      </c>
      <c r="B3481" s="1049" t="s">
        <v>3237</v>
      </c>
      <c r="C3481" s="1049" t="s">
        <v>76</v>
      </c>
      <c r="D3481" s="1052">
        <v>24.72</v>
      </c>
    </row>
    <row r="3482" spans="1:4" x14ac:dyDescent="0.25">
      <c r="A3482" s="1049">
        <v>98280</v>
      </c>
      <c r="B3482" s="1049" t="s">
        <v>3238</v>
      </c>
      <c r="C3482" s="1049" t="s">
        <v>76</v>
      </c>
      <c r="D3482" s="1052">
        <v>9.3800000000000008</v>
      </c>
    </row>
    <row r="3483" spans="1:4" x14ac:dyDescent="0.25">
      <c r="A3483" s="1049">
        <v>98281</v>
      </c>
      <c r="B3483" s="1049" t="s">
        <v>3239</v>
      </c>
      <c r="C3483" s="1049" t="s">
        <v>76</v>
      </c>
      <c r="D3483" s="1052">
        <v>10.029999999999999</v>
      </c>
    </row>
    <row r="3484" spans="1:4" x14ac:dyDescent="0.25">
      <c r="A3484" s="1049">
        <v>98282</v>
      </c>
      <c r="B3484" s="1049" t="s">
        <v>3240</v>
      </c>
      <c r="C3484" s="1049" t="s">
        <v>76</v>
      </c>
      <c r="D3484" s="1052">
        <v>10.26</v>
      </c>
    </row>
    <row r="3485" spans="1:4" x14ac:dyDescent="0.25">
      <c r="A3485" s="1049">
        <v>98283</v>
      </c>
      <c r="B3485" s="1049" t="s">
        <v>3241</v>
      </c>
      <c r="C3485" s="1049" t="s">
        <v>76</v>
      </c>
      <c r="D3485" s="1052">
        <v>10.93</v>
      </c>
    </row>
    <row r="3486" spans="1:4" x14ac:dyDescent="0.25">
      <c r="A3486" s="1049">
        <v>98284</v>
      </c>
      <c r="B3486" s="1049" t="s">
        <v>3242</v>
      </c>
      <c r="C3486" s="1049" t="s">
        <v>76</v>
      </c>
      <c r="D3486" s="1052">
        <v>11.38</v>
      </c>
    </row>
    <row r="3487" spans="1:4" x14ac:dyDescent="0.25">
      <c r="A3487" s="1049">
        <v>98285</v>
      </c>
      <c r="B3487" s="1049" t="s">
        <v>3243</v>
      </c>
      <c r="C3487" s="1049" t="s">
        <v>76</v>
      </c>
      <c r="D3487" s="1052">
        <v>11.98</v>
      </c>
    </row>
    <row r="3488" spans="1:4" x14ac:dyDescent="0.25">
      <c r="A3488" s="1049">
        <v>98286</v>
      </c>
      <c r="B3488" s="1049" t="s">
        <v>3244</v>
      </c>
      <c r="C3488" s="1049" t="s">
        <v>76</v>
      </c>
      <c r="D3488" s="1052">
        <v>15.37</v>
      </c>
    </row>
    <row r="3489" spans="1:4" x14ac:dyDescent="0.25">
      <c r="A3489" s="1049">
        <v>98287</v>
      </c>
      <c r="B3489" s="1049" t="s">
        <v>3245</v>
      </c>
      <c r="C3489" s="1049" t="s">
        <v>76</v>
      </c>
      <c r="D3489" s="1052">
        <v>1.44</v>
      </c>
    </row>
    <row r="3490" spans="1:4" x14ac:dyDescent="0.25">
      <c r="A3490" s="1049">
        <v>98288</v>
      </c>
      <c r="B3490" s="1049" t="s">
        <v>3246</v>
      </c>
      <c r="C3490" s="1049" t="s">
        <v>76</v>
      </c>
      <c r="D3490" s="1052">
        <v>2.11</v>
      </c>
    </row>
    <row r="3491" spans="1:4" x14ac:dyDescent="0.25">
      <c r="A3491" s="1049">
        <v>98289</v>
      </c>
      <c r="B3491" s="1049" t="s">
        <v>3247</v>
      </c>
      <c r="C3491" s="1049" t="s">
        <v>76</v>
      </c>
      <c r="D3491" s="1052">
        <v>2.3199999999999998</v>
      </c>
    </row>
    <row r="3492" spans="1:4" x14ac:dyDescent="0.25">
      <c r="A3492" s="1049">
        <v>98290</v>
      </c>
      <c r="B3492" s="1049" t="s">
        <v>3248</v>
      </c>
      <c r="C3492" s="1049" t="s">
        <v>76</v>
      </c>
      <c r="D3492" s="1052">
        <v>3</v>
      </c>
    </row>
    <row r="3493" spans="1:4" x14ac:dyDescent="0.25">
      <c r="A3493" s="1049">
        <v>98291</v>
      </c>
      <c r="B3493" s="1049" t="s">
        <v>3249</v>
      </c>
      <c r="C3493" s="1049" t="s">
        <v>76</v>
      </c>
      <c r="D3493" s="1052">
        <v>3.46</v>
      </c>
    </row>
    <row r="3494" spans="1:4" x14ac:dyDescent="0.25">
      <c r="A3494" s="1049">
        <v>98292</v>
      </c>
      <c r="B3494" s="1049" t="s">
        <v>3250</v>
      </c>
      <c r="C3494" s="1049" t="s">
        <v>76</v>
      </c>
      <c r="D3494" s="1052">
        <v>4.04</v>
      </c>
    </row>
    <row r="3495" spans="1:4" x14ac:dyDescent="0.25">
      <c r="A3495" s="1049">
        <v>98293</v>
      </c>
      <c r="B3495" s="1049" t="s">
        <v>3251</v>
      </c>
      <c r="C3495" s="1049" t="s">
        <v>76</v>
      </c>
      <c r="D3495" s="1052">
        <v>7.44</v>
      </c>
    </row>
    <row r="3496" spans="1:4" x14ac:dyDescent="0.25">
      <c r="A3496" s="1049">
        <v>98400</v>
      </c>
      <c r="B3496" s="1049" t="s">
        <v>3252</v>
      </c>
      <c r="C3496" s="1049" t="s">
        <v>76</v>
      </c>
      <c r="D3496" s="1052">
        <v>12.1</v>
      </c>
    </row>
    <row r="3497" spans="1:4" x14ac:dyDescent="0.25">
      <c r="A3497" s="1049">
        <v>98401</v>
      </c>
      <c r="B3497" s="1049" t="s">
        <v>3253</v>
      </c>
      <c r="C3497" s="1049" t="s">
        <v>76</v>
      </c>
      <c r="D3497" s="1052">
        <v>17.63</v>
      </c>
    </row>
    <row r="3498" spans="1:4" x14ac:dyDescent="0.25">
      <c r="A3498" s="1049">
        <v>98402</v>
      </c>
      <c r="B3498" s="1049" t="s">
        <v>3254</v>
      </c>
      <c r="C3498" s="1049" t="s">
        <v>76</v>
      </c>
      <c r="D3498" s="1052">
        <v>20.329999999999998</v>
      </c>
    </row>
    <row r="3499" spans="1:4" x14ac:dyDescent="0.25">
      <c r="A3499" s="1049">
        <v>100556</v>
      </c>
      <c r="B3499" s="1049" t="s">
        <v>3255</v>
      </c>
      <c r="C3499" s="1049" t="s">
        <v>77</v>
      </c>
      <c r="D3499" s="1052">
        <v>41.52</v>
      </c>
    </row>
    <row r="3500" spans="1:4" x14ac:dyDescent="0.25">
      <c r="A3500" s="1049">
        <v>100557</v>
      </c>
      <c r="B3500" s="1049" t="s">
        <v>3256</v>
      </c>
      <c r="C3500" s="1049" t="s">
        <v>77</v>
      </c>
      <c r="D3500" s="1052">
        <v>428.65</v>
      </c>
    </row>
    <row r="3501" spans="1:4" x14ac:dyDescent="0.25">
      <c r="A3501" s="1049">
        <v>100560</v>
      </c>
      <c r="B3501" s="1049" t="s">
        <v>3257</v>
      </c>
      <c r="C3501" s="1049" t="s">
        <v>77</v>
      </c>
      <c r="D3501" s="1052">
        <v>111.89</v>
      </c>
    </row>
    <row r="3502" spans="1:4" x14ac:dyDescent="0.25">
      <c r="A3502" s="1049">
        <v>100561</v>
      </c>
      <c r="B3502" s="1049" t="s">
        <v>3258</v>
      </c>
      <c r="C3502" s="1049" t="s">
        <v>77</v>
      </c>
      <c r="D3502" s="1052">
        <v>187.89</v>
      </c>
    </row>
    <row r="3503" spans="1:4" x14ac:dyDescent="0.25">
      <c r="A3503" s="1049">
        <v>100562</v>
      </c>
      <c r="B3503" s="1049" t="s">
        <v>3259</v>
      </c>
      <c r="C3503" s="1049" t="s">
        <v>77</v>
      </c>
      <c r="D3503" s="1052">
        <v>279.74</v>
      </c>
    </row>
    <row r="3504" spans="1:4" x14ac:dyDescent="0.25">
      <c r="A3504" s="1049">
        <v>100563</v>
      </c>
      <c r="B3504" s="1049" t="s">
        <v>3260</v>
      </c>
      <c r="C3504" s="1049" t="s">
        <v>77</v>
      </c>
      <c r="D3504" s="1052">
        <v>393.87</v>
      </c>
    </row>
    <row r="3505" spans="1:4" x14ac:dyDescent="0.25">
      <c r="A3505" s="1049">
        <v>101795</v>
      </c>
      <c r="B3505" s="1049" t="s">
        <v>3261</v>
      </c>
      <c r="C3505" s="1049" t="s">
        <v>77</v>
      </c>
      <c r="D3505" s="1052">
        <v>598.46</v>
      </c>
    </row>
    <row r="3506" spans="1:4" x14ac:dyDescent="0.25">
      <c r="A3506" s="1049">
        <v>101798</v>
      </c>
      <c r="B3506" s="1049" t="s">
        <v>3262</v>
      </c>
      <c r="C3506" s="1049" t="s">
        <v>77</v>
      </c>
      <c r="D3506" s="1052">
        <v>370.85</v>
      </c>
    </row>
    <row r="3507" spans="1:4" x14ac:dyDescent="0.25">
      <c r="A3507" s="1049">
        <v>101799</v>
      </c>
      <c r="B3507" s="1049" t="s">
        <v>3263</v>
      </c>
      <c r="C3507" s="1049" t="s">
        <v>77</v>
      </c>
      <c r="D3507" s="1052">
        <v>894.24</v>
      </c>
    </row>
    <row r="3508" spans="1:4" x14ac:dyDescent="0.25">
      <c r="A3508" s="1049">
        <v>98397</v>
      </c>
      <c r="B3508" s="1049" t="s">
        <v>21739</v>
      </c>
      <c r="C3508" s="1049" t="s">
        <v>1239</v>
      </c>
      <c r="D3508" s="1052">
        <v>14.3</v>
      </c>
    </row>
    <row r="3509" spans="1:4" x14ac:dyDescent="0.25">
      <c r="A3509" s="1049">
        <v>103244</v>
      </c>
      <c r="B3509" s="1049" t="s">
        <v>12633</v>
      </c>
      <c r="C3509" s="1049" t="s">
        <v>77</v>
      </c>
      <c r="D3509" s="1053">
        <v>2342.14</v>
      </c>
    </row>
    <row r="3510" spans="1:4" x14ac:dyDescent="0.25">
      <c r="A3510" s="1049">
        <v>103245</v>
      </c>
      <c r="B3510" s="1049" t="s">
        <v>12634</v>
      </c>
      <c r="C3510" s="1049" t="s">
        <v>77</v>
      </c>
      <c r="D3510" s="1053">
        <v>1848.93</v>
      </c>
    </row>
    <row r="3511" spans="1:4" x14ac:dyDescent="0.25">
      <c r="A3511" s="1049">
        <v>103246</v>
      </c>
      <c r="B3511" s="1049" t="s">
        <v>12635</v>
      </c>
      <c r="C3511" s="1049" t="s">
        <v>77</v>
      </c>
      <c r="D3511" s="1053">
        <v>2015.73</v>
      </c>
    </row>
    <row r="3512" spans="1:4" x14ac:dyDescent="0.25">
      <c r="A3512" s="1049">
        <v>103247</v>
      </c>
      <c r="B3512" s="1049" t="s">
        <v>12636</v>
      </c>
      <c r="C3512" s="1049" t="s">
        <v>77</v>
      </c>
      <c r="D3512" s="1053">
        <v>2598.67</v>
      </c>
    </row>
    <row r="3513" spans="1:4" x14ac:dyDescent="0.25">
      <c r="A3513" s="1049">
        <v>103248</v>
      </c>
      <c r="B3513" s="1049" t="s">
        <v>12637</v>
      </c>
      <c r="C3513" s="1049" t="s">
        <v>77</v>
      </c>
      <c r="D3513" s="1053">
        <v>2124.94</v>
      </c>
    </row>
    <row r="3514" spans="1:4" x14ac:dyDescent="0.25">
      <c r="A3514" s="1049">
        <v>103249</v>
      </c>
      <c r="B3514" s="1049" t="s">
        <v>12638</v>
      </c>
      <c r="C3514" s="1049" t="s">
        <v>77</v>
      </c>
      <c r="D3514" s="1053">
        <v>2282.35</v>
      </c>
    </row>
    <row r="3515" spans="1:4" x14ac:dyDescent="0.25">
      <c r="A3515" s="1049">
        <v>103250</v>
      </c>
      <c r="B3515" s="1049" t="s">
        <v>12639</v>
      </c>
      <c r="C3515" s="1049" t="s">
        <v>77</v>
      </c>
      <c r="D3515" s="1053">
        <v>3772.1</v>
      </c>
    </row>
    <row r="3516" spans="1:4" x14ac:dyDescent="0.25">
      <c r="A3516" s="1049">
        <v>103251</v>
      </c>
      <c r="B3516" s="1049" t="s">
        <v>12640</v>
      </c>
      <c r="C3516" s="1049" t="s">
        <v>77</v>
      </c>
      <c r="D3516" s="1053">
        <v>2980.9</v>
      </c>
    </row>
    <row r="3517" spans="1:4" x14ac:dyDescent="0.25">
      <c r="A3517" s="1049">
        <v>103252</v>
      </c>
      <c r="B3517" s="1049" t="s">
        <v>12641</v>
      </c>
      <c r="C3517" s="1049" t="s">
        <v>77</v>
      </c>
      <c r="D3517" s="1053">
        <v>3299.97</v>
      </c>
    </row>
    <row r="3518" spans="1:4" x14ac:dyDescent="0.25">
      <c r="A3518" s="1049">
        <v>103253</v>
      </c>
      <c r="B3518" s="1049" t="s">
        <v>12642</v>
      </c>
      <c r="C3518" s="1049" t="s">
        <v>77</v>
      </c>
      <c r="D3518" s="1053">
        <v>5139.43</v>
      </c>
    </row>
    <row r="3519" spans="1:4" x14ac:dyDescent="0.25">
      <c r="A3519" s="1049">
        <v>103254</v>
      </c>
      <c r="B3519" s="1049" t="s">
        <v>12643</v>
      </c>
      <c r="C3519" s="1049" t="s">
        <v>77</v>
      </c>
      <c r="D3519" s="1053">
        <v>3845.91</v>
      </c>
    </row>
    <row r="3520" spans="1:4" x14ac:dyDescent="0.25">
      <c r="A3520" s="1049">
        <v>103255</v>
      </c>
      <c r="B3520" s="1049" t="s">
        <v>12644</v>
      </c>
      <c r="C3520" s="1049" t="s">
        <v>77</v>
      </c>
      <c r="D3520" s="1053">
        <v>4302.3</v>
      </c>
    </row>
    <row r="3521" spans="1:4" x14ac:dyDescent="0.25">
      <c r="A3521" s="1049">
        <v>103256</v>
      </c>
      <c r="B3521" s="1049" t="s">
        <v>21740</v>
      </c>
      <c r="C3521" s="1049" t="s">
        <v>77</v>
      </c>
      <c r="D3521" s="1053">
        <v>9542.74</v>
      </c>
    </row>
    <row r="3522" spans="1:4" x14ac:dyDescent="0.25">
      <c r="A3522" s="1049">
        <v>103257</v>
      </c>
      <c r="B3522" s="1049" t="s">
        <v>21741</v>
      </c>
      <c r="C3522" s="1049" t="s">
        <v>77</v>
      </c>
      <c r="D3522" s="1053">
        <v>5459.15</v>
      </c>
    </row>
    <row r="3523" spans="1:4" x14ac:dyDescent="0.25">
      <c r="A3523" s="1049">
        <v>103258</v>
      </c>
      <c r="B3523" s="1049" t="s">
        <v>21742</v>
      </c>
      <c r="C3523" s="1049" t="s">
        <v>77</v>
      </c>
      <c r="D3523" s="1053">
        <v>10667.11</v>
      </c>
    </row>
    <row r="3524" spans="1:4" x14ac:dyDescent="0.25">
      <c r="A3524" s="1049">
        <v>103259</v>
      </c>
      <c r="B3524" s="1049" t="s">
        <v>21743</v>
      </c>
      <c r="C3524" s="1049" t="s">
        <v>77</v>
      </c>
      <c r="D3524" s="1053">
        <v>5755.84</v>
      </c>
    </row>
    <row r="3525" spans="1:4" x14ac:dyDescent="0.25">
      <c r="A3525" s="1049">
        <v>103260</v>
      </c>
      <c r="B3525" s="1049" t="s">
        <v>21744</v>
      </c>
      <c r="C3525" s="1049" t="s">
        <v>77</v>
      </c>
      <c r="D3525" s="1053">
        <v>5912.13</v>
      </c>
    </row>
    <row r="3526" spans="1:4" x14ac:dyDescent="0.25">
      <c r="A3526" s="1049">
        <v>103261</v>
      </c>
      <c r="B3526" s="1049" t="s">
        <v>21745</v>
      </c>
      <c r="C3526" s="1049" t="s">
        <v>77</v>
      </c>
      <c r="D3526" s="1053">
        <v>12033.45</v>
      </c>
    </row>
    <row r="3527" spans="1:4" x14ac:dyDescent="0.25">
      <c r="A3527" s="1049">
        <v>103262</v>
      </c>
      <c r="B3527" s="1049" t="s">
        <v>21746</v>
      </c>
      <c r="C3527" s="1049" t="s">
        <v>77</v>
      </c>
      <c r="D3527" s="1053">
        <v>7558.62</v>
      </c>
    </row>
    <row r="3528" spans="1:4" x14ac:dyDescent="0.25">
      <c r="A3528" s="1049">
        <v>103263</v>
      </c>
      <c r="B3528" s="1049" t="s">
        <v>12645</v>
      </c>
      <c r="C3528" s="1049" t="s">
        <v>77</v>
      </c>
      <c r="D3528" s="1053">
        <v>16753.509999999998</v>
      </c>
    </row>
    <row r="3529" spans="1:4" x14ac:dyDescent="0.25">
      <c r="A3529" s="1049">
        <v>103264</v>
      </c>
      <c r="B3529" s="1049" t="s">
        <v>12646</v>
      </c>
      <c r="C3529" s="1049" t="s">
        <v>77</v>
      </c>
      <c r="D3529" s="1053">
        <v>9426.92</v>
      </c>
    </row>
    <row r="3530" spans="1:4" x14ac:dyDescent="0.25">
      <c r="A3530" s="1049">
        <v>103265</v>
      </c>
      <c r="B3530" s="1049" t="s">
        <v>12647</v>
      </c>
      <c r="C3530" s="1049" t="s">
        <v>77</v>
      </c>
      <c r="D3530" s="1053">
        <v>20182.95</v>
      </c>
    </row>
    <row r="3531" spans="1:4" x14ac:dyDescent="0.25">
      <c r="A3531" s="1049">
        <v>103266</v>
      </c>
      <c r="B3531" s="1049" t="s">
        <v>12648</v>
      </c>
      <c r="C3531" s="1049" t="s">
        <v>77</v>
      </c>
      <c r="D3531" s="1053">
        <v>10519.79</v>
      </c>
    </row>
    <row r="3532" spans="1:4" x14ac:dyDescent="0.25">
      <c r="A3532" s="1049">
        <v>103267</v>
      </c>
      <c r="B3532" s="1049" t="s">
        <v>12649</v>
      </c>
      <c r="C3532" s="1049" t="s">
        <v>77</v>
      </c>
      <c r="D3532" s="1053">
        <v>5967.35</v>
      </c>
    </row>
    <row r="3533" spans="1:4" x14ac:dyDescent="0.25">
      <c r="A3533" s="1049">
        <v>103268</v>
      </c>
      <c r="B3533" s="1049" t="s">
        <v>12650</v>
      </c>
      <c r="C3533" s="1049" t="s">
        <v>77</v>
      </c>
      <c r="D3533" s="1053">
        <v>7080.54</v>
      </c>
    </row>
    <row r="3534" spans="1:4" x14ac:dyDescent="0.25">
      <c r="A3534" s="1049">
        <v>103269</v>
      </c>
      <c r="B3534" s="1049" t="s">
        <v>12651</v>
      </c>
      <c r="C3534" s="1049" t="s">
        <v>77</v>
      </c>
      <c r="D3534" s="1053">
        <v>7331.69</v>
      </c>
    </row>
    <row r="3535" spans="1:4" x14ac:dyDescent="0.25">
      <c r="A3535" s="1049">
        <v>103270</v>
      </c>
      <c r="B3535" s="1049" t="s">
        <v>12652</v>
      </c>
      <c r="C3535" s="1049" t="s">
        <v>77</v>
      </c>
      <c r="D3535" s="1053">
        <v>7609.79</v>
      </c>
    </row>
    <row r="3536" spans="1:4" x14ac:dyDescent="0.25">
      <c r="A3536" s="1049">
        <v>103271</v>
      </c>
      <c r="B3536" s="1049" t="s">
        <v>12653</v>
      </c>
      <c r="C3536" s="1049" t="s">
        <v>77</v>
      </c>
      <c r="D3536" s="1053">
        <v>10777.81</v>
      </c>
    </row>
    <row r="3537" spans="1:4" x14ac:dyDescent="0.25">
      <c r="A3537" s="1049">
        <v>103272</v>
      </c>
      <c r="B3537" s="1049" t="s">
        <v>12654</v>
      </c>
      <c r="C3537" s="1049" t="s">
        <v>77</v>
      </c>
      <c r="D3537" s="1053">
        <v>11131.45</v>
      </c>
    </row>
    <row r="3538" spans="1:4" x14ac:dyDescent="0.25">
      <c r="A3538" s="1049">
        <v>103273</v>
      </c>
      <c r="B3538" s="1049" t="s">
        <v>12655</v>
      </c>
      <c r="C3538" s="1049" t="s">
        <v>77</v>
      </c>
      <c r="D3538" s="1053">
        <v>11501.56</v>
      </c>
    </row>
    <row r="3539" spans="1:4" x14ac:dyDescent="0.25">
      <c r="A3539" s="1049">
        <v>103274</v>
      </c>
      <c r="B3539" s="1049" t="s">
        <v>12656</v>
      </c>
      <c r="C3539" s="1049" t="s">
        <v>77</v>
      </c>
      <c r="D3539" s="1053">
        <v>13164.78</v>
      </c>
    </row>
    <row r="3540" spans="1:4" x14ac:dyDescent="0.25">
      <c r="A3540" s="1049">
        <v>103275</v>
      </c>
      <c r="B3540" s="1049" t="s">
        <v>12657</v>
      </c>
      <c r="C3540" s="1049" t="s">
        <v>77</v>
      </c>
      <c r="D3540" s="1053">
        <v>13096.88</v>
      </c>
    </row>
    <row r="3541" spans="1:4" x14ac:dyDescent="0.25">
      <c r="A3541" s="1049">
        <v>103276</v>
      </c>
      <c r="B3541" s="1049" t="s">
        <v>12658</v>
      </c>
      <c r="C3541" s="1049" t="s">
        <v>77</v>
      </c>
      <c r="D3541" s="1053">
        <v>13740.16</v>
      </c>
    </row>
    <row r="3542" spans="1:4" x14ac:dyDescent="0.25">
      <c r="A3542" s="1049">
        <v>103277</v>
      </c>
      <c r="B3542" s="1049" t="s">
        <v>12659</v>
      </c>
      <c r="C3542" s="1049" t="s">
        <v>77</v>
      </c>
      <c r="D3542" s="1053">
        <v>25359.73</v>
      </c>
    </row>
    <row r="3543" spans="1:4" x14ac:dyDescent="0.25">
      <c r="A3543" s="1049">
        <v>103278</v>
      </c>
      <c r="B3543" s="1049" t="s">
        <v>12660</v>
      </c>
      <c r="C3543" s="1049" t="s">
        <v>77</v>
      </c>
      <c r="D3543" s="1053">
        <v>32428.05</v>
      </c>
    </row>
    <row r="3544" spans="1:4" x14ac:dyDescent="0.25">
      <c r="A3544" s="1049">
        <v>103288</v>
      </c>
      <c r="B3544" s="1049" t="s">
        <v>3264</v>
      </c>
      <c r="C3544" s="1049" t="s">
        <v>77</v>
      </c>
      <c r="D3544" s="1052">
        <v>15.91</v>
      </c>
    </row>
    <row r="3545" spans="1:4" x14ac:dyDescent="0.25">
      <c r="A3545" s="1049">
        <v>103289</v>
      </c>
      <c r="B3545" s="1049" t="s">
        <v>21747</v>
      </c>
      <c r="C3545" s="1049" t="s">
        <v>76</v>
      </c>
      <c r="D3545" s="1052">
        <v>31.64</v>
      </c>
    </row>
    <row r="3546" spans="1:4" x14ac:dyDescent="0.25">
      <c r="A3546" s="1049">
        <v>103290</v>
      </c>
      <c r="B3546" s="1049" t="s">
        <v>21748</v>
      </c>
      <c r="C3546" s="1049" t="s">
        <v>76</v>
      </c>
      <c r="D3546" s="1052">
        <v>48.98</v>
      </c>
    </row>
    <row r="3547" spans="1:4" x14ac:dyDescent="0.25">
      <c r="A3547" s="1049">
        <v>103291</v>
      </c>
      <c r="B3547" s="1049" t="s">
        <v>21749</v>
      </c>
      <c r="C3547" s="1049" t="s">
        <v>76</v>
      </c>
      <c r="D3547" s="1052">
        <v>61.12</v>
      </c>
    </row>
    <row r="3548" spans="1:4" x14ac:dyDescent="0.25">
      <c r="A3548" s="1049">
        <v>103292</v>
      </c>
      <c r="B3548" s="1049" t="s">
        <v>21750</v>
      </c>
      <c r="C3548" s="1049" t="s">
        <v>76</v>
      </c>
      <c r="D3548" s="1052">
        <v>73.599999999999994</v>
      </c>
    </row>
    <row r="3549" spans="1:4" x14ac:dyDescent="0.25">
      <c r="A3549" s="1049">
        <v>101936</v>
      </c>
      <c r="B3549" s="1049" t="s">
        <v>21751</v>
      </c>
      <c r="C3549" s="1049" t="s">
        <v>77</v>
      </c>
      <c r="D3549" s="1053">
        <v>9474.24</v>
      </c>
    </row>
    <row r="3550" spans="1:4" x14ac:dyDescent="0.25">
      <c r="A3550" s="1049">
        <v>101937</v>
      </c>
      <c r="B3550" s="1049" t="s">
        <v>21752</v>
      </c>
      <c r="C3550" s="1049" t="s">
        <v>77</v>
      </c>
      <c r="D3550" s="1053">
        <v>17025.34</v>
      </c>
    </row>
    <row r="3551" spans="1:4" x14ac:dyDescent="0.25">
      <c r="A3551" s="1049">
        <v>98294</v>
      </c>
      <c r="B3551" s="1049" t="s">
        <v>3265</v>
      </c>
      <c r="C3551" s="1049" t="s">
        <v>76</v>
      </c>
      <c r="D3551" s="1052">
        <v>5.0999999999999996</v>
      </c>
    </row>
    <row r="3552" spans="1:4" x14ac:dyDescent="0.25">
      <c r="A3552" s="1049">
        <v>98295</v>
      </c>
      <c r="B3552" s="1049" t="s">
        <v>3266</v>
      </c>
      <c r="C3552" s="1049" t="s">
        <v>76</v>
      </c>
      <c r="D3552" s="1052">
        <v>4.2</v>
      </c>
    </row>
    <row r="3553" spans="1:4" x14ac:dyDescent="0.25">
      <c r="A3553" s="1049">
        <v>98296</v>
      </c>
      <c r="B3553" s="1049" t="s">
        <v>3267</v>
      </c>
      <c r="C3553" s="1049" t="s">
        <v>76</v>
      </c>
      <c r="D3553" s="1052">
        <v>7.5</v>
      </c>
    </row>
    <row r="3554" spans="1:4" x14ac:dyDescent="0.25">
      <c r="A3554" s="1049">
        <v>98297</v>
      </c>
      <c r="B3554" s="1049" t="s">
        <v>3268</v>
      </c>
      <c r="C3554" s="1049" t="s">
        <v>76</v>
      </c>
      <c r="D3554" s="1052">
        <v>6.06</v>
      </c>
    </row>
    <row r="3555" spans="1:4" x14ac:dyDescent="0.25">
      <c r="A3555" s="1049">
        <v>98298</v>
      </c>
      <c r="B3555" s="1049" t="s">
        <v>12661</v>
      </c>
      <c r="C3555" s="1049" t="s">
        <v>76</v>
      </c>
      <c r="D3555" s="1052">
        <v>17.37</v>
      </c>
    </row>
    <row r="3556" spans="1:4" x14ac:dyDescent="0.25">
      <c r="A3556" s="1049">
        <v>98299</v>
      </c>
      <c r="B3556" s="1049" t="s">
        <v>12662</v>
      </c>
      <c r="C3556" s="1049" t="s">
        <v>76</v>
      </c>
      <c r="D3556" s="1052">
        <v>15.6</v>
      </c>
    </row>
    <row r="3557" spans="1:4" x14ac:dyDescent="0.25">
      <c r="A3557" s="1049">
        <v>98300</v>
      </c>
      <c r="B3557" s="1049" t="s">
        <v>12663</v>
      </c>
      <c r="C3557" s="1049" t="s">
        <v>76</v>
      </c>
      <c r="D3557" s="1052">
        <v>6.15</v>
      </c>
    </row>
    <row r="3558" spans="1:4" x14ac:dyDescent="0.25">
      <c r="A3558" s="1049">
        <v>98301</v>
      </c>
      <c r="B3558" s="1049" t="s">
        <v>3269</v>
      </c>
      <c r="C3558" s="1049" t="s">
        <v>77</v>
      </c>
      <c r="D3558" s="1052">
        <v>988.81</v>
      </c>
    </row>
    <row r="3559" spans="1:4" x14ac:dyDescent="0.25">
      <c r="A3559" s="1049">
        <v>98302</v>
      </c>
      <c r="B3559" s="1049" t="s">
        <v>3270</v>
      </c>
      <c r="C3559" s="1049" t="s">
        <v>77</v>
      </c>
      <c r="D3559" s="1053">
        <v>1982.5</v>
      </c>
    </row>
    <row r="3560" spans="1:4" x14ac:dyDescent="0.25">
      <c r="A3560" s="1049">
        <v>98304</v>
      </c>
      <c r="B3560" s="1049" t="s">
        <v>3271</v>
      </c>
      <c r="C3560" s="1049" t="s">
        <v>77</v>
      </c>
      <c r="D3560" s="1053">
        <v>6377.68</v>
      </c>
    </row>
    <row r="3561" spans="1:4" x14ac:dyDescent="0.25">
      <c r="A3561" s="1049">
        <v>98305</v>
      </c>
      <c r="B3561" s="1049" t="s">
        <v>12664</v>
      </c>
      <c r="C3561" s="1049" t="s">
        <v>77</v>
      </c>
      <c r="D3561" s="1053">
        <v>4884.5</v>
      </c>
    </row>
    <row r="3562" spans="1:4" x14ac:dyDescent="0.25">
      <c r="A3562" s="1049">
        <v>98306</v>
      </c>
      <c r="B3562" s="1049" t="s">
        <v>12665</v>
      </c>
      <c r="C3562" s="1049" t="s">
        <v>77</v>
      </c>
      <c r="D3562" s="1052">
        <v>96.04</v>
      </c>
    </row>
    <row r="3563" spans="1:4" x14ac:dyDescent="0.25">
      <c r="A3563" s="1049">
        <v>98307</v>
      </c>
      <c r="B3563" s="1049" t="s">
        <v>3272</v>
      </c>
      <c r="C3563" s="1049" t="s">
        <v>77</v>
      </c>
      <c r="D3563" s="1052">
        <v>55.77</v>
      </c>
    </row>
    <row r="3564" spans="1:4" x14ac:dyDescent="0.25">
      <c r="A3564" s="1049">
        <v>98308</v>
      </c>
      <c r="B3564" s="1049" t="s">
        <v>3273</v>
      </c>
      <c r="C3564" s="1049" t="s">
        <v>77</v>
      </c>
      <c r="D3564" s="1052">
        <v>37.31</v>
      </c>
    </row>
    <row r="3565" spans="1:4" x14ac:dyDescent="0.25">
      <c r="A3565" s="1049">
        <v>98593</v>
      </c>
      <c r="B3565" s="1049" t="s">
        <v>3274</v>
      </c>
      <c r="C3565" s="1049" t="s">
        <v>77</v>
      </c>
      <c r="D3565" s="1053">
        <v>4351.5200000000004</v>
      </c>
    </row>
    <row r="3566" spans="1:4" x14ac:dyDescent="0.25">
      <c r="A3566" s="1049">
        <v>100553</v>
      </c>
      <c r="B3566" s="1049" t="s">
        <v>12666</v>
      </c>
      <c r="C3566" s="1049" t="s">
        <v>76</v>
      </c>
      <c r="D3566" s="1052">
        <v>19.75</v>
      </c>
    </row>
    <row r="3567" spans="1:4" x14ac:dyDescent="0.25">
      <c r="A3567" s="1049">
        <v>100554</v>
      </c>
      <c r="B3567" s="1049" t="s">
        <v>12667</v>
      </c>
      <c r="C3567" s="1049" t="s">
        <v>76</v>
      </c>
      <c r="D3567" s="1052">
        <v>5.87</v>
      </c>
    </row>
    <row r="3568" spans="1:4" x14ac:dyDescent="0.25">
      <c r="A3568" s="1049">
        <v>100555</v>
      </c>
      <c r="B3568" s="1049" t="s">
        <v>12668</v>
      </c>
      <c r="C3568" s="1049" t="s">
        <v>77</v>
      </c>
      <c r="D3568" s="1053">
        <v>2433.84</v>
      </c>
    </row>
    <row r="3569" spans="1:4" x14ac:dyDescent="0.25">
      <c r="A3569" s="1049">
        <v>89355</v>
      </c>
      <c r="B3569" s="1049" t="s">
        <v>21753</v>
      </c>
      <c r="C3569" s="1049" t="s">
        <v>76</v>
      </c>
      <c r="D3569" s="1052">
        <v>22.55</v>
      </c>
    </row>
    <row r="3570" spans="1:4" x14ac:dyDescent="0.25">
      <c r="A3570" s="1049">
        <v>89356</v>
      </c>
      <c r="B3570" s="1049" t="s">
        <v>21754</v>
      </c>
      <c r="C3570" s="1049" t="s">
        <v>76</v>
      </c>
      <c r="D3570" s="1052">
        <v>25.99</v>
      </c>
    </row>
    <row r="3571" spans="1:4" x14ac:dyDescent="0.25">
      <c r="A3571" s="1049">
        <v>89357</v>
      </c>
      <c r="B3571" s="1049" t="s">
        <v>21755</v>
      </c>
      <c r="C3571" s="1049" t="s">
        <v>76</v>
      </c>
      <c r="D3571" s="1052">
        <v>35.880000000000003</v>
      </c>
    </row>
    <row r="3572" spans="1:4" x14ac:dyDescent="0.25">
      <c r="A3572" s="1049">
        <v>89401</v>
      </c>
      <c r="B3572" s="1049" t="s">
        <v>21756</v>
      </c>
      <c r="C3572" s="1049" t="s">
        <v>76</v>
      </c>
      <c r="D3572" s="1052">
        <v>12</v>
      </c>
    </row>
    <row r="3573" spans="1:4" x14ac:dyDescent="0.25">
      <c r="A3573" s="1049">
        <v>89402</v>
      </c>
      <c r="B3573" s="1049" t="s">
        <v>21757</v>
      </c>
      <c r="C3573" s="1049" t="s">
        <v>76</v>
      </c>
      <c r="D3573" s="1052">
        <v>13.77</v>
      </c>
    </row>
    <row r="3574" spans="1:4" x14ac:dyDescent="0.25">
      <c r="A3574" s="1049">
        <v>89403</v>
      </c>
      <c r="B3574" s="1049" t="s">
        <v>21758</v>
      </c>
      <c r="C3574" s="1049" t="s">
        <v>76</v>
      </c>
      <c r="D3574" s="1052">
        <v>21.32</v>
      </c>
    </row>
    <row r="3575" spans="1:4" x14ac:dyDescent="0.25">
      <c r="A3575" s="1049">
        <v>89446</v>
      </c>
      <c r="B3575" s="1049" t="s">
        <v>21759</v>
      </c>
      <c r="C3575" s="1049" t="s">
        <v>76</v>
      </c>
      <c r="D3575" s="1052">
        <v>6.12</v>
      </c>
    </row>
    <row r="3576" spans="1:4" x14ac:dyDescent="0.25">
      <c r="A3576" s="1049">
        <v>89447</v>
      </c>
      <c r="B3576" s="1049" t="s">
        <v>21760</v>
      </c>
      <c r="C3576" s="1049" t="s">
        <v>76</v>
      </c>
      <c r="D3576" s="1052">
        <v>12.2</v>
      </c>
    </row>
    <row r="3577" spans="1:4" x14ac:dyDescent="0.25">
      <c r="A3577" s="1049">
        <v>89448</v>
      </c>
      <c r="B3577" s="1049" t="s">
        <v>21761</v>
      </c>
      <c r="C3577" s="1049" t="s">
        <v>76</v>
      </c>
      <c r="D3577" s="1052">
        <v>18.670000000000002</v>
      </c>
    </row>
    <row r="3578" spans="1:4" x14ac:dyDescent="0.25">
      <c r="A3578" s="1049">
        <v>89449</v>
      </c>
      <c r="B3578" s="1049" t="s">
        <v>21762</v>
      </c>
      <c r="C3578" s="1049" t="s">
        <v>76</v>
      </c>
      <c r="D3578" s="1052">
        <v>20.66</v>
      </c>
    </row>
    <row r="3579" spans="1:4" x14ac:dyDescent="0.25">
      <c r="A3579" s="1049">
        <v>89450</v>
      </c>
      <c r="B3579" s="1049" t="s">
        <v>21763</v>
      </c>
      <c r="C3579" s="1049" t="s">
        <v>76</v>
      </c>
      <c r="D3579" s="1052">
        <v>33.119999999999997</v>
      </c>
    </row>
    <row r="3580" spans="1:4" x14ac:dyDescent="0.25">
      <c r="A3580" s="1049">
        <v>89451</v>
      </c>
      <c r="B3580" s="1049" t="s">
        <v>21764</v>
      </c>
      <c r="C3580" s="1049" t="s">
        <v>76</v>
      </c>
      <c r="D3580" s="1052">
        <v>53.95</v>
      </c>
    </row>
    <row r="3581" spans="1:4" x14ac:dyDescent="0.25">
      <c r="A3581" s="1049">
        <v>89452</v>
      </c>
      <c r="B3581" s="1049" t="s">
        <v>21765</v>
      </c>
      <c r="C3581" s="1049" t="s">
        <v>76</v>
      </c>
      <c r="D3581" s="1052">
        <v>74.33</v>
      </c>
    </row>
    <row r="3582" spans="1:4" x14ac:dyDescent="0.25">
      <c r="A3582" s="1049">
        <v>89508</v>
      </c>
      <c r="B3582" s="1049" t="s">
        <v>12669</v>
      </c>
      <c r="C3582" s="1049" t="s">
        <v>76</v>
      </c>
      <c r="D3582" s="1052">
        <v>20.21</v>
      </c>
    </row>
    <row r="3583" spans="1:4" x14ac:dyDescent="0.25">
      <c r="A3583" s="1049">
        <v>89509</v>
      </c>
      <c r="B3583" s="1049" t="s">
        <v>12670</v>
      </c>
      <c r="C3583" s="1049" t="s">
        <v>76</v>
      </c>
      <c r="D3583" s="1052">
        <v>27.44</v>
      </c>
    </row>
    <row r="3584" spans="1:4" x14ac:dyDescent="0.25">
      <c r="A3584" s="1049">
        <v>89511</v>
      </c>
      <c r="B3584" s="1049" t="s">
        <v>12671</v>
      </c>
      <c r="C3584" s="1049" t="s">
        <v>76</v>
      </c>
      <c r="D3584" s="1052">
        <v>47.02</v>
      </c>
    </row>
    <row r="3585" spans="1:4" x14ac:dyDescent="0.25">
      <c r="A3585" s="1049">
        <v>89512</v>
      </c>
      <c r="B3585" s="1049" t="s">
        <v>12672</v>
      </c>
      <c r="C3585" s="1049" t="s">
        <v>76</v>
      </c>
      <c r="D3585" s="1052">
        <v>59.38</v>
      </c>
    </row>
    <row r="3586" spans="1:4" x14ac:dyDescent="0.25">
      <c r="A3586" s="1049">
        <v>89576</v>
      </c>
      <c r="B3586" s="1049" t="s">
        <v>12673</v>
      </c>
      <c r="C3586" s="1049" t="s">
        <v>76</v>
      </c>
      <c r="D3586" s="1052">
        <v>33.630000000000003</v>
      </c>
    </row>
    <row r="3587" spans="1:4" x14ac:dyDescent="0.25">
      <c r="A3587" s="1049">
        <v>89578</v>
      </c>
      <c r="B3587" s="1049" t="s">
        <v>12674</v>
      </c>
      <c r="C3587" s="1049" t="s">
        <v>76</v>
      </c>
      <c r="D3587" s="1052">
        <v>41.6</v>
      </c>
    </row>
    <row r="3588" spans="1:4" x14ac:dyDescent="0.25">
      <c r="A3588" s="1049">
        <v>89580</v>
      </c>
      <c r="B3588" s="1049" t="s">
        <v>12675</v>
      </c>
      <c r="C3588" s="1049" t="s">
        <v>76</v>
      </c>
      <c r="D3588" s="1052">
        <v>86.26</v>
      </c>
    </row>
    <row r="3589" spans="1:4" x14ac:dyDescent="0.25">
      <c r="A3589" s="1049">
        <v>89633</v>
      </c>
      <c r="B3589" s="1049" t="s">
        <v>12676</v>
      </c>
      <c r="C3589" s="1049" t="s">
        <v>76</v>
      </c>
      <c r="D3589" s="1052">
        <v>28.17</v>
      </c>
    </row>
    <row r="3590" spans="1:4" x14ac:dyDescent="0.25">
      <c r="A3590" s="1049">
        <v>89634</v>
      </c>
      <c r="B3590" s="1049" t="s">
        <v>12677</v>
      </c>
      <c r="C3590" s="1049" t="s">
        <v>76</v>
      </c>
      <c r="D3590" s="1052">
        <v>40</v>
      </c>
    </row>
    <row r="3591" spans="1:4" x14ac:dyDescent="0.25">
      <c r="A3591" s="1049">
        <v>89635</v>
      </c>
      <c r="B3591" s="1049" t="s">
        <v>12678</v>
      </c>
      <c r="C3591" s="1049" t="s">
        <v>76</v>
      </c>
      <c r="D3591" s="1052">
        <v>58.58</v>
      </c>
    </row>
    <row r="3592" spans="1:4" x14ac:dyDescent="0.25">
      <c r="A3592" s="1049">
        <v>89636</v>
      </c>
      <c r="B3592" s="1049" t="s">
        <v>12679</v>
      </c>
      <c r="C3592" s="1049" t="s">
        <v>76</v>
      </c>
      <c r="D3592" s="1052">
        <v>73.63</v>
      </c>
    </row>
    <row r="3593" spans="1:4" x14ac:dyDescent="0.25">
      <c r="A3593" s="1049">
        <v>89711</v>
      </c>
      <c r="B3593" s="1049" t="s">
        <v>12680</v>
      </c>
      <c r="C3593" s="1049" t="s">
        <v>76</v>
      </c>
      <c r="D3593" s="1052">
        <v>24.83</v>
      </c>
    </row>
    <row r="3594" spans="1:4" x14ac:dyDescent="0.25">
      <c r="A3594" s="1049">
        <v>89712</v>
      </c>
      <c r="B3594" s="1049" t="s">
        <v>12681</v>
      </c>
      <c r="C3594" s="1049" t="s">
        <v>76</v>
      </c>
      <c r="D3594" s="1052">
        <v>31.98</v>
      </c>
    </row>
    <row r="3595" spans="1:4" x14ac:dyDescent="0.25">
      <c r="A3595" s="1049">
        <v>89713</v>
      </c>
      <c r="B3595" s="1049" t="s">
        <v>12682</v>
      </c>
      <c r="C3595" s="1049" t="s">
        <v>76</v>
      </c>
      <c r="D3595" s="1052">
        <v>39.99</v>
      </c>
    </row>
    <row r="3596" spans="1:4" x14ac:dyDescent="0.25">
      <c r="A3596" s="1049">
        <v>89714</v>
      </c>
      <c r="B3596" s="1049" t="s">
        <v>12683</v>
      </c>
      <c r="C3596" s="1049" t="s">
        <v>76</v>
      </c>
      <c r="D3596" s="1052">
        <v>44.52</v>
      </c>
    </row>
    <row r="3597" spans="1:4" x14ac:dyDescent="0.25">
      <c r="A3597" s="1049">
        <v>89716</v>
      </c>
      <c r="B3597" s="1049" t="s">
        <v>12684</v>
      </c>
      <c r="C3597" s="1049" t="s">
        <v>76</v>
      </c>
      <c r="D3597" s="1052">
        <v>28.91</v>
      </c>
    </row>
    <row r="3598" spans="1:4" x14ac:dyDescent="0.25">
      <c r="A3598" s="1049">
        <v>89717</v>
      </c>
      <c r="B3598" s="1049" t="s">
        <v>12685</v>
      </c>
      <c r="C3598" s="1049" t="s">
        <v>76</v>
      </c>
      <c r="D3598" s="1052">
        <v>45.5</v>
      </c>
    </row>
    <row r="3599" spans="1:4" x14ac:dyDescent="0.25">
      <c r="A3599" s="1049">
        <v>89770</v>
      </c>
      <c r="B3599" s="1049" t="s">
        <v>12686</v>
      </c>
      <c r="C3599" s="1049" t="s">
        <v>76</v>
      </c>
      <c r="D3599" s="1052">
        <v>48.54</v>
      </c>
    </row>
    <row r="3600" spans="1:4" x14ac:dyDescent="0.25">
      <c r="A3600" s="1049">
        <v>89771</v>
      </c>
      <c r="B3600" s="1049" t="s">
        <v>12687</v>
      </c>
      <c r="C3600" s="1049" t="s">
        <v>76</v>
      </c>
      <c r="D3600" s="1052">
        <v>64.78</v>
      </c>
    </row>
    <row r="3601" spans="1:4" x14ac:dyDescent="0.25">
      <c r="A3601" s="1049">
        <v>89773</v>
      </c>
      <c r="B3601" s="1049" t="s">
        <v>12688</v>
      </c>
      <c r="C3601" s="1049" t="s">
        <v>76</v>
      </c>
      <c r="D3601" s="1052">
        <v>152.19</v>
      </c>
    </row>
    <row r="3602" spans="1:4" x14ac:dyDescent="0.25">
      <c r="A3602" s="1049">
        <v>89775</v>
      </c>
      <c r="B3602" s="1049" t="s">
        <v>12689</v>
      </c>
      <c r="C3602" s="1049" t="s">
        <v>76</v>
      </c>
      <c r="D3602" s="1052">
        <v>237.91</v>
      </c>
    </row>
    <row r="3603" spans="1:4" x14ac:dyDescent="0.25">
      <c r="A3603" s="1049">
        <v>89798</v>
      </c>
      <c r="B3603" s="1049" t="s">
        <v>12690</v>
      </c>
      <c r="C3603" s="1049" t="s">
        <v>76</v>
      </c>
      <c r="D3603" s="1052">
        <v>16.89</v>
      </c>
    </row>
    <row r="3604" spans="1:4" x14ac:dyDescent="0.25">
      <c r="A3604" s="1049">
        <v>89799</v>
      </c>
      <c r="B3604" s="1049" t="s">
        <v>12691</v>
      </c>
      <c r="C3604" s="1049" t="s">
        <v>76</v>
      </c>
      <c r="D3604" s="1052">
        <v>27.47</v>
      </c>
    </row>
    <row r="3605" spans="1:4" x14ac:dyDescent="0.25">
      <c r="A3605" s="1049">
        <v>89800</v>
      </c>
      <c r="B3605" s="1049" t="s">
        <v>12692</v>
      </c>
      <c r="C3605" s="1049" t="s">
        <v>76</v>
      </c>
      <c r="D3605" s="1052">
        <v>34.6</v>
      </c>
    </row>
    <row r="3606" spans="1:4" x14ac:dyDescent="0.25">
      <c r="A3606" s="1049">
        <v>89848</v>
      </c>
      <c r="B3606" s="1049" t="s">
        <v>12693</v>
      </c>
      <c r="C3606" s="1049" t="s">
        <v>76</v>
      </c>
      <c r="D3606" s="1052">
        <v>33.32</v>
      </c>
    </row>
    <row r="3607" spans="1:4" x14ac:dyDescent="0.25">
      <c r="A3607" s="1049">
        <v>89849</v>
      </c>
      <c r="B3607" s="1049" t="s">
        <v>12694</v>
      </c>
      <c r="C3607" s="1049" t="s">
        <v>76</v>
      </c>
      <c r="D3607" s="1052">
        <v>69.89</v>
      </c>
    </row>
    <row r="3608" spans="1:4" x14ac:dyDescent="0.25">
      <c r="A3608" s="1049">
        <v>89865</v>
      </c>
      <c r="B3608" s="1049" t="s">
        <v>21766</v>
      </c>
      <c r="C3608" s="1049" t="s">
        <v>76</v>
      </c>
      <c r="D3608" s="1052">
        <v>19.03</v>
      </c>
    </row>
    <row r="3609" spans="1:4" x14ac:dyDescent="0.25">
      <c r="A3609" s="1049">
        <v>92275</v>
      </c>
      <c r="B3609" s="1049" t="s">
        <v>12695</v>
      </c>
      <c r="C3609" s="1049" t="s">
        <v>76</v>
      </c>
      <c r="D3609" s="1052">
        <v>55.92</v>
      </c>
    </row>
    <row r="3610" spans="1:4" x14ac:dyDescent="0.25">
      <c r="A3610" s="1049">
        <v>92276</v>
      </c>
      <c r="B3610" s="1049" t="s">
        <v>12696</v>
      </c>
      <c r="C3610" s="1049" t="s">
        <v>76</v>
      </c>
      <c r="D3610" s="1052">
        <v>71.03</v>
      </c>
    </row>
    <row r="3611" spans="1:4" x14ac:dyDescent="0.25">
      <c r="A3611" s="1049">
        <v>92277</v>
      </c>
      <c r="B3611" s="1049" t="s">
        <v>12697</v>
      </c>
      <c r="C3611" s="1049" t="s">
        <v>76</v>
      </c>
      <c r="D3611" s="1052">
        <v>102.57</v>
      </c>
    </row>
    <row r="3612" spans="1:4" x14ac:dyDescent="0.25">
      <c r="A3612" s="1049">
        <v>92278</v>
      </c>
      <c r="B3612" s="1049" t="s">
        <v>12698</v>
      </c>
      <c r="C3612" s="1049" t="s">
        <v>76</v>
      </c>
      <c r="D3612" s="1052">
        <v>137.96</v>
      </c>
    </row>
    <row r="3613" spans="1:4" x14ac:dyDescent="0.25">
      <c r="A3613" s="1049">
        <v>92279</v>
      </c>
      <c r="B3613" s="1049" t="s">
        <v>12699</v>
      </c>
      <c r="C3613" s="1049" t="s">
        <v>76</v>
      </c>
      <c r="D3613" s="1052">
        <v>199.35</v>
      </c>
    </row>
    <row r="3614" spans="1:4" x14ac:dyDescent="0.25">
      <c r="A3614" s="1049">
        <v>92280</v>
      </c>
      <c r="B3614" s="1049" t="s">
        <v>12700</v>
      </c>
      <c r="C3614" s="1049" t="s">
        <v>76</v>
      </c>
      <c r="D3614" s="1052">
        <v>279.74</v>
      </c>
    </row>
    <row r="3615" spans="1:4" x14ac:dyDescent="0.25">
      <c r="A3615" s="1049">
        <v>92281</v>
      </c>
      <c r="B3615" s="1049" t="s">
        <v>12701</v>
      </c>
      <c r="C3615" s="1049" t="s">
        <v>76</v>
      </c>
      <c r="D3615" s="1052">
        <v>115.11</v>
      </c>
    </row>
    <row r="3616" spans="1:4" x14ac:dyDescent="0.25">
      <c r="A3616" s="1049">
        <v>92282</v>
      </c>
      <c r="B3616" s="1049" t="s">
        <v>12702</v>
      </c>
      <c r="C3616" s="1049" t="s">
        <v>76</v>
      </c>
      <c r="D3616" s="1052">
        <v>132.63</v>
      </c>
    </row>
    <row r="3617" spans="1:4" x14ac:dyDescent="0.25">
      <c r="A3617" s="1049">
        <v>92283</v>
      </c>
      <c r="B3617" s="1049" t="s">
        <v>12703</v>
      </c>
      <c r="C3617" s="1049" t="s">
        <v>76</v>
      </c>
      <c r="D3617" s="1052">
        <v>180.31</v>
      </c>
    </row>
    <row r="3618" spans="1:4" x14ac:dyDescent="0.25">
      <c r="A3618" s="1049">
        <v>92284</v>
      </c>
      <c r="B3618" s="1049" t="s">
        <v>12704</v>
      </c>
      <c r="C3618" s="1049" t="s">
        <v>76</v>
      </c>
      <c r="D3618" s="1052">
        <v>226.53</v>
      </c>
    </row>
    <row r="3619" spans="1:4" x14ac:dyDescent="0.25">
      <c r="A3619" s="1049">
        <v>92285</v>
      </c>
      <c r="B3619" s="1049" t="s">
        <v>12705</v>
      </c>
      <c r="C3619" s="1049" t="s">
        <v>76</v>
      </c>
      <c r="D3619" s="1052">
        <v>305.12</v>
      </c>
    </row>
    <row r="3620" spans="1:4" x14ac:dyDescent="0.25">
      <c r="A3620" s="1049">
        <v>92286</v>
      </c>
      <c r="B3620" s="1049" t="s">
        <v>12706</v>
      </c>
      <c r="C3620" s="1049" t="s">
        <v>76</v>
      </c>
      <c r="D3620" s="1052">
        <v>386.99</v>
      </c>
    </row>
    <row r="3621" spans="1:4" x14ac:dyDescent="0.25">
      <c r="A3621" s="1049">
        <v>92305</v>
      </c>
      <c r="B3621" s="1049" t="s">
        <v>12707</v>
      </c>
      <c r="C3621" s="1049" t="s">
        <v>76</v>
      </c>
      <c r="D3621" s="1052">
        <v>38.53</v>
      </c>
    </row>
    <row r="3622" spans="1:4" x14ac:dyDescent="0.25">
      <c r="A3622" s="1049">
        <v>92306</v>
      </c>
      <c r="B3622" s="1049" t="s">
        <v>12708</v>
      </c>
      <c r="C3622" s="1049" t="s">
        <v>76</v>
      </c>
      <c r="D3622" s="1052">
        <v>62.08</v>
      </c>
    </row>
    <row r="3623" spans="1:4" x14ac:dyDescent="0.25">
      <c r="A3623" s="1049">
        <v>92307</v>
      </c>
      <c r="B3623" s="1049" t="s">
        <v>12709</v>
      </c>
      <c r="C3623" s="1049" t="s">
        <v>76</v>
      </c>
      <c r="D3623" s="1052">
        <v>77.48</v>
      </c>
    </row>
    <row r="3624" spans="1:4" x14ac:dyDescent="0.25">
      <c r="A3624" s="1049">
        <v>92308</v>
      </c>
      <c r="B3624" s="1049" t="s">
        <v>12710</v>
      </c>
      <c r="C3624" s="1049" t="s">
        <v>76</v>
      </c>
      <c r="D3624" s="1052">
        <v>54.48</v>
      </c>
    </row>
    <row r="3625" spans="1:4" x14ac:dyDescent="0.25">
      <c r="A3625" s="1049">
        <v>92309</v>
      </c>
      <c r="B3625" s="1049" t="s">
        <v>12711</v>
      </c>
      <c r="C3625" s="1049" t="s">
        <v>76</v>
      </c>
      <c r="D3625" s="1052">
        <v>124.34</v>
      </c>
    </row>
    <row r="3626" spans="1:4" x14ac:dyDescent="0.25">
      <c r="A3626" s="1049">
        <v>92310</v>
      </c>
      <c r="B3626" s="1049" t="s">
        <v>12712</v>
      </c>
      <c r="C3626" s="1049" t="s">
        <v>76</v>
      </c>
      <c r="D3626" s="1052">
        <v>142.13999999999999</v>
      </c>
    </row>
    <row r="3627" spans="1:4" x14ac:dyDescent="0.25">
      <c r="A3627" s="1049">
        <v>92320</v>
      </c>
      <c r="B3627" s="1049" t="s">
        <v>12713</v>
      </c>
      <c r="C3627" s="1049" t="s">
        <v>76</v>
      </c>
      <c r="D3627" s="1052">
        <v>51.18</v>
      </c>
    </row>
    <row r="3628" spans="1:4" x14ac:dyDescent="0.25">
      <c r="A3628" s="1049">
        <v>92321</v>
      </c>
      <c r="B3628" s="1049" t="s">
        <v>12714</v>
      </c>
      <c r="C3628" s="1049" t="s">
        <v>76</v>
      </c>
      <c r="D3628" s="1052">
        <v>83.87</v>
      </c>
    </row>
    <row r="3629" spans="1:4" x14ac:dyDescent="0.25">
      <c r="A3629" s="1049">
        <v>92322</v>
      </c>
      <c r="B3629" s="1049" t="s">
        <v>12715</v>
      </c>
      <c r="C3629" s="1049" t="s">
        <v>76</v>
      </c>
      <c r="D3629" s="1052">
        <v>107.1</v>
      </c>
    </row>
    <row r="3630" spans="1:4" x14ac:dyDescent="0.25">
      <c r="A3630" s="1049">
        <v>92323</v>
      </c>
      <c r="B3630" s="1049" t="s">
        <v>12716</v>
      </c>
      <c r="C3630" s="1049" t="s">
        <v>76</v>
      </c>
      <c r="D3630" s="1052">
        <v>64.09</v>
      </c>
    </row>
    <row r="3631" spans="1:4" x14ac:dyDescent="0.25">
      <c r="A3631" s="1049">
        <v>92324</v>
      </c>
      <c r="B3631" s="1049" t="s">
        <v>12717</v>
      </c>
      <c r="C3631" s="1049" t="s">
        <v>76</v>
      </c>
      <c r="D3631" s="1052">
        <v>143.09</v>
      </c>
    </row>
    <row r="3632" spans="1:4" x14ac:dyDescent="0.25">
      <c r="A3632" s="1049">
        <v>92325</v>
      </c>
      <c r="B3632" s="1049" t="s">
        <v>12718</v>
      </c>
      <c r="C3632" s="1049" t="s">
        <v>76</v>
      </c>
      <c r="D3632" s="1052">
        <v>168.73</v>
      </c>
    </row>
    <row r="3633" spans="1:4" x14ac:dyDescent="0.25">
      <c r="A3633" s="1049">
        <v>92335</v>
      </c>
      <c r="B3633" s="1049" t="s">
        <v>3275</v>
      </c>
      <c r="C3633" s="1049" t="s">
        <v>76</v>
      </c>
      <c r="D3633" s="1052">
        <v>135.29</v>
      </c>
    </row>
    <row r="3634" spans="1:4" x14ac:dyDescent="0.25">
      <c r="A3634" s="1049">
        <v>92336</v>
      </c>
      <c r="B3634" s="1049" t="s">
        <v>3276</v>
      </c>
      <c r="C3634" s="1049" t="s">
        <v>76</v>
      </c>
      <c r="D3634" s="1052">
        <v>166.6</v>
      </c>
    </row>
    <row r="3635" spans="1:4" x14ac:dyDescent="0.25">
      <c r="A3635" s="1049">
        <v>92337</v>
      </c>
      <c r="B3635" s="1049" t="s">
        <v>3277</v>
      </c>
      <c r="C3635" s="1049" t="s">
        <v>76</v>
      </c>
      <c r="D3635" s="1052">
        <v>220.62</v>
      </c>
    </row>
    <row r="3636" spans="1:4" x14ac:dyDescent="0.25">
      <c r="A3636" s="1049">
        <v>92338</v>
      </c>
      <c r="B3636" s="1049" t="s">
        <v>3278</v>
      </c>
      <c r="C3636" s="1049" t="s">
        <v>76</v>
      </c>
      <c r="D3636" s="1052">
        <v>160.18</v>
      </c>
    </row>
    <row r="3637" spans="1:4" x14ac:dyDescent="0.25">
      <c r="A3637" s="1049">
        <v>92339</v>
      </c>
      <c r="B3637" s="1049" t="s">
        <v>3279</v>
      </c>
      <c r="C3637" s="1049" t="s">
        <v>76</v>
      </c>
      <c r="D3637" s="1052">
        <v>242.43</v>
      </c>
    </row>
    <row r="3638" spans="1:4" x14ac:dyDescent="0.25">
      <c r="A3638" s="1049">
        <v>92341</v>
      </c>
      <c r="B3638" s="1049" t="s">
        <v>3280</v>
      </c>
      <c r="C3638" s="1049" t="s">
        <v>76</v>
      </c>
      <c r="D3638" s="1052">
        <v>146.88999999999999</v>
      </c>
    </row>
    <row r="3639" spans="1:4" x14ac:dyDescent="0.25">
      <c r="A3639" s="1049">
        <v>92342</v>
      </c>
      <c r="B3639" s="1049" t="s">
        <v>3281</v>
      </c>
      <c r="C3639" s="1049" t="s">
        <v>76</v>
      </c>
      <c r="D3639" s="1052">
        <v>178.28</v>
      </c>
    </row>
    <row r="3640" spans="1:4" x14ac:dyDescent="0.25">
      <c r="A3640" s="1049">
        <v>92343</v>
      </c>
      <c r="B3640" s="1049" t="s">
        <v>3282</v>
      </c>
      <c r="C3640" s="1049" t="s">
        <v>76</v>
      </c>
      <c r="D3640" s="1052">
        <v>232.41</v>
      </c>
    </row>
    <row r="3641" spans="1:4" x14ac:dyDescent="0.25">
      <c r="A3641" s="1049">
        <v>92359</v>
      </c>
      <c r="B3641" s="1049" t="s">
        <v>3283</v>
      </c>
      <c r="C3641" s="1049" t="s">
        <v>76</v>
      </c>
      <c r="D3641" s="1052">
        <v>75.150000000000006</v>
      </c>
    </row>
    <row r="3642" spans="1:4" x14ac:dyDescent="0.25">
      <c r="A3642" s="1049">
        <v>92360</v>
      </c>
      <c r="B3642" s="1049" t="s">
        <v>3284</v>
      </c>
      <c r="C3642" s="1049" t="s">
        <v>76</v>
      </c>
      <c r="D3642" s="1052">
        <v>100.43</v>
      </c>
    </row>
    <row r="3643" spans="1:4" x14ac:dyDescent="0.25">
      <c r="A3643" s="1049">
        <v>92361</v>
      </c>
      <c r="B3643" s="1049" t="s">
        <v>3285</v>
      </c>
      <c r="C3643" s="1049" t="s">
        <v>76</v>
      </c>
      <c r="D3643" s="1052">
        <v>135.59</v>
      </c>
    </row>
    <row r="3644" spans="1:4" x14ac:dyDescent="0.25">
      <c r="A3644" s="1049">
        <v>92362</v>
      </c>
      <c r="B3644" s="1049" t="s">
        <v>3286</v>
      </c>
      <c r="C3644" s="1049" t="s">
        <v>76</v>
      </c>
      <c r="D3644" s="1052">
        <v>216.86</v>
      </c>
    </row>
    <row r="3645" spans="1:4" x14ac:dyDescent="0.25">
      <c r="A3645" s="1049">
        <v>92364</v>
      </c>
      <c r="B3645" s="1049" t="s">
        <v>3287</v>
      </c>
      <c r="C3645" s="1049" t="s">
        <v>76</v>
      </c>
      <c r="D3645" s="1052">
        <v>81.81</v>
      </c>
    </row>
    <row r="3646" spans="1:4" x14ac:dyDescent="0.25">
      <c r="A3646" s="1049">
        <v>92365</v>
      </c>
      <c r="B3646" s="1049" t="s">
        <v>3288</v>
      </c>
      <c r="C3646" s="1049" t="s">
        <v>76</v>
      </c>
      <c r="D3646" s="1052">
        <v>94.35</v>
      </c>
    </row>
    <row r="3647" spans="1:4" x14ac:dyDescent="0.25">
      <c r="A3647" s="1049">
        <v>92366</v>
      </c>
      <c r="B3647" s="1049" t="s">
        <v>3289</v>
      </c>
      <c r="C3647" s="1049" t="s">
        <v>76</v>
      </c>
      <c r="D3647" s="1052">
        <v>132.52000000000001</v>
      </c>
    </row>
    <row r="3648" spans="1:4" x14ac:dyDescent="0.25">
      <c r="A3648" s="1049">
        <v>92367</v>
      </c>
      <c r="B3648" s="1049" t="s">
        <v>3290</v>
      </c>
      <c r="C3648" s="1049" t="s">
        <v>76</v>
      </c>
      <c r="D3648" s="1052">
        <v>163.28</v>
      </c>
    </row>
    <row r="3649" spans="1:4" x14ac:dyDescent="0.25">
      <c r="A3649" s="1049">
        <v>92368</v>
      </c>
      <c r="B3649" s="1049" t="s">
        <v>3291</v>
      </c>
      <c r="C3649" s="1049" t="s">
        <v>76</v>
      </c>
      <c r="D3649" s="1052">
        <v>216.8</v>
      </c>
    </row>
    <row r="3650" spans="1:4" x14ac:dyDescent="0.25">
      <c r="A3650" s="1049">
        <v>92645</v>
      </c>
      <c r="B3650" s="1049" t="s">
        <v>3292</v>
      </c>
      <c r="C3650" s="1049" t="s">
        <v>76</v>
      </c>
      <c r="D3650" s="1052">
        <v>79.569999999999993</v>
      </c>
    </row>
    <row r="3651" spans="1:4" x14ac:dyDescent="0.25">
      <c r="A3651" s="1049">
        <v>92646</v>
      </c>
      <c r="B3651" s="1049" t="s">
        <v>3293</v>
      </c>
      <c r="C3651" s="1049" t="s">
        <v>76</v>
      </c>
      <c r="D3651" s="1052">
        <v>104.86</v>
      </c>
    </row>
    <row r="3652" spans="1:4" x14ac:dyDescent="0.25">
      <c r="A3652" s="1049">
        <v>92648</v>
      </c>
      <c r="B3652" s="1049" t="s">
        <v>3294</v>
      </c>
      <c r="C3652" s="1049" t="s">
        <v>76</v>
      </c>
      <c r="D3652" s="1052">
        <v>114.78</v>
      </c>
    </row>
    <row r="3653" spans="1:4" x14ac:dyDescent="0.25">
      <c r="A3653" s="1049">
        <v>92649</v>
      </c>
      <c r="B3653" s="1049" t="s">
        <v>3295</v>
      </c>
      <c r="C3653" s="1049" t="s">
        <v>76</v>
      </c>
      <c r="D3653" s="1052">
        <v>140.02000000000001</v>
      </c>
    </row>
    <row r="3654" spans="1:4" x14ac:dyDescent="0.25">
      <c r="A3654" s="1049">
        <v>92650</v>
      </c>
      <c r="B3654" s="1049" t="s">
        <v>3296</v>
      </c>
      <c r="C3654" s="1049" t="s">
        <v>76</v>
      </c>
      <c r="D3654" s="1052">
        <v>221.28</v>
      </c>
    </row>
    <row r="3655" spans="1:4" x14ac:dyDescent="0.25">
      <c r="A3655" s="1049">
        <v>92652</v>
      </c>
      <c r="B3655" s="1049" t="s">
        <v>3297</v>
      </c>
      <c r="C3655" s="1049" t="s">
        <v>76</v>
      </c>
      <c r="D3655" s="1052">
        <v>87.1</v>
      </c>
    </row>
    <row r="3656" spans="1:4" x14ac:dyDescent="0.25">
      <c r="A3656" s="1049">
        <v>92653</v>
      </c>
      <c r="B3656" s="1049" t="s">
        <v>3298</v>
      </c>
      <c r="C3656" s="1049" t="s">
        <v>76</v>
      </c>
      <c r="D3656" s="1052">
        <v>99.7</v>
      </c>
    </row>
    <row r="3657" spans="1:4" x14ac:dyDescent="0.25">
      <c r="A3657" s="1049">
        <v>92654</v>
      </c>
      <c r="B3657" s="1049" t="s">
        <v>3299</v>
      </c>
      <c r="C3657" s="1049" t="s">
        <v>76</v>
      </c>
      <c r="D3657" s="1052">
        <v>137.88</v>
      </c>
    </row>
    <row r="3658" spans="1:4" x14ac:dyDescent="0.25">
      <c r="A3658" s="1049">
        <v>92655</v>
      </c>
      <c r="B3658" s="1049" t="s">
        <v>3300</v>
      </c>
      <c r="C3658" s="1049" t="s">
        <v>76</v>
      </c>
      <c r="D3658" s="1052">
        <v>168.73</v>
      </c>
    </row>
    <row r="3659" spans="1:4" x14ac:dyDescent="0.25">
      <c r="A3659" s="1049">
        <v>92656</v>
      </c>
      <c r="B3659" s="1049" t="s">
        <v>3301</v>
      </c>
      <c r="C3659" s="1049" t="s">
        <v>76</v>
      </c>
      <c r="D3659" s="1052">
        <v>222.25</v>
      </c>
    </row>
    <row r="3660" spans="1:4" x14ac:dyDescent="0.25">
      <c r="A3660" s="1049">
        <v>92687</v>
      </c>
      <c r="B3660" s="1049" t="s">
        <v>3302</v>
      </c>
      <c r="C3660" s="1049" t="s">
        <v>76</v>
      </c>
      <c r="D3660" s="1052">
        <v>39.909999999999997</v>
      </c>
    </row>
    <row r="3661" spans="1:4" x14ac:dyDescent="0.25">
      <c r="A3661" s="1049">
        <v>92688</v>
      </c>
      <c r="B3661" s="1049" t="s">
        <v>3303</v>
      </c>
      <c r="C3661" s="1049" t="s">
        <v>76</v>
      </c>
      <c r="D3661" s="1052">
        <v>54.73</v>
      </c>
    </row>
    <row r="3662" spans="1:4" x14ac:dyDescent="0.25">
      <c r="A3662" s="1049">
        <v>92689</v>
      </c>
      <c r="B3662" s="1049" t="s">
        <v>3304</v>
      </c>
      <c r="C3662" s="1049" t="s">
        <v>76</v>
      </c>
      <c r="D3662" s="1052">
        <v>56.14</v>
      </c>
    </row>
    <row r="3663" spans="1:4" x14ac:dyDescent="0.25">
      <c r="A3663" s="1049">
        <v>92690</v>
      </c>
      <c r="B3663" s="1049" t="s">
        <v>3305</v>
      </c>
      <c r="C3663" s="1049" t="s">
        <v>76</v>
      </c>
      <c r="D3663" s="1052">
        <v>80.180000000000007</v>
      </c>
    </row>
    <row r="3664" spans="1:4" x14ac:dyDescent="0.25">
      <c r="A3664" s="1049">
        <v>92691</v>
      </c>
      <c r="B3664" s="1049" t="s">
        <v>3306</v>
      </c>
      <c r="C3664" s="1049" t="s">
        <v>76</v>
      </c>
      <c r="D3664" s="1052">
        <v>104.52</v>
      </c>
    </row>
    <row r="3665" spans="1:4" x14ac:dyDescent="0.25">
      <c r="A3665" s="1049">
        <v>94462</v>
      </c>
      <c r="B3665" s="1049" t="s">
        <v>21767</v>
      </c>
      <c r="C3665" s="1049" t="s">
        <v>76</v>
      </c>
      <c r="D3665" s="1052">
        <v>141.44999999999999</v>
      </c>
    </row>
    <row r="3666" spans="1:4" x14ac:dyDescent="0.25">
      <c r="A3666" s="1049">
        <v>94463</v>
      </c>
      <c r="B3666" s="1049" t="s">
        <v>21768</v>
      </c>
      <c r="C3666" s="1049" t="s">
        <v>76</v>
      </c>
      <c r="D3666" s="1052">
        <v>174.04</v>
      </c>
    </row>
    <row r="3667" spans="1:4" x14ac:dyDescent="0.25">
      <c r="A3667" s="1049">
        <v>94464</v>
      </c>
      <c r="B3667" s="1049" t="s">
        <v>21769</v>
      </c>
      <c r="C3667" s="1049" t="s">
        <v>76</v>
      </c>
      <c r="D3667" s="1052">
        <v>230.22</v>
      </c>
    </row>
    <row r="3668" spans="1:4" x14ac:dyDescent="0.25">
      <c r="A3668" s="1049">
        <v>94602</v>
      </c>
      <c r="B3668" s="1049" t="s">
        <v>21770</v>
      </c>
      <c r="C3668" s="1049" t="s">
        <v>76</v>
      </c>
      <c r="D3668" s="1052">
        <v>220.29</v>
      </c>
    </row>
    <row r="3669" spans="1:4" x14ac:dyDescent="0.25">
      <c r="A3669" s="1049">
        <v>94603</v>
      </c>
      <c r="B3669" s="1049" t="s">
        <v>21771</v>
      </c>
      <c r="C3669" s="1049" t="s">
        <v>76</v>
      </c>
      <c r="D3669" s="1052">
        <v>300.45999999999998</v>
      </c>
    </row>
    <row r="3670" spans="1:4" x14ac:dyDescent="0.25">
      <c r="A3670" s="1049">
        <v>94604</v>
      </c>
      <c r="B3670" s="1049" t="s">
        <v>21772</v>
      </c>
      <c r="C3670" s="1049" t="s">
        <v>76</v>
      </c>
      <c r="D3670" s="1052">
        <v>427.45</v>
      </c>
    </row>
    <row r="3671" spans="1:4" x14ac:dyDescent="0.25">
      <c r="A3671" s="1049">
        <v>94605</v>
      </c>
      <c r="B3671" s="1049" t="s">
        <v>21773</v>
      </c>
      <c r="C3671" s="1049" t="s">
        <v>76</v>
      </c>
      <c r="D3671" s="1052">
        <v>618.78</v>
      </c>
    </row>
    <row r="3672" spans="1:4" x14ac:dyDescent="0.25">
      <c r="A3672" s="1049">
        <v>94648</v>
      </c>
      <c r="B3672" s="1049" t="s">
        <v>21774</v>
      </c>
      <c r="C3672" s="1049" t="s">
        <v>76</v>
      </c>
      <c r="D3672" s="1052">
        <v>7.58</v>
      </c>
    </row>
    <row r="3673" spans="1:4" x14ac:dyDescent="0.25">
      <c r="A3673" s="1049">
        <v>94649</v>
      </c>
      <c r="B3673" s="1049" t="s">
        <v>21775</v>
      </c>
      <c r="C3673" s="1049" t="s">
        <v>76</v>
      </c>
      <c r="D3673" s="1052">
        <v>14.22</v>
      </c>
    </row>
    <row r="3674" spans="1:4" x14ac:dyDescent="0.25">
      <c r="A3674" s="1049">
        <v>94650</v>
      </c>
      <c r="B3674" s="1049" t="s">
        <v>21776</v>
      </c>
      <c r="C3674" s="1049" t="s">
        <v>76</v>
      </c>
      <c r="D3674" s="1052">
        <v>21.56</v>
      </c>
    </row>
    <row r="3675" spans="1:4" x14ac:dyDescent="0.25">
      <c r="A3675" s="1049">
        <v>94651</v>
      </c>
      <c r="B3675" s="1049" t="s">
        <v>21777</v>
      </c>
      <c r="C3675" s="1049" t="s">
        <v>76</v>
      </c>
      <c r="D3675" s="1052">
        <v>24.98</v>
      </c>
    </row>
    <row r="3676" spans="1:4" x14ac:dyDescent="0.25">
      <c r="A3676" s="1049">
        <v>94652</v>
      </c>
      <c r="B3676" s="1049" t="s">
        <v>21778</v>
      </c>
      <c r="C3676" s="1049" t="s">
        <v>76</v>
      </c>
      <c r="D3676" s="1052">
        <v>39.24</v>
      </c>
    </row>
    <row r="3677" spans="1:4" x14ac:dyDescent="0.25">
      <c r="A3677" s="1049">
        <v>94653</v>
      </c>
      <c r="B3677" s="1049" t="s">
        <v>21779</v>
      </c>
      <c r="C3677" s="1049" t="s">
        <v>76</v>
      </c>
      <c r="D3677" s="1052">
        <v>63.48</v>
      </c>
    </row>
    <row r="3678" spans="1:4" x14ac:dyDescent="0.25">
      <c r="A3678" s="1049">
        <v>94654</v>
      </c>
      <c r="B3678" s="1049" t="s">
        <v>21780</v>
      </c>
      <c r="C3678" s="1049" t="s">
        <v>76</v>
      </c>
      <c r="D3678" s="1052">
        <v>86.64</v>
      </c>
    </row>
    <row r="3679" spans="1:4" x14ac:dyDescent="0.25">
      <c r="A3679" s="1049">
        <v>94655</v>
      </c>
      <c r="B3679" s="1049" t="s">
        <v>21781</v>
      </c>
      <c r="C3679" s="1049" t="s">
        <v>76</v>
      </c>
      <c r="D3679" s="1052">
        <v>136.4</v>
      </c>
    </row>
    <row r="3680" spans="1:4" x14ac:dyDescent="0.25">
      <c r="A3680" s="1049">
        <v>94716</v>
      </c>
      <c r="B3680" s="1049" t="s">
        <v>21782</v>
      </c>
      <c r="C3680" s="1049" t="s">
        <v>76</v>
      </c>
      <c r="D3680" s="1052">
        <v>23.22</v>
      </c>
    </row>
    <row r="3681" spans="1:4" x14ac:dyDescent="0.25">
      <c r="A3681" s="1049">
        <v>94717</v>
      </c>
      <c r="B3681" s="1049" t="s">
        <v>21783</v>
      </c>
      <c r="C3681" s="1049" t="s">
        <v>76</v>
      </c>
      <c r="D3681" s="1052">
        <v>38.97</v>
      </c>
    </row>
    <row r="3682" spans="1:4" x14ac:dyDescent="0.25">
      <c r="A3682" s="1049">
        <v>94718</v>
      </c>
      <c r="B3682" s="1049" t="s">
        <v>21784</v>
      </c>
      <c r="C3682" s="1049" t="s">
        <v>76</v>
      </c>
      <c r="D3682" s="1052">
        <v>50.89</v>
      </c>
    </row>
    <row r="3683" spans="1:4" x14ac:dyDescent="0.25">
      <c r="A3683" s="1049">
        <v>94719</v>
      </c>
      <c r="B3683" s="1049" t="s">
        <v>21785</v>
      </c>
      <c r="C3683" s="1049" t="s">
        <v>76</v>
      </c>
      <c r="D3683" s="1052">
        <v>67.92</v>
      </c>
    </row>
    <row r="3684" spans="1:4" x14ac:dyDescent="0.25">
      <c r="A3684" s="1049">
        <v>94720</v>
      </c>
      <c r="B3684" s="1049" t="s">
        <v>21786</v>
      </c>
      <c r="C3684" s="1049" t="s">
        <v>76</v>
      </c>
      <c r="D3684" s="1052">
        <v>99.44</v>
      </c>
    </row>
    <row r="3685" spans="1:4" x14ac:dyDescent="0.25">
      <c r="A3685" s="1049">
        <v>94721</v>
      </c>
      <c r="B3685" s="1049" t="s">
        <v>21787</v>
      </c>
      <c r="C3685" s="1049" t="s">
        <v>76</v>
      </c>
      <c r="D3685" s="1052">
        <v>161.19</v>
      </c>
    </row>
    <row r="3686" spans="1:4" x14ac:dyDescent="0.25">
      <c r="A3686" s="1049">
        <v>94722</v>
      </c>
      <c r="B3686" s="1049" t="s">
        <v>21788</v>
      </c>
      <c r="C3686" s="1049" t="s">
        <v>76</v>
      </c>
      <c r="D3686" s="1052">
        <v>251.4</v>
      </c>
    </row>
    <row r="3687" spans="1:4" x14ac:dyDescent="0.25">
      <c r="A3687" s="1049">
        <v>94723</v>
      </c>
      <c r="B3687" s="1049" t="s">
        <v>21789</v>
      </c>
      <c r="C3687" s="1049" t="s">
        <v>76</v>
      </c>
      <c r="D3687" s="1052">
        <v>473.24</v>
      </c>
    </row>
    <row r="3688" spans="1:4" x14ac:dyDescent="0.25">
      <c r="A3688" s="1049">
        <v>95697</v>
      </c>
      <c r="B3688" s="1049" t="s">
        <v>3307</v>
      </c>
      <c r="C3688" s="1049" t="s">
        <v>76</v>
      </c>
      <c r="D3688" s="1052">
        <v>110.37</v>
      </c>
    </row>
    <row r="3689" spans="1:4" x14ac:dyDescent="0.25">
      <c r="A3689" s="1049">
        <v>96635</v>
      </c>
      <c r="B3689" s="1049" t="s">
        <v>12719</v>
      </c>
      <c r="C3689" s="1049" t="s">
        <v>76</v>
      </c>
      <c r="D3689" s="1052">
        <v>43.53</v>
      </c>
    </row>
    <row r="3690" spans="1:4" x14ac:dyDescent="0.25">
      <c r="A3690" s="1049">
        <v>96636</v>
      </c>
      <c r="B3690" s="1049" t="s">
        <v>12720</v>
      </c>
      <c r="C3690" s="1049" t="s">
        <v>76</v>
      </c>
      <c r="D3690" s="1052">
        <v>46.08</v>
      </c>
    </row>
    <row r="3691" spans="1:4" x14ac:dyDescent="0.25">
      <c r="A3691" s="1049">
        <v>96644</v>
      </c>
      <c r="B3691" s="1049" t="s">
        <v>12721</v>
      </c>
      <c r="C3691" s="1049" t="s">
        <v>76</v>
      </c>
      <c r="D3691" s="1052">
        <v>23.29</v>
      </c>
    </row>
    <row r="3692" spans="1:4" x14ac:dyDescent="0.25">
      <c r="A3692" s="1049">
        <v>96645</v>
      </c>
      <c r="B3692" s="1049" t="s">
        <v>12722</v>
      </c>
      <c r="C3692" s="1049" t="s">
        <v>76</v>
      </c>
      <c r="D3692" s="1052">
        <v>20.72</v>
      </c>
    </row>
    <row r="3693" spans="1:4" x14ac:dyDescent="0.25">
      <c r="A3693" s="1049">
        <v>96646</v>
      </c>
      <c r="B3693" s="1049" t="s">
        <v>12723</v>
      </c>
      <c r="C3693" s="1049" t="s">
        <v>76</v>
      </c>
      <c r="D3693" s="1052">
        <v>25.21</v>
      </c>
    </row>
    <row r="3694" spans="1:4" x14ac:dyDescent="0.25">
      <c r="A3694" s="1049">
        <v>96647</v>
      </c>
      <c r="B3694" s="1049" t="s">
        <v>12724</v>
      </c>
      <c r="C3694" s="1049" t="s">
        <v>76</v>
      </c>
      <c r="D3694" s="1052">
        <v>25.25</v>
      </c>
    </row>
    <row r="3695" spans="1:4" x14ac:dyDescent="0.25">
      <c r="A3695" s="1049">
        <v>96648</v>
      </c>
      <c r="B3695" s="1049" t="s">
        <v>12725</v>
      </c>
      <c r="C3695" s="1049" t="s">
        <v>76</v>
      </c>
      <c r="D3695" s="1052">
        <v>31.02</v>
      </c>
    </row>
    <row r="3696" spans="1:4" x14ac:dyDescent="0.25">
      <c r="A3696" s="1049">
        <v>96649</v>
      </c>
      <c r="B3696" s="1049" t="s">
        <v>12726</v>
      </c>
      <c r="C3696" s="1049" t="s">
        <v>76</v>
      </c>
      <c r="D3696" s="1052">
        <v>40.83</v>
      </c>
    </row>
    <row r="3697" spans="1:4" x14ac:dyDescent="0.25">
      <c r="A3697" s="1049">
        <v>96668</v>
      </c>
      <c r="B3697" s="1049" t="s">
        <v>12727</v>
      </c>
      <c r="C3697" s="1049" t="s">
        <v>76</v>
      </c>
      <c r="D3697" s="1052">
        <v>17.899999999999999</v>
      </c>
    </row>
    <row r="3698" spans="1:4" x14ac:dyDescent="0.25">
      <c r="A3698" s="1049">
        <v>96669</v>
      </c>
      <c r="B3698" s="1049" t="s">
        <v>12728</v>
      </c>
      <c r="C3698" s="1049" t="s">
        <v>76</v>
      </c>
      <c r="D3698" s="1052">
        <v>17.86</v>
      </c>
    </row>
    <row r="3699" spans="1:4" x14ac:dyDescent="0.25">
      <c r="A3699" s="1049">
        <v>96670</v>
      </c>
      <c r="B3699" s="1049" t="s">
        <v>12729</v>
      </c>
      <c r="C3699" s="1049" t="s">
        <v>76</v>
      </c>
      <c r="D3699" s="1052">
        <v>23.15</v>
      </c>
    </row>
    <row r="3700" spans="1:4" x14ac:dyDescent="0.25">
      <c r="A3700" s="1049">
        <v>96671</v>
      </c>
      <c r="B3700" s="1049" t="s">
        <v>12730</v>
      </c>
      <c r="C3700" s="1049" t="s">
        <v>76</v>
      </c>
      <c r="D3700" s="1052">
        <v>34.83</v>
      </c>
    </row>
    <row r="3701" spans="1:4" x14ac:dyDescent="0.25">
      <c r="A3701" s="1049">
        <v>96672</v>
      </c>
      <c r="B3701" s="1049" t="s">
        <v>12731</v>
      </c>
      <c r="C3701" s="1049" t="s">
        <v>76</v>
      </c>
      <c r="D3701" s="1052">
        <v>52.83</v>
      </c>
    </row>
    <row r="3702" spans="1:4" x14ac:dyDescent="0.25">
      <c r="A3702" s="1049">
        <v>96673</v>
      </c>
      <c r="B3702" s="1049" t="s">
        <v>12732</v>
      </c>
      <c r="C3702" s="1049" t="s">
        <v>76</v>
      </c>
      <c r="D3702" s="1052">
        <v>66.510000000000005</v>
      </c>
    </row>
    <row r="3703" spans="1:4" x14ac:dyDescent="0.25">
      <c r="A3703" s="1049">
        <v>96674</v>
      </c>
      <c r="B3703" s="1049" t="s">
        <v>12733</v>
      </c>
      <c r="C3703" s="1049" t="s">
        <v>76</v>
      </c>
      <c r="D3703" s="1052">
        <v>107.07</v>
      </c>
    </row>
    <row r="3704" spans="1:4" x14ac:dyDescent="0.25">
      <c r="A3704" s="1049">
        <v>96675</v>
      </c>
      <c r="B3704" s="1049" t="s">
        <v>12734</v>
      </c>
      <c r="C3704" s="1049" t="s">
        <v>76</v>
      </c>
      <c r="D3704" s="1052">
        <v>155.34</v>
      </c>
    </row>
    <row r="3705" spans="1:4" x14ac:dyDescent="0.25">
      <c r="A3705" s="1049">
        <v>96676</v>
      </c>
      <c r="B3705" s="1049" t="s">
        <v>12735</v>
      </c>
      <c r="C3705" s="1049" t="s">
        <v>76</v>
      </c>
      <c r="D3705" s="1052">
        <v>22.78</v>
      </c>
    </row>
    <row r="3706" spans="1:4" x14ac:dyDescent="0.25">
      <c r="A3706" s="1049">
        <v>96677</v>
      </c>
      <c r="B3706" s="1049" t="s">
        <v>12736</v>
      </c>
      <c r="C3706" s="1049" t="s">
        <v>76</v>
      </c>
      <c r="D3706" s="1052">
        <v>29.64</v>
      </c>
    </row>
    <row r="3707" spans="1:4" x14ac:dyDescent="0.25">
      <c r="A3707" s="1049">
        <v>96678</v>
      </c>
      <c r="B3707" s="1049" t="s">
        <v>12737</v>
      </c>
      <c r="C3707" s="1049" t="s">
        <v>76</v>
      </c>
      <c r="D3707" s="1052">
        <v>40.67</v>
      </c>
    </row>
    <row r="3708" spans="1:4" x14ac:dyDescent="0.25">
      <c r="A3708" s="1049">
        <v>96679</v>
      </c>
      <c r="B3708" s="1049" t="s">
        <v>12738</v>
      </c>
      <c r="C3708" s="1049" t="s">
        <v>76</v>
      </c>
      <c r="D3708" s="1052">
        <v>60.39</v>
      </c>
    </row>
    <row r="3709" spans="1:4" x14ac:dyDescent="0.25">
      <c r="A3709" s="1049">
        <v>96680</v>
      </c>
      <c r="B3709" s="1049" t="s">
        <v>12739</v>
      </c>
      <c r="C3709" s="1049" t="s">
        <v>76</v>
      </c>
      <c r="D3709" s="1052">
        <v>99.4</v>
      </c>
    </row>
    <row r="3710" spans="1:4" x14ac:dyDescent="0.25">
      <c r="A3710" s="1049">
        <v>96681</v>
      </c>
      <c r="B3710" s="1049" t="s">
        <v>12740</v>
      </c>
      <c r="C3710" s="1049" t="s">
        <v>76</v>
      </c>
      <c r="D3710" s="1052">
        <v>133.51</v>
      </c>
    </row>
    <row r="3711" spans="1:4" x14ac:dyDescent="0.25">
      <c r="A3711" s="1049">
        <v>96682</v>
      </c>
      <c r="B3711" s="1049" t="s">
        <v>12741</v>
      </c>
      <c r="C3711" s="1049" t="s">
        <v>76</v>
      </c>
      <c r="D3711" s="1052">
        <v>219.56</v>
      </c>
    </row>
    <row r="3712" spans="1:4" x14ac:dyDescent="0.25">
      <c r="A3712" s="1049">
        <v>96683</v>
      </c>
      <c r="B3712" s="1049" t="s">
        <v>12742</v>
      </c>
      <c r="C3712" s="1049" t="s">
        <v>76</v>
      </c>
      <c r="D3712" s="1052">
        <v>301.06</v>
      </c>
    </row>
    <row r="3713" spans="1:4" x14ac:dyDescent="0.25">
      <c r="A3713" s="1049">
        <v>96718</v>
      </c>
      <c r="B3713" s="1049" t="s">
        <v>21790</v>
      </c>
      <c r="C3713" s="1049" t="s">
        <v>76</v>
      </c>
      <c r="D3713" s="1052">
        <v>14.71</v>
      </c>
    </row>
    <row r="3714" spans="1:4" x14ac:dyDescent="0.25">
      <c r="A3714" s="1049">
        <v>96719</v>
      </c>
      <c r="B3714" s="1049" t="s">
        <v>21791</v>
      </c>
      <c r="C3714" s="1049" t="s">
        <v>76</v>
      </c>
      <c r="D3714" s="1052">
        <v>18.78</v>
      </c>
    </row>
    <row r="3715" spans="1:4" x14ac:dyDescent="0.25">
      <c r="A3715" s="1049">
        <v>96720</v>
      </c>
      <c r="B3715" s="1049" t="s">
        <v>21792</v>
      </c>
      <c r="C3715" s="1049" t="s">
        <v>76</v>
      </c>
      <c r="D3715" s="1052">
        <v>17.079999999999998</v>
      </c>
    </row>
    <row r="3716" spans="1:4" x14ac:dyDescent="0.25">
      <c r="A3716" s="1049">
        <v>96721</v>
      </c>
      <c r="B3716" s="1049" t="s">
        <v>21793</v>
      </c>
      <c r="C3716" s="1049" t="s">
        <v>76</v>
      </c>
      <c r="D3716" s="1052">
        <v>22.18</v>
      </c>
    </row>
    <row r="3717" spans="1:4" x14ac:dyDescent="0.25">
      <c r="A3717" s="1049">
        <v>96722</v>
      </c>
      <c r="B3717" s="1049" t="s">
        <v>21794</v>
      </c>
      <c r="C3717" s="1049" t="s">
        <v>76</v>
      </c>
      <c r="D3717" s="1052">
        <v>33.950000000000003</v>
      </c>
    </row>
    <row r="3718" spans="1:4" x14ac:dyDescent="0.25">
      <c r="A3718" s="1049">
        <v>96723</v>
      </c>
      <c r="B3718" s="1049" t="s">
        <v>21795</v>
      </c>
      <c r="C3718" s="1049" t="s">
        <v>76</v>
      </c>
      <c r="D3718" s="1052">
        <v>52.67</v>
      </c>
    </row>
    <row r="3719" spans="1:4" x14ac:dyDescent="0.25">
      <c r="A3719" s="1049">
        <v>96724</v>
      </c>
      <c r="B3719" s="1049" t="s">
        <v>21796</v>
      </c>
      <c r="C3719" s="1049" t="s">
        <v>76</v>
      </c>
      <c r="D3719" s="1052">
        <v>67.599999999999994</v>
      </c>
    </row>
    <row r="3720" spans="1:4" x14ac:dyDescent="0.25">
      <c r="A3720" s="1049">
        <v>96725</v>
      </c>
      <c r="B3720" s="1049" t="s">
        <v>21797</v>
      </c>
      <c r="C3720" s="1049" t="s">
        <v>76</v>
      </c>
      <c r="D3720" s="1052">
        <v>110.5</v>
      </c>
    </row>
    <row r="3721" spans="1:4" x14ac:dyDescent="0.25">
      <c r="A3721" s="1049">
        <v>96726</v>
      </c>
      <c r="B3721" s="1049" t="s">
        <v>21798</v>
      </c>
      <c r="C3721" s="1049" t="s">
        <v>76</v>
      </c>
      <c r="D3721" s="1052">
        <v>163.26</v>
      </c>
    </row>
    <row r="3722" spans="1:4" x14ac:dyDescent="0.25">
      <c r="A3722" s="1049">
        <v>96727</v>
      </c>
      <c r="B3722" s="1049" t="s">
        <v>21799</v>
      </c>
      <c r="C3722" s="1049" t="s">
        <v>76</v>
      </c>
      <c r="D3722" s="1052">
        <v>16.73</v>
      </c>
    </row>
    <row r="3723" spans="1:4" x14ac:dyDescent="0.25">
      <c r="A3723" s="1049">
        <v>96728</v>
      </c>
      <c r="B3723" s="1049" t="s">
        <v>21800</v>
      </c>
      <c r="C3723" s="1049" t="s">
        <v>76</v>
      </c>
      <c r="D3723" s="1052">
        <v>21.58</v>
      </c>
    </row>
    <row r="3724" spans="1:4" x14ac:dyDescent="0.25">
      <c r="A3724" s="1049">
        <v>96729</v>
      </c>
      <c r="B3724" s="1049" t="s">
        <v>21801</v>
      </c>
      <c r="C3724" s="1049" t="s">
        <v>76</v>
      </c>
      <c r="D3724" s="1052">
        <v>27.81</v>
      </c>
    </row>
    <row r="3725" spans="1:4" x14ac:dyDescent="0.25">
      <c r="A3725" s="1049">
        <v>96730</v>
      </c>
      <c r="B3725" s="1049" t="s">
        <v>21802</v>
      </c>
      <c r="C3725" s="1049" t="s">
        <v>76</v>
      </c>
      <c r="D3725" s="1052">
        <v>38.409999999999997</v>
      </c>
    </row>
    <row r="3726" spans="1:4" x14ac:dyDescent="0.25">
      <c r="A3726" s="1049">
        <v>96731</v>
      </c>
      <c r="B3726" s="1049" t="s">
        <v>21803</v>
      </c>
      <c r="C3726" s="1049" t="s">
        <v>76</v>
      </c>
      <c r="D3726" s="1052">
        <v>58.01</v>
      </c>
    </row>
    <row r="3727" spans="1:4" x14ac:dyDescent="0.25">
      <c r="A3727" s="1049">
        <v>96732</v>
      </c>
      <c r="B3727" s="1049" t="s">
        <v>21804</v>
      </c>
      <c r="C3727" s="1049" t="s">
        <v>76</v>
      </c>
      <c r="D3727" s="1052">
        <v>97.62</v>
      </c>
    </row>
    <row r="3728" spans="1:4" x14ac:dyDescent="0.25">
      <c r="A3728" s="1049">
        <v>96733</v>
      </c>
      <c r="B3728" s="1049" t="s">
        <v>21805</v>
      </c>
      <c r="C3728" s="1049" t="s">
        <v>76</v>
      </c>
      <c r="D3728" s="1052">
        <v>132.97999999999999</v>
      </c>
    </row>
    <row r="3729" spans="1:4" x14ac:dyDescent="0.25">
      <c r="A3729" s="1049">
        <v>96734</v>
      </c>
      <c r="B3729" s="1049" t="s">
        <v>21806</v>
      </c>
      <c r="C3729" s="1049" t="s">
        <v>76</v>
      </c>
      <c r="D3729" s="1052">
        <v>221.58</v>
      </c>
    </row>
    <row r="3730" spans="1:4" x14ac:dyDescent="0.25">
      <c r="A3730" s="1049">
        <v>96735</v>
      </c>
      <c r="B3730" s="1049" t="s">
        <v>21807</v>
      </c>
      <c r="C3730" s="1049" t="s">
        <v>76</v>
      </c>
      <c r="D3730" s="1052">
        <v>308.17</v>
      </c>
    </row>
    <row r="3731" spans="1:4" x14ac:dyDescent="0.25">
      <c r="A3731" s="1049">
        <v>96798</v>
      </c>
      <c r="B3731" s="1049" t="s">
        <v>12743</v>
      </c>
      <c r="C3731" s="1049" t="s">
        <v>76</v>
      </c>
      <c r="D3731" s="1052">
        <v>8.1199999999999992</v>
      </c>
    </row>
    <row r="3732" spans="1:4" x14ac:dyDescent="0.25">
      <c r="A3732" s="1049">
        <v>96799</v>
      </c>
      <c r="B3732" s="1049" t="s">
        <v>12744</v>
      </c>
      <c r="C3732" s="1049" t="s">
        <v>76</v>
      </c>
      <c r="D3732" s="1052">
        <v>10.39</v>
      </c>
    </row>
    <row r="3733" spans="1:4" x14ac:dyDescent="0.25">
      <c r="A3733" s="1049">
        <v>96800</v>
      </c>
      <c r="B3733" s="1049" t="s">
        <v>12745</v>
      </c>
      <c r="C3733" s="1049" t="s">
        <v>76</v>
      </c>
      <c r="D3733" s="1052">
        <v>14.13</v>
      </c>
    </row>
    <row r="3734" spans="1:4" x14ac:dyDescent="0.25">
      <c r="A3734" s="1049">
        <v>96801</v>
      </c>
      <c r="B3734" s="1049" t="s">
        <v>12746</v>
      </c>
      <c r="C3734" s="1049" t="s">
        <v>76</v>
      </c>
      <c r="D3734" s="1052">
        <v>21.35</v>
      </c>
    </row>
    <row r="3735" spans="1:4" x14ac:dyDescent="0.25">
      <c r="A3735" s="1049">
        <v>97327</v>
      </c>
      <c r="B3735" s="1049" t="s">
        <v>21808</v>
      </c>
      <c r="C3735" s="1049" t="s">
        <v>76</v>
      </c>
      <c r="D3735" s="1052">
        <v>26.69</v>
      </c>
    </row>
    <row r="3736" spans="1:4" x14ac:dyDescent="0.25">
      <c r="A3736" s="1049">
        <v>97328</v>
      </c>
      <c r="B3736" s="1049" t="s">
        <v>21809</v>
      </c>
      <c r="C3736" s="1049" t="s">
        <v>76</v>
      </c>
      <c r="D3736" s="1052">
        <v>43.97</v>
      </c>
    </row>
    <row r="3737" spans="1:4" x14ac:dyDescent="0.25">
      <c r="A3737" s="1049">
        <v>97329</v>
      </c>
      <c r="B3737" s="1049" t="s">
        <v>21810</v>
      </c>
      <c r="C3737" s="1049" t="s">
        <v>76</v>
      </c>
      <c r="D3737" s="1052">
        <v>56</v>
      </c>
    </row>
    <row r="3738" spans="1:4" x14ac:dyDescent="0.25">
      <c r="A3738" s="1049">
        <v>97330</v>
      </c>
      <c r="B3738" s="1049" t="s">
        <v>21811</v>
      </c>
      <c r="C3738" s="1049" t="s">
        <v>76</v>
      </c>
      <c r="D3738" s="1052">
        <v>68.430000000000007</v>
      </c>
    </row>
    <row r="3739" spans="1:4" x14ac:dyDescent="0.25">
      <c r="A3739" s="1049">
        <v>97331</v>
      </c>
      <c r="B3739" s="1049" t="s">
        <v>21812</v>
      </c>
      <c r="C3739" s="1049" t="s">
        <v>76</v>
      </c>
      <c r="D3739" s="1052">
        <v>27.07</v>
      </c>
    </row>
    <row r="3740" spans="1:4" x14ac:dyDescent="0.25">
      <c r="A3740" s="1049">
        <v>97332</v>
      </c>
      <c r="B3740" s="1049" t="s">
        <v>21813</v>
      </c>
      <c r="C3740" s="1049" t="s">
        <v>76</v>
      </c>
      <c r="D3740" s="1052">
        <v>44.41</v>
      </c>
    </row>
    <row r="3741" spans="1:4" x14ac:dyDescent="0.25">
      <c r="A3741" s="1049">
        <v>97333</v>
      </c>
      <c r="B3741" s="1049" t="s">
        <v>21814</v>
      </c>
      <c r="C3741" s="1049" t="s">
        <v>76</v>
      </c>
      <c r="D3741" s="1052">
        <v>56.55</v>
      </c>
    </row>
    <row r="3742" spans="1:4" x14ac:dyDescent="0.25">
      <c r="A3742" s="1049">
        <v>97334</v>
      </c>
      <c r="B3742" s="1049" t="s">
        <v>21815</v>
      </c>
      <c r="C3742" s="1049" t="s">
        <v>76</v>
      </c>
      <c r="D3742" s="1052">
        <v>69.03</v>
      </c>
    </row>
    <row r="3743" spans="1:4" x14ac:dyDescent="0.25">
      <c r="A3743" s="1049">
        <v>97335</v>
      </c>
      <c r="B3743" s="1049" t="s">
        <v>12747</v>
      </c>
      <c r="C3743" s="1049" t="s">
        <v>76</v>
      </c>
      <c r="D3743" s="1052">
        <v>80.36</v>
      </c>
    </row>
    <row r="3744" spans="1:4" x14ac:dyDescent="0.25">
      <c r="A3744" s="1049">
        <v>97336</v>
      </c>
      <c r="B3744" s="1049" t="s">
        <v>12748</v>
      </c>
      <c r="C3744" s="1049" t="s">
        <v>76</v>
      </c>
      <c r="D3744" s="1052">
        <v>102.27</v>
      </c>
    </row>
    <row r="3745" spans="1:4" x14ac:dyDescent="0.25">
      <c r="A3745" s="1049">
        <v>97337</v>
      </c>
      <c r="B3745" s="1049" t="s">
        <v>12749</v>
      </c>
      <c r="C3745" s="1049" t="s">
        <v>76</v>
      </c>
      <c r="D3745" s="1052">
        <v>153.69999999999999</v>
      </c>
    </row>
    <row r="3746" spans="1:4" x14ac:dyDescent="0.25">
      <c r="A3746" s="1049">
        <v>97338</v>
      </c>
      <c r="B3746" s="1049" t="s">
        <v>12750</v>
      </c>
      <c r="C3746" s="1049" t="s">
        <v>76</v>
      </c>
      <c r="D3746" s="1052">
        <v>184.95</v>
      </c>
    </row>
    <row r="3747" spans="1:4" x14ac:dyDescent="0.25">
      <c r="A3747" s="1049">
        <v>97339</v>
      </c>
      <c r="B3747" s="1049" t="s">
        <v>12751</v>
      </c>
      <c r="C3747" s="1049" t="s">
        <v>76</v>
      </c>
      <c r="D3747" s="1052">
        <v>199.35</v>
      </c>
    </row>
    <row r="3748" spans="1:4" x14ac:dyDescent="0.25">
      <c r="A3748" s="1049">
        <v>97340</v>
      </c>
      <c r="B3748" s="1049" t="s">
        <v>12752</v>
      </c>
      <c r="C3748" s="1049" t="s">
        <v>76</v>
      </c>
      <c r="D3748" s="1052">
        <v>200.74</v>
      </c>
    </row>
    <row r="3749" spans="1:4" x14ac:dyDescent="0.25">
      <c r="A3749" s="1049">
        <v>97498</v>
      </c>
      <c r="B3749" s="1049" t="s">
        <v>3308</v>
      </c>
      <c r="C3749" s="1049" t="s">
        <v>76</v>
      </c>
      <c r="D3749" s="1052">
        <v>66.06</v>
      </c>
    </row>
    <row r="3750" spans="1:4" x14ac:dyDescent="0.25">
      <c r="A3750" s="1049">
        <v>97535</v>
      </c>
      <c r="B3750" s="1049" t="s">
        <v>3309</v>
      </c>
      <c r="C3750" s="1049" t="s">
        <v>76</v>
      </c>
      <c r="D3750" s="1052">
        <v>71.36</v>
      </c>
    </row>
    <row r="3751" spans="1:4" x14ac:dyDescent="0.25">
      <c r="A3751" s="1049">
        <v>97536</v>
      </c>
      <c r="B3751" s="1049" t="s">
        <v>3310</v>
      </c>
      <c r="C3751" s="1049" t="s">
        <v>76</v>
      </c>
      <c r="D3751" s="1052">
        <v>83.53</v>
      </c>
    </row>
    <row r="3752" spans="1:4" x14ac:dyDescent="0.25">
      <c r="A3752" s="1049">
        <v>100788</v>
      </c>
      <c r="B3752" s="1049" t="s">
        <v>3311</v>
      </c>
      <c r="C3752" s="1049" t="s">
        <v>77</v>
      </c>
      <c r="D3752" s="1052">
        <v>821.46</v>
      </c>
    </row>
    <row r="3753" spans="1:4" x14ac:dyDescent="0.25">
      <c r="A3753" s="1049">
        <v>100791</v>
      </c>
      <c r="B3753" s="1049" t="s">
        <v>3312</v>
      </c>
      <c r="C3753" s="1049" t="s">
        <v>76</v>
      </c>
      <c r="D3753" s="1052">
        <v>17.71</v>
      </c>
    </row>
    <row r="3754" spans="1:4" x14ac:dyDescent="0.25">
      <c r="A3754" s="1049">
        <v>100792</v>
      </c>
      <c r="B3754" s="1049" t="s">
        <v>3313</v>
      </c>
      <c r="C3754" s="1049" t="s">
        <v>76</v>
      </c>
      <c r="D3754" s="1052">
        <v>25.2</v>
      </c>
    </row>
    <row r="3755" spans="1:4" x14ac:dyDescent="0.25">
      <c r="A3755" s="1049">
        <v>100793</v>
      </c>
      <c r="B3755" s="1049" t="s">
        <v>3314</v>
      </c>
      <c r="C3755" s="1049" t="s">
        <v>76</v>
      </c>
      <c r="D3755" s="1052">
        <v>33.01</v>
      </c>
    </row>
    <row r="3756" spans="1:4" x14ac:dyDescent="0.25">
      <c r="A3756" s="1049">
        <v>100794</v>
      </c>
      <c r="B3756" s="1049" t="s">
        <v>3315</v>
      </c>
      <c r="C3756" s="1049" t="s">
        <v>76</v>
      </c>
      <c r="D3756" s="1052">
        <v>44.08</v>
      </c>
    </row>
    <row r="3757" spans="1:4" x14ac:dyDescent="0.25">
      <c r="A3757" s="1049">
        <v>100799</v>
      </c>
      <c r="B3757" s="1049" t="s">
        <v>3316</v>
      </c>
      <c r="C3757" s="1049" t="s">
        <v>76</v>
      </c>
      <c r="D3757" s="1052">
        <v>18.239999999999998</v>
      </c>
    </row>
    <row r="3758" spans="1:4" x14ac:dyDescent="0.25">
      <c r="A3758" s="1049">
        <v>100800</v>
      </c>
      <c r="B3758" s="1049" t="s">
        <v>3317</v>
      </c>
      <c r="C3758" s="1049" t="s">
        <v>76</v>
      </c>
      <c r="D3758" s="1052">
        <v>25.74</v>
      </c>
    </row>
    <row r="3759" spans="1:4" x14ac:dyDescent="0.25">
      <c r="A3759" s="1049">
        <v>100801</v>
      </c>
      <c r="B3759" s="1049" t="s">
        <v>3318</v>
      </c>
      <c r="C3759" s="1049" t="s">
        <v>76</v>
      </c>
      <c r="D3759" s="1052">
        <v>33.549999999999997</v>
      </c>
    </row>
    <row r="3760" spans="1:4" x14ac:dyDescent="0.25">
      <c r="A3760" s="1049">
        <v>100802</v>
      </c>
      <c r="B3760" s="1049" t="s">
        <v>3319</v>
      </c>
      <c r="C3760" s="1049" t="s">
        <v>76</v>
      </c>
      <c r="D3760" s="1052">
        <v>44.61</v>
      </c>
    </row>
    <row r="3761" spans="1:4" x14ac:dyDescent="0.25">
      <c r="A3761" s="1049">
        <v>100803</v>
      </c>
      <c r="B3761" s="1049" t="s">
        <v>3320</v>
      </c>
      <c r="C3761" s="1049" t="s">
        <v>76</v>
      </c>
      <c r="D3761" s="1052">
        <v>16.600000000000001</v>
      </c>
    </row>
    <row r="3762" spans="1:4" x14ac:dyDescent="0.25">
      <c r="A3762" s="1049">
        <v>100804</v>
      </c>
      <c r="B3762" s="1049" t="s">
        <v>3321</v>
      </c>
      <c r="C3762" s="1049" t="s">
        <v>76</v>
      </c>
      <c r="D3762" s="1052">
        <v>23.91</v>
      </c>
    </row>
    <row r="3763" spans="1:4" x14ac:dyDescent="0.25">
      <c r="A3763" s="1049">
        <v>100805</v>
      </c>
      <c r="B3763" s="1049" t="s">
        <v>3322</v>
      </c>
      <c r="C3763" s="1049" t="s">
        <v>76</v>
      </c>
      <c r="D3763" s="1052">
        <v>31.46</v>
      </c>
    </row>
    <row r="3764" spans="1:4" x14ac:dyDescent="0.25">
      <c r="A3764" s="1049">
        <v>100806</v>
      </c>
      <c r="B3764" s="1049" t="s">
        <v>3323</v>
      </c>
      <c r="C3764" s="1049" t="s">
        <v>76</v>
      </c>
      <c r="D3764" s="1052">
        <v>42.17</v>
      </c>
    </row>
    <row r="3765" spans="1:4" x14ac:dyDescent="0.25">
      <c r="A3765" s="1049">
        <v>100807</v>
      </c>
      <c r="B3765" s="1049" t="s">
        <v>3324</v>
      </c>
      <c r="C3765" s="1049" t="s">
        <v>76</v>
      </c>
      <c r="D3765" s="1052">
        <v>24.48</v>
      </c>
    </row>
    <row r="3766" spans="1:4" x14ac:dyDescent="0.25">
      <c r="A3766" s="1049">
        <v>100808</v>
      </c>
      <c r="B3766" s="1049" t="s">
        <v>3325</v>
      </c>
      <c r="C3766" s="1049" t="s">
        <v>76</v>
      </c>
      <c r="D3766" s="1052">
        <v>33.15</v>
      </c>
    </row>
    <row r="3767" spans="1:4" x14ac:dyDescent="0.25">
      <c r="A3767" s="1049">
        <v>100809</v>
      </c>
      <c r="B3767" s="1049" t="s">
        <v>3326</v>
      </c>
      <c r="C3767" s="1049" t="s">
        <v>76</v>
      </c>
      <c r="D3767" s="1052">
        <v>42.4</v>
      </c>
    </row>
    <row r="3768" spans="1:4" x14ac:dyDescent="0.25">
      <c r="A3768" s="1049">
        <v>100810</v>
      </c>
      <c r="B3768" s="1049" t="s">
        <v>3327</v>
      </c>
      <c r="C3768" s="1049" t="s">
        <v>76</v>
      </c>
      <c r="D3768" s="1052">
        <v>55.5</v>
      </c>
    </row>
    <row r="3769" spans="1:4" x14ac:dyDescent="0.25">
      <c r="A3769" s="1049">
        <v>101918</v>
      </c>
      <c r="B3769" s="1049" t="s">
        <v>3328</v>
      </c>
      <c r="C3769" s="1049" t="s">
        <v>76</v>
      </c>
      <c r="D3769" s="1052">
        <v>311.77</v>
      </c>
    </row>
    <row r="3770" spans="1:4" x14ac:dyDescent="0.25">
      <c r="A3770" s="1049">
        <v>101919</v>
      </c>
      <c r="B3770" s="1049" t="s">
        <v>3329</v>
      </c>
      <c r="C3770" s="1049" t="s">
        <v>77</v>
      </c>
      <c r="D3770" s="1052">
        <v>456.2</v>
      </c>
    </row>
    <row r="3771" spans="1:4" x14ac:dyDescent="0.25">
      <c r="A3771" s="1049">
        <v>101920</v>
      </c>
      <c r="B3771" s="1049" t="s">
        <v>3330</v>
      </c>
      <c r="C3771" s="1049" t="s">
        <v>77</v>
      </c>
      <c r="D3771" s="1052">
        <v>217.23</v>
      </c>
    </row>
    <row r="3772" spans="1:4" x14ac:dyDescent="0.25">
      <c r="A3772" s="1049">
        <v>101921</v>
      </c>
      <c r="B3772" s="1049" t="s">
        <v>3331</v>
      </c>
      <c r="C3772" s="1049" t="s">
        <v>77</v>
      </c>
      <c r="D3772" s="1052">
        <v>248</v>
      </c>
    </row>
    <row r="3773" spans="1:4" x14ac:dyDescent="0.25">
      <c r="A3773" s="1049">
        <v>101922</v>
      </c>
      <c r="B3773" s="1049" t="s">
        <v>3332</v>
      </c>
      <c r="C3773" s="1049" t="s">
        <v>77</v>
      </c>
      <c r="D3773" s="1052">
        <v>248</v>
      </c>
    </row>
    <row r="3774" spans="1:4" x14ac:dyDescent="0.25">
      <c r="A3774" s="1049">
        <v>101923</v>
      </c>
      <c r="B3774" s="1049" t="s">
        <v>3333</v>
      </c>
      <c r="C3774" s="1049" t="s">
        <v>77</v>
      </c>
      <c r="D3774" s="1052">
        <v>248</v>
      </c>
    </row>
    <row r="3775" spans="1:4" x14ac:dyDescent="0.25">
      <c r="A3775" s="1049">
        <v>101924</v>
      </c>
      <c r="B3775" s="1049" t="s">
        <v>3334</v>
      </c>
      <c r="C3775" s="1049" t="s">
        <v>77</v>
      </c>
      <c r="D3775" s="1052">
        <v>204.35</v>
      </c>
    </row>
    <row r="3776" spans="1:4" x14ac:dyDescent="0.25">
      <c r="A3776" s="1049">
        <v>101925</v>
      </c>
      <c r="B3776" s="1049" t="s">
        <v>3335</v>
      </c>
      <c r="C3776" s="1049" t="s">
        <v>77</v>
      </c>
      <c r="D3776" s="1052">
        <v>341.86</v>
      </c>
    </row>
    <row r="3777" spans="1:4" x14ac:dyDescent="0.25">
      <c r="A3777" s="1049">
        <v>101926</v>
      </c>
      <c r="B3777" s="1049" t="s">
        <v>3336</v>
      </c>
      <c r="C3777" s="1049" t="s">
        <v>77</v>
      </c>
      <c r="D3777" s="1052">
        <v>440.69</v>
      </c>
    </row>
    <row r="3778" spans="1:4" x14ac:dyDescent="0.25">
      <c r="A3778" s="1049">
        <v>101927</v>
      </c>
      <c r="B3778" s="1049" t="s">
        <v>3337</v>
      </c>
      <c r="C3778" s="1049" t="s">
        <v>76</v>
      </c>
      <c r="D3778" s="1052">
        <v>295.25</v>
      </c>
    </row>
    <row r="3779" spans="1:4" x14ac:dyDescent="0.25">
      <c r="A3779" s="1049">
        <v>101928</v>
      </c>
      <c r="B3779" s="1049" t="s">
        <v>3338</v>
      </c>
      <c r="C3779" s="1049" t="s">
        <v>77</v>
      </c>
      <c r="D3779" s="1052">
        <v>462.52</v>
      </c>
    </row>
    <row r="3780" spans="1:4" x14ac:dyDescent="0.25">
      <c r="A3780" s="1049">
        <v>101929</v>
      </c>
      <c r="B3780" s="1049" t="s">
        <v>3339</v>
      </c>
      <c r="C3780" s="1049" t="s">
        <v>77</v>
      </c>
      <c r="D3780" s="1052">
        <v>223.55</v>
      </c>
    </row>
    <row r="3781" spans="1:4" x14ac:dyDescent="0.25">
      <c r="A3781" s="1049">
        <v>101930</v>
      </c>
      <c r="B3781" s="1049" t="s">
        <v>3340</v>
      </c>
      <c r="C3781" s="1049" t="s">
        <v>77</v>
      </c>
      <c r="D3781" s="1052">
        <v>254.32</v>
      </c>
    </row>
    <row r="3782" spans="1:4" x14ac:dyDescent="0.25">
      <c r="A3782" s="1049">
        <v>101931</v>
      </c>
      <c r="B3782" s="1049" t="s">
        <v>3341</v>
      </c>
      <c r="C3782" s="1049" t="s">
        <v>77</v>
      </c>
      <c r="D3782" s="1052">
        <v>254.32</v>
      </c>
    </row>
    <row r="3783" spans="1:4" x14ac:dyDescent="0.25">
      <c r="A3783" s="1049">
        <v>101932</v>
      </c>
      <c r="B3783" s="1049" t="s">
        <v>3342</v>
      </c>
      <c r="C3783" s="1049" t="s">
        <v>77</v>
      </c>
      <c r="D3783" s="1052">
        <v>254.32</v>
      </c>
    </row>
    <row r="3784" spans="1:4" x14ac:dyDescent="0.25">
      <c r="A3784" s="1049">
        <v>101933</v>
      </c>
      <c r="B3784" s="1049" t="s">
        <v>3343</v>
      </c>
      <c r="C3784" s="1049" t="s">
        <v>77</v>
      </c>
      <c r="D3784" s="1052">
        <v>210.67</v>
      </c>
    </row>
    <row r="3785" spans="1:4" x14ac:dyDescent="0.25">
      <c r="A3785" s="1049">
        <v>101934</v>
      </c>
      <c r="B3785" s="1049" t="s">
        <v>3344</v>
      </c>
      <c r="C3785" s="1049" t="s">
        <v>77</v>
      </c>
      <c r="D3785" s="1052">
        <v>351.35</v>
      </c>
    </row>
    <row r="3786" spans="1:4" x14ac:dyDescent="0.25">
      <c r="A3786" s="1049">
        <v>101935</v>
      </c>
      <c r="B3786" s="1049" t="s">
        <v>3345</v>
      </c>
      <c r="C3786" s="1049" t="s">
        <v>77</v>
      </c>
      <c r="D3786" s="1052">
        <v>453.35</v>
      </c>
    </row>
    <row r="3787" spans="1:4" x14ac:dyDescent="0.25">
      <c r="A3787" s="1049">
        <v>103802</v>
      </c>
      <c r="B3787" s="1049" t="s">
        <v>12753</v>
      </c>
      <c r="C3787" s="1049" t="s">
        <v>76</v>
      </c>
      <c r="D3787" s="1052">
        <v>40.950000000000003</v>
      </c>
    </row>
    <row r="3788" spans="1:4" x14ac:dyDescent="0.25">
      <c r="A3788" s="1049">
        <v>103803</v>
      </c>
      <c r="B3788" s="1049" t="s">
        <v>12754</v>
      </c>
      <c r="C3788" s="1049" t="s">
        <v>76</v>
      </c>
      <c r="D3788" s="1052">
        <v>70.39</v>
      </c>
    </row>
    <row r="3789" spans="1:4" x14ac:dyDescent="0.25">
      <c r="A3789" s="1049">
        <v>103804</v>
      </c>
      <c r="B3789" s="1049" t="s">
        <v>12755</v>
      </c>
      <c r="C3789" s="1049" t="s">
        <v>76</v>
      </c>
      <c r="D3789" s="1052">
        <v>84.81</v>
      </c>
    </row>
    <row r="3790" spans="1:4" x14ac:dyDescent="0.25">
      <c r="A3790" s="1049">
        <v>103835</v>
      </c>
      <c r="B3790" s="1049" t="s">
        <v>12756</v>
      </c>
      <c r="C3790" s="1049" t="s">
        <v>76</v>
      </c>
      <c r="D3790" s="1052">
        <v>64.06</v>
      </c>
    </row>
    <row r="3791" spans="1:4" x14ac:dyDescent="0.25">
      <c r="A3791" s="1049">
        <v>103836</v>
      </c>
      <c r="B3791" s="1049" t="s">
        <v>12757</v>
      </c>
      <c r="C3791" s="1049" t="s">
        <v>76</v>
      </c>
      <c r="D3791" s="1052">
        <v>99.12</v>
      </c>
    </row>
    <row r="3792" spans="1:4" x14ac:dyDescent="0.25">
      <c r="A3792" s="1049">
        <v>103837</v>
      </c>
      <c r="B3792" s="1049" t="s">
        <v>12758</v>
      </c>
      <c r="C3792" s="1049" t="s">
        <v>76</v>
      </c>
      <c r="D3792" s="1052">
        <v>124.87</v>
      </c>
    </row>
    <row r="3793" spans="1:4" x14ac:dyDescent="0.25">
      <c r="A3793" s="1049">
        <v>103868</v>
      </c>
      <c r="B3793" s="1049" t="s">
        <v>12759</v>
      </c>
      <c r="C3793" s="1049" t="s">
        <v>76</v>
      </c>
      <c r="D3793" s="1052">
        <v>51.87</v>
      </c>
    </row>
    <row r="3794" spans="1:4" x14ac:dyDescent="0.25">
      <c r="A3794" s="1049">
        <v>103869</v>
      </c>
      <c r="B3794" s="1049" t="s">
        <v>12760</v>
      </c>
      <c r="C3794" s="1049" t="s">
        <v>76</v>
      </c>
      <c r="D3794" s="1052">
        <v>78.03</v>
      </c>
    </row>
    <row r="3795" spans="1:4" x14ac:dyDescent="0.25">
      <c r="A3795" s="1049">
        <v>103870</v>
      </c>
      <c r="B3795" s="1049" t="s">
        <v>12761</v>
      </c>
      <c r="C3795" s="1049" t="s">
        <v>76</v>
      </c>
      <c r="D3795" s="1052">
        <v>95.67</v>
      </c>
    </row>
    <row r="3796" spans="1:4" x14ac:dyDescent="0.25">
      <c r="A3796" s="1049">
        <v>103871</v>
      </c>
      <c r="B3796" s="1049" t="s">
        <v>12762</v>
      </c>
      <c r="C3796" s="1049" t="s">
        <v>76</v>
      </c>
      <c r="D3796" s="1052">
        <v>64.650000000000006</v>
      </c>
    </row>
    <row r="3797" spans="1:4" x14ac:dyDescent="0.25">
      <c r="A3797" s="1049">
        <v>103872</v>
      </c>
      <c r="B3797" s="1049" t="s">
        <v>12763</v>
      </c>
      <c r="C3797" s="1049" t="s">
        <v>76</v>
      </c>
      <c r="D3797" s="1052">
        <v>137.13</v>
      </c>
    </row>
    <row r="3798" spans="1:4" x14ac:dyDescent="0.25">
      <c r="A3798" s="1049">
        <v>103873</v>
      </c>
      <c r="B3798" s="1049" t="s">
        <v>12764</v>
      </c>
      <c r="C3798" s="1049" t="s">
        <v>76</v>
      </c>
      <c r="D3798" s="1052">
        <v>157.18</v>
      </c>
    </row>
    <row r="3799" spans="1:4" x14ac:dyDescent="0.25">
      <c r="A3799" s="1049">
        <v>103978</v>
      </c>
      <c r="B3799" s="1049" t="s">
        <v>21816</v>
      </c>
      <c r="C3799" s="1049" t="s">
        <v>76</v>
      </c>
      <c r="D3799" s="1052">
        <v>29.41</v>
      </c>
    </row>
    <row r="3800" spans="1:4" x14ac:dyDescent="0.25">
      <c r="A3800" s="1049">
        <v>103979</v>
      </c>
      <c r="B3800" s="1049" t="s">
        <v>21817</v>
      </c>
      <c r="C3800" s="1049" t="s">
        <v>76</v>
      </c>
      <c r="D3800" s="1052">
        <v>33.479999999999997</v>
      </c>
    </row>
    <row r="3801" spans="1:4" x14ac:dyDescent="0.25">
      <c r="A3801" s="1049">
        <v>104021</v>
      </c>
      <c r="B3801" s="1049" t="s">
        <v>12765</v>
      </c>
      <c r="C3801" s="1049" t="s">
        <v>76</v>
      </c>
      <c r="D3801" s="1052">
        <v>75.89</v>
      </c>
    </row>
    <row r="3802" spans="1:4" x14ac:dyDescent="0.25">
      <c r="A3802" s="1049">
        <v>104166</v>
      </c>
      <c r="B3802" s="1049" t="s">
        <v>12766</v>
      </c>
      <c r="C3802" s="1049" t="s">
        <v>76</v>
      </c>
      <c r="D3802" s="1052">
        <v>92.8</v>
      </c>
    </row>
    <row r="3803" spans="1:4" x14ac:dyDescent="0.25">
      <c r="A3803" s="1049">
        <v>104194</v>
      </c>
      <c r="B3803" s="1049" t="s">
        <v>12767</v>
      </c>
      <c r="C3803" s="1049" t="s">
        <v>76</v>
      </c>
      <c r="D3803" s="1052">
        <v>22.68</v>
      </c>
    </row>
    <row r="3804" spans="1:4" x14ac:dyDescent="0.25">
      <c r="A3804" s="1049">
        <v>104195</v>
      </c>
      <c r="B3804" s="1049" t="s">
        <v>12768</v>
      </c>
      <c r="C3804" s="1049" t="s">
        <v>76</v>
      </c>
      <c r="D3804" s="1052">
        <v>24.04</v>
      </c>
    </row>
    <row r="3805" spans="1:4" x14ac:dyDescent="0.25">
      <c r="A3805" s="1049">
        <v>104315</v>
      </c>
      <c r="B3805" s="1049" t="s">
        <v>21818</v>
      </c>
      <c r="C3805" s="1049" t="s">
        <v>76</v>
      </c>
      <c r="D3805" s="1052">
        <v>17.75</v>
      </c>
    </row>
    <row r="3806" spans="1:4" x14ac:dyDescent="0.25">
      <c r="A3806" s="1049">
        <v>104316</v>
      </c>
      <c r="B3806" s="1049" t="s">
        <v>21819</v>
      </c>
      <c r="C3806" s="1049" t="s">
        <v>76</v>
      </c>
      <c r="D3806" s="1052">
        <v>25.89</v>
      </c>
    </row>
    <row r="3807" spans="1:4" x14ac:dyDescent="0.25">
      <c r="A3807" s="1049">
        <v>105138</v>
      </c>
      <c r="B3807" s="1049" t="s">
        <v>21820</v>
      </c>
      <c r="C3807" s="1049" t="s">
        <v>77</v>
      </c>
      <c r="D3807" s="1052">
        <v>18.760000000000002</v>
      </c>
    </row>
    <row r="3808" spans="1:4" x14ac:dyDescent="0.25">
      <c r="A3808" s="1049">
        <v>105139</v>
      </c>
      <c r="B3808" s="1049" t="s">
        <v>21821</v>
      </c>
      <c r="C3808" s="1049" t="s">
        <v>77</v>
      </c>
      <c r="D3808" s="1052">
        <v>22.14</v>
      </c>
    </row>
    <row r="3809" spans="1:4" x14ac:dyDescent="0.25">
      <c r="A3809" s="1049">
        <v>105140</v>
      </c>
      <c r="B3809" s="1049" t="s">
        <v>21822</v>
      </c>
      <c r="C3809" s="1049" t="s">
        <v>77</v>
      </c>
      <c r="D3809" s="1052">
        <v>28.49</v>
      </c>
    </row>
    <row r="3810" spans="1:4" x14ac:dyDescent="0.25">
      <c r="A3810" s="1049">
        <v>105141</v>
      </c>
      <c r="B3810" s="1049" t="s">
        <v>21823</v>
      </c>
      <c r="C3810" s="1049" t="s">
        <v>77</v>
      </c>
      <c r="D3810" s="1052">
        <v>33.81</v>
      </c>
    </row>
    <row r="3811" spans="1:4" x14ac:dyDescent="0.25">
      <c r="A3811" s="1049">
        <v>105142</v>
      </c>
      <c r="B3811" s="1049" t="s">
        <v>21824</v>
      </c>
      <c r="C3811" s="1049" t="s">
        <v>77</v>
      </c>
      <c r="D3811" s="1052">
        <v>7.33</v>
      </c>
    </row>
    <row r="3812" spans="1:4" x14ac:dyDescent="0.25">
      <c r="A3812" s="1049">
        <v>105143</v>
      </c>
      <c r="B3812" s="1049" t="s">
        <v>21825</v>
      </c>
      <c r="C3812" s="1049" t="s">
        <v>77</v>
      </c>
      <c r="D3812" s="1052">
        <v>11.06</v>
      </c>
    </row>
    <row r="3813" spans="1:4" x14ac:dyDescent="0.25">
      <c r="A3813" s="1049">
        <v>105144</v>
      </c>
      <c r="B3813" s="1049" t="s">
        <v>21826</v>
      </c>
      <c r="C3813" s="1049" t="s">
        <v>77</v>
      </c>
      <c r="D3813" s="1052">
        <v>23.53</v>
      </c>
    </row>
    <row r="3814" spans="1:4" x14ac:dyDescent="0.25">
      <c r="A3814" s="1049">
        <v>105145</v>
      </c>
      <c r="B3814" s="1049" t="s">
        <v>21827</v>
      </c>
      <c r="C3814" s="1049" t="s">
        <v>77</v>
      </c>
      <c r="D3814" s="1052">
        <v>12.81</v>
      </c>
    </row>
    <row r="3815" spans="1:4" x14ac:dyDescent="0.25">
      <c r="A3815" s="1049">
        <v>105153</v>
      </c>
      <c r="B3815" s="1049" t="s">
        <v>21828</v>
      </c>
      <c r="C3815" s="1049" t="s">
        <v>77</v>
      </c>
      <c r="D3815" s="1052">
        <v>52.42</v>
      </c>
    </row>
    <row r="3816" spans="1:4" x14ac:dyDescent="0.25">
      <c r="A3816" s="1049">
        <v>89358</v>
      </c>
      <c r="B3816" s="1049" t="s">
        <v>12769</v>
      </c>
      <c r="C3816" s="1049" t="s">
        <v>77</v>
      </c>
      <c r="D3816" s="1052">
        <v>8.67</v>
      </c>
    </row>
    <row r="3817" spans="1:4" x14ac:dyDescent="0.25">
      <c r="A3817" s="1049">
        <v>89359</v>
      </c>
      <c r="B3817" s="1049" t="s">
        <v>12770</v>
      </c>
      <c r="C3817" s="1049" t="s">
        <v>77</v>
      </c>
      <c r="D3817" s="1052">
        <v>9.2899999999999991</v>
      </c>
    </row>
    <row r="3818" spans="1:4" x14ac:dyDescent="0.25">
      <c r="A3818" s="1049">
        <v>89360</v>
      </c>
      <c r="B3818" s="1049" t="s">
        <v>12771</v>
      </c>
      <c r="C3818" s="1049" t="s">
        <v>77</v>
      </c>
      <c r="D3818" s="1052">
        <v>10.43</v>
      </c>
    </row>
    <row r="3819" spans="1:4" x14ac:dyDescent="0.25">
      <c r="A3819" s="1049">
        <v>89361</v>
      </c>
      <c r="B3819" s="1049" t="s">
        <v>12772</v>
      </c>
      <c r="C3819" s="1049" t="s">
        <v>77</v>
      </c>
      <c r="D3819" s="1052">
        <v>10.52</v>
      </c>
    </row>
    <row r="3820" spans="1:4" x14ac:dyDescent="0.25">
      <c r="A3820" s="1049">
        <v>89362</v>
      </c>
      <c r="B3820" s="1049" t="s">
        <v>12773</v>
      </c>
      <c r="C3820" s="1049" t="s">
        <v>77</v>
      </c>
      <c r="D3820" s="1052">
        <v>10.31</v>
      </c>
    </row>
    <row r="3821" spans="1:4" x14ac:dyDescent="0.25">
      <c r="A3821" s="1049">
        <v>89363</v>
      </c>
      <c r="B3821" s="1049" t="s">
        <v>12774</v>
      </c>
      <c r="C3821" s="1049" t="s">
        <v>77</v>
      </c>
      <c r="D3821" s="1052">
        <v>11.21</v>
      </c>
    </row>
    <row r="3822" spans="1:4" x14ac:dyDescent="0.25">
      <c r="A3822" s="1049">
        <v>89364</v>
      </c>
      <c r="B3822" s="1049" t="s">
        <v>12775</v>
      </c>
      <c r="C3822" s="1049" t="s">
        <v>77</v>
      </c>
      <c r="D3822" s="1052">
        <v>12.93</v>
      </c>
    </row>
    <row r="3823" spans="1:4" x14ac:dyDescent="0.25">
      <c r="A3823" s="1049">
        <v>89365</v>
      </c>
      <c r="B3823" s="1049" t="s">
        <v>12776</v>
      </c>
      <c r="C3823" s="1049" t="s">
        <v>77</v>
      </c>
      <c r="D3823" s="1052">
        <v>12.32</v>
      </c>
    </row>
    <row r="3824" spans="1:4" x14ac:dyDescent="0.25">
      <c r="A3824" s="1049">
        <v>89366</v>
      </c>
      <c r="B3824" s="1049" t="s">
        <v>12777</v>
      </c>
      <c r="C3824" s="1049" t="s">
        <v>77</v>
      </c>
      <c r="D3824" s="1052">
        <v>18.09</v>
      </c>
    </row>
    <row r="3825" spans="1:4" x14ac:dyDescent="0.25">
      <c r="A3825" s="1049">
        <v>89367</v>
      </c>
      <c r="B3825" s="1049" t="s">
        <v>12778</v>
      </c>
      <c r="C3825" s="1049" t="s">
        <v>77</v>
      </c>
      <c r="D3825" s="1052">
        <v>14.27</v>
      </c>
    </row>
    <row r="3826" spans="1:4" x14ac:dyDescent="0.25">
      <c r="A3826" s="1049">
        <v>89368</v>
      </c>
      <c r="B3826" s="1049" t="s">
        <v>12779</v>
      </c>
      <c r="C3826" s="1049" t="s">
        <v>77</v>
      </c>
      <c r="D3826" s="1052">
        <v>16.27</v>
      </c>
    </row>
    <row r="3827" spans="1:4" x14ac:dyDescent="0.25">
      <c r="A3827" s="1049">
        <v>89369</v>
      </c>
      <c r="B3827" s="1049" t="s">
        <v>12780</v>
      </c>
      <c r="C3827" s="1049" t="s">
        <v>77</v>
      </c>
      <c r="D3827" s="1052">
        <v>18.95</v>
      </c>
    </row>
    <row r="3828" spans="1:4" x14ac:dyDescent="0.25">
      <c r="A3828" s="1049">
        <v>89370</v>
      </c>
      <c r="B3828" s="1049" t="s">
        <v>12781</v>
      </c>
      <c r="C3828" s="1049" t="s">
        <v>77</v>
      </c>
      <c r="D3828" s="1052">
        <v>16.649999999999999</v>
      </c>
    </row>
    <row r="3829" spans="1:4" x14ac:dyDescent="0.25">
      <c r="A3829" s="1049">
        <v>89371</v>
      </c>
      <c r="B3829" s="1049" t="s">
        <v>12782</v>
      </c>
      <c r="C3829" s="1049" t="s">
        <v>77</v>
      </c>
      <c r="D3829" s="1052">
        <v>6.49</v>
      </c>
    </row>
    <row r="3830" spans="1:4" x14ac:dyDescent="0.25">
      <c r="A3830" s="1049">
        <v>89372</v>
      </c>
      <c r="B3830" s="1049" t="s">
        <v>12783</v>
      </c>
      <c r="C3830" s="1049" t="s">
        <v>77</v>
      </c>
      <c r="D3830" s="1052">
        <v>17.899999999999999</v>
      </c>
    </row>
    <row r="3831" spans="1:4" x14ac:dyDescent="0.25">
      <c r="A3831" s="1049">
        <v>89373</v>
      </c>
      <c r="B3831" s="1049" t="s">
        <v>12784</v>
      </c>
      <c r="C3831" s="1049" t="s">
        <v>77</v>
      </c>
      <c r="D3831" s="1052">
        <v>7.78</v>
      </c>
    </row>
    <row r="3832" spans="1:4" x14ac:dyDescent="0.25">
      <c r="A3832" s="1049">
        <v>89374</v>
      </c>
      <c r="B3832" s="1049" t="s">
        <v>12785</v>
      </c>
      <c r="C3832" s="1049" t="s">
        <v>77</v>
      </c>
      <c r="D3832" s="1052">
        <v>11.21</v>
      </c>
    </row>
    <row r="3833" spans="1:4" x14ac:dyDescent="0.25">
      <c r="A3833" s="1049">
        <v>89375</v>
      </c>
      <c r="B3833" s="1049" t="s">
        <v>12786</v>
      </c>
      <c r="C3833" s="1049" t="s">
        <v>77</v>
      </c>
      <c r="D3833" s="1052">
        <v>13.29</v>
      </c>
    </row>
    <row r="3834" spans="1:4" x14ac:dyDescent="0.25">
      <c r="A3834" s="1049">
        <v>89376</v>
      </c>
      <c r="B3834" s="1049" t="s">
        <v>12787</v>
      </c>
      <c r="C3834" s="1049" t="s">
        <v>77</v>
      </c>
      <c r="D3834" s="1052">
        <v>6.16</v>
      </c>
    </row>
    <row r="3835" spans="1:4" x14ac:dyDescent="0.25">
      <c r="A3835" s="1049">
        <v>89377</v>
      </c>
      <c r="B3835" s="1049" t="s">
        <v>12788</v>
      </c>
      <c r="C3835" s="1049" t="s">
        <v>77</v>
      </c>
      <c r="D3835" s="1052">
        <v>11.31</v>
      </c>
    </row>
    <row r="3836" spans="1:4" x14ac:dyDescent="0.25">
      <c r="A3836" s="1049">
        <v>89378</v>
      </c>
      <c r="B3836" s="1049" t="s">
        <v>12789</v>
      </c>
      <c r="C3836" s="1049" t="s">
        <v>77</v>
      </c>
      <c r="D3836" s="1052">
        <v>7.65</v>
      </c>
    </row>
    <row r="3837" spans="1:4" x14ac:dyDescent="0.25">
      <c r="A3837" s="1049">
        <v>89379</v>
      </c>
      <c r="B3837" s="1049" t="s">
        <v>3346</v>
      </c>
      <c r="C3837" s="1049" t="s">
        <v>77</v>
      </c>
      <c r="D3837" s="1052">
        <v>21.02</v>
      </c>
    </row>
    <row r="3838" spans="1:4" x14ac:dyDescent="0.25">
      <c r="A3838" s="1049">
        <v>89380</v>
      </c>
      <c r="B3838" s="1049" t="s">
        <v>12790</v>
      </c>
      <c r="C3838" s="1049" t="s">
        <v>77</v>
      </c>
      <c r="D3838" s="1052">
        <v>11.04</v>
      </c>
    </row>
    <row r="3839" spans="1:4" x14ac:dyDescent="0.25">
      <c r="A3839" s="1049">
        <v>89381</v>
      </c>
      <c r="B3839" s="1049" t="s">
        <v>12791</v>
      </c>
      <c r="C3839" s="1049" t="s">
        <v>77</v>
      </c>
      <c r="D3839" s="1052">
        <v>13.77</v>
      </c>
    </row>
    <row r="3840" spans="1:4" x14ac:dyDescent="0.25">
      <c r="A3840" s="1049">
        <v>89382</v>
      </c>
      <c r="B3840" s="1049" t="s">
        <v>12792</v>
      </c>
      <c r="C3840" s="1049" t="s">
        <v>77</v>
      </c>
      <c r="D3840" s="1052">
        <v>15.97</v>
      </c>
    </row>
    <row r="3841" spans="1:4" x14ac:dyDescent="0.25">
      <c r="A3841" s="1049">
        <v>89383</v>
      </c>
      <c r="B3841" s="1049" t="s">
        <v>12793</v>
      </c>
      <c r="C3841" s="1049" t="s">
        <v>77</v>
      </c>
      <c r="D3841" s="1052">
        <v>7.18</v>
      </c>
    </row>
    <row r="3842" spans="1:4" x14ac:dyDescent="0.25">
      <c r="A3842" s="1049">
        <v>89384</v>
      </c>
      <c r="B3842" s="1049" t="s">
        <v>12794</v>
      </c>
      <c r="C3842" s="1049" t="s">
        <v>77</v>
      </c>
      <c r="D3842" s="1052">
        <v>14.46</v>
      </c>
    </row>
    <row r="3843" spans="1:4" x14ac:dyDescent="0.25">
      <c r="A3843" s="1049">
        <v>89385</v>
      </c>
      <c r="B3843" s="1049" t="s">
        <v>12795</v>
      </c>
      <c r="C3843" s="1049" t="s">
        <v>77</v>
      </c>
      <c r="D3843" s="1052">
        <v>7.91</v>
      </c>
    </row>
    <row r="3844" spans="1:4" x14ac:dyDescent="0.25">
      <c r="A3844" s="1049">
        <v>89386</v>
      </c>
      <c r="B3844" s="1049" t="s">
        <v>12796</v>
      </c>
      <c r="C3844" s="1049" t="s">
        <v>77</v>
      </c>
      <c r="D3844" s="1052">
        <v>10.48</v>
      </c>
    </row>
    <row r="3845" spans="1:4" x14ac:dyDescent="0.25">
      <c r="A3845" s="1049">
        <v>89387</v>
      </c>
      <c r="B3845" s="1049" t="s">
        <v>12797</v>
      </c>
      <c r="C3845" s="1049" t="s">
        <v>77</v>
      </c>
      <c r="D3845" s="1052">
        <v>33.590000000000003</v>
      </c>
    </row>
    <row r="3846" spans="1:4" x14ac:dyDescent="0.25">
      <c r="A3846" s="1049">
        <v>89389</v>
      </c>
      <c r="B3846" s="1049" t="s">
        <v>12798</v>
      </c>
      <c r="C3846" s="1049" t="s">
        <v>77</v>
      </c>
      <c r="D3846" s="1052">
        <v>12.67</v>
      </c>
    </row>
    <row r="3847" spans="1:4" x14ac:dyDescent="0.25">
      <c r="A3847" s="1049">
        <v>89390</v>
      </c>
      <c r="B3847" s="1049" t="s">
        <v>12799</v>
      </c>
      <c r="C3847" s="1049" t="s">
        <v>77</v>
      </c>
      <c r="D3847" s="1052">
        <v>23.78</v>
      </c>
    </row>
    <row r="3848" spans="1:4" x14ac:dyDescent="0.25">
      <c r="A3848" s="1049">
        <v>89391</v>
      </c>
      <c r="B3848" s="1049" t="s">
        <v>12800</v>
      </c>
      <c r="C3848" s="1049" t="s">
        <v>77</v>
      </c>
      <c r="D3848" s="1052">
        <v>9.52</v>
      </c>
    </row>
    <row r="3849" spans="1:4" x14ac:dyDescent="0.25">
      <c r="A3849" s="1049">
        <v>89392</v>
      </c>
      <c r="B3849" s="1049" t="s">
        <v>12801</v>
      </c>
      <c r="C3849" s="1049" t="s">
        <v>77</v>
      </c>
      <c r="D3849" s="1052">
        <v>27.31</v>
      </c>
    </row>
    <row r="3850" spans="1:4" x14ac:dyDescent="0.25">
      <c r="A3850" s="1049">
        <v>89393</v>
      </c>
      <c r="B3850" s="1049" t="s">
        <v>12802</v>
      </c>
      <c r="C3850" s="1049" t="s">
        <v>77</v>
      </c>
      <c r="D3850" s="1052">
        <v>12.04</v>
      </c>
    </row>
    <row r="3851" spans="1:4" x14ac:dyDescent="0.25">
      <c r="A3851" s="1049">
        <v>89394</v>
      </c>
      <c r="B3851" s="1049" t="s">
        <v>12803</v>
      </c>
      <c r="C3851" s="1049" t="s">
        <v>77</v>
      </c>
      <c r="D3851" s="1052">
        <v>20.68</v>
      </c>
    </row>
    <row r="3852" spans="1:4" x14ac:dyDescent="0.25">
      <c r="A3852" s="1049">
        <v>89395</v>
      </c>
      <c r="B3852" s="1049" t="s">
        <v>12804</v>
      </c>
      <c r="C3852" s="1049" t="s">
        <v>77</v>
      </c>
      <c r="D3852" s="1052">
        <v>14.23</v>
      </c>
    </row>
    <row r="3853" spans="1:4" x14ac:dyDescent="0.25">
      <c r="A3853" s="1049">
        <v>89396</v>
      </c>
      <c r="B3853" s="1049" t="s">
        <v>12805</v>
      </c>
      <c r="C3853" s="1049" t="s">
        <v>77</v>
      </c>
      <c r="D3853" s="1052">
        <v>22.67</v>
      </c>
    </row>
    <row r="3854" spans="1:4" x14ac:dyDescent="0.25">
      <c r="A3854" s="1049">
        <v>89397</v>
      </c>
      <c r="B3854" s="1049" t="s">
        <v>12806</v>
      </c>
      <c r="C3854" s="1049" t="s">
        <v>77</v>
      </c>
      <c r="D3854" s="1052">
        <v>16.27</v>
      </c>
    </row>
    <row r="3855" spans="1:4" x14ac:dyDescent="0.25">
      <c r="A3855" s="1049">
        <v>89398</v>
      </c>
      <c r="B3855" s="1049" t="s">
        <v>12807</v>
      </c>
      <c r="C3855" s="1049" t="s">
        <v>77</v>
      </c>
      <c r="D3855" s="1052">
        <v>19.95</v>
      </c>
    </row>
    <row r="3856" spans="1:4" x14ac:dyDescent="0.25">
      <c r="A3856" s="1049">
        <v>89399</v>
      </c>
      <c r="B3856" s="1049" t="s">
        <v>12808</v>
      </c>
      <c r="C3856" s="1049" t="s">
        <v>77</v>
      </c>
      <c r="D3856" s="1052">
        <v>27.55</v>
      </c>
    </row>
    <row r="3857" spans="1:4" x14ac:dyDescent="0.25">
      <c r="A3857" s="1049">
        <v>89400</v>
      </c>
      <c r="B3857" s="1049" t="s">
        <v>12809</v>
      </c>
      <c r="C3857" s="1049" t="s">
        <v>77</v>
      </c>
      <c r="D3857" s="1052">
        <v>21.96</v>
      </c>
    </row>
    <row r="3858" spans="1:4" x14ac:dyDescent="0.25">
      <c r="A3858" s="1049">
        <v>89404</v>
      </c>
      <c r="B3858" s="1049" t="s">
        <v>12810</v>
      </c>
      <c r="C3858" s="1049" t="s">
        <v>77</v>
      </c>
      <c r="D3858" s="1052">
        <v>7.92</v>
      </c>
    </row>
    <row r="3859" spans="1:4" x14ac:dyDescent="0.25">
      <c r="A3859" s="1049">
        <v>89405</v>
      </c>
      <c r="B3859" s="1049" t="s">
        <v>12811</v>
      </c>
      <c r="C3859" s="1049" t="s">
        <v>77</v>
      </c>
      <c r="D3859" s="1052">
        <v>8.5399999999999991</v>
      </c>
    </row>
    <row r="3860" spans="1:4" x14ac:dyDescent="0.25">
      <c r="A3860" s="1049">
        <v>89406</v>
      </c>
      <c r="B3860" s="1049" t="s">
        <v>12812</v>
      </c>
      <c r="C3860" s="1049" t="s">
        <v>77</v>
      </c>
      <c r="D3860" s="1052">
        <v>9.68</v>
      </c>
    </row>
    <row r="3861" spans="1:4" x14ac:dyDescent="0.25">
      <c r="A3861" s="1049">
        <v>89407</v>
      </c>
      <c r="B3861" s="1049" t="s">
        <v>12813</v>
      </c>
      <c r="C3861" s="1049" t="s">
        <v>77</v>
      </c>
      <c r="D3861" s="1052">
        <v>9.77</v>
      </c>
    </row>
    <row r="3862" spans="1:4" x14ac:dyDescent="0.25">
      <c r="A3862" s="1049">
        <v>89408</v>
      </c>
      <c r="B3862" s="1049" t="s">
        <v>12814</v>
      </c>
      <c r="C3862" s="1049" t="s">
        <v>77</v>
      </c>
      <c r="D3862" s="1052">
        <v>9.42</v>
      </c>
    </row>
    <row r="3863" spans="1:4" x14ac:dyDescent="0.25">
      <c r="A3863" s="1049">
        <v>89409</v>
      </c>
      <c r="B3863" s="1049" t="s">
        <v>12815</v>
      </c>
      <c r="C3863" s="1049" t="s">
        <v>77</v>
      </c>
      <c r="D3863" s="1052">
        <v>10.32</v>
      </c>
    </row>
    <row r="3864" spans="1:4" x14ac:dyDescent="0.25">
      <c r="A3864" s="1049">
        <v>89410</v>
      </c>
      <c r="B3864" s="1049" t="s">
        <v>12816</v>
      </c>
      <c r="C3864" s="1049" t="s">
        <v>77</v>
      </c>
      <c r="D3864" s="1052">
        <v>12.04</v>
      </c>
    </row>
    <row r="3865" spans="1:4" x14ac:dyDescent="0.25">
      <c r="A3865" s="1049">
        <v>89411</v>
      </c>
      <c r="B3865" s="1049" t="s">
        <v>12817</v>
      </c>
      <c r="C3865" s="1049" t="s">
        <v>77</v>
      </c>
      <c r="D3865" s="1052">
        <v>11.43</v>
      </c>
    </row>
    <row r="3866" spans="1:4" x14ac:dyDescent="0.25">
      <c r="A3866" s="1049">
        <v>89412</v>
      </c>
      <c r="B3866" s="1049" t="s">
        <v>12818</v>
      </c>
      <c r="C3866" s="1049" t="s">
        <v>77</v>
      </c>
      <c r="D3866" s="1052">
        <v>10.72</v>
      </c>
    </row>
    <row r="3867" spans="1:4" x14ac:dyDescent="0.25">
      <c r="A3867" s="1049">
        <v>89413</v>
      </c>
      <c r="B3867" s="1049" t="s">
        <v>12819</v>
      </c>
      <c r="C3867" s="1049" t="s">
        <v>77</v>
      </c>
      <c r="D3867" s="1052">
        <v>13.22</v>
      </c>
    </row>
    <row r="3868" spans="1:4" x14ac:dyDescent="0.25">
      <c r="A3868" s="1049">
        <v>89414</v>
      </c>
      <c r="B3868" s="1049" t="s">
        <v>12820</v>
      </c>
      <c r="C3868" s="1049" t="s">
        <v>77</v>
      </c>
      <c r="D3868" s="1052">
        <v>15.22</v>
      </c>
    </row>
    <row r="3869" spans="1:4" x14ac:dyDescent="0.25">
      <c r="A3869" s="1049">
        <v>89415</v>
      </c>
      <c r="B3869" s="1049" t="s">
        <v>12821</v>
      </c>
      <c r="C3869" s="1049" t="s">
        <v>77</v>
      </c>
      <c r="D3869" s="1052">
        <v>17.899999999999999</v>
      </c>
    </row>
    <row r="3870" spans="1:4" x14ac:dyDescent="0.25">
      <c r="A3870" s="1049">
        <v>89416</v>
      </c>
      <c r="B3870" s="1049" t="s">
        <v>12822</v>
      </c>
      <c r="C3870" s="1049" t="s">
        <v>77</v>
      </c>
      <c r="D3870" s="1052">
        <v>15.6</v>
      </c>
    </row>
    <row r="3871" spans="1:4" x14ac:dyDescent="0.25">
      <c r="A3871" s="1049">
        <v>89417</v>
      </c>
      <c r="B3871" s="1049" t="s">
        <v>12823</v>
      </c>
      <c r="C3871" s="1049" t="s">
        <v>77</v>
      </c>
      <c r="D3871" s="1052">
        <v>5.98</v>
      </c>
    </row>
    <row r="3872" spans="1:4" x14ac:dyDescent="0.25">
      <c r="A3872" s="1049">
        <v>89418</v>
      </c>
      <c r="B3872" s="1049" t="s">
        <v>12824</v>
      </c>
      <c r="C3872" s="1049" t="s">
        <v>77</v>
      </c>
      <c r="D3872" s="1052">
        <v>17.39</v>
      </c>
    </row>
    <row r="3873" spans="1:4" x14ac:dyDescent="0.25">
      <c r="A3873" s="1049">
        <v>89419</v>
      </c>
      <c r="B3873" s="1049" t="s">
        <v>12825</v>
      </c>
      <c r="C3873" s="1049" t="s">
        <v>77</v>
      </c>
      <c r="D3873" s="1052">
        <v>7.23</v>
      </c>
    </row>
    <row r="3874" spans="1:4" x14ac:dyDescent="0.25">
      <c r="A3874" s="1049">
        <v>89421</v>
      </c>
      <c r="B3874" s="1049" t="s">
        <v>12826</v>
      </c>
      <c r="C3874" s="1049" t="s">
        <v>77</v>
      </c>
      <c r="D3874" s="1052">
        <v>12.78</v>
      </c>
    </row>
    <row r="3875" spans="1:4" x14ac:dyDescent="0.25">
      <c r="A3875" s="1049">
        <v>89423</v>
      </c>
      <c r="B3875" s="1049" t="s">
        <v>12827</v>
      </c>
      <c r="C3875" s="1049" t="s">
        <v>77</v>
      </c>
      <c r="D3875" s="1052">
        <v>10.8</v>
      </c>
    </row>
    <row r="3876" spans="1:4" x14ac:dyDescent="0.25">
      <c r="A3876" s="1049">
        <v>89424</v>
      </c>
      <c r="B3876" s="1049" t="s">
        <v>12828</v>
      </c>
      <c r="C3876" s="1049" t="s">
        <v>77</v>
      </c>
      <c r="D3876" s="1052">
        <v>7.05</v>
      </c>
    </row>
    <row r="3877" spans="1:4" x14ac:dyDescent="0.25">
      <c r="A3877" s="1049">
        <v>89425</v>
      </c>
      <c r="B3877" s="1049" t="s">
        <v>12829</v>
      </c>
      <c r="C3877" s="1049" t="s">
        <v>77</v>
      </c>
      <c r="D3877" s="1052">
        <v>20.420000000000002</v>
      </c>
    </row>
    <row r="3878" spans="1:4" x14ac:dyDescent="0.25">
      <c r="A3878" s="1049">
        <v>89426</v>
      </c>
      <c r="B3878" s="1049" t="s">
        <v>12830</v>
      </c>
      <c r="C3878" s="1049" t="s">
        <v>77</v>
      </c>
      <c r="D3878" s="1052">
        <v>10.38</v>
      </c>
    </row>
    <row r="3879" spans="1:4" x14ac:dyDescent="0.25">
      <c r="A3879" s="1049">
        <v>89427</v>
      </c>
      <c r="B3879" s="1049" t="s">
        <v>12831</v>
      </c>
      <c r="C3879" s="1049" t="s">
        <v>77</v>
      </c>
      <c r="D3879" s="1052">
        <v>13.22</v>
      </c>
    </row>
    <row r="3880" spans="1:4" x14ac:dyDescent="0.25">
      <c r="A3880" s="1049">
        <v>89428</v>
      </c>
      <c r="B3880" s="1049" t="s">
        <v>12832</v>
      </c>
      <c r="C3880" s="1049" t="s">
        <v>77</v>
      </c>
      <c r="D3880" s="1052">
        <v>15.37</v>
      </c>
    </row>
    <row r="3881" spans="1:4" x14ac:dyDescent="0.25">
      <c r="A3881" s="1049">
        <v>89429</v>
      </c>
      <c r="B3881" s="1049" t="s">
        <v>12833</v>
      </c>
      <c r="C3881" s="1049" t="s">
        <v>77</v>
      </c>
      <c r="D3881" s="1052">
        <v>6.63</v>
      </c>
    </row>
    <row r="3882" spans="1:4" x14ac:dyDescent="0.25">
      <c r="A3882" s="1049">
        <v>89430</v>
      </c>
      <c r="B3882" s="1049" t="s">
        <v>12834</v>
      </c>
      <c r="C3882" s="1049" t="s">
        <v>77</v>
      </c>
      <c r="D3882" s="1052">
        <v>13.86</v>
      </c>
    </row>
    <row r="3883" spans="1:4" x14ac:dyDescent="0.25">
      <c r="A3883" s="1049">
        <v>89431</v>
      </c>
      <c r="B3883" s="1049" t="s">
        <v>12835</v>
      </c>
      <c r="C3883" s="1049" t="s">
        <v>77</v>
      </c>
      <c r="D3883" s="1052">
        <v>9.7799999999999994</v>
      </c>
    </row>
    <row r="3884" spans="1:4" x14ac:dyDescent="0.25">
      <c r="A3884" s="1049">
        <v>89432</v>
      </c>
      <c r="B3884" s="1049" t="s">
        <v>12836</v>
      </c>
      <c r="C3884" s="1049" t="s">
        <v>77</v>
      </c>
      <c r="D3884" s="1052">
        <v>32.89</v>
      </c>
    </row>
    <row r="3885" spans="1:4" x14ac:dyDescent="0.25">
      <c r="A3885" s="1049">
        <v>89433</v>
      </c>
      <c r="B3885" s="1049" t="s">
        <v>12837</v>
      </c>
      <c r="C3885" s="1049" t="s">
        <v>77</v>
      </c>
      <c r="D3885" s="1052">
        <v>14.38</v>
      </c>
    </row>
    <row r="3886" spans="1:4" x14ac:dyDescent="0.25">
      <c r="A3886" s="1049">
        <v>89434</v>
      </c>
      <c r="B3886" s="1049" t="s">
        <v>12838</v>
      </c>
      <c r="C3886" s="1049" t="s">
        <v>77</v>
      </c>
      <c r="D3886" s="1052">
        <v>12.01</v>
      </c>
    </row>
    <row r="3887" spans="1:4" x14ac:dyDescent="0.25">
      <c r="A3887" s="1049">
        <v>89435</v>
      </c>
      <c r="B3887" s="1049" t="s">
        <v>12839</v>
      </c>
      <c r="C3887" s="1049" t="s">
        <v>77</v>
      </c>
      <c r="D3887" s="1052">
        <v>23.08</v>
      </c>
    </row>
    <row r="3888" spans="1:4" x14ac:dyDescent="0.25">
      <c r="A3888" s="1049">
        <v>89436</v>
      </c>
      <c r="B3888" s="1049" t="s">
        <v>12840</v>
      </c>
      <c r="C3888" s="1049" t="s">
        <v>77</v>
      </c>
      <c r="D3888" s="1052">
        <v>8.86</v>
      </c>
    </row>
    <row r="3889" spans="1:4" x14ac:dyDescent="0.25">
      <c r="A3889" s="1049">
        <v>89437</v>
      </c>
      <c r="B3889" s="1049" t="s">
        <v>12841</v>
      </c>
      <c r="C3889" s="1049" t="s">
        <v>77</v>
      </c>
      <c r="D3889" s="1052">
        <v>26.61</v>
      </c>
    </row>
    <row r="3890" spans="1:4" x14ac:dyDescent="0.25">
      <c r="A3890" s="1049">
        <v>89438</v>
      </c>
      <c r="B3890" s="1049" t="s">
        <v>12842</v>
      </c>
      <c r="C3890" s="1049" t="s">
        <v>77</v>
      </c>
      <c r="D3890" s="1052">
        <v>11.03</v>
      </c>
    </row>
    <row r="3891" spans="1:4" x14ac:dyDescent="0.25">
      <c r="A3891" s="1049">
        <v>89439</v>
      </c>
      <c r="B3891" s="1049" t="s">
        <v>12843</v>
      </c>
      <c r="C3891" s="1049" t="s">
        <v>77</v>
      </c>
      <c r="D3891" s="1052">
        <v>12.74</v>
      </c>
    </row>
    <row r="3892" spans="1:4" x14ac:dyDescent="0.25">
      <c r="A3892" s="1049">
        <v>89440</v>
      </c>
      <c r="B3892" s="1049" t="s">
        <v>12844</v>
      </c>
      <c r="C3892" s="1049" t="s">
        <v>77</v>
      </c>
      <c r="D3892" s="1052">
        <v>13.04</v>
      </c>
    </row>
    <row r="3893" spans="1:4" x14ac:dyDescent="0.25">
      <c r="A3893" s="1049">
        <v>89442</v>
      </c>
      <c r="B3893" s="1049" t="s">
        <v>12845</v>
      </c>
      <c r="C3893" s="1049" t="s">
        <v>77</v>
      </c>
      <c r="D3893" s="1052">
        <v>15.17</v>
      </c>
    </row>
    <row r="3894" spans="1:4" x14ac:dyDescent="0.25">
      <c r="A3894" s="1049">
        <v>89443</v>
      </c>
      <c r="B3894" s="1049" t="s">
        <v>12846</v>
      </c>
      <c r="C3894" s="1049" t="s">
        <v>77</v>
      </c>
      <c r="D3894" s="1052">
        <v>18.54</v>
      </c>
    </row>
    <row r="3895" spans="1:4" x14ac:dyDescent="0.25">
      <c r="A3895" s="1049">
        <v>89444</v>
      </c>
      <c r="B3895" s="1049" t="s">
        <v>12847</v>
      </c>
      <c r="C3895" s="1049" t="s">
        <v>77</v>
      </c>
      <c r="D3895" s="1052">
        <v>26.86</v>
      </c>
    </row>
    <row r="3896" spans="1:4" x14ac:dyDescent="0.25">
      <c r="A3896" s="1049">
        <v>89445</v>
      </c>
      <c r="B3896" s="1049" t="s">
        <v>12848</v>
      </c>
      <c r="C3896" s="1049" t="s">
        <v>77</v>
      </c>
      <c r="D3896" s="1052">
        <v>20.67</v>
      </c>
    </row>
    <row r="3897" spans="1:4" x14ac:dyDescent="0.25">
      <c r="A3897" s="1049">
        <v>89481</v>
      </c>
      <c r="B3897" s="1049" t="s">
        <v>12849</v>
      </c>
      <c r="C3897" s="1049" t="s">
        <v>77</v>
      </c>
      <c r="D3897" s="1052">
        <v>5.8</v>
      </c>
    </row>
    <row r="3898" spans="1:4" x14ac:dyDescent="0.25">
      <c r="A3898" s="1049">
        <v>89485</v>
      </c>
      <c r="B3898" s="1049" t="s">
        <v>12850</v>
      </c>
      <c r="C3898" s="1049" t="s">
        <v>77</v>
      </c>
      <c r="D3898" s="1052">
        <v>6.7</v>
      </c>
    </row>
    <row r="3899" spans="1:4" x14ac:dyDescent="0.25">
      <c r="A3899" s="1049">
        <v>89489</v>
      </c>
      <c r="B3899" s="1049" t="s">
        <v>12851</v>
      </c>
      <c r="C3899" s="1049" t="s">
        <v>77</v>
      </c>
      <c r="D3899" s="1052">
        <v>8.42</v>
      </c>
    </row>
    <row r="3900" spans="1:4" x14ac:dyDescent="0.25">
      <c r="A3900" s="1049">
        <v>89490</v>
      </c>
      <c r="B3900" s="1049" t="s">
        <v>12852</v>
      </c>
      <c r="C3900" s="1049" t="s">
        <v>77</v>
      </c>
      <c r="D3900" s="1052">
        <v>7.81</v>
      </c>
    </row>
    <row r="3901" spans="1:4" x14ac:dyDescent="0.25">
      <c r="A3901" s="1049">
        <v>89492</v>
      </c>
      <c r="B3901" s="1049" t="s">
        <v>12853</v>
      </c>
      <c r="C3901" s="1049" t="s">
        <v>77</v>
      </c>
      <c r="D3901" s="1052">
        <v>9.01</v>
      </c>
    </row>
    <row r="3902" spans="1:4" x14ac:dyDescent="0.25">
      <c r="A3902" s="1049">
        <v>89493</v>
      </c>
      <c r="B3902" s="1049" t="s">
        <v>12854</v>
      </c>
      <c r="C3902" s="1049" t="s">
        <v>77</v>
      </c>
      <c r="D3902" s="1052">
        <v>11.01</v>
      </c>
    </row>
    <row r="3903" spans="1:4" x14ac:dyDescent="0.25">
      <c r="A3903" s="1049">
        <v>89494</v>
      </c>
      <c r="B3903" s="1049" t="s">
        <v>12855</v>
      </c>
      <c r="C3903" s="1049" t="s">
        <v>77</v>
      </c>
      <c r="D3903" s="1052">
        <v>13.69</v>
      </c>
    </row>
    <row r="3904" spans="1:4" x14ac:dyDescent="0.25">
      <c r="A3904" s="1049">
        <v>89496</v>
      </c>
      <c r="B3904" s="1049" t="s">
        <v>12856</v>
      </c>
      <c r="C3904" s="1049" t="s">
        <v>77</v>
      </c>
      <c r="D3904" s="1052">
        <v>11.39</v>
      </c>
    </row>
    <row r="3905" spans="1:4" x14ac:dyDescent="0.25">
      <c r="A3905" s="1049">
        <v>89497</v>
      </c>
      <c r="B3905" s="1049" t="s">
        <v>12857</v>
      </c>
      <c r="C3905" s="1049" t="s">
        <v>77</v>
      </c>
      <c r="D3905" s="1052">
        <v>14.49</v>
      </c>
    </row>
    <row r="3906" spans="1:4" x14ac:dyDescent="0.25">
      <c r="A3906" s="1049">
        <v>89498</v>
      </c>
      <c r="B3906" s="1049" t="s">
        <v>12858</v>
      </c>
      <c r="C3906" s="1049" t="s">
        <v>77</v>
      </c>
      <c r="D3906" s="1052">
        <v>14.56</v>
      </c>
    </row>
    <row r="3907" spans="1:4" x14ac:dyDescent="0.25">
      <c r="A3907" s="1049">
        <v>89499</v>
      </c>
      <c r="B3907" s="1049" t="s">
        <v>12859</v>
      </c>
      <c r="C3907" s="1049" t="s">
        <v>77</v>
      </c>
      <c r="D3907" s="1052">
        <v>21.59</v>
      </c>
    </row>
    <row r="3908" spans="1:4" x14ac:dyDescent="0.25">
      <c r="A3908" s="1049">
        <v>89500</v>
      </c>
      <c r="B3908" s="1049" t="s">
        <v>12860</v>
      </c>
      <c r="C3908" s="1049" t="s">
        <v>77</v>
      </c>
      <c r="D3908" s="1052">
        <v>13.93</v>
      </c>
    </row>
    <row r="3909" spans="1:4" x14ac:dyDescent="0.25">
      <c r="A3909" s="1049">
        <v>89501</v>
      </c>
      <c r="B3909" s="1049" t="s">
        <v>12861</v>
      </c>
      <c r="C3909" s="1049" t="s">
        <v>77</v>
      </c>
      <c r="D3909" s="1052">
        <v>15.61</v>
      </c>
    </row>
    <row r="3910" spans="1:4" x14ac:dyDescent="0.25">
      <c r="A3910" s="1049">
        <v>89502</v>
      </c>
      <c r="B3910" s="1049" t="s">
        <v>12862</v>
      </c>
      <c r="C3910" s="1049" t="s">
        <v>77</v>
      </c>
      <c r="D3910" s="1052">
        <v>18.5</v>
      </c>
    </row>
    <row r="3911" spans="1:4" x14ac:dyDescent="0.25">
      <c r="A3911" s="1049">
        <v>89503</v>
      </c>
      <c r="B3911" s="1049" t="s">
        <v>12863</v>
      </c>
      <c r="C3911" s="1049" t="s">
        <v>77</v>
      </c>
      <c r="D3911" s="1052">
        <v>24.95</v>
      </c>
    </row>
    <row r="3912" spans="1:4" x14ac:dyDescent="0.25">
      <c r="A3912" s="1049">
        <v>89504</v>
      </c>
      <c r="B3912" s="1049" t="s">
        <v>12864</v>
      </c>
      <c r="C3912" s="1049" t="s">
        <v>77</v>
      </c>
      <c r="D3912" s="1052">
        <v>20.57</v>
      </c>
    </row>
    <row r="3913" spans="1:4" x14ac:dyDescent="0.25">
      <c r="A3913" s="1049">
        <v>89505</v>
      </c>
      <c r="B3913" s="1049" t="s">
        <v>12865</v>
      </c>
      <c r="C3913" s="1049" t="s">
        <v>77</v>
      </c>
      <c r="D3913" s="1052">
        <v>45.65</v>
      </c>
    </row>
    <row r="3914" spans="1:4" x14ac:dyDescent="0.25">
      <c r="A3914" s="1049">
        <v>89506</v>
      </c>
      <c r="B3914" s="1049" t="s">
        <v>12866</v>
      </c>
      <c r="C3914" s="1049" t="s">
        <v>77</v>
      </c>
      <c r="D3914" s="1052">
        <v>43.63</v>
      </c>
    </row>
    <row r="3915" spans="1:4" x14ac:dyDescent="0.25">
      <c r="A3915" s="1049">
        <v>89507</v>
      </c>
      <c r="B3915" s="1049" t="s">
        <v>12867</v>
      </c>
      <c r="C3915" s="1049" t="s">
        <v>77</v>
      </c>
      <c r="D3915" s="1052">
        <v>51.63</v>
      </c>
    </row>
    <row r="3916" spans="1:4" x14ac:dyDescent="0.25">
      <c r="A3916" s="1049">
        <v>89510</v>
      </c>
      <c r="B3916" s="1049" t="s">
        <v>12868</v>
      </c>
      <c r="C3916" s="1049" t="s">
        <v>77</v>
      </c>
      <c r="D3916" s="1052">
        <v>29.43</v>
      </c>
    </row>
    <row r="3917" spans="1:4" x14ac:dyDescent="0.25">
      <c r="A3917" s="1049">
        <v>89513</v>
      </c>
      <c r="B3917" s="1049" t="s">
        <v>12869</v>
      </c>
      <c r="C3917" s="1049" t="s">
        <v>77</v>
      </c>
      <c r="D3917" s="1052">
        <v>114.89</v>
      </c>
    </row>
    <row r="3918" spans="1:4" x14ac:dyDescent="0.25">
      <c r="A3918" s="1049">
        <v>89514</v>
      </c>
      <c r="B3918" s="1049" t="s">
        <v>12870</v>
      </c>
      <c r="C3918" s="1049" t="s">
        <v>77</v>
      </c>
      <c r="D3918" s="1052">
        <v>9.5500000000000007</v>
      </c>
    </row>
    <row r="3919" spans="1:4" x14ac:dyDescent="0.25">
      <c r="A3919" s="1049">
        <v>89515</v>
      </c>
      <c r="B3919" s="1049" t="s">
        <v>12871</v>
      </c>
      <c r="C3919" s="1049" t="s">
        <v>77</v>
      </c>
      <c r="D3919" s="1052">
        <v>91.5</v>
      </c>
    </row>
    <row r="3920" spans="1:4" x14ac:dyDescent="0.25">
      <c r="A3920" s="1049">
        <v>89516</v>
      </c>
      <c r="B3920" s="1049" t="s">
        <v>12872</v>
      </c>
      <c r="C3920" s="1049" t="s">
        <v>77</v>
      </c>
      <c r="D3920" s="1052">
        <v>9.66</v>
      </c>
    </row>
    <row r="3921" spans="1:4" x14ac:dyDescent="0.25">
      <c r="A3921" s="1049">
        <v>89517</v>
      </c>
      <c r="B3921" s="1049" t="s">
        <v>12873</v>
      </c>
      <c r="C3921" s="1049" t="s">
        <v>77</v>
      </c>
      <c r="D3921" s="1052">
        <v>76.569999999999993</v>
      </c>
    </row>
    <row r="3922" spans="1:4" x14ac:dyDescent="0.25">
      <c r="A3922" s="1049">
        <v>89518</v>
      </c>
      <c r="B3922" s="1049" t="s">
        <v>12874</v>
      </c>
      <c r="C3922" s="1049" t="s">
        <v>77</v>
      </c>
      <c r="D3922" s="1052">
        <v>17.32</v>
      </c>
    </row>
    <row r="3923" spans="1:4" x14ac:dyDescent="0.25">
      <c r="A3923" s="1049">
        <v>89519</v>
      </c>
      <c r="B3923" s="1049" t="s">
        <v>12875</v>
      </c>
      <c r="C3923" s="1049" t="s">
        <v>77</v>
      </c>
      <c r="D3923" s="1052">
        <v>51.74</v>
      </c>
    </row>
    <row r="3924" spans="1:4" x14ac:dyDescent="0.25">
      <c r="A3924" s="1049">
        <v>89520</v>
      </c>
      <c r="B3924" s="1049" t="s">
        <v>12876</v>
      </c>
      <c r="C3924" s="1049" t="s">
        <v>77</v>
      </c>
      <c r="D3924" s="1052">
        <v>18.25</v>
      </c>
    </row>
    <row r="3925" spans="1:4" x14ac:dyDescent="0.25">
      <c r="A3925" s="1049">
        <v>89521</v>
      </c>
      <c r="B3925" s="1049" t="s">
        <v>12877</v>
      </c>
      <c r="C3925" s="1049" t="s">
        <v>77</v>
      </c>
      <c r="D3925" s="1052">
        <v>136.93</v>
      </c>
    </row>
    <row r="3926" spans="1:4" x14ac:dyDescent="0.25">
      <c r="A3926" s="1049">
        <v>89522</v>
      </c>
      <c r="B3926" s="1049" t="s">
        <v>12878</v>
      </c>
      <c r="C3926" s="1049" t="s">
        <v>77</v>
      </c>
      <c r="D3926" s="1052">
        <v>34.85</v>
      </c>
    </row>
    <row r="3927" spans="1:4" x14ac:dyDescent="0.25">
      <c r="A3927" s="1049">
        <v>89523</v>
      </c>
      <c r="B3927" s="1049" t="s">
        <v>12879</v>
      </c>
      <c r="C3927" s="1049" t="s">
        <v>77</v>
      </c>
      <c r="D3927" s="1052">
        <v>111.88</v>
      </c>
    </row>
    <row r="3928" spans="1:4" x14ac:dyDescent="0.25">
      <c r="A3928" s="1049">
        <v>89524</v>
      </c>
      <c r="B3928" s="1049" t="s">
        <v>12880</v>
      </c>
      <c r="C3928" s="1049" t="s">
        <v>77</v>
      </c>
      <c r="D3928" s="1052">
        <v>35.44</v>
      </c>
    </row>
    <row r="3929" spans="1:4" x14ac:dyDescent="0.25">
      <c r="A3929" s="1049">
        <v>89525</v>
      </c>
      <c r="B3929" s="1049" t="s">
        <v>12881</v>
      </c>
      <c r="C3929" s="1049" t="s">
        <v>77</v>
      </c>
      <c r="D3929" s="1052">
        <v>96.31</v>
      </c>
    </row>
    <row r="3930" spans="1:4" x14ac:dyDescent="0.25">
      <c r="A3930" s="1049">
        <v>89526</v>
      </c>
      <c r="B3930" s="1049" t="s">
        <v>12882</v>
      </c>
      <c r="C3930" s="1049" t="s">
        <v>77</v>
      </c>
      <c r="D3930" s="1052">
        <v>46.26</v>
      </c>
    </row>
    <row r="3931" spans="1:4" x14ac:dyDescent="0.25">
      <c r="A3931" s="1049">
        <v>89527</v>
      </c>
      <c r="B3931" s="1049" t="s">
        <v>12883</v>
      </c>
      <c r="C3931" s="1049" t="s">
        <v>77</v>
      </c>
      <c r="D3931" s="1052">
        <v>62.33</v>
      </c>
    </row>
    <row r="3932" spans="1:4" x14ac:dyDescent="0.25">
      <c r="A3932" s="1049">
        <v>89528</v>
      </c>
      <c r="B3932" s="1049" t="s">
        <v>12884</v>
      </c>
      <c r="C3932" s="1049" t="s">
        <v>77</v>
      </c>
      <c r="D3932" s="1052">
        <v>4.63</v>
      </c>
    </row>
    <row r="3933" spans="1:4" x14ac:dyDescent="0.25">
      <c r="A3933" s="1049">
        <v>89529</v>
      </c>
      <c r="B3933" s="1049" t="s">
        <v>12885</v>
      </c>
      <c r="C3933" s="1049" t="s">
        <v>77</v>
      </c>
      <c r="D3933" s="1052">
        <v>42.99</v>
      </c>
    </row>
    <row r="3934" spans="1:4" x14ac:dyDescent="0.25">
      <c r="A3934" s="1049">
        <v>89530</v>
      </c>
      <c r="B3934" s="1049" t="s">
        <v>12886</v>
      </c>
      <c r="C3934" s="1049" t="s">
        <v>77</v>
      </c>
      <c r="D3934" s="1052">
        <v>18</v>
      </c>
    </row>
    <row r="3935" spans="1:4" x14ac:dyDescent="0.25">
      <c r="A3935" s="1049">
        <v>89531</v>
      </c>
      <c r="B3935" s="1049" t="s">
        <v>12887</v>
      </c>
      <c r="C3935" s="1049" t="s">
        <v>77</v>
      </c>
      <c r="D3935" s="1052">
        <v>44.31</v>
      </c>
    </row>
    <row r="3936" spans="1:4" x14ac:dyDescent="0.25">
      <c r="A3936" s="1049">
        <v>89532</v>
      </c>
      <c r="B3936" s="1049" t="s">
        <v>12888</v>
      </c>
      <c r="C3936" s="1049" t="s">
        <v>77</v>
      </c>
      <c r="D3936" s="1052">
        <v>7.77</v>
      </c>
    </row>
    <row r="3937" spans="1:4" x14ac:dyDescent="0.25">
      <c r="A3937" s="1049">
        <v>89535</v>
      </c>
      <c r="B3937" s="1049" t="s">
        <v>12889</v>
      </c>
      <c r="C3937" s="1049" t="s">
        <v>77</v>
      </c>
      <c r="D3937" s="1052">
        <v>49.97</v>
      </c>
    </row>
    <row r="3938" spans="1:4" x14ac:dyDescent="0.25">
      <c r="A3938" s="1049">
        <v>89536</v>
      </c>
      <c r="B3938" s="1049" t="s">
        <v>12890</v>
      </c>
      <c r="C3938" s="1049" t="s">
        <v>77</v>
      </c>
      <c r="D3938" s="1052">
        <v>12.95</v>
      </c>
    </row>
    <row r="3939" spans="1:4" x14ac:dyDescent="0.25">
      <c r="A3939" s="1049">
        <v>89540</v>
      </c>
      <c r="B3939" s="1049" t="s">
        <v>12891</v>
      </c>
      <c r="C3939" s="1049" t="s">
        <v>77</v>
      </c>
      <c r="D3939" s="1052">
        <v>11.44</v>
      </c>
    </row>
    <row r="3940" spans="1:4" x14ac:dyDescent="0.25">
      <c r="A3940" s="1049">
        <v>89541</v>
      </c>
      <c r="B3940" s="1049" t="s">
        <v>12892</v>
      </c>
      <c r="C3940" s="1049" t="s">
        <v>77</v>
      </c>
      <c r="D3940" s="1052">
        <v>6.98</v>
      </c>
    </row>
    <row r="3941" spans="1:4" x14ac:dyDescent="0.25">
      <c r="A3941" s="1049">
        <v>89542</v>
      </c>
      <c r="B3941" s="1049" t="s">
        <v>12893</v>
      </c>
      <c r="C3941" s="1049" t="s">
        <v>77</v>
      </c>
      <c r="D3941" s="1052">
        <v>30.09</v>
      </c>
    </row>
    <row r="3942" spans="1:4" x14ac:dyDescent="0.25">
      <c r="A3942" s="1049">
        <v>89544</v>
      </c>
      <c r="B3942" s="1049" t="s">
        <v>12894</v>
      </c>
      <c r="C3942" s="1049" t="s">
        <v>77</v>
      </c>
      <c r="D3942" s="1052">
        <v>9.9600000000000009</v>
      </c>
    </row>
    <row r="3943" spans="1:4" x14ac:dyDescent="0.25">
      <c r="A3943" s="1049">
        <v>89545</v>
      </c>
      <c r="B3943" s="1049" t="s">
        <v>12895</v>
      </c>
      <c r="C3943" s="1049" t="s">
        <v>77</v>
      </c>
      <c r="D3943" s="1052">
        <v>19.78</v>
      </c>
    </row>
    <row r="3944" spans="1:4" x14ac:dyDescent="0.25">
      <c r="A3944" s="1049">
        <v>89546</v>
      </c>
      <c r="B3944" s="1049" t="s">
        <v>12896</v>
      </c>
      <c r="C3944" s="1049" t="s">
        <v>77</v>
      </c>
      <c r="D3944" s="1052">
        <v>12.88</v>
      </c>
    </row>
    <row r="3945" spans="1:4" x14ac:dyDescent="0.25">
      <c r="A3945" s="1049">
        <v>89547</v>
      </c>
      <c r="B3945" s="1049" t="s">
        <v>12897</v>
      </c>
      <c r="C3945" s="1049" t="s">
        <v>77</v>
      </c>
      <c r="D3945" s="1052">
        <v>25.89</v>
      </c>
    </row>
    <row r="3946" spans="1:4" x14ac:dyDescent="0.25">
      <c r="A3946" s="1049">
        <v>89548</v>
      </c>
      <c r="B3946" s="1049" t="s">
        <v>12898</v>
      </c>
      <c r="C3946" s="1049" t="s">
        <v>77</v>
      </c>
      <c r="D3946" s="1052">
        <v>26.62</v>
      </c>
    </row>
    <row r="3947" spans="1:4" x14ac:dyDescent="0.25">
      <c r="A3947" s="1049">
        <v>89549</v>
      </c>
      <c r="B3947" s="1049" t="s">
        <v>12899</v>
      </c>
      <c r="C3947" s="1049" t="s">
        <v>77</v>
      </c>
      <c r="D3947" s="1052">
        <v>21.98</v>
      </c>
    </row>
    <row r="3948" spans="1:4" x14ac:dyDescent="0.25">
      <c r="A3948" s="1049">
        <v>89550</v>
      </c>
      <c r="B3948" s="1049" t="s">
        <v>12900</v>
      </c>
      <c r="C3948" s="1049" t="s">
        <v>77</v>
      </c>
      <c r="D3948" s="1052">
        <v>49.29</v>
      </c>
    </row>
    <row r="3949" spans="1:4" x14ac:dyDescent="0.25">
      <c r="A3949" s="1049">
        <v>89551</v>
      </c>
      <c r="B3949" s="1049" t="s">
        <v>12901</v>
      </c>
      <c r="C3949" s="1049" t="s">
        <v>77</v>
      </c>
      <c r="D3949" s="1052">
        <v>9.4</v>
      </c>
    </row>
    <row r="3950" spans="1:4" x14ac:dyDescent="0.25">
      <c r="A3950" s="1049">
        <v>89552</v>
      </c>
      <c r="B3950" s="1049" t="s">
        <v>12902</v>
      </c>
      <c r="C3950" s="1049" t="s">
        <v>77</v>
      </c>
      <c r="D3950" s="1052">
        <v>20.28</v>
      </c>
    </row>
    <row r="3951" spans="1:4" x14ac:dyDescent="0.25">
      <c r="A3951" s="1049">
        <v>89553</v>
      </c>
      <c r="B3951" s="1049" t="s">
        <v>12903</v>
      </c>
      <c r="C3951" s="1049" t="s">
        <v>77</v>
      </c>
      <c r="D3951" s="1052">
        <v>6.25</v>
      </c>
    </row>
    <row r="3952" spans="1:4" x14ac:dyDescent="0.25">
      <c r="A3952" s="1049">
        <v>89554</v>
      </c>
      <c r="B3952" s="1049" t="s">
        <v>12904</v>
      </c>
      <c r="C3952" s="1049" t="s">
        <v>77</v>
      </c>
      <c r="D3952" s="1052">
        <v>32.51</v>
      </c>
    </row>
    <row r="3953" spans="1:4" x14ac:dyDescent="0.25">
      <c r="A3953" s="1049">
        <v>89555</v>
      </c>
      <c r="B3953" s="1049" t="s">
        <v>12905</v>
      </c>
      <c r="C3953" s="1049" t="s">
        <v>77</v>
      </c>
      <c r="D3953" s="1052">
        <v>23.81</v>
      </c>
    </row>
    <row r="3954" spans="1:4" x14ac:dyDescent="0.25">
      <c r="A3954" s="1049">
        <v>89556</v>
      </c>
      <c r="B3954" s="1049" t="s">
        <v>12906</v>
      </c>
      <c r="C3954" s="1049" t="s">
        <v>77</v>
      </c>
      <c r="D3954" s="1052">
        <v>47.2</v>
      </c>
    </row>
    <row r="3955" spans="1:4" x14ac:dyDescent="0.25">
      <c r="A3955" s="1049">
        <v>89557</v>
      </c>
      <c r="B3955" s="1049" t="s">
        <v>12907</v>
      </c>
      <c r="C3955" s="1049" t="s">
        <v>77</v>
      </c>
      <c r="D3955" s="1052">
        <v>37.28</v>
      </c>
    </row>
    <row r="3956" spans="1:4" x14ac:dyDescent="0.25">
      <c r="A3956" s="1049">
        <v>89558</v>
      </c>
      <c r="B3956" s="1049" t="s">
        <v>12908</v>
      </c>
      <c r="C3956" s="1049" t="s">
        <v>77</v>
      </c>
      <c r="D3956" s="1052">
        <v>10.65</v>
      </c>
    </row>
    <row r="3957" spans="1:4" x14ac:dyDescent="0.25">
      <c r="A3957" s="1049">
        <v>89559</v>
      </c>
      <c r="B3957" s="1049" t="s">
        <v>12909</v>
      </c>
      <c r="C3957" s="1049" t="s">
        <v>77</v>
      </c>
      <c r="D3957" s="1052">
        <v>80.709999999999994</v>
      </c>
    </row>
    <row r="3958" spans="1:4" x14ac:dyDescent="0.25">
      <c r="A3958" s="1049">
        <v>89560</v>
      </c>
      <c r="B3958" s="1049" t="s">
        <v>12910</v>
      </c>
      <c r="C3958" s="1049" t="s">
        <v>77</v>
      </c>
      <c r="D3958" s="1052">
        <v>38.58</v>
      </c>
    </row>
    <row r="3959" spans="1:4" x14ac:dyDescent="0.25">
      <c r="A3959" s="1049">
        <v>89561</v>
      </c>
      <c r="B3959" s="1049" t="s">
        <v>12911</v>
      </c>
      <c r="C3959" s="1049" t="s">
        <v>77</v>
      </c>
      <c r="D3959" s="1052">
        <v>17.34</v>
      </c>
    </row>
    <row r="3960" spans="1:4" x14ac:dyDescent="0.25">
      <c r="A3960" s="1049">
        <v>89562</v>
      </c>
      <c r="B3960" s="1049" t="s">
        <v>12912</v>
      </c>
      <c r="C3960" s="1049" t="s">
        <v>77</v>
      </c>
      <c r="D3960" s="1052">
        <v>11.33</v>
      </c>
    </row>
    <row r="3961" spans="1:4" x14ac:dyDescent="0.25">
      <c r="A3961" s="1049">
        <v>89563</v>
      </c>
      <c r="B3961" s="1049" t="s">
        <v>12913</v>
      </c>
      <c r="C3961" s="1049" t="s">
        <v>77</v>
      </c>
      <c r="D3961" s="1052">
        <v>40.9</v>
      </c>
    </row>
    <row r="3962" spans="1:4" x14ac:dyDescent="0.25">
      <c r="A3962" s="1049">
        <v>89564</v>
      </c>
      <c r="B3962" s="1049" t="s">
        <v>12914</v>
      </c>
      <c r="C3962" s="1049" t="s">
        <v>77</v>
      </c>
      <c r="D3962" s="1052">
        <v>17.16</v>
      </c>
    </row>
    <row r="3963" spans="1:4" x14ac:dyDescent="0.25">
      <c r="A3963" s="1049">
        <v>89565</v>
      </c>
      <c r="B3963" s="1049" t="s">
        <v>12915</v>
      </c>
      <c r="C3963" s="1049" t="s">
        <v>77</v>
      </c>
      <c r="D3963" s="1052">
        <v>66.459999999999994</v>
      </c>
    </row>
    <row r="3964" spans="1:4" x14ac:dyDescent="0.25">
      <c r="A3964" s="1049">
        <v>89566</v>
      </c>
      <c r="B3964" s="1049" t="s">
        <v>12916</v>
      </c>
      <c r="C3964" s="1049" t="s">
        <v>77</v>
      </c>
      <c r="D3964" s="1052">
        <v>55.84</v>
      </c>
    </row>
    <row r="3965" spans="1:4" x14ac:dyDescent="0.25">
      <c r="A3965" s="1049">
        <v>89567</v>
      </c>
      <c r="B3965" s="1049" t="s">
        <v>12917</v>
      </c>
      <c r="C3965" s="1049" t="s">
        <v>77</v>
      </c>
      <c r="D3965" s="1052">
        <v>95.55</v>
      </c>
    </row>
    <row r="3966" spans="1:4" x14ac:dyDescent="0.25">
      <c r="A3966" s="1049">
        <v>89568</v>
      </c>
      <c r="B3966" s="1049" t="s">
        <v>12918</v>
      </c>
      <c r="C3966" s="1049" t="s">
        <v>77</v>
      </c>
      <c r="D3966" s="1052">
        <v>35.75</v>
      </c>
    </row>
    <row r="3967" spans="1:4" x14ac:dyDescent="0.25">
      <c r="A3967" s="1049">
        <v>89569</v>
      </c>
      <c r="B3967" s="1049" t="s">
        <v>12919</v>
      </c>
      <c r="C3967" s="1049" t="s">
        <v>77</v>
      </c>
      <c r="D3967" s="1052">
        <v>112.72</v>
      </c>
    </row>
    <row r="3968" spans="1:4" x14ac:dyDescent="0.25">
      <c r="A3968" s="1049">
        <v>89570</v>
      </c>
      <c r="B3968" s="1049" t="s">
        <v>12920</v>
      </c>
      <c r="C3968" s="1049" t="s">
        <v>77</v>
      </c>
      <c r="D3968" s="1052">
        <v>12.54</v>
      </c>
    </row>
    <row r="3969" spans="1:4" x14ac:dyDescent="0.25">
      <c r="A3969" s="1049">
        <v>89571</v>
      </c>
      <c r="B3969" s="1049" t="s">
        <v>12921</v>
      </c>
      <c r="C3969" s="1049" t="s">
        <v>77</v>
      </c>
      <c r="D3969" s="1052">
        <v>82.17</v>
      </c>
    </row>
    <row r="3970" spans="1:4" x14ac:dyDescent="0.25">
      <c r="A3970" s="1049">
        <v>89572</v>
      </c>
      <c r="B3970" s="1049" t="s">
        <v>12922</v>
      </c>
      <c r="C3970" s="1049" t="s">
        <v>77</v>
      </c>
      <c r="D3970" s="1052">
        <v>9.48</v>
      </c>
    </row>
    <row r="3971" spans="1:4" x14ac:dyDescent="0.25">
      <c r="A3971" s="1049">
        <v>89573</v>
      </c>
      <c r="B3971" s="1049" t="s">
        <v>12923</v>
      </c>
      <c r="C3971" s="1049" t="s">
        <v>77</v>
      </c>
      <c r="D3971" s="1052">
        <v>91.05</v>
      </c>
    </row>
    <row r="3972" spans="1:4" x14ac:dyDescent="0.25">
      <c r="A3972" s="1049">
        <v>89574</v>
      </c>
      <c r="B3972" s="1049" t="s">
        <v>12924</v>
      </c>
      <c r="C3972" s="1049" t="s">
        <v>77</v>
      </c>
      <c r="D3972" s="1052">
        <v>186.89</v>
      </c>
    </row>
    <row r="3973" spans="1:4" x14ac:dyDescent="0.25">
      <c r="A3973" s="1049">
        <v>89575</v>
      </c>
      <c r="B3973" s="1049" t="s">
        <v>12925</v>
      </c>
      <c r="C3973" s="1049" t="s">
        <v>77</v>
      </c>
      <c r="D3973" s="1052">
        <v>12.56</v>
      </c>
    </row>
    <row r="3974" spans="1:4" x14ac:dyDescent="0.25">
      <c r="A3974" s="1049">
        <v>89577</v>
      </c>
      <c r="B3974" s="1049" t="s">
        <v>12926</v>
      </c>
      <c r="C3974" s="1049" t="s">
        <v>77</v>
      </c>
      <c r="D3974" s="1052">
        <v>40.65</v>
      </c>
    </row>
    <row r="3975" spans="1:4" x14ac:dyDescent="0.25">
      <c r="A3975" s="1049">
        <v>89579</v>
      </c>
      <c r="B3975" s="1049" t="s">
        <v>12927</v>
      </c>
      <c r="C3975" s="1049" t="s">
        <v>77</v>
      </c>
      <c r="D3975" s="1052">
        <v>12.82</v>
      </c>
    </row>
    <row r="3976" spans="1:4" x14ac:dyDescent="0.25">
      <c r="A3976" s="1049">
        <v>89581</v>
      </c>
      <c r="B3976" s="1049" t="s">
        <v>12928</v>
      </c>
      <c r="C3976" s="1049" t="s">
        <v>77</v>
      </c>
      <c r="D3976" s="1052">
        <v>39.19</v>
      </c>
    </row>
    <row r="3977" spans="1:4" x14ac:dyDescent="0.25">
      <c r="A3977" s="1049">
        <v>89582</v>
      </c>
      <c r="B3977" s="1049" t="s">
        <v>12929</v>
      </c>
      <c r="C3977" s="1049" t="s">
        <v>77</v>
      </c>
      <c r="D3977" s="1052">
        <v>39.78</v>
      </c>
    </row>
    <row r="3978" spans="1:4" x14ac:dyDescent="0.25">
      <c r="A3978" s="1049">
        <v>89583</v>
      </c>
      <c r="B3978" s="1049" t="s">
        <v>12930</v>
      </c>
      <c r="C3978" s="1049" t="s">
        <v>77</v>
      </c>
      <c r="D3978" s="1052">
        <v>50.6</v>
      </c>
    </row>
    <row r="3979" spans="1:4" x14ac:dyDescent="0.25">
      <c r="A3979" s="1049">
        <v>89584</v>
      </c>
      <c r="B3979" s="1049" t="s">
        <v>12931</v>
      </c>
      <c r="C3979" s="1049" t="s">
        <v>77</v>
      </c>
      <c r="D3979" s="1052">
        <v>50.86</v>
      </c>
    </row>
    <row r="3980" spans="1:4" x14ac:dyDescent="0.25">
      <c r="A3980" s="1049">
        <v>89585</v>
      </c>
      <c r="B3980" s="1049" t="s">
        <v>12932</v>
      </c>
      <c r="C3980" s="1049" t="s">
        <v>77</v>
      </c>
      <c r="D3980" s="1052">
        <v>52.18</v>
      </c>
    </row>
    <row r="3981" spans="1:4" x14ac:dyDescent="0.25">
      <c r="A3981" s="1049">
        <v>89587</v>
      </c>
      <c r="B3981" s="1049" t="s">
        <v>12933</v>
      </c>
      <c r="C3981" s="1049" t="s">
        <v>77</v>
      </c>
      <c r="D3981" s="1052">
        <v>57.84</v>
      </c>
    </row>
    <row r="3982" spans="1:4" x14ac:dyDescent="0.25">
      <c r="A3982" s="1049">
        <v>89590</v>
      </c>
      <c r="B3982" s="1049" t="s">
        <v>12934</v>
      </c>
      <c r="C3982" s="1049" t="s">
        <v>77</v>
      </c>
      <c r="D3982" s="1052">
        <v>156.6</v>
      </c>
    </row>
    <row r="3983" spans="1:4" x14ac:dyDescent="0.25">
      <c r="A3983" s="1049">
        <v>89591</v>
      </c>
      <c r="B3983" s="1049" t="s">
        <v>12935</v>
      </c>
      <c r="C3983" s="1049" t="s">
        <v>77</v>
      </c>
      <c r="D3983" s="1052">
        <v>152.57</v>
      </c>
    </row>
    <row r="3984" spans="1:4" x14ac:dyDescent="0.25">
      <c r="A3984" s="1049">
        <v>89592</v>
      </c>
      <c r="B3984" s="1049" t="s">
        <v>12936</v>
      </c>
      <c r="C3984" s="1049" t="s">
        <v>77</v>
      </c>
      <c r="D3984" s="1052">
        <v>188.02</v>
      </c>
    </row>
    <row r="3985" spans="1:4" x14ac:dyDescent="0.25">
      <c r="A3985" s="1049">
        <v>89593</v>
      </c>
      <c r="B3985" s="1049" t="s">
        <v>12937</v>
      </c>
      <c r="C3985" s="1049" t="s">
        <v>77</v>
      </c>
      <c r="D3985" s="1052">
        <v>27.39</v>
      </c>
    </row>
    <row r="3986" spans="1:4" x14ac:dyDescent="0.25">
      <c r="A3986" s="1049">
        <v>89594</v>
      </c>
      <c r="B3986" s="1049" t="s">
        <v>12938</v>
      </c>
      <c r="C3986" s="1049" t="s">
        <v>77</v>
      </c>
      <c r="D3986" s="1052">
        <v>39.57</v>
      </c>
    </row>
    <row r="3987" spans="1:4" x14ac:dyDescent="0.25">
      <c r="A3987" s="1049">
        <v>89595</v>
      </c>
      <c r="B3987" s="1049" t="s">
        <v>12939</v>
      </c>
      <c r="C3987" s="1049" t="s">
        <v>77</v>
      </c>
      <c r="D3987" s="1052">
        <v>15.84</v>
      </c>
    </row>
    <row r="3988" spans="1:4" x14ac:dyDescent="0.25">
      <c r="A3988" s="1049">
        <v>89596</v>
      </c>
      <c r="B3988" s="1049" t="s">
        <v>12940</v>
      </c>
      <c r="C3988" s="1049" t="s">
        <v>77</v>
      </c>
      <c r="D3988" s="1052">
        <v>11.37</v>
      </c>
    </row>
    <row r="3989" spans="1:4" x14ac:dyDescent="0.25">
      <c r="A3989" s="1049">
        <v>89597</v>
      </c>
      <c r="B3989" s="1049" t="s">
        <v>12941</v>
      </c>
      <c r="C3989" s="1049" t="s">
        <v>77</v>
      </c>
      <c r="D3989" s="1052">
        <v>24.8</v>
      </c>
    </row>
    <row r="3990" spans="1:4" x14ac:dyDescent="0.25">
      <c r="A3990" s="1049">
        <v>89598</v>
      </c>
      <c r="B3990" s="1049" t="s">
        <v>12942</v>
      </c>
      <c r="C3990" s="1049" t="s">
        <v>77</v>
      </c>
      <c r="D3990" s="1052">
        <v>54.86</v>
      </c>
    </row>
    <row r="3991" spans="1:4" x14ac:dyDescent="0.25">
      <c r="A3991" s="1049">
        <v>89599</v>
      </c>
      <c r="B3991" s="1049" t="s">
        <v>12943</v>
      </c>
      <c r="C3991" s="1049" t="s">
        <v>77</v>
      </c>
      <c r="D3991" s="1052">
        <v>28.8</v>
      </c>
    </row>
    <row r="3992" spans="1:4" x14ac:dyDescent="0.25">
      <c r="A3992" s="1049">
        <v>89600</v>
      </c>
      <c r="B3992" s="1049" t="s">
        <v>12944</v>
      </c>
      <c r="C3992" s="1049" t="s">
        <v>77</v>
      </c>
      <c r="D3992" s="1052">
        <v>29.52</v>
      </c>
    </row>
    <row r="3993" spans="1:4" x14ac:dyDescent="0.25">
      <c r="A3993" s="1049">
        <v>89605</v>
      </c>
      <c r="B3993" s="1049" t="s">
        <v>12945</v>
      </c>
      <c r="C3993" s="1049" t="s">
        <v>77</v>
      </c>
      <c r="D3993" s="1052">
        <v>22.59</v>
      </c>
    </row>
    <row r="3994" spans="1:4" x14ac:dyDescent="0.25">
      <c r="A3994" s="1049">
        <v>89609</v>
      </c>
      <c r="B3994" s="1049" t="s">
        <v>12946</v>
      </c>
      <c r="C3994" s="1049" t="s">
        <v>77</v>
      </c>
      <c r="D3994" s="1052">
        <v>92.74</v>
      </c>
    </row>
    <row r="3995" spans="1:4" x14ac:dyDescent="0.25">
      <c r="A3995" s="1049">
        <v>89610</v>
      </c>
      <c r="B3995" s="1049" t="s">
        <v>12947</v>
      </c>
      <c r="C3995" s="1049" t="s">
        <v>77</v>
      </c>
      <c r="D3995" s="1052">
        <v>21.36</v>
      </c>
    </row>
    <row r="3996" spans="1:4" x14ac:dyDescent="0.25">
      <c r="A3996" s="1049">
        <v>89611</v>
      </c>
      <c r="B3996" s="1049" t="s">
        <v>12948</v>
      </c>
      <c r="C3996" s="1049" t="s">
        <v>77</v>
      </c>
      <c r="D3996" s="1052">
        <v>35.08</v>
      </c>
    </row>
    <row r="3997" spans="1:4" x14ac:dyDescent="0.25">
      <c r="A3997" s="1049">
        <v>89612</v>
      </c>
      <c r="B3997" s="1049" t="s">
        <v>12949</v>
      </c>
      <c r="C3997" s="1049" t="s">
        <v>77</v>
      </c>
      <c r="D3997" s="1052">
        <v>182.35</v>
      </c>
    </row>
    <row r="3998" spans="1:4" x14ac:dyDescent="0.25">
      <c r="A3998" s="1049">
        <v>89613</v>
      </c>
      <c r="B3998" s="1049" t="s">
        <v>21829</v>
      </c>
      <c r="C3998" s="1049" t="s">
        <v>77</v>
      </c>
      <c r="D3998" s="1052">
        <v>33.409999999999997</v>
      </c>
    </row>
    <row r="3999" spans="1:4" x14ac:dyDescent="0.25">
      <c r="A3999" s="1049">
        <v>89614</v>
      </c>
      <c r="B3999" s="1049" t="s">
        <v>12950</v>
      </c>
      <c r="C3999" s="1049" t="s">
        <v>77</v>
      </c>
      <c r="D3999" s="1052">
        <v>65.59</v>
      </c>
    </row>
    <row r="4000" spans="1:4" x14ac:dyDescent="0.25">
      <c r="A4000" s="1049">
        <v>89615</v>
      </c>
      <c r="B4000" s="1049" t="s">
        <v>12951</v>
      </c>
      <c r="C4000" s="1049" t="s">
        <v>77</v>
      </c>
      <c r="D4000" s="1052">
        <v>215.34</v>
      </c>
    </row>
    <row r="4001" spans="1:4" x14ac:dyDescent="0.25">
      <c r="A4001" s="1049">
        <v>89616</v>
      </c>
      <c r="B4001" s="1049" t="s">
        <v>12952</v>
      </c>
      <c r="C4001" s="1049" t="s">
        <v>77</v>
      </c>
      <c r="D4001" s="1052">
        <v>44.64</v>
      </c>
    </row>
    <row r="4002" spans="1:4" x14ac:dyDescent="0.25">
      <c r="A4002" s="1049">
        <v>89617</v>
      </c>
      <c r="B4002" s="1049" t="s">
        <v>12953</v>
      </c>
      <c r="C4002" s="1049" t="s">
        <v>77</v>
      </c>
      <c r="D4002" s="1052">
        <v>8.2200000000000006</v>
      </c>
    </row>
    <row r="4003" spans="1:4" x14ac:dyDescent="0.25">
      <c r="A4003" s="1049">
        <v>89620</v>
      </c>
      <c r="B4003" s="1049" t="s">
        <v>12954</v>
      </c>
      <c r="C4003" s="1049" t="s">
        <v>77</v>
      </c>
      <c r="D4003" s="1052">
        <v>12.95</v>
      </c>
    </row>
    <row r="4004" spans="1:4" x14ac:dyDescent="0.25">
      <c r="A4004" s="1049">
        <v>89622</v>
      </c>
      <c r="B4004" s="1049" t="s">
        <v>12955</v>
      </c>
      <c r="C4004" s="1049" t="s">
        <v>77</v>
      </c>
      <c r="D4004" s="1052">
        <v>15.47</v>
      </c>
    </row>
    <row r="4005" spans="1:4" x14ac:dyDescent="0.25">
      <c r="A4005" s="1049">
        <v>89623</v>
      </c>
      <c r="B4005" s="1049" t="s">
        <v>12956</v>
      </c>
      <c r="C4005" s="1049" t="s">
        <v>77</v>
      </c>
      <c r="D4005" s="1052">
        <v>21.25</v>
      </c>
    </row>
    <row r="4006" spans="1:4" x14ac:dyDescent="0.25">
      <c r="A4006" s="1049">
        <v>89624</v>
      </c>
      <c r="B4006" s="1049" t="s">
        <v>12957</v>
      </c>
      <c r="C4006" s="1049" t="s">
        <v>77</v>
      </c>
      <c r="D4006" s="1052">
        <v>19.62</v>
      </c>
    </row>
    <row r="4007" spans="1:4" x14ac:dyDescent="0.25">
      <c r="A4007" s="1049">
        <v>89625</v>
      </c>
      <c r="B4007" s="1049" t="s">
        <v>12958</v>
      </c>
      <c r="C4007" s="1049" t="s">
        <v>77</v>
      </c>
      <c r="D4007" s="1052">
        <v>24.76</v>
      </c>
    </row>
    <row r="4008" spans="1:4" x14ac:dyDescent="0.25">
      <c r="A4008" s="1049">
        <v>89626</v>
      </c>
      <c r="B4008" s="1049" t="s">
        <v>12959</v>
      </c>
      <c r="C4008" s="1049" t="s">
        <v>77</v>
      </c>
      <c r="D4008" s="1052">
        <v>33.049999999999997</v>
      </c>
    </row>
    <row r="4009" spans="1:4" x14ac:dyDescent="0.25">
      <c r="A4009" s="1049">
        <v>89627</v>
      </c>
      <c r="B4009" s="1049" t="s">
        <v>12960</v>
      </c>
      <c r="C4009" s="1049" t="s">
        <v>77</v>
      </c>
      <c r="D4009" s="1052">
        <v>22.01</v>
      </c>
    </row>
    <row r="4010" spans="1:4" x14ac:dyDescent="0.25">
      <c r="A4010" s="1049">
        <v>89628</v>
      </c>
      <c r="B4010" s="1049" t="s">
        <v>12961</v>
      </c>
      <c r="C4010" s="1049" t="s">
        <v>77</v>
      </c>
      <c r="D4010" s="1052">
        <v>52.61</v>
      </c>
    </row>
    <row r="4011" spans="1:4" x14ac:dyDescent="0.25">
      <c r="A4011" s="1049">
        <v>89629</v>
      </c>
      <c r="B4011" s="1049" t="s">
        <v>12962</v>
      </c>
      <c r="C4011" s="1049" t="s">
        <v>77</v>
      </c>
      <c r="D4011" s="1052">
        <v>88.67</v>
      </c>
    </row>
    <row r="4012" spans="1:4" x14ac:dyDescent="0.25">
      <c r="A4012" s="1049">
        <v>89630</v>
      </c>
      <c r="B4012" s="1049" t="s">
        <v>12963</v>
      </c>
      <c r="C4012" s="1049" t="s">
        <v>77</v>
      </c>
      <c r="D4012" s="1052">
        <v>67.239999999999995</v>
      </c>
    </row>
    <row r="4013" spans="1:4" x14ac:dyDescent="0.25">
      <c r="A4013" s="1049">
        <v>89631</v>
      </c>
      <c r="B4013" s="1049" t="s">
        <v>12964</v>
      </c>
      <c r="C4013" s="1049" t="s">
        <v>77</v>
      </c>
      <c r="D4013" s="1052">
        <v>116.49</v>
      </c>
    </row>
    <row r="4014" spans="1:4" x14ac:dyDescent="0.25">
      <c r="A4014" s="1049">
        <v>89632</v>
      </c>
      <c r="B4014" s="1049" t="s">
        <v>12965</v>
      </c>
      <c r="C4014" s="1049" t="s">
        <v>77</v>
      </c>
      <c r="D4014" s="1052">
        <v>135.51</v>
      </c>
    </row>
    <row r="4015" spans="1:4" x14ac:dyDescent="0.25">
      <c r="A4015" s="1049">
        <v>89637</v>
      </c>
      <c r="B4015" s="1049" t="s">
        <v>12966</v>
      </c>
      <c r="C4015" s="1049" t="s">
        <v>77</v>
      </c>
      <c r="D4015" s="1052">
        <v>11.62</v>
      </c>
    </row>
    <row r="4016" spans="1:4" x14ac:dyDescent="0.25">
      <c r="A4016" s="1049">
        <v>89638</v>
      </c>
      <c r="B4016" s="1049" t="s">
        <v>12967</v>
      </c>
      <c r="C4016" s="1049" t="s">
        <v>77</v>
      </c>
      <c r="D4016" s="1052">
        <v>12.58</v>
      </c>
    </row>
    <row r="4017" spans="1:4" x14ac:dyDescent="0.25">
      <c r="A4017" s="1049">
        <v>89639</v>
      </c>
      <c r="B4017" s="1049" t="s">
        <v>12968</v>
      </c>
      <c r="C4017" s="1049" t="s">
        <v>77</v>
      </c>
      <c r="D4017" s="1052">
        <v>13.26</v>
      </c>
    </row>
    <row r="4018" spans="1:4" x14ac:dyDescent="0.25">
      <c r="A4018" s="1049">
        <v>89640</v>
      </c>
      <c r="B4018" s="1049" t="s">
        <v>21830</v>
      </c>
      <c r="C4018" s="1049" t="s">
        <v>77</v>
      </c>
      <c r="D4018" s="1052">
        <v>20.56</v>
      </c>
    </row>
    <row r="4019" spans="1:4" x14ac:dyDescent="0.25">
      <c r="A4019" s="1049">
        <v>89641</v>
      </c>
      <c r="B4019" s="1049" t="s">
        <v>12969</v>
      </c>
      <c r="C4019" s="1049" t="s">
        <v>77</v>
      </c>
      <c r="D4019" s="1052">
        <v>15</v>
      </c>
    </row>
    <row r="4020" spans="1:4" x14ac:dyDescent="0.25">
      <c r="A4020" s="1049">
        <v>89642</v>
      </c>
      <c r="B4020" s="1049" t="s">
        <v>12970</v>
      </c>
      <c r="C4020" s="1049" t="s">
        <v>77</v>
      </c>
      <c r="D4020" s="1052">
        <v>16.690000000000001</v>
      </c>
    </row>
    <row r="4021" spans="1:4" x14ac:dyDescent="0.25">
      <c r="A4021" s="1049">
        <v>89643</v>
      </c>
      <c r="B4021" s="1049" t="s">
        <v>12971</v>
      </c>
      <c r="C4021" s="1049" t="s">
        <v>77</v>
      </c>
      <c r="D4021" s="1052">
        <v>18.04</v>
      </c>
    </row>
    <row r="4022" spans="1:4" x14ac:dyDescent="0.25">
      <c r="A4022" s="1049">
        <v>89644</v>
      </c>
      <c r="B4022" s="1049" t="s">
        <v>21831</v>
      </c>
      <c r="C4022" s="1049" t="s">
        <v>77</v>
      </c>
      <c r="D4022" s="1052">
        <v>25.06</v>
      </c>
    </row>
    <row r="4023" spans="1:4" x14ac:dyDescent="0.25">
      <c r="A4023" s="1049">
        <v>89645</v>
      </c>
      <c r="B4023" s="1049" t="s">
        <v>21832</v>
      </c>
      <c r="C4023" s="1049" t="s">
        <v>77</v>
      </c>
      <c r="D4023" s="1052">
        <v>34.85</v>
      </c>
    </row>
    <row r="4024" spans="1:4" x14ac:dyDescent="0.25">
      <c r="A4024" s="1049">
        <v>89646</v>
      </c>
      <c r="B4024" s="1049" t="s">
        <v>12972</v>
      </c>
      <c r="C4024" s="1049" t="s">
        <v>77</v>
      </c>
      <c r="D4024" s="1052">
        <v>22.48</v>
      </c>
    </row>
    <row r="4025" spans="1:4" x14ac:dyDescent="0.25">
      <c r="A4025" s="1049">
        <v>89647</v>
      </c>
      <c r="B4025" s="1049" t="s">
        <v>12973</v>
      </c>
      <c r="C4025" s="1049" t="s">
        <v>77</v>
      </c>
      <c r="D4025" s="1052">
        <v>21.78</v>
      </c>
    </row>
    <row r="4026" spans="1:4" x14ac:dyDescent="0.25">
      <c r="A4026" s="1049">
        <v>89648</v>
      </c>
      <c r="B4026" s="1049" t="s">
        <v>12974</v>
      </c>
      <c r="C4026" s="1049" t="s">
        <v>77</v>
      </c>
      <c r="D4026" s="1052">
        <v>27.05</v>
      </c>
    </row>
    <row r="4027" spans="1:4" x14ac:dyDescent="0.25">
      <c r="A4027" s="1049">
        <v>89649</v>
      </c>
      <c r="B4027" s="1049" t="s">
        <v>12975</v>
      </c>
      <c r="C4027" s="1049" t="s">
        <v>77</v>
      </c>
      <c r="D4027" s="1052">
        <v>32.89</v>
      </c>
    </row>
    <row r="4028" spans="1:4" x14ac:dyDescent="0.25">
      <c r="A4028" s="1049">
        <v>89650</v>
      </c>
      <c r="B4028" s="1049" t="s">
        <v>12976</v>
      </c>
      <c r="C4028" s="1049" t="s">
        <v>77</v>
      </c>
      <c r="D4028" s="1052">
        <v>31.16</v>
      </c>
    </row>
    <row r="4029" spans="1:4" x14ac:dyDescent="0.25">
      <c r="A4029" s="1049">
        <v>89651</v>
      </c>
      <c r="B4029" s="1049" t="s">
        <v>12977</v>
      </c>
      <c r="C4029" s="1049" t="s">
        <v>77</v>
      </c>
      <c r="D4029" s="1052">
        <v>7.85</v>
      </c>
    </row>
    <row r="4030" spans="1:4" x14ac:dyDescent="0.25">
      <c r="A4030" s="1049">
        <v>89652</v>
      </c>
      <c r="B4030" s="1049" t="s">
        <v>12978</v>
      </c>
      <c r="C4030" s="1049" t="s">
        <v>77</v>
      </c>
      <c r="D4030" s="1052">
        <v>13.21</v>
      </c>
    </row>
    <row r="4031" spans="1:4" x14ac:dyDescent="0.25">
      <c r="A4031" s="1049">
        <v>89653</v>
      </c>
      <c r="B4031" s="1049" t="s">
        <v>21833</v>
      </c>
      <c r="C4031" s="1049" t="s">
        <v>77</v>
      </c>
      <c r="D4031" s="1052">
        <v>18.649999999999999</v>
      </c>
    </row>
    <row r="4032" spans="1:4" x14ac:dyDescent="0.25">
      <c r="A4032" s="1049">
        <v>89654</v>
      </c>
      <c r="B4032" s="1049" t="s">
        <v>12979</v>
      </c>
      <c r="C4032" s="1049" t="s">
        <v>77</v>
      </c>
      <c r="D4032" s="1052">
        <v>21.56</v>
      </c>
    </row>
    <row r="4033" spans="1:4" x14ac:dyDescent="0.25">
      <c r="A4033" s="1049">
        <v>89655</v>
      </c>
      <c r="B4033" s="1049" t="s">
        <v>12980</v>
      </c>
      <c r="C4033" s="1049" t="s">
        <v>77</v>
      </c>
      <c r="D4033" s="1052">
        <v>25.64</v>
      </c>
    </row>
    <row r="4034" spans="1:4" x14ac:dyDescent="0.25">
      <c r="A4034" s="1049">
        <v>89656</v>
      </c>
      <c r="B4034" s="1049" t="s">
        <v>12981</v>
      </c>
      <c r="C4034" s="1049" t="s">
        <v>77</v>
      </c>
      <c r="D4034" s="1052">
        <v>23.91</v>
      </c>
    </row>
    <row r="4035" spans="1:4" x14ac:dyDescent="0.25">
      <c r="A4035" s="1049">
        <v>89657</v>
      </c>
      <c r="B4035" s="1049" t="s">
        <v>12982</v>
      </c>
      <c r="C4035" s="1049" t="s">
        <v>77</v>
      </c>
      <c r="D4035" s="1052">
        <v>14.93</v>
      </c>
    </row>
    <row r="4036" spans="1:4" x14ac:dyDescent="0.25">
      <c r="A4036" s="1049">
        <v>89658</v>
      </c>
      <c r="B4036" s="1049" t="s">
        <v>12983</v>
      </c>
      <c r="C4036" s="1049" t="s">
        <v>77</v>
      </c>
      <c r="D4036" s="1052">
        <v>10.42</v>
      </c>
    </row>
    <row r="4037" spans="1:4" x14ac:dyDescent="0.25">
      <c r="A4037" s="1049">
        <v>89659</v>
      </c>
      <c r="B4037" s="1049" t="s">
        <v>12984</v>
      </c>
      <c r="C4037" s="1049" t="s">
        <v>77</v>
      </c>
      <c r="D4037" s="1052">
        <v>18.52</v>
      </c>
    </row>
    <row r="4038" spans="1:4" x14ac:dyDescent="0.25">
      <c r="A4038" s="1049">
        <v>89660</v>
      </c>
      <c r="B4038" s="1049" t="s">
        <v>12985</v>
      </c>
      <c r="C4038" s="1049" t="s">
        <v>77</v>
      </c>
      <c r="D4038" s="1052">
        <v>10.62</v>
      </c>
    </row>
    <row r="4039" spans="1:4" x14ac:dyDescent="0.25">
      <c r="A4039" s="1049">
        <v>89661</v>
      </c>
      <c r="B4039" s="1049" t="s">
        <v>12986</v>
      </c>
      <c r="C4039" s="1049" t="s">
        <v>77</v>
      </c>
      <c r="D4039" s="1052">
        <v>25.17</v>
      </c>
    </row>
    <row r="4040" spans="1:4" x14ac:dyDescent="0.25">
      <c r="A4040" s="1049">
        <v>89662</v>
      </c>
      <c r="B4040" s="1049" t="s">
        <v>12987</v>
      </c>
      <c r="C4040" s="1049" t="s">
        <v>77</v>
      </c>
      <c r="D4040" s="1052">
        <v>33.14</v>
      </c>
    </row>
    <row r="4041" spans="1:4" x14ac:dyDescent="0.25">
      <c r="A4041" s="1049">
        <v>89663</v>
      </c>
      <c r="B4041" s="1049" t="s">
        <v>12988</v>
      </c>
      <c r="C4041" s="1049" t="s">
        <v>77</v>
      </c>
      <c r="D4041" s="1052">
        <v>32.01</v>
      </c>
    </row>
    <row r="4042" spans="1:4" x14ac:dyDescent="0.25">
      <c r="A4042" s="1049">
        <v>89664</v>
      </c>
      <c r="B4042" s="1049" t="s">
        <v>12989</v>
      </c>
      <c r="C4042" s="1049" t="s">
        <v>77</v>
      </c>
      <c r="D4042" s="1052">
        <v>18.45</v>
      </c>
    </row>
    <row r="4043" spans="1:4" x14ac:dyDescent="0.25">
      <c r="A4043" s="1049">
        <v>89666</v>
      </c>
      <c r="B4043" s="1049" t="s">
        <v>12990</v>
      </c>
      <c r="C4043" s="1049" t="s">
        <v>77</v>
      </c>
      <c r="D4043" s="1052">
        <v>8.1300000000000008</v>
      </c>
    </row>
    <row r="4044" spans="1:4" x14ac:dyDescent="0.25">
      <c r="A4044" s="1049">
        <v>89667</v>
      </c>
      <c r="B4044" s="1049" t="s">
        <v>12991</v>
      </c>
      <c r="C4044" s="1049" t="s">
        <v>77</v>
      </c>
      <c r="D4044" s="1052">
        <v>52.19</v>
      </c>
    </row>
    <row r="4045" spans="1:4" x14ac:dyDescent="0.25">
      <c r="A4045" s="1049">
        <v>89668</v>
      </c>
      <c r="B4045" s="1049" t="s">
        <v>21834</v>
      </c>
      <c r="C4045" s="1049" t="s">
        <v>77</v>
      </c>
      <c r="D4045" s="1052">
        <v>31.24</v>
      </c>
    </row>
    <row r="4046" spans="1:4" x14ac:dyDescent="0.25">
      <c r="A4046" s="1049">
        <v>89669</v>
      </c>
      <c r="B4046" s="1049" t="s">
        <v>12992</v>
      </c>
      <c r="C4046" s="1049" t="s">
        <v>77</v>
      </c>
      <c r="D4046" s="1052">
        <v>37.799999999999997</v>
      </c>
    </row>
    <row r="4047" spans="1:4" x14ac:dyDescent="0.25">
      <c r="A4047" s="1049">
        <v>89670</v>
      </c>
      <c r="B4047" s="1049" t="s">
        <v>12993</v>
      </c>
      <c r="C4047" s="1049" t="s">
        <v>77</v>
      </c>
      <c r="D4047" s="1052">
        <v>15.39</v>
      </c>
    </row>
    <row r="4048" spans="1:4" x14ac:dyDescent="0.25">
      <c r="A4048" s="1049">
        <v>89671</v>
      </c>
      <c r="B4048" s="1049" t="s">
        <v>12994</v>
      </c>
      <c r="C4048" s="1049" t="s">
        <v>77</v>
      </c>
      <c r="D4048" s="1052">
        <v>52.45</v>
      </c>
    </row>
    <row r="4049" spans="1:4" x14ac:dyDescent="0.25">
      <c r="A4049" s="1049">
        <v>89672</v>
      </c>
      <c r="B4049" s="1049" t="s">
        <v>12995</v>
      </c>
      <c r="C4049" s="1049" t="s">
        <v>77</v>
      </c>
      <c r="D4049" s="1052">
        <v>25.47</v>
      </c>
    </row>
    <row r="4050" spans="1:4" x14ac:dyDescent="0.25">
      <c r="A4050" s="1049">
        <v>89673</v>
      </c>
      <c r="B4050" s="1049" t="s">
        <v>12996</v>
      </c>
      <c r="C4050" s="1049" t="s">
        <v>77</v>
      </c>
      <c r="D4050" s="1052">
        <v>41.36</v>
      </c>
    </row>
    <row r="4051" spans="1:4" x14ac:dyDescent="0.25">
      <c r="A4051" s="1049">
        <v>89674</v>
      </c>
      <c r="B4051" s="1049" t="s">
        <v>12997</v>
      </c>
      <c r="C4051" s="1049" t="s">
        <v>77</v>
      </c>
      <c r="D4051" s="1052">
        <v>32.76</v>
      </c>
    </row>
    <row r="4052" spans="1:4" x14ac:dyDescent="0.25">
      <c r="A4052" s="1049">
        <v>89675</v>
      </c>
      <c r="B4052" s="1049" t="s">
        <v>12998</v>
      </c>
      <c r="C4052" s="1049" t="s">
        <v>77</v>
      </c>
      <c r="D4052" s="1052">
        <v>85.96</v>
      </c>
    </row>
    <row r="4053" spans="1:4" x14ac:dyDescent="0.25">
      <c r="A4053" s="1049">
        <v>89676</v>
      </c>
      <c r="B4053" s="1049" t="s">
        <v>12999</v>
      </c>
      <c r="C4053" s="1049" t="s">
        <v>77</v>
      </c>
      <c r="D4053" s="1052">
        <v>39.33</v>
      </c>
    </row>
    <row r="4054" spans="1:4" x14ac:dyDescent="0.25">
      <c r="A4054" s="1049">
        <v>89677</v>
      </c>
      <c r="B4054" s="1049" t="s">
        <v>13000</v>
      </c>
      <c r="C4054" s="1049" t="s">
        <v>77</v>
      </c>
      <c r="D4054" s="1052">
        <v>89.58</v>
      </c>
    </row>
    <row r="4055" spans="1:4" x14ac:dyDescent="0.25">
      <c r="A4055" s="1049">
        <v>89678</v>
      </c>
      <c r="B4055" s="1049" t="s">
        <v>13001</v>
      </c>
      <c r="C4055" s="1049" t="s">
        <v>77</v>
      </c>
      <c r="D4055" s="1052">
        <v>13.13</v>
      </c>
    </row>
    <row r="4056" spans="1:4" x14ac:dyDescent="0.25">
      <c r="A4056" s="1049">
        <v>89679</v>
      </c>
      <c r="B4056" s="1049" t="s">
        <v>13002</v>
      </c>
      <c r="C4056" s="1049" t="s">
        <v>77</v>
      </c>
      <c r="D4056" s="1052">
        <v>145.16</v>
      </c>
    </row>
    <row r="4057" spans="1:4" x14ac:dyDescent="0.25">
      <c r="A4057" s="1049">
        <v>89680</v>
      </c>
      <c r="B4057" s="1049" t="s">
        <v>13003</v>
      </c>
      <c r="C4057" s="1049" t="s">
        <v>77</v>
      </c>
      <c r="D4057" s="1052">
        <v>24.34</v>
      </c>
    </row>
    <row r="4058" spans="1:4" x14ac:dyDescent="0.25">
      <c r="A4058" s="1049">
        <v>89681</v>
      </c>
      <c r="B4058" s="1049" t="s">
        <v>13004</v>
      </c>
      <c r="C4058" s="1049" t="s">
        <v>77</v>
      </c>
      <c r="D4058" s="1052">
        <v>105.98</v>
      </c>
    </row>
    <row r="4059" spans="1:4" x14ac:dyDescent="0.25">
      <c r="A4059" s="1049">
        <v>89682</v>
      </c>
      <c r="B4059" s="1049" t="s">
        <v>13005</v>
      </c>
      <c r="C4059" s="1049" t="s">
        <v>77</v>
      </c>
      <c r="D4059" s="1052">
        <v>33.85</v>
      </c>
    </row>
    <row r="4060" spans="1:4" x14ac:dyDescent="0.25">
      <c r="A4060" s="1049">
        <v>89683</v>
      </c>
      <c r="B4060" s="1049" t="s">
        <v>13006</v>
      </c>
      <c r="C4060" s="1049" t="s">
        <v>77</v>
      </c>
      <c r="D4060" s="1052">
        <v>344.01</v>
      </c>
    </row>
    <row r="4061" spans="1:4" x14ac:dyDescent="0.25">
      <c r="A4061" s="1049">
        <v>89684</v>
      </c>
      <c r="B4061" s="1049" t="s">
        <v>13007</v>
      </c>
      <c r="C4061" s="1049" t="s">
        <v>77</v>
      </c>
      <c r="D4061" s="1052">
        <v>47.47</v>
      </c>
    </row>
    <row r="4062" spans="1:4" x14ac:dyDescent="0.25">
      <c r="A4062" s="1049">
        <v>89685</v>
      </c>
      <c r="B4062" s="1049" t="s">
        <v>13008</v>
      </c>
      <c r="C4062" s="1049" t="s">
        <v>77</v>
      </c>
      <c r="D4062" s="1052">
        <v>72.25</v>
      </c>
    </row>
    <row r="4063" spans="1:4" x14ac:dyDescent="0.25">
      <c r="A4063" s="1049">
        <v>89686</v>
      </c>
      <c r="B4063" s="1049" t="s">
        <v>13009</v>
      </c>
      <c r="C4063" s="1049" t="s">
        <v>77</v>
      </c>
      <c r="D4063" s="1052">
        <v>60</v>
      </c>
    </row>
    <row r="4064" spans="1:4" x14ac:dyDescent="0.25">
      <c r="A4064" s="1049">
        <v>89687</v>
      </c>
      <c r="B4064" s="1049" t="s">
        <v>13010</v>
      </c>
      <c r="C4064" s="1049" t="s">
        <v>77</v>
      </c>
      <c r="D4064" s="1052">
        <v>61.63</v>
      </c>
    </row>
    <row r="4065" spans="1:4" x14ac:dyDescent="0.25">
      <c r="A4065" s="1049">
        <v>89689</v>
      </c>
      <c r="B4065" s="1049" t="s">
        <v>13011</v>
      </c>
      <c r="C4065" s="1049" t="s">
        <v>77</v>
      </c>
      <c r="D4065" s="1052">
        <v>40.21</v>
      </c>
    </row>
    <row r="4066" spans="1:4" x14ac:dyDescent="0.25">
      <c r="A4066" s="1049">
        <v>89690</v>
      </c>
      <c r="B4066" s="1049" t="s">
        <v>13012</v>
      </c>
      <c r="C4066" s="1049" t="s">
        <v>77</v>
      </c>
      <c r="D4066" s="1052">
        <v>106.04</v>
      </c>
    </row>
    <row r="4067" spans="1:4" x14ac:dyDescent="0.25">
      <c r="A4067" s="1049">
        <v>89691</v>
      </c>
      <c r="B4067" s="1049" t="s">
        <v>13013</v>
      </c>
      <c r="C4067" s="1049" t="s">
        <v>77</v>
      </c>
      <c r="D4067" s="1052">
        <v>14.98</v>
      </c>
    </row>
    <row r="4068" spans="1:4" x14ac:dyDescent="0.25">
      <c r="A4068" s="1049">
        <v>89692</v>
      </c>
      <c r="B4068" s="1049" t="s">
        <v>13014</v>
      </c>
      <c r="C4068" s="1049" t="s">
        <v>77</v>
      </c>
      <c r="D4068" s="1052">
        <v>121.64</v>
      </c>
    </row>
    <row r="4069" spans="1:4" x14ac:dyDescent="0.25">
      <c r="A4069" s="1049">
        <v>89693</v>
      </c>
      <c r="B4069" s="1049" t="s">
        <v>13015</v>
      </c>
      <c r="C4069" s="1049" t="s">
        <v>77</v>
      </c>
      <c r="D4069" s="1052">
        <v>92.66</v>
      </c>
    </row>
    <row r="4070" spans="1:4" x14ac:dyDescent="0.25">
      <c r="A4070" s="1049">
        <v>89694</v>
      </c>
      <c r="B4070" s="1049" t="s">
        <v>13016</v>
      </c>
      <c r="C4070" s="1049" t="s">
        <v>77</v>
      </c>
      <c r="D4070" s="1052">
        <v>21.87</v>
      </c>
    </row>
    <row r="4071" spans="1:4" x14ac:dyDescent="0.25">
      <c r="A4071" s="1049">
        <v>89695</v>
      </c>
      <c r="B4071" s="1049" t="s">
        <v>13017</v>
      </c>
      <c r="C4071" s="1049" t="s">
        <v>77</v>
      </c>
      <c r="D4071" s="1052">
        <v>18.690000000000001</v>
      </c>
    </row>
    <row r="4072" spans="1:4" x14ac:dyDescent="0.25">
      <c r="A4072" s="1049">
        <v>89696</v>
      </c>
      <c r="B4072" s="1049" t="s">
        <v>13018</v>
      </c>
      <c r="C4072" s="1049" t="s">
        <v>77</v>
      </c>
      <c r="D4072" s="1052">
        <v>99.97</v>
      </c>
    </row>
    <row r="4073" spans="1:4" x14ac:dyDescent="0.25">
      <c r="A4073" s="1049">
        <v>89697</v>
      </c>
      <c r="B4073" s="1049" t="s">
        <v>13019</v>
      </c>
      <c r="C4073" s="1049" t="s">
        <v>77</v>
      </c>
      <c r="D4073" s="1052">
        <v>19.54</v>
      </c>
    </row>
    <row r="4074" spans="1:4" x14ac:dyDescent="0.25">
      <c r="A4074" s="1049">
        <v>89698</v>
      </c>
      <c r="B4074" s="1049" t="s">
        <v>13020</v>
      </c>
      <c r="C4074" s="1049" t="s">
        <v>77</v>
      </c>
      <c r="D4074" s="1052">
        <v>317.02</v>
      </c>
    </row>
    <row r="4075" spans="1:4" x14ac:dyDescent="0.25">
      <c r="A4075" s="1049">
        <v>89699</v>
      </c>
      <c r="B4075" s="1049" t="s">
        <v>13021</v>
      </c>
      <c r="C4075" s="1049" t="s">
        <v>77</v>
      </c>
      <c r="D4075" s="1052">
        <v>238.71</v>
      </c>
    </row>
    <row r="4076" spans="1:4" x14ac:dyDescent="0.25">
      <c r="A4076" s="1049">
        <v>89700</v>
      </c>
      <c r="B4076" s="1049" t="s">
        <v>13022</v>
      </c>
      <c r="C4076" s="1049" t="s">
        <v>77</v>
      </c>
      <c r="D4076" s="1052">
        <v>25.02</v>
      </c>
    </row>
    <row r="4077" spans="1:4" x14ac:dyDescent="0.25">
      <c r="A4077" s="1049">
        <v>89701</v>
      </c>
      <c r="B4077" s="1049" t="s">
        <v>13023</v>
      </c>
      <c r="C4077" s="1049" t="s">
        <v>77</v>
      </c>
      <c r="D4077" s="1052">
        <v>231.06</v>
      </c>
    </row>
    <row r="4078" spans="1:4" x14ac:dyDescent="0.25">
      <c r="A4078" s="1049">
        <v>89702</v>
      </c>
      <c r="B4078" s="1049" t="s">
        <v>13024</v>
      </c>
      <c r="C4078" s="1049" t="s">
        <v>77</v>
      </c>
      <c r="D4078" s="1052">
        <v>24.06</v>
      </c>
    </row>
    <row r="4079" spans="1:4" x14ac:dyDescent="0.25">
      <c r="A4079" s="1049">
        <v>89703</v>
      </c>
      <c r="B4079" s="1049" t="s">
        <v>21835</v>
      </c>
      <c r="C4079" s="1049" t="s">
        <v>77</v>
      </c>
      <c r="D4079" s="1052">
        <v>51.22</v>
      </c>
    </row>
    <row r="4080" spans="1:4" x14ac:dyDescent="0.25">
      <c r="A4080" s="1049">
        <v>89704</v>
      </c>
      <c r="B4080" s="1049" t="s">
        <v>13025</v>
      </c>
      <c r="C4080" s="1049" t="s">
        <v>77</v>
      </c>
      <c r="D4080" s="1052">
        <v>178.12</v>
      </c>
    </row>
    <row r="4081" spans="1:4" x14ac:dyDescent="0.25">
      <c r="A4081" s="1049">
        <v>89705</v>
      </c>
      <c r="B4081" s="1049" t="s">
        <v>13026</v>
      </c>
      <c r="C4081" s="1049" t="s">
        <v>77</v>
      </c>
      <c r="D4081" s="1052">
        <v>27.96</v>
      </c>
    </row>
    <row r="4082" spans="1:4" x14ac:dyDescent="0.25">
      <c r="A4082" s="1049">
        <v>89706</v>
      </c>
      <c r="B4082" s="1049" t="s">
        <v>13027</v>
      </c>
      <c r="C4082" s="1049" t="s">
        <v>77</v>
      </c>
      <c r="D4082" s="1052">
        <v>60.64</v>
      </c>
    </row>
    <row r="4083" spans="1:4" x14ac:dyDescent="0.25">
      <c r="A4083" s="1049">
        <v>89718</v>
      </c>
      <c r="B4083" s="1049" t="s">
        <v>13028</v>
      </c>
      <c r="C4083" s="1049" t="s">
        <v>76</v>
      </c>
      <c r="D4083" s="1052">
        <v>58.23</v>
      </c>
    </row>
    <row r="4084" spans="1:4" x14ac:dyDescent="0.25">
      <c r="A4084" s="1049">
        <v>89719</v>
      </c>
      <c r="B4084" s="1049" t="s">
        <v>13029</v>
      </c>
      <c r="C4084" s="1049" t="s">
        <v>77</v>
      </c>
      <c r="D4084" s="1052">
        <v>14.2</v>
      </c>
    </row>
    <row r="4085" spans="1:4" x14ac:dyDescent="0.25">
      <c r="A4085" s="1049">
        <v>89720</v>
      </c>
      <c r="B4085" s="1049" t="s">
        <v>13030</v>
      </c>
      <c r="C4085" s="1049" t="s">
        <v>77</v>
      </c>
      <c r="D4085" s="1052">
        <v>15.89</v>
      </c>
    </row>
    <row r="4086" spans="1:4" x14ac:dyDescent="0.25">
      <c r="A4086" s="1049">
        <v>89721</v>
      </c>
      <c r="B4086" s="1049" t="s">
        <v>13031</v>
      </c>
      <c r="C4086" s="1049" t="s">
        <v>77</v>
      </c>
      <c r="D4086" s="1052">
        <v>17.239999999999998</v>
      </c>
    </row>
    <row r="4087" spans="1:4" x14ac:dyDescent="0.25">
      <c r="A4087" s="1049">
        <v>89723</v>
      </c>
      <c r="B4087" s="1049" t="s">
        <v>13032</v>
      </c>
      <c r="C4087" s="1049" t="s">
        <v>77</v>
      </c>
      <c r="D4087" s="1052">
        <v>21.53</v>
      </c>
    </row>
    <row r="4088" spans="1:4" x14ac:dyDescent="0.25">
      <c r="A4088" s="1049">
        <v>89724</v>
      </c>
      <c r="B4088" s="1049" t="s">
        <v>13033</v>
      </c>
      <c r="C4088" s="1049" t="s">
        <v>77</v>
      </c>
      <c r="D4088" s="1052">
        <v>11.5</v>
      </c>
    </row>
    <row r="4089" spans="1:4" x14ac:dyDescent="0.25">
      <c r="A4089" s="1049">
        <v>89725</v>
      </c>
      <c r="B4089" s="1049" t="s">
        <v>13034</v>
      </c>
      <c r="C4089" s="1049" t="s">
        <v>77</v>
      </c>
      <c r="D4089" s="1052">
        <v>20.83</v>
      </c>
    </row>
    <row r="4090" spans="1:4" x14ac:dyDescent="0.25">
      <c r="A4090" s="1049">
        <v>89726</v>
      </c>
      <c r="B4090" s="1049" t="s">
        <v>13035</v>
      </c>
      <c r="C4090" s="1049" t="s">
        <v>77</v>
      </c>
      <c r="D4090" s="1052">
        <v>11.79</v>
      </c>
    </row>
    <row r="4091" spans="1:4" x14ac:dyDescent="0.25">
      <c r="A4091" s="1049">
        <v>89727</v>
      </c>
      <c r="B4091" s="1049" t="s">
        <v>13036</v>
      </c>
      <c r="C4091" s="1049" t="s">
        <v>77</v>
      </c>
      <c r="D4091" s="1052">
        <v>26.1</v>
      </c>
    </row>
    <row r="4092" spans="1:4" x14ac:dyDescent="0.25">
      <c r="A4092" s="1049">
        <v>89728</v>
      </c>
      <c r="B4092" s="1049" t="s">
        <v>13037</v>
      </c>
      <c r="C4092" s="1049" t="s">
        <v>77</v>
      </c>
      <c r="D4092" s="1052">
        <v>15.24</v>
      </c>
    </row>
    <row r="4093" spans="1:4" x14ac:dyDescent="0.25">
      <c r="A4093" s="1049">
        <v>89729</v>
      </c>
      <c r="B4093" s="1049" t="s">
        <v>13038</v>
      </c>
      <c r="C4093" s="1049" t="s">
        <v>77</v>
      </c>
      <c r="D4093" s="1052">
        <v>31.77</v>
      </c>
    </row>
    <row r="4094" spans="1:4" x14ac:dyDescent="0.25">
      <c r="A4094" s="1049">
        <v>89730</v>
      </c>
      <c r="B4094" s="1049" t="s">
        <v>13039</v>
      </c>
      <c r="C4094" s="1049" t="s">
        <v>77</v>
      </c>
      <c r="D4094" s="1052">
        <v>17.68</v>
      </c>
    </row>
    <row r="4095" spans="1:4" x14ac:dyDescent="0.25">
      <c r="A4095" s="1049">
        <v>89731</v>
      </c>
      <c r="B4095" s="1049" t="s">
        <v>13040</v>
      </c>
      <c r="C4095" s="1049" t="s">
        <v>77</v>
      </c>
      <c r="D4095" s="1052">
        <v>16.59</v>
      </c>
    </row>
    <row r="4096" spans="1:4" x14ac:dyDescent="0.25">
      <c r="A4096" s="1049">
        <v>89732</v>
      </c>
      <c r="B4096" s="1049" t="s">
        <v>13041</v>
      </c>
      <c r="C4096" s="1049" t="s">
        <v>77</v>
      </c>
      <c r="D4096" s="1052">
        <v>17.52</v>
      </c>
    </row>
    <row r="4097" spans="1:4" x14ac:dyDescent="0.25">
      <c r="A4097" s="1049">
        <v>89733</v>
      </c>
      <c r="B4097" s="1049" t="s">
        <v>13042</v>
      </c>
      <c r="C4097" s="1049" t="s">
        <v>77</v>
      </c>
      <c r="D4097" s="1052">
        <v>27.44</v>
      </c>
    </row>
    <row r="4098" spans="1:4" x14ac:dyDescent="0.25">
      <c r="A4098" s="1049">
        <v>89734</v>
      </c>
      <c r="B4098" s="1049" t="s">
        <v>13043</v>
      </c>
      <c r="C4098" s="1049" t="s">
        <v>77</v>
      </c>
      <c r="D4098" s="1052">
        <v>30.04</v>
      </c>
    </row>
    <row r="4099" spans="1:4" x14ac:dyDescent="0.25">
      <c r="A4099" s="1049">
        <v>89735</v>
      </c>
      <c r="B4099" s="1049" t="s">
        <v>13044</v>
      </c>
      <c r="C4099" s="1049" t="s">
        <v>77</v>
      </c>
      <c r="D4099" s="1052">
        <v>30.25</v>
      </c>
    </row>
    <row r="4100" spans="1:4" x14ac:dyDescent="0.25">
      <c r="A4100" s="1049">
        <v>89736</v>
      </c>
      <c r="B4100" s="1049" t="s">
        <v>13045</v>
      </c>
      <c r="C4100" s="1049" t="s">
        <v>77</v>
      </c>
      <c r="D4100" s="1052">
        <v>9.8800000000000008</v>
      </c>
    </row>
    <row r="4101" spans="1:4" x14ac:dyDescent="0.25">
      <c r="A4101" s="1049">
        <v>89737</v>
      </c>
      <c r="B4101" s="1049" t="s">
        <v>13046</v>
      </c>
      <c r="C4101" s="1049" t="s">
        <v>77</v>
      </c>
      <c r="D4101" s="1052">
        <v>25.57</v>
      </c>
    </row>
    <row r="4102" spans="1:4" x14ac:dyDescent="0.25">
      <c r="A4102" s="1049">
        <v>89738</v>
      </c>
      <c r="B4102" s="1049" t="s">
        <v>3347</v>
      </c>
      <c r="C4102" s="1049" t="s">
        <v>77</v>
      </c>
      <c r="D4102" s="1052">
        <v>17.98</v>
      </c>
    </row>
    <row r="4103" spans="1:4" x14ac:dyDescent="0.25">
      <c r="A4103" s="1049">
        <v>89739</v>
      </c>
      <c r="B4103" s="1049" t="s">
        <v>13047</v>
      </c>
      <c r="C4103" s="1049" t="s">
        <v>77</v>
      </c>
      <c r="D4103" s="1052">
        <v>26.82</v>
      </c>
    </row>
    <row r="4104" spans="1:4" x14ac:dyDescent="0.25">
      <c r="A4104" s="1049">
        <v>89740</v>
      </c>
      <c r="B4104" s="1049" t="s">
        <v>13048</v>
      </c>
      <c r="C4104" s="1049" t="s">
        <v>77</v>
      </c>
      <c r="D4104" s="1052">
        <v>10.050000000000001</v>
      </c>
    </row>
    <row r="4105" spans="1:4" x14ac:dyDescent="0.25">
      <c r="A4105" s="1049">
        <v>89741</v>
      </c>
      <c r="B4105" s="1049" t="s">
        <v>13049</v>
      </c>
      <c r="C4105" s="1049" t="s">
        <v>77</v>
      </c>
      <c r="D4105" s="1052">
        <v>24.63</v>
      </c>
    </row>
    <row r="4106" spans="1:4" x14ac:dyDescent="0.25">
      <c r="A4106" s="1049">
        <v>89742</v>
      </c>
      <c r="B4106" s="1049" t="s">
        <v>13050</v>
      </c>
      <c r="C4106" s="1049" t="s">
        <v>77</v>
      </c>
      <c r="D4106" s="1052">
        <v>47.48</v>
      </c>
    </row>
    <row r="4107" spans="1:4" x14ac:dyDescent="0.25">
      <c r="A4107" s="1049">
        <v>89743</v>
      </c>
      <c r="B4107" s="1049" t="s">
        <v>13051</v>
      </c>
      <c r="C4107" s="1049" t="s">
        <v>77</v>
      </c>
      <c r="D4107" s="1052">
        <v>73.900000000000006</v>
      </c>
    </row>
    <row r="4108" spans="1:4" x14ac:dyDescent="0.25">
      <c r="A4108" s="1049">
        <v>89744</v>
      </c>
      <c r="B4108" s="1049" t="s">
        <v>13052</v>
      </c>
      <c r="C4108" s="1049" t="s">
        <v>77</v>
      </c>
      <c r="D4108" s="1052">
        <v>31.07</v>
      </c>
    </row>
    <row r="4109" spans="1:4" x14ac:dyDescent="0.25">
      <c r="A4109" s="1049">
        <v>89746</v>
      </c>
      <c r="B4109" s="1049" t="s">
        <v>13053</v>
      </c>
      <c r="C4109" s="1049" t="s">
        <v>77</v>
      </c>
      <c r="D4109" s="1052">
        <v>32.14</v>
      </c>
    </row>
    <row r="4110" spans="1:4" x14ac:dyDescent="0.25">
      <c r="A4110" s="1049">
        <v>89747</v>
      </c>
      <c r="B4110" s="1049" t="s">
        <v>13054</v>
      </c>
      <c r="C4110" s="1049" t="s">
        <v>77</v>
      </c>
      <c r="D4110" s="1052">
        <v>31.47</v>
      </c>
    </row>
    <row r="4111" spans="1:4" x14ac:dyDescent="0.25">
      <c r="A4111" s="1049">
        <v>89748</v>
      </c>
      <c r="B4111" s="1049" t="s">
        <v>13055</v>
      </c>
      <c r="C4111" s="1049" t="s">
        <v>77</v>
      </c>
      <c r="D4111" s="1052">
        <v>50.37</v>
      </c>
    </row>
    <row r="4112" spans="1:4" x14ac:dyDescent="0.25">
      <c r="A4112" s="1049">
        <v>89749</v>
      </c>
      <c r="B4112" s="1049" t="s">
        <v>13056</v>
      </c>
      <c r="C4112" s="1049" t="s">
        <v>77</v>
      </c>
      <c r="D4112" s="1052">
        <v>17.91</v>
      </c>
    </row>
    <row r="4113" spans="1:4" x14ac:dyDescent="0.25">
      <c r="A4113" s="1049">
        <v>89750</v>
      </c>
      <c r="B4113" s="1049" t="s">
        <v>13057</v>
      </c>
      <c r="C4113" s="1049" t="s">
        <v>77</v>
      </c>
      <c r="D4113" s="1052">
        <v>95.36</v>
      </c>
    </row>
    <row r="4114" spans="1:4" x14ac:dyDescent="0.25">
      <c r="A4114" s="1049">
        <v>89752</v>
      </c>
      <c r="B4114" s="1049" t="s">
        <v>13058</v>
      </c>
      <c r="C4114" s="1049" t="s">
        <v>77</v>
      </c>
      <c r="D4114" s="1052">
        <v>8.5299999999999994</v>
      </c>
    </row>
    <row r="4115" spans="1:4" x14ac:dyDescent="0.25">
      <c r="A4115" s="1049">
        <v>89753</v>
      </c>
      <c r="B4115" s="1049" t="s">
        <v>13059</v>
      </c>
      <c r="C4115" s="1049" t="s">
        <v>77</v>
      </c>
      <c r="D4115" s="1052">
        <v>10.7</v>
      </c>
    </row>
    <row r="4116" spans="1:4" x14ac:dyDescent="0.25">
      <c r="A4116" s="1049">
        <v>89754</v>
      </c>
      <c r="B4116" s="1049" t="s">
        <v>13060</v>
      </c>
      <c r="C4116" s="1049" t="s">
        <v>77</v>
      </c>
      <c r="D4116" s="1052">
        <v>24.62</v>
      </c>
    </row>
    <row r="4117" spans="1:4" x14ac:dyDescent="0.25">
      <c r="A4117" s="1049">
        <v>89755</v>
      </c>
      <c r="B4117" s="1049" t="s">
        <v>13061</v>
      </c>
      <c r="C4117" s="1049" t="s">
        <v>77</v>
      </c>
      <c r="D4117" s="1052">
        <v>14.76</v>
      </c>
    </row>
    <row r="4118" spans="1:4" x14ac:dyDescent="0.25">
      <c r="A4118" s="1049">
        <v>89756</v>
      </c>
      <c r="B4118" s="1049" t="s">
        <v>13062</v>
      </c>
      <c r="C4118" s="1049" t="s">
        <v>77</v>
      </c>
      <c r="D4118" s="1052">
        <v>24.84</v>
      </c>
    </row>
    <row r="4119" spans="1:4" x14ac:dyDescent="0.25">
      <c r="A4119" s="1049">
        <v>89757</v>
      </c>
      <c r="B4119" s="1049" t="s">
        <v>13063</v>
      </c>
      <c r="C4119" s="1049" t="s">
        <v>77</v>
      </c>
      <c r="D4119" s="1052">
        <v>32.130000000000003</v>
      </c>
    </row>
    <row r="4120" spans="1:4" x14ac:dyDescent="0.25">
      <c r="A4120" s="1049">
        <v>89758</v>
      </c>
      <c r="B4120" s="1049" t="s">
        <v>13064</v>
      </c>
      <c r="C4120" s="1049" t="s">
        <v>77</v>
      </c>
      <c r="D4120" s="1052">
        <v>39.200000000000003</v>
      </c>
    </row>
    <row r="4121" spans="1:4" x14ac:dyDescent="0.25">
      <c r="A4121" s="1049">
        <v>89759</v>
      </c>
      <c r="B4121" s="1049" t="s">
        <v>13065</v>
      </c>
      <c r="C4121" s="1049" t="s">
        <v>77</v>
      </c>
      <c r="D4121" s="1052">
        <v>12.53</v>
      </c>
    </row>
    <row r="4122" spans="1:4" x14ac:dyDescent="0.25">
      <c r="A4122" s="1049">
        <v>89760</v>
      </c>
      <c r="B4122" s="1049" t="s">
        <v>13066</v>
      </c>
      <c r="C4122" s="1049" t="s">
        <v>77</v>
      </c>
      <c r="D4122" s="1052">
        <v>23.6</v>
      </c>
    </row>
    <row r="4123" spans="1:4" x14ac:dyDescent="0.25">
      <c r="A4123" s="1049">
        <v>89761</v>
      </c>
      <c r="B4123" s="1049" t="s">
        <v>13067</v>
      </c>
      <c r="C4123" s="1049" t="s">
        <v>77</v>
      </c>
      <c r="D4123" s="1052">
        <v>33.11</v>
      </c>
    </row>
    <row r="4124" spans="1:4" x14ac:dyDescent="0.25">
      <c r="A4124" s="1049">
        <v>89762</v>
      </c>
      <c r="B4124" s="1049" t="s">
        <v>13068</v>
      </c>
      <c r="C4124" s="1049" t="s">
        <v>77</v>
      </c>
      <c r="D4124" s="1052">
        <v>46.73</v>
      </c>
    </row>
    <row r="4125" spans="1:4" x14ac:dyDescent="0.25">
      <c r="A4125" s="1049">
        <v>89763</v>
      </c>
      <c r="B4125" s="1049" t="s">
        <v>13069</v>
      </c>
      <c r="C4125" s="1049" t="s">
        <v>77</v>
      </c>
      <c r="D4125" s="1052">
        <v>59.28</v>
      </c>
    </row>
    <row r="4126" spans="1:4" x14ac:dyDescent="0.25">
      <c r="A4126" s="1049">
        <v>89764</v>
      </c>
      <c r="B4126" s="1049" t="s">
        <v>13070</v>
      </c>
      <c r="C4126" s="1049" t="s">
        <v>77</v>
      </c>
      <c r="D4126" s="1052">
        <v>39.520000000000003</v>
      </c>
    </row>
    <row r="4127" spans="1:4" x14ac:dyDescent="0.25">
      <c r="A4127" s="1049">
        <v>89765</v>
      </c>
      <c r="B4127" s="1049" t="s">
        <v>13071</v>
      </c>
      <c r="C4127" s="1049" t="s">
        <v>77</v>
      </c>
      <c r="D4127" s="1052">
        <v>18.46</v>
      </c>
    </row>
    <row r="4128" spans="1:4" x14ac:dyDescent="0.25">
      <c r="A4128" s="1049">
        <v>89767</v>
      </c>
      <c r="B4128" s="1049" t="s">
        <v>13072</v>
      </c>
      <c r="C4128" s="1049" t="s">
        <v>77</v>
      </c>
      <c r="D4128" s="1052">
        <v>22.98</v>
      </c>
    </row>
    <row r="4129" spans="1:4" x14ac:dyDescent="0.25">
      <c r="A4129" s="1049">
        <v>89768</v>
      </c>
      <c r="B4129" s="1049" t="s">
        <v>13073</v>
      </c>
      <c r="C4129" s="1049" t="s">
        <v>77</v>
      </c>
      <c r="D4129" s="1052">
        <v>26.7</v>
      </c>
    </row>
    <row r="4130" spans="1:4" x14ac:dyDescent="0.25">
      <c r="A4130" s="1049">
        <v>89769</v>
      </c>
      <c r="B4130" s="1049" t="s">
        <v>13074</v>
      </c>
      <c r="C4130" s="1049" t="s">
        <v>77</v>
      </c>
      <c r="D4130" s="1052">
        <v>59.16</v>
      </c>
    </row>
    <row r="4131" spans="1:4" x14ac:dyDescent="0.25">
      <c r="A4131" s="1049">
        <v>89772</v>
      </c>
      <c r="B4131" s="1049" t="s">
        <v>13075</v>
      </c>
      <c r="C4131" s="1049" t="s">
        <v>76</v>
      </c>
      <c r="D4131" s="1052">
        <v>94.47</v>
      </c>
    </row>
    <row r="4132" spans="1:4" x14ac:dyDescent="0.25">
      <c r="A4132" s="1049">
        <v>89774</v>
      </c>
      <c r="B4132" s="1049" t="s">
        <v>13076</v>
      </c>
      <c r="C4132" s="1049" t="s">
        <v>77</v>
      </c>
      <c r="D4132" s="1052">
        <v>17.93</v>
      </c>
    </row>
    <row r="4133" spans="1:4" x14ac:dyDescent="0.25">
      <c r="A4133" s="1049">
        <v>89776</v>
      </c>
      <c r="B4133" s="1049" t="s">
        <v>13077</v>
      </c>
      <c r="C4133" s="1049" t="s">
        <v>77</v>
      </c>
      <c r="D4133" s="1052">
        <v>29.69</v>
      </c>
    </row>
    <row r="4134" spans="1:4" x14ac:dyDescent="0.25">
      <c r="A4134" s="1049">
        <v>89777</v>
      </c>
      <c r="B4134" s="1049" t="s">
        <v>13078</v>
      </c>
      <c r="C4134" s="1049" t="s">
        <v>77</v>
      </c>
      <c r="D4134" s="1052">
        <v>27.38</v>
      </c>
    </row>
    <row r="4135" spans="1:4" x14ac:dyDescent="0.25">
      <c r="A4135" s="1049">
        <v>89778</v>
      </c>
      <c r="B4135" s="1049" t="s">
        <v>13079</v>
      </c>
      <c r="C4135" s="1049" t="s">
        <v>77</v>
      </c>
      <c r="D4135" s="1052">
        <v>20.239999999999998</v>
      </c>
    </row>
    <row r="4136" spans="1:4" x14ac:dyDescent="0.25">
      <c r="A4136" s="1049">
        <v>89779</v>
      </c>
      <c r="B4136" s="1049" t="s">
        <v>13080</v>
      </c>
      <c r="C4136" s="1049" t="s">
        <v>77</v>
      </c>
      <c r="D4136" s="1052">
        <v>40.6</v>
      </c>
    </row>
    <row r="4137" spans="1:4" x14ac:dyDescent="0.25">
      <c r="A4137" s="1049">
        <v>89780</v>
      </c>
      <c r="B4137" s="1049" t="s">
        <v>13081</v>
      </c>
      <c r="C4137" s="1049" t="s">
        <v>77</v>
      </c>
      <c r="D4137" s="1052">
        <v>25.65</v>
      </c>
    </row>
    <row r="4138" spans="1:4" x14ac:dyDescent="0.25">
      <c r="A4138" s="1049">
        <v>89781</v>
      </c>
      <c r="B4138" s="1049" t="s">
        <v>13082</v>
      </c>
      <c r="C4138" s="1049" t="s">
        <v>77</v>
      </c>
      <c r="D4138" s="1052">
        <v>38.729999999999997</v>
      </c>
    </row>
    <row r="4139" spans="1:4" x14ac:dyDescent="0.25">
      <c r="A4139" s="1049">
        <v>89782</v>
      </c>
      <c r="B4139" s="1049" t="s">
        <v>13083</v>
      </c>
      <c r="C4139" s="1049" t="s">
        <v>77</v>
      </c>
      <c r="D4139" s="1052">
        <v>16.75</v>
      </c>
    </row>
    <row r="4140" spans="1:4" x14ac:dyDescent="0.25">
      <c r="A4140" s="1049">
        <v>89783</v>
      </c>
      <c r="B4140" s="1049" t="s">
        <v>13084</v>
      </c>
      <c r="C4140" s="1049" t="s">
        <v>77</v>
      </c>
      <c r="D4140" s="1052">
        <v>16.88</v>
      </c>
    </row>
    <row r="4141" spans="1:4" x14ac:dyDescent="0.25">
      <c r="A4141" s="1049">
        <v>89784</v>
      </c>
      <c r="B4141" s="1049" t="s">
        <v>13085</v>
      </c>
      <c r="C4141" s="1049" t="s">
        <v>77</v>
      </c>
      <c r="D4141" s="1052">
        <v>27.4</v>
      </c>
    </row>
    <row r="4142" spans="1:4" x14ac:dyDescent="0.25">
      <c r="A4142" s="1049">
        <v>89785</v>
      </c>
      <c r="B4142" s="1049" t="s">
        <v>13086</v>
      </c>
      <c r="C4142" s="1049" t="s">
        <v>77</v>
      </c>
      <c r="D4142" s="1052">
        <v>30.42</v>
      </c>
    </row>
    <row r="4143" spans="1:4" x14ac:dyDescent="0.25">
      <c r="A4143" s="1049">
        <v>89786</v>
      </c>
      <c r="B4143" s="1049" t="s">
        <v>13087</v>
      </c>
      <c r="C4143" s="1049" t="s">
        <v>77</v>
      </c>
      <c r="D4143" s="1052">
        <v>44.8</v>
      </c>
    </row>
    <row r="4144" spans="1:4" x14ac:dyDescent="0.25">
      <c r="A4144" s="1049">
        <v>89787</v>
      </c>
      <c r="B4144" s="1049" t="s">
        <v>13088</v>
      </c>
      <c r="C4144" s="1049" t="s">
        <v>77</v>
      </c>
      <c r="D4144" s="1052">
        <v>38.299999999999997</v>
      </c>
    </row>
    <row r="4145" spans="1:4" x14ac:dyDescent="0.25">
      <c r="A4145" s="1049">
        <v>89788</v>
      </c>
      <c r="B4145" s="1049" t="s">
        <v>13089</v>
      </c>
      <c r="C4145" s="1049" t="s">
        <v>77</v>
      </c>
      <c r="D4145" s="1052">
        <v>83.77</v>
      </c>
    </row>
    <row r="4146" spans="1:4" x14ac:dyDescent="0.25">
      <c r="A4146" s="1049">
        <v>89789</v>
      </c>
      <c r="B4146" s="1049" t="s">
        <v>13090</v>
      </c>
      <c r="C4146" s="1049" t="s">
        <v>77</v>
      </c>
      <c r="D4146" s="1052">
        <v>71.16</v>
      </c>
    </row>
    <row r="4147" spans="1:4" x14ac:dyDescent="0.25">
      <c r="A4147" s="1049">
        <v>89790</v>
      </c>
      <c r="B4147" s="1049" t="s">
        <v>13091</v>
      </c>
      <c r="C4147" s="1049" t="s">
        <v>77</v>
      </c>
      <c r="D4147" s="1052">
        <v>167.14</v>
      </c>
    </row>
    <row r="4148" spans="1:4" x14ac:dyDescent="0.25">
      <c r="A4148" s="1049">
        <v>89791</v>
      </c>
      <c r="B4148" s="1049" t="s">
        <v>13092</v>
      </c>
      <c r="C4148" s="1049" t="s">
        <v>77</v>
      </c>
      <c r="D4148" s="1052">
        <v>161.44</v>
      </c>
    </row>
    <row r="4149" spans="1:4" x14ac:dyDescent="0.25">
      <c r="A4149" s="1049">
        <v>89792</v>
      </c>
      <c r="B4149" s="1049" t="s">
        <v>13093</v>
      </c>
      <c r="C4149" s="1049" t="s">
        <v>77</v>
      </c>
      <c r="D4149" s="1052">
        <v>197.55</v>
      </c>
    </row>
    <row r="4150" spans="1:4" x14ac:dyDescent="0.25">
      <c r="A4150" s="1049">
        <v>89793</v>
      </c>
      <c r="B4150" s="1049" t="s">
        <v>13094</v>
      </c>
      <c r="C4150" s="1049" t="s">
        <v>77</v>
      </c>
      <c r="D4150" s="1052">
        <v>233.05</v>
      </c>
    </row>
    <row r="4151" spans="1:4" x14ac:dyDescent="0.25">
      <c r="A4151" s="1049">
        <v>89794</v>
      </c>
      <c r="B4151" s="1049" t="s">
        <v>13095</v>
      </c>
      <c r="C4151" s="1049" t="s">
        <v>77</v>
      </c>
      <c r="D4151" s="1052">
        <v>20.69</v>
      </c>
    </row>
    <row r="4152" spans="1:4" x14ac:dyDescent="0.25">
      <c r="A4152" s="1049">
        <v>89795</v>
      </c>
      <c r="B4152" s="1049" t="s">
        <v>13096</v>
      </c>
      <c r="C4152" s="1049" t="s">
        <v>77</v>
      </c>
      <c r="D4152" s="1052">
        <v>47.46</v>
      </c>
    </row>
    <row r="4153" spans="1:4" x14ac:dyDescent="0.25">
      <c r="A4153" s="1049">
        <v>89796</v>
      </c>
      <c r="B4153" s="1049" t="s">
        <v>13097</v>
      </c>
      <c r="C4153" s="1049" t="s">
        <v>77</v>
      </c>
      <c r="D4153" s="1052">
        <v>49.39</v>
      </c>
    </row>
    <row r="4154" spans="1:4" x14ac:dyDescent="0.25">
      <c r="A4154" s="1049">
        <v>89797</v>
      </c>
      <c r="B4154" s="1049" t="s">
        <v>13098</v>
      </c>
      <c r="C4154" s="1049" t="s">
        <v>77</v>
      </c>
      <c r="D4154" s="1052">
        <v>59.71</v>
      </c>
    </row>
    <row r="4155" spans="1:4" x14ac:dyDescent="0.25">
      <c r="A4155" s="1049">
        <v>89801</v>
      </c>
      <c r="B4155" s="1049" t="s">
        <v>13099</v>
      </c>
      <c r="C4155" s="1049" t="s">
        <v>77</v>
      </c>
      <c r="D4155" s="1052">
        <v>10.94</v>
      </c>
    </row>
    <row r="4156" spans="1:4" x14ac:dyDescent="0.25">
      <c r="A4156" s="1049">
        <v>89802</v>
      </c>
      <c r="B4156" s="1049" t="s">
        <v>13100</v>
      </c>
      <c r="C4156" s="1049" t="s">
        <v>77</v>
      </c>
      <c r="D4156" s="1052">
        <v>11.87</v>
      </c>
    </row>
    <row r="4157" spans="1:4" x14ac:dyDescent="0.25">
      <c r="A4157" s="1049">
        <v>89803</v>
      </c>
      <c r="B4157" s="1049" t="s">
        <v>13101</v>
      </c>
      <c r="C4157" s="1049" t="s">
        <v>77</v>
      </c>
      <c r="D4157" s="1052">
        <v>21.79</v>
      </c>
    </row>
    <row r="4158" spans="1:4" x14ac:dyDescent="0.25">
      <c r="A4158" s="1049">
        <v>89804</v>
      </c>
      <c r="B4158" s="1049" t="s">
        <v>13102</v>
      </c>
      <c r="C4158" s="1049" t="s">
        <v>77</v>
      </c>
      <c r="D4158" s="1052">
        <v>24.6</v>
      </c>
    </row>
    <row r="4159" spans="1:4" x14ac:dyDescent="0.25">
      <c r="A4159" s="1049">
        <v>89805</v>
      </c>
      <c r="B4159" s="1049" t="s">
        <v>13103</v>
      </c>
      <c r="C4159" s="1049" t="s">
        <v>77</v>
      </c>
      <c r="D4159" s="1052">
        <v>23.42</v>
      </c>
    </row>
    <row r="4160" spans="1:4" x14ac:dyDescent="0.25">
      <c r="A4160" s="1049">
        <v>89806</v>
      </c>
      <c r="B4160" s="1049" t="s">
        <v>13104</v>
      </c>
      <c r="C4160" s="1049" t="s">
        <v>77</v>
      </c>
      <c r="D4160" s="1052">
        <v>24.67</v>
      </c>
    </row>
    <row r="4161" spans="1:4" x14ac:dyDescent="0.25">
      <c r="A4161" s="1049">
        <v>89807</v>
      </c>
      <c r="B4161" s="1049" t="s">
        <v>13105</v>
      </c>
      <c r="C4161" s="1049" t="s">
        <v>77</v>
      </c>
      <c r="D4161" s="1052">
        <v>45.33</v>
      </c>
    </row>
    <row r="4162" spans="1:4" x14ac:dyDescent="0.25">
      <c r="A4162" s="1049">
        <v>89808</v>
      </c>
      <c r="B4162" s="1049" t="s">
        <v>13106</v>
      </c>
      <c r="C4162" s="1049" t="s">
        <v>77</v>
      </c>
      <c r="D4162" s="1052">
        <v>71.75</v>
      </c>
    </row>
    <row r="4163" spans="1:4" x14ac:dyDescent="0.25">
      <c r="A4163" s="1049">
        <v>89809</v>
      </c>
      <c r="B4163" s="1049" t="s">
        <v>13107</v>
      </c>
      <c r="C4163" s="1049" t="s">
        <v>77</v>
      </c>
      <c r="D4163" s="1052">
        <v>32.409999999999997</v>
      </c>
    </row>
    <row r="4164" spans="1:4" x14ac:dyDescent="0.25">
      <c r="A4164" s="1049">
        <v>89810</v>
      </c>
      <c r="B4164" s="1049" t="s">
        <v>13108</v>
      </c>
      <c r="C4164" s="1049" t="s">
        <v>77</v>
      </c>
      <c r="D4164" s="1052">
        <v>33.479999999999997</v>
      </c>
    </row>
    <row r="4165" spans="1:4" x14ac:dyDescent="0.25">
      <c r="A4165" s="1049">
        <v>89811</v>
      </c>
      <c r="B4165" s="1049" t="s">
        <v>13109</v>
      </c>
      <c r="C4165" s="1049" t="s">
        <v>77</v>
      </c>
      <c r="D4165" s="1052">
        <v>51.71</v>
      </c>
    </row>
    <row r="4166" spans="1:4" x14ac:dyDescent="0.25">
      <c r="A4166" s="1049">
        <v>89812</v>
      </c>
      <c r="B4166" s="1049" t="s">
        <v>13110</v>
      </c>
      <c r="C4166" s="1049" t="s">
        <v>77</v>
      </c>
      <c r="D4166" s="1052">
        <v>96.7</v>
      </c>
    </row>
    <row r="4167" spans="1:4" x14ac:dyDescent="0.25">
      <c r="A4167" s="1049">
        <v>89813</v>
      </c>
      <c r="B4167" s="1049" t="s">
        <v>13111</v>
      </c>
      <c r="C4167" s="1049" t="s">
        <v>77</v>
      </c>
      <c r="D4167" s="1052">
        <v>6.85</v>
      </c>
    </row>
    <row r="4168" spans="1:4" x14ac:dyDescent="0.25">
      <c r="A4168" s="1049">
        <v>89814</v>
      </c>
      <c r="B4168" s="1049" t="s">
        <v>13112</v>
      </c>
      <c r="C4168" s="1049" t="s">
        <v>77</v>
      </c>
      <c r="D4168" s="1052">
        <v>20.85</v>
      </c>
    </row>
    <row r="4169" spans="1:4" x14ac:dyDescent="0.25">
      <c r="A4169" s="1049">
        <v>89815</v>
      </c>
      <c r="B4169" s="1049" t="s">
        <v>13113</v>
      </c>
      <c r="C4169" s="1049" t="s">
        <v>77</v>
      </c>
      <c r="D4169" s="1052">
        <v>30.2</v>
      </c>
    </row>
    <row r="4170" spans="1:4" x14ac:dyDescent="0.25">
      <c r="A4170" s="1049">
        <v>89816</v>
      </c>
      <c r="B4170" s="1049" t="s">
        <v>13114</v>
      </c>
      <c r="C4170" s="1049" t="s">
        <v>77</v>
      </c>
      <c r="D4170" s="1052">
        <v>43.82</v>
      </c>
    </row>
    <row r="4171" spans="1:4" x14ac:dyDescent="0.25">
      <c r="A4171" s="1049">
        <v>89817</v>
      </c>
      <c r="B4171" s="1049" t="s">
        <v>13115</v>
      </c>
      <c r="C4171" s="1049" t="s">
        <v>77</v>
      </c>
      <c r="D4171" s="1052">
        <v>16.440000000000001</v>
      </c>
    </row>
    <row r="4172" spans="1:4" x14ac:dyDescent="0.25">
      <c r="A4172" s="1049">
        <v>89818</v>
      </c>
      <c r="B4172" s="1049" t="s">
        <v>13116</v>
      </c>
      <c r="C4172" s="1049" t="s">
        <v>77</v>
      </c>
      <c r="D4172" s="1052">
        <v>56.44</v>
      </c>
    </row>
    <row r="4173" spans="1:4" x14ac:dyDescent="0.25">
      <c r="A4173" s="1049">
        <v>89819</v>
      </c>
      <c r="B4173" s="1049" t="s">
        <v>13117</v>
      </c>
      <c r="C4173" s="1049" t="s">
        <v>77</v>
      </c>
      <c r="D4173" s="1052">
        <v>28.24</v>
      </c>
    </row>
    <row r="4174" spans="1:4" x14ac:dyDescent="0.25">
      <c r="A4174" s="1049">
        <v>89821</v>
      </c>
      <c r="B4174" s="1049" t="s">
        <v>13118</v>
      </c>
      <c r="C4174" s="1049" t="s">
        <v>77</v>
      </c>
      <c r="D4174" s="1052">
        <v>21.14</v>
      </c>
    </row>
    <row r="4175" spans="1:4" x14ac:dyDescent="0.25">
      <c r="A4175" s="1049">
        <v>89822</v>
      </c>
      <c r="B4175" s="1049" t="s">
        <v>13119</v>
      </c>
      <c r="C4175" s="1049" t="s">
        <v>77</v>
      </c>
      <c r="D4175" s="1052">
        <v>27.04</v>
      </c>
    </row>
    <row r="4176" spans="1:4" x14ac:dyDescent="0.25">
      <c r="A4176" s="1049">
        <v>89823</v>
      </c>
      <c r="B4176" s="1049" t="s">
        <v>13120</v>
      </c>
      <c r="C4176" s="1049" t="s">
        <v>77</v>
      </c>
      <c r="D4176" s="1052">
        <v>41.5</v>
      </c>
    </row>
    <row r="4177" spans="1:4" x14ac:dyDescent="0.25">
      <c r="A4177" s="1049">
        <v>89824</v>
      </c>
      <c r="B4177" s="1049" t="s">
        <v>13121</v>
      </c>
      <c r="C4177" s="1049" t="s">
        <v>77</v>
      </c>
      <c r="D4177" s="1052">
        <v>41.02</v>
      </c>
    </row>
    <row r="4178" spans="1:4" x14ac:dyDescent="0.25">
      <c r="A4178" s="1049">
        <v>89825</v>
      </c>
      <c r="B4178" s="1049" t="s">
        <v>13122</v>
      </c>
      <c r="C4178" s="1049" t="s">
        <v>77</v>
      </c>
      <c r="D4178" s="1052">
        <v>19.850000000000001</v>
      </c>
    </row>
    <row r="4179" spans="1:4" x14ac:dyDescent="0.25">
      <c r="A4179" s="1049">
        <v>89826</v>
      </c>
      <c r="B4179" s="1049" t="s">
        <v>13123</v>
      </c>
      <c r="C4179" s="1049" t="s">
        <v>77</v>
      </c>
      <c r="D4179" s="1052">
        <v>133.76</v>
      </c>
    </row>
    <row r="4180" spans="1:4" x14ac:dyDescent="0.25">
      <c r="A4180" s="1049">
        <v>89827</v>
      </c>
      <c r="B4180" s="1049" t="s">
        <v>13124</v>
      </c>
      <c r="C4180" s="1049" t="s">
        <v>77</v>
      </c>
      <c r="D4180" s="1052">
        <v>22.87</v>
      </c>
    </row>
    <row r="4181" spans="1:4" x14ac:dyDescent="0.25">
      <c r="A4181" s="1049">
        <v>89828</v>
      </c>
      <c r="B4181" s="1049" t="s">
        <v>13125</v>
      </c>
      <c r="C4181" s="1049" t="s">
        <v>77</v>
      </c>
      <c r="D4181" s="1052">
        <v>63.81</v>
      </c>
    </row>
    <row r="4182" spans="1:4" x14ac:dyDescent="0.25">
      <c r="A4182" s="1049">
        <v>89829</v>
      </c>
      <c r="B4182" s="1049" t="s">
        <v>13126</v>
      </c>
      <c r="C4182" s="1049" t="s">
        <v>77</v>
      </c>
      <c r="D4182" s="1052">
        <v>41.92</v>
      </c>
    </row>
    <row r="4183" spans="1:4" x14ac:dyDescent="0.25">
      <c r="A4183" s="1049">
        <v>89830</v>
      </c>
      <c r="B4183" s="1049" t="s">
        <v>13127</v>
      </c>
      <c r="C4183" s="1049" t="s">
        <v>77</v>
      </c>
      <c r="D4183" s="1052">
        <v>44.58</v>
      </c>
    </row>
    <row r="4184" spans="1:4" x14ac:dyDescent="0.25">
      <c r="A4184" s="1049">
        <v>89831</v>
      </c>
      <c r="B4184" s="1049" t="s">
        <v>13128</v>
      </c>
      <c r="C4184" s="1049" t="s">
        <v>77</v>
      </c>
      <c r="D4184" s="1052">
        <v>68.209999999999994</v>
      </c>
    </row>
    <row r="4185" spans="1:4" x14ac:dyDescent="0.25">
      <c r="A4185" s="1049">
        <v>89832</v>
      </c>
      <c r="B4185" s="1049" t="s">
        <v>13129</v>
      </c>
      <c r="C4185" s="1049" t="s">
        <v>77</v>
      </c>
      <c r="D4185" s="1052">
        <v>44.01</v>
      </c>
    </row>
    <row r="4186" spans="1:4" x14ac:dyDescent="0.25">
      <c r="A4186" s="1049">
        <v>89833</v>
      </c>
      <c r="B4186" s="1049" t="s">
        <v>13130</v>
      </c>
      <c r="C4186" s="1049" t="s">
        <v>77</v>
      </c>
      <c r="D4186" s="1052">
        <v>51.18</v>
      </c>
    </row>
    <row r="4187" spans="1:4" x14ac:dyDescent="0.25">
      <c r="A4187" s="1049">
        <v>89834</v>
      </c>
      <c r="B4187" s="1049" t="s">
        <v>13131</v>
      </c>
      <c r="C4187" s="1049" t="s">
        <v>77</v>
      </c>
      <c r="D4187" s="1052">
        <v>61.5</v>
      </c>
    </row>
    <row r="4188" spans="1:4" x14ac:dyDescent="0.25">
      <c r="A4188" s="1049">
        <v>89835</v>
      </c>
      <c r="B4188" s="1049" t="s">
        <v>13132</v>
      </c>
      <c r="C4188" s="1049" t="s">
        <v>77</v>
      </c>
      <c r="D4188" s="1052">
        <v>46.54</v>
      </c>
    </row>
    <row r="4189" spans="1:4" x14ac:dyDescent="0.25">
      <c r="A4189" s="1049">
        <v>89836</v>
      </c>
      <c r="B4189" s="1049" t="s">
        <v>13133</v>
      </c>
      <c r="C4189" s="1049" t="s">
        <v>77</v>
      </c>
      <c r="D4189" s="1052">
        <v>210.31</v>
      </c>
    </row>
    <row r="4190" spans="1:4" x14ac:dyDescent="0.25">
      <c r="A4190" s="1049">
        <v>89837</v>
      </c>
      <c r="B4190" s="1049" t="s">
        <v>13134</v>
      </c>
      <c r="C4190" s="1049" t="s">
        <v>77</v>
      </c>
      <c r="D4190" s="1052">
        <v>141.04</v>
      </c>
    </row>
    <row r="4191" spans="1:4" x14ac:dyDescent="0.25">
      <c r="A4191" s="1049">
        <v>89838</v>
      </c>
      <c r="B4191" s="1049" t="s">
        <v>13135</v>
      </c>
      <c r="C4191" s="1049" t="s">
        <v>77</v>
      </c>
      <c r="D4191" s="1052">
        <v>161.59</v>
      </c>
    </row>
    <row r="4192" spans="1:4" x14ac:dyDescent="0.25">
      <c r="A4192" s="1049">
        <v>89839</v>
      </c>
      <c r="B4192" s="1049" t="s">
        <v>13136</v>
      </c>
      <c r="C4192" s="1049" t="s">
        <v>77</v>
      </c>
      <c r="D4192" s="1052">
        <v>183.22</v>
      </c>
    </row>
    <row r="4193" spans="1:4" x14ac:dyDescent="0.25">
      <c r="A4193" s="1049">
        <v>89840</v>
      </c>
      <c r="B4193" s="1049" t="s">
        <v>13137</v>
      </c>
      <c r="C4193" s="1049" t="s">
        <v>77</v>
      </c>
      <c r="D4193" s="1052">
        <v>190.38</v>
      </c>
    </row>
    <row r="4194" spans="1:4" x14ac:dyDescent="0.25">
      <c r="A4194" s="1049">
        <v>89841</v>
      </c>
      <c r="B4194" s="1049" t="s">
        <v>13138</v>
      </c>
      <c r="C4194" s="1049" t="s">
        <v>77</v>
      </c>
      <c r="D4194" s="1052">
        <v>278.14</v>
      </c>
    </row>
    <row r="4195" spans="1:4" x14ac:dyDescent="0.25">
      <c r="A4195" s="1049">
        <v>89842</v>
      </c>
      <c r="B4195" s="1049" t="s">
        <v>13139</v>
      </c>
      <c r="C4195" s="1049" t="s">
        <v>77</v>
      </c>
      <c r="D4195" s="1052">
        <v>53.35</v>
      </c>
    </row>
    <row r="4196" spans="1:4" x14ac:dyDescent="0.25">
      <c r="A4196" s="1049">
        <v>89844</v>
      </c>
      <c r="B4196" s="1049" t="s">
        <v>13140</v>
      </c>
      <c r="C4196" s="1049" t="s">
        <v>77</v>
      </c>
      <c r="D4196" s="1052">
        <v>67.150000000000006</v>
      </c>
    </row>
    <row r="4197" spans="1:4" x14ac:dyDescent="0.25">
      <c r="A4197" s="1049">
        <v>89845</v>
      </c>
      <c r="B4197" s="1049" t="s">
        <v>13141</v>
      </c>
      <c r="C4197" s="1049" t="s">
        <v>77</v>
      </c>
      <c r="D4197" s="1052">
        <v>105.23</v>
      </c>
    </row>
    <row r="4198" spans="1:4" x14ac:dyDescent="0.25">
      <c r="A4198" s="1049">
        <v>89846</v>
      </c>
      <c r="B4198" s="1049" t="s">
        <v>13142</v>
      </c>
      <c r="C4198" s="1049" t="s">
        <v>77</v>
      </c>
      <c r="D4198" s="1052">
        <v>224.92</v>
      </c>
    </row>
    <row r="4199" spans="1:4" x14ac:dyDescent="0.25">
      <c r="A4199" s="1049">
        <v>89847</v>
      </c>
      <c r="B4199" s="1049" t="s">
        <v>13143</v>
      </c>
      <c r="C4199" s="1049" t="s">
        <v>77</v>
      </c>
      <c r="D4199" s="1052">
        <v>268.49</v>
      </c>
    </row>
    <row r="4200" spans="1:4" x14ac:dyDescent="0.25">
      <c r="A4200" s="1049">
        <v>89850</v>
      </c>
      <c r="B4200" s="1049" t="s">
        <v>13144</v>
      </c>
      <c r="C4200" s="1049" t="s">
        <v>77</v>
      </c>
      <c r="D4200" s="1052">
        <v>35.69</v>
      </c>
    </row>
    <row r="4201" spans="1:4" x14ac:dyDescent="0.25">
      <c r="A4201" s="1049">
        <v>89851</v>
      </c>
      <c r="B4201" s="1049" t="s">
        <v>13145</v>
      </c>
      <c r="C4201" s="1049" t="s">
        <v>77</v>
      </c>
      <c r="D4201" s="1052">
        <v>36.76</v>
      </c>
    </row>
    <row r="4202" spans="1:4" x14ac:dyDescent="0.25">
      <c r="A4202" s="1049">
        <v>89852</v>
      </c>
      <c r="B4202" s="1049" t="s">
        <v>13146</v>
      </c>
      <c r="C4202" s="1049" t="s">
        <v>77</v>
      </c>
      <c r="D4202" s="1052">
        <v>54.99</v>
      </c>
    </row>
    <row r="4203" spans="1:4" x14ac:dyDescent="0.25">
      <c r="A4203" s="1049">
        <v>89853</v>
      </c>
      <c r="B4203" s="1049" t="s">
        <v>13147</v>
      </c>
      <c r="C4203" s="1049" t="s">
        <v>77</v>
      </c>
      <c r="D4203" s="1052">
        <v>99.98</v>
      </c>
    </row>
    <row r="4204" spans="1:4" x14ac:dyDescent="0.25">
      <c r="A4204" s="1049">
        <v>89854</v>
      </c>
      <c r="B4204" s="1049" t="s">
        <v>13148</v>
      </c>
      <c r="C4204" s="1049" t="s">
        <v>77</v>
      </c>
      <c r="D4204" s="1052">
        <v>125.22</v>
      </c>
    </row>
    <row r="4205" spans="1:4" x14ac:dyDescent="0.25">
      <c r="A4205" s="1049">
        <v>89855</v>
      </c>
      <c r="B4205" s="1049" t="s">
        <v>13149</v>
      </c>
      <c r="C4205" s="1049" t="s">
        <v>77</v>
      </c>
      <c r="D4205" s="1052">
        <v>131.91999999999999</v>
      </c>
    </row>
    <row r="4206" spans="1:4" x14ac:dyDescent="0.25">
      <c r="A4206" s="1049">
        <v>89856</v>
      </c>
      <c r="B4206" s="1049" t="s">
        <v>13150</v>
      </c>
      <c r="C4206" s="1049" t="s">
        <v>77</v>
      </c>
      <c r="D4206" s="1052">
        <v>23.33</v>
      </c>
    </row>
    <row r="4207" spans="1:4" x14ac:dyDescent="0.25">
      <c r="A4207" s="1049">
        <v>89857</v>
      </c>
      <c r="B4207" s="1049" t="s">
        <v>13151</v>
      </c>
      <c r="C4207" s="1049" t="s">
        <v>77</v>
      </c>
      <c r="D4207" s="1052">
        <v>43.69</v>
      </c>
    </row>
    <row r="4208" spans="1:4" x14ac:dyDescent="0.25">
      <c r="A4208" s="1049">
        <v>89860</v>
      </c>
      <c r="B4208" s="1049" t="s">
        <v>13152</v>
      </c>
      <c r="C4208" s="1049" t="s">
        <v>77</v>
      </c>
      <c r="D4208" s="1052">
        <v>55.56</v>
      </c>
    </row>
    <row r="4209" spans="1:4" x14ac:dyDescent="0.25">
      <c r="A4209" s="1049">
        <v>89861</v>
      </c>
      <c r="B4209" s="1049" t="s">
        <v>13153</v>
      </c>
      <c r="C4209" s="1049" t="s">
        <v>77</v>
      </c>
      <c r="D4209" s="1052">
        <v>65.88</v>
      </c>
    </row>
    <row r="4210" spans="1:4" x14ac:dyDescent="0.25">
      <c r="A4210" s="1049">
        <v>89866</v>
      </c>
      <c r="B4210" s="1049" t="s">
        <v>13154</v>
      </c>
      <c r="C4210" s="1049" t="s">
        <v>77</v>
      </c>
      <c r="D4210" s="1052">
        <v>7.98</v>
      </c>
    </row>
    <row r="4211" spans="1:4" x14ac:dyDescent="0.25">
      <c r="A4211" s="1049">
        <v>89867</v>
      </c>
      <c r="B4211" s="1049" t="s">
        <v>13155</v>
      </c>
      <c r="C4211" s="1049" t="s">
        <v>77</v>
      </c>
      <c r="D4211" s="1052">
        <v>8.8800000000000008</v>
      </c>
    </row>
    <row r="4212" spans="1:4" x14ac:dyDescent="0.25">
      <c r="A4212" s="1049">
        <v>89868</v>
      </c>
      <c r="B4212" s="1049" t="s">
        <v>13156</v>
      </c>
      <c r="C4212" s="1049" t="s">
        <v>77</v>
      </c>
      <c r="D4212" s="1052">
        <v>6.07</v>
      </c>
    </row>
    <row r="4213" spans="1:4" x14ac:dyDescent="0.25">
      <c r="A4213" s="1049">
        <v>89869</v>
      </c>
      <c r="B4213" s="1049" t="s">
        <v>13157</v>
      </c>
      <c r="C4213" s="1049" t="s">
        <v>77</v>
      </c>
      <c r="D4213" s="1052">
        <v>11.11</v>
      </c>
    </row>
    <row r="4214" spans="1:4" x14ac:dyDescent="0.25">
      <c r="A4214" s="1049">
        <v>89979</v>
      </c>
      <c r="B4214" s="1049" t="s">
        <v>13158</v>
      </c>
      <c r="C4214" s="1049" t="s">
        <v>77</v>
      </c>
      <c r="D4214" s="1052">
        <v>27.6</v>
      </c>
    </row>
    <row r="4215" spans="1:4" x14ac:dyDescent="0.25">
      <c r="A4215" s="1049">
        <v>89981</v>
      </c>
      <c r="B4215" s="1049" t="s">
        <v>13159</v>
      </c>
      <c r="C4215" s="1049" t="s">
        <v>77</v>
      </c>
      <c r="D4215" s="1052">
        <v>24.33</v>
      </c>
    </row>
    <row r="4216" spans="1:4" x14ac:dyDescent="0.25">
      <c r="A4216" s="1049">
        <v>90373</v>
      </c>
      <c r="B4216" s="1049" t="s">
        <v>13160</v>
      </c>
      <c r="C4216" s="1049" t="s">
        <v>77</v>
      </c>
      <c r="D4216" s="1052">
        <v>14.38</v>
      </c>
    </row>
    <row r="4217" spans="1:4" x14ac:dyDescent="0.25">
      <c r="A4217" s="1049">
        <v>90374</v>
      </c>
      <c r="B4217" s="1049" t="s">
        <v>13161</v>
      </c>
      <c r="C4217" s="1049" t="s">
        <v>77</v>
      </c>
      <c r="D4217" s="1052">
        <v>24.6</v>
      </c>
    </row>
    <row r="4218" spans="1:4" x14ac:dyDescent="0.25">
      <c r="A4218" s="1049">
        <v>92287</v>
      </c>
      <c r="B4218" s="1049" t="s">
        <v>13162</v>
      </c>
      <c r="C4218" s="1049" t="s">
        <v>77</v>
      </c>
      <c r="D4218" s="1052">
        <v>17.920000000000002</v>
      </c>
    </row>
    <row r="4219" spans="1:4" x14ac:dyDescent="0.25">
      <c r="A4219" s="1049">
        <v>92288</v>
      </c>
      <c r="B4219" s="1049" t="s">
        <v>13163</v>
      </c>
      <c r="C4219" s="1049" t="s">
        <v>77</v>
      </c>
      <c r="D4219" s="1052">
        <v>28.11</v>
      </c>
    </row>
    <row r="4220" spans="1:4" x14ac:dyDescent="0.25">
      <c r="A4220" s="1049">
        <v>92289</v>
      </c>
      <c r="B4220" s="1049" t="s">
        <v>13164</v>
      </c>
      <c r="C4220" s="1049" t="s">
        <v>77</v>
      </c>
      <c r="D4220" s="1052">
        <v>49.53</v>
      </c>
    </row>
    <row r="4221" spans="1:4" x14ac:dyDescent="0.25">
      <c r="A4221" s="1049">
        <v>92290</v>
      </c>
      <c r="B4221" s="1049" t="s">
        <v>13165</v>
      </c>
      <c r="C4221" s="1049" t="s">
        <v>77</v>
      </c>
      <c r="D4221" s="1052">
        <v>74.790000000000006</v>
      </c>
    </row>
    <row r="4222" spans="1:4" x14ac:dyDescent="0.25">
      <c r="A4222" s="1049">
        <v>92291</v>
      </c>
      <c r="B4222" s="1049" t="s">
        <v>13166</v>
      </c>
      <c r="C4222" s="1049" t="s">
        <v>77</v>
      </c>
      <c r="D4222" s="1052">
        <v>115.67</v>
      </c>
    </row>
    <row r="4223" spans="1:4" x14ac:dyDescent="0.25">
      <c r="A4223" s="1049">
        <v>92292</v>
      </c>
      <c r="B4223" s="1049" t="s">
        <v>13167</v>
      </c>
      <c r="C4223" s="1049" t="s">
        <v>77</v>
      </c>
      <c r="D4223" s="1052">
        <v>356.19</v>
      </c>
    </row>
    <row r="4224" spans="1:4" x14ac:dyDescent="0.25">
      <c r="A4224" s="1049">
        <v>92293</v>
      </c>
      <c r="B4224" s="1049" t="s">
        <v>13168</v>
      </c>
      <c r="C4224" s="1049" t="s">
        <v>77</v>
      </c>
      <c r="D4224" s="1052">
        <v>10.220000000000001</v>
      </c>
    </row>
    <row r="4225" spans="1:4" x14ac:dyDescent="0.25">
      <c r="A4225" s="1049">
        <v>92294</v>
      </c>
      <c r="B4225" s="1049" t="s">
        <v>13169</v>
      </c>
      <c r="C4225" s="1049" t="s">
        <v>77</v>
      </c>
      <c r="D4225" s="1052">
        <v>17.170000000000002</v>
      </c>
    </row>
    <row r="4226" spans="1:4" x14ac:dyDescent="0.25">
      <c r="A4226" s="1049">
        <v>92295</v>
      </c>
      <c r="B4226" s="1049" t="s">
        <v>13170</v>
      </c>
      <c r="C4226" s="1049" t="s">
        <v>77</v>
      </c>
      <c r="D4226" s="1052">
        <v>32.130000000000003</v>
      </c>
    </row>
    <row r="4227" spans="1:4" x14ac:dyDescent="0.25">
      <c r="A4227" s="1049">
        <v>92296</v>
      </c>
      <c r="B4227" s="1049" t="s">
        <v>13171</v>
      </c>
      <c r="C4227" s="1049" t="s">
        <v>77</v>
      </c>
      <c r="D4227" s="1052">
        <v>42.52</v>
      </c>
    </row>
    <row r="4228" spans="1:4" x14ac:dyDescent="0.25">
      <c r="A4228" s="1049">
        <v>92297</v>
      </c>
      <c r="B4228" s="1049" t="s">
        <v>13172</v>
      </c>
      <c r="C4228" s="1049" t="s">
        <v>77</v>
      </c>
      <c r="D4228" s="1052">
        <v>65.819999999999993</v>
      </c>
    </row>
    <row r="4229" spans="1:4" x14ac:dyDescent="0.25">
      <c r="A4229" s="1049">
        <v>92298</v>
      </c>
      <c r="B4229" s="1049" t="s">
        <v>13173</v>
      </c>
      <c r="C4229" s="1049" t="s">
        <v>77</v>
      </c>
      <c r="D4229" s="1052">
        <v>183.71</v>
      </c>
    </row>
    <row r="4230" spans="1:4" x14ac:dyDescent="0.25">
      <c r="A4230" s="1049">
        <v>92299</v>
      </c>
      <c r="B4230" s="1049" t="s">
        <v>13174</v>
      </c>
      <c r="C4230" s="1049" t="s">
        <v>77</v>
      </c>
      <c r="D4230" s="1052">
        <v>23.59</v>
      </c>
    </row>
    <row r="4231" spans="1:4" x14ac:dyDescent="0.25">
      <c r="A4231" s="1049">
        <v>92300</v>
      </c>
      <c r="B4231" s="1049" t="s">
        <v>13175</v>
      </c>
      <c r="C4231" s="1049" t="s">
        <v>77</v>
      </c>
      <c r="D4231" s="1052">
        <v>35.78</v>
      </c>
    </row>
    <row r="4232" spans="1:4" x14ac:dyDescent="0.25">
      <c r="A4232" s="1049">
        <v>92301</v>
      </c>
      <c r="B4232" s="1049" t="s">
        <v>13176</v>
      </c>
      <c r="C4232" s="1049" t="s">
        <v>77</v>
      </c>
      <c r="D4232" s="1052">
        <v>70.27</v>
      </c>
    </row>
    <row r="4233" spans="1:4" x14ac:dyDescent="0.25">
      <c r="A4233" s="1049">
        <v>92302</v>
      </c>
      <c r="B4233" s="1049" t="s">
        <v>13177</v>
      </c>
      <c r="C4233" s="1049" t="s">
        <v>77</v>
      </c>
      <c r="D4233" s="1052">
        <v>92.73</v>
      </c>
    </row>
    <row r="4234" spans="1:4" x14ac:dyDescent="0.25">
      <c r="A4234" s="1049">
        <v>92303</v>
      </c>
      <c r="B4234" s="1049" t="s">
        <v>13178</v>
      </c>
      <c r="C4234" s="1049" t="s">
        <v>77</v>
      </c>
      <c r="D4234" s="1052">
        <v>169.58</v>
      </c>
    </row>
    <row r="4235" spans="1:4" x14ac:dyDescent="0.25">
      <c r="A4235" s="1049">
        <v>92304</v>
      </c>
      <c r="B4235" s="1049" t="s">
        <v>13179</v>
      </c>
      <c r="C4235" s="1049" t="s">
        <v>77</v>
      </c>
      <c r="D4235" s="1052">
        <v>438.12</v>
      </c>
    </row>
    <row r="4236" spans="1:4" x14ac:dyDescent="0.25">
      <c r="A4236" s="1049">
        <v>92311</v>
      </c>
      <c r="B4236" s="1049" t="s">
        <v>13180</v>
      </c>
      <c r="C4236" s="1049" t="s">
        <v>77</v>
      </c>
      <c r="D4236" s="1052">
        <v>13.68</v>
      </c>
    </row>
    <row r="4237" spans="1:4" x14ac:dyDescent="0.25">
      <c r="A4237" s="1049">
        <v>92312</v>
      </c>
      <c r="B4237" s="1049" t="s">
        <v>13181</v>
      </c>
      <c r="C4237" s="1049" t="s">
        <v>77</v>
      </c>
      <c r="D4237" s="1052">
        <v>22.51</v>
      </c>
    </row>
    <row r="4238" spans="1:4" x14ac:dyDescent="0.25">
      <c r="A4238" s="1049">
        <v>92313</v>
      </c>
      <c r="B4238" s="1049" t="s">
        <v>13182</v>
      </c>
      <c r="C4238" s="1049" t="s">
        <v>77</v>
      </c>
      <c r="D4238" s="1052">
        <v>32.369999999999997</v>
      </c>
    </row>
    <row r="4239" spans="1:4" x14ac:dyDescent="0.25">
      <c r="A4239" s="1049">
        <v>92314</v>
      </c>
      <c r="B4239" s="1049" t="s">
        <v>13183</v>
      </c>
      <c r="C4239" s="1049" t="s">
        <v>77</v>
      </c>
      <c r="D4239" s="1052">
        <v>9.2100000000000009</v>
      </c>
    </row>
    <row r="4240" spans="1:4" x14ac:dyDescent="0.25">
      <c r="A4240" s="1049">
        <v>92315</v>
      </c>
      <c r="B4240" s="1049" t="s">
        <v>13184</v>
      </c>
      <c r="C4240" s="1049" t="s">
        <v>77</v>
      </c>
      <c r="D4240" s="1052">
        <v>13.29</v>
      </c>
    </row>
    <row r="4241" spans="1:4" x14ac:dyDescent="0.25">
      <c r="A4241" s="1049">
        <v>92316</v>
      </c>
      <c r="B4241" s="1049" t="s">
        <v>13185</v>
      </c>
      <c r="C4241" s="1049" t="s">
        <v>77</v>
      </c>
      <c r="D4241" s="1052">
        <v>20.02</v>
      </c>
    </row>
    <row r="4242" spans="1:4" x14ac:dyDescent="0.25">
      <c r="A4242" s="1049">
        <v>92317</v>
      </c>
      <c r="B4242" s="1049" t="s">
        <v>13186</v>
      </c>
      <c r="C4242" s="1049" t="s">
        <v>77</v>
      </c>
      <c r="D4242" s="1052">
        <v>19.239999999999998</v>
      </c>
    </row>
    <row r="4243" spans="1:4" x14ac:dyDescent="0.25">
      <c r="A4243" s="1049">
        <v>92318</v>
      </c>
      <c r="B4243" s="1049" t="s">
        <v>13187</v>
      </c>
      <c r="C4243" s="1049" t="s">
        <v>77</v>
      </c>
      <c r="D4243" s="1052">
        <v>29.72</v>
      </c>
    </row>
    <row r="4244" spans="1:4" x14ac:dyDescent="0.25">
      <c r="A4244" s="1049">
        <v>92319</v>
      </c>
      <c r="B4244" s="1049" t="s">
        <v>13188</v>
      </c>
      <c r="C4244" s="1049" t="s">
        <v>77</v>
      </c>
      <c r="D4244" s="1052">
        <v>41.46</v>
      </c>
    </row>
    <row r="4245" spans="1:4" x14ac:dyDescent="0.25">
      <c r="A4245" s="1049">
        <v>92326</v>
      </c>
      <c r="B4245" s="1049" t="s">
        <v>13189</v>
      </c>
      <c r="C4245" s="1049" t="s">
        <v>77</v>
      </c>
      <c r="D4245" s="1052">
        <v>14.48</v>
      </c>
    </row>
    <row r="4246" spans="1:4" x14ac:dyDescent="0.25">
      <c r="A4246" s="1049">
        <v>92327</v>
      </c>
      <c r="B4246" s="1049" t="s">
        <v>13190</v>
      </c>
      <c r="C4246" s="1049" t="s">
        <v>77</v>
      </c>
      <c r="D4246" s="1052">
        <v>25.92</v>
      </c>
    </row>
    <row r="4247" spans="1:4" x14ac:dyDescent="0.25">
      <c r="A4247" s="1049">
        <v>92328</v>
      </c>
      <c r="B4247" s="1049" t="s">
        <v>13191</v>
      </c>
      <c r="C4247" s="1049" t="s">
        <v>77</v>
      </c>
      <c r="D4247" s="1052">
        <v>38.450000000000003</v>
      </c>
    </row>
    <row r="4248" spans="1:4" x14ac:dyDescent="0.25">
      <c r="A4248" s="1049">
        <v>92329</v>
      </c>
      <c r="B4248" s="1049" t="s">
        <v>13192</v>
      </c>
      <c r="C4248" s="1049" t="s">
        <v>77</v>
      </c>
      <c r="D4248" s="1052">
        <v>9.41</v>
      </c>
    </row>
    <row r="4249" spans="1:4" x14ac:dyDescent="0.25">
      <c r="A4249" s="1049">
        <v>92330</v>
      </c>
      <c r="B4249" s="1049" t="s">
        <v>13193</v>
      </c>
      <c r="C4249" s="1049" t="s">
        <v>77</v>
      </c>
      <c r="D4249" s="1052">
        <v>15.58</v>
      </c>
    </row>
    <row r="4250" spans="1:4" x14ac:dyDescent="0.25">
      <c r="A4250" s="1049">
        <v>92331</v>
      </c>
      <c r="B4250" s="1049" t="s">
        <v>13194</v>
      </c>
      <c r="C4250" s="1049" t="s">
        <v>77</v>
      </c>
      <c r="D4250" s="1052">
        <v>24.1</v>
      </c>
    </row>
    <row r="4251" spans="1:4" x14ac:dyDescent="0.25">
      <c r="A4251" s="1049">
        <v>92332</v>
      </c>
      <c r="B4251" s="1049" t="s">
        <v>13195</v>
      </c>
      <c r="C4251" s="1049" t="s">
        <v>77</v>
      </c>
      <c r="D4251" s="1052">
        <v>19.63</v>
      </c>
    </row>
    <row r="4252" spans="1:4" x14ac:dyDescent="0.25">
      <c r="A4252" s="1049">
        <v>92333</v>
      </c>
      <c r="B4252" s="1049" t="s">
        <v>13196</v>
      </c>
      <c r="C4252" s="1049" t="s">
        <v>77</v>
      </c>
      <c r="D4252" s="1052">
        <v>34.270000000000003</v>
      </c>
    </row>
    <row r="4253" spans="1:4" x14ac:dyDescent="0.25">
      <c r="A4253" s="1049">
        <v>92334</v>
      </c>
      <c r="B4253" s="1049" t="s">
        <v>13197</v>
      </c>
      <c r="C4253" s="1049" t="s">
        <v>77</v>
      </c>
      <c r="D4253" s="1052">
        <v>49.57</v>
      </c>
    </row>
    <row r="4254" spans="1:4" x14ac:dyDescent="0.25">
      <c r="A4254" s="1049">
        <v>92344</v>
      </c>
      <c r="B4254" s="1049" t="s">
        <v>3348</v>
      </c>
      <c r="C4254" s="1049" t="s">
        <v>77</v>
      </c>
      <c r="D4254" s="1052">
        <v>75.13</v>
      </c>
    </row>
    <row r="4255" spans="1:4" x14ac:dyDescent="0.25">
      <c r="A4255" s="1049">
        <v>92345</v>
      </c>
      <c r="B4255" s="1049" t="s">
        <v>3349</v>
      </c>
      <c r="C4255" s="1049" t="s">
        <v>77</v>
      </c>
      <c r="D4255" s="1052">
        <v>75.099999999999994</v>
      </c>
    </row>
    <row r="4256" spans="1:4" x14ac:dyDescent="0.25">
      <c r="A4256" s="1049">
        <v>92346</v>
      </c>
      <c r="B4256" s="1049" t="s">
        <v>3350</v>
      </c>
      <c r="C4256" s="1049" t="s">
        <v>77</v>
      </c>
      <c r="D4256" s="1052">
        <v>99.21</v>
      </c>
    </row>
    <row r="4257" spans="1:4" x14ac:dyDescent="0.25">
      <c r="A4257" s="1049">
        <v>92347</v>
      </c>
      <c r="B4257" s="1049" t="s">
        <v>3351</v>
      </c>
      <c r="C4257" s="1049" t="s">
        <v>77</v>
      </c>
      <c r="D4257" s="1052">
        <v>110.68</v>
      </c>
    </row>
    <row r="4258" spans="1:4" x14ac:dyDescent="0.25">
      <c r="A4258" s="1049">
        <v>92348</v>
      </c>
      <c r="B4258" s="1049" t="s">
        <v>3352</v>
      </c>
      <c r="C4258" s="1049" t="s">
        <v>77</v>
      </c>
      <c r="D4258" s="1052">
        <v>140.04</v>
      </c>
    </row>
    <row r="4259" spans="1:4" x14ac:dyDescent="0.25">
      <c r="A4259" s="1049">
        <v>92349</v>
      </c>
      <c r="B4259" s="1049" t="s">
        <v>3353</v>
      </c>
      <c r="C4259" s="1049" t="s">
        <v>77</v>
      </c>
      <c r="D4259" s="1052">
        <v>150.25</v>
      </c>
    </row>
    <row r="4260" spans="1:4" x14ac:dyDescent="0.25">
      <c r="A4260" s="1049">
        <v>92350</v>
      </c>
      <c r="B4260" s="1049" t="s">
        <v>3354</v>
      </c>
      <c r="C4260" s="1049" t="s">
        <v>77</v>
      </c>
      <c r="D4260" s="1052">
        <v>111.72</v>
      </c>
    </row>
    <row r="4261" spans="1:4" x14ac:dyDescent="0.25">
      <c r="A4261" s="1049">
        <v>92351</v>
      </c>
      <c r="B4261" s="1049" t="s">
        <v>3355</v>
      </c>
      <c r="C4261" s="1049" t="s">
        <v>77</v>
      </c>
      <c r="D4261" s="1052">
        <v>109.17</v>
      </c>
    </row>
    <row r="4262" spans="1:4" x14ac:dyDescent="0.25">
      <c r="A4262" s="1049">
        <v>92352</v>
      </c>
      <c r="B4262" s="1049" t="s">
        <v>3356</v>
      </c>
      <c r="C4262" s="1049" t="s">
        <v>77</v>
      </c>
      <c r="D4262" s="1052">
        <v>170.86</v>
      </c>
    </row>
    <row r="4263" spans="1:4" x14ac:dyDescent="0.25">
      <c r="A4263" s="1049">
        <v>92353</v>
      </c>
      <c r="B4263" s="1049" t="s">
        <v>3357</v>
      </c>
      <c r="C4263" s="1049" t="s">
        <v>77</v>
      </c>
      <c r="D4263" s="1052">
        <v>159.63</v>
      </c>
    </row>
    <row r="4264" spans="1:4" x14ac:dyDescent="0.25">
      <c r="A4264" s="1049">
        <v>92354</v>
      </c>
      <c r="B4264" s="1049" t="s">
        <v>3358</v>
      </c>
      <c r="C4264" s="1049" t="s">
        <v>77</v>
      </c>
      <c r="D4264" s="1052">
        <v>227.65</v>
      </c>
    </row>
    <row r="4265" spans="1:4" x14ac:dyDescent="0.25">
      <c r="A4265" s="1049">
        <v>92355</v>
      </c>
      <c r="B4265" s="1049" t="s">
        <v>3359</v>
      </c>
      <c r="C4265" s="1049" t="s">
        <v>77</v>
      </c>
      <c r="D4265" s="1052">
        <v>206.01</v>
      </c>
    </row>
    <row r="4266" spans="1:4" x14ac:dyDescent="0.25">
      <c r="A4266" s="1049">
        <v>92356</v>
      </c>
      <c r="B4266" s="1049" t="s">
        <v>3360</v>
      </c>
      <c r="C4266" s="1049" t="s">
        <v>77</v>
      </c>
      <c r="D4266" s="1052">
        <v>145.51</v>
      </c>
    </row>
    <row r="4267" spans="1:4" x14ac:dyDescent="0.25">
      <c r="A4267" s="1049">
        <v>92357</v>
      </c>
      <c r="B4267" s="1049" t="s">
        <v>3361</v>
      </c>
      <c r="C4267" s="1049" t="s">
        <v>77</v>
      </c>
      <c r="D4267" s="1052">
        <v>218.49</v>
      </c>
    </row>
    <row r="4268" spans="1:4" x14ac:dyDescent="0.25">
      <c r="A4268" s="1049">
        <v>92358</v>
      </c>
      <c r="B4268" s="1049" t="s">
        <v>3362</v>
      </c>
      <c r="C4268" s="1049" t="s">
        <v>77</v>
      </c>
      <c r="D4268" s="1052">
        <v>272.62</v>
      </c>
    </row>
    <row r="4269" spans="1:4" x14ac:dyDescent="0.25">
      <c r="A4269" s="1049">
        <v>92369</v>
      </c>
      <c r="B4269" s="1049" t="s">
        <v>3363</v>
      </c>
      <c r="C4269" s="1049" t="s">
        <v>77</v>
      </c>
      <c r="D4269" s="1052">
        <v>40</v>
      </c>
    </row>
    <row r="4270" spans="1:4" x14ac:dyDescent="0.25">
      <c r="A4270" s="1049">
        <v>92370</v>
      </c>
      <c r="B4270" s="1049" t="s">
        <v>3364</v>
      </c>
      <c r="C4270" s="1049" t="s">
        <v>77</v>
      </c>
      <c r="D4270" s="1052">
        <v>42.06</v>
      </c>
    </row>
    <row r="4271" spans="1:4" x14ac:dyDescent="0.25">
      <c r="A4271" s="1049">
        <v>92371</v>
      </c>
      <c r="B4271" s="1049" t="s">
        <v>3365</v>
      </c>
      <c r="C4271" s="1049" t="s">
        <v>77</v>
      </c>
      <c r="D4271" s="1052">
        <v>48.55</v>
      </c>
    </row>
    <row r="4272" spans="1:4" x14ac:dyDescent="0.25">
      <c r="A4272" s="1049">
        <v>92372</v>
      </c>
      <c r="B4272" s="1049" t="s">
        <v>3366</v>
      </c>
      <c r="C4272" s="1049" t="s">
        <v>77</v>
      </c>
      <c r="D4272" s="1052">
        <v>50.48</v>
      </c>
    </row>
    <row r="4273" spans="1:4" x14ac:dyDescent="0.25">
      <c r="A4273" s="1049">
        <v>92373</v>
      </c>
      <c r="B4273" s="1049" t="s">
        <v>3367</v>
      </c>
      <c r="C4273" s="1049" t="s">
        <v>77</v>
      </c>
      <c r="D4273" s="1052">
        <v>57.55</v>
      </c>
    </row>
    <row r="4274" spans="1:4" x14ac:dyDescent="0.25">
      <c r="A4274" s="1049">
        <v>92374</v>
      </c>
      <c r="B4274" s="1049" t="s">
        <v>3368</v>
      </c>
      <c r="C4274" s="1049" t="s">
        <v>77</v>
      </c>
      <c r="D4274" s="1052">
        <v>57.92</v>
      </c>
    </row>
    <row r="4275" spans="1:4" x14ac:dyDescent="0.25">
      <c r="A4275" s="1049">
        <v>92375</v>
      </c>
      <c r="B4275" s="1049" t="s">
        <v>3369</v>
      </c>
      <c r="C4275" s="1049" t="s">
        <v>77</v>
      </c>
      <c r="D4275" s="1052">
        <v>75.069999999999993</v>
      </c>
    </row>
    <row r="4276" spans="1:4" x14ac:dyDescent="0.25">
      <c r="A4276" s="1049">
        <v>92376</v>
      </c>
      <c r="B4276" s="1049" t="s">
        <v>3370</v>
      </c>
      <c r="C4276" s="1049" t="s">
        <v>77</v>
      </c>
      <c r="D4276" s="1052">
        <v>75.040000000000006</v>
      </c>
    </row>
    <row r="4277" spans="1:4" x14ac:dyDescent="0.25">
      <c r="A4277" s="1049">
        <v>92377</v>
      </c>
      <c r="B4277" s="1049" t="s">
        <v>3371</v>
      </c>
      <c r="C4277" s="1049" t="s">
        <v>77</v>
      </c>
      <c r="D4277" s="1052">
        <v>101.07</v>
      </c>
    </row>
    <row r="4278" spans="1:4" x14ac:dyDescent="0.25">
      <c r="A4278" s="1049">
        <v>92378</v>
      </c>
      <c r="B4278" s="1049" t="s">
        <v>3372</v>
      </c>
      <c r="C4278" s="1049" t="s">
        <v>77</v>
      </c>
      <c r="D4278" s="1052">
        <v>112.54</v>
      </c>
    </row>
    <row r="4279" spans="1:4" x14ac:dyDescent="0.25">
      <c r="A4279" s="1049">
        <v>92379</v>
      </c>
      <c r="B4279" s="1049" t="s">
        <v>3373</v>
      </c>
      <c r="C4279" s="1049" t="s">
        <v>77</v>
      </c>
      <c r="D4279" s="1052">
        <v>143.86000000000001</v>
      </c>
    </row>
    <row r="4280" spans="1:4" x14ac:dyDescent="0.25">
      <c r="A4280" s="1049">
        <v>92380</v>
      </c>
      <c r="B4280" s="1049" t="s">
        <v>3374</v>
      </c>
      <c r="C4280" s="1049" t="s">
        <v>77</v>
      </c>
      <c r="D4280" s="1052">
        <v>154.07</v>
      </c>
    </row>
    <row r="4281" spans="1:4" x14ac:dyDescent="0.25">
      <c r="A4281" s="1049">
        <v>92381</v>
      </c>
      <c r="B4281" s="1049" t="s">
        <v>3375</v>
      </c>
      <c r="C4281" s="1049" t="s">
        <v>77</v>
      </c>
      <c r="D4281" s="1052">
        <v>60.6</v>
      </c>
    </row>
    <row r="4282" spans="1:4" x14ac:dyDescent="0.25">
      <c r="A4282" s="1049">
        <v>92382</v>
      </c>
      <c r="B4282" s="1049" t="s">
        <v>3376</v>
      </c>
      <c r="C4282" s="1049" t="s">
        <v>77</v>
      </c>
      <c r="D4282" s="1052">
        <v>57.86</v>
      </c>
    </row>
    <row r="4283" spans="1:4" x14ac:dyDescent="0.25">
      <c r="A4283" s="1049">
        <v>92383</v>
      </c>
      <c r="B4283" s="1049" t="s">
        <v>3377</v>
      </c>
      <c r="C4283" s="1049" t="s">
        <v>77</v>
      </c>
      <c r="D4283" s="1052">
        <v>76.78</v>
      </c>
    </row>
    <row r="4284" spans="1:4" x14ac:dyDescent="0.25">
      <c r="A4284" s="1049">
        <v>92384</v>
      </c>
      <c r="B4284" s="1049" t="s">
        <v>3378</v>
      </c>
      <c r="C4284" s="1049" t="s">
        <v>77</v>
      </c>
      <c r="D4284" s="1052">
        <v>71.33</v>
      </c>
    </row>
    <row r="4285" spans="1:4" x14ac:dyDescent="0.25">
      <c r="A4285" s="1049">
        <v>92385</v>
      </c>
      <c r="B4285" s="1049" t="s">
        <v>3379</v>
      </c>
      <c r="C4285" s="1049" t="s">
        <v>77</v>
      </c>
      <c r="D4285" s="1052">
        <v>88.18</v>
      </c>
    </row>
    <row r="4286" spans="1:4" x14ac:dyDescent="0.25">
      <c r="A4286" s="1049">
        <v>92386</v>
      </c>
      <c r="B4286" s="1049" t="s">
        <v>3380</v>
      </c>
      <c r="C4286" s="1049" t="s">
        <v>77</v>
      </c>
      <c r="D4286" s="1052">
        <v>84.42</v>
      </c>
    </row>
    <row r="4287" spans="1:4" x14ac:dyDescent="0.25">
      <c r="A4287" s="1049">
        <v>92387</v>
      </c>
      <c r="B4287" s="1049" t="s">
        <v>3381</v>
      </c>
      <c r="C4287" s="1049" t="s">
        <v>77</v>
      </c>
      <c r="D4287" s="1052">
        <v>111.6</v>
      </c>
    </row>
    <row r="4288" spans="1:4" x14ac:dyDescent="0.25">
      <c r="A4288" s="1049">
        <v>92388</v>
      </c>
      <c r="B4288" s="1049" t="s">
        <v>3382</v>
      </c>
      <c r="C4288" s="1049" t="s">
        <v>77</v>
      </c>
      <c r="D4288" s="1052">
        <v>109.05</v>
      </c>
    </row>
    <row r="4289" spans="1:4" x14ac:dyDescent="0.25">
      <c r="A4289" s="1049">
        <v>92389</v>
      </c>
      <c r="B4289" s="1049" t="s">
        <v>3383</v>
      </c>
      <c r="C4289" s="1049" t="s">
        <v>77</v>
      </c>
      <c r="D4289" s="1052">
        <v>173.7</v>
      </c>
    </row>
    <row r="4290" spans="1:4" x14ac:dyDescent="0.25">
      <c r="A4290" s="1049">
        <v>92390</v>
      </c>
      <c r="B4290" s="1049" t="s">
        <v>3384</v>
      </c>
      <c r="C4290" s="1049" t="s">
        <v>77</v>
      </c>
      <c r="D4290" s="1052">
        <v>162.47</v>
      </c>
    </row>
    <row r="4291" spans="1:4" x14ac:dyDescent="0.25">
      <c r="A4291" s="1049">
        <v>92635</v>
      </c>
      <c r="B4291" s="1049" t="s">
        <v>3385</v>
      </c>
      <c r="C4291" s="1049" t="s">
        <v>77</v>
      </c>
      <c r="D4291" s="1052">
        <v>233.38</v>
      </c>
    </row>
    <row r="4292" spans="1:4" x14ac:dyDescent="0.25">
      <c r="A4292" s="1049">
        <v>92636</v>
      </c>
      <c r="B4292" s="1049" t="s">
        <v>3386</v>
      </c>
      <c r="C4292" s="1049" t="s">
        <v>77</v>
      </c>
      <c r="D4292" s="1052">
        <v>211.74</v>
      </c>
    </row>
    <row r="4293" spans="1:4" x14ac:dyDescent="0.25">
      <c r="A4293" s="1049">
        <v>92637</v>
      </c>
      <c r="B4293" s="1049" t="s">
        <v>3387</v>
      </c>
      <c r="C4293" s="1049" t="s">
        <v>77</v>
      </c>
      <c r="D4293" s="1052">
        <v>78.17</v>
      </c>
    </row>
    <row r="4294" spans="1:4" x14ac:dyDescent="0.25">
      <c r="A4294" s="1049">
        <v>92638</v>
      </c>
      <c r="B4294" s="1049" t="s">
        <v>3388</v>
      </c>
      <c r="C4294" s="1049" t="s">
        <v>77</v>
      </c>
      <c r="D4294" s="1052">
        <v>95.78</v>
      </c>
    </row>
    <row r="4295" spans="1:4" x14ac:dyDescent="0.25">
      <c r="A4295" s="1049">
        <v>92639</v>
      </c>
      <c r="B4295" s="1049" t="s">
        <v>3389</v>
      </c>
      <c r="C4295" s="1049" t="s">
        <v>77</v>
      </c>
      <c r="D4295" s="1052">
        <v>111.11</v>
      </c>
    </row>
    <row r="4296" spans="1:4" x14ac:dyDescent="0.25">
      <c r="A4296" s="1049">
        <v>92640</v>
      </c>
      <c r="B4296" s="1049" t="s">
        <v>3390</v>
      </c>
      <c r="C4296" s="1049" t="s">
        <v>77</v>
      </c>
      <c r="D4296" s="1052">
        <v>145.34</v>
      </c>
    </row>
    <row r="4297" spans="1:4" x14ac:dyDescent="0.25">
      <c r="A4297" s="1049">
        <v>92642</v>
      </c>
      <c r="B4297" s="1049" t="s">
        <v>3391</v>
      </c>
      <c r="C4297" s="1049" t="s">
        <v>77</v>
      </c>
      <c r="D4297" s="1052">
        <v>222.2</v>
      </c>
    </row>
    <row r="4298" spans="1:4" x14ac:dyDescent="0.25">
      <c r="A4298" s="1049">
        <v>92644</v>
      </c>
      <c r="B4298" s="1049" t="s">
        <v>3392</v>
      </c>
      <c r="C4298" s="1049" t="s">
        <v>77</v>
      </c>
      <c r="D4298" s="1052">
        <v>280.26</v>
      </c>
    </row>
    <row r="4299" spans="1:4" x14ac:dyDescent="0.25">
      <c r="A4299" s="1049">
        <v>92657</v>
      </c>
      <c r="B4299" s="1049" t="s">
        <v>3393</v>
      </c>
      <c r="C4299" s="1049" t="s">
        <v>77</v>
      </c>
      <c r="D4299" s="1052">
        <v>29.69</v>
      </c>
    </row>
    <row r="4300" spans="1:4" x14ac:dyDescent="0.25">
      <c r="A4300" s="1049">
        <v>92658</v>
      </c>
      <c r="B4300" s="1049" t="s">
        <v>3394</v>
      </c>
      <c r="C4300" s="1049" t="s">
        <v>77</v>
      </c>
      <c r="D4300" s="1052">
        <v>31.75</v>
      </c>
    </row>
    <row r="4301" spans="1:4" x14ac:dyDescent="0.25">
      <c r="A4301" s="1049">
        <v>92659</v>
      </c>
      <c r="B4301" s="1049" t="s">
        <v>3395</v>
      </c>
      <c r="C4301" s="1049" t="s">
        <v>77</v>
      </c>
      <c r="D4301" s="1052">
        <v>36.81</v>
      </c>
    </row>
    <row r="4302" spans="1:4" x14ac:dyDescent="0.25">
      <c r="A4302" s="1049">
        <v>92660</v>
      </c>
      <c r="B4302" s="1049" t="s">
        <v>3396</v>
      </c>
      <c r="C4302" s="1049" t="s">
        <v>77</v>
      </c>
      <c r="D4302" s="1052">
        <v>38.74</v>
      </c>
    </row>
    <row r="4303" spans="1:4" x14ac:dyDescent="0.25">
      <c r="A4303" s="1049">
        <v>92661</v>
      </c>
      <c r="B4303" s="1049" t="s">
        <v>3397</v>
      </c>
      <c r="C4303" s="1049" t="s">
        <v>77</v>
      </c>
      <c r="D4303" s="1052">
        <v>44.18</v>
      </c>
    </row>
    <row r="4304" spans="1:4" x14ac:dyDescent="0.25">
      <c r="A4304" s="1049">
        <v>92662</v>
      </c>
      <c r="B4304" s="1049" t="s">
        <v>3398</v>
      </c>
      <c r="C4304" s="1049" t="s">
        <v>77</v>
      </c>
      <c r="D4304" s="1052">
        <v>44.55</v>
      </c>
    </row>
    <row r="4305" spans="1:4" x14ac:dyDescent="0.25">
      <c r="A4305" s="1049">
        <v>92663</v>
      </c>
      <c r="B4305" s="1049" t="s">
        <v>3399</v>
      </c>
      <c r="C4305" s="1049" t="s">
        <v>77</v>
      </c>
      <c r="D4305" s="1052">
        <v>59.68</v>
      </c>
    </row>
    <row r="4306" spans="1:4" x14ac:dyDescent="0.25">
      <c r="A4306" s="1049">
        <v>92664</v>
      </c>
      <c r="B4306" s="1049" t="s">
        <v>3400</v>
      </c>
      <c r="C4306" s="1049" t="s">
        <v>77</v>
      </c>
      <c r="D4306" s="1052">
        <v>59.65</v>
      </c>
    </row>
    <row r="4307" spans="1:4" x14ac:dyDescent="0.25">
      <c r="A4307" s="1049">
        <v>92665</v>
      </c>
      <c r="B4307" s="1049" t="s">
        <v>3401</v>
      </c>
      <c r="C4307" s="1049" t="s">
        <v>77</v>
      </c>
      <c r="D4307" s="1052">
        <v>82.61</v>
      </c>
    </row>
    <row r="4308" spans="1:4" x14ac:dyDescent="0.25">
      <c r="A4308" s="1049">
        <v>92666</v>
      </c>
      <c r="B4308" s="1049" t="s">
        <v>3402</v>
      </c>
      <c r="C4308" s="1049" t="s">
        <v>77</v>
      </c>
      <c r="D4308" s="1052">
        <v>94.08</v>
      </c>
    </row>
    <row r="4309" spans="1:4" x14ac:dyDescent="0.25">
      <c r="A4309" s="1049">
        <v>92667</v>
      </c>
      <c r="B4309" s="1049" t="s">
        <v>3403</v>
      </c>
      <c r="C4309" s="1049" t="s">
        <v>77</v>
      </c>
      <c r="D4309" s="1052">
        <v>122.41</v>
      </c>
    </row>
    <row r="4310" spans="1:4" x14ac:dyDescent="0.25">
      <c r="A4310" s="1049">
        <v>92668</v>
      </c>
      <c r="B4310" s="1049" t="s">
        <v>3404</v>
      </c>
      <c r="C4310" s="1049" t="s">
        <v>77</v>
      </c>
      <c r="D4310" s="1052">
        <v>132.62</v>
      </c>
    </row>
    <row r="4311" spans="1:4" x14ac:dyDescent="0.25">
      <c r="A4311" s="1049">
        <v>92669</v>
      </c>
      <c r="B4311" s="1049" t="s">
        <v>3405</v>
      </c>
      <c r="C4311" s="1049" t="s">
        <v>77</v>
      </c>
      <c r="D4311" s="1052">
        <v>45.1</v>
      </c>
    </row>
    <row r="4312" spans="1:4" x14ac:dyDescent="0.25">
      <c r="A4312" s="1049">
        <v>92670</v>
      </c>
      <c r="B4312" s="1049" t="s">
        <v>3406</v>
      </c>
      <c r="C4312" s="1049" t="s">
        <v>77</v>
      </c>
      <c r="D4312" s="1052">
        <v>42.36</v>
      </c>
    </row>
    <row r="4313" spans="1:4" x14ac:dyDescent="0.25">
      <c r="A4313" s="1049">
        <v>92671</v>
      </c>
      <c r="B4313" s="1049" t="s">
        <v>3407</v>
      </c>
      <c r="C4313" s="1049" t="s">
        <v>77</v>
      </c>
      <c r="D4313" s="1052">
        <v>59.2</v>
      </c>
    </row>
    <row r="4314" spans="1:4" x14ac:dyDescent="0.25">
      <c r="A4314" s="1049">
        <v>92672</v>
      </c>
      <c r="B4314" s="1049" t="s">
        <v>3408</v>
      </c>
      <c r="C4314" s="1049" t="s">
        <v>77</v>
      </c>
      <c r="D4314" s="1052">
        <v>53.75</v>
      </c>
    </row>
    <row r="4315" spans="1:4" x14ac:dyDescent="0.25">
      <c r="A4315" s="1049">
        <v>92673</v>
      </c>
      <c r="B4315" s="1049" t="s">
        <v>3409</v>
      </c>
      <c r="C4315" s="1049" t="s">
        <v>77</v>
      </c>
      <c r="D4315" s="1052">
        <v>68.14</v>
      </c>
    </row>
    <row r="4316" spans="1:4" x14ac:dyDescent="0.25">
      <c r="A4316" s="1049">
        <v>92674</v>
      </c>
      <c r="B4316" s="1049" t="s">
        <v>3410</v>
      </c>
      <c r="C4316" s="1049" t="s">
        <v>77</v>
      </c>
      <c r="D4316" s="1052">
        <v>64.38</v>
      </c>
    </row>
    <row r="4317" spans="1:4" x14ac:dyDescent="0.25">
      <c r="A4317" s="1049">
        <v>92675</v>
      </c>
      <c r="B4317" s="1049" t="s">
        <v>3411</v>
      </c>
      <c r="C4317" s="1049" t="s">
        <v>77</v>
      </c>
      <c r="D4317" s="1052">
        <v>88.57</v>
      </c>
    </row>
    <row r="4318" spans="1:4" x14ac:dyDescent="0.25">
      <c r="A4318" s="1049">
        <v>92676</v>
      </c>
      <c r="B4318" s="1049" t="s">
        <v>3412</v>
      </c>
      <c r="C4318" s="1049" t="s">
        <v>77</v>
      </c>
      <c r="D4318" s="1052">
        <v>86.02</v>
      </c>
    </row>
    <row r="4319" spans="1:4" x14ac:dyDescent="0.25">
      <c r="A4319" s="1049">
        <v>92677</v>
      </c>
      <c r="B4319" s="1049" t="s">
        <v>3413</v>
      </c>
      <c r="C4319" s="1049" t="s">
        <v>77</v>
      </c>
      <c r="D4319" s="1052">
        <v>146.07</v>
      </c>
    </row>
    <row r="4320" spans="1:4" x14ac:dyDescent="0.25">
      <c r="A4320" s="1049">
        <v>92678</v>
      </c>
      <c r="B4320" s="1049" t="s">
        <v>3414</v>
      </c>
      <c r="C4320" s="1049" t="s">
        <v>77</v>
      </c>
      <c r="D4320" s="1052">
        <v>134.84</v>
      </c>
    </row>
    <row r="4321" spans="1:4" x14ac:dyDescent="0.25">
      <c r="A4321" s="1049">
        <v>92679</v>
      </c>
      <c r="B4321" s="1049" t="s">
        <v>3415</v>
      </c>
      <c r="C4321" s="1049" t="s">
        <v>77</v>
      </c>
      <c r="D4321" s="1052">
        <v>201.23</v>
      </c>
    </row>
    <row r="4322" spans="1:4" x14ac:dyDescent="0.25">
      <c r="A4322" s="1049">
        <v>92680</v>
      </c>
      <c r="B4322" s="1049" t="s">
        <v>3416</v>
      </c>
      <c r="C4322" s="1049" t="s">
        <v>77</v>
      </c>
      <c r="D4322" s="1052">
        <v>179.59</v>
      </c>
    </row>
    <row r="4323" spans="1:4" x14ac:dyDescent="0.25">
      <c r="A4323" s="1049">
        <v>92681</v>
      </c>
      <c r="B4323" s="1049" t="s">
        <v>3417</v>
      </c>
      <c r="C4323" s="1049" t="s">
        <v>77</v>
      </c>
      <c r="D4323" s="1052">
        <v>57.48</v>
      </c>
    </row>
    <row r="4324" spans="1:4" x14ac:dyDescent="0.25">
      <c r="A4324" s="1049">
        <v>92682</v>
      </c>
      <c r="B4324" s="1049" t="s">
        <v>3418</v>
      </c>
      <c r="C4324" s="1049" t="s">
        <v>77</v>
      </c>
      <c r="D4324" s="1052">
        <v>72.260000000000005</v>
      </c>
    </row>
    <row r="4325" spans="1:4" x14ac:dyDescent="0.25">
      <c r="A4325" s="1049">
        <v>92683</v>
      </c>
      <c r="B4325" s="1049" t="s">
        <v>3419</v>
      </c>
      <c r="C4325" s="1049" t="s">
        <v>77</v>
      </c>
      <c r="D4325" s="1052">
        <v>84.42</v>
      </c>
    </row>
    <row r="4326" spans="1:4" x14ac:dyDescent="0.25">
      <c r="A4326" s="1049">
        <v>92684</v>
      </c>
      <c r="B4326" s="1049" t="s">
        <v>3420</v>
      </c>
      <c r="C4326" s="1049" t="s">
        <v>77</v>
      </c>
      <c r="D4326" s="1052">
        <v>114.61</v>
      </c>
    </row>
    <row r="4327" spans="1:4" x14ac:dyDescent="0.25">
      <c r="A4327" s="1049">
        <v>92685</v>
      </c>
      <c r="B4327" s="1049" t="s">
        <v>3421</v>
      </c>
      <c r="C4327" s="1049" t="s">
        <v>77</v>
      </c>
      <c r="D4327" s="1052">
        <v>185.41</v>
      </c>
    </row>
    <row r="4328" spans="1:4" x14ac:dyDescent="0.25">
      <c r="A4328" s="1049">
        <v>92686</v>
      </c>
      <c r="B4328" s="1049" t="s">
        <v>3422</v>
      </c>
      <c r="C4328" s="1049" t="s">
        <v>77</v>
      </c>
      <c r="D4328" s="1052">
        <v>237.36</v>
      </c>
    </row>
    <row r="4329" spans="1:4" x14ac:dyDescent="0.25">
      <c r="A4329" s="1049">
        <v>92692</v>
      </c>
      <c r="B4329" s="1049" t="s">
        <v>3423</v>
      </c>
      <c r="C4329" s="1049" t="s">
        <v>77</v>
      </c>
      <c r="D4329" s="1052">
        <v>15.96</v>
      </c>
    </row>
    <row r="4330" spans="1:4" x14ac:dyDescent="0.25">
      <c r="A4330" s="1049">
        <v>92693</v>
      </c>
      <c r="B4330" s="1049" t="s">
        <v>3424</v>
      </c>
      <c r="C4330" s="1049" t="s">
        <v>77</v>
      </c>
      <c r="D4330" s="1052">
        <v>16.420000000000002</v>
      </c>
    </row>
    <row r="4331" spans="1:4" x14ac:dyDescent="0.25">
      <c r="A4331" s="1049">
        <v>92694</v>
      </c>
      <c r="B4331" s="1049" t="s">
        <v>3425</v>
      </c>
      <c r="C4331" s="1049" t="s">
        <v>77</v>
      </c>
      <c r="D4331" s="1052">
        <v>25.26</v>
      </c>
    </row>
    <row r="4332" spans="1:4" x14ac:dyDescent="0.25">
      <c r="A4332" s="1049">
        <v>92695</v>
      </c>
      <c r="B4332" s="1049" t="s">
        <v>3426</v>
      </c>
      <c r="C4332" s="1049" t="s">
        <v>77</v>
      </c>
      <c r="D4332" s="1052">
        <v>25.72</v>
      </c>
    </row>
    <row r="4333" spans="1:4" x14ac:dyDescent="0.25">
      <c r="A4333" s="1049">
        <v>92696</v>
      </c>
      <c r="B4333" s="1049" t="s">
        <v>3427</v>
      </c>
      <c r="C4333" s="1049" t="s">
        <v>77</v>
      </c>
      <c r="D4333" s="1052">
        <v>39.57</v>
      </c>
    </row>
    <row r="4334" spans="1:4" x14ac:dyDescent="0.25">
      <c r="A4334" s="1049">
        <v>92697</v>
      </c>
      <c r="B4334" s="1049" t="s">
        <v>3428</v>
      </c>
      <c r="C4334" s="1049" t="s">
        <v>77</v>
      </c>
      <c r="D4334" s="1052">
        <v>41.63</v>
      </c>
    </row>
    <row r="4335" spans="1:4" x14ac:dyDescent="0.25">
      <c r="A4335" s="1049">
        <v>92698</v>
      </c>
      <c r="B4335" s="1049" t="s">
        <v>3429</v>
      </c>
      <c r="C4335" s="1049" t="s">
        <v>77</v>
      </c>
      <c r="D4335" s="1052">
        <v>23.58</v>
      </c>
    </row>
    <row r="4336" spans="1:4" x14ac:dyDescent="0.25">
      <c r="A4336" s="1049">
        <v>92699</v>
      </c>
      <c r="B4336" s="1049" t="s">
        <v>3430</v>
      </c>
      <c r="C4336" s="1049" t="s">
        <v>77</v>
      </c>
      <c r="D4336" s="1052">
        <v>22.09</v>
      </c>
    </row>
    <row r="4337" spans="1:4" x14ac:dyDescent="0.25">
      <c r="A4337" s="1049">
        <v>92700</v>
      </c>
      <c r="B4337" s="1049" t="s">
        <v>3431</v>
      </c>
      <c r="C4337" s="1049" t="s">
        <v>77</v>
      </c>
      <c r="D4337" s="1052">
        <v>38.409999999999997</v>
      </c>
    </row>
    <row r="4338" spans="1:4" x14ac:dyDescent="0.25">
      <c r="A4338" s="1049">
        <v>92701</v>
      </c>
      <c r="B4338" s="1049" t="s">
        <v>3432</v>
      </c>
      <c r="C4338" s="1049" t="s">
        <v>77</v>
      </c>
      <c r="D4338" s="1052">
        <v>36.19</v>
      </c>
    </row>
    <row r="4339" spans="1:4" x14ac:dyDescent="0.25">
      <c r="A4339" s="1049">
        <v>92702</v>
      </c>
      <c r="B4339" s="1049" t="s">
        <v>3433</v>
      </c>
      <c r="C4339" s="1049" t="s">
        <v>77</v>
      </c>
      <c r="D4339" s="1052">
        <v>60</v>
      </c>
    </row>
    <row r="4340" spans="1:4" x14ac:dyDescent="0.25">
      <c r="A4340" s="1049">
        <v>92703</v>
      </c>
      <c r="B4340" s="1049" t="s">
        <v>3434</v>
      </c>
      <c r="C4340" s="1049" t="s">
        <v>77</v>
      </c>
      <c r="D4340" s="1052">
        <v>57.26</v>
      </c>
    </row>
    <row r="4341" spans="1:4" x14ac:dyDescent="0.25">
      <c r="A4341" s="1049">
        <v>92704</v>
      </c>
      <c r="B4341" s="1049" t="s">
        <v>3435</v>
      </c>
      <c r="C4341" s="1049" t="s">
        <v>77</v>
      </c>
      <c r="D4341" s="1052">
        <v>29.76</v>
      </c>
    </row>
    <row r="4342" spans="1:4" x14ac:dyDescent="0.25">
      <c r="A4342" s="1049">
        <v>92705</v>
      </c>
      <c r="B4342" s="1049" t="s">
        <v>3436</v>
      </c>
      <c r="C4342" s="1049" t="s">
        <v>77</v>
      </c>
      <c r="D4342" s="1052">
        <v>47.79</v>
      </c>
    </row>
    <row r="4343" spans="1:4" x14ac:dyDescent="0.25">
      <c r="A4343" s="1049">
        <v>92706</v>
      </c>
      <c r="B4343" s="1049" t="s">
        <v>3437</v>
      </c>
      <c r="C4343" s="1049" t="s">
        <v>77</v>
      </c>
      <c r="D4343" s="1052">
        <v>77.34</v>
      </c>
    </row>
    <row r="4344" spans="1:4" x14ac:dyDescent="0.25">
      <c r="A4344" s="1049">
        <v>92889</v>
      </c>
      <c r="B4344" s="1049" t="s">
        <v>3438</v>
      </c>
      <c r="C4344" s="1049" t="s">
        <v>77</v>
      </c>
      <c r="D4344" s="1052">
        <v>149.59</v>
      </c>
    </row>
    <row r="4345" spans="1:4" x14ac:dyDescent="0.25">
      <c r="A4345" s="1049">
        <v>92890</v>
      </c>
      <c r="B4345" s="1049" t="s">
        <v>3439</v>
      </c>
      <c r="C4345" s="1049" t="s">
        <v>77</v>
      </c>
      <c r="D4345" s="1052">
        <v>227.27</v>
      </c>
    </row>
    <row r="4346" spans="1:4" x14ac:dyDescent="0.25">
      <c r="A4346" s="1049">
        <v>92891</v>
      </c>
      <c r="B4346" s="1049" t="s">
        <v>3440</v>
      </c>
      <c r="C4346" s="1049" t="s">
        <v>77</v>
      </c>
      <c r="D4346" s="1052">
        <v>333.79</v>
      </c>
    </row>
    <row r="4347" spans="1:4" x14ac:dyDescent="0.25">
      <c r="A4347" s="1049">
        <v>92892</v>
      </c>
      <c r="B4347" s="1049" t="s">
        <v>3441</v>
      </c>
      <c r="C4347" s="1049" t="s">
        <v>77</v>
      </c>
      <c r="D4347" s="1052">
        <v>64.23</v>
      </c>
    </row>
    <row r="4348" spans="1:4" x14ac:dyDescent="0.25">
      <c r="A4348" s="1049">
        <v>92893</v>
      </c>
      <c r="B4348" s="1049" t="s">
        <v>3442</v>
      </c>
      <c r="C4348" s="1049" t="s">
        <v>77</v>
      </c>
      <c r="D4348" s="1052">
        <v>91.69</v>
      </c>
    </row>
    <row r="4349" spans="1:4" x14ac:dyDescent="0.25">
      <c r="A4349" s="1049">
        <v>92894</v>
      </c>
      <c r="B4349" s="1049" t="s">
        <v>3443</v>
      </c>
      <c r="C4349" s="1049" t="s">
        <v>77</v>
      </c>
      <c r="D4349" s="1052">
        <v>109.64</v>
      </c>
    </row>
    <row r="4350" spans="1:4" x14ac:dyDescent="0.25">
      <c r="A4350" s="1049">
        <v>92895</v>
      </c>
      <c r="B4350" s="1049" t="s">
        <v>3444</v>
      </c>
      <c r="C4350" s="1049" t="s">
        <v>77</v>
      </c>
      <c r="D4350" s="1052">
        <v>149.53</v>
      </c>
    </row>
    <row r="4351" spans="1:4" x14ac:dyDescent="0.25">
      <c r="A4351" s="1049">
        <v>92896</v>
      </c>
      <c r="B4351" s="1049" t="s">
        <v>3445</v>
      </c>
      <c r="C4351" s="1049" t="s">
        <v>77</v>
      </c>
      <c r="D4351" s="1052">
        <v>229.13</v>
      </c>
    </row>
    <row r="4352" spans="1:4" x14ac:dyDescent="0.25">
      <c r="A4352" s="1049">
        <v>92897</v>
      </c>
      <c r="B4352" s="1049" t="s">
        <v>3446</v>
      </c>
      <c r="C4352" s="1049" t="s">
        <v>77</v>
      </c>
      <c r="D4352" s="1052">
        <v>337.61</v>
      </c>
    </row>
    <row r="4353" spans="1:4" x14ac:dyDescent="0.25">
      <c r="A4353" s="1049">
        <v>92898</v>
      </c>
      <c r="B4353" s="1049" t="s">
        <v>3447</v>
      </c>
      <c r="C4353" s="1049" t="s">
        <v>77</v>
      </c>
      <c r="D4353" s="1052">
        <v>53.92</v>
      </c>
    </row>
    <row r="4354" spans="1:4" x14ac:dyDescent="0.25">
      <c r="A4354" s="1049">
        <v>92899</v>
      </c>
      <c r="B4354" s="1049" t="s">
        <v>3448</v>
      </c>
      <c r="C4354" s="1049" t="s">
        <v>77</v>
      </c>
      <c r="D4354" s="1052">
        <v>79.95</v>
      </c>
    </row>
    <row r="4355" spans="1:4" x14ac:dyDescent="0.25">
      <c r="A4355" s="1049">
        <v>92900</v>
      </c>
      <c r="B4355" s="1049" t="s">
        <v>3449</v>
      </c>
      <c r="C4355" s="1049" t="s">
        <v>77</v>
      </c>
      <c r="D4355" s="1052">
        <v>96.27</v>
      </c>
    </row>
    <row r="4356" spans="1:4" x14ac:dyDescent="0.25">
      <c r="A4356" s="1049">
        <v>92901</v>
      </c>
      <c r="B4356" s="1049" t="s">
        <v>3450</v>
      </c>
      <c r="C4356" s="1049" t="s">
        <v>77</v>
      </c>
      <c r="D4356" s="1052">
        <v>134.13999999999999</v>
      </c>
    </row>
    <row r="4357" spans="1:4" x14ac:dyDescent="0.25">
      <c r="A4357" s="1049">
        <v>92902</v>
      </c>
      <c r="B4357" s="1049" t="s">
        <v>3451</v>
      </c>
      <c r="C4357" s="1049" t="s">
        <v>77</v>
      </c>
      <c r="D4357" s="1052">
        <v>210.67</v>
      </c>
    </row>
    <row r="4358" spans="1:4" x14ac:dyDescent="0.25">
      <c r="A4358" s="1049">
        <v>92903</v>
      </c>
      <c r="B4358" s="1049" t="s">
        <v>3452</v>
      </c>
      <c r="C4358" s="1049" t="s">
        <v>77</v>
      </c>
      <c r="D4358" s="1052">
        <v>316.16000000000003</v>
      </c>
    </row>
    <row r="4359" spans="1:4" x14ac:dyDescent="0.25">
      <c r="A4359" s="1049">
        <v>92904</v>
      </c>
      <c r="B4359" s="1049" t="s">
        <v>3453</v>
      </c>
      <c r="C4359" s="1049" t="s">
        <v>77</v>
      </c>
      <c r="D4359" s="1052">
        <v>36.770000000000003</v>
      </c>
    </row>
    <row r="4360" spans="1:4" x14ac:dyDescent="0.25">
      <c r="A4360" s="1049">
        <v>92905</v>
      </c>
      <c r="B4360" s="1049" t="s">
        <v>3454</v>
      </c>
      <c r="C4360" s="1049" t="s">
        <v>77</v>
      </c>
      <c r="D4360" s="1052">
        <v>52.42</v>
      </c>
    </row>
    <row r="4361" spans="1:4" x14ac:dyDescent="0.25">
      <c r="A4361" s="1049">
        <v>92906</v>
      </c>
      <c r="B4361" s="1049" t="s">
        <v>3455</v>
      </c>
      <c r="C4361" s="1049" t="s">
        <v>77</v>
      </c>
      <c r="D4361" s="1052">
        <v>63.8</v>
      </c>
    </row>
    <row r="4362" spans="1:4" x14ac:dyDescent="0.25">
      <c r="A4362" s="1049">
        <v>92907</v>
      </c>
      <c r="B4362" s="1049" t="s">
        <v>3456</v>
      </c>
      <c r="C4362" s="1049" t="s">
        <v>77</v>
      </c>
      <c r="D4362" s="1052">
        <v>79.430000000000007</v>
      </c>
    </row>
    <row r="4363" spans="1:4" x14ac:dyDescent="0.25">
      <c r="A4363" s="1049">
        <v>92908</v>
      </c>
      <c r="B4363" s="1049" t="s">
        <v>3457</v>
      </c>
      <c r="C4363" s="1049" t="s">
        <v>77</v>
      </c>
      <c r="D4363" s="1052">
        <v>79.430000000000007</v>
      </c>
    </row>
    <row r="4364" spans="1:4" x14ac:dyDescent="0.25">
      <c r="A4364" s="1049">
        <v>92909</v>
      </c>
      <c r="B4364" s="1049" t="s">
        <v>3458</v>
      </c>
      <c r="C4364" s="1049" t="s">
        <v>77</v>
      </c>
      <c r="D4364" s="1052">
        <v>79.430000000000007</v>
      </c>
    </row>
    <row r="4365" spans="1:4" x14ac:dyDescent="0.25">
      <c r="A4365" s="1049">
        <v>92910</v>
      </c>
      <c r="B4365" s="1049" t="s">
        <v>3459</v>
      </c>
      <c r="C4365" s="1049" t="s">
        <v>77</v>
      </c>
      <c r="D4365" s="1052">
        <v>115.53</v>
      </c>
    </row>
    <row r="4366" spans="1:4" x14ac:dyDescent="0.25">
      <c r="A4366" s="1049">
        <v>92911</v>
      </c>
      <c r="B4366" s="1049" t="s">
        <v>3460</v>
      </c>
      <c r="C4366" s="1049" t="s">
        <v>77</v>
      </c>
      <c r="D4366" s="1052">
        <v>115.53</v>
      </c>
    </row>
    <row r="4367" spans="1:4" x14ac:dyDescent="0.25">
      <c r="A4367" s="1049">
        <v>92912</v>
      </c>
      <c r="B4367" s="1049" t="s">
        <v>3461</v>
      </c>
      <c r="C4367" s="1049" t="s">
        <v>77</v>
      </c>
      <c r="D4367" s="1052">
        <v>155.52000000000001</v>
      </c>
    </row>
    <row r="4368" spans="1:4" x14ac:dyDescent="0.25">
      <c r="A4368" s="1049">
        <v>92913</v>
      </c>
      <c r="B4368" s="1049" t="s">
        <v>3462</v>
      </c>
      <c r="C4368" s="1049" t="s">
        <v>77</v>
      </c>
      <c r="D4368" s="1052">
        <v>158.71</v>
      </c>
    </row>
    <row r="4369" spans="1:4" x14ac:dyDescent="0.25">
      <c r="A4369" s="1049">
        <v>92914</v>
      </c>
      <c r="B4369" s="1049" t="s">
        <v>3463</v>
      </c>
      <c r="C4369" s="1049" t="s">
        <v>77</v>
      </c>
      <c r="D4369" s="1052">
        <v>158.71</v>
      </c>
    </row>
    <row r="4370" spans="1:4" x14ac:dyDescent="0.25">
      <c r="A4370" s="1049">
        <v>92918</v>
      </c>
      <c r="B4370" s="1049" t="s">
        <v>3464</v>
      </c>
      <c r="C4370" s="1049" t="s">
        <v>77</v>
      </c>
      <c r="D4370" s="1052">
        <v>41.89</v>
      </c>
    </row>
    <row r="4371" spans="1:4" x14ac:dyDescent="0.25">
      <c r="A4371" s="1049">
        <v>92920</v>
      </c>
      <c r="B4371" s="1049" t="s">
        <v>3465</v>
      </c>
      <c r="C4371" s="1049" t="s">
        <v>77</v>
      </c>
      <c r="D4371" s="1052">
        <v>42.18</v>
      </c>
    </row>
    <row r="4372" spans="1:4" x14ac:dyDescent="0.25">
      <c r="A4372" s="1049">
        <v>92925</v>
      </c>
      <c r="B4372" s="1049" t="s">
        <v>3466</v>
      </c>
      <c r="C4372" s="1049" t="s">
        <v>77</v>
      </c>
      <c r="D4372" s="1052">
        <v>52.01</v>
      </c>
    </row>
    <row r="4373" spans="1:4" x14ac:dyDescent="0.25">
      <c r="A4373" s="1049">
        <v>92926</v>
      </c>
      <c r="B4373" s="1049" t="s">
        <v>3467</v>
      </c>
      <c r="C4373" s="1049" t="s">
        <v>77</v>
      </c>
      <c r="D4373" s="1052">
        <v>52</v>
      </c>
    </row>
    <row r="4374" spans="1:4" x14ac:dyDescent="0.25">
      <c r="A4374" s="1049">
        <v>92927</v>
      </c>
      <c r="B4374" s="1049" t="s">
        <v>3468</v>
      </c>
      <c r="C4374" s="1049" t="s">
        <v>77</v>
      </c>
      <c r="D4374" s="1052">
        <v>52</v>
      </c>
    </row>
    <row r="4375" spans="1:4" x14ac:dyDescent="0.25">
      <c r="A4375" s="1049">
        <v>92928</v>
      </c>
      <c r="B4375" s="1049" t="s">
        <v>3469</v>
      </c>
      <c r="C4375" s="1049" t="s">
        <v>77</v>
      </c>
      <c r="D4375" s="1052">
        <v>59.52</v>
      </c>
    </row>
    <row r="4376" spans="1:4" x14ac:dyDescent="0.25">
      <c r="A4376" s="1049">
        <v>92929</v>
      </c>
      <c r="B4376" s="1049" t="s">
        <v>3470</v>
      </c>
      <c r="C4376" s="1049" t="s">
        <v>77</v>
      </c>
      <c r="D4376" s="1052">
        <v>59.52</v>
      </c>
    </row>
    <row r="4377" spans="1:4" x14ac:dyDescent="0.25">
      <c r="A4377" s="1049">
        <v>92930</v>
      </c>
      <c r="B4377" s="1049" t="s">
        <v>3471</v>
      </c>
      <c r="C4377" s="1049" t="s">
        <v>77</v>
      </c>
      <c r="D4377" s="1052">
        <v>59.52</v>
      </c>
    </row>
    <row r="4378" spans="1:4" x14ac:dyDescent="0.25">
      <c r="A4378" s="1049">
        <v>92931</v>
      </c>
      <c r="B4378" s="1049" t="s">
        <v>3472</v>
      </c>
      <c r="C4378" s="1049" t="s">
        <v>77</v>
      </c>
      <c r="D4378" s="1052">
        <v>79.37</v>
      </c>
    </row>
    <row r="4379" spans="1:4" x14ac:dyDescent="0.25">
      <c r="A4379" s="1049">
        <v>92932</v>
      </c>
      <c r="B4379" s="1049" t="s">
        <v>3473</v>
      </c>
      <c r="C4379" s="1049" t="s">
        <v>77</v>
      </c>
      <c r="D4379" s="1052">
        <v>79.37</v>
      </c>
    </row>
    <row r="4380" spans="1:4" x14ac:dyDescent="0.25">
      <c r="A4380" s="1049">
        <v>92933</v>
      </c>
      <c r="B4380" s="1049" t="s">
        <v>3474</v>
      </c>
      <c r="C4380" s="1049" t="s">
        <v>77</v>
      </c>
      <c r="D4380" s="1052">
        <v>79.37</v>
      </c>
    </row>
    <row r="4381" spans="1:4" x14ac:dyDescent="0.25">
      <c r="A4381" s="1049">
        <v>92934</v>
      </c>
      <c r="B4381" s="1049" t="s">
        <v>3475</v>
      </c>
      <c r="C4381" s="1049" t="s">
        <v>77</v>
      </c>
      <c r="D4381" s="1052">
        <v>117.39</v>
      </c>
    </row>
    <row r="4382" spans="1:4" x14ac:dyDescent="0.25">
      <c r="A4382" s="1049">
        <v>92935</v>
      </c>
      <c r="B4382" s="1049" t="s">
        <v>3476</v>
      </c>
      <c r="C4382" s="1049" t="s">
        <v>77</v>
      </c>
      <c r="D4382" s="1052">
        <v>117.39</v>
      </c>
    </row>
    <row r="4383" spans="1:4" x14ac:dyDescent="0.25">
      <c r="A4383" s="1049">
        <v>92936</v>
      </c>
      <c r="B4383" s="1049" t="s">
        <v>3477</v>
      </c>
      <c r="C4383" s="1049" t="s">
        <v>77</v>
      </c>
      <c r="D4383" s="1052">
        <v>162.53</v>
      </c>
    </row>
    <row r="4384" spans="1:4" x14ac:dyDescent="0.25">
      <c r="A4384" s="1049">
        <v>92937</v>
      </c>
      <c r="B4384" s="1049" t="s">
        <v>3478</v>
      </c>
      <c r="C4384" s="1049" t="s">
        <v>77</v>
      </c>
      <c r="D4384" s="1052">
        <v>162.53</v>
      </c>
    </row>
    <row r="4385" spans="1:4" x14ac:dyDescent="0.25">
      <c r="A4385" s="1049">
        <v>92938</v>
      </c>
      <c r="B4385" s="1049" t="s">
        <v>3479</v>
      </c>
      <c r="C4385" s="1049" t="s">
        <v>77</v>
      </c>
      <c r="D4385" s="1052">
        <v>31.58</v>
      </c>
    </row>
    <row r="4386" spans="1:4" x14ac:dyDescent="0.25">
      <c r="A4386" s="1049">
        <v>92939</v>
      </c>
      <c r="B4386" s="1049" t="s">
        <v>3480</v>
      </c>
      <c r="C4386" s="1049" t="s">
        <v>77</v>
      </c>
      <c r="D4386" s="1052">
        <v>31.87</v>
      </c>
    </row>
    <row r="4387" spans="1:4" x14ac:dyDescent="0.25">
      <c r="A4387" s="1049">
        <v>92940</v>
      </c>
      <c r="B4387" s="1049" t="s">
        <v>3481</v>
      </c>
      <c r="C4387" s="1049" t="s">
        <v>77</v>
      </c>
      <c r="D4387" s="1052">
        <v>40.270000000000003</v>
      </c>
    </row>
    <row r="4388" spans="1:4" x14ac:dyDescent="0.25">
      <c r="A4388" s="1049">
        <v>92941</v>
      </c>
      <c r="B4388" s="1049" t="s">
        <v>3482</v>
      </c>
      <c r="C4388" s="1049" t="s">
        <v>77</v>
      </c>
      <c r="D4388" s="1052">
        <v>40.26</v>
      </c>
    </row>
    <row r="4389" spans="1:4" x14ac:dyDescent="0.25">
      <c r="A4389" s="1049">
        <v>92942</v>
      </c>
      <c r="B4389" s="1049" t="s">
        <v>3483</v>
      </c>
      <c r="C4389" s="1049" t="s">
        <v>77</v>
      </c>
      <c r="D4389" s="1052">
        <v>40.26</v>
      </c>
    </row>
    <row r="4390" spans="1:4" x14ac:dyDescent="0.25">
      <c r="A4390" s="1049">
        <v>92943</v>
      </c>
      <c r="B4390" s="1049" t="s">
        <v>3484</v>
      </c>
      <c r="C4390" s="1049" t="s">
        <v>77</v>
      </c>
      <c r="D4390" s="1052">
        <v>46.15</v>
      </c>
    </row>
    <row r="4391" spans="1:4" x14ac:dyDescent="0.25">
      <c r="A4391" s="1049">
        <v>92944</v>
      </c>
      <c r="B4391" s="1049" t="s">
        <v>3485</v>
      </c>
      <c r="C4391" s="1049" t="s">
        <v>77</v>
      </c>
      <c r="D4391" s="1052">
        <v>46.15</v>
      </c>
    </row>
    <row r="4392" spans="1:4" x14ac:dyDescent="0.25">
      <c r="A4392" s="1049">
        <v>92945</v>
      </c>
      <c r="B4392" s="1049" t="s">
        <v>3486</v>
      </c>
      <c r="C4392" s="1049" t="s">
        <v>77</v>
      </c>
      <c r="D4392" s="1052">
        <v>46.15</v>
      </c>
    </row>
    <row r="4393" spans="1:4" x14ac:dyDescent="0.25">
      <c r="A4393" s="1049">
        <v>92946</v>
      </c>
      <c r="B4393" s="1049" t="s">
        <v>3487</v>
      </c>
      <c r="C4393" s="1049" t="s">
        <v>77</v>
      </c>
      <c r="D4393" s="1052">
        <v>63.98</v>
      </c>
    </row>
    <row r="4394" spans="1:4" x14ac:dyDescent="0.25">
      <c r="A4394" s="1049">
        <v>92947</v>
      </c>
      <c r="B4394" s="1049" t="s">
        <v>3488</v>
      </c>
      <c r="C4394" s="1049" t="s">
        <v>77</v>
      </c>
      <c r="D4394" s="1052">
        <v>63.98</v>
      </c>
    </row>
    <row r="4395" spans="1:4" x14ac:dyDescent="0.25">
      <c r="A4395" s="1049">
        <v>92948</v>
      </c>
      <c r="B4395" s="1049" t="s">
        <v>3489</v>
      </c>
      <c r="C4395" s="1049" t="s">
        <v>77</v>
      </c>
      <c r="D4395" s="1052">
        <v>63.98</v>
      </c>
    </row>
    <row r="4396" spans="1:4" x14ac:dyDescent="0.25">
      <c r="A4396" s="1049">
        <v>92949</v>
      </c>
      <c r="B4396" s="1049" t="s">
        <v>3490</v>
      </c>
      <c r="C4396" s="1049" t="s">
        <v>77</v>
      </c>
      <c r="D4396" s="1052">
        <v>98.93</v>
      </c>
    </row>
    <row r="4397" spans="1:4" x14ac:dyDescent="0.25">
      <c r="A4397" s="1049">
        <v>92950</v>
      </c>
      <c r="B4397" s="1049" t="s">
        <v>3491</v>
      </c>
      <c r="C4397" s="1049" t="s">
        <v>77</v>
      </c>
      <c r="D4397" s="1052">
        <v>98.93</v>
      </c>
    </row>
    <row r="4398" spans="1:4" x14ac:dyDescent="0.25">
      <c r="A4398" s="1049">
        <v>92951</v>
      </c>
      <c r="B4398" s="1049" t="s">
        <v>3492</v>
      </c>
      <c r="C4398" s="1049" t="s">
        <v>77</v>
      </c>
      <c r="D4398" s="1052">
        <v>141.08000000000001</v>
      </c>
    </row>
    <row r="4399" spans="1:4" x14ac:dyDescent="0.25">
      <c r="A4399" s="1049">
        <v>92952</v>
      </c>
      <c r="B4399" s="1049" t="s">
        <v>3493</v>
      </c>
      <c r="C4399" s="1049" t="s">
        <v>77</v>
      </c>
      <c r="D4399" s="1052">
        <v>141.08000000000001</v>
      </c>
    </row>
    <row r="4400" spans="1:4" x14ac:dyDescent="0.25">
      <c r="A4400" s="1049">
        <v>92953</v>
      </c>
      <c r="B4400" s="1049" t="s">
        <v>3494</v>
      </c>
      <c r="C4400" s="1049" t="s">
        <v>77</v>
      </c>
      <c r="D4400" s="1052">
        <v>27.21</v>
      </c>
    </row>
    <row r="4401" spans="1:4" x14ac:dyDescent="0.25">
      <c r="A4401" s="1049">
        <v>93050</v>
      </c>
      <c r="B4401" s="1049" t="s">
        <v>13198</v>
      </c>
      <c r="C4401" s="1049" t="s">
        <v>77</v>
      </c>
      <c r="D4401" s="1052">
        <v>11.53</v>
      </c>
    </row>
    <row r="4402" spans="1:4" x14ac:dyDescent="0.25">
      <c r="A4402" s="1049">
        <v>93052</v>
      </c>
      <c r="B4402" s="1049" t="s">
        <v>13199</v>
      </c>
      <c r="C4402" s="1049" t="s">
        <v>77</v>
      </c>
      <c r="D4402" s="1052">
        <v>516.13</v>
      </c>
    </row>
    <row r="4403" spans="1:4" x14ac:dyDescent="0.25">
      <c r="A4403" s="1049">
        <v>93054</v>
      </c>
      <c r="B4403" s="1049" t="s">
        <v>13200</v>
      </c>
      <c r="C4403" s="1049" t="s">
        <v>77</v>
      </c>
      <c r="D4403" s="1052">
        <v>22.77</v>
      </c>
    </row>
    <row r="4404" spans="1:4" x14ac:dyDescent="0.25">
      <c r="A4404" s="1049">
        <v>93055</v>
      </c>
      <c r="B4404" s="1049" t="s">
        <v>13201</v>
      </c>
      <c r="C4404" s="1049" t="s">
        <v>77</v>
      </c>
      <c r="D4404" s="1052">
        <v>44.95</v>
      </c>
    </row>
    <row r="4405" spans="1:4" x14ac:dyDescent="0.25">
      <c r="A4405" s="1049">
        <v>93056</v>
      </c>
      <c r="B4405" s="1049" t="s">
        <v>13202</v>
      </c>
      <c r="C4405" s="1049" t="s">
        <v>77</v>
      </c>
      <c r="D4405" s="1052">
        <v>17.170000000000002</v>
      </c>
    </row>
    <row r="4406" spans="1:4" x14ac:dyDescent="0.25">
      <c r="A4406" s="1049">
        <v>93057</v>
      </c>
      <c r="B4406" s="1049" t="s">
        <v>13203</v>
      </c>
      <c r="C4406" s="1049" t="s">
        <v>77</v>
      </c>
      <c r="D4406" s="1052">
        <v>14.29</v>
      </c>
    </row>
    <row r="4407" spans="1:4" x14ac:dyDescent="0.25">
      <c r="A4407" s="1049">
        <v>93058</v>
      </c>
      <c r="B4407" s="1049" t="s">
        <v>13204</v>
      </c>
      <c r="C4407" s="1049" t="s">
        <v>77</v>
      </c>
      <c r="D4407" s="1052">
        <v>567.89</v>
      </c>
    </row>
    <row r="4408" spans="1:4" x14ac:dyDescent="0.25">
      <c r="A4408" s="1049">
        <v>93059</v>
      </c>
      <c r="B4408" s="1049" t="s">
        <v>13205</v>
      </c>
      <c r="C4408" s="1049" t="s">
        <v>77</v>
      </c>
      <c r="D4408" s="1052">
        <v>29.51</v>
      </c>
    </row>
    <row r="4409" spans="1:4" x14ac:dyDescent="0.25">
      <c r="A4409" s="1049">
        <v>93060</v>
      </c>
      <c r="B4409" s="1049" t="s">
        <v>13206</v>
      </c>
      <c r="C4409" s="1049" t="s">
        <v>77</v>
      </c>
      <c r="D4409" s="1052">
        <v>78.62</v>
      </c>
    </row>
    <row r="4410" spans="1:4" x14ac:dyDescent="0.25">
      <c r="A4410" s="1049">
        <v>93061</v>
      </c>
      <c r="B4410" s="1049" t="s">
        <v>13207</v>
      </c>
      <c r="C4410" s="1049" t="s">
        <v>77</v>
      </c>
      <c r="D4410" s="1052">
        <v>32.26</v>
      </c>
    </row>
    <row r="4411" spans="1:4" x14ac:dyDescent="0.25">
      <c r="A4411" s="1049">
        <v>93062</v>
      </c>
      <c r="B4411" s="1049" t="s">
        <v>13208</v>
      </c>
      <c r="C4411" s="1049" t="s">
        <v>77</v>
      </c>
      <c r="D4411" s="1052">
        <v>27.22</v>
      </c>
    </row>
    <row r="4412" spans="1:4" x14ac:dyDescent="0.25">
      <c r="A4412" s="1049">
        <v>93063</v>
      </c>
      <c r="B4412" s="1049" t="s">
        <v>13209</v>
      </c>
      <c r="C4412" s="1049" t="s">
        <v>77</v>
      </c>
      <c r="D4412" s="1052">
        <v>650.79999999999995</v>
      </c>
    </row>
    <row r="4413" spans="1:4" x14ac:dyDescent="0.25">
      <c r="A4413" s="1049">
        <v>93064</v>
      </c>
      <c r="B4413" s="1049" t="s">
        <v>13210</v>
      </c>
      <c r="C4413" s="1049" t="s">
        <v>77</v>
      </c>
      <c r="D4413" s="1052">
        <v>49.34</v>
      </c>
    </row>
    <row r="4414" spans="1:4" x14ac:dyDescent="0.25">
      <c r="A4414" s="1049">
        <v>93065</v>
      </c>
      <c r="B4414" s="1049" t="s">
        <v>13211</v>
      </c>
      <c r="C4414" s="1049" t="s">
        <v>77</v>
      </c>
      <c r="D4414" s="1052">
        <v>44.33</v>
      </c>
    </row>
    <row r="4415" spans="1:4" x14ac:dyDescent="0.25">
      <c r="A4415" s="1049">
        <v>93066</v>
      </c>
      <c r="B4415" s="1049" t="s">
        <v>13212</v>
      </c>
      <c r="C4415" s="1049" t="s">
        <v>77</v>
      </c>
      <c r="D4415" s="1052">
        <v>816.7</v>
      </c>
    </row>
    <row r="4416" spans="1:4" x14ac:dyDescent="0.25">
      <c r="A4416" s="1049">
        <v>93067</v>
      </c>
      <c r="B4416" s="1049" t="s">
        <v>13213</v>
      </c>
      <c r="C4416" s="1049" t="s">
        <v>77</v>
      </c>
      <c r="D4416" s="1052">
        <v>73.239999999999995</v>
      </c>
    </row>
    <row r="4417" spans="1:4" x14ac:dyDescent="0.25">
      <c r="A4417" s="1049">
        <v>93068</v>
      </c>
      <c r="B4417" s="1049" t="s">
        <v>13214</v>
      </c>
      <c r="C4417" s="1049" t="s">
        <v>77</v>
      </c>
      <c r="D4417" s="1052">
        <v>62.3</v>
      </c>
    </row>
    <row r="4418" spans="1:4" x14ac:dyDescent="0.25">
      <c r="A4418" s="1049">
        <v>93069</v>
      </c>
      <c r="B4418" s="1049" t="s">
        <v>13215</v>
      </c>
      <c r="C4418" s="1049" t="s">
        <v>77</v>
      </c>
      <c r="D4418" s="1053">
        <v>1132</v>
      </c>
    </row>
    <row r="4419" spans="1:4" x14ac:dyDescent="0.25">
      <c r="A4419" s="1049">
        <v>93070</v>
      </c>
      <c r="B4419" s="1049" t="s">
        <v>13216</v>
      </c>
      <c r="C4419" s="1049" t="s">
        <v>77</v>
      </c>
      <c r="D4419" s="1052">
        <v>183.71</v>
      </c>
    </row>
    <row r="4420" spans="1:4" x14ac:dyDescent="0.25">
      <c r="A4420" s="1049">
        <v>93071</v>
      </c>
      <c r="B4420" s="1049" t="s">
        <v>13217</v>
      </c>
      <c r="C4420" s="1049" t="s">
        <v>77</v>
      </c>
      <c r="D4420" s="1052">
        <v>168.89</v>
      </c>
    </row>
    <row r="4421" spans="1:4" x14ac:dyDescent="0.25">
      <c r="A4421" s="1049">
        <v>93072</v>
      </c>
      <c r="B4421" s="1049" t="s">
        <v>13218</v>
      </c>
      <c r="C4421" s="1049" t="s">
        <v>77</v>
      </c>
      <c r="D4421" s="1053">
        <v>1493.86</v>
      </c>
    </row>
    <row r="4422" spans="1:4" x14ac:dyDescent="0.25">
      <c r="A4422" s="1049">
        <v>93074</v>
      </c>
      <c r="B4422" s="1049" t="s">
        <v>13219</v>
      </c>
      <c r="C4422" s="1049" t="s">
        <v>77</v>
      </c>
      <c r="D4422" s="1052">
        <v>14.17</v>
      </c>
    </row>
    <row r="4423" spans="1:4" x14ac:dyDescent="0.25">
      <c r="A4423" s="1049">
        <v>93075</v>
      </c>
      <c r="B4423" s="1049" t="s">
        <v>13220</v>
      </c>
      <c r="C4423" s="1049" t="s">
        <v>77</v>
      </c>
      <c r="D4423" s="1052">
        <v>20.21</v>
      </c>
    </row>
    <row r="4424" spans="1:4" x14ac:dyDescent="0.25">
      <c r="A4424" s="1049">
        <v>93076</v>
      </c>
      <c r="B4424" s="1049" t="s">
        <v>13221</v>
      </c>
      <c r="C4424" s="1049" t="s">
        <v>77</v>
      </c>
      <c r="D4424" s="1052">
        <v>22.22</v>
      </c>
    </row>
    <row r="4425" spans="1:4" x14ac:dyDescent="0.25">
      <c r="A4425" s="1049">
        <v>93077</v>
      </c>
      <c r="B4425" s="1049" t="s">
        <v>13222</v>
      </c>
      <c r="C4425" s="1049" t="s">
        <v>77</v>
      </c>
      <c r="D4425" s="1052">
        <v>28.39</v>
      </c>
    </row>
    <row r="4426" spans="1:4" x14ac:dyDescent="0.25">
      <c r="A4426" s="1049">
        <v>93078</v>
      </c>
      <c r="B4426" s="1049" t="s">
        <v>13223</v>
      </c>
      <c r="C4426" s="1049" t="s">
        <v>77</v>
      </c>
      <c r="D4426" s="1052">
        <v>31.97</v>
      </c>
    </row>
    <row r="4427" spans="1:4" x14ac:dyDescent="0.25">
      <c r="A4427" s="1049">
        <v>93079</v>
      </c>
      <c r="B4427" s="1049" t="s">
        <v>13224</v>
      </c>
      <c r="C4427" s="1049" t="s">
        <v>77</v>
      </c>
      <c r="D4427" s="1052">
        <v>30.61</v>
      </c>
    </row>
    <row r="4428" spans="1:4" x14ac:dyDescent="0.25">
      <c r="A4428" s="1049">
        <v>93080</v>
      </c>
      <c r="B4428" s="1049" t="s">
        <v>13225</v>
      </c>
      <c r="C4428" s="1049" t="s">
        <v>77</v>
      </c>
      <c r="D4428" s="1052">
        <v>9.24</v>
      </c>
    </row>
    <row r="4429" spans="1:4" x14ac:dyDescent="0.25">
      <c r="A4429" s="1049">
        <v>93081</v>
      </c>
      <c r="B4429" s="1049" t="s">
        <v>13226</v>
      </c>
      <c r="C4429" s="1049" t="s">
        <v>77</v>
      </c>
      <c r="D4429" s="1052">
        <v>18.95</v>
      </c>
    </row>
    <row r="4430" spans="1:4" x14ac:dyDescent="0.25">
      <c r="A4430" s="1049">
        <v>93082</v>
      </c>
      <c r="B4430" s="1049" t="s">
        <v>13227</v>
      </c>
      <c r="C4430" s="1049" t="s">
        <v>77</v>
      </c>
      <c r="D4430" s="1052">
        <v>24.45</v>
      </c>
    </row>
    <row r="4431" spans="1:4" x14ac:dyDescent="0.25">
      <c r="A4431" s="1049">
        <v>93083</v>
      </c>
      <c r="B4431" s="1049" t="s">
        <v>13228</v>
      </c>
      <c r="C4431" s="1049" t="s">
        <v>77</v>
      </c>
      <c r="D4431" s="1052">
        <v>447.23</v>
      </c>
    </row>
    <row r="4432" spans="1:4" x14ac:dyDescent="0.25">
      <c r="A4432" s="1049">
        <v>93084</v>
      </c>
      <c r="B4432" s="1049" t="s">
        <v>13229</v>
      </c>
      <c r="C4432" s="1049" t="s">
        <v>77</v>
      </c>
      <c r="D4432" s="1052">
        <v>14.6</v>
      </c>
    </row>
    <row r="4433" spans="1:4" x14ac:dyDescent="0.25">
      <c r="A4433" s="1049">
        <v>93085</v>
      </c>
      <c r="B4433" s="1049" t="s">
        <v>13230</v>
      </c>
      <c r="C4433" s="1049" t="s">
        <v>77</v>
      </c>
      <c r="D4433" s="1052">
        <v>15.91</v>
      </c>
    </row>
    <row r="4434" spans="1:4" x14ac:dyDescent="0.25">
      <c r="A4434" s="1049">
        <v>93086</v>
      </c>
      <c r="B4434" s="1049" t="s">
        <v>13231</v>
      </c>
      <c r="C4434" s="1049" t="s">
        <v>77</v>
      </c>
      <c r="D4434" s="1052">
        <v>519.20000000000005</v>
      </c>
    </row>
    <row r="4435" spans="1:4" x14ac:dyDescent="0.25">
      <c r="A4435" s="1049">
        <v>93087</v>
      </c>
      <c r="B4435" s="1049" t="s">
        <v>13232</v>
      </c>
      <c r="C4435" s="1049" t="s">
        <v>77</v>
      </c>
      <c r="D4435" s="1052">
        <v>19.87</v>
      </c>
    </row>
    <row r="4436" spans="1:4" x14ac:dyDescent="0.25">
      <c r="A4436" s="1049">
        <v>93088</v>
      </c>
      <c r="B4436" s="1049" t="s">
        <v>13233</v>
      </c>
      <c r="C4436" s="1049" t="s">
        <v>77</v>
      </c>
      <c r="D4436" s="1052">
        <v>24.62</v>
      </c>
    </row>
    <row r="4437" spans="1:4" x14ac:dyDescent="0.25">
      <c r="A4437" s="1049">
        <v>93089</v>
      </c>
      <c r="B4437" s="1049" t="s">
        <v>13234</v>
      </c>
      <c r="C4437" s="1049" t="s">
        <v>77</v>
      </c>
      <c r="D4437" s="1052">
        <v>48.02</v>
      </c>
    </row>
    <row r="4438" spans="1:4" x14ac:dyDescent="0.25">
      <c r="A4438" s="1049">
        <v>93090</v>
      </c>
      <c r="B4438" s="1049" t="s">
        <v>13235</v>
      </c>
      <c r="C4438" s="1049" t="s">
        <v>77</v>
      </c>
      <c r="D4438" s="1052">
        <v>20.02</v>
      </c>
    </row>
    <row r="4439" spans="1:4" x14ac:dyDescent="0.25">
      <c r="A4439" s="1049">
        <v>93091</v>
      </c>
      <c r="B4439" s="1049" t="s">
        <v>13236</v>
      </c>
      <c r="C4439" s="1049" t="s">
        <v>77</v>
      </c>
      <c r="D4439" s="1052">
        <v>17.260000000000002</v>
      </c>
    </row>
    <row r="4440" spans="1:4" x14ac:dyDescent="0.25">
      <c r="A4440" s="1049">
        <v>93092</v>
      </c>
      <c r="B4440" s="1049" t="s">
        <v>13237</v>
      </c>
      <c r="C4440" s="1049" t="s">
        <v>77</v>
      </c>
      <c r="D4440" s="1052">
        <v>570.74</v>
      </c>
    </row>
    <row r="4441" spans="1:4" x14ac:dyDescent="0.25">
      <c r="A4441" s="1049">
        <v>93093</v>
      </c>
      <c r="B4441" s="1049" t="s">
        <v>13238</v>
      </c>
      <c r="C4441" s="1049" t="s">
        <v>77</v>
      </c>
      <c r="D4441" s="1052">
        <v>30.93</v>
      </c>
    </row>
    <row r="4442" spans="1:4" x14ac:dyDescent="0.25">
      <c r="A4442" s="1049">
        <v>93094</v>
      </c>
      <c r="B4442" s="1049" t="s">
        <v>13239</v>
      </c>
      <c r="C4442" s="1049" t="s">
        <v>77</v>
      </c>
      <c r="D4442" s="1052">
        <v>81.47</v>
      </c>
    </row>
    <row r="4443" spans="1:4" x14ac:dyDescent="0.25">
      <c r="A4443" s="1049">
        <v>93097</v>
      </c>
      <c r="B4443" s="1049" t="s">
        <v>13240</v>
      </c>
      <c r="C4443" s="1049" t="s">
        <v>77</v>
      </c>
      <c r="D4443" s="1052">
        <v>14.47</v>
      </c>
    </row>
    <row r="4444" spans="1:4" x14ac:dyDescent="0.25">
      <c r="A4444" s="1049">
        <v>93098</v>
      </c>
      <c r="B4444" s="1049" t="s">
        <v>13241</v>
      </c>
      <c r="C4444" s="1049" t="s">
        <v>77</v>
      </c>
      <c r="D4444" s="1052">
        <v>20.36</v>
      </c>
    </row>
    <row r="4445" spans="1:4" x14ac:dyDescent="0.25">
      <c r="A4445" s="1049">
        <v>93099</v>
      </c>
      <c r="B4445" s="1049" t="s">
        <v>13242</v>
      </c>
      <c r="C4445" s="1049" t="s">
        <v>77</v>
      </c>
      <c r="D4445" s="1052">
        <v>25.63</v>
      </c>
    </row>
    <row r="4446" spans="1:4" x14ac:dyDescent="0.25">
      <c r="A4446" s="1049">
        <v>93100</v>
      </c>
      <c r="B4446" s="1049" t="s">
        <v>13243</v>
      </c>
      <c r="C4446" s="1049" t="s">
        <v>77</v>
      </c>
      <c r="D4446" s="1052">
        <v>30.1</v>
      </c>
    </row>
    <row r="4447" spans="1:4" x14ac:dyDescent="0.25">
      <c r="A4447" s="1049">
        <v>93101</v>
      </c>
      <c r="B4447" s="1049" t="s">
        <v>13244</v>
      </c>
      <c r="C4447" s="1049" t="s">
        <v>77</v>
      </c>
      <c r="D4447" s="1052">
        <v>33.68</v>
      </c>
    </row>
    <row r="4448" spans="1:4" x14ac:dyDescent="0.25">
      <c r="A4448" s="1049">
        <v>93102</v>
      </c>
      <c r="B4448" s="1049" t="s">
        <v>13245</v>
      </c>
      <c r="C4448" s="1049" t="s">
        <v>77</v>
      </c>
      <c r="D4448" s="1052">
        <v>36.69</v>
      </c>
    </row>
    <row r="4449" spans="1:4" x14ac:dyDescent="0.25">
      <c r="A4449" s="1049">
        <v>93103</v>
      </c>
      <c r="B4449" s="1049" t="s">
        <v>13246</v>
      </c>
      <c r="C4449" s="1049" t="s">
        <v>77</v>
      </c>
      <c r="D4449" s="1052">
        <v>9.44</v>
      </c>
    </row>
    <row r="4450" spans="1:4" x14ac:dyDescent="0.25">
      <c r="A4450" s="1049">
        <v>93104</v>
      </c>
      <c r="B4450" s="1049" t="s">
        <v>13247</v>
      </c>
      <c r="C4450" s="1049" t="s">
        <v>77</v>
      </c>
      <c r="D4450" s="1052">
        <v>19.059999999999999</v>
      </c>
    </row>
    <row r="4451" spans="1:4" x14ac:dyDescent="0.25">
      <c r="A4451" s="1049">
        <v>93105</v>
      </c>
      <c r="B4451" s="1049" t="s">
        <v>13248</v>
      </c>
      <c r="C4451" s="1049" t="s">
        <v>77</v>
      </c>
      <c r="D4451" s="1052">
        <v>24.65</v>
      </c>
    </row>
    <row r="4452" spans="1:4" x14ac:dyDescent="0.25">
      <c r="A4452" s="1049">
        <v>93106</v>
      </c>
      <c r="B4452" s="1049" t="s">
        <v>13249</v>
      </c>
      <c r="C4452" s="1049" t="s">
        <v>77</v>
      </c>
      <c r="D4452" s="1052">
        <v>447.43</v>
      </c>
    </row>
    <row r="4453" spans="1:4" x14ac:dyDescent="0.25">
      <c r="A4453" s="1049">
        <v>93107</v>
      </c>
      <c r="B4453" s="1049" t="s">
        <v>13250</v>
      </c>
      <c r="C4453" s="1049" t="s">
        <v>77</v>
      </c>
      <c r="D4453" s="1052">
        <v>16.89</v>
      </c>
    </row>
    <row r="4454" spans="1:4" x14ac:dyDescent="0.25">
      <c r="A4454" s="1049">
        <v>93108</v>
      </c>
      <c r="B4454" s="1049" t="s">
        <v>13251</v>
      </c>
      <c r="C4454" s="1049" t="s">
        <v>77</v>
      </c>
      <c r="D4454" s="1052">
        <v>14.23</v>
      </c>
    </row>
    <row r="4455" spans="1:4" x14ac:dyDescent="0.25">
      <c r="A4455" s="1049">
        <v>93109</v>
      </c>
      <c r="B4455" s="1049" t="s">
        <v>13252</v>
      </c>
      <c r="C4455" s="1049" t="s">
        <v>77</v>
      </c>
      <c r="D4455" s="1052">
        <v>521.49</v>
      </c>
    </row>
    <row r="4456" spans="1:4" x14ac:dyDescent="0.25">
      <c r="A4456" s="1049">
        <v>93110</v>
      </c>
      <c r="B4456" s="1049" t="s">
        <v>13253</v>
      </c>
      <c r="C4456" s="1049" t="s">
        <v>77</v>
      </c>
      <c r="D4456" s="1052">
        <v>21.03</v>
      </c>
    </row>
    <row r="4457" spans="1:4" x14ac:dyDescent="0.25">
      <c r="A4457" s="1049">
        <v>93111</v>
      </c>
      <c r="B4457" s="1049" t="s">
        <v>13254</v>
      </c>
      <c r="C4457" s="1049" t="s">
        <v>77</v>
      </c>
      <c r="D4457" s="1052">
        <v>25.45</v>
      </c>
    </row>
    <row r="4458" spans="1:4" x14ac:dyDescent="0.25">
      <c r="A4458" s="1049">
        <v>93112</v>
      </c>
      <c r="B4458" s="1049" t="s">
        <v>13255</v>
      </c>
      <c r="C4458" s="1049" t="s">
        <v>77</v>
      </c>
      <c r="D4458" s="1052">
        <v>50.31</v>
      </c>
    </row>
    <row r="4459" spans="1:4" x14ac:dyDescent="0.25">
      <c r="A4459" s="1049">
        <v>93113</v>
      </c>
      <c r="B4459" s="1049" t="s">
        <v>13256</v>
      </c>
      <c r="C4459" s="1049" t="s">
        <v>77</v>
      </c>
      <c r="D4459" s="1052">
        <v>24.1</v>
      </c>
    </row>
    <row r="4460" spans="1:4" x14ac:dyDescent="0.25">
      <c r="A4460" s="1049">
        <v>93114</v>
      </c>
      <c r="B4460" s="1049" t="s">
        <v>13257</v>
      </c>
      <c r="C4460" s="1049" t="s">
        <v>77</v>
      </c>
      <c r="D4460" s="1052">
        <v>32.979999999999997</v>
      </c>
    </row>
    <row r="4461" spans="1:4" x14ac:dyDescent="0.25">
      <c r="A4461" s="1049">
        <v>93115</v>
      </c>
      <c r="B4461" s="1049" t="s">
        <v>13258</v>
      </c>
      <c r="C4461" s="1049" t="s">
        <v>77</v>
      </c>
      <c r="D4461" s="1052">
        <v>85.55</v>
      </c>
    </row>
    <row r="4462" spans="1:4" x14ac:dyDescent="0.25">
      <c r="A4462" s="1049">
        <v>93116</v>
      </c>
      <c r="B4462" s="1049" t="s">
        <v>13259</v>
      </c>
      <c r="C4462" s="1049" t="s">
        <v>77</v>
      </c>
      <c r="D4462" s="1052">
        <v>574.82000000000005</v>
      </c>
    </row>
    <row r="4463" spans="1:4" x14ac:dyDescent="0.25">
      <c r="A4463" s="1049">
        <v>93117</v>
      </c>
      <c r="B4463" s="1049" t="s">
        <v>13260</v>
      </c>
      <c r="C4463" s="1049" t="s">
        <v>77</v>
      </c>
      <c r="D4463" s="1052">
        <v>58.48</v>
      </c>
    </row>
    <row r="4464" spans="1:4" x14ac:dyDescent="0.25">
      <c r="A4464" s="1049">
        <v>93118</v>
      </c>
      <c r="B4464" s="1049" t="s">
        <v>13261</v>
      </c>
      <c r="C4464" s="1049" t="s">
        <v>77</v>
      </c>
      <c r="D4464" s="1052">
        <v>86.26</v>
      </c>
    </row>
    <row r="4465" spans="1:4" x14ac:dyDescent="0.25">
      <c r="A4465" s="1049">
        <v>93119</v>
      </c>
      <c r="B4465" s="1049" t="s">
        <v>13262</v>
      </c>
      <c r="C4465" s="1049" t="s">
        <v>77</v>
      </c>
      <c r="D4465" s="1052">
        <v>17.63</v>
      </c>
    </row>
    <row r="4466" spans="1:4" x14ac:dyDescent="0.25">
      <c r="A4466" s="1049">
        <v>93120</v>
      </c>
      <c r="B4466" s="1049" t="s">
        <v>13263</v>
      </c>
      <c r="C4466" s="1049" t="s">
        <v>77</v>
      </c>
      <c r="D4466" s="1052">
        <v>26.09</v>
      </c>
    </row>
    <row r="4467" spans="1:4" x14ac:dyDescent="0.25">
      <c r="A4467" s="1049">
        <v>93121</v>
      </c>
      <c r="B4467" s="1049" t="s">
        <v>13264</v>
      </c>
      <c r="C4467" s="1049" t="s">
        <v>77</v>
      </c>
      <c r="D4467" s="1052">
        <v>29.68</v>
      </c>
    </row>
    <row r="4468" spans="1:4" x14ac:dyDescent="0.25">
      <c r="A4468" s="1049">
        <v>93122</v>
      </c>
      <c r="B4468" s="1049" t="s">
        <v>13265</v>
      </c>
      <c r="C4468" s="1049" t="s">
        <v>77</v>
      </c>
      <c r="D4468" s="1052">
        <v>26.35</v>
      </c>
    </row>
    <row r="4469" spans="1:4" x14ac:dyDescent="0.25">
      <c r="A4469" s="1049">
        <v>93123</v>
      </c>
      <c r="B4469" s="1049" t="s">
        <v>13266</v>
      </c>
      <c r="C4469" s="1049" t="s">
        <v>77</v>
      </c>
      <c r="D4469" s="1052">
        <v>58.15</v>
      </c>
    </row>
    <row r="4470" spans="1:4" x14ac:dyDescent="0.25">
      <c r="A4470" s="1049">
        <v>93124</v>
      </c>
      <c r="B4470" s="1049" t="s">
        <v>13267</v>
      </c>
      <c r="C4470" s="1049" t="s">
        <v>77</v>
      </c>
      <c r="D4470" s="1052">
        <v>90.98</v>
      </c>
    </row>
    <row r="4471" spans="1:4" x14ac:dyDescent="0.25">
      <c r="A4471" s="1049">
        <v>93125</v>
      </c>
      <c r="B4471" s="1049" t="s">
        <v>13268</v>
      </c>
      <c r="C4471" s="1049" t="s">
        <v>77</v>
      </c>
      <c r="D4471" s="1052">
        <v>133.6</v>
      </c>
    </row>
    <row r="4472" spans="1:4" x14ac:dyDescent="0.25">
      <c r="A4472" s="1049">
        <v>93126</v>
      </c>
      <c r="B4472" s="1049" t="s">
        <v>13269</v>
      </c>
      <c r="C4472" s="1049" t="s">
        <v>77</v>
      </c>
      <c r="D4472" s="1052">
        <v>293.87</v>
      </c>
    </row>
    <row r="4473" spans="1:4" x14ac:dyDescent="0.25">
      <c r="A4473" s="1049">
        <v>93133</v>
      </c>
      <c r="B4473" s="1049" t="s">
        <v>13270</v>
      </c>
      <c r="C4473" s="1049" t="s">
        <v>77</v>
      </c>
      <c r="D4473" s="1052">
        <v>20.45</v>
      </c>
    </row>
    <row r="4474" spans="1:4" x14ac:dyDescent="0.25">
      <c r="A4474" s="1049">
        <v>94465</v>
      </c>
      <c r="B4474" s="1049" t="s">
        <v>21836</v>
      </c>
      <c r="C4474" s="1049" t="s">
        <v>77</v>
      </c>
      <c r="D4474" s="1052">
        <v>56.98</v>
      </c>
    </row>
    <row r="4475" spans="1:4" x14ac:dyDescent="0.25">
      <c r="A4475" s="1049">
        <v>94466</v>
      </c>
      <c r="B4475" s="1049" t="s">
        <v>21837</v>
      </c>
      <c r="C4475" s="1049" t="s">
        <v>77</v>
      </c>
      <c r="D4475" s="1052">
        <v>57.01</v>
      </c>
    </row>
    <row r="4476" spans="1:4" x14ac:dyDescent="0.25">
      <c r="A4476" s="1049">
        <v>94467</v>
      </c>
      <c r="B4476" s="1049" t="s">
        <v>21838</v>
      </c>
      <c r="C4476" s="1049" t="s">
        <v>77</v>
      </c>
      <c r="D4476" s="1052">
        <v>92.36</v>
      </c>
    </row>
    <row r="4477" spans="1:4" x14ac:dyDescent="0.25">
      <c r="A4477" s="1049">
        <v>94468</v>
      </c>
      <c r="B4477" s="1049" t="s">
        <v>21839</v>
      </c>
      <c r="C4477" s="1049" t="s">
        <v>77</v>
      </c>
      <c r="D4477" s="1052">
        <v>80.89</v>
      </c>
    </row>
    <row r="4478" spans="1:4" x14ac:dyDescent="0.25">
      <c r="A4478" s="1049">
        <v>94469</v>
      </c>
      <c r="B4478" s="1049" t="s">
        <v>21840</v>
      </c>
      <c r="C4478" s="1049" t="s">
        <v>77</v>
      </c>
      <c r="D4478" s="1052">
        <v>132.47999999999999</v>
      </c>
    </row>
    <row r="4479" spans="1:4" x14ac:dyDescent="0.25">
      <c r="A4479" s="1049">
        <v>94470</v>
      </c>
      <c r="B4479" s="1049" t="s">
        <v>21841</v>
      </c>
      <c r="C4479" s="1049" t="s">
        <v>77</v>
      </c>
      <c r="D4479" s="1052">
        <v>122.27</v>
      </c>
    </row>
    <row r="4480" spans="1:4" x14ac:dyDescent="0.25">
      <c r="A4480" s="1049">
        <v>94471</v>
      </c>
      <c r="B4480" s="1049" t="s">
        <v>21842</v>
      </c>
      <c r="C4480" s="1049" t="s">
        <v>77</v>
      </c>
      <c r="D4480" s="1052">
        <v>82.02</v>
      </c>
    </row>
    <row r="4481" spans="1:4" x14ac:dyDescent="0.25">
      <c r="A4481" s="1049">
        <v>94472</v>
      </c>
      <c r="B4481" s="1049" t="s">
        <v>21843</v>
      </c>
      <c r="C4481" s="1049" t="s">
        <v>77</v>
      </c>
      <c r="D4481" s="1052">
        <v>84.57</v>
      </c>
    </row>
    <row r="4482" spans="1:4" x14ac:dyDescent="0.25">
      <c r="A4482" s="1049">
        <v>94473</v>
      </c>
      <c r="B4482" s="1049" t="s">
        <v>21844</v>
      </c>
      <c r="C4482" s="1049" t="s">
        <v>77</v>
      </c>
      <c r="D4482" s="1052">
        <v>132.18</v>
      </c>
    </row>
    <row r="4483" spans="1:4" x14ac:dyDescent="0.25">
      <c r="A4483" s="1049">
        <v>94474</v>
      </c>
      <c r="B4483" s="1049" t="s">
        <v>21845</v>
      </c>
      <c r="C4483" s="1049" t="s">
        <v>77</v>
      </c>
      <c r="D4483" s="1052">
        <v>143.41</v>
      </c>
    </row>
    <row r="4484" spans="1:4" x14ac:dyDescent="0.25">
      <c r="A4484" s="1049">
        <v>94475</v>
      </c>
      <c r="B4484" s="1049" t="s">
        <v>21846</v>
      </c>
      <c r="C4484" s="1049" t="s">
        <v>77</v>
      </c>
      <c r="D4484" s="1052">
        <v>179.34</v>
      </c>
    </row>
    <row r="4485" spans="1:4" x14ac:dyDescent="0.25">
      <c r="A4485" s="1049">
        <v>94476</v>
      </c>
      <c r="B4485" s="1049" t="s">
        <v>21847</v>
      </c>
      <c r="C4485" s="1049" t="s">
        <v>77</v>
      </c>
      <c r="D4485" s="1052">
        <v>200.98</v>
      </c>
    </row>
    <row r="4486" spans="1:4" x14ac:dyDescent="0.25">
      <c r="A4486" s="1049">
        <v>94477</v>
      </c>
      <c r="B4486" s="1049" t="s">
        <v>21848</v>
      </c>
      <c r="C4486" s="1049" t="s">
        <v>77</v>
      </c>
      <c r="D4486" s="1052">
        <v>109.26</v>
      </c>
    </row>
    <row r="4487" spans="1:4" x14ac:dyDescent="0.25">
      <c r="A4487" s="1049">
        <v>94478</v>
      </c>
      <c r="B4487" s="1049" t="s">
        <v>21849</v>
      </c>
      <c r="C4487" s="1049" t="s">
        <v>77</v>
      </c>
      <c r="D4487" s="1052">
        <v>181.85</v>
      </c>
    </row>
    <row r="4488" spans="1:4" x14ac:dyDescent="0.25">
      <c r="A4488" s="1049">
        <v>94479</v>
      </c>
      <c r="B4488" s="1049" t="s">
        <v>21850</v>
      </c>
      <c r="C4488" s="1049" t="s">
        <v>77</v>
      </c>
      <c r="D4488" s="1052">
        <v>236.99</v>
      </c>
    </row>
    <row r="4489" spans="1:4" x14ac:dyDescent="0.25">
      <c r="A4489" s="1049">
        <v>94606</v>
      </c>
      <c r="B4489" s="1049" t="s">
        <v>21851</v>
      </c>
      <c r="C4489" s="1049" t="s">
        <v>77</v>
      </c>
      <c r="D4489" s="1052">
        <v>79.819999999999993</v>
      </c>
    </row>
    <row r="4490" spans="1:4" x14ac:dyDescent="0.25">
      <c r="A4490" s="1049">
        <v>94608</v>
      </c>
      <c r="B4490" s="1049" t="s">
        <v>21852</v>
      </c>
      <c r="C4490" s="1049" t="s">
        <v>77</v>
      </c>
      <c r="D4490" s="1052">
        <v>196.76</v>
      </c>
    </row>
    <row r="4491" spans="1:4" x14ac:dyDescent="0.25">
      <c r="A4491" s="1049">
        <v>94610</v>
      </c>
      <c r="B4491" s="1049" t="s">
        <v>21853</v>
      </c>
      <c r="C4491" s="1049" t="s">
        <v>77</v>
      </c>
      <c r="D4491" s="1052">
        <v>286.85000000000002</v>
      </c>
    </row>
    <row r="4492" spans="1:4" x14ac:dyDescent="0.25">
      <c r="A4492" s="1049">
        <v>94612</v>
      </c>
      <c r="B4492" s="1049" t="s">
        <v>21854</v>
      </c>
      <c r="C4492" s="1049" t="s">
        <v>77</v>
      </c>
      <c r="D4492" s="1052">
        <v>406.84</v>
      </c>
    </row>
    <row r="4493" spans="1:4" x14ac:dyDescent="0.25">
      <c r="A4493" s="1049">
        <v>94614</v>
      </c>
      <c r="B4493" s="1049" t="s">
        <v>21855</v>
      </c>
      <c r="C4493" s="1049" t="s">
        <v>77</v>
      </c>
      <c r="D4493" s="1052">
        <v>135.72999999999999</v>
      </c>
    </row>
    <row r="4494" spans="1:4" x14ac:dyDescent="0.25">
      <c r="A4494" s="1049">
        <v>94615</v>
      </c>
      <c r="B4494" s="1049" t="s">
        <v>21856</v>
      </c>
      <c r="C4494" s="1049" t="s">
        <v>77</v>
      </c>
      <c r="D4494" s="1052">
        <v>153.66</v>
      </c>
    </row>
    <row r="4495" spans="1:4" x14ac:dyDescent="0.25">
      <c r="A4495" s="1049">
        <v>94616</v>
      </c>
      <c r="B4495" s="1049" t="s">
        <v>21857</v>
      </c>
      <c r="C4495" s="1049" t="s">
        <v>77</v>
      </c>
      <c r="D4495" s="1052">
        <v>374.55</v>
      </c>
    </row>
    <row r="4496" spans="1:4" x14ac:dyDescent="0.25">
      <c r="A4496" s="1049">
        <v>94617</v>
      </c>
      <c r="B4496" s="1049" t="s">
        <v>21858</v>
      </c>
      <c r="C4496" s="1049" t="s">
        <v>77</v>
      </c>
      <c r="D4496" s="1052">
        <v>312.23</v>
      </c>
    </row>
    <row r="4497" spans="1:4" x14ac:dyDescent="0.25">
      <c r="A4497" s="1049">
        <v>94618</v>
      </c>
      <c r="B4497" s="1049" t="s">
        <v>21859</v>
      </c>
      <c r="C4497" s="1049" t="s">
        <v>77</v>
      </c>
      <c r="D4497" s="1052">
        <v>364.33</v>
      </c>
    </row>
    <row r="4498" spans="1:4" x14ac:dyDescent="0.25">
      <c r="A4498" s="1049">
        <v>94620</v>
      </c>
      <c r="B4498" s="1049" t="s">
        <v>21860</v>
      </c>
      <c r="C4498" s="1049" t="s">
        <v>77</v>
      </c>
      <c r="D4498" s="1052">
        <v>836.25</v>
      </c>
    </row>
    <row r="4499" spans="1:4" x14ac:dyDescent="0.25">
      <c r="A4499" s="1049">
        <v>94622</v>
      </c>
      <c r="B4499" s="1049" t="s">
        <v>21861</v>
      </c>
      <c r="C4499" s="1049" t="s">
        <v>77</v>
      </c>
      <c r="D4499" s="1052">
        <v>197.58</v>
      </c>
    </row>
    <row r="4500" spans="1:4" x14ac:dyDescent="0.25">
      <c r="A4500" s="1049">
        <v>94623</v>
      </c>
      <c r="B4500" s="1049" t="s">
        <v>21862</v>
      </c>
      <c r="C4500" s="1049" t="s">
        <v>77</v>
      </c>
      <c r="D4500" s="1052">
        <v>464.23</v>
      </c>
    </row>
    <row r="4501" spans="1:4" x14ac:dyDescent="0.25">
      <c r="A4501" s="1049">
        <v>94624</v>
      </c>
      <c r="B4501" s="1049" t="s">
        <v>21863</v>
      </c>
      <c r="C4501" s="1049" t="s">
        <v>77</v>
      </c>
      <c r="D4501" s="1052">
        <v>697.06</v>
      </c>
    </row>
    <row r="4502" spans="1:4" x14ac:dyDescent="0.25">
      <c r="A4502" s="1049">
        <v>94625</v>
      </c>
      <c r="B4502" s="1049" t="s">
        <v>21864</v>
      </c>
      <c r="C4502" s="1049" t="s">
        <v>77</v>
      </c>
      <c r="D4502" s="1053">
        <v>1455.01</v>
      </c>
    </row>
    <row r="4503" spans="1:4" x14ac:dyDescent="0.25">
      <c r="A4503" s="1049">
        <v>94656</v>
      </c>
      <c r="B4503" s="1049" t="s">
        <v>21865</v>
      </c>
      <c r="C4503" s="1049" t="s">
        <v>77</v>
      </c>
      <c r="D4503" s="1052">
        <v>3.76</v>
      </c>
    </row>
    <row r="4504" spans="1:4" x14ac:dyDescent="0.25">
      <c r="A4504" s="1049">
        <v>94657</v>
      </c>
      <c r="B4504" s="1049" t="s">
        <v>21866</v>
      </c>
      <c r="C4504" s="1049" t="s">
        <v>77</v>
      </c>
      <c r="D4504" s="1052">
        <v>4.1500000000000004</v>
      </c>
    </row>
    <row r="4505" spans="1:4" x14ac:dyDescent="0.25">
      <c r="A4505" s="1049">
        <v>94658</v>
      </c>
      <c r="B4505" s="1049" t="s">
        <v>21867</v>
      </c>
      <c r="C4505" s="1049" t="s">
        <v>77</v>
      </c>
      <c r="D4505" s="1052">
        <v>5.67</v>
      </c>
    </row>
    <row r="4506" spans="1:4" x14ac:dyDescent="0.25">
      <c r="A4506" s="1049">
        <v>94659</v>
      </c>
      <c r="B4506" s="1049" t="s">
        <v>21868</v>
      </c>
      <c r="C4506" s="1049" t="s">
        <v>77</v>
      </c>
      <c r="D4506" s="1052">
        <v>6.56</v>
      </c>
    </row>
    <row r="4507" spans="1:4" x14ac:dyDescent="0.25">
      <c r="A4507" s="1049">
        <v>94660</v>
      </c>
      <c r="B4507" s="1049" t="s">
        <v>21869</v>
      </c>
      <c r="C4507" s="1049" t="s">
        <v>77</v>
      </c>
      <c r="D4507" s="1052">
        <v>9.0500000000000007</v>
      </c>
    </row>
    <row r="4508" spans="1:4" x14ac:dyDescent="0.25">
      <c r="A4508" s="1049">
        <v>94661</v>
      </c>
      <c r="B4508" s="1049" t="s">
        <v>21870</v>
      </c>
      <c r="C4508" s="1049" t="s">
        <v>77</v>
      </c>
      <c r="D4508" s="1052">
        <v>10.51</v>
      </c>
    </row>
    <row r="4509" spans="1:4" x14ac:dyDescent="0.25">
      <c r="A4509" s="1049">
        <v>94662</v>
      </c>
      <c r="B4509" s="1049" t="s">
        <v>21871</v>
      </c>
      <c r="C4509" s="1049" t="s">
        <v>77</v>
      </c>
      <c r="D4509" s="1052">
        <v>11.85</v>
      </c>
    </row>
    <row r="4510" spans="1:4" x14ac:dyDescent="0.25">
      <c r="A4510" s="1049">
        <v>94663</v>
      </c>
      <c r="B4510" s="1049" t="s">
        <v>21872</v>
      </c>
      <c r="C4510" s="1049" t="s">
        <v>77</v>
      </c>
      <c r="D4510" s="1052">
        <v>13.01</v>
      </c>
    </row>
    <row r="4511" spans="1:4" x14ac:dyDescent="0.25">
      <c r="A4511" s="1049">
        <v>94664</v>
      </c>
      <c r="B4511" s="1049" t="s">
        <v>21873</v>
      </c>
      <c r="C4511" s="1049" t="s">
        <v>77</v>
      </c>
      <c r="D4511" s="1052">
        <v>21.93</v>
      </c>
    </row>
    <row r="4512" spans="1:4" x14ac:dyDescent="0.25">
      <c r="A4512" s="1049">
        <v>94665</v>
      </c>
      <c r="B4512" s="1049" t="s">
        <v>21874</v>
      </c>
      <c r="C4512" s="1049" t="s">
        <v>77</v>
      </c>
      <c r="D4512" s="1052">
        <v>26.19</v>
      </c>
    </row>
    <row r="4513" spans="1:4" x14ac:dyDescent="0.25">
      <c r="A4513" s="1049">
        <v>94666</v>
      </c>
      <c r="B4513" s="1049" t="s">
        <v>21875</v>
      </c>
      <c r="C4513" s="1049" t="s">
        <v>77</v>
      </c>
      <c r="D4513" s="1052">
        <v>35.78</v>
      </c>
    </row>
    <row r="4514" spans="1:4" x14ac:dyDescent="0.25">
      <c r="A4514" s="1049">
        <v>94667</v>
      </c>
      <c r="B4514" s="1049" t="s">
        <v>21876</v>
      </c>
      <c r="C4514" s="1049" t="s">
        <v>77</v>
      </c>
      <c r="D4514" s="1052">
        <v>38.51</v>
      </c>
    </row>
    <row r="4515" spans="1:4" x14ac:dyDescent="0.25">
      <c r="A4515" s="1049">
        <v>94668</v>
      </c>
      <c r="B4515" s="1049" t="s">
        <v>21877</v>
      </c>
      <c r="C4515" s="1049" t="s">
        <v>77</v>
      </c>
      <c r="D4515" s="1052">
        <v>47.67</v>
      </c>
    </row>
    <row r="4516" spans="1:4" x14ac:dyDescent="0.25">
      <c r="A4516" s="1049">
        <v>94669</v>
      </c>
      <c r="B4516" s="1049" t="s">
        <v>21878</v>
      </c>
      <c r="C4516" s="1049" t="s">
        <v>77</v>
      </c>
      <c r="D4516" s="1052">
        <v>70.760000000000005</v>
      </c>
    </row>
    <row r="4517" spans="1:4" x14ac:dyDescent="0.25">
      <c r="A4517" s="1049">
        <v>94670</v>
      </c>
      <c r="B4517" s="1049" t="s">
        <v>21879</v>
      </c>
      <c r="C4517" s="1049" t="s">
        <v>77</v>
      </c>
      <c r="D4517" s="1052">
        <v>75.88</v>
      </c>
    </row>
    <row r="4518" spans="1:4" x14ac:dyDescent="0.25">
      <c r="A4518" s="1049">
        <v>94671</v>
      </c>
      <c r="B4518" s="1049" t="s">
        <v>21880</v>
      </c>
      <c r="C4518" s="1049" t="s">
        <v>77</v>
      </c>
      <c r="D4518" s="1052">
        <v>116.53</v>
      </c>
    </row>
    <row r="4519" spans="1:4" x14ac:dyDescent="0.25">
      <c r="A4519" s="1049">
        <v>94672</v>
      </c>
      <c r="B4519" s="1049" t="s">
        <v>21881</v>
      </c>
      <c r="C4519" s="1049" t="s">
        <v>77</v>
      </c>
      <c r="D4519" s="1052">
        <v>6.59</v>
      </c>
    </row>
    <row r="4520" spans="1:4" x14ac:dyDescent="0.25">
      <c r="A4520" s="1049">
        <v>94673</v>
      </c>
      <c r="B4520" s="1049" t="s">
        <v>21882</v>
      </c>
      <c r="C4520" s="1049" t="s">
        <v>77</v>
      </c>
      <c r="D4520" s="1052">
        <v>7.7</v>
      </c>
    </row>
    <row r="4521" spans="1:4" x14ac:dyDescent="0.25">
      <c r="A4521" s="1049">
        <v>94674</v>
      </c>
      <c r="B4521" s="1049" t="s">
        <v>21883</v>
      </c>
      <c r="C4521" s="1049" t="s">
        <v>77</v>
      </c>
      <c r="D4521" s="1052">
        <v>8.41</v>
      </c>
    </row>
    <row r="4522" spans="1:4" x14ac:dyDescent="0.25">
      <c r="A4522" s="1049">
        <v>94675</v>
      </c>
      <c r="B4522" s="1049" t="s">
        <v>21884</v>
      </c>
      <c r="C4522" s="1049" t="s">
        <v>77</v>
      </c>
      <c r="D4522" s="1052">
        <v>13.09</v>
      </c>
    </row>
    <row r="4523" spans="1:4" x14ac:dyDescent="0.25">
      <c r="A4523" s="1049">
        <v>94676</v>
      </c>
      <c r="B4523" s="1049" t="s">
        <v>21885</v>
      </c>
      <c r="C4523" s="1049" t="s">
        <v>77</v>
      </c>
      <c r="D4523" s="1052">
        <v>14.24</v>
      </c>
    </row>
    <row r="4524" spans="1:4" x14ac:dyDescent="0.25">
      <c r="A4524" s="1049">
        <v>94677</v>
      </c>
      <c r="B4524" s="1049" t="s">
        <v>21886</v>
      </c>
      <c r="C4524" s="1049" t="s">
        <v>77</v>
      </c>
      <c r="D4524" s="1052">
        <v>21.34</v>
      </c>
    </row>
    <row r="4525" spans="1:4" x14ac:dyDescent="0.25">
      <c r="A4525" s="1049">
        <v>94678</v>
      </c>
      <c r="B4525" s="1049" t="s">
        <v>21887</v>
      </c>
      <c r="C4525" s="1049" t="s">
        <v>77</v>
      </c>
      <c r="D4525" s="1052">
        <v>16.309999999999999</v>
      </c>
    </row>
    <row r="4526" spans="1:4" x14ac:dyDescent="0.25">
      <c r="A4526" s="1049">
        <v>94679</v>
      </c>
      <c r="B4526" s="1049" t="s">
        <v>21888</v>
      </c>
      <c r="C4526" s="1049" t="s">
        <v>77</v>
      </c>
      <c r="D4526" s="1052">
        <v>25.65</v>
      </c>
    </row>
    <row r="4527" spans="1:4" x14ac:dyDescent="0.25">
      <c r="A4527" s="1049">
        <v>94680</v>
      </c>
      <c r="B4527" s="1049" t="s">
        <v>21889</v>
      </c>
      <c r="C4527" s="1049" t="s">
        <v>77</v>
      </c>
      <c r="D4527" s="1052">
        <v>47.72</v>
      </c>
    </row>
    <row r="4528" spans="1:4" x14ac:dyDescent="0.25">
      <c r="A4528" s="1049">
        <v>94681</v>
      </c>
      <c r="B4528" s="1049" t="s">
        <v>21890</v>
      </c>
      <c r="C4528" s="1049" t="s">
        <v>77</v>
      </c>
      <c r="D4528" s="1052">
        <v>53.7</v>
      </c>
    </row>
    <row r="4529" spans="1:4" x14ac:dyDescent="0.25">
      <c r="A4529" s="1049">
        <v>94682</v>
      </c>
      <c r="B4529" s="1049" t="s">
        <v>21891</v>
      </c>
      <c r="C4529" s="1049" t="s">
        <v>77</v>
      </c>
      <c r="D4529" s="1052">
        <v>119.98</v>
      </c>
    </row>
    <row r="4530" spans="1:4" x14ac:dyDescent="0.25">
      <c r="A4530" s="1049">
        <v>94683</v>
      </c>
      <c r="B4530" s="1049" t="s">
        <v>21892</v>
      </c>
      <c r="C4530" s="1049" t="s">
        <v>77</v>
      </c>
      <c r="D4530" s="1052">
        <v>81.66</v>
      </c>
    </row>
    <row r="4531" spans="1:4" x14ac:dyDescent="0.25">
      <c r="A4531" s="1049">
        <v>94684</v>
      </c>
      <c r="B4531" s="1049" t="s">
        <v>21893</v>
      </c>
      <c r="C4531" s="1049" t="s">
        <v>77</v>
      </c>
      <c r="D4531" s="1052">
        <v>144.65</v>
      </c>
    </row>
    <row r="4532" spans="1:4" x14ac:dyDescent="0.25">
      <c r="A4532" s="1049">
        <v>94685</v>
      </c>
      <c r="B4532" s="1049" t="s">
        <v>21894</v>
      </c>
      <c r="C4532" s="1049" t="s">
        <v>77</v>
      </c>
      <c r="D4532" s="1052">
        <v>104.03</v>
      </c>
    </row>
    <row r="4533" spans="1:4" x14ac:dyDescent="0.25">
      <c r="A4533" s="1049">
        <v>94686</v>
      </c>
      <c r="B4533" s="1049" t="s">
        <v>21895</v>
      </c>
      <c r="C4533" s="1049" t="s">
        <v>77</v>
      </c>
      <c r="D4533" s="1052">
        <v>280.36</v>
      </c>
    </row>
    <row r="4534" spans="1:4" x14ac:dyDescent="0.25">
      <c r="A4534" s="1049">
        <v>94687</v>
      </c>
      <c r="B4534" s="1049" t="s">
        <v>21896</v>
      </c>
      <c r="C4534" s="1049" t="s">
        <v>77</v>
      </c>
      <c r="D4534" s="1052">
        <v>253.4</v>
      </c>
    </row>
    <row r="4535" spans="1:4" x14ac:dyDescent="0.25">
      <c r="A4535" s="1049">
        <v>94688</v>
      </c>
      <c r="B4535" s="1049" t="s">
        <v>21897</v>
      </c>
      <c r="C4535" s="1049" t="s">
        <v>77</v>
      </c>
      <c r="D4535" s="1052">
        <v>7.25</v>
      </c>
    </row>
    <row r="4536" spans="1:4" x14ac:dyDescent="0.25">
      <c r="A4536" s="1049">
        <v>94689</v>
      </c>
      <c r="B4536" s="1049" t="s">
        <v>21898</v>
      </c>
      <c r="C4536" s="1049" t="s">
        <v>77</v>
      </c>
      <c r="D4536" s="1052">
        <v>10.28</v>
      </c>
    </row>
    <row r="4537" spans="1:4" x14ac:dyDescent="0.25">
      <c r="A4537" s="1049">
        <v>94690</v>
      </c>
      <c r="B4537" s="1049" t="s">
        <v>21899</v>
      </c>
      <c r="C4537" s="1049" t="s">
        <v>77</v>
      </c>
      <c r="D4537" s="1052">
        <v>12.12</v>
      </c>
    </row>
    <row r="4538" spans="1:4" x14ac:dyDescent="0.25">
      <c r="A4538" s="1049">
        <v>94691</v>
      </c>
      <c r="B4538" s="1049" t="s">
        <v>21900</v>
      </c>
      <c r="C4538" s="1049" t="s">
        <v>77</v>
      </c>
      <c r="D4538" s="1052">
        <v>14.78</v>
      </c>
    </row>
    <row r="4539" spans="1:4" x14ac:dyDescent="0.25">
      <c r="A4539" s="1049">
        <v>94692</v>
      </c>
      <c r="B4539" s="1049" t="s">
        <v>21901</v>
      </c>
      <c r="C4539" s="1049" t="s">
        <v>77</v>
      </c>
      <c r="D4539" s="1052">
        <v>20.9</v>
      </c>
    </row>
    <row r="4540" spans="1:4" x14ac:dyDescent="0.25">
      <c r="A4540" s="1049">
        <v>94693</v>
      </c>
      <c r="B4540" s="1049" t="s">
        <v>21902</v>
      </c>
      <c r="C4540" s="1049" t="s">
        <v>77</v>
      </c>
      <c r="D4540" s="1052">
        <v>19.329999999999998</v>
      </c>
    </row>
    <row r="4541" spans="1:4" x14ac:dyDescent="0.25">
      <c r="A4541" s="1049">
        <v>94694</v>
      </c>
      <c r="B4541" s="1049" t="s">
        <v>21903</v>
      </c>
      <c r="C4541" s="1049" t="s">
        <v>77</v>
      </c>
      <c r="D4541" s="1052">
        <v>25.69</v>
      </c>
    </row>
    <row r="4542" spans="1:4" x14ac:dyDescent="0.25">
      <c r="A4542" s="1049">
        <v>94695</v>
      </c>
      <c r="B4542" s="1049" t="s">
        <v>21904</v>
      </c>
      <c r="C4542" s="1049" t="s">
        <v>77</v>
      </c>
      <c r="D4542" s="1052">
        <v>34.049999999999997</v>
      </c>
    </row>
    <row r="4543" spans="1:4" x14ac:dyDescent="0.25">
      <c r="A4543" s="1049">
        <v>94696</v>
      </c>
      <c r="B4543" s="1049" t="s">
        <v>21905</v>
      </c>
      <c r="C4543" s="1049" t="s">
        <v>77</v>
      </c>
      <c r="D4543" s="1052">
        <v>55.41</v>
      </c>
    </row>
    <row r="4544" spans="1:4" x14ac:dyDescent="0.25">
      <c r="A4544" s="1049">
        <v>94697</v>
      </c>
      <c r="B4544" s="1049" t="s">
        <v>21906</v>
      </c>
      <c r="C4544" s="1049" t="s">
        <v>77</v>
      </c>
      <c r="D4544" s="1052">
        <v>95.47</v>
      </c>
    </row>
    <row r="4545" spans="1:4" x14ac:dyDescent="0.25">
      <c r="A4545" s="1049">
        <v>94698</v>
      </c>
      <c r="B4545" s="1049" t="s">
        <v>21907</v>
      </c>
      <c r="C4545" s="1049" t="s">
        <v>77</v>
      </c>
      <c r="D4545" s="1052">
        <v>73.489999999999995</v>
      </c>
    </row>
    <row r="4546" spans="1:4" x14ac:dyDescent="0.25">
      <c r="A4546" s="1049">
        <v>94699</v>
      </c>
      <c r="B4546" s="1049" t="s">
        <v>21908</v>
      </c>
      <c r="C4546" s="1049" t="s">
        <v>77</v>
      </c>
      <c r="D4546" s="1052">
        <v>126.74</v>
      </c>
    </row>
    <row r="4547" spans="1:4" x14ac:dyDescent="0.25">
      <c r="A4547" s="1049">
        <v>94700</v>
      </c>
      <c r="B4547" s="1049" t="s">
        <v>21909</v>
      </c>
      <c r="C4547" s="1049" t="s">
        <v>77</v>
      </c>
      <c r="D4547" s="1052">
        <v>144.79</v>
      </c>
    </row>
    <row r="4548" spans="1:4" x14ac:dyDescent="0.25">
      <c r="A4548" s="1049">
        <v>94701</v>
      </c>
      <c r="B4548" s="1049" t="s">
        <v>21910</v>
      </c>
      <c r="C4548" s="1049" t="s">
        <v>77</v>
      </c>
      <c r="D4548" s="1052">
        <v>249.99</v>
      </c>
    </row>
    <row r="4549" spans="1:4" x14ac:dyDescent="0.25">
      <c r="A4549" s="1049">
        <v>94702</v>
      </c>
      <c r="B4549" s="1049" t="s">
        <v>21911</v>
      </c>
      <c r="C4549" s="1049" t="s">
        <v>77</v>
      </c>
      <c r="D4549" s="1052">
        <v>208.67</v>
      </c>
    </row>
    <row r="4550" spans="1:4" x14ac:dyDescent="0.25">
      <c r="A4550" s="1049">
        <v>94703</v>
      </c>
      <c r="B4550" s="1049" t="s">
        <v>21912</v>
      </c>
      <c r="C4550" s="1049" t="s">
        <v>77</v>
      </c>
      <c r="D4550" s="1052">
        <v>22.14</v>
      </c>
    </row>
    <row r="4551" spans="1:4" x14ac:dyDescent="0.25">
      <c r="A4551" s="1049">
        <v>94704</v>
      </c>
      <c r="B4551" s="1049" t="s">
        <v>21913</v>
      </c>
      <c r="C4551" s="1049" t="s">
        <v>77</v>
      </c>
      <c r="D4551" s="1052">
        <v>29.74</v>
      </c>
    </row>
    <row r="4552" spans="1:4" x14ac:dyDescent="0.25">
      <c r="A4552" s="1049">
        <v>94705</v>
      </c>
      <c r="B4552" s="1049" t="s">
        <v>21914</v>
      </c>
      <c r="C4552" s="1049" t="s">
        <v>77</v>
      </c>
      <c r="D4552" s="1052">
        <v>40.880000000000003</v>
      </c>
    </row>
    <row r="4553" spans="1:4" x14ac:dyDescent="0.25">
      <c r="A4553" s="1049">
        <v>94706</v>
      </c>
      <c r="B4553" s="1049" t="s">
        <v>21915</v>
      </c>
      <c r="C4553" s="1049" t="s">
        <v>77</v>
      </c>
      <c r="D4553" s="1052">
        <v>39.89</v>
      </c>
    </row>
    <row r="4554" spans="1:4" x14ac:dyDescent="0.25">
      <c r="A4554" s="1049">
        <v>94707</v>
      </c>
      <c r="B4554" s="1049" t="s">
        <v>21916</v>
      </c>
      <c r="C4554" s="1049" t="s">
        <v>77</v>
      </c>
      <c r="D4554" s="1052">
        <v>63.41</v>
      </c>
    </row>
    <row r="4555" spans="1:4" x14ac:dyDescent="0.25">
      <c r="A4555" s="1049">
        <v>94713</v>
      </c>
      <c r="B4555" s="1049" t="s">
        <v>21917</v>
      </c>
      <c r="C4555" s="1049" t="s">
        <v>77</v>
      </c>
      <c r="D4555" s="1052">
        <v>265.58</v>
      </c>
    </row>
    <row r="4556" spans="1:4" x14ac:dyDescent="0.25">
      <c r="A4556" s="1049">
        <v>94714</v>
      </c>
      <c r="B4556" s="1049" t="s">
        <v>21918</v>
      </c>
      <c r="C4556" s="1049" t="s">
        <v>77</v>
      </c>
      <c r="D4556" s="1052">
        <v>373.32</v>
      </c>
    </row>
    <row r="4557" spans="1:4" x14ac:dyDescent="0.25">
      <c r="A4557" s="1049">
        <v>94715</v>
      </c>
      <c r="B4557" s="1049" t="s">
        <v>21919</v>
      </c>
      <c r="C4557" s="1049" t="s">
        <v>77</v>
      </c>
      <c r="D4557" s="1052">
        <v>331.44</v>
      </c>
    </row>
    <row r="4558" spans="1:4" x14ac:dyDescent="0.25">
      <c r="A4558" s="1049">
        <v>94724</v>
      </c>
      <c r="B4558" s="1049" t="s">
        <v>21920</v>
      </c>
      <c r="C4558" s="1049" t="s">
        <v>77</v>
      </c>
      <c r="D4558" s="1052">
        <v>26.87</v>
      </c>
    </row>
    <row r="4559" spans="1:4" x14ac:dyDescent="0.25">
      <c r="A4559" s="1049">
        <v>94725</v>
      </c>
      <c r="B4559" s="1049" t="s">
        <v>21921</v>
      </c>
      <c r="C4559" s="1049" t="s">
        <v>77</v>
      </c>
      <c r="D4559" s="1052">
        <v>7.22</v>
      </c>
    </row>
    <row r="4560" spans="1:4" x14ac:dyDescent="0.25">
      <c r="A4560" s="1049">
        <v>94726</v>
      </c>
      <c r="B4560" s="1049" t="s">
        <v>21922</v>
      </c>
      <c r="C4560" s="1049" t="s">
        <v>77</v>
      </c>
      <c r="D4560" s="1052">
        <v>34.619999999999997</v>
      </c>
    </row>
    <row r="4561" spans="1:4" x14ac:dyDescent="0.25">
      <c r="A4561" s="1049">
        <v>94727</v>
      </c>
      <c r="B4561" s="1049" t="s">
        <v>21923</v>
      </c>
      <c r="C4561" s="1049" t="s">
        <v>77</v>
      </c>
      <c r="D4561" s="1052">
        <v>11.76</v>
      </c>
    </row>
    <row r="4562" spans="1:4" x14ac:dyDescent="0.25">
      <c r="A4562" s="1049">
        <v>94728</v>
      </c>
      <c r="B4562" s="1049" t="s">
        <v>21924</v>
      </c>
      <c r="C4562" s="1049" t="s">
        <v>77</v>
      </c>
      <c r="D4562" s="1052">
        <v>54.01</v>
      </c>
    </row>
    <row r="4563" spans="1:4" x14ac:dyDescent="0.25">
      <c r="A4563" s="1049">
        <v>94729</v>
      </c>
      <c r="B4563" s="1049" t="s">
        <v>21925</v>
      </c>
      <c r="C4563" s="1049" t="s">
        <v>77</v>
      </c>
      <c r="D4563" s="1052">
        <v>20.34</v>
      </c>
    </row>
    <row r="4564" spans="1:4" x14ac:dyDescent="0.25">
      <c r="A4564" s="1049">
        <v>94730</v>
      </c>
      <c r="B4564" s="1049" t="s">
        <v>21926</v>
      </c>
      <c r="C4564" s="1049" t="s">
        <v>77</v>
      </c>
      <c r="D4564" s="1052">
        <v>66.239999999999995</v>
      </c>
    </row>
    <row r="4565" spans="1:4" x14ac:dyDescent="0.25">
      <c r="A4565" s="1049">
        <v>94731</v>
      </c>
      <c r="B4565" s="1049" t="s">
        <v>21927</v>
      </c>
      <c r="C4565" s="1049" t="s">
        <v>77</v>
      </c>
      <c r="D4565" s="1052">
        <v>26.98</v>
      </c>
    </row>
    <row r="4566" spans="1:4" x14ac:dyDescent="0.25">
      <c r="A4566" s="1049">
        <v>94732</v>
      </c>
      <c r="B4566" s="1049" t="s">
        <v>21928</v>
      </c>
      <c r="C4566" s="1049" t="s">
        <v>77</v>
      </c>
      <c r="D4566" s="1052">
        <v>106.22</v>
      </c>
    </row>
    <row r="4567" spans="1:4" x14ac:dyDescent="0.25">
      <c r="A4567" s="1049">
        <v>94733</v>
      </c>
      <c r="B4567" s="1049" t="s">
        <v>21929</v>
      </c>
      <c r="C4567" s="1049" t="s">
        <v>77</v>
      </c>
      <c r="D4567" s="1052">
        <v>47.36</v>
      </c>
    </row>
    <row r="4568" spans="1:4" x14ac:dyDescent="0.25">
      <c r="A4568" s="1049">
        <v>94734</v>
      </c>
      <c r="B4568" s="1049" t="s">
        <v>21930</v>
      </c>
      <c r="C4568" s="1049" t="s">
        <v>77</v>
      </c>
      <c r="D4568" s="1052">
        <v>387.33</v>
      </c>
    </row>
    <row r="4569" spans="1:4" x14ac:dyDescent="0.25">
      <c r="A4569" s="1049">
        <v>94736</v>
      </c>
      <c r="B4569" s="1049" t="s">
        <v>21931</v>
      </c>
      <c r="C4569" s="1049" t="s">
        <v>77</v>
      </c>
      <c r="D4569" s="1052">
        <v>563.12</v>
      </c>
    </row>
    <row r="4570" spans="1:4" x14ac:dyDescent="0.25">
      <c r="A4570" s="1049">
        <v>94737</v>
      </c>
      <c r="B4570" s="1049" t="s">
        <v>21932</v>
      </c>
      <c r="C4570" s="1049" t="s">
        <v>77</v>
      </c>
      <c r="D4570" s="1052">
        <v>196.27</v>
      </c>
    </row>
    <row r="4571" spans="1:4" x14ac:dyDescent="0.25">
      <c r="A4571" s="1049">
        <v>94738</v>
      </c>
      <c r="B4571" s="1049" t="s">
        <v>21933</v>
      </c>
      <c r="C4571" s="1049" t="s">
        <v>77</v>
      </c>
      <c r="D4571" s="1053">
        <v>1695.81</v>
      </c>
    </row>
    <row r="4572" spans="1:4" x14ac:dyDescent="0.25">
      <c r="A4572" s="1049">
        <v>94739</v>
      </c>
      <c r="B4572" s="1049" t="s">
        <v>21934</v>
      </c>
      <c r="C4572" s="1049" t="s">
        <v>77</v>
      </c>
      <c r="D4572" s="1052">
        <v>241.24</v>
      </c>
    </row>
    <row r="4573" spans="1:4" x14ac:dyDescent="0.25">
      <c r="A4573" s="1049">
        <v>94740</v>
      </c>
      <c r="B4573" s="1049" t="s">
        <v>21935</v>
      </c>
      <c r="C4573" s="1049" t="s">
        <v>77</v>
      </c>
      <c r="D4573" s="1052">
        <v>10.199999999999999</v>
      </c>
    </row>
    <row r="4574" spans="1:4" x14ac:dyDescent="0.25">
      <c r="A4574" s="1049">
        <v>94741</v>
      </c>
      <c r="B4574" s="1049" t="s">
        <v>21936</v>
      </c>
      <c r="C4574" s="1049" t="s">
        <v>77</v>
      </c>
      <c r="D4574" s="1052">
        <v>13.24</v>
      </c>
    </row>
    <row r="4575" spans="1:4" x14ac:dyDescent="0.25">
      <c r="A4575" s="1049">
        <v>94742</v>
      </c>
      <c r="B4575" s="1049" t="s">
        <v>21937</v>
      </c>
      <c r="C4575" s="1049" t="s">
        <v>77</v>
      </c>
      <c r="D4575" s="1052">
        <v>17.03</v>
      </c>
    </row>
    <row r="4576" spans="1:4" x14ac:dyDescent="0.25">
      <c r="A4576" s="1049">
        <v>94743</v>
      </c>
      <c r="B4576" s="1049" t="s">
        <v>21938</v>
      </c>
      <c r="C4576" s="1049" t="s">
        <v>77</v>
      </c>
      <c r="D4576" s="1052">
        <v>21.6</v>
      </c>
    </row>
    <row r="4577" spans="1:4" x14ac:dyDescent="0.25">
      <c r="A4577" s="1049">
        <v>94744</v>
      </c>
      <c r="B4577" s="1049" t="s">
        <v>21939</v>
      </c>
      <c r="C4577" s="1049" t="s">
        <v>77</v>
      </c>
      <c r="D4577" s="1052">
        <v>26.9</v>
      </c>
    </row>
    <row r="4578" spans="1:4" x14ac:dyDescent="0.25">
      <c r="A4578" s="1049">
        <v>94746</v>
      </c>
      <c r="B4578" s="1049" t="s">
        <v>21940</v>
      </c>
      <c r="C4578" s="1049" t="s">
        <v>77</v>
      </c>
      <c r="D4578" s="1052">
        <v>38.630000000000003</v>
      </c>
    </row>
    <row r="4579" spans="1:4" x14ac:dyDescent="0.25">
      <c r="A4579" s="1049">
        <v>94748</v>
      </c>
      <c r="B4579" s="1049" t="s">
        <v>21941</v>
      </c>
      <c r="C4579" s="1049" t="s">
        <v>77</v>
      </c>
      <c r="D4579" s="1052">
        <v>84.97</v>
      </c>
    </row>
    <row r="4580" spans="1:4" x14ac:dyDescent="0.25">
      <c r="A4580" s="1049">
        <v>94750</v>
      </c>
      <c r="B4580" s="1049" t="s">
        <v>21942</v>
      </c>
      <c r="C4580" s="1049" t="s">
        <v>77</v>
      </c>
      <c r="D4580" s="1052">
        <v>171.76</v>
      </c>
    </row>
    <row r="4581" spans="1:4" x14ac:dyDescent="0.25">
      <c r="A4581" s="1049">
        <v>94752</v>
      </c>
      <c r="B4581" s="1049" t="s">
        <v>21943</v>
      </c>
      <c r="C4581" s="1049" t="s">
        <v>77</v>
      </c>
      <c r="D4581" s="1052">
        <v>206.4</v>
      </c>
    </row>
    <row r="4582" spans="1:4" x14ac:dyDescent="0.25">
      <c r="A4582" s="1049">
        <v>94754</v>
      </c>
      <c r="B4582" s="1049" t="s">
        <v>21944</v>
      </c>
      <c r="C4582" s="1049" t="s">
        <v>77</v>
      </c>
      <c r="D4582" s="1052">
        <v>295.62</v>
      </c>
    </row>
    <row r="4583" spans="1:4" x14ac:dyDescent="0.25">
      <c r="A4583" s="1049">
        <v>94756</v>
      </c>
      <c r="B4583" s="1049" t="s">
        <v>21945</v>
      </c>
      <c r="C4583" s="1049" t="s">
        <v>77</v>
      </c>
      <c r="D4583" s="1052">
        <v>13.13</v>
      </c>
    </row>
    <row r="4584" spans="1:4" x14ac:dyDescent="0.25">
      <c r="A4584" s="1049">
        <v>94757</v>
      </c>
      <c r="B4584" s="1049" t="s">
        <v>21946</v>
      </c>
      <c r="C4584" s="1049" t="s">
        <v>77</v>
      </c>
      <c r="D4584" s="1052">
        <v>20.69</v>
      </c>
    </row>
    <row r="4585" spans="1:4" x14ac:dyDescent="0.25">
      <c r="A4585" s="1049">
        <v>94758</v>
      </c>
      <c r="B4585" s="1049" t="s">
        <v>21947</v>
      </c>
      <c r="C4585" s="1049" t="s">
        <v>77</v>
      </c>
      <c r="D4585" s="1052">
        <v>52.65</v>
      </c>
    </row>
    <row r="4586" spans="1:4" x14ac:dyDescent="0.25">
      <c r="A4586" s="1049">
        <v>94759</v>
      </c>
      <c r="B4586" s="1049" t="s">
        <v>21948</v>
      </c>
      <c r="C4586" s="1049" t="s">
        <v>77</v>
      </c>
      <c r="D4586" s="1052">
        <v>67.03</v>
      </c>
    </row>
    <row r="4587" spans="1:4" x14ac:dyDescent="0.25">
      <c r="A4587" s="1049">
        <v>94760</v>
      </c>
      <c r="B4587" s="1049" t="s">
        <v>21949</v>
      </c>
      <c r="C4587" s="1049" t="s">
        <v>77</v>
      </c>
      <c r="D4587" s="1052">
        <v>106.81</v>
      </c>
    </row>
    <row r="4588" spans="1:4" x14ac:dyDescent="0.25">
      <c r="A4588" s="1049">
        <v>94761</v>
      </c>
      <c r="B4588" s="1049" t="s">
        <v>21950</v>
      </c>
      <c r="C4588" s="1049" t="s">
        <v>77</v>
      </c>
      <c r="D4588" s="1052">
        <v>231.08</v>
      </c>
    </row>
    <row r="4589" spans="1:4" x14ac:dyDescent="0.25">
      <c r="A4589" s="1049">
        <v>94762</v>
      </c>
      <c r="B4589" s="1049" t="s">
        <v>21951</v>
      </c>
      <c r="C4589" s="1049" t="s">
        <v>77</v>
      </c>
      <c r="D4589" s="1052">
        <v>280.31</v>
      </c>
    </row>
    <row r="4590" spans="1:4" x14ac:dyDescent="0.25">
      <c r="A4590" s="1049">
        <v>94763</v>
      </c>
      <c r="B4590" s="1049" t="s">
        <v>21952</v>
      </c>
      <c r="C4590" s="1049" t="s">
        <v>77</v>
      </c>
      <c r="D4590" s="1052">
        <v>368.35</v>
      </c>
    </row>
    <row r="4591" spans="1:4" x14ac:dyDescent="0.25">
      <c r="A4591" s="1049">
        <v>94764</v>
      </c>
      <c r="B4591" s="1049" t="s">
        <v>21953</v>
      </c>
      <c r="C4591" s="1049" t="s">
        <v>77</v>
      </c>
      <c r="D4591" s="1052">
        <v>38.21</v>
      </c>
    </row>
    <row r="4592" spans="1:4" x14ac:dyDescent="0.25">
      <c r="A4592" s="1049">
        <v>94765</v>
      </c>
      <c r="B4592" s="1049" t="s">
        <v>21954</v>
      </c>
      <c r="C4592" s="1049" t="s">
        <v>77</v>
      </c>
      <c r="D4592" s="1052">
        <v>42.09</v>
      </c>
    </row>
    <row r="4593" spans="1:4" x14ac:dyDescent="0.25">
      <c r="A4593" s="1049">
        <v>94766</v>
      </c>
      <c r="B4593" s="1049" t="s">
        <v>21955</v>
      </c>
      <c r="C4593" s="1049" t="s">
        <v>77</v>
      </c>
      <c r="D4593" s="1052">
        <v>47.05</v>
      </c>
    </row>
    <row r="4594" spans="1:4" x14ac:dyDescent="0.25">
      <c r="A4594" s="1049">
        <v>94767</v>
      </c>
      <c r="B4594" s="1049" t="s">
        <v>21956</v>
      </c>
      <c r="C4594" s="1049" t="s">
        <v>77</v>
      </c>
      <c r="D4594" s="1052">
        <v>69.760000000000005</v>
      </c>
    </row>
    <row r="4595" spans="1:4" x14ac:dyDescent="0.25">
      <c r="A4595" s="1049">
        <v>94768</v>
      </c>
      <c r="B4595" s="1049" t="s">
        <v>21957</v>
      </c>
      <c r="C4595" s="1049" t="s">
        <v>77</v>
      </c>
      <c r="D4595" s="1052">
        <v>79.03</v>
      </c>
    </row>
    <row r="4596" spans="1:4" x14ac:dyDescent="0.25">
      <c r="A4596" s="1049">
        <v>94769</v>
      </c>
      <c r="B4596" s="1049" t="s">
        <v>21958</v>
      </c>
      <c r="C4596" s="1049" t="s">
        <v>77</v>
      </c>
      <c r="D4596" s="1052">
        <v>105.56</v>
      </c>
    </row>
    <row r="4597" spans="1:4" x14ac:dyDescent="0.25">
      <c r="A4597" s="1049">
        <v>94783</v>
      </c>
      <c r="B4597" s="1049" t="s">
        <v>21959</v>
      </c>
      <c r="C4597" s="1049" t="s">
        <v>77</v>
      </c>
      <c r="D4597" s="1052">
        <v>20.67</v>
      </c>
    </row>
    <row r="4598" spans="1:4" x14ac:dyDescent="0.25">
      <c r="A4598" s="1049">
        <v>94863</v>
      </c>
      <c r="B4598" s="1049" t="s">
        <v>21960</v>
      </c>
      <c r="C4598" s="1049" t="s">
        <v>77</v>
      </c>
      <c r="D4598" s="1052">
        <v>164.67</v>
      </c>
    </row>
    <row r="4599" spans="1:4" x14ac:dyDescent="0.25">
      <c r="A4599" s="1049">
        <v>95237</v>
      </c>
      <c r="B4599" s="1049" t="s">
        <v>13271</v>
      </c>
      <c r="C4599" s="1049" t="s">
        <v>77</v>
      </c>
      <c r="D4599" s="1052">
        <v>26.94</v>
      </c>
    </row>
    <row r="4600" spans="1:4" x14ac:dyDescent="0.25">
      <c r="A4600" s="1049">
        <v>95693</v>
      </c>
      <c r="B4600" s="1049" t="s">
        <v>13272</v>
      </c>
      <c r="C4600" s="1049" t="s">
        <v>77</v>
      </c>
      <c r="D4600" s="1052">
        <v>61.32</v>
      </c>
    </row>
    <row r="4601" spans="1:4" x14ac:dyDescent="0.25">
      <c r="A4601" s="1049">
        <v>95694</v>
      </c>
      <c r="B4601" s="1049" t="s">
        <v>13273</v>
      </c>
      <c r="C4601" s="1049" t="s">
        <v>77</v>
      </c>
      <c r="D4601" s="1052">
        <v>63.64</v>
      </c>
    </row>
    <row r="4602" spans="1:4" x14ac:dyDescent="0.25">
      <c r="A4602" s="1049">
        <v>95695</v>
      </c>
      <c r="B4602" s="1049" t="s">
        <v>13274</v>
      </c>
      <c r="C4602" s="1049" t="s">
        <v>77</v>
      </c>
      <c r="D4602" s="1052">
        <v>71.510000000000005</v>
      </c>
    </row>
    <row r="4603" spans="1:4" x14ac:dyDescent="0.25">
      <c r="A4603" s="1049">
        <v>95696</v>
      </c>
      <c r="B4603" s="1049" t="s">
        <v>3495</v>
      </c>
      <c r="C4603" s="1049" t="s">
        <v>77</v>
      </c>
      <c r="D4603" s="1052">
        <v>49.84</v>
      </c>
    </row>
    <row r="4604" spans="1:4" x14ac:dyDescent="0.25">
      <c r="A4604" s="1049">
        <v>96637</v>
      </c>
      <c r="B4604" s="1049" t="s">
        <v>13275</v>
      </c>
      <c r="C4604" s="1049" t="s">
        <v>77</v>
      </c>
      <c r="D4604" s="1052">
        <v>16.84</v>
      </c>
    </row>
    <row r="4605" spans="1:4" x14ac:dyDescent="0.25">
      <c r="A4605" s="1049">
        <v>96638</v>
      </c>
      <c r="B4605" s="1049" t="s">
        <v>13276</v>
      </c>
      <c r="C4605" s="1049" t="s">
        <v>77</v>
      </c>
      <c r="D4605" s="1052">
        <v>17.23</v>
      </c>
    </row>
    <row r="4606" spans="1:4" x14ac:dyDescent="0.25">
      <c r="A4606" s="1049">
        <v>96639</v>
      </c>
      <c r="B4606" s="1049" t="s">
        <v>13277</v>
      </c>
      <c r="C4606" s="1049" t="s">
        <v>77</v>
      </c>
      <c r="D4606" s="1052">
        <v>11.69</v>
      </c>
    </row>
    <row r="4607" spans="1:4" x14ac:dyDescent="0.25">
      <c r="A4607" s="1049">
        <v>96640</v>
      </c>
      <c r="B4607" s="1049" t="s">
        <v>13278</v>
      </c>
      <c r="C4607" s="1049" t="s">
        <v>77</v>
      </c>
      <c r="D4607" s="1052">
        <v>25.9</v>
      </c>
    </row>
    <row r="4608" spans="1:4" x14ac:dyDescent="0.25">
      <c r="A4608" s="1049">
        <v>96641</v>
      </c>
      <c r="B4608" s="1049" t="s">
        <v>13279</v>
      </c>
      <c r="C4608" s="1049" t="s">
        <v>77</v>
      </c>
      <c r="D4608" s="1052">
        <v>17.47</v>
      </c>
    </row>
    <row r="4609" spans="1:4" x14ac:dyDescent="0.25">
      <c r="A4609" s="1049">
        <v>96642</v>
      </c>
      <c r="B4609" s="1049" t="s">
        <v>13280</v>
      </c>
      <c r="C4609" s="1049" t="s">
        <v>77</v>
      </c>
      <c r="D4609" s="1052">
        <v>22.17</v>
      </c>
    </row>
    <row r="4610" spans="1:4" x14ac:dyDescent="0.25">
      <c r="A4610" s="1049">
        <v>96643</v>
      </c>
      <c r="B4610" s="1049" t="s">
        <v>13281</v>
      </c>
      <c r="C4610" s="1049" t="s">
        <v>77</v>
      </c>
      <c r="D4610" s="1052">
        <v>45.55</v>
      </c>
    </row>
    <row r="4611" spans="1:4" x14ac:dyDescent="0.25">
      <c r="A4611" s="1049">
        <v>96650</v>
      </c>
      <c r="B4611" s="1049" t="s">
        <v>13282</v>
      </c>
      <c r="C4611" s="1049" t="s">
        <v>77</v>
      </c>
      <c r="D4611" s="1052">
        <v>9.34</v>
      </c>
    </row>
    <row r="4612" spans="1:4" x14ac:dyDescent="0.25">
      <c r="A4612" s="1049">
        <v>96651</v>
      </c>
      <c r="B4612" s="1049" t="s">
        <v>13283</v>
      </c>
      <c r="C4612" s="1049" t="s">
        <v>77</v>
      </c>
      <c r="D4612" s="1052">
        <v>9.73</v>
      </c>
    </row>
    <row r="4613" spans="1:4" x14ac:dyDescent="0.25">
      <c r="A4613" s="1049">
        <v>96652</v>
      </c>
      <c r="B4613" s="1049" t="s">
        <v>13284</v>
      </c>
      <c r="C4613" s="1049" t="s">
        <v>77</v>
      </c>
      <c r="D4613" s="1052">
        <v>11.01</v>
      </c>
    </row>
    <row r="4614" spans="1:4" x14ac:dyDescent="0.25">
      <c r="A4614" s="1049">
        <v>96653</v>
      </c>
      <c r="B4614" s="1049" t="s">
        <v>13285</v>
      </c>
      <c r="C4614" s="1049" t="s">
        <v>77</v>
      </c>
      <c r="D4614" s="1052">
        <v>14.28</v>
      </c>
    </row>
    <row r="4615" spans="1:4" x14ac:dyDescent="0.25">
      <c r="A4615" s="1049">
        <v>96654</v>
      </c>
      <c r="B4615" s="1049" t="s">
        <v>13286</v>
      </c>
      <c r="C4615" s="1049" t="s">
        <v>77</v>
      </c>
      <c r="D4615" s="1052">
        <v>16.190000000000001</v>
      </c>
    </row>
    <row r="4616" spans="1:4" x14ac:dyDescent="0.25">
      <c r="A4616" s="1049">
        <v>96655</v>
      </c>
      <c r="B4616" s="1049" t="s">
        <v>13287</v>
      </c>
      <c r="C4616" s="1049" t="s">
        <v>77</v>
      </c>
      <c r="D4616" s="1052">
        <v>21.52</v>
      </c>
    </row>
    <row r="4617" spans="1:4" x14ac:dyDescent="0.25">
      <c r="A4617" s="1049">
        <v>96656</v>
      </c>
      <c r="B4617" s="1049" t="s">
        <v>13288</v>
      </c>
      <c r="C4617" s="1049" t="s">
        <v>77</v>
      </c>
      <c r="D4617" s="1052">
        <v>6.69</v>
      </c>
    </row>
    <row r="4618" spans="1:4" x14ac:dyDescent="0.25">
      <c r="A4618" s="1049">
        <v>96657</v>
      </c>
      <c r="B4618" s="1049" t="s">
        <v>13289</v>
      </c>
      <c r="C4618" s="1049" t="s">
        <v>77</v>
      </c>
      <c r="D4618" s="1052">
        <v>23.67</v>
      </c>
    </row>
    <row r="4619" spans="1:4" x14ac:dyDescent="0.25">
      <c r="A4619" s="1049">
        <v>96658</v>
      </c>
      <c r="B4619" s="1049" t="s">
        <v>13290</v>
      </c>
      <c r="C4619" s="1049" t="s">
        <v>77</v>
      </c>
      <c r="D4619" s="1052">
        <v>15.24</v>
      </c>
    </row>
    <row r="4620" spans="1:4" x14ac:dyDescent="0.25">
      <c r="A4620" s="1049">
        <v>96659</v>
      </c>
      <c r="B4620" s="1049" t="s">
        <v>13291</v>
      </c>
      <c r="C4620" s="1049" t="s">
        <v>77</v>
      </c>
      <c r="D4620" s="1052">
        <v>8.6300000000000008</v>
      </c>
    </row>
    <row r="4621" spans="1:4" x14ac:dyDescent="0.25">
      <c r="A4621" s="1049">
        <v>96660</v>
      </c>
      <c r="B4621" s="1049" t="s">
        <v>21961</v>
      </c>
      <c r="C4621" s="1049" t="s">
        <v>77</v>
      </c>
      <c r="D4621" s="1052">
        <v>32.03</v>
      </c>
    </row>
    <row r="4622" spans="1:4" x14ac:dyDescent="0.25">
      <c r="A4622" s="1049">
        <v>96661</v>
      </c>
      <c r="B4622" s="1049" t="s">
        <v>21962</v>
      </c>
      <c r="C4622" s="1049" t="s">
        <v>77</v>
      </c>
      <c r="D4622" s="1052">
        <v>31.72</v>
      </c>
    </row>
    <row r="4623" spans="1:4" x14ac:dyDescent="0.25">
      <c r="A4623" s="1049">
        <v>96662</v>
      </c>
      <c r="B4623" s="1049" t="s">
        <v>13292</v>
      </c>
      <c r="C4623" s="1049" t="s">
        <v>77</v>
      </c>
      <c r="D4623" s="1052">
        <v>9.5500000000000007</v>
      </c>
    </row>
    <row r="4624" spans="1:4" x14ac:dyDescent="0.25">
      <c r="A4624" s="1049">
        <v>96663</v>
      </c>
      <c r="B4624" s="1049" t="s">
        <v>13293</v>
      </c>
      <c r="C4624" s="1049" t="s">
        <v>77</v>
      </c>
      <c r="D4624" s="1052">
        <v>16.010000000000002</v>
      </c>
    </row>
    <row r="4625" spans="1:4" x14ac:dyDescent="0.25">
      <c r="A4625" s="1049">
        <v>96664</v>
      </c>
      <c r="B4625" s="1049" t="s">
        <v>13294</v>
      </c>
      <c r="C4625" s="1049" t="s">
        <v>77</v>
      </c>
      <c r="D4625" s="1052">
        <v>17.53</v>
      </c>
    </row>
    <row r="4626" spans="1:4" x14ac:dyDescent="0.25">
      <c r="A4626" s="1049">
        <v>96665</v>
      </c>
      <c r="B4626" s="1049" t="s">
        <v>13295</v>
      </c>
      <c r="C4626" s="1049" t="s">
        <v>77</v>
      </c>
      <c r="D4626" s="1052">
        <v>12.16</v>
      </c>
    </row>
    <row r="4627" spans="1:4" x14ac:dyDescent="0.25">
      <c r="A4627" s="1049">
        <v>96666</v>
      </c>
      <c r="B4627" s="1049" t="s">
        <v>13296</v>
      </c>
      <c r="C4627" s="1049" t="s">
        <v>77</v>
      </c>
      <c r="D4627" s="1052">
        <v>17.22</v>
      </c>
    </row>
    <row r="4628" spans="1:4" x14ac:dyDescent="0.25">
      <c r="A4628" s="1049">
        <v>96667</v>
      </c>
      <c r="B4628" s="1049" t="s">
        <v>13297</v>
      </c>
      <c r="C4628" s="1049" t="s">
        <v>77</v>
      </c>
      <c r="D4628" s="1052">
        <v>24.07</v>
      </c>
    </row>
    <row r="4629" spans="1:4" x14ac:dyDescent="0.25">
      <c r="A4629" s="1049">
        <v>96684</v>
      </c>
      <c r="B4629" s="1049" t="s">
        <v>13298</v>
      </c>
      <c r="C4629" s="1049" t="s">
        <v>77</v>
      </c>
      <c r="D4629" s="1052">
        <v>12.03</v>
      </c>
    </row>
    <row r="4630" spans="1:4" x14ac:dyDescent="0.25">
      <c r="A4630" s="1049">
        <v>96685</v>
      </c>
      <c r="B4630" s="1049" t="s">
        <v>13299</v>
      </c>
      <c r="C4630" s="1049" t="s">
        <v>77</v>
      </c>
      <c r="D4630" s="1052">
        <v>12.42</v>
      </c>
    </row>
    <row r="4631" spans="1:4" x14ac:dyDescent="0.25">
      <c r="A4631" s="1049">
        <v>96686</v>
      </c>
      <c r="B4631" s="1049" t="s">
        <v>13300</v>
      </c>
      <c r="C4631" s="1049" t="s">
        <v>77</v>
      </c>
      <c r="D4631" s="1052">
        <v>15.45</v>
      </c>
    </row>
    <row r="4632" spans="1:4" x14ac:dyDescent="0.25">
      <c r="A4632" s="1049">
        <v>96687</v>
      </c>
      <c r="B4632" s="1049" t="s">
        <v>13301</v>
      </c>
      <c r="C4632" s="1049" t="s">
        <v>77</v>
      </c>
      <c r="D4632" s="1052">
        <v>18.72</v>
      </c>
    </row>
    <row r="4633" spans="1:4" x14ac:dyDescent="0.25">
      <c r="A4633" s="1049">
        <v>96688</v>
      </c>
      <c r="B4633" s="1049" t="s">
        <v>13302</v>
      </c>
      <c r="C4633" s="1049" t="s">
        <v>77</v>
      </c>
      <c r="D4633" s="1052">
        <v>22.63</v>
      </c>
    </row>
    <row r="4634" spans="1:4" x14ac:dyDescent="0.25">
      <c r="A4634" s="1049">
        <v>96689</v>
      </c>
      <c r="B4634" s="1049" t="s">
        <v>13303</v>
      </c>
      <c r="C4634" s="1049" t="s">
        <v>77</v>
      </c>
      <c r="D4634" s="1052">
        <v>27.96</v>
      </c>
    </row>
    <row r="4635" spans="1:4" x14ac:dyDescent="0.25">
      <c r="A4635" s="1049">
        <v>96690</v>
      </c>
      <c r="B4635" s="1049" t="s">
        <v>13304</v>
      </c>
      <c r="C4635" s="1049" t="s">
        <v>77</v>
      </c>
      <c r="D4635" s="1052">
        <v>31.28</v>
      </c>
    </row>
    <row r="4636" spans="1:4" x14ac:dyDescent="0.25">
      <c r="A4636" s="1049">
        <v>96691</v>
      </c>
      <c r="B4636" s="1049" t="s">
        <v>13305</v>
      </c>
      <c r="C4636" s="1049" t="s">
        <v>77</v>
      </c>
      <c r="D4636" s="1052">
        <v>39.71</v>
      </c>
    </row>
    <row r="4637" spans="1:4" x14ac:dyDescent="0.25">
      <c r="A4637" s="1049">
        <v>96692</v>
      </c>
      <c r="B4637" s="1049" t="s">
        <v>13306</v>
      </c>
      <c r="C4637" s="1049" t="s">
        <v>77</v>
      </c>
      <c r="D4637" s="1052">
        <v>44.05</v>
      </c>
    </row>
    <row r="4638" spans="1:4" x14ac:dyDescent="0.25">
      <c r="A4638" s="1049">
        <v>96693</v>
      </c>
      <c r="B4638" s="1049" t="s">
        <v>13307</v>
      </c>
      <c r="C4638" s="1049" t="s">
        <v>77</v>
      </c>
      <c r="D4638" s="1052">
        <v>59.11</v>
      </c>
    </row>
    <row r="4639" spans="1:4" x14ac:dyDescent="0.25">
      <c r="A4639" s="1049">
        <v>96694</v>
      </c>
      <c r="B4639" s="1049" t="s">
        <v>13308</v>
      </c>
      <c r="C4639" s="1049" t="s">
        <v>77</v>
      </c>
      <c r="D4639" s="1052">
        <v>91.76</v>
      </c>
    </row>
    <row r="4640" spans="1:4" x14ac:dyDescent="0.25">
      <c r="A4640" s="1049">
        <v>96695</v>
      </c>
      <c r="B4640" s="1049" t="s">
        <v>13309</v>
      </c>
      <c r="C4640" s="1049" t="s">
        <v>77</v>
      </c>
      <c r="D4640" s="1052">
        <v>100.94</v>
      </c>
    </row>
    <row r="4641" spans="1:4" x14ac:dyDescent="0.25">
      <c r="A4641" s="1049">
        <v>96696</v>
      </c>
      <c r="B4641" s="1049" t="s">
        <v>13310</v>
      </c>
      <c r="C4641" s="1049" t="s">
        <v>77</v>
      </c>
      <c r="D4641" s="1052">
        <v>114.45</v>
      </c>
    </row>
    <row r="4642" spans="1:4" x14ac:dyDescent="0.25">
      <c r="A4642" s="1049">
        <v>96697</v>
      </c>
      <c r="B4642" s="1049" t="s">
        <v>13311</v>
      </c>
      <c r="C4642" s="1049" t="s">
        <v>77</v>
      </c>
      <c r="D4642" s="1052">
        <v>334.58</v>
      </c>
    </row>
    <row r="4643" spans="1:4" x14ac:dyDescent="0.25">
      <c r="A4643" s="1049">
        <v>96698</v>
      </c>
      <c r="B4643" s="1049" t="s">
        <v>13312</v>
      </c>
      <c r="C4643" s="1049" t="s">
        <v>77</v>
      </c>
      <c r="D4643" s="1052">
        <v>8.5</v>
      </c>
    </row>
    <row r="4644" spans="1:4" x14ac:dyDescent="0.25">
      <c r="A4644" s="1049">
        <v>96699</v>
      </c>
      <c r="B4644" s="1049" t="s">
        <v>21963</v>
      </c>
      <c r="C4644" s="1049" t="s">
        <v>77</v>
      </c>
      <c r="D4644" s="1052">
        <v>25.48</v>
      </c>
    </row>
    <row r="4645" spans="1:4" x14ac:dyDescent="0.25">
      <c r="A4645" s="1049">
        <v>96700</v>
      </c>
      <c r="B4645" s="1049" t="s">
        <v>21964</v>
      </c>
      <c r="C4645" s="1049" t="s">
        <v>77</v>
      </c>
      <c r="D4645" s="1052">
        <v>17.05</v>
      </c>
    </row>
    <row r="4646" spans="1:4" x14ac:dyDescent="0.25">
      <c r="A4646" s="1049">
        <v>96701</v>
      </c>
      <c r="B4646" s="1049" t="s">
        <v>13313</v>
      </c>
      <c r="C4646" s="1049" t="s">
        <v>77</v>
      </c>
      <c r="D4646" s="1052">
        <v>11.6</v>
      </c>
    </row>
    <row r="4647" spans="1:4" x14ac:dyDescent="0.25">
      <c r="A4647" s="1049">
        <v>96702</v>
      </c>
      <c r="B4647" s="1049" t="s">
        <v>13314</v>
      </c>
      <c r="C4647" s="1049" t="s">
        <v>77</v>
      </c>
      <c r="D4647" s="1052">
        <v>11.94</v>
      </c>
    </row>
    <row r="4648" spans="1:4" x14ac:dyDescent="0.25">
      <c r="A4648" s="1049">
        <v>96703</v>
      </c>
      <c r="B4648" s="1049" t="s">
        <v>13315</v>
      </c>
      <c r="C4648" s="1049" t="s">
        <v>77</v>
      </c>
      <c r="D4648" s="1052">
        <v>20.29</v>
      </c>
    </row>
    <row r="4649" spans="1:4" x14ac:dyDescent="0.25">
      <c r="A4649" s="1049">
        <v>96704</v>
      </c>
      <c r="B4649" s="1049" t="s">
        <v>13316</v>
      </c>
      <c r="C4649" s="1049" t="s">
        <v>77</v>
      </c>
      <c r="D4649" s="1052">
        <v>20.57</v>
      </c>
    </row>
    <row r="4650" spans="1:4" x14ac:dyDescent="0.25">
      <c r="A4650" s="1049">
        <v>96705</v>
      </c>
      <c r="B4650" s="1049" t="s">
        <v>13317</v>
      </c>
      <c r="C4650" s="1049" t="s">
        <v>77</v>
      </c>
      <c r="D4650" s="1052">
        <v>24.62</v>
      </c>
    </row>
    <row r="4651" spans="1:4" x14ac:dyDescent="0.25">
      <c r="A4651" s="1049">
        <v>96706</v>
      </c>
      <c r="B4651" s="1049" t="s">
        <v>13318</v>
      </c>
      <c r="C4651" s="1049" t="s">
        <v>77</v>
      </c>
      <c r="D4651" s="1052">
        <v>36.24</v>
      </c>
    </row>
    <row r="4652" spans="1:4" x14ac:dyDescent="0.25">
      <c r="A4652" s="1049">
        <v>96707</v>
      </c>
      <c r="B4652" s="1049" t="s">
        <v>13319</v>
      </c>
      <c r="C4652" s="1049" t="s">
        <v>77</v>
      </c>
      <c r="D4652" s="1052">
        <v>57.78</v>
      </c>
    </row>
    <row r="4653" spans="1:4" x14ac:dyDescent="0.25">
      <c r="A4653" s="1049">
        <v>96708</v>
      </c>
      <c r="B4653" s="1049" t="s">
        <v>13320</v>
      </c>
      <c r="C4653" s="1049" t="s">
        <v>77</v>
      </c>
      <c r="D4653" s="1052">
        <v>87.13</v>
      </c>
    </row>
    <row r="4654" spans="1:4" x14ac:dyDescent="0.25">
      <c r="A4654" s="1049">
        <v>96709</v>
      </c>
      <c r="B4654" s="1049" t="s">
        <v>13321</v>
      </c>
      <c r="C4654" s="1049" t="s">
        <v>77</v>
      </c>
      <c r="D4654" s="1052">
        <v>111.06</v>
      </c>
    </row>
    <row r="4655" spans="1:4" x14ac:dyDescent="0.25">
      <c r="A4655" s="1049">
        <v>96710</v>
      </c>
      <c r="B4655" s="1049" t="s">
        <v>13322</v>
      </c>
      <c r="C4655" s="1049" t="s">
        <v>77</v>
      </c>
      <c r="D4655" s="1052">
        <v>15.77</v>
      </c>
    </row>
    <row r="4656" spans="1:4" x14ac:dyDescent="0.25">
      <c r="A4656" s="1049">
        <v>96711</v>
      </c>
      <c r="B4656" s="1049" t="s">
        <v>13323</v>
      </c>
      <c r="C4656" s="1049" t="s">
        <v>77</v>
      </c>
      <c r="D4656" s="1052">
        <v>23.16</v>
      </c>
    </row>
    <row r="4657" spans="1:4" x14ac:dyDescent="0.25">
      <c r="A4657" s="1049">
        <v>96712</v>
      </c>
      <c r="B4657" s="1049" t="s">
        <v>13324</v>
      </c>
      <c r="C4657" s="1049" t="s">
        <v>77</v>
      </c>
      <c r="D4657" s="1052">
        <v>32.64</v>
      </c>
    </row>
    <row r="4658" spans="1:4" x14ac:dyDescent="0.25">
      <c r="A4658" s="1049">
        <v>96713</v>
      </c>
      <c r="B4658" s="1049" t="s">
        <v>13325</v>
      </c>
      <c r="C4658" s="1049" t="s">
        <v>77</v>
      </c>
      <c r="D4658" s="1052">
        <v>49.56</v>
      </c>
    </row>
    <row r="4659" spans="1:4" x14ac:dyDescent="0.25">
      <c r="A4659" s="1049">
        <v>96714</v>
      </c>
      <c r="B4659" s="1049" t="s">
        <v>13326</v>
      </c>
      <c r="C4659" s="1049" t="s">
        <v>77</v>
      </c>
      <c r="D4659" s="1052">
        <v>70.11</v>
      </c>
    </row>
    <row r="4660" spans="1:4" x14ac:dyDescent="0.25">
      <c r="A4660" s="1049">
        <v>96715</v>
      </c>
      <c r="B4660" s="1049" t="s">
        <v>13327</v>
      </c>
      <c r="C4660" s="1049" t="s">
        <v>77</v>
      </c>
      <c r="D4660" s="1052">
        <v>123.4</v>
      </c>
    </row>
    <row r="4661" spans="1:4" x14ac:dyDescent="0.25">
      <c r="A4661" s="1049">
        <v>96716</v>
      </c>
      <c r="B4661" s="1049" t="s">
        <v>13328</v>
      </c>
      <c r="C4661" s="1049" t="s">
        <v>77</v>
      </c>
      <c r="D4661" s="1052">
        <v>160.4</v>
      </c>
    </row>
    <row r="4662" spans="1:4" x14ac:dyDescent="0.25">
      <c r="A4662" s="1049">
        <v>96717</v>
      </c>
      <c r="B4662" s="1049" t="s">
        <v>13329</v>
      </c>
      <c r="C4662" s="1049" t="s">
        <v>77</v>
      </c>
      <c r="D4662" s="1052">
        <v>305.68</v>
      </c>
    </row>
    <row r="4663" spans="1:4" x14ac:dyDescent="0.25">
      <c r="A4663" s="1049">
        <v>96736</v>
      </c>
      <c r="B4663" s="1049" t="s">
        <v>21965</v>
      </c>
      <c r="C4663" s="1049" t="s">
        <v>77</v>
      </c>
      <c r="D4663" s="1052">
        <v>6.05</v>
      </c>
    </row>
    <row r="4664" spans="1:4" x14ac:dyDescent="0.25">
      <c r="A4664" s="1049">
        <v>96737</v>
      </c>
      <c r="B4664" s="1049" t="s">
        <v>21966</v>
      </c>
      <c r="C4664" s="1049" t="s">
        <v>77</v>
      </c>
      <c r="D4664" s="1052">
        <v>6.2</v>
      </c>
    </row>
    <row r="4665" spans="1:4" x14ac:dyDescent="0.25">
      <c r="A4665" s="1049">
        <v>96738</v>
      </c>
      <c r="B4665" s="1049" t="s">
        <v>21967</v>
      </c>
      <c r="C4665" s="1049" t="s">
        <v>77</v>
      </c>
      <c r="D4665" s="1052">
        <v>23.23</v>
      </c>
    </row>
    <row r="4666" spans="1:4" x14ac:dyDescent="0.25">
      <c r="A4666" s="1049">
        <v>96739</v>
      </c>
      <c r="B4666" s="1049" t="s">
        <v>21968</v>
      </c>
      <c r="C4666" s="1049" t="s">
        <v>77</v>
      </c>
      <c r="D4666" s="1052">
        <v>8.5500000000000007</v>
      </c>
    </row>
    <row r="4667" spans="1:4" x14ac:dyDescent="0.25">
      <c r="A4667" s="1049">
        <v>96740</v>
      </c>
      <c r="B4667" s="1049" t="s">
        <v>21969</v>
      </c>
      <c r="C4667" s="1049" t="s">
        <v>77</v>
      </c>
      <c r="D4667" s="1052">
        <v>32.14</v>
      </c>
    </row>
    <row r="4668" spans="1:4" x14ac:dyDescent="0.25">
      <c r="A4668" s="1049">
        <v>96741</v>
      </c>
      <c r="B4668" s="1049" t="s">
        <v>21970</v>
      </c>
      <c r="C4668" s="1049" t="s">
        <v>77</v>
      </c>
      <c r="D4668" s="1052">
        <v>16.59</v>
      </c>
    </row>
    <row r="4669" spans="1:4" x14ac:dyDescent="0.25">
      <c r="A4669" s="1049">
        <v>96742</v>
      </c>
      <c r="B4669" s="1049" t="s">
        <v>21971</v>
      </c>
      <c r="C4669" s="1049" t="s">
        <v>77</v>
      </c>
      <c r="D4669" s="1052">
        <v>20.37</v>
      </c>
    </row>
    <row r="4670" spans="1:4" x14ac:dyDescent="0.25">
      <c r="A4670" s="1049">
        <v>96743</v>
      </c>
      <c r="B4670" s="1049" t="s">
        <v>21972</v>
      </c>
      <c r="C4670" s="1049" t="s">
        <v>77</v>
      </c>
      <c r="D4670" s="1052">
        <v>31.78</v>
      </c>
    </row>
    <row r="4671" spans="1:4" x14ac:dyDescent="0.25">
      <c r="A4671" s="1049">
        <v>96744</v>
      </c>
      <c r="B4671" s="1049" t="s">
        <v>21973</v>
      </c>
      <c r="C4671" s="1049" t="s">
        <v>77</v>
      </c>
      <c r="D4671" s="1052">
        <v>53.57</v>
      </c>
    </row>
    <row r="4672" spans="1:4" x14ac:dyDescent="0.25">
      <c r="A4672" s="1049">
        <v>96745</v>
      </c>
      <c r="B4672" s="1049" t="s">
        <v>21974</v>
      </c>
      <c r="C4672" s="1049" t="s">
        <v>77</v>
      </c>
      <c r="D4672" s="1052">
        <v>83.95</v>
      </c>
    </row>
    <row r="4673" spans="1:4" x14ac:dyDescent="0.25">
      <c r="A4673" s="1049">
        <v>96746</v>
      </c>
      <c r="B4673" s="1049" t="s">
        <v>21975</v>
      </c>
      <c r="C4673" s="1049" t="s">
        <v>77</v>
      </c>
      <c r="D4673" s="1052">
        <v>110.37</v>
      </c>
    </row>
    <row r="4674" spans="1:4" x14ac:dyDescent="0.25">
      <c r="A4674" s="1049">
        <v>96747</v>
      </c>
      <c r="B4674" s="1049" t="s">
        <v>21976</v>
      </c>
      <c r="C4674" s="1049" t="s">
        <v>77</v>
      </c>
      <c r="D4674" s="1052">
        <v>7.42</v>
      </c>
    </row>
    <row r="4675" spans="1:4" x14ac:dyDescent="0.25">
      <c r="A4675" s="1049">
        <v>96748</v>
      </c>
      <c r="B4675" s="1049" t="s">
        <v>21977</v>
      </c>
      <c r="C4675" s="1049" t="s">
        <v>77</v>
      </c>
      <c r="D4675" s="1052">
        <v>8.6</v>
      </c>
    </row>
    <row r="4676" spans="1:4" x14ac:dyDescent="0.25">
      <c r="A4676" s="1049">
        <v>96749</v>
      </c>
      <c r="B4676" s="1049" t="s">
        <v>21978</v>
      </c>
      <c r="C4676" s="1049" t="s">
        <v>77</v>
      </c>
      <c r="D4676" s="1052">
        <v>10.88</v>
      </c>
    </row>
    <row r="4677" spans="1:4" x14ac:dyDescent="0.25">
      <c r="A4677" s="1049">
        <v>96750</v>
      </c>
      <c r="B4677" s="1049" t="s">
        <v>21979</v>
      </c>
      <c r="C4677" s="1049" t="s">
        <v>77</v>
      </c>
      <c r="D4677" s="1052">
        <v>17.059999999999999</v>
      </c>
    </row>
    <row r="4678" spans="1:4" x14ac:dyDescent="0.25">
      <c r="A4678" s="1049">
        <v>96751</v>
      </c>
      <c r="B4678" s="1049" t="s">
        <v>21980</v>
      </c>
      <c r="C4678" s="1049" t="s">
        <v>77</v>
      </c>
      <c r="D4678" s="1052">
        <v>24.92</v>
      </c>
    </row>
    <row r="4679" spans="1:4" x14ac:dyDescent="0.25">
      <c r="A4679" s="1049">
        <v>96752</v>
      </c>
      <c r="B4679" s="1049" t="s">
        <v>21981</v>
      </c>
      <c r="C4679" s="1049" t="s">
        <v>77</v>
      </c>
      <c r="D4679" s="1052">
        <v>37.36</v>
      </c>
    </row>
    <row r="4680" spans="1:4" x14ac:dyDescent="0.25">
      <c r="A4680" s="1049">
        <v>96753</v>
      </c>
      <c r="B4680" s="1049" t="s">
        <v>21982</v>
      </c>
      <c r="C4680" s="1049" t="s">
        <v>77</v>
      </c>
      <c r="D4680" s="1052">
        <v>85.47</v>
      </c>
    </row>
    <row r="4681" spans="1:4" x14ac:dyDescent="0.25">
      <c r="A4681" s="1049">
        <v>96754</v>
      </c>
      <c r="B4681" s="1049" t="s">
        <v>21983</v>
      </c>
      <c r="C4681" s="1049" t="s">
        <v>77</v>
      </c>
      <c r="D4681" s="1052">
        <v>109.68</v>
      </c>
    </row>
    <row r="4682" spans="1:4" x14ac:dyDescent="0.25">
      <c r="A4682" s="1049">
        <v>96755</v>
      </c>
      <c r="B4682" s="1049" t="s">
        <v>21984</v>
      </c>
      <c r="C4682" s="1049" t="s">
        <v>77</v>
      </c>
      <c r="D4682" s="1052">
        <v>333.55</v>
      </c>
    </row>
    <row r="4683" spans="1:4" x14ac:dyDescent="0.25">
      <c r="A4683" s="1049">
        <v>96758</v>
      </c>
      <c r="B4683" s="1049" t="s">
        <v>21985</v>
      </c>
      <c r="C4683" s="1049" t="s">
        <v>77</v>
      </c>
      <c r="D4683" s="1052">
        <v>17.059999999999999</v>
      </c>
    </row>
    <row r="4684" spans="1:4" x14ac:dyDescent="0.25">
      <c r="A4684" s="1049">
        <v>96759</v>
      </c>
      <c r="B4684" s="1049" t="s">
        <v>21986</v>
      </c>
      <c r="C4684" s="1049" t="s">
        <v>77</v>
      </c>
      <c r="D4684" s="1052">
        <v>25.23</v>
      </c>
    </row>
    <row r="4685" spans="1:4" x14ac:dyDescent="0.25">
      <c r="A4685" s="1049">
        <v>96760</v>
      </c>
      <c r="B4685" s="1049" t="s">
        <v>21987</v>
      </c>
      <c r="C4685" s="1049" t="s">
        <v>77</v>
      </c>
      <c r="D4685" s="1052">
        <v>41.06</v>
      </c>
    </row>
    <row r="4686" spans="1:4" x14ac:dyDescent="0.25">
      <c r="A4686" s="1049">
        <v>96761</v>
      </c>
      <c r="B4686" s="1049" t="s">
        <v>21988</v>
      </c>
      <c r="C4686" s="1049" t="s">
        <v>77</v>
      </c>
      <c r="D4686" s="1052">
        <v>61.17</v>
      </c>
    </row>
    <row r="4687" spans="1:4" x14ac:dyDescent="0.25">
      <c r="A4687" s="1049">
        <v>96762</v>
      </c>
      <c r="B4687" s="1049" t="s">
        <v>21989</v>
      </c>
      <c r="C4687" s="1049" t="s">
        <v>77</v>
      </c>
      <c r="D4687" s="1052">
        <v>115.01</v>
      </c>
    </row>
    <row r="4688" spans="1:4" x14ac:dyDescent="0.25">
      <c r="A4688" s="1049">
        <v>96763</v>
      </c>
      <c r="B4688" s="1049" t="s">
        <v>21990</v>
      </c>
      <c r="C4688" s="1049" t="s">
        <v>77</v>
      </c>
      <c r="D4688" s="1052">
        <v>154.04</v>
      </c>
    </row>
    <row r="4689" spans="1:4" x14ac:dyDescent="0.25">
      <c r="A4689" s="1049">
        <v>96764</v>
      </c>
      <c r="B4689" s="1049" t="s">
        <v>21991</v>
      </c>
      <c r="C4689" s="1049" t="s">
        <v>77</v>
      </c>
      <c r="D4689" s="1052">
        <v>304.3</v>
      </c>
    </row>
    <row r="4690" spans="1:4" x14ac:dyDescent="0.25">
      <c r="A4690" s="1049">
        <v>96802</v>
      </c>
      <c r="B4690" s="1049" t="s">
        <v>13330</v>
      </c>
      <c r="C4690" s="1049" t="s">
        <v>77</v>
      </c>
      <c r="D4690" s="1052">
        <v>398.13</v>
      </c>
    </row>
    <row r="4691" spans="1:4" x14ac:dyDescent="0.25">
      <c r="A4691" s="1049">
        <v>96803</v>
      </c>
      <c r="B4691" s="1049" t="s">
        <v>13331</v>
      </c>
      <c r="C4691" s="1049" t="s">
        <v>77</v>
      </c>
      <c r="D4691" s="1052">
        <v>73.5</v>
      </c>
    </row>
    <row r="4692" spans="1:4" x14ac:dyDescent="0.25">
      <c r="A4692" s="1049">
        <v>96804</v>
      </c>
      <c r="B4692" s="1049" t="s">
        <v>13332</v>
      </c>
      <c r="C4692" s="1049" t="s">
        <v>77</v>
      </c>
      <c r="D4692" s="1052">
        <v>119.31</v>
      </c>
    </row>
    <row r="4693" spans="1:4" x14ac:dyDescent="0.25">
      <c r="A4693" s="1049">
        <v>96805</v>
      </c>
      <c r="B4693" s="1049" t="s">
        <v>13333</v>
      </c>
      <c r="C4693" s="1049" t="s">
        <v>77</v>
      </c>
      <c r="D4693" s="1052">
        <v>207.03</v>
      </c>
    </row>
    <row r="4694" spans="1:4" x14ac:dyDescent="0.25">
      <c r="A4694" s="1049">
        <v>96806</v>
      </c>
      <c r="B4694" s="1049" t="s">
        <v>13334</v>
      </c>
      <c r="C4694" s="1049" t="s">
        <v>77</v>
      </c>
      <c r="D4694" s="1052">
        <v>80.69</v>
      </c>
    </row>
    <row r="4695" spans="1:4" x14ac:dyDescent="0.25">
      <c r="A4695" s="1049">
        <v>96807</v>
      </c>
      <c r="B4695" s="1049" t="s">
        <v>13335</v>
      </c>
      <c r="C4695" s="1049" t="s">
        <v>77</v>
      </c>
      <c r="D4695" s="1052">
        <v>130.19999999999999</v>
      </c>
    </row>
    <row r="4696" spans="1:4" x14ac:dyDescent="0.25">
      <c r="A4696" s="1049">
        <v>96808</v>
      </c>
      <c r="B4696" s="1049" t="s">
        <v>13336</v>
      </c>
      <c r="C4696" s="1049" t="s">
        <v>77</v>
      </c>
      <c r="D4696" s="1052">
        <v>16.84</v>
      </c>
    </row>
    <row r="4697" spans="1:4" x14ac:dyDescent="0.25">
      <c r="A4697" s="1049">
        <v>96809</v>
      </c>
      <c r="B4697" s="1049" t="s">
        <v>13337</v>
      </c>
      <c r="C4697" s="1049" t="s">
        <v>77</v>
      </c>
      <c r="D4697" s="1052">
        <v>18.510000000000002</v>
      </c>
    </row>
    <row r="4698" spans="1:4" x14ac:dyDescent="0.25">
      <c r="A4698" s="1049">
        <v>96810</v>
      </c>
      <c r="B4698" s="1049" t="s">
        <v>13338</v>
      </c>
      <c r="C4698" s="1049" t="s">
        <v>77</v>
      </c>
      <c r="D4698" s="1052">
        <v>20.14</v>
      </c>
    </row>
    <row r="4699" spans="1:4" x14ac:dyDescent="0.25">
      <c r="A4699" s="1049">
        <v>96811</v>
      </c>
      <c r="B4699" s="1049" t="s">
        <v>13339</v>
      </c>
      <c r="C4699" s="1049" t="s">
        <v>77</v>
      </c>
      <c r="D4699" s="1052">
        <v>21.23</v>
      </c>
    </row>
    <row r="4700" spans="1:4" x14ac:dyDescent="0.25">
      <c r="A4700" s="1049">
        <v>96812</v>
      </c>
      <c r="B4700" s="1049" t="s">
        <v>13340</v>
      </c>
      <c r="C4700" s="1049" t="s">
        <v>77</v>
      </c>
      <c r="D4700" s="1052">
        <v>19.329999999999998</v>
      </c>
    </row>
    <row r="4701" spans="1:4" x14ac:dyDescent="0.25">
      <c r="A4701" s="1049">
        <v>96813</v>
      </c>
      <c r="B4701" s="1049" t="s">
        <v>13341</v>
      </c>
      <c r="C4701" s="1049" t="s">
        <v>77</v>
      </c>
      <c r="D4701" s="1052">
        <v>22</v>
      </c>
    </row>
    <row r="4702" spans="1:4" x14ac:dyDescent="0.25">
      <c r="A4702" s="1049">
        <v>96814</v>
      </c>
      <c r="B4702" s="1049" t="s">
        <v>13342</v>
      </c>
      <c r="C4702" s="1049" t="s">
        <v>77</v>
      </c>
      <c r="D4702" s="1052">
        <v>15.8</v>
      </c>
    </row>
    <row r="4703" spans="1:4" x14ac:dyDescent="0.25">
      <c r="A4703" s="1049">
        <v>96815</v>
      </c>
      <c r="B4703" s="1049" t="s">
        <v>13343</v>
      </c>
      <c r="C4703" s="1049" t="s">
        <v>77</v>
      </c>
      <c r="D4703" s="1052">
        <v>32.67</v>
      </c>
    </row>
    <row r="4704" spans="1:4" x14ac:dyDescent="0.25">
      <c r="A4704" s="1049">
        <v>96816</v>
      </c>
      <c r="B4704" s="1049" t="s">
        <v>13344</v>
      </c>
      <c r="C4704" s="1049" t="s">
        <v>77</v>
      </c>
      <c r="D4704" s="1052">
        <v>24.81</v>
      </c>
    </row>
    <row r="4705" spans="1:4" x14ac:dyDescent="0.25">
      <c r="A4705" s="1049">
        <v>96817</v>
      </c>
      <c r="B4705" s="1049" t="s">
        <v>13345</v>
      </c>
      <c r="C4705" s="1049" t="s">
        <v>77</v>
      </c>
      <c r="D4705" s="1052">
        <v>32.92</v>
      </c>
    </row>
    <row r="4706" spans="1:4" x14ac:dyDescent="0.25">
      <c r="A4706" s="1049">
        <v>96818</v>
      </c>
      <c r="B4706" s="1049" t="s">
        <v>13346</v>
      </c>
      <c r="C4706" s="1049" t="s">
        <v>77</v>
      </c>
      <c r="D4706" s="1052">
        <v>21.12</v>
      </c>
    </row>
    <row r="4707" spans="1:4" x14ac:dyDescent="0.25">
      <c r="A4707" s="1049">
        <v>96819</v>
      </c>
      <c r="B4707" s="1049" t="s">
        <v>13347</v>
      </c>
      <c r="C4707" s="1049" t="s">
        <v>77</v>
      </c>
      <c r="D4707" s="1052">
        <v>22.63</v>
      </c>
    </row>
    <row r="4708" spans="1:4" x14ac:dyDescent="0.25">
      <c r="A4708" s="1049">
        <v>96820</v>
      </c>
      <c r="B4708" s="1049" t="s">
        <v>13348</v>
      </c>
      <c r="C4708" s="1049" t="s">
        <v>77</v>
      </c>
      <c r="D4708" s="1052">
        <v>39.31</v>
      </c>
    </row>
    <row r="4709" spans="1:4" x14ac:dyDescent="0.25">
      <c r="A4709" s="1049">
        <v>96821</v>
      </c>
      <c r="B4709" s="1049" t="s">
        <v>13349</v>
      </c>
      <c r="C4709" s="1049" t="s">
        <v>77</v>
      </c>
      <c r="D4709" s="1052">
        <v>36.619999999999997</v>
      </c>
    </row>
    <row r="4710" spans="1:4" x14ac:dyDescent="0.25">
      <c r="A4710" s="1049">
        <v>96822</v>
      </c>
      <c r="B4710" s="1049" t="s">
        <v>13350</v>
      </c>
      <c r="C4710" s="1049" t="s">
        <v>77</v>
      </c>
      <c r="D4710" s="1052">
        <v>29.66</v>
      </c>
    </row>
    <row r="4711" spans="1:4" x14ac:dyDescent="0.25">
      <c r="A4711" s="1049">
        <v>96823</v>
      </c>
      <c r="B4711" s="1049" t="s">
        <v>13351</v>
      </c>
      <c r="C4711" s="1049" t="s">
        <v>77</v>
      </c>
      <c r="D4711" s="1052">
        <v>11.08</v>
      </c>
    </row>
    <row r="4712" spans="1:4" x14ac:dyDescent="0.25">
      <c r="A4712" s="1049">
        <v>96824</v>
      </c>
      <c r="B4712" s="1049" t="s">
        <v>13352</v>
      </c>
      <c r="C4712" s="1049" t="s">
        <v>77</v>
      </c>
      <c r="D4712" s="1052">
        <v>17.329999999999998</v>
      </c>
    </row>
    <row r="4713" spans="1:4" x14ac:dyDescent="0.25">
      <c r="A4713" s="1049">
        <v>96826</v>
      </c>
      <c r="B4713" s="1049" t="s">
        <v>13353</v>
      </c>
      <c r="C4713" s="1049" t="s">
        <v>77</v>
      </c>
      <c r="D4713" s="1052">
        <v>12.86</v>
      </c>
    </row>
    <row r="4714" spans="1:4" x14ac:dyDescent="0.25">
      <c r="A4714" s="1049">
        <v>96827</v>
      </c>
      <c r="B4714" s="1049" t="s">
        <v>13354</v>
      </c>
      <c r="C4714" s="1049" t="s">
        <v>77</v>
      </c>
      <c r="D4714" s="1052">
        <v>18.86</v>
      </c>
    </row>
    <row r="4715" spans="1:4" x14ac:dyDescent="0.25">
      <c r="A4715" s="1049">
        <v>96828</v>
      </c>
      <c r="B4715" s="1049" t="s">
        <v>13355</v>
      </c>
      <c r="C4715" s="1049" t="s">
        <v>77</v>
      </c>
      <c r="D4715" s="1052">
        <v>23.19</v>
      </c>
    </row>
    <row r="4716" spans="1:4" x14ac:dyDescent="0.25">
      <c r="A4716" s="1049">
        <v>96829</v>
      </c>
      <c r="B4716" s="1049" t="s">
        <v>13356</v>
      </c>
      <c r="C4716" s="1049" t="s">
        <v>77</v>
      </c>
      <c r="D4716" s="1052">
        <v>17.809999999999999</v>
      </c>
    </row>
    <row r="4717" spans="1:4" x14ac:dyDescent="0.25">
      <c r="A4717" s="1049">
        <v>96830</v>
      </c>
      <c r="B4717" s="1049" t="s">
        <v>13357</v>
      </c>
      <c r="C4717" s="1049" t="s">
        <v>77</v>
      </c>
      <c r="D4717" s="1052">
        <v>20.11</v>
      </c>
    </row>
    <row r="4718" spans="1:4" x14ac:dyDescent="0.25">
      <c r="A4718" s="1049">
        <v>96832</v>
      </c>
      <c r="B4718" s="1049" t="s">
        <v>13358</v>
      </c>
      <c r="C4718" s="1049" t="s">
        <v>77</v>
      </c>
      <c r="D4718" s="1052">
        <v>29.02</v>
      </c>
    </row>
    <row r="4719" spans="1:4" x14ac:dyDescent="0.25">
      <c r="A4719" s="1049">
        <v>96833</v>
      </c>
      <c r="B4719" s="1049" t="s">
        <v>13359</v>
      </c>
      <c r="C4719" s="1049" t="s">
        <v>77</v>
      </c>
      <c r="D4719" s="1052">
        <v>22.67</v>
      </c>
    </row>
    <row r="4720" spans="1:4" x14ac:dyDescent="0.25">
      <c r="A4720" s="1049">
        <v>96834</v>
      </c>
      <c r="B4720" s="1049" t="s">
        <v>13360</v>
      </c>
      <c r="C4720" s="1049" t="s">
        <v>77</v>
      </c>
      <c r="D4720" s="1052">
        <v>27.16</v>
      </c>
    </row>
    <row r="4721" spans="1:4" x14ac:dyDescent="0.25">
      <c r="A4721" s="1049">
        <v>96836</v>
      </c>
      <c r="B4721" s="1049" t="s">
        <v>13361</v>
      </c>
      <c r="C4721" s="1049" t="s">
        <v>77</v>
      </c>
      <c r="D4721" s="1052">
        <v>32.380000000000003</v>
      </c>
    </row>
    <row r="4722" spans="1:4" x14ac:dyDescent="0.25">
      <c r="A4722" s="1049">
        <v>96837</v>
      </c>
      <c r="B4722" s="1049" t="s">
        <v>13362</v>
      </c>
      <c r="C4722" s="1049" t="s">
        <v>77</v>
      </c>
      <c r="D4722" s="1052">
        <v>20.64</v>
      </c>
    </row>
    <row r="4723" spans="1:4" x14ac:dyDescent="0.25">
      <c r="A4723" s="1049">
        <v>96838</v>
      </c>
      <c r="B4723" s="1049" t="s">
        <v>13363</v>
      </c>
      <c r="C4723" s="1049" t="s">
        <v>77</v>
      </c>
      <c r="D4723" s="1052">
        <v>24.95</v>
      </c>
    </row>
    <row r="4724" spans="1:4" x14ac:dyDescent="0.25">
      <c r="A4724" s="1049">
        <v>96839</v>
      </c>
      <c r="B4724" s="1049" t="s">
        <v>13364</v>
      </c>
      <c r="C4724" s="1049" t="s">
        <v>77</v>
      </c>
      <c r="D4724" s="1052">
        <v>25.76</v>
      </c>
    </row>
    <row r="4725" spans="1:4" x14ac:dyDescent="0.25">
      <c r="A4725" s="1049">
        <v>96840</v>
      </c>
      <c r="B4725" s="1049" t="s">
        <v>13365</v>
      </c>
      <c r="C4725" s="1049" t="s">
        <v>77</v>
      </c>
      <c r="D4725" s="1052">
        <v>24.89</v>
      </c>
    </row>
    <row r="4726" spans="1:4" x14ac:dyDescent="0.25">
      <c r="A4726" s="1049">
        <v>96841</v>
      </c>
      <c r="B4726" s="1049" t="s">
        <v>13366</v>
      </c>
      <c r="C4726" s="1049" t="s">
        <v>77</v>
      </c>
      <c r="D4726" s="1052">
        <v>27.67</v>
      </c>
    </row>
    <row r="4727" spans="1:4" x14ac:dyDescent="0.25">
      <c r="A4727" s="1049">
        <v>96842</v>
      </c>
      <c r="B4727" s="1049" t="s">
        <v>13367</v>
      </c>
      <c r="C4727" s="1049" t="s">
        <v>77</v>
      </c>
      <c r="D4727" s="1052">
        <v>31.64</v>
      </c>
    </row>
    <row r="4728" spans="1:4" x14ac:dyDescent="0.25">
      <c r="A4728" s="1049">
        <v>96843</v>
      </c>
      <c r="B4728" s="1049" t="s">
        <v>13368</v>
      </c>
      <c r="C4728" s="1049" t="s">
        <v>77</v>
      </c>
      <c r="D4728" s="1052">
        <v>28.77</v>
      </c>
    </row>
    <row r="4729" spans="1:4" x14ac:dyDescent="0.25">
      <c r="A4729" s="1049">
        <v>96844</v>
      </c>
      <c r="B4729" s="1049" t="s">
        <v>13369</v>
      </c>
      <c r="C4729" s="1049" t="s">
        <v>77</v>
      </c>
      <c r="D4729" s="1052">
        <v>33.06</v>
      </c>
    </row>
    <row r="4730" spans="1:4" x14ac:dyDescent="0.25">
      <c r="A4730" s="1049">
        <v>96845</v>
      </c>
      <c r="B4730" s="1049" t="s">
        <v>13370</v>
      </c>
      <c r="C4730" s="1049" t="s">
        <v>77</v>
      </c>
      <c r="D4730" s="1052">
        <v>38.840000000000003</v>
      </c>
    </row>
    <row r="4731" spans="1:4" x14ac:dyDescent="0.25">
      <c r="A4731" s="1049">
        <v>96846</v>
      </c>
      <c r="B4731" s="1049" t="s">
        <v>13371</v>
      </c>
      <c r="C4731" s="1049" t="s">
        <v>77</v>
      </c>
      <c r="D4731" s="1052">
        <v>36.770000000000003</v>
      </c>
    </row>
    <row r="4732" spans="1:4" x14ac:dyDescent="0.25">
      <c r="A4732" s="1049">
        <v>96847</v>
      </c>
      <c r="B4732" s="1049" t="s">
        <v>13372</v>
      </c>
      <c r="C4732" s="1049" t="s">
        <v>77</v>
      </c>
      <c r="D4732" s="1052">
        <v>36.29</v>
      </c>
    </row>
    <row r="4733" spans="1:4" x14ac:dyDescent="0.25">
      <c r="A4733" s="1049">
        <v>96848</v>
      </c>
      <c r="B4733" s="1049" t="s">
        <v>13373</v>
      </c>
      <c r="C4733" s="1049" t="s">
        <v>77</v>
      </c>
      <c r="D4733" s="1052">
        <v>51.43</v>
      </c>
    </row>
    <row r="4734" spans="1:4" x14ac:dyDescent="0.25">
      <c r="A4734" s="1049">
        <v>96849</v>
      </c>
      <c r="B4734" s="1049" t="s">
        <v>13374</v>
      </c>
      <c r="C4734" s="1049" t="s">
        <v>77</v>
      </c>
      <c r="D4734" s="1052">
        <v>16.38</v>
      </c>
    </row>
    <row r="4735" spans="1:4" x14ac:dyDescent="0.25">
      <c r="A4735" s="1049">
        <v>96850</v>
      </c>
      <c r="B4735" s="1049" t="s">
        <v>13375</v>
      </c>
      <c r="C4735" s="1049" t="s">
        <v>77</v>
      </c>
      <c r="D4735" s="1052">
        <v>23.22</v>
      </c>
    </row>
    <row r="4736" spans="1:4" x14ac:dyDescent="0.25">
      <c r="A4736" s="1049">
        <v>96852</v>
      </c>
      <c r="B4736" s="1049" t="s">
        <v>13376</v>
      </c>
      <c r="C4736" s="1049" t="s">
        <v>77</v>
      </c>
      <c r="D4736" s="1052">
        <v>20.79</v>
      </c>
    </row>
    <row r="4737" spans="1:4" x14ac:dyDescent="0.25">
      <c r="A4737" s="1049">
        <v>96853</v>
      </c>
      <c r="B4737" s="1049" t="s">
        <v>13377</v>
      </c>
      <c r="C4737" s="1049" t="s">
        <v>77</v>
      </c>
      <c r="D4737" s="1052">
        <v>24.93</v>
      </c>
    </row>
    <row r="4738" spans="1:4" x14ac:dyDescent="0.25">
      <c r="A4738" s="1049">
        <v>96854</v>
      </c>
      <c r="B4738" s="1049" t="s">
        <v>13378</v>
      </c>
      <c r="C4738" s="1049" t="s">
        <v>77</v>
      </c>
      <c r="D4738" s="1052">
        <v>30.61</v>
      </c>
    </row>
    <row r="4739" spans="1:4" x14ac:dyDescent="0.25">
      <c r="A4739" s="1049">
        <v>96855</v>
      </c>
      <c r="B4739" s="1049" t="s">
        <v>13379</v>
      </c>
      <c r="C4739" s="1049" t="s">
        <v>77</v>
      </c>
      <c r="D4739" s="1052">
        <v>32.369999999999997</v>
      </c>
    </row>
    <row r="4740" spans="1:4" x14ac:dyDescent="0.25">
      <c r="A4740" s="1049">
        <v>96856</v>
      </c>
      <c r="B4740" s="1049" t="s">
        <v>13380</v>
      </c>
      <c r="C4740" s="1049" t="s">
        <v>77</v>
      </c>
      <c r="D4740" s="1052">
        <v>34.880000000000003</v>
      </c>
    </row>
    <row r="4741" spans="1:4" x14ac:dyDescent="0.25">
      <c r="A4741" s="1049">
        <v>96860</v>
      </c>
      <c r="B4741" s="1049" t="s">
        <v>13381</v>
      </c>
      <c r="C4741" s="1049" t="s">
        <v>77</v>
      </c>
      <c r="D4741" s="1052">
        <v>29.44</v>
      </c>
    </row>
    <row r="4742" spans="1:4" x14ac:dyDescent="0.25">
      <c r="A4742" s="1049">
        <v>96861</v>
      </c>
      <c r="B4742" s="1049" t="s">
        <v>21992</v>
      </c>
      <c r="C4742" s="1049" t="s">
        <v>77</v>
      </c>
      <c r="D4742" s="1052">
        <v>37.17</v>
      </c>
    </row>
    <row r="4743" spans="1:4" x14ac:dyDescent="0.25">
      <c r="A4743" s="1049">
        <v>96862</v>
      </c>
      <c r="B4743" s="1049" t="s">
        <v>13382</v>
      </c>
      <c r="C4743" s="1049" t="s">
        <v>77</v>
      </c>
      <c r="D4743" s="1052">
        <v>36.14</v>
      </c>
    </row>
    <row r="4744" spans="1:4" x14ac:dyDescent="0.25">
      <c r="A4744" s="1049">
        <v>96863</v>
      </c>
      <c r="B4744" s="1049" t="s">
        <v>13383</v>
      </c>
      <c r="C4744" s="1049" t="s">
        <v>77</v>
      </c>
      <c r="D4744" s="1052">
        <v>38.19</v>
      </c>
    </row>
    <row r="4745" spans="1:4" x14ac:dyDescent="0.25">
      <c r="A4745" s="1049">
        <v>96864</v>
      </c>
      <c r="B4745" s="1049" t="s">
        <v>13384</v>
      </c>
      <c r="C4745" s="1049" t="s">
        <v>77</v>
      </c>
      <c r="D4745" s="1052">
        <v>50.79</v>
      </c>
    </row>
    <row r="4746" spans="1:4" x14ac:dyDescent="0.25">
      <c r="A4746" s="1049">
        <v>96865</v>
      </c>
      <c r="B4746" s="1049" t="s">
        <v>13385</v>
      </c>
      <c r="C4746" s="1049" t="s">
        <v>77</v>
      </c>
      <c r="D4746" s="1052">
        <v>45.08</v>
      </c>
    </row>
    <row r="4747" spans="1:4" x14ac:dyDescent="0.25">
      <c r="A4747" s="1049">
        <v>96866</v>
      </c>
      <c r="B4747" s="1049" t="s">
        <v>13386</v>
      </c>
      <c r="C4747" s="1049" t="s">
        <v>77</v>
      </c>
      <c r="D4747" s="1052">
        <v>65.959999999999994</v>
      </c>
    </row>
    <row r="4748" spans="1:4" x14ac:dyDescent="0.25">
      <c r="A4748" s="1049">
        <v>96868</v>
      </c>
      <c r="B4748" s="1049" t="s">
        <v>13387</v>
      </c>
      <c r="C4748" s="1049" t="s">
        <v>77</v>
      </c>
      <c r="D4748" s="1052">
        <v>19.28</v>
      </c>
    </row>
    <row r="4749" spans="1:4" x14ac:dyDescent="0.25">
      <c r="A4749" s="1049">
        <v>96869</v>
      </c>
      <c r="B4749" s="1049" t="s">
        <v>13388</v>
      </c>
      <c r="C4749" s="1049" t="s">
        <v>77</v>
      </c>
      <c r="D4749" s="1052">
        <v>29.28</v>
      </c>
    </row>
    <row r="4750" spans="1:4" x14ac:dyDescent="0.25">
      <c r="A4750" s="1049">
        <v>96870</v>
      </c>
      <c r="B4750" s="1049" t="s">
        <v>13389</v>
      </c>
      <c r="C4750" s="1049" t="s">
        <v>77</v>
      </c>
      <c r="D4750" s="1052">
        <v>43.7</v>
      </c>
    </row>
    <row r="4751" spans="1:4" x14ac:dyDescent="0.25">
      <c r="A4751" s="1049">
        <v>96871</v>
      </c>
      <c r="B4751" s="1049" t="s">
        <v>13390</v>
      </c>
      <c r="C4751" s="1049" t="s">
        <v>77</v>
      </c>
      <c r="D4751" s="1052">
        <v>50.04</v>
      </c>
    </row>
    <row r="4752" spans="1:4" x14ac:dyDescent="0.25">
      <c r="A4752" s="1049">
        <v>96872</v>
      </c>
      <c r="B4752" s="1049" t="s">
        <v>13391</v>
      </c>
      <c r="C4752" s="1049" t="s">
        <v>77</v>
      </c>
      <c r="D4752" s="1052">
        <v>46.68</v>
      </c>
    </row>
    <row r="4753" spans="1:4" x14ac:dyDescent="0.25">
      <c r="A4753" s="1049">
        <v>96873</v>
      </c>
      <c r="B4753" s="1049" t="s">
        <v>13392</v>
      </c>
      <c r="C4753" s="1049" t="s">
        <v>77</v>
      </c>
      <c r="D4753" s="1052">
        <v>61.88</v>
      </c>
    </row>
    <row r="4754" spans="1:4" x14ac:dyDescent="0.25">
      <c r="A4754" s="1049">
        <v>96874</v>
      </c>
      <c r="B4754" s="1049" t="s">
        <v>13393</v>
      </c>
      <c r="C4754" s="1049" t="s">
        <v>77</v>
      </c>
      <c r="D4754" s="1052">
        <v>56.71</v>
      </c>
    </row>
    <row r="4755" spans="1:4" x14ac:dyDescent="0.25">
      <c r="A4755" s="1049">
        <v>96875</v>
      </c>
      <c r="B4755" s="1049" t="s">
        <v>13394</v>
      </c>
      <c r="C4755" s="1049" t="s">
        <v>77</v>
      </c>
      <c r="D4755" s="1052">
        <v>74.069999999999993</v>
      </c>
    </row>
    <row r="4756" spans="1:4" x14ac:dyDescent="0.25">
      <c r="A4756" s="1049">
        <v>96876</v>
      </c>
      <c r="B4756" s="1049" t="s">
        <v>13395</v>
      </c>
      <c r="C4756" s="1049" t="s">
        <v>77</v>
      </c>
      <c r="D4756" s="1052">
        <v>171.42</v>
      </c>
    </row>
    <row r="4757" spans="1:4" x14ac:dyDescent="0.25">
      <c r="A4757" s="1049">
        <v>96878</v>
      </c>
      <c r="B4757" s="1049" t="s">
        <v>13396</v>
      </c>
      <c r="C4757" s="1049" t="s">
        <v>77</v>
      </c>
      <c r="D4757" s="1052">
        <v>192.11</v>
      </c>
    </row>
    <row r="4758" spans="1:4" x14ac:dyDescent="0.25">
      <c r="A4758" s="1049">
        <v>96879</v>
      </c>
      <c r="B4758" s="1049" t="s">
        <v>13397</v>
      </c>
      <c r="C4758" s="1049" t="s">
        <v>77</v>
      </c>
      <c r="D4758" s="1052">
        <v>186.32</v>
      </c>
    </row>
    <row r="4759" spans="1:4" x14ac:dyDescent="0.25">
      <c r="A4759" s="1049">
        <v>96881</v>
      </c>
      <c r="B4759" s="1049" t="s">
        <v>13398</v>
      </c>
      <c r="C4759" s="1049" t="s">
        <v>77</v>
      </c>
      <c r="D4759" s="1052">
        <v>220.43</v>
      </c>
    </row>
    <row r="4760" spans="1:4" x14ac:dyDescent="0.25">
      <c r="A4760" s="1049">
        <v>97430</v>
      </c>
      <c r="B4760" s="1049" t="s">
        <v>3496</v>
      </c>
      <c r="C4760" s="1049" t="s">
        <v>77</v>
      </c>
      <c r="D4760" s="1052">
        <v>39.72</v>
      </c>
    </row>
    <row r="4761" spans="1:4" x14ac:dyDescent="0.25">
      <c r="A4761" s="1049">
        <v>97431</v>
      </c>
      <c r="B4761" s="1049" t="s">
        <v>3497</v>
      </c>
      <c r="C4761" s="1049" t="s">
        <v>77</v>
      </c>
      <c r="D4761" s="1052">
        <v>44.48</v>
      </c>
    </row>
    <row r="4762" spans="1:4" x14ac:dyDescent="0.25">
      <c r="A4762" s="1049">
        <v>97432</v>
      </c>
      <c r="B4762" s="1049" t="s">
        <v>3498</v>
      </c>
      <c r="C4762" s="1049" t="s">
        <v>77</v>
      </c>
      <c r="D4762" s="1052">
        <v>50.22</v>
      </c>
    </row>
    <row r="4763" spans="1:4" x14ac:dyDescent="0.25">
      <c r="A4763" s="1049">
        <v>97433</v>
      </c>
      <c r="B4763" s="1049" t="s">
        <v>3499</v>
      </c>
      <c r="C4763" s="1049" t="s">
        <v>77</v>
      </c>
      <c r="D4763" s="1052">
        <v>87.19</v>
      </c>
    </row>
    <row r="4764" spans="1:4" x14ac:dyDescent="0.25">
      <c r="A4764" s="1049">
        <v>97434</v>
      </c>
      <c r="B4764" s="1049" t="s">
        <v>3500</v>
      </c>
      <c r="C4764" s="1049" t="s">
        <v>77</v>
      </c>
      <c r="D4764" s="1052">
        <v>88.7</v>
      </c>
    </row>
    <row r="4765" spans="1:4" x14ac:dyDescent="0.25">
      <c r="A4765" s="1049">
        <v>97435</v>
      </c>
      <c r="B4765" s="1049" t="s">
        <v>3501</v>
      </c>
      <c r="C4765" s="1049" t="s">
        <v>77</v>
      </c>
      <c r="D4765" s="1052">
        <v>101.89</v>
      </c>
    </row>
    <row r="4766" spans="1:4" x14ac:dyDescent="0.25">
      <c r="A4766" s="1049">
        <v>97436</v>
      </c>
      <c r="B4766" s="1049" t="s">
        <v>3502</v>
      </c>
      <c r="C4766" s="1049" t="s">
        <v>77</v>
      </c>
      <c r="D4766" s="1052">
        <v>104.79</v>
      </c>
    </row>
    <row r="4767" spans="1:4" x14ac:dyDescent="0.25">
      <c r="A4767" s="1049">
        <v>97437</v>
      </c>
      <c r="B4767" s="1049" t="s">
        <v>21993</v>
      </c>
      <c r="C4767" s="1049" t="s">
        <v>77</v>
      </c>
      <c r="D4767" s="1052">
        <v>116.55</v>
      </c>
    </row>
    <row r="4768" spans="1:4" x14ac:dyDescent="0.25">
      <c r="A4768" s="1049">
        <v>97438</v>
      </c>
      <c r="B4768" s="1049" t="s">
        <v>3503</v>
      </c>
      <c r="C4768" s="1049" t="s">
        <v>77</v>
      </c>
      <c r="D4768" s="1052">
        <v>119.65</v>
      </c>
    </row>
    <row r="4769" spans="1:4" x14ac:dyDescent="0.25">
      <c r="A4769" s="1049">
        <v>97439</v>
      </c>
      <c r="B4769" s="1049" t="s">
        <v>3504</v>
      </c>
      <c r="C4769" s="1049" t="s">
        <v>77</v>
      </c>
      <c r="D4769" s="1052">
        <v>130.72999999999999</v>
      </c>
    </row>
    <row r="4770" spans="1:4" x14ac:dyDescent="0.25">
      <c r="A4770" s="1049">
        <v>97440</v>
      </c>
      <c r="B4770" s="1049" t="s">
        <v>3505</v>
      </c>
      <c r="C4770" s="1049" t="s">
        <v>77</v>
      </c>
      <c r="D4770" s="1052">
        <v>156.33000000000001</v>
      </c>
    </row>
    <row r="4771" spans="1:4" x14ac:dyDescent="0.25">
      <c r="A4771" s="1049">
        <v>97442</v>
      </c>
      <c r="B4771" s="1049" t="s">
        <v>3506</v>
      </c>
      <c r="C4771" s="1049" t="s">
        <v>77</v>
      </c>
      <c r="D4771" s="1052">
        <v>172.93</v>
      </c>
    </row>
    <row r="4772" spans="1:4" x14ac:dyDescent="0.25">
      <c r="A4772" s="1049">
        <v>97443</v>
      </c>
      <c r="B4772" s="1049" t="s">
        <v>3507</v>
      </c>
      <c r="C4772" s="1049" t="s">
        <v>77</v>
      </c>
      <c r="D4772" s="1052">
        <v>156.21</v>
      </c>
    </row>
    <row r="4773" spans="1:4" x14ac:dyDescent="0.25">
      <c r="A4773" s="1049">
        <v>97444</v>
      </c>
      <c r="B4773" s="1049" t="s">
        <v>3508</v>
      </c>
      <c r="C4773" s="1049" t="s">
        <v>77</v>
      </c>
      <c r="D4773" s="1052">
        <v>187.31</v>
      </c>
    </row>
    <row r="4774" spans="1:4" x14ac:dyDescent="0.25">
      <c r="A4774" s="1049">
        <v>97446</v>
      </c>
      <c r="B4774" s="1049" t="s">
        <v>3509</v>
      </c>
      <c r="C4774" s="1049" t="s">
        <v>77</v>
      </c>
      <c r="D4774" s="1052">
        <v>335.57</v>
      </c>
    </row>
    <row r="4775" spans="1:4" x14ac:dyDescent="0.25">
      <c r="A4775" s="1049">
        <v>97447</v>
      </c>
      <c r="B4775" s="1049" t="s">
        <v>3510</v>
      </c>
      <c r="C4775" s="1049" t="s">
        <v>77</v>
      </c>
      <c r="D4775" s="1052">
        <v>335.57</v>
      </c>
    </row>
    <row r="4776" spans="1:4" x14ac:dyDescent="0.25">
      <c r="A4776" s="1049">
        <v>97449</v>
      </c>
      <c r="B4776" s="1049" t="s">
        <v>3511</v>
      </c>
      <c r="C4776" s="1049" t="s">
        <v>77</v>
      </c>
      <c r="D4776" s="1052">
        <v>356.32</v>
      </c>
    </row>
    <row r="4777" spans="1:4" x14ac:dyDescent="0.25">
      <c r="A4777" s="1049">
        <v>97450</v>
      </c>
      <c r="B4777" s="1049" t="s">
        <v>3512</v>
      </c>
      <c r="C4777" s="1049" t="s">
        <v>77</v>
      </c>
      <c r="D4777" s="1052">
        <v>441</v>
      </c>
    </row>
    <row r="4778" spans="1:4" x14ac:dyDescent="0.25">
      <c r="A4778" s="1049">
        <v>97452</v>
      </c>
      <c r="B4778" s="1049" t="s">
        <v>3513</v>
      </c>
      <c r="C4778" s="1049" t="s">
        <v>77</v>
      </c>
      <c r="D4778" s="1052">
        <v>260.26</v>
      </c>
    </row>
    <row r="4779" spans="1:4" x14ac:dyDescent="0.25">
      <c r="A4779" s="1049">
        <v>97453</v>
      </c>
      <c r="B4779" s="1049" t="s">
        <v>3514</v>
      </c>
      <c r="C4779" s="1049" t="s">
        <v>77</v>
      </c>
      <c r="D4779" s="1052">
        <v>278.01</v>
      </c>
    </row>
    <row r="4780" spans="1:4" x14ac:dyDescent="0.25">
      <c r="A4780" s="1049">
        <v>97454</v>
      </c>
      <c r="B4780" s="1049" t="s">
        <v>3515</v>
      </c>
      <c r="C4780" s="1049" t="s">
        <v>77</v>
      </c>
      <c r="D4780" s="1052">
        <v>459.29</v>
      </c>
    </row>
    <row r="4781" spans="1:4" x14ac:dyDescent="0.25">
      <c r="A4781" s="1049">
        <v>97455</v>
      </c>
      <c r="B4781" s="1049" t="s">
        <v>3516</v>
      </c>
      <c r="C4781" s="1049" t="s">
        <v>77</v>
      </c>
      <c r="D4781" s="1052">
        <v>487.68</v>
      </c>
    </row>
    <row r="4782" spans="1:4" x14ac:dyDescent="0.25">
      <c r="A4782" s="1049">
        <v>97456</v>
      </c>
      <c r="B4782" s="1049" t="s">
        <v>3517</v>
      </c>
      <c r="C4782" s="1049" t="s">
        <v>77</v>
      </c>
      <c r="D4782" s="1053">
        <v>1077.27</v>
      </c>
    </row>
    <row r="4783" spans="1:4" x14ac:dyDescent="0.25">
      <c r="A4783" s="1049">
        <v>97457</v>
      </c>
      <c r="B4783" s="1049" t="s">
        <v>3518</v>
      </c>
      <c r="C4783" s="1049" t="s">
        <v>77</v>
      </c>
      <c r="D4783" s="1052">
        <v>949.91</v>
      </c>
    </row>
    <row r="4784" spans="1:4" x14ac:dyDescent="0.25">
      <c r="A4784" s="1049">
        <v>97458</v>
      </c>
      <c r="B4784" s="1049" t="s">
        <v>3519</v>
      </c>
      <c r="C4784" s="1049" t="s">
        <v>77</v>
      </c>
      <c r="D4784" s="1052">
        <v>418.13</v>
      </c>
    </row>
    <row r="4785" spans="1:4" x14ac:dyDescent="0.25">
      <c r="A4785" s="1049">
        <v>97459</v>
      </c>
      <c r="B4785" s="1049" t="s">
        <v>3520</v>
      </c>
      <c r="C4785" s="1049" t="s">
        <v>77</v>
      </c>
      <c r="D4785" s="1052">
        <v>739.6</v>
      </c>
    </row>
    <row r="4786" spans="1:4" x14ac:dyDescent="0.25">
      <c r="A4786" s="1049">
        <v>97460</v>
      </c>
      <c r="B4786" s="1049" t="s">
        <v>3521</v>
      </c>
      <c r="C4786" s="1049" t="s">
        <v>77</v>
      </c>
      <c r="D4786" s="1053">
        <v>1155.0999999999999</v>
      </c>
    </row>
    <row r="4787" spans="1:4" x14ac:dyDescent="0.25">
      <c r="A4787" s="1049">
        <v>97461</v>
      </c>
      <c r="B4787" s="1049" t="s">
        <v>3522</v>
      </c>
      <c r="C4787" s="1049" t="s">
        <v>77</v>
      </c>
      <c r="D4787" s="1052">
        <v>49.52</v>
      </c>
    </row>
    <row r="4788" spans="1:4" x14ac:dyDescent="0.25">
      <c r="A4788" s="1049">
        <v>97462</v>
      </c>
      <c r="B4788" s="1049" t="s">
        <v>3523</v>
      </c>
      <c r="C4788" s="1049" t="s">
        <v>77</v>
      </c>
      <c r="D4788" s="1052">
        <v>40.409999999999997</v>
      </c>
    </row>
    <row r="4789" spans="1:4" x14ac:dyDescent="0.25">
      <c r="A4789" s="1049">
        <v>97464</v>
      </c>
      <c r="B4789" s="1049" t="s">
        <v>3524</v>
      </c>
      <c r="C4789" s="1049" t="s">
        <v>77</v>
      </c>
      <c r="D4789" s="1052">
        <v>72.19</v>
      </c>
    </row>
    <row r="4790" spans="1:4" x14ac:dyDescent="0.25">
      <c r="A4790" s="1049">
        <v>97465</v>
      </c>
      <c r="B4790" s="1049" t="s">
        <v>3525</v>
      </c>
      <c r="C4790" s="1049" t="s">
        <v>77</v>
      </c>
      <c r="D4790" s="1052">
        <v>87.56</v>
      </c>
    </row>
    <row r="4791" spans="1:4" x14ac:dyDescent="0.25">
      <c r="A4791" s="1049">
        <v>97467</v>
      </c>
      <c r="B4791" s="1049" t="s">
        <v>3526</v>
      </c>
      <c r="C4791" s="1049" t="s">
        <v>77</v>
      </c>
      <c r="D4791" s="1052">
        <v>91.78</v>
      </c>
    </row>
    <row r="4792" spans="1:4" x14ac:dyDescent="0.25">
      <c r="A4792" s="1049">
        <v>97468</v>
      </c>
      <c r="B4792" s="1049" t="s">
        <v>3527</v>
      </c>
      <c r="C4792" s="1049" t="s">
        <v>77</v>
      </c>
      <c r="D4792" s="1052">
        <v>111.44</v>
      </c>
    </row>
    <row r="4793" spans="1:4" x14ac:dyDescent="0.25">
      <c r="A4793" s="1049">
        <v>97470</v>
      </c>
      <c r="B4793" s="1049" t="s">
        <v>3528</v>
      </c>
      <c r="C4793" s="1049" t="s">
        <v>77</v>
      </c>
      <c r="D4793" s="1052">
        <v>137.54</v>
      </c>
    </row>
    <row r="4794" spans="1:4" x14ac:dyDescent="0.25">
      <c r="A4794" s="1049">
        <v>97471</v>
      </c>
      <c r="B4794" s="1049" t="s">
        <v>3529</v>
      </c>
      <c r="C4794" s="1049" t="s">
        <v>77</v>
      </c>
      <c r="D4794" s="1052">
        <v>168.64</v>
      </c>
    </row>
    <row r="4795" spans="1:4" x14ac:dyDescent="0.25">
      <c r="A4795" s="1049">
        <v>97474</v>
      </c>
      <c r="B4795" s="1049" t="s">
        <v>3530</v>
      </c>
      <c r="C4795" s="1049" t="s">
        <v>77</v>
      </c>
      <c r="D4795" s="1052">
        <v>257.22000000000003</v>
      </c>
    </row>
    <row r="4796" spans="1:4" x14ac:dyDescent="0.25">
      <c r="A4796" s="1049">
        <v>97475</v>
      </c>
      <c r="B4796" s="1049" t="s">
        <v>3531</v>
      </c>
      <c r="C4796" s="1049" t="s">
        <v>77</v>
      </c>
      <c r="D4796" s="1052">
        <v>320.08999999999997</v>
      </c>
    </row>
    <row r="4797" spans="1:4" x14ac:dyDescent="0.25">
      <c r="A4797" s="1049">
        <v>97477</v>
      </c>
      <c r="B4797" s="1049" t="s">
        <v>3532</v>
      </c>
      <c r="C4797" s="1049" t="s">
        <v>77</v>
      </c>
      <c r="D4797" s="1052">
        <v>344.02</v>
      </c>
    </row>
    <row r="4798" spans="1:4" x14ac:dyDescent="0.25">
      <c r="A4798" s="1049">
        <v>97478</v>
      </c>
      <c r="B4798" s="1049" t="s">
        <v>3533</v>
      </c>
      <c r="C4798" s="1049" t="s">
        <v>77</v>
      </c>
      <c r="D4798" s="1052">
        <v>428.7</v>
      </c>
    </row>
    <row r="4799" spans="1:4" x14ac:dyDescent="0.25">
      <c r="A4799" s="1049">
        <v>97479</v>
      </c>
      <c r="B4799" s="1049" t="s">
        <v>3534</v>
      </c>
      <c r="C4799" s="1049" t="s">
        <v>77</v>
      </c>
      <c r="D4799" s="1052">
        <v>80.69</v>
      </c>
    </row>
    <row r="4800" spans="1:4" x14ac:dyDescent="0.25">
      <c r="A4800" s="1049">
        <v>97480</v>
      </c>
      <c r="B4800" s="1049" t="s">
        <v>3535</v>
      </c>
      <c r="C4800" s="1049" t="s">
        <v>77</v>
      </c>
      <c r="D4800" s="1052">
        <v>80.69</v>
      </c>
    </row>
    <row r="4801" spans="1:4" x14ac:dyDescent="0.25">
      <c r="A4801" s="1049">
        <v>97481</v>
      </c>
      <c r="B4801" s="1049" t="s">
        <v>3536</v>
      </c>
      <c r="C4801" s="1049" t="s">
        <v>77</v>
      </c>
      <c r="D4801" s="1052">
        <v>118.3</v>
      </c>
    </row>
    <row r="4802" spans="1:4" x14ac:dyDescent="0.25">
      <c r="A4802" s="1049">
        <v>97482</v>
      </c>
      <c r="B4802" s="1049" t="s">
        <v>3537</v>
      </c>
      <c r="C4802" s="1049" t="s">
        <v>77</v>
      </c>
      <c r="D4802" s="1052">
        <v>118.3</v>
      </c>
    </row>
    <row r="4803" spans="1:4" x14ac:dyDescent="0.25">
      <c r="A4803" s="1049">
        <v>97483</v>
      </c>
      <c r="B4803" s="1049" t="s">
        <v>3538</v>
      </c>
      <c r="C4803" s="1049" t="s">
        <v>77</v>
      </c>
      <c r="D4803" s="1052">
        <v>167.27</v>
      </c>
    </row>
    <row r="4804" spans="1:4" x14ac:dyDescent="0.25">
      <c r="A4804" s="1049">
        <v>97484</v>
      </c>
      <c r="B4804" s="1049" t="s">
        <v>3539</v>
      </c>
      <c r="C4804" s="1049" t="s">
        <v>77</v>
      </c>
      <c r="D4804" s="1052">
        <v>167.27</v>
      </c>
    </row>
    <row r="4805" spans="1:4" x14ac:dyDescent="0.25">
      <c r="A4805" s="1049">
        <v>97485</v>
      </c>
      <c r="B4805" s="1049" t="s">
        <v>3540</v>
      </c>
      <c r="C4805" s="1049" t="s">
        <v>77</v>
      </c>
      <c r="D4805" s="1052">
        <v>232.29</v>
      </c>
    </row>
    <row r="4806" spans="1:4" x14ac:dyDescent="0.25">
      <c r="A4806" s="1049">
        <v>97486</v>
      </c>
      <c r="B4806" s="1049" t="s">
        <v>3541</v>
      </c>
      <c r="C4806" s="1049" t="s">
        <v>77</v>
      </c>
      <c r="D4806" s="1052">
        <v>250.04</v>
      </c>
    </row>
    <row r="4807" spans="1:4" x14ac:dyDescent="0.25">
      <c r="A4807" s="1049">
        <v>97487</v>
      </c>
      <c r="B4807" s="1049" t="s">
        <v>3542</v>
      </c>
      <c r="C4807" s="1049" t="s">
        <v>77</v>
      </c>
      <c r="D4807" s="1052">
        <v>436.11</v>
      </c>
    </row>
    <row r="4808" spans="1:4" x14ac:dyDescent="0.25">
      <c r="A4808" s="1049">
        <v>97488</v>
      </c>
      <c r="B4808" s="1049" t="s">
        <v>3543</v>
      </c>
      <c r="C4808" s="1049" t="s">
        <v>77</v>
      </c>
      <c r="D4808" s="1052">
        <v>464.5</v>
      </c>
    </row>
    <row r="4809" spans="1:4" x14ac:dyDescent="0.25">
      <c r="A4809" s="1049">
        <v>97489</v>
      </c>
      <c r="B4809" s="1049" t="s">
        <v>3544</v>
      </c>
      <c r="C4809" s="1049" t="s">
        <v>77</v>
      </c>
      <c r="D4809" s="1053">
        <v>1058.79</v>
      </c>
    </row>
    <row r="4810" spans="1:4" x14ac:dyDescent="0.25">
      <c r="A4810" s="1049">
        <v>97490</v>
      </c>
      <c r="B4810" s="1049" t="s">
        <v>3545</v>
      </c>
      <c r="C4810" s="1049" t="s">
        <v>77</v>
      </c>
      <c r="D4810" s="1052">
        <v>931.43</v>
      </c>
    </row>
    <row r="4811" spans="1:4" x14ac:dyDescent="0.25">
      <c r="A4811" s="1049">
        <v>97491</v>
      </c>
      <c r="B4811" s="1049" t="s">
        <v>3546</v>
      </c>
      <c r="C4811" s="1049" t="s">
        <v>77</v>
      </c>
      <c r="D4811" s="1052">
        <v>126.36</v>
      </c>
    </row>
    <row r="4812" spans="1:4" x14ac:dyDescent="0.25">
      <c r="A4812" s="1049">
        <v>97492</v>
      </c>
      <c r="B4812" s="1049" t="s">
        <v>3547</v>
      </c>
      <c r="C4812" s="1049" t="s">
        <v>77</v>
      </c>
      <c r="D4812" s="1052">
        <v>187.3</v>
      </c>
    </row>
    <row r="4813" spans="1:4" x14ac:dyDescent="0.25">
      <c r="A4813" s="1049">
        <v>97493</v>
      </c>
      <c r="B4813" s="1049" t="s">
        <v>3548</v>
      </c>
      <c r="C4813" s="1049" t="s">
        <v>77</v>
      </c>
      <c r="D4813" s="1052">
        <v>242.16</v>
      </c>
    </row>
    <row r="4814" spans="1:4" x14ac:dyDescent="0.25">
      <c r="A4814" s="1049">
        <v>97494</v>
      </c>
      <c r="B4814" s="1049" t="s">
        <v>3549</v>
      </c>
      <c r="C4814" s="1049" t="s">
        <v>77</v>
      </c>
      <c r="D4814" s="1052">
        <v>380.8</v>
      </c>
    </row>
    <row r="4815" spans="1:4" x14ac:dyDescent="0.25">
      <c r="A4815" s="1049">
        <v>97495</v>
      </c>
      <c r="B4815" s="1049" t="s">
        <v>3550</v>
      </c>
      <c r="C4815" s="1049" t="s">
        <v>77</v>
      </c>
      <c r="D4815" s="1052">
        <v>708.65</v>
      </c>
    </row>
    <row r="4816" spans="1:4" x14ac:dyDescent="0.25">
      <c r="A4816" s="1049">
        <v>97496</v>
      </c>
      <c r="B4816" s="1049" t="s">
        <v>3551</v>
      </c>
      <c r="C4816" s="1049" t="s">
        <v>77</v>
      </c>
      <c r="D4816" s="1053">
        <v>1130.51</v>
      </c>
    </row>
    <row r="4817" spans="1:4" x14ac:dyDescent="0.25">
      <c r="A4817" s="1049">
        <v>97499</v>
      </c>
      <c r="B4817" s="1049" t="s">
        <v>3552</v>
      </c>
      <c r="C4817" s="1049" t="s">
        <v>77</v>
      </c>
      <c r="D4817" s="1052">
        <v>46.51</v>
      </c>
    </row>
    <row r="4818" spans="1:4" x14ac:dyDescent="0.25">
      <c r="A4818" s="1049">
        <v>97500</v>
      </c>
      <c r="B4818" s="1049" t="s">
        <v>3553</v>
      </c>
      <c r="C4818" s="1049" t="s">
        <v>77</v>
      </c>
      <c r="D4818" s="1052">
        <v>37.4</v>
      </c>
    </row>
    <row r="4819" spans="1:4" x14ac:dyDescent="0.25">
      <c r="A4819" s="1049">
        <v>97502</v>
      </c>
      <c r="B4819" s="1049" t="s">
        <v>3554</v>
      </c>
      <c r="C4819" s="1049" t="s">
        <v>77</v>
      </c>
      <c r="D4819" s="1052">
        <v>66.62</v>
      </c>
    </row>
    <row r="4820" spans="1:4" x14ac:dyDescent="0.25">
      <c r="A4820" s="1049">
        <v>97503</v>
      </c>
      <c r="B4820" s="1049" t="s">
        <v>3555</v>
      </c>
      <c r="C4820" s="1049" t="s">
        <v>77</v>
      </c>
      <c r="D4820" s="1052">
        <v>82.25</v>
      </c>
    </row>
    <row r="4821" spans="1:4" x14ac:dyDescent="0.25">
      <c r="A4821" s="1049">
        <v>97505</v>
      </c>
      <c r="B4821" s="1049" t="s">
        <v>3556</v>
      </c>
      <c r="C4821" s="1049" t="s">
        <v>77</v>
      </c>
      <c r="D4821" s="1052">
        <v>83.9</v>
      </c>
    </row>
    <row r="4822" spans="1:4" x14ac:dyDescent="0.25">
      <c r="A4822" s="1049">
        <v>97506</v>
      </c>
      <c r="B4822" s="1049" t="s">
        <v>3557</v>
      </c>
      <c r="C4822" s="1049" t="s">
        <v>77</v>
      </c>
      <c r="D4822" s="1052">
        <v>103.56</v>
      </c>
    </row>
    <row r="4823" spans="1:4" x14ac:dyDescent="0.25">
      <c r="A4823" s="1049">
        <v>97508</v>
      </c>
      <c r="B4823" s="1049" t="s">
        <v>3558</v>
      </c>
      <c r="C4823" s="1049" t="s">
        <v>77</v>
      </c>
      <c r="D4823" s="1052">
        <v>126.39</v>
      </c>
    </row>
    <row r="4824" spans="1:4" x14ac:dyDescent="0.25">
      <c r="A4824" s="1049">
        <v>97509</v>
      </c>
      <c r="B4824" s="1049" t="s">
        <v>3559</v>
      </c>
      <c r="C4824" s="1049" t="s">
        <v>77</v>
      </c>
      <c r="D4824" s="1052">
        <v>157.49</v>
      </c>
    </row>
    <row r="4825" spans="1:4" x14ac:dyDescent="0.25">
      <c r="A4825" s="1049">
        <v>97511</v>
      </c>
      <c r="B4825" s="1049" t="s">
        <v>3560</v>
      </c>
      <c r="C4825" s="1049" t="s">
        <v>77</v>
      </c>
      <c r="D4825" s="1052">
        <v>241.21</v>
      </c>
    </row>
    <row r="4826" spans="1:4" x14ac:dyDescent="0.25">
      <c r="A4826" s="1049">
        <v>97512</v>
      </c>
      <c r="B4826" s="1049" t="s">
        <v>3561</v>
      </c>
      <c r="C4826" s="1049" t="s">
        <v>77</v>
      </c>
      <c r="D4826" s="1052">
        <v>304.08</v>
      </c>
    </row>
    <row r="4827" spans="1:4" x14ac:dyDescent="0.25">
      <c r="A4827" s="1049">
        <v>97514</v>
      </c>
      <c r="B4827" s="1049" t="s">
        <v>3562</v>
      </c>
      <c r="C4827" s="1049" t="s">
        <v>77</v>
      </c>
      <c r="D4827" s="1052">
        <v>322.97000000000003</v>
      </c>
    </row>
    <row r="4828" spans="1:4" x14ac:dyDescent="0.25">
      <c r="A4828" s="1049">
        <v>97515</v>
      </c>
      <c r="B4828" s="1049" t="s">
        <v>3563</v>
      </c>
      <c r="C4828" s="1049" t="s">
        <v>77</v>
      </c>
      <c r="D4828" s="1052">
        <v>407.65</v>
      </c>
    </row>
    <row r="4829" spans="1:4" x14ac:dyDescent="0.25">
      <c r="A4829" s="1049">
        <v>97517</v>
      </c>
      <c r="B4829" s="1049" t="s">
        <v>3564</v>
      </c>
      <c r="C4829" s="1049" t="s">
        <v>77</v>
      </c>
      <c r="D4829" s="1052">
        <v>76.180000000000007</v>
      </c>
    </row>
    <row r="4830" spans="1:4" x14ac:dyDescent="0.25">
      <c r="A4830" s="1049">
        <v>97518</v>
      </c>
      <c r="B4830" s="1049" t="s">
        <v>3565</v>
      </c>
      <c r="C4830" s="1049" t="s">
        <v>77</v>
      </c>
      <c r="D4830" s="1052">
        <v>76.180000000000007</v>
      </c>
    </row>
    <row r="4831" spans="1:4" x14ac:dyDescent="0.25">
      <c r="A4831" s="1049">
        <v>97519</v>
      </c>
      <c r="B4831" s="1049" t="s">
        <v>3566</v>
      </c>
      <c r="C4831" s="1049" t="s">
        <v>77</v>
      </c>
      <c r="D4831" s="1052">
        <v>110.33</v>
      </c>
    </row>
    <row r="4832" spans="1:4" x14ac:dyDescent="0.25">
      <c r="A4832" s="1049">
        <v>97520</v>
      </c>
      <c r="B4832" s="1049" t="s">
        <v>3567</v>
      </c>
      <c r="C4832" s="1049" t="s">
        <v>77</v>
      </c>
      <c r="D4832" s="1052">
        <v>110.33</v>
      </c>
    </row>
    <row r="4833" spans="1:4" x14ac:dyDescent="0.25">
      <c r="A4833" s="1049">
        <v>97521</v>
      </c>
      <c r="B4833" s="1049" t="s">
        <v>3568</v>
      </c>
      <c r="C4833" s="1049" t="s">
        <v>77</v>
      </c>
      <c r="D4833" s="1052">
        <v>155.41999999999999</v>
      </c>
    </row>
    <row r="4834" spans="1:4" x14ac:dyDescent="0.25">
      <c r="A4834" s="1049">
        <v>97522</v>
      </c>
      <c r="B4834" s="1049" t="s">
        <v>3569</v>
      </c>
      <c r="C4834" s="1049" t="s">
        <v>77</v>
      </c>
      <c r="D4834" s="1052">
        <v>155.41999999999999</v>
      </c>
    </row>
    <row r="4835" spans="1:4" x14ac:dyDescent="0.25">
      <c r="A4835" s="1049">
        <v>97523</v>
      </c>
      <c r="B4835" s="1049" t="s">
        <v>3570</v>
      </c>
      <c r="C4835" s="1049" t="s">
        <v>77</v>
      </c>
      <c r="D4835" s="1052">
        <v>215.58</v>
      </c>
    </row>
    <row r="4836" spans="1:4" x14ac:dyDescent="0.25">
      <c r="A4836" s="1049">
        <v>97524</v>
      </c>
      <c r="B4836" s="1049" t="s">
        <v>3571</v>
      </c>
      <c r="C4836" s="1049" t="s">
        <v>77</v>
      </c>
      <c r="D4836" s="1052">
        <v>233.33</v>
      </c>
    </row>
    <row r="4837" spans="1:4" x14ac:dyDescent="0.25">
      <c r="A4837" s="1049">
        <v>97525</v>
      </c>
      <c r="B4837" s="1049" t="s">
        <v>3572</v>
      </c>
      <c r="C4837" s="1049" t="s">
        <v>77</v>
      </c>
      <c r="D4837" s="1052">
        <v>411.96</v>
      </c>
    </row>
    <row r="4838" spans="1:4" x14ac:dyDescent="0.25">
      <c r="A4838" s="1049">
        <v>97526</v>
      </c>
      <c r="B4838" s="1049" t="s">
        <v>3573</v>
      </c>
      <c r="C4838" s="1049" t="s">
        <v>77</v>
      </c>
      <c r="D4838" s="1052">
        <v>440.35</v>
      </c>
    </row>
    <row r="4839" spans="1:4" x14ac:dyDescent="0.25">
      <c r="A4839" s="1049">
        <v>97527</v>
      </c>
      <c r="B4839" s="1049" t="s">
        <v>3574</v>
      </c>
      <c r="C4839" s="1049" t="s">
        <v>77</v>
      </c>
      <c r="D4839" s="1053">
        <v>1027.29</v>
      </c>
    </row>
    <row r="4840" spans="1:4" x14ac:dyDescent="0.25">
      <c r="A4840" s="1049">
        <v>97528</v>
      </c>
      <c r="B4840" s="1049" t="s">
        <v>3575</v>
      </c>
      <c r="C4840" s="1049" t="s">
        <v>77</v>
      </c>
      <c r="D4840" s="1052">
        <v>899.93</v>
      </c>
    </row>
    <row r="4841" spans="1:4" x14ac:dyDescent="0.25">
      <c r="A4841" s="1049">
        <v>97529</v>
      </c>
      <c r="B4841" s="1049" t="s">
        <v>3576</v>
      </c>
      <c r="C4841" s="1049" t="s">
        <v>77</v>
      </c>
      <c r="D4841" s="1052">
        <v>120.44</v>
      </c>
    </row>
    <row r="4842" spans="1:4" x14ac:dyDescent="0.25">
      <c r="A4842" s="1049">
        <v>97530</v>
      </c>
      <c r="B4842" s="1049" t="s">
        <v>3577</v>
      </c>
      <c r="C4842" s="1049" t="s">
        <v>77</v>
      </c>
      <c r="D4842" s="1052">
        <v>176.69</v>
      </c>
    </row>
    <row r="4843" spans="1:4" x14ac:dyDescent="0.25">
      <c r="A4843" s="1049">
        <v>97531</v>
      </c>
      <c r="B4843" s="1049" t="s">
        <v>3578</v>
      </c>
      <c r="C4843" s="1049" t="s">
        <v>77</v>
      </c>
      <c r="D4843" s="1052">
        <v>226.32</v>
      </c>
    </row>
    <row r="4844" spans="1:4" x14ac:dyDescent="0.25">
      <c r="A4844" s="1049">
        <v>97532</v>
      </c>
      <c r="B4844" s="1049" t="s">
        <v>3579</v>
      </c>
      <c r="C4844" s="1049" t="s">
        <v>77</v>
      </c>
      <c r="D4844" s="1052">
        <v>358.51</v>
      </c>
    </row>
    <row r="4845" spans="1:4" x14ac:dyDescent="0.25">
      <c r="A4845" s="1049">
        <v>97533</v>
      </c>
      <c r="B4845" s="1049" t="s">
        <v>3580</v>
      </c>
      <c r="C4845" s="1049" t="s">
        <v>77</v>
      </c>
      <c r="D4845" s="1052">
        <v>681.21</v>
      </c>
    </row>
    <row r="4846" spans="1:4" x14ac:dyDescent="0.25">
      <c r="A4846" s="1049">
        <v>97534</v>
      </c>
      <c r="B4846" s="1049" t="s">
        <v>3581</v>
      </c>
      <c r="C4846" s="1049" t="s">
        <v>77</v>
      </c>
      <c r="D4846" s="1053">
        <v>1088.47</v>
      </c>
    </row>
    <row r="4847" spans="1:4" x14ac:dyDescent="0.25">
      <c r="A4847" s="1049">
        <v>97537</v>
      </c>
      <c r="B4847" s="1049" t="s">
        <v>3582</v>
      </c>
      <c r="C4847" s="1049" t="s">
        <v>77</v>
      </c>
      <c r="D4847" s="1052">
        <v>34.07</v>
      </c>
    </row>
    <row r="4848" spans="1:4" x14ac:dyDescent="0.25">
      <c r="A4848" s="1049">
        <v>97540</v>
      </c>
      <c r="B4848" s="1049" t="s">
        <v>3583</v>
      </c>
      <c r="C4848" s="1049" t="s">
        <v>77</v>
      </c>
      <c r="D4848" s="1052">
        <v>44.31</v>
      </c>
    </row>
    <row r="4849" spans="1:4" x14ac:dyDescent="0.25">
      <c r="A4849" s="1049">
        <v>97541</v>
      </c>
      <c r="B4849" s="1049" t="s">
        <v>3584</v>
      </c>
      <c r="C4849" s="1049" t="s">
        <v>77</v>
      </c>
      <c r="D4849" s="1052">
        <v>36.75</v>
      </c>
    </row>
    <row r="4850" spans="1:4" x14ac:dyDescent="0.25">
      <c r="A4850" s="1049">
        <v>97543</v>
      </c>
      <c r="B4850" s="1049" t="s">
        <v>3585</v>
      </c>
      <c r="C4850" s="1049" t="s">
        <v>77</v>
      </c>
      <c r="D4850" s="1052">
        <v>69.95</v>
      </c>
    </row>
    <row r="4851" spans="1:4" x14ac:dyDescent="0.25">
      <c r="A4851" s="1049">
        <v>97544</v>
      </c>
      <c r="B4851" s="1049" t="s">
        <v>3586</v>
      </c>
      <c r="C4851" s="1049" t="s">
        <v>77</v>
      </c>
      <c r="D4851" s="1052">
        <v>60.84</v>
      </c>
    </row>
    <row r="4852" spans="1:4" x14ac:dyDescent="0.25">
      <c r="A4852" s="1049">
        <v>97546</v>
      </c>
      <c r="B4852" s="1049" t="s">
        <v>3587</v>
      </c>
      <c r="C4852" s="1049" t="s">
        <v>77</v>
      </c>
      <c r="D4852" s="1052">
        <v>47.31</v>
      </c>
    </row>
    <row r="4853" spans="1:4" x14ac:dyDescent="0.25">
      <c r="A4853" s="1049">
        <v>97547</v>
      </c>
      <c r="B4853" s="1049" t="s">
        <v>3588</v>
      </c>
      <c r="C4853" s="1049" t="s">
        <v>77</v>
      </c>
      <c r="D4853" s="1052">
        <v>47.31</v>
      </c>
    </row>
    <row r="4854" spans="1:4" x14ac:dyDescent="0.25">
      <c r="A4854" s="1049">
        <v>97548</v>
      </c>
      <c r="B4854" s="1049" t="s">
        <v>3589</v>
      </c>
      <c r="C4854" s="1049" t="s">
        <v>77</v>
      </c>
      <c r="D4854" s="1052">
        <v>68.819999999999993</v>
      </c>
    </row>
    <row r="4855" spans="1:4" x14ac:dyDescent="0.25">
      <c r="A4855" s="1049">
        <v>97549</v>
      </c>
      <c r="B4855" s="1049" t="s">
        <v>3590</v>
      </c>
      <c r="C4855" s="1049" t="s">
        <v>77</v>
      </c>
      <c r="D4855" s="1052">
        <v>68.819999999999993</v>
      </c>
    </row>
    <row r="4856" spans="1:4" x14ac:dyDescent="0.25">
      <c r="A4856" s="1049">
        <v>97550</v>
      </c>
      <c r="B4856" s="1049" t="s">
        <v>3591</v>
      </c>
      <c r="C4856" s="1049" t="s">
        <v>77</v>
      </c>
      <c r="D4856" s="1052">
        <v>111.38</v>
      </c>
    </row>
    <row r="4857" spans="1:4" x14ac:dyDescent="0.25">
      <c r="A4857" s="1049">
        <v>97551</v>
      </c>
      <c r="B4857" s="1049" t="s">
        <v>3592</v>
      </c>
      <c r="C4857" s="1049" t="s">
        <v>77</v>
      </c>
      <c r="D4857" s="1052">
        <v>111.38</v>
      </c>
    </row>
    <row r="4858" spans="1:4" x14ac:dyDescent="0.25">
      <c r="A4858" s="1049">
        <v>97552</v>
      </c>
      <c r="B4858" s="1049" t="s">
        <v>3593</v>
      </c>
      <c r="C4858" s="1049" t="s">
        <v>77</v>
      </c>
      <c r="D4858" s="1052">
        <v>69.64</v>
      </c>
    </row>
    <row r="4859" spans="1:4" x14ac:dyDescent="0.25">
      <c r="A4859" s="1049">
        <v>97553</v>
      </c>
      <c r="B4859" s="1049" t="s">
        <v>3594</v>
      </c>
      <c r="C4859" s="1049" t="s">
        <v>77</v>
      </c>
      <c r="D4859" s="1052">
        <v>98.3</v>
      </c>
    </row>
    <row r="4860" spans="1:4" x14ac:dyDescent="0.25">
      <c r="A4860" s="1049">
        <v>97554</v>
      </c>
      <c r="B4860" s="1049" t="s">
        <v>3595</v>
      </c>
      <c r="C4860" s="1049" t="s">
        <v>77</v>
      </c>
      <c r="D4860" s="1052">
        <v>167.41</v>
      </c>
    </row>
    <row r="4861" spans="1:4" x14ac:dyDescent="0.25">
      <c r="A4861" s="1049">
        <v>98602</v>
      </c>
      <c r="B4861" s="1049" t="s">
        <v>13399</v>
      </c>
      <c r="C4861" s="1049" t="s">
        <v>77</v>
      </c>
      <c r="D4861" s="1052">
        <v>18.34</v>
      </c>
    </row>
    <row r="4862" spans="1:4" x14ac:dyDescent="0.25">
      <c r="A4862" s="1049">
        <v>103805</v>
      </c>
      <c r="B4862" s="1049" t="s">
        <v>13400</v>
      </c>
      <c r="C4862" s="1049" t="s">
        <v>77</v>
      </c>
      <c r="D4862" s="1052">
        <v>19.37</v>
      </c>
    </row>
    <row r="4863" spans="1:4" x14ac:dyDescent="0.25">
      <c r="A4863" s="1049">
        <v>103806</v>
      </c>
      <c r="B4863" s="1049" t="s">
        <v>13401</v>
      </c>
      <c r="C4863" s="1049" t="s">
        <v>77</v>
      </c>
      <c r="D4863" s="1052">
        <v>19.34</v>
      </c>
    </row>
    <row r="4864" spans="1:4" x14ac:dyDescent="0.25">
      <c r="A4864" s="1049">
        <v>103807</v>
      </c>
      <c r="B4864" s="1049" t="s">
        <v>21994</v>
      </c>
      <c r="C4864" s="1049" t="s">
        <v>77</v>
      </c>
      <c r="D4864" s="1052">
        <v>22.8</v>
      </c>
    </row>
    <row r="4865" spans="1:4" x14ac:dyDescent="0.25">
      <c r="A4865" s="1049">
        <v>103808</v>
      </c>
      <c r="B4865" s="1049" t="s">
        <v>13402</v>
      </c>
      <c r="C4865" s="1049" t="s">
        <v>77</v>
      </c>
      <c r="D4865" s="1052">
        <v>36.020000000000003</v>
      </c>
    </row>
    <row r="4866" spans="1:4" x14ac:dyDescent="0.25">
      <c r="A4866" s="1049">
        <v>103809</v>
      </c>
      <c r="B4866" s="1049" t="s">
        <v>13403</v>
      </c>
      <c r="C4866" s="1049" t="s">
        <v>77</v>
      </c>
      <c r="D4866" s="1052">
        <v>35.729999999999997</v>
      </c>
    </row>
    <row r="4867" spans="1:4" x14ac:dyDescent="0.25">
      <c r="A4867" s="1049">
        <v>103810</v>
      </c>
      <c r="B4867" s="1049" t="s">
        <v>21995</v>
      </c>
      <c r="C4867" s="1049" t="s">
        <v>77</v>
      </c>
      <c r="D4867" s="1052">
        <v>35.14</v>
      </c>
    </row>
    <row r="4868" spans="1:4" x14ac:dyDescent="0.25">
      <c r="A4868" s="1049">
        <v>103811</v>
      </c>
      <c r="B4868" s="1049" t="s">
        <v>21996</v>
      </c>
      <c r="C4868" s="1049" t="s">
        <v>77</v>
      </c>
      <c r="D4868" s="1052">
        <v>38.74</v>
      </c>
    </row>
    <row r="4869" spans="1:4" x14ac:dyDescent="0.25">
      <c r="A4869" s="1049">
        <v>103812</v>
      </c>
      <c r="B4869" s="1049" t="s">
        <v>13404</v>
      </c>
      <c r="C4869" s="1049" t="s">
        <v>77</v>
      </c>
      <c r="D4869" s="1052">
        <v>53.02</v>
      </c>
    </row>
    <row r="4870" spans="1:4" x14ac:dyDescent="0.25">
      <c r="A4870" s="1049">
        <v>103813</v>
      </c>
      <c r="B4870" s="1049" t="s">
        <v>13405</v>
      </c>
      <c r="C4870" s="1049" t="s">
        <v>77</v>
      </c>
      <c r="D4870" s="1052">
        <v>51.26</v>
      </c>
    </row>
    <row r="4871" spans="1:4" x14ac:dyDescent="0.25">
      <c r="A4871" s="1049">
        <v>103814</v>
      </c>
      <c r="B4871" s="1049" t="s">
        <v>13406</v>
      </c>
      <c r="C4871" s="1049" t="s">
        <v>77</v>
      </c>
      <c r="D4871" s="1052">
        <v>12.69</v>
      </c>
    </row>
    <row r="4872" spans="1:4" x14ac:dyDescent="0.25">
      <c r="A4872" s="1049">
        <v>103815</v>
      </c>
      <c r="B4872" s="1049" t="s">
        <v>13407</v>
      </c>
      <c r="C4872" s="1049" t="s">
        <v>77</v>
      </c>
      <c r="D4872" s="1052">
        <v>12.72</v>
      </c>
    </row>
    <row r="4873" spans="1:4" x14ac:dyDescent="0.25">
      <c r="A4873" s="1049">
        <v>103816</v>
      </c>
      <c r="B4873" s="1049" t="s">
        <v>13408</v>
      </c>
      <c r="C4873" s="1049" t="s">
        <v>77</v>
      </c>
      <c r="D4873" s="1052">
        <v>27.93</v>
      </c>
    </row>
    <row r="4874" spans="1:4" x14ac:dyDescent="0.25">
      <c r="A4874" s="1049">
        <v>103817</v>
      </c>
      <c r="B4874" s="1049" t="s">
        <v>13409</v>
      </c>
      <c r="C4874" s="1049" t="s">
        <v>77</v>
      </c>
      <c r="D4874" s="1052">
        <v>450.71</v>
      </c>
    </row>
    <row r="4875" spans="1:4" x14ac:dyDescent="0.25">
      <c r="A4875" s="1049">
        <v>103818</v>
      </c>
      <c r="B4875" s="1049" t="s">
        <v>21997</v>
      </c>
      <c r="C4875" s="1049" t="s">
        <v>77</v>
      </c>
      <c r="D4875" s="1052">
        <v>20.7</v>
      </c>
    </row>
    <row r="4876" spans="1:4" x14ac:dyDescent="0.25">
      <c r="A4876" s="1049">
        <v>103819</v>
      </c>
      <c r="B4876" s="1049" t="s">
        <v>13410</v>
      </c>
      <c r="C4876" s="1049" t="s">
        <v>77</v>
      </c>
      <c r="D4876" s="1052">
        <v>22.36</v>
      </c>
    </row>
    <row r="4877" spans="1:4" x14ac:dyDescent="0.25">
      <c r="A4877" s="1049">
        <v>103820</v>
      </c>
      <c r="B4877" s="1049" t="s">
        <v>13411</v>
      </c>
      <c r="C4877" s="1049" t="s">
        <v>77</v>
      </c>
      <c r="D4877" s="1052">
        <v>23.67</v>
      </c>
    </row>
    <row r="4878" spans="1:4" x14ac:dyDescent="0.25">
      <c r="A4878" s="1049">
        <v>103821</v>
      </c>
      <c r="B4878" s="1049" t="s">
        <v>13412</v>
      </c>
      <c r="C4878" s="1049" t="s">
        <v>77</v>
      </c>
      <c r="D4878" s="1052">
        <v>528.27</v>
      </c>
    </row>
    <row r="4879" spans="1:4" x14ac:dyDescent="0.25">
      <c r="A4879" s="1049">
        <v>103822</v>
      </c>
      <c r="B4879" s="1049" t="s">
        <v>13413</v>
      </c>
      <c r="C4879" s="1049" t="s">
        <v>77</v>
      </c>
      <c r="D4879" s="1052">
        <v>57.09</v>
      </c>
    </row>
    <row r="4880" spans="1:4" x14ac:dyDescent="0.25">
      <c r="A4880" s="1049">
        <v>103823</v>
      </c>
      <c r="B4880" s="1049" t="s">
        <v>13414</v>
      </c>
      <c r="C4880" s="1049" t="s">
        <v>77</v>
      </c>
      <c r="D4880" s="1052">
        <v>19.260000000000002</v>
      </c>
    </row>
    <row r="4881" spans="1:4" x14ac:dyDescent="0.25">
      <c r="A4881" s="1049">
        <v>103824</v>
      </c>
      <c r="B4881" s="1049" t="s">
        <v>21998</v>
      </c>
      <c r="C4881" s="1049" t="s">
        <v>77</v>
      </c>
      <c r="D4881" s="1052">
        <v>24.42</v>
      </c>
    </row>
    <row r="4882" spans="1:4" x14ac:dyDescent="0.25">
      <c r="A4882" s="1049">
        <v>103825</v>
      </c>
      <c r="B4882" s="1049" t="s">
        <v>21999</v>
      </c>
      <c r="C4882" s="1049" t="s">
        <v>77</v>
      </c>
      <c r="D4882" s="1052">
        <v>28.84</v>
      </c>
    </row>
    <row r="4883" spans="1:4" x14ac:dyDescent="0.25">
      <c r="A4883" s="1049">
        <v>103826</v>
      </c>
      <c r="B4883" s="1049" t="s">
        <v>13415</v>
      </c>
      <c r="C4883" s="1049" t="s">
        <v>77</v>
      </c>
      <c r="D4883" s="1052">
        <v>33.4</v>
      </c>
    </row>
    <row r="4884" spans="1:4" x14ac:dyDescent="0.25">
      <c r="A4884" s="1049">
        <v>103827</v>
      </c>
      <c r="B4884" s="1049" t="s">
        <v>13416</v>
      </c>
      <c r="C4884" s="1049" t="s">
        <v>77</v>
      </c>
      <c r="D4884" s="1052">
        <v>33.4</v>
      </c>
    </row>
    <row r="4885" spans="1:4" x14ac:dyDescent="0.25">
      <c r="A4885" s="1049">
        <v>103828</v>
      </c>
      <c r="B4885" s="1049" t="s">
        <v>13417</v>
      </c>
      <c r="C4885" s="1049" t="s">
        <v>77</v>
      </c>
      <c r="D4885" s="1052">
        <v>94.85</v>
      </c>
    </row>
    <row r="4886" spans="1:4" x14ac:dyDescent="0.25">
      <c r="A4886" s="1049">
        <v>103829</v>
      </c>
      <c r="B4886" s="1049" t="s">
        <v>13418</v>
      </c>
      <c r="C4886" s="1049" t="s">
        <v>77</v>
      </c>
      <c r="D4886" s="1052">
        <v>584.12</v>
      </c>
    </row>
    <row r="4887" spans="1:4" x14ac:dyDescent="0.25">
      <c r="A4887" s="1049">
        <v>103830</v>
      </c>
      <c r="B4887" s="1049" t="s">
        <v>22000</v>
      </c>
      <c r="C4887" s="1049" t="s">
        <v>77</v>
      </c>
      <c r="D4887" s="1052">
        <v>37.630000000000003</v>
      </c>
    </row>
    <row r="4888" spans="1:4" x14ac:dyDescent="0.25">
      <c r="A4888" s="1049">
        <v>103831</v>
      </c>
      <c r="B4888" s="1049" t="s">
        <v>13419</v>
      </c>
      <c r="C4888" s="1049" t="s">
        <v>77</v>
      </c>
      <c r="D4888" s="1052">
        <v>28.73</v>
      </c>
    </row>
    <row r="4889" spans="1:4" x14ac:dyDescent="0.25">
      <c r="A4889" s="1049">
        <v>103832</v>
      </c>
      <c r="B4889" s="1049" t="s">
        <v>13420</v>
      </c>
      <c r="C4889" s="1049" t="s">
        <v>77</v>
      </c>
      <c r="D4889" s="1052">
        <v>26.16</v>
      </c>
    </row>
    <row r="4890" spans="1:4" x14ac:dyDescent="0.25">
      <c r="A4890" s="1049">
        <v>103833</v>
      </c>
      <c r="B4890" s="1049" t="s">
        <v>13421</v>
      </c>
      <c r="C4890" s="1049" t="s">
        <v>77</v>
      </c>
      <c r="D4890" s="1052">
        <v>47.75</v>
      </c>
    </row>
    <row r="4891" spans="1:4" x14ac:dyDescent="0.25">
      <c r="A4891" s="1049">
        <v>103834</v>
      </c>
      <c r="B4891" s="1049" t="s">
        <v>13422</v>
      </c>
      <c r="C4891" s="1049" t="s">
        <v>77</v>
      </c>
      <c r="D4891" s="1052">
        <v>69.040000000000006</v>
      </c>
    </row>
    <row r="4892" spans="1:4" x14ac:dyDescent="0.25">
      <c r="A4892" s="1049">
        <v>103838</v>
      </c>
      <c r="B4892" s="1049" t="s">
        <v>13423</v>
      </c>
      <c r="C4892" s="1049" t="s">
        <v>77</v>
      </c>
      <c r="D4892" s="1052">
        <v>18.579999999999998</v>
      </c>
    </row>
    <row r="4893" spans="1:4" x14ac:dyDescent="0.25">
      <c r="A4893" s="1049">
        <v>103839</v>
      </c>
      <c r="B4893" s="1049" t="s">
        <v>13424</v>
      </c>
      <c r="C4893" s="1049" t="s">
        <v>77</v>
      </c>
      <c r="D4893" s="1052">
        <v>18.55</v>
      </c>
    </row>
    <row r="4894" spans="1:4" x14ac:dyDescent="0.25">
      <c r="A4894" s="1049">
        <v>103840</v>
      </c>
      <c r="B4894" s="1049" t="s">
        <v>22001</v>
      </c>
      <c r="C4894" s="1049" t="s">
        <v>77</v>
      </c>
      <c r="D4894" s="1052">
        <v>22.42</v>
      </c>
    </row>
    <row r="4895" spans="1:4" x14ac:dyDescent="0.25">
      <c r="A4895" s="1049">
        <v>103841</v>
      </c>
      <c r="B4895" s="1049" t="s">
        <v>13425</v>
      </c>
      <c r="C4895" s="1049" t="s">
        <v>77</v>
      </c>
      <c r="D4895" s="1052">
        <v>29.84</v>
      </c>
    </row>
    <row r="4896" spans="1:4" x14ac:dyDescent="0.25">
      <c r="A4896" s="1049">
        <v>103842</v>
      </c>
      <c r="B4896" s="1049" t="s">
        <v>13426</v>
      </c>
      <c r="C4896" s="1049" t="s">
        <v>77</v>
      </c>
      <c r="D4896" s="1052">
        <v>29.55</v>
      </c>
    </row>
    <row r="4897" spans="1:4" x14ac:dyDescent="0.25">
      <c r="A4897" s="1049">
        <v>103843</v>
      </c>
      <c r="B4897" s="1049" t="s">
        <v>22002</v>
      </c>
      <c r="C4897" s="1049" t="s">
        <v>77</v>
      </c>
      <c r="D4897" s="1052">
        <v>32.06</v>
      </c>
    </row>
    <row r="4898" spans="1:4" x14ac:dyDescent="0.25">
      <c r="A4898" s="1049">
        <v>103844</v>
      </c>
      <c r="B4898" s="1049" t="s">
        <v>22003</v>
      </c>
      <c r="C4898" s="1049" t="s">
        <v>77</v>
      </c>
      <c r="D4898" s="1052">
        <v>35.64</v>
      </c>
    </row>
    <row r="4899" spans="1:4" x14ac:dyDescent="0.25">
      <c r="A4899" s="1049">
        <v>103845</v>
      </c>
      <c r="B4899" s="1049" t="s">
        <v>13427</v>
      </c>
      <c r="C4899" s="1049" t="s">
        <v>77</v>
      </c>
      <c r="D4899" s="1052">
        <v>42.2</v>
      </c>
    </row>
    <row r="4900" spans="1:4" x14ac:dyDescent="0.25">
      <c r="A4900" s="1049">
        <v>103846</v>
      </c>
      <c r="B4900" s="1049" t="s">
        <v>13428</v>
      </c>
      <c r="C4900" s="1049" t="s">
        <v>77</v>
      </c>
      <c r="D4900" s="1052">
        <v>40.44</v>
      </c>
    </row>
    <row r="4901" spans="1:4" x14ac:dyDescent="0.25">
      <c r="A4901" s="1049">
        <v>103847</v>
      </c>
      <c r="B4901" s="1049" t="s">
        <v>13429</v>
      </c>
      <c r="C4901" s="1049" t="s">
        <v>77</v>
      </c>
      <c r="D4901" s="1052">
        <v>12.16</v>
      </c>
    </row>
    <row r="4902" spans="1:4" x14ac:dyDescent="0.25">
      <c r="A4902" s="1049">
        <v>103848</v>
      </c>
      <c r="B4902" s="1049" t="s">
        <v>13430</v>
      </c>
      <c r="C4902" s="1049" t="s">
        <v>77</v>
      </c>
      <c r="D4902" s="1052">
        <v>12.19</v>
      </c>
    </row>
    <row r="4903" spans="1:4" x14ac:dyDescent="0.25">
      <c r="A4903" s="1049">
        <v>103849</v>
      </c>
      <c r="B4903" s="1049" t="s">
        <v>13431</v>
      </c>
      <c r="C4903" s="1049" t="s">
        <v>77</v>
      </c>
      <c r="D4903" s="1052">
        <v>27.4</v>
      </c>
    </row>
    <row r="4904" spans="1:4" x14ac:dyDescent="0.25">
      <c r="A4904" s="1049">
        <v>103850</v>
      </c>
      <c r="B4904" s="1049" t="s">
        <v>13432</v>
      </c>
      <c r="C4904" s="1049" t="s">
        <v>77</v>
      </c>
      <c r="D4904" s="1052">
        <v>450.18</v>
      </c>
    </row>
    <row r="4905" spans="1:4" x14ac:dyDescent="0.25">
      <c r="A4905" s="1049">
        <v>103851</v>
      </c>
      <c r="B4905" s="1049" t="s">
        <v>22004</v>
      </c>
      <c r="C4905" s="1049" t="s">
        <v>77</v>
      </c>
      <c r="D4905" s="1052">
        <v>20.440000000000001</v>
      </c>
    </row>
    <row r="4906" spans="1:4" x14ac:dyDescent="0.25">
      <c r="A4906" s="1049">
        <v>103852</v>
      </c>
      <c r="B4906" s="1049" t="s">
        <v>13433</v>
      </c>
      <c r="C4906" s="1049" t="s">
        <v>77</v>
      </c>
      <c r="D4906" s="1052">
        <v>18.21</v>
      </c>
    </row>
    <row r="4907" spans="1:4" x14ac:dyDescent="0.25">
      <c r="A4907" s="1049">
        <v>103853</v>
      </c>
      <c r="B4907" s="1049" t="s">
        <v>13434</v>
      </c>
      <c r="C4907" s="1049" t="s">
        <v>77</v>
      </c>
      <c r="D4907" s="1052">
        <v>19.52</v>
      </c>
    </row>
    <row r="4908" spans="1:4" x14ac:dyDescent="0.25">
      <c r="A4908" s="1049">
        <v>103854</v>
      </c>
      <c r="B4908" s="1049" t="s">
        <v>13435</v>
      </c>
      <c r="C4908" s="1049" t="s">
        <v>77</v>
      </c>
      <c r="D4908" s="1052">
        <v>524.12</v>
      </c>
    </row>
    <row r="4909" spans="1:4" x14ac:dyDescent="0.25">
      <c r="A4909" s="1049">
        <v>103855</v>
      </c>
      <c r="B4909" s="1049" t="s">
        <v>13436</v>
      </c>
      <c r="C4909" s="1049" t="s">
        <v>77</v>
      </c>
      <c r="D4909" s="1052">
        <v>52.94</v>
      </c>
    </row>
    <row r="4910" spans="1:4" x14ac:dyDescent="0.25">
      <c r="A4910" s="1049">
        <v>103856</v>
      </c>
      <c r="B4910" s="1049" t="s">
        <v>13437</v>
      </c>
      <c r="C4910" s="1049" t="s">
        <v>77</v>
      </c>
      <c r="D4910" s="1052">
        <v>17.03</v>
      </c>
    </row>
    <row r="4911" spans="1:4" x14ac:dyDescent="0.25">
      <c r="A4911" s="1049">
        <v>103857</v>
      </c>
      <c r="B4911" s="1049" t="s">
        <v>13438</v>
      </c>
      <c r="C4911" s="1049" t="s">
        <v>77</v>
      </c>
      <c r="D4911" s="1052">
        <v>22.34</v>
      </c>
    </row>
    <row r="4912" spans="1:4" x14ac:dyDescent="0.25">
      <c r="A4912" s="1049">
        <v>103858</v>
      </c>
      <c r="B4912" s="1049" t="s">
        <v>13439</v>
      </c>
      <c r="C4912" s="1049" t="s">
        <v>77</v>
      </c>
      <c r="D4912" s="1052">
        <v>26.78</v>
      </c>
    </row>
    <row r="4913" spans="1:4" x14ac:dyDescent="0.25">
      <c r="A4913" s="1049">
        <v>103859</v>
      </c>
      <c r="B4913" s="1049" t="s">
        <v>13440</v>
      </c>
      <c r="C4913" s="1049" t="s">
        <v>77</v>
      </c>
      <c r="D4913" s="1052">
        <v>26.61</v>
      </c>
    </row>
    <row r="4914" spans="1:4" x14ac:dyDescent="0.25">
      <c r="A4914" s="1049">
        <v>103860</v>
      </c>
      <c r="B4914" s="1049" t="s">
        <v>13441</v>
      </c>
      <c r="C4914" s="1049" t="s">
        <v>77</v>
      </c>
      <c r="D4914" s="1052">
        <v>26.61</v>
      </c>
    </row>
    <row r="4915" spans="1:4" x14ac:dyDescent="0.25">
      <c r="A4915" s="1049">
        <v>103861</v>
      </c>
      <c r="B4915" s="1049" t="s">
        <v>13442</v>
      </c>
      <c r="C4915" s="1049" t="s">
        <v>77</v>
      </c>
      <c r="D4915" s="1052">
        <v>88.06</v>
      </c>
    </row>
    <row r="4916" spans="1:4" x14ac:dyDescent="0.25">
      <c r="A4916" s="1049">
        <v>103862</v>
      </c>
      <c r="B4916" s="1049" t="s">
        <v>13443</v>
      </c>
      <c r="C4916" s="1049" t="s">
        <v>77</v>
      </c>
      <c r="D4916" s="1052">
        <v>577.33000000000004</v>
      </c>
    </row>
    <row r="4917" spans="1:4" x14ac:dyDescent="0.25">
      <c r="A4917" s="1049">
        <v>103863</v>
      </c>
      <c r="B4917" s="1049" t="s">
        <v>13444</v>
      </c>
      <c r="C4917" s="1049" t="s">
        <v>77</v>
      </c>
      <c r="D4917" s="1052">
        <v>34.229999999999997</v>
      </c>
    </row>
    <row r="4918" spans="1:4" x14ac:dyDescent="0.25">
      <c r="A4918" s="1049">
        <v>103864</v>
      </c>
      <c r="B4918" s="1049" t="s">
        <v>13445</v>
      </c>
      <c r="C4918" s="1049" t="s">
        <v>77</v>
      </c>
      <c r="D4918" s="1052">
        <v>23.16</v>
      </c>
    </row>
    <row r="4919" spans="1:4" x14ac:dyDescent="0.25">
      <c r="A4919" s="1049">
        <v>103865</v>
      </c>
      <c r="B4919" s="1049" t="s">
        <v>13446</v>
      </c>
      <c r="C4919" s="1049" t="s">
        <v>77</v>
      </c>
      <c r="D4919" s="1052">
        <v>25.1</v>
      </c>
    </row>
    <row r="4920" spans="1:4" x14ac:dyDescent="0.25">
      <c r="A4920" s="1049">
        <v>103866</v>
      </c>
      <c r="B4920" s="1049" t="s">
        <v>13447</v>
      </c>
      <c r="C4920" s="1049" t="s">
        <v>77</v>
      </c>
      <c r="D4920" s="1052">
        <v>39.5</v>
      </c>
    </row>
    <row r="4921" spans="1:4" x14ac:dyDescent="0.25">
      <c r="A4921" s="1049">
        <v>103867</v>
      </c>
      <c r="B4921" s="1049" t="s">
        <v>13448</v>
      </c>
      <c r="C4921" s="1049" t="s">
        <v>77</v>
      </c>
      <c r="D4921" s="1052">
        <v>54.6</v>
      </c>
    </row>
    <row r="4922" spans="1:4" x14ac:dyDescent="0.25">
      <c r="A4922" s="1049">
        <v>103874</v>
      </c>
      <c r="B4922" s="1049" t="s">
        <v>13449</v>
      </c>
      <c r="C4922" s="1049" t="s">
        <v>77</v>
      </c>
      <c r="D4922" s="1052">
        <v>19.440000000000001</v>
      </c>
    </row>
    <row r="4923" spans="1:4" x14ac:dyDescent="0.25">
      <c r="A4923" s="1049">
        <v>103875</v>
      </c>
      <c r="B4923" s="1049" t="s">
        <v>13450</v>
      </c>
      <c r="C4923" s="1049" t="s">
        <v>77</v>
      </c>
      <c r="D4923" s="1052">
        <v>19.41</v>
      </c>
    </row>
    <row r="4924" spans="1:4" x14ac:dyDescent="0.25">
      <c r="A4924" s="1049">
        <v>103876</v>
      </c>
      <c r="B4924" s="1049" t="s">
        <v>13451</v>
      </c>
      <c r="C4924" s="1049" t="s">
        <v>77</v>
      </c>
      <c r="D4924" s="1052">
        <v>22.83</v>
      </c>
    </row>
    <row r="4925" spans="1:4" x14ac:dyDescent="0.25">
      <c r="A4925" s="1049">
        <v>103877</v>
      </c>
      <c r="B4925" s="1049" t="s">
        <v>13452</v>
      </c>
      <c r="C4925" s="1049" t="s">
        <v>77</v>
      </c>
      <c r="D4925" s="1052">
        <v>28.93</v>
      </c>
    </row>
    <row r="4926" spans="1:4" x14ac:dyDescent="0.25">
      <c r="A4926" s="1049">
        <v>103878</v>
      </c>
      <c r="B4926" s="1049" t="s">
        <v>13453</v>
      </c>
      <c r="C4926" s="1049" t="s">
        <v>77</v>
      </c>
      <c r="D4926" s="1052">
        <v>28.64</v>
      </c>
    </row>
    <row r="4927" spans="1:4" x14ac:dyDescent="0.25">
      <c r="A4927" s="1049">
        <v>103879</v>
      </c>
      <c r="B4927" s="1049" t="s">
        <v>13454</v>
      </c>
      <c r="C4927" s="1049" t="s">
        <v>77</v>
      </c>
      <c r="D4927" s="1052">
        <v>31.6</v>
      </c>
    </row>
    <row r="4928" spans="1:4" x14ac:dyDescent="0.25">
      <c r="A4928" s="1049">
        <v>103880</v>
      </c>
      <c r="B4928" s="1049" t="s">
        <v>13455</v>
      </c>
      <c r="C4928" s="1049" t="s">
        <v>77</v>
      </c>
      <c r="D4928" s="1052">
        <v>35.18</v>
      </c>
    </row>
    <row r="4929" spans="1:4" x14ac:dyDescent="0.25">
      <c r="A4929" s="1049">
        <v>103881</v>
      </c>
      <c r="B4929" s="1049" t="s">
        <v>13456</v>
      </c>
      <c r="C4929" s="1049" t="s">
        <v>77</v>
      </c>
      <c r="D4929" s="1052">
        <v>39.79</v>
      </c>
    </row>
    <row r="4930" spans="1:4" x14ac:dyDescent="0.25">
      <c r="A4930" s="1049">
        <v>103882</v>
      </c>
      <c r="B4930" s="1049" t="s">
        <v>13457</v>
      </c>
      <c r="C4930" s="1049" t="s">
        <v>77</v>
      </c>
      <c r="D4930" s="1052">
        <v>38.03</v>
      </c>
    </row>
    <row r="4931" spans="1:4" x14ac:dyDescent="0.25">
      <c r="A4931" s="1049">
        <v>103883</v>
      </c>
      <c r="B4931" s="1049" t="s">
        <v>13458</v>
      </c>
      <c r="C4931" s="1049" t="s">
        <v>77</v>
      </c>
      <c r="D4931" s="1052">
        <v>12.72</v>
      </c>
    </row>
    <row r="4932" spans="1:4" x14ac:dyDescent="0.25">
      <c r="A4932" s="1049">
        <v>103884</v>
      </c>
      <c r="B4932" s="1049" t="s">
        <v>13459</v>
      </c>
      <c r="C4932" s="1049" t="s">
        <v>77</v>
      </c>
      <c r="D4932" s="1052">
        <v>12.75</v>
      </c>
    </row>
    <row r="4933" spans="1:4" x14ac:dyDescent="0.25">
      <c r="A4933" s="1049">
        <v>103885</v>
      </c>
      <c r="B4933" s="1049" t="s">
        <v>13460</v>
      </c>
      <c r="C4933" s="1049" t="s">
        <v>77</v>
      </c>
      <c r="D4933" s="1052">
        <v>27.96</v>
      </c>
    </row>
    <row r="4934" spans="1:4" x14ac:dyDescent="0.25">
      <c r="A4934" s="1049">
        <v>103886</v>
      </c>
      <c r="B4934" s="1049" t="s">
        <v>13461</v>
      </c>
      <c r="C4934" s="1049" t="s">
        <v>77</v>
      </c>
      <c r="D4934" s="1052">
        <v>450.74</v>
      </c>
    </row>
    <row r="4935" spans="1:4" x14ac:dyDescent="0.25">
      <c r="A4935" s="1049">
        <v>103887</v>
      </c>
      <c r="B4935" s="1049" t="s">
        <v>13462</v>
      </c>
      <c r="C4935" s="1049" t="s">
        <v>77</v>
      </c>
      <c r="D4935" s="1052">
        <v>20.71</v>
      </c>
    </row>
    <row r="4936" spans="1:4" x14ac:dyDescent="0.25">
      <c r="A4936" s="1049">
        <v>103888</v>
      </c>
      <c r="B4936" s="1049" t="s">
        <v>13463</v>
      </c>
      <c r="C4936" s="1049" t="s">
        <v>77</v>
      </c>
      <c r="D4936" s="1052">
        <v>17.579999999999998</v>
      </c>
    </row>
    <row r="4937" spans="1:4" x14ac:dyDescent="0.25">
      <c r="A4937" s="1049">
        <v>103889</v>
      </c>
      <c r="B4937" s="1049" t="s">
        <v>13464</v>
      </c>
      <c r="C4937" s="1049" t="s">
        <v>77</v>
      </c>
      <c r="D4937" s="1052">
        <v>18.89</v>
      </c>
    </row>
    <row r="4938" spans="1:4" x14ac:dyDescent="0.25">
      <c r="A4938" s="1049">
        <v>103890</v>
      </c>
      <c r="B4938" s="1049" t="s">
        <v>13465</v>
      </c>
      <c r="C4938" s="1049" t="s">
        <v>77</v>
      </c>
      <c r="D4938" s="1052">
        <v>523.49</v>
      </c>
    </row>
    <row r="4939" spans="1:4" x14ac:dyDescent="0.25">
      <c r="A4939" s="1049">
        <v>103891</v>
      </c>
      <c r="B4939" s="1049" t="s">
        <v>13466</v>
      </c>
      <c r="C4939" s="1049" t="s">
        <v>77</v>
      </c>
      <c r="D4939" s="1052">
        <v>52.31</v>
      </c>
    </row>
    <row r="4940" spans="1:4" x14ac:dyDescent="0.25">
      <c r="A4940" s="1049">
        <v>103892</v>
      </c>
      <c r="B4940" s="1049" t="s">
        <v>13467</v>
      </c>
      <c r="C4940" s="1049" t="s">
        <v>77</v>
      </c>
      <c r="D4940" s="1052">
        <v>17.03</v>
      </c>
    </row>
    <row r="4941" spans="1:4" x14ac:dyDescent="0.25">
      <c r="A4941" s="1049">
        <v>103893</v>
      </c>
      <c r="B4941" s="1049" t="s">
        <v>13468</v>
      </c>
      <c r="C4941" s="1049" t="s">
        <v>77</v>
      </c>
      <c r="D4941" s="1052">
        <v>22.03</v>
      </c>
    </row>
    <row r="4942" spans="1:4" x14ac:dyDescent="0.25">
      <c r="A4942" s="1049">
        <v>103894</v>
      </c>
      <c r="B4942" s="1049" t="s">
        <v>13469</v>
      </c>
      <c r="C4942" s="1049" t="s">
        <v>77</v>
      </c>
      <c r="D4942" s="1052">
        <v>26.45</v>
      </c>
    </row>
    <row r="4943" spans="1:4" x14ac:dyDescent="0.25">
      <c r="A4943" s="1049">
        <v>103895</v>
      </c>
      <c r="B4943" s="1049" t="s">
        <v>13470</v>
      </c>
      <c r="C4943" s="1049" t="s">
        <v>77</v>
      </c>
      <c r="D4943" s="1052">
        <v>24.96</v>
      </c>
    </row>
    <row r="4944" spans="1:4" x14ac:dyDescent="0.25">
      <c r="A4944" s="1049">
        <v>103896</v>
      </c>
      <c r="B4944" s="1049" t="s">
        <v>13471</v>
      </c>
      <c r="C4944" s="1049" t="s">
        <v>77</v>
      </c>
      <c r="D4944" s="1052">
        <v>24.96</v>
      </c>
    </row>
    <row r="4945" spans="1:4" x14ac:dyDescent="0.25">
      <c r="A4945" s="1049">
        <v>103897</v>
      </c>
      <c r="B4945" s="1049" t="s">
        <v>13472</v>
      </c>
      <c r="C4945" s="1049" t="s">
        <v>77</v>
      </c>
      <c r="D4945" s="1052">
        <v>86.41</v>
      </c>
    </row>
    <row r="4946" spans="1:4" x14ac:dyDescent="0.25">
      <c r="A4946" s="1049">
        <v>103898</v>
      </c>
      <c r="B4946" s="1049" t="s">
        <v>13473</v>
      </c>
      <c r="C4946" s="1049" t="s">
        <v>77</v>
      </c>
      <c r="D4946" s="1052">
        <v>575.67999999999995</v>
      </c>
    </row>
    <row r="4947" spans="1:4" x14ac:dyDescent="0.25">
      <c r="A4947" s="1049">
        <v>103899</v>
      </c>
      <c r="B4947" s="1049" t="s">
        <v>13474</v>
      </c>
      <c r="C4947" s="1049" t="s">
        <v>77</v>
      </c>
      <c r="D4947" s="1052">
        <v>33.409999999999997</v>
      </c>
    </row>
    <row r="4948" spans="1:4" x14ac:dyDescent="0.25">
      <c r="A4948" s="1049">
        <v>103900</v>
      </c>
      <c r="B4948" s="1049" t="s">
        <v>13475</v>
      </c>
      <c r="C4948" s="1049" t="s">
        <v>77</v>
      </c>
      <c r="D4948" s="1052">
        <v>21.88</v>
      </c>
    </row>
    <row r="4949" spans="1:4" x14ac:dyDescent="0.25">
      <c r="A4949" s="1049">
        <v>103901</v>
      </c>
      <c r="B4949" s="1049" t="s">
        <v>13476</v>
      </c>
      <c r="C4949" s="1049" t="s">
        <v>77</v>
      </c>
      <c r="D4949" s="1052">
        <v>26.23</v>
      </c>
    </row>
    <row r="4950" spans="1:4" x14ac:dyDescent="0.25">
      <c r="A4950" s="1049">
        <v>103902</v>
      </c>
      <c r="B4950" s="1049" t="s">
        <v>13477</v>
      </c>
      <c r="C4950" s="1049" t="s">
        <v>77</v>
      </c>
      <c r="D4950" s="1052">
        <v>38.28</v>
      </c>
    </row>
    <row r="4951" spans="1:4" x14ac:dyDescent="0.25">
      <c r="A4951" s="1049">
        <v>103903</v>
      </c>
      <c r="B4951" s="1049" t="s">
        <v>13478</v>
      </c>
      <c r="C4951" s="1049" t="s">
        <v>77</v>
      </c>
      <c r="D4951" s="1052">
        <v>51.36</v>
      </c>
    </row>
    <row r="4952" spans="1:4" x14ac:dyDescent="0.25">
      <c r="A4952" s="1049">
        <v>103947</v>
      </c>
      <c r="B4952" s="1049" t="s">
        <v>13479</v>
      </c>
      <c r="C4952" s="1049" t="s">
        <v>77</v>
      </c>
      <c r="D4952" s="1052">
        <v>6.84</v>
      </c>
    </row>
    <row r="4953" spans="1:4" x14ac:dyDescent="0.25">
      <c r="A4953" s="1049">
        <v>103948</v>
      </c>
      <c r="B4953" s="1049" t="s">
        <v>13480</v>
      </c>
      <c r="C4953" s="1049" t="s">
        <v>77</v>
      </c>
      <c r="D4953" s="1052">
        <v>8.5500000000000007</v>
      </c>
    </row>
    <row r="4954" spans="1:4" x14ac:dyDescent="0.25">
      <c r="A4954" s="1049">
        <v>103949</v>
      </c>
      <c r="B4954" s="1049" t="s">
        <v>13481</v>
      </c>
      <c r="C4954" s="1049" t="s">
        <v>77</v>
      </c>
      <c r="D4954" s="1052">
        <v>10.16</v>
      </c>
    </row>
    <row r="4955" spans="1:4" x14ac:dyDescent="0.25">
      <c r="A4955" s="1049">
        <v>103950</v>
      </c>
      <c r="B4955" s="1049" t="s">
        <v>13482</v>
      </c>
      <c r="C4955" s="1049" t="s">
        <v>77</v>
      </c>
      <c r="D4955" s="1052">
        <v>11.91</v>
      </c>
    </row>
    <row r="4956" spans="1:4" x14ac:dyDescent="0.25">
      <c r="A4956" s="1049">
        <v>103951</v>
      </c>
      <c r="B4956" s="1049" t="s">
        <v>13483</v>
      </c>
      <c r="C4956" s="1049" t="s">
        <v>77</v>
      </c>
      <c r="D4956" s="1052">
        <v>16.47</v>
      </c>
    </row>
    <row r="4957" spans="1:4" x14ac:dyDescent="0.25">
      <c r="A4957" s="1049">
        <v>103952</v>
      </c>
      <c r="B4957" s="1049" t="s">
        <v>13484</v>
      </c>
      <c r="C4957" s="1049" t="s">
        <v>77</v>
      </c>
      <c r="D4957" s="1052">
        <v>6.29</v>
      </c>
    </row>
    <row r="4958" spans="1:4" x14ac:dyDescent="0.25">
      <c r="A4958" s="1049">
        <v>103953</v>
      </c>
      <c r="B4958" s="1049" t="s">
        <v>13485</v>
      </c>
      <c r="C4958" s="1049" t="s">
        <v>77</v>
      </c>
      <c r="D4958" s="1052">
        <v>7.89</v>
      </c>
    </row>
    <row r="4959" spans="1:4" x14ac:dyDescent="0.25">
      <c r="A4959" s="1049">
        <v>103954</v>
      </c>
      <c r="B4959" s="1049" t="s">
        <v>13486</v>
      </c>
      <c r="C4959" s="1049" t="s">
        <v>77</v>
      </c>
      <c r="D4959" s="1052">
        <v>9.5500000000000007</v>
      </c>
    </row>
    <row r="4960" spans="1:4" x14ac:dyDescent="0.25">
      <c r="A4960" s="1049">
        <v>103955</v>
      </c>
      <c r="B4960" s="1049" t="s">
        <v>13487</v>
      </c>
      <c r="C4960" s="1049" t="s">
        <v>77</v>
      </c>
      <c r="D4960" s="1052">
        <v>11.08</v>
      </c>
    </row>
    <row r="4961" spans="1:4" x14ac:dyDescent="0.25">
      <c r="A4961" s="1049">
        <v>103956</v>
      </c>
      <c r="B4961" s="1049" t="s">
        <v>13488</v>
      </c>
      <c r="C4961" s="1049" t="s">
        <v>77</v>
      </c>
      <c r="D4961" s="1052">
        <v>15.5</v>
      </c>
    </row>
    <row r="4962" spans="1:4" x14ac:dyDescent="0.25">
      <c r="A4962" s="1049">
        <v>103957</v>
      </c>
      <c r="B4962" s="1049" t="s">
        <v>13489</v>
      </c>
      <c r="C4962" s="1049" t="s">
        <v>77</v>
      </c>
      <c r="D4962" s="1052">
        <v>5.28</v>
      </c>
    </row>
    <row r="4963" spans="1:4" x14ac:dyDescent="0.25">
      <c r="A4963" s="1049">
        <v>103958</v>
      </c>
      <c r="B4963" s="1049" t="s">
        <v>13490</v>
      </c>
      <c r="C4963" s="1049" t="s">
        <v>77</v>
      </c>
      <c r="D4963" s="1052">
        <v>10.84</v>
      </c>
    </row>
    <row r="4964" spans="1:4" x14ac:dyDescent="0.25">
      <c r="A4964" s="1049">
        <v>103959</v>
      </c>
      <c r="B4964" s="1049" t="s">
        <v>13491</v>
      </c>
      <c r="C4964" s="1049" t="s">
        <v>77</v>
      </c>
      <c r="D4964" s="1052">
        <v>16.309999999999999</v>
      </c>
    </row>
    <row r="4965" spans="1:4" x14ac:dyDescent="0.25">
      <c r="A4965" s="1049">
        <v>103962</v>
      </c>
      <c r="B4965" s="1049" t="s">
        <v>13492</v>
      </c>
      <c r="C4965" s="1049" t="s">
        <v>77</v>
      </c>
      <c r="D4965" s="1052">
        <v>7.02</v>
      </c>
    </row>
    <row r="4966" spans="1:4" x14ac:dyDescent="0.25">
      <c r="A4966" s="1049">
        <v>103964</v>
      </c>
      <c r="B4966" s="1049" t="s">
        <v>13493</v>
      </c>
      <c r="C4966" s="1049" t="s">
        <v>77</v>
      </c>
      <c r="D4966" s="1052">
        <v>8.92</v>
      </c>
    </row>
    <row r="4967" spans="1:4" x14ac:dyDescent="0.25">
      <c r="A4967" s="1049">
        <v>103966</v>
      </c>
      <c r="B4967" s="1049" t="s">
        <v>13494</v>
      </c>
      <c r="C4967" s="1049" t="s">
        <v>77</v>
      </c>
      <c r="D4967" s="1052">
        <v>10.52</v>
      </c>
    </row>
    <row r="4968" spans="1:4" x14ac:dyDescent="0.25">
      <c r="A4968" s="1049">
        <v>103967</v>
      </c>
      <c r="B4968" s="1049" t="s">
        <v>13495</v>
      </c>
      <c r="C4968" s="1049" t="s">
        <v>77</v>
      </c>
      <c r="D4968" s="1052">
        <v>12.7</v>
      </c>
    </row>
    <row r="4969" spans="1:4" x14ac:dyDescent="0.25">
      <c r="A4969" s="1049">
        <v>103968</v>
      </c>
      <c r="B4969" s="1049" t="s">
        <v>13496</v>
      </c>
      <c r="C4969" s="1049" t="s">
        <v>77</v>
      </c>
      <c r="D4969" s="1052">
        <v>18.29</v>
      </c>
    </row>
    <row r="4970" spans="1:4" x14ac:dyDescent="0.25">
      <c r="A4970" s="1049">
        <v>103969</v>
      </c>
      <c r="B4970" s="1049" t="s">
        <v>13497</v>
      </c>
      <c r="C4970" s="1049" t="s">
        <v>77</v>
      </c>
      <c r="D4970" s="1052">
        <v>21.65</v>
      </c>
    </row>
    <row r="4971" spans="1:4" x14ac:dyDescent="0.25">
      <c r="A4971" s="1049">
        <v>103971</v>
      </c>
      <c r="B4971" s="1049" t="s">
        <v>13498</v>
      </c>
      <c r="C4971" s="1049" t="s">
        <v>77</v>
      </c>
      <c r="D4971" s="1052">
        <v>27.55</v>
      </c>
    </row>
    <row r="4972" spans="1:4" x14ac:dyDescent="0.25">
      <c r="A4972" s="1049">
        <v>103972</v>
      </c>
      <c r="B4972" s="1049" t="s">
        <v>13499</v>
      </c>
      <c r="C4972" s="1049" t="s">
        <v>77</v>
      </c>
      <c r="D4972" s="1052">
        <v>31.86</v>
      </c>
    </row>
    <row r="4973" spans="1:4" x14ac:dyDescent="0.25">
      <c r="A4973" s="1049">
        <v>103974</v>
      </c>
      <c r="B4973" s="1049" t="s">
        <v>13500</v>
      </c>
      <c r="C4973" s="1049" t="s">
        <v>77</v>
      </c>
      <c r="D4973" s="1052">
        <v>11.59</v>
      </c>
    </row>
    <row r="4974" spans="1:4" x14ac:dyDescent="0.25">
      <c r="A4974" s="1049">
        <v>103975</v>
      </c>
      <c r="B4974" s="1049" t="s">
        <v>13501</v>
      </c>
      <c r="C4974" s="1049" t="s">
        <v>77</v>
      </c>
      <c r="D4974" s="1052">
        <v>19.47</v>
      </c>
    </row>
    <row r="4975" spans="1:4" x14ac:dyDescent="0.25">
      <c r="A4975" s="1049">
        <v>103976</v>
      </c>
      <c r="B4975" s="1049" t="s">
        <v>13502</v>
      </c>
      <c r="C4975" s="1049" t="s">
        <v>77</v>
      </c>
      <c r="D4975" s="1052">
        <v>28.26</v>
      </c>
    </row>
    <row r="4976" spans="1:4" x14ac:dyDescent="0.25">
      <c r="A4976" s="1049">
        <v>103980</v>
      </c>
      <c r="B4976" s="1049" t="s">
        <v>13503</v>
      </c>
      <c r="C4976" s="1049" t="s">
        <v>77</v>
      </c>
      <c r="D4976" s="1052">
        <v>19.32</v>
      </c>
    </row>
    <row r="4977" spans="1:4" x14ac:dyDescent="0.25">
      <c r="A4977" s="1049">
        <v>103981</v>
      </c>
      <c r="B4977" s="1049" t="s">
        <v>13504</v>
      </c>
      <c r="C4977" s="1049" t="s">
        <v>77</v>
      </c>
      <c r="D4977" s="1052">
        <v>19.39</v>
      </c>
    </row>
    <row r="4978" spans="1:4" x14ac:dyDescent="0.25">
      <c r="A4978" s="1049">
        <v>103982</v>
      </c>
      <c r="B4978" s="1049" t="s">
        <v>13505</v>
      </c>
      <c r="C4978" s="1049" t="s">
        <v>77</v>
      </c>
      <c r="D4978" s="1052">
        <v>26.42</v>
      </c>
    </row>
    <row r="4979" spans="1:4" x14ac:dyDescent="0.25">
      <c r="A4979" s="1049">
        <v>103983</v>
      </c>
      <c r="B4979" s="1049" t="s">
        <v>13506</v>
      </c>
      <c r="C4979" s="1049" t="s">
        <v>77</v>
      </c>
      <c r="D4979" s="1052">
        <v>18.760000000000002</v>
      </c>
    </row>
    <row r="4980" spans="1:4" x14ac:dyDescent="0.25">
      <c r="A4980" s="1049">
        <v>103984</v>
      </c>
      <c r="B4980" s="1049" t="s">
        <v>13507</v>
      </c>
      <c r="C4980" s="1049" t="s">
        <v>77</v>
      </c>
      <c r="D4980" s="1052">
        <v>21.27</v>
      </c>
    </row>
    <row r="4981" spans="1:4" x14ac:dyDescent="0.25">
      <c r="A4981" s="1049">
        <v>103985</v>
      </c>
      <c r="B4981" s="1049" t="s">
        <v>13508</v>
      </c>
      <c r="C4981" s="1049" t="s">
        <v>77</v>
      </c>
      <c r="D4981" s="1052">
        <v>24.16</v>
      </c>
    </row>
    <row r="4982" spans="1:4" x14ac:dyDescent="0.25">
      <c r="A4982" s="1049">
        <v>103986</v>
      </c>
      <c r="B4982" s="1049" t="s">
        <v>13509</v>
      </c>
      <c r="C4982" s="1049" t="s">
        <v>77</v>
      </c>
      <c r="D4982" s="1052">
        <v>30.61</v>
      </c>
    </row>
    <row r="4983" spans="1:4" x14ac:dyDescent="0.25">
      <c r="A4983" s="1049">
        <v>103987</v>
      </c>
      <c r="B4983" s="1049" t="s">
        <v>13510</v>
      </c>
      <c r="C4983" s="1049" t="s">
        <v>77</v>
      </c>
      <c r="D4983" s="1052">
        <v>26.23</v>
      </c>
    </row>
    <row r="4984" spans="1:4" x14ac:dyDescent="0.25">
      <c r="A4984" s="1049">
        <v>103988</v>
      </c>
      <c r="B4984" s="1049" t="s">
        <v>13511</v>
      </c>
      <c r="C4984" s="1049" t="s">
        <v>77</v>
      </c>
      <c r="D4984" s="1052">
        <v>13.91</v>
      </c>
    </row>
    <row r="4985" spans="1:4" x14ac:dyDescent="0.25">
      <c r="A4985" s="1049">
        <v>103990</v>
      </c>
      <c r="B4985" s="1049" t="s">
        <v>13512</v>
      </c>
      <c r="C4985" s="1049" t="s">
        <v>77</v>
      </c>
      <c r="D4985" s="1052">
        <v>39.01</v>
      </c>
    </row>
    <row r="4986" spans="1:4" x14ac:dyDescent="0.25">
      <c r="A4986" s="1049">
        <v>103991</v>
      </c>
      <c r="B4986" s="1049" t="s">
        <v>22005</v>
      </c>
      <c r="C4986" s="1049" t="s">
        <v>77</v>
      </c>
      <c r="D4986" s="1052">
        <v>20.21</v>
      </c>
    </row>
    <row r="4987" spans="1:4" x14ac:dyDescent="0.25">
      <c r="A4987" s="1049">
        <v>103992</v>
      </c>
      <c r="B4987" s="1049" t="s">
        <v>22006</v>
      </c>
      <c r="C4987" s="1049" t="s">
        <v>77</v>
      </c>
      <c r="D4987" s="1052">
        <v>12.53</v>
      </c>
    </row>
    <row r="4988" spans="1:4" x14ac:dyDescent="0.25">
      <c r="A4988" s="1049">
        <v>103993</v>
      </c>
      <c r="B4988" s="1049" t="s">
        <v>13513</v>
      </c>
      <c r="C4988" s="1049" t="s">
        <v>77</v>
      </c>
      <c r="D4988" s="1052">
        <v>10.67</v>
      </c>
    </row>
    <row r="4989" spans="1:4" x14ac:dyDescent="0.25">
      <c r="A4989" s="1049">
        <v>103994</v>
      </c>
      <c r="B4989" s="1049" t="s">
        <v>22007</v>
      </c>
      <c r="C4989" s="1049" t="s">
        <v>77</v>
      </c>
      <c r="D4989" s="1052">
        <v>15.52</v>
      </c>
    </row>
    <row r="4990" spans="1:4" x14ac:dyDescent="0.25">
      <c r="A4990" s="1049">
        <v>103995</v>
      </c>
      <c r="B4990" s="1049" t="s">
        <v>13514</v>
      </c>
      <c r="C4990" s="1049" t="s">
        <v>77</v>
      </c>
      <c r="D4990" s="1052">
        <v>16.36</v>
      </c>
    </row>
    <row r="4991" spans="1:4" x14ac:dyDescent="0.25">
      <c r="A4991" s="1049">
        <v>103996</v>
      </c>
      <c r="B4991" s="1049" t="s">
        <v>13515</v>
      </c>
      <c r="C4991" s="1049" t="s">
        <v>77</v>
      </c>
      <c r="D4991" s="1052">
        <v>44.45</v>
      </c>
    </row>
    <row r="4992" spans="1:4" x14ac:dyDescent="0.25">
      <c r="A4992" s="1049">
        <v>103997</v>
      </c>
      <c r="B4992" s="1049" t="s">
        <v>13516</v>
      </c>
      <c r="C4992" s="1049" t="s">
        <v>77</v>
      </c>
      <c r="D4992" s="1052">
        <v>43.37</v>
      </c>
    </row>
    <row r="4993" spans="1:4" x14ac:dyDescent="0.25">
      <c r="A4993" s="1049">
        <v>103998</v>
      </c>
      <c r="B4993" s="1049" t="s">
        <v>13517</v>
      </c>
      <c r="C4993" s="1049" t="s">
        <v>77</v>
      </c>
      <c r="D4993" s="1052">
        <v>15.93</v>
      </c>
    </row>
    <row r="4994" spans="1:4" x14ac:dyDescent="0.25">
      <c r="A4994" s="1049">
        <v>103999</v>
      </c>
      <c r="B4994" s="1049" t="s">
        <v>13518</v>
      </c>
      <c r="C4994" s="1049" t="s">
        <v>77</v>
      </c>
      <c r="D4994" s="1052">
        <v>13.63</v>
      </c>
    </row>
    <row r="4995" spans="1:4" x14ac:dyDescent="0.25">
      <c r="A4995" s="1049">
        <v>104000</v>
      </c>
      <c r="B4995" s="1049" t="s">
        <v>22008</v>
      </c>
      <c r="C4995" s="1049" t="s">
        <v>77</v>
      </c>
      <c r="D4995" s="1052">
        <v>31</v>
      </c>
    </row>
    <row r="4996" spans="1:4" x14ac:dyDescent="0.25">
      <c r="A4996" s="1049">
        <v>104001</v>
      </c>
      <c r="B4996" s="1049" t="s">
        <v>22009</v>
      </c>
      <c r="C4996" s="1049" t="s">
        <v>77</v>
      </c>
      <c r="D4996" s="1052">
        <v>14.98</v>
      </c>
    </row>
    <row r="4997" spans="1:4" x14ac:dyDescent="0.25">
      <c r="A4997" s="1049">
        <v>104002</v>
      </c>
      <c r="B4997" s="1049" t="s">
        <v>22010</v>
      </c>
      <c r="C4997" s="1049" t="s">
        <v>77</v>
      </c>
      <c r="D4997" s="1052">
        <v>19.149999999999999</v>
      </c>
    </row>
    <row r="4998" spans="1:4" x14ac:dyDescent="0.25">
      <c r="A4998" s="1049">
        <v>104003</v>
      </c>
      <c r="B4998" s="1049" t="s">
        <v>13519</v>
      </c>
      <c r="C4998" s="1049" t="s">
        <v>77</v>
      </c>
      <c r="D4998" s="1052">
        <v>16.010000000000002</v>
      </c>
    </row>
    <row r="4999" spans="1:4" x14ac:dyDescent="0.25">
      <c r="A4999" s="1049">
        <v>104004</v>
      </c>
      <c r="B4999" s="1049" t="s">
        <v>13520</v>
      </c>
      <c r="C4999" s="1049" t="s">
        <v>77</v>
      </c>
      <c r="D4999" s="1052">
        <v>32.33</v>
      </c>
    </row>
    <row r="5000" spans="1:4" x14ac:dyDescent="0.25">
      <c r="A5000" s="1049">
        <v>104005</v>
      </c>
      <c r="B5000" s="1049" t="s">
        <v>13521</v>
      </c>
      <c r="C5000" s="1049" t="s">
        <v>77</v>
      </c>
      <c r="D5000" s="1052">
        <v>40.049999999999997</v>
      </c>
    </row>
    <row r="5001" spans="1:4" x14ac:dyDescent="0.25">
      <c r="A5001" s="1049">
        <v>104006</v>
      </c>
      <c r="B5001" s="1049" t="s">
        <v>13522</v>
      </c>
      <c r="C5001" s="1049" t="s">
        <v>77</v>
      </c>
      <c r="D5001" s="1052">
        <v>27.53</v>
      </c>
    </row>
    <row r="5002" spans="1:4" x14ac:dyDescent="0.25">
      <c r="A5002" s="1049">
        <v>104007</v>
      </c>
      <c r="B5002" s="1049" t="s">
        <v>13523</v>
      </c>
      <c r="C5002" s="1049" t="s">
        <v>77</v>
      </c>
      <c r="D5002" s="1052">
        <v>24.08</v>
      </c>
    </row>
    <row r="5003" spans="1:4" x14ac:dyDescent="0.25">
      <c r="A5003" s="1049">
        <v>104008</v>
      </c>
      <c r="B5003" s="1049" t="s">
        <v>13524</v>
      </c>
      <c r="C5003" s="1049" t="s">
        <v>77</v>
      </c>
      <c r="D5003" s="1052">
        <v>34.83</v>
      </c>
    </row>
    <row r="5004" spans="1:4" x14ac:dyDescent="0.25">
      <c r="A5004" s="1049">
        <v>104009</v>
      </c>
      <c r="B5004" s="1049" t="s">
        <v>13525</v>
      </c>
      <c r="C5004" s="1049" t="s">
        <v>77</v>
      </c>
      <c r="D5004" s="1052">
        <v>14.38</v>
      </c>
    </row>
    <row r="5005" spans="1:4" x14ac:dyDescent="0.25">
      <c r="A5005" s="1049">
        <v>104011</v>
      </c>
      <c r="B5005" s="1049" t="s">
        <v>13526</v>
      </c>
      <c r="C5005" s="1049" t="s">
        <v>77</v>
      </c>
      <c r="D5005" s="1052">
        <v>27.67</v>
      </c>
    </row>
    <row r="5006" spans="1:4" x14ac:dyDescent="0.25">
      <c r="A5006" s="1049">
        <v>104012</v>
      </c>
      <c r="B5006" s="1049" t="s">
        <v>13527</v>
      </c>
      <c r="C5006" s="1049" t="s">
        <v>77</v>
      </c>
      <c r="D5006" s="1052">
        <v>25.63</v>
      </c>
    </row>
    <row r="5007" spans="1:4" x14ac:dyDescent="0.25">
      <c r="A5007" s="1049">
        <v>104014</v>
      </c>
      <c r="B5007" s="1049" t="s">
        <v>13528</v>
      </c>
      <c r="C5007" s="1049" t="s">
        <v>77</v>
      </c>
      <c r="D5007" s="1052">
        <v>11.75</v>
      </c>
    </row>
    <row r="5008" spans="1:4" x14ac:dyDescent="0.25">
      <c r="A5008" s="1049">
        <v>104015</v>
      </c>
      <c r="B5008" s="1049" t="s">
        <v>13529</v>
      </c>
      <c r="C5008" s="1049" t="s">
        <v>77</v>
      </c>
      <c r="D5008" s="1052">
        <v>18.010000000000002</v>
      </c>
    </row>
    <row r="5009" spans="1:4" x14ac:dyDescent="0.25">
      <c r="A5009" s="1049">
        <v>104016</v>
      </c>
      <c r="B5009" s="1049" t="s">
        <v>13530</v>
      </c>
      <c r="C5009" s="1049" t="s">
        <v>77</v>
      </c>
      <c r="D5009" s="1052">
        <v>24.12</v>
      </c>
    </row>
    <row r="5010" spans="1:4" x14ac:dyDescent="0.25">
      <c r="A5010" s="1049">
        <v>104017</v>
      </c>
      <c r="B5010" s="1049" t="s">
        <v>13531</v>
      </c>
      <c r="C5010" s="1049" t="s">
        <v>77</v>
      </c>
      <c r="D5010" s="1052">
        <v>48.58</v>
      </c>
    </row>
    <row r="5011" spans="1:4" x14ac:dyDescent="0.25">
      <c r="A5011" s="1049">
        <v>104018</v>
      </c>
      <c r="B5011" s="1049" t="s">
        <v>22011</v>
      </c>
      <c r="C5011" s="1049" t="s">
        <v>77</v>
      </c>
      <c r="D5011" s="1052">
        <v>22.95</v>
      </c>
    </row>
    <row r="5012" spans="1:4" x14ac:dyDescent="0.25">
      <c r="A5012" s="1049">
        <v>104019</v>
      </c>
      <c r="B5012" s="1049" t="s">
        <v>13532</v>
      </c>
      <c r="C5012" s="1049" t="s">
        <v>77</v>
      </c>
      <c r="D5012" s="1052">
        <v>47.21</v>
      </c>
    </row>
    <row r="5013" spans="1:4" x14ac:dyDescent="0.25">
      <c r="A5013" s="1049">
        <v>104020</v>
      </c>
      <c r="B5013" s="1049" t="s">
        <v>13533</v>
      </c>
      <c r="C5013" s="1049" t="s">
        <v>77</v>
      </c>
      <c r="D5013" s="1052">
        <v>59.2</v>
      </c>
    </row>
    <row r="5014" spans="1:4" x14ac:dyDescent="0.25">
      <c r="A5014" s="1049">
        <v>104022</v>
      </c>
      <c r="B5014" s="1049" t="s">
        <v>22012</v>
      </c>
      <c r="C5014" s="1049" t="s">
        <v>77</v>
      </c>
      <c r="D5014" s="1052">
        <v>73.709999999999994</v>
      </c>
    </row>
    <row r="5015" spans="1:4" x14ac:dyDescent="0.25">
      <c r="A5015" s="1049">
        <v>104023</v>
      </c>
      <c r="B5015" s="1049" t="s">
        <v>22013</v>
      </c>
      <c r="C5015" s="1049" t="s">
        <v>77</v>
      </c>
      <c r="D5015" s="1052">
        <v>43.64</v>
      </c>
    </row>
    <row r="5016" spans="1:4" x14ac:dyDescent="0.25">
      <c r="A5016" s="1049">
        <v>104024</v>
      </c>
      <c r="B5016" s="1049" t="s">
        <v>22014</v>
      </c>
      <c r="C5016" s="1049" t="s">
        <v>77</v>
      </c>
      <c r="D5016" s="1052">
        <v>43.21</v>
      </c>
    </row>
    <row r="5017" spans="1:4" x14ac:dyDescent="0.25">
      <c r="A5017" s="1049">
        <v>104025</v>
      </c>
      <c r="B5017" s="1049" t="s">
        <v>22015</v>
      </c>
      <c r="C5017" s="1049" t="s">
        <v>77</v>
      </c>
      <c r="D5017" s="1052">
        <v>30.32</v>
      </c>
    </row>
    <row r="5018" spans="1:4" x14ac:dyDescent="0.25">
      <c r="A5018" s="1049">
        <v>104026</v>
      </c>
      <c r="B5018" s="1049" t="s">
        <v>22016</v>
      </c>
      <c r="C5018" s="1049" t="s">
        <v>77</v>
      </c>
      <c r="D5018" s="1052">
        <v>44.3</v>
      </c>
    </row>
    <row r="5019" spans="1:4" x14ac:dyDescent="0.25">
      <c r="A5019" s="1049">
        <v>104027</v>
      </c>
      <c r="B5019" s="1049" t="s">
        <v>13534</v>
      </c>
      <c r="C5019" s="1049" t="s">
        <v>77</v>
      </c>
      <c r="D5019" s="1052">
        <v>67.09</v>
      </c>
    </row>
    <row r="5020" spans="1:4" x14ac:dyDescent="0.25">
      <c r="A5020" s="1049">
        <v>104028</v>
      </c>
      <c r="B5020" s="1049" t="s">
        <v>22017</v>
      </c>
      <c r="C5020" s="1049" t="s">
        <v>77</v>
      </c>
      <c r="D5020" s="1052">
        <v>136.84</v>
      </c>
    </row>
    <row r="5021" spans="1:4" x14ac:dyDescent="0.25">
      <c r="A5021" s="1049">
        <v>104029</v>
      </c>
      <c r="B5021" s="1049" t="s">
        <v>22018</v>
      </c>
      <c r="C5021" s="1049" t="s">
        <v>77</v>
      </c>
      <c r="D5021" s="1052">
        <v>71.290000000000006</v>
      </c>
    </row>
    <row r="5022" spans="1:4" x14ac:dyDescent="0.25">
      <c r="A5022" s="1049">
        <v>104030</v>
      </c>
      <c r="B5022" s="1049" t="s">
        <v>13535</v>
      </c>
      <c r="C5022" s="1049" t="s">
        <v>77</v>
      </c>
      <c r="D5022" s="1052">
        <v>65.38</v>
      </c>
    </row>
    <row r="5023" spans="1:4" x14ac:dyDescent="0.25">
      <c r="A5023" s="1049">
        <v>104159</v>
      </c>
      <c r="B5023" s="1049" t="s">
        <v>22019</v>
      </c>
      <c r="C5023" s="1049" t="s">
        <v>77</v>
      </c>
      <c r="D5023" s="1052">
        <v>41.84</v>
      </c>
    </row>
    <row r="5024" spans="1:4" x14ac:dyDescent="0.25">
      <c r="A5024" s="1049">
        <v>104167</v>
      </c>
      <c r="B5024" s="1049" t="s">
        <v>13536</v>
      </c>
      <c r="C5024" s="1049" t="s">
        <v>77</v>
      </c>
      <c r="D5024" s="1052">
        <v>145.07</v>
      </c>
    </row>
    <row r="5025" spans="1:4" x14ac:dyDescent="0.25">
      <c r="A5025" s="1049">
        <v>104168</v>
      </c>
      <c r="B5025" s="1049" t="s">
        <v>13537</v>
      </c>
      <c r="C5025" s="1049" t="s">
        <v>77</v>
      </c>
      <c r="D5025" s="1052">
        <v>141.04</v>
      </c>
    </row>
    <row r="5026" spans="1:4" x14ac:dyDescent="0.25">
      <c r="A5026" s="1049">
        <v>104169</v>
      </c>
      <c r="B5026" s="1049" t="s">
        <v>13538</v>
      </c>
      <c r="C5026" s="1049" t="s">
        <v>77</v>
      </c>
      <c r="D5026" s="1052">
        <v>176.49</v>
      </c>
    </row>
    <row r="5027" spans="1:4" x14ac:dyDescent="0.25">
      <c r="A5027" s="1049">
        <v>104170</v>
      </c>
      <c r="B5027" s="1049" t="s">
        <v>13539</v>
      </c>
      <c r="C5027" s="1049" t="s">
        <v>77</v>
      </c>
      <c r="D5027" s="1052">
        <v>81.680000000000007</v>
      </c>
    </row>
    <row r="5028" spans="1:4" x14ac:dyDescent="0.25">
      <c r="A5028" s="1049">
        <v>104171</v>
      </c>
      <c r="B5028" s="1049" t="s">
        <v>13540</v>
      </c>
      <c r="C5028" s="1049" t="s">
        <v>77</v>
      </c>
      <c r="D5028" s="1052">
        <v>116.73</v>
      </c>
    </row>
    <row r="5029" spans="1:4" x14ac:dyDescent="0.25">
      <c r="A5029" s="1049">
        <v>104172</v>
      </c>
      <c r="B5029" s="1049" t="s">
        <v>13541</v>
      </c>
      <c r="C5029" s="1049" t="s">
        <v>77</v>
      </c>
      <c r="D5029" s="1052">
        <v>336.32</v>
      </c>
    </row>
    <row r="5030" spans="1:4" x14ac:dyDescent="0.25">
      <c r="A5030" s="1049">
        <v>104173</v>
      </c>
      <c r="B5030" s="1049" t="s">
        <v>13542</v>
      </c>
      <c r="C5030" s="1049" t="s">
        <v>77</v>
      </c>
      <c r="D5030" s="1052">
        <v>100.72</v>
      </c>
    </row>
    <row r="5031" spans="1:4" x14ac:dyDescent="0.25">
      <c r="A5031" s="1049">
        <v>104174</v>
      </c>
      <c r="B5031" s="1049" t="s">
        <v>13543</v>
      </c>
      <c r="C5031" s="1049" t="s">
        <v>77</v>
      </c>
      <c r="D5031" s="1052">
        <v>226.57</v>
      </c>
    </row>
    <row r="5032" spans="1:4" x14ac:dyDescent="0.25">
      <c r="A5032" s="1049">
        <v>104175</v>
      </c>
      <c r="B5032" s="1049" t="s">
        <v>13544</v>
      </c>
      <c r="C5032" s="1049" t="s">
        <v>77</v>
      </c>
      <c r="D5032" s="1052">
        <v>165.98</v>
      </c>
    </row>
    <row r="5033" spans="1:4" x14ac:dyDescent="0.25">
      <c r="A5033" s="1049">
        <v>104176</v>
      </c>
      <c r="B5033" s="1049" t="s">
        <v>13545</v>
      </c>
      <c r="C5033" s="1049" t="s">
        <v>77</v>
      </c>
      <c r="D5033" s="1052">
        <v>301.64</v>
      </c>
    </row>
    <row r="5034" spans="1:4" x14ac:dyDescent="0.25">
      <c r="A5034" s="1049">
        <v>104177</v>
      </c>
      <c r="B5034" s="1049" t="s">
        <v>13546</v>
      </c>
      <c r="C5034" s="1049" t="s">
        <v>77</v>
      </c>
      <c r="D5034" s="1052">
        <v>215.68</v>
      </c>
    </row>
    <row r="5035" spans="1:4" x14ac:dyDescent="0.25">
      <c r="A5035" s="1049">
        <v>104178</v>
      </c>
      <c r="B5035" s="1049" t="s">
        <v>13547</v>
      </c>
      <c r="C5035" s="1049" t="s">
        <v>77</v>
      </c>
      <c r="D5035" s="1052">
        <v>25.56</v>
      </c>
    </row>
    <row r="5036" spans="1:4" x14ac:dyDescent="0.25">
      <c r="A5036" s="1049">
        <v>104179</v>
      </c>
      <c r="B5036" s="1049" t="s">
        <v>13548</v>
      </c>
      <c r="C5036" s="1049" t="s">
        <v>77</v>
      </c>
      <c r="D5036" s="1052">
        <v>100.76</v>
      </c>
    </row>
    <row r="5037" spans="1:4" x14ac:dyDescent="0.25">
      <c r="A5037" s="1049">
        <v>104191</v>
      </c>
      <c r="B5037" s="1049" t="s">
        <v>13549</v>
      </c>
      <c r="C5037" s="1049" t="s">
        <v>77</v>
      </c>
      <c r="D5037" s="1052">
        <v>10.8</v>
      </c>
    </row>
    <row r="5038" spans="1:4" x14ac:dyDescent="0.25">
      <c r="A5038" s="1049">
        <v>104192</v>
      </c>
      <c r="B5038" s="1049" t="s">
        <v>13550</v>
      </c>
      <c r="C5038" s="1049" t="s">
        <v>77</v>
      </c>
      <c r="D5038" s="1052">
        <v>29.61</v>
      </c>
    </row>
    <row r="5039" spans="1:4" x14ac:dyDescent="0.25">
      <c r="A5039" s="1049">
        <v>104193</v>
      </c>
      <c r="B5039" s="1049" t="s">
        <v>13551</v>
      </c>
      <c r="C5039" s="1049" t="s">
        <v>77</v>
      </c>
      <c r="D5039" s="1052">
        <v>166.5</v>
      </c>
    </row>
    <row r="5040" spans="1:4" x14ac:dyDescent="0.25">
      <c r="A5040" s="1049">
        <v>104196</v>
      </c>
      <c r="B5040" s="1049" t="s">
        <v>13552</v>
      </c>
      <c r="C5040" s="1049" t="s">
        <v>77</v>
      </c>
      <c r="D5040" s="1052">
        <v>16.16</v>
      </c>
    </row>
    <row r="5041" spans="1:4" x14ac:dyDescent="0.25">
      <c r="A5041" s="1049">
        <v>104197</v>
      </c>
      <c r="B5041" s="1049" t="s">
        <v>13553</v>
      </c>
      <c r="C5041" s="1049" t="s">
        <v>77</v>
      </c>
      <c r="D5041" s="1052">
        <v>30.67</v>
      </c>
    </row>
    <row r="5042" spans="1:4" x14ac:dyDescent="0.25">
      <c r="A5042" s="1049">
        <v>104198</v>
      </c>
      <c r="B5042" s="1049" t="s">
        <v>13554</v>
      </c>
      <c r="C5042" s="1049" t="s">
        <v>77</v>
      </c>
      <c r="D5042" s="1052">
        <v>8.1</v>
      </c>
    </row>
    <row r="5043" spans="1:4" x14ac:dyDescent="0.25">
      <c r="A5043" s="1049">
        <v>104199</v>
      </c>
      <c r="B5043" s="1049" t="s">
        <v>13555</v>
      </c>
      <c r="C5043" s="1049" t="s">
        <v>77</v>
      </c>
      <c r="D5043" s="1052">
        <v>7.87</v>
      </c>
    </row>
    <row r="5044" spans="1:4" x14ac:dyDescent="0.25">
      <c r="A5044" s="1049">
        <v>104200</v>
      </c>
      <c r="B5044" s="1049" t="s">
        <v>13556</v>
      </c>
      <c r="C5044" s="1049" t="s">
        <v>77</v>
      </c>
      <c r="D5044" s="1052">
        <v>6.36</v>
      </c>
    </row>
    <row r="5045" spans="1:4" x14ac:dyDescent="0.25">
      <c r="A5045" s="1049">
        <v>104201</v>
      </c>
      <c r="B5045" s="1049" t="s">
        <v>13557</v>
      </c>
      <c r="C5045" s="1049" t="s">
        <v>77</v>
      </c>
      <c r="D5045" s="1052">
        <v>20.010000000000002</v>
      </c>
    </row>
    <row r="5046" spans="1:4" x14ac:dyDescent="0.25">
      <c r="A5046" s="1049">
        <v>104202</v>
      </c>
      <c r="B5046" s="1049" t="s">
        <v>13558</v>
      </c>
      <c r="C5046" s="1049" t="s">
        <v>77</v>
      </c>
      <c r="D5046" s="1052">
        <v>11.59</v>
      </c>
    </row>
    <row r="5047" spans="1:4" x14ac:dyDescent="0.25">
      <c r="A5047" s="1049">
        <v>104317</v>
      </c>
      <c r="B5047" s="1049" t="s">
        <v>13559</v>
      </c>
      <c r="C5047" s="1049" t="s">
        <v>77</v>
      </c>
      <c r="D5047" s="1052">
        <v>7.29</v>
      </c>
    </row>
    <row r="5048" spans="1:4" x14ac:dyDescent="0.25">
      <c r="A5048" s="1049">
        <v>104318</v>
      </c>
      <c r="B5048" s="1049" t="s">
        <v>13560</v>
      </c>
      <c r="C5048" s="1049" t="s">
        <v>77</v>
      </c>
      <c r="D5048" s="1052">
        <v>7.91</v>
      </c>
    </row>
    <row r="5049" spans="1:4" x14ac:dyDescent="0.25">
      <c r="A5049" s="1049">
        <v>104319</v>
      </c>
      <c r="B5049" s="1049" t="s">
        <v>13561</v>
      </c>
      <c r="C5049" s="1049" t="s">
        <v>77</v>
      </c>
      <c r="D5049" s="1052">
        <v>10.75</v>
      </c>
    </row>
    <row r="5050" spans="1:4" x14ac:dyDescent="0.25">
      <c r="A5050" s="1049">
        <v>104320</v>
      </c>
      <c r="B5050" s="1049" t="s">
        <v>13562</v>
      </c>
      <c r="C5050" s="1049" t="s">
        <v>77</v>
      </c>
      <c r="D5050" s="1052">
        <v>12.75</v>
      </c>
    </row>
    <row r="5051" spans="1:4" x14ac:dyDescent="0.25">
      <c r="A5051" s="1049">
        <v>104321</v>
      </c>
      <c r="B5051" s="1049" t="s">
        <v>13563</v>
      </c>
      <c r="C5051" s="1049" t="s">
        <v>77</v>
      </c>
      <c r="D5051" s="1052">
        <v>5.58</v>
      </c>
    </row>
    <row r="5052" spans="1:4" x14ac:dyDescent="0.25">
      <c r="A5052" s="1049">
        <v>104322</v>
      </c>
      <c r="B5052" s="1049" t="s">
        <v>13564</v>
      </c>
      <c r="C5052" s="1049" t="s">
        <v>77</v>
      </c>
      <c r="D5052" s="1052">
        <v>8.11</v>
      </c>
    </row>
    <row r="5053" spans="1:4" x14ac:dyDescent="0.25">
      <c r="A5053" s="1049">
        <v>104323</v>
      </c>
      <c r="B5053" s="1049" t="s">
        <v>13565</v>
      </c>
      <c r="C5053" s="1049" t="s">
        <v>77</v>
      </c>
      <c r="D5053" s="1052">
        <v>10.19</v>
      </c>
    </row>
    <row r="5054" spans="1:4" x14ac:dyDescent="0.25">
      <c r="A5054" s="1049">
        <v>104324</v>
      </c>
      <c r="B5054" s="1049" t="s">
        <v>13566</v>
      </c>
      <c r="C5054" s="1049" t="s">
        <v>77</v>
      </c>
      <c r="D5054" s="1052">
        <v>15.24</v>
      </c>
    </row>
    <row r="5055" spans="1:4" x14ac:dyDescent="0.25">
      <c r="A5055" s="1049">
        <v>104341</v>
      </c>
      <c r="B5055" s="1049" t="s">
        <v>13567</v>
      </c>
      <c r="C5055" s="1049" t="s">
        <v>77</v>
      </c>
      <c r="D5055" s="1052">
        <v>12.26</v>
      </c>
    </row>
    <row r="5056" spans="1:4" x14ac:dyDescent="0.25">
      <c r="A5056" s="1049">
        <v>104343</v>
      </c>
      <c r="B5056" s="1049" t="s">
        <v>13568</v>
      </c>
      <c r="C5056" s="1049" t="s">
        <v>77</v>
      </c>
      <c r="D5056" s="1052">
        <v>39.07</v>
      </c>
    </row>
    <row r="5057" spans="1:4" x14ac:dyDescent="0.25">
      <c r="A5057" s="1049">
        <v>104344</v>
      </c>
      <c r="B5057" s="1049" t="s">
        <v>13569</v>
      </c>
      <c r="C5057" s="1049" t="s">
        <v>77</v>
      </c>
      <c r="D5057" s="1052">
        <v>47</v>
      </c>
    </row>
    <row r="5058" spans="1:4" x14ac:dyDescent="0.25">
      <c r="A5058" s="1049">
        <v>104345</v>
      </c>
      <c r="B5058" s="1049" t="s">
        <v>13570</v>
      </c>
      <c r="C5058" s="1049" t="s">
        <v>77</v>
      </c>
      <c r="D5058" s="1052">
        <v>49.66</v>
      </c>
    </row>
    <row r="5059" spans="1:4" x14ac:dyDescent="0.25">
      <c r="A5059" s="1049">
        <v>104346</v>
      </c>
      <c r="B5059" s="1049" t="s">
        <v>13571</v>
      </c>
      <c r="C5059" s="1049" t="s">
        <v>77</v>
      </c>
      <c r="D5059" s="1052">
        <v>52.14</v>
      </c>
    </row>
    <row r="5060" spans="1:4" x14ac:dyDescent="0.25">
      <c r="A5060" s="1049">
        <v>104347</v>
      </c>
      <c r="B5060" s="1049" t="s">
        <v>13572</v>
      </c>
      <c r="C5060" s="1049" t="s">
        <v>77</v>
      </c>
      <c r="D5060" s="1052">
        <v>55.57</v>
      </c>
    </row>
    <row r="5061" spans="1:4" x14ac:dyDescent="0.25">
      <c r="A5061" s="1049">
        <v>104348</v>
      </c>
      <c r="B5061" s="1049" t="s">
        <v>13573</v>
      </c>
      <c r="C5061" s="1049" t="s">
        <v>77</v>
      </c>
      <c r="D5061" s="1052">
        <v>13.71</v>
      </c>
    </row>
    <row r="5062" spans="1:4" x14ac:dyDescent="0.25">
      <c r="A5062" s="1049">
        <v>104350</v>
      </c>
      <c r="B5062" s="1049" t="s">
        <v>13574</v>
      </c>
      <c r="C5062" s="1049" t="s">
        <v>77</v>
      </c>
      <c r="D5062" s="1052">
        <v>34.64</v>
      </c>
    </row>
    <row r="5063" spans="1:4" x14ac:dyDescent="0.25">
      <c r="A5063" s="1049">
        <v>104351</v>
      </c>
      <c r="B5063" s="1049" t="s">
        <v>13575</v>
      </c>
      <c r="C5063" s="1049" t="s">
        <v>77</v>
      </c>
      <c r="D5063" s="1052">
        <v>28.1</v>
      </c>
    </row>
    <row r="5064" spans="1:4" x14ac:dyDescent="0.25">
      <c r="A5064" s="1049">
        <v>104352</v>
      </c>
      <c r="B5064" s="1049" t="s">
        <v>13576</v>
      </c>
      <c r="C5064" s="1049" t="s">
        <v>77</v>
      </c>
      <c r="D5064" s="1052">
        <v>45.68</v>
      </c>
    </row>
    <row r="5065" spans="1:4" x14ac:dyDescent="0.25">
      <c r="A5065" s="1049">
        <v>104353</v>
      </c>
      <c r="B5065" s="1049" t="s">
        <v>13577</v>
      </c>
      <c r="C5065" s="1049" t="s">
        <v>77</v>
      </c>
      <c r="D5065" s="1052">
        <v>48.34</v>
      </c>
    </row>
    <row r="5066" spans="1:4" x14ac:dyDescent="0.25">
      <c r="A5066" s="1049">
        <v>104354</v>
      </c>
      <c r="B5066" s="1049" t="s">
        <v>13578</v>
      </c>
      <c r="C5066" s="1049" t="s">
        <v>77</v>
      </c>
      <c r="D5066" s="1052">
        <v>52.36</v>
      </c>
    </row>
    <row r="5067" spans="1:4" x14ac:dyDescent="0.25">
      <c r="A5067" s="1049">
        <v>104355</v>
      </c>
      <c r="B5067" s="1049" t="s">
        <v>13579</v>
      </c>
      <c r="C5067" s="1049" t="s">
        <v>77</v>
      </c>
      <c r="D5067" s="1052">
        <v>55.79</v>
      </c>
    </row>
    <row r="5068" spans="1:4" x14ac:dyDescent="0.25">
      <c r="A5068" s="1049">
        <v>104356</v>
      </c>
      <c r="B5068" s="1049" t="s">
        <v>13580</v>
      </c>
      <c r="C5068" s="1049" t="s">
        <v>77</v>
      </c>
      <c r="D5068" s="1052">
        <v>36.97</v>
      </c>
    </row>
    <row r="5069" spans="1:4" x14ac:dyDescent="0.25">
      <c r="A5069" s="1049">
        <v>104357</v>
      </c>
      <c r="B5069" s="1049" t="s">
        <v>13581</v>
      </c>
      <c r="C5069" s="1049" t="s">
        <v>77</v>
      </c>
      <c r="D5069" s="1052">
        <v>22.39</v>
      </c>
    </row>
    <row r="5070" spans="1:4" x14ac:dyDescent="0.25">
      <c r="A5070" s="1049">
        <v>104576</v>
      </c>
      <c r="B5070" s="1049" t="s">
        <v>13582</v>
      </c>
      <c r="C5070" s="1049" t="s">
        <v>77</v>
      </c>
      <c r="D5070" s="1052">
        <v>15.8</v>
      </c>
    </row>
    <row r="5071" spans="1:4" x14ac:dyDescent="0.25">
      <c r="A5071" s="1049">
        <v>104577</v>
      </c>
      <c r="B5071" s="1049" t="s">
        <v>13583</v>
      </c>
      <c r="C5071" s="1049" t="s">
        <v>77</v>
      </c>
      <c r="D5071" s="1052">
        <v>21.12</v>
      </c>
    </row>
    <row r="5072" spans="1:4" x14ac:dyDescent="0.25">
      <c r="A5072" s="1049">
        <v>104578</v>
      </c>
      <c r="B5072" s="1049" t="s">
        <v>13584</v>
      </c>
      <c r="C5072" s="1049" t="s">
        <v>77</v>
      </c>
      <c r="D5072" s="1052">
        <v>22.63</v>
      </c>
    </row>
    <row r="5073" spans="1:4" x14ac:dyDescent="0.25">
      <c r="A5073" s="1049">
        <v>104579</v>
      </c>
      <c r="B5073" s="1049" t="s">
        <v>13585</v>
      </c>
      <c r="C5073" s="1049" t="s">
        <v>77</v>
      </c>
      <c r="D5073" s="1052">
        <v>29.66</v>
      </c>
    </row>
    <row r="5074" spans="1:4" x14ac:dyDescent="0.25">
      <c r="A5074" s="1049">
        <v>104581</v>
      </c>
      <c r="B5074" s="1049" t="s">
        <v>13586</v>
      </c>
      <c r="C5074" s="1049" t="s">
        <v>77</v>
      </c>
      <c r="D5074" s="1052">
        <v>14.44</v>
      </c>
    </row>
    <row r="5075" spans="1:4" x14ac:dyDescent="0.25">
      <c r="A5075" s="1049">
        <v>104582</v>
      </c>
      <c r="B5075" s="1049" t="s">
        <v>13587</v>
      </c>
      <c r="C5075" s="1049" t="s">
        <v>77</v>
      </c>
      <c r="D5075" s="1052">
        <v>18.38</v>
      </c>
    </row>
    <row r="5076" spans="1:4" x14ac:dyDescent="0.25">
      <c r="A5076" s="1049">
        <v>104583</v>
      </c>
      <c r="B5076" s="1049" t="s">
        <v>13588</v>
      </c>
      <c r="C5076" s="1049" t="s">
        <v>77</v>
      </c>
      <c r="D5076" s="1052">
        <v>29.24</v>
      </c>
    </row>
    <row r="5077" spans="1:4" x14ac:dyDescent="0.25">
      <c r="A5077" s="1049">
        <v>104584</v>
      </c>
      <c r="B5077" s="1049" t="s">
        <v>13589</v>
      </c>
      <c r="C5077" s="1049" t="s">
        <v>77</v>
      </c>
      <c r="D5077" s="1052">
        <v>35.1</v>
      </c>
    </row>
    <row r="5078" spans="1:4" x14ac:dyDescent="0.25">
      <c r="A5078" s="1049">
        <v>105146</v>
      </c>
      <c r="B5078" s="1049" t="s">
        <v>22020</v>
      </c>
      <c r="C5078" s="1049" t="s">
        <v>77</v>
      </c>
      <c r="D5078" s="1052">
        <v>22.48</v>
      </c>
    </row>
    <row r="5079" spans="1:4" x14ac:dyDescent="0.25">
      <c r="A5079" s="1049">
        <v>105147</v>
      </c>
      <c r="B5079" s="1049" t="s">
        <v>22021</v>
      </c>
      <c r="C5079" s="1049" t="s">
        <v>77</v>
      </c>
      <c r="D5079" s="1052">
        <v>15.71</v>
      </c>
    </row>
    <row r="5080" spans="1:4" x14ac:dyDescent="0.25">
      <c r="A5080" s="1049">
        <v>105148</v>
      </c>
      <c r="B5080" s="1049" t="s">
        <v>22022</v>
      </c>
      <c r="C5080" s="1049" t="s">
        <v>77</v>
      </c>
      <c r="D5080" s="1052">
        <v>22.43</v>
      </c>
    </row>
    <row r="5081" spans="1:4" x14ac:dyDescent="0.25">
      <c r="A5081" s="1049">
        <v>105149</v>
      </c>
      <c r="B5081" s="1049" t="s">
        <v>22023</v>
      </c>
      <c r="C5081" s="1049" t="s">
        <v>77</v>
      </c>
      <c r="D5081" s="1052">
        <v>7.65</v>
      </c>
    </row>
    <row r="5082" spans="1:4" x14ac:dyDescent="0.25">
      <c r="A5082" s="1049">
        <v>105150</v>
      </c>
      <c r="B5082" s="1049" t="s">
        <v>22024</v>
      </c>
      <c r="C5082" s="1049" t="s">
        <v>77</v>
      </c>
      <c r="D5082" s="1052">
        <v>8.99</v>
      </c>
    </row>
    <row r="5083" spans="1:4" x14ac:dyDescent="0.25">
      <c r="A5083" s="1049">
        <v>105151</v>
      </c>
      <c r="B5083" s="1049" t="s">
        <v>22025</v>
      </c>
      <c r="C5083" s="1049" t="s">
        <v>77</v>
      </c>
      <c r="D5083" s="1052">
        <v>22.39</v>
      </c>
    </row>
    <row r="5084" spans="1:4" x14ac:dyDescent="0.25">
      <c r="A5084" s="1049">
        <v>105152</v>
      </c>
      <c r="B5084" s="1049" t="s">
        <v>22026</v>
      </c>
      <c r="C5084" s="1049" t="s">
        <v>77</v>
      </c>
      <c r="D5084" s="1052">
        <v>33.35</v>
      </c>
    </row>
    <row r="5085" spans="1:4" x14ac:dyDescent="0.25">
      <c r="A5085" s="1049">
        <v>105154</v>
      </c>
      <c r="B5085" s="1049" t="s">
        <v>22027</v>
      </c>
      <c r="C5085" s="1049" t="s">
        <v>77</v>
      </c>
      <c r="D5085" s="1052">
        <v>7.09</v>
      </c>
    </row>
    <row r="5086" spans="1:4" x14ac:dyDescent="0.25">
      <c r="A5086" s="1049">
        <v>105155</v>
      </c>
      <c r="B5086" s="1049" t="s">
        <v>22028</v>
      </c>
      <c r="C5086" s="1049" t="s">
        <v>77</v>
      </c>
      <c r="D5086" s="1052">
        <v>10.79</v>
      </c>
    </row>
    <row r="5087" spans="1:4" x14ac:dyDescent="0.25">
      <c r="A5087" s="1049">
        <v>105156</v>
      </c>
      <c r="B5087" s="1049" t="s">
        <v>22029</v>
      </c>
      <c r="C5087" s="1049" t="s">
        <v>77</v>
      </c>
      <c r="D5087" s="1052">
        <v>13.68</v>
      </c>
    </row>
    <row r="5088" spans="1:4" x14ac:dyDescent="0.25">
      <c r="A5088" s="1049">
        <v>105157</v>
      </c>
      <c r="B5088" s="1049" t="s">
        <v>22030</v>
      </c>
      <c r="C5088" s="1049" t="s">
        <v>77</v>
      </c>
      <c r="D5088" s="1052">
        <v>21.27</v>
      </c>
    </row>
    <row r="5089" spans="1:4" x14ac:dyDescent="0.25">
      <c r="A5089" s="1049">
        <v>105158</v>
      </c>
      <c r="B5089" s="1049" t="s">
        <v>22031</v>
      </c>
      <c r="C5089" s="1049" t="s">
        <v>77</v>
      </c>
      <c r="D5089" s="1052">
        <v>31.5</v>
      </c>
    </row>
    <row r="5090" spans="1:4" x14ac:dyDescent="0.25">
      <c r="A5090" s="1049">
        <v>105159</v>
      </c>
      <c r="B5090" s="1049" t="s">
        <v>22032</v>
      </c>
      <c r="C5090" s="1049" t="s">
        <v>77</v>
      </c>
      <c r="D5090" s="1052">
        <v>56.83</v>
      </c>
    </row>
    <row r="5091" spans="1:4" x14ac:dyDescent="0.25">
      <c r="A5091" s="1049">
        <v>105160</v>
      </c>
      <c r="B5091" s="1049" t="s">
        <v>22033</v>
      </c>
      <c r="C5091" s="1049" t="s">
        <v>77</v>
      </c>
      <c r="D5091" s="1052">
        <v>70.05</v>
      </c>
    </row>
    <row r="5092" spans="1:4" x14ac:dyDescent="0.25">
      <c r="A5092" s="1049">
        <v>105161</v>
      </c>
      <c r="B5092" s="1049" t="s">
        <v>22034</v>
      </c>
      <c r="C5092" s="1049" t="s">
        <v>77</v>
      </c>
      <c r="D5092" s="1052">
        <v>94.65</v>
      </c>
    </row>
    <row r="5093" spans="1:4" x14ac:dyDescent="0.25">
      <c r="A5093" s="1049">
        <v>105162</v>
      </c>
      <c r="B5093" s="1049" t="s">
        <v>22035</v>
      </c>
      <c r="C5093" s="1049" t="s">
        <v>77</v>
      </c>
      <c r="D5093" s="1052">
        <v>161.72999999999999</v>
      </c>
    </row>
    <row r="5094" spans="1:4" x14ac:dyDescent="0.25">
      <c r="A5094" s="1049">
        <v>105163</v>
      </c>
      <c r="B5094" s="1049" t="s">
        <v>22036</v>
      </c>
      <c r="C5094" s="1049" t="s">
        <v>77</v>
      </c>
      <c r="D5094" s="1052">
        <v>14.15</v>
      </c>
    </row>
    <row r="5095" spans="1:4" x14ac:dyDescent="0.25">
      <c r="A5095" s="1049">
        <v>105164</v>
      </c>
      <c r="B5095" s="1049" t="s">
        <v>22037</v>
      </c>
      <c r="C5095" s="1049" t="s">
        <v>77</v>
      </c>
      <c r="D5095" s="1052">
        <v>10.96</v>
      </c>
    </row>
    <row r="5096" spans="1:4" x14ac:dyDescent="0.25">
      <c r="A5096" s="1049">
        <v>105165</v>
      </c>
      <c r="B5096" s="1049" t="s">
        <v>22038</v>
      </c>
      <c r="C5096" s="1049" t="s">
        <v>77</v>
      </c>
      <c r="D5096" s="1052">
        <v>11.19</v>
      </c>
    </row>
    <row r="5097" spans="1:4" x14ac:dyDescent="0.25">
      <c r="A5097" s="1049">
        <v>105166</v>
      </c>
      <c r="B5097" s="1049" t="s">
        <v>22039</v>
      </c>
      <c r="C5097" s="1049" t="s">
        <v>77</v>
      </c>
      <c r="D5097" s="1052">
        <v>38.200000000000003</v>
      </c>
    </row>
    <row r="5098" spans="1:4" x14ac:dyDescent="0.25">
      <c r="A5098" s="1049">
        <v>105167</v>
      </c>
      <c r="B5098" s="1049" t="s">
        <v>22040</v>
      </c>
      <c r="C5098" s="1049" t="s">
        <v>77</v>
      </c>
      <c r="D5098" s="1052">
        <v>215.9</v>
      </c>
    </row>
    <row r="5099" spans="1:4" x14ac:dyDescent="0.25">
      <c r="A5099" s="1049">
        <v>105169</v>
      </c>
      <c r="B5099" s="1049" t="s">
        <v>22041</v>
      </c>
      <c r="C5099" s="1049" t="s">
        <v>77</v>
      </c>
      <c r="D5099" s="1052">
        <v>94.56</v>
      </c>
    </row>
    <row r="5100" spans="1:4" x14ac:dyDescent="0.25">
      <c r="A5100" s="1049">
        <v>105170</v>
      </c>
      <c r="B5100" s="1049" t="s">
        <v>22042</v>
      </c>
      <c r="C5100" s="1049" t="s">
        <v>77</v>
      </c>
      <c r="D5100" s="1052">
        <v>5.98</v>
      </c>
    </row>
    <row r="5101" spans="1:4" x14ac:dyDescent="0.25">
      <c r="A5101" s="1049">
        <v>105172</v>
      </c>
      <c r="B5101" s="1049" t="s">
        <v>22043</v>
      </c>
      <c r="C5101" s="1049" t="s">
        <v>77</v>
      </c>
      <c r="D5101" s="1052">
        <v>94.72</v>
      </c>
    </row>
    <row r="5102" spans="1:4" x14ac:dyDescent="0.25">
      <c r="A5102" s="1049">
        <v>105173</v>
      </c>
      <c r="B5102" s="1049" t="s">
        <v>22044</v>
      </c>
      <c r="C5102" s="1049" t="s">
        <v>77</v>
      </c>
      <c r="D5102" s="1052">
        <v>95.67</v>
      </c>
    </row>
    <row r="5103" spans="1:4" x14ac:dyDescent="0.25">
      <c r="A5103" s="1049">
        <v>105174</v>
      </c>
      <c r="B5103" s="1049" t="s">
        <v>22045</v>
      </c>
      <c r="C5103" s="1049" t="s">
        <v>77</v>
      </c>
      <c r="D5103" s="1052">
        <v>139.07</v>
      </c>
    </row>
    <row r="5104" spans="1:4" x14ac:dyDescent="0.25">
      <c r="A5104" s="1049">
        <v>105175</v>
      </c>
      <c r="B5104" s="1049" t="s">
        <v>22046</v>
      </c>
      <c r="C5104" s="1049" t="s">
        <v>77</v>
      </c>
      <c r="D5104" s="1052">
        <v>137.54</v>
      </c>
    </row>
    <row r="5105" spans="1:4" x14ac:dyDescent="0.25">
      <c r="A5105" s="1049">
        <v>105176</v>
      </c>
      <c r="B5105" s="1049" t="s">
        <v>22047</v>
      </c>
      <c r="C5105" s="1049" t="s">
        <v>77</v>
      </c>
      <c r="D5105" s="1052">
        <v>174.63</v>
      </c>
    </row>
    <row r="5106" spans="1:4" x14ac:dyDescent="0.25">
      <c r="A5106" s="1049">
        <v>105177</v>
      </c>
      <c r="B5106" s="1049" t="s">
        <v>22048</v>
      </c>
      <c r="C5106" s="1049" t="s">
        <v>77</v>
      </c>
      <c r="D5106" s="1052">
        <v>155.35</v>
      </c>
    </row>
    <row r="5107" spans="1:4" x14ac:dyDescent="0.25">
      <c r="A5107" s="1049">
        <v>105178</v>
      </c>
      <c r="B5107" s="1049" t="s">
        <v>22049</v>
      </c>
      <c r="C5107" s="1049" t="s">
        <v>77</v>
      </c>
      <c r="D5107" s="1052">
        <v>148.87</v>
      </c>
    </row>
    <row r="5108" spans="1:4" x14ac:dyDescent="0.25">
      <c r="A5108" s="1049">
        <v>105179</v>
      </c>
      <c r="B5108" s="1049" t="s">
        <v>22050</v>
      </c>
      <c r="C5108" s="1049" t="s">
        <v>77</v>
      </c>
      <c r="D5108" s="1052">
        <v>10.41</v>
      </c>
    </row>
    <row r="5109" spans="1:4" x14ac:dyDescent="0.25">
      <c r="A5109" s="1049">
        <v>105180</v>
      </c>
      <c r="B5109" s="1049" t="s">
        <v>22051</v>
      </c>
      <c r="C5109" s="1049" t="s">
        <v>77</v>
      </c>
      <c r="D5109" s="1052">
        <v>14.31</v>
      </c>
    </row>
    <row r="5110" spans="1:4" x14ac:dyDescent="0.25">
      <c r="A5110" s="1049">
        <v>105181</v>
      </c>
      <c r="B5110" s="1049" t="s">
        <v>22052</v>
      </c>
      <c r="C5110" s="1049" t="s">
        <v>77</v>
      </c>
      <c r="D5110" s="1052">
        <v>19.2</v>
      </c>
    </row>
    <row r="5111" spans="1:4" x14ac:dyDescent="0.25">
      <c r="A5111" s="1049">
        <v>105182</v>
      </c>
      <c r="B5111" s="1049" t="s">
        <v>22053</v>
      </c>
      <c r="C5111" s="1049" t="s">
        <v>77</v>
      </c>
      <c r="D5111" s="1052">
        <v>45.7</v>
      </c>
    </row>
    <row r="5112" spans="1:4" x14ac:dyDescent="0.25">
      <c r="A5112" s="1049">
        <v>105183</v>
      </c>
      <c r="B5112" s="1049" t="s">
        <v>22054</v>
      </c>
      <c r="C5112" s="1049" t="s">
        <v>77</v>
      </c>
      <c r="D5112" s="1052">
        <v>96.59</v>
      </c>
    </row>
    <row r="5113" spans="1:4" x14ac:dyDescent="0.25">
      <c r="A5113" s="1049">
        <v>105184</v>
      </c>
      <c r="B5113" s="1049" t="s">
        <v>22055</v>
      </c>
      <c r="C5113" s="1049" t="s">
        <v>77</v>
      </c>
      <c r="D5113" s="1052">
        <v>119.6</v>
      </c>
    </row>
    <row r="5114" spans="1:4" x14ac:dyDescent="0.25">
      <c r="A5114" s="1049">
        <v>105189</v>
      </c>
      <c r="B5114" s="1049" t="s">
        <v>22056</v>
      </c>
      <c r="C5114" s="1049" t="s">
        <v>77</v>
      </c>
      <c r="D5114" s="1052">
        <v>23.43</v>
      </c>
    </row>
    <row r="5115" spans="1:4" x14ac:dyDescent="0.25">
      <c r="A5115" s="1049">
        <v>105190</v>
      </c>
      <c r="B5115" s="1049" t="s">
        <v>22057</v>
      </c>
      <c r="C5115" s="1049" t="s">
        <v>77</v>
      </c>
      <c r="D5115" s="1052">
        <v>29.42</v>
      </c>
    </row>
    <row r="5116" spans="1:4" x14ac:dyDescent="0.25">
      <c r="A5116" s="1049">
        <v>105193</v>
      </c>
      <c r="B5116" s="1049" t="s">
        <v>22058</v>
      </c>
      <c r="C5116" s="1049" t="s">
        <v>77</v>
      </c>
      <c r="D5116" s="1052">
        <v>163.01</v>
      </c>
    </row>
    <row r="5117" spans="1:4" x14ac:dyDescent="0.25">
      <c r="A5117" s="1049">
        <v>105194</v>
      </c>
      <c r="B5117" s="1049" t="s">
        <v>22059</v>
      </c>
      <c r="C5117" s="1049" t="s">
        <v>77</v>
      </c>
      <c r="D5117" s="1052">
        <v>91.57</v>
      </c>
    </row>
    <row r="5118" spans="1:4" x14ac:dyDescent="0.25">
      <c r="A5118" s="1049">
        <v>105195</v>
      </c>
      <c r="B5118" s="1049" t="s">
        <v>22060</v>
      </c>
      <c r="C5118" s="1049" t="s">
        <v>77</v>
      </c>
      <c r="D5118" s="1052">
        <v>237.43</v>
      </c>
    </row>
    <row r="5119" spans="1:4" x14ac:dyDescent="0.25">
      <c r="A5119" s="1049">
        <v>105196</v>
      </c>
      <c r="B5119" s="1049" t="s">
        <v>22061</v>
      </c>
      <c r="C5119" s="1049" t="s">
        <v>77</v>
      </c>
      <c r="D5119" s="1052">
        <v>254.25</v>
      </c>
    </row>
    <row r="5120" spans="1:4" x14ac:dyDescent="0.25">
      <c r="A5120" s="1049">
        <v>105197</v>
      </c>
      <c r="B5120" s="1049" t="s">
        <v>22062</v>
      </c>
      <c r="C5120" s="1049" t="s">
        <v>77</v>
      </c>
      <c r="D5120" s="1052">
        <v>174.64</v>
      </c>
    </row>
    <row r="5121" spans="1:4" x14ac:dyDescent="0.25">
      <c r="A5121" s="1049">
        <v>105198</v>
      </c>
      <c r="B5121" s="1049" t="s">
        <v>22063</v>
      </c>
      <c r="C5121" s="1049" t="s">
        <v>77</v>
      </c>
      <c r="D5121" s="1052">
        <v>361.32</v>
      </c>
    </row>
    <row r="5122" spans="1:4" x14ac:dyDescent="0.25">
      <c r="A5122" s="1049">
        <v>105199</v>
      </c>
      <c r="B5122" s="1049" t="s">
        <v>22064</v>
      </c>
      <c r="C5122" s="1049" t="s">
        <v>77</v>
      </c>
      <c r="D5122" s="1052">
        <v>230.82</v>
      </c>
    </row>
    <row r="5123" spans="1:4" x14ac:dyDescent="0.25">
      <c r="A5123" s="1049">
        <v>105200</v>
      </c>
      <c r="B5123" s="1049" t="s">
        <v>22065</v>
      </c>
      <c r="C5123" s="1049" t="s">
        <v>77</v>
      </c>
      <c r="D5123" s="1052">
        <v>137.26</v>
      </c>
    </row>
    <row r="5124" spans="1:4" x14ac:dyDescent="0.25">
      <c r="A5124" s="1049">
        <v>105201</v>
      </c>
      <c r="B5124" s="1049" t="s">
        <v>22066</v>
      </c>
      <c r="C5124" s="1049" t="s">
        <v>77</v>
      </c>
      <c r="D5124" s="1052">
        <v>316.41000000000003</v>
      </c>
    </row>
    <row r="5125" spans="1:4" x14ac:dyDescent="0.25">
      <c r="A5125" s="1049">
        <v>105202</v>
      </c>
      <c r="B5125" s="1049" t="s">
        <v>22067</v>
      </c>
      <c r="C5125" s="1049" t="s">
        <v>77</v>
      </c>
      <c r="D5125" s="1052">
        <v>286.85000000000002</v>
      </c>
    </row>
    <row r="5126" spans="1:4" x14ac:dyDescent="0.25">
      <c r="A5126" s="1049">
        <v>105203</v>
      </c>
      <c r="B5126" s="1049" t="s">
        <v>22068</v>
      </c>
      <c r="C5126" s="1049" t="s">
        <v>77</v>
      </c>
      <c r="D5126" s="1052">
        <v>173.86</v>
      </c>
    </row>
    <row r="5127" spans="1:4" x14ac:dyDescent="0.25">
      <c r="A5127" s="1049">
        <v>105204</v>
      </c>
      <c r="B5127" s="1049" t="s">
        <v>22069</v>
      </c>
      <c r="C5127" s="1049" t="s">
        <v>77</v>
      </c>
      <c r="D5127" s="1052">
        <v>381.98</v>
      </c>
    </row>
    <row r="5128" spans="1:4" x14ac:dyDescent="0.25">
      <c r="A5128" s="1049">
        <v>105205</v>
      </c>
      <c r="B5128" s="1049" t="s">
        <v>22070</v>
      </c>
      <c r="C5128" s="1049" t="s">
        <v>77</v>
      </c>
      <c r="D5128" s="1052">
        <v>264.74</v>
      </c>
    </row>
    <row r="5129" spans="1:4" x14ac:dyDescent="0.25">
      <c r="A5129" s="1049">
        <v>105206</v>
      </c>
      <c r="B5129" s="1049" t="s">
        <v>22071</v>
      </c>
      <c r="C5129" s="1049" t="s">
        <v>77</v>
      </c>
      <c r="D5129" s="1052">
        <v>165.56</v>
      </c>
    </row>
    <row r="5130" spans="1:4" x14ac:dyDescent="0.25">
      <c r="A5130" s="1049">
        <v>105207</v>
      </c>
      <c r="B5130" s="1049" t="s">
        <v>22072</v>
      </c>
      <c r="C5130" s="1049" t="s">
        <v>77</v>
      </c>
      <c r="D5130" s="1052">
        <v>370.92</v>
      </c>
    </row>
    <row r="5131" spans="1:4" x14ac:dyDescent="0.25">
      <c r="A5131" s="1049">
        <v>105208</v>
      </c>
      <c r="B5131" s="1049" t="s">
        <v>22073</v>
      </c>
      <c r="C5131" s="1049" t="s">
        <v>77</v>
      </c>
      <c r="D5131" s="1052">
        <v>349.77</v>
      </c>
    </row>
    <row r="5132" spans="1:4" x14ac:dyDescent="0.25">
      <c r="A5132" s="1049">
        <v>105209</v>
      </c>
      <c r="B5132" s="1049" t="s">
        <v>22074</v>
      </c>
      <c r="C5132" s="1049" t="s">
        <v>77</v>
      </c>
      <c r="D5132" s="1052">
        <v>169.04</v>
      </c>
    </row>
    <row r="5133" spans="1:4" x14ac:dyDescent="0.25">
      <c r="A5133" s="1049">
        <v>105210</v>
      </c>
      <c r="B5133" s="1049" t="s">
        <v>22075</v>
      </c>
      <c r="C5133" s="1049" t="s">
        <v>77</v>
      </c>
      <c r="D5133" s="1052">
        <v>451.78</v>
      </c>
    </row>
    <row r="5134" spans="1:4" x14ac:dyDescent="0.25">
      <c r="A5134" s="1049">
        <v>105211</v>
      </c>
      <c r="B5134" s="1049" t="s">
        <v>22076</v>
      </c>
      <c r="C5134" s="1049" t="s">
        <v>77</v>
      </c>
      <c r="D5134" s="1052">
        <v>264.79000000000002</v>
      </c>
    </row>
    <row r="5135" spans="1:4" x14ac:dyDescent="0.25">
      <c r="A5135" s="1049">
        <v>105212</v>
      </c>
      <c r="B5135" s="1049" t="s">
        <v>22077</v>
      </c>
      <c r="C5135" s="1049" t="s">
        <v>77</v>
      </c>
      <c r="D5135" s="1052">
        <v>262.79000000000002</v>
      </c>
    </row>
    <row r="5136" spans="1:4" x14ac:dyDescent="0.25">
      <c r="A5136" s="1049">
        <v>105213</v>
      </c>
      <c r="B5136" s="1049" t="s">
        <v>22078</v>
      </c>
      <c r="C5136" s="1049" t="s">
        <v>77</v>
      </c>
      <c r="D5136" s="1052">
        <v>182.4</v>
      </c>
    </row>
    <row r="5137" spans="1:4" x14ac:dyDescent="0.25">
      <c r="A5137" s="1049">
        <v>105214</v>
      </c>
      <c r="B5137" s="1049" t="s">
        <v>22079</v>
      </c>
      <c r="C5137" s="1049" t="s">
        <v>77</v>
      </c>
      <c r="D5137" s="1052">
        <v>42.87</v>
      </c>
    </row>
    <row r="5138" spans="1:4" x14ac:dyDescent="0.25">
      <c r="A5138" s="1049">
        <v>105215</v>
      </c>
      <c r="B5138" s="1049" t="s">
        <v>22080</v>
      </c>
      <c r="C5138" s="1049" t="s">
        <v>77</v>
      </c>
      <c r="D5138" s="1052">
        <v>9.7100000000000009</v>
      </c>
    </row>
    <row r="5139" spans="1:4" x14ac:dyDescent="0.25">
      <c r="A5139" s="1049">
        <v>105216</v>
      </c>
      <c r="B5139" s="1049" t="s">
        <v>22081</v>
      </c>
      <c r="C5139" s="1049" t="s">
        <v>77</v>
      </c>
      <c r="D5139" s="1052">
        <v>36.39</v>
      </c>
    </row>
    <row r="5140" spans="1:4" x14ac:dyDescent="0.25">
      <c r="A5140" s="1049">
        <v>105217</v>
      </c>
      <c r="B5140" s="1049" t="s">
        <v>22082</v>
      </c>
      <c r="C5140" s="1049" t="s">
        <v>77</v>
      </c>
      <c r="D5140" s="1052">
        <v>41.01</v>
      </c>
    </row>
    <row r="5141" spans="1:4" x14ac:dyDescent="0.25">
      <c r="A5141" s="1049">
        <v>105218</v>
      </c>
      <c r="B5141" s="1049" t="s">
        <v>22083</v>
      </c>
      <c r="C5141" s="1049" t="s">
        <v>77</v>
      </c>
      <c r="D5141" s="1052">
        <v>71.12</v>
      </c>
    </row>
    <row r="5142" spans="1:4" x14ac:dyDescent="0.25">
      <c r="A5142" s="1049">
        <v>105219</v>
      </c>
      <c r="B5142" s="1049" t="s">
        <v>22084</v>
      </c>
      <c r="C5142" s="1049" t="s">
        <v>77</v>
      </c>
      <c r="D5142" s="1052">
        <v>11.89</v>
      </c>
    </row>
    <row r="5143" spans="1:4" x14ac:dyDescent="0.25">
      <c r="A5143" s="1049">
        <v>105220</v>
      </c>
      <c r="B5143" s="1049" t="s">
        <v>22085</v>
      </c>
      <c r="C5143" s="1049" t="s">
        <v>77</v>
      </c>
      <c r="D5143" s="1052">
        <v>16.329999999999998</v>
      </c>
    </row>
    <row r="5144" spans="1:4" x14ac:dyDescent="0.25">
      <c r="A5144" s="1049">
        <v>105221</v>
      </c>
      <c r="B5144" s="1049" t="s">
        <v>22086</v>
      </c>
      <c r="C5144" s="1049" t="s">
        <v>77</v>
      </c>
      <c r="D5144" s="1052">
        <v>25.17</v>
      </c>
    </row>
    <row r="5145" spans="1:4" x14ac:dyDescent="0.25">
      <c r="A5145" s="1049">
        <v>105222</v>
      </c>
      <c r="B5145" s="1049" t="s">
        <v>22087</v>
      </c>
      <c r="C5145" s="1049" t="s">
        <v>77</v>
      </c>
      <c r="D5145" s="1052">
        <v>72.36</v>
      </c>
    </row>
    <row r="5146" spans="1:4" x14ac:dyDescent="0.25">
      <c r="A5146" s="1049">
        <v>105223</v>
      </c>
      <c r="B5146" s="1049" t="s">
        <v>22088</v>
      </c>
      <c r="C5146" s="1049" t="s">
        <v>77</v>
      </c>
      <c r="D5146" s="1052">
        <v>166.06</v>
      </c>
    </row>
    <row r="5147" spans="1:4" x14ac:dyDescent="0.25">
      <c r="A5147" s="1049">
        <v>105224</v>
      </c>
      <c r="B5147" s="1049" t="s">
        <v>22089</v>
      </c>
      <c r="C5147" s="1049" t="s">
        <v>77</v>
      </c>
      <c r="D5147" s="1052">
        <v>241.9</v>
      </c>
    </row>
    <row r="5148" spans="1:4" x14ac:dyDescent="0.25">
      <c r="A5148" s="1049">
        <v>105225</v>
      </c>
      <c r="B5148" s="1049" t="s">
        <v>22090</v>
      </c>
      <c r="C5148" s="1049" t="s">
        <v>77</v>
      </c>
      <c r="D5148" s="1052">
        <v>17.68</v>
      </c>
    </row>
    <row r="5149" spans="1:4" x14ac:dyDescent="0.25">
      <c r="A5149" s="1049">
        <v>105226</v>
      </c>
      <c r="B5149" s="1049" t="s">
        <v>22091</v>
      </c>
      <c r="C5149" s="1049" t="s">
        <v>77</v>
      </c>
      <c r="D5149" s="1052">
        <v>41.41</v>
      </c>
    </row>
    <row r="5150" spans="1:4" x14ac:dyDescent="0.25">
      <c r="A5150" s="1049">
        <v>105227</v>
      </c>
      <c r="B5150" s="1049" t="s">
        <v>22092</v>
      </c>
      <c r="C5150" s="1049" t="s">
        <v>77</v>
      </c>
      <c r="D5150" s="1052">
        <v>59.31</v>
      </c>
    </row>
    <row r="5151" spans="1:4" x14ac:dyDescent="0.25">
      <c r="A5151" s="1049">
        <v>105228</v>
      </c>
      <c r="B5151" s="1049" t="s">
        <v>22093</v>
      </c>
      <c r="C5151" s="1049" t="s">
        <v>77</v>
      </c>
      <c r="D5151" s="1052">
        <v>12.73</v>
      </c>
    </row>
    <row r="5152" spans="1:4" x14ac:dyDescent="0.25">
      <c r="A5152" s="1049">
        <v>105229</v>
      </c>
      <c r="B5152" s="1049" t="s">
        <v>22094</v>
      </c>
      <c r="C5152" s="1049" t="s">
        <v>77</v>
      </c>
      <c r="D5152" s="1052">
        <v>27.77</v>
      </c>
    </row>
    <row r="5153" spans="1:4" x14ac:dyDescent="0.25">
      <c r="A5153" s="1049">
        <v>105230</v>
      </c>
      <c r="B5153" s="1049" t="s">
        <v>22095</v>
      </c>
      <c r="C5153" s="1049" t="s">
        <v>77</v>
      </c>
      <c r="D5153" s="1052">
        <v>7.9</v>
      </c>
    </row>
    <row r="5154" spans="1:4" x14ac:dyDescent="0.25">
      <c r="A5154" s="1049">
        <v>105231</v>
      </c>
      <c r="B5154" s="1049" t="s">
        <v>22096</v>
      </c>
      <c r="C5154" s="1049" t="s">
        <v>77</v>
      </c>
      <c r="D5154" s="1052">
        <v>9.27</v>
      </c>
    </row>
    <row r="5155" spans="1:4" x14ac:dyDescent="0.25">
      <c r="A5155" s="1049">
        <v>105232</v>
      </c>
      <c r="B5155" s="1049" t="s">
        <v>22097</v>
      </c>
      <c r="C5155" s="1049" t="s">
        <v>77</v>
      </c>
      <c r="D5155" s="1052">
        <v>17.57</v>
      </c>
    </row>
    <row r="5156" spans="1:4" x14ac:dyDescent="0.25">
      <c r="A5156" s="1049">
        <v>105233</v>
      </c>
      <c r="B5156" s="1049" t="s">
        <v>22098</v>
      </c>
      <c r="C5156" s="1049" t="s">
        <v>77</v>
      </c>
      <c r="D5156" s="1052">
        <v>8.6199999999999992</v>
      </c>
    </row>
    <row r="5157" spans="1:4" x14ac:dyDescent="0.25">
      <c r="A5157" s="1049">
        <v>105234</v>
      </c>
      <c r="B5157" s="1049" t="s">
        <v>22099</v>
      </c>
      <c r="C5157" s="1049" t="s">
        <v>77</v>
      </c>
      <c r="D5157" s="1052">
        <v>10.51</v>
      </c>
    </row>
    <row r="5158" spans="1:4" x14ac:dyDescent="0.25">
      <c r="A5158" s="1049">
        <v>97895</v>
      </c>
      <c r="B5158" s="1049" t="s">
        <v>3596</v>
      </c>
      <c r="C5158" s="1049" t="s">
        <v>77</v>
      </c>
      <c r="D5158" s="1052">
        <v>188.06</v>
      </c>
    </row>
    <row r="5159" spans="1:4" x14ac:dyDescent="0.25">
      <c r="A5159" s="1049">
        <v>97896</v>
      </c>
      <c r="B5159" s="1049" t="s">
        <v>3597</v>
      </c>
      <c r="C5159" s="1049" t="s">
        <v>77</v>
      </c>
      <c r="D5159" s="1052">
        <v>349.29</v>
      </c>
    </row>
    <row r="5160" spans="1:4" x14ac:dyDescent="0.25">
      <c r="A5160" s="1049">
        <v>97897</v>
      </c>
      <c r="B5160" s="1049" t="s">
        <v>3598</v>
      </c>
      <c r="C5160" s="1049" t="s">
        <v>77</v>
      </c>
      <c r="D5160" s="1052">
        <v>453.55</v>
      </c>
    </row>
    <row r="5161" spans="1:4" x14ac:dyDescent="0.25">
      <c r="A5161" s="1049">
        <v>97898</v>
      </c>
      <c r="B5161" s="1049" t="s">
        <v>3599</v>
      </c>
      <c r="C5161" s="1049" t="s">
        <v>77</v>
      </c>
      <c r="D5161" s="1052">
        <v>880.69</v>
      </c>
    </row>
    <row r="5162" spans="1:4" x14ac:dyDescent="0.25">
      <c r="A5162" s="1049">
        <v>97900</v>
      </c>
      <c r="B5162" s="1049" t="s">
        <v>3600</v>
      </c>
      <c r="C5162" s="1049" t="s">
        <v>77</v>
      </c>
      <c r="D5162" s="1052">
        <v>186.12</v>
      </c>
    </row>
    <row r="5163" spans="1:4" x14ac:dyDescent="0.25">
      <c r="A5163" s="1049">
        <v>97901</v>
      </c>
      <c r="B5163" s="1049" t="s">
        <v>3601</v>
      </c>
      <c r="C5163" s="1049" t="s">
        <v>77</v>
      </c>
      <c r="D5163" s="1052">
        <v>291.5</v>
      </c>
    </row>
    <row r="5164" spans="1:4" x14ac:dyDescent="0.25">
      <c r="A5164" s="1049">
        <v>97902</v>
      </c>
      <c r="B5164" s="1049" t="s">
        <v>3602</v>
      </c>
      <c r="C5164" s="1049" t="s">
        <v>77</v>
      </c>
      <c r="D5164" s="1052">
        <v>561.12</v>
      </c>
    </row>
    <row r="5165" spans="1:4" x14ac:dyDescent="0.25">
      <c r="A5165" s="1049">
        <v>97903</v>
      </c>
      <c r="B5165" s="1049" t="s">
        <v>3603</v>
      </c>
      <c r="C5165" s="1049" t="s">
        <v>77</v>
      </c>
      <c r="D5165" s="1052">
        <v>784.02</v>
      </c>
    </row>
    <row r="5166" spans="1:4" x14ac:dyDescent="0.25">
      <c r="A5166" s="1049">
        <v>97904</v>
      </c>
      <c r="B5166" s="1049" t="s">
        <v>3604</v>
      </c>
      <c r="C5166" s="1049" t="s">
        <v>77</v>
      </c>
      <c r="D5166" s="1052">
        <v>915.1</v>
      </c>
    </row>
    <row r="5167" spans="1:4" x14ac:dyDescent="0.25">
      <c r="A5167" s="1049">
        <v>97905</v>
      </c>
      <c r="B5167" s="1049" t="s">
        <v>3605</v>
      </c>
      <c r="C5167" s="1049" t="s">
        <v>77</v>
      </c>
      <c r="D5167" s="1052">
        <v>248.91</v>
      </c>
    </row>
    <row r="5168" spans="1:4" x14ac:dyDescent="0.25">
      <c r="A5168" s="1049">
        <v>97906</v>
      </c>
      <c r="B5168" s="1049" t="s">
        <v>3606</v>
      </c>
      <c r="C5168" s="1049" t="s">
        <v>77</v>
      </c>
      <c r="D5168" s="1052">
        <v>459.94</v>
      </c>
    </row>
    <row r="5169" spans="1:4" x14ac:dyDescent="0.25">
      <c r="A5169" s="1049">
        <v>97907</v>
      </c>
      <c r="B5169" s="1049" t="s">
        <v>3607</v>
      </c>
      <c r="C5169" s="1049" t="s">
        <v>77</v>
      </c>
      <c r="D5169" s="1052">
        <v>654.91</v>
      </c>
    </row>
    <row r="5170" spans="1:4" x14ac:dyDescent="0.25">
      <c r="A5170" s="1049">
        <v>97908</v>
      </c>
      <c r="B5170" s="1049" t="s">
        <v>3608</v>
      </c>
      <c r="C5170" s="1049" t="s">
        <v>77</v>
      </c>
      <c r="D5170" s="1052">
        <v>762.36</v>
      </c>
    </row>
    <row r="5171" spans="1:4" x14ac:dyDescent="0.25">
      <c r="A5171" s="1049">
        <v>98102</v>
      </c>
      <c r="B5171" s="1049" t="s">
        <v>3609</v>
      </c>
      <c r="C5171" s="1049" t="s">
        <v>77</v>
      </c>
      <c r="D5171" s="1052">
        <v>179.1</v>
      </c>
    </row>
    <row r="5172" spans="1:4" x14ac:dyDescent="0.25">
      <c r="A5172" s="1049">
        <v>98104</v>
      </c>
      <c r="B5172" s="1049" t="s">
        <v>3610</v>
      </c>
      <c r="C5172" s="1049" t="s">
        <v>77</v>
      </c>
      <c r="D5172" s="1052">
        <v>360.89</v>
      </c>
    </row>
    <row r="5173" spans="1:4" x14ac:dyDescent="0.25">
      <c r="A5173" s="1049">
        <v>98105</v>
      </c>
      <c r="B5173" s="1049" t="s">
        <v>3611</v>
      </c>
      <c r="C5173" s="1049" t="s">
        <v>77</v>
      </c>
      <c r="D5173" s="1052">
        <v>631.75</v>
      </c>
    </row>
    <row r="5174" spans="1:4" x14ac:dyDescent="0.25">
      <c r="A5174" s="1049">
        <v>98106</v>
      </c>
      <c r="B5174" s="1049" t="s">
        <v>3612</v>
      </c>
      <c r="C5174" s="1049" t="s">
        <v>77</v>
      </c>
      <c r="D5174" s="1053">
        <v>1038.53</v>
      </c>
    </row>
    <row r="5175" spans="1:4" x14ac:dyDescent="0.25">
      <c r="A5175" s="1049">
        <v>98107</v>
      </c>
      <c r="B5175" s="1049" t="s">
        <v>3613</v>
      </c>
      <c r="C5175" s="1049" t="s">
        <v>77</v>
      </c>
      <c r="D5175" s="1052">
        <v>282.69</v>
      </c>
    </row>
    <row r="5176" spans="1:4" x14ac:dyDescent="0.25">
      <c r="A5176" s="1049">
        <v>98108</v>
      </c>
      <c r="B5176" s="1049" t="s">
        <v>3614</v>
      </c>
      <c r="C5176" s="1049" t="s">
        <v>77</v>
      </c>
      <c r="D5176" s="1052">
        <v>505.43</v>
      </c>
    </row>
    <row r="5177" spans="1:4" x14ac:dyDescent="0.25">
      <c r="A5177" s="1049">
        <v>99250</v>
      </c>
      <c r="B5177" s="1049" t="s">
        <v>3615</v>
      </c>
      <c r="C5177" s="1049" t="s">
        <v>77</v>
      </c>
      <c r="D5177" s="1052">
        <v>182.02</v>
      </c>
    </row>
    <row r="5178" spans="1:4" x14ac:dyDescent="0.25">
      <c r="A5178" s="1049">
        <v>99251</v>
      </c>
      <c r="B5178" s="1049" t="s">
        <v>3616</v>
      </c>
      <c r="C5178" s="1049" t="s">
        <v>77</v>
      </c>
      <c r="D5178" s="1052">
        <v>284.47000000000003</v>
      </c>
    </row>
    <row r="5179" spans="1:4" x14ac:dyDescent="0.25">
      <c r="A5179" s="1049">
        <v>99253</v>
      </c>
      <c r="B5179" s="1049" t="s">
        <v>3617</v>
      </c>
      <c r="C5179" s="1049" t="s">
        <v>77</v>
      </c>
      <c r="D5179" s="1052">
        <v>545.33000000000004</v>
      </c>
    </row>
    <row r="5180" spans="1:4" x14ac:dyDescent="0.25">
      <c r="A5180" s="1049">
        <v>99255</v>
      </c>
      <c r="B5180" s="1049" t="s">
        <v>3618</v>
      </c>
      <c r="C5180" s="1049" t="s">
        <v>77</v>
      </c>
      <c r="D5180" s="1052">
        <v>762.37</v>
      </c>
    </row>
    <row r="5181" spans="1:4" x14ac:dyDescent="0.25">
      <c r="A5181" s="1049">
        <v>99257</v>
      </c>
      <c r="B5181" s="1049" t="s">
        <v>3619</v>
      </c>
      <c r="C5181" s="1049" t="s">
        <v>77</v>
      </c>
      <c r="D5181" s="1052">
        <v>887.1</v>
      </c>
    </row>
    <row r="5182" spans="1:4" x14ac:dyDescent="0.25">
      <c r="A5182" s="1049">
        <v>99258</v>
      </c>
      <c r="B5182" s="1049" t="s">
        <v>3620</v>
      </c>
      <c r="C5182" s="1049" t="s">
        <v>77</v>
      </c>
      <c r="D5182" s="1052">
        <v>244.45</v>
      </c>
    </row>
    <row r="5183" spans="1:4" x14ac:dyDescent="0.25">
      <c r="A5183" s="1049">
        <v>99260</v>
      </c>
      <c r="B5183" s="1049" t="s">
        <v>3621</v>
      </c>
      <c r="C5183" s="1049" t="s">
        <v>77</v>
      </c>
      <c r="D5183" s="1052">
        <v>450</v>
      </c>
    </row>
    <row r="5184" spans="1:4" x14ac:dyDescent="0.25">
      <c r="A5184" s="1049">
        <v>99262</v>
      </c>
      <c r="B5184" s="1049" t="s">
        <v>3622</v>
      </c>
      <c r="C5184" s="1049" t="s">
        <v>77</v>
      </c>
      <c r="D5184" s="1052">
        <v>640.72</v>
      </c>
    </row>
    <row r="5185" spans="1:4" x14ac:dyDescent="0.25">
      <c r="A5185" s="1049">
        <v>99264</v>
      </c>
      <c r="B5185" s="1049" t="s">
        <v>3623</v>
      </c>
      <c r="C5185" s="1049" t="s">
        <v>77</v>
      </c>
      <c r="D5185" s="1052">
        <v>743.19</v>
      </c>
    </row>
    <row r="5186" spans="1:4" x14ac:dyDescent="0.25">
      <c r="A5186" s="1049">
        <v>102587</v>
      </c>
      <c r="B5186" s="1049" t="s">
        <v>3624</v>
      </c>
      <c r="C5186" s="1049" t="s">
        <v>77</v>
      </c>
      <c r="D5186" s="1052">
        <v>3.82</v>
      </c>
    </row>
    <row r="5187" spans="1:4" x14ac:dyDescent="0.25">
      <c r="A5187" s="1049">
        <v>102588</v>
      </c>
      <c r="B5187" s="1049" t="s">
        <v>3625</v>
      </c>
      <c r="C5187" s="1049" t="s">
        <v>77</v>
      </c>
      <c r="D5187" s="1052">
        <v>5.51</v>
      </c>
    </row>
    <row r="5188" spans="1:4" x14ac:dyDescent="0.25">
      <c r="A5188" s="1049">
        <v>102589</v>
      </c>
      <c r="B5188" s="1049" t="s">
        <v>3626</v>
      </c>
      <c r="C5188" s="1049" t="s">
        <v>77</v>
      </c>
      <c r="D5188" s="1052">
        <v>4.24</v>
      </c>
    </row>
    <row r="5189" spans="1:4" x14ac:dyDescent="0.25">
      <c r="A5189" s="1049">
        <v>102590</v>
      </c>
      <c r="B5189" s="1049" t="s">
        <v>3627</v>
      </c>
      <c r="C5189" s="1049" t="s">
        <v>77</v>
      </c>
      <c r="D5189" s="1052">
        <v>5.95</v>
      </c>
    </row>
    <row r="5190" spans="1:4" x14ac:dyDescent="0.25">
      <c r="A5190" s="1049">
        <v>102591</v>
      </c>
      <c r="B5190" s="1049" t="s">
        <v>3628</v>
      </c>
      <c r="C5190" s="1049" t="s">
        <v>77</v>
      </c>
      <c r="D5190" s="1052">
        <v>4.67</v>
      </c>
    </row>
    <row r="5191" spans="1:4" x14ac:dyDescent="0.25">
      <c r="A5191" s="1049">
        <v>102592</v>
      </c>
      <c r="B5191" s="1049" t="s">
        <v>3629</v>
      </c>
      <c r="C5191" s="1049" t="s">
        <v>77</v>
      </c>
      <c r="D5191" s="1052">
        <v>6.38</v>
      </c>
    </row>
    <row r="5192" spans="1:4" x14ac:dyDescent="0.25">
      <c r="A5192" s="1049">
        <v>102593</v>
      </c>
      <c r="B5192" s="1049" t="s">
        <v>3630</v>
      </c>
      <c r="C5192" s="1049" t="s">
        <v>77</v>
      </c>
      <c r="D5192" s="1052">
        <v>5.27</v>
      </c>
    </row>
    <row r="5193" spans="1:4" x14ac:dyDescent="0.25">
      <c r="A5193" s="1049">
        <v>102594</v>
      </c>
      <c r="B5193" s="1049" t="s">
        <v>3631</v>
      </c>
      <c r="C5193" s="1049" t="s">
        <v>77</v>
      </c>
      <c r="D5193" s="1052">
        <v>6.97</v>
      </c>
    </row>
    <row r="5194" spans="1:4" x14ac:dyDescent="0.25">
      <c r="A5194" s="1049">
        <v>102595</v>
      </c>
      <c r="B5194" s="1049" t="s">
        <v>3632</v>
      </c>
      <c r="C5194" s="1049" t="s">
        <v>77</v>
      </c>
      <c r="D5194" s="1052">
        <v>5.95</v>
      </c>
    </row>
    <row r="5195" spans="1:4" x14ac:dyDescent="0.25">
      <c r="A5195" s="1049">
        <v>102596</v>
      </c>
      <c r="B5195" s="1049" t="s">
        <v>3633</v>
      </c>
      <c r="C5195" s="1049" t="s">
        <v>77</v>
      </c>
      <c r="D5195" s="1052">
        <v>7.66</v>
      </c>
    </row>
    <row r="5196" spans="1:4" x14ac:dyDescent="0.25">
      <c r="A5196" s="1049">
        <v>102597</v>
      </c>
      <c r="B5196" s="1049" t="s">
        <v>3634</v>
      </c>
      <c r="C5196" s="1049" t="s">
        <v>77</v>
      </c>
      <c r="D5196" s="1052">
        <v>6.82</v>
      </c>
    </row>
    <row r="5197" spans="1:4" x14ac:dyDescent="0.25">
      <c r="A5197" s="1049">
        <v>102598</v>
      </c>
      <c r="B5197" s="1049" t="s">
        <v>3635</v>
      </c>
      <c r="C5197" s="1049" t="s">
        <v>77</v>
      </c>
      <c r="D5197" s="1052">
        <v>8.5299999999999994</v>
      </c>
    </row>
    <row r="5198" spans="1:4" x14ac:dyDescent="0.25">
      <c r="A5198" s="1049">
        <v>102599</v>
      </c>
      <c r="B5198" s="1049" t="s">
        <v>3636</v>
      </c>
      <c r="C5198" s="1049" t="s">
        <v>77</v>
      </c>
      <c r="D5198" s="1052">
        <v>7.68</v>
      </c>
    </row>
    <row r="5199" spans="1:4" x14ac:dyDescent="0.25">
      <c r="A5199" s="1049">
        <v>102600</v>
      </c>
      <c r="B5199" s="1049" t="s">
        <v>3637</v>
      </c>
      <c r="C5199" s="1049" t="s">
        <v>77</v>
      </c>
      <c r="D5199" s="1052">
        <v>9.3800000000000008</v>
      </c>
    </row>
    <row r="5200" spans="1:4" x14ac:dyDescent="0.25">
      <c r="A5200" s="1049">
        <v>102601</v>
      </c>
      <c r="B5200" s="1049" t="s">
        <v>3638</v>
      </c>
      <c r="C5200" s="1049" t="s">
        <v>77</v>
      </c>
      <c r="D5200" s="1052">
        <v>8.9700000000000006</v>
      </c>
    </row>
    <row r="5201" spans="1:4" x14ac:dyDescent="0.25">
      <c r="A5201" s="1049">
        <v>102602</v>
      </c>
      <c r="B5201" s="1049" t="s">
        <v>3639</v>
      </c>
      <c r="C5201" s="1049" t="s">
        <v>77</v>
      </c>
      <c r="D5201" s="1052">
        <v>10.68</v>
      </c>
    </row>
    <row r="5202" spans="1:4" x14ac:dyDescent="0.25">
      <c r="A5202" s="1049">
        <v>102603</v>
      </c>
      <c r="B5202" s="1049" t="s">
        <v>3640</v>
      </c>
      <c r="C5202" s="1049" t="s">
        <v>77</v>
      </c>
      <c r="D5202" s="1052">
        <v>11.12</v>
      </c>
    </row>
    <row r="5203" spans="1:4" x14ac:dyDescent="0.25">
      <c r="A5203" s="1049">
        <v>102604</v>
      </c>
      <c r="B5203" s="1049" t="s">
        <v>3641</v>
      </c>
      <c r="C5203" s="1049" t="s">
        <v>77</v>
      </c>
      <c r="D5203" s="1052">
        <v>12.83</v>
      </c>
    </row>
    <row r="5204" spans="1:4" x14ac:dyDescent="0.25">
      <c r="A5204" s="1049">
        <v>102605</v>
      </c>
      <c r="B5204" s="1049" t="s">
        <v>3642</v>
      </c>
      <c r="C5204" s="1049" t="s">
        <v>77</v>
      </c>
      <c r="D5204" s="1052">
        <v>284.19</v>
      </c>
    </row>
    <row r="5205" spans="1:4" x14ac:dyDescent="0.25">
      <c r="A5205" s="1049">
        <v>102606</v>
      </c>
      <c r="B5205" s="1049" t="s">
        <v>3643</v>
      </c>
      <c r="C5205" s="1049" t="s">
        <v>77</v>
      </c>
      <c r="D5205" s="1052">
        <v>437.8</v>
      </c>
    </row>
    <row r="5206" spans="1:4" x14ac:dyDescent="0.25">
      <c r="A5206" s="1049">
        <v>102607</v>
      </c>
      <c r="B5206" s="1049" t="s">
        <v>3644</v>
      </c>
      <c r="C5206" s="1049" t="s">
        <v>77</v>
      </c>
      <c r="D5206" s="1052">
        <v>468.69</v>
      </c>
    </row>
    <row r="5207" spans="1:4" x14ac:dyDescent="0.25">
      <c r="A5207" s="1049">
        <v>102608</v>
      </c>
      <c r="B5207" s="1049" t="s">
        <v>3645</v>
      </c>
      <c r="C5207" s="1049" t="s">
        <v>77</v>
      </c>
      <c r="D5207" s="1053">
        <v>1073.78</v>
      </c>
    </row>
    <row r="5208" spans="1:4" x14ac:dyDescent="0.25">
      <c r="A5208" s="1049">
        <v>102609</v>
      </c>
      <c r="B5208" s="1049" t="s">
        <v>3646</v>
      </c>
      <c r="C5208" s="1049" t="s">
        <v>77</v>
      </c>
      <c r="D5208" s="1053">
        <v>1220.26</v>
      </c>
    </row>
    <row r="5209" spans="1:4" x14ac:dyDescent="0.25">
      <c r="A5209" s="1049">
        <v>102610</v>
      </c>
      <c r="B5209" s="1049" t="s">
        <v>13590</v>
      </c>
      <c r="C5209" s="1049" t="s">
        <v>77</v>
      </c>
      <c r="D5209" s="1053">
        <v>2096.7800000000002</v>
      </c>
    </row>
    <row r="5210" spans="1:4" x14ac:dyDescent="0.25">
      <c r="A5210" s="1049">
        <v>102611</v>
      </c>
      <c r="B5210" s="1049" t="s">
        <v>3647</v>
      </c>
      <c r="C5210" s="1049" t="s">
        <v>77</v>
      </c>
      <c r="D5210" s="1052">
        <v>471.95</v>
      </c>
    </row>
    <row r="5211" spans="1:4" x14ac:dyDescent="0.25">
      <c r="A5211" s="1049">
        <v>102612</v>
      </c>
      <c r="B5211" s="1049" t="s">
        <v>13591</v>
      </c>
      <c r="C5211" s="1049" t="s">
        <v>77</v>
      </c>
      <c r="D5211" s="1052">
        <v>677.44</v>
      </c>
    </row>
    <row r="5212" spans="1:4" x14ac:dyDescent="0.25">
      <c r="A5212" s="1049">
        <v>102613</v>
      </c>
      <c r="B5212" s="1049" t="s">
        <v>3648</v>
      </c>
      <c r="C5212" s="1049" t="s">
        <v>77</v>
      </c>
      <c r="D5212" s="1052">
        <v>656.79</v>
      </c>
    </row>
    <row r="5213" spans="1:4" x14ac:dyDescent="0.25">
      <c r="A5213" s="1049">
        <v>102614</v>
      </c>
      <c r="B5213" s="1049" t="s">
        <v>3649</v>
      </c>
      <c r="C5213" s="1049" t="s">
        <v>77</v>
      </c>
      <c r="D5213" s="1053">
        <v>1009.76</v>
      </c>
    </row>
    <row r="5214" spans="1:4" x14ac:dyDescent="0.25">
      <c r="A5214" s="1049">
        <v>102615</v>
      </c>
      <c r="B5214" s="1049" t="s">
        <v>3650</v>
      </c>
      <c r="C5214" s="1049" t="s">
        <v>77</v>
      </c>
      <c r="D5214" s="1053">
        <v>1267.24</v>
      </c>
    </row>
    <row r="5215" spans="1:4" x14ac:dyDescent="0.25">
      <c r="A5215" s="1049">
        <v>102616</v>
      </c>
      <c r="B5215" s="1049" t="s">
        <v>13592</v>
      </c>
      <c r="C5215" s="1049" t="s">
        <v>77</v>
      </c>
      <c r="D5215" s="1053">
        <v>1875.77</v>
      </c>
    </row>
    <row r="5216" spans="1:4" x14ac:dyDescent="0.25">
      <c r="A5216" s="1049">
        <v>102617</v>
      </c>
      <c r="B5216" s="1049" t="s">
        <v>3651</v>
      </c>
      <c r="C5216" s="1049" t="s">
        <v>77</v>
      </c>
      <c r="D5216" s="1053">
        <v>3511.46</v>
      </c>
    </row>
    <row r="5217" spans="1:4" x14ac:dyDescent="0.25">
      <c r="A5217" s="1049">
        <v>102618</v>
      </c>
      <c r="B5217" s="1049" t="s">
        <v>13593</v>
      </c>
      <c r="C5217" s="1049" t="s">
        <v>77</v>
      </c>
      <c r="D5217" s="1053">
        <v>4214.59</v>
      </c>
    </row>
    <row r="5218" spans="1:4" x14ac:dyDescent="0.25">
      <c r="A5218" s="1049">
        <v>102619</v>
      </c>
      <c r="B5218" s="1049" t="s">
        <v>3652</v>
      </c>
      <c r="C5218" s="1049" t="s">
        <v>77</v>
      </c>
      <c r="D5218" s="1053">
        <v>5641.11</v>
      </c>
    </row>
    <row r="5219" spans="1:4" x14ac:dyDescent="0.25">
      <c r="A5219" s="1049">
        <v>102620</v>
      </c>
      <c r="B5219" s="1049" t="s">
        <v>13594</v>
      </c>
      <c r="C5219" s="1049" t="s">
        <v>77</v>
      </c>
      <c r="D5219" s="1053">
        <v>8173.51</v>
      </c>
    </row>
    <row r="5220" spans="1:4" x14ac:dyDescent="0.25">
      <c r="A5220" s="1049">
        <v>102621</v>
      </c>
      <c r="B5220" s="1049" t="s">
        <v>13595</v>
      </c>
      <c r="C5220" s="1049" t="s">
        <v>77</v>
      </c>
      <c r="D5220" s="1053">
        <v>12537.49</v>
      </c>
    </row>
    <row r="5221" spans="1:4" x14ac:dyDescent="0.25">
      <c r="A5221" s="1049">
        <v>102622</v>
      </c>
      <c r="B5221" s="1049" t="s">
        <v>3653</v>
      </c>
      <c r="C5221" s="1049" t="s">
        <v>77</v>
      </c>
      <c r="D5221" s="1052">
        <v>644.61</v>
      </c>
    </row>
    <row r="5222" spans="1:4" x14ac:dyDescent="0.25">
      <c r="A5222" s="1049">
        <v>102623</v>
      </c>
      <c r="B5222" s="1049" t="s">
        <v>3654</v>
      </c>
      <c r="C5222" s="1049" t="s">
        <v>77</v>
      </c>
      <c r="D5222" s="1052">
        <v>888.13</v>
      </c>
    </row>
    <row r="5223" spans="1:4" x14ac:dyDescent="0.25">
      <c r="A5223" s="1049">
        <v>89482</v>
      </c>
      <c r="B5223" s="1049" t="s">
        <v>13596</v>
      </c>
      <c r="C5223" s="1049" t="s">
        <v>77</v>
      </c>
      <c r="D5223" s="1052">
        <v>42.17</v>
      </c>
    </row>
    <row r="5224" spans="1:4" x14ac:dyDescent="0.25">
      <c r="A5224" s="1049">
        <v>89491</v>
      </c>
      <c r="B5224" s="1049" t="s">
        <v>13597</v>
      </c>
      <c r="C5224" s="1049" t="s">
        <v>77</v>
      </c>
      <c r="D5224" s="1052">
        <v>106.16</v>
      </c>
    </row>
    <row r="5225" spans="1:4" x14ac:dyDescent="0.25">
      <c r="A5225" s="1049">
        <v>89495</v>
      </c>
      <c r="B5225" s="1049" t="s">
        <v>13598</v>
      </c>
      <c r="C5225" s="1049" t="s">
        <v>77</v>
      </c>
      <c r="D5225" s="1052">
        <v>19.5</v>
      </c>
    </row>
    <row r="5226" spans="1:4" x14ac:dyDescent="0.25">
      <c r="A5226" s="1049">
        <v>89707</v>
      </c>
      <c r="B5226" s="1049" t="s">
        <v>13599</v>
      </c>
      <c r="C5226" s="1049" t="s">
        <v>77</v>
      </c>
      <c r="D5226" s="1052">
        <v>52.07</v>
      </c>
    </row>
    <row r="5227" spans="1:4" x14ac:dyDescent="0.25">
      <c r="A5227" s="1049">
        <v>89708</v>
      </c>
      <c r="B5227" s="1049" t="s">
        <v>13600</v>
      </c>
      <c r="C5227" s="1049" t="s">
        <v>77</v>
      </c>
      <c r="D5227" s="1052">
        <v>110.04</v>
      </c>
    </row>
    <row r="5228" spans="1:4" x14ac:dyDescent="0.25">
      <c r="A5228" s="1049">
        <v>89709</v>
      </c>
      <c r="B5228" s="1049" t="s">
        <v>13601</v>
      </c>
      <c r="C5228" s="1049" t="s">
        <v>77</v>
      </c>
      <c r="D5228" s="1052">
        <v>22.46</v>
      </c>
    </row>
    <row r="5229" spans="1:4" x14ac:dyDescent="0.25">
      <c r="A5229" s="1049">
        <v>89710</v>
      </c>
      <c r="B5229" s="1049" t="s">
        <v>13602</v>
      </c>
      <c r="C5229" s="1049" t="s">
        <v>77</v>
      </c>
      <c r="D5229" s="1052">
        <v>19.79</v>
      </c>
    </row>
    <row r="5230" spans="1:4" x14ac:dyDescent="0.25">
      <c r="A5230" s="1049">
        <v>104326</v>
      </c>
      <c r="B5230" s="1049" t="s">
        <v>13603</v>
      </c>
      <c r="C5230" s="1049" t="s">
        <v>77</v>
      </c>
      <c r="D5230" s="1052">
        <v>21.44</v>
      </c>
    </row>
    <row r="5231" spans="1:4" x14ac:dyDescent="0.25">
      <c r="A5231" s="1049">
        <v>104327</v>
      </c>
      <c r="B5231" s="1049" t="s">
        <v>13604</v>
      </c>
      <c r="C5231" s="1049" t="s">
        <v>77</v>
      </c>
      <c r="D5231" s="1052">
        <v>20.46</v>
      </c>
    </row>
    <row r="5232" spans="1:4" x14ac:dyDescent="0.25">
      <c r="A5232" s="1049">
        <v>104328</v>
      </c>
      <c r="B5232" s="1049" t="s">
        <v>13605</v>
      </c>
      <c r="C5232" s="1049" t="s">
        <v>77</v>
      </c>
      <c r="D5232" s="1052">
        <v>75.06</v>
      </c>
    </row>
    <row r="5233" spans="1:4" x14ac:dyDescent="0.25">
      <c r="A5233" s="1049">
        <v>104329</v>
      </c>
      <c r="B5233" s="1049" t="s">
        <v>13606</v>
      </c>
      <c r="C5233" s="1049" t="s">
        <v>77</v>
      </c>
      <c r="D5233" s="1052">
        <v>84.61</v>
      </c>
    </row>
    <row r="5234" spans="1:4" x14ac:dyDescent="0.25">
      <c r="A5234" s="1049">
        <v>86872</v>
      </c>
      <c r="B5234" s="1049" t="s">
        <v>3655</v>
      </c>
      <c r="C5234" s="1049" t="s">
        <v>77</v>
      </c>
      <c r="D5234" s="1052">
        <v>741.11</v>
      </c>
    </row>
    <row r="5235" spans="1:4" x14ac:dyDescent="0.25">
      <c r="A5235" s="1049">
        <v>86874</v>
      </c>
      <c r="B5235" s="1049" t="s">
        <v>3656</v>
      </c>
      <c r="C5235" s="1049" t="s">
        <v>77</v>
      </c>
      <c r="D5235" s="1052">
        <v>517.6</v>
      </c>
    </row>
    <row r="5236" spans="1:4" x14ac:dyDescent="0.25">
      <c r="A5236" s="1049">
        <v>86875</v>
      </c>
      <c r="B5236" s="1049" t="s">
        <v>3657</v>
      </c>
      <c r="C5236" s="1049" t="s">
        <v>77</v>
      </c>
      <c r="D5236" s="1052">
        <v>447.24</v>
      </c>
    </row>
    <row r="5237" spans="1:4" x14ac:dyDescent="0.25">
      <c r="A5237" s="1049">
        <v>86876</v>
      </c>
      <c r="B5237" s="1049" t="s">
        <v>3658</v>
      </c>
      <c r="C5237" s="1049" t="s">
        <v>77</v>
      </c>
      <c r="D5237" s="1052">
        <v>260.10000000000002</v>
      </c>
    </row>
    <row r="5238" spans="1:4" x14ac:dyDescent="0.25">
      <c r="A5238" s="1049">
        <v>86877</v>
      </c>
      <c r="B5238" s="1049" t="s">
        <v>22100</v>
      </c>
      <c r="C5238" s="1049" t="s">
        <v>77</v>
      </c>
      <c r="D5238" s="1052">
        <v>55.44</v>
      </c>
    </row>
    <row r="5239" spans="1:4" x14ac:dyDescent="0.25">
      <c r="A5239" s="1049">
        <v>86878</v>
      </c>
      <c r="B5239" s="1049" t="s">
        <v>22101</v>
      </c>
      <c r="C5239" s="1049" t="s">
        <v>77</v>
      </c>
      <c r="D5239" s="1052">
        <v>59.61</v>
      </c>
    </row>
    <row r="5240" spans="1:4" x14ac:dyDescent="0.25">
      <c r="A5240" s="1049">
        <v>86879</v>
      </c>
      <c r="B5240" s="1049" t="s">
        <v>22102</v>
      </c>
      <c r="C5240" s="1049" t="s">
        <v>77</v>
      </c>
      <c r="D5240" s="1052">
        <v>9.16</v>
      </c>
    </row>
    <row r="5241" spans="1:4" x14ac:dyDescent="0.25">
      <c r="A5241" s="1049">
        <v>86880</v>
      </c>
      <c r="B5241" s="1049" t="s">
        <v>22103</v>
      </c>
      <c r="C5241" s="1049" t="s">
        <v>77</v>
      </c>
      <c r="D5241" s="1052">
        <v>23.04</v>
      </c>
    </row>
    <row r="5242" spans="1:4" x14ac:dyDescent="0.25">
      <c r="A5242" s="1049">
        <v>86881</v>
      </c>
      <c r="B5242" s="1049" t="s">
        <v>22104</v>
      </c>
      <c r="C5242" s="1049" t="s">
        <v>77</v>
      </c>
      <c r="D5242" s="1052">
        <v>165.36</v>
      </c>
    </row>
    <row r="5243" spans="1:4" x14ac:dyDescent="0.25">
      <c r="A5243" s="1049">
        <v>86882</v>
      </c>
      <c r="B5243" s="1049" t="s">
        <v>22105</v>
      </c>
      <c r="C5243" s="1049" t="s">
        <v>77</v>
      </c>
      <c r="D5243" s="1052">
        <v>19.809999999999999</v>
      </c>
    </row>
    <row r="5244" spans="1:4" x14ac:dyDescent="0.25">
      <c r="A5244" s="1049">
        <v>86883</v>
      </c>
      <c r="B5244" s="1049" t="s">
        <v>3659</v>
      </c>
      <c r="C5244" s="1049" t="s">
        <v>77</v>
      </c>
      <c r="D5244" s="1052">
        <v>10.87</v>
      </c>
    </row>
    <row r="5245" spans="1:4" x14ac:dyDescent="0.25">
      <c r="A5245" s="1049">
        <v>86884</v>
      </c>
      <c r="B5245" s="1049" t="s">
        <v>22106</v>
      </c>
      <c r="C5245" s="1049" t="s">
        <v>77</v>
      </c>
      <c r="D5245" s="1052">
        <v>10.32</v>
      </c>
    </row>
    <row r="5246" spans="1:4" x14ac:dyDescent="0.25">
      <c r="A5246" s="1049">
        <v>86885</v>
      </c>
      <c r="B5246" s="1049" t="s">
        <v>22107</v>
      </c>
      <c r="C5246" s="1049" t="s">
        <v>77</v>
      </c>
      <c r="D5246" s="1052">
        <v>11.52</v>
      </c>
    </row>
    <row r="5247" spans="1:4" x14ac:dyDescent="0.25">
      <c r="A5247" s="1049">
        <v>86886</v>
      </c>
      <c r="B5247" s="1049" t="s">
        <v>3660</v>
      </c>
      <c r="C5247" s="1049" t="s">
        <v>77</v>
      </c>
      <c r="D5247" s="1052">
        <v>41.29</v>
      </c>
    </row>
    <row r="5248" spans="1:4" x14ac:dyDescent="0.25">
      <c r="A5248" s="1049">
        <v>86887</v>
      </c>
      <c r="B5248" s="1049" t="s">
        <v>3661</v>
      </c>
      <c r="C5248" s="1049" t="s">
        <v>77</v>
      </c>
      <c r="D5248" s="1052">
        <v>44.65</v>
      </c>
    </row>
    <row r="5249" spans="1:4" x14ac:dyDescent="0.25">
      <c r="A5249" s="1049">
        <v>86888</v>
      </c>
      <c r="B5249" s="1049" t="s">
        <v>3662</v>
      </c>
      <c r="C5249" s="1049" t="s">
        <v>77</v>
      </c>
      <c r="D5249" s="1052">
        <v>502.18</v>
      </c>
    </row>
    <row r="5250" spans="1:4" x14ac:dyDescent="0.25">
      <c r="A5250" s="1049">
        <v>86889</v>
      </c>
      <c r="B5250" s="1049" t="s">
        <v>3663</v>
      </c>
      <c r="C5250" s="1049" t="s">
        <v>77</v>
      </c>
      <c r="D5250" s="1052">
        <v>496.09</v>
      </c>
    </row>
    <row r="5251" spans="1:4" x14ac:dyDescent="0.25">
      <c r="A5251" s="1049">
        <v>86893</v>
      </c>
      <c r="B5251" s="1049" t="s">
        <v>3664</v>
      </c>
      <c r="C5251" s="1049" t="s">
        <v>77</v>
      </c>
      <c r="D5251" s="1052">
        <v>365.49</v>
      </c>
    </row>
    <row r="5252" spans="1:4" x14ac:dyDescent="0.25">
      <c r="A5252" s="1049">
        <v>86894</v>
      </c>
      <c r="B5252" s="1049" t="s">
        <v>3665</v>
      </c>
      <c r="C5252" s="1049" t="s">
        <v>77</v>
      </c>
      <c r="D5252" s="1052">
        <v>253.32</v>
      </c>
    </row>
    <row r="5253" spans="1:4" x14ac:dyDescent="0.25">
      <c r="A5253" s="1049">
        <v>86895</v>
      </c>
      <c r="B5253" s="1049" t="s">
        <v>3666</v>
      </c>
      <c r="C5253" s="1049" t="s">
        <v>77</v>
      </c>
      <c r="D5253" s="1052">
        <v>271.66000000000003</v>
      </c>
    </row>
    <row r="5254" spans="1:4" x14ac:dyDescent="0.25">
      <c r="A5254" s="1049">
        <v>86899</v>
      </c>
      <c r="B5254" s="1049" t="s">
        <v>3667</v>
      </c>
      <c r="C5254" s="1049" t="s">
        <v>77</v>
      </c>
      <c r="D5254" s="1052">
        <v>222.66</v>
      </c>
    </row>
    <row r="5255" spans="1:4" x14ac:dyDescent="0.25">
      <c r="A5255" s="1049">
        <v>86900</v>
      </c>
      <c r="B5255" s="1049" t="s">
        <v>3668</v>
      </c>
      <c r="C5255" s="1049" t="s">
        <v>77</v>
      </c>
      <c r="D5255" s="1052">
        <v>236.56</v>
      </c>
    </row>
    <row r="5256" spans="1:4" x14ac:dyDescent="0.25">
      <c r="A5256" s="1049">
        <v>86901</v>
      </c>
      <c r="B5256" s="1049" t="s">
        <v>3669</v>
      </c>
      <c r="C5256" s="1049" t="s">
        <v>77</v>
      </c>
      <c r="D5256" s="1052">
        <v>153.87</v>
      </c>
    </row>
    <row r="5257" spans="1:4" x14ac:dyDescent="0.25">
      <c r="A5257" s="1049">
        <v>86902</v>
      </c>
      <c r="B5257" s="1049" t="s">
        <v>3670</v>
      </c>
      <c r="C5257" s="1049" t="s">
        <v>77</v>
      </c>
      <c r="D5257" s="1052">
        <v>320.36</v>
      </c>
    </row>
    <row r="5258" spans="1:4" x14ac:dyDescent="0.25">
      <c r="A5258" s="1049">
        <v>86903</v>
      </c>
      <c r="B5258" s="1049" t="s">
        <v>3671</v>
      </c>
      <c r="C5258" s="1049" t="s">
        <v>77</v>
      </c>
      <c r="D5258" s="1052">
        <v>364.01</v>
      </c>
    </row>
    <row r="5259" spans="1:4" x14ac:dyDescent="0.25">
      <c r="A5259" s="1049">
        <v>86904</v>
      </c>
      <c r="B5259" s="1049" t="s">
        <v>3672</v>
      </c>
      <c r="C5259" s="1049" t="s">
        <v>77</v>
      </c>
      <c r="D5259" s="1052">
        <v>151.11000000000001</v>
      </c>
    </row>
    <row r="5260" spans="1:4" x14ac:dyDescent="0.25">
      <c r="A5260" s="1049">
        <v>86905</v>
      </c>
      <c r="B5260" s="1049" t="s">
        <v>3673</v>
      </c>
      <c r="C5260" s="1049" t="s">
        <v>77</v>
      </c>
      <c r="D5260" s="1052">
        <v>322.33999999999997</v>
      </c>
    </row>
    <row r="5261" spans="1:4" x14ac:dyDescent="0.25">
      <c r="A5261" s="1049">
        <v>86906</v>
      </c>
      <c r="B5261" s="1049" t="s">
        <v>22108</v>
      </c>
      <c r="C5261" s="1049" t="s">
        <v>77</v>
      </c>
      <c r="D5261" s="1052">
        <v>59.77</v>
      </c>
    </row>
    <row r="5262" spans="1:4" x14ac:dyDescent="0.25">
      <c r="A5262" s="1049">
        <v>86908</v>
      </c>
      <c r="B5262" s="1049" t="s">
        <v>3674</v>
      </c>
      <c r="C5262" s="1049" t="s">
        <v>77</v>
      </c>
      <c r="D5262" s="1052">
        <v>382.21</v>
      </c>
    </row>
    <row r="5263" spans="1:4" x14ac:dyDescent="0.25">
      <c r="A5263" s="1049">
        <v>86909</v>
      </c>
      <c r="B5263" s="1049" t="s">
        <v>22109</v>
      </c>
      <c r="C5263" s="1049" t="s">
        <v>77</v>
      </c>
      <c r="D5263" s="1052">
        <v>103.77</v>
      </c>
    </row>
    <row r="5264" spans="1:4" x14ac:dyDescent="0.25">
      <c r="A5264" s="1049">
        <v>86910</v>
      </c>
      <c r="B5264" s="1049" t="s">
        <v>22110</v>
      </c>
      <c r="C5264" s="1049" t="s">
        <v>77</v>
      </c>
      <c r="D5264" s="1052">
        <v>101.61</v>
      </c>
    </row>
    <row r="5265" spans="1:4" x14ac:dyDescent="0.25">
      <c r="A5265" s="1049">
        <v>86911</v>
      </c>
      <c r="B5265" s="1049" t="s">
        <v>22111</v>
      </c>
      <c r="C5265" s="1049" t="s">
        <v>77</v>
      </c>
      <c r="D5265" s="1052">
        <v>69.989999999999995</v>
      </c>
    </row>
    <row r="5266" spans="1:4" x14ac:dyDescent="0.25">
      <c r="A5266" s="1049">
        <v>86913</v>
      </c>
      <c r="B5266" s="1049" t="s">
        <v>22112</v>
      </c>
      <c r="C5266" s="1049" t="s">
        <v>77</v>
      </c>
      <c r="D5266" s="1052">
        <v>44.77</v>
      </c>
    </row>
    <row r="5267" spans="1:4" x14ac:dyDescent="0.25">
      <c r="A5267" s="1049">
        <v>86914</v>
      </c>
      <c r="B5267" s="1049" t="s">
        <v>22113</v>
      </c>
      <c r="C5267" s="1049" t="s">
        <v>77</v>
      </c>
      <c r="D5267" s="1052">
        <v>78.83</v>
      </c>
    </row>
    <row r="5268" spans="1:4" x14ac:dyDescent="0.25">
      <c r="A5268" s="1049">
        <v>86915</v>
      </c>
      <c r="B5268" s="1049" t="s">
        <v>22114</v>
      </c>
      <c r="C5268" s="1049" t="s">
        <v>77</v>
      </c>
      <c r="D5268" s="1052">
        <v>113.37</v>
      </c>
    </row>
    <row r="5269" spans="1:4" x14ac:dyDescent="0.25">
      <c r="A5269" s="1049">
        <v>86916</v>
      </c>
      <c r="B5269" s="1049" t="s">
        <v>22115</v>
      </c>
      <c r="C5269" s="1049" t="s">
        <v>77</v>
      </c>
      <c r="D5269" s="1052">
        <v>20.329999999999998</v>
      </c>
    </row>
    <row r="5270" spans="1:4" x14ac:dyDescent="0.25">
      <c r="A5270" s="1049">
        <v>86919</v>
      </c>
      <c r="B5270" s="1049" t="s">
        <v>3675</v>
      </c>
      <c r="C5270" s="1049" t="s">
        <v>77</v>
      </c>
      <c r="D5270" s="1052">
        <v>886.25</v>
      </c>
    </row>
    <row r="5271" spans="1:4" x14ac:dyDescent="0.25">
      <c r="A5271" s="1049">
        <v>86920</v>
      </c>
      <c r="B5271" s="1049" t="s">
        <v>3676</v>
      </c>
      <c r="C5271" s="1049" t="s">
        <v>77</v>
      </c>
      <c r="D5271" s="1052">
        <v>805.91</v>
      </c>
    </row>
    <row r="5272" spans="1:4" x14ac:dyDescent="0.25">
      <c r="A5272" s="1049">
        <v>86921</v>
      </c>
      <c r="B5272" s="1049" t="s">
        <v>3677</v>
      </c>
      <c r="C5272" s="1049" t="s">
        <v>77</v>
      </c>
      <c r="D5272" s="1052">
        <v>781.47</v>
      </c>
    </row>
    <row r="5273" spans="1:4" x14ac:dyDescent="0.25">
      <c r="A5273" s="1049">
        <v>86922</v>
      </c>
      <c r="B5273" s="1049" t="s">
        <v>3678</v>
      </c>
      <c r="C5273" s="1049" t="s">
        <v>77</v>
      </c>
      <c r="D5273" s="1052">
        <v>817.23</v>
      </c>
    </row>
    <row r="5274" spans="1:4" x14ac:dyDescent="0.25">
      <c r="A5274" s="1049">
        <v>86923</v>
      </c>
      <c r="B5274" s="1049" t="s">
        <v>3679</v>
      </c>
      <c r="C5274" s="1049" t="s">
        <v>77</v>
      </c>
      <c r="D5274" s="1052">
        <v>591.34</v>
      </c>
    </row>
    <row r="5275" spans="1:4" x14ac:dyDescent="0.25">
      <c r="A5275" s="1049">
        <v>86924</v>
      </c>
      <c r="B5275" s="1049" t="s">
        <v>3680</v>
      </c>
      <c r="C5275" s="1049" t="s">
        <v>77</v>
      </c>
      <c r="D5275" s="1052">
        <v>566.9</v>
      </c>
    </row>
    <row r="5276" spans="1:4" x14ac:dyDescent="0.25">
      <c r="A5276" s="1049">
        <v>86925</v>
      </c>
      <c r="B5276" s="1049" t="s">
        <v>3681</v>
      </c>
      <c r="C5276" s="1049" t="s">
        <v>77</v>
      </c>
      <c r="D5276" s="1052">
        <v>512.04</v>
      </c>
    </row>
    <row r="5277" spans="1:4" x14ac:dyDescent="0.25">
      <c r="A5277" s="1049">
        <v>86926</v>
      </c>
      <c r="B5277" s="1049" t="s">
        <v>3682</v>
      </c>
      <c r="C5277" s="1049" t="s">
        <v>77</v>
      </c>
      <c r="D5277" s="1052">
        <v>487.6</v>
      </c>
    </row>
    <row r="5278" spans="1:4" x14ac:dyDescent="0.25">
      <c r="A5278" s="1049">
        <v>86927</v>
      </c>
      <c r="B5278" s="1049" t="s">
        <v>3683</v>
      </c>
      <c r="C5278" s="1049" t="s">
        <v>77</v>
      </c>
      <c r="D5278" s="1052">
        <v>333.84</v>
      </c>
    </row>
    <row r="5279" spans="1:4" x14ac:dyDescent="0.25">
      <c r="A5279" s="1049">
        <v>86928</v>
      </c>
      <c r="B5279" s="1049" t="s">
        <v>3684</v>
      </c>
      <c r="C5279" s="1049" t="s">
        <v>77</v>
      </c>
      <c r="D5279" s="1052">
        <v>309.39999999999998</v>
      </c>
    </row>
    <row r="5280" spans="1:4" x14ac:dyDescent="0.25">
      <c r="A5280" s="1049">
        <v>86929</v>
      </c>
      <c r="B5280" s="1049" t="s">
        <v>3685</v>
      </c>
      <c r="C5280" s="1049" t="s">
        <v>77</v>
      </c>
      <c r="D5280" s="1052">
        <v>324.89999999999998</v>
      </c>
    </row>
    <row r="5281" spans="1:4" x14ac:dyDescent="0.25">
      <c r="A5281" s="1049">
        <v>86930</v>
      </c>
      <c r="B5281" s="1049" t="s">
        <v>3686</v>
      </c>
      <c r="C5281" s="1049" t="s">
        <v>77</v>
      </c>
      <c r="D5281" s="1052">
        <v>300.45999999999998</v>
      </c>
    </row>
    <row r="5282" spans="1:4" x14ac:dyDescent="0.25">
      <c r="A5282" s="1049">
        <v>86931</v>
      </c>
      <c r="B5282" s="1049" t="s">
        <v>3687</v>
      </c>
      <c r="C5282" s="1049" t="s">
        <v>77</v>
      </c>
      <c r="D5282" s="1052">
        <v>513.70000000000005</v>
      </c>
    </row>
    <row r="5283" spans="1:4" x14ac:dyDescent="0.25">
      <c r="A5283" s="1049">
        <v>86932</v>
      </c>
      <c r="B5283" s="1049" t="s">
        <v>3688</v>
      </c>
      <c r="C5283" s="1049" t="s">
        <v>77</v>
      </c>
      <c r="D5283" s="1052">
        <v>546.83000000000004</v>
      </c>
    </row>
    <row r="5284" spans="1:4" x14ac:dyDescent="0.25">
      <c r="A5284" s="1049">
        <v>86933</v>
      </c>
      <c r="B5284" s="1049" t="s">
        <v>3689</v>
      </c>
      <c r="C5284" s="1049" t="s">
        <v>77</v>
      </c>
      <c r="D5284" s="1052">
        <v>366.16</v>
      </c>
    </row>
    <row r="5285" spans="1:4" x14ac:dyDescent="0.25">
      <c r="A5285" s="1049">
        <v>86934</v>
      </c>
      <c r="B5285" s="1049" t="s">
        <v>3690</v>
      </c>
      <c r="C5285" s="1049" t="s">
        <v>77</v>
      </c>
      <c r="D5285" s="1052">
        <v>357.22</v>
      </c>
    </row>
    <row r="5286" spans="1:4" x14ac:dyDescent="0.25">
      <c r="A5286" s="1049">
        <v>86935</v>
      </c>
      <c r="B5286" s="1049" t="s">
        <v>3691</v>
      </c>
      <c r="C5286" s="1049" t="s">
        <v>77</v>
      </c>
      <c r="D5286" s="1052">
        <v>307.04000000000002</v>
      </c>
    </row>
    <row r="5287" spans="1:4" x14ac:dyDescent="0.25">
      <c r="A5287" s="1049">
        <v>86936</v>
      </c>
      <c r="B5287" s="1049" t="s">
        <v>3692</v>
      </c>
      <c r="C5287" s="1049" t="s">
        <v>77</v>
      </c>
      <c r="D5287" s="1052">
        <v>461.53</v>
      </c>
    </row>
    <row r="5288" spans="1:4" x14ac:dyDescent="0.25">
      <c r="A5288" s="1049">
        <v>86937</v>
      </c>
      <c r="B5288" s="1049" t="s">
        <v>3693</v>
      </c>
      <c r="C5288" s="1049" t="s">
        <v>77</v>
      </c>
      <c r="D5288" s="1052">
        <v>220.18</v>
      </c>
    </row>
    <row r="5289" spans="1:4" x14ac:dyDescent="0.25">
      <c r="A5289" s="1049">
        <v>86938</v>
      </c>
      <c r="B5289" s="1049" t="s">
        <v>3694</v>
      </c>
      <c r="C5289" s="1049" t="s">
        <v>77</v>
      </c>
      <c r="D5289" s="1052">
        <v>374.67</v>
      </c>
    </row>
    <row r="5290" spans="1:4" x14ac:dyDescent="0.25">
      <c r="A5290" s="1049">
        <v>86939</v>
      </c>
      <c r="B5290" s="1049" t="s">
        <v>3695</v>
      </c>
      <c r="C5290" s="1049" t="s">
        <v>77</v>
      </c>
      <c r="D5290" s="1052">
        <v>410.48</v>
      </c>
    </row>
    <row r="5291" spans="1:4" x14ac:dyDescent="0.25">
      <c r="A5291" s="1049">
        <v>86940</v>
      </c>
      <c r="B5291" s="1049" t="s">
        <v>3696</v>
      </c>
      <c r="C5291" s="1049" t="s">
        <v>77</v>
      </c>
      <c r="D5291" s="1052">
        <v>996.45</v>
      </c>
    </row>
    <row r="5292" spans="1:4" x14ac:dyDescent="0.25">
      <c r="A5292" s="1049">
        <v>86941</v>
      </c>
      <c r="B5292" s="1049" t="s">
        <v>3697</v>
      </c>
      <c r="C5292" s="1049" t="s">
        <v>77</v>
      </c>
      <c r="D5292" s="1052">
        <v>742.83</v>
      </c>
    </row>
    <row r="5293" spans="1:4" x14ac:dyDescent="0.25">
      <c r="A5293" s="1049">
        <v>86942</v>
      </c>
      <c r="B5293" s="1049" t="s">
        <v>3698</v>
      </c>
      <c r="C5293" s="1049" t="s">
        <v>77</v>
      </c>
      <c r="D5293" s="1052">
        <v>250.17</v>
      </c>
    </row>
    <row r="5294" spans="1:4" x14ac:dyDescent="0.25">
      <c r="A5294" s="1049">
        <v>86943</v>
      </c>
      <c r="B5294" s="1049" t="s">
        <v>3699</v>
      </c>
      <c r="C5294" s="1049" t="s">
        <v>77</v>
      </c>
      <c r="D5294" s="1052">
        <v>241.23</v>
      </c>
    </row>
    <row r="5295" spans="1:4" x14ac:dyDescent="0.25">
      <c r="A5295" s="1049">
        <v>86947</v>
      </c>
      <c r="B5295" s="1049" t="s">
        <v>3700</v>
      </c>
      <c r="C5295" s="1049" t="s">
        <v>77</v>
      </c>
      <c r="D5295" s="1053">
        <v>1008.97</v>
      </c>
    </row>
    <row r="5296" spans="1:4" x14ac:dyDescent="0.25">
      <c r="A5296" s="1049">
        <v>93396</v>
      </c>
      <c r="B5296" s="1049" t="s">
        <v>3701</v>
      </c>
      <c r="C5296" s="1049" t="s">
        <v>77</v>
      </c>
      <c r="D5296" s="1052">
        <v>561.92999999999995</v>
      </c>
    </row>
    <row r="5297" spans="1:4" x14ac:dyDescent="0.25">
      <c r="A5297" s="1049">
        <v>93441</v>
      </c>
      <c r="B5297" s="1049" t="s">
        <v>22116</v>
      </c>
      <c r="C5297" s="1049" t="s">
        <v>77</v>
      </c>
      <c r="D5297" s="1052">
        <v>883.44</v>
      </c>
    </row>
    <row r="5298" spans="1:4" x14ac:dyDescent="0.25">
      <c r="A5298" s="1049">
        <v>93442</v>
      </c>
      <c r="B5298" s="1049" t="s">
        <v>22117</v>
      </c>
      <c r="C5298" s="1049" t="s">
        <v>77</v>
      </c>
      <c r="D5298" s="1052">
        <v>941.11</v>
      </c>
    </row>
    <row r="5299" spans="1:4" x14ac:dyDescent="0.25">
      <c r="A5299" s="1049">
        <v>95469</v>
      </c>
      <c r="B5299" s="1049" t="s">
        <v>3702</v>
      </c>
      <c r="C5299" s="1049" t="s">
        <v>77</v>
      </c>
      <c r="D5299" s="1052">
        <v>305.22000000000003</v>
      </c>
    </row>
    <row r="5300" spans="1:4" x14ac:dyDescent="0.25">
      <c r="A5300" s="1049">
        <v>95470</v>
      </c>
      <c r="B5300" s="1049" t="s">
        <v>22118</v>
      </c>
      <c r="C5300" s="1049" t="s">
        <v>77</v>
      </c>
      <c r="D5300" s="1052">
        <v>313.77999999999997</v>
      </c>
    </row>
    <row r="5301" spans="1:4" x14ac:dyDescent="0.25">
      <c r="A5301" s="1049">
        <v>95471</v>
      </c>
      <c r="B5301" s="1049" t="s">
        <v>3703</v>
      </c>
      <c r="C5301" s="1049" t="s">
        <v>77</v>
      </c>
      <c r="D5301" s="1052">
        <v>790.04</v>
      </c>
    </row>
    <row r="5302" spans="1:4" x14ac:dyDescent="0.25">
      <c r="A5302" s="1049">
        <v>95472</v>
      </c>
      <c r="B5302" s="1049" t="s">
        <v>3704</v>
      </c>
      <c r="C5302" s="1049" t="s">
        <v>77</v>
      </c>
      <c r="D5302" s="1052">
        <v>798.6</v>
      </c>
    </row>
    <row r="5303" spans="1:4" x14ac:dyDescent="0.25">
      <c r="A5303" s="1049">
        <v>95542</v>
      </c>
      <c r="B5303" s="1049" t="s">
        <v>3705</v>
      </c>
      <c r="C5303" s="1049" t="s">
        <v>77</v>
      </c>
      <c r="D5303" s="1052">
        <v>39.950000000000003</v>
      </c>
    </row>
    <row r="5304" spans="1:4" x14ac:dyDescent="0.25">
      <c r="A5304" s="1049">
        <v>95543</v>
      </c>
      <c r="B5304" s="1049" t="s">
        <v>3706</v>
      </c>
      <c r="C5304" s="1049" t="s">
        <v>77</v>
      </c>
      <c r="D5304" s="1052">
        <v>67.38</v>
      </c>
    </row>
    <row r="5305" spans="1:4" x14ac:dyDescent="0.25">
      <c r="A5305" s="1049">
        <v>95544</v>
      </c>
      <c r="B5305" s="1049" t="s">
        <v>3707</v>
      </c>
      <c r="C5305" s="1049" t="s">
        <v>77</v>
      </c>
      <c r="D5305" s="1052">
        <v>48.69</v>
      </c>
    </row>
    <row r="5306" spans="1:4" x14ac:dyDescent="0.25">
      <c r="A5306" s="1049">
        <v>95545</v>
      </c>
      <c r="B5306" s="1049" t="s">
        <v>3708</v>
      </c>
      <c r="C5306" s="1049" t="s">
        <v>77</v>
      </c>
      <c r="D5306" s="1052">
        <v>47.76</v>
      </c>
    </row>
    <row r="5307" spans="1:4" x14ac:dyDescent="0.25">
      <c r="A5307" s="1049">
        <v>95546</v>
      </c>
      <c r="B5307" s="1049" t="s">
        <v>3709</v>
      </c>
      <c r="C5307" s="1049" t="s">
        <v>77</v>
      </c>
      <c r="D5307" s="1052">
        <v>165.18</v>
      </c>
    </row>
    <row r="5308" spans="1:4" x14ac:dyDescent="0.25">
      <c r="A5308" s="1049">
        <v>95547</v>
      </c>
      <c r="B5308" s="1049" t="s">
        <v>3710</v>
      </c>
      <c r="C5308" s="1049" t="s">
        <v>77</v>
      </c>
      <c r="D5308" s="1052">
        <v>80.06</v>
      </c>
    </row>
    <row r="5309" spans="1:4" x14ac:dyDescent="0.25">
      <c r="A5309" s="1049">
        <v>100848</v>
      </c>
      <c r="B5309" s="1049" t="s">
        <v>3711</v>
      </c>
      <c r="C5309" s="1049" t="s">
        <v>77</v>
      </c>
      <c r="D5309" s="1052">
        <v>566.13</v>
      </c>
    </row>
    <row r="5310" spans="1:4" x14ac:dyDescent="0.25">
      <c r="A5310" s="1049">
        <v>100849</v>
      </c>
      <c r="B5310" s="1049" t="s">
        <v>3712</v>
      </c>
      <c r="C5310" s="1049" t="s">
        <v>77</v>
      </c>
      <c r="D5310" s="1052">
        <v>47.51</v>
      </c>
    </row>
    <row r="5311" spans="1:4" x14ac:dyDescent="0.25">
      <c r="A5311" s="1049">
        <v>100851</v>
      </c>
      <c r="B5311" s="1049" t="s">
        <v>3713</v>
      </c>
      <c r="C5311" s="1049" t="s">
        <v>77</v>
      </c>
      <c r="D5311" s="1052">
        <v>94.72</v>
      </c>
    </row>
    <row r="5312" spans="1:4" x14ac:dyDescent="0.25">
      <c r="A5312" s="1049">
        <v>100852</v>
      </c>
      <c r="B5312" s="1049" t="s">
        <v>3714</v>
      </c>
      <c r="C5312" s="1049" t="s">
        <v>77</v>
      </c>
      <c r="D5312" s="1052">
        <v>258.98</v>
      </c>
    </row>
    <row r="5313" spans="1:4" x14ac:dyDescent="0.25">
      <c r="A5313" s="1049">
        <v>100853</v>
      </c>
      <c r="B5313" s="1049" t="s">
        <v>3715</v>
      </c>
      <c r="C5313" s="1049" t="s">
        <v>77</v>
      </c>
      <c r="D5313" s="1052">
        <v>274.75</v>
      </c>
    </row>
    <row r="5314" spans="1:4" x14ac:dyDescent="0.25">
      <c r="A5314" s="1049">
        <v>100854</v>
      </c>
      <c r="B5314" s="1049" t="s">
        <v>3716</v>
      </c>
      <c r="C5314" s="1049" t="s">
        <v>77</v>
      </c>
      <c r="D5314" s="1053">
        <v>1411.4</v>
      </c>
    </row>
    <row r="5315" spans="1:4" x14ac:dyDescent="0.25">
      <c r="A5315" s="1049">
        <v>100856</v>
      </c>
      <c r="B5315" s="1049" t="s">
        <v>22119</v>
      </c>
      <c r="C5315" s="1049" t="s">
        <v>77</v>
      </c>
      <c r="D5315" s="1052">
        <v>30.84</v>
      </c>
    </row>
    <row r="5316" spans="1:4" x14ac:dyDescent="0.25">
      <c r="A5316" s="1049">
        <v>100857</v>
      </c>
      <c r="B5316" s="1049" t="s">
        <v>22120</v>
      </c>
      <c r="C5316" s="1049" t="s">
        <v>77</v>
      </c>
      <c r="D5316" s="1052">
        <v>415.41</v>
      </c>
    </row>
    <row r="5317" spans="1:4" x14ac:dyDescent="0.25">
      <c r="A5317" s="1049">
        <v>100858</v>
      </c>
      <c r="B5317" s="1049" t="s">
        <v>22121</v>
      </c>
      <c r="C5317" s="1049" t="s">
        <v>77</v>
      </c>
      <c r="D5317" s="1052">
        <v>702.72</v>
      </c>
    </row>
    <row r="5318" spans="1:4" x14ac:dyDescent="0.25">
      <c r="A5318" s="1049">
        <v>100859</v>
      </c>
      <c r="B5318" s="1049" t="s">
        <v>22122</v>
      </c>
      <c r="C5318" s="1049" t="s">
        <v>77</v>
      </c>
      <c r="D5318" s="1053">
        <v>1043.75</v>
      </c>
    </row>
    <row r="5319" spans="1:4" x14ac:dyDescent="0.25">
      <c r="A5319" s="1049">
        <v>100860</v>
      </c>
      <c r="B5319" s="1049" t="s">
        <v>22123</v>
      </c>
      <c r="C5319" s="1049" t="s">
        <v>77</v>
      </c>
      <c r="D5319" s="1052">
        <v>95.03</v>
      </c>
    </row>
    <row r="5320" spans="1:4" x14ac:dyDescent="0.25">
      <c r="A5320" s="1049">
        <v>100861</v>
      </c>
      <c r="B5320" s="1049" t="s">
        <v>3717</v>
      </c>
      <c r="C5320" s="1049" t="s">
        <v>77</v>
      </c>
      <c r="D5320" s="1052">
        <v>36.06</v>
      </c>
    </row>
    <row r="5321" spans="1:4" x14ac:dyDescent="0.25">
      <c r="A5321" s="1049">
        <v>100862</v>
      </c>
      <c r="B5321" s="1049" t="s">
        <v>3718</v>
      </c>
      <c r="C5321" s="1049" t="s">
        <v>77</v>
      </c>
      <c r="D5321" s="1052">
        <v>39.43</v>
      </c>
    </row>
    <row r="5322" spans="1:4" x14ac:dyDescent="0.25">
      <c r="A5322" s="1049">
        <v>100863</v>
      </c>
      <c r="B5322" s="1049" t="s">
        <v>3719</v>
      </c>
      <c r="C5322" s="1049" t="s">
        <v>77</v>
      </c>
      <c r="D5322" s="1052">
        <v>633.24</v>
      </c>
    </row>
    <row r="5323" spans="1:4" x14ac:dyDescent="0.25">
      <c r="A5323" s="1049">
        <v>100864</v>
      </c>
      <c r="B5323" s="1049" t="s">
        <v>3720</v>
      </c>
      <c r="C5323" s="1049" t="s">
        <v>77</v>
      </c>
      <c r="D5323" s="1052">
        <v>695.55</v>
      </c>
    </row>
    <row r="5324" spans="1:4" x14ac:dyDescent="0.25">
      <c r="A5324" s="1049">
        <v>100865</v>
      </c>
      <c r="B5324" s="1049" t="s">
        <v>3721</v>
      </c>
      <c r="C5324" s="1049" t="s">
        <v>77</v>
      </c>
      <c r="D5324" s="1052">
        <v>617.87</v>
      </c>
    </row>
    <row r="5325" spans="1:4" x14ac:dyDescent="0.25">
      <c r="A5325" s="1049">
        <v>100866</v>
      </c>
      <c r="B5325" s="1049" t="s">
        <v>3722</v>
      </c>
      <c r="C5325" s="1049" t="s">
        <v>77</v>
      </c>
      <c r="D5325" s="1052">
        <v>326.62</v>
      </c>
    </row>
    <row r="5326" spans="1:4" x14ac:dyDescent="0.25">
      <c r="A5326" s="1049">
        <v>100867</v>
      </c>
      <c r="B5326" s="1049" t="s">
        <v>3723</v>
      </c>
      <c r="C5326" s="1049" t="s">
        <v>77</v>
      </c>
      <c r="D5326" s="1052">
        <v>347.17</v>
      </c>
    </row>
    <row r="5327" spans="1:4" x14ac:dyDescent="0.25">
      <c r="A5327" s="1049">
        <v>100868</v>
      </c>
      <c r="B5327" s="1049" t="s">
        <v>3724</v>
      </c>
      <c r="C5327" s="1049" t="s">
        <v>77</v>
      </c>
      <c r="D5327" s="1052">
        <v>360.84</v>
      </c>
    </row>
    <row r="5328" spans="1:4" x14ac:dyDescent="0.25">
      <c r="A5328" s="1049">
        <v>100869</v>
      </c>
      <c r="B5328" s="1049" t="s">
        <v>3725</v>
      </c>
      <c r="C5328" s="1049" t="s">
        <v>77</v>
      </c>
      <c r="D5328" s="1052">
        <v>371.33</v>
      </c>
    </row>
    <row r="5329" spans="1:4" x14ac:dyDescent="0.25">
      <c r="A5329" s="1049">
        <v>100870</v>
      </c>
      <c r="B5329" s="1049" t="s">
        <v>3726</v>
      </c>
      <c r="C5329" s="1049" t="s">
        <v>77</v>
      </c>
      <c r="D5329" s="1052">
        <v>275.25</v>
      </c>
    </row>
    <row r="5330" spans="1:4" x14ac:dyDescent="0.25">
      <c r="A5330" s="1049">
        <v>100871</v>
      </c>
      <c r="B5330" s="1049" t="s">
        <v>3727</v>
      </c>
      <c r="C5330" s="1049" t="s">
        <v>77</v>
      </c>
      <c r="D5330" s="1052">
        <v>294.95999999999998</v>
      </c>
    </row>
    <row r="5331" spans="1:4" x14ac:dyDescent="0.25">
      <c r="A5331" s="1049">
        <v>100872</v>
      </c>
      <c r="B5331" s="1049" t="s">
        <v>3728</v>
      </c>
      <c r="C5331" s="1049" t="s">
        <v>77</v>
      </c>
      <c r="D5331" s="1052">
        <v>307.55</v>
      </c>
    </row>
    <row r="5332" spans="1:4" x14ac:dyDescent="0.25">
      <c r="A5332" s="1049">
        <v>100873</v>
      </c>
      <c r="B5332" s="1049" t="s">
        <v>3729</v>
      </c>
      <c r="C5332" s="1049" t="s">
        <v>77</v>
      </c>
      <c r="D5332" s="1052">
        <v>315.41000000000003</v>
      </c>
    </row>
    <row r="5333" spans="1:4" x14ac:dyDescent="0.25">
      <c r="A5333" s="1049">
        <v>100874</v>
      </c>
      <c r="B5333" s="1049" t="s">
        <v>3730</v>
      </c>
      <c r="C5333" s="1049" t="s">
        <v>77</v>
      </c>
      <c r="D5333" s="1052">
        <v>326.62</v>
      </c>
    </row>
    <row r="5334" spans="1:4" x14ac:dyDescent="0.25">
      <c r="A5334" s="1049">
        <v>100875</v>
      </c>
      <c r="B5334" s="1049" t="s">
        <v>3731</v>
      </c>
      <c r="C5334" s="1049" t="s">
        <v>77</v>
      </c>
      <c r="D5334" s="1053">
        <v>1140.49</v>
      </c>
    </row>
    <row r="5335" spans="1:4" x14ac:dyDescent="0.25">
      <c r="A5335" s="1049">
        <v>100878</v>
      </c>
      <c r="B5335" s="1049" t="s">
        <v>3732</v>
      </c>
      <c r="C5335" s="1049" t="s">
        <v>77</v>
      </c>
      <c r="D5335" s="1052">
        <v>675.99</v>
      </c>
    </row>
    <row r="5336" spans="1:4" x14ac:dyDescent="0.25">
      <c r="A5336" s="1049">
        <v>98052</v>
      </c>
      <c r="B5336" s="1049" t="s">
        <v>13607</v>
      </c>
      <c r="C5336" s="1049" t="s">
        <v>77</v>
      </c>
      <c r="D5336" s="1053">
        <v>2105.5700000000002</v>
      </c>
    </row>
    <row r="5337" spans="1:4" x14ac:dyDescent="0.25">
      <c r="A5337" s="1049">
        <v>98053</v>
      </c>
      <c r="B5337" s="1049" t="s">
        <v>13608</v>
      </c>
      <c r="C5337" s="1049" t="s">
        <v>77</v>
      </c>
      <c r="D5337" s="1053">
        <v>2897.01</v>
      </c>
    </row>
    <row r="5338" spans="1:4" x14ac:dyDescent="0.25">
      <c r="A5338" s="1049">
        <v>98054</v>
      </c>
      <c r="B5338" s="1049" t="s">
        <v>13609</v>
      </c>
      <c r="C5338" s="1049" t="s">
        <v>77</v>
      </c>
      <c r="D5338" s="1053">
        <v>4683.4399999999996</v>
      </c>
    </row>
    <row r="5339" spans="1:4" x14ac:dyDescent="0.25">
      <c r="A5339" s="1049">
        <v>98055</v>
      </c>
      <c r="B5339" s="1049" t="s">
        <v>13610</v>
      </c>
      <c r="C5339" s="1049" t="s">
        <v>77</v>
      </c>
      <c r="D5339" s="1053">
        <v>6369.52</v>
      </c>
    </row>
    <row r="5340" spans="1:4" x14ac:dyDescent="0.25">
      <c r="A5340" s="1049">
        <v>98056</v>
      </c>
      <c r="B5340" s="1049" t="s">
        <v>13611</v>
      </c>
      <c r="C5340" s="1049" t="s">
        <v>77</v>
      </c>
      <c r="D5340" s="1053">
        <v>7432.51</v>
      </c>
    </row>
    <row r="5341" spans="1:4" x14ac:dyDescent="0.25">
      <c r="A5341" s="1049">
        <v>98057</v>
      </c>
      <c r="B5341" s="1049" t="s">
        <v>13612</v>
      </c>
      <c r="C5341" s="1049" t="s">
        <v>77</v>
      </c>
      <c r="D5341" s="1053">
        <v>8850.34</v>
      </c>
    </row>
    <row r="5342" spans="1:4" x14ac:dyDescent="0.25">
      <c r="A5342" s="1049">
        <v>98058</v>
      </c>
      <c r="B5342" s="1049" t="s">
        <v>13613</v>
      </c>
      <c r="C5342" s="1049" t="s">
        <v>77</v>
      </c>
      <c r="D5342" s="1053">
        <v>1846.6</v>
      </c>
    </row>
    <row r="5343" spans="1:4" x14ac:dyDescent="0.25">
      <c r="A5343" s="1049">
        <v>98059</v>
      </c>
      <c r="B5343" s="1049" t="s">
        <v>13614</v>
      </c>
      <c r="C5343" s="1049" t="s">
        <v>77</v>
      </c>
      <c r="D5343" s="1053">
        <v>3976.24</v>
      </c>
    </row>
    <row r="5344" spans="1:4" x14ac:dyDescent="0.25">
      <c r="A5344" s="1049">
        <v>98060</v>
      </c>
      <c r="B5344" s="1049" t="s">
        <v>13615</v>
      </c>
      <c r="C5344" s="1049" t="s">
        <v>77</v>
      </c>
      <c r="D5344" s="1053">
        <v>5577.25</v>
      </c>
    </row>
    <row r="5345" spans="1:4" x14ac:dyDescent="0.25">
      <c r="A5345" s="1049">
        <v>98061</v>
      </c>
      <c r="B5345" s="1049" t="s">
        <v>13616</v>
      </c>
      <c r="C5345" s="1049" t="s">
        <v>77</v>
      </c>
      <c r="D5345" s="1053">
        <v>7790.7</v>
      </c>
    </row>
    <row r="5346" spans="1:4" x14ac:dyDescent="0.25">
      <c r="A5346" s="1049">
        <v>98062</v>
      </c>
      <c r="B5346" s="1049" t="s">
        <v>13617</v>
      </c>
      <c r="C5346" s="1049" t="s">
        <v>77</v>
      </c>
      <c r="D5346" s="1053">
        <v>3115.84</v>
      </c>
    </row>
    <row r="5347" spans="1:4" x14ac:dyDescent="0.25">
      <c r="A5347" s="1049">
        <v>98063</v>
      </c>
      <c r="B5347" s="1049" t="s">
        <v>13618</v>
      </c>
      <c r="C5347" s="1049" t="s">
        <v>77</v>
      </c>
      <c r="D5347" s="1053">
        <v>4759.58</v>
      </c>
    </row>
    <row r="5348" spans="1:4" x14ac:dyDescent="0.25">
      <c r="A5348" s="1049">
        <v>98064</v>
      </c>
      <c r="B5348" s="1049" t="s">
        <v>13619</v>
      </c>
      <c r="C5348" s="1049" t="s">
        <v>77</v>
      </c>
      <c r="D5348" s="1053">
        <v>5501.71</v>
      </c>
    </row>
    <row r="5349" spans="1:4" x14ac:dyDescent="0.25">
      <c r="A5349" s="1049">
        <v>98065</v>
      </c>
      <c r="B5349" s="1049" t="s">
        <v>13620</v>
      </c>
      <c r="C5349" s="1049" t="s">
        <v>77</v>
      </c>
      <c r="D5349" s="1053">
        <v>7642.01</v>
      </c>
    </row>
    <row r="5350" spans="1:4" x14ac:dyDescent="0.25">
      <c r="A5350" s="1049">
        <v>98066</v>
      </c>
      <c r="B5350" s="1049" t="s">
        <v>13621</v>
      </c>
      <c r="C5350" s="1049" t="s">
        <v>77</v>
      </c>
      <c r="D5350" s="1053">
        <v>4482.34</v>
      </c>
    </row>
    <row r="5351" spans="1:4" x14ac:dyDescent="0.25">
      <c r="A5351" s="1049">
        <v>98067</v>
      </c>
      <c r="B5351" s="1049" t="s">
        <v>13622</v>
      </c>
      <c r="C5351" s="1049" t="s">
        <v>77</v>
      </c>
      <c r="D5351" s="1053">
        <v>5966.1</v>
      </c>
    </row>
    <row r="5352" spans="1:4" x14ac:dyDescent="0.25">
      <c r="A5352" s="1049">
        <v>98068</v>
      </c>
      <c r="B5352" s="1049" t="s">
        <v>13623</v>
      </c>
      <c r="C5352" s="1049" t="s">
        <v>77</v>
      </c>
      <c r="D5352" s="1053">
        <v>8428.11</v>
      </c>
    </row>
    <row r="5353" spans="1:4" x14ac:dyDescent="0.25">
      <c r="A5353" s="1049">
        <v>98069</v>
      </c>
      <c r="B5353" s="1049" t="s">
        <v>13624</v>
      </c>
      <c r="C5353" s="1049" t="s">
        <v>77</v>
      </c>
      <c r="D5353" s="1053">
        <v>11392.34</v>
      </c>
    </row>
    <row r="5354" spans="1:4" x14ac:dyDescent="0.25">
      <c r="A5354" s="1049">
        <v>98070</v>
      </c>
      <c r="B5354" s="1049" t="s">
        <v>13625</v>
      </c>
      <c r="C5354" s="1049" t="s">
        <v>77</v>
      </c>
      <c r="D5354" s="1053">
        <v>12966.93</v>
      </c>
    </row>
    <row r="5355" spans="1:4" x14ac:dyDescent="0.25">
      <c r="A5355" s="1049">
        <v>98071</v>
      </c>
      <c r="B5355" s="1049" t="s">
        <v>13626</v>
      </c>
      <c r="C5355" s="1049" t="s">
        <v>77</v>
      </c>
      <c r="D5355" s="1053">
        <v>14037.01</v>
      </c>
    </row>
    <row r="5356" spans="1:4" x14ac:dyDescent="0.25">
      <c r="A5356" s="1049">
        <v>98072</v>
      </c>
      <c r="B5356" s="1049" t="s">
        <v>13627</v>
      </c>
      <c r="C5356" s="1049" t="s">
        <v>77</v>
      </c>
      <c r="D5356" s="1053">
        <v>3826.09</v>
      </c>
    </row>
    <row r="5357" spans="1:4" x14ac:dyDescent="0.25">
      <c r="A5357" s="1049">
        <v>98073</v>
      </c>
      <c r="B5357" s="1049" t="s">
        <v>13628</v>
      </c>
      <c r="C5357" s="1049" t="s">
        <v>77</v>
      </c>
      <c r="D5357" s="1053">
        <v>6082.45</v>
      </c>
    </row>
    <row r="5358" spans="1:4" x14ac:dyDescent="0.25">
      <c r="A5358" s="1049">
        <v>98074</v>
      </c>
      <c r="B5358" s="1049" t="s">
        <v>13629</v>
      </c>
      <c r="C5358" s="1049" t="s">
        <v>77</v>
      </c>
      <c r="D5358" s="1053">
        <v>9580.51</v>
      </c>
    </row>
    <row r="5359" spans="1:4" x14ac:dyDescent="0.25">
      <c r="A5359" s="1049">
        <v>98075</v>
      </c>
      <c r="B5359" s="1049" t="s">
        <v>13630</v>
      </c>
      <c r="C5359" s="1049" t="s">
        <v>77</v>
      </c>
      <c r="D5359" s="1053">
        <v>12528.57</v>
      </c>
    </row>
    <row r="5360" spans="1:4" x14ac:dyDescent="0.25">
      <c r="A5360" s="1049">
        <v>98076</v>
      </c>
      <c r="B5360" s="1049" t="s">
        <v>13631</v>
      </c>
      <c r="C5360" s="1049" t="s">
        <v>77</v>
      </c>
      <c r="D5360" s="1053">
        <v>14523.6</v>
      </c>
    </row>
    <row r="5361" spans="1:4" x14ac:dyDescent="0.25">
      <c r="A5361" s="1049">
        <v>98077</v>
      </c>
      <c r="B5361" s="1049" t="s">
        <v>13632</v>
      </c>
      <c r="C5361" s="1049" t="s">
        <v>77</v>
      </c>
      <c r="D5361" s="1053">
        <v>17148.13</v>
      </c>
    </row>
    <row r="5362" spans="1:4" x14ac:dyDescent="0.25">
      <c r="A5362" s="1049">
        <v>98078</v>
      </c>
      <c r="B5362" s="1049" t="s">
        <v>13633</v>
      </c>
      <c r="C5362" s="1049" t="s">
        <v>77</v>
      </c>
      <c r="D5362" s="1053">
        <v>3917.25</v>
      </c>
    </row>
    <row r="5363" spans="1:4" x14ac:dyDescent="0.25">
      <c r="A5363" s="1049">
        <v>98079</v>
      </c>
      <c r="B5363" s="1049" t="s">
        <v>13634</v>
      </c>
      <c r="C5363" s="1049" t="s">
        <v>77</v>
      </c>
      <c r="D5363" s="1053">
        <v>6913.65</v>
      </c>
    </row>
    <row r="5364" spans="1:4" x14ac:dyDescent="0.25">
      <c r="A5364" s="1049">
        <v>98080</v>
      </c>
      <c r="B5364" s="1049" t="s">
        <v>13635</v>
      </c>
      <c r="C5364" s="1049" t="s">
        <v>77</v>
      </c>
      <c r="D5364" s="1053">
        <v>8975.7800000000007</v>
      </c>
    </row>
    <row r="5365" spans="1:4" x14ac:dyDescent="0.25">
      <c r="A5365" s="1049">
        <v>98081</v>
      </c>
      <c r="B5365" s="1049" t="s">
        <v>13636</v>
      </c>
      <c r="C5365" s="1049" t="s">
        <v>77</v>
      </c>
      <c r="D5365" s="1053">
        <v>13363.6</v>
      </c>
    </row>
    <row r="5366" spans="1:4" x14ac:dyDescent="0.25">
      <c r="A5366" s="1049">
        <v>98082</v>
      </c>
      <c r="B5366" s="1049" t="s">
        <v>13637</v>
      </c>
      <c r="C5366" s="1049" t="s">
        <v>77</v>
      </c>
      <c r="D5366" s="1053">
        <v>3785.03</v>
      </c>
    </row>
    <row r="5367" spans="1:4" x14ac:dyDescent="0.25">
      <c r="A5367" s="1049">
        <v>98083</v>
      </c>
      <c r="B5367" s="1049" t="s">
        <v>13638</v>
      </c>
      <c r="C5367" s="1049" t="s">
        <v>77</v>
      </c>
      <c r="D5367" s="1053">
        <v>4990.1899999999996</v>
      </c>
    </row>
    <row r="5368" spans="1:4" x14ac:dyDescent="0.25">
      <c r="A5368" s="1049">
        <v>98084</v>
      </c>
      <c r="B5368" s="1049" t="s">
        <v>13639</v>
      </c>
      <c r="C5368" s="1049" t="s">
        <v>77</v>
      </c>
      <c r="D5368" s="1053">
        <v>6998.11</v>
      </c>
    </row>
    <row r="5369" spans="1:4" x14ac:dyDescent="0.25">
      <c r="A5369" s="1049">
        <v>98085</v>
      </c>
      <c r="B5369" s="1049" t="s">
        <v>13640</v>
      </c>
      <c r="C5369" s="1049" t="s">
        <v>77</v>
      </c>
      <c r="D5369" s="1053">
        <v>9506.85</v>
      </c>
    </row>
    <row r="5370" spans="1:4" x14ac:dyDescent="0.25">
      <c r="A5370" s="1049">
        <v>98086</v>
      </c>
      <c r="B5370" s="1049" t="s">
        <v>13641</v>
      </c>
      <c r="C5370" s="1049" t="s">
        <v>77</v>
      </c>
      <c r="D5370" s="1053">
        <v>10717.55</v>
      </c>
    </row>
    <row r="5371" spans="1:4" x14ac:dyDescent="0.25">
      <c r="A5371" s="1049">
        <v>98087</v>
      </c>
      <c r="B5371" s="1049" t="s">
        <v>13642</v>
      </c>
      <c r="C5371" s="1049" t="s">
        <v>77</v>
      </c>
      <c r="D5371" s="1053">
        <v>11407.65</v>
      </c>
    </row>
    <row r="5372" spans="1:4" x14ac:dyDescent="0.25">
      <c r="A5372" s="1049">
        <v>98088</v>
      </c>
      <c r="B5372" s="1049" t="s">
        <v>13643</v>
      </c>
      <c r="C5372" s="1049" t="s">
        <v>77</v>
      </c>
      <c r="D5372" s="1053">
        <v>3298.09</v>
      </c>
    </row>
    <row r="5373" spans="1:4" x14ac:dyDescent="0.25">
      <c r="A5373" s="1049">
        <v>98089</v>
      </c>
      <c r="B5373" s="1049" t="s">
        <v>13644</v>
      </c>
      <c r="C5373" s="1049" t="s">
        <v>77</v>
      </c>
      <c r="D5373" s="1053">
        <v>5258.16</v>
      </c>
    </row>
    <row r="5374" spans="1:4" x14ac:dyDescent="0.25">
      <c r="A5374" s="1049">
        <v>98090</v>
      </c>
      <c r="B5374" s="1049" t="s">
        <v>13645</v>
      </c>
      <c r="C5374" s="1049" t="s">
        <v>77</v>
      </c>
      <c r="D5374" s="1053">
        <v>8323</v>
      </c>
    </row>
    <row r="5375" spans="1:4" x14ac:dyDescent="0.25">
      <c r="A5375" s="1049">
        <v>98091</v>
      </c>
      <c r="B5375" s="1049" t="s">
        <v>13646</v>
      </c>
      <c r="C5375" s="1049" t="s">
        <v>77</v>
      </c>
      <c r="D5375" s="1053">
        <v>10906.02</v>
      </c>
    </row>
    <row r="5376" spans="1:4" x14ac:dyDescent="0.25">
      <c r="A5376" s="1049">
        <v>98092</v>
      </c>
      <c r="B5376" s="1049" t="s">
        <v>13647</v>
      </c>
      <c r="C5376" s="1049" t="s">
        <v>77</v>
      </c>
      <c r="D5376" s="1053">
        <v>12704.08</v>
      </c>
    </row>
    <row r="5377" spans="1:4" x14ac:dyDescent="0.25">
      <c r="A5377" s="1049">
        <v>98093</v>
      </c>
      <c r="B5377" s="1049" t="s">
        <v>13648</v>
      </c>
      <c r="C5377" s="1049" t="s">
        <v>77</v>
      </c>
      <c r="D5377" s="1053">
        <v>15019.57</v>
      </c>
    </row>
    <row r="5378" spans="1:4" x14ac:dyDescent="0.25">
      <c r="A5378" s="1049">
        <v>98094</v>
      </c>
      <c r="B5378" s="1049" t="s">
        <v>13649</v>
      </c>
      <c r="C5378" s="1049" t="s">
        <v>77</v>
      </c>
      <c r="D5378" s="1053">
        <v>2711.6</v>
      </c>
    </row>
    <row r="5379" spans="1:4" x14ac:dyDescent="0.25">
      <c r="A5379" s="1049">
        <v>98099</v>
      </c>
      <c r="B5379" s="1049" t="s">
        <v>13650</v>
      </c>
      <c r="C5379" s="1049" t="s">
        <v>77</v>
      </c>
      <c r="D5379" s="1053">
        <v>4647.55</v>
      </c>
    </row>
    <row r="5380" spans="1:4" x14ac:dyDescent="0.25">
      <c r="A5380" s="1049">
        <v>98100</v>
      </c>
      <c r="B5380" s="1049" t="s">
        <v>13651</v>
      </c>
      <c r="C5380" s="1049" t="s">
        <v>77</v>
      </c>
      <c r="D5380" s="1053">
        <v>6120.45</v>
      </c>
    </row>
    <row r="5381" spans="1:4" x14ac:dyDescent="0.25">
      <c r="A5381" s="1049">
        <v>98101</v>
      </c>
      <c r="B5381" s="1049" t="s">
        <v>13652</v>
      </c>
      <c r="C5381" s="1049" t="s">
        <v>77</v>
      </c>
      <c r="D5381" s="1053">
        <v>9070.51</v>
      </c>
    </row>
    <row r="5382" spans="1:4" x14ac:dyDescent="0.25">
      <c r="A5382" s="1049">
        <v>98109</v>
      </c>
      <c r="B5382" s="1049" t="s">
        <v>3733</v>
      </c>
      <c r="C5382" s="1049" t="s">
        <v>77</v>
      </c>
      <c r="D5382" s="1052">
        <v>819.49</v>
      </c>
    </row>
    <row r="5383" spans="1:4" x14ac:dyDescent="0.25">
      <c r="A5383" s="1049">
        <v>98110</v>
      </c>
      <c r="B5383" s="1049" t="s">
        <v>3734</v>
      </c>
      <c r="C5383" s="1049" t="s">
        <v>77</v>
      </c>
      <c r="D5383" s="1052">
        <v>409.99</v>
      </c>
    </row>
    <row r="5384" spans="1:4" x14ac:dyDescent="0.25">
      <c r="A5384" s="1049">
        <v>98111</v>
      </c>
      <c r="B5384" s="1049" t="s">
        <v>3735</v>
      </c>
      <c r="C5384" s="1049" t="s">
        <v>77</v>
      </c>
      <c r="D5384" s="1052">
        <v>55.38</v>
      </c>
    </row>
    <row r="5385" spans="1:4" x14ac:dyDescent="0.25">
      <c r="A5385" s="1049">
        <v>98112</v>
      </c>
      <c r="B5385" s="1049" t="s">
        <v>3736</v>
      </c>
      <c r="C5385" s="1049" t="s">
        <v>77</v>
      </c>
      <c r="D5385" s="1052">
        <v>117.34</v>
      </c>
    </row>
    <row r="5386" spans="1:4" x14ac:dyDescent="0.25">
      <c r="A5386" s="1049">
        <v>98114</v>
      </c>
      <c r="B5386" s="1049" t="s">
        <v>3737</v>
      </c>
      <c r="C5386" s="1049" t="s">
        <v>77</v>
      </c>
      <c r="D5386" s="1052">
        <v>692.47</v>
      </c>
    </row>
    <row r="5387" spans="1:4" x14ac:dyDescent="0.25">
      <c r="A5387" s="1049">
        <v>98115</v>
      </c>
      <c r="B5387" s="1049" t="s">
        <v>13653</v>
      </c>
      <c r="C5387" s="1049" t="s">
        <v>77</v>
      </c>
      <c r="D5387" s="1052">
        <v>105.29</v>
      </c>
    </row>
    <row r="5388" spans="1:4" x14ac:dyDescent="0.25">
      <c r="A5388" s="1049">
        <v>89349</v>
      </c>
      <c r="B5388" s="1049" t="s">
        <v>3738</v>
      </c>
      <c r="C5388" s="1049" t="s">
        <v>77</v>
      </c>
      <c r="D5388" s="1052">
        <v>31.48</v>
      </c>
    </row>
    <row r="5389" spans="1:4" x14ac:dyDescent="0.25">
      <c r="A5389" s="1049">
        <v>89351</v>
      </c>
      <c r="B5389" s="1049" t="s">
        <v>3739</v>
      </c>
      <c r="C5389" s="1049" t="s">
        <v>77</v>
      </c>
      <c r="D5389" s="1052">
        <v>38.93</v>
      </c>
    </row>
    <row r="5390" spans="1:4" x14ac:dyDescent="0.25">
      <c r="A5390" s="1049">
        <v>89352</v>
      </c>
      <c r="B5390" s="1049" t="s">
        <v>3740</v>
      </c>
      <c r="C5390" s="1049" t="s">
        <v>77</v>
      </c>
      <c r="D5390" s="1052">
        <v>42.75</v>
      </c>
    </row>
    <row r="5391" spans="1:4" x14ac:dyDescent="0.25">
      <c r="A5391" s="1049">
        <v>89353</v>
      </c>
      <c r="B5391" s="1049" t="s">
        <v>3741</v>
      </c>
      <c r="C5391" s="1049" t="s">
        <v>77</v>
      </c>
      <c r="D5391" s="1052">
        <v>47.01</v>
      </c>
    </row>
    <row r="5392" spans="1:4" x14ac:dyDescent="0.25">
      <c r="A5392" s="1049">
        <v>89354</v>
      </c>
      <c r="B5392" s="1049" t="s">
        <v>3742</v>
      </c>
      <c r="C5392" s="1049" t="s">
        <v>77</v>
      </c>
      <c r="D5392" s="1052">
        <v>436.85</v>
      </c>
    </row>
    <row r="5393" spans="1:4" x14ac:dyDescent="0.25">
      <c r="A5393" s="1049">
        <v>89984</v>
      </c>
      <c r="B5393" s="1049" t="s">
        <v>3743</v>
      </c>
      <c r="C5393" s="1049" t="s">
        <v>77</v>
      </c>
      <c r="D5393" s="1052">
        <v>100.96</v>
      </c>
    </row>
    <row r="5394" spans="1:4" x14ac:dyDescent="0.25">
      <c r="A5394" s="1049">
        <v>89985</v>
      </c>
      <c r="B5394" s="1049" t="s">
        <v>3744</v>
      </c>
      <c r="C5394" s="1049" t="s">
        <v>77</v>
      </c>
      <c r="D5394" s="1052">
        <v>106.16</v>
      </c>
    </row>
    <row r="5395" spans="1:4" x14ac:dyDescent="0.25">
      <c r="A5395" s="1049">
        <v>89986</v>
      </c>
      <c r="B5395" s="1049" t="s">
        <v>3745</v>
      </c>
      <c r="C5395" s="1049" t="s">
        <v>77</v>
      </c>
      <c r="D5395" s="1052">
        <v>98.37</v>
      </c>
    </row>
    <row r="5396" spans="1:4" x14ac:dyDescent="0.25">
      <c r="A5396" s="1049">
        <v>89987</v>
      </c>
      <c r="B5396" s="1049" t="s">
        <v>3746</v>
      </c>
      <c r="C5396" s="1049" t="s">
        <v>77</v>
      </c>
      <c r="D5396" s="1052">
        <v>111.82</v>
      </c>
    </row>
    <row r="5397" spans="1:4" x14ac:dyDescent="0.25">
      <c r="A5397" s="1049">
        <v>90371</v>
      </c>
      <c r="B5397" s="1049" t="s">
        <v>3747</v>
      </c>
      <c r="C5397" s="1049" t="s">
        <v>77</v>
      </c>
      <c r="D5397" s="1052">
        <v>39.24</v>
      </c>
    </row>
    <row r="5398" spans="1:4" x14ac:dyDescent="0.25">
      <c r="A5398" s="1049">
        <v>94489</v>
      </c>
      <c r="B5398" s="1049" t="s">
        <v>3748</v>
      </c>
      <c r="C5398" s="1049" t="s">
        <v>77</v>
      </c>
      <c r="D5398" s="1052">
        <v>39.49</v>
      </c>
    </row>
    <row r="5399" spans="1:4" x14ac:dyDescent="0.25">
      <c r="A5399" s="1049">
        <v>94490</v>
      </c>
      <c r="B5399" s="1049" t="s">
        <v>3749</v>
      </c>
      <c r="C5399" s="1049" t="s">
        <v>77</v>
      </c>
      <c r="D5399" s="1052">
        <v>59.18</v>
      </c>
    </row>
    <row r="5400" spans="1:4" x14ac:dyDescent="0.25">
      <c r="A5400" s="1049">
        <v>94491</v>
      </c>
      <c r="B5400" s="1049" t="s">
        <v>3750</v>
      </c>
      <c r="C5400" s="1049" t="s">
        <v>77</v>
      </c>
      <c r="D5400" s="1052">
        <v>80.34</v>
      </c>
    </row>
    <row r="5401" spans="1:4" x14ac:dyDescent="0.25">
      <c r="A5401" s="1049">
        <v>94492</v>
      </c>
      <c r="B5401" s="1049" t="s">
        <v>3751</v>
      </c>
      <c r="C5401" s="1049" t="s">
        <v>77</v>
      </c>
      <c r="D5401" s="1052">
        <v>82.67</v>
      </c>
    </row>
    <row r="5402" spans="1:4" x14ac:dyDescent="0.25">
      <c r="A5402" s="1049">
        <v>94493</v>
      </c>
      <c r="B5402" s="1049" t="s">
        <v>3752</v>
      </c>
      <c r="C5402" s="1049" t="s">
        <v>77</v>
      </c>
      <c r="D5402" s="1052">
        <v>151.32</v>
      </c>
    </row>
    <row r="5403" spans="1:4" x14ac:dyDescent="0.25">
      <c r="A5403" s="1049">
        <v>94495</v>
      </c>
      <c r="B5403" s="1049" t="s">
        <v>3753</v>
      </c>
      <c r="C5403" s="1049" t="s">
        <v>77</v>
      </c>
      <c r="D5403" s="1052">
        <v>72.75</v>
      </c>
    </row>
    <row r="5404" spans="1:4" x14ac:dyDescent="0.25">
      <c r="A5404" s="1049">
        <v>94496</v>
      </c>
      <c r="B5404" s="1049" t="s">
        <v>3754</v>
      </c>
      <c r="C5404" s="1049" t="s">
        <v>77</v>
      </c>
      <c r="D5404" s="1052">
        <v>99.11</v>
      </c>
    </row>
    <row r="5405" spans="1:4" x14ac:dyDescent="0.25">
      <c r="A5405" s="1049">
        <v>94497</v>
      </c>
      <c r="B5405" s="1049" t="s">
        <v>3755</v>
      </c>
      <c r="C5405" s="1049" t="s">
        <v>77</v>
      </c>
      <c r="D5405" s="1052">
        <v>125.55</v>
      </c>
    </row>
    <row r="5406" spans="1:4" x14ac:dyDescent="0.25">
      <c r="A5406" s="1049">
        <v>94498</v>
      </c>
      <c r="B5406" s="1049" t="s">
        <v>3756</v>
      </c>
      <c r="C5406" s="1049" t="s">
        <v>77</v>
      </c>
      <c r="D5406" s="1052">
        <v>173.35</v>
      </c>
    </row>
    <row r="5407" spans="1:4" x14ac:dyDescent="0.25">
      <c r="A5407" s="1049">
        <v>94499</v>
      </c>
      <c r="B5407" s="1049" t="s">
        <v>3757</v>
      </c>
      <c r="C5407" s="1049" t="s">
        <v>77</v>
      </c>
      <c r="D5407" s="1052">
        <v>345.52</v>
      </c>
    </row>
    <row r="5408" spans="1:4" x14ac:dyDescent="0.25">
      <c r="A5408" s="1049">
        <v>94500</v>
      </c>
      <c r="B5408" s="1049" t="s">
        <v>3758</v>
      </c>
      <c r="C5408" s="1049" t="s">
        <v>77</v>
      </c>
      <c r="D5408" s="1052">
        <v>419.33</v>
      </c>
    </row>
    <row r="5409" spans="1:4" x14ac:dyDescent="0.25">
      <c r="A5409" s="1049">
        <v>94501</v>
      </c>
      <c r="B5409" s="1049" t="s">
        <v>3759</v>
      </c>
      <c r="C5409" s="1049" t="s">
        <v>77</v>
      </c>
      <c r="D5409" s="1052">
        <v>847.92</v>
      </c>
    </row>
    <row r="5410" spans="1:4" x14ac:dyDescent="0.25">
      <c r="A5410" s="1049">
        <v>94792</v>
      </c>
      <c r="B5410" s="1049" t="s">
        <v>3760</v>
      </c>
      <c r="C5410" s="1049" t="s">
        <v>77</v>
      </c>
      <c r="D5410" s="1052">
        <v>136.25</v>
      </c>
    </row>
    <row r="5411" spans="1:4" x14ac:dyDescent="0.25">
      <c r="A5411" s="1049">
        <v>94793</v>
      </c>
      <c r="B5411" s="1049" t="s">
        <v>3761</v>
      </c>
      <c r="C5411" s="1049" t="s">
        <v>77</v>
      </c>
      <c r="D5411" s="1052">
        <v>186.83</v>
      </c>
    </row>
    <row r="5412" spans="1:4" x14ac:dyDescent="0.25">
      <c r="A5412" s="1049">
        <v>94794</v>
      </c>
      <c r="B5412" s="1049" t="s">
        <v>3762</v>
      </c>
      <c r="C5412" s="1049" t="s">
        <v>77</v>
      </c>
      <c r="D5412" s="1052">
        <v>197.99</v>
      </c>
    </row>
    <row r="5413" spans="1:4" x14ac:dyDescent="0.25">
      <c r="A5413" s="1049">
        <v>94795</v>
      </c>
      <c r="B5413" s="1049" t="s">
        <v>3763</v>
      </c>
      <c r="C5413" s="1049" t="s">
        <v>77</v>
      </c>
      <c r="D5413" s="1052">
        <v>37.130000000000003</v>
      </c>
    </row>
    <row r="5414" spans="1:4" x14ac:dyDescent="0.25">
      <c r="A5414" s="1049">
        <v>94796</v>
      </c>
      <c r="B5414" s="1049" t="s">
        <v>3764</v>
      </c>
      <c r="C5414" s="1049" t="s">
        <v>77</v>
      </c>
      <c r="D5414" s="1052">
        <v>43.17</v>
      </c>
    </row>
    <row r="5415" spans="1:4" x14ac:dyDescent="0.25">
      <c r="A5415" s="1049">
        <v>94797</v>
      </c>
      <c r="B5415" s="1049" t="s">
        <v>3765</v>
      </c>
      <c r="C5415" s="1049" t="s">
        <v>77</v>
      </c>
      <c r="D5415" s="1052">
        <v>87.69</v>
      </c>
    </row>
    <row r="5416" spans="1:4" x14ac:dyDescent="0.25">
      <c r="A5416" s="1049">
        <v>94798</v>
      </c>
      <c r="B5416" s="1049" t="s">
        <v>3766</v>
      </c>
      <c r="C5416" s="1049" t="s">
        <v>77</v>
      </c>
      <c r="D5416" s="1052">
        <v>144.51</v>
      </c>
    </row>
    <row r="5417" spans="1:4" x14ac:dyDescent="0.25">
      <c r="A5417" s="1049">
        <v>94799</v>
      </c>
      <c r="B5417" s="1049" t="s">
        <v>3767</v>
      </c>
      <c r="C5417" s="1049" t="s">
        <v>77</v>
      </c>
      <c r="D5417" s="1052">
        <v>177.72</v>
      </c>
    </row>
    <row r="5418" spans="1:4" x14ac:dyDescent="0.25">
      <c r="A5418" s="1049">
        <v>94800</v>
      </c>
      <c r="B5418" s="1049" t="s">
        <v>3768</v>
      </c>
      <c r="C5418" s="1049" t="s">
        <v>77</v>
      </c>
      <c r="D5418" s="1052">
        <v>228.23</v>
      </c>
    </row>
    <row r="5419" spans="1:4" x14ac:dyDescent="0.25">
      <c r="A5419" s="1049">
        <v>95248</v>
      </c>
      <c r="B5419" s="1049" t="s">
        <v>3769</v>
      </c>
      <c r="C5419" s="1049" t="s">
        <v>77</v>
      </c>
      <c r="D5419" s="1052">
        <v>62.06</v>
      </c>
    </row>
    <row r="5420" spans="1:4" x14ac:dyDescent="0.25">
      <c r="A5420" s="1049">
        <v>95249</v>
      </c>
      <c r="B5420" s="1049" t="s">
        <v>3770</v>
      </c>
      <c r="C5420" s="1049" t="s">
        <v>77</v>
      </c>
      <c r="D5420" s="1052">
        <v>73.14</v>
      </c>
    </row>
    <row r="5421" spans="1:4" x14ac:dyDescent="0.25">
      <c r="A5421" s="1049">
        <v>95250</v>
      </c>
      <c r="B5421" s="1049" t="s">
        <v>3771</v>
      </c>
      <c r="C5421" s="1049" t="s">
        <v>77</v>
      </c>
      <c r="D5421" s="1052">
        <v>98.71</v>
      </c>
    </row>
    <row r="5422" spans="1:4" x14ac:dyDescent="0.25">
      <c r="A5422" s="1049">
        <v>95251</v>
      </c>
      <c r="B5422" s="1049" t="s">
        <v>3772</v>
      </c>
      <c r="C5422" s="1049" t="s">
        <v>77</v>
      </c>
      <c r="D5422" s="1052">
        <v>146.02000000000001</v>
      </c>
    </row>
    <row r="5423" spans="1:4" x14ac:dyDescent="0.25">
      <c r="A5423" s="1049">
        <v>95252</v>
      </c>
      <c r="B5423" s="1049" t="s">
        <v>3773</v>
      </c>
      <c r="C5423" s="1049" t="s">
        <v>77</v>
      </c>
      <c r="D5423" s="1052">
        <v>177.03</v>
      </c>
    </row>
    <row r="5424" spans="1:4" x14ac:dyDescent="0.25">
      <c r="A5424" s="1049">
        <v>95253</v>
      </c>
      <c r="B5424" s="1049" t="s">
        <v>3774</v>
      </c>
      <c r="C5424" s="1049" t="s">
        <v>77</v>
      </c>
      <c r="D5424" s="1052">
        <v>269.27</v>
      </c>
    </row>
    <row r="5425" spans="1:4" x14ac:dyDescent="0.25">
      <c r="A5425" s="1049">
        <v>99619</v>
      </c>
      <c r="B5425" s="1049" t="s">
        <v>3775</v>
      </c>
      <c r="C5425" s="1049" t="s">
        <v>77</v>
      </c>
      <c r="D5425" s="1052">
        <v>97.3</v>
      </c>
    </row>
    <row r="5426" spans="1:4" x14ac:dyDescent="0.25">
      <c r="A5426" s="1049">
        <v>99620</v>
      </c>
      <c r="B5426" s="1049" t="s">
        <v>3776</v>
      </c>
      <c r="C5426" s="1049" t="s">
        <v>77</v>
      </c>
      <c r="D5426" s="1052">
        <v>132.15</v>
      </c>
    </row>
    <row r="5427" spans="1:4" x14ac:dyDescent="0.25">
      <c r="A5427" s="1049">
        <v>99621</v>
      </c>
      <c r="B5427" s="1049" t="s">
        <v>3777</v>
      </c>
      <c r="C5427" s="1049" t="s">
        <v>77</v>
      </c>
      <c r="D5427" s="1052">
        <v>196.69</v>
      </c>
    </row>
    <row r="5428" spans="1:4" x14ac:dyDescent="0.25">
      <c r="A5428" s="1049">
        <v>99622</v>
      </c>
      <c r="B5428" s="1049" t="s">
        <v>3778</v>
      </c>
      <c r="C5428" s="1049" t="s">
        <v>77</v>
      </c>
      <c r="D5428" s="1052">
        <v>221.87</v>
      </c>
    </row>
    <row r="5429" spans="1:4" x14ac:dyDescent="0.25">
      <c r="A5429" s="1049">
        <v>99623</v>
      </c>
      <c r="B5429" s="1049" t="s">
        <v>3779</v>
      </c>
      <c r="C5429" s="1049" t="s">
        <v>77</v>
      </c>
      <c r="D5429" s="1052">
        <v>309.2</v>
      </c>
    </row>
    <row r="5430" spans="1:4" x14ac:dyDescent="0.25">
      <c r="A5430" s="1049">
        <v>99624</v>
      </c>
      <c r="B5430" s="1049" t="s">
        <v>3780</v>
      </c>
      <c r="C5430" s="1049" t="s">
        <v>77</v>
      </c>
      <c r="D5430" s="1052">
        <v>440.4</v>
      </c>
    </row>
    <row r="5431" spans="1:4" x14ac:dyDescent="0.25">
      <c r="A5431" s="1049">
        <v>99625</v>
      </c>
      <c r="B5431" s="1049" t="s">
        <v>3781</v>
      </c>
      <c r="C5431" s="1049" t="s">
        <v>77</v>
      </c>
      <c r="D5431" s="1052">
        <v>604.98</v>
      </c>
    </row>
    <row r="5432" spans="1:4" x14ac:dyDescent="0.25">
      <c r="A5432" s="1049">
        <v>99626</v>
      </c>
      <c r="B5432" s="1049" t="s">
        <v>3782</v>
      </c>
      <c r="C5432" s="1049" t="s">
        <v>77</v>
      </c>
      <c r="D5432" s="1052">
        <v>929.39</v>
      </c>
    </row>
    <row r="5433" spans="1:4" x14ac:dyDescent="0.25">
      <c r="A5433" s="1049">
        <v>99627</v>
      </c>
      <c r="B5433" s="1049" t="s">
        <v>3783</v>
      </c>
      <c r="C5433" s="1049" t="s">
        <v>77</v>
      </c>
      <c r="D5433" s="1052">
        <v>58.79</v>
      </c>
    </row>
    <row r="5434" spans="1:4" x14ac:dyDescent="0.25">
      <c r="A5434" s="1049">
        <v>99628</v>
      </c>
      <c r="B5434" s="1049" t="s">
        <v>3784</v>
      </c>
      <c r="C5434" s="1049" t="s">
        <v>77</v>
      </c>
      <c r="D5434" s="1052">
        <v>64.599999999999994</v>
      </c>
    </row>
    <row r="5435" spans="1:4" x14ac:dyDescent="0.25">
      <c r="A5435" s="1049">
        <v>99629</v>
      </c>
      <c r="B5435" s="1049" t="s">
        <v>3785</v>
      </c>
      <c r="C5435" s="1049" t="s">
        <v>77</v>
      </c>
      <c r="D5435" s="1052">
        <v>72.14</v>
      </c>
    </row>
    <row r="5436" spans="1:4" x14ac:dyDescent="0.25">
      <c r="A5436" s="1049">
        <v>99630</v>
      </c>
      <c r="B5436" s="1049" t="s">
        <v>3786</v>
      </c>
      <c r="C5436" s="1049" t="s">
        <v>77</v>
      </c>
      <c r="D5436" s="1052">
        <v>107.05</v>
      </c>
    </row>
    <row r="5437" spans="1:4" x14ac:dyDescent="0.25">
      <c r="A5437" s="1049">
        <v>99631</v>
      </c>
      <c r="B5437" s="1049" t="s">
        <v>3787</v>
      </c>
      <c r="C5437" s="1049" t="s">
        <v>77</v>
      </c>
      <c r="D5437" s="1052">
        <v>125</v>
      </c>
    </row>
    <row r="5438" spans="1:4" x14ac:dyDescent="0.25">
      <c r="A5438" s="1049">
        <v>99632</v>
      </c>
      <c r="B5438" s="1049" t="s">
        <v>3788</v>
      </c>
      <c r="C5438" s="1049" t="s">
        <v>77</v>
      </c>
      <c r="D5438" s="1052">
        <v>179.66</v>
      </c>
    </row>
    <row r="5439" spans="1:4" x14ac:dyDescent="0.25">
      <c r="A5439" s="1049">
        <v>99633</v>
      </c>
      <c r="B5439" s="1049" t="s">
        <v>3789</v>
      </c>
      <c r="C5439" s="1049" t="s">
        <v>77</v>
      </c>
      <c r="D5439" s="1052">
        <v>383.34</v>
      </c>
    </row>
    <row r="5440" spans="1:4" x14ac:dyDescent="0.25">
      <c r="A5440" s="1049">
        <v>99634</v>
      </c>
      <c r="B5440" s="1049" t="s">
        <v>3790</v>
      </c>
      <c r="C5440" s="1049" t="s">
        <v>77</v>
      </c>
      <c r="D5440" s="1052">
        <v>650.52</v>
      </c>
    </row>
    <row r="5441" spans="1:4" x14ac:dyDescent="0.25">
      <c r="A5441" s="1049">
        <v>99635</v>
      </c>
      <c r="B5441" s="1049" t="s">
        <v>3791</v>
      </c>
      <c r="C5441" s="1049" t="s">
        <v>77</v>
      </c>
      <c r="D5441" s="1052">
        <v>338.73</v>
      </c>
    </row>
    <row r="5442" spans="1:4" x14ac:dyDescent="0.25">
      <c r="A5442" s="1049">
        <v>103008</v>
      </c>
      <c r="B5442" s="1049" t="s">
        <v>3792</v>
      </c>
      <c r="C5442" s="1049" t="s">
        <v>77</v>
      </c>
      <c r="D5442" s="1052">
        <v>79.23</v>
      </c>
    </row>
    <row r="5443" spans="1:4" x14ac:dyDescent="0.25">
      <c r="A5443" s="1049">
        <v>103009</v>
      </c>
      <c r="B5443" s="1049" t="s">
        <v>3793</v>
      </c>
      <c r="C5443" s="1049" t="s">
        <v>77</v>
      </c>
      <c r="D5443" s="1052">
        <v>282.85000000000002</v>
      </c>
    </row>
    <row r="5444" spans="1:4" x14ac:dyDescent="0.25">
      <c r="A5444" s="1049">
        <v>103010</v>
      </c>
      <c r="B5444" s="1049" t="s">
        <v>3794</v>
      </c>
      <c r="C5444" s="1049" t="s">
        <v>77</v>
      </c>
      <c r="D5444" s="1052">
        <v>60.09</v>
      </c>
    </row>
    <row r="5445" spans="1:4" x14ac:dyDescent="0.25">
      <c r="A5445" s="1049">
        <v>103011</v>
      </c>
      <c r="B5445" s="1049" t="s">
        <v>3795</v>
      </c>
      <c r="C5445" s="1049" t="s">
        <v>77</v>
      </c>
      <c r="D5445" s="1052">
        <v>67.180000000000007</v>
      </c>
    </row>
    <row r="5446" spans="1:4" x14ac:dyDescent="0.25">
      <c r="A5446" s="1049">
        <v>103012</v>
      </c>
      <c r="B5446" s="1049" t="s">
        <v>3796</v>
      </c>
      <c r="C5446" s="1049" t="s">
        <v>77</v>
      </c>
      <c r="D5446" s="1052">
        <v>105.71</v>
      </c>
    </row>
    <row r="5447" spans="1:4" x14ac:dyDescent="0.25">
      <c r="A5447" s="1049">
        <v>103013</v>
      </c>
      <c r="B5447" s="1049" t="s">
        <v>3797</v>
      </c>
      <c r="C5447" s="1049" t="s">
        <v>77</v>
      </c>
      <c r="D5447" s="1052">
        <v>114.11</v>
      </c>
    </row>
    <row r="5448" spans="1:4" x14ac:dyDescent="0.25">
      <c r="A5448" s="1049">
        <v>103014</v>
      </c>
      <c r="B5448" s="1049" t="s">
        <v>3798</v>
      </c>
      <c r="C5448" s="1049" t="s">
        <v>77</v>
      </c>
      <c r="D5448" s="1052">
        <v>171.21</v>
      </c>
    </row>
    <row r="5449" spans="1:4" x14ac:dyDescent="0.25">
      <c r="A5449" s="1049">
        <v>103015</v>
      </c>
      <c r="B5449" s="1049" t="s">
        <v>3799</v>
      </c>
      <c r="C5449" s="1049" t="s">
        <v>77</v>
      </c>
      <c r="D5449" s="1052">
        <v>301.69</v>
      </c>
    </row>
    <row r="5450" spans="1:4" x14ac:dyDescent="0.25">
      <c r="A5450" s="1049">
        <v>103016</v>
      </c>
      <c r="B5450" s="1049" t="s">
        <v>3800</v>
      </c>
      <c r="C5450" s="1049" t="s">
        <v>77</v>
      </c>
      <c r="D5450" s="1052">
        <v>412.07</v>
      </c>
    </row>
    <row r="5451" spans="1:4" x14ac:dyDescent="0.25">
      <c r="A5451" s="1049">
        <v>103017</v>
      </c>
      <c r="B5451" s="1049" t="s">
        <v>3801</v>
      </c>
      <c r="C5451" s="1049" t="s">
        <v>77</v>
      </c>
      <c r="D5451" s="1052">
        <v>717.41</v>
      </c>
    </row>
    <row r="5452" spans="1:4" x14ac:dyDescent="0.25">
      <c r="A5452" s="1049">
        <v>103018</v>
      </c>
      <c r="B5452" s="1049" t="s">
        <v>3802</v>
      </c>
      <c r="C5452" s="1049" t="s">
        <v>77</v>
      </c>
      <c r="D5452" s="1052">
        <v>277.33999999999997</v>
      </c>
    </row>
    <row r="5453" spans="1:4" x14ac:dyDescent="0.25">
      <c r="A5453" s="1049">
        <v>103019</v>
      </c>
      <c r="B5453" s="1049" t="s">
        <v>3803</v>
      </c>
      <c r="C5453" s="1049" t="s">
        <v>77</v>
      </c>
      <c r="D5453" s="1052">
        <v>215.35</v>
      </c>
    </row>
    <row r="5454" spans="1:4" x14ac:dyDescent="0.25">
      <c r="A5454" s="1049">
        <v>103029</v>
      </c>
      <c r="B5454" s="1049" t="s">
        <v>3804</v>
      </c>
      <c r="C5454" s="1049" t="s">
        <v>77</v>
      </c>
      <c r="D5454" s="1052">
        <v>53.75</v>
      </c>
    </row>
    <row r="5455" spans="1:4" x14ac:dyDescent="0.25">
      <c r="A5455" s="1049">
        <v>103036</v>
      </c>
      <c r="B5455" s="1049" t="s">
        <v>3805</v>
      </c>
      <c r="C5455" s="1049" t="s">
        <v>77</v>
      </c>
      <c r="D5455" s="1052">
        <v>31.64</v>
      </c>
    </row>
    <row r="5456" spans="1:4" x14ac:dyDescent="0.25">
      <c r="A5456" s="1049">
        <v>103037</v>
      </c>
      <c r="B5456" s="1049" t="s">
        <v>3806</v>
      </c>
      <c r="C5456" s="1049" t="s">
        <v>77</v>
      </c>
      <c r="D5456" s="1052">
        <v>62.24</v>
      </c>
    </row>
    <row r="5457" spans="1:4" x14ac:dyDescent="0.25">
      <c r="A5457" s="1049">
        <v>103038</v>
      </c>
      <c r="B5457" s="1049" t="s">
        <v>3807</v>
      </c>
      <c r="C5457" s="1049" t="s">
        <v>77</v>
      </c>
      <c r="D5457" s="1052">
        <v>83.31</v>
      </c>
    </row>
    <row r="5458" spans="1:4" x14ac:dyDescent="0.25">
      <c r="A5458" s="1049">
        <v>103039</v>
      </c>
      <c r="B5458" s="1049" t="s">
        <v>3808</v>
      </c>
      <c r="C5458" s="1049" t="s">
        <v>77</v>
      </c>
      <c r="D5458" s="1052">
        <v>90.3</v>
      </c>
    </row>
    <row r="5459" spans="1:4" x14ac:dyDescent="0.25">
      <c r="A5459" s="1049">
        <v>103040</v>
      </c>
      <c r="B5459" s="1049" t="s">
        <v>3809</v>
      </c>
      <c r="C5459" s="1049" t="s">
        <v>77</v>
      </c>
      <c r="D5459" s="1052">
        <v>134.66</v>
      </c>
    </row>
    <row r="5460" spans="1:4" x14ac:dyDescent="0.25">
      <c r="A5460" s="1049">
        <v>103041</v>
      </c>
      <c r="B5460" s="1049" t="s">
        <v>3810</v>
      </c>
      <c r="C5460" s="1049" t="s">
        <v>77</v>
      </c>
      <c r="D5460" s="1052">
        <v>26.26</v>
      </c>
    </row>
    <row r="5461" spans="1:4" x14ac:dyDescent="0.25">
      <c r="A5461" s="1049">
        <v>103042</v>
      </c>
      <c r="B5461" s="1049" t="s">
        <v>3811</v>
      </c>
      <c r="C5461" s="1049" t="s">
        <v>77</v>
      </c>
      <c r="D5461" s="1052">
        <v>32.29</v>
      </c>
    </row>
    <row r="5462" spans="1:4" x14ac:dyDescent="0.25">
      <c r="A5462" s="1049">
        <v>103043</v>
      </c>
      <c r="B5462" s="1049" t="s">
        <v>3812</v>
      </c>
      <c r="C5462" s="1049" t="s">
        <v>77</v>
      </c>
      <c r="D5462" s="1052">
        <v>30.42</v>
      </c>
    </row>
    <row r="5463" spans="1:4" x14ac:dyDescent="0.25">
      <c r="A5463" s="1049">
        <v>103044</v>
      </c>
      <c r="B5463" s="1049" t="s">
        <v>3813</v>
      </c>
      <c r="C5463" s="1049" t="s">
        <v>77</v>
      </c>
      <c r="D5463" s="1052">
        <v>40.950000000000003</v>
      </c>
    </row>
    <row r="5464" spans="1:4" x14ac:dyDescent="0.25">
      <c r="A5464" s="1049">
        <v>103045</v>
      </c>
      <c r="B5464" s="1049" t="s">
        <v>3814</v>
      </c>
      <c r="C5464" s="1049" t="s">
        <v>77</v>
      </c>
      <c r="D5464" s="1052">
        <v>12.6</v>
      </c>
    </row>
    <row r="5465" spans="1:4" x14ac:dyDescent="0.25">
      <c r="A5465" s="1049">
        <v>103046</v>
      </c>
      <c r="B5465" s="1049" t="s">
        <v>3815</v>
      </c>
      <c r="C5465" s="1049" t="s">
        <v>77</v>
      </c>
      <c r="D5465" s="1052">
        <v>30.55</v>
      </c>
    </row>
    <row r="5466" spans="1:4" x14ac:dyDescent="0.25">
      <c r="A5466" s="1049">
        <v>103047</v>
      </c>
      <c r="B5466" s="1049" t="s">
        <v>3816</v>
      </c>
      <c r="C5466" s="1049" t="s">
        <v>77</v>
      </c>
      <c r="D5466" s="1052">
        <v>31.91</v>
      </c>
    </row>
    <row r="5467" spans="1:4" x14ac:dyDescent="0.25">
      <c r="A5467" s="1049">
        <v>103048</v>
      </c>
      <c r="B5467" s="1049" t="s">
        <v>3817</v>
      </c>
      <c r="C5467" s="1049" t="s">
        <v>77</v>
      </c>
      <c r="D5467" s="1052">
        <v>23.65</v>
      </c>
    </row>
    <row r="5468" spans="1:4" x14ac:dyDescent="0.25">
      <c r="A5468" s="1049">
        <v>103049</v>
      </c>
      <c r="B5468" s="1049" t="s">
        <v>3818</v>
      </c>
      <c r="C5468" s="1049" t="s">
        <v>77</v>
      </c>
      <c r="D5468" s="1052">
        <v>25.73</v>
      </c>
    </row>
    <row r="5469" spans="1:4" x14ac:dyDescent="0.25">
      <c r="A5469" s="1049">
        <v>103050</v>
      </c>
      <c r="B5469" s="1049" t="s">
        <v>3819</v>
      </c>
      <c r="C5469" s="1049" t="s">
        <v>77</v>
      </c>
      <c r="D5469" s="1052">
        <v>27.26</v>
      </c>
    </row>
    <row r="5470" spans="1:4" x14ac:dyDescent="0.25">
      <c r="A5470" s="1049">
        <v>103051</v>
      </c>
      <c r="B5470" s="1049" t="s">
        <v>3820</v>
      </c>
      <c r="C5470" s="1049" t="s">
        <v>77</v>
      </c>
      <c r="D5470" s="1052">
        <v>32.93</v>
      </c>
    </row>
    <row r="5471" spans="1:4" x14ac:dyDescent="0.25">
      <c r="A5471" s="1049">
        <v>103052</v>
      </c>
      <c r="B5471" s="1049" t="s">
        <v>3821</v>
      </c>
      <c r="C5471" s="1049" t="s">
        <v>77</v>
      </c>
      <c r="D5471" s="1052">
        <v>44.42</v>
      </c>
    </row>
    <row r="5472" spans="1:4" x14ac:dyDescent="0.25">
      <c r="A5472" s="1049">
        <v>95634</v>
      </c>
      <c r="B5472" s="1049" t="s">
        <v>22124</v>
      </c>
      <c r="C5472" s="1049" t="s">
        <v>77</v>
      </c>
      <c r="D5472" s="1052">
        <v>232.86</v>
      </c>
    </row>
    <row r="5473" spans="1:4" x14ac:dyDescent="0.25">
      <c r="A5473" s="1049">
        <v>95635</v>
      </c>
      <c r="B5473" s="1049" t="s">
        <v>22125</v>
      </c>
      <c r="C5473" s="1049" t="s">
        <v>77</v>
      </c>
      <c r="D5473" s="1052">
        <v>244.44</v>
      </c>
    </row>
    <row r="5474" spans="1:4" x14ac:dyDescent="0.25">
      <c r="A5474" s="1049">
        <v>95636</v>
      </c>
      <c r="B5474" s="1049" t="s">
        <v>22126</v>
      </c>
      <c r="C5474" s="1049" t="s">
        <v>77</v>
      </c>
      <c r="D5474" s="1052">
        <v>452.69</v>
      </c>
    </row>
    <row r="5475" spans="1:4" x14ac:dyDescent="0.25">
      <c r="A5475" s="1049">
        <v>95637</v>
      </c>
      <c r="B5475" s="1049" t="s">
        <v>22127</v>
      </c>
      <c r="C5475" s="1049" t="s">
        <v>77</v>
      </c>
      <c r="D5475" s="1052">
        <v>599.87</v>
      </c>
    </row>
    <row r="5476" spans="1:4" x14ac:dyDescent="0.25">
      <c r="A5476" s="1049">
        <v>95638</v>
      </c>
      <c r="B5476" s="1049" t="s">
        <v>22128</v>
      </c>
      <c r="C5476" s="1049" t="s">
        <v>77</v>
      </c>
      <c r="D5476" s="1052">
        <v>739.77</v>
      </c>
    </row>
    <row r="5477" spans="1:4" x14ac:dyDescent="0.25">
      <c r="A5477" s="1049">
        <v>95639</v>
      </c>
      <c r="B5477" s="1049" t="s">
        <v>22129</v>
      </c>
      <c r="C5477" s="1049" t="s">
        <v>77</v>
      </c>
      <c r="D5477" s="1053">
        <v>1018.88</v>
      </c>
    </row>
    <row r="5478" spans="1:4" x14ac:dyDescent="0.25">
      <c r="A5478" s="1049">
        <v>95641</v>
      </c>
      <c r="B5478" s="1049" t="s">
        <v>22130</v>
      </c>
      <c r="C5478" s="1049" t="s">
        <v>77</v>
      </c>
      <c r="D5478" s="1052">
        <v>336.45</v>
      </c>
    </row>
    <row r="5479" spans="1:4" x14ac:dyDescent="0.25">
      <c r="A5479" s="1049">
        <v>95642</v>
      </c>
      <c r="B5479" s="1049" t="s">
        <v>22131</v>
      </c>
      <c r="C5479" s="1049" t="s">
        <v>77</v>
      </c>
      <c r="D5479" s="1052">
        <v>497.87</v>
      </c>
    </row>
    <row r="5480" spans="1:4" x14ac:dyDescent="0.25">
      <c r="A5480" s="1049">
        <v>95643</v>
      </c>
      <c r="B5480" s="1049" t="s">
        <v>22132</v>
      </c>
      <c r="C5480" s="1049" t="s">
        <v>77</v>
      </c>
      <c r="D5480" s="1052">
        <v>651.32000000000005</v>
      </c>
    </row>
    <row r="5481" spans="1:4" x14ac:dyDescent="0.25">
      <c r="A5481" s="1049">
        <v>95644</v>
      </c>
      <c r="B5481" s="1049" t="s">
        <v>22133</v>
      </c>
      <c r="C5481" s="1049" t="s">
        <v>77</v>
      </c>
      <c r="D5481" s="1052">
        <v>248.11</v>
      </c>
    </row>
    <row r="5482" spans="1:4" x14ac:dyDescent="0.25">
      <c r="A5482" s="1049">
        <v>95645</v>
      </c>
      <c r="B5482" s="1049" t="s">
        <v>22134</v>
      </c>
      <c r="C5482" s="1049" t="s">
        <v>77</v>
      </c>
      <c r="D5482" s="1052">
        <v>454.55</v>
      </c>
    </row>
    <row r="5483" spans="1:4" x14ac:dyDescent="0.25">
      <c r="A5483" s="1049">
        <v>95646</v>
      </c>
      <c r="B5483" s="1049" t="s">
        <v>22135</v>
      </c>
      <c r="C5483" s="1049" t="s">
        <v>77</v>
      </c>
      <c r="D5483" s="1052">
        <v>677.88</v>
      </c>
    </row>
    <row r="5484" spans="1:4" x14ac:dyDescent="0.25">
      <c r="A5484" s="1049">
        <v>95647</v>
      </c>
      <c r="B5484" s="1049" t="s">
        <v>22136</v>
      </c>
      <c r="C5484" s="1049" t="s">
        <v>77</v>
      </c>
      <c r="D5484" s="1052">
        <v>889.05</v>
      </c>
    </row>
    <row r="5485" spans="1:4" x14ac:dyDescent="0.25">
      <c r="A5485" s="1049">
        <v>95648</v>
      </c>
      <c r="B5485" s="1049" t="s">
        <v>22137</v>
      </c>
      <c r="C5485" s="1049" t="s">
        <v>77</v>
      </c>
      <c r="D5485" s="1052">
        <v>627.16999999999996</v>
      </c>
    </row>
    <row r="5486" spans="1:4" x14ac:dyDescent="0.25">
      <c r="A5486" s="1049">
        <v>95649</v>
      </c>
      <c r="B5486" s="1049" t="s">
        <v>22138</v>
      </c>
      <c r="C5486" s="1049" t="s">
        <v>77</v>
      </c>
      <c r="D5486" s="1053">
        <v>1085.83</v>
      </c>
    </row>
    <row r="5487" spans="1:4" x14ac:dyDescent="0.25">
      <c r="A5487" s="1049">
        <v>95650</v>
      </c>
      <c r="B5487" s="1049" t="s">
        <v>22139</v>
      </c>
      <c r="C5487" s="1049" t="s">
        <v>77</v>
      </c>
      <c r="D5487" s="1053">
        <v>1587.17</v>
      </c>
    </row>
    <row r="5488" spans="1:4" x14ac:dyDescent="0.25">
      <c r="A5488" s="1049">
        <v>95651</v>
      </c>
      <c r="B5488" s="1049" t="s">
        <v>22140</v>
      </c>
      <c r="C5488" s="1049" t="s">
        <v>77</v>
      </c>
      <c r="D5488" s="1053">
        <v>2063.08</v>
      </c>
    </row>
    <row r="5489" spans="1:4" x14ac:dyDescent="0.25">
      <c r="A5489" s="1049">
        <v>95652</v>
      </c>
      <c r="B5489" s="1049" t="s">
        <v>22141</v>
      </c>
      <c r="C5489" s="1049" t="s">
        <v>77</v>
      </c>
      <c r="D5489" s="1052">
        <v>776.31</v>
      </c>
    </row>
    <row r="5490" spans="1:4" x14ac:dyDescent="0.25">
      <c r="A5490" s="1049">
        <v>95653</v>
      </c>
      <c r="B5490" s="1049" t="s">
        <v>22142</v>
      </c>
      <c r="C5490" s="1049" t="s">
        <v>77</v>
      </c>
      <c r="D5490" s="1053">
        <v>1382.16</v>
      </c>
    </row>
    <row r="5491" spans="1:4" x14ac:dyDescent="0.25">
      <c r="A5491" s="1049">
        <v>95654</v>
      </c>
      <c r="B5491" s="1049" t="s">
        <v>22143</v>
      </c>
      <c r="C5491" s="1049" t="s">
        <v>77</v>
      </c>
      <c r="D5491" s="1053">
        <v>2036.52</v>
      </c>
    </row>
    <row r="5492" spans="1:4" x14ac:dyDescent="0.25">
      <c r="A5492" s="1049">
        <v>95655</v>
      </c>
      <c r="B5492" s="1049" t="s">
        <v>22144</v>
      </c>
      <c r="C5492" s="1049" t="s">
        <v>77</v>
      </c>
      <c r="D5492" s="1053">
        <v>2658.35</v>
      </c>
    </row>
    <row r="5493" spans="1:4" x14ac:dyDescent="0.25">
      <c r="A5493" s="1049">
        <v>95657</v>
      </c>
      <c r="B5493" s="1049" t="s">
        <v>22145</v>
      </c>
      <c r="C5493" s="1049" t="s">
        <v>77</v>
      </c>
      <c r="D5493" s="1052">
        <v>325.17</v>
      </c>
    </row>
    <row r="5494" spans="1:4" x14ac:dyDescent="0.25">
      <c r="A5494" s="1049">
        <v>95658</v>
      </c>
      <c r="B5494" s="1049" t="s">
        <v>22146</v>
      </c>
      <c r="C5494" s="1049" t="s">
        <v>77</v>
      </c>
      <c r="D5494" s="1052">
        <v>592.63</v>
      </c>
    </row>
    <row r="5495" spans="1:4" x14ac:dyDescent="0.25">
      <c r="A5495" s="1049">
        <v>95659</v>
      </c>
      <c r="B5495" s="1049" t="s">
        <v>22147</v>
      </c>
      <c r="C5495" s="1049" t="s">
        <v>77</v>
      </c>
      <c r="D5495" s="1052">
        <v>881.92</v>
      </c>
    </row>
    <row r="5496" spans="1:4" x14ac:dyDescent="0.25">
      <c r="A5496" s="1049">
        <v>95660</v>
      </c>
      <c r="B5496" s="1049" t="s">
        <v>22148</v>
      </c>
      <c r="C5496" s="1049" t="s">
        <v>77</v>
      </c>
      <c r="D5496" s="1053">
        <v>1156.23</v>
      </c>
    </row>
    <row r="5497" spans="1:4" x14ac:dyDescent="0.25">
      <c r="A5497" s="1049">
        <v>95661</v>
      </c>
      <c r="B5497" s="1049" t="s">
        <v>22149</v>
      </c>
      <c r="C5497" s="1049" t="s">
        <v>77</v>
      </c>
      <c r="D5497" s="1052">
        <v>404.44</v>
      </c>
    </row>
    <row r="5498" spans="1:4" x14ac:dyDescent="0.25">
      <c r="A5498" s="1049">
        <v>95662</v>
      </c>
      <c r="B5498" s="1049" t="s">
        <v>22150</v>
      </c>
      <c r="C5498" s="1049" t="s">
        <v>77</v>
      </c>
      <c r="D5498" s="1052">
        <v>749.72</v>
      </c>
    </row>
    <row r="5499" spans="1:4" x14ac:dyDescent="0.25">
      <c r="A5499" s="1049">
        <v>95663</v>
      </c>
      <c r="B5499" s="1049" t="s">
        <v>22151</v>
      </c>
      <c r="C5499" s="1049" t="s">
        <v>77</v>
      </c>
      <c r="D5499" s="1053">
        <v>1121.1500000000001</v>
      </c>
    </row>
    <row r="5500" spans="1:4" x14ac:dyDescent="0.25">
      <c r="A5500" s="1049">
        <v>95664</v>
      </c>
      <c r="B5500" s="1049" t="s">
        <v>22152</v>
      </c>
      <c r="C5500" s="1049" t="s">
        <v>77</v>
      </c>
      <c r="D5500" s="1053">
        <v>1472.32</v>
      </c>
    </row>
    <row r="5501" spans="1:4" x14ac:dyDescent="0.25">
      <c r="A5501" s="1049">
        <v>95665</v>
      </c>
      <c r="B5501" s="1049" t="s">
        <v>22153</v>
      </c>
      <c r="C5501" s="1049" t="s">
        <v>77</v>
      </c>
      <c r="D5501" s="1052">
        <v>359.02</v>
      </c>
    </row>
    <row r="5502" spans="1:4" x14ac:dyDescent="0.25">
      <c r="A5502" s="1049">
        <v>95666</v>
      </c>
      <c r="B5502" s="1049" t="s">
        <v>22154</v>
      </c>
      <c r="C5502" s="1049" t="s">
        <v>77</v>
      </c>
      <c r="D5502" s="1052">
        <v>636.69000000000005</v>
      </c>
    </row>
    <row r="5503" spans="1:4" x14ac:dyDescent="0.25">
      <c r="A5503" s="1049">
        <v>95667</v>
      </c>
      <c r="B5503" s="1049" t="s">
        <v>22155</v>
      </c>
      <c r="C5503" s="1049" t="s">
        <v>77</v>
      </c>
      <c r="D5503" s="1052">
        <v>943.02</v>
      </c>
    </row>
    <row r="5504" spans="1:4" x14ac:dyDescent="0.25">
      <c r="A5504" s="1049">
        <v>95668</v>
      </c>
      <c r="B5504" s="1049" t="s">
        <v>22156</v>
      </c>
      <c r="C5504" s="1049" t="s">
        <v>77</v>
      </c>
      <c r="D5504" s="1053">
        <v>1232.28</v>
      </c>
    </row>
    <row r="5505" spans="1:4" x14ac:dyDescent="0.25">
      <c r="A5505" s="1049">
        <v>95669</v>
      </c>
      <c r="B5505" s="1049" t="s">
        <v>22157</v>
      </c>
      <c r="C5505" s="1049" t="s">
        <v>77</v>
      </c>
      <c r="D5505" s="1052">
        <v>434.49</v>
      </c>
    </row>
    <row r="5506" spans="1:4" x14ac:dyDescent="0.25">
      <c r="A5506" s="1049">
        <v>95670</v>
      </c>
      <c r="B5506" s="1049" t="s">
        <v>22158</v>
      </c>
      <c r="C5506" s="1049" t="s">
        <v>77</v>
      </c>
      <c r="D5506" s="1052">
        <v>786.36</v>
      </c>
    </row>
    <row r="5507" spans="1:4" x14ac:dyDescent="0.25">
      <c r="A5507" s="1049">
        <v>95671</v>
      </c>
      <c r="B5507" s="1049" t="s">
        <v>22159</v>
      </c>
      <c r="C5507" s="1049" t="s">
        <v>77</v>
      </c>
      <c r="D5507" s="1053">
        <v>1170.6199999999999</v>
      </c>
    </row>
    <row r="5508" spans="1:4" x14ac:dyDescent="0.25">
      <c r="A5508" s="1049">
        <v>95672</v>
      </c>
      <c r="B5508" s="1049" t="s">
        <v>22160</v>
      </c>
      <c r="C5508" s="1049" t="s">
        <v>77</v>
      </c>
      <c r="D5508" s="1053">
        <v>1533.27</v>
      </c>
    </row>
    <row r="5509" spans="1:4" x14ac:dyDescent="0.25">
      <c r="A5509" s="1049">
        <v>95673</v>
      </c>
      <c r="B5509" s="1049" t="s">
        <v>22161</v>
      </c>
      <c r="C5509" s="1049" t="s">
        <v>77</v>
      </c>
      <c r="D5509" s="1052">
        <v>110.15</v>
      </c>
    </row>
    <row r="5510" spans="1:4" x14ac:dyDescent="0.25">
      <c r="A5510" s="1049">
        <v>95674</v>
      </c>
      <c r="B5510" s="1049" t="s">
        <v>22162</v>
      </c>
      <c r="C5510" s="1049" t="s">
        <v>77</v>
      </c>
      <c r="D5510" s="1052">
        <v>116.5</v>
      </c>
    </row>
    <row r="5511" spans="1:4" x14ac:dyDescent="0.25">
      <c r="A5511" s="1049">
        <v>95675</v>
      </c>
      <c r="B5511" s="1049" t="s">
        <v>22163</v>
      </c>
      <c r="C5511" s="1049" t="s">
        <v>77</v>
      </c>
      <c r="D5511" s="1052">
        <v>143.74</v>
      </c>
    </row>
    <row r="5512" spans="1:4" x14ac:dyDescent="0.25">
      <c r="A5512" s="1049">
        <v>95676</v>
      </c>
      <c r="B5512" s="1049" t="s">
        <v>22164</v>
      </c>
      <c r="C5512" s="1049" t="s">
        <v>77</v>
      </c>
      <c r="D5512" s="1052">
        <v>134.76</v>
      </c>
    </row>
    <row r="5513" spans="1:4" x14ac:dyDescent="0.25">
      <c r="A5513" s="1049">
        <v>97741</v>
      </c>
      <c r="B5513" s="1049" t="s">
        <v>22165</v>
      </c>
      <c r="C5513" s="1049" t="s">
        <v>77</v>
      </c>
      <c r="D5513" s="1052">
        <v>188.48</v>
      </c>
    </row>
    <row r="5514" spans="1:4" x14ac:dyDescent="0.25">
      <c r="A5514" s="1049">
        <v>104992</v>
      </c>
      <c r="B5514" s="1049" t="s">
        <v>22166</v>
      </c>
      <c r="C5514" s="1049" t="s">
        <v>77</v>
      </c>
      <c r="D5514" s="1053">
        <v>1101.72</v>
      </c>
    </row>
    <row r="5515" spans="1:4" x14ac:dyDescent="0.25">
      <c r="A5515" s="1049">
        <v>104997</v>
      </c>
      <c r="B5515" s="1049" t="s">
        <v>22167</v>
      </c>
      <c r="C5515" s="1049" t="s">
        <v>77</v>
      </c>
      <c r="D5515" s="1052">
        <v>366.05</v>
      </c>
    </row>
    <row r="5516" spans="1:4" x14ac:dyDescent="0.25">
      <c r="A5516" s="1049">
        <v>104998</v>
      </c>
      <c r="B5516" s="1049" t="s">
        <v>22168</v>
      </c>
      <c r="C5516" s="1049" t="s">
        <v>77</v>
      </c>
      <c r="D5516" s="1052">
        <v>486.77</v>
      </c>
    </row>
    <row r="5517" spans="1:4" x14ac:dyDescent="0.25">
      <c r="A5517" s="1049">
        <v>105135</v>
      </c>
      <c r="B5517" s="1049" t="s">
        <v>22169</v>
      </c>
      <c r="C5517" s="1049" t="s">
        <v>77</v>
      </c>
      <c r="D5517" s="1052">
        <v>791.05</v>
      </c>
    </row>
    <row r="5518" spans="1:4" x14ac:dyDescent="0.25">
      <c r="A5518" s="1049">
        <v>90436</v>
      </c>
      <c r="B5518" s="1049" t="s">
        <v>22170</v>
      </c>
      <c r="C5518" s="1049" t="s">
        <v>77</v>
      </c>
      <c r="D5518" s="1052">
        <v>15.95</v>
      </c>
    </row>
    <row r="5519" spans="1:4" x14ac:dyDescent="0.25">
      <c r="A5519" s="1049">
        <v>90437</v>
      </c>
      <c r="B5519" s="1049" t="s">
        <v>22171</v>
      </c>
      <c r="C5519" s="1049" t="s">
        <v>77</v>
      </c>
      <c r="D5519" s="1052">
        <v>42.51</v>
      </c>
    </row>
    <row r="5520" spans="1:4" x14ac:dyDescent="0.25">
      <c r="A5520" s="1049">
        <v>90438</v>
      </c>
      <c r="B5520" s="1049" t="s">
        <v>22172</v>
      </c>
      <c r="C5520" s="1049" t="s">
        <v>77</v>
      </c>
      <c r="D5520" s="1052">
        <v>62.08</v>
      </c>
    </row>
    <row r="5521" spans="1:4" x14ac:dyDescent="0.25">
      <c r="A5521" s="1049">
        <v>90439</v>
      </c>
      <c r="B5521" s="1049" t="s">
        <v>22173</v>
      </c>
      <c r="C5521" s="1049" t="s">
        <v>77</v>
      </c>
      <c r="D5521" s="1052">
        <v>10.74</v>
      </c>
    </row>
    <row r="5522" spans="1:4" x14ac:dyDescent="0.25">
      <c r="A5522" s="1049">
        <v>90440</v>
      </c>
      <c r="B5522" s="1049" t="s">
        <v>22174</v>
      </c>
      <c r="C5522" s="1049" t="s">
        <v>77</v>
      </c>
      <c r="D5522" s="1052">
        <v>28.64</v>
      </c>
    </row>
    <row r="5523" spans="1:4" x14ac:dyDescent="0.25">
      <c r="A5523" s="1049">
        <v>90441</v>
      </c>
      <c r="B5523" s="1049" t="s">
        <v>22175</v>
      </c>
      <c r="C5523" s="1049" t="s">
        <v>77</v>
      </c>
      <c r="D5523" s="1052">
        <v>41.84</v>
      </c>
    </row>
    <row r="5524" spans="1:4" x14ac:dyDescent="0.25">
      <c r="A5524" s="1049">
        <v>90443</v>
      </c>
      <c r="B5524" s="1049" t="s">
        <v>22176</v>
      </c>
      <c r="C5524" s="1049" t="s">
        <v>76</v>
      </c>
      <c r="D5524" s="1052">
        <v>8.56</v>
      </c>
    </row>
    <row r="5525" spans="1:4" x14ac:dyDescent="0.25">
      <c r="A5525" s="1049">
        <v>90444</v>
      </c>
      <c r="B5525" s="1049" t="s">
        <v>22177</v>
      </c>
      <c r="C5525" s="1049" t="s">
        <v>76</v>
      </c>
      <c r="D5525" s="1052">
        <v>14.81</v>
      </c>
    </row>
    <row r="5526" spans="1:4" x14ac:dyDescent="0.25">
      <c r="A5526" s="1049">
        <v>90445</v>
      </c>
      <c r="B5526" s="1049" t="s">
        <v>22178</v>
      </c>
      <c r="C5526" s="1049" t="s">
        <v>76</v>
      </c>
      <c r="D5526" s="1052">
        <v>19.64</v>
      </c>
    </row>
    <row r="5527" spans="1:4" x14ac:dyDescent="0.25">
      <c r="A5527" s="1049">
        <v>90446</v>
      </c>
      <c r="B5527" s="1049" t="s">
        <v>22179</v>
      </c>
      <c r="C5527" s="1049" t="s">
        <v>76</v>
      </c>
      <c r="D5527" s="1052">
        <v>26.09</v>
      </c>
    </row>
    <row r="5528" spans="1:4" x14ac:dyDescent="0.25">
      <c r="A5528" s="1049">
        <v>90447</v>
      </c>
      <c r="B5528" s="1049" t="s">
        <v>22180</v>
      </c>
      <c r="C5528" s="1049" t="s">
        <v>76</v>
      </c>
      <c r="D5528" s="1052">
        <v>10.58</v>
      </c>
    </row>
    <row r="5529" spans="1:4" x14ac:dyDescent="0.25">
      <c r="A5529" s="1049">
        <v>90451</v>
      </c>
      <c r="B5529" s="1049" t="s">
        <v>22181</v>
      </c>
      <c r="C5529" s="1049" t="s">
        <v>77</v>
      </c>
      <c r="D5529" s="1052">
        <v>6.51</v>
      </c>
    </row>
    <row r="5530" spans="1:4" x14ac:dyDescent="0.25">
      <c r="A5530" s="1049">
        <v>90452</v>
      </c>
      <c r="B5530" s="1049" t="s">
        <v>22182</v>
      </c>
      <c r="C5530" s="1049" t="s">
        <v>77</v>
      </c>
      <c r="D5530" s="1052">
        <v>21.55</v>
      </c>
    </row>
    <row r="5531" spans="1:4" x14ac:dyDescent="0.25">
      <c r="A5531" s="1049">
        <v>90453</v>
      </c>
      <c r="B5531" s="1049" t="s">
        <v>22183</v>
      </c>
      <c r="C5531" s="1049" t="s">
        <v>77</v>
      </c>
      <c r="D5531" s="1052">
        <v>4.5199999999999996</v>
      </c>
    </row>
    <row r="5532" spans="1:4" x14ac:dyDescent="0.25">
      <c r="A5532" s="1049">
        <v>90454</v>
      </c>
      <c r="B5532" s="1049" t="s">
        <v>22184</v>
      </c>
      <c r="C5532" s="1049" t="s">
        <v>77</v>
      </c>
      <c r="D5532" s="1052">
        <v>7.32</v>
      </c>
    </row>
    <row r="5533" spans="1:4" x14ac:dyDescent="0.25">
      <c r="A5533" s="1049">
        <v>90455</v>
      </c>
      <c r="B5533" s="1049" t="s">
        <v>22185</v>
      </c>
      <c r="C5533" s="1049" t="s">
        <v>77</v>
      </c>
      <c r="D5533" s="1052">
        <v>9.2200000000000006</v>
      </c>
    </row>
    <row r="5534" spans="1:4" x14ac:dyDescent="0.25">
      <c r="A5534" s="1049">
        <v>90456</v>
      </c>
      <c r="B5534" s="1049" t="s">
        <v>22186</v>
      </c>
      <c r="C5534" s="1049" t="s">
        <v>77</v>
      </c>
      <c r="D5534" s="1052">
        <v>7.01</v>
      </c>
    </row>
    <row r="5535" spans="1:4" x14ac:dyDescent="0.25">
      <c r="A5535" s="1049">
        <v>90457</v>
      </c>
      <c r="B5535" s="1049" t="s">
        <v>22187</v>
      </c>
      <c r="C5535" s="1049" t="s">
        <v>77</v>
      </c>
      <c r="D5535" s="1052">
        <v>16.010000000000002</v>
      </c>
    </row>
    <row r="5536" spans="1:4" x14ac:dyDescent="0.25">
      <c r="A5536" s="1049">
        <v>90458</v>
      </c>
      <c r="B5536" s="1049" t="s">
        <v>22188</v>
      </c>
      <c r="C5536" s="1049" t="s">
        <v>77</v>
      </c>
      <c r="D5536" s="1052">
        <v>45.67</v>
      </c>
    </row>
    <row r="5537" spans="1:4" x14ac:dyDescent="0.25">
      <c r="A5537" s="1049">
        <v>90459</v>
      </c>
      <c r="B5537" s="1049" t="s">
        <v>22189</v>
      </c>
      <c r="C5537" s="1049" t="s">
        <v>77</v>
      </c>
      <c r="D5537" s="1052">
        <v>52.3</v>
      </c>
    </row>
    <row r="5538" spans="1:4" x14ac:dyDescent="0.25">
      <c r="A5538" s="1049">
        <v>90460</v>
      </c>
      <c r="B5538" s="1049" t="s">
        <v>22190</v>
      </c>
      <c r="C5538" s="1049" t="s">
        <v>76</v>
      </c>
      <c r="D5538" s="1052">
        <v>25.19</v>
      </c>
    </row>
    <row r="5539" spans="1:4" x14ac:dyDescent="0.25">
      <c r="A5539" s="1049">
        <v>90461</v>
      </c>
      <c r="B5539" s="1049" t="s">
        <v>22191</v>
      </c>
      <c r="C5539" s="1049" t="s">
        <v>76</v>
      </c>
      <c r="D5539" s="1052">
        <v>19.149999999999999</v>
      </c>
    </row>
    <row r="5540" spans="1:4" x14ac:dyDescent="0.25">
      <c r="A5540" s="1049">
        <v>90462</v>
      </c>
      <c r="B5540" s="1049" t="s">
        <v>22192</v>
      </c>
      <c r="C5540" s="1049" t="s">
        <v>76</v>
      </c>
      <c r="D5540" s="1052">
        <v>4.51</v>
      </c>
    </row>
    <row r="5541" spans="1:4" x14ac:dyDescent="0.25">
      <c r="A5541" s="1049">
        <v>90463</v>
      </c>
      <c r="B5541" s="1049" t="s">
        <v>22193</v>
      </c>
      <c r="C5541" s="1049" t="s">
        <v>76</v>
      </c>
      <c r="D5541" s="1052">
        <v>3.83</v>
      </c>
    </row>
    <row r="5542" spans="1:4" x14ac:dyDescent="0.25">
      <c r="A5542" s="1049">
        <v>90466</v>
      </c>
      <c r="B5542" s="1049" t="s">
        <v>22194</v>
      </c>
      <c r="C5542" s="1049" t="s">
        <v>76</v>
      </c>
      <c r="D5542" s="1052">
        <v>15.93</v>
      </c>
    </row>
    <row r="5543" spans="1:4" x14ac:dyDescent="0.25">
      <c r="A5543" s="1049">
        <v>90467</v>
      </c>
      <c r="B5543" s="1049" t="s">
        <v>22195</v>
      </c>
      <c r="C5543" s="1049" t="s">
        <v>76</v>
      </c>
      <c r="D5543" s="1052">
        <v>23.93</v>
      </c>
    </row>
    <row r="5544" spans="1:4" x14ac:dyDescent="0.25">
      <c r="A5544" s="1049">
        <v>90468</v>
      </c>
      <c r="B5544" s="1049" t="s">
        <v>22196</v>
      </c>
      <c r="C5544" s="1049" t="s">
        <v>76</v>
      </c>
      <c r="D5544" s="1052">
        <v>7.58</v>
      </c>
    </row>
    <row r="5545" spans="1:4" x14ac:dyDescent="0.25">
      <c r="A5545" s="1049">
        <v>90469</v>
      </c>
      <c r="B5545" s="1049" t="s">
        <v>22197</v>
      </c>
      <c r="C5545" s="1049" t="s">
        <v>76</v>
      </c>
      <c r="D5545" s="1052">
        <v>11.5</v>
      </c>
    </row>
    <row r="5546" spans="1:4" x14ac:dyDescent="0.25">
      <c r="A5546" s="1049">
        <v>90470</v>
      </c>
      <c r="B5546" s="1049" t="s">
        <v>22198</v>
      </c>
      <c r="C5546" s="1049" t="s">
        <v>76</v>
      </c>
      <c r="D5546" s="1052">
        <v>15.21</v>
      </c>
    </row>
    <row r="5547" spans="1:4" x14ac:dyDescent="0.25">
      <c r="A5547" s="1049">
        <v>91166</v>
      </c>
      <c r="B5547" s="1049" t="s">
        <v>22199</v>
      </c>
      <c r="C5547" s="1049" t="s">
        <v>76</v>
      </c>
      <c r="D5547" s="1052">
        <v>4.57</v>
      </c>
    </row>
    <row r="5548" spans="1:4" x14ac:dyDescent="0.25">
      <c r="A5548" s="1049">
        <v>91167</v>
      </c>
      <c r="B5548" s="1049" t="s">
        <v>22200</v>
      </c>
      <c r="C5548" s="1049" t="s">
        <v>76</v>
      </c>
      <c r="D5548" s="1052">
        <v>10.88</v>
      </c>
    </row>
    <row r="5549" spans="1:4" x14ac:dyDescent="0.25">
      <c r="A5549" s="1049">
        <v>91170</v>
      </c>
      <c r="B5549" s="1049" t="s">
        <v>22201</v>
      </c>
      <c r="C5549" s="1049" t="s">
        <v>76</v>
      </c>
      <c r="D5549" s="1052">
        <v>10.88</v>
      </c>
    </row>
    <row r="5550" spans="1:4" x14ac:dyDescent="0.25">
      <c r="A5550" s="1049">
        <v>91171</v>
      </c>
      <c r="B5550" s="1049" t="s">
        <v>22202</v>
      </c>
      <c r="C5550" s="1049" t="s">
        <v>76</v>
      </c>
      <c r="D5550" s="1052">
        <v>17.68</v>
      </c>
    </row>
    <row r="5551" spans="1:4" x14ac:dyDescent="0.25">
      <c r="A5551" s="1049">
        <v>91172</v>
      </c>
      <c r="B5551" s="1049" t="s">
        <v>22203</v>
      </c>
      <c r="C5551" s="1049" t="s">
        <v>76</v>
      </c>
      <c r="D5551" s="1052">
        <v>20.36</v>
      </c>
    </row>
    <row r="5552" spans="1:4" x14ac:dyDescent="0.25">
      <c r="A5552" s="1049">
        <v>91173</v>
      </c>
      <c r="B5552" s="1049" t="s">
        <v>22204</v>
      </c>
      <c r="C5552" s="1049" t="s">
        <v>76</v>
      </c>
      <c r="D5552" s="1052">
        <v>4.0599999999999996</v>
      </c>
    </row>
    <row r="5553" spans="1:4" x14ac:dyDescent="0.25">
      <c r="A5553" s="1049">
        <v>91174</v>
      </c>
      <c r="B5553" s="1049" t="s">
        <v>22205</v>
      </c>
      <c r="C5553" s="1049" t="s">
        <v>76</v>
      </c>
      <c r="D5553" s="1052">
        <v>7.06</v>
      </c>
    </row>
    <row r="5554" spans="1:4" x14ac:dyDescent="0.25">
      <c r="A5554" s="1049">
        <v>91175</v>
      </c>
      <c r="B5554" s="1049" t="s">
        <v>22206</v>
      </c>
      <c r="C5554" s="1049" t="s">
        <v>76</v>
      </c>
      <c r="D5554" s="1052">
        <v>10.99</v>
      </c>
    </row>
    <row r="5555" spans="1:4" x14ac:dyDescent="0.25">
      <c r="A5555" s="1049">
        <v>91176</v>
      </c>
      <c r="B5555" s="1049" t="s">
        <v>22207</v>
      </c>
      <c r="C5555" s="1049" t="s">
        <v>76</v>
      </c>
      <c r="D5555" s="1052">
        <v>17.88</v>
      </c>
    </row>
    <row r="5556" spans="1:4" x14ac:dyDescent="0.25">
      <c r="A5556" s="1049">
        <v>91179</v>
      </c>
      <c r="B5556" s="1049" t="s">
        <v>22208</v>
      </c>
      <c r="C5556" s="1049" t="s">
        <v>76</v>
      </c>
      <c r="D5556" s="1052">
        <v>17.88</v>
      </c>
    </row>
    <row r="5557" spans="1:4" x14ac:dyDescent="0.25">
      <c r="A5557" s="1049">
        <v>91180</v>
      </c>
      <c r="B5557" s="1049" t="s">
        <v>22209</v>
      </c>
      <c r="C5557" s="1049" t="s">
        <v>76</v>
      </c>
      <c r="D5557" s="1052">
        <v>23.92</v>
      </c>
    </row>
    <row r="5558" spans="1:4" x14ac:dyDescent="0.25">
      <c r="A5558" s="1049">
        <v>91181</v>
      </c>
      <c r="B5558" s="1049" t="s">
        <v>22210</v>
      </c>
      <c r="C5558" s="1049" t="s">
        <v>76</v>
      </c>
      <c r="D5558" s="1052">
        <v>25.13</v>
      </c>
    </row>
    <row r="5559" spans="1:4" x14ac:dyDescent="0.25">
      <c r="A5559" s="1049">
        <v>91182</v>
      </c>
      <c r="B5559" s="1049" t="s">
        <v>22211</v>
      </c>
      <c r="C5559" s="1049" t="s">
        <v>76</v>
      </c>
      <c r="D5559" s="1052">
        <v>26.37</v>
      </c>
    </row>
    <row r="5560" spans="1:4" x14ac:dyDescent="0.25">
      <c r="A5560" s="1049">
        <v>91185</v>
      </c>
      <c r="B5560" s="1049" t="s">
        <v>22212</v>
      </c>
      <c r="C5560" s="1049" t="s">
        <v>76</v>
      </c>
      <c r="D5560" s="1052">
        <v>26.37</v>
      </c>
    </row>
    <row r="5561" spans="1:4" x14ac:dyDescent="0.25">
      <c r="A5561" s="1049">
        <v>91186</v>
      </c>
      <c r="B5561" s="1049" t="s">
        <v>22213</v>
      </c>
      <c r="C5561" s="1049" t="s">
        <v>76</v>
      </c>
      <c r="D5561" s="1052">
        <v>29.05</v>
      </c>
    </row>
    <row r="5562" spans="1:4" x14ac:dyDescent="0.25">
      <c r="A5562" s="1049">
        <v>91187</v>
      </c>
      <c r="B5562" s="1049" t="s">
        <v>22214</v>
      </c>
      <c r="C5562" s="1049" t="s">
        <v>76</v>
      </c>
      <c r="D5562" s="1052">
        <v>26.11</v>
      </c>
    </row>
    <row r="5563" spans="1:4" x14ac:dyDescent="0.25">
      <c r="A5563" s="1049">
        <v>91188</v>
      </c>
      <c r="B5563" s="1049" t="s">
        <v>22215</v>
      </c>
      <c r="C5563" s="1049" t="s">
        <v>77</v>
      </c>
      <c r="D5563" s="1052">
        <v>13.65</v>
      </c>
    </row>
    <row r="5564" spans="1:4" x14ac:dyDescent="0.25">
      <c r="A5564" s="1049">
        <v>91189</v>
      </c>
      <c r="B5564" s="1049" t="s">
        <v>22216</v>
      </c>
      <c r="C5564" s="1049" t="s">
        <v>77</v>
      </c>
      <c r="D5564" s="1052">
        <v>72.98</v>
      </c>
    </row>
    <row r="5565" spans="1:4" x14ac:dyDescent="0.25">
      <c r="A5565" s="1049">
        <v>91190</v>
      </c>
      <c r="B5565" s="1049" t="s">
        <v>22217</v>
      </c>
      <c r="C5565" s="1049" t="s">
        <v>77</v>
      </c>
      <c r="D5565" s="1052">
        <v>10.69</v>
      </c>
    </row>
    <row r="5566" spans="1:4" x14ac:dyDescent="0.25">
      <c r="A5566" s="1049">
        <v>91191</v>
      </c>
      <c r="B5566" s="1049" t="s">
        <v>22218</v>
      </c>
      <c r="C5566" s="1049" t="s">
        <v>77</v>
      </c>
      <c r="D5566" s="1052">
        <v>14.47</v>
      </c>
    </row>
    <row r="5567" spans="1:4" x14ac:dyDescent="0.25">
      <c r="A5567" s="1049">
        <v>91192</v>
      </c>
      <c r="B5567" s="1049" t="s">
        <v>22219</v>
      </c>
      <c r="C5567" s="1049" t="s">
        <v>77</v>
      </c>
      <c r="D5567" s="1052">
        <v>21.22</v>
      </c>
    </row>
    <row r="5568" spans="1:4" x14ac:dyDescent="0.25">
      <c r="A5568" s="1049">
        <v>91222</v>
      </c>
      <c r="B5568" s="1049" t="s">
        <v>22220</v>
      </c>
      <c r="C5568" s="1049" t="s">
        <v>76</v>
      </c>
      <c r="D5568" s="1052">
        <v>9.52</v>
      </c>
    </row>
    <row r="5569" spans="1:4" x14ac:dyDescent="0.25">
      <c r="A5569" s="1049">
        <v>94480</v>
      </c>
      <c r="B5569" s="1049" t="s">
        <v>22221</v>
      </c>
      <c r="C5569" s="1049" t="s">
        <v>77</v>
      </c>
      <c r="D5569" s="1053">
        <v>2825.53</v>
      </c>
    </row>
    <row r="5570" spans="1:4" x14ac:dyDescent="0.25">
      <c r="A5570" s="1049">
        <v>94481</v>
      </c>
      <c r="B5570" s="1049" t="s">
        <v>22222</v>
      </c>
      <c r="C5570" s="1049" t="s">
        <v>77</v>
      </c>
      <c r="D5570" s="1053">
        <v>1978.18</v>
      </c>
    </row>
    <row r="5571" spans="1:4" x14ac:dyDescent="0.25">
      <c r="A5571" s="1049">
        <v>94482</v>
      </c>
      <c r="B5571" s="1049" t="s">
        <v>22223</v>
      </c>
      <c r="C5571" s="1049" t="s">
        <v>77</v>
      </c>
      <c r="D5571" s="1053">
        <v>1547.28</v>
      </c>
    </row>
    <row r="5572" spans="1:4" x14ac:dyDescent="0.25">
      <c r="A5572" s="1049">
        <v>94483</v>
      </c>
      <c r="B5572" s="1049" t="s">
        <v>22224</v>
      </c>
      <c r="C5572" s="1049" t="s">
        <v>77</v>
      </c>
      <c r="D5572" s="1053">
        <v>1291.0999999999999</v>
      </c>
    </row>
    <row r="5573" spans="1:4" x14ac:dyDescent="0.25">
      <c r="A5573" s="1049">
        <v>95541</v>
      </c>
      <c r="B5573" s="1049" t="s">
        <v>22225</v>
      </c>
      <c r="C5573" s="1049" t="s">
        <v>77</v>
      </c>
      <c r="D5573" s="1052">
        <v>26.62</v>
      </c>
    </row>
    <row r="5574" spans="1:4" x14ac:dyDescent="0.25">
      <c r="A5574" s="1049">
        <v>96559</v>
      </c>
      <c r="B5574" s="1049" t="s">
        <v>22226</v>
      </c>
      <c r="C5574" s="1049" t="s">
        <v>1239</v>
      </c>
      <c r="D5574" s="1052">
        <v>35.18</v>
      </c>
    </row>
    <row r="5575" spans="1:4" x14ac:dyDescent="0.25">
      <c r="A5575" s="1049">
        <v>96560</v>
      </c>
      <c r="B5575" s="1049" t="s">
        <v>22227</v>
      </c>
      <c r="C5575" s="1049" t="s">
        <v>1239</v>
      </c>
      <c r="D5575" s="1052">
        <v>33.93</v>
      </c>
    </row>
    <row r="5576" spans="1:4" x14ac:dyDescent="0.25">
      <c r="A5576" s="1049">
        <v>96562</v>
      </c>
      <c r="B5576" s="1049" t="s">
        <v>22228</v>
      </c>
      <c r="C5576" s="1049" t="s">
        <v>76</v>
      </c>
      <c r="D5576" s="1052">
        <v>56.87</v>
      </c>
    </row>
    <row r="5577" spans="1:4" x14ac:dyDescent="0.25">
      <c r="A5577" s="1049">
        <v>96563</v>
      </c>
      <c r="B5577" s="1049" t="s">
        <v>22229</v>
      </c>
      <c r="C5577" s="1049" t="s">
        <v>76</v>
      </c>
      <c r="D5577" s="1052">
        <v>62.14</v>
      </c>
    </row>
    <row r="5578" spans="1:4" x14ac:dyDescent="0.25">
      <c r="A5578" s="1049">
        <v>100128</v>
      </c>
      <c r="B5578" s="1049" t="s">
        <v>13654</v>
      </c>
      <c r="C5578" s="1049" t="s">
        <v>77</v>
      </c>
      <c r="D5578" s="1053">
        <v>2002.11</v>
      </c>
    </row>
    <row r="5579" spans="1:4" x14ac:dyDescent="0.25">
      <c r="A5579" s="1049">
        <v>101802</v>
      </c>
      <c r="B5579" s="1049" t="s">
        <v>3822</v>
      </c>
      <c r="C5579" s="1049" t="s">
        <v>77</v>
      </c>
      <c r="D5579" s="1053">
        <v>1737.81</v>
      </c>
    </row>
    <row r="5580" spans="1:4" x14ac:dyDescent="0.25">
      <c r="A5580" s="1049">
        <v>101803</v>
      </c>
      <c r="B5580" s="1049" t="s">
        <v>3823</v>
      </c>
      <c r="C5580" s="1049" t="s">
        <v>77</v>
      </c>
      <c r="D5580" s="1053">
        <v>1114.5</v>
      </c>
    </row>
    <row r="5581" spans="1:4" x14ac:dyDescent="0.25">
      <c r="A5581" s="1049">
        <v>101804</v>
      </c>
      <c r="B5581" s="1049" t="s">
        <v>3824</v>
      </c>
      <c r="C5581" s="1049" t="s">
        <v>77</v>
      </c>
      <c r="D5581" s="1053">
        <v>1392.92</v>
      </c>
    </row>
    <row r="5582" spans="1:4" x14ac:dyDescent="0.25">
      <c r="A5582" s="1049">
        <v>101805</v>
      </c>
      <c r="B5582" s="1049" t="s">
        <v>3825</v>
      </c>
      <c r="C5582" s="1049" t="s">
        <v>77</v>
      </c>
      <c r="D5582" s="1053">
        <v>1773.16</v>
      </c>
    </row>
    <row r="5583" spans="1:4" x14ac:dyDescent="0.25">
      <c r="A5583" s="1049">
        <v>102111</v>
      </c>
      <c r="B5583" s="1049" t="s">
        <v>3826</v>
      </c>
      <c r="C5583" s="1049" t="s">
        <v>77</v>
      </c>
      <c r="D5583" s="1053">
        <v>1014.5</v>
      </c>
    </row>
    <row r="5584" spans="1:4" x14ac:dyDescent="0.25">
      <c r="A5584" s="1049">
        <v>102112</v>
      </c>
      <c r="B5584" s="1049" t="s">
        <v>3827</v>
      </c>
      <c r="C5584" s="1049" t="s">
        <v>77</v>
      </c>
      <c r="D5584" s="1052">
        <v>159.5</v>
      </c>
    </row>
    <row r="5585" spans="1:4" x14ac:dyDescent="0.25">
      <c r="A5585" s="1049">
        <v>102113</v>
      </c>
      <c r="B5585" s="1049" t="s">
        <v>3828</v>
      </c>
      <c r="C5585" s="1049" t="s">
        <v>77</v>
      </c>
      <c r="D5585" s="1053">
        <v>1604.68</v>
      </c>
    </row>
    <row r="5586" spans="1:4" x14ac:dyDescent="0.25">
      <c r="A5586" s="1049">
        <v>102114</v>
      </c>
      <c r="B5586" s="1049" t="s">
        <v>3829</v>
      </c>
      <c r="C5586" s="1049" t="s">
        <v>77</v>
      </c>
      <c r="D5586" s="1052">
        <v>163.44</v>
      </c>
    </row>
    <row r="5587" spans="1:4" x14ac:dyDescent="0.25">
      <c r="A5587" s="1049">
        <v>102115</v>
      </c>
      <c r="B5587" s="1049" t="s">
        <v>3830</v>
      </c>
      <c r="C5587" s="1049" t="s">
        <v>77</v>
      </c>
      <c r="D5587" s="1053">
        <v>2791.43</v>
      </c>
    </row>
    <row r="5588" spans="1:4" x14ac:dyDescent="0.25">
      <c r="A5588" s="1049">
        <v>102116</v>
      </c>
      <c r="B5588" s="1049" t="s">
        <v>3831</v>
      </c>
      <c r="C5588" s="1049" t="s">
        <v>77</v>
      </c>
      <c r="D5588" s="1053">
        <v>1713.22</v>
      </c>
    </row>
    <row r="5589" spans="1:4" x14ac:dyDescent="0.25">
      <c r="A5589" s="1049">
        <v>102117</v>
      </c>
      <c r="B5589" s="1049" t="s">
        <v>3832</v>
      </c>
      <c r="C5589" s="1049" t="s">
        <v>77</v>
      </c>
      <c r="D5589" s="1052">
        <v>168.21</v>
      </c>
    </row>
    <row r="5590" spans="1:4" x14ac:dyDescent="0.25">
      <c r="A5590" s="1049">
        <v>102118</v>
      </c>
      <c r="B5590" s="1049" t="s">
        <v>3833</v>
      </c>
      <c r="C5590" s="1049" t="s">
        <v>77</v>
      </c>
      <c r="D5590" s="1053">
        <v>2328.09</v>
      </c>
    </row>
    <row r="5591" spans="1:4" x14ac:dyDescent="0.25">
      <c r="A5591" s="1049">
        <v>102119</v>
      </c>
      <c r="B5591" s="1049" t="s">
        <v>3834</v>
      </c>
      <c r="C5591" s="1049" t="s">
        <v>77</v>
      </c>
      <c r="D5591" s="1052">
        <v>172.32</v>
      </c>
    </row>
    <row r="5592" spans="1:4" x14ac:dyDescent="0.25">
      <c r="A5592" s="1049">
        <v>102121</v>
      </c>
      <c r="B5592" s="1049" t="s">
        <v>3835</v>
      </c>
      <c r="C5592" s="1049" t="s">
        <v>77</v>
      </c>
      <c r="D5592" s="1052">
        <v>215.3</v>
      </c>
    </row>
    <row r="5593" spans="1:4" x14ac:dyDescent="0.25">
      <c r="A5593" s="1049">
        <v>102122</v>
      </c>
      <c r="B5593" s="1049" t="s">
        <v>3836</v>
      </c>
      <c r="C5593" s="1049" t="s">
        <v>77</v>
      </c>
      <c r="D5593" s="1053">
        <v>7830.63</v>
      </c>
    </row>
    <row r="5594" spans="1:4" x14ac:dyDescent="0.25">
      <c r="A5594" s="1049">
        <v>102123</v>
      </c>
      <c r="B5594" s="1049" t="s">
        <v>3837</v>
      </c>
      <c r="C5594" s="1049" t="s">
        <v>77</v>
      </c>
      <c r="D5594" s="1052">
        <v>227.54</v>
      </c>
    </row>
    <row r="5595" spans="1:4" x14ac:dyDescent="0.25">
      <c r="A5595" s="1049">
        <v>102136</v>
      </c>
      <c r="B5595" s="1049" t="s">
        <v>3838</v>
      </c>
      <c r="C5595" s="1049" t="s">
        <v>77</v>
      </c>
      <c r="D5595" s="1052">
        <v>90.58</v>
      </c>
    </row>
    <row r="5596" spans="1:4" x14ac:dyDescent="0.25">
      <c r="A5596" s="1049">
        <v>102137</v>
      </c>
      <c r="B5596" s="1049" t="s">
        <v>3839</v>
      </c>
      <c r="C5596" s="1049" t="s">
        <v>77</v>
      </c>
      <c r="D5596" s="1052">
        <v>90.38</v>
      </c>
    </row>
    <row r="5597" spans="1:4" x14ac:dyDescent="0.25">
      <c r="A5597" s="1049">
        <v>102138</v>
      </c>
      <c r="B5597" s="1049" t="s">
        <v>3840</v>
      </c>
      <c r="C5597" s="1049" t="s">
        <v>77</v>
      </c>
      <c r="D5597" s="1052">
        <v>247.48</v>
      </c>
    </row>
    <row r="5598" spans="1:4" x14ac:dyDescent="0.25">
      <c r="A5598" s="1049">
        <v>103517</v>
      </c>
      <c r="B5598" s="1049" t="s">
        <v>13655</v>
      </c>
      <c r="C5598" s="1049" t="s">
        <v>77</v>
      </c>
      <c r="D5598" s="1053">
        <v>3603.24</v>
      </c>
    </row>
    <row r="5599" spans="1:4" x14ac:dyDescent="0.25">
      <c r="A5599" s="1049">
        <v>103519</v>
      </c>
      <c r="B5599" s="1049" t="s">
        <v>13656</v>
      </c>
      <c r="C5599" s="1049" t="s">
        <v>77</v>
      </c>
      <c r="D5599" s="1052">
        <v>11.7</v>
      </c>
    </row>
    <row r="5600" spans="1:4" x14ac:dyDescent="0.25">
      <c r="A5600" s="1049">
        <v>103520</v>
      </c>
      <c r="B5600" s="1049" t="s">
        <v>13657</v>
      </c>
      <c r="C5600" s="1049" t="s">
        <v>77</v>
      </c>
      <c r="D5600" s="1053">
        <v>5932.95</v>
      </c>
    </row>
    <row r="5601" spans="1:4" x14ac:dyDescent="0.25">
      <c r="A5601" s="1049">
        <v>103521</v>
      </c>
      <c r="B5601" s="1049" t="s">
        <v>13658</v>
      </c>
      <c r="C5601" s="1049" t="s">
        <v>77</v>
      </c>
      <c r="D5601" s="1053">
        <v>7877.92</v>
      </c>
    </row>
    <row r="5602" spans="1:4" x14ac:dyDescent="0.25">
      <c r="A5602" s="1049">
        <v>103522</v>
      </c>
      <c r="B5602" s="1049" t="s">
        <v>13659</v>
      </c>
      <c r="C5602" s="1049" t="s">
        <v>77</v>
      </c>
      <c r="D5602" s="1053">
        <v>8011.83</v>
      </c>
    </row>
    <row r="5603" spans="1:4" x14ac:dyDescent="0.25">
      <c r="A5603" s="1049">
        <v>103523</v>
      </c>
      <c r="B5603" s="1049" t="s">
        <v>13660</v>
      </c>
      <c r="C5603" s="1049" t="s">
        <v>77</v>
      </c>
      <c r="D5603" s="1053">
        <v>12020.01</v>
      </c>
    </row>
    <row r="5604" spans="1:4" x14ac:dyDescent="0.25">
      <c r="A5604" s="1049">
        <v>104767</v>
      </c>
      <c r="B5604" s="1049" t="s">
        <v>22230</v>
      </c>
      <c r="C5604" s="1049" t="s">
        <v>77</v>
      </c>
      <c r="D5604" s="1052">
        <v>0.67</v>
      </c>
    </row>
    <row r="5605" spans="1:4" x14ac:dyDescent="0.25">
      <c r="A5605" s="1049">
        <v>104769</v>
      </c>
      <c r="B5605" s="1049" t="s">
        <v>22231</v>
      </c>
      <c r="C5605" s="1049" t="s">
        <v>77</v>
      </c>
      <c r="D5605" s="1052">
        <v>1.79</v>
      </c>
    </row>
    <row r="5606" spans="1:4" x14ac:dyDescent="0.25">
      <c r="A5606" s="1049">
        <v>104771</v>
      </c>
      <c r="B5606" s="1049" t="s">
        <v>22232</v>
      </c>
      <c r="C5606" s="1049" t="s">
        <v>77</v>
      </c>
      <c r="D5606" s="1052">
        <v>2.63</v>
      </c>
    </row>
    <row r="5607" spans="1:4" x14ac:dyDescent="0.25">
      <c r="A5607" s="1049">
        <v>104773</v>
      </c>
      <c r="B5607" s="1049" t="s">
        <v>22233</v>
      </c>
      <c r="C5607" s="1049" t="s">
        <v>77</v>
      </c>
      <c r="D5607" s="1052">
        <v>2.34</v>
      </c>
    </row>
    <row r="5608" spans="1:4" x14ac:dyDescent="0.25">
      <c r="A5608" s="1049">
        <v>104775</v>
      </c>
      <c r="B5608" s="1049" t="s">
        <v>22234</v>
      </c>
      <c r="C5608" s="1049" t="s">
        <v>77</v>
      </c>
      <c r="D5608" s="1052">
        <v>6.27</v>
      </c>
    </row>
    <row r="5609" spans="1:4" x14ac:dyDescent="0.25">
      <c r="A5609" s="1049">
        <v>104777</v>
      </c>
      <c r="B5609" s="1049" t="s">
        <v>22235</v>
      </c>
      <c r="C5609" s="1049" t="s">
        <v>77</v>
      </c>
      <c r="D5609" s="1052">
        <v>9.16</v>
      </c>
    </row>
    <row r="5610" spans="1:4" x14ac:dyDescent="0.25">
      <c r="A5610" s="1049">
        <v>104779</v>
      </c>
      <c r="B5610" s="1049" t="s">
        <v>22236</v>
      </c>
      <c r="C5610" s="1049" t="s">
        <v>76</v>
      </c>
      <c r="D5610" s="1052">
        <v>7.83</v>
      </c>
    </row>
    <row r="5611" spans="1:4" x14ac:dyDescent="0.25">
      <c r="A5611" s="1049">
        <v>104781</v>
      </c>
      <c r="B5611" s="1049" t="s">
        <v>22237</v>
      </c>
      <c r="C5611" s="1049" t="s">
        <v>76</v>
      </c>
      <c r="D5611" s="1052">
        <v>9.06</v>
      </c>
    </row>
    <row r="5612" spans="1:4" x14ac:dyDescent="0.25">
      <c r="A5612" s="1049">
        <v>104782</v>
      </c>
      <c r="B5612" s="1049" t="s">
        <v>22238</v>
      </c>
      <c r="C5612" s="1049" t="s">
        <v>77</v>
      </c>
      <c r="D5612" s="1052">
        <v>73.290000000000006</v>
      </c>
    </row>
    <row r="5613" spans="1:4" x14ac:dyDescent="0.25">
      <c r="A5613" s="1049">
        <v>104783</v>
      </c>
      <c r="B5613" s="1049" t="s">
        <v>22239</v>
      </c>
      <c r="C5613" s="1049" t="s">
        <v>77</v>
      </c>
      <c r="D5613" s="1052">
        <v>5.77</v>
      </c>
    </row>
    <row r="5614" spans="1:4" x14ac:dyDescent="0.25">
      <c r="A5614" s="1049">
        <v>104784</v>
      </c>
      <c r="B5614" s="1049" t="s">
        <v>22240</v>
      </c>
      <c r="C5614" s="1049" t="s">
        <v>77</v>
      </c>
      <c r="D5614" s="1052">
        <v>16.07</v>
      </c>
    </row>
    <row r="5615" spans="1:4" x14ac:dyDescent="0.25">
      <c r="A5615" s="1049">
        <v>104786</v>
      </c>
      <c r="B5615" s="1049" t="s">
        <v>22241</v>
      </c>
      <c r="C5615" s="1049" t="s">
        <v>76</v>
      </c>
      <c r="D5615" s="1052">
        <v>7.15</v>
      </c>
    </row>
    <row r="5616" spans="1:4" x14ac:dyDescent="0.25">
      <c r="A5616" s="1049">
        <v>104787</v>
      </c>
      <c r="B5616" s="1049" t="s">
        <v>22242</v>
      </c>
      <c r="C5616" s="1049" t="s">
        <v>76</v>
      </c>
      <c r="D5616" s="1052">
        <v>9.48</v>
      </c>
    </row>
    <row r="5617" spans="1:4" x14ac:dyDescent="0.25">
      <c r="A5617" s="1049">
        <v>104788</v>
      </c>
      <c r="B5617" s="1049" t="s">
        <v>22243</v>
      </c>
      <c r="C5617" s="1049" t="s">
        <v>76</v>
      </c>
      <c r="D5617" s="1052">
        <v>12.59</v>
      </c>
    </row>
    <row r="5618" spans="1:4" x14ac:dyDescent="0.25">
      <c r="A5618" s="1049">
        <v>104031</v>
      </c>
      <c r="B5618" s="1049" t="s">
        <v>13661</v>
      </c>
      <c r="C5618" s="1049" t="s">
        <v>77</v>
      </c>
      <c r="D5618" s="1052">
        <v>19.79</v>
      </c>
    </row>
    <row r="5619" spans="1:4" x14ac:dyDescent="0.25">
      <c r="A5619" s="1049">
        <v>104032</v>
      </c>
      <c r="B5619" s="1049" t="s">
        <v>13662</v>
      </c>
      <c r="C5619" s="1049" t="s">
        <v>77</v>
      </c>
      <c r="D5619" s="1052">
        <v>24.4</v>
      </c>
    </row>
    <row r="5620" spans="1:4" x14ac:dyDescent="0.25">
      <c r="A5620" s="1049">
        <v>104033</v>
      </c>
      <c r="B5620" s="1049" t="s">
        <v>13663</v>
      </c>
      <c r="C5620" s="1049" t="s">
        <v>77</v>
      </c>
      <c r="D5620" s="1052">
        <v>22.46</v>
      </c>
    </row>
    <row r="5621" spans="1:4" x14ac:dyDescent="0.25">
      <c r="A5621" s="1049">
        <v>104034</v>
      </c>
      <c r="B5621" s="1049" t="s">
        <v>13664</v>
      </c>
      <c r="C5621" s="1049" t="s">
        <v>77</v>
      </c>
      <c r="D5621" s="1052">
        <v>28.68</v>
      </c>
    </row>
    <row r="5622" spans="1:4" x14ac:dyDescent="0.25">
      <c r="A5622" s="1049">
        <v>104035</v>
      </c>
      <c r="B5622" s="1049" t="s">
        <v>13665</v>
      </c>
      <c r="C5622" s="1049" t="s">
        <v>77</v>
      </c>
      <c r="D5622" s="1052">
        <v>38.840000000000003</v>
      </c>
    </row>
    <row r="5623" spans="1:4" x14ac:dyDescent="0.25">
      <c r="A5623" s="1049">
        <v>104036</v>
      </c>
      <c r="B5623" s="1049" t="s">
        <v>13666</v>
      </c>
      <c r="C5623" s="1049" t="s">
        <v>77</v>
      </c>
      <c r="D5623" s="1052">
        <v>40.1</v>
      </c>
    </row>
    <row r="5624" spans="1:4" x14ac:dyDescent="0.25">
      <c r="A5624" s="1049">
        <v>104039</v>
      </c>
      <c r="B5624" s="1049" t="s">
        <v>13667</v>
      </c>
      <c r="C5624" s="1049" t="s">
        <v>77</v>
      </c>
      <c r="D5624" s="1052">
        <v>70.319999999999993</v>
      </c>
    </row>
    <row r="5625" spans="1:4" x14ac:dyDescent="0.25">
      <c r="A5625" s="1049">
        <v>104043</v>
      </c>
      <c r="B5625" s="1049" t="s">
        <v>13668</v>
      </c>
      <c r="C5625" s="1049" t="s">
        <v>77</v>
      </c>
      <c r="D5625" s="1052">
        <v>8.52</v>
      </c>
    </row>
    <row r="5626" spans="1:4" x14ac:dyDescent="0.25">
      <c r="A5626" s="1049">
        <v>104044</v>
      </c>
      <c r="B5626" s="1049" t="s">
        <v>13669</v>
      </c>
      <c r="C5626" s="1049" t="s">
        <v>77</v>
      </c>
      <c r="D5626" s="1052">
        <v>9.17</v>
      </c>
    </row>
    <row r="5627" spans="1:4" x14ac:dyDescent="0.25">
      <c r="A5627" s="1049">
        <v>104045</v>
      </c>
      <c r="B5627" s="1049" t="s">
        <v>13670</v>
      </c>
      <c r="C5627" s="1049" t="s">
        <v>77</v>
      </c>
      <c r="D5627" s="1052">
        <v>13.9</v>
      </c>
    </row>
    <row r="5628" spans="1:4" x14ac:dyDescent="0.25">
      <c r="A5628" s="1049">
        <v>104046</v>
      </c>
      <c r="B5628" s="1049" t="s">
        <v>13671</v>
      </c>
      <c r="C5628" s="1049" t="s">
        <v>77</v>
      </c>
      <c r="D5628" s="1052">
        <v>8.18</v>
      </c>
    </row>
    <row r="5629" spans="1:4" x14ac:dyDescent="0.25">
      <c r="A5629" s="1049">
        <v>104047</v>
      </c>
      <c r="B5629" s="1049" t="s">
        <v>13672</v>
      </c>
      <c r="C5629" s="1049" t="s">
        <v>77</v>
      </c>
      <c r="D5629" s="1052">
        <v>9.51</v>
      </c>
    </row>
    <row r="5630" spans="1:4" x14ac:dyDescent="0.25">
      <c r="A5630" s="1049">
        <v>104048</v>
      </c>
      <c r="B5630" s="1049" t="s">
        <v>13673</v>
      </c>
      <c r="C5630" s="1049" t="s">
        <v>77</v>
      </c>
      <c r="D5630" s="1052">
        <v>13.6</v>
      </c>
    </row>
    <row r="5631" spans="1:4" x14ac:dyDescent="0.25">
      <c r="A5631" s="1049">
        <v>104049</v>
      </c>
      <c r="B5631" s="1049" t="s">
        <v>13674</v>
      </c>
      <c r="C5631" s="1049" t="s">
        <v>77</v>
      </c>
      <c r="D5631" s="1052">
        <v>6.52</v>
      </c>
    </row>
    <row r="5632" spans="1:4" x14ac:dyDescent="0.25">
      <c r="A5632" s="1049">
        <v>104050</v>
      </c>
      <c r="B5632" s="1049" t="s">
        <v>13675</v>
      </c>
      <c r="C5632" s="1049" t="s">
        <v>77</v>
      </c>
      <c r="D5632" s="1052">
        <v>9.7899999999999991</v>
      </c>
    </row>
    <row r="5633" spans="1:4" x14ac:dyDescent="0.25">
      <c r="A5633" s="1049">
        <v>104051</v>
      </c>
      <c r="B5633" s="1049" t="s">
        <v>13676</v>
      </c>
      <c r="C5633" s="1049" t="s">
        <v>77</v>
      </c>
      <c r="D5633" s="1052">
        <v>7.63</v>
      </c>
    </row>
    <row r="5634" spans="1:4" x14ac:dyDescent="0.25">
      <c r="A5634" s="1049">
        <v>104052</v>
      </c>
      <c r="B5634" s="1049" t="s">
        <v>13677</v>
      </c>
      <c r="C5634" s="1049" t="s">
        <v>77</v>
      </c>
      <c r="D5634" s="1052">
        <v>10.66</v>
      </c>
    </row>
    <row r="5635" spans="1:4" x14ac:dyDescent="0.25">
      <c r="A5635" s="1049">
        <v>104053</v>
      </c>
      <c r="B5635" s="1049" t="s">
        <v>13678</v>
      </c>
      <c r="C5635" s="1049" t="s">
        <v>77</v>
      </c>
      <c r="D5635" s="1052">
        <v>8.73</v>
      </c>
    </row>
    <row r="5636" spans="1:4" x14ac:dyDescent="0.25">
      <c r="A5636" s="1049">
        <v>104054</v>
      </c>
      <c r="B5636" s="1049" t="s">
        <v>13679</v>
      </c>
      <c r="C5636" s="1049" t="s">
        <v>77</v>
      </c>
      <c r="D5636" s="1052">
        <v>16.75</v>
      </c>
    </row>
    <row r="5637" spans="1:4" x14ac:dyDescent="0.25">
      <c r="A5637" s="1049">
        <v>104055</v>
      </c>
      <c r="B5637" s="1049" t="s">
        <v>13680</v>
      </c>
      <c r="C5637" s="1049" t="s">
        <v>77</v>
      </c>
      <c r="D5637" s="1052">
        <v>20.67</v>
      </c>
    </row>
    <row r="5638" spans="1:4" x14ac:dyDescent="0.25">
      <c r="A5638" s="1049">
        <v>104056</v>
      </c>
      <c r="B5638" s="1049" t="s">
        <v>13681</v>
      </c>
      <c r="C5638" s="1049" t="s">
        <v>77</v>
      </c>
      <c r="D5638" s="1052">
        <v>31.39</v>
      </c>
    </row>
    <row r="5639" spans="1:4" x14ac:dyDescent="0.25">
      <c r="A5639" s="1049">
        <v>104058</v>
      </c>
      <c r="B5639" s="1049" t="s">
        <v>13682</v>
      </c>
      <c r="C5639" s="1049" t="s">
        <v>77</v>
      </c>
      <c r="D5639" s="1052">
        <v>8.08</v>
      </c>
    </row>
    <row r="5640" spans="1:4" x14ac:dyDescent="0.25">
      <c r="A5640" s="1049">
        <v>104059</v>
      </c>
      <c r="B5640" s="1049" t="s">
        <v>13683</v>
      </c>
      <c r="C5640" s="1049" t="s">
        <v>77</v>
      </c>
      <c r="D5640" s="1052">
        <v>12.16</v>
      </c>
    </row>
    <row r="5641" spans="1:4" x14ac:dyDescent="0.25">
      <c r="A5641" s="1049">
        <v>104060</v>
      </c>
      <c r="B5641" s="1049" t="s">
        <v>13684</v>
      </c>
      <c r="C5641" s="1049" t="s">
        <v>76</v>
      </c>
      <c r="D5641" s="1052">
        <v>8.98</v>
      </c>
    </row>
    <row r="5642" spans="1:4" x14ac:dyDescent="0.25">
      <c r="A5642" s="1049">
        <v>104061</v>
      </c>
      <c r="B5642" s="1049" t="s">
        <v>13685</v>
      </c>
      <c r="C5642" s="1049" t="s">
        <v>76</v>
      </c>
      <c r="D5642" s="1052">
        <v>15.9</v>
      </c>
    </row>
    <row r="5643" spans="1:4" x14ac:dyDescent="0.25">
      <c r="A5643" s="1049">
        <v>104062</v>
      </c>
      <c r="B5643" s="1049" t="s">
        <v>13686</v>
      </c>
      <c r="C5643" s="1049" t="s">
        <v>77</v>
      </c>
      <c r="D5643" s="1052">
        <v>89.48</v>
      </c>
    </row>
    <row r="5644" spans="1:4" x14ac:dyDescent="0.25">
      <c r="A5644" s="1049">
        <v>104063</v>
      </c>
      <c r="B5644" s="1049" t="s">
        <v>13687</v>
      </c>
      <c r="C5644" s="1049" t="s">
        <v>77</v>
      </c>
      <c r="D5644" s="1052">
        <v>84.94</v>
      </c>
    </row>
    <row r="5645" spans="1:4" x14ac:dyDescent="0.25">
      <c r="A5645" s="1049">
        <v>104064</v>
      </c>
      <c r="B5645" s="1049" t="s">
        <v>13688</v>
      </c>
      <c r="C5645" s="1049" t="s">
        <v>77</v>
      </c>
      <c r="D5645" s="1052">
        <v>219.16</v>
      </c>
    </row>
    <row r="5646" spans="1:4" x14ac:dyDescent="0.25">
      <c r="A5646" s="1049">
        <v>104065</v>
      </c>
      <c r="B5646" s="1049" t="s">
        <v>13689</v>
      </c>
      <c r="C5646" s="1049" t="s">
        <v>77</v>
      </c>
      <c r="D5646" s="1052">
        <v>185.06</v>
      </c>
    </row>
    <row r="5647" spans="1:4" x14ac:dyDescent="0.25">
      <c r="A5647" s="1049">
        <v>104072</v>
      </c>
      <c r="B5647" s="1049" t="s">
        <v>13690</v>
      </c>
      <c r="C5647" s="1049" t="s">
        <v>77</v>
      </c>
      <c r="D5647" s="1052">
        <v>335.51</v>
      </c>
    </row>
    <row r="5648" spans="1:4" x14ac:dyDescent="0.25">
      <c r="A5648" s="1049">
        <v>104076</v>
      </c>
      <c r="B5648" s="1049" t="s">
        <v>13691</v>
      </c>
      <c r="C5648" s="1049" t="s">
        <v>77</v>
      </c>
      <c r="D5648" s="1052">
        <v>56.25</v>
      </c>
    </row>
    <row r="5649" spans="1:4" x14ac:dyDescent="0.25">
      <c r="A5649" s="1049">
        <v>104082</v>
      </c>
      <c r="B5649" s="1049" t="s">
        <v>13692</v>
      </c>
      <c r="C5649" s="1049" t="s">
        <v>77</v>
      </c>
      <c r="D5649" s="1052">
        <v>36.36</v>
      </c>
    </row>
    <row r="5650" spans="1:4" x14ac:dyDescent="0.25">
      <c r="A5650" s="1049">
        <v>104083</v>
      </c>
      <c r="B5650" s="1049" t="s">
        <v>13693</v>
      </c>
      <c r="C5650" s="1049" t="s">
        <v>77</v>
      </c>
      <c r="D5650" s="1052">
        <v>88.43</v>
      </c>
    </row>
    <row r="5651" spans="1:4" x14ac:dyDescent="0.25">
      <c r="A5651" s="1049">
        <v>104084</v>
      </c>
      <c r="B5651" s="1049" t="s">
        <v>13694</v>
      </c>
      <c r="C5651" s="1049" t="s">
        <v>77</v>
      </c>
      <c r="D5651" s="1052">
        <v>101.29</v>
      </c>
    </row>
    <row r="5652" spans="1:4" x14ac:dyDescent="0.25">
      <c r="A5652" s="1049">
        <v>104085</v>
      </c>
      <c r="B5652" s="1049" t="s">
        <v>13695</v>
      </c>
      <c r="C5652" s="1049" t="s">
        <v>76</v>
      </c>
      <c r="D5652" s="1052">
        <v>67</v>
      </c>
    </row>
    <row r="5653" spans="1:4" x14ac:dyDescent="0.25">
      <c r="A5653" s="1049">
        <v>104086</v>
      </c>
      <c r="B5653" s="1049" t="s">
        <v>13696</v>
      </c>
      <c r="C5653" s="1049" t="s">
        <v>76</v>
      </c>
      <c r="D5653" s="1052">
        <v>120.86</v>
      </c>
    </row>
    <row r="5654" spans="1:4" x14ac:dyDescent="0.25">
      <c r="A5654" s="1049">
        <v>104947</v>
      </c>
      <c r="B5654" s="1049" t="s">
        <v>22244</v>
      </c>
      <c r="C5654" s="1049" t="s">
        <v>70</v>
      </c>
      <c r="D5654" s="1052">
        <v>13.05</v>
      </c>
    </row>
    <row r="5655" spans="1:4" x14ac:dyDescent="0.25">
      <c r="A5655" s="1049">
        <v>104948</v>
      </c>
      <c r="B5655" s="1049" t="s">
        <v>22245</v>
      </c>
      <c r="C5655" s="1049" t="s">
        <v>70</v>
      </c>
      <c r="D5655" s="1052">
        <v>5.45</v>
      </c>
    </row>
    <row r="5656" spans="1:4" x14ac:dyDescent="0.25">
      <c r="A5656" s="1049">
        <v>96520</v>
      </c>
      <c r="B5656" s="1049" t="s">
        <v>22246</v>
      </c>
      <c r="C5656" s="1049" t="s">
        <v>70</v>
      </c>
      <c r="D5656" s="1052">
        <v>99.95</v>
      </c>
    </row>
    <row r="5657" spans="1:4" x14ac:dyDescent="0.25">
      <c r="A5657" s="1049">
        <v>96521</v>
      </c>
      <c r="B5657" s="1049" t="s">
        <v>22247</v>
      </c>
      <c r="C5657" s="1049" t="s">
        <v>70</v>
      </c>
      <c r="D5657" s="1052">
        <v>44.89</v>
      </c>
    </row>
    <row r="5658" spans="1:4" x14ac:dyDescent="0.25">
      <c r="A5658" s="1049">
        <v>96522</v>
      </c>
      <c r="B5658" s="1049" t="s">
        <v>22248</v>
      </c>
      <c r="C5658" s="1049" t="s">
        <v>70</v>
      </c>
      <c r="D5658" s="1052">
        <v>157.9</v>
      </c>
    </row>
    <row r="5659" spans="1:4" x14ac:dyDescent="0.25">
      <c r="A5659" s="1049">
        <v>96523</v>
      </c>
      <c r="B5659" s="1049" t="s">
        <v>22249</v>
      </c>
      <c r="C5659" s="1049" t="s">
        <v>70</v>
      </c>
      <c r="D5659" s="1052">
        <v>104.3</v>
      </c>
    </row>
    <row r="5660" spans="1:4" x14ac:dyDescent="0.25">
      <c r="A5660" s="1049">
        <v>96524</v>
      </c>
      <c r="B5660" s="1049" t="s">
        <v>22250</v>
      </c>
      <c r="C5660" s="1049" t="s">
        <v>70</v>
      </c>
      <c r="D5660" s="1052">
        <v>163.1</v>
      </c>
    </row>
    <row r="5661" spans="1:4" x14ac:dyDescent="0.25">
      <c r="A5661" s="1049">
        <v>96525</v>
      </c>
      <c r="B5661" s="1049" t="s">
        <v>22251</v>
      </c>
      <c r="C5661" s="1049" t="s">
        <v>70</v>
      </c>
      <c r="D5661" s="1052">
        <v>56.95</v>
      </c>
    </row>
    <row r="5662" spans="1:4" x14ac:dyDescent="0.25">
      <c r="A5662" s="1049">
        <v>96526</v>
      </c>
      <c r="B5662" s="1049" t="s">
        <v>22252</v>
      </c>
      <c r="C5662" s="1049" t="s">
        <v>70</v>
      </c>
      <c r="D5662" s="1052">
        <v>226.15</v>
      </c>
    </row>
    <row r="5663" spans="1:4" x14ac:dyDescent="0.25">
      <c r="A5663" s="1049">
        <v>96527</v>
      </c>
      <c r="B5663" s="1049" t="s">
        <v>22253</v>
      </c>
      <c r="C5663" s="1049" t="s">
        <v>70</v>
      </c>
      <c r="D5663" s="1052">
        <v>114.72</v>
      </c>
    </row>
    <row r="5664" spans="1:4" x14ac:dyDescent="0.25">
      <c r="A5664" s="1049">
        <v>96528</v>
      </c>
      <c r="B5664" s="1049" t="s">
        <v>22254</v>
      </c>
      <c r="C5664" s="1049" t="s">
        <v>1239</v>
      </c>
      <c r="D5664" s="1052">
        <v>161.19</v>
      </c>
    </row>
    <row r="5665" spans="1:4" x14ac:dyDescent="0.25">
      <c r="A5665" s="1049">
        <v>101114</v>
      </c>
      <c r="B5665" s="1049" t="s">
        <v>3841</v>
      </c>
      <c r="C5665" s="1049" t="s">
        <v>70</v>
      </c>
      <c r="D5665" s="1052">
        <v>4.6900000000000004</v>
      </c>
    </row>
    <row r="5666" spans="1:4" x14ac:dyDescent="0.25">
      <c r="A5666" s="1049">
        <v>101115</v>
      </c>
      <c r="B5666" s="1049" t="s">
        <v>3842</v>
      </c>
      <c r="C5666" s="1049" t="s">
        <v>70</v>
      </c>
      <c r="D5666" s="1052">
        <v>3.87</v>
      </c>
    </row>
    <row r="5667" spans="1:4" x14ac:dyDescent="0.25">
      <c r="A5667" s="1049">
        <v>101116</v>
      </c>
      <c r="B5667" s="1049" t="s">
        <v>3843</v>
      </c>
      <c r="C5667" s="1049" t="s">
        <v>70</v>
      </c>
      <c r="D5667" s="1052">
        <v>2.41</v>
      </c>
    </row>
    <row r="5668" spans="1:4" x14ac:dyDescent="0.25">
      <c r="A5668" s="1049">
        <v>101117</v>
      </c>
      <c r="B5668" s="1049" t="s">
        <v>3844</v>
      </c>
      <c r="C5668" s="1049" t="s">
        <v>70</v>
      </c>
      <c r="D5668" s="1052">
        <v>3.29</v>
      </c>
    </row>
    <row r="5669" spans="1:4" x14ac:dyDescent="0.25">
      <c r="A5669" s="1049">
        <v>101118</v>
      </c>
      <c r="B5669" s="1049" t="s">
        <v>3845</v>
      </c>
      <c r="C5669" s="1049" t="s">
        <v>70</v>
      </c>
      <c r="D5669" s="1052">
        <v>4.01</v>
      </c>
    </row>
    <row r="5670" spans="1:4" x14ac:dyDescent="0.25">
      <c r="A5670" s="1049">
        <v>101119</v>
      </c>
      <c r="B5670" s="1049" t="s">
        <v>3846</v>
      </c>
      <c r="C5670" s="1049" t="s">
        <v>70</v>
      </c>
      <c r="D5670" s="1052">
        <v>8.9499999999999993</v>
      </c>
    </row>
    <row r="5671" spans="1:4" x14ac:dyDescent="0.25">
      <c r="A5671" s="1049">
        <v>101120</v>
      </c>
      <c r="B5671" s="1049" t="s">
        <v>3847</v>
      </c>
      <c r="C5671" s="1049" t="s">
        <v>70</v>
      </c>
      <c r="D5671" s="1052">
        <v>7.42</v>
      </c>
    </row>
    <row r="5672" spans="1:4" x14ac:dyDescent="0.25">
      <c r="A5672" s="1049">
        <v>101121</v>
      </c>
      <c r="B5672" s="1049" t="s">
        <v>3848</v>
      </c>
      <c r="C5672" s="1049" t="s">
        <v>70</v>
      </c>
      <c r="D5672" s="1052">
        <v>4.63</v>
      </c>
    </row>
    <row r="5673" spans="1:4" x14ac:dyDescent="0.25">
      <c r="A5673" s="1049">
        <v>101122</v>
      </c>
      <c r="B5673" s="1049" t="s">
        <v>3849</v>
      </c>
      <c r="C5673" s="1049" t="s">
        <v>70</v>
      </c>
      <c r="D5673" s="1052">
        <v>6.28</v>
      </c>
    </row>
    <row r="5674" spans="1:4" x14ac:dyDescent="0.25">
      <c r="A5674" s="1049">
        <v>101123</v>
      </c>
      <c r="B5674" s="1049" t="s">
        <v>3850</v>
      </c>
      <c r="C5674" s="1049" t="s">
        <v>70</v>
      </c>
      <c r="D5674" s="1052">
        <v>7.66</v>
      </c>
    </row>
    <row r="5675" spans="1:4" x14ac:dyDescent="0.25">
      <c r="A5675" s="1049">
        <v>101124</v>
      </c>
      <c r="B5675" s="1049" t="s">
        <v>3851</v>
      </c>
      <c r="C5675" s="1049" t="s">
        <v>70</v>
      </c>
      <c r="D5675" s="1052">
        <v>15.65</v>
      </c>
    </row>
    <row r="5676" spans="1:4" x14ac:dyDescent="0.25">
      <c r="A5676" s="1049">
        <v>101125</v>
      </c>
      <c r="B5676" s="1049" t="s">
        <v>3852</v>
      </c>
      <c r="C5676" s="1049" t="s">
        <v>70</v>
      </c>
      <c r="D5676" s="1052">
        <v>14.83</v>
      </c>
    </row>
    <row r="5677" spans="1:4" x14ac:dyDescent="0.25">
      <c r="A5677" s="1049">
        <v>101126</v>
      </c>
      <c r="B5677" s="1049" t="s">
        <v>3853</v>
      </c>
      <c r="C5677" s="1049" t="s">
        <v>70</v>
      </c>
      <c r="D5677" s="1052">
        <v>13.36</v>
      </c>
    </row>
    <row r="5678" spans="1:4" x14ac:dyDescent="0.25">
      <c r="A5678" s="1049">
        <v>101127</v>
      </c>
      <c r="B5678" s="1049" t="s">
        <v>3854</v>
      </c>
      <c r="C5678" s="1049" t="s">
        <v>70</v>
      </c>
      <c r="D5678" s="1052">
        <v>14.25</v>
      </c>
    </row>
    <row r="5679" spans="1:4" x14ac:dyDescent="0.25">
      <c r="A5679" s="1049">
        <v>101128</v>
      </c>
      <c r="B5679" s="1049" t="s">
        <v>3855</v>
      </c>
      <c r="C5679" s="1049" t="s">
        <v>70</v>
      </c>
      <c r="D5679" s="1052">
        <v>14.97</v>
      </c>
    </row>
    <row r="5680" spans="1:4" x14ac:dyDescent="0.25">
      <c r="A5680" s="1049">
        <v>101129</v>
      </c>
      <c r="B5680" s="1049" t="s">
        <v>3856</v>
      </c>
      <c r="C5680" s="1049" t="s">
        <v>70</v>
      </c>
      <c r="D5680" s="1052">
        <v>20.350000000000001</v>
      </c>
    </row>
    <row r="5681" spans="1:4" x14ac:dyDescent="0.25">
      <c r="A5681" s="1049">
        <v>101130</v>
      </c>
      <c r="B5681" s="1049" t="s">
        <v>3857</v>
      </c>
      <c r="C5681" s="1049" t="s">
        <v>70</v>
      </c>
      <c r="D5681" s="1052">
        <v>18.82</v>
      </c>
    </row>
    <row r="5682" spans="1:4" x14ac:dyDescent="0.25">
      <c r="A5682" s="1049">
        <v>101131</v>
      </c>
      <c r="B5682" s="1049" t="s">
        <v>3858</v>
      </c>
      <c r="C5682" s="1049" t="s">
        <v>70</v>
      </c>
      <c r="D5682" s="1052">
        <v>16.03</v>
      </c>
    </row>
    <row r="5683" spans="1:4" x14ac:dyDescent="0.25">
      <c r="A5683" s="1049">
        <v>101132</v>
      </c>
      <c r="B5683" s="1049" t="s">
        <v>3859</v>
      </c>
      <c r="C5683" s="1049" t="s">
        <v>70</v>
      </c>
      <c r="D5683" s="1052">
        <v>17.68</v>
      </c>
    </row>
    <row r="5684" spans="1:4" x14ac:dyDescent="0.25">
      <c r="A5684" s="1049">
        <v>101133</v>
      </c>
      <c r="B5684" s="1049" t="s">
        <v>3860</v>
      </c>
      <c r="C5684" s="1049" t="s">
        <v>70</v>
      </c>
      <c r="D5684" s="1052">
        <v>19.059999999999999</v>
      </c>
    </row>
    <row r="5685" spans="1:4" x14ac:dyDescent="0.25">
      <c r="A5685" s="1049">
        <v>101134</v>
      </c>
      <c r="B5685" s="1049" t="s">
        <v>3861</v>
      </c>
      <c r="C5685" s="1049" t="s">
        <v>70</v>
      </c>
      <c r="D5685" s="1052">
        <v>16.32</v>
      </c>
    </row>
    <row r="5686" spans="1:4" x14ac:dyDescent="0.25">
      <c r="A5686" s="1049">
        <v>101135</v>
      </c>
      <c r="B5686" s="1049" t="s">
        <v>3862</v>
      </c>
      <c r="C5686" s="1049" t="s">
        <v>70</v>
      </c>
      <c r="D5686" s="1052">
        <v>15.5</v>
      </c>
    </row>
    <row r="5687" spans="1:4" x14ac:dyDescent="0.25">
      <c r="A5687" s="1049">
        <v>101136</v>
      </c>
      <c r="B5687" s="1049" t="s">
        <v>3863</v>
      </c>
      <c r="C5687" s="1049" t="s">
        <v>70</v>
      </c>
      <c r="D5687" s="1052">
        <v>14.04</v>
      </c>
    </row>
    <row r="5688" spans="1:4" x14ac:dyDescent="0.25">
      <c r="A5688" s="1049">
        <v>101137</v>
      </c>
      <c r="B5688" s="1049" t="s">
        <v>3864</v>
      </c>
      <c r="C5688" s="1049" t="s">
        <v>70</v>
      </c>
      <c r="D5688" s="1052">
        <v>14.92</v>
      </c>
    </row>
    <row r="5689" spans="1:4" x14ac:dyDescent="0.25">
      <c r="A5689" s="1049">
        <v>101138</v>
      </c>
      <c r="B5689" s="1049" t="s">
        <v>3865</v>
      </c>
      <c r="C5689" s="1049" t="s">
        <v>70</v>
      </c>
      <c r="D5689" s="1052">
        <v>15.64</v>
      </c>
    </row>
    <row r="5690" spans="1:4" x14ac:dyDescent="0.25">
      <c r="A5690" s="1049">
        <v>101139</v>
      </c>
      <c r="B5690" s="1049" t="s">
        <v>3866</v>
      </c>
      <c r="C5690" s="1049" t="s">
        <v>70</v>
      </c>
      <c r="D5690" s="1052">
        <v>21.04</v>
      </c>
    </row>
    <row r="5691" spans="1:4" x14ac:dyDescent="0.25">
      <c r="A5691" s="1049">
        <v>101140</v>
      </c>
      <c r="B5691" s="1049" t="s">
        <v>3867</v>
      </c>
      <c r="C5691" s="1049" t="s">
        <v>70</v>
      </c>
      <c r="D5691" s="1052">
        <v>19.510000000000002</v>
      </c>
    </row>
    <row r="5692" spans="1:4" x14ac:dyDescent="0.25">
      <c r="A5692" s="1049">
        <v>101141</v>
      </c>
      <c r="B5692" s="1049" t="s">
        <v>3868</v>
      </c>
      <c r="C5692" s="1049" t="s">
        <v>70</v>
      </c>
      <c r="D5692" s="1052">
        <v>16.72</v>
      </c>
    </row>
    <row r="5693" spans="1:4" x14ac:dyDescent="0.25">
      <c r="A5693" s="1049">
        <v>101142</v>
      </c>
      <c r="B5693" s="1049" t="s">
        <v>3869</v>
      </c>
      <c r="C5693" s="1049" t="s">
        <v>70</v>
      </c>
      <c r="D5693" s="1052">
        <v>18.37</v>
      </c>
    </row>
    <row r="5694" spans="1:4" x14ac:dyDescent="0.25">
      <c r="A5694" s="1049">
        <v>101143</v>
      </c>
      <c r="B5694" s="1049" t="s">
        <v>3870</v>
      </c>
      <c r="C5694" s="1049" t="s">
        <v>70</v>
      </c>
      <c r="D5694" s="1052">
        <v>19.75</v>
      </c>
    </row>
    <row r="5695" spans="1:4" x14ac:dyDescent="0.25">
      <c r="A5695" s="1049">
        <v>101144</v>
      </c>
      <c r="B5695" s="1049" t="s">
        <v>3871</v>
      </c>
      <c r="C5695" s="1049" t="s">
        <v>70</v>
      </c>
      <c r="D5695" s="1052">
        <v>16.29</v>
      </c>
    </row>
    <row r="5696" spans="1:4" x14ac:dyDescent="0.25">
      <c r="A5696" s="1049">
        <v>101145</v>
      </c>
      <c r="B5696" s="1049" t="s">
        <v>3872</v>
      </c>
      <c r="C5696" s="1049" t="s">
        <v>70</v>
      </c>
      <c r="D5696" s="1052">
        <v>15.47</v>
      </c>
    </row>
    <row r="5697" spans="1:4" x14ac:dyDescent="0.25">
      <c r="A5697" s="1049">
        <v>101146</v>
      </c>
      <c r="B5697" s="1049" t="s">
        <v>3873</v>
      </c>
      <c r="C5697" s="1049" t="s">
        <v>70</v>
      </c>
      <c r="D5697" s="1052">
        <v>14.01</v>
      </c>
    </row>
    <row r="5698" spans="1:4" x14ac:dyDescent="0.25">
      <c r="A5698" s="1049">
        <v>101147</v>
      </c>
      <c r="B5698" s="1049" t="s">
        <v>3874</v>
      </c>
      <c r="C5698" s="1049" t="s">
        <v>70</v>
      </c>
      <c r="D5698" s="1052">
        <v>14.89</v>
      </c>
    </row>
    <row r="5699" spans="1:4" x14ac:dyDescent="0.25">
      <c r="A5699" s="1049">
        <v>101148</v>
      </c>
      <c r="B5699" s="1049" t="s">
        <v>3875</v>
      </c>
      <c r="C5699" s="1049" t="s">
        <v>70</v>
      </c>
      <c r="D5699" s="1052">
        <v>15.61</v>
      </c>
    </row>
    <row r="5700" spans="1:4" x14ac:dyDescent="0.25">
      <c r="A5700" s="1049">
        <v>101149</v>
      </c>
      <c r="B5700" s="1049" t="s">
        <v>3876</v>
      </c>
      <c r="C5700" s="1049" t="s">
        <v>70</v>
      </c>
      <c r="D5700" s="1052">
        <v>21.01</v>
      </c>
    </row>
    <row r="5701" spans="1:4" x14ac:dyDescent="0.25">
      <c r="A5701" s="1049">
        <v>101150</v>
      </c>
      <c r="B5701" s="1049" t="s">
        <v>3877</v>
      </c>
      <c r="C5701" s="1049" t="s">
        <v>70</v>
      </c>
      <c r="D5701" s="1052">
        <v>19.48</v>
      </c>
    </row>
    <row r="5702" spans="1:4" x14ac:dyDescent="0.25">
      <c r="A5702" s="1049">
        <v>101151</v>
      </c>
      <c r="B5702" s="1049" t="s">
        <v>3878</v>
      </c>
      <c r="C5702" s="1049" t="s">
        <v>70</v>
      </c>
      <c r="D5702" s="1052">
        <v>16.690000000000001</v>
      </c>
    </row>
    <row r="5703" spans="1:4" x14ac:dyDescent="0.25">
      <c r="A5703" s="1049">
        <v>101152</v>
      </c>
      <c r="B5703" s="1049" t="s">
        <v>3879</v>
      </c>
      <c r="C5703" s="1049" t="s">
        <v>70</v>
      </c>
      <c r="D5703" s="1052">
        <v>18.34</v>
      </c>
    </row>
    <row r="5704" spans="1:4" x14ac:dyDescent="0.25">
      <c r="A5704" s="1049">
        <v>101153</v>
      </c>
      <c r="B5704" s="1049" t="s">
        <v>3880</v>
      </c>
      <c r="C5704" s="1049" t="s">
        <v>70</v>
      </c>
      <c r="D5704" s="1052">
        <v>19.72</v>
      </c>
    </row>
    <row r="5705" spans="1:4" x14ac:dyDescent="0.25">
      <c r="A5705" s="1049">
        <v>101206</v>
      </c>
      <c r="B5705" s="1049" t="s">
        <v>13697</v>
      </c>
      <c r="C5705" s="1049" t="s">
        <v>70</v>
      </c>
      <c r="D5705" s="1052">
        <v>12.75</v>
      </c>
    </row>
    <row r="5706" spans="1:4" x14ac:dyDescent="0.25">
      <c r="A5706" s="1049">
        <v>101207</v>
      </c>
      <c r="B5706" s="1049" t="s">
        <v>13698</v>
      </c>
      <c r="C5706" s="1049" t="s">
        <v>70</v>
      </c>
      <c r="D5706" s="1052">
        <v>10.98</v>
      </c>
    </row>
    <row r="5707" spans="1:4" x14ac:dyDescent="0.25">
      <c r="A5707" s="1049">
        <v>101208</v>
      </c>
      <c r="B5707" s="1049" t="s">
        <v>13699</v>
      </c>
      <c r="C5707" s="1049" t="s">
        <v>70</v>
      </c>
      <c r="D5707" s="1052">
        <v>10.73</v>
      </c>
    </row>
    <row r="5708" spans="1:4" x14ac:dyDescent="0.25">
      <c r="A5708" s="1049">
        <v>101209</v>
      </c>
      <c r="B5708" s="1049" t="s">
        <v>13700</v>
      </c>
      <c r="C5708" s="1049" t="s">
        <v>70</v>
      </c>
      <c r="D5708" s="1052">
        <v>9.94</v>
      </c>
    </row>
    <row r="5709" spans="1:4" x14ac:dyDescent="0.25">
      <c r="A5709" s="1049">
        <v>101210</v>
      </c>
      <c r="B5709" s="1049" t="s">
        <v>13701</v>
      </c>
      <c r="C5709" s="1049" t="s">
        <v>70</v>
      </c>
      <c r="D5709" s="1052">
        <v>17.73</v>
      </c>
    </row>
    <row r="5710" spans="1:4" x14ac:dyDescent="0.25">
      <c r="A5710" s="1049">
        <v>101211</v>
      </c>
      <c r="B5710" s="1049" t="s">
        <v>13702</v>
      </c>
      <c r="C5710" s="1049" t="s">
        <v>70</v>
      </c>
      <c r="D5710" s="1052">
        <v>19.02</v>
      </c>
    </row>
    <row r="5711" spans="1:4" x14ac:dyDescent="0.25">
      <c r="A5711" s="1049">
        <v>101212</v>
      </c>
      <c r="B5711" s="1049" t="s">
        <v>13703</v>
      </c>
      <c r="C5711" s="1049" t="s">
        <v>70</v>
      </c>
      <c r="D5711" s="1052">
        <v>22.18</v>
      </c>
    </row>
    <row r="5712" spans="1:4" x14ac:dyDescent="0.25">
      <c r="A5712" s="1049">
        <v>101213</v>
      </c>
      <c r="B5712" s="1049" t="s">
        <v>13704</v>
      </c>
      <c r="C5712" s="1049" t="s">
        <v>70</v>
      </c>
      <c r="D5712" s="1052">
        <v>24.81</v>
      </c>
    </row>
    <row r="5713" spans="1:4" x14ac:dyDescent="0.25">
      <c r="A5713" s="1049">
        <v>101214</v>
      </c>
      <c r="B5713" s="1049" t="s">
        <v>13705</v>
      </c>
      <c r="C5713" s="1049" t="s">
        <v>70</v>
      </c>
      <c r="D5713" s="1052">
        <v>29.94</v>
      </c>
    </row>
    <row r="5714" spans="1:4" x14ac:dyDescent="0.25">
      <c r="A5714" s="1049">
        <v>101215</v>
      </c>
      <c r="B5714" s="1049" t="s">
        <v>13706</v>
      </c>
      <c r="C5714" s="1049" t="s">
        <v>70</v>
      </c>
      <c r="D5714" s="1052">
        <v>17.02</v>
      </c>
    </row>
    <row r="5715" spans="1:4" x14ac:dyDescent="0.25">
      <c r="A5715" s="1049">
        <v>101216</v>
      </c>
      <c r="B5715" s="1049" t="s">
        <v>13707</v>
      </c>
      <c r="C5715" s="1049" t="s">
        <v>70</v>
      </c>
      <c r="D5715" s="1052">
        <v>17.84</v>
      </c>
    </row>
    <row r="5716" spans="1:4" x14ac:dyDescent="0.25">
      <c r="A5716" s="1049">
        <v>101217</v>
      </c>
      <c r="B5716" s="1049" t="s">
        <v>13708</v>
      </c>
      <c r="C5716" s="1049" t="s">
        <v>70</v>
      </c>
      <c r="D5716" s="1052">
        <v>20.75</v>
      </c>
    </row>
    <row r="5717" spans="1:4" x14ac:dyDescent="0.25">
      <c r="A5717" s="1049">
        <v>101218</v>
      </c>
      <c r="B5717" s="1049" t="s">
        <v>13709</v>
      </c>
      <c r="C5717" s="1049" t="s">
        <v>70</v>
      </c>
      <c r="D5717" s="1052">
        <v>21.94</v>
      </c>
    </row>
    <row r="5718" spans="1:4" x14ac:dyDescent="0.25">
      <c r="A5718" s="1049">
        <v>101219</v>
      </c>
      <c r="B5718" s="1049" t="s">
        <v>13710</v>
      </c>
      <c r="C5718" s="1049" t="s">
        <v>70</v>
      </c>
      <c r="D5718" s="1052">
        <v>26.58</v>
      </c>
    </row>
    <row r="5719" spans="1:4" x14ac:dyDescent="0.25">
      <c r="A5719" s="1049">
        <v>101220</v>
      </c>
      <c r="B5719" s="1049" t="s">
        <v>13711</v>
      </c>
      <c r="C5719" s="1049" t="s">
        <v>70</v>
      </c>
      <c r="D5719" s="1052">
        <v>16.7</v>
      </c>
    </row>
    <row r="5720" spans="1:4" x14ac:dyDescent="0.25">
      <c r="A5720" s="1049">
        <v>101221</v>
      </c>
      <c r="B5720" s="1049" t="s">
        <v>13712</v>
      </c>
      <c r="C5720" s="1049" t="s">
        <v>70</v>
      </c>
      <c r="D5720" s="1052">
        <v>17.63</v>
      </c>
    </row>
    <row r="5721" spans="1:4" x14ac:dyDescent="0.25">
      <c r="A5721" s="1049">
        <v>101222</v>
      </c>
      <c r="B5721" s="1049" t="s">
        <v>13713</v>
      </c>
      <c r="C5721" s="1049" t="s">
        <v>70</v>
      </c>
      <c r="D5721" s="1052">
        <v>20.48</v>
      </c>
    </row>
    <row r="5722" spans="1:4" x14ac:dyDescent="0.25">
      <c r="A5722" s="1049">
        <v>101223</v>
      </c>
      <c r="B5722" s="1049" t="s">
        <v>13714</v>
      </c>
      <c r="C5722" s="1049" t="s">
        <v>70</v>
      </c>
      <c r="D5722" s="1052">
        <v>22.8</v>
      </c>
    </row>
    <row r="5723" spans="1:4" x14ac:dyDescent="0.25">
      <c r="A5723" s="1049">
        <v>101224</v>
      </c>
      <c r="B5723" s="1049" t="s">
        <v>13715</v>
      </c>
      <c r="C5723" s="1049" t="s">
        <v>70</v>
      </c>
      <c r="D5723" s="1052">
        <v>28.57</v>
      </c>
    </row>
    <row r="5724" spans="1:4" x14ac:dyDescent="0.25">
      <c r="A5724" s="1049">
        <v>101225</v>
      </c>
      <c r="B5724" s="1049" t="s">
        <v>13716</v>
      </c>
      <c r="C5724" s="1049" t="s">
        <v>70</v>
      </c>
      <c r="D5724" s="1052">
        <v>15.31</v>
      </c>
    </row>
    <row r="5725" spans="1:4" x14ac:dyDescent="0.25">
      <c r="A5725" s="1049">
        <v>101226</v>
      </c>
      <c r="B5725" s="1049" t="s">
        <v>13717</v>
      </c>
      <c r="C5725" s="1049" t="s">
        <v>70</v>
      </c>
      <c r="D5725" s="1052">
        <v>16.13</v>
      </c>
    </row>
    <row r="5726" spans="1:4" x14ac:dyDescent="0.25">
      <c r="A5726" s="1049">
        <v>101227</v>
      </c>
      <c r="B5726" s="1049" t="s">
        <v>13718</v>
      </c>
      <c r="C5726" s="1049" t="s">
        <v>70</v>
      </c>
      <c r="D5726" s="1052">
        <v>18.68</v>
      </c>
    </row>
    <row r="5727" spans="1:4" x14ac:dyDescent="0.25">
      <c r="A5727" s="1049">
        <v>101228</v>
      </c>
      <c r="B5727" s="1049" t="s">
        <v>13719</v>
      </c>
      <c r="C5727" s="1049" t="s">
        <v>70</v>
      </c>
      <c r="D5727" s="1052">
        <v>19.91</v>
      </c>
    </row>
    <row r="5728" spans="1:4" x14ac:dyDescent="0.25">
      <c r="A5728" s="1049">
        <v>101229</v>
      </c>
      <c r="B5728" s="1049" t="s">
        <v>13720</v>
      </c>
      <c r="C5728" s="1049" t="s">
        <v>70</v>
      </c>
      <c r="D5728" s="1052">
        <v>25.09</v>
      </c>
    </row>
    <row r="5729" spans="1:4" x14ac:dyDescent="0.25">
      <c r="A5729" s="1049">
        <v>101230</v>
      </c>
      <c r="B5729" s="1049" t="s">
        <v>13721</v>
      </c>
      <c r="C5729" s="1049" t="s">
        <v>70</v>
      </c>
      <c r="D5729" s="1052">
        <v>11.22</v>
      </c>
    </row>
    <row r="5730" spans="1:4" x14ac:dyDescent="0.25">
      <c r="A5730" s="1049">
        <v>101231</v>
      </c>
      <c r="B5730" s="1049" t="s">
        <v>13722</v>
      </c>
      <c r="C5730" s="1049" t="s">
        <v>70</v>
      </c>
      <c r="D5730" s="1052">
        <v>10.67</v>
      </c>
    </row>
    <row r="5731" spans="1:4" x14ac:dyDescent="0.25">
      <c r="A5731" s="1049">
        <v>101232</v>
      </c>
      <c r="B5731" s="1049" t="s">
        <v>13723</v>
      </c>
      <c r="C5731" s="1049" t="s">
        <v>70</v>
      </c>
      <c r="D5731" s="1052">
        <v>9.58</v>
      </c>
    </row>
    <row r="5732" spans="1:4" x14ac:dyDescent="0.25">
      <c r="A5732" s="1049">
        <v>101233</v>
      </c>
      <c r="B5732" s="1049" t="s">
        <v>13724</v>
      </c>
      <c r="C5732" s="1049" t="s">
        <v>70</v>
      </c>
      <c r="D5732" s="1052">
        <v>8.82</v>
      </c>
    </row>
    <row r="5733" spans="1:4" x14ac:dyDescent="0.25">
      <c r="A5733" s="1049">
        <v>101234</v>
      </c>
      <c r="B5733" s="1049" t="s">
        <v>13725</v>
      </c>
      <c r="C5733" s="1049" t="s">
        <v>70</v>
      </c>
      <c r="D5733" s="1052">
        <v>17.39</v>
      </c>
    </row>
    <row r="5734" spans="1:4" x14ac:dyDescent="0.25">
      <c r="A5734" s="1049">
        <v>101235</v>
      </c>
      <c r="B5734" s="1049" t="s">
        <v>13726</v>
      </c>
      <c r="C5734" s="1049" t="s">
        <v>70</v>
      </c>
      <c r="D5734" s="1052">
        <v>18.3</v>
      </c>
    </row>
    <row r="5735" spans="1:4" x14ac:dyDescent="0.25">
      <c r="A5735" s="1049">
        <v>101236</v>
      </c>
      <c r="B5735" s="1049" t="s">
        <v>13727</v>
      </c>
      <c r="C5735" s="1049" t="s">
        <v>70</v>
      </c>
      <c r="D5735" s="1052">
        <v>21.3</v>
      </c>
    </row>
    <row r="5736" spans="1:4" x14ac:dyDescent="0.25">
      <c r="A5736" s="1049">
        <v>101237</v>
      </c>
      <c r="B5736" s="1049" t="s">
        <v>13728</v>
      </c>
      <c r="C5736" s="1049" t="s">
        <v>70</v>
      </c>
      <c r="D5736" s="1052">
        <v>22.67</v>
      </c>
    </row>
    <row r="5737" spans="1:4" x14ac:dyDescent="0.25">
      <c r="A5737" s="1049">
        <v>101238</v>
      </c>
      <c r="B5737" s="1049" t="s">
        <v>13729</v>
      </c>
      <c r="C5737" s="1049" t="s">
        <v>70</v>
      </c>
      <c r="D5737" s="1052">
        <v>28.67</v>
      </c>
    </row>
    <row r="5738" spans="1:4" x14ac:dyDescent="0.25">
      <c r="A5738" s="1049">
        <v>101239</v>
      </c>
      <c r="B5738" s="1049" t="s">
        <v>13730</v>
      </c>
      <c r="C5738" s="1049" t="s">
        <v>70</v>
      </c>
      <c r="D5738" s="1052">
        <v>15.24</v>
      </c>
    </row>
    <row r="5739" spans="1:4" x14ac:dyDescent="0.25">
      <c r="A5739" s="1049">
        <v>101240</v>
      </c>
      <c r="B5739" s="1049" t="s">
        <v>13731</v>
      </c>
      <c r="C5739" s="1049" t="s">
        <v>70</v>
      </c>
      <c r="D5739" s="1052">
        <v>16.07</v>
      </c>
    </row>
    <row r="5740" spans="1:4" x14ac:dyDescent="0.25">
      <c r="A5740" s="1049">
        <v>101241</v>
      </c>
      <c r="B5740" s="1049" t="s">
        <v>13732</v>
      </c>
      <c r="C5740" s="1049" t="s">
        <v>70</v>
      </c>
      <c r="D5740" s="1052">
        <v>18.78</v>
      </c>
    </row>
    <row r="5741" spans="1:4" x14ac:dyDescent="0.25">
      <c r="A5741" s="1049">
        <v>101242</v>
      </c>
      <c r="B5741" s="1049" t="s">
        <v>13733</v>
      </c>
      <c r="C5741" s="1049" t="s">
        <v>70</v>
      </c>
      <c r="D5741" s="1052">
        <v>20.99</v>
      </c>
    </row>
    <row r="5742" spans="1:4" x14ac:dyDescent="0.25">
      <c r="A5742" s="1049">
        <v>101243</v>
      </c>
      <c r="B5742" s="1049" t="s">
        <v>13734</v>
      </c>
      <c r="C5742" s="1049" t="s">
        <v>70</v>
      </c>
      <c r="D5742" s="1052">
        <v>25.41</v>
      </c>
    </row>
    <row r="5743" spans="1:4" x14ac:dyDescent="0.25">
      <c r="A5743" s="1049">
        <v>101244</v>
      </c>
      <c r="B5743" s="1049" t="s">
        <v>13735</v>
      </c>
      <c r="C5743" s="1049" t="s">
        <v>70</v>
      </c>
      <c r="D5743" s="1052">
        <v>16.05</v>
      </c>
    </row>
    <row r="5744" spans="1:4" x14ac:dyDescent="0.25">
      <c r="A5744" s="1049">
        <v>101245</v>
      </c>
      <c r="B5744" s="1049" t="s">
        <v>13736</v>
      </c>
      <c r="C5744" s="1049" t="s">
        <v>70</v>
      </c>
      <c r="D5744" s="1052">
        <v>16.97</v>
      </c>
    </row>
    <row r="5745" spans="1:4" x14ac:dyDescent="0.25">
      <c r="A5745" s="1049">
        <v>101246</v>
      </c>
      <c r="B5745" s="1049" t="s">
        <v>13737</v>
      </c>
      <c r="C5745" s="1049" t="s">
        <v>70</v>
      </c>
      <c r="D5745" s="1052">
        <v>19.71</v>
      </c>
    </row>
    <row r="5746" spans="1:4" x14ac:dyDescent="0.25">
      <c r="A5746" s="1049">
        <v>101247</v>
      </c>
      <c r="B5746" s="1049" t="s">
        <v>13738</v>
      </c>
      <c r="C5746" s="1049" t="s">
        <v>70</v>
      </c>
      <c r="D5746" s="1052">
        <v>21.87</v>
      </c>
    </row>
    <row r="5747" spans="1:4" x14ac:dyDescent="0.25">
      <c r="A5747" s="1049">
        <v>101248</v>
      </c>
      <c r="B5747" s="1049" t="s">
        <v>13739</v>
      </c>
      <c r="C5747" s="1049" t="s">
        <v>70</v>
      </c>
      <c r="D5747" s="1052">
        <v>27.35</v>
      </c>
    </row>
    <row r="5748" spans="1:4" x14ac:dyDescent="0.25">
      <c r="A5748" s="1049">
        <v>101249</v>
      </c>
      <c r="B5748" s="1049" t="s">
        <v>13740</v>
      </c>
      <c r="C5748" s="1049" t="s">
        <v>70</v>
      </c>
      <c r="D5748" s="1052">
        <v>13.93</v>
      </c>
    </row>
    <row r="5749" spans="1:4" x14ac:dyDescent="0.25">
      <c r="A5749" s="1049">
        <v>101250</v>
      </c>
      <c r="B5749" s="1049" t="s">
        <v>13741</v>
      </c>
      <c r="C5749" s="1049" t="s">
        <v>70</v>
      </c>
      <c r="D5749" s="1052">
        <v>15.46</v>
      </c>
    </row>
    <row r="5750" spans="1:4" x14ac:dyDescent="0.25">
      <c r="A5750" s="1049">
        <v>101251</v>
      </c>
      <c r="B5750" s="1049" t="s">
        <v>13742</v>
      </c>
      <c r="C5750" s="1049" t="s">
        <v>70</v>
      </c>
      <c r="D5750" s="1052">
        <v>17.61</v>
      </c>
    </row>
    <row r="5751" spans="1:4" x14ac:dyDescent="0.25">
      <c r="A5751" s="1049">
        <v>101252</v>
      </c>
      <c r="B5751" s="1049" t="s">
        <v>13743</v>
      </c>
      <c r="C5751" s="1049" t="s">
        <v>70</v>
      </c>
      <c r="D5751" s="1052">
        <v>19.09</v>
      </c>
    </row>
    <row r="5752" spans="1:4" x14ac:dyDescent="0.25">
      <c r="A5752" s="1049">
        <v>101253</v>
      </c>
      <c r="B5752" s="1049" t="s">
        <v>13744</v>
      </c>
      <c r="C5752" s="1049" t="s">
        <v>70</v>
      </c>
      <c r="D5752" s="1052">
        <v>24.03</v>
      </c>
    </row>
    <row r="5753" spans="1:4" x14ac:dyDescent="0.25">
      <c r="A5753" s="1049">
        <v>101254</v>
      </c>
      <c r="B5753" s="1049" t="s">
        <v>13745</v>
      </c>
      <c r="C5753" s="1049" t="s">
        <v>70</v>
      </c>
      <c r="D5753" s="1052">
        <v>12.98</v>
      </c>
    </row>
    <row r="5754" spans="1:4" x14ac:dyDescent="0.25">
      <c r="A5754" s="1049">
        <v>101255</v>
      </c>
      <c r="B5754" s="1049" t="s">
        <v>13746</v>
      </c>
      <c r="C5754" s="1049" t="s">
        <v>70</v>
      </c>
      <c r="D5754" s="1052">
        <v>11.42</v>
      </c>
    </row>
    <row r="5755" spans="1:4" x14ac:dyDescent="0.25">
      <c r="A5755" s="1049">
        <v>101256</v>
      </c>
      <c r="B5755" s="1049" t="s">
        <v>13747</v>
      </c>
      <c r="C5755" s="1049" t="s">
        <v>70</v>
      </c>
      <c r="D5755" s="1052">
        <v>19.940000000000001</v>
      </c>
    </row>
    <row r="5756" spans="1:4" x14ac:dyDescent="0.25">
      <c r="A5756" s="1049">
        <v>101257</v>
      </c>
      <c r="B5756" s="1049" t="s">
        <v>13748</v>
      </c>
      <c r="C5756" s="1049" t="s">
        <v>70</v>
      </c>
      <c r="D5756" s="1052">
        <v>21</v>
      </c>
    </row>
    <row r="5757" spans="1:4" x14ac:dyDescent="0.25">
      <c r="A5757" s="1049">
        <v>101258</v>
      </c>
      <c r="B5757" s="1049" t="s">
        <v>13749</v>
      </c>
      <c r="C5757" s="1049" t="s">
        <v>70</v>
      </c>
      <c r="D5757" s="1052">
        <v>24.33</v>
      </c>
    </row>
    <row r="5758" spans="1:4" x14ac:dyDescent="0.25">
      <c r="A5758" s="1049">
        <v>101259</v>
      </c>
      <c r="B5758" s="1049" t="s">
        <v>13750</v>
      </c>
      <c r="C5758" s="1049" t="s">
        <v>70</v>
      </c>
      <c r="D5758" s="1052">
        <v>27.03</v>
      </c>
    </row>
    <row r="5759" spans="1:4" x14ac:dyDescent="0.25">
      <c r="A5759" s="1049">
        <v>101260</v>
      </c>
      <c r="B5759" s="1049" t="s">
        <v>13751</v>
      </c>
      <c r="C5759" s="1049" t="s">
        <v>70</v>
      </c>
      <c r="D5759" s="1052">
        <v>33.75</v>
      </c>
    </row>
    <row r="5760" spans="1:4" x14ac:dyDescent="0.25">
      <c r="A5760" s="1049">
        <v>101261</v>
      </c>
      <c r="B5760" s="1049" t="s">
        <v>13752</v>
      </c>
      <c r="C5760" s="1049" t="s">
        <v>70</v>
      </c>
      <c r="D5760" s="1052">
        <v>18.84</v>
      </c>
    </row>
    <row r="5761" spans="1:4" x14ac:dyDescent="0.25">
      <c r="A5761" s="1049">
        <v>101262</v>
      </c>
      <c r="B5761" s="1049" t="s">
        <v>13753</v>
      </c>
      <c r="C5761" s="1049" t="s">
        <v>70</v>
      </c>
      <c r="D5761" s="1052">
        <v>19.87</v>
      </c>
    </row>
    <row r="5762" spans="1:4" x14ac:dyDescent="0.25">
      <c r="A5762" s="1049">
        <v>101263</v>
      </c>
      <c r="B5762" s="1049" t="s">
        <v>13754</v>
      </c>
      <c r="C5762" s="1049" t="s">
        <v>70</v>
      </c>
      <c r="D5762" s="1052">
        <v>22.95</v>
      </c>
    </row>
    <row r="5763" spans="1:4" x14ac:dyDescent="0.25">
      <c r="A5763" s="1049">
        <v>101264</v>
      </c>
      <c r="B5763" s="1049" t="s">
        <v>13755</v>
      </c>
      <c r="C5763" s="1049" t="s">
        <v>70</v>
      </c>
      <c r="D5763" s="1052">
        <v>25.44</v>
      </c>
    </row>
    <row r="5764" spans="1:4" x14ac:dyDescent="0.25">
      <c r="A5764" s="1049">
        <v>101265</v>
      </c>
      <c r="B5764" s="1049" t="s">
        <v>13756</v>
      </c>
      <c r="C5764" s="1049" t="s">
        <v>70</v>
      </c>
      <c r="D5764" s="1052">
        <v>31.67</v>
      </c>
    </row>
    <row r="5765" spans="1:4" x14ac:dyDescent="0.25">
      <c r="A5765" s="1049">
        <v>101266</v>
      </c>
      <c r="B5765" s="1049" t="s">
        <v>13757</v>
      </c>
      <c r="C5765" s="1049" t="s">
        <v>70</v>
      </c>
      <c r="D5765" s="1052">
        <v>11.51</v>
      </c>
    </row>
    <row r="5766" spans="1:4" x14ac:dyDescent="0.25">
      <c r="A5766" s="1049">
        <v>101267</v>
      </c>
      <c r="B5766" s="1049" t="s">
        <v>13758</v>
      </c>
      <c r="C5766" s="1049" t="s">
        <v>70</v>
      </c>
      <c r="D5766" s="1052">
        <v>11.05</v>
      </c>
    </row>
    <row r="5767" spans="1:4" x14ac:dyDescent="0.25">
      <c r="A5767" s="1049">
        <v>101268</v>
      </c>
      <c r="B5767" s="1049" t="s">
        <v>13759</v>
      </c>
      <c r="C5767" s="1049" t="s">
        <v>70</v>
      </c>
      <c r="D5767" s="1052">
        <v>18.09</v>
      </c>
    </row>
    <row r="5768" spans="1:4" x14ac:dyDescent="0.25">
      <c r="A5768" s="1049">
        <v>101269</v>
      </c>
      <c r="B5768" s="1049" t="s">
        <v>13760</v>
      </c>
      <c r="C5768" s="1049" t="s">
        <v>70</v>
      </c>
      <c r="D5768" s="1052">
        <v>20.13</v>
      </c>
    </row>
    <row r="5769" spans="1:4" x14ac:dyDescent="0.25">
      <c r="A5769" s="1049">
        <v>101270</v>
      </c>
      <c r="B5769" s="1049" t="s">
        <v>13761</v>
      </c>
      <c r="C5769" s="1049" t="s">
        <v>70</v>
      </c>
      <c r="D5769" s="1052">
        <v>23.3</v>
      </c>
    </row>
    <row r="5770" spans="1:4" x14ac:dyDescent="0.25">
      <c r="A5770" s="1049">
        <v>101271</v>
      </c>
      <c r="B5770" s="1049" t="s">
        <v>13762</v>
      </c>
      <c r="C5770" s="1049" t="s">
        <v>70</v>
      </c>
      <c r="D5770" s="1052">
        <v>25.83</v>
      </c>
    </row>
    <row r="5771" spans="1:4" x14ac:dyDescent="0.25">
      <c r="A5771" s="1049">
        <v>101272</v>
      </c>
      <c r="B5771" s="1049" t="s">
        <v>13763</v>
      </c>
      <c r="C5771" s="1049" t="s">
        <v>70</v>
      </c>
      <c r="D5771" s="1052">
        <v>32.200000000000003</v>
      </c>
    </row>
    <row r="5772" spans="1:4" x14ac:dyDescent="0.25">
      <c r="A5772" s="1049">
        <v>101273</v>
      </c>
      <c r="B5772" s="1049" t="s">
        <v>13764</v>
      </c>
      <c r="C5772" s="1049" t="s">
        <v>70</v>
      </c>
      <c r="D5772" s="1052">
        <v>17.260000000000002</v>
      </c>
    </row>
    <row r="5773" spans="1:4" x14ac:dyDescent="0.25">
      <c r="A5773" s="1049">
        <v>101274</v>
      </c>
      <c r="B5773" s="1049" t="s">
        <v>13765</v>
      </c>
      <c r="C5773" s="1049" t="s">
        <v>70</v>
      </c>
      <c r="D5773" s="1052">
        <v>19.079999999999998</v>
      </c>
    </row>
    <row r="5774" spans="1:4" x14ac:dyDescent="0.25">
      <c r="A5774" s="1049">
        <v>101275</v>
      </c>
      <c r="B5774" s="1049" t="s">
        <v>13766</v>
      </c>
      <c r="C5774" s="1049" t="s">
        <v>70</v>
      </c>
      <c r="D5774" s="1052">
        <v>22.07</v>
      </c>
    </row>
    <row r="5775" spans="1:4" x14ac:dyDescent="0.25">
      <c r="A5775" s="1049">
        <v>101276</v>
      </c>
      <c r="B5775" s="1049" t="s">
        <v>13767</v>
      </c>
      <c r="C5775" s="1049" t="s">
        <v>70</v>
      </c>
      <c r="D5775" s="1052">
        <v>24.39</v>
      </c>
    </row>
    <row r="5776" spans="1:4" x14ac:dyDescent="0.25">
      <c r="A5776" s="1049">
        <v>101277</v>
      </c>
      <c r="B5776" s="1049" t="s">
        <v>13768</v>
      </c>
      <c r="C5776" s="1049" t="s">
        <v>70</v>
      </c>
      <c r="D5776" s="1052">
        <v>31.15</v>
      </c>
    </row>
    <row r="5777" spans="1:4" x14ac:dyDescent="0.25">
      <c r="A5777" s="1049">
        <v>102354</v>
      </c>
      <c r="B5777" s="1049" t="s">
        <v>22255</v>
      </c>
      <c r="C5777" s="1049" t="s">
        <v>70</v>
      </c>
      <c r="D5777" s="1052">
        <v>166.34</v>
      </c>
    </row>
    <row r="5778" spans="1:4" x14ac:dyDescent="0.25">
      <c r="A5778" s="1049">
        <v>102355</v>
      </c>
      <c r="B5778" s="1049" t="s">
        <v>22256</v>
      </c>
      <c r="C5778" s="1049" t="s">
        <v>70</v>
      </c>
      <c r="D5778" s="1052">
        <v>197.16</v>
      </c>
    </row>
    <row r="5779" spans="1:4" x14ac:dyDescent="0.25">
      <c r="A5779" s="1049">
        <v>102360</v>
      </c>
      <c r="B5779" s="1049" t="s">
        <v>3881</v>
      </c>
      <c r="C5779" s="1049" t="s">
        <v>70</v>
      </c>
      <c r="D5779" s="1052">
        <v>26.27</v>
      </c>
    </row>
    <row r="5780" spans="1:4" x14ac:dyDescent="0.25">
      <c r="A5780" s="1049">
        <v>102361</v>
      </c>
      <c r="B5780" s="1049" t="s">
        <v>3882</v>
      </c>
      <c r="C5780" s="1049" t="s">
        <v>70</v>
      </c>
      <c r="D5780" s="1052">
        <v>42.11</v>
      </c>
    </row>
    <row r="5781" spans="1:4" x14ac:dyDescent="0.25">
      <c r="A5781" s="1049">
        <v>90082</v>
      </c>
      <c r="B5781" s="1049" t="s">
        <v>22257</v>
      </c>
      <c r="C5781" s="1049" t="s">
        <v>70</v>
      </c>
      <c r="D5781" s="1052">
        <v>9.9700000000000006</v>
      </c>
    </row>
    <row r="5782" spans="1:4" x14ac:dyDescent="0.25">
      <c r="A5782" s="1049">
        <v>90084</v>
      </c>
      <c r="B5782" s="1049" t="s">
        <v>22258</v>
      </c>
      <c r="C5782" s="1049" t="s">
        <v>70</v>
      </c>
      <c r="D5782" s="1052">
        <v>9.66</v>
      </c>
    </row>
    <row r="5783" spans="1:4" x14ac:dyDescent="0.25">
      <c r="A5783" s="1049">
        <v>90086</v>
      </c>
      <c r="B5783" s="1049" t="s">
        <v>22259</v>
      </c>
      <c r="C5783" s="1049" t="s">
        <v>70</v>
      </c>
      <c r="D5783" s="1052">
        <v>9.1300000000000008</v>
      </c>
    </row>
    <row r="5784" spans="1:4" x14ac:dyDescent="0.25">
      <c r="A5784" s="1049">
        <v>90087</v>
      </c>
      <c r="B5784" s="1049" t="s">
        <v>22260</v>
      </c>
      <c r="C5784" s="1049" t="s">
        <v>70</v>
      </c>
      <c r="D5784" s="1052">
        <v>8.8699999999999992</v>
      </c>
    </row>
    <row r="5785" spans="1:4" x14ac:dyDescent="0.25">
      <c r="A5785" s="1049">
        <v>90090</v>
      </c>
      <c r="B5785" s="1049" t="s">
        <v>22261</v>
      </c>
      <c r="C5785" s="1049" t="s">
        <v>70</v>
      </c>
      <c r="D5785" s="1052">
        <v>8.6999999999999993</v>
      </c>
    </row>
    <row r="5786" spans="1:4" x14ac:dyDescent="0.25">
      <c r="A5786" s="1049">
        <v>90091</v>
      </c>
      <c r="B5786" s="1049" t="s">
        <v>22262</v>
      </c>
      <c r="C5786" s="1049" t="s">
        <v>70</v>
      </c>
      <c r="D5786" s="1052">
        <v>6.28</v>
      </c>
    </row>
    <row r="5787" spans="1:4" x14ac:dyDescent="0.25">
      <c r="A5787" s="1049">
        <v>90092</v>
      </c>
      <c r="B5787" s="1049" t="s">
        <v>22263</v>
      </c>
      <c r="C5787" s="1049" t="s">
        <v>70</v>
      </c>
      <c r="D5787" s="1052">
        <v>6.08</v>
      </c>
    </row>
    <row r="5788" spans="1:4" x14ac:dyDescent="0.25">
      <c r="A5788" s="1049">
        <v>90094</v>
      </c>
      <c r="B5788" s="1049" t="s">
        <v>22264</v>
      </c>
      <c r="C5788" s="1049" t="s">
        <v>70</v>
      </c>
      <c r="D5788" s="1052">
        <v>5.76</v>
      </c>
    </row>
    <row r="5789" spans="1:4" x14ac:dyDescent="0.25">
      <c r="A5789" s="1049">
        <v>90095</v>
      </c>
      <c r="B5789" s="1049" t="s">
        <v>22265</v>
      </c>
      <c r="C5789" s="1049" t="s">
        <v>70</v>
      </c>
      <c r="D5789" s="1052">
        <v>5.59</v>
      </c>
    </row>
    <row r="5790" spans="1:4" x14ac:dyDescent="0.25">
      <c r="A5790" s="1049">
        <v>90098</v>
      </c>
      <c r="B5790" s="1049" t="s">
        <v>22266</v>
      </c>
      <c r="C5790" s="1049" t="s">
        <v>70</v>
      </c>
      <c r="D5790" s="1052">
        <v>5.47</v>
      </c>
    </row>
    <row r="5791" spans="1:4" x14ac:dyDescent="0.25">
      <c r="A5791" s="1049">
        <v>90099</v>
      </c>
      <c r="B5791" s="1049" t="s">
        <v>22267</v>
      </c>
      <c r="C5791" s="1049" t="s">
        <v>70</v>
      </c>
      <c r="D5791" s="1052">
        <v>16.63</v>
      </c>
    </row>
    <row r="5792" spans="1:4" x14ac:dyDescent="0.25">
      <c r="A5792" s="1049">
        <v>90100</v>
      </c>
      <c r="B5792" s="1049" t="s">
        <v>22268</v>
      </c>
      <c r="C5792" s="1049" t="s">
        <v>70</v>
      </c>
      <c r="D5792" s="1052">
        <v>14.25</v>
      </c>
    </row>
    <row r="5793" spans="1:4" x14ac:dyDescent="0.25">
      <c r="A5793" s="1049">
        <v>90101</v>
      </c>
      <c r="B5793" s="1049" t="s">
        <v>22269</v>
      </c>
      <c r="C5793" s="1049" t="s">
        <v>70</v>
      </c>
      <c r="D5793" s="1052">
        <v>14.08</v>
      </c>
    </row>
    <row r="5794" spans="1:4" x14ac:dyDescent="0.25">
      <c r="A5794" s="1049">
        <v>90102</v>
      </c>
      <c r="B5794" s="1049" t="s">
        <v>22270</v>
      </c>
      <c r="C5794" s="1049" t="s">
        <v>70</v>
      </c>
      <c r="D5794" s="1052">
        <v>12.89</v>
      </c>
    </row>
    <row r="5795" spans="1:4" x14ac:dyDescent="0.25">
      <c r="A5795" s="1049">
        <v>90105</v>
      </c>
      <c r="B5795" s="1049" t="s">
        <v>22271</v>
      </c>
      <c r="C5795" s="1049" t="s">
        <v>70</v>
      </c>
      <c r="D5795" s="1052">
        <v>9.85</v>
      </c>
    </row>
    <row r="5796" spans="1:4" x14ac:dyDescent="0.25">
      <c r="A5796" s="1049">
        <v>90106</v>
      </c>
      <c r="B5796" s="1049" t="s">
        <v>22272</v>
      </c>
      <c r="C5796" s="1049" t="s">
        <v>70</v>
      </c>
      <c r="D5796" s="1052">
        <v>8.9700000000000006</v>
      </c>
    </row>
    <row r="5797" spans="1:4" x14ac:dyDescent="0.25">
      <c r="A5797" s="1049">
        <v>90107</v>
      </c>
      <c r="B5797" s="1049" t="s">
        <v>22273</v>
      </c>
      <c r="C5797" s="1049" t="s">
        <v>70</v>
      </c>
      <c r="D5797" s="1052">
        <v>8.8699999999999992</v>
      </c>
    </row>
    <row r="5798" spans="1:4" x14ac:dyDescent="0.25">
      <c r="A5798" s="1049">
        <v>90108</v>
      </c>
      <c r="B5798" s="1049" t="s">
        <v>22274</v>
      </c>
      <c r="C5798" s="1049" t="s">
        <v>70</v>
      </c>
      <c r="D5798" s="1052">
        <v>8.1300000000000008</v>
      </c>
    </row>
    <row r="5799" spans="1:4" x14ac:dyDescent="0.25">
      <c r="A5799" s="1049">
        <v>93358</v>
      </c>
      <c r="B5799" s="1049" t="s">
        <v>22275</v>
      </c>
      <c r="C5799" s="1049" t="s">
        <v>70</v>
      </c>
      <c r="D5799" s="1052">
        <v>93.79</v>
      </c>
    </row>
    <row r="5800" spans="1:4" x14ac:dyDescent="0.25">
      <c r="A5800" s="1049">
        <v>102276</v>
      </c>
      <c r="B5800" s="1049" t="s">
        <v>22276</v>
      </c>
      <c r="C5800" s="1049" t="s">
        <v>70</v>
      </c>
      <c r="D5800" s="1052">
        <v>11.22</v>
      </c>
    </row>
    <row r="5801" spans="1:4" x14ac:dyDescent="0.25">
      <c r="A5801" s="1049">
        <v>102277</v>
      </c>
      <c r="B5801" s="1049" t="s">
        <v>22277</v>
      </c>
      <c r="C5801" s="1049" t="s">
        <v>70</v>
      </c>
      <c r="D5801" s="1052">
        <v>8.8699999999999992</v>
      </c>
    </row>
    <row r="5802" spans="1:4" x14ac:dyDescent="0.25">
      <c r="A5802" s="1049">
        <v>102278</v>
      </c>
      <c r="B5802" s="1049" t="s">
        <v>22278</v>
      </c>
      <c r="C5802" s="1049" t="s">
        <v>70</v>
      </c>
      <c r="D5802" s="1052">
        <v>9.2200000000000006</v>
      </c>
    </row>
    <row r="5803" spans="1:4" x14ac:dyDescent="0.25">
      <c r="A5803" s="1049">
        <v>102279</v>
      </c>
      <c r="B5803" s="1049" t="s">
        <v>22279</v>
      </c>
      <c r="C5803" s="1049" t="s">
        <v>70</v>
      </c>
      <c r="D5803" s="1052">
        <v>7.06</v>
      </c>
    </row>
    <row r="5804" spans="1:4" x14ac:dyDescent="0.25">
      <c r="A5804" s="1049">
        <v>102280</v>
      </c>
      <c r="B5804" s="1049" t="s">
        <v>22280</v>
      </c>
      <c r="C5804" s="1049" t="s">
        <v>70</v>
      </c>
      <c r="D5804" s="1052">
        <v>5.59</v>
      </c>
    </row>
    <row r="5805" spans="1:4" x14ac:dyDescent="0.25">
      <c r="A5805" s="1049">
        <v>102281</v>
      </c>
      <c r="B5805" s="1049" t="s">
        <v>22281</v>
      </c>
      <c r="C5805" s="1049" t="s">
        <v>70</v>
      </c>
      <c r="D5805" s="1052">
        <v>5.81</v>
      </c>
    </row>
    <row r="5806" spans="1:4" x14ac:dyDescent="0.25">
      <c r="A5806" s="1049">
        <v>102282</v>
      </c>
      <c r="B5806" s="1049" t="s">
        <v>22282</v>
      </c>
      <c r="C5806" s="1049" t="s">
        <v>70</v>
      </c>
      <c r="D5806" s="1052">
        <v>14.69</v>
      </c>
    </row>
    <row r="5807" spans="1:4" x14ac:dyDescent="0.25">
      <c r="A5807" s="1049">
        <v>102283</v>
      </c>
      <c r="B5807" s="1049" t="s">
        <v>22283</v>
      </c>
      <c r="C5807" s="1049" t="s">
        <v>70</v>
      </c>
      <c r="D5807" s="1052">
        <v>13.04</v>
      </c>
    </row>
    <row r="5808" spans="1:4" x14ac:dyDescent="0.25">
      <c r="A5808" s="1049">
        <v>102284</v>
      </c>
      <c r="B5808" s="1049" t="s">
        <v>22284</v>
      </c>
      <c r="C5808" s="1049" t="s">
        <v>70</v>
      </c>
      <c r="D5808" s="1052">
        <v>12.63</v>
      </c>
    </row>
    <row r="5809" spans="1:4" x14ac:dyDescent="0.25">
      <c r="A5809" s="1049">
        <v>102285</v>
      </c>
      <c r="B5809" s="1049" t="s">
        <v>22285</v>
      </c>
      <c r="C5809" s="1049" t="s">
        <v>70</v>
      </c>
      <c r="D5809" s="1052">
        <v>11.95</v>
      </c>
    </row>
    <row r="5810" spans="1:4" x14ac:dyDescent="0.25">
      <c r="A5810" s="1049">
        <v>102286</v>
      </c>
      <c r="B5810" s="1049" t="s">
        <v>22286</v>
      </c>
      <c r="C5810" s="1049" t="s">
        <v>70</v>
      </c>
      <c r="D5810" s="1052">
        <v>11.61</v>
      </c>
    </row>
    <row r="5811" spans="1:4" x14ac:dyDescent="0.25">
      <c r="A5811" s="1049">
        <v>102287</v>
      </c>
      <c r="B5811" s="1049" t="s">
        <v>22287</v>
      </c>
      <c r="C5811" s="1049" t="s">
        <v>70</v>
      </c>
      <c r="D5811" s="1052">
        <v>12.08</v>
      </c>
    </row>
    <row r="5812" spans="1:4" x14ac:dyDescent="0.25">
      <c r="A5812" s="1049">
        <v>102288</v>
      </c>
      <c r="B5812" s="1049" t="s">
        <v>22288</v>
      </c>
      <c r="C5812" s="1049" t="s">
        <v>70</v>
      </c>
      <c r="D5812" s="1052">
        <v>11.61</v>
      </c>
    </row>
    <row r="5813" spans="1:4" x14ac:dyDescent="0.25">
      <c r="A5813" s="1049">
        <v>102289</v>
      </c>
      <c r="B5813" s="1049" t="s">
        <v>22289</v>
      </c>
      <c r="C5813" s="1049" t="s">
        <v>70</v>
      </c>
      <c r="D5813" s="1052">
        <v>11.38</v>
      </c>
    </row>
    <row r="5814" spans="1:4" x14ac:dyDescent="0.25">
      <c r="A5814" s="1049">
        <v>102290</v>
      </c>
      <c r="B5814" s="1049" t="s">
        <v>22290</v>
      </c>
      <c r="C5814" s="1049" t="s">
        <v>70</v>
      </c>
      <c r="D5814" s="1052">
        <v>9.26</v>
      </c>
    </row>
    <row r="5815" spans="1:4" x14ac:dyDescent="0.25">
      <c r="A5815" s="1049">
        <v>102291</v>
      </c>
      <c r="B5815" s="1049" t="s">
        <v>22291</v>
      </c>
      <c r="C5815" s="1049" t="s">
        <v>70</v>
      </c>
      <c r="D5815" s="1052">
        <v>8.2200000000000006</v>
      </c>
    </row>
    <row r="5816" spans="1:4" x14ac:dyDescent="0.25">
      <c r="A5816" s="1049">
        <v>102292</v>
      </c>
      <c r="B5816" s="1049" t="s">
        <v>22292</v>
      </c>
      <c r="C5816" s="1049" t="s">
        <v>70</v>
      </c>
      <c r="D5816" s="1052">
        <v>7.96</v>
      </c>
    </row>
    <row r="5817" spans="1:4" x14ac:dyDescent="0.25">
      <c r="A5817" s="1049">
        <v>102293</v>
      </c>
      <c r="B5817" s="1049" t="s">
        <v>22293</v>
      </c>
      <c r="C5817" s="1049" t="s">
        <v>70</v>
      </c>
      <c r="D5817" s="1052">
        <v>7.53</v>
      </c>
    </row>
    <row r="5818" spans="1:4" x14ac:dyDescent="0.25">
      <c r="A5818" s="1049">
        <v>102294</v>
      </c>
      <c r="B5818" s="1049" t="s">
        <v>22294</v>
      </c>
      <c r="C5818" s="1049" t="s">
        <v>70</v>
      </c>
      <c r="D5818" s="1052">
        <v>7.31</v>
      </c>
    </row>
    <row r="5819" spans="1:4" x14ac:dyDescent="0.25">
      <c r="A5819" s="1049">
        <v>102295</v>
      </c>
      <c r="B5819" s="1049" t="s">
        <v>22295</v>
      </c>
      <c r="C5819" s="1049" t="s">
        <v>70</v>
      </c>
      <c r="D5819" s="1052">
        <v>7.6</v>
      </c>
    </row>
    <row r="5820" spans="1:4" x14ac:dyDescent="0.25">
      <c r="A5820" s="1049">
        <v>102296</v>
      </c>
      <c r="B5820" s="1049" t="s">
        <v>22296</v>
      </c>
      <c r="C5820" s="1049" t="s">
        <v>70</v>
      </c>
      <c r="D5820" s="1052">
        <v>7.31</v>
      </c>
    </row>
    <row r="5821" spans="1:4" x14ac:dyDescent="0.25">
      <c r="A5821" s="1049">
        <v>102297</v>
      </c>
      <c r="B5821" s="1049" t="s">
        <v>22297</v>
      </c>
      <c r="C5821" s="1049" t="s">
        <v>70</v>
      </c>
      <c r="D5821" s="1052">
        <v>7.16</v>
      </c>
    </row>
    <row r="5822" spans="1:4" x14ac:dyDescent="0.25">
      <c r="A5822" s="1049">
        <v>102298</v>
      </c>
      <c r="B5822" s="1049" t="s">
        <v>22298</v>
      </c>
      <c r="C5822" s="1049" t="s">
        <v>70</v>
      </c>
      <c r="D5822" s="1052">
        <v>21.77</v>
      </c>
    </row>
    <row r="5823" spans="1:4" x14ac:dyDescent="0.25">
      <c r="A5823" s="1049">
        <v>102299</v>
      </c>
      <c r="B5823" s="1049" t="s">
        <v>22299</v>
      </c>
      <c r="C5823" s="1049" t="s">
        <v>70</v>
      </c>
      <c r="D5823" s="1052">
        <v>18.649999999999999</v>
      </c>
    </row>
    <row r="5824" spans="1:4" x14ac:dyDescent="0.25">
      <c r="A5824" s="1049">
        <v>102300</v>
      </c>
      <c r="B5824" s="1049" t="s">
        <v>22300</v>
      </c>
      <c r="C5824" s="1049" t="s">
        <v>70</v>
      </c>
      <c r="D5824" s="1052">
        <v>18.43</v>
      </c>
    </row>
    <row r="5825" spans="1:4" x14ac:dyDescent="0.25">
      <c r="A5825" s="1049">
        <v>102301</v>
      </c>
      <c r="B5825" s="1049" t="s">
        <v>22301</v>
      </c>
      <c r="C5825" s="1049" t="s">
        <v>70</v>
      </c>
      <c r="D5825" s="1052">
        <v>16.86</v>
      </c>
    </row>
    <row r="5826" spans="1:4" x14ac:dyDescent="0.25">
      <c r="A5826" s="1049">
        <v>102302</v>
      </c>
      <c r="B5826" s="1049" t="s">
        <v>22302</v>
      </c>
      <c r="C5826" s="1049" t="s">
        <v>70</v>
      </c>
      <c r="D5826" s="1052">
        <v>13.71</v>
      </c>
    </row>
    <row r="5827" spans="1:4" x14ac:dyDescent="0.25">
      <c r="A5827" s="1049">
        <v>102303</v>
      </c>
      <c r="B5827" s="1049" t="s">
        <v>22303</v>
      </c>
      <c r="C5827" s="1049" t="s">
        <v>70</v>
      </c>
      <c r="D5827" s="1052">
        <v>11.75</v>
      </c>
    </row>
    <row r="5828" spans="1:4" x14ac:dyDescent="0.25">
      <c r="A5828" s="1049">
        <v>102304</v>
      </c>
      <c r="B5828" s="1049" t="s">
        <v>22304</v>
      </c>
      <c r="C5828" s="1049" t="s">
        <v>70</v>
      </c>
      <c r="D5828" s="1052">
        <v>11.62</v>
      </c>
    </row>
    <row r="5829" spans="1:4" x14ac:dyDescent="0.25">
      <c r="A5829" s="1049">
        <v>102305</v>
      </c>
      <c r="B5829" s="1049" t="s">
        <v>22305</v>
      </c>
      <c r="C5829" s="1049" t="s">
        <v>70</v>
      </c>
      <c r="D5829" s="1052">
        <v>10.63</v>
      </c>
    </row>
    <row r="5830" spans="1:4" x14ac:dyDescent="0.25">
      <c r="A5830" s="1049">
        <v>102306</v>
      </c>
      <c r="B5830" s="1049" t="s">
        <v>22306</v>
      </c>
      <c r="C5830" s="1049" t="s">
        <v>70</v>
      </c>
      <c r="D5830" s="1052">
        <v>14.04</v>
      </c>
    </row>
    <row r="5831" spans="1:4" x14ac:dyDescent="0.25">
      <c r="A5831" s="1049">
        <v>102307</v>
      </c>
      <c r="B5831" s="1049" t="s">
        <v>22307</v>
      </c>
      <c r="C5831" s="1049" t="s">
        <v>70</v>
      </c>
      <c r="D5831" s="1052">
        <v>12.46</v>
      </c>
    </row>
    <row r="5832" spans="1:4" x14ac:dyDescent="0.25">
      <c r="A5832" s="1049">
        <v>102308</v>
      </c>
      <c r="B5832" s="1049" t="s">
        <v>22308</v>
      </c>
      <c r="C5832" s="1049" t="s">
        <v>70</v>
      </c>
      <c r="D5832" s="1052">
        <v>12.07</v>
      </c>
    </row>
    <row r="5833" spans="1:4" x14ac:dyDescent="0.25">
      <c r="A5833" s="1049">
        <v>102309</v>
      </c>
      <c r="B5833" s="1049" t="s">
        <v>22309</v>
      </c>
      <c r="C5833" s="1049" t="s">
        <v>70</v>
      </c>
      <c r="D5833" s="1052">
        <v>11.42</v>
      </c>
    </row>
    <row r="5834" spans="1:4" x14ac:dyDescent="0.25">
      <c r="A5834" s="1049">
        <v>102310</v>
      </c>
      <c r="B5834" s="1049" t="s">
        <v>22310</v>
      </c>
      <c r="C5834" s="1049" t="s">
        <v>70</v>
      </c>
      <c r="D5834" s="1052">
        <v>11.09</v>
      </c>
    </row>
    <row r="5835" spans="1:4" x14ac:dyDescent="0.25">
      <c r="A5835" s="1049">
        <v>102311</v>
      </c>
      <c r="B5835" s="1049" t="s">
        <v>22311</v>
      </c>
      <c r="C5835" s="1049" t="s">
        <v>70</v>
      </c>
      <c r="D5835" s="1052">
        <v>11.53</v>
      </c>
    </row>
    <row r="5836" spans="1:4" x14ac:dyDescent="0.25">
      <c r="A5836" s="1049">
        <v>102312</v>
      </c>
      <c r="B5836" s="1049" t="s">
        <v>22312</v>
      </c>
      <c r="C5836" s="1049" t="s">
        <v>70</v>
      </c>
      <c r="D5836" s="1052">
        <v>11.1</v>
      </c>
    </row>
    <row r="5837" spans="1:4" x14ac:dyDescent="0.25">
      <c r="A5837" s="1049">
        <v>102313</v>
      </c>
      <c r="B5837" s="1049" t="s">
        <v>22313</v>
      </c>
      <c r="C5837" s="1049" t="s">
        <v>70</v>
      </c>
      <c r="D5837" s="1052">
        <v>10.87</v>
      </c>
    </row>
    <row r="5838" spans="1:4" x14ac:dyDescent="0.25">
      <c r="A5838" s="1049">
        <v>102314</v>
      </c>
      <c r="B5838" s="1049" t="s">
        <v>22314</v>
      </c>
      <c r="C5838" s="1049" t="s">
        <v>70</v>
      </c>
      <c r="D5838" s="1052">
        <v>8.84</v>
      </c>
    </row>
    <row r="5839" spans="1:4" x14ac:dyDescent="0.25">
      <c r="A5839" s="1049">
        <v>102315</v>
      </c>
      <c r="B5839" s="1049" t="s">
        <v>22315</v>
      </c>
      <c r="C5839" s="1049" t="s">
        <v>70</v>
      </c>
      <c r="D5839" s="1052">
        <v>7.85</v>
      </c>
    </row>
    <row r="5840" spans="1:4" x14ac:dyDescent="0.25">
      <c r="A5840" s="1049">
        <v>102316</v>
      </c>
      <c r="B5840" s="1049" t="s">
        <v>22316</v>
      </c>
      <c r="C5840" s="1049" t="s">
        <v>70</v>
      </c>
      <c r="D5840" s="1052">
        <v>7.61</v>
      </c>
    </row>
    <row r="5841" spans="1:4" x14ac:dyDescent="0.25">
      <c r="A5841" s="1049">
        <v>102317</v>
      </c>
      <c r="B5841" s="1049" t="s">
        <v>22317</v>
      </c>
      <c r="C5841" s="1049" t="s">
        <v>70</v>
      </c>
      <c r="D5841" s="1052">
        <v>7.19</v>
      </c>
    </row>
    <row r="5842" spans="1:4" x14ac:dyDescent="0.25">
      <c r="A5842" s="1049">
        <v>102318</v>
      </c>
      <c r="B5842" s="1049" t="s">
        <v>22318</v>
      </c>
      <c r="C5842" s="1049" t="s">
        <v>70</v>
      </c>
      <c r="D5842" s="1052">
        <v>6.99</v>
      </c>
    </row>
    <row r="5843" spans="1:4" x14ac:dyDescent="0.25">
      <c r="A5843" s="1049">
        <v>102319</v>
      </c>
      <c r="B5843" s="1049" t="s">
        <v>22319</v>
      </c>
      <c r="C5843" s="1049" t="s">
        <v>70</v>
      </c>
      <c r="D5843" s="1052">
        <v>7.26</v>
      </c>
    </row>
    <row r="5844" spans="1:4" x14ac:dyDescent="0.25">
      <c r="A5844" s="1049">
        <v>102320</v>
      </c>
      <c r="B5844" s="1049" t="s">
        <v>22320</v>
      </c>
      <c r="C5844" s="1049" t="s">
        <v>70</v>
      </c>
      <c r="D5844" s="1052">
        <v>6.98</v>
      </c>
    </row>
    <row r="5845" spans="1:4" x14ac:dyDescent="0.25">
      <c r="A5845" s="1049">
        <v>102321</v>
      </c>
      <c r="B5845" s="1049" t="s">
        <v>22321</v>
      </c>
      <c r="C5845" s="1049" t="s">
        <v>70</v>
      </c>
      <c r="D5845" s="1052">
        <v>6.85</v>
      </c>
    </row>
    <row r="5846" spans="1:4" x14ac:dyDescent="0.25">
      <c r="A5846" s="1049">
        <v>102322</v>
      </c>
      <c r="B5846" s="1049" t="s">
        <v>22322</v>
      </c>
      <c r="C5846" s="1049" t="s">
        <v>70</v>
      </c>
      <c r="D5846" s="1052">
        <v>20.8</v>
      </c>
    </row>
    <row r="5847" spans="1:4" x14ac:dyDescent="0.25">
      <c r="A5847" s="1049">
        <v>102323</v>
      </c>
      <c r="B5847" s="1049" t="s">
        <v>22323</v>
      </c>
      <c r="C5847" s="1049" t="s">
        <v>70</v>
      </c>
      <c r="D5847" s="1052">
        <v>17.82</v>
      </c>
    </row>
    <row r="5848" spans="1:4" x14ac:dyDescent="0.25">
      <c r="A5848" s="1049">
        <v>102324</v>
      </c>
      <c r="B5848" s="1049" t="s">
        <v>22324</v>
      </c>
      <c r="C5848" s="1049" t="s">
        <v>70</v>
      </c>
      <c r="D5848" s="1052">
        <v>17.600000000000001</v>
      </c>
    </row>
    <row r="5849" spans="1:4" x14ac:dyDescent="0.25">
      <c r="A5849" s="1049">
        <v>102325</v>
      </c>
      <c r="B5849" s="1049" t="s">
        <v>22325</v>
      </c>
      <c r="C5849" s="1049" t="s">
        <v>70</v>
      </c>
      <c r="D5849" s="1052">
        <v>16.11</v>
      </c>
    </row>
    <row r="5850" spans="1:4" x14ac:dyDescent="0.25">
      <c r="A5850" s="1049">
        <v>102326</v>
      </c>
      <c r="B5850" s="1049" t="s">
        <v>22326</v>
      </c>
      <c r="C5850" s="1049" t="s">
        <v>70</v>
      </c>
      <c r="D5850" s="1052">
        <v>13.1</v>
      </c>
    </row>
    <row r="5851" spans="1:4" x14ac:dyDescent="0.25">
      <c r="A5851" s="1049">
        <v>102327</v>
      </c>
      <c r="B5851" s="1049" t="s">
        <v>22327</v>
      </c>
      <c r="C5851" s="1049" t="s">
        <v>70</v>
      </c>
      <c r="D5851" s="1052">
        <v>11.23</v>
      </c>
    </row>
    <row r="5852" spans="1:4" x14ac:dyDescent="0.25">
      <c r="A5852" s="1049">
        <v>102328</v>
      </c>
      <c r="B5852" s="1049" t="s">
        <v>22328</v>
      </c>
      <c r="C5852" s="1049" t="s">
        <v>70</v>
      </c>
      <c r="D5852" s="1052">
        <v>11.09</v>
      </c>
    </row>
    <row r="5853" spans="1:4" x14ac:dyDescent="0.25">
      <c r="A5853" s="1049">
        <v>102329</v>
      </c>
      <c r="B5853" s="1049" t="s">
        <v>22329</v>
      </c>
      <c r="C5853" s="1049" t="s">
        <v>70</v>
      </c>
      <c r="D5853" s="1052">
        <v>10.15</v>
      </c>
    </row>
    <row r="5854" spans="1:4" x14ac:dyDescent="0.25">
      <c r="A5854" s="1049">
        <v>94304</v>
      </c>
      <c r="B5854" s="1049" t="s">
        <v>13769</v>
      </c>
      <c r="C5854" s="1049" t="s">
        <v>70</v>
      </c>
      <c r="D5854" s="1052">
        <v>74.59</v>
      </c>
    </row>
    <row r="5855" spans="1:4" x14ac:dyDescent="0.25">
      <c r="A5855" s="1049">
        <v>94306</v>
      </c>
      <c r="B5855" s="1049" t="s">
        <v>13770</v>
      </c>
      <c r="C5855" s="1049" t="s">
        <v>70</v>
      </c>
      <c r="D5855" s="1052">
        <v>67.67</v>
      </c>
    </row>
    <row r="5856" spans="1:4" x14ac:dyDescent="0.25">
      <c r="A5856" s="1049">
        <v>94310</v>
      </c>
      <c r="B5856" s="1049" t="s">
        <v>13771</v>
      </c>
      <c r="C5856" s="1049" t="s">
        <v>70</v>
      </c>
      <c r="D5856" s="1052">
        <v>64.58</v>
      </c>
    </row>
    <row r="5857" spans="1:4" x14ac:dyDescent="0.25">
      <c r="A5857" s="1049">
        <v>94316</v>
      </c>
      <c r="B5857" s="1049" t="s">
        <v>13772</v>
      </c>
      <c r="C5857" s="1049" t="s">
        <v>70</v>
      </c>
      <c r="D5857" s="1052">
        <v>69.98</v>
      </c>
    </row>
    <row r="5858" spans="1:4" x14ac:dyDescent="0.25">
      <c r="A5858" s="1049">
        <v>94318</v>
      </c>
      <c r="B5858" s="1049" t="s">
        <v>13773</v>
      </c>
      <c r="C5858" s="1049" t="s">
        <v>70</v>
      </c>
      <c r="D5858" s="1052">
        <v>63.57</v>
      </c>
    </row>
    <row r="5859" spans="1:4" x14ac:dyDescent="0.25">
      <c r="A5859" s="1049">
        <v>94319</v>
      </c>
      <c r="B5859" s="1049" t="s">
        <v>13774</v>
      </c>
      <c r="C5859" s="1049" t="s">
        <v>70</v>
      </c>
      <c r="D5859" s="1052">
        <v>78.81</v>
      </c>
    </row>
    <row r="5860" spans="1:4" x14ac:dyDescent="0.25">
      <c r="A5860" s="1049">
        <v>94327</v>
      </c>
      <c r="B5860" s="1049" t="s">
        <v>13775</v>
      </c>
      <c r="C5860" s="1049" t="s">
        <v>70</v>
      </c>
      <c r="D5860" s="1052">
        <v>83.31</v>
      </c>
    </row>
    <row r="5861" spans="1:4" x14ac:dyDescent="0.25">
      <c r="A5861" s="1049">
        <v>94329</v>
      </c>
      <c r="B5861" s="1049" t="s">
        <v>13776</v>
      </c>
      <c r="C5861" s="1049" t="s">
        <v>70</v>
      </c>
      <c r="D5861" s="1052">
        <v>76.39</v>
      </c>
    </row>
    <row r="5862" spans="1:4" x14ac:dyDescent="0.25">
      <c r="A5862" s="1049">
        <v>94333</v>
      </c>
      <c r="B5862" s="1049" t="s">
        <v>13777</v>
      </c>
      <c r="C5862" s="1049" t="s">
        <v>70</v>
      </c>
      <c r="D5862" s="1052">
        <v>73.3</v>
      </c>
    </row>
    <row r="5863" spans="1:4" x14ac:dyDescent="0.25">
      <c r="A5863" s="1049">
        <v>94339</v>
      </c>
      <c r="B5863" s="1049" t="s">
        <v>13778</v>
      </c>
      <c r="C5863" s="1049" t="s">
        <v>70</v>
      </c>
      <c r="D5863" s="1052">
        <v>78.7</v>
      </c>
    </row>
    <row r="5864" spans="1:4" x14ac:dyDescent="0.25">
      <c r="A5864" s="1049">
        <v>94341</v>
      </c>
      <c r="B5864" s="1049" t="s">
        <v>13779</v>
      </c>
      <c r="C5864" s="1049" t="s">
        <v>70</v>
      </c>
      <c r="D5864" s="1052">
        <v>72.290000000000006</v>
      </c>
    </row>
    <row r="5865" spans="1:4" x14ac:dyDescent="0.25">
      <c r="A5865" s="1049">
        <v>94342</v>
      </c>
      <c r="B5865" s="1049" t="s">
        <v>13780</v>
      </c>
      <c r="C5865" s="1049" t="s">
        <v>70</v>
      </c>
      <c r="D5865" s="1052">
        <v>87.53</v>
      </c>
    </row>
    <row r="5866" spans="1:4" x14ac:dyDescent="0.25">
      <c r="A5866" s="1049">
        <v>96385</v>
      </c>
      <c r="B5866" s="1049" t="s">
        <v>22330</v>
      </c>
      <c r="C5866" s="1049" t="s">
        <v>70</v>
      </c>
      <c r="D5866" s="1052">
        <v>12.92</v>
      </c>
    </row>
    <row r="5867" spans="1:4" x14ac:dyDescent="0.25">
      <c r="A5867" s="1049">
        <v>96386</v>
      </c>
      <c r="B5867" s="1049" t="s">
        <v>22331</v>
      </c>
      <c r="C5867" s="1049" t="s">
        <v>70</v>
      </c>
      <c r="D5867" s="1052">
        <v>6.93</v>
      </c>
    </row>
    <row r="5868" spans="1:4" x14ac:dyDescent="0.25">
      <c r="A5868" s="1049">
        <v>105556</v>
      </c>
      <c r="B5868" s="1049" t="s">
        <v>22332</v>
      </c>
      <c r="C5868" s="1049" t="s">
        <v>70</v>
      </c>
      <c r="D5868" s="1052">
        <v>14.53</v>
      </c>
    </row>
    <row r="5869" spans="1:4" x14ac:dyDescent="0.25">
      <c r="A5869" s="1049">
        <v>105557</v>
      </c>
      <c r="B5869" s="1049" t="s">
        <v>22333</v>
      </c>
      <c r="C5869" s="1049" t="s">
        <v>70</v>
      </c>
      <c r="D5869" s="1052">
        <v>16.63</v>
      </c>
    </row>
    <row r="5870" spans="1:4" x14ac:dyDescent="0.25">
      <c r="A5870" s="1049">
        <v>105558</v>
      </c>
      <c r="B5870" s="1049" t="s">
        <v>22334</v>
      </c>
      <c r="C5870" s="1049" t="s">
        <v>70</v>
      </c>
      <c r="D5870" s="1052">
        <v>14.32</v>
      </c>
    </row>
    <row r="5871" spans="1:4" x14ac:dyDescent="0.25">
      <c r="A5871" s="1049">
        <v>105559</v>
      </c>
      <c r="B5871" s="1049" t="s">
        <v>22335</v>
      </c>
      <c r="C5871" s="1049" t="s">
        <v>70</v>
      </c>
      <c r="D5871" s="1052">
        <v>10.97</v>
      </c>
    </row>
    <row r="5872" spans="1:4" x14ac:dyDescent="0.25">
      <c r="A5872" s="1049">
        <v>105560</v>
      </c>
      <c r="B5872" s="1049" t="s">
        <v>22336</v>
      </c>
      <c r="C5872" s="1049" t="s">
        <v>70</v>
      </c>
      <c r="D5872" s="1052">
        <v>13.07</v>
      </c>
    </row>
    <row r="5873" spans="1:4" x14ac:dyDescent="0.25">
      <c r="A5873" s="1049">
        <v>105561</v>
      </c>
      <c r="B5873" s="1049" t="s">
        <v>22337</v>
      </c>
      <c r="C5873" s="1049" t="s">
        <v>70</v>
      </c>
      <c r="D5873" s="1052">
        <v>8.49</v>
      </c>
    </row>
    <row r="5874" spans="1:4" x14ac:dyDescent="0.25">
      <c r="A5874" s="1049">
        <v>105562</v>
      </c>
      <c r="B5874" s="1049" t="s">
        <v>22338</v>
      </c>
      <c r="C5874" s="1049" t="s">
        <v>70</v>
      </c>
      <c r="D5874" s="1052">
        <v>8.67</v>
      </c>
    </row>
    <row r="5875" spans="1:4" x14ac:dyDescent="0.25">
      <c r="A5875" s="1049">
        <v>105563</v>
      </c>
      <c r="B5875" s="1049" t="s">
        <v>22339</v>
      </c>
      <c r="C5875" s="1049" t="s">
        <v>70</v>
      </c>
      <c r="D5875" s="1052">
        <v>6.99</v>
      </c>
    </row>
    <row r="5876" spans="1:4" x14ac:dyDescent="0.25">
      <c r="A5876" s="1049">
        <v>105564</v>
      </c>
      <c r="B5876" s="1049" t="s">
        <v>22340</v>
      </c>
      <c r="C5876" s="1049" t="s">
        <v>70</v>
      </c>
      <c r="D5876" s="1052">
        <v>6.44</v>
      </c>
    </row>
    <row r="5877" spans="1:4" x14ac:dyDescent="0.25">
      <c r="A5877" s="1049">
        <v>105565</v>
      </c>
      <c r="B5877" s="1049" t="s">
        <v>22341</v>
      </c>
      <c r="C5877" s="1049" t="s">
        <v>70</v>
      </c>
      <c r="D5877" s="1052">
        <v>6.48</v>
      </c>
    </row>
    <row r="5878" spans="1:4" x14ac:dyDescent="0.25">
      <c r="A5878" s="1049">
        <v>93367</v>
      </c>
      <c r="B5878" s="1049" t="s">
        <v>13781</v>
      </c>
      <c r="C5878" s="1049" t="s">
        <v>70</v>
      </c>
      <c r="D5878" s="1052">
        <v>25.44</v>
      </c>
    </row>
    <row r="5879" spans="1:4" x14ac:dyDescent="0.25">
      <c r="A5879" s="1049">
        <v>93368</v>
      </c>
      <c r="B5879" s="1049" t="s">
        <v>13782</v>
      </c>
      <c r="C5879" s="1049" t="s">
        <v>70</v>
      </c>
      <c r="D5879" s="1052">
        <v>22.37</v>
      </c>
    </row>
    <row r="5880" spans="1:4" x14ac:dyDescent="0.25">
      <c r="A5880" s="1049">
        <v>93369</v>
      </c>
      <c r="B5880" s="1049" t="s">
        <v>22342</v>
      </c>
      <c r="C5880" s="1049" t="s">
        <v>70</v>
      </c>
      <c r="D5880" s="1052">
        <v>18.52</v>
      </c>
    </row>
    <row r="5881" spans="1:4" x14ac:dyDescent="0.25">
      <c r="A5881" s="1049">
        <v>93372</v>
      </c>
      <c r="B5881" s="1049" t="s">
        <v>13783</v>
      </c>
      <c r="C5881" s="1049" t="s">
        <v>70</v>
      </c>
      <c r="D5881" s="1052">
        <v>17.850000000000001</v>
      </c>
    </row>
    <row r="5882" spans="1:4" x14ac:dyDescent="0.25">
      <c r="A5882" s="1049">
        <v>93373</v>
      </c>
      <c r="B5882" s="1049" t="s">
        <v>22343</v>
      </c>
      <c r="C5882" s="1049" t="s">
        <v>70</v>
      </c>
      <c r="D5882" s="1052">
        <v>15.43</v>
      </c>
    </row>
    <row r="5883" spans="1:4" x14ac:dyDescent="0.25">
      <c r="A5883" s="1049">
        <v>93378</v>
      </c>
      <c r="B5883" s="1049" t="s">
        <v>22344</v>
      </c>
      <c r="C5883" s="1049" t="s">
        <v>70</v>
      </c>
      <c r="D5883" s="1052">
        <v>27.04</v>
      </c>
    </row>
    <row r="5884" spans="1:4" x14ac:dyDescent="0.25">
      <c r="A5884" s="1049">
        <v>93379</v>
      </c>
      <c r="B5884" s="1049" t="s">
        <v>22345</v>
      </c>
      <c r="C5884" s="1049" t="s">
        <v>70</v>
      </c>
      <c r="D5884" s="1052">
        <v>20.83</v>
      </c>
    </row>
    <row r="5885" spans="1:4" x14ac:dyDescent="0.25">
      <c r="A5885" s="1049">
        <v>93380</v>
      </c>
      <c r="B5885" s="1049" t="s">
        <v>22346</v>
      </c>
      <c r="C5885" s="1049" t="s">
        <v>70</v>
      </c>
      <c r="D5885" s="1052">
        <v>17.72</v>
      </c>
    </row>
    <row r="5886" spans="1:4" x14ac:dyDescent="0.25">
      <c r="A5886" s="1049">
        <v>93381</v>
      </c>
      <c r="B5886" s="1049" t="s">
        <v>22347</v>
      </c>
      <c r="C5886" s="1049" t="s">
        <v>70</v>
      </c>
      <c r="D5886" s="1052">
        <v>14.42</v>
      </c>
    </row>
    <row r="5887" spans="1:4" x14ac:dyDescent="0.25">
      <c r="A5887" s="1049">
        <v>93382</v>
      </c>
      <c r="B5887" s="1049" t="s">
        <v>13784</v>
      </c>
      <c r="C5887" s="1049" t="s">
        <v>70</v>
      </c>
      <c r="D5887" s="1052">
        <v>29.66</v>
      </c>
    </row>
    <row r="5888" spans="1:4" x14ac:dyDescent="0.25">
      <c r="A5888" s="1049">
        <v>104728</v>
      </c>
      <c r="B5888" s="1049" t="s">
        <v>13785</v>
      </c>
      <c r="C5888" s="1049" t="s">
        <v>70</v>
      </c>
      <c r="D5888" s="1052">
        <v>20.2</v>
      </c>
    </row>
    <row r="5889" spans="1:4" x14ac:dyDescent="0.25">
      <c r="A5889" s="1049">
        <v>104729</v>
      </c>
      <c r="B5889" s="1049" t="s">
        <v>13786</v>
      </c>
      <c r="C5889" s="1049" t="s">
        <v>70</v>
      </c>
      <c r="D5889" s="1052">
        <v>17.2</v>
      </c>
    </row>
    <row r="5890" spans="1:4" x14ac:dyDescent="0.25">
      <c r="A5890" s="1049">
        <v>104730</v>
      </c>
      <c r="B5890" s="1049" t="s">
        <v>13787</v>
      </c>
      <c r="C5890" s="1049" t="s">
        <v>70</v>
      </c>
      <c r="D5890" s="1052">
        <v>13.39</v>
      </c>
    </row>
    <row r="5891" spans="1:4" x14ac:dyDescent="0.25">
      <c r="A5891" s="1049">
        <v>104731</v>
      </c>
      <c r="B5891" s="1049" t="s">
        <v>13788</v>
      </c>
      <c r="C5891" s="1049" t="s">
        <v>70</v>
      </c>
      <c r="D5891" s="1052">
        <v>12.72</v>
      </c>
    </row>
    <row r="5892" spans="1:4" x14ac:dyDescent="0.25">
      <c r="A5892" s="1049">
        <v>104732</v>
      </c>
      <c r="B5892" s="1049" t="s">
        <v>13789</v>
      </c>
      <c r="C5892" s="1049" t="s">
        <v>70</v>
      </c>
      <c r="D5892" s="1052">
        <v>10.31</v>
      </c>
    </row>
    <row r="5893" spans="1:4" x14ac:dyDescent="0.25">
      <c r="A5893" s="1049">
        <v>104733</v>
      </c>
      <c r="B5893" s="1049" t="s">
        <v>13790</v>
      </c>
      <c r="C5893" s="1049" t="s">
        <v>70</v>
      </c>
      <c r="D5893" s="1052">
        <v>20.96</v>
      </c>
    </row>
    <row r="5894" spans="1:4" x14ac:dyDescent="0.25">
      <c r="A5894" s="1049">
        <v>104734</v>
      </c>
      <c r="B5894" s="1049" t="s">
        <v>13791</v>
      </c>
      <c r="C5894" s="1049" t="s">
        <v>70</v>
      </c>
      <c r="D5894" s="1052">
        <v>15.19</v>
      </c>
    </row>
    <row r="5895" spans="1:4" x14ac:dyDescent="0.25">
      <c r="A5895" s="1049">
        <v>104735</v>
      </c>
      <c r="B5895" s="1049" t="s">
        <v>13792</v>
      </c>
      <c r="C5895" s="1049" t="s">
        <v>70</v>
      </c>
      <c r="D5895" s="1052">
        <v>12.36</v>
      </c>
    </row>
    <row r="5896" spans="1:4" x14ac:dyDescent="0.25">
      <c r="A5896" s="1049">
        <v>104736</v>
      </c>
      <c r="B5896" s="1049" t="s">
        <v>13793</v>
      </c>
      <c r="C5896" s="1049" t="s">
        <v>70</v>
      </c>
      <c r="D5896" s="1052">
        <v>9.25</v>
      </c>
    </row>
    <row r="5897" spans="1:4" x14ac:dyDescent="0.25">
      <c r="A5897" s="1049">
        <v>104737</v>
      </c>
      <c r="B5897" s="1049" t="s">
        <v>13794</v>
      </c>
      <c r="C5897" s="1049" t="s">
        <v>70</v>
      </c>
      <c r="D5897" s="1052">
        <v>23.58</v>
      </c>
    </row>
    <row r="5898" spans="1:4" x14ac:dyDescent="0.25">
      <c r="A5898" s="1049">
        <v>104738</v>
      </c>
      <c r="B5898" s="1049" t="s">
        <v>13795</v>
      </c>
      <c r="C5898" s="1049" t="s">
        <v>70</v>
      </c>
      <c r="D5898" s="1052">
        <v>79.39</v>
      </c>
    </row>
    <row r="5899" spans="1:4" x14ac:dyDescent="0.25">
      <c r="A5899" s="1049">
        <v>104739</v>
      </c>
      <c r="B5899" s="1049" t="s">
        <v>13796</v>
      </c>
      <c r="C5899" s="1049" t="s">
        <v>70</v>
      </c>
      <c r="D5899" s="1052">
        <v>88.11</v>
      </c>
    </row>
    <row r="5900" spans="1:4" x14ac:dyDescent="0.25">
      <c r="A5900" s="1049">
        <v>104740</v>
      </c>
      <c r="B5900" s="1049" t="s">
        <v>13797</v>
      </c>
      <c r="C5900" s="1049" t="s">
        <v>70</v>
      </c>
      <c r="D5900" s="1052">
        <v>30.24</v>
      </c>
    </row>
    <row r="5901" spans="1:4" x14ac:dyDescent="0.25">
      <c r="A5901" s="1049">
        <v>104741</v>
      </c>
      <c r="B5901" s="1049" t="s">
        <v>13798</v>
      </c>
      <c r="C5901" s="1049" t="s">
        <v>70</v>
      </c>
      <c r="D5901" s="1052">
        <v>24.17</v>
      </c>
    </row>
    <row r="5902" spans="1:4" x14ac:dyDescent="0.25">
      <c r="A5902" s="1049">
        <v>104742</v>
      </c>
      <c r="B5902" s="1049" t="s">
        <v>13799</v>
      </c>
      <c r="C5902" s="1049" t="s">
        <v>1239</v>
      </c>
      <c r="D5902" s="1052">
        <v>8.57</v>
      </c>
    </row>
    <row r="5903" spans="1:4" x14ac:dyDescent="0.25">
      <c r="A5903" s="1049">
        <v>97916</v>
      </c>
      <c r="B5903" s="1049" t="s">
        <v>3883</v>
      </c>
      <c r="C5903" s="1049" t="s">
        <v>3884</v>
      </c>
      <c r="D5903" s="1052">
        <v>2.5</v>
      </c>
    </row>
    <row r="5904" spans="1:4" x14ac:dyDescent="0.25">
      <c r="A5904" s="1049">
        <v>97917</v>
      </c>
      <c r="B5904" s="1049" t="s">
        <v>3885</v>
      </c>
      <c r="C5904" s="1049" t="s">
        <v>3884</v>
      </c>
      <c r="D5904" s="1052">
        <v>2.16</v>
      </c>
    </row>
    <row r="5905" spans="1:4" x14ac:dyDescent="0.25">
      <c r="A5905" s="1049">
        <v>97918</v>
      </c>
      <c r="B5905" s="1049" t="s">
        <v>3886</v>
      </c>
      <c r="C5905" s="1049" t="s">
        <v>3884</v>
      </c>
      <c r="D5905" s="1052">
        <v>1.99</v>
      </c>
    </row>
    <row r="5906" spans="1:4" x14ac:dyDescent="0.25">
      <c r="A5906" s="1049">
        <v>97919</v>
      </c>
      <c r="B5906" s="1049" t="s">
        <v>3887</v>
      </c>
      <c r="C5906" s="1049" t="s">
        <v>3884</v>
      </c>
      <c r="D5906" s="1052">
        <v>0.79</v>
      </c>
    </row>
    <row r="5907" spans="1:4" x14ac:dyDescent="0.25">
      <c r="A5907" s="1049">
        <v>101616</v>
      </c>
      <c r="B5907" s="1049" t="s">
        <v>3888</v>
      </c>
      <c r="C5907" s="1049" t="s">
        <v>1239</v>
      </c>
      <c r="D5907" s="1052">
        <v>7.12</v>
      </c>
    </row>
    <row r="5908" spans="1:4" x14ac:dyDescent="0.25">
      <c r="A5908" s="1049">
        <v>101617</v>
      </c>
      <c r="B5908" s="1049" t="s">
        <v>3889</v>
      </c>
      <c r="C5908" s="1049" t="s">
        <v>1239</v>
      </c>
      <c r="D5908" s="1052">
        <v>3.51</v>
      </c>
    </row>
    <row r="5909" spans="1:4" x14ac:dyDescent="0.25">
      <c r="A5909" s="1049">
        <v>101618</v>
      </c>
      <c r="B5909" s="1049" t="s">
        <v>3890</v>
      </c>
      <c r="C5909" s="1049" t="s">
        <v>70</v>
      </c>
      <c r="D5909" s="1052">
        <v>232.82</v>
      </c>
    </row>
    <row r="5910" spans="1:4" x14ac:dyDescent="0.25">
      <c r="A5910" s="1049">
        <v>101619</v>
      </c>
      <c r="B5910" s="1049" t="s">
        <v>3891</v>
      </c>
      <c r="C5910" s="1049" t="s">
        <v>70</v>
      </c>
      <c r="D5910" s="1052">
        <v>349.53</v>
      </c>
    </row>
    <row r="5911" spans="1:4" x14ac:dyDescent="0.25">
      <c r="A5911" s="1049">
        <v>101620</v>
      </c>
      <c r="B5911" s="1049" t="s">
        <v>3892</v>
      </c>
      <c r="C5911" s="1049" t="s">
        <v>70</v>
      </c>
      <c r="D5911" s="1052">
        <v>203.81</v>
      </c>
    </row>
    <row r="5912" spans="1:4" x14ac:dyDescent="0.25">
      <c r="A5912" s="1049">
        <v>101621</v>
      </c>
      <c r="B5912" s="1049" t="s">
        <v>3893</v>
      </c>
      <c r="C5912" s="1049" t="s">
        <v>70</v>
      </c>
      <c r="D5912" s="1052">
        <v>320.52</v>
      </c>
    </row>
    <row r="5913" spans="1:4" x14ac:dyDescent="0.25">
      <c r="A5913" s="1049">
        <v>101622</v>
      </c>
      <c r="B5913" s="1049" t="s">
        <v>3894</v>
      </c>
      <c r="C5913" s="1049" t="s">
        <v>70</v>
      </c>
      <c r="D5913" s="1052">
        <v>202.3</v>
      </c>
    </row>
    <row r="5914" spans="1:4" x14ac:dyDescent="0.25">
      <c r="A5914" s="1049">
        <v>101623</v>
      </c>
      <c r="B5914" s="1049" t="s">
        <v>3895</v>
      </c>
      <c r="C5914" s="1049" t="s">
        <v>70</v>
      </c>
      <c r="D5914" s="1052">
        <v>311.89999999999998</v>
      </c>
    </row>
    <row r="5915" spans="1:4" x14ac:dyDescent="0.25">
      <c r="A5915" s="1049">
        <v>101624</v>
      </c>
      <c r="B5915" s="1049" t="s">
        <v>3896</v>
      </c>
      <c r="C5915" s="1049" t="s">
        <v>70</v>
      </c>
      <c r="D5915" s="1052">
        <v>259.66000000000003</v>
      </c>
    </row>
    <row r="5916" spans="1:4" x14ac:dyDescent="0.25">
      <c r="A5916" s="1049">
        <v>101625</v>
      </c>
      <c r="B5916" s="1049" t="s">
        <v>3897</v>
      </c>
      <c r="C5916" s="1049" t="s">
        <v>70</v>
      </c>
      <c r="D5916" s="1052">
        <v>156.56</v>
      </c>
    </row>
    <row r="5917" spans="1:4" x14ac:dyDescent="0.25">
      <c r="A5917" s="1049">
        <v>101159</v>
      </c>
      <c r="B5917" s="1049" t="s">
        <v>3898</v>
      </c>
      <c r="C5917" s="1049" t="s">
        <v>1239</v>
      </c>
      <c r="D5917" s="1052">
        <v>131.05000000000001</v>
      </c>
    </row>
    <row r="5918" spans="1:4" x14ac:dyDescent="0.25">
      <c r="A5918" s="1049">
        <v>103322</v>
      </c>
      <c r="B5918" s="1049" t="s">
        <v>13800</v>
      </c>
      <c r="C5918" s="1049" t="s">
        <v>1239</v>
      </c>
      <c r="D5918" s="1052">
        <v>50.12</v>
      </c>
    </row>
    <row r="5919" spans="1:4" x14ac:dyDescent="0.25">
      <c r="A5919" s="1049">
        <v>103323</v>
      </c>
      <c r="B5919" s="1049" t="s">
        <v>13801</v>
      </c>
      <c r="C5919" s="1049" t="s">
        <v>1239</v>
      </c>
      <c r="D5919" s="1052">
        <v>51.31</v>
      </c>
    </row>
    <row r="5920" spans="1:4" x14ac:dyDescent="0.25">
      <c r="A5920" s="1049">
        <v>103324</v>
      </c>
      <c r="B5920" s="1049" t="s">
        <v>13802</v>
      </c>
      <c r="C5920" s="1049" t="s">
        <v>1239</v>
      </c>
      <c r="D5920" s="1052">
        <v>68.16</v>
      </c>
    </row>
    <row r="5921" spans="1:4" x14ac:dyDescent="0.25">
      <c r="A5921" s="1049">
        <v>103325</v>
      </c>
      <c r="B5921" s="1049" t="s">
        <v>13803</v>
      </c>
      <c r="C5921" s="1049" t="s">
        <v>1239</v>
      </c>
      <c r="D5921" s="1052">
        <v>69.5</v>
      </c>
    </row>
    <row r="5922" spans="1:4" x14ac:dyDescent="0.25">
      <c r="A5922" s="1049">
        <v>103326</v>
      </c>
      <c r="B5922" s="1049" t="s">
        <v>13804</v>
      </c>
      <c r="C5922" s="1049" t="s">
        <v>1239</v>
      </c>
      <c r="D5922" s="1052">
        <v>81.41</v>
      </c>
    </row>
    <row r="5923" spans="1:4" x14ac:dyDescent="0.25">
      <c r="A5923" s="1049">
        <v>103327</v>
      </c>
      <c r="B5923" s="1049" t="s">
        <v>13805</v>
      </c>
      <c r="C5923" s="1049" t="s">
        <v>1239</v>
      </c>
      <c r="D5923" s="1052">
        <v>82.98</v>
      </c>
    </row>
    <row r="5924" spans="1:4" x14ac:dyDescent="0.25">
      <c r="A5924" s="1049">
        <v>103328</v>
      </c>
      <c r="B5924" s="1049" t="s">
        <v>13806</v>
      </c>
      <c r="C5924" s="1049" t="s">
        <v>1239</v>
      </c>
      <c r="D5924" s="1052">
        <v>89.97</v>
      </c>
    </row>
    <row r="5925" spans="1:4" x14ac:dyDescent="0.25">
      <c r="A5925" s="1049">
        <v>103329</v>
      </c>
      <c r="B5925" s="1049" t="s">
        <v>13807</v>
      </c>
      <c r="C5925" s="1049" t="s">
        <v>1239</v>
      </c>
      <c r="D5925" s="1052">
        <v>91.01</v>
      </c>
    </row>
    <row r="5926" spans="1:4" x14ac:dyDescent="0.25">
      <c r="A5926" s="1049">
        <v>103330</v>
      </c>
      <c r="B5926" s="1049" t="s">
        <v>13808</v>
      </c>
      <c r="C5926" s="1049" t="s">
        <v>1239</v>
      </c>
      <c r="D5926" s="1052">
        <v>78.03</v>
      </c>
    </row>
    <row r="5927" spans="1:4" x14ac:dyDescent="0.25">
      <c r="A5927" s="1049">
        <v>103331</v>
      </c>
      <c r="B5927" s="1049" t="s">
        <v>13809</v>
      </c>
      <c r="C5927" s="1049" t="s">
        <v>1239</v>
      </c>
      <c r="D5927" s="1052">
        <v>79.150000000000006</v>
      </c>
    </row>
    <row r="5928" spans="1:4" x14ac:dyDescent="0.25">
      <c r="A5928" s="1049">
        <v>103332</v>
      </c>
      <c r="B5928" s="1049" t="s">
        <v>13810</v>
      </c>
      <c r="C5928" s="1049" t="s">
        <v>1239</v>
      </c>
      <c r="D5928" s="1052">
        <v>119.54</v>
      </c>
    </row>
    <row r="5929" spans="1:4" x14ac:dyDescent="0.25">
      <c r="A5929" s="1049">
        <v>103333</v>
      </c>
      <c r="B5929" s="1049" t="s">
        <v>13811</v>
      </c>
      <c r="C5929" s="1049" t="s">
        <v>1239</v>
      </c>
      <c r="D5929" s="1052">
        <v>120.74</v>
      </c>
    </row>
    <row r="5930" spans="1:4" x14ac:dyDescent="0.25">
      <c r="A5930" s="1049">
        <v>103334</v>
      </c>
      <c r="B5930" s="1049" t="s">
        <v>13812</v>
      </c>
      <c r="C5930" s="1049" t="s">
        <v>1239</v>
      </c>
      <c r="D5930" s="1052">
        <v>139.91999999999999</v>
      </c>
    </row>
    <row r="5931" spans="1:4" x14ac:dyDescent="0.25">
      <c r="A5931" s="1049">
        <v>103335</v>
      </c>
      <c r="B5931" s="1049" t="s">
        <v>13813</v>
      </c>
      <c r="C5931" s="1049" t="s">
        <v>1239</v>
      </c>
      <c r="D5931" s="1052">
        <v>142</v>
      </c>
    </row>
    <row r="5932" spans="1:4" x14ac:dyDescent="0.25">
      <c r="A5932" s="1049">
        <v>103350</v>
      </c>
      <c r="B5932" s="1049" t="s">
        <v>13814</v>
      </c>
      <c r="C5932" s="1049" t="s">
        <v>1239</v>
      </c>
      <c r="D5932" s="1052">
        <v>173.5</v>
      </c>
    </row>
    <row r="5933" spans="1:4" x14ac:dyDescent="0.25">
      <c r="A5933" s="1049">
        <v>103351</v>
      </c>
      <c r="B5933" s="1049" t="s">
        <v>13815</v>
      </c>
      <c r="C5933" s="1049" t="s">
        <v>1239</v>
      </c>
      <c r="D5933" s="1052">
        <v>175.03</v>
      </c>
    </row>
    <row r="5934" spans="1:4" x14ac:dyDescent="0.25">
      <c r="A5934" s="1049">
        <v>103356</v>
      </c>
      <c r="B5934" s="1049" t="s">
        <v>13816</v>
      </c>
      <c r="C5934" s="1049" t="s">
        <v>1239</v>
      </c>
      <c r="D5934" s="1052">
        <v>51.84</v>
      </c>
    </row>
    <row r="5935" spans="1:4" x14ac:dyDescent="0.25">
      <c r="A5935" s="1049">
        <v>103357</v>
      </c>
      <c r="B5935" s="1049" t="s">
        <v>13817</v>
      </c>
      <c r="C5935" s="1049" t="s">
        <v>1239</v>
      </c>
      <c r="D5935" s="1052">
        <v>52.71</v>
      </c>
    </row>
    <row r="5936" spans="1:4" x14ac:dyDescent="0.25">
      <c r="A5936" s="1049">
        <v>89282</v>
      </c>
      <c r="B5936" s="1049" t="s">
        <v>13818</v>
      </c>
      <c r="C5936" s="1049" t="s">
        <v>1239</v>
      </c>
      <c r="D5936" s="1052">
        <v>59.9</v>
      </c>
    </row>
    <row r="5937" spans="1:4" x14ac:dyDescent="0.25">
      <c r="A5937" s="1049">
        <v>89283</v>
      </c>
      <c r="B5937" s="1049" t="s">
        <v>13819</v>
      </c>
      <c r="C5937" s="1049" t="s">
        <v>1239</v>
      </c>
      <c r="D5937" s="1052">
        <v>61.2</v>
      </c>
    </row>
    <row r="5938" spans="1:4" x14ac:dyDescent="0.25">
      <c r="A5938" s="1049">
        <v>89290</v>
      </c>
      <c r="B5938" s="1049" t="s">
        <v>13820</v>
      </c>
      <c r="C5938" s="1049" t="s">
        <v>1239</v>
      </c>
      <c r="D5938" s="1052">
        <v>70.08</v>
      </c>
    </row>
    <row r="5939" spans="1:4" x14ac:dyDescent="0.25">
      <c r="A5939" s="1049">
        <v>89291</v>
      </c>
      <c r="B5939" s="1049" t="s">
        <v>13821</v>
      </c>
      <c r="C5939" s="1049" t="s">
        <v>1239</v>
      </c>
      <c r="D5939" s="1052">
        <v>71.510000000000005</v>
      </c>
    </row>
    <row r="5940" spans="1:4" x14ac:dyDescent="0.25">
      <c r="A5940" s="1049">
        <v>89298</v>
      </c>
      <c r="B5940" s="1049" t="s">
        <v>13822</v>
      </c>
      <c r="C5940" s="1049" t="s">
        <v>1239</v>
      </c>
      <c r="D5940" s="1052">
        <v>72.14</v>
      </c>
    </row>
    <row r="5941" spans="1:4" x14ac:dyDescent="0.25">
      <c r="A5941" s="1049">
        <v>89299</v>
      </c>
      <c r="B5941" s="1049" t="s">
        <v>13823</v>
      </c>
      <c r="C5941" s="1049" t="s">
        <v>1239</v>
      </c>
      <c r="D5941" s="1052">
        <v>73.87</v>
      </c>
    </row>
    <row r="5942" spans="1:4" x14ac:dyDescent="0.25">
      <c r="A5942" s="1049">
        <v>89306</v>
      </c>
      <c r="B5942" s="1049" t="s">
        <v>13824</v>
      </c>
      <c r="C5942" s="1049" t="s">
        <v>1239</v>
      </c>
      <c r="D5942" s="1052">
        <v>87.52</v>
      </c>
    </row>
    <row r="5943" spans="1:4" x14ac:dyDescent="0.25">
      <c r="A5943" s="1049">
        <v>89307</v>
      </c>
      <c r="B5943" s="1049" t="s">
        <v>13825</v>
      </c>
      <c r="C5943" s="1049" t="s">
        <v>1239</v>
      </c>
      <c r="D5943" s="1052">
        <v>89.45</v>
      </c>
    </row>
    <row r="5944" spans="1:4" x14ac:dyDescent="0.25">
      <c r="A5944" s="1049">
        <v>101157</v>
      </c>
      <c r="B5944" s="1049" t="s">
        <v>3899</v>
      </c>
      <c r="C5944" s="1049" t="s">
        <v>1239</v>
      </c>
      <c r="D5944" s="1052">
        <v>65.91</v>
      </c>
    </row>
    <row r="5945" spans="1:4" x14ac:dyDescent="0.25">
      <c r="A5945" s="1049">
        <v>101158</v>
      </c>
      <c r="B5945" s="1049" t="s">
        <v>3900</v>
      </c>
      <c r="C5945" s="1049" t="s">
        <v>1239</v>
      </c>
      <c r="D5945" s="1052">
        <v>85.89</v>
      </c>
    </row>
    <row r="5946" spans="1:4" x14ac:dyDescent="0.25">
      <c r="A5946" s="1049">
        <v>101162</v>
      </c>
      <c r="B5946" s="1049" t="s">
        <v>3901</v>
      </c>
      <c r="C5946" s="1049" t="s">
        <v>1239</v>
      </c>
      <c r="D5946" s="1052">
        <v>143.91999999999999</v>
      </c>
    </row>
    <row r="5947" spans="1:4" x14ac:dyDescent="0.25">
      <c r="A5947" s="1049">
        <v>103316</v>
      </c>
      <c r="B5947" s="1049" t="s">
        <v>13826</v>
      </c>
      <c r="C5947" s="1049" t="s">
        <v>1239</v>
      </c>
      <c r="D5947" s="1052">
        <v>76.680000000000007</v>
      </c>
    </row>
    <row r="5948" spans="1:4" x14ac:dyDescent="0.25">
      <c r="A5948" s="1049">
        <v>103317</v>
      </c>
      <c r="B5948" s="1049" t="s">
        <v>13827</v>
      </c>
      <c r="C5948" s="1049" t="s">
        <v>1239</v>
      </c>
      <c r="D5948" s="1052">
        <v>77.67</v>
      </c>
    </row>
    <row r="5949" spans="1:4" x14ac:dyDescent="0.25">
      <c r="A5949" s="1049">
        <v>103318</v>
      </c>
      <c r="B5949" s="1049" t="s">
        <v>13828</v>
      </c>
      <c r="C5949" s="1049" t="s">
        <v>1239</v>
      </c>
      <c r="D5949" s="1052">
        <v>99.81</v>
      </c>
    </row>
    <row r="5950" spans="1:4" x14ac:dyDescent="0.25">
      <c r="A5950" s="1049">
        <v>103319</v>
      </c>
      <c r="B5950" s="1049" t="s">
        <v>13829</v>
      </c>
      <c r="C5950" s="1049" t="s">
        <v>1239</v>
      </c>
      <c r="D5950" s="1052">
        <v>100.97</v>
      </c>
    </row>
    <row r="5951" spans="1:4" x14ac:dyDescent="0.25">
      <c r="A5951" s="1049">
        <v>103320</v>
      </c>
      <c r="B5951" s="1049" t="s">
        <v>13830</v>
      </c>
      <c r="C5951" s="1049" t="s">
        <v>1239</v>
      </c>
      <c r="D5951" s="1052">
        <v>119.66</v>
      </c>
    </row>
    <row r="5952" spans="1:4" x14ac:dyDescent="0.25">
      <c r="A5952" s="1049">
        <v>103321</v>
      </c>
      <c r="B5952" s="1049" t="s">
        <v>13831</v>
      </c>
      <c r="C5952" s="1049" t="s">
        <v>1239</v>
      </c>
      <c r="D5952" s="1052">
        <v>121.12</v>
      </c>
    </row>
    <row r="5953" spans="1:4" x14ac:dyDescent="0.25">
      <c r="A5953" s="1049">
        <v>103336</v>
      </c>
      <c r="B5953" s="1049" t="s">
        <v>13832</v>
      </c>
      <c r="C5953" s="1049" t="s">
        <v>1239</v>
      </c>
      <c r="D5953" s="1052">
        <v>86.85</v>
      </c>
    </row>
    <row r="5954" spans="1:4" x14ac:dyDescent="0.25">
      <c r="A5954" s="1049">
        <v>103337</v>
      </c>
      <c r="B5954" s="1049" t="s">
        <v>13833</v>
      </c>
      <c r="C5954" s="1049" t="s">
        <v>1239</v>
      </c>
      <c r="D5954" s="1052">
        <v>87.84</v>
      </c>
    </row>
    <row r="5955" spans="1:4" x14ac:dyDescent="0.25">
      <c r="A5955" s="1049">
        <v>103338</v>
      </c>
      <c r="B5955" s="1049" t="s">
        <v>13834</v>
      </c>
      <c r="C5955" s="1049" t="s">
        <v>1239</v>
      </c>
      <c r="D5955" s="1052">
        <v>114.51</v>
      </c>
    </row>
    <row r="5956" spans="1:4" x14ac:dyDescent="0.25">
      <c r="A5956" s="1049">
        <v>103339</v>
      </c>
      <c r="B5956" s="1049" t="s">
        <v>13835</v>
      </c>
      <c r="C5956" s="1049" t="s">
        <v>1239</v>
      </c>
      <c r="D5956" s="1052">
        <v>115.67</v>
      </c>
    </row>
    <row r="5957" spans="1:4" x14ac:dyDescent="0.25">
      <c r="A5957" s="1049">
        <v>103340</v>
      </c>
      <c r="B5957" s="1049" t="s">
        <v>13836</v>
      </c>
      <c r="C5957" s="1049" t="s">
        <v>1239</v>
      </c>
      <c r="D5957" s="1052">
        <v>138.12</v>
      </c>
    </row>
    <row r="5958" spans="1:4" x14ac:dyDescent="0.25">
      <c r="A5958" s="1049">
        <v>103341</v>
      </c>
      <c r="B5958" s="1049" t="s">
        <v>13837</v>
      </c>
      <c r="C5958" s="1049" t="s">
        <v>1239</v>
      </c>
      <c r="D5958" s="1052">
        <v>139.58000000000001</v>
      </c>
    </row>
    <row r="5959" spans="1:4" x14ac:dyDescent="0.25">
      <c r="A5959" s="1049">
        <v>103342</v>
      </c>
      <c r="B5959" s="1049" t="s">
        <v>13838</v>
      </c>
      <c r="C5959" s="1049" t="s">
        <v>1239</v>
      </c>
      <c r="D5959" s="1052">
        <v>116.34</v>
      </c>
    </row>
    <row r="5960" spans="1:4" x14ac:dyDescent="0.25">
      <c r="A5960" s="1049">
        <v>103343</v>
      </c>
      <c r="B5960" s="1049" t="s">
        <v>13839</v>
      </c>
      <c r="C5960" s="1049" t="s">
        <v>1239</v>
      </c>
      <c r="D5960" s="1052">
        <v>117.63</v>
      </c>
    </row>
    <row r="5961" spans="1:4" x14ac:dyDescent="0.25">
      <c r="A5961" s="1049">
        <v>89453</v>
      </c>
      <c r="B5961" s="1049" t="s">
        <v>13840</v>
      </c>
      <c r="C5961" s="1049" t="s">
        <v>1239</v>
      </c>
      <c r="D5961" s="1052">
        <v>85.8</v>
      </c>
    </row>
    <row r="5962" spans="1:4" x14ac:dyDescent="0.25">
      <c r="A5962" s="1049">
        <v>89455</v>
      </c>
      <c r="B5962" s="1049" t="s">
        <v>13841</v>
      </c>
      <c r="C5962" s="1049" t="s">
        <v>1239</v>
      </c>
      <c r="D5962" s="1052">
        <v>103.56</v>
      </c>
    </row>
    <row r="5963" spans="1:4" x14ac:dyDescent="0.25">
      <c r="A5963" s="1049">
        <v>89462</v>
      </c>
      <c r="B5963" s="1049" t="s">
        <v>13842</v>
      </c>
      <c r="C5963" s="1049" t="s">
        <v>1239</v>
      </c>
      <c r="D5963" s="1052">
        <v>114.05</v>
      </c>
    </row>
    <row r="5964" spans="1:4" x14ac:dyDescent="0.25">
      <c r="A5964" s="1049">
        <v>89464</v>
      </c>
      <c r="B5964" s="1049" t="s">
        <v>13843</v>
      </c>
      <c r="C5964" s="1049" t="s">
        <v>1239</v>
      </c>
      <c r="D5964" s="1052">
        <v>133.79</v>
      </c>
    </row>
    <row r="5965" spans="1:4" x14ac:dyDescent="0.25">
      <c r="A5965" s="1049">
        <v>89470</v>
      </c>
      <c r="B5965" s="1049" t="s">
        <v>13844</v>
      </c>
      <c r="C5965" s="1049" t="s">
        <v>1239</v>
      </c>
      <c r="D5965" s="1052">
        <v>98.09</v>
      </c>
    </row>
    <row r="5966" spans="1:4" x14ac:dyDescent="0.25">
      <c r="A5966" s="1049">
        <v>89472</v>
      </c>
      <c r="B5966" s="1049" t="s">
        <v>13845</v>
      </c>
      <c r="C5966" s="1049" t="s">
        <v>1239</v>
      </c>
      <c r="D5966" s="1052">
        <v>116.89</v>
      </c>
    </row>
    <row r="5967" spans="1:4" x14ac:dyDescent="0.25">
      <c r="A5967" s="1049">
        <v>89478</v>
      </c>
      <c r="B5967" s="1049" t="s">
        <v>13846</v>
      </c>
      <c r="C5967" s="1049" t="s">
        <v>1239</v>
      </c>
      <c r="D5967" s="1052">
        <v>134.4</v>
      </c>
    </row>
    <row r="5968" spans="1:4" x14ac:dyDescent="0.25">
      <c r="A5968" s="1049">
        <v>89480</v>
      </c>
      <c r="B5968" s="1049" t="s">
        <v>13847</v>
      </c>
      <c r="C5968" s="1049" t="s">
        <v>1239</v>
      </c>
      <c r="D5968" s="1052">
        <v>155.19999999999999</v>
      </c>
    </row>
    <row r="5969" spans="1:4" x14ac:dyDescent="0.25">
      <c r="A5969" s="1049">
        <v>101161</v>
      </c>
      <c r="B5969" s="1049" t="s">
        <v>3902</v>
      </c>
      <c r="C5969" s="1049" t="s">
        <v>1239</v>
      </c>
      <c r="D5969" s="1052">
        <v>226.66</v>
      </c>
    </row>
    <row r="5970" spans="1:4" x14ac:dyDescent="0.25">
      <c r="A5970" s="1049">
        <v>101163</v>
      </c>
      <c r="B5970" s="1049" t="s">
        <v>3903</v>
      </c>
      <c r="C5970" s="1049" t="s">
        <v>1239</v>
      </c>
      <c r="D5970" s="1052">
        <v>755.83</v>
      </c>
    </row>
    <row r="5971" spans="1:4" x14ac:dyDescent="0.25">
      <c r="A5971" s="1049">
        <v>101164</v>
      </c>
      <c r="B5971" s="1049" t="s">
        <v>3904</v>
      </c>
      <c r="C5971" s="1049" t="s">
        <v>1239</v>
      </c>
      <c r="D5971" s="1052">
        <v>766.73</v>
      </c>
    </row>
    <row r="5972" spans="1:4" x14ac:dyDescent="0.25">
      <c r="A5972" s="1049">
        <v>96358</v>
      </c>
      <c r="B5972" s="1049" t="s">
        <v>13848</v>
      </c>
      <c r="C5972" s="1049" t="s">
        <v>1239</v>
      </c>
      <c r="D5972" s="1052">
        <v>93.27</v>
      </c>
    </row>
    <row r="5973" spans="1:4" x14ac:dyDescent="0.25">
      <c r="A5973" s="1049">
        <v>96359</v>
      </c>
      <c r="B5973" s="1049" t="s">
        <v>13849</v>
      </c>
      <c r="C5973" s="1049" t="s">
        <v>1239</v>
      </c>
      <c r="D5973" s="1052">
        <v>103.4</v>
      </c>
    </row>
    <row r="5974" spans="1:4" x14ac:dyDescent="0.25">
      <c r="A5974" s="1049">
        <v>96360</v>
      </c>
      <c r="B5974" s="1049" t="s">
        <v>13850</v>
      </c>
      <c r="C5974" s="1049" t="s">
        <v>1239</v>
      </c>
      <c r="D5974" s="1052">
        <v>117.71</v>
      </c>
    </row>
    <row r="5975" spans="1:4" x14ac:dyDescent="0.25">
      <c r="A5975" s="1049">
        <v>96361</v>
      </c>
      <c r="B5975" s="1049" t="s">
        <v>13851</v>
      </c>
      <c r="C5975" s="1049" t="s">
        <v>1239</v>
      </c>
      <c r="D5975" s="1052">
        <v>136.54</v>
      </c>
    </row>
    <row r="5976" spans="1:4" x14ac:dyDescent="0.25">
      <c r="A5976" s="1049">
        <v>96362</v>
      </c>
      <c r="B5976" s="1049" t="s">
        <v>13852</v>
      </c>
      <c r="C5976" s="1049" t="s">
        <v>1239</v>
      </c>
      <c r="D5976" s="1052">
        <v>121.54</v>
      </c>
    </row>
    <row r="5977" spans="1:4" x14ac:dyDescent="0.25">
      <c r="A5977" s="1049">
        <v>96363</v>
      </c>
      <c r="B5977" s="1049" t="s">
        <v>13853</v>
      </c>
      <c r="C5977" s="1049" t="s">
        <v>1239</v>
      </c>
      <c r="D5977" s="1052">
        <v>132.41</v>
      </c>
    </row>
    <row r="5978" spans="1:4" x14ac:dyDescent="0.25">
      <c r="A5978" s="1049">
        <v>96364</v>
      </c>
      <c r="B5978" s="1049" t="s">
        <v>13854</v>
      </c>
      <c r="C5978" s="1049" t="s">
        <v>1239</v>
      </c>
      <c r="D5978" s="1052">
        <v>145.97999999999999</v>
      </c>
    </row>
    <row r="5979" spans="1:4" x14ac:dyDescent="0.25">
      <c r="A5979" s="1049">
        <v>96365</v>
      </c>
      <c r="B5979" s="1049" t="s">
        <v>13855</v>
      </c>
      <c r="C5979" s="1049" t="s">
        <v>1239</v>
      </c>
      <c r="D5979" s="1052">
        <v>165.58</v>
      </c>
    </row>
    <row r="5980" spans="1:4" x14ac:dyDescent="0.25">
      <c r="A5980" s="1049">
        <v>96366</v>
      </c>
      <c r="B5980" s="1049" t="s">
        <v>13856</v>
      </c>
      <c r="C5980" s="1049" t="s">
        <v>1239</v>
      </c>
      <c r="D5980" s="1052">
        <v>149.81</v>
      </c>
    </row>
    <row r="5981" spans="1:4" x14ac:dyDescent="0.25">
      <c r="A5981" s="1049">
        <v>96367</v>
      </c>
      <c r="B5981" s="1049" t="s">
        <v>13857</v>
      </c>
      <c r="C5981" s="1049" t="s">
        <v>1239</v>
      </c>
      <c r="D5981" s="1052">
        <v>161.43</v>
      </c>
    </row>
    <row r="5982" spans="1:4" x14ac:dyDescent="0.25">
      <c r="A5982" s="1049">
        <v>96368</v>
      </c>
      <c r="B5982" s="1049" t="s">
        <v>13858</v>
      </c>
      <c r="C5982" s="1049" t="s">
        <v>1239</v>
      </c>
      <c r="D5982" s="1052">
        <v>174.28</v>
      </c>
    </row>
    <row r="5983" spans="1:4" x14ac:dyDescent="0.25">
      <c r="A5983" s="1049">
        <v>96369</v>
      </c>
      <c r="B5983" s="1049" t="s">
        <v>13859</v>
      </c>
      <c r="C5983" s="1049" t="s">
        <v>1239</v>
      </c>
      <c r="D5983" s="1052">
        <v>194.6</v>
      </c>
    </row>
    <row r="5984" spans="1:4" x14ac:dyDescent="0.25">
      <c r="A5984" s="1049">
        <v>96370</v>
      </c>
      <c r="B5984" s="1049" t="s">
        <v>13860</v>
      </c>
      <c r="C5984" s="1049" t="s">
        <v>1239</v>
      </c>
      <c r="D5984" s="1052">
        <v>60.39</v>
      </c>
    </row>
    <row r="5985" spans="1:4" x14ac:dyDescent="0.25">
      <c r="A5985" s="1049">
        <v>96371</v>
      </c>
      <c r="B5985" s="1049" t="s">
        <v>13861</v>
      </c>
      <c r="C5985" s="1049" t="s">
        <v>1239</v>
      </c>
      <c r="D5985" s="1052">
        <v>69.75</v>
      </c>
    </row>
    <row r="5986" spans="1:4" x14ac:dyDescent="0.25">
      <c r="A5986" s="1049">
        <v>96373</v>
      </c>
      <c r="B5986" s="1049" t="s">
        <v>13862</v>
      </c>
      <c r="C5986" s="1049" t="s">
        <v>76</v>
      </c>
      <c r="D5986" s="1052">
        <v>10.46</v>
      </c>
    </row>
    <row r="5987" spans="1:4" x14ac:dyDescent="0.25">
      <c r="A5987" s="1049">
        <v>96374</v>
      </c>
      <c r="B5987" s="1049" t="s">
        <v>13863</v>
      </c>
      <c r="C5987" s="1049" t="s">
        <v>76</v>
      </c>
      <c r="D5987" s="1052">
        <v>28.89</v>
      </c>
    </row>
    <row r="5988" spans="1:4" x14ac:dyDescent="0.25">
      <c r="A5988" s="1049">
        <v>102235</v>
      </c>
      <c r="B5988" s="1049" t="s">
        <v>13864</v>
      </c>
      <c r="C5988" s="1049" t="s">
        <v>1239</v>
      </c>
      <c r="D5988" s="1052">
        <v>544.33000000000004</v>
      </c>
    </row>
    <row r="5989" spans="1:4" x14ac:dyDescent="0.25">
      <c r="A5989" s="1049">
        <v>102253</v>
      </c>
      <c r="B5989" s="1049" t="s">
        <v>3905</v>
      </c>
      <c r="C5989" s="1049" t="s">
        <v>1239</v>
      </c>
      <c r="D5989" s="1052">
        <v>556.55999999999995</v>
      </c>
    </row>
    <row r="5990" spans="1:4" x14ac:dyDescent="0.25">
      <c r="A5990" s="1049">
        <v>102254</v>
      </c>
      <c r="B5990" s="1049" t="s">
        <v>3906</v>
      </c>
      <c r="C5990" s="1049" t="s">
        <v>1239</v>
      </c>
      <c r="D5990" s="1052">
        <v>443.47</v>
      </c>
    </row>
    <row r="5991" spans="1:4" x14ac:dyDescent="0.25">
      <c r="A5991" s="1049">
        <v>102255</v>
      </c>
      <c r="B5991" s="1049" t="s">
        <v>3907</v>
      </c>
      <c r="C5991" s="1049" t="s">
        <v>1239</v>
      </c>
      <c r="D5991" s="1052">
        <v>622.85</v>
      </c>
    </row>
    <row r="5992" spans="1:4" x14ac:dyDescent="0.25">
      <c r="A5992" s="1049">
        <v>102256</v>
      </c>
      <c r="B5992" s="1049" t="s">
        <v>3908</v>
      </c>
      <c r="C5992" s="1049" t="s">
        <v>1239</v>
      </c>
      <c r="D5992" s="1052">
        <v>515.14</v>
      </c>
    </row>
    <row r="5993" spans="1:4" x14ac:dyDescent="0.25">
      <c r="A5993" s="1049">
        <v>102257</v>
      </c>
      <c r="B5993" s="1049" t="s">
        <v>3909</v>
      </c>
      <c r="C5993" s="1049" t="s">
        <v>1239</v>
      </c>
      <c r="D5993" s="1052">
        <v>345.77</v>
      </c>
    </row>
    <row r="5994" spans="1:4" x14ac:dyDescent="0.25">
      <c r="A5994" s="1049">
        <v>102258</v>
      </c>
      <c r="B5994" s="1049" t="s">
        <v>3910</v>
      </c>
      <c r="C5994" s="1049" t="s">
        <v>1239</v>
      </c>
      <c r="D5994" s="1052">
        <v>412.58</v>
      </c>
    </row>
    <row r="5995" spans="1:4" x14ac:dyDescent="0.25">
      <c r="A5995" s="1049">
        <v>104718</v>
      </c>
      <c r="B5995" s="1049" t="s">
        <v>13865</v>
      </c>
      <c r="C5995" s="1049" t="s">
        <v>1239</v>
      </c>
      <c r="D5995" s="1052">
        <v>122</v>
      </c>
    </row>
    <row r="5996" spans="1:4" x14ac:dyDescent="0.25">
      <c r="A5996" s="1049">
        <v>104719</v>
      </c>
      <c r="B5996" s="1049" t="s">
        <v>13866</v>
      </c>
      <c r="C5996" s="1049" t="s">
        <v>1239</v>
      </c>
      <c r="D5996" s="1052">
        <v>170.04</v>
      </c>
    </row>
    <row r="5997" spans="1:4" x14ac:dyDescent="0.25">
      <c r="A5997" s="1049">
        <v>104720</v>
      </c>
      <c r="B5997" s="1049" t="s">
        <v>13867</v>
      </c>
      <c r="C5997" s="1049" t="s">
        <v>1239</v>
      </c>
      <c r="D5997" s="1052">
        <v>152.5</v>
      </c>
    </row>
    <row r="5998" spans="1:4" x14ac:dyDescent="0.25">
      <c r="A5998" s="1049">
        <v>104721</v>
      </c>
      <c r="B5998" s="1049" t="s">
        <v>13868</v>
      </c>
      <c r="C5998" s="1049" t="s">
        <v>1239</v>
      </c>
      <c r="D5998" s="1052">
        <v>200.54</v>
      </c>
    </row>
    <row r="5999" spans="1:4" x14ac:dyDescent="0.25">
      <c r="A5999" s="1049">
        <v>104722</v>
      </c>
      <c r="B5999" s="1049" t="s">
        <v>13869</v>
      </c>
      <c r="C5999" s="1049" t="s">
        <v>1239</v>
      </c>
      <c r="D5999" s="1052">
        <v>183.01</v>
      </c>
    </row>
    <row r="6000" spans="1:4" x14ac:dyDescent="0.25">
      <c r="A6000" s="1049">
        <v>104723</v>
      </c>
      <c r="B6000" s="1049" t="s">
        <v>13870</v>
      </c>
      <c r="C6000" s="1049" t="s">
        <v>1239</v>
      </c>
      <c r="D6000" s="1052">
        <v>231.04</v>
      </c>
    </row>
    <row r="6001" spans="1:4" x14ac:dyDescent="0.25">
      <c r="A6001" s="1049">
        <v>104724</v>
      </c>
      <c r="B6001" s="1049" t="s">
        <v>13871</v>
      </c>
      <c r="C6001" s="1049" t="s">
        <v>1239</v>
      </c>
      <c r="D6001" s="1052">
        <v>86.88</v>
      </c>
    </row>
    <row r="6002" spans="1:4" x14ac:dyDescent="0.25">
      <c r="A6002" s="1049">
        <v>101154</v>
      </c>
      <c r="B6002" s="1049" t="s">
        <v>3911</v>
      </c>
      <c r="C6002" s="1049" t="s">
        <v>1239</v>
      </c>
      <c r="D6002" s="1052">
        <v>138.52000000000001</v>
      </c>
    </row>
    <row r="6003" spans="1:4" x14ac:dyDescent="0.25">
      <c r="A6003" s="1049">
        <v>101155</v>
      </c>
      <c r="B6003" s="1049" t="s">
        <v>3912</v>
      </c>
      <c r="C6003" s="1049" t="s">
        <v>1239</v>
      </c>
      <c r="D6003" s="1052">
        <v>194.84</v>
      </c>
    </row>
    <row r="6004" spans="1:4" x14ac:dyDescent="0.25">
      <c r="A6004" s="1049">
        <v>101156</v>
      </c>
      <c r="B6004" s="1049" t="s">
        <v>3913</v>
      </c>
      <c r="C6004" s="1049" t="s">
        <v>1239</v>
      </c>
      <c r="D6004" s="1052">
        <v>286.48</v>
      </c>
    </row>
    <row r="6005" spans="1:4" x14ac:dyDescent="0.25">
      <c r="A6005" s="1049">
        <v>101814</v>
      </c>
      <c r="B6005" s="1049" t="s">
        <v>3914</v>
      </c>
      <c r="C6005" s="1049" t="s">
        <v>1239</v>
      </c>
      <c r="D6005" s="1052">
        <v>48.81</v>
      </c>
    </row>
    <row r="6006" spans="1:4" x14ac:dyDescent="0.25">
      <c r="A6006" s="1049">
        <v>101816</v>
      </c>
      <c r="B6006" s="1049" t="s">
        <v>3915</v>
      </c>
      <c r="C6006" s="1049" t="s">
        <v>1239</v>
      </c>
      <c r="D6006" s="1052">
        <v>70.61</v>
      </c>
    </row>
    <row r="6007" spans="1:4" x14ac:dyDescent="0.25">
      <c r="A6007" s="1049">
        <v>101817</v>
      </c>
      <c r="B6007" s="1049" t="s">
        <v>3916</v>
      </c>
      <c r="C6007" s="1049" t="s">
        <v>1239</v>
      </c>
      <c r="D6007" s="1052">
        <v>52.95</v>
      </c>
    </row>
    <row r="6008" spans="1:4" x14ac:dyDescent="0.25">
      <c r="A6008" s="1049">
        <v>101819</v>
      </c>
      <c r="B6008" s="1049" t="s">
        <v>3917</v>
      </c>
      <c r="C6008" s="1049" t="s">
        <v>1239</v>
      </c>
      <c r="D6008" s="1052">
        <v>65.650000000000006</v>
      </c>
    </row>
    <row r="6009" spans="1:4" x14ac:dyDescent="0.25">
      <c r="A6009" s="1049">
        <v>101820</v>
      </c>
      <c r="B6009" s="1049" t="s">
        <v>3918</v>
      </c>
      <c r="C6009" s="1049" t="s">
        <v>1239</v>
      </c>
      <c r="D6009" s="1052">
        <v>45.54</v>
      </c>
    </row>
    <row r="6010" spans="1:4" x14ac:dyDescent="0.25">
      <c r="A6010" s="1049">
        <v>101822</v>
      </c>
      <c r="B6010" s="1049" t="s">
        <v>3919</v>
      </c>
      <c r="C6010" s="1049" t="s">
        <v>70</v>
      </c>
      <c r="D6010" s="1052">
        <v>143</v>
      </c>
    </row>
    <row r="6011" spans="1:4" x14ac:dyDescent="0.25">
      <c r="A6011" s="1049">
        <v>101823</v>
      </c>
      <c r="B6011" s="1049" t="s">
        <v>3920</v>
      </c>
      <c r="C6011" s="1049" t="s">
        <v>70</v>
      </c>
      <c r="D6011" s="1052">
        <v>174.79</v>
      </c>
    </row>
    <row r="6012" spans="1:4" x14ac:dyDescent="0.25">
      <c r="A6012" s="1049">
        <v>101824</v>
      </c>
      <c r="B6012" s="1049" t="s">
        <v>3921</v>
      </c>
      <c r="C6012" s="1049" t="s">
        <v>70</v>
      </c>
      <c r="D6012" s="1052">
        <v>204.39</v>
      </c>
    </row>
    <row r="6013" spans="1:4" x14ac:dyDescent="0.25">
      <c r="A6013" s="1049">
        <v>101825</v>
      </c>
      <c r="B6013" s="1049" t="s">
        <v>3922</v>
      </c>
      <c r="C6013" s="1049" t="s">
        <v>70</v>
      </c>
      <c r="D6013" s="1052">
        <v>233.19</v>
      </c>
    </row>
    <row r="6014" spans="1:4" x14ac:dyDescent="0.25">
      <c r="A6014" s="1049">
        <v>101826</v>
      </c>
      <c r="B6014" s="1049" t="s">
        <v>3923</v>
      </c>
      <c r="C6014" s="1049" t="s">
        <v>70</v>
      </c>
      <c r="D6014" s="1052">
        <v>261.62</v>
      </c>
    </row>
    <row r="6015" spans="1:4" x14ac:dyDescent="0.25">
      <c r="A6015" s="1049">
        <v>101827</v>
      </c>
      <c r="B6015" s="1049" t="s">
        <v>3924</v>
      </c>
      <c r="C6015" s="1049" t="s">
        <v>70</v>
      </c>
      <c r="D6015" s="1052">
        <v>257.91000000000003</v>
      </c>
    </row>
    <row r="6016" spans="1:4" x14ac:dyDescent="0.25">
      <c r="A6016" s="1049">
        <v>101828</v>
      </c>
      <c r="B6016" s="1049" t="s">
        <v>3925</v>
      </c>
      <c r="C6016" s="1049" t="s">
        <v>70</v>
      </c>
      <c r="D6016" s="1052">
        <v>238.76</v>
      </c>
    </row>
    <row r="6017" spans="1:4" x14ac:dyDescent="0.25">
      <c r="A6017" s="1049">
        <v>101829</v>
      </c>
      <c r="B6017" s="1049" t="s">
        <v>3926</v>
      </c>
      <c r="C6017" s="1049" t="s">
        <v>70</v>
      </c>
      <c r="D6017" s="1052">
        <v>314.70999999999998</v>
      </c>
    </row>
    <row r="6018" spans="1:4" x14ac:dyDescent="0.25">
      <c r="A6018" s="1049">
        <v>101830</v>
      </c>
      <c r="B6018" s="1049" t="s">
        <v>3927</v>
      </c>
      <c r="C6018" s="1049" t="s">
        <v>70</v>
      </c>
      <c r="D6018" s="1052">
        <v>341.21</v>
      </c>
    </row>
    <row r="6019" spans="1:4" x14ac:dyDescent="0.25">
      <c r="A6019" s="1049">
        <v>101831</v>
      </c>
      <c r="B6019" s="1049" t="s">
        <v>3928</v>
      </c>
      <c r="C6019" s="1049" t="s">
        <v>70</v>
      </c>
      <c r="D6019" s="1052">
        <v>367.34</v>
      </c>
    </row>
    <row r="6020" spans="1:4" x14ac:dyDescent="0.25">
      <c r="A6020" s="1049">
        <v>101832</v>
      </c>
      <c r="B6020" s="1049" t="s">
        <v>3929</v>
      </c>
      <c r="C6020" s="1049" t="s">
        <v>70</v>
      </c>
      <c r="D6020" s="1052">
        <v>296.32</v>
      </c>
    </row>
    <row r="6021" spans="1:4" x14ac:dyDescent="0.25">
      <c r="A6021" s="1049">
        <v>101833</v>
      </c>
      <c r="B6021" s="1049" t="s">
        <v>3930</v>
      </c>
      <c r="C6021" s="1049" t="s">
        <v>70</v>
      </c>
      <c r="D6021" s="1052">
        <v>323.2</v>
      </c>
    </row>
    <row r="6022" spans="1:4" x14ac:dyDescent="0.25">
      <c r="A6022" s="1049">
        <v>101834</v>
      </c>
      <c r="B6022" s="1049" t="s">
        <v>3931</v>
      </c>
      <c r="C6022" s="1049" t="s">
        <v>70</v>
      </c>
      <c r="D6022" s="1052">
        <v>349.72</v>
      </c>
    </row>
    <row r="6023" spans="1:4" x14ac:dyDescent="0.25">
      <c r="A6023" s="1049">
        <v>101835</v>
      </c>
      <c r="B6023" s="1049" t="s">
        <v>3932</v>
      </c>
      <c r="C6023" s="1049" t="s">
        <v>70</v>
      </c>
      <c r="D6023" s="1052">
        <v>362.11</v>
      </c>
    </row>
    <row r="6024" spans="1:4" x14ac:dyDescent="0.25">
      <c r="A6024" s="1049">
        <v>101836</v>
      </c>
      <c r="B6024" s="1049" t="s">
        <v>3933</v>
      </c>
      <c r="C6024" s="1049" t="s">
        <v>70</v>
      </c>
      <c r="D6024" s="1052">
        <v>29.08</v>
      </c>
    </row>
    <row r="6025" spans="1:4" x14ac:dyDescent="0.25">
      <c r="A6025" s="1049">
        <v>101837</v>
      </c>
      <c r="B6025" s="1049" t="s">
        <v>3934</v>
      </c>
      <c r="C6025" s="1049" t="s">
        <v>70</v>
      </c>
      <c r="D6025" s="1052">
        <v>60.87</v>
      </c>
    </row>
    <row r="6026" spans="1:4" x14ac:dyDescent="0.25">
      <c r="A6026" s="1049">
        <v>101838</v>
      </c>
      <c r="B6026" s="1049" t="s">
        <v>3935</v>
      </c>
      <c r="C6026" s="1049" t="s">
        <v>70</v>
      </c>
      <c r="D6026" s="1052">
        <v>90.47</v>
      </c>
    </row>
    <row r="6027" spans="1:4" x14ac:dyDescent="0.25">
      <c r="A6027" s="1049">
        <v>101839</v>
      </c>
      <c r="B6027" s="1049" t="s">
        <v>3936</v>
      </c>
      <c r="C6027" s="1049" t="s">
        <v>70</v>
      </c>
      <c r="D6027" s="1052">
        <v>119.26</v>
      </c>
    </row>
    <row r="6028" spans="1:4" x14ac:dyDescent="0.25">
      <c r="A6028" s="1049">
        <v>101840</v>
      </c>
      <c r="B6028" s="1049" t="s">
        <v>3937</v>
      </c>
      <c r="C6028" s="1049" t="s">
        <v>70</v>
      </c>
      <c r="D6028" s="1052">
        <v>204.15</v>
      </c>
    </row>
    <row r="6029" spans="1:4" x14ac:dyDescent="0.25">
      <c r="A6029" s="1049">
        <v>101841</v>
      </c>
      <c r="B6029" s="1049" t="s">
        <v>3938</v>
      </c>
      <c r="C6029" s="1049" t="s">
        <v>70</v>
      </c>
      <c r="D6029" s="1052">
        <v>143.99</v>
      </c>
    </row>
    <row r="6030" spans="1:4" x14ac:dyDescent="0.25">
      <c r="A6030" s="1049">
        <v>101842</v>
      </c>
      <c r="B6030" s="1049" t="s">
        <v>3939</v>
      </c>
      <c r="C6030" s="1049" t="s">
        <v>70</v>
      </c>
      <c r="D6030" s="1052">
        <v>124.84</v>
      </c>
    </row>
    <row r="6031" spans="1:4" x14ac:dyDescent="0.25">
      <c r="A6031" s="1049">
        <v>101843</v>
      </c>
      <c r="B6031" s="1049" t="s">
        <v>3940</v>
      </c>
      <c r="C6031" s="1049" t="s">
        <v>70</v>
      </c>
      <c r="D6031" s="1052">
        <v>200.79</v>
      </c>
    </row>
    <row r="6032" spans="1:4" x14ac:dyDescent="0.25">
      <c r="A6032" s="1049">
        <v>101844</v>
      </c>
      <c r="B6032" s="1049" t="s">
        <v>3941</v>
      </c>
      <c r="C6032" s="1049" t="s">
        <v>70</v>
      </c>
      <c r="D6032" s="1052">
        <v>227.29</v>
      </c>
    </row>
    <row r="6033" spans="1:4" x14ac:dyDescent="0.25">
      <c r="A6033" s="1049">
        <v>101845</v>
      </c>
      <c r="B6033" s="1049" t="s">
        <v>3942</v>
      </c>
      <c r="C6033" s="1049" t="s">
        <v>70</v>
      </c>
      <c r="D6033" s="1052">
        <v>253.42</v>
      </c>
    </row>
    <row r="6034" spans="1:4" x14ac:dyDescent="0.25">
      <c r="A6034" s="1049">
        <v>101846</v>
      </c>
      <c r="B6034" s="1049" t="s">
        <v>3943</v>
      </c>
      <c r="C6034" s="1049" t="s">
        <v>70</v>
      </c>
      <c r="D6034" s="1052">
        <v>182.4</v>
      </c>
    </row>
    <row r="6035" spans="1:4" x14ac:dyDescent="0.25">
      <c r="A6035" s="1049">
        <v>101847</v>
      </c>
      <c r="B6035" s="1049" t="s">
        <v>3944</v>
      </c>
      <c r="C6035" s="1049" t="s">
        <v>70</v>
      </c>
      <c r="D6035" s="1052">
        <v>209.28</v>
      </c>
    </row>
    <row r="6036" spans="1:4" x14ac:dyDescent="0.25">
      <c r="A6036" s="1049">
        <v>101848</v>
      </c>
      <c r="B6036" s="1049" t="s">
        <v>3945</v>
      </c>
      <c r="C6036" s="1049" t="s">
        <v>70</v>
      </c>
      <c r="D6036" s="1052">
        <v>235.8</v>
      </c>
    </row>
    <row r="6037" spans="1:4" x14ac:dyDescent="0.25">
      <c r="A6037" s="1049">
        <v>101849</v>
      </c>
      <c r="B6037" s="1049" t="s">
        <v>3946</v>
      </c>
      <c r="C6037" s="1049" t="s">
        <v>70</v>
      </c>
      <c r="D6037" s="1052">
        <v>248.19</v>
      </c>
    </row>
    <row r="6038" spans="1:4" x14ac:dyDescent="0.25">
      <c r="A6038" s="1049">
        <v>101850</v>
      </c>
      <c r="B6038" s="1049" t="s">
        <v>3947</v>
      </c>
      <c r="C6038" s="1049" t="s">
        <v>1239</v>
      </c>
      <c r="D6038" s="1052">
        <v>62.98</v>
      </c>
    </row>
    <row r="6039" spans="1:4" x14ac:dyDescent="0.25">
      <c r="A6039" s="1049">
        <v>101852</v>
      </c>
      <c r="B6039" s="1049" t="s">
        <v>3948</v>
      </c>
      <c r="C6039" s="1049" t="s">
        <v>1239</v>
      </c>
      <c r="D6039" s="1052">
        <v>76.14</v>
      </c>
    </row>
    <row r="6040" spans="1:4" x14ac:dyDescent="0.25">
      <c r="A6040" s="1049">
        <v>101853</v>
      </c>
      <c r="B6040" s="1049" t="s">
        <v>3949</v>
      </c>
      <c r="C6040" s="1049" t="s">
        <v>1239</v>
      </c>
      <c r="D6040" s="1052">
        <v>56.78</v>
      </c>
    </row>
    <row r="6041" spans="1:4" x14ac:dyDescent="0.25">
      <c r="A6041" s="1049">
        <v>101855</v>
      </c>
      <c r="B6041" s="1049" t="s">
        <v>3950</v>
      </c>
      <c r="C6041" s="1049" t="s">
        <v>1239</v>
      </c>
      <c r="D6041" s="1052">
        <v>78.94</v>
      </c>
    </row>
    <row r="6042" spans="1:4" x14ac:dyDescent="0.25">
      <c r="A6042" s="1049">
        <v>101856</v>
      </c>
      <c r="B6042" s="1049" t="s">
        <v>3951</v>
      </c>
      <c r="C6042" s="1049" t="s">
        <v>1239</v>
      </c>
      <c r="D6042" s="1052">
        <v>28.53</v>
      </c>
    </row>
    <row r="6043" spans="1:4" x14ac:dyDescent="0.25">
      <c r="A6043" s="1049">
        <v>101857</v>
      </c>
      <c r="B6043" s="1049" t="s">
        <v>3952</v>
      </c>
      <c r="C6043" s="1049" t="s">
        <v>1239</v>
      </c>
      <c r="D6043" s="1052">
        <v>35.700000000000003</v>
      </c>
    </row>
    <row r="6044" spans="1:4" x14ac:dyDescent="0.25">
      <c r="A6044" s="1049">
        <v>101858</v>
      </c>
      <c r="B6044" s="1049" t="s">
        <v>3953</v>
      </c>
      <c r="C6044" s="1049" t="s">
        <v>1239</v>
      </c>
      <c r="D6044" s="1052">
        <v>29.14</v>
      </c>
    </row>
    <row r="6045" spans="1:4" x14ac:dyDescent="0.25">
      <c r="A6045" s="1049">
        <v>101859</v>
      </c>
      <c r="B6045" s="1049" t="s">
        <v>3954</v>
      </c>
      <c r="C6045" s="1049" t="s">
        <v>1239</v>
      </c>
      <c r="D6045" s="1052">
        <v>32.22</v>
      </c>
    </row>
    <row r="6046" spans="1:4" x14ac:dyDescent="0.25">
      <c r="A6046" s="1049">
        <v>101860</v>
      </c>
      <c r="B6046" s="1049" t="s">
        <v>3955</v>
      </c>
      <c r="C6046" s="1049" t="s">
        <v>1239</v>
      </c>
      <c r="D6046" s="1052">
        <v>37.07</v>
      </c>
    </row>
    <row r="6047" spans="1:4" x14ac:dyDescent="0.25">
      <c r="A6047" s="1049">
        <v>101861</v>
      </c>
      <c r="B6047" s="1049" t="s">
        <v>3956</v>
      </c>
      <c r="C6047" s="1049" t="s">
        <v>1239</v>
      </c>
      <c r="D6047" s="1052">
        <v>34.659999999999997</v>
      </c>
    </row>
    <row r="6048" spans="1:4" x14ac:dyDescent="0.25">
      <c r="A6048" s="1049">
        <v>101862</v>
      </c>
      <c r="B6048" s="1049" t="s">
        <v>3957</v>
      </c>
      <c r="C6048" s="1049" t="s">
        <v>1239</v>
      </c>
      <c r="D6048" s="1052">
        <v>37.799999999999997</v>
      </c>
    </row>
    <row r="6049" spans="1:4" x14ac:dyDescent="0.25">
      <c r="A6049" s="1049">
        <v>101863</v>
      </c>
      <c r="B6049" s="1049" t="s">
        <v>3958</v>
      </c>
      <c r="C6049" s="1049" t="s">
        <v>1239</v>
      </c>
      <c r="D6049" s="1052">
        <v>29.56</v>
      </c>
    </row>
    <row r="6050" spans="1:4" x14ac:dyDescent="0.25">
      <c r="A6050" s="1049">
        <v>101864</v>
      </c>
      <c r="B6050" s="1049" t="s">
        <v>3959</v>
      </c>
      <c r="C6050" s="1049" t="s">
        <v>1239</v>
      </c>
      <c r="D6050" s="1052">
        <v>34.4</v>
      </c>
    </row>
    <row r="6051" spans="1:4" x14ac:dyDescent="0.25">
      <c r="A6051" s="1049">
        <v>101865</v>
      </c>
      <c r="B6051" s="1049" t="s">
        <v>3960</v>
      </c>
      <c r="C6051" s="1049" t="s">
        <v>1239</v>
      </c>
      <c r="D6051" s="1052">
        <v>39.26</v>
      </c>
    </row>
    <row r="6052" spans="1:4" x14ac:dyDescent="0.25">
      <c r="A6052" s="1049">
        <v>101866</v>
      </c>
      <c r="B6052" s="1049" t="s">
        <v>3961</v>
      </c>
      <c r="C6052" s="1049" t="s">
        <v>1239</v>
      </c>
      <c r="D6052" s="1052">
        <v>34.89</v>
      </c>
    </row>
    <row r="6053" spans="1:4" x14ac:dyDescent="0.25">
      <c r="A6053" s="1049">
        <v>101867</v>
      </c>
      <c r="B6053" s="1049" t="s">
        <v>3962</v>
      </c>
      <c r="C6053" s="1049" t="s">
        <v>1239</v>
      </c>
      <c r="D6053" s="1052">
        <v>39.75</v>
      </c>
    </row>
    <row r="6054" spans="1:4" x14ac:dyDescent="0.25">
      <c r="A6054" s="1049">
        <v>101868</v>
      </c>
      <c r="B6054" s="1049" t="s">
        <v>3963</v>
      </c>
      <c r="C6054" s="1049" t="s">
        <v>1239</v>
      </c>
      <c r="D6054" s="1052">
        <v>31.51</v>
      </c>
    </row>
    <row r="6055" spans="1:4" x14ac:dyDescent="0.25">
      <c r="A6055" s="1049">
        <v>101869</v>
      </c>
      <c r="B6055" s="1049" t="s">
        <v>3964</v>
      </c>
      <c r="C6055" s="1049" t="s">
        <v>1239</v>
      </c>
      <c r="D6055" s="1052">
        <v>36.36</v>
      </c>
    </row>
    <row r="6056" spans="1:4" x14ac:dyDescent="0.25">
      <c r="A6056" s="1049">
        <v>101870</v>
      </c>
      <c r="B6056" s="1049" t="s">
        <v>3965</v>
      </c>
      <c r="C6056" s="1049" t="s">
        <v>1239</v>
      </c>
      <c r="D6056" s="1052">
        <v>41.2</v>
      </c>
    </row>
    <row r="6057" spans="1:4" x14ac:dyDescent="0.25">
      <c r="A6057" s="1049">
        <v>102098</v>
      </c>
      <c r="B6057" s="1049" t="s">
        <v>3966</v>
      </c>
      <c r="C6057" s="1049" t="s">
        <v>70</v>
      </c>
      <c r="D6057" s="1053">
        <v>2188.19</v>
      </c>
    </row>
    <row r="6058" spans="1:4" x14ac:dyDescent="0.25">
      <c r="A6058" s="1049">
        <v>102988</v>
      </c>
      <c r="B6058" s="1049" t="s">
        <v>3967</v>
      </c>
      <c r="C6058" s="1049" t="s">
        <v>1239</v>
      </c>
      <c r="D6058" s="1052">
        <v>60.81</v>
      </c>
    </row>
    <row r="6059" spans="1:4" x14ac:dyDescent="0.25">
      <c r="A6059" s="1049">
        <v>100576</v>
      </c>
      <c r="B6059" s="1049" t="s">
        <v>22348</v>
      </c>
      <c r="C6059" s="1049" t="s">
        <v>1239</v>
      </c>
      <c r="D6059" s="1052">
        <v>2.2000000000000002</v>
      </c>
    </row>
    <row r="6060" spans="1:4" x14ac:dyDescent="0.25">
      <c r="A6060" s="1049">
        <v>100577</v>
      </c>
      <c r="B6060" s="1049" t="s">
        <v>22349</v>
      </c>
      <c r="C6060" s="1049" t="s">
        <v>1239</v>
      </c>
      <c r="D6060" s="1052">
        <v>0.54</v>
      </c>
    </row>
    <row r="6061" spans="1:4" x14ac:dyDescent="0.25">
      <c r="A6061" s="1049">
        <v>105597</v>
      </c>
      <c r="B6061" s="1049" t="s">
        <v>22350</v>
      </c>
      <c r="C6061" s="1049" t="s">
        <v>1239</v>
      </c>
      <c r="D6061" s="1052">
        <v>4.07</v>
      </c>
    </row>
    <row r="6062" spans="1:4" x14ac:dyDescent="0.25">
      <c r="A6062" s="1049">
        <v>105598</v>
      </c>
      <c r="B6062" s="1049" t="s">
        <v>22351</v>
      </c>
      <c r="C6062" s="1049" t="s">
        <v>1239</v>
      </c>
      <c r="D6062" s="1052">
        <v>2.02</v>
      </c>
    </row>
    <row r="6063" spans="1:4" x14ac:dyDescent="0.25">
      <c r="A6063" s="1049">
        <v>96388</v>
      </c>
      <c r="B6063" s="1049" t="s">
        <v>22352</v>
      </c>
      <c r="C6063" s="1049" t="s">
        <v>70</v>
      </c>
      <c r="D6063" s="1052">
        <v>9.41</v>
      </c>
    </row>
    <row r="6064" spans="1:4" x14ac:dyDescent="0.25">
      <c r="A6064" s="1049">
        <v>96389</v>
      </c>
      <c r="B6064" s="1049" t="s">
        <v>22353</v>
      </c>
      <c r="C6064" s="1049" t="s">
        <v>70</v>
      </c>
      <c r="D6064" s="1052">
        <v>46</v>
      </c>
    </row>
    <row r="6065" spans="1:4" x14ac:dyDescent="0.25">
      <c r="A6065" s="1049">
        <v>96390</v>
      </c>
      <c r="B6065" s="1049" t="s">
        <v>22354</v>
      </c>
      <c r="C6065" s="1049" t="s">
        <v>70</v>
      </c>
      <c r="D6065" s="1052">
        <v>75.599999999999994</v>
      </c>
    </row>
    <row r="6066" spans="1:4" x14ac:dyDescent="0.25">
      <c r="A6066" s="1049">
        <v>96391</v>
      </c>
      <c r="B6066" s="1049" t="s">
        <v>22355</v>
      </c>
      <c r="C6066" s="1049" t="s">
        <v>70</v>
      </c>
      <c r="D6066" s="1052">
        <v>104.4</v>
      </c>
    </row>
    <row r="6067" spans="1:4" x14ac:dyDescent="0.25">
      <c r="A6067" s="1049">
        <v>96392</v>
      </c>
      <c r="B6067" s="1049" t="s">
        <v>22356</v>
      </c>
      <c r="C6067" s="1049" t="s">
        <v>70</v>
      </c>
      <c r="D6067" s="1052">
        <v>132.83000000000001</v>
      </c>
    </row>
    <row r="6068" spans="1:4" x14ac:dyDescent="0.25">
      <c r="A6068" s="1049">
        <v>96396</v>
      </c>
      <c r="B6068" s="1049" t="s">
        <v>22357</v>
      </c>
      <c r="C6068" s="1049" t="s">
        <v>70</v>
      </c>
      <c r="D6068" s="1052">
        <v>233.8</v>
      </c>
    </row>
    <row r="6069" spans="1:4" x14ac:dyDescent="0.25">
      <c r="A6069" s="1049">
        <v>96397</v>
      </c>
      <c r="B6069" s="1049" t="s">
        <v>22358</v>
      </c>
      <c r="C6069" s="1049" t="s">
        <v>70</v>
      </c>
      <c r="D6069" s="1052">
        <v>289.49</v>
      </c>
    </row>
    <row r="6070" spans="1:4" x14ac:dyDescent="0.25">
      <c r="A6070" s="1049">
        <v>96398</v>
      </c>
      <c r="B6070" s="1049" t="s">
        <v>22359</v>
      </c>
      <c r="C6070" s="1049" t="s">
        <v>70</v>
      </c>
      <c r="D6070" s="1052">
        <v>364.01</v>
      </c>
    </row>
    <row r="6071" spans="1:4" x14ac:dyDescent="0.25">
      <c r="A6071" s="1049">
        <v>96399</v>
      </c>
      <c r="B6071" s="1049" t="s">
        <v>22360</v>
      </c>
      <c r="C6071" s="1049" t="s">
        <v>70</v>
      </c>
      <c r="D6071" s="1052">
        <v>161.68</v>
      </c>
    </row>
    <row r="6072" spans="1:4" x14ac:dyDescent="0.25">
      <c r="A6072" s="1049">
        <v>96400</v>
      </c>
      <c r="B6072" s="1049" t="s">
        <v>22361</v>
      </c>
      <c r="C6072" s="1049" t="s">
        <v>70</v>
      </c>
      <c r="D6072" s="1052">
        <v>211.36</v>
      </c>
    </row>
    <row r="6073" spans="1:4" x14ac:dyDescent="0.25">
      <c r="A6073" s="1049">
        <v>100564</v>
      </c>
      <c r="B6073" s="1049" t="s">
        <v>22362</v>
      </c>
      <c r="C6073" s="1049" t="s">
        <v>70</v>
      </c>
      <c r="D6073" s="1052">
        <v>140.41999999999999</v>
      </c>
    </row>
    <row r="6074" spans="1:4" x14ac:dyDescent="0.25">
      <c r="A6074" s="1049">
        <v>100565</v>
      </c>
      <c r="B6074" s="1049" t="s">
        <v>22363</v>
      </c>
      <c r="C6074" s="1049" t="s">
        <v>70</v>
      </c>
      <c r="D6074" s="1052">
        <v>121.27</v>
      </c>
    </row>
    <row r="6075" spans="1:4" x14ac:dyDescent="0.25">
      <c r="A6075" s="1049">
        <v>100566</v>
      </c>
      <c r="B6075" s="1049" t="s">
        <v>22364</v>
      </c>
      <c r="C6075" s="1049" t="s">
        <v>70</v>
      </c>
      <c r="D6075" s="1052">
        <v>197.13</v>
      </c>
    </row>
    <row r="6076" spans="1:4" x14ac:dyDescent="0.25">
      <c r="A6076" s="1049">
        <v>100567</v>
      </c>
      <c r="B6076" s="1049" t="s">
        <v>22365</v>
      </c>
      <c r="C6076" s="1049" t="s">
        <v>70</v>
      </c>
      <c r="D6076" s="1052">
        <v>223.63</v>
      </c>
    </row>
    <row r="6077" spans="1:4" x14ac:dyDescent="0.25">
      <c r="A6077" s="1049">
        <v>100568</v>
      </c>
      <c r="B6077" s="1049" t="s">
        <v>22366</v>
      </c>
      <c r="C6077" s="1049" t="s">
        <v>70</v>
      </c>
      <c r="D6077" s="1052">
        <v>249.76</v>
      </c>
    </row>
    <row r="6078" spans="1:4" x14ac:dyDescent="0.25">
      <c r="A6078" s="1049">
        <v>100569</v>
      </c>
      <c r="B6078" s="1049" t="s">
        <v>22367</v>
      </c>
      <c r="C6078" s="1049" t="s">
        <v>70</v>
      </c>
      <c r="D6078" s="1052">
        <v>178.74</v>
      </c>
    </row>
    <row r="6079" spans="1:4" x14ac:dyDescent="0.25">
      <c r="A6079" s="1049">
        <v>100570</v>
      </c>
      <c r="B6079" s="1049" t="s">
        <v>22368</v>
      </c>
      <c r="C6079" s="1049" t="s">
        <v>70</v>
      </c>
      <c r="D6079" s="1052">
        <v>205.62</v>
      </c>
    </row>
    <row r="6080" spans="1:4" x14ac:dyDescent="0.25">
      <c r="A6080" s="1049">
        <v>100571</v>
      </c>
      <c r="B6080" s="1049" t="s">
        <v>22369</v>
      </c>
      <c r="C6080" s="1049" t="s">
        <v>70</v>
      </c>
      <c r="D6080" s="1052">
        <v>232.14</v>
      </c>
    </row>
    <row r="6081" spans="1:4" x14ac:dyDescent="0.25">
      <c r="A6081" s="1049">
        <v>100572</v>
      </c>
      <c r="B6081" s="1049" t="s">
        <v>22370</v>
      </c>
      <c r="C6081" s="1049" t="s">
        <v>70</v>
      </c>
      <c r="D6081" s="1052">
        <v>146.05000000000001</v>
      </c>
    </row>
    <row r="6082" spans="1:4" x14ac:dyDescent="0.25">
      <c r="A6082" s="1049">
        <v>100573</v>
      </c>
      <c r="B6082" s="1049" t="s">
        <v>22371</v>
      </c>
      <c r="C6082" s="1049" t="s">
        <v>70</v>
      </c>
      <c r="D6082" s="1052">
        <v>126.9</v>
      </c>
    </row>
    <row r="6083" spans="1:4" x14ac:dyDescent="0.25">
      <c r="A6083" s="1049">
        <v>100574</v>
      </c>
      <c r="B6083" s="1049" t="s">
        <v>22372</v>
      </c>
      <c r="C6083" s="1049" t="s">
        <v>70</v>
      </c>
      <c r="D6083" s="1052">
        <v>1.45</v>
      </c>
    </row>
    <row r="6084" spans="1:4" x14ac:dyDescent="0.25">
      <c r="A6084" s="1049">
        <v>100575</v>
      </c>
      <c r="B6084" s="1049" t="s">
        <v>22373</v>
      </c>
      <c r="C6084" s="1049" t="s">
        <v>1239</v>
      </c>
      <c r="D6084" s="1052">
        <v>1.92</v>
      </c>
    </row>
    <row r="6085" spans="1:4" x14ac:dyDescent="0.25">
      <c r="A6085" s="1049">
        <v>101767</v>
      </c>
      <c r="B6085" s="1049" t="s">
        <v>22374</v>
      </c>
      <c r="C6085" s="1049" t="s">
        <v>70</v>
      </c>
      <c r="D6085" s="1052">
        <v>31.46</v>
      </c>
    </row>
    <row r="6086" spans="1:4" x14ac:dyDescent="0.25">
      <c r="A6086" s="1049">
        <v>101768</v>
      </c>
      <c r="B6086" s="1049" t="s">
        <v>22375</v>
      </c>
      <c r="C6086" s="1049" t="s">
        <v>70</v>
      </c>
      <c r="D6086" s="1052">
        <v>27.28</v>
      </c>
    </row>
    <row r="6087" spans="1:4" x14ac:dyDescent="0.25">
      <c r="A6087" s="1049">
        <v>105566</v>
      </c>
      <c r="B6087" s="1049" t="s">
        <v>22376</v>
      </c>
      <c r="C6087" s="1049" t="s">
        <v>70</v>
      </c>
      <c r="D6087" s="1052">
        <v>11.77</v>
      </c>
    </row>
    <row r="6088" spans="1:4" x14ac:dyDescent="0.25">
      <c r="A6088" s="1049">
        <v>105567</v>
      </c>
      <c r="B6088" s="1049" t="s">
        <v>22377</v>
      </c>
      <c r="C6088" s="1049" t="s">
        <v>70</v>
      </c>
      <c r="D6088" s="1052">
        <v>15.64</v>
      </c>
    </row>
    <row r="6089" spans="1:4" x14ac:dyDescent="0.25">
      <c r="A6089" s="1049">
        <v>105568</v>
      </c>
      <c r="B6089" s="1049" t="s">
        <v>22378</v>
      </c>
      <c r="C6089" s="1049" t="s">
        <v>70</v>
      </c>
      <c r="D6089" s="1052">
        <v>12.44</v>
      </c>
    </row>
    <row r="6090" spans="1:4" x14ac:dyDescent="0.25">
      <c r="A6090" s="1049">
        <v>105569</v>
      </c>
      <c r="B6090" s="1049" t="s">
        <v>22379</v>
      </c>
      <c r="C6090" s="1049" t="s">
        <v>70</v>
      </c>
      <c r="D6090" s="1052">
        <v>7.81</v>
      </c>
    </row>
    <row r="6091" spans="1:4" x14ac:dyDescent="0.25">
      <c r="A6091" s="1049">
        <v>105570</v>
      </c>
      <c r="B6091" s="1049" t="s">
        <v>22380</v>
      </c>
      <c r="C6091" s="1049" t="s">
        <v>70</v>
      </c>
      <c r="D6091" s="1052">
        <v>10.26</v>
      </c>
    </row>
    <row r="6092" spans="1:4" x14ac:dyDescent="0.25">
      <c r="A6092" s="1049">
        <v>105571</v>
      </c>
      <c r="B6092" s="1049" t="s">
        <v>22381</v>
      </c>
      <c r="C6092" s="1049" t="s">
        <v>70</v>
      </c>
      <c r="D6092" s="1052">
        <v>52.06</v>
      </c>
    </row>
    <row r="6093" spans="1:4" x14ac:dyDescent="0.25">
      <c r="A6093" s="1049">
        <v>105572</v>
      </c>
      <c r="B6093" s="1049" t="s">
        <v>22382</v>
      </c>
      <c r="C6093" s="1049" t="s">
        <v>70</v>
      </c>
      <c r="D6093" s="1052">
        <v>59.26</v>
      </c>
    </row>
    <row r="6094" spans="1:4" x14ac:dyDescent="0.25">
      <c r="A6094" s="1049">
        <v>105573</v>
      </c>
      <c r="B6094" s="1049" t="s">
        <v>22383</v>
      </c>
      <c r="C6094" s="1049" t="s">
        <v>70</v>
      </c>
      <c r="D6094" s="1052">
        <v>88.86</v>
      </c>
    </row>
    <row r="6095" spans="1:4" x14ac:dyDescent="0.25">
      <c r="A6095" s="1049">
        <v>105574</v>
      </c>
      <c r="B6095" s="1049" t="s">
        <v>22384</v>
      </c>
      <c r="C6095" s="1049" t="s">
        <v>70</v>
      </c>
      <c r="D6095" s="1052">
        <v>50.82</v>
      </c>
    </row>
    <row r="6096" spans="1:4" x14ac:dyDescent="0.25">
      <c r="A6096" s="1049">
        <v>105575</v>
      </c>
      <c r="B6096" s="1049" t="s">
        <v>22385</v>
      </c>
      <c r="C6096" s="1049" t="s">
        <v>70</v>
      </c>
      <c r="D6096" s="1052">
        <v>45.04</v>
      </c>
    </row>
    <row r="6097" spans="1:4" x14ac:dyDescent="0.25">
      <c r="A6097" s="1049">
        <v>105576</v>
      </c>
      <c r="B6097" s="1049" t="s">
        <v>22386</v>
      </c>
      <c r="C6097" s="1049" t="s">
        <v>70</v>
      </c>
      <c r="D6097" s="1052">
        <v>49.63</v>
      </c>
    </row>
    <row r="6098" spans="1:4" x14ac:dyDescent="0.25">
      <c r="A6098" s="1049">
        <v>105577</v>
      </c>
      <c r="B6098" s="1049" t="s">
        <v>22387</v>
      </c>
      <c r="C6098" s="1049" t="s">
        <v>70</v>
      </c>
      <c r="D6098" s="1052">
        <v>160.59</v>
      </c>
    </row>
    <row r="6099" spans="1:4" x14ac:dyDescent="0.25">
      <c r="A6099" s="1049">
        <v>105578</v>
      </c>
      <c r="B6099" s="1049" t="s">
        <v>22388</v>
      </c>
      <c r="C6099" s="1049" t="s">
        <v>70</v>
      </c>
      <c r="D6099" s="1052">
        <v>150.05000000000001</v>
      </c>
    </row>
    <row r="6100" spans="1:4" x14ac:dyDescent="0.25">
      <c r="A6100" s="1049">
        <v>105579</v>
      </c>
      <c r="B6100" s="1049" t="s">
        <v>22389</v>
      </c>
      <c r="C6100" s="1049" t="s">
        <v>70</v>
      </c>
      <c r="D6100" s="1052">
        <v>141.44</v>
      </c>
    </row>
    <row r="6101" spans="1:4" x14ac:dyDescent="0.25">
      <c r="A6101" s="1049">
        <v>105580</v>
      </c>
      <c r="B6101" s="1049" t="s">
        <v>22390</v>
      </c>
      <c r="C6101" s="1049" t="s">
        <v>70</v>
      </c>
      <c r="D6101" s="1052">
        <v>130.9</v>
      </c>
    </row>
    <row r="6102" spans="1:4" x14ac:dyDescent="0.25">
      <c r="A6102" s="1049">
        <v>105581</v>
      </c>
      <c r="B6102" s="1049" t="s">
        <v>22391</v>
      </c>
      <c r="C6102" s="1049" t="s">
        <v>70</v>
      </c>
      <c r="D6102" s="1052">
        <v>117.5</v>
      </c>
    </row>
    <row r="6103" spans="1:4" x14ac:dyDescent="0.25">
      <c r="A6103" s="1049">
        <v>105582</v>
      </c>
      <c r="B6103" s="1049" t="s">
        <v>22392</v>
      </c>
      <c r="C6103" s="1049" t="s">
        <v>70</v>
      </c>
      <c r="D6103" s="1052">
        <v>125.62</v>
      </c>
    </row>
    <row r="6104" spans="1:4" x14ac:dyDescent="0.25">
      <c r="A6104" s="1049">
        <v>105585</v>
      </c>
      <c r="B6104" s="1049" t="s">
        <v>22393</v>
      </c>
      <c r="C6104" s="1049" t="s">
        <v>70</v>
      </c>
      <c r="D6104" s="1052">
        <v>156.37</v>
      </c>
    </row>
    <row r="6105" spans="1:4" x14ac:dyDescent="0.25">
      <c r="A6105" s="1049">
        <v>105586</v>
      </c>
      <c r="B6105" s="1049" t="s">
        <v>22394</v>
      </c>
      <c r="C6105" s="1049" t="s">
        <v>70</v>
      </c>
      <c r="D6105" s="1052">
        <v>172.69</v>
      </c>
    </row>
    <row r="6106" spans="1:4" x14ac:dyDescent="0.25">
      <c r="A6106" s="1049">
        <v>105587</v>
      </c>
      <c r="B6106" s="1049" t="s">
        <v>22395</v>
      </c>
      <c r="C6106" s="1049" t="s">
        <v>70</v>
      </c>
      <c r="D6106" s="1052">
        <v>158.13</v>
      </c>
    </row>
    <row r="6107" spans="1:4" x14ac:dyDescent="0.25">
      <c r="A6107" s="1049">
        <v>105588</v>
      </c>
      <c r="B6107" s="1049" t="s">
        <v>22396</v>
      </c>
      <c r="C6107" s="1049" t="s">
        <v>70</v>
      </c>
      <c r="D6107" s="1052">
        <v>145.01</v>
      </c>
    </row>
    <row r="6108" spans="1:4" x14ac:dyDescent="0.25">
      <c r="A6108" s="1049">
        <v>105589</v>
      </c>
      <c r="B6108" s="1049" t="s">
        <v>22397</v>
      </c>
      <c r="C6108" s="1049" t="s">
        <v>70</v>
      </c>
      <c r="D6108" s="1052">
        <v>156.80000000000001</v>
      </c>
    </row>
    <row r="6109" spans="1:4" x14ac:dyDescent="0.25">
      <c r="A6109" s="1049">
        <v>105592</v>
      </c>
      <c r="B6109" s="1049" t="s">
        <v>22398</v>
      </c>
      <c r="C6109" s="1049" t="s">
        <v>70</v>
      </c>
      <c r="D6109" s="1052">
        <v>137.22</v>
      </c>
    </row>
    <row r="6110" spans="1:4" x14ac:dyDescent="0.25">
      <c r="A6110" s="1049">
        <v>105593</v>
      </c>
      <c r="B6110" s="1049" t="s">
        <v>22399</v>
      </c>
      <c r="C6110" s="1049" t="s">
        <v>70</v>
      </c>
      <c r="D6110" s="1052">
        <v>153.54</v>
      </c>
    </row>
    <row r="6111" spans="1:4" x14ac:dyDescent="0.25">
      <c r="A6111" s="1049">
        <v>105594</v>
      </c>
      <c r="B6111" s="1049" t="s">
        <v>22400</v>
      </c>
      <c r="C6111" s="1049" t="s">
        <v>70</v>
      </c>
      <c r="D6111" s="1052">
        <v>138.97999999999999</v>
      </c>
    </row>
    <row r="6112" spans="1:4" x14ac:dyDescent="0.25">
      <c r="A6112" s="1049">
        <v>105595</v>
      </c>
      <c r="B6112" s="1049" t="s">
        <v>22401</v>
      </c>
      <c r="C6112" s="1049" t="s">
        <v>70</v>
      </c>
      <c r="D6112" s="1052">
        <v>125.86</v>
      </c>
    </row>
    <row r="6113" spans="1:4" x14ac:dyDescent="0.25">
      <c r="A6113" s="1049">
        <v>105596</v>
      </c>
      <c r="B6113" s="1049" t="s">
        <v>22402</v>
      </c>
      <c r="C6113" s="1049" t="s">
        <v>70</v>
      </c>
      <c r="D6113" s="1052">
        <v>137.65</v>
      </c>
    </row>
    <row r="6114" spans="1:4" x14ac:dyDescent="0.25">
      <c r="A6114" s="1049">
        <v>105623</v>
      </c>
      <c r="B6114" s="1049" t="s">
        <v>22403</v>
      </c>
      <c r="C6114" s="1049" t="s">
        <v>70</v>
      </c>
      <c r="D6114" s="1052">
        <v>81.66</v>
      </c>
    </row>
    <row r="6115" spans="1:4" x14ac:dyDescent="0.25">
      <c r="A6115" s="1049">
        <v>105624</v>
      </c>
      <c r="B6115" s="1049" t="s">
        <v>22404</v>
      </c>
      <c r="C6115" s="1049" t="s">
        <v>70</v>
      </c>
      <c r="D6115" s="1052">
        <v>110.46</v>
      </c>
    </row>
    <row r="6116" spans="1:4" x14ac:dyDescent="0.25">
      <c r="A6116" s="1049">
        <v>105625</v>
      </c>
      <c r="B6116" s="1049" t="s">
        <v>22405</v>
      </c>
      <c r="C6116" s="1049" t="s">
        <v>70</v>
      </c>
      <c r="D6116" s="1052">
        <v>138.88999999999999</v>
      </c>
    </row>
    <row r="6117" spans="1:4" x14ac:dyDescent="0.25">
      <c r="A6117" s="1049">
        <v>105626</v>
      </c>
      <c r="B6117" s="1049" t="s">
        <v>22406</v>
      </c>
      <c r="C6117" s="1049" t="s">
        <v>70</v>
      </c>
      <c r="D6117" s="1052">
        <v>117.66</v>
      </c>
    </row>
    <row r="6118" spans="1:4" x14ac:dyDescent="0.25">
      <c r="A6118" s="1049">
        <v>105627</v>
      </c>
      <c r="B6118" s="1049" t="s">
        <v>22407</v>
      </c>
      <c r="C6118" s="1049" t="s">
        <v>70</v>
      </c>
      <c r="D6118" s="1052">
        <v>146.09</v>
      </c>
    </row>
    <row r="6119" spans="1:4" x14ac:dyDescent="0.25">
      <c r="A6119" s="1049">
        <v>105628</v>
      </c>
      <c r="B6119" s="1049" t="s">
        <v>22408</v>
      </c>
      <c r="C6119" s="1049" t="s">
        <v>70</v>
      </c>
      <c r="D6119" s="1052">
        <v>80.42</v>
      </c>
    </row>
    <row r="6120" spans="1:4" x14ac:dyDescent="0.25">
      <c r="A6120" s="1049">
        <v>105629</v>
      </c>
      <c r="B6120" s="1049" t="s">
        <v>22409</v>
      </c>
      <c r="C6120" s="1049" t="s">
        <v>70</v>
      </c>
      <c r="D6120" s="1052">
        <v>109.22</v>
      </c>
    </row>
    <row r="6121" spans="1:4" x14ac:dyDescent="0.25">
      <c r="A6121" s="1049">
        <v>105630</v>
      </c>
      <c r="B6121" s="1049" t="s">
        <v>22410</v>
      </c>
      <c r="C6121" s="1049" t="s">
        <v>70</v>
      </c>
      <c r="D6121" s="1052">
        <v>137.65</v>
      </c>
    </row>
    <row r="6122" spans="1:4" x14ac:dyDescent="0.25">
      <c r="A6122" s="1049">
        <v>105631</v>
      </c>
      <c r="B6122" s="1049" t="s">
        <v>22411</v>
      </c>
      <c r="C6122" s="1049" t="s">
        <v>70</v>
      </c>
      <c r="D6122" s="1052">
        <v>74.64</v>
      </c>
    </row>
    <row r="6123" spans="1:4" x14ac:dyDescent="0.25">
      <c r="A6123" s="1049">
        <v>105632</v>
      </c>
      <c r="B6123" s="1049" t="s">
        <v>22412</v>
      </c>
      <c r="C6123" s="1049" t="s">
        <v>70</v>
      </c>
      <c r="D6123" s="1052">
        <v>103.44</v>
      </c>
    </row>
    <row r="6124" spans="1:4" x14ac:dyDescent="0.25">
      <c r="A6124" s="1049">
        <v>105633</v>
      </c>
      <c r="B6124" s="1049" t="s">
        <v>22413</v>
      </c>
      <c r="C6124" s="1049" t="s">
        <v>70</v>
      </c>
      <c r="D6124" s="1052">
        <v>131.87</v>
      </c>
    </row>
    <row r="6125" spans="1:4" x14ac:dyDescent="0.25">
      <c r="A6125" s="1049">
        <v>105634</v>
      </c>
      <c r="B6125" s="1049" t="s">
        <v>22414</v>
      </c>
      <c r="C6125" s="1049" t="s">
        <v>70</v>
      </c>
      <c r="D6125" s="1052">
        <v>79.23</v>
      </c>
    </row>
    <row r="6126" spans="1:4" x14ac:dyDescent="0.25">
      <c r="A6126" s="1049">
        <v>105635</v>
      </c>
      <c r="B6126" s="1049" t="s">
        <v>22415</v>
      </c>
      <c r="C6126" s="1049" t="s">
        <v>70</v>
      </c>
      <c r="D6126" s="1052">
        <v>108.03</v>
      </c>
    </row>
    <row r="6127" spans="1:4" x14ac:dyDescent="0.25">
      <c r="A6127" s="1049">
        <v>105636</v>
      </c>
      <c r="B6127" s="1049" t="s">
        <v>22416</v>
      </c>
      <c r="C6127" s="1049" t="s">
        <v>70</v>
      </c>
      <c r="D6127" s="1052">
        <v>136.46</v>
      </c>
    </row>
    <row r="6128" spans="1:4" x14ac:dyDescent="0.25">
      <c r="A6128" s="1049">
        <v>105657</v>
      </c>
      <c r="B6128" s="1049" t="s">
        <v>22417</v>
      </c>
      <c r="C6128" s="1049" t="s">
        <v>70</v>
      </c>
      <c r="D6128" s="1052">
        <v>204.64</v>
      </c>
    </row>
    <row r="6129" spans="1:4" x14ac:dyDescent="0.25">
      <c r="A6129" s="1049">
        <v>105658</v>
      </c>
      <c r="B6129" s="1049" t="s">
        <v>22418</v>
      </c>
      <c r="C6129" s="1049" t="s">
        <v>70</v>
      </c>
      <c r="D6129" s="1052">
        <v>231.14</v>
      </c>
    </row>
    <row r="6130" spans="1:4" x14ac:dyDescent="0.25">
      <c r="A6130" s="1049">
        <v>105659</v>
      </c>
      <c r="B6130" s="1049" t="s">
        <v>22419</v>
      </c>
      <c r="C6130" s="1049" t="s">
        <v>70</v>
      </c>
      <c r="D6130" s="1052">
        <v>257.27</v>
      </c>
    </row>
    <row r="6131" spans="1:4" x14ac:dyDescent="0.25">
      <c r="A6131" s="1049">
        <v>105660</v>
      </c>
      <c r="B6131" s="1049" t="s">
        <v>22420</v>
      </c>
      <c r="C6131" s="1049" t="s">
        <v>70</v>
      </c>
      <c r="D6131" s="1052">
        <v>217.3</v>
      </c>
    </row>
    <row r="6132" spans="1:4" x14ac:dyDescent="0.25">
      <c r="A6132" s="1049">
        <v>105661</v>
      </c>
      <c r="B6132" s="1049" t="s">
        <v>22421</v>
      </c>
      <c r="C6132" s="1049" t="s">
        <v>70</v>
      </c>
      <c r="D6132" s="1052">
        <v>243.8</v>
      </c>
    </row>
    <row r="6133" spans="1:4" x14ac:dyDescent="0.25">
      <c r="A6133" s="1049">
        <v>105662</v>
      </c>
      <c r="B6133" s="1049" t="s">
        <v>22422</v>
      </c>
      <c r="C6133" s="1049" t="s">
        <v>70</v>
      </c>
      <c r="D6133" s="1052">
        <v>269.93</v>
      </c>
    </row>
    <row r="6134" spans="1:4" x14ac:dyDescent="0.25">
      <c r="A6134" s="1049">
        <v>105663</v>
      </c>
      <c r="B6134" s="1049" t="s">
        <v>22423</v>
      </c>
      <c r="C6134" s="1049" t="s">
        <v>70</v>
      </c>
      <c r="D6134" s="1052">
        <v>206.76</v>
      </c>
    </row>
    <row r="6135" spans="1:4" x14ac:dyDescent="0.25">
      <c r="A6135" s="1049">
        <v>105664</v>
      </c>
      <c r="B6135" s="1049" t="s">
        <v>22424</v>
      </c>
      <c r="C6135" s="1049" t="s">
        <v>70</v>
      </c>
      <c r="D6135" s="1052">
        <v>233.26</v>
      </c>
    </row>
    <row r="6136" spans="1:4" x14ac:dyDescent="0.25">
      <c r="A6136" s="1049">
        <v>105665</v>
      </c>
      <c r="B6136" s="1049" t="s">
        <v>22425</v>
      </c>
      <c r="C6136" s="1049" t="s">
        <v>70</v>
      </c>
      <c r="D6136" s="1052">
        <v>259.39</v>
      </c>
    </row>
    <row r="6137" spans="1:4" x14ac:dyDescent="0.25">
      <c r="A6137" s="1049">
        <v>105666</v>
      </c>
      <c r="B6137" s="1049" t="s">
        <v>22426</v>
      </c>
      <c r="C6137" s="1049" t="s">
        <v>70</v>
      </c>
      <c r="D6137" s="1052">
        <v>193.36</v>
      </c>
    </row>
    <row r="6138" spans="1:4" x14ac:dyDescent="0.25">
      <c r="A6138" s="1049">
        <v>105667</v>
      </c>
      <c r="B6138" s="1049" t="s">
        <v>22427</v>
      </c>
      <c r="C6138" s="1049" t="s">
        <v>70</v>
      </c>
      <c r="D6138" s="1052">
        <v>219.86</v>
      </c>
    </row>
    <row r="6139" spans="1:4" x14ac:dyDescent="0.25">
      <c r="A6139" s="1049">
        <v>105668</v>
      </c>
      <c r="B6139" s="1049" t="s">
        <v>22428</v>
      </c>
      <c r="C6139" s="1049" t="s">
        <v>70</v>
      </c>
      <c r="D6139" s="1052">
        <v>245.99</v>
      </c>
    </row>
    <row r="6140" spans="1:4" x14ac:dyDescent="0.25">
      <c r="A6140" s="1049">
        <v>105669</v>
      </c>
      <c r="B6140" s="1049" t="s">
        <v>22429</v>
      </c>
      <c r="C6140" s="1049" t="s">
        <v>70</v>
      </c>
      <c r="D6140" s="1052">
        <v>201.48</v>
      </c>
    </row>
    <row r="6141" spans="1:4" x14ac:dyDescent="0.25">
      <c r="A6141" s="1049">
        <v>105670</v>
      </c>
      <c r="B6141" s="1049" t="s">
        <v>22430</v>
      </c>
      <c r="C6141" s="1049" t="s">
        <v>70</v>
      </c>
      <c r="D6141" s="1052">
        <v>227.98</v>
      </c>
    </row>
    <row r="6142" spans="1:4" x14ac:dyDescent="0.25">
      <c r="A6142" s="1049">
        <v>105671</v>
      </c>
      <c r="B6142" s="1049" t="s">
        <v>22431</v>
      </c>
      <c r="C6142" s="1049" t="s">
        <v>70</v>
      </c>
      <c r="D6142" s="1052">
        <v>254.11</v>
      </c>
    </row>
    <row r="6143" spans="1:4" x14ac:dyDescent="0.25">
      <c r="A6143" s="1049">
        <v>105690</v>
      </c>
      <c r="B6143" s="1049" t="s">
        <v>22432</v>
      </c>
      <c r="C6143" s="1049" t="s">
        <v>70</v>
      </c>
      <c r="D6143" s="1052">
        <v>186.25</v>
      </c>
    </row>
    <row r="6144" spans="1:4" x14ac:dyDescent="0.25">
      <c r="A6144" s="1049">
        <v>105691</v>
      </c>
      <c r="B6144" s="1049" t="s">
        <v>22433</v>
      </c>
      <c r="C6144" s="1049" t="s">
        <v>70</v>
      </c>
      <c r="D6144" s="1052">
        <v>213.13</v>
      </c>
    </row>
    <row r="6145" spans="1:4" x14ac:dyDescent="0.25">
      <c r="A6145" s="1049">
        <v>105692</v>
      </c>
      <c r="B6145" s="1049" t="s">
        <v>22434</v>
      </c>
      <c r="C6145" s="1049" t="s">
        <v>70</v>
      </c>
      <c r="D6145" s="1052">
        <v>239.65</v>
      </c>
    </row>
    <row r="6146" spans="1:4" x14ac:dyDescent="0.25">
      <c r="A6146" s="1049">
        <v>105693</v>
      </c>
      <c r="B6146" s="1049" t="s">
        <v>22435</v>
      </c>
      <c r="C6146" s="1049" t="s">
        <v>70</v>
      </c>
      <c r="D6146" s="1052">
        <v>198.91</v>
      </c>
    </row>
    <row r="6147" spans="1:4" x14ac:dyDescent="0.25">
      <c r="A6147" s="1049">
        <v>105694</v>
      </c>
      <c r="B6147" s="1049" t="s">
        <v>22436</v>
      </c>
      <c r="C6147" s="1049" t="s">
        <v>70</v>
      </c>
      <c r="D6147" s="1052">
        <v>225.79</v>
      </c>
    </row>
    <row r="6148" spans="1:4" x14ac:dyDescent="0.25">
      <c r="A6148" s="1049">
        <v>105695</v>
      </c>
      <c r="B6148" s="1049" t="s">
        <v>22437</v>
      </c>
      <c r="C6148" s="1049" t="s">
        <v>70</v>
      </c>
      <c r="D6148" s="1052">
        <v>252.31</v>
      </c>
    </row>
    <row r="6149" spans="1:4" x14ac:dyDescent="0.25">
      <c r="A6149" s="1049">
        <v>105696</v>
      </c>
      <c r="B6149" s="1049" t="s">
        <v>22438</v>
      </c>
      <c r="C6149" s="1049" t="s">
        <v>70</v>
      </c>
      <c r="D6149" s="1052">
        <v>188.37</v>
      </c>
    </row>
    <row r="6150" spans="1:4" x14ac:dyDescent="0.25">
      <c r="A6150" s="1049">
        <v>105697</v>
      </c>
      <c r="B6150" s="1049" t="s">
        <v>22439</v>
      </c>
      <c r="C6150" s="1049" t="s">
        <v>70</v>
      </c>
      <c r="D6150" s="1052">
        <v>215.25</v>
      </c>
    </row>
    <row r="6151" spans="1:4" x14ac:dyDescent="0.25">
      <c r="A6151" s="1049">
        <v>105698</v>
      </c>
      <c r="B6151" s="1049" t="s">
        <v>22440</v>
      </c>
      <c r="C6151" s="1049" t="s">
        <v>70</v>
      </c>
      <c r="D6151" s="1052">
        <v>241.77</v>
      </c>
    </row>
    <row r="6152" spans="1:4" x14ac:dyDescent="0.25">
      <c r="A6152" s="1049">
        <v>105699</v>
      </c>
      <c r="B6152" s="1049" t="s">
        <v>22441</v>
      </c>
      <c r="C6152" s="1049" t="s">
        <v>70</v>
      </c>
      <c r="D6152" s="1052">
        <v>174.97</v>
      </c>
    </row>
    <row r="6153" spans="1:4" x14ac:dyDescent="0.25">
      <c r="A6153" s="1049">
        <v>105700</v>
      </c>
      <c r="B6153" s="1049" t="s">
        <v>22442</v>
      </c>
      <c r="C6153" s="1049" t="s">
        <v>70</v>
      </c>
      <c r="D6153" s="1052">
        <v>201.85</v>
      </c>
    </row>
    <row r="6154" spans="1:4" x14ac:dyDescent="0.25">
      <c r="A6154" s="1049">
        <v>105701</v>
      </c>
      <c r="B6154" s="1049" t="s">
        <v>22443</v>
      </c>
      <c r="C6154" s="1049" t="s">
        <v>70</v>
      </c>
      <c r="D6154" s="1052">
        <v>228.37</v>
      </c>
    </row>
    <row r="6155" spans="1:4" x14ac:dyDescent="0.25">
      <c r="A6155" s="1049">
        <v>105702</v>
      </c>
      <c r="B6155" s="1049" t="s">
        <v>22444</v>
      </c>
      <c r="C6155" s="1049" t="s">
        <v>70</v>
      </c>
      <c r="D6155" s="1052">
        <v>183.09</v>
      </c>
    </row>
    <row r="6156" spans="1:4" x14ac:dyDescent="0.25">
      <c r="A6156" s="1049">
        <v>105703</v>
      </c>
      <c r="B6156" s="1049" t="s">
        <v>22445</v>
      </c>
      <c r="C6156" s="1049" t="s">
        <v>70</v>
      </c>
      <c r="D6156" s="1052">
        <v>209.97</v>
      </c>
    </row>
    <row r="6157" spans="1:4" x14ac:dyDescent="0.25">
      <c r="A6157" s="1049">
        <v>105704</v>
      </c>
      <c r="B6157" s="1049" t="s">
        <v>22446</v>
      </c>
      <c r="C6157" s="1049" t="s">
        <v>70</v>
      </c>
      <c r="D6157" s="1052">
        <v>236.49</v>
      </c>
    </row>
    <row r="6158" spans="1:4" x14ac:dyDescent="0.25">
      <c r="A6158" s="1049">
        <v>105710</v>
      </c>
      <c r="B6158" s="1049" t="s">
        <v>22447</v>
      </c>
      <c r="C6158" s="1049" t="s">
        <v>70</v>
      </c>
      <c r="D6158" s="1052">
        <v>147.94</v>
      </c>
    </row>
    <row r="6159" spans="1:4" x14ac:dyDescent="0.25">
      <c r="A6159" s="1049">
        <v>105711</v>
      </c>
      <c r="B6159" s="1049" t="s">
        <v>22448</v>
      </c>
      <c r="C6159" s="1049" t="s">
        <v>70</v>
      </c>
      <c r="D6159" s="1052">
        <v>136.65</v>
      </c>
    </row>
    <row r="6160" spans="1:4" x14ac:dyDescent="0.25">
      <c r="A6160" s="1049">
        <v>105712</v>
      </c>
      <c r="B6160" s="1049" t="s">
        <v>22449</v>
      </c>
      <c r="C6160" s="1049" t="s">
        <v>70</v>
      </c>
      <c r="D6160" s="1052">
        <v>144.77000000000001</v>
      </c>
    </row>
    <row r="6161" spans="1:4" x14ac:dyDescent="0.25">
      <c r="A6161" s="1049">
        <v>105718</v>
      </c>
      <c r="B6161" s="1049" t="s">
        <v>22450</v>
      </c>
      <c r="C6161" s="1049" t="s">
        <v>70</v>
      </c>
      <c r="D6161" s="1052">
        <v>128.79</v>
      </c>
    </row>
    <row r="6162" spans="1:4" x14ac:dyDescent="0.25">
      <c r="A6162" s="1049">
        <v>105727</v>
      </c>
      <c r="B6162" s="1049" t="s">
        <v>22451</v>
      </c>
      <c r="C6162" s="1049" t="s">
        <v>70</v>
      </c>
      <c r="D6162" s="1052">
        <v>237.4</v>
      </c>
    </row>
    <row r="6163" spans="1:4" x14ac:dyDescent="0.25">
      <c r="A6163" s="1049">
        <v>105728</v>
      </c>
      <c r="B6163" s="1049" t="s">
        <v>22452</v>
      </c>
      <c r="C6163" s="1049" t="s">
        <v>70</v>
      </c>
      <c r="D6163" s="1052">
        <v>244.11</v>
      </c>
    </row>
    <row r="6164" spans="1:4" x14ac:dyDescent="0.25">
      <c r="A6164" s="1049">
        <v>105729</v>
      </c>
      <c r="B6164" s="1049" t="s">
        <v>22453</v>
      </c>
      <c r="C6164" s="1049" t="s">
        <v>70</v>
      </c>
      <c r="D6164" s="1052">
        <v>239.16</v>
      </c>
    </row>
    <row r="6165" spans="1:4" x14ac:dyDescent="0.25">
      <c r="A6165" s="1049">
        <v>105730</v>
      </c>
      <c r="B6165" s="1049" t="s">
        <v>22454</v>
      </c>
      <c r="C6165" s="1049" t="s">
        <v>70</v>
      </c>
      <c r="D6165" s="1052">
        <v>231.97</v>
      </c>
    </row>
    <row r="6166" spans="1:4" x14ac:dyDescent="0.25">
      <c r="A6166" s="1049">
        <v>105731</v>
      </c>
      <c r="B6166" s="1049" t="s">
        <v>22455</v>
      </c>
      <c r="C6166" s="1049" t="s">
        <v>70</v>
      </c>
      <c r="D6166" s="1052">
        <v>236.67</v>
      </c>
    </row>
    <row r="6167" spans="1:4" x14ac:dyDescent="0.25">
      <c r="A6167" s="1049">
        <v>105732</v>
      </c>
      <c r="B6167" s="1049" t="s">
        <v>22456</v>
      </c>
      <c r="C6167" s="1049" t="s">
        <v>70</v>
      </c>
      <c r="D6167" s="1052">
        <v>294.17</v>
      </c>
    </row>
    <row r="6168" spans="1:4" x14ac:dyDescent="0.25">
      <c r="A6168" s="1049">
        <v>105733</v>
      </c>
      <c r="B6168" s="1049" t="s">
        <v>22457</v>
      </c>
      <c r="C6168" s="1049" t="s">
        <v>70</v>
      </c>
      <c r="D6168" s="1052">
        <v>302.20999999999998</v>
      </c>
    </row>
    <row r="6169" spans="1:4" x14ac:dyDescent="0.25">
      <c r="A6169" s="1049">
        <v>105734</v>
      </c>
      <c r="B6169" s="1049" t="s">
        <v>22458</v>
      </c>
      <c r="C6169" s="1049" t="s">
        <v>70</v>
      </c>
      <c r="D6169" s="1052">
        <v>295.74</v>
      </c>
    </row>
    <row r="6170" spans="1:4" x14ac:dyDescent="0.25">
      <c r="A6170" s="1049">
        <v>105735</v>
      </c>
      <c r="B6170" s="1049" t="s">
        <v>22459</v>
      </c>
      <c r="C6170" s="1049" t="s">
        <v>70</v>
      </c>
      <c r="D6170" s="1052">
        <v>287.14</v>
      </c>
    </row>
    <row r="6171" spans="1:4" x14ac:dyDescent="0.25">
      <c r="A6171" s="1049">
        <v>105736</v>
      </c>
      <c r="B6171" s="1049" t="s">
        <v>22460</v>
      </c>
      <c r="C6171" s="1049" t="s">
        <v>70</v>
      </c>
      <c r="D6171" s="1052">
        <v>292.5</v>
      </c>
    </row>
    <row r="6172" spans="1:4" x14ac:dyDescent="0.25">
      <c r="A6172" s="1049">
        <v>105737</v>
      </c>
      <c r="B6172" s="1049" t="s">
        <v>22461</v>
      </c>
      <c r="C6172" s="1049" t="s">
        <v>70</v>
      </c>
      <c r="D6172" s="1052">
        <v>367.52</v>
      </c>
    </row>
    <row r="6173" spans="1:4" x14ac:dyDescent="0.25">
      <c r="A6173" s="1049">
        <v>105738</v>
      </c>
      <c r="B6173" s="1049" t="s">
        <v>22462</v>
      </c>
      <c r="C6173" s="1049" t="s">
        <v>70</v>
      </c>
      <c r="D6173" s="1052">
        <v>374.22</v>
      </c>
    </row>
    <row r="6174" spans="1:4" x14ac:dyDescent="0.25">
      <c r="A6174" s="1049">
        <v>105739</v>
      </c>
      <c r="B6174" s="1049" t="s">
        <v>22463</v>
      </c>
      <c r="C6174" s="1049" t="s">
        <v>70</v>
      </c>
      <c r="D6174" s="1052">
        <v>369.37</v>
      </c>
    </row>
    <row r="6175" spans="1:4" x14ac:dyDescent="0.25">
      <c r="A6175" s="1049">
        <v>105740</v>
      </c>
      <c r="B6175" s="1049" t="s">
        <v>22464</v>
      </c>
      <c r="C6175" s="1049" t="s">
        <v>70</v>
      </c>
      <c r="D6175" s="1052">
        <v>362.14</v>
      </c>
    </row>
    <row r="6176" spans="1:4" x14ac:dyDescent="0.25">
      <c r="A6176" s="1049">
        <v>105741</v>
      </c>
      <c r="B6176" s="1049" t="s">
        <v>22465</v>
      </c>
      <c r="C6176" s="1049" t="s">
        <v>70</v>
      </c>
      <c r="D6176" s="1052">
        <v>366.84</v>
      </c>
    </row>
    <row r="6177" spans="1:4" x14ac:dyDescent="0.25">
      <c r="A6177" s="1049">
        <v>105742</v>
      </c>
      <c r="B6177" s="1049" t="s">
        <v>22466</v>
      </c>
      <c r="C6177" s="1049" t="s">
        <v>70</v>
      </c>
      <c r="D6177" s="1052">
        <v>163.37</v>
      </c>
    </row>
    <row r="6178" spans="1:4" x14ac:dyDescent="0.25">
      <c r="A6178" s="1049">
        <v>105743</v>
      </c>
      <c r="B6178" s="1049" t="s">
        <v>22467</v>
      </c>
      <c r="C6178" s="1049" t="s">
        <v>70</v>
      </c>
      <c r="D6178" s="1052">
        <v>170.76</v>
      </c>
    </row>
    <row r="6179" spans="1:4" x14ac:dyDescent="0.25">
      <c r="A6179" s="1049">
        <v>105744</v>
      </c>
      <c r="B6179" s="1049" t="s">
        <v>22468</v>
      </c>
      <c r="C6179" s="1049" t="s">
        <v>70</v>
      </c>
      <c r="D6179" s="1052">
        <v>168.38</v>
      </c>
    </row>
    <row r="6180" spans="1:4" x14ac:dyDescent="0.25">
      <c r="A6180" s="1049">
        <v>105745</v>
      </c>
      <c r="B6180" s="1049" t="s">
        <v>22469</v>
      </c>
      <c r="C6180" s="1049" t="s">
        <v>70</v>
      </c>
      <c r="D6180" s="1052">
        <v>159.96</v>
      </c>
    </row>
    <row r="6181" spans="1:4" x14ac:dyDescent="0.25">
      <c r="A6181" s="1049">
        <v>105746</v>
      </c>
      <c r="B6181" s="1049" t="s">
        <v>22470</v>
      </c>
      <c r="C6181" s="1049" t="s">
        <v>70</v>
      </c>
      <c r="D6181" s="1052">
        <v>165.98</v>
      </c>
    </row>
    <row r="6182" spans="1:4" x14ac:dyDescent="0.25">
      <c r="A6182" s="1049">
        <v>105747</v>
      </c>
      <c r="B6182" s="1049" t="s">
        <v>22471</v>
      </c>
      <c r="C6182" s="1049" t="s">
        <v>70</v>
      </c>
      <c r="D6182" s="1052">
        <v>158.22999999999999</v>
      </c>
    </row>
    <row r="6183" spans="1:4" x14ac:dyDescent="0.25">
      <c r="A6183" s="1049">
        <v>105748</v>
      </c>
      <c r="B6183" s="1049" t="s">
        <v>22472</v>
      </c>
      <c r="C6183" s="1049" t="s">
        <v>70</v>
      </c>
      <c r="D6183" s="1052">
        <v>163.58000000000001</v>
      </c>
    </row>
    <row r="6184" spans="1:4" x14ac:dyDescent="0.25">
      <c r="A6184" s="1049">
        <v>105749</v>
      </c>
      <c r="B6184" s="1049" t="s">
        <v>22473</v>
      </c>
      <c r="C6184" s="1049" t="s">
        <v>70</v>
      </c>
      <c r="D6184" s="1052">
        <v>213.29</v>
      </c>
    </row>
    <row r="6185" spans="1:4" x14ac:dyDescent="0.25">
      <c r="A6185" s="1049">
        <v>105750</v>
      </c>
      <c r="B6185" s="1049" t="s">
        <v>22474</v>
      </c>
      <c r="C6185" s="1049" t="s">
        <v>70</v>
      </c>
      <c r="D6185" s="1052">
        <v>224.25</v>
      </c>
    </row>
    <row r="6186" spans="1:4" x14ac:dyDescent="0.25">
      <c r="A6186" s="1049">
        <v>105751</v>
      </c>
      <c r="B6186" s="1049" t="s">
        <v>22475</v>
      </c>
      <c r="C6186" s="1049" t="s">
        <v>70</v>
      </c>
      <c r="D6186" s="1052">
        <v>221.73</v>
      </c>
    </row>
    <row r="6187" spans="1:4" x14ac:dyDescent="0.25">
      <c r="A6187" s="1049">
        <v>105752</v>
      </c>
      <c r="B6187" s="1049" t="s">
        <v>22476</v>
      </c>
      <c r="C6187" s="1049" t="s">
        <v>70</v>
      </c>
      <c r="D6187" s="1052">
        <v>209.67</v>
      </c>
    </row>
    <row r="6188" spans="1:4" x14ac:dyDescent="0.25">
      <c r="A6188" s="1049">
        <v>105753</v>
      </c>
      <c r="B6188" s="1049" t="s">
        <v>22477</v>
      </c>
      <c r="C6188" s="1049" t="s">
        <v>70</v>
      </c>
      <c r="D6188" s="1052">
        <v>219.43</v>
      </c>
    </row>
    <row r="6189" spans="1:4" x14ac:dyDescent="0.25">
      <c r="A6189" s="1049">
        <v>105754</v>
      </c>
      <c r="B6189" s="1049" t="s">
        <v>22478</v>
      </c>
      <c r="C6189" s="1049" t="s">
        <v>70</v>
      </c>
      <c r="D6189" s="1052">
        <v>208.05</v>
      </c>
    </row>
    <row r="6190" spans="1:4" x14ac:dyDescent="0.25">
      <c r="A6190" s="1049">
        <v>105755</v>
      </c>
      <c r="B6190" s="1049" t="s">
        <v>22479</v>
      </c>
      <c r="C6190" s="1049" t="s">
        <v>70</v>
      </c>
      <c r="D6190" s="1052">
        <v>217.23</v>
      </c>
    </row>
    <row r="6191" spans="1:4" x14ac:dyDescent="0.25">
      <c r="A6191" s="1049">
        <v>92391</v>
      </c>
      <c r="B6191" s="1049" t="s">
        <v>13872</v>
      </c>
      <c r="C6191" s="1049" t="s">
        <v>1239</v>
      </c>
      <c r="D6191" s="1052">
        <v>72.209999999999994</v>
      </c>
    </row>
    <row r="6192" spans="1:4" x14ac:dyDescent="0.25">
      <c r="A6192" s="1049">
        <v>92392</v>
      </c>
      <c r="B6192" s="1049" t="s">
        <v>13873</v>
      </c>
      <c r="C6192" s="1049" t="s">
        <v>1239</v>
      </c>
      <c r="D6192" s="1052">
        <v>150.69</v>
      </c>
    </row>
    <row r="6193" spans="1:4" x14ac:dyDescent="0.25">
      <c r="A6193" s="1049">
        <v>92393</v>
      </c>
      <c r="B6193" s="1049" t="s">
        <v>13874</v>
      </c>
      <c r="C6193" s="1049" t="s">
        <v>1239</v>
      </c>
      <c r="D6193" s="1052">
        <v>71.28</v>
      </c>
    </row>
    <row r="6194" spans="1:4" x14ac:dyDescent="0.25">
      <c r="A6194" s="1049">
        <v>92394</v>
      </c>
      <c r="B6194" s="1049" t="s">
        <v>13875</v>
      </c>
      <c r="C6194" s="1049" t="s">
        <v>1239</v>
      </c>
      <c r="D6194" s="1052">
        <v>88.97</v>
      </c>
    </row>
    <row r="6195" spans="1:4" x14ac:dyDescent="0.25">
      <c r="A6195" s="1049">
        <v>92395</v>
      </c>
      <c r="B6195" s="1049" t="s">
        <v>13876</v>
      </c>
      <c r="C6195" s="1049" t="s">
        <v>1239</v>
      </c>
      <c r="D6195" s="1052">
        <v>107.12</v>
      </c>
    </row>
    <row r="6196" spans="1:4" x14ac:dyDescent="0.25">
      <c r="A6196" s="1049">
        <v>92396</v>
      </c>
      <c r="B6196" s="1049" t="s">
        <v>13877</v>
      </c>
      <c r="C6196" s="1049" t="s">
        <v>1239</v>
      </c>
      <c r="D6196" s="1052">
        <v>86.23</v>
      </c>
    </row>
    <row r="6197" spans="1:4" x14ac:dyDescent="0.25">
      <c r="A6197" s="1049">
        <v>92397</v>
      </c>
      <c r="B6197" s="1049" t="s">
        <v>13878</v>
      </c>
      <c r="C6197" s="1049" t="s">
        <v>1239</v>
      </c>
      <c r="D6197" s="1052">
        <v>75.33</v>
      </c>
    </row>
    <row r="6198" spans="1:4" x14ac:dyDescent="0.25">
      <c r="A6198" s="1049">
        <v>92398</v>
      </c>
      <c r="B6198" s="1049" t="s">
        <v>13879</v>
      </c>
      <c r="C6198" s="1049" t="s">
        <v>1239</v>
      </c>
      <c r="D6198" s="1052">
        <v>94.05</v>
      </c>
    </row>
    <row r="6199" spans="1:4" x14ac:dyDescent="0.25">
      <c r="A6199" s="1049">
        <v>92400</v>
      </c>
      <c r="B6199" s="1049" t="s">
        <v>13880</v>
      </c>
      <c r="C6199" s="1049" t="s">
        <v>1239</v>
      </c>
      <c r="D6199" s="1052">
        <v>110.58</v>
      </c>
    </row>
    <row r="6200" spans="1:4" x14ac:dyDescent="0.25">
      <c r="A6200" s="1049">
        <v>92402</v>
      </c>
      <c r="B6200" s="1049" t="s">
        <v>13881</v>
      </c>
      <c r="C6200" s="1049" t="s">
        <v>1239</v>
      </c>
      <c r="D6200" s="1052">
        <v>83.96</v>
      </c>
    </row>
    <row r="6201" spans="1:4" x14ac:dyDescent="0.25">
      <c r="A6201" s="1049">
        <v>92403</v>
      </c>
      <c r="B6201" s="1049" t="s">
        <v>13882</v>
      </c>
      <c r="C6201" s="1049" t="s">
        <v>1239</v>
      </c>
      <c r="D6201" s="1052">
        <v>72.709999999999994</v>
      </c>
    </row>
    <row r="6202" spans="1:4" x14ac:dyDescent="0.25">
      <c r="A6202" s="1049">
        <v>92404</v>
      </c>
      <c r="B6202" s="1049" t="s">
        <v>13883</v>
      </c>
      <c r="C6202" s="1049" t="s">
        <v>1239</v>
      </c>
      <c r="D6202" s="1052">
        <v>91.41</v>
      </c>
    </row>
    <row r="6203" spans="1:4" x14ac:dyDescent="0.25">
      <c r="A6203" s="1049">
        <v>92406</v>
      </c>
      <c r="B6203" s="1049" t="s">
        <v>13884</v>
      </c>
      <c r="C6203" s="1049" t="s">
        <v>1239</v>
      </c>
      <c r="D6203" s="1052">
        <v>109.89</v>
      </c>
    </row>
    <row r="6204" spans="1:4" x14ac:dyDescent="0.25">
      <c r="A6204" s="1049">
        <v>93679</v>
      </c>
      <c r="B6204" s="1049" t="s">
        <v>13885</v>
      </c>
      <c r="C6204" s="1049" t="s">
        <v>1239</v>
      </c>
      <c r="D6204" s="1052">
        <v>95.78</v>
      </c>
    </row>
    <row r="6205" spans="1:4" x14ac:dyDescent="0.25">
      <c r="A6205" s="1049">
        <v>93680</v>
      </c>
      <c r="B6205" s="1049" t="s">
        <v>13886</v>
      </c>
      <c r="C6205" s="1049" t="s">
        <v>1239</v>
      </c>
      <c r="D6205" s="1052">
        <v>84.64</v>
      </c>
    </row>
    <row r="6206" spans="1:4" x14ac:dyDescent="0.25">
      <c r="A6206" s="1049">
        <v>93681</v>
      </c>
      <c r="B6206" s="1049" t="s">
        <v>13887</v>
      </c>
      <c r="C6206" s="1049" t="s">
        <v>1239</v>
      </c>
      <c r="D6206" s="1052">
        <v>101.5</v>
      </c>
    </row>
    <row r="6207" spans="1:4" x14ac:dyDescent="0.25">
      <c r="A6207" s="1049">
        <v>97104</v>
      </c>
      <c r="B6207" s="1049" t="s">
        <v>13888</v>
      </c>
      <c r="C6207" s="1049" t="s">
        <v>1239</v>
      </c>
      <c r="D6207" s="1052">
        <v>149.37</v>
      </c>
    </row>
    <row r="6208" spans="1:4" x14ac:dyDescent="0.25">
      <c r="A6208" s="1049">
        <v>97105</v>
      </c>
      <c r="B6208" s="1049" t="s">
        <v>13889</v>
      </c>
      <c r="C6208" s="1049" t="s">
        <v>1239</v>
      </c>
      <c r="D6208" s="1052">
        <v>169.31</v>
      </c>
    </row>
    <row r="6209" spans="1:4" x14ac:dyDescent="0.25">
      <c r="A6209" s="1049">
        <v>97106</v>
      </c>
      <c r="B6209" s="1049" t="s">
        <v>13890</v>
      </c>
      <c r="C6209" s="1049" t="s">
        <v>1239</v>
      </c>
      <c r="D6209" s="1052">
        <v>188.45</v>
      </c>
    </row>
    <row r="6210" spans="1:4" x14ac:dyDescent="0.25">
      <c r="A6210" s="1049">
        <v>97107</v>
      </c>
      <c r="B6210" s="1049" t="s">
        <v>13891</v>
      </c>
      <c r="C6210" s="1049" t="s">
        <v>1239</v>
      </c>
      <c r="D6210" s="1052">
        <v>214.57</v>
      </c>
    </row>
    <row r="6211" spans="1:4" x14ac:dyDescent="0.25">
      <c r="A6211" s="1049">
        <v>97108</v>
      </c>
      <c r="B6211" s="1049" t="s">
        <v>13892</v>
      </c>
      <c r="C6211" s="1049" t="s">
        <v>1239</v>
      </c>
      <c r="D6211" s="1052">
        <v>244.81</v>
      </c>
    </row>
    <row r="6212" spans="1:4" x14ac:dyDescent="0.25">
      <c r="A6212" s="1049">
        <v>97109</v>
      </c>
      <c r="B6212" s="1049" t="s">
        <v>13893</v>
      </c>
      <c r="C6212" s="1049" t="s">
        <v>1239</v>
      </c>
      <c r="D6212" s="1052">
        <v>270.70999999999998</v>
      </c>
    </row>
    <row r="6213" spans="1:4" x14ac:dyDescent="0.25">
      <c r="A6213" s="1049">
        <v>97111</v>
      </c>
      <c r="B6213" s="1049" t="s">
        <v>13894</v>
      </c>
      <c r="C6213" s="1049" t="s">
        <v>1239</v>
      </c>
      <c r="D6213" s="1052">
        <v>271.86</v>
      </c>
    </row>
    <row r="6214" spans="1:4" x14ac:dyDescent="0.25">
      <c r="A6214" s="1049">
        <v>97112</v>
      </c>
      <c r="B6214" s="1049" t="s">
        <v>13895</v>
      </c>
      <c r="C6214" s="1049" t="s">
        <v>1239</v>
      </c>
      <c r="D6214" s="1052">
        <v>242.26</v>
      </c>
    </row>
    <row r="6215" spans="1:4" x14ac:dyDescent="0.25">
      <c r="A6215" s="1049">
        <v>97113</v>
      </c>
      <c r="B6215" s="1049" t="s">
        <v>13896</v>
      </c>
      <c r="C6215" s="1049" t="s">
        <v>1239</v>
      </c>
      <c r="D6215" s="1052">
        <v>2.38</v>
      </c>
    </row>
    <row r="6216" spans="1:4" x14ac:dyDescent="0.25">
      <c r="A6216" s="1049">
        <v>97114</v>
      </c>
      <c r="B6216" s="1049" t="s">
        <v>13897</v>
      </c>
      <c r="C6216" s="1049" t="s">
        <v>76</v>
      </c>
      <c r="D6216" s="1052">
        <v>0.42</v>
      </c>
    </row>
    <row r="6217" spans="1:4" x14ac:dyDescent="0.25">
      <c r="A6217" s="1049">
        <v>97115</v>
      </c>
      <c r="B6217" s="1049" t="s">
        <v>13898</v>
      </c>
      <c r="C6217" s="1049" t="s">
        <v>71</v>
      </c>
      <c r="D6217" s="1052">
        <v>59.4</v>
      </c>
    </row>
    <row r="6218" spans="1:4" x14ac:dyDescent="0.25">
      <c r="A6218" s="1049">
        <v>97116</v>
      </c>
      <c r="B6218" s="1049" t="s">
        <v>22480</v>
      </c>
      <c r="C6218" s="1049" t="s">
        <v>71</v>
      </c>
      <c r="D6218" s="1052">
        <v>25.15</v>
      </c>
    </row>
    <row r="6219" spans="1:4" x14ac:dyDescent="0.25">
      <c r="A6219" s="1049">
        <v>97117</v>
      </c>
      <c r="B6219" s="1049" t="s">
        <v>22481</v>
      </c>
      <c r="C6219" s="1049" t="s">
        <v>71</v>
      </c>
      <c r="D6219" s="1052">
        <v>22.07</v>
      </c>
    </row>
    <row r="6220" spans="1:4" x14ac:dyDescent="0.25">
      <c r="A6220" s="1049">
        <v>97118</v>
      </c>
      <c r="B6220" s="1049" t="s">
        <v>22482</v>
      </c>
      <c r="C6220" s="1049" t="s">
        <v>71</v>
      </c>
      <c r="D6220" s="1052">
        <v>18.350000000000001</v>
      </c>
    </row>
    <row r="6221" spans="1:4" x14ac:dyDescent="0.25">
      <c r="A6221" s="1049">
        <v>97119</v>
      </c>
      <c r="B6221" s="1049" t="s">
        <v>22483</v>
      </c>
      <c r="C6221" s="1049" t="s">
        <v>71</v>
      </c>
      <c r="D6221" s="1052">
        <v>16.600000000000001</v>
      </c>
    </row>
    <row r="6222" spans="1:4" x14ac:dyDescent="0.25">
      <c r="A6222" s="1049">
        <v>97120</v>
      </c>
      <c r="B6222" s="1049" t="s">
        <v>22484</v>
      </c>
      <c r="C6222" s="1049" t="s">
        <v>71</v>
      </c>
      <c r="D6222" s="1052">
        <v>10.86</v>
      </c>
    </row>
    <row r="6223" spans="1:4" x14ac:dyDescent="0.25">
      <c r="A6223" s="1049">
        <v>101167</v>
      </c>
      <c r="B6223" s="1049" t="s">
        <v>3968</v>
      </c>
      <c r="C6223" s="1049" t="s">
        <v>1239</v>
      </c>
      <c r="D6223" s="1052">
        <v>208.79</v>
      </c>
    </row>
    <row r="6224" spans="1:4" x14ac:dyDescent="0.25">
      <c r="A6224" s="1049">
        <v>101169</v>
      </c>
      <c r="B6224" s="1049" t="s">
        <v>3969</v>
      </c>
      <c r="C6224" s="1049" t="s">
        <v>1239</v>
      </c>
      <c r="D6224" s="1052">
        <v>221.99</v>
      </c>
    </row>
    <row r="6225" spans="1:4" x14ac:dyDescent="0.25">
      <c r="A6225" s="1049">
        <v>101170</v>
      </c>
      <c r="B6225" s="1049" t="s">
        <v>3970</v>
      </c>
      <c r="C6225" s="1049" t="s">
        <v>1239</v>
      </c>
      <c r="D6225" s="1052">
        <v>53.16</v>
      </c>
    </row>
    <row r="6226" spans="1:4" x14ac:dyDescent="0.25">
      <c r="A6226" s="1049">
        <v>101172</v>
      </c>
      <c r="B6226" s="1049" t="s">
        <v>3971</v>
      </c>
      <c r="C6226" s="1049" t="s">
        <v>1239</v>
      </c>
      <c r="D6226" s="1052">
        <v>75.44</v>
      </c>
    </row>
    <row r="6227" spans="1:4" x14ac:dyDescent="0.25">
      <c r="A6227" s="1049">
        <v>103904</v>
      </c>
      <c r="B6227" s="1049" t="s">
        <v>13899</v>
      </c>
      <c r="C6227" s="1049" t="s">
        <v>1239</v>
      </c>
      <c r="D6227" s="1052">
        <v>145.04</v>
      </c>
    </row>
    <row r="6228" spans="1:4" x14ac:dyDescent="0.25">
      <c r="A6228" s="1049">
        <v>103905</v>
      </c>
      <c r="B6228" s="1049" t="s">
        <v>13900</v>
      </c>
      <c r="C6228" s="1049" t="s">
        <v>1239</v>
      </c>
      <c r="D6228" s="1052">
        <v>153.16</v>
      </c>
    </row>
    <row r="6229" spans="1:4" x14ac:dyDescent="0.25">
      <c r="A6229" s="1049">
        <v>103906</v>
      </c>
      <c r="B6229" s="1049" t="s">
        <v>13901</v>
      </c>
      <c r="C6229" s="1049" t="s">
        <v>1239</v>
      </c>
      <c r="D6229" s="1052">
        <v>183.22</v>
      </c>
    </row>
    <row r="6230" spans="1:4" x14ac:dyDescent="0.25">
      <c r="A6230" s="1049">
        <v>103907</v>
      </c>
      <c r="B6230" s="1049" t="s">
        <v>13902</v>
      </c>
      <c r="C6230" s="1049" t="s">
        <v>1239</v>
      </c>
      <c r="D6230" s="1052">
        <v>162</v>
      </c>
    </row>
    <row r="6231" spans="1:4" x14ac:dyDescent="0.25">
      <c r="A6231" s="1049">
        <v>103908</v>
      </c>
      <c r="B6231" s="1049" t="s">
        <v>13903</v>
      </c>
      <c r="C6231" s="1049" t="s">
        <v>1239</v>
      </c>
      <c r="D6231" s="1052">
        <v>182.68</v>
      </c>
    </row>
    <row r="6232" spans="1:4" x14ac:dyDescent="0.25">
      <c r="A6232" s="1049">
        <v>103909</v>
      </c>
      <c r="B6232" s="1049" t="s">
        <v>13904</v>
      </c>
      <c r="C6232" s="1049" t="s">
        <v>1239</v>
      </c>
      <c r="D6232" s="1052">
        <v>208.08</v>
      </c>
    </row>
    <row r="6233" spans="1:4" x14ac:dyDescent="0.25">
      <c r="A6233" s="1049">
        <v>103911</v>
      </c>
      <c r="B6233" s="1049" t="s">
        <v>13905</v>
      </c>
      <c r="C6233" s="1049" t="s">
        <v>1239</v>
      </c>
      <c r="D6233" s="1052">
        <v>237.6</v>
      </c>
    </row>
    <row r="6234" spans="1:4" x14ac:dyDescent="0.25">
      <c r="A6234" s="1049">
        <v>103912</v>
      </c>
      <c r="B6234" s="1049" t="s">
        <v>13906</v>
      </c>
      <c r="C6234" s="1049" t="s">
        <v>1239</v>
      </c>
      <c r="D6234" s="1052">
        <v>262.77999999999997</v>
      </c>
    </row>
    <row r="6235" spans="1:4" x14ac:dyDescent="0.25">
      <c r="A6235" s="1049">
        <v>103913</v>
      </c>
      <c r="B6235" s="1049" t="s">
        <v>13907</v>
      </c>
      <c r="C6235" s="1049" t="s">
        <v>1239</v>
      </c>
      <c r="D6235" s="1052">
        <v>135.07</v>
      </c>
    </row>
    <row r="6236" spans="1:4" x14ac:dyDescent="0.25">
      <c r="A6236" s="1049">
        <v>103914</v>
      </c>
      <c r="B6236" s="1049" t="s">
        <v>13908</v>
      </c>
      <c r="C6236" s="1049" t="s">
        <v>1239</v>
      </c>
      <c r="D6236" s="1052">
        <v>157.79</v>
      </c>
    </row>
    <row r="6237" spans="1:4" x14ac:dyDescent="0.25">
      <c r="A6237" s="1049">
        <v>103915</v>
      </c>
      <c r="B6237" s="1049" t="s">
        <v>13909</v>
      </c>
      <c r="C6237" s="1049" t="s">
        <v>1239</v>
      </c>
      <c r="D6237" s="1052">
        <v>171.88</v>
      </c>
    </row>
    <row r="6238" spans="1:4" x14ac:dyDescent="0.25">
      <c r="A6238" s="1049">
        <v>103916</v>
      </c>
      <c r="B6238" s="1049" t="s">
        <v>13910</v>
      </c>
      <c r="C6238" s="1049" t="s">
        <v>1239</v>
      </c>
      <c r="D6238" s="1052">
        <v>198.09</v>
      </c>
    </row>
    <row r="6239" spans="1:4" x14ac:dyDescent="0.25">
      <c r="A6239" s="1049">
        <v>103917</v>
      </c>
      <c r="B6239" s="1049" t="s">
        <v>13911</v>
      </c>
      <c r="C6239" s="1049" t="s">
        <v>1239</v>
      </c>
      <c r="D6239" s="1052">
        <v>227.12</v>
      </c>
    </row>
    <row r="6240" spans="1:4" x14ac:dyDescent="0.25">
      <c r="A6240" s="1049">
        <v>103918</v>
      </c>
      <c r="B6240" s="1049" t="s">
        <v>13912</v>
      </c>
      <c r="C6240" s="1049" t="s">
        <v>1239</v>
      </c>
      <c r="D6240" s="1052">
        <v>240.82</v>
      </c>
    </row>
    <row r="6241" spans="1:4" x14ac:dyDescent="0.25">
      <c r="A6241" s="1049">
        <v>104432</v>
      </c>
      <c r="B6241" s="1049" t="s">
        <v>13913</v>
      </c>
      <c r="C6241" s="1049" t="s">
        <v>1239</v>
      </c>
      <c r="D6241" s="1052">
        <v>90.93</v>
      </c>
    </row>
    <row r="6242" spans="1:4" x14ac:dyDescent="0.25">
      <c r="A6242" s="1049">
        <v>104433</v>
      </c>
      <c r="B6242" s="1049" t="s">
        <v>13914</v>
      </c>
      <c r="C6242" s="1049" t="s">
        <v>1239</v>
      </c>
      <c r="D6242" s="1052">
        <v>78.760000000000005</v>
      </c>
    </row>
    <row r="6243" spans="1:4" x14ac:dyDescent="0.25">
      <c r="A6243" s="1049">
        <v>103689</v>
      </c>
      <c r="B6243" s="1049" t="s">
        <v>13915</v>
      </c>
      <c r="C6243" s="1049" t="s">
        <v>1239</v>
      </c>
      <c r="D6243" s="1052">
        <v>463.22</v>
      </c>
    </row>
    <row r="6244" spans="1:4" x14ac:dyDescent="0.25">
      <c r="A6244" s="1049">
        <v>103694</v>
      </c>
      <c r="B6244" s="1049" t="s">
        <v>13916</v>
      </c>
      <c r="C6244" s="1049" t="s">
        <v>77</v>
      </c>
      <c r="D6244" s="1052">
        <v>115.3</v>
      </c>
    </row>
    <row r="6245" spans="1:4" x14ac:dyDescent="0.25">
      <c r="A6245" s="1049">
        <v>103695</v>
      </c>
      <c r="B6245" s="1049" t="s">
        <v>13917</v>
      </c>
      <c r="C6245" s="1049" t="s">
        <v>77</v>
      </c>
      <c r="D6245" s="1052">
        <v>103.49</v>
      </c>
    </row>
    <row r="6246" spans="1:4" x14ac:dyDescent="0.25">
      <c r="A6246" s="1049">
        <v>103696</v>
      </c>
      <c r="B6246" s="1049" t="s">
        <v>13918</v>
      </c>
      <c r="C6246" s="1049" t="s">
        <v>77</v>
      </c>
      <c r="D6246" s="1052">
        <v>146.58000000000001</v>
      </c>
    </row>
    <row r="6247" spans="1:4" x14ac:dyDescent="0.25">
      <c r="A6247" s="1049">
        <v>103697</v>
      </c>
      <c r="B6247" s="1049" t="s">
        <v>13919</v>
      </c>
      <c r="C6247" s="1049" t="s">
        <v>77</v>
      </c>
      <c r="D6247" s="1052">
        <v>134.77000000000001</v>
      </c>
    </row>
    <row r="6248" spans="1:4" x14ac:dyDescent="0.25">
      <c r="A6248" s="1049">
        <v>95995</v>
      </c>
      <c r="B6248" s="1049" t="s">
        <v>3972</v>
      </c>
      <c r="C6248" s="1049" t="s">
        <v>70</v>
      </c>
      <c r="D6248" s="1053">
        <v>1688.34</v>
      </c>
    </row>
    <row r="6249" spans="1:4" x14ac:dyDescent="0.25">
      <c r="A6249" s="1049">
        <v>95996</v>
      </c>
      <c r="B6249" s="1049" t="s">
        <v>3973</v>
      </c>
      <c r="C6249" s="1049" t="s">
        <v>70</v>
      </c>
      <c r="D6249" s="1053">
        <v>1460.1</v>
      </c>
    </row>
    <row r="6250" spans="1:4" x14ac:dyDescent="0.25">
      <c r="A6250" s="1049">
        <v>96001</v>
      </c>
      <c r="B6250" s="1049" t="s">
        <v>3974</v>
      </c>
      <c r="C6250" s="1049" t="s">
        <v>1239</v>
      </c>
      <c r="D6250" s="1052">
        <v>7.66</v>
      </c>
    </row>
    <row r="6251" spans="1:4" x14ac:dyDescent="0.25">
      <c r="A6251" s="1049">
        <v>96393</v>
      </c>
      <c r="B6251" s="1049" t="s">
        <v>3975</v>
      </c>
      <c r="C6251" s="1049" t="s">
        <v>70</v>
      </c>
      <c r="D6251" s="1052">
        <v>219.11</v>
      </c>
    </row>
    <row r="6252" spans="1:4" x14ac:dyDescent="0.25">
      <c r="A6252" s="1049">
        <v>96394</v>
      </c>
      <c r="B6252" s="1049" t="s">
        <v>3976</v>
      </c>
      <c r="C6252" s="1049" t="s">
        <v>70</v>
      </c>
      <c r="D6252" s="1052">
        <v>272.67</v>
      </c>
    </row>
    <row r="6253" spans="1:4" x14ac:dyDescent="0.25">
      <c r="A6253" s="1049">
        <v>96395</v>
      </c>
      <c r="B6253" s="1049" t="s">
        <v>3977</v>
      </c>
      <c r="C6253" s="1049" t="s">
        <v>70</v>
      </c>
      <c r="D6253" s="1052">
        <v>349.32</v>
      </c>
    </row>
    <row r="6254" spans="1:4" x14ac:dyDescent="0.25">
      <c r="A6254" s="1049">
        <v>88411</v>
      </c>
      <c r="B6254" s="1049" t="s">
        <v>22485</v>
      </c>
      <c r="C6254" s="1049" t="s">
        <v>1239</v>
      </c>
      <c r="D6254" s="1052">
        <v>5.6</v>
      </c>
    </row>
    <row r="6255" spans="1:4" x14ac:dyDescent="0.25">
      <c r="A6255" s="1049">
        <v>88412</v>
      </c>
      <c r="B6255" s="1049" t="s">
        <v>22486</v>
      </c>
      <c r="C6255" s="1049" t="s">
        <v>1239</v>
      </c>
      <c r="D6255" s="1052">
        <v>4.63</v>
      </c>
    </row>
    <row r="6256" spans="1:4" x14ac:dyDescent="0.25">
      <c r="A6256" s="1049">
        <v>88413</v>
      </c>
      <c r="B6256" s="1049" t="s">
        <v>22487</v>
      </c>
      <c r="C6256" s="1049" t="s">
        <v>1239</v>
      </c>
      <c r="D6256" s="1052">
        <v>6.78</v>
      </c>
    </row>
    <row r="6257" spans="1:4" x14ac:dyDescent="0.25">
      <c r="A6257" s="1049">
        <v>88414</v>
      </c>
      <c r="B6257" s="1049" t="s">
        <v>22488</v>
      </c>
      <c r="C6257" s="1049" t="s">
        <v>1239</v>
      </c>
      <c r="D6257" s="1052">
        <v>8.08</v>
      </c>
    </row>
    <row r="6258" spans="1:4" x14ac:dyDescent="0.25">
      <c r="A6258" s="1049">
        <v>88415</v>
      </c>
      <c r="B6258" s="1049" t="s">
        <v>22489</v>
      </c>
      <c r="C6258" s="1049" t="s">
        <v>1239</v>
      </c>
      <c r="D6258" s="1052">
        <v>5.67</v>
      </c>
    </row>
    <row r="6259" spans="1:4" x14ac:dyDescent="0.25">
      <c r="A6259" s="1049">
        <v>88416</v>
      </c>
      <c r="B6259" s="1049" t="s">
        <v>22490</v>
      </c>
      <c r="C6259" s="1049" t="s">
        <v>1239</v>
      </c>
      <c r="D6259" s="1052">
        <v>19.899999999999999</v>
      </c>
    </row>
    <row r="6260" spans="1:4" x14ac:dyDescent="0.25">
      <c r="A6260" s="1049">
        <v>88417</v>
      </c>
      <c r="B6260" s="1049" t="s">
        <v>22491</v>
      </c>
      <c r="C6260" s="1049" t="s">
        <v>1239</v>
      </c>
      <c r="D6260" s="1052">
        <v>16.62</v>
      </c>
    </row>
    <row r="6261" spans="1:4" x14ac:dyDescent="0.25">
      <c r="A6261" s="1049">
        <v>88420</v>
      </c>
      <c r="B6261" s="1049" t="s">
        <v>22492</v>
      </c>
      <c r="C6261" s="1049" t="s">
        <v>1239</v>
      </c>
      <c r="D6261" s="1052">
        <v>23.4</v>
      </c>
    </row>
    <row r="6262" spans="1:4" x14ac:dyDescent="0.25">
      <c r="A6262" s="1049">
        <v>88421</v>
      </c>
      <c r="B6262" s="1049" t="s">
        <v>22493</v>
      </c>
      <c r="C6262" s="1049" t="s">
        <v>1239</v>
      </c>
      <c r="D6262" s="1052">
        <v>28.18</v>
      </c>
    </row>
    <row r="6263" spans="1:4" x14ac:dyDescent="0.25">
      <c r="A6263" s="1049">
        <v>88423</v>
      </c>
      <c r="B6263" s="1049" t="s">
        <v>22494</v>
      </c>
      <c r="C6263" s="1049" t="s">
        <v>1239</v>
      </c>
      <c r="D6263" s="1052">
        <v>20.010000000000002</v>
      </c>
    </row>
    <row r="6264" spans="1:4" x14ac:dyDescent="0.25">
      <c r="A6264" s="1049">
        <v>88424</v>
      </c>
      <c r="B6264" s="1049" t="s">
        <v>22495</v>
      </c>
      <c r="C6264" s="1049" t="s">
        <v>1239</v>
      </c>
      <c r="D6264" s="1052">
        <v>23.74</v>
      </c>
    </row>
    <row r="6265" spans="1:4" x14ac:dyDescent="0.25">
      <c r="A6265" s="1049">
        <v>88426</v>
      </c>
      <c r="B6265" s="1049" t="s">
        <v>22496</v>
      </c>
      <c r="C6265" s="1049" t="s">
        <v>1239</v>
      </c>
      <c r="D6265" s="1052">
        <v>18.690000000000001</v>
      </c>
    </row>
    <row r="6266" spans="1:4" x14ac:dyDescent="0.25">
      <c r="A6266" s="1049">
        <v>88428</v>
      </c>
      <c r="B6266" s="1049" t="s">
        <v>22497</v>
      </c>
      <c r="C6266" s="1049" t="s">
        <v>1239</v>
      </c>
      <c r="D6266" s="1052">
        <v>30.77</v>
      </c>
    </row>
    <row r="6267" spans="1:4" x14ac:dyDescent="0.25">
      <c r="A6267" s="1049">
        <v>88429</v>
      </c>
      <c r="B6267" s="1049" t="s">
        <v>22498</v>
      </c>
      <c r="C6267" s="1049" t="s">
        <v>1239</v>
      </c>
      <c r="D6267" s="1052">
        <v>36.75</v>
      </c>
    </row>
    <row r="6268" spans="1:4" x14ac:dyDescent="0.25">
      <c r="A6268" s="1049">
        <v>88431</v>
      </c>
      <c r="B6268" s="1049" t="s">
        <v>22499</v>
      </c>
      <c r="C6268" s="1049" t="s">
        <v>1239</v>
      </c>
      <c r="D6268" s="1052">
        <v>24.33</v>
      </c>
    </row>
    <row r="6269" spans="1:4" x14ac:dyDescent="0.25">
      <c r="A6269" s="1049">
        <v>88432</v>
      </c>
      <c r="B6269" s="1049" t="s">
        <v>22500</v>
      </c>
      <c r="C6269" s="1049" t="s">
        <v>1239</v>
      </c>
      <c r="D6269" s="1052">
        <v>31.39</v>
      </c>
    </row>
    <row r="6270" spans="1:4" x14ac:dyDescent="0.25">
      <c r="A6270" s="1049">
        <v>88484</v>
      </c>
      <c r="B6270" s="1049" t="s">
        <v>13920</v>
      </c>
      <c r="C6270" s="1049" t="s">
        <v>1239</v>
      </c>
      <c r="D6270" s="1052">
        <v>5.77</v>
      </c>
    </row>
    <row r="6271" spans="1:4" x14ac:dyDescent="0.25">
      <c r="A6271" s="1049">
        <v>88485</v>
      </c>
      <c r="B6271" s="1049" t="s">
        <v>13921</v>
      </c>
      <c r="C6271" s="1049" t="s">
        <v>1239</v>
      </c>
      <c r="D6271" s="1052">
        <v>4.72</v>
      </c>
    </row>
    <row r="6272" spans="1:4" x14ac:dyDescent="0.25">
      <c r="A6272" s="1049">
        <v>88488</v>
      </c>
      <c r="B6272" s="1049" t="s">
        <v>13922</v>
      </c>
      <c r="C6272" s="1049" t="s">
        <v>1239</v>
      </c>
      <c r="D6272" s="1052">
        <v>15.27</v>
      </c>
    </row>
    <row r="6273" spans="1:4" x14ac:dyDescent="0.25">
      <c r="A6273" s="1049">
        <v>88489</v>
      </c>
      <c r="B6273" s="1049" t="s">
        <v>13923</v>
      </c>
      <c r="C6273" s="1049" t="s">
        <v>1239</v>
      </c>
      <c r="D6273" s="1052">
        <v>12.69</v>
      </c>
    </row>
    <row r="6274" spans="1:4" x14ac:dyDescent="0.25">
      <c r="A6274" s="1049">
        <v>88494</v>
      </c>
      <c r="B6274" s="1049" t="s">
        <v>13924</v>
      </c>
      <c r="C6274" s="1049" t="s">
        <v>1239</v>
      </c>
      <c r="D6274" s="1052">
        <v>23.75</v>
      </c>
    </row>
    <row r="6275" spans="1:4" x14ac:dyDescent="0.25">
      <c r="A6275" s="1049">
        <v>88495</v>
      </c>
      <c r="B6275" s="1049" t="s">
        <v>13925</v>
      </c>
      <c r="C6275" s="1049" t="s">
        <v>1239</v>
      </c>
      <c r="D6275" s="1052">
        <v>13.3</v>
      </c>
    </row>
    <row r="6276" spans="1:4" x14ac:dyDescent="0.25">
      <c r="A6276" s="1049">
        <v>88496</v>
      </c>
      <c r="B6276" s="1049" t="s">
        <v>13926</v>
      </c>
      <c r="C6276" s="1049" t="s">
        <v>1239</v>
      </c>
      <c r="D6276" s="1052">
        <v>36.15</v>
      </c>
    </row>
    <row r="6277" spans="1:4" x14ac:dyDescent="0.25">
      <c r="A6277" s="1049">
        <v>88497</v>
      </c>
      <c r="B6277" s="1049" t="s">
        <v>13927</v>
      </c>
      <c r="C6277" s="1049" t="s">
        <v>1239</v>
      </c>
      <c r="D6277" s="1052">
        <v>20.82</v>
      </c>
    </row>
    <row r="6278" spans="1:4" x14ac:dyDescent="0.25">
      <c r="A6278" s="1049">
        <v>95305</v>
      </c>
      <c r="B6278" s="1049" t="s">
        <v>13928</v>
      </c>
      <c r="C6278" s="1049" t="s">
        <v>1239</v>
      </c>
      <c r="D6278" s="1052">
        <v>13.28</v>
      </c>
    </row>
    <row r="6279" spans="1:4" x14ac:dyDescent="0.25">
      <c r="A6279" s="1049">
        <v>95306</v>
      </c>
      <c r="B6279" s="1049" t="s">
        <v>13929</v>
      </c>
      <c r="C6279" s="1049" t="s">
        <v>1239</v>
      </c>
      <c r="D6279" s="1052">
        <v>15.71</v>
      </c>
    </row>
    <row r="6280" spans="1:4" x14ac:dyDescent="0.25">
      <c r="A6280" s="1049">
        <v>95622</v>
      </c>
      <c r="B6280" s="1049" t="s">
        <v>22501</v>
      </c>
      <c r="C6280" s="1049" t="s">
        <v>1239</v>
      </c>
      <c r="D6280" s="1052">
        <v>14.94</v>
      </c>
    </row>
    <row r="6281" spans="1:4" x14ac:dyDescent="0.25">
      <c r="A6281" s="1049">
        <v>95623</v>
      </c>
      <c r="B6281" s="1049" t="s">
        <v>22502</v>
      </c>
      <c r="C6281" s="1049" t="s">
        <v>1239</v>
      </c>
      <c r="D6281" s="1052">
        <v>10.220000000000001</v>
      </c>
    </row>
    <row r="6282" spans="1:4" x14ac:dyDescent="0.25">
      <c r="A6282" s="1049">
        <v>95624</v>
      </c>
      <c r="B6282" s="1049" t="s">
        <v>22503</v>
      </c>
      <c r="C6282" s="1049" t="s">
        <v>1239</v>
      </c>
      <c r="D6282" s="1052">
        <v>23.18</v>
      </c>
    </row>
    <row r="6283" spans="1:4" x14ac:dyDescent="0.25">
      <c r="A6283" s="1049">
        <v>95625</v>
      </c>
      <c r="B6283" s="1049" t="s">
        <v>22504</v>
      </c>
      <c r="C6283" s="1049" t="s">
        <v>1239</v>
      </c>
      <c r="D6283" s="1052">
        <v>27.37</v>
      </c>
    </row>
    <row r="6284" spans="1:4" x14ac:dyDescent="0.25">
      <c r="A6284" s="1049">
        <v>95626</v>
      </c>
      <c r="B6284" s="1049" t="s">
        <v>22505</v>
      </c>
      <c r="C6284" s="1049" t="s">
        <v>1239</v>
      </c>
      <c r="D6284" s="1052">
        <v>15.91</v>
      </c>
    </row>
    <row r="6285" spans="1:4" x14ac:dyDescent="0.25">
      <c r="A6285" s="1049">
        <v>96126</v>
      </c>
      <c r="B6285" s="1049" t="s">
        <v>22506</v>
      </c>
      <c r="C6285" s="1049" t="s">
        <v>1239</v>
      </c>
      <c r="D6285" s="1052">
        <v>20.420000000000002</v>
      </c>
    </row>
    <row r="6286" spans="1:4" x14ac:dyDescent="0.25">
      <c r="A6286" s="1049">
        <v>96127</v>
      </c>
      <c r="B6286" s="1049" t="s">
        <v>22507</v>
      </c>
      <c r="C6286" s="1049" t="s">
        <v>1239</v>
      </c>
      <c r="D6286" s="1052">
        <v>13.45</v>
      </c>
    </row>
    <row r="6287" spans="1:4" x14ac:dyDescent="0.25">
      <c r="A6287" s="1049">
        <v>96128</v>
      </c>
      <c r="B6287" s="1049" t="s">
        <v>22508</v>
      </c>
      <c r="C6287" s="1049" t="s">
        <v>1239</v>
      </c>
      <c r="D6287" s="1052">
        <v>33</v>
      </c>
    </row>
    <row r="6288" spans="1:4" x14ac:dyDescent="0.25">
      <c r="A6288" s="1049">
        <v>96129</v>
      </c>
      <c r="B6288" s="1049" t="s">
        <v>22509</v>
      </c>
      <c r="C6288" s="1049" t="s">
        <v>1239</v>
      </c>
      <c r="D6288" s="1052">
        <v>38.840000000000003</v>
      </c>
    </row>
    <row r="6289" spans="1:4" x14ac:dyDescent="0.25">
      <c r="A6289" s="1049">
        <v>96130</v>
      </c>
      <c r="B6289" s="1049" t="s">
        <v>22510</v>
      </c>
      <c r="C6289" s="1049" t="s">
        <v>1239</v>
      </c>
      <c r="D6289" s="1052">
        <v>21.96</v>
      </c>
    </row>
    <row r="6290" spans="1:4" x14ac:dyDescent="0.25">
      <c r="A6290" s="1049">
        <v>96131</v>
      </c>
      <c r="B6290" s="1049" t="s">
        <v>22511</v>
      </c>
      <c r="C6290" s="1049" t="s">
        <v>1239</v>
      </c>
      <c r="D6290" s="1052">
        <v>32.42</v>
      </c>
    </row>
    <row r="6291" spans="1:4" x14ac:dyDescent="0.25">
      <c r="A6291" s="1049">
        <v>96132</v>
      </c>
      <c r="B6291" s="1049" t="s">
        <v>22512</v>
      </c>
      <c r="C6291" s="1049" t="s">
        <v>1239</v>
      </c>
      <c r="D6291" s="1052">
        <v>22.02</v>
      </c>
    </row>
    <row r="6292" spans="1:4" x14ac:dyDescent="0.25">
      <c r="A6292" s="1049">
        <v>96133</v>
      </c>
      <c r="B6292" s="1049" t="s">
        <v>22513</v>
      </c>
      <c r="C6292" s="1049" t="s">
        <v>1239</v>
      </c>
      <c r="D6292" s="1052">
        <v>50.72</v>
      </c>
    </row>
    <row r="6293" spans="1:4" x14ac:dyDescent="0.25">
      <c r="A6293" s="1049">
        <v>96134</v>
      </c>
      <c r="B6293" s="1049" t="s">
        <v>22514</v>
      </c>
      <c r="C6293" s="1049" t="s">
        <v>1239</v>
      </c>
      <c r="D6293" s="1052">
        <v>59.82</v>
      </c>
    </row>
    <row r="6294" spans="1:4" x14ac:dyDescent="0.25">
      <c r="A6294" s="1049">
        <v>96135</v>
      </c>
      <c r="B6294" s="1049" t="s">
        <v>22515</v>
      </c>
      <c r="C6294" s="1049" t="s">
        <v>1239</v>
      </c>
      <c r="D6294" s="1052">
        <v>34.58</v>
      </c>
    </row>
    <row r="6295" spans="1:4" x14ac:dyDescent="0.25">
      <c r="A6295" s="1049">
        <v>104639</v>
      </c>
      <c r="B6295" s="1049" t="s">
        <v>13930</v>
      </c>
      <c r="C6295" s="1049" t="s">
        <v>1239</v>
      </c>
      <c r="D6295" s="1052">
        <v>12.13</v>
      </c>
    </row>
    <row r="6296" spans="1:4" x14ac:dyDescent="0.25">
      <c r="A6296" s="1049">
        <v>104640</v>
      </c>
      <c r="B6296" s="1049" t="s">
        <v>13931</v>
      </c>
      <c r="C6296" s="1049" t="s">
        <v>1239</v>
      </c>
      <c r="D6296" s="1052">
        <v>13.29</v>
      </c>
    </row>
    <row r="6297" spans="1:4" x14ac:dyDescent="0.25">
      <c r="A6297" s="1049">
        <v>104641</v>
      </c>
      <c r="B6297" s="1049" t="s">
        <v>13932</v>
      </c>
      <c r="C6297" s="1049" t="s">
        <v>1239</v>
      </c>
      <c r="D6297" s="1052">
        <v>9.5500000000000007</v>
      </c>
    </row>
    <row r="6298" spans="1:4" x14ac:dyDescent="0.25">
      <c r="A6298" s="1049">
        <v>104642</v>
      </c>
      <c r="B6298" s="1049" t="s">
        <v>13933</v>
      </c>
      <c r="C6298" s="1049" t="s">
        <v>1239</v>
      </c>
      <c r="D6298" s="1052">
        <v>10.71</v>
      </c>
    </row>
    <row r="6299" spans="1:4" x14ac:dyDescent="0.25">
      <c r="A6299" s="1049">
        <v>102193</v>
      </c>
      <c r="B6299" s="1049" t="s">
        <v>3978</v>
      </c>
      <c r="C6299" s="1049" t="s">
        <v>1239</v>
      </c>
      <c r="D6299" s="1052">
        <v>2.37</v>
      </c>
    </row>
    <row r="6300" spans="1:4" x14ac:dyDescent="0.25">
      <c r="A6300" s="1049">
        <v>102194</v>
      </c>
      <c r="B6300" s="1049" t="s">
        <v>3979</v>
      </c>
      <c r="C6300" s="1049" t="s">
        <v>1239</v>
      </c>
      <c r="D6300" s="1052">
        <v>9.2100000000000009</v>
      </c>
    </row>
    <row r="6301" spans="1:4" x14ac:dyDescent="0.25">
      <c r="A6301" s="1049">
        <v>102197</v>
      </c>
      <c r="B6301" s="1049" t="s">
        <v>3980</v>
      </c>
      <c r="C6301" s="1049" t="s">
        <v>1239</v>
      </c>
      <c r="D6301" s="1052">
        <v>32.729999999999997</v>
      </c>
    </row>
    <row r="6302" spans="1:4" x14ac:dyDescent="0.25">
      <c r="A6302" s="1049">
        <v>102200</v>
      </c>
      <c r="B6302" s="1049" t="s">
        <v>3981</v>
      </c>
      <c r="C6302" s="1049" t="s">
        <v>1239</v>
      </c>
      <c r="D6302" s="1052">
        <v>24.99</v>
      </c>
    </row>
    <row r="6303" spans="1:4" x14ac:dyDescent="0.25">
      <c r="A6303" s="1049">
        <v>102201</v>
      </c>
      <c r="B6303" s="1049" t="s">
        <v>13934</v>
      </c>
      <c r="C6303" s="1049" t="s">
        <v>1239</v>
      </c>
      <c r="D6303" s="1052">
        <v>22.38</v>
      </c>
    </row>
    <row r="6304" spans="1:4" x14ac:dyDescent="0.25">
      <c r="A6304" s="1049">
        <v>102202</v>
      </c>
      <c r="B6304" s="1049" t="s">
        <v>3982</v>
      </c>
      <c r="C6304" s="1049" t="s">
        <v>1239</v>
      </c>
      <c r="D6304" s="1052">
        <v>63.65</v>
      </c>
    </row>
    <row r="6305" spans="1:4" x14ac:dyDescent="0.25">
      <c r="A6305" s="1049">
        <v>102203</v>
      </c>
      <c r="B6305" s="1049" t="s">
        <v>3983</v>
      </c>
      <c r="C6305" s="1049" t="s">
        <v>1239</v>
      </c>
      <c r="D6305" s="1052">
        <v>10.98</v>
      </c>
    </row>
    <row r="6306" spans="1:4" x14ac:dyDescent="0.25">
      <c r="A6306" s="1049">
        <v>102204</v>
      </c>
      <c r="B6306" s="1049" t="s">
        <v>3984</v>
      </c>
      <c r="C6306" s="1049" t="s">
        <v>1239</v>
      </c>
      <c r="D6306" s="1052">
        <v>11.3</v>
      </c>
    </row>
    <row r="6307" spans="1:4" x14ac:dyDescent="0.25">
      <c r="A6307" s="1049">
        <v>102205</v>
      </c>
      <c r="B6307" s="1049" t="s">
        <v>3985</v>
      </c>
      <c r="C6307" s="1049" t="s">
        <v>1239</v>
      </c>
      <c r="D6307" s="1052">
        <v>10.32</v>
      </c>
    </row>
    <row r="6308" spans="1:4" x14ac:dyDescent="0.25">
      <c r="A6308" s="1049">
        <v>102207</v>
      </c>
      <c r="B6308" s="1049" t="s">
        <v>3986</v>
      </c>
      <c r="C6308" s="1049" t="s">
        <v>1239</v>
      </c>
      <c r="D6308" s="1052">
        <v>9.44</v>
      </c>
    </row>
    <row r="6309" spans="1:4" x14ac:dyDescent="0.25">
      <c r="A6309" s="1049">
        <v>102208</v>
      </c>
      <c r="B6309" s="1049" t="s">
        <v>3987</v>
      </c>
      <c r="C6309" s="1049" t="s">
        <v>1239</v>
      </c>
      <c r="D6309" s="1052">
        <v>9.01</v>
      </c>
    </row>
    <row r="6310" spans="1:4" x14ac:dyDescent="0.25">
      <c r="A6310" s="1049">
        <v>102209</v>
      </c>
      <c r="B6310" s="1049" t="s">
        <v>3988</v>
      </c>
      <c r="C6310" s="1049" t="s">
        <v>1239</v>
      </c>
      <c r="D6310" s="1052">
        <v>9.3000000000000007</v>
      </c>
    </row>
    <row r="6311" spans="1:4" x14ac:dyDescent="0.25">
      <c r="A6311" s="1049">
        <v>102210</v>
      </c>
      <c r="B6311" s="1049" t="s">
        <v>3989</v>
      </c>
      <c r="C6311" s="1049" t="s">
        <v>1239</v>
      </c>
      <c r="D6311" s="1052">
        <v>8.8699999999999992</v>
      </c>
    </row>
    <row r="6312" spans="1:4" x14ac:dyDescent="0.25">
      <c r="A6312" s="1049">
        <v>102213</v>
      </c>
      <c r="B6312" s="1049" t="s">
        <v>3990</v>
      </c>
      <c r="C6312" s="1049" t="s">
        <v>1239</v>
      </c>
      <c r="D6312" s="1052">
        <v>21.98</v>
      </c>
    </row>
    <row r="6313" spans="1:4" x14ac:dyDescent="0.25">
      <c r="A6313" s="1049">
        <v>102214</v>
      </c>
      <c r="B6313" s="1049" t="s">
        <v>3991</v>
      </c>
      <c r="C6313" s="1049" t="s">
        <v>1239</v>
      </c>
      <c r="D6313" s="1052">
        <v>22.6</v>
      </c>
    </row>
    <row r="6314" spans="1:4" x14ac:dyDescent="0.25">
      <c r="A6314" s="1049">
        <v>102215</v>
      </c>
      <c r="B6314" s="1049" t="s">
        <v>3992</v>
      </c>
      <c r="C6314" s="1049" t="s">
        <v>1239</v>
      </c>
      <c r="D6314" s="1052">
        <v>20.65</v>
      </c>
    </row>
    <row r="6315" spans="1:4" x14ac:dyDescent="0.25">
      <c r="A6315" s="1049">
        <v>102217</v>
      </c>
      <c r="B6315" s="1049" t="s">
        <v>3993</v>
      </c>
      <c r="C6315" s="1049" t="s">
        <v>1239</v>
      </c>
      <c r="D6315" s="1052">
        <v>18.899999999999999</v>
      </c>
    </row>
    <row r="6316" spans="1:4" x14ac:dyDescent="0.25">
      <c r="A6316" s="1049">
        <v>102218</v>
      </c>
      <c r="B6316" s="1049" t="s">
        <v>3994</v>
      </c>
      <c r="C6316" s="1049" t="s">
        <v>1239</v>
      </c>
      <c r="D6316" s="1052">
        <v>18.04</v>
      </c>
    </row>
    <row r="6317" spans="1:4" x14ac:dyDescent="0.25">
      <c r="A6317" s="1049">
        <v>102219</v>
      </c>
      <c r="B6317" s="1049" t="s">
        <v>3995</v>
      </c>
      <c r="C6317" s="1049" t="s">
        <v>1239</v>
      </c>
      <c r="D6317" s="1052">
        <v>18.61</v>
      </c>
    </row>
    <row r="6318" spans="1:4" x14ac:dyDescent="0.25">
      <c r="A6318" s="1049">
        <v>102220</v>
      </c>
      <c r="B6318" s="1049" t="s">
        <v>3996</v>
      </c>
      <c r="C6318" s="1049" t="s">
        <v>1239</v>
      </c>
      <c r="D6318" s="1052">
        <v>17.760000000000002</v>
      </c>
    </row>
    <row r="6319" spans="1:4" x14ac:dyDescent="0.25">
      <c r="A6319" s="1049">
        <v>102223</v>
      </c>
      <c r="B6319" s="1049" t="s">
        <v>3997</v>
      </c>
      <c r="C6319" s="1049" t="s">
        <v>1239</v>
      </c>
      <c r="D6319" s="1052">
        <v>32.979999999999997</v>
      </c>
    </row>
    <row r="6320" spans="1:4" x14ac:dyDescent="0.25">
      <c r="A6320" s="1049">
        <v>102224</v>
      </c>
      <c r="B6320" s="1049" t="s">
        <v>3998</v>
      </c>
      <c r="C6320" s="1049" t="s">
        <v>1239</v>
      </c>
      <c r="D6320" s="1052">
        <v>33.92</v>
      </c>
    </row>
    <row r="6321" spans="1:4" x14ac:dyDescent="0.25">
      <c r="A6321" s="1049">
        <v>102225</v>
      </c>
      <c r="B6321" s="1049" t="s">
        <v>3999</v>
      </c>
      <c r="C6321" s="1049" t="s">
        <v>1239</v>
      </c>
      <c r="D6321" s="1052">
        <v>30.97</v>
      </c>
    </row>
    <row r="6322" spans="1:4" x14ac:dyDescent="0.25">
      <c r="A6322" s="1049">
        <v>102227</v>
      </c>
      <c r="B6322" s="1049" t="s">
        <v>4000</v>
      </c>
      <c r="C6322" s="1049" t="s">
        <v>1239</v>
      </c>
      <c r="D6322" s="1052">
        <v>28.36</v>
      </c>
    </row>
    <row r="6323" spans="1:4" x14ac:dyDescent="0.25">
      <c r="A6323" s="1049">
        <v>102228</v>
      </c>
      <c r="B6323" s="1049" t="s">
        <v>4001</v>
      </c>
      <c r="C6323" s="1049" t="s">
        <v>1239</v>
      </c>
      <c r="D6323" s="1052">
        <v>27.1</v>
      </c>
    </row>
    <row r="6324" spans="1:4" x14ac:dyDescent="0.25">
      <c r="A6324" s="1049">
        <v>102229</v>
      </c>
      <c r="B6324" s="1049" t="s">
        <v>4002</v>
      </c>
      <c r="C6324" s="1049" t="s">
        <v>1239</v>
      </c>
      <c r="D6324" s="1052">
        <v>27.93</v>
      </c>
    </row>
    <row r="6325" spans="1:4" x14ac:dyDescent="0.25">
      <c r="A6325" s="1049">
        <v>102230</v>
      </c>
      <c r="B6325" s="1049" t="s">
        <v>4003</v>
      </c>
      <c r="C6325" s="1049" t="s">
        <v>1239</v>
      </c>
      <c r="D6325" s="1052">
        <v>26.66</v>
      </c>
    </row>
    <row r="6326" spans="1:4" x14ac:dyDescent="0.25">
      <c r="A6326" s="1049">
        <v>102233</v>
      </c>
      <c r="B6326" s="1049" t="s">
        <v>4004</v>
      </c>
      <c r="C6326" s="1049" t="s">
        <v>1239</v>
      </c>
      <c r="D6326" s="1052">
        <v>11.42</v>
      </c>
    </row>
    <row r="6327" spans="1:4" x14ac:dyDescent="0.25">
      <c r="A6327" s="1049">
        <v>102234</v>
      </c>
      <c r="B6327" s="1049" t="s">
        <v>4005</v>
      </c>
      <c r="C6327" s="1049" t="s">
        <v>1239</v>
      </c>
      <c r="D6327" s="1052">
        <v>22.86</v>
      </c>
    </row>
    <row r="6328" spans="1:4" x14ac:dyDescent="0.25">
      <c r="A6328" s="1049">
        <v>100716</v>
      </c>
      <c r="B6328" s="1049" t="s">
        <v>4006</v>
      </c>
      <c r="C6328" s="1049" t="s">
        <v>1239</v>
      </c>
      <c r="D6328" s="1052">
        <v>26.85</v>
      </c>
    </row>
    <row r="6329" spans="1:4" x14ac:dyDescent="0.25">
      <c r="A6329" s="1049">
        <v>100717</v>
      </c>
      <c r="B6329" s="1049" t="s">
        <v>4007</v>
      </c>
      <c r="C6329" s="1049" t="s">
        <v>1239</v>
      </c>
      <c r="D6329" s="1052">
        <v>11.05</v>
      </c>
    </row>
    <row r="6330" spans="1:4" x14ac:dyDescent="0.25">
      <c r="A6330" s="1049">
        <v>100718</v>
      </c>
      <c r="B6330" s="1049" t="s">
        <v>4008</v>
      </c>
      <c r="C6330" s="1049" t="s">
        <v>76</v>
      </c>
      <c r="D6330" s="1052">
        <v>1.52</v>
      </c>
    </row>
    <row r="6331" spans="1:4" x14ac:dyDescent="0.25">
      <c r="A6331" s="1049">
        <v>100719</v>
      </c>
      <c r="B6331" s="1049" t="s">
        <v>13935</v>
      </c>
      <c r="C6331" s="1049" t="s">
        <v>1239</v>
      </c>
      <c r="D6331" s="1052">
        <v>11.76</v>
      </c>
    </row>
    <row r="6332" spans="1:4" x14ac:dyDescent="0.25">
      <c r="A6332" s="1049">
        <v>100720</v>
      </c>
      <c r="B6332" s="1049" t="s">
        <v>4009</v>
      </c>
      <c r="C6332" s="1049" t="s">
        <v>1239</v>
      </c>
      <c r="D6332" s="1052">
        <v>11.93</v>
      </c>
    </row>
    <row r="6333" spans="1:4" x14ac:dyDescent="0.25">
      <c r="A6333" s="1049">
        <v>100721</v>
      </c>
      <c r="B6333" s="1049" t="s">
        <v>13936</v>
      </c>
      <c r="C6333" s="1049" t="s">
        <v>1239</v>
      </c>
      <c r="D6333" s="1052">
        <v>27.57</v>
      </c>
    </row>
    <row r="6334" spans="1:4" x14ac:dyDescent="0.25">
      <c r="A6334" s="1049">
        <v>100722</v>
      </c>
      <c r="B6334" s="1049" t="s">
        <v>4010</v>
      </c>
      <c r="C6334" s="1049" t="s">
        <v>1239</v>
      </c>
      <c r="D6334" s="1052">
        <v>27.07</v>
      </c>
    </row>
    <row r="6335" spans="1:4" x14ac:dyDescent="0.25">
      <c r="A6335" s="1049">
        <v>100723</v>
      </c>
      <c r="B6335" s="1049" t="s">
        <v>13937</v>
      </c>
      <c r="C6335" s="1049" t="s">
        <v>1239</v>
      </c>
      <c r="D6335" s="1052">
        <v>12.62</v>
      </c>
    </row>
    <row r="6336" spans="1:4" x14ac:dyDescent="0.25">
      <c r="A6336" s="1049">
        <v>100724</v>
      </c>
      <c r="B6336" s="1049" t="s">
        <v>4011</v>
      </c>
      <c r="C6336" s="1049" t="s">
        <v>1239</v>
      </c>
      <c r="D6336" s="1052">
        <v>15.42</v>
      </c>
    </row>
    <row r="6337" spans="1:4" x14ac:dyDescent="0.25">
      <c r="A6337" s="1049">
        <v>100725</v>
      </c>
      <c r="B6337" s="1049" t="s">
        <v>13938</v>
      </c>
      <c r="C6337" s="1049" t="s">
        <v>1239</v>
      </c>
      <c r="D6337" s="1052">
        <v>27.85</v>
      </c>
    </row>
    <row r="6338" spans="1:4" x14ac:dyDescent="0.25">
      <c r="A6338" s="1049">
        <v>100726</v>
      </c>
      <c r="B6338" s="1049" t="s">
        <v>4012</v>
      </c>
      <c r="C6338" s="1049" t="s">
        <v>1239</v>
      </c>
      <c r="D6338" s="1052">
        <v>30.46</v>
      </c>
    </row>
    <row r="6339" spans="1:4" x14ac:dyDescent="0.25">
      <c r="A6339" s="1049">
        <v>100727</v>
      </c>
      <c r="B6339" s="1049" t="s">
        <v>13939</v>
      </c>
      <c r="C6339" s="1049" t="s">
        <v>1239</v>
      </c>
      <c r="D6339" s="1052">
        <v>28.92</v>
      </c>
    </row>
    <row r="6340" spans="1:4" x14ac:dyDescent="0.25">
      <c r="A6340" s="1049">
        <v>100728</v>
      </c>
      <c r="B6340" s="1049" t="s">
        <v>4013</v>
      </c>
      <c r="C6340" s="1049" t="s">
        <v>1239</v>
      </c>
      <c r="D6340" s="1052">
        <v>26.17</v>
      </c>
    </row>
    <row r="6341" spans="1:4" x14ac:dyDescent="0.25">
      <c r="A6341" s="1049">
        <v>100729</v>
      </c>
      <c r="B6341" s="1049" t="s">
        <v>13940</v>
      </c>
      <c r="C6341" s="1049" t="s">
        <v>1239</v>
      </c>
      <c r="D6341" s="1052">
        <v>21.76</v>
      </c>
    </row>
    <row r="6342" spans="1:4" x14ac:dyDescent="0.25">
      <c r="A6342" s="1049">
        <v>100730</v>
      </c>
      <c r="B6342" s="1049" t="s">
        <v>4014</v>
      </c>
      <c r="C6342" s="1049" t="s">
        <v>1239</v>
      </c>
      <c r="D6342" s="1052">
        <v>25.68</v>
      </c>
    </row>
    <row r="6343" spans="1:4" x14ac:dyDescent="0.25">
      <c r="A6343" s="1049">
        <v>100733</v>
      </c>
      <c r="B6343" s="1049" t="s">
        <v>13941</v>
      </c>
      <c r="C6343" s="1049" t="s">
        <v>1239</v>
      </c>
      <c r="D6343" s="1052">
        <v>14.38</v>
      </c>
    </row>
    <row r="6344" spans="1:4" x14ac:dyDescent="0.25">
      <c r="A6344" s="1049">
        <v>100734</v>
      </c>
      <c r="B6344" s="1049" t="s">
        <v>4015</v>
      </c>
      <c r="C6344" s="1049" t="s">
        <v>1239</v>
      </c>
      <c r="D6344" s="1052">
        <v>18.12</v>
      </c>
    </row>
    <row r="6345" spans="1:4" x14ac:dyDescent="0.25">
      <c r="A6345" s="1049">
        <v>100735</v>
      </c>
      <c r="B6345" s="1049" t="s">
        <v>13942</v>
      </c>
      <c r="C6345" s="1049" t="s">
        <v>1239</v>
      </c>
      <c r="D6345" s="1052">
        <v>12.36</v>
      </c>
    </row>
    <row r="6346" spans="1:4" x14ac:dyDescent="0.25">
      <c r="A6346" s="1049">
        <v>100736</v>
      </c>
      <c r="B6346" s="1049" t="s">
        <v>4016</v>
      </c>
      <c r="C6346" s="1049" t="s">
        <v>1239</v>
      </c>
      <c r="D6346" s="1052">
        <v>16.47</v>
      </c>
    </row>
    <row r="6347" spans="1:4" x14ac:dyDescent="0.25">
      <c r="A6347" s="1049">
        <v>100739</v>
      </c>
      <c r="B6347" s="1049" t="s">
        <v>13943</v>
      </c>
      <c r="C6347" s="1049" t="s">
        <v>1239</v>
      </c>
      <c r="D6347" s="1052">
        <v>11.57</v>
      </c>
    </row>
    <row r="6348" spans="1:4" x14ac:dyDescent="0.25">
      <c r="A6348" s="1049">
        <v>100740</v>
      </c>
      <c r="B6348" s="1049" t="s">
        <v>4017</v>
      </c>
      <c r="C6348" s="1049" t="s">
        <v>1239</v>
      </c>
      <c r="D6348" s="1052">
        <v>12.53</v>
      </c>
    </row>
    <row r="6349" spans="1:4" x14ac:dyDescent="0.25">
      <c r="A6349" s="1049">
        <v>100741</v>
      </c>
      <c r="B6349" s="1049" t="s">
        <v>13944</v>
      </c>
      <c r="C6349" s="1049" t="s">
        <v>1239</v>
      </c>
      <c r="D6349" s="1052">
        <v>27.16</v>
      </c>
    </row>
    <row r="6350" spans="1:4" x14ac:dyDescent="0.25">
      <c r="A6350" s="1049">
        <v>100742</v>
      </c>
      <c r="B6350" s="1049" t="s">
        <v>4018</v>
      </c>
      <c r="C6350" s="1049" t="s">
        <v>1239</v>
      </c>
      <c r="D6350" s="1052">
        <v>27.66</v>
      </c>
    </row>
    <row r="6351" spans="1:4" x14ac:dyDescent="0.25">
      <c r="A6351" s="1049">
        <v>100743</v>
      </c>
      <c r="B6351" s="1049" t="s">
        <v>13945</v>
      </c>
      <c r="C6351" s="1049" t="s">
        <v>1239</v>
      </c>
      <c r="D6351" s="1052">
        <v>11.31</v>
      </c>
    </row>
    <row r="6352" spans="1:4" x14ac:dyDescent="0.25">
      <c r="A6352" s="1049">
        <v>100744</v>
      </c>
      <c r="B6352" s="1049" t="s">
        <v>4019</v>
      </c>
      <c r="C6352" s="1049" t="s">
        <v>1239</v>
      </c>
      <c r="D6352" s="1052">
        <v>12.36</v>
      </c>
    </row>
    <row r="6353" spans="1:4" x14ac:dyDescent="0.25">
      <c r="A6353" s="1049">
        <v>100745</v>
      </c>
      <c r="B6353" s="1049" t="s">
        <v>13946</v>
      </c>
      <c r="C6353" s="1049" t="s">
        <v>1239</v>
      </c>
      <c r="D6353" s="1052">
        <v>26.88</v>
      </c>
    </row>
    <row r="6354" spans="1:4" x14ac:dyDescent="0.25">
      <c r="A6354" s="1049">
        <v>100746</v>
      </c>
      <c r="B6354" s="1049" t="s">
        <v>4020</v>
      </c>
      <c r="C6354" s="1049" t="s">
        <v>1239</v>
      </c>
      <c r="D6354" s="1052">
        <v>27.48</v>
      </c>
    </row>
    <row r="6355" spans="1:4" x14ac:dyDescent="0.25">
      <c r="A6355" s="1049">
        <v>100747</v>
      </c>
      <c r="B6355" s="1049" t="s">
        <v>13947</v>
      </c>
      <c r="C6355" s="1049" t="s">
        <v>1239</v>
      </c>
      <c r="D6355" s="1052">
        <v>11.42</v>
      </c>
    </row>
    <row r="6356" spans="1:4" x14ac:dyDescent="0.25">
      <c r="A6356" s="1049">
        <v>100748</v>
      </c>
      <c r="B6356" s="1049" t="s">
        <v>4021</v>
      </c>
      <c r="C6356" s="1049" t="s">
        <v>1239</v>
      </c>
      <c r="D6356" s="1052">
        <v>12.43</v>
      </c>
    </row>
    <row r="6357" spans="1:4" x14ac:dyDescent="0.25">
      <c r="A6357" s="1049">
        <v>100749</v>
      </c>
      <c r="B6357" s="1049" t="s">
        <v>13948</v>
      </c>
      <c r="C6357" s="1049" t="s">
        <v>1239</v>
      </c>
      <c r="D6357" s="1052">
        <v>26.99</v>
      </c>
    </row>
    <row r="6358" spans="1:4" x14ac:dyDescent="0.25">
      <c r="A6358" s="1049">
        <v>100750</v>
      </c>
      <c r="B6358" s="1049" t="s">
        <v>4022</v>
      </c>
      <c r="C6358" s="1049" t="s">
        <v>1239</v>
      </c>
      <c r="D6358" s="1052">
        <v>27.56</v>
      </c>
    </row>
    <row r="6359" spans="1:4" x14ac:dyDescent="0.25">
      <c r="A6359" s="1049">
        <v>100751</v>
      </c>
      <c r="B6359" s="1049" t="s">
        <v>13949</v>
      </c>
      <c r="C6359" s="1049" t="s">
        <v>1239</v>
      </c>
      <c r="D6359" s="1052">
        <v>43.52</v>
      </c>
    </row>
    <row r="6360" spans="1:4" x14ac:dyDescent="0.25">
      <c r="A6360" s="1049">
        <v>100752</v>
      </c>
      <c r="B6360" s="1049" t="s">
        <v>4023</v>
      </c>
      <c r="C6360" s="1049" t="s">
        <v>1239</v>
      </c>
      <c r="D6360" s="1052">
        <v>51.36</v>
      </c>
    </row>
    <row r="6361" spans="1:4" x14ac:dyDescent="0.25">
      <c r="A6361" s="1049">
        <v>100753</v>
      </c>
      <c r="B6361" s="1049" t="s">
        <v>13950</v>
      </c>
      <c r="C6361" s="1049" t="s">
        <v>1239</v>
      </c>
      <c r="D6361" s="1052">
        <v>24.74</v>
      </c>
    </row>
    <row r="6362" spans="1:4" x14ac:dyDescent="0.25">
      <c r="A6362" s="1049">
        <v>100754</v>
      </c>
      <c r="B6362" s="1049" t="s">
        <v>4024</v>
      </c>
      <c r="C6362" s="1049" t="s">
        <v>1239</v>
      </c>
      <c r="D6362" s="1052">
        <v>32.950000000000003</v>
      </c>
    </row>
    <row r="6363" spans="1:4" x14ac:dyDescent="0.25">
      <c r="A6363" s="1049">
        <v>100757</v>
      </c>
      <c r="B6363" s="1049" t="s">
        <v>13951</v>
      </c>
      <c r="C6363" s="1049" t="s">
        <v>1239</v>
      </c>
      <c r="D6363" s="1052">
        <v>54.32</v>
      </c>
    </row>
    <row r="6364" spans="1:4" x14ac:dyDescent="0.25">
      <c r="A6364" s="1049">
        <v>100758</v>
      </c>
      <c r="B6364" s="1049" t="s">
        <v>4025</v>
      </c>
      <c r="C6364" s="1049" t="s">
        <v>1239</v>
      </c>
      <c r="D6364" s="1052">
        <v>55.33</v>
      </c>
    </row>
    <row r="6365" spans="1:4" x14ac:dyDescent="0.25">
      <c r="A6365" s="1049">
        <v>100759</v>
      </c>
      <c r="B6365" s="1049" t="s">
        <v>13952</v>
      </c>
      <c r="C6365" s="1049" t="s">
        <v>1239</v>
      </c>
      <c r="D6365" s="1052">
        <v>53.76</v>
      </c>
    </row>
    <row r="6366" spans="1:4" x14ac:dyDescent="0.25">
      <c r="A6366" s="1049">
        <v>100760</v>
      </c>
      <c r="B6366" s="1049" t="s">
        <v>4026</v>
      </c>
      <c r="C6366" s="1049" t="s">
        <v>1239</v>
      </c>
      <c r="D6366" s="1052">
        <v>54.98</v>
      </c>
    </row>
    <row r="6367" spans="1:4" x14ac:dyDescent="0.25">
      <c r="A6367" s="1049">
        <v>100761</v>
      </c>
      <c r="B6367" s="1049" t="s">
        <v>13953</v>
      </c>
      <c r="C6367" s="1049" t="s">
        <v>1239</v>
      </c>
      <c r="D6367" s="1052">
        <v>53.99</v>
      </c>
    </row>
    <row r="6368" spans="1:4" x14ac:dyDescent="0.25">
      <c r="A6368" s="1049">
        <v>100762</v>
      </c>
      <c r="B6368" s="1049" t="s">
        <v>4027</v>
      </c>
      <c r="C6368" s="1049" t="s">
        <v>1239</v>
      </c>
      <c r="D6368" s="1052">
        <v>55.13</v>
      </c>
    </row>
    <row r="6369" spans="1:4" x14ac:dyDescent="0.25">
      <c r="A6369" s="1049">
        <v>102488</v>
      </c>
      <c r="B6369" s="1049" t="s">
        <v>4028</v>
      </c>
      <c r="C6369" s="1049" t="s">
        <v>1239</v>
      </c>
      <c r="D6369" s="1052">
        <v>4.01</v>
      </c>
    </row>
    <row r="6370" spans="1:4" x14ac:dyDescent="0.25">
      <c r="A6370" s="1049">
        <v>102489</v>
      </c>
      <c r="B6370" s="1049" t="s">
        <v>4029</v>
      </c>
      <c r="C6370" s="1049" t="s">
        <v>1239</v>
      </c>
      <c r="D6370" s="1052">
        <v>27.67</v>
      </c>
    </row>
    <row r="6371" spans="1:4" x14ac:dyDescent="0.25">
      <c r="A6371" s="1049">
        <v>102491</v>
      </c>
      <c r="B6371" s="1049" t="s">
        <v>4030</v>
      </c>
      <c r="C6371" s="1049" t="s">
        <v>1239</v>
      </c>
      <c r="D6371" s="1052">
        <v>21.36</v>
      </c>
    </row>
    <row r="6372" spans="1:4" x14ac:dyDescent="0.25">
      <c r="A6372" s="1049">
        <v>102492</v>
      </c>
      <c r="B6372" s="1049" t="s">
        <v>4031</v>
      </c>
      <c r="C6372" s="1049" t="s">
        <v>1239</v>
      </c>
      <c r="D6372" s="1052">
        <v>27.09</v>
      </c>
    </row>
    <row r="6373" spans="1:4" x14ac:dyDescent="0.25">
      <c r="A6373" s="1049">
        <v>102494</v>
      </c>
      <c r="B6373" s="1049" t="s">
        <v>4032</v>
      </c>
      <c r="C6373" s="1049" t="s">
        <v>1239</v>
      </c>
      <c r="D6373" s="1052">
        <v>68.349999999999994</v>
      </c>
    </row>
    <row r="6374" spans="1:4" x14ac:dyDescent="0.25">
      <c r="A6374" s="1049">
        <v>102496</v>
      </c>
      <c r="B6374" s="1049" t="s">
        <v>4033</v>
      </c>
      <c r="C6374" s="1049" t="s">
        <v>76</v>
      </c>
      <c r="D6374" s="1052">
        <v>14.43</v>
      </c>
    </row>
    <row r="6375" spans="1:4" x14ac:dyDescent="0.25">
      <c r="A6375" s="1049">
        <v>102497</v>
      </c>
      <c r="B6375" s="1049" t="s">
        <v>4034</v>
      </c>
      <c r="C6375" s="1049" t="s">
        <v>76</v>
      </c>
      <c r="D6375" s="1052">
        <v>5.28</v>
      </c>
    </row>
    <row r="6376" spans="1:4" x14ac:dyDescent="0.25">
      <c r="A6376" s="1049">
        <v>102498</v>
      </c>
      <c r="B6376" s="1049" t="s">
        <v>4035</v>
      </c>
      <c r="C6376" s="1049" t="s">
        <v>76</v>
      </c>
      <c r="D6376" s="1052">
        <v>1.76</v>
      </c>
    </row>
    <row r="6377" spans="1:4" x14ac:dyDescent="0.25">
      <c r="A6377" s="1049">
        <v>102499</v>
      </c>
      <c r="B6377" s="1049" t="s">
        <v>4036</v>
      </c>
      <c r="C6377" s="1049" t="s">
        <v>1239</v>
      </c>
      <c r="D6377" s="1052">
        <v>3.31</v>
      </c>
    </row>
    <row r="6378" spans="1:4" x14ac:dyDescent="0.25">
      <c r="A6378" s="1049">
        <v>102500</v>
      </c>
      <c r="B6378" s="1049" t="s">
        <v>4037</v>
      </c>
      <c r="C6378" s="1049" t="s">
        <v>76</v>
      </c>
      <c r="D6378" s="1052">
        <v>4.66</v>
      </c>
    </row>
    <row r="6379" spans="1:4" x14ac:dyDescent="0.25">
      <c r="A6379" s="1049">
        <v>102501</v>
      </c>
      <c r="B6379" s="1049" t="s">
        <v>4038</v>
      </c>
      <c r="C6379" s="1049" t="s">
        <v>1239</v>
      </c>
      <c r="D6379" s="1052">
        <v>26.03</v>
      </c>
    </row>
    <row r="6380" spans="1:4" x14ac:dyDescent="0.25">
      <c r="A6380" s="1049">
        <v>102504</v>
      </c>
      <c r="B6380" s="1049" t="s">
        <v>4039</v>
      </c>
      <c r="C6380" s="1049" t="s">
        <v>76</v>
      </c>
      <c r="D6380" s="1052">
        <v>10.86</v>
      </c>
    </row>
    <row r="6381" spans="1:4" x14ac:dyDescent="0.25">
      <c r="A6381" s="1049">
        <v>102505</v>
      </c>
      <c r="B6381" s="1049" t="s">
        <v>4040</v>
      </c>
      <c r="C6381" s="1049" t="s">
        <v>76</v>
      </c>
      <c r="D6381" s="1052">
        <v>11.57</v>
      </c>
    </row>
    <row r="6382" spans="1:4" x14ac:dyDescent="0.25">
      <c r="A6382" s="1049">
        <v>102506</v>
      </c>
      <c r="B6382" s="1049" t="s">
        <v>4041</v>
      </c>
      <c r="C6382" s="1049" t="s">
        <v>76</v>
      </c>
      <c r="D6382" s="1052">
        <v>11.99</v>
      </c>
    </row>
    <row r="6383" spans="1:4" x14ac:dyDescent="0.25">
      <c r="A6383" s="1049">
        <v>102507</v>
      </c>
      <c r="B6383" s="1049" t="s">
        <v>4042</v>
      </c>
      <c r="C6383" s="1049" t="s">
        <v>76</v>
      </c>
      <c r="D6383" s="1052">
        <v>6.91</v>
      </c>
    </row>
    <row r="6384" spans="1:4" x14ac:dyDescent="0.25">
      <c r="A6384" s="1049">
        <v>102508</v>
      </c>
      <c r="B6384" s="1049" t="s">
        <v>4043</v>
      </c>
      <c r="C6384" s="1049" t="s">
        <v>1239</v>
      </c>
      <c r="D6384" s="1052">
        <v>48.91</v>
      </c>
    </row>
    <row r="6385" spans="1:4" x14ac:dyDescent="0.25">
      <c r="A6385" s="1049">
        <v>102509</v>
      </c>
      <c r="B6385" s="1049" t="s">
        <v>4044</v>
      </c>
      <c r="C6385" s="1049" t="s">
        <v>1239</v>
      </c>
      <c r="D6385" s="1052">
        <v>36.340000000000003</v>
      </c>
    </row>
    <row r="6386" spans="1:4" x14ac:dyDescent="0.25">
      <c r="A6386" s="1049">
        <v>102512</v>
      </c>
      <c r="B6386" s="1049" t="s">
        <v>4045</v>
      </c>
      <c r="C6386" s="1049" t="s">
        <v>76</v>
      </c>
      <c r="D6386" s="1052">
        <v>6.9</v>
      </c>
    </row>
    <row r="6387" spans="1:4" x14ac:dyDescent="0.25">
      <c r="A6387" s="1049">
        <v>102513</v>
      </c>
      <c r="B6387" s="1049" t="s">
        <v>4046</v>
      </c>
      <c r="C6387" s="1049" t="s">
        <v>1239</v>
      </c>
      <c r="D6387" s="1052">
        <v>50.49</v>
      </c>
    </row>
    <row r="6388" spans="1:4" x14ac:dyDescent="0.25">
      <c r="A6388" s="1049">
        <v>102520</v>
      </c>
      <c r="B6388" s="1049" t="s">
        <v>4047</v>
      </c>
      <c r="C6388" s="1049" t="s">
        <v>1239</v>
      </c>
      <c r="D6388" s="1052">
        <v>88.2</v>
      </c>
    </row>
    <row r="6389" spans="1:4" x14ac:dyDescent="0.25">
      <c r="A6389" s="1049">
        <v>101749</v>
      </c>
      <c r="B6389" s="1049" t="s">
        <v>4048</v>
      </c>
      <c r="C6389" s="1049" t="s">
        <v>1239</v>
      </c>
      <c r="D6389" s="1052">
        <v>53.55</v>
      </c>
    </row>
    <row r="6390" spans="1:4" x14ac:dyDescent="0.25">
      <c r="A6390" s="1049">
        <v>101750</v>
      </c>
      <c r="B6390" s="1049" t="s">
        <v>4049</v>
      </c>
      <c r="C6390" s="1049" t="s">
        <v>1239</v>
      </c>
      <c r="D6390" s="1052">
        <v>50.81</v>
      </c>
    </row>
    <row r="6391" spans="1:4" x14ac:dyDescent="0.25">
      <c r="A6391" s="1049">
        <v>101729</v>
      </c>
      <c r="B6391" s="1049" t="s">
        <v>4050</v>
      </c>
      <c r="C6391" s="1049" t="s">
        <v>1239</v>
      </c>
      <c r="D6391" s="1052">
        <v>205.95</v>
      </c>
    </row>
    <row r="6392" spans="1:4" x14ac:dyDescent="0.25">
      <c r="A6392" s="1049">
        <v>101746</v>
      </c>
      <c r="B6392" s="1049" t="s">
        <v>4051</v>
      </c>
      <c r="C6392" s="1049" t="s">
        <v>1239</v>
      </c>
      <c r="D6392" s="1052">
        <v>311.51</v>
      </c>
    </row>
    <row r="6393" spans="1:4" x14ac:dyDescent="0.25">
      <c r="A6393" s="1049">
        <v>101751</v>
      </c>
      <c r="B6393" s="1049" t="s">
        <v>4052</v>
      </c>
      <c r="C6393" s="1049" t="s">
        <v>1239</v>
      </c>
      <c r="D6393" s="1052">
        <v>213.57</v>
      </c>
    </row>
    <row r="6394" spans="1:4" x14ac:dyDescent="0.25">
      <c r="A6394" s="1049">
        <v>87246</v>
      </c>
      <c r="B6394" s="1049" t="s">
        <v>22516</v>
      </c>
      <c r="C6394" s="1049" t="s">
        <v>1239</v>
      </c>
      <c r="D6394" s="1052">
        <v>71.290000000000006</v>
      </c>
    </row>
    <row r="6395" spans="1:4" x14ac:dyDescent="0.25">
      <c r="A6395" s="1049">
        <v>87247</v>
      </c>
      <c r="B6395" s="1049" t="s">
        <v>22517</v>
      </c>
      <c r="C6395" s="1049" t="s">
        <v>1239</v>
      </c>
      <c r="D6395" s="1052">
        <v>63.54</v>
      </c>
    </row>
    <row r="6396" spans="1:4" x14ac:dyDescent="0.25">
      <c r="A6396" s="1049">
        <v>87248</v>
      </c>
      <c r="B6396" s="1049" t="s">
        <v>22518</v>
      </c>
      <c r="C6396" s="1049" t="s">
        <v>1239</v>
      </c>
      <c r="D6396" s="1052">
        <v>55.38</v>
      </c>
    </row>
    <row r="6397" spans="1:4" x14ac:dyDescent="0.25">
      <c r="A6397" s="1049">
        <v>87249</v>
      </c>
      <c r="B6397" s="1049" t="s">
        <v>22519</v>
      </c>
      <c r="C6397" s="1049" t="s">
        <v>1239</v>
      </c>
      <c r="D6397" s="1052">
        <v>76.55</v>
      </c>
    </row>
    <row r="6398" spans="1:4" x14ac:dyDescent="0.25">
      <c r="A6398" s="1049">
        <v>87250</v>
      </c>
      <c r="B6398" s="1049" t="s">
        <v>22520</v>
      </c>
      <c r="C6398" s="1049" t="s">
        <v>1239</v>
      </c>
      <c r="D6398" s="1052">
        <v>65.02</v>
      </c>
    </row>
    <row r="6399" spans="1:4" x14ac:dyDescent="0.25">
      <c r="A6399" s="1049">
        <v>87251</v>
      </c>
      <c r="B6399" s="1049" t="s">
        <v>22521</v>
      </c>
      <c r="C6399" s="1049" t="s">
        <v>1239</v>
      </c>
      <c r="D6399" s="1052">
        <v>55.68</v>
      </c>
    </row>
    <row r="6400" spans="1:4" x14ac:dyDescent="0.25">
      <c r="A6400" s="1049">
        <v>87255</v>
      </c>
      <c r="B6400" s="1049" t="s">
        <v>22522</v>
      </c>
      <c r="C6400" s="1049" t="s">
        <v>1239</v>
      </c>
      <c r="D6400" s="1052">
        <v>120.71</v>
      </c>
    </row>
    <row r="6401" spans="1:4" x14ac:dyDescent="0.25">
      <c r="A6401" s="1049">
        <v>87256</v>
      </c>
      <c r="B6401" s="1049" t="s">
        <v>22523</v>
      </c>
      <c r="C6401" s="1049" t="s">
        <v>1239</v>
      </c>
      <c r="D6401" s="1052">
        <v>106.78</v>
      </c>
    </row>
    <row r="6402" spans="1:4" x14ac:dyDescent="0.25">
      <c r="A6402" s="1049">
        <v>87257</v>
      </c>
      <c r="B6402" s="1049" t="s">
        <v>22524</v>
      </c>
      <c r="C6402" s="1049" t="s">
        <v>1239</v>
      </c>
      <c r="D6402" s="1052">
        <v>95.82</v>
      </c>
    </row>
    <row r="6403" spans="1:4" x14ac:dyDescent="0.25">
      <c r="A6403" s="1049">
        <v>87258</v>
      </c>
      <c r="B6403" s="1049" t="s">
        <v>13954</v>
      </c>
      <c r="C6403" s="1049" t="s">
        <v>1239</v>
      </c>
      <c r="D6403" s="1052">
        <v>122.61</v>
      </c>
    </row>
    <row r="6404" spans="1:4" x14ac:dyDescent="0.25">
      <c r="A6404" s="1049">
        <v>87259</v>
      </c>
      <c r="B6404" s="1049" t="s">
        <v>13955</v>
      </c>
      <c r="C6404" s="1049" t="s">
        <v>1239</v>
      </c>
      <c r="D6404" s="1052">
        <v>110.22</v>
      </c>
    </row>
    <row r="6405" spans="1:4" x14ac:dyDescent="0.25">
      <c r="A6405" s="1049">
        <v>87260</v>
      </c>
      <c r="B6405" s="1049" t="s">
        <v>13956</v>
      </c>
      <c r="C6405" s="1049" t="s">
        <v>1239</v>
      </c>
      <c r="D6405" s="1052">
        <v>100.62</v>
      </c>
    </row>
    <row r="6406" spans="1:4" x14ac:dyDescent="0.25">
      <c r="A6406" s="1049">
        <v>87261</v>
      </c>
      <c r="B6406" s="1049" t="s">
        <v>13957</v>
      </c>
      <c r="C6406" s="1049" t="s">
        <v>1239</v>
      </c>
      <c r="D6406" s="1052">
        <v>189.15</v>
      </c>
    </row>
    <row r="6407" spans="1:4" x14ac:dyDescent="0.25">
      <c r="A6407" s="1049">
        <v>87262</v>
      </c>
      <c r="B6407" s="1049" t="s">
        <v>13958</v>
      </c>
      <c r="C6407" s="1049" t="s">
        <v>1239</v>
      </c>
      <c r="D6407" s="1052">
        <v>173.32</v>
      </c>
    </row>
    <row r="6408" spans="1:4" x14ac:dyDescent="0.25">
      <c r="A6408" s="1049">
        <v>87263</v>
      </c>
      <c r="B6408" s="1049" t="s">
        <v>13959</v>
      </c>
      <c r="C6408" s="1049" t="s">
        <v>1239</v>
      </c>
      <c r="D6408" s="1052">
        <v>161.62</v>
      </c>
    </row>
    <row r="6409" spans="1:4" x14ac:dyDescent="0.25">
      <c r="A6409" s="1049">
        <v>104593</v>
      </c>
      <c r="B6409" s="1049" t="s">
        <v>22525</v>
      </c>
      <c r="C6409" s="1049" t="s">
        <v>1239</v>
      </c>
      <c r="D6409" s="1052">
        <v>125.09</v>
      </c>
    </row>
    <row r="6410" spans="1:4" x14ac:dyDescent="0.25">
      <c r="A6410" s="1049">
        <v>104594</v>
      </c>
      <c r="B6410" s="1049" t="s">
        <v>22526</v>
      </c>
      <c r="C6410" s="1049" t="s">
        <v>1239</v>
      </c>
      <c r="D6410" s="1052">
        <v>109.46</v>
      </c>
    </row>
    <row r="6411" spans="1:4" x14ac:dyDescent="0.25">
      <c r="A6411" s="1049">
        <v>104595</v>
      </c>
      <c r="B6411" s="1049" t="s">
        <v>22527</v>
      </c>
      <c r="C6411" s="1049" t="s">
        <v>1239</v>
      </c>
      <c r="D6411" s="1052">
        <v>96.42</v>
      </c>
    </row>
    <row r="6412" spans="1:4" x14ac:dyDescent="0.25">
      <c r="A6412" s="1049">
        <v>104596</v>
      </c>
      <c r="B6412" s="1049" t="s">
        <v>13960</v>
      </c>
      <c r="C6412" s="1049" t="s">
        <v>1239</v>
      </c>
      <c r="D6412" s="1052">
        <v>194.41</v>
      </c>
    </row>
    <row r="6413" spans="1:4" x14ac:dyDescent="0.25">
      <c r="A6413" s="1049">
        <v>104597</v>
      </c>
      <c r="B6413" s="1049" t="s">
        <v>13961</v>
      </c>
      <c r="C6413" s="1049" t="s">
        <v>1239</v>
      </c>
      <c r="D6413" s="1052">
        <v>176.55</v>
      </c>
    </row>
    <row r="6414" spans="1:4" x14ac:dyDescent="0.25">
      <c r="A6414" s="1049">
        <v>104598</v>
      </c>
      <c r="B6414" s="1049" t="s">
        <v>13962</v>
      </c>
      <c r="C6414" s="1049" t="s">
        <v>1239</v>
      </c>
      <c r="D6414" s="1052">
        <v>162.38999999999999</v>
      </c>
    </row>
    <row r="6415" spans="1:4" x14ac:dyDescent="0.25">
      <c r="A6415" s="1049">
        <v>104599</v>
      </c>
      <c r="B6415" s="1049" t="s">
        <v>22528</v>
      </c>
      <c r="C6415" s="1049" t="s">
        <v>1239</v>
      </c>
      <c r="D6415" s="1052">
        <v>85.67</v>
      </c>
    </row>
    <row r="6416" spans="1:4" x14ac:dyDescent="0.25">
      <c r="A6416" s="1049">
        <v>104601</v>
      </c>
      <c r="B6416" s="1049" t="s">
        <v>22529</v>
      </c>
      <c r="C6416" s="1049" t="s">
        <v>1239</v>
      </c>
      <c r="D6416" s="1052">
        <v>68.959999999999994</v>
      </c>
    </row>
    <row r="6417" spans="1:4" x14ac:dyDescent="0.25">
      <c r="A6417" s="1049">
        <v>104603</v>
      </c>
      <c r="B6417" s="1049" t="s">
        <v>22530</v>
      </c>
      <c r="C6417" s="1049" t="s">
        <v>1239</v>
      </c>
      <c r="D6417" s="1052">
        <v>58.09</v>
      </c>
    </row>
    <row r="6418" spans="1:4" x14ac:dyDescent="0.25">
      <c r="A6418" s="1049">
        <v>104605</v>
      </c>
      <c r="B6418" s="1049" t="s">
        <v>22531</v>
      </c>
      <c r="C6418" s="1049" t="s">
        <v>1239</v>
      </c>
      <c r="D6418" s="1052">
        <v>106.97</v>
      </c>
    </row>
    <row r="6419" spans="1:4" x14ac:dyDescent="0.25">
      <c r="A6419" s="1049">
        <v>104606</v>
      </c>
      <c r="B6419" s="1049" t="s">
        <v>22532</v>
      </c>
      <c r="C6419" s="1049" t="s">
        <v>1239</v>
      </c>
      <c r="D6419" s="1052">
        <v>73.64</v>
      </c>
    </row>
    <row r="6420" spans="1:4" x14ac:dyDescent="0.25">
      <c r="A6420" s="1049">
        <v>104607</v>
      </c>
      <c r="B6420" s="1049" t="s">
        <v>22533</v>
      </c>
      <c r="C6420" s="1049" t="s">
        <v>1239</v>
      </c>
      <c r="D6420" s="1052">
        <v>59.53</v>
      </c>
    </row>
    <row r="6421" spans="1:4" x14ac:dyDescent="0.25">
      <c r="A6421" s="1049">
        <v>104608</v>
      </c>
      <c r="B6421" s="1049" t="s">
        <v>13963</v>
      </c>
      <c r="C6421" s="1049" t="s">
        <v>1239</v>
      </c>
      <c r="D6421" s="1052">
        <v>156.86000000000001</v>
      </c>
    </row>
    <row r="6422" spans="1:4" x14ac:dyDescent="0.25">
      <c r="A6422" s="1049">
        <v>104609</v>
      </c>
      <c r="B6422" s="1049" t="s">
        <v>13964</v>
      </c>
      <c r="C6422" s="1049" t="s">
        <v>1239</v>
      </c>
      <c r="D6422" s="1052">
        <v>119.9</v>
      </c>
    </row>
    <row r="6423" spans="1:4" x14ac:dyDescent="0.25">
      <c r="A6423" s="1049">
        <v>104610</v>
      </c>
      <c r="B6423" s="1049" t="s">
        <v>13965</v>
      </c>
      <c r="C6423" s="1049" t="s">
        <v>1239</v>
      </c>
      <c r="D6423" s="1052">
        <v>104.94</v>
      </c>
    </row>
    <row r="6424" spans="1:4" x14ac:dyDescent="0.25">
      <c r="A6424" s="1049">
        <v>98671</v>
      </c>
      <c r="B6424" s="1049" t="s">
        <v>4053</v>
      </c>
      <c r="C6424" s="1049" t="s">
        <v>1239</v>
      </c>
      <c r="D6424" s="1052">
        <v>279.52999999999997</v>
      </c>
    </row>
    <row r="6425" spans="1:4" x14ac:dyDescent="0.25">
      <c r="A6425" s="1049">
        <v>98672</v>
      </c>
      <c r="B6425" s="1049" t="s">
        <v>4054</v>
      </c>
      <c r="C6425" s="1049" t="s">
        <v>1239</v>
      </c>
      <c r="D6425" s="1052">
        <v>292.02</v>
      </c>
    </row>
    <row r="6426" spans="1:4" x14ac:dyDescent="0.25">
      <c r="A6426" s="1049">
        <v>98678</v>
      </c>
      <c r="B6426" s="1049" t="s">
        <v>4055</v>
      </c>
      <c r="C6426" s="1049" t="s">
        <v>1239</v>
      </c>
      <c r="D6426" s="1052">
        <v>344.78</v>
      </c>
    </row>
    <row r="6427" spans="1:4" x14ac:dyDescent="0.25">
      <c r="A6427" s="1049">
        <v>98679</v>
      </c>
      <c r="B6427" s="1049" t="s">
        <v>4056</v>
      </c>
      <c r="C6427" s="1049" t="s">
        <v>1239</v>
      </c>
      <c r="D6427" s="1052">
        <v>37.06</v>
      </c>
    </row>
    <row r="6428" spans="1:4" x14ac:dyDescent="0.25">
      <c r="A6428" s="1049">
        <v>98680</v>
      </c>
      <c r="B6428" s="1049" t="s">
        <v>4057</v>
      </c>
      <c r="C6428" s="1049" t="s">
        <v>1239</v>
      </c>
      <c r="D6428" s="1052">
        <v>46.14</v>
      </c>
    </row>
    <row r="6429" spans="1:4" x14ac:dyDescent="0.25">
      <c r="A6429" s="1049">
        <v>98681</v>
      </c>
      <c r="B6429" s="1049" t="s">
        <v>4058</v>
      </c>
      <c r="C6429" s="1049" t="s">
        <v>1239</v>
      </c>
      <c r="D6429" s="1052">
        <v>34.32</v>
      </c>
    </row>
    <row r="6430" spans="1:4" x14ac:dyDescent="0.25">
      <c r="A6430" s="1049">
        <v>98682</v>
      </c>
      <c r="B6430" s="1049" t="s">
        <v>4059</v>
      </c>
      <c r="C6430" s="1049" t="s">
        <v>1239</v>
      </c>
      <c r="D6430" s="1052">
        <v>43.38</v>
      </c>
    </row>
    <row r="6431" spans="1:4" x14ac:dyDescent="0.25">
      <c r="A6431" s="1049">
        <v>98685</v>
      </c>
      <c r="B6431" s="1049" t="s">
        <v>4060</v>
      </c>
      <c r="C6431" s="1049" t="s">
        <v>76</v>
      </c>
      <c r="D6431" s="1052">
        <v>52.15</v>
      </c>
    </row>
    <row r="6432" spans="1:4" x14ac:dyDescent="0.25">
      <c r="A6432" s="1049">
        <v>98686</v>
      </c>
      <c r="B6432" s="1049" t="s">
        <v>4061</v>
      </c>
      <c r="C6432" s="1049" t="s">
        <v>76</v>
      </c>
      <c r="D6432" s="1052">
        <v>47.17</v>
      </c>
    </row>
    <row r="6433" spans="1:4" x14ac:dyDescent="0.25">
      <c r="A6433" s="1049">
        <v>98688</v>
      </c>
      <c r="B6433" s="1049" t="s">
        <v>4062</v>
      </c>
      <c r="C6433" s="1049" t="s">
        <v>76</v>
      </c>
      <c r="D6433" s="1052">
        <v>74.94</v>
      </c>
    </row>
    <row r="6434" spans="1:4" x14ac:dyDescent="0.25">
      <c r="A6434" s="1049">
        <v>98689</v>
      </c>
      <c r="B6434" s="1049" t="s">
        <v>4063</v>
      </c>
      <c r="C6434" s="1049" t="s">
        <v>76</v>
      </c>
      <c r="D6434" s="1052">
        <v>76.540000000000006</v>
      </c>
    </row>
    <row r="6435" spans="1:4" x14ac:dyDescent="0.25">
      <c r="A6435" s="1049">
        <v>101090</v>
      </c>
      <c r="B6435" s="1049" t="s">
        <v>4064</v>
      </c>
      <c r="C6435" s="1049" t="s">
        <v>1239</v>
      </c>
      <c r="D6435" s="1052">
        <v>228.41</v>
      </c>
    </row>
    <row r="6436" spans="1:4" x14ac:dyDescent="0.25">
      <c r="A6436" s="1049">
        <v>101091</v>
      </c>
      <c r="B6436" s="1049" t="s">
        <v>4065</v>
      </c>
      <c r="C6436" s="1049" t="s">
        <v>1239</v>
      </c>
      <c r="D6436" s="1052">
        <v>156.26</v>
      </c>
    </row>
    <row r="6437" spans="1:4" x14ac:dyDescent="0.25">
      <c r="A6437" s="1049">
        <v>101725</v>
      </c>
      <c r="B6437" s="1049" t="s">
        <v>4066</v>
      </c>
      <c r="C6437" s="1049" t="s">
        <v>1239</v>
      </c>
      <c r="D6437" s="1052">
        <v>304.94</v>
      </c>
    </row>
    <row r="6438" spans="1:4" x14ac:dyDescent="0.25">
      <c r="A6438" s="1049">
        <v>101726</v>
      </c>
      <c r="B6438" s="1049" t="s">
        <v>4067</v>
      </c>
      <c r="C6438" s="1049" t="s">
        <v>1239</v>
      </c>
      <c r="D6438" s="1052">
        <v>202.1</v>
      </c>
    </row>
    <row r="6439" spans="1:4" x14ac:dyDescent="0.25">
      <c r="A6439" s="1049">
        <v>101731</v>
      </c>
      <c r="B6439" s="1049" t="s">
        <v>4068</v>
      </c>
      <c r="C6439" s="1049" t="s">
        <v>1239</v>
      </c>
      <c r="D6439" s="1052">
        <v>349.12</v>
      </c>
    </row>
    <row r="6440" spans="1:4" x14ac:dyDescent="0.25">
      <c r="A6440" s="1049">
        <v>101732</v>
      </c>
      <c r="B6440" s="1049" t="s">
        <v>4069</v>
      </c>
      <c r="C6440" s="1049" t="s">
        <v>1239</v>
      </c>
      <c r="D6440" s="1052">
        <v>104.47</v>
      </c>
    </row>
    <row r="6441" spans="1:4" x14ac:dyDescent="0.25">
      <c r="A6441" s="1049">
        <v>101094</v>
      </c>
      <c r="B6441" s="1049" t="s">
        <v>13966</v>
      </c>
      <c r="C6441" s="1049" t="s">
        <v>76</v>
      </c>
      <c r="D6441" s="1052">
        <v>141.74</v>
      </c>
    </row>
    <row r="6442" spans="1:4" x14ac:dyDescent="0.25">
      <c r="A6442" s="1049">
        <v>101727</v>
      </c>
      <c r="B6442" s="1049" t="s">
        <v>4070</v>
      </c>
      <c r="C6442" s="1049" t="s">
        <v>1239</v>
      </c>
      <c r="D6442" s="1052">
        <v>163.68</v>
      </c>
    </row>
    <row r="6443" spans="1:4" x14ac:dyDescent="0.25">
      <c r="A6443" s="1049">
        <v>101733</v>
      </c>
      <c r="B6443" s="1049" t="s">
        <v>4071</v>
      </c>
      <c r="C6443" s="1049" t="s">
        <v>1239</v>
      </c>
      <c r="D6443" s="1052">
        <v>230.36</v>
      </c>
    </row>
    <row r="6444" spans="1:4" x14ac:dyDescent="0.25">
      <c r="A6444" s="1049">
        <v>101734</v>
      </c>
      <c r="B6444" s="1049" t="s">
        <v>4072</v>
      </c>
      <c r="C6444" s="1049" t="s">
        <v>1239</v>
      </c>
      <c r="D6444" s="1052">
        <v>343.02</v>
      </c>
    </row>
    <row r="6445" spans="1:4" x14ac:dyDescent="0.25">
      <c r="A6445" s="1049">
        <v>101735</v>
      </c>
      <c r="B6445" s="1049" t="s">
        <v>4073</v>
      </c>
      <c r="C6445" s="1049" t="s">
        <v>1239</v>
      </c>
      <c r="D6445" s="1052">
        <v>351.2</v>
      </c>
    </row>
    <row r="6446" spans="1:4" x14ac:dyDescent="0.25">
      <c r="A6446" s="1049">
        <v>101736</v>
      </c>
      <c r="B6446" s="1049" t="s">
        <v>4074</v>
      </c>
      <c r="C6446" s="1049" t="s">
        <v>1239</v>
      </c>
      <c r="D6446" s="1052">
        <v>101.23</v>
      </c>
    </row>
    <row r="6447" spans="1:4" x14ac:dyDescent="0.25">
      <c r="A6447" s="1049">
        <v>101737</v>
      </c>
      <c r="B6447" s="1049" t="s">
        <v>4075</v>
      </c>
      <c r="C6447" s="1049" t="s">
        <v>1239</v>
      </c>
      <c r="D6447" s="1052">
        <v>117.39</v>
      </c>
    </row>
    <row r="6448" spans="1:4" x14ac:dyDescent="0.25">
      <c r="A6448" s="1049">
        <v>101748</v>
      </c>
      <c r="B6448" s="1049" t="s">
        <v>4076</v>
      </c>
      <c r="C6448" s="1049" t="s">
        <v>1239</v>
      </c>
      <c r="D6448" s="1052">
        <v>4.01</v>
      </c>
    </row>
    <row r="6449" spans="1:4" x14ac:dyDescent="0.25">
      <c r="A6449" s="1049">
        <v>104162</v>
      </c>
      <c r="B6449" s="1049" t="s">
        <v>13967</v>
      </c>
      <c r="C6449" s="1049" t="s">
        <v>1239</v>
      </c>
      <c r="D6449" s="1052">
        <v>90</v>
      </c>
    </row>
    <row r="6450" spans="1:4" x14ac:dyDescent="0.25">
      <c r="A6450" s="1049">
        <v>101092</v>
      </c>
      <c r="B6450" s="1049" t="s">
        <v>4077</v>
      </c>
      <c r="C6450" s="1049" t="s">
        <v>1239</v>
      </c>
      <c r="D6450" s="1052">
        <v>291.89999999999998</v>
      </c>
    </row>
    <row r="6451" spans="1:4" x14ac:dyDescent="0.25">
      <c r="A6451" s="1049">
        <v>101093</v>
      </c>
      <c r="B6451" s="1049" t="s">
        <v>4078</v>
      </c>
      <c r="C6451" s="1049" t="s">
        <v>1239</v>
      </c>
      <c r="D6451" s="1052">
        <v>304.39</v>
      </c>
    </row>
    <row r="6452" spans="1:4" x14ac:dyDescent="0.25">
      <c r="A6452" s="1049">
        <v>98695</v>
      </c>
      <c r="B6452" s="1049" t="s">
        <v>4079</v>
      </c>
      <c r="C6452" s="1049" t="s">
        <v>76</v>
      </c>
      <c r="D6452" s="1052">
        <v>60.27</v>
      </c>
    </row>
    <row r="6453" spans="1:4" x14ac:dyDescent="0.25">
      <c r="A6453" s="1049">
        <v>98697</v>
      </c>
      <c r="B6453" s="1049" t="s">
        <v>4080</v>
      </c>
      <c r="C6453" s="1049" t="s">
        <v>76</v>
      </c>
      <c r="D6453" s="1052">
        <v>38.15</v>
      </c>
    </row>
    <row r="6454" spans="1:4" x14ac:dyDescent="0.25">
      <c r="A6454" s="1049">
        <v>101738</v>
      </c>
      <c r="B6454" s="1049" t="s">
        <v>4081</v>
      </c>
      <c r="C6454" s="1049" t="s">
        <v>76</v>
      </c>
      <c r="D6454" s="1052">
        <v>32.6</v>
      </c>
    </row>
    <row r="6455" spans="1:4" x14ac:dyDescent="0.25">
      <c r="A6455" s="1049">
        <v>101739</v>
      </c>
      <c r="B6455" s="1049" t="s">
        <v>4082</v>
      </c>
      <c r="C6455" s="1049" t="s">
        <v>76</v>
      </c>
      <c r="D6455" s="1052">
        <v>35.85</v>
      </c>
    </row>
    <row r="6456" spans="1:4" x14ac:dyDescent="0.25">
      <c r="A6456" s="1049">
        <v>88648</v>
      </c>
      <c r="B6456" s="1049" t="s">
        <v>22534</v>
      </c>
      <c r="C6456" s="1049" t="s">
        <v>76</v>
      </c>
      <c r="D6456" s="1052">
        <v>8.07</v>
      </c>
    </row>
    <row r="6457" spans="1:4" x14ac:dyDescent="0.25">
      <c r="A6457" s="1049">
        <v>88649</v>
      </c>
      <c r="B6457" s="1049" t="s">
        <v>22535</v>
      </c>
      <c r="C6457" s="1049" t="s">
        <v>76</v>
      </c>
      <c r="D6457" s="1052">
        <v>9.17</v>
      </c>
    </row>
    <row r="6458" spans="1:4" x14ac:dyDescent="0.25">
      <c r="A6458" s="1049">
        <v>88650</v>
      </c>
      <c r="B6458" s="1049" t="s">
        <v>22536</v>
      </c>
      <c r="C6458" s="1049" t="s">
        <v>76</v>
      </c>
      <c r="D6458" s="1052">
        <v>17.68</v>
      </c>
    </row>
    <row r="6459" spans="1:4" x14ac:dyDescent="0.25">
      <c r="A6459" s="1049">
        <v>101740</v>
      </c>
      <c r="B6459" s="1049" t="s">
        <v>4083</v>
      </c>
      <c r="C6459" s="1049" t="s">
        <v>76</v>
      </c>
      <c r="D6459" s="1052">
        <v>54.72</v>
      </c>
    </row>
    <row r="6460" spans="1:4" x14ac:dyDescent="0.25">
      <c r="A6460" s="1049">
        <v>101741</v>
      </c>
      <c r="B6460" s="1049" t="s">
        <v>4084</v>
      </c>
      <c r="C6460" s="1049" t="s">
        <v>76</v>
      </c>
      <c r="D6460" s="1052">
        <v>25.67</v>
      </c>
    </row>
    <row r="6461" spans="1:4" x14ac:dyDescent="0.25">
      <c r="A6461" s="1049">
        <v>94990</v>
      </c>
      <c r="B6461" s="1049" t="s">
        <v>13968</v>
      </c>
      <c r="C6461" s="1049" t="s">
        <v>70</v>
      </c>
      <c r="D6461" s="1052">
        <v>772.19</v>
      </c>
    </row>
    <row r="6462" spans="1:4" x14ac:dyDescent="0.25">
      <c r="A6462" s="1049">
        <v>94991</v>
      </c>
      <c r="B6462" s="1049" t="s">
        <v>13969</v>
      </c>
      <c r="C6462" s="1049" t="s">
        <v>70</v>
      </c>
      <c r="D6462" s="1052">
        <v>833.3</v>
      </c>
    </row>
    <row r="6463" spans="1:4" x14ac:dyDescent="0.25">
      <c r="A6463" s="1049">
        <v>94992</v>
      </c>
      <c r="B6463" s="1049" t="s">
        <v>13970</v>
      </c>
      <c r="C6463" s="1049" t="s">
        <v>1239</v>
      </c>
      <c r="D6463" s="1052">
        <v>81.05</v>
      </c>
    </row>
    <row r="6464" spans="1:4" x14ac:dyDescent="0.25">
      <c r="A6464" s="1049">
        <v>94993</v>
      </c>
      <c r="B6464" s="1049" t="s">
        <v>13971</v>
      </c>
      <c r="C6464" s="1049" t="s">
        <v>1239</v>
      </c>
      <c r="D6464" s="1052">
        <v>84.72</v>
      </c>
    </row>
    <row r="6465" spans="1:4" x14ac:dyDescent="0.25">
      <c r="A6465" s="1049">
        <v>94994</v>
      </c>
      <c r="B6465" s="1049" t="s">
        <v>13972</v>
      </c>
      <c r="C6465" s="1049" t="s">
        <v>1239</v>
      </c>
      <c r="D6465" s="1052">
        <v>96.91</v>
      </c>
    </row>
    <row r="6466" spans="1:4" x14ac:dyDescent="0.25">
      <c r="A6466" s="1049">
        <v>94995</v>
      </c>
      <c r="B6466" s="1049" t="s">
        <v>13973</v>
      </c>
      <c r="C6466" s="1049" t="s">
        <v>1239</v>
      </c>
      <c r="D6466" s="1052">
        <v>101.79</v>
      </c>
    </row>
    <row r="6467" spans="1:4" x14ac:dyDescent="0.25">
      <c r="A6467" s="1049">
        <v>101747</v>
      </c>
      <c r="B6467" s="1049" t="s">
        <v>4085</v>
      </c>
      <c r="C6467" s="1049" t="s">
        <v>1239</v>
      </c>
      <c r="D6467" s="1052">
        <v>82.81</v>
      </c>
    </row>
    <row r="6468" spans="1:4" x14ac:dyDescent="0.25">
      <c r="A6468" s="1049">
        <v>104626</v>
      </c>
      <c r="B6468" s="1049" t="s">
        <v>13974</v>
      </c>
      <c r="C6468" s="1049" t="s">
        <v>70</v>
      </c>
      <c r="D6468" s="1052">
        <v>853.25</v>
      </c>
    </row>
    <row r="6469" spans="1:4" x14ac:dyDescent="0.25">
      <c r="A6469" s="1049">
        <v>104658</v>
      </c>
      <c r="B6469" s="1049" t="s">
        <v>22537</v>
      </c>
      <c r="C6469" s="1049" t="s">
        <v>1239</v>
      </c>
      <c r="D6469" s="1052">
        <v>163.03</v>
      </c>
    </row>
    <row r="6470" spans="1:4" x14ac:dyDescent="0.25">
      <c r="A6470" s="1049">
        <v>87620</v>
      </c>
      <c r="B6470" s="1049" t="s">
        <v>4086</v>
      </c>
      <c r="C6470" s="1049" t="s">
        <v>1239</v>
      </c>
      <c r="D6470" s="1052">
        <v>30.03</v>
      </c>
    </row>
    <row r="6471" spans="1:4" x14ac:dyDescent="0.25">
      <c r="A6471" s="1049">
        <v>87622</v>
      </c>
      <c r="B6471" s="1049" t="s">
        <v>4087</v>
      </c>
      <c r="C6471" s="1049" t="s">
        <v>1239</v>
      </c>
      <c r="D6471" s="1052">
        <v>33.25</v>
      </c>
    </row>
    <row r="6472" spans="1:4" x14ac:dyDescent="0.25">
      <c r="A6472" s="1049">
        <v>87623</v>
      </c>
      <c r="B6472" s="1049" t="s">
        <v>4088</v>
      </c>
      <c r="C6472" s="1049" t="s">
        <v>1239</v>
      </c>
      <c r="D6472" s="1052">
        <v>70.760000000000005</v>
      </c>
    </row>
    <row r="6473" spans="1:4" x14ac:dyDescent="0.25">
      <c r="A6473" s="1049">
        <v>87624</v>
      </c>
      <c r="B6473" s="1049" t="s">
        <v>22538</v>
      </c>
      <c r="C6473" s="1049" t="s">
        <v>1239</v>
      </c>
      <c r="D6473" s="1052">
        <v>77.45</v>
      </c>
    </row>
    <row r="6474" spans="1:4" x14ac:dyDescent="0.25">
      <c r="A6474" s="1049">
        <v>87630</v>
      </c>
      <c r="B6474" s="1049" t="s">
        <v>4089</v>
      </c>
      <c r="C6474" s="1049" t="s">
        <v>1239</v>
      </c>
      <c r="D6474" s="1052">
        <v>38.270000000000003</v>
      </c>
    </row>
    <row r="6475" spans="1:4" x14ac:dyDescent="0.25">
      <c r="A6475" s="1049">
        <v>87632</v>
      </c>
      <c r="B6475" s="1049" t="s">
        <v>4090</v>
      </c>
      <c r="C6475" s="1049" t="s">
        <v>1239</v>
      </c>
      <c r="D6475" s="1052">
        <v>42.76</v>
      </c>
    </row>
    <row r="6476" spans="1:4" x14ac:dyDescent="0.25">
      <c r="A6476" s="1049">
        <v>87633</v>
      </c>
      <c r="B6476" s="1049" t="s">
        <v>4091</v>
      </c>
      <c r="C6476" s="1049" t="s">
        <v>1239</v>
      </c>
      <c r="D6476" s="1052">
        <v>94.91</v>
      </c>
    </row>
    <row r="6477" spans="1:4" x14ac:dyDescent="0.25">
      <c r="A6477" s="1049">
        <v>87634</v>
      </c>
      <c r="B6477" s="1049" t="s">
        <v>4092</v>
      </c>
      <c r="C6477" s="1049" t="s">
        <v>1239</v>
      </c>
      <c r="D6477" s="1052">
        <v>104.2</v>
      </c>
    </row>
    <row r="6478" spans="1:4" x14ac:dyDescent="0.25">
      <c r="A6478" s="1049">
        <v>87640</v>
      </c>
      <c r="B6478" s="1049" t="s">
        <v>4093</v>
      </c>
      <c r="C6478" s="1049" t="s">
        <v>1239</v>
      </c>
      <c r="D6478" s="1052">
        <v>45.04</v>
      </c>
    </row>
    <row r="6479" spans="1:4" x14ac:dyDescent="0.25">
      <c r="A6479" s="1049">
        <v>87642</v>
      </c>
      <c r="B6479" s="1049" t="s">
        <v>4094</v>
      </c>
      <c r="C6479" s="1049" t="s">
        <v>1239</v>
      </c>
      <c r="D6479" s="1052">
        <v>50.56</v>
      </c>
    </row>
    <row r="6480" spans="1:4" x14ac:dyDescent="0.25">
      <c r="A6480" s="1049">
        <v>87643</v>
      </c>
      <c r="B6480" s="1049" t="s">
        <v>4095</v>
      </c>
      <c r="C6480" s="1049" t="s">
        <v>1239</v>
      </c>
      <c r="D6480" s="1052">
        <v>114.69</v>
      </c>
    </row>
    <row r="6481" spans="1:4" x14ac:dyDescent="0.25">
      <c r="A6481" s="1049">
        <v>87644</v>
      </c>
      <c r="B6481" s="1049" t="s">
        <v>4096</v>
      </c>
      <c r="C6481" s="1049" t="s">
        <v>1239</v>
      </c>
      <c r="D6481" s="1052">
        <v>126.12</v>
      </c>
    </row>
    <row r="6482" spans="1:4" x14ac:dyDescent="0.25">
      <c r="A6482" s="1049">
        <v>87680</v>
      </c>
      <c r="B6482" s="1049" t="s">
        <v>4097</v>
      </c>
      <c r="C6482" s="1049" t="s">
        <v>1239</v>
      </c>
      <c r="D6482" s="1052">
        <v>40.880000000000003</v>
      </c>
    </row>
    <row r="6483" spans="1:4" x14ac:dyDescent="0.25">
      <c r="A6483" s="1049">
        <v>87682</v>
      </c>
      <c r="B6483" s="1049" t="s">
        <v>4098</v>
      </c>
      <c r="C6483" s="1049" t="s">
        <v>1239</v>
      </c>
      <c r="D6483" s="1052">
        <v>46.4</v>
      </c>
    </row>
    <row r="6484" spans="1:4" x14ac:dyDescent="0.25">
      <c r="A6484" s="1049">
        <v>87683</v>
      </c>
      <c r="B6484" s="1049" t="s">
        <v>4099</v>
      </c>
      <c r="C6484" s="1049" t="s">
        <v>1239</v>
      </c>
      <c r="D6484" s="1052">
        <v>110.53</v>
      </c>
    </row>
    <row r="6485" spans="1:4" x14ac:dyDescent="0.25">
      <c r="A6485" s="1049">
        <v>87684</v>
      </c>
      <c r="B6485" s="1049" t="s">
        <v>4100</v>
      </c>
      <c r="C6485" s="1049" t="s">
        <v>1239</v>
      </c>
      <c r="D6485" s="1052">
        <v>121.96</v>
      </c>
    </row>
    <row r="6486" spans="1:4" x14ac:dyDescent="0.25">
      <c r="A6486" s="1049">
        <v>87690</v>
      </c>
      <c r="B6486" s="1049" t="s">
        <v>4101</v>
      </c>
      <c r="C6486" s="1049" t="s">
        <v>1239</v>
      </c>
      <c r="D6486" s="1052">
        <v>46.84</v>
      </c>
    </row>
    <row r="6487" spans="1:4" x14ac:dyDescent="0.25">
      <c r="A6487" s="1049">
        <v>87692</v>
      </c>
      <c r="B6487" s="1049" t="s">
        <v>4102</v>
      </c>
      <c r="C6487" s="1049" t="s">
        <v>1239</v>
      </c>
      <c r="D6487" s="1052">
        <v>53.15</v>
      </c>
    </row>
    <row r="6488" spans="1:4" x14ac:dyDescent="0.25">
      <c r="A6488" s="1049">
        <v>87693</v>
      </c>
      <c r="B6488" s="1049" t="s">
        <v>4103</v>
      </c>
      <c r="C6488" s="1049" t="s">
        <v>1239</v>
      </c>
      <c r="D6488" s="1052">
        <v>126.6</v>
      </c>
    </row>
    <row r="6489" spans="1:4" x14ac:dyDescent="0.25">
      <c r="A6489" s="1049">
        <v>87694</v>
      </c>
      <c r="B6489" s="1049" t="s">
        <v>4104</v>
      </c>
      <c r="C6489" s="1049" t="s">
        <v>1239</v>
      </c>
      <c r="D6489" s="1052">
        <v>139.69</v>
      </c>
    </row>
    <row r="6490" spans="1:4" x14ac:dyDescent="0.25">
      <c r="A6490" s="1049">
        <v>87700</v>
      </c>
      <c r="B6490" s="1049" t="s">
        <v>4105</v>
      </c>
      <c r="C6490" s="1049" t="s">
        <v>1239</v>
      </c>
      <c r="D6490" s="1052">
        <v>50.53</v>
      </c>
    </row>
    <row r="6491" spans="1:4" x14ac:dyDescent="0.25">
      <c r="A6491" s="1049">
        <v>87702</v>
      </c>
      <c r="B6491" s="1049" t="s">
        <v>4106</v>
      </c>
      <c r="C6491" s="1049" t="s">
        <v>1239</v>
      </c>
      <c r="D6491" s="1052">
        <v>57.4</v>
      </c>
    </row>
    <row r="6492" spans="1:4" x14ac:dyDescent="0.25">
      <c r="A6492" s="1049">
        <v>87703</v>
      </c>
      <c r="B6492" s="1049" t="s">
        <v>4107</v>
      </c>
      <c r="C6492" s="1049" t="s">
        <v>1239</v>
      </c>
      <c r="D6492" s="1052">
        <v>137.38999999999999</v>
      </c>
    </row>
    <row r="6493" spans="1:4" x14ac:dyDescent="0.25">
      <c r="A6493" s="1049">
        <v>87704</v>
      </c>
      <c r="B6493" s="1049" t="s">
        <v>4108</v>
      </c>
      <c r="C6493" s="1049" t="s">
        <v>1239</v>
      </c>
      <c r="D6493" s="1052">
        <v>151.63999999999999</v>
      </c>
    </row>
    <row r="6494" spans="1:4" x14ac:dyDescent="0.25">
      <c r="A6494" s="1049">
        <v>87735</v>
      </c>
      <c r="B6494" s="1049" t="s">
        <v>4109</v>
      </c>
      <c r="C6494" s="1049" t="s">
        <v>1239</v>
      </c>
      <c r="D6494" s="1052">
        <v>43.63</v>
      </c>
    </row>
    <row r="6495" spans="1:4" x14ac:dyDescent="0.25">
      <c r="A6495" s="1049">
        <v>87737</v>
      </c>
      <c r="B6495" s="1049" t="s">
        <v>4110</v>
      </c>
      <c r="C6495" s="1049" t="s">
        <v>1239</v>
      </c>
      <c r="D6495" s="1052">
        <v>46.85</v>
      </c>
    </row>
    <row r="6496" spans="1:4" x14ac:dyDescent="0.25">
      <c r="A6496" s="1049">
        <v>87738</v>
      </c>
      <c r="B6496" s="1049" t="s">
        <v>4111</v>
      </c>
      <c r="C6496" s="1049" t="s">
        <v>1239</v>
      </c>
      <c r="D6496" s="1052">
        <v>84.36</v>
      </c>
    </row>
    <row r="6497" spans="1:4" x14ac:dyDescent="0.25">
      <c r="A6497" s="1049">
        <v>87739</v>
      </c>
      <c r="B6497" s="1049" t="s">
        <v>4112</v>
      </c>
      <c r="C6497" s="1049" t="s">
        <v>1239</v>
      </c>
      <c r="D6497" s="1052">
        <v>91.05</v>
      </c>
    </row>
    <row r="6498" spans="1:4" x14ac:dyDescent="0.25">
      <c r="A6498" s="1049">
        <v>87745</v>
      </c>
      <c r="B6498" s="1049" t="s">
        <v>4113</v>
      </c>
      <c r="C6498" s="1049" t="s">
        <v>1239</v>
      </c>
      <c r="D6498" s="1052">
        <v>51.87</v>
      </c>
    </row>
    <row r="6499" spans="1:4" x14ac:dyDescent="0.25">
      <c r="A6499" s="1049">
        <v>87747</v>
      </c>
      <c r="B6499" s="1049" t="s">
        <v>4114</v>
      </c>
      <c r="C6499" s="1049" t="s">
        <v>1239</v>
      </c>
      <c r="D6499" s="1052">
        <v>56.36</v>
      </c>
    </row>
    <row r="6500" spans="1:4" x14ac:dyDescent="0.25">
      <c r="A6500" s="1049">
        <v>87748</v>
      </c>
      <c r="B6500" s="1049" t="s">
        <v>4115</v>
      </c>
      <c r="C6500" s="1049" t="s">
        <v>1239</v>
      </c>
      <c r="D6500" s="1052">
        <v>108.51</v>
      </c>
    </row>
    <row r="6501" spans="1:4" x14ac:dyDescent="0.25">
      <c r="A6501" s="1049">
        <v>87749</v>
      </c>
      <c r="B6501" s="1049" t="s">
        <v>4116</v>
      </c>
      <c r="C6501" s="1049" t="s">
        <v>1239</v>
      </c>
      <c r="D6501" s="1052">
        <v>117.8</v>
      </c>
    </row>
    <row r="6502" spans="1:4" x14ac:dyDescent="0.25">
      <c r="A6502" s="1049">
        <v>87755</v>
      </c>
      <c r="B6502" s="1049" t="s">
        <v>4117</v>
      </c>
      <c r="C6502" s="1049" t="s">
        <v>1239</v>
      </c>
      <c r="D6502" s="1052">
        <v>50.26</v>
      </c>
    </row>
    <row r="6503" spans="1:4" x14ac:dyDescent="0.25">
      <c r="A6503" s="1049">
        <v>87757</v>
      </c>
      <c r="B6503" s="1049" t="s">
        <v>4118</v>
      </c>
      <c r="C6503" s="1049" t="s">
        <v>1239</v>
      </c>
      <c r="D6503" s="1052">
        <v>54.75</v>
      </c>
    </row>
    <row r="6504" spans="1:4" x14ac:dyDescent="0.25">
      <c r="A6504" s="1049">
        <v>87758</v>
      </c>
      <c r="B6504" s="1049" t="s">
        <v>4119</v>
      </c>
      <c r="C6504" s="1049" t="s">
        <v>1239</v>
      </c>
      <c r="D6504" s="1052">
        <v>106.9</v>
      </c>
    </row>
    <row r="6505" spans="1:4" x14ac:dyDescent="0.25">
      <c r="A6505" s="1049">
        <v>87759</v>
      </c>
      <c r="B6505" s="1049" t="s">
        <v>4120</v>
      </c>
      <c r="C6505" s="1049" t="s">
        <v>1239</v>
      </c>
      <c r="D6505" s="1052">
        <v>116.19</v>
      </c>
    </row>
    <row r="6506" spans="1:4" x14ac:dyDescent="0.25">
      <c r="A6506" s="1049">
        <v>87765</v>
      </c>
      <c r="B6506" s="1049" t="s">
        <v>4121</v>
      </c>
      <c r="C6506" s="1049" t="s">
        <v>1239</v>
      </c>
      <c r="D6506" s="1052">
        <v>57.07</v>
      </c>
    </row>
    <row r="6507" spans="1:4" x14ac:dyDescent="0.25">
      <c r="A6507" s="1049">
        <v>87767</v>
      </c>
      <c r="B6507" s="1049" t="s">
        <v>4122</v>
      </c>
      <c r="C6507" s="1049" t="s">
        <v>1239</v>
      </c>
      <c r="D6507" s="1052">
        <v>62.59</v>
      </c>
    </row>
    <row r="6508" spans="1:4" x14ac:dyDescent="0.25">
      <c r="A6508" s="1049">
        <v>87768</v>
      </c>
      <c r="B6508" s="1049" t="s">
        <v>4123</v>
      </c>
      <c r="C6508" s="1049" t="s">
        <v>1239</v>
      </c>
      <c r="D6508" s="1052">
        <v>126.72</v>
      </c>
    </row>
    <row r="6509" spans="1:4" x14ac:dyDescent="0.25">
      <c r="A6509" s="1049">
        <v>87769</v>
      </c>
      <c r="B6509" s="1049" t="s">
        <v>4124</v>
      </c>
      <c r="C6509" s="1049" t="s">
        <v>1239</v>
      </c>
      <c r="D6509" s="1052">
        <v>138.15</v>
      </c>
    </row>
    <row r="6510" spans="1:4" x14ac:dyDescent="0.25">
      <c r="A6510" s="1049">
        <v>88470</v>
      </c>
      <c r="B6510" s="1049" t="s">
        <v>4125</v>
      </c>
      <c r="C6510" s="1049" t="s">
        <v>1239</v>
      </c>
      <c r="D6510" s="1052">
        <v>30.55</v>
      </c>
    </row>
    <row r="6511" spans="1:4" x14ac:dyDescent="0.25">
      <c r="A6511" s="1049">
        <v>88471</v>
      </c>
      <c r="B6511" s="1049" t="s">
        <v>4126</v>
      </c>
      <c r="C6511" s="1049" t="s">
        <v>1239</v>
      </c>
      <c r="D6511" s="1052">
        <v>38.21</v>
      </c>
    </row>
    <row r="6512" spans="1:4" x14ac:dyDescent="0.25">
      <c r="A6512" s="1049">
        <v>88472</v>
      </c>
      <c r="B6512" s="1049" t="s">
        <v>4127</v>
      </c>
      <c r="C6512" s="1049" t="s">
        <v>1239</v>
      </c>
      <c r="D6512" s="1052">
        <v>44.29</v>
      </c>
    </row>
    <row r="6513" spans="1:4" x14ac:dyDescent="0.25">
      <c r="A6513" s="1049">
        <v>88476</v>
      </c>
      <c r="B6513" s="1049" t="s">
        <v>4128</v>
      </c>
      <c r="C6513" s="1049" t="s">
        <v>1239</v>
      </c>
      <c r="D6513" s="1052">
        <v>24.53</v>
      </c>
    </row>
    <row r="6514" spans="1:4" x14ac:dyDescent="0.25">
      <c r="A6514" s="1049">
        <v>88477</v>
      </c>
      <c r="B6514" s="1049" t="s">
        <v>4129</v>
      </c>
      <c r="C6514" s="1049" t="s">
        <v>1239</v>
      </c>
      <c r="D6514" s="1052">
        <v>34.1</v>
      </c>
    </row>
    <row r="6515" spans="1:4" x14ac:dyDescent="0.25">
      <c r="A6515" s="1049">
        <v>88478</v>
      </c>
      <c r="B6515" s="1049" t="s">
        <v>4130</v>
      </c>
      <c r="C6515" s="1049" t="s">
        <v>1239</v>
      </c>
      <c r="D6515" s="1052">
        <v>42.02</v>
      </c>
    </row>
    <row r="6516" spans="1:4" x14ac:dyDescent="0.25">
      <c r="A6516" s="1049">
        <v>90930</v>
      </c>
      <c r="B6516" s="1049" t="s">
        <v>4131</v>
      </c>
      <c r="C6516" s="1049" t="s">
        <v>1239</v>
      </c>
      <c r="D6516" s="1052">
        <v>79.48</v>
      </c>
    </row>
    <row r="6517" spans="1:4" x14ac:dyDescent="0.25">
      <c r="A6517" s="1049">
        <v>90932</v>
      </c>
      <c r="B6517" s="1049" t="s">
        <v>4132</v>
      </c>
      <c r="C6517" s="1049" t="s">
        <v>1239</v>
      </c>
      <c r="D6517" s="1052">
        <v>85.79</v>
      </c>
    </row>
    <row r="6518" spans="1:4" x14ac:dyDescent="0.25">
      <c r="A6518" s="1049">
        <v>90933</v>
      </c>
      <c r="B6518" s="1049" t="s">
        <v>4133</v>
      </c>
      <c r="C6518" s="1049" t="s">
        <v>1239</v>
      </c>
      <c r="D6518" s="1052">
        <v>159.24</v>
      </c>
    </row>
    <row r="6519" spans="1:4" x14ac:dyDescent="0.25">
      <c r="A6519" s="1049">
        <v>90934</v>
      </c>
      <c r="B6519" s="1049" t="s">
        <v>4134</v>
      </c>
      <c r="C6519" s="1049" t="s">
        <v>1239</v>
      </c>
      <c r="D6519" s="1052">
        <v>172.33</v>
      </c>
    </row>
    <row r="6520" spans="1:4" x14ac:dyDescent="0.25">
      <c r="A6520" s="1049">
        <v>90940</v>
      </c>
      <c r="B6520" s="1049" t="s">
        <v>4135</v>
      </c>
      <c r="C6520" s="1049" t="s">
        <v>1239</v>
      </c>
      <c r="D6520" s="1052">
        <v>84.63</v>
      </c>
    </row>
    <row r="6521" spans="1:4" x14ac:dyDescent="0.25">
      <c r="A6521" s="1049">
        <v>90942</v>
      </c>
      <c r="B6521" s="1049" t="s">
        <v>4136</v>
      </c>
      <c r="C6521" s="1049" t="s">
        <v>1239</v>
      </c>
      <c r="D6521" s="1052">
        <v>91.5</v>
      </c>
    </row>
    <row r="6522" spans="1:4" x14ac:dyDescent="0.25">
      <c r="A6522" s="1049">
        <v>90943</v>
      </c>
      <c r="B6522" s="1049" t="s">
        <v>4137</v>
      </c>
      <c r="C6522" s="1049" t="s">
        <v>1239</v>
      </c>
      <c r="D6522" s="1052">
        <v>171.49</v>
      </c>
    </row>
    <row r="6523" spans="1:4" x14ac:dyDescent="0.25">
      <c r="A6523" s="1049">
        <v>90944</v>
      </c>
      <c r="B6523" s="1049" t="s">
        <v>4138</v>
      </c>
      <c r="C6523" s="1049" t="s">
        <v>1239</v>
      </c>
      <c r="D6523" s="1052">
        <v>185.74</v>
      </c>
    </row>
    <row r="6524" spans="1:4" x14ac:dyDescent="0.25">
      <c r="A6524" s="1049">
        <v>90950</v>
      </c>
      <c r="B6524" s="1049" t="s">
        <v>4139</v>
      </c>
      <c r="C6524" s="1049" t="s">
        <v>1239</v>
      </c>
      <c r="D6524" s="1052">
        <v>94.03</v>
      </c>
    </row>
    <row r="6525" spans="1:4" x14ac:dyDescent="0.25">
      <c r="A6525" s="1049">
        <v>90952</v>
      </c>
      <c r="B6525" s="1049" t="s">
        <v>4140</v>
      </c>
      <c r="C6525" s="1049" t="s">
        <v>1239</v>
      </c>
      <c r="D6525" s="1052">
        <v>101.93</v>
      </c>
    </row>
    <row r="6526" spans="1:4" x14ac:dyDescent="0.25">
      <c r="A6526" s="1049">
        <v>90953</v>
      </c>
      <c r="B6526" s="1049" t="s">
        <v>4141</v>
      </c>
      <c r="C6526" s="1049" t="s">
        <v>1239</v>
      </c>
      <c r="D6526" s="1052">
        <v>193.9</v>
      </c>
    </row>
    <row r="6527" spans="1:4" x14ac:dyDescent="0.25">
      <c r="A6527" s="1049">
        <v>90954</v>
      </c>
      <c r="B6527" s="1049" t="s">
        <v>4142</v>
      </c>
      <c r="C6527" s="1049" t="s">
        <v>1239</v>
      </c>
      <c r="D6527" s="1052">
        <v>210.29</v>
      </c>
    </row>
    <row r="6528" spans="1:4" x14ac:dyDescent="0.25">
      <c r="A6528" s="1049">
        <v>102803</v>
      </c>
      <c r="B6528" s="1049" t="s">
        <v>4143</v>
      </c>
      <c r="C6528" s="1049" t="s">
        <v>1239</v>
      </c>
      <c r="D6528" s="1052">
        <v>2.56</v>
      </c>
    </row>
    <row r="6529" spans="1:4" x14ac:dyDescent="0.25">
      <c r="A6529" s="1049">
        <v>101742</v>
      </c>
      <c r="B6529" s="1049" t="s">
        <v>4144</v>
      </c>
      <c r="C6529" s="1049" t="s">
        <v>76</v>
      </c>
      <c r="D6529" s="1052">
        <v>56.58</v>
      </c>
    </row>
    <row r="6530" spans="1:4" x14ac:dyDescent="0.25">
      <c r="A6530" s="1049">
        <v>87878</v>
      </c>
      <c r="B6530" s="1049" t="s">
        <v>13975</v>
      </c>
      <c r="C6530" s="1049" t="s">
        <v>1239</v>
      </c>
      <c r="D6530" s="1052">
        <v>5.01</v>
      </c>
    </row>
    <row r="6531" spans="1:4" x14ac:dyDescent="0.25">
      <c r="A6531" s="1049">
        <v>87879</v>
      </c>
      <c r="B6531" s="1049" t="s">
        <v>13976</v>
      </c>
      <c r="C6531" s="1049" t="s">
        <v>1239</v>
      </c>
      <c r="D6531" s="1052">
        <v>4.5599999999999996</v>
      </c>
    </row>
    <row r="6532" spans="1:4" x14ac:dyDescent="0.25">
      <c r="A6532" s="1049">
        <v>87881</v>
      </c>
      <c r="B6532" s="1049" t="s">
        <v>13977</v>
      </c>
      <c r="C6532" s="1049" t="s">
        <v>1239</v>
      </c>
      <c r="D6532" s="1052">
        <v>6.11</v>
      </c>
    </row>
    <row r="6533" spans="1:4" x14ac:dyDescent="0.25">
      <c r="A6533" s="1049">
        <v>87882</v>
      </c>
      <c r="B6533" s="1049" t="s">
        <v>13978</v>
      </c>
      <c r="C6533" s="1049" t="s">
        <v>1239</v>
      </c>
      <c r="D6533" s="1052">
        <v>5.97</v>
      </c>
    </row>
    <row r="6534" spans="1:4" x14ac:dyDescent="0.25">
      <c r="A6534" s="1049">
        <v>87884</v>
      </c>
      <c r="B6534" s="1049" t="s">
        <v>13979</v>
      </c>
      <c r="C6534" s="1049" t="s">
        <v>1239</v>
      </c>
      <c r="D6534" s="1052">
        <v>9.4700000000000006</v>
      </c>
    </row>
    <row r="6535" spans="1:4" x14ac:dyDescent="0.25">
      <c r="A6535" s="1049">
        <v>87885</v>
      </c>
      <c r="B6535" s="1049" t="s">
        <v>13980</v>
      </c>
      <c r="C6535" s="1049" t="s">
        <v>1239</v>
      </c>
      <c r="D6535" s="1052">
        <v>9.09</v>
      </c>
    </row>
    <row r="6536" spans="1:4" x14ac:dyDescent="0.25">
      <c r="A6536" s="1049">
        <v>87886</v>
      </c>
      <c r="B6536" s="1049" t="s">
        <v>13981</v>
      </c>
      <c r="C6536" s="1049" t="s">
        <v>1239</v>
      </c>
      <c r="D6536" s="1052">
        <v>16.84</v>
      </c>
    </row>
    <row r="6537" spans="1:4" x14ac:dyDescent="0.25">
      <c r="A6537" s="1049">
        <v>87887</v>
      </c>
      <c r="B6537" s="1049" t="s">
        <v>13982</v>
      </c>
      <c r="C6537" s="1049" t="s">
        <v>1239</v>
      </c>
      <c r="D6537" s="1052">
        <v>16.02</v>
      </c>
    </row>
    <row r="6538" spans="1:4" x14ac:dyDescent="0.25">
      <c r="A6538" s="1049">
        <v>87888</v>
      </c>
      <c r="B6538" s="1049" t="s">
        <v>13983</v>
      </c>
      <c r="C6538" s="1049" t="s">
        <v>1239</v>
      </c>
      <c r="D6538" s="1052">
        <v>7.95</v>
      </c>
    </row>
    <row r="6539" spans="1:4" x14ac:dyDescent="0.25">
      <c r="A6539" s="1049">
        <v>87889</v>
      </c>
      <c r="B6539" s="1049" t="s">
        <v>13984</v>
      </c>
      <c r="C6539" s="1049" t="s">
        <v>1239</v>
      </c>
      <c r="D6539" s="1052">
        <v>7.81</v>
      </c>
    </row>
    <row r="6540" spans="1:4" x14ac:dyDescent="0.25">
      <c r="A6540" s="1049">
        <v>87891</v>
      </c>
      <c r="B6540" s="1049" t="s">
        <v>13985</v>
      </c>
      <c r="C6540" s="1049" t="s">
        <v>1239</v>
      </c>
      <c r="D6540" s="1052">
        <v>11.31</v>
      </c>
    </row>
    <row r="6541" spans="1:4" x14ac:dyDescent="0.25">
      <c r="A6541" s="1049">
        <v>87892</v>
      </c>
      <c r="B6541" s="1049" t="s">
        <v>13986</v>
      </c>
      <c r="C6541" s="1049" t="s">
        <v>1239</v>
      </c>
      <c r="D6541" s="1052">
        <v>10.93</v>
      </c>
    </row>
    <row r="6542" spans="1:4" x14ac:dyDescent="0.25">
      <c r="A6542" s="1049">
        <v>87893</v>
      </c>
      <c r="B6542" s="1049" t="s">
        <v>13987</v>
      </c>
      <c r="C6542" s="1049" t="s">
        <v>1239</v>
      </c>
      <c r="D6542" s="1052">
        <v>7.74</v>
      </c>
    </row>
    <row r="6543" spans="1:4" x14ac:dyDescent="0.25">
      <c r="A6543" s="1049">
        <v>87894</v>
      </c>
      <c r="B6543" s="1049" t="s">
        <v>13988</v>
      </c>
      <c r="C6543" s="1049" t="s">
        <v>1239</v>
      </c>
      <c r="D6543" s="1052">
        <v>7.29</v>
      </c>
    </row>
    <row r="6544" spans="1:4" x14ac:dyDescent="0.25">
      <c r="A6544" s="1049">
        <v>87896</v>
      </c>
      <c r="B6544" s="1049" t="s">
        <v>13989</v>
      </c>
      <c r="C6544" s="1049" t="s">
        <v>1239</v>
      </c>
      <c r="D6544" s="1052">
        <v>5.7</v>
      </c>
    </row>
    <row r="6545" spans="1:4" x14ac:dyDescent="0.25">
      <c r="A6545" s="1049">
        <v>87897</v>
      </c>
      <c r="B6545" s="1049" t="s">
        <v>13990</v>
      </c>
      <c r="C6545" s="1049" t="s">
        <v>1239</v>
      </c>
      <c r="D6545" s="1052">
        <v>5.25</v>
      </c>
    </row>
    <row r="6546" spans="1:4" x14ac:dyDescent="0.25">
      <c r="A6546" s="1049">
        <v>87899</v>
      </c>
      <c r="B6546" s="1049" t="s">
        <v>13991</v>
      </c>
      <c r="C6546" s="1049" t="s">
        <v>1239</v>
      </c>
      <c r="D6546" s="1052">
        <v>8.75</v>
      </c>
    </row>
    <row r="6547" spans="1:4" x14ac:dyDescent="0.25">
      <c r="A6547" s="1049">
        <v>87900</v>
      </c>
      <c r="B6547" s="1049" t="s">
        <v>13992</v>
      </c>
      <c r="C6547" s="1049" t="s">
        <v>1239</v>
      </c>
      <c r="D6547" s="1052">
        <v>8.61</v>
      </c>
    </row>
    <row r="6548" spans="1:4" x14ac:dyDescent="0.25">
      <c r="A6548" s="1049">
        <v>87902</v>
      </c>
      <c r="B6548" s="1049" t="s">
        <v>13993</v>
      </c>
      <c r="C6548" s="1049" t="s">
        <v>1239</v>
      </c>
      <c r="D6548" s="1052">
        <v>12.11</v>
      </c>
    </row>
    <row r="6549" spans="1:4" x14ac:dyDescent="0.25">
      <c r="A6549" s="1049">
        <v>87903</v>
      </c>
      <c r="B6549" s="1049" t="s">
        <v>13994</v>
      </c>
      <c r="C6549" s="1049" t="s">
        <v>1239</v>
      </c>
      <c r="D6549" s="1052">
        <v>11.73</v>
      </c>
    </row>
    <row r="6550" spans="1:4" x14ac:dyDescent="0.25">
      <c r="A6550" s="1049">
        <v>87904</v>
      </c>
      <c r="B6550" s="1049" t="s">
        <v>13995</v>
      </c>
      <c r="C6550" s="1049" t="s">
        <v>1239</v>
      </c>
      <c r="D6550" s="1052">
        <v>9.0299999999999994</v>
      </c>
    </row>
    <row r="6551" spans="1:4" x14ac:dyDescent="0.25">
      <c r="A6551" s="1049">
        <v>87905</v>
      </c>
      <c r="B6551" s="1049" t="s">
        <v>13996</v>
      </c>
      <c r="C6551" s="1049" t="s">
        <v>1239</v>
      </c>
      <c r="D6551" s="1052">
        <v>8.58</v>
      </c>
    </row>
    <row r="6552" spans="1:4" x14ac:dyDescent="0.25">
      <c r="A6552" s="1049">
        <v>87907</v>
      </c>
      <c r="B6552" s="1049" t="s">
        <v>13997</v>
      </c>
      <c r="C6552" s="1049" t="s">
        <v>1239</v>
      </c>
      <c r="D6552" s="1052">
        <v>6.91</v>
      </c>
    </row>
    <row r="6553" spans="1:4" x14ac:dyDescent="0.25">
      <c r="A6553" s="1049">
        <v>87908</v>
      </c>
      <c r="B6553" s="1049" t="s">
        <v>13998</v>
      </c>
      <c r="C6553" s="1049" t="s">
        <v>1239</v>
      </c>
      <c r="D6553" s="1052">
        <v>6.46</v>
      </c>
    </row>
    <row r="6554" spans="1:4" x14ac:dyDescent="0.25">
      <c r="A6554" s="1049">
        <v>87910</v>
      </c>
      <c r="B6554" s="1049" t="s">
        <v>13999</v>
      </c>
      <c r="C6554" s="1049" t="s">
        <v>1239</v>
      </c>
      <c r="D6554" s="1052">
        <v>22.97</v>
      </c>
    </row>
    <row r="6555" spans="1:4" x14ac:dyDescent="0.25">
      <c r="A6555" s="1049">
        <v>87911</v>
      </c>
      <c r="B6555" s="1049" t="s">
        <v>14000</v>
      </c>
      <c r="C6555" s="1049" t="s">
        <v>1239</v>
      </c>
      <c r="D6555" s="1052">
        <v>22.15</v>
      </c>
    </row>
    <row r="6556" spans="1:4" x14ac:dyDescent="0.25">
      <c r="A6556" s="1049">
        <v>104410</v>
      </c>
      <c r="B6556" s="1049" t="s">
        <v>14001</v>
      </c>
      <c r="C6556" s="1049" t="s">
        <v>1239</v>
      </c>
      <c r="D6556" s="1052">
        <v>5.13</v>
      </c>
    </row>
    <row r="6557" spans="1:4" x14ac:dyDescent="0.25">
      <c r="A6557" s="1049">
        <v>104411</v>
      </c>
      <c r="B6557" s="1049" t="s">
        <v>14002</v>
      </c>
      <c r="C6557" s="1049" t="s">
        <v>1239</v>
      </c>
      <c r="D6557" s="1052">
        <v>5.13</v>
      </c>
    </row>
    <row r="6558" spans="1:4" x14ac:dyDescent="0.25">
      <c r="A6558" s="1049">
        <v>87411</v>
      </c>
      <c r="B6558" s="1049" t="s">
        <v>14003</v>
      </c>
      <c r="C6558" s="1049" t="s">
        <v>1239</v>
      </c>
      <c r="D6558" s="1052">
        <v>16.170000000000002</v>
      </c>
    </row>
    <row r="6559" spans="1:4" x14ac:dyDescent="0.25">
      <c r="A6559" s="1049">
        <v>87412</v>
      </c>
      <c r="B6559" s="1049" t="s">
        <v>14004</v>
      </c>
      <c r="C6559" s="1049" t="s">
        <v>1239</v>
      </c>
      <c r="D6559" s="1052">
        <v>23.87</v>
      </c>
    </row>
    <row r="6560" spans="1:4" x14ac:dyDescent="0.25">
      <c r="A6560" s="1049">
        <v>87413</v>
      </c>
      <c r="B6560" s="1049" t="s">
        <v>14005</v>
      </c>
      <c r="C6560" s="1049" t="s">
        <v>1239</v>
      </c>
      <c r="D6560" s="1052">
        <v>28.3</v>
      </c>
    </row>
    <row r="6561" spans="1:4" x14ac:dyDescent="0.25">
      <c r="A6561" s="1049">
        <v>87414</v>
      </c>
      <c r="B6561" s="1049" t="s">
        <v>14006</v>
      </c>
      <c r="C6561" s="1049" t="s">
        <v>1239</v>
      </c>
      <c r="D6561" s="1052">
        <v>25.87</v>
      </c>
    </row>
    <row r="6562" spans="1:4" x14ac:dyDescent="0.25">
      <c r="A6562" s="1049">
        <v>87415</v>
      </c>
      <c r="B6562" s="1049" t="s">
        <v>14007</v>
      </c>
      <c r="C6562" s="1049" t="s">
        <v>1239</v>
      </c>
      <c r="D6562" s="1052">
        <v>33.57</v>
      </c>
    </row>
    <row r="6563" spans="1:4" x14ac:dyDescent="0.25">
      <c r="A6563" s="1049">
        <v>87416</v>
      </c>
      <c r="B6563" s="1049" t="s">
        <v>14008</v>
      </c>
      <c r="C6563" s="1049" t="s">
        <v>1239</v>
      </c>
      <c r="D6563" s="1052">
        <v>37.99</v>
      </c>
    </row>
    <row r="6564" spans="1:4" x14ac:dyDescent="0.25">
      <c r="A6564" s="1049">
        <v>87418</v>
      </c>
      <c r="B6564" s="1049" t="s">
        <v>14009</v>
      </c>
      <c r="C6564" s="1049" t="s">
        <v>1239</v>
      </c>
      <c r="D6564" s="1052">
        <v>18.61</v>
      </c>
    </row>
    <row r="6565" spans="1:4" x14ac:dyDescent="0.25">
      <c r="A6565" s="1049">
        <v>87421</v>
      </c>
      <c r="B6565" s="1049" t="s">
        <v>14010</v>
      </c>
      <c r="C6565" s="1049" t="s">
        <v>1239</v>
      </c>
      <c r="D6565" s="1052">
        <v>28.66</v>
      </c>
    </row>
    <row r="6566" spans="1:4" x14ac:dyDescent="0.25">
      <c r="A6566" s="1049">
        <v>87424</v>
      </c>
      <c r="B6566" s="1049" t="s">
        <v>14011</v>
      </c>
      <c r="C6566" s="1049" t="s">
        <v>1239</v>
      </c>
      <c r="D6566" s="1052">
        <v>37.26</v>
      </c>
    </row>
    <row r="6567" spans="1:4" x14ac:dyDescent="0.25">
      <c r="A6567" s="1049">
        <v>87427</v>
      </c>
      <c r="B6567" s="1049" t="s">
        <v>14012</v>
      </c>
      <c r="C6567" s="1049" t="s">
        <v>1239</v>
      </c>
      <c r="D6567" s="1052">
        <v>44.25</v>
      </c>
    </row>
    <row r="6568" spans="1:4" x14ac:dyDescent="0.25">
      <c r="A6568" s="1049">
        <v>87430</v>
      </c>
      <c r="B6568" s="1049" t="s">
        <v>14013</v>
      </c>
      <c r="C6568" s="1049" t="s">
        <v>1239</v>
      </c>
      <c r="D6568" s="1052">
        <v>18.899999999999999</v>
      </c>
    </row>
    <row r="6569" spans="1:4" x14ac:dyDescent="0.25">
      <c r="A6569" s="1049">
        <v>87433</v>
      </c>
      <c r="B6569" s="1049" t="s">
        <v>14014</v>
      </c>
      <c r="C6569" s="1049" t="s">
        <v>1239</v>
      </c>
      <c r="D6569" s="1052">
        <v>27.74</v>
      </c>
    </row>
    <row r="6570" spans="1:4" x14ac:dyDescent="0.25">
      <c r="A6570" s="1049">
        <v>87436</v>
      </c>
      <c r="B6570" s="1049" t="s">
        <v>14015</v>
      </c>
      <c r="C6570" s="1049" t="s">
        <v>1239</v>
      </c>
      <c r="D6570" s="1052">
        <v>31.23</v>
      </c>
    </row>
    <row r="6571" spans="1:4" x14ac:dyDescent="0.25">
      <c r="A6571" s="1049">
        <v>87439</v>
      </c>
      <c r="B6571" s="1049" t="s">
        <v>14016</v>
      </c>
      <c r="C6571" s="1049" t="s">
        <v>1239</v>
      </c>
      <c r="D6571" s="1052">
        <v>38.44</v>
      </c>
    </row>
    <row r="6572" spans="1:4" x14ac:dyDescent="0.25">
      <c r="A6572" s="1049">
        <v>87527</v>
      </c>
      <c r="B6572" s="1049" t="s">
        <v>22539</v>
      </c>
      <c r="C6572" s="1049" t="s">
        <v>1239</v>
      </c>
      <c r="D6572" s="1052">
        <v>40.97</v>
      </c>
    </row>
    <row r="6573" spans="1:4" x14ac:dyDescent="0.25">
      <c r="A6573" s="1049">
        <v>87528</v>
      </c>
      <c r="B6573" s="1049" t="s">
        <v>22540</v>
      </c>
      <c r="C6573" s="1049" t="s">
        <v>1239</v>
      </c>
      <c r="D6573" s="1052">
        <v>44.44</v>
      </c>
    </row>
    <row r="6574" spans="1:4" x14ac:dyDescent="0.25">
      <c r="A6574" s="1049">
        <v>87529</v>
      </c>
      <c r="B6574" s="1049" t="s">
        <v>22541</v>
      </c>
      <c r="C6574" s="1049" t="s">
        <v>1239</v>
      </c>
      <c r="D6574" s="1052">
        <v>37.57</v>
      </c>
    </row>
    <row r="6575" spans="1:4" x14ac:dyDescent="0.25">
      <c r="A6575" s="1049">
        <v>87530</v>
      </c>
      <c r="B6575" s="1049" t="s">
        <v>22542</v>
      </c>
      <c r="C6575" s="1049" t="s">
        <v>1239</v>
      </c>
      <c r="D6575" s="1052">
        <v>41.04</v>
      </c>
    </row>
    <row r="6576" spans="1:4" x14ac:dyDescent="0.25">
      <c r="A6576" s="1049">
        <v>87531</v>
      </c>
      <c r="B6576" s="1049" t="s">
        <v>22543</v>
      </c>
      <c r="C6576" s="1049" t="s">
        <v>1239</v>
      </c>
      <c r="D6576" s="1052">
        <v>36.18</v>
      </c>
    </row>
    <row r="6577" spans="1:4" x14ac:dyDescent="0.25">
      <c r="A6577" s="1049">
        <v>87532</v>
      </c>
      <c r="B6577" s="1049" t="s">
        <v>22544</v>
      </c>
      <c r="C6577" s="1049" t="s">
        <v>1239</v>
      </c>
      <c r="D6577" s="1052">
        <v>39.65</v>
      </c>
    </row>
    <row r="6578" spans="1:4" x14ac:dyDescent="0.25">
      <c r="A6578" s="1049">
        <v>87535</v>
      </c>
      <c r="B6578" s="1049" t="s">
        <v>22545</v>
      </c>
      <c r="C6578" s="1049" t="s">
        <v>1239</v>
      </c>
      <c r="D6578" s="1052">
        <v>33.33</v>
      </c>
    </row>
    <row r="6579" spans="1:4" x14ac:dyDescent="0.25">
      <c r="A6579" s="1049">
        <v>87536</v>
      </c>
      <c r="B6579" s="1049" t="s">
        <v>22546</v>
      </c>
      <c r="C6579" s="1049" t="s">
        <v>1239</v>
      </c>
      <c r="D6579" s="1052">
        <v>36.799999999999997</v>
      </c>
    </row>
    <row r="6580" spans="1:4" x14ac:dyDescent="0.25">
      <c r="A6580" s="1049">
        <v>87539</v>
      </c>
      <c r="B6580" s="1049" t="s">
        <v>22547</v>
      </c>
      <c r="C6580" s="1049" t="s">
        <v>1239</v>
      </c>
      <c r="D6580" s="1052">
        <v>64.03</v>
      </c>
    </row>
    <row r="6581" spans="1:4" x14ac:dyDescent="0.25">
      <c r="A6581" s="1049">
        <v>87543</v>
      </c>
      <c r="B6581" s="1049" t="s">
        <v>22548</v>
      </c>
      <c r="C6581" s="1049" t="s">
        <v>1239</v>
      </c>
      <c r="D6581" s="1052">
        <v>24.77</v>
      </c>
    </row>
    <row r="6582" spans="1:4" x14ac:dyDescent="0.25">
      <c r="A6582" s="1049">
        <v>87545</v>
      </c>
      <c r="B6582" s="1049" t="s">
        <v>22549</v>
      </c>
      <c r="C6582" s="1049" t="s">
        <v>1239</v>
      </c>
      <c r="D6582" s="1052">
        <v>30.71</v>
      </c>
    </row>
    <row r="6583" spans="1:4" x14ac:dyDescent="0.25">
      <c r="A6583" s="1049">
        <v>87546</v>
      </c>
      <c r="B6583" s="1049" t="s">
        <v>22550</v>
      </c>
      <c r="C6583" s="1049" t="s">
        <v>1239</v>
      </c>
      <c r="D6583" s="1052">
        <v>32.92</v>
      </c>
    </row>
    <row r="6584" spans="1:4" x14ac:dyDescent="0.25">
      <c r="A6584" s="1049">
        <v>87547</v>
      </c>
      <c r="B6584" s="1049" t="s">
        <v>22551</v>
      </c>
      <c r="C6584" s="1049" t="s">
        <v>1239</v>
      </c>
      <c r="D6584" s="1052">
        <v>27.31</v>
      </c>
    </row>
    <row r="6585" spans="1:4" x14ac:dyDescent="0.25">
      <c r="A6585" s="1049">
        <v>87548</v>
      </c>
      <c r="B6585" s="1049" t="s">
        <v>22552</v>
      </c>
      <c r="C6585" s="1049" t="s">
        <v>1239</v>
      </c>
      <c r="D6585" s="1052">
        <v>29.52</v>
      </c>
    </row>
    <row r="6586" spans="1:4" x14ac:dyDescent="0.25">
      <c r="A6586" s="1049">
        <v>87549</v>
      </c>
      <c r="B6586" s="1049" t="s">
        <v>22553</v>
      </c>
      <c r="C6586" s="1049" t="s">
        <v>1239</v>
      </c>
      <c r="D6586" s="1052">
        <v>25.93</v>
      </c>
    </row>
    <row r="6587" spans="1:4" x14ac:dyDescent="0.25">
      <c r="A6587" s="1049">
        <v>87550</v>
      </c>
      <c r="B6587" s="1049" t="s">
        <v>22554</v>
      </c>
      <c r="C6587" s="1049" t="s">
        <v>1239</v>
      </c>
      <c r="D6587" s="1052">
        <v>28.14</v>
      </c>
    </row>
    <row r="6588" spans="1:4" x14ac:dyDescent="0.25">
      <c r="A6588" s="1049">
        <v>87553</v>
      </c>
      <c r="B6588" s="1049" t="s">
        <v>22555</v>
      </c>
      <c r="C6588" s="1049" t="s">
        <v>1239</v>
      </c>
      <c r="D6588" s="1052">
        <v>23.06</v>
      </c>
    </row>
    <row r="6589" spans="1:4" x14ac:dyDescent="0.25">
      <c r="A6589" s="1049">
        <v>87554</v>
      </c>
      <c r="B6589" s="1049" t="s">
        <v>22556</v>
      </c>
      <c r="C6589" s="1049" t="s">
        <v>1239</v>
      </c>
      <c r="D6589" s="1052">
        <v>25.27</v>
      </c>
    </row>
    <row r="6590" spans="1:4" x14ac:dyDescent="0.25">
      <c r="A6590" s="1049">
        <v>87557</v>
      </c>
      <c r="B6590" s="1049" t="s">
        <v>22557</v>
      </c>
      <c r="C6590" s="1049" t="s">
        <v>1239</v>
      </c>
      <c r="D6590" s="1052">
        <v>42.5</v>
      </c>
    </row>
    <row r="6591" spans="1:4" x14ac:dyDescent="0.25">
      <c r="A6591" s="1049">
        <v>87561</v>
      </c>
      <c r="B6591" s="1049" t="s">
        <v>22558</v>
      </c>
      <c r="C6591" s="1049" t="s">
        <v>1239</v>
      </c>
      <c r="D6591" s="1052">
        <v>41.88</v>
      </c>
    </row>
    <row r="6592" spans="1:4" x14ac:dyDescent="0.25">
      <c r="A6592" s="1049">
        <v>87775</v>
      </c>
      <c r="B6592" s="1049" t="s">
        <v>14017</v>
      </c>
      <c r="C6592" s="1049" t="s">
        <v>1239</v>
      </c>
      <c r="D6592" s="1052">
        <v>57.67</v>
      </c>
    </row>
    <row r="6593" spans="1:4" x14ac:dyDescent="0.25">
      <c r="A6593" s="1049">
        <v>87777</v>
      </c>
      <c r="B6593" s="1049" t="s">
        <v>14018</v>
      </c>
      <c r="C6593" s="1049" t="s">
        <v>1239</v>
      </c>
      <c r="D6593" s="1052">
        <v>61.25</v>
      </c>
    </row>
    <row r="6594" spans="1:4" x14ac:dyDescent="0.25">
      <c r="A6594" s="1049">
        <v>87778</v>
      </c>
      <c r="B6594" s="1049" t="s">
        <v>14019</v>
      </c>
      <c r="C6594" s="1049" t="s">
        <v>1239</v>
      </c>
      <c r="D6594" s="1052">
        <v>88.82</v>
      </c>
    </row>
    <row r="6595" spans="1:4" x14ac:dyDescent="0.25">
      <c r="A6595" s="1049">
        <v>87779</v>
      </c>
      <c r="B6595" s="1049" t="s">
        <v>14020</v>
      </c>
      <c r="C6595" s="1049" t="s">
        <v>1239</v>
      </c>
      <c r="D6595" s="1052">
        <v>74.180000000000007</v>
      </c>
    </row>
    <row r="6596" spans="1:4" x14ac:dyDescent="0.25">
      <c r="A6596" s="1049">
        <v>87781</v>
      </c>
      <c r="B6596" s="1049" t="s">
        <v>14021</v>
      </c>
      <c r="C6596" s="1049" t="s">
        <v>1239</v>
      </c>
      <c r="D6596" s="1052">
        <v>78.98</v>
      </c>
    </row>
    <row r="6597" spans="1:4" x14ac:dyDescent="0.25">
      <c r="A6597" s="1049">
        <v>87783</v>
      </c>
      <c r="B6597" s="1049" t="s">
        <v>14022</v>
      </c>
      <c r="C6597" s="1049" t="s">
        <v>1239</v>
      </c>
      <c r="D6597" s="1052">
        <v>116.23</v>
      </c>
    </row>
    <row r="6598" spans="1:4" x14ac:dyDescent="0.25">
      <c r="A6598" s="1049">
        <v>87784</v>
      </c>
      <c r="B6598" s="1049" t="s">
        <v>14023</v>
      </c>
      <c r="C6598" s="1049" t="s">
        <v>1239</v>
      </c>
      <c r="D6598" s="1052">
        <v>80.23</v>
      </c>
    </row>
    <row r="6599" spans="1:4" x14ac:dyDescent="0.25">
      <c r="A6599" s="1049">
        <v>87786</v>
      </c>
      <c r="B6599" s="1049" t="s">
        <v>14024</v>
      </c>
      <c r="C6599" s="1049" t="s">
        <v>1239</v>
      </c>
      <c r="D6599" s="1052">
        <v>86.26</v>
      </c>
    </row>
    <row r="6600" spans="1:4" x14ac:dyDescent="0.25">
      <c r="A6600" s="1049">
        <v>87787</v>
      </c>
      <c r="B6600" s="1049" t="s">
        <v>14025</v>
      </c>
      <c r="C6600" s="1049" t="s">
        <v>1239</v>
      </c>
      <c r="D6600" s="1052">
        <v>134.07</v>
      </c>
    </row>
    <row r="6601" spans="1:4" x14ac:dyDescent="0.25">
      <c r="A6601" s="1049">
        <v>87788</v>
      </c>
      <c r="B6601" s="1049" t="s">
        <v>14026</v>
      </c>
      <c r="C6601" s="1049" t="s">
        <v>1239</v>
      </c>
      <c r="D6601" s="1052">
        <v>95.11</v>
      </c>
    </row>
    <row r="6602" spans="1:4" x14ac:dyDescent="0.25">
      <c r="A6602" s="1049">
        <v>87791</v>
      </c>
      <c r="B6602" s="1049" t="s">
        <v>14027</v>
      </c>
      <c r="C6602" s="1049" t="s">
        <v>1239</v>
      </c>
      <c r="D6602" s="1052">
        <v>147.79</v>
      </c>
    </row>
    <row r="6603" spans="1:4" x14ac:dyDescent="0.25">
      <c r="A6603" s="1049">
        <v>87792</v>
      </c>
      <c r="B6603" s="1049" t="s">
        <v>14028</v>
      </c>
      <c r="C6603" s="1049" t="s">
        <v>1239</v>
      </c>
      <c r="D6603" s="1052">
        <v>42</v>
      </c>
    </row>
    <row r="6604" spans="1:4" x14ac:dyDescent="0.25">
      <c r="A6604" s="1049">
        <v>87794</v>
      </c>
      <c r="B6604" s="1049" t="s">
        <v>14029</v>
      </c>
      <c r="C6604" s="1049" t="s">
        <v>1239</v>
      </c>
      <c r="D6604" s="1052">
        <v>45.34</v>
      </c>
    </row>
    <row r="6605" spans="1:4" x14ac:dyDescent="0.25">
      <c r="A6605" s="1049">
        <v>87795</v>
      </c>
      <c r="B6605" s="1049" t="s">
        <v>14030</v>
      </c>
      <c r="C6605" s="1049" t="s">
        <v>1239</v>
      </c>
      <c r="D6605" s="1052">
        <v>72.22</v>
      </c>
    </row>
    <row r="6606" spans="1:4" x14ac:dyDescent="0.25">
      <c r="A6606" s="1049">
        <v>87797</v>
      </c>
      <c r="B6606" s="1049" t="s">
        <v>14031</v>
      </c>
      <c r="C6606" s="1049" t="s">
        <v>1239</v>
      </c>
      <c r="D6606" s="1052">
        <v>58.16</v>
      </c>
    </row>
    <row r="6607" spans="1:4" x14ac:dyDescent="0.25">
      <c r="A6607" s="1049">
        <v>87799</v>
      </c>
      <c r="B6607" s="1049" t="s">
        <v>14032</v>
      </c>
      <c r="C6607" s="1049" t="s">
        <v>1239</v>
      </c>
      <c r="D6607" s="1052">
        <v>62.64</v>
      </c>
    </row>
    <row r="6608" spans="1:4" x14ac:dyDescent="0.25">
      <c r="A6608" s="1049">
        <v>87800</v>
      </c>
      <c r="B6608" s="1049" t="s">
        <v>14033</v>
      </c>
      <c r="C6608" s="1049" t="s">
        <v>1239</v>
      </c>
      <c r="D6608" s="1052">
        <v>98.4</v>
      </c>
    </row>
    <row r="6609" spans="1:4" x14ac:dyDescent="0.25">
      <c r="A6609" s="1049">
        <v>87801</v>
      </c>
      <c r="B6609" s="1049" t="s">
        <v>14034</v>
      </c>
      <c r="C6609" s="1049" t="s">
        <v>1239</v>
      </c>
      <c r="D6609" s="1052">
        <v>63.82</v>
      </c>
    </row>
    <row r="6610" spans="1:4" x14ac:dyDescent="0.25">
      <c r="A6610" s="1049">
        <v>87803</v>
      </c>
      <c r="B6610" s="1049" t="s">
        <v>14035</v>
      </c>
      <c r="C6610" s="1049" t="s">
        <v>1239</v>
      </c>
      <c r="D6610" s="1052">
        <v>69.44</v>
      </c>
    </row>
    <row r="6611" spans="1:4" x14ac:dyDescent="0.25">
      <c r="A6611" s="1049">
        <v>87804</v>
      </c>
      <c r="B6611" s="1049" t="s">
        <v>14036</v>
      </c>
      <c r="C6611" s="1049" t="s">
        <v>1239</v>
      </c>
      <c r="D6611" s="1052">
        <v>115.07</v>
      </c>
    </row>
    <row r="6612" spans="1:4" x14ac:dyDescent="0.25">
      <c r="A6612" s="1049">
        <v>87805</v>
      </c>
      <c r="B6612" s="1049" t="s">
        <v>14037</v>
      </c>
      <c r="C6612" s="1049" t="s">
        <v>1239</v>
      </c>
      <c r="D6612" s="1052">
        <v>69.680000000000007</v>
      </c>
    </row>
    <row r="6613" spans="1:4" x14ac:dyDescent="0.25">
      <c r="A6613" s="1049">
        <v>87807</v>
      </c>
      <c r="B6613" s="1049" t="s">
        <v>14038</v>
      </c>
      <c r="C6613" s="1049" t="s">
        <v>1239</v>
      </c>
      <c r="D6613" s="1052">
        <v>75.88</v>
      </c>
    </row>
    <row r="6614" spans="1:4" x14ac:dyDescent="0.25">
      <c r="A6614" s="1049">
        <v>87808</v>
      </c>
      <c r="B6614" s="1049" t="s">
        <v>14039</v>
      </c>
      <c r="C6614" s="1049" t="s">
        <v>1239</v>
      </c>
      <c r="D6614" s="1052">
        <v>122.64</v>
      </c>
    </row>
    <row r="6615" spans="1:4" x14ac:dyDescent="0.25">
      <c r="A6615" s="1049">
        <v>87809</v>
      </c>
      <c r="B6615" s="1049" t="s">
        <v>14040</v>
      </c>
      <c r="C6615" s="1049" t="s">
        <v>1239</v>
      </c>
      <c r="D6615" s="1052">
        <v>83.43</v>
      </c>
    </row>
    <row r="6616" spans="1:4" x14ac:dyDescent="0.25">
      <c r="A6616" s="1049">
        <v>87811</v>
      </c>
      <c r="B6616" s="1049" t="s">
        <v>14041</v>
      </c>
      <c r="C6616" s="1049" t="s">
        <v>1239</v>
      </c>
      <c r="D6616" s="1052">
        <v>86.77</v>
      </c>
    </row>
    <row r="6617" spans="1:4" x14ac:dyDescent="0.25">
      <c r="A6617" s="1049">
        <v>87812</v>
      </c>
      <c r="B6617" s="1049" t="s">
        <v>14042</v>
      </c>
      <c r="C6617" s="1049" t="s">
        <v>1239</v>
      </c>
      <c r="D6617" s="1052">
        <v>109.57</v>
      </c>
    </row>
    <row r="6618" spans="1:4" x14ac:dyDescent="0.25">
      <c r="A6618" s="1049">
        <v>87813</v>
      </c>
      <c r="B6618" s="1049" t="s">
        <v>14043</v>
      </c>
      <c r="C6618" s="1049" t="s">
        <v>1239</v>
      </c>
      <c r="D6618" s="1052">
        <v>99.58</v>
      </c>
    </row>
    <row r="6619" spans="1:4" x14ac:dyDescent="0.25">
      <c r="A6619" s="1049">
        <v>87815</v>
      </c>
      <c r="B6619" s="1049" t="s">
        <v>14044</v>
      </c>
      <c r="C6619" s="1049" t="s">
        <v>1239</v>
      </c>
      <c r="D6619" s="1052">
        <v>104.06</v>
      </c>
    </row>
    <row r="6620" spans="1:4" x14ac:dyDescent="0.25">
      <c r="A6620" s="1049">
        <v>87816</v>
      </c>
      <c r="B6620" s="1049" t="s">
        <v>14045</v>
      </c>
      <c r="C6620" s="1049" t="s">
        <v>1239</v>
      </c>
      <c r="D6620" s="1052">
        <v>135.81</v>
      </c>
    </row>
    <row r="6621" spans="1:4" x14ac:dyDescent="0.25">
      <c r="A6621" s="1049">
        <v>87817</v>
      </c>
      <c r="B6621" s="1049" t="s">
        <v>14046</v>
      </c>
      <c r="C6621" s="1049" t="s">
        <v>1239</v>
      </c>
      <c r="D6621" s="1052">
        <v>105.24</v>
      </c>
    </row>
    <row r="6622" spans="1:4" x14ac:dyDescent="0.25">
      <c r="A6622" s="1049">
        <v>87819</v>
      </c>
      <c r="B6622" s="1049" t="s">
        <v>14047</v>
      </c>
      <c r="C6622" s="1049" t="s">
        <v>1239</v>
      </c>
      <c r="D6622" s="1052">
        <v>110.86</v>
      </c>
    </row>
    <row r="6623" spans="1:4" x14ac:dyDescent="0.25">
      <c r="A6623" s="1049">
        <v>87820</v>
      </c>
      <c r="B6623" s="1049" t="s">
        <v>14048</v>
      </c>
      <c r="C6623" s="1049" t="s">
        <v>1239</v>
      </c>
      <c r="D6623" s="1052">
        <v>152.47999999999999</v>
      </c>
    </row>
    <row r="6624" spans="1:4" x14ac:dyDescent="0.25">
      <c r="A6624" s="1049">
        <v>87821</v>
      </c>
      <c r="B6624" s="1049" t="s">
        <v>14049</v>
      </c>
      <c r="C6624" s="1049" t="s">
        <v>1239</v>
      </c>
      <c r="D6624" s="1052">
        <v>137.59</v>
      </c>
    </row>
    <row r="6625" spans="1:4" x14ac:dyDescent="0.25">
      <c r="A6625" s="1049">
        <v>87823</v>
      </c>
      <c r="B6625" s="1049" t="s">
        <v>14050</v>
      </c>
      <c r="C6625" s="1049" t="s">
        <v>1239</v>
      </c>
      <c r="D6625" s="1052">
        <v>143.79</v>
      </c>
    </row>
    <row r="6626" spans="1:4" x14ac:dyDescent="0.25">
      <c r="A6626" s="1049">
        <v>87824</v>
      </c>
      <c r="B6626" s="1049" t="s">
        <v>14051</v>
      </c>
      <c r="C6626" s="1049" t="s">
        <v>1239</v>
      </c>
      <c r="D6626" s="1052">
        <v>177.2</v>
      </c>
    </row>
    <row r="6627" spans="1:4" x14ac:dyDescent="0.25">
      <c r="A6627" s="1049">
        <v>87825</v>
      </c>
      <c r="B6627" s="1049" t="s">
        <v>14052</v>
      </c>
      <c r="C6627" s="1049" t="s">
        <v>1239</v>
      </c>
      <c r="D6627" s="1052">
        <v>77.31</v>
      </c>
    </row>
    <row r="6628" spans="1:4" x14ac:dyDescent="0.25">
      <c r="A6628" s="1049">
        <v>87827</v>
      </c>
      <c r="B6628" s="1049" t="s">
        <v>14053</v>
      </c>
      <c r="C6628" s="1049" t="s">
        <v>1239</v>
      </c>
      <c r="D6628" s="1052">
        <v>81.41</v>
      </c>
    </row>
    <row r="6629" spans="1:4" x14ac:dyDescent="0.25">
      <c r="A6629" s="1049">
        <v>87828</v>
      </c>
      <c r="B6629" s="1049" t="s">
        <v>14054</v>
      </c>
      <c r="C6629" s="1049" t="s">
        <v>1239</v>
      </c>
      <c r="D6629" s="1052">
        <v>111.72</v>
      </c>
    </row>
    <row r="6630" spans="1:4" x14ac:dyDescent="0.25">
      <c r="A6630" s="1049">
        <v>87829</v>
      </c>
      <c r="B6630" s="1049" t="s">
        <v>14055</v>
      </c>
      <c r="C6630" s="1049" t="s">
        <v>1239</v>
      </c>
      <c r="D6630" s="1052">
        <v>93.19</v>
      </c>
    </row>
    <row r="6631" spans="1:4" x14ac:dyDescent="0.25">
      <c r="A6631" s="1049">
        <v>87831</v>
      </c>
      <c r="B6631" s="1049" t="s">
        <v>14056</v>
      </c>
      <c r="C6631" s="1049" t="s">
        <v>1239</v>
      </c>
      <c r="D6631" s="1052">
        <v>98.68</v>
      </c>
    </row>
    <row r="6632" spans="1:4" x14ac:dyDescent="0.25">
      <c r="A6632" s="1049">
        <v>87832</v>
      </c>
      <c r="B6632" s="1049" t="s">
        <v>14057</v>
      </c>
      <c r="C6632" s="1049" t="s">
        <v>1239</v>
      </c>
      <c r="D6632" s="1052">
        <v>140.19999999999999</v>
      </c>
    </row>
    <row r="6633" spans="1:4" x14ac:dyDescent="0.25">
      <c r="A6633" s="1049">
        <v>87838</v>
      </c>
      <c r="B6633" s="1049" t="s">
        <v>22559</v>
      </c>
      <c r="C6633" s="1049" t="s">
        <v>1239</v>
      </c>
      <c r="D6633" s="1052">
        <v>186.99</v>
      </c>
    </row>
    <row r="6634" spans="1:4" x14ac:dyDescent="0.25">
      <c r="A6634" s="1049">
        <v>87839</v>
      </c>
      <c r="B6634" s="1049" t="s">
        <v>22560</v>
      </c>
      <c r="C6634" s="1049" t="s">
        <v>1239</v>
      </c>
      <c r="D6634" s="1052">
        <v>135.18</v>
      </c>
    </row>
    <row r="6635" spans="1:4" x14ac:dyDescent="0.25">
      <c r="A6635" s="1049">
        <v>87840</v>
      </c>
      <c r="B6635" s="1049" t="s">
        <v>22561</v>
      </c>
      <c r="C6635" s="1049" t="s">
        <v>1239</v>
      </c>
      <c r="D6635" s="1052">
        <v>180.57</v>
      </c>
    </row>
    <row r="6636" spans="1:4" x14ac:dyDescent="0.25">
      <c r="A6636" s="1049">
        <v>87841</v>
      </c>
      <c r="B6636" s="1049" t="s">
        <v>22562</v>
      </c>
      <c r="C6636" s="1049" t="s">
        <v>1239</v>
      </c>
      <c r="D6636" s="1052">
        <v>129</v>
      </c>
    </row>
    <row r="6637" spans="1:4" x14ac:dyDescent="0.25">
      <c r="A6637" s="1049">
        <v>87850</v>
      </c>
      <c r="B6637" s="1049" t="s">
        <v>22563</v>
      </c>
      <c r="C6637" s="1049" t="s">
        <v>1239</v>
      </c>
      <c r="D6637" s="1052">
        <v>202.91</v>
      </c>
    </row>
    <row r="6638" spans="1:4" x14ac:dyDescent="0.25">
      <c r="A6638" s="1049">
        <v>87851</v>
      </c>
      <c r="B6638" s="1049" t="s">
        <v>22564</v>
      </c>
      <c r="C6638" s="1049" t="s">
        <v>1239</v>
      </c>
      <c r="D6638" s="1052">
        <v>151.09</v>
      </c>
    </row>
    <row r="6639" spans="1:4" x14ac:dyDescent="0.25">
      <c r="A6639" s="1049">
        <v>87852</v>
      </c>
      <c r="B6639" s="1049" t="s">
        <v>22565</v>
      </c>
      <c r="C6639" s="1049" t="s">
        <v>1239</v>
      </c>
      <c r="D6639" s="1052">
        <v>196.02</v>
      </c>
    </row>
    <row r="6640" spans="1:4" x14ac:dyDescent="0.25">
      <c r="A6640" s="1049">
        <v>87853</v>
      </c>
      <c r="B6640" s="1049" t="s">
        <v>22566</v>
      </c>
      <c r="C6640" s="1049" t="s">
        <v>1239</v>
      </c>
      <c r="D6640" s="1052">
        <v>144.44999999999999</v>
      </c>
    </row>
    <row r="6641" spans="1:4" x14ac:dyDescent="0.25">
      <c r="A6641" s="1049">
        <v>90406</v>
      </c>
      <c r="B6641" s="1049" t="s">
        <v>22567</v>
      </c>
      <c r="C6641" s="1049" t="s">
        <v>1239</v>
      </c>
      <c r="D6641" s="1052">
        <v>45.12</v>
      </c>
    </row>
    <row r="6642" spans="1:4" x14ac:dyDescent="0.25">
      <c r="A6642" s="1049">
        <v>90408</v>
      </c>
      <c r="B6642" s="1049" t="s">
        <v>22568</v>
      </c>
      <c r="C6642" s="1049" t="s">
        <v>1239</v>
      </c>
      <c r="D6642" s="1052">
        <v>33.93</v>
      </c>
    </row>
    <row r="6643" spans="1:4" x14ac:dyDescent="0.25">
      <c r="A6643" s="1049">
        <v>104203</v>
      </c>
      <c r="B6643" s="1049" t="s">
        <v>14058</v>
      </c>
      <c r="C6643" s="1049" t="s">
        <v>1239</v>
      </c>
      <c r="D6643" s="1052">
        <v>61.44</v>
      </c>
    </row>
    <row r="6644" spans="1:4" x14ac:dyDescent="0.25">
      <c r="A6644" s="1049">
        <v>104204</v>
      </c>
      <c r="B6644" s="1049" t="s">
        <v>14059</v>
      </c>
      <c r="C6644" s="1049" t="s">
        <v>1239</v>
      </c>
      <c r="D6644" s="1052">
        <v>79.31</v>
      </c>
    </row>
    <row r="6645" spans="1:4" x14ac:dyDescent="0.25">
      <c r="A6645" s="1049">
        <v>104205</v>
      </c>
      <c r="B6645" s="1049" t="s">
        <v>14060</v>
      </c>
      <c r="C6645" s="1049" t="s">
        <v>1239</v>
      </c>
      <c r="D6645" s="1052">
        <v>86.05</v>
      </c>
    </row>
    <row r="6646" spans="1:4" x14ac:dyDescent="0.25">
      <c r="A6646" s="1049">
        <v>104206</v>
      </c>
      <c r="B6646" s="1049" t="s">
        <v>14061</v>
      </c>
      <c r="C6646" s="1049" t="s">
        <v>1239</v>
      </c>
      <c r="D6646" s="1052">
        <v>95.09</v>
      </c>
    </row>
    <row r="6647" spans="1:4" x14ac:dyDescent="0.25">
      <c r="A6647" s="1049">
        <v>104207</v>
      </c>
      <c r="B6647" s="1049" t="s">
        <v>14062</v>
      </c>
      <c r="C6647" s="1049" t="s">
        <v>1239</v>
      </c>
      <c r="D6647" s="1052">
        <v>44.98</v>
      </c>
    </row>
    <row r="6648" spans="1:4" x14ac:dyDescent="0.25">
      <c r="A6648" s="1049">
        <v>104208</v>
      </c>
      <c r="B6648" s="1049" t="s">
        <v>14063</v>
      </c>
      <c r="C6648" s="1049" t="s">
        <v>1239</v>
      </c>
      <c r="D6648" s="1052">
        <v>62.38</v>
      </c>
    </row>
    <row r="6649" spans="1:4" x14ac:dyDescent="0.25">
      <c r="A6649" s="1049">
        <v>104209</v>
      </c>
      <c r="B6649" s="1049" t="s">
        <v>14064</v>
      </c>
      <c r="C6649" s="1049" t="s">
        <v>1239</v>
      </c>
      <c r="D6649" s="1052">
        <v>68.73</v>
      </c>
    </row>
    <row r="6650" spans="1:4" x14ac:dyDescent="0.25">
      <c r="A6650" s="1049">
        <v>104210</v>
      </c>
      <c r="B6650" s="1049" t="s">
        <v>14065</v>
      </c>
      <c r="C6650" s="1049" t="s">
        <v>1239</v>
      </c>
      <c r="D6650" s="1052">
        <v>71.010000000000005</v>
      </c>
    </row>
    <row r="6651" spans="1:4" x14ac:dyDescent="0.25">
      <c r="A6651" s="1049">
        <v>104211</v>
      </c>
      <c r="B6651" s="1049" t="s">
        <v>14066</v>
      </c>
      <c r="C6651" s="1049" t="s">
        <v>1239</v>
      </c>
      <c r="D6651" s="1052">
        <v>88.83</v>
      </c>
    </row>
    <row r="6652" spans="1:4" x14ac:dyDescent="0.25">
      <c r="A6652" s="1049">
        <v>104212</v>
      </c>
      <c r="B6652" s="1049" t="s">
        <v>14067</v>
      </c>
      <c r="C6652" s="1049" t="s">
        <v>1239</v>
      </c>
      <c r="D6652" s="1052">
        <v>106.29</v>
      </c>
    </row>
    <row r="6653" spans="1:4" x14ac:dyDescent="0.25">
      <c r="A6653" s="1049">
        <v>104213</v>
      </c>
      <c r="B6653" s="1049" t="s">
        <v>14068</v>
      </c>
      <c r="C6653" s="1049" t="s">
        <v>1239</v>
      </c>
      <c r="D6653" s="1052">
        <v>112.65</v>
      </c>
    </row>
    <row r="6654" spans="1:4" x14ac:dyDescent="0.25">
      <c r="A6654" s="1049">
        <v>104214</v>
      </c>
      <c r="B6654" s="1049" t="s">
        <v>14069</v>
      </c>
      <c r="C6654" s="1049" t="s">
        <v>1239</v>
      </c>
      <c r="D6654" s="1052">
        <v>134.84</v>
      </c>
    </row>
    <row r="6655" spans="1:4" x14ac:dyDescent="0.25">
      <c r="A6655" s="1049">
        <v>104215</v>
      </c>
      <c r="B6655" s="1049" t="s">
        <v>14070</v>
      </c>
      <c r="C6655" s="1049" t="s">
        <v>1239</v>
      </c>
      <c r="D6655" s="1052">
        <v>82.28</v>
      </c>
    </row>
    <row r="6656" spans="1:4" x14ac:dyDescent="0.25">
      <c r="A6656" s="1049">
        <v>104216</v>
      </c>
      <c r="B6656" s="1049" t="s">
        <v>14071</v>
      </c>
      <c r="C6656" s="1049" t="s">
        <v>1239</v>
      </c>
      <c r="D6656" s="1052">
        <v>99.34</v>
      </c>
    </row>
    <row r="6657" spans="1:4" x14ac:dyDescent="0.25">
      <c r="A6657" s="1049">
        <v>104217</v>
      </c>
      <c r="B6657" s="1049" t="s">
        <v>14072</v>
      </c>
      <c r="C6657" s="1049" t="s">
        <v>1239</v>
      </c>
      <c r="D6657" s="1052">
        <v>53.38</v>
      </c>
    </row>
    <row r="6658" spans="1:4" x14ac:dyDescent="0.25">
      <c r="A6658" s="1049">
        <v>104218</v>
      </c>
      <c r="B6658" s="1049" t="s">
        <v>14073</v>
      </c>
      <c r="C6658" s="1049" t="s">
        <v>1239</v>
      </c>
      <c r="D6658" s="1052">
        <v>56.96</v>
      </c>
    </row>
    <row r="6659" spans="1:4" x14ac:dyDescent="0.25">
      <c r="A6659" s="1049">
        <v>104219</v>
      </c>
      <c r="B6659" s="1049" t="s">
        <v>14074</v>
      </c>
      <c r="C6659" s="1049" t="s">
        <v>1239</v>
      </c>
      <c r="D6659" s="1052">
        <v>84.97</v>
      </c>
    </row>
    <row r="6660" spans="1:4" x14ac:dyDescent="0.25">
      <c r="A6660" s="1049">
        <v>104220</v>
      </c>
      <c r="B6660" s="1049" t="s">
        <v>14075</v>
      </c>
      <c r="C6660" s="1049" t="s">
        <v>1239</v>
      </c>
      <c r="D6660" s="1052">
        <v>56.97</v>
      </c>
    </row>
    <row r="6661" spans="1:4" x14ac:dyDescent="0.25">
      <c r="A6661" s="1049">
        <v>104221</v>
      </c>
      <c r="B6661" s="1049" t="s">
        <v>14076</v>
      </c>
      <c r="C6661" s="1049" t="s">
        <v>1239</v>
      </c>
      <c r="D6661" s="1052">
        <v>68.680000000000007</v>
      </c>
    </row>
    <row r="6662" spans="1:4" x14ac:dyDescent="0.25">
      <c r="A6662" s="1049">
        <v>104222</v>
      </c>
      <c r="B6662" s="1049" t="s">
        <v>14077</v>
      </c>
      <c r="C6662" s="1049" t="s">
        <v>1239</v>
      </c>
      <c r="D6662" s="1052">
        <v>73.48</v>
      </c>
    </row>
    <row r="6663" spans="1:4" x14ac:dyDescent="0.25">
      <c r="A6663" s="1049">
        <v>104223</v>
      </c>
      <c r="B6663" s="1049" t="s">
        <v>14078</v>
      </c>
      <c r="C6663" s="1049" t="s">
        <v>1239</v>
      </c>
      <c r="D6663" s="1052">
        <v>111.23</v>
      </c>
    </row>
    <row r="6664" spans="1:4" x14ac:dyDescent="0.25">
      <c r="A6664" s="1049">
        <v>104224</v>
      </c>
      <c r="B6664" s="1049" t="s">
        <v>14079</v>
      </c>
      <c r="C6664" s="1049" t="s">
        <v>1239</v>
      </c>
      <c r="D6664" s="1052">
        <v>73.5</v>
      </c>
    </row>
    <row r="6665" spans="1:4" x14ac:dyDescent="0.25">
      <c r="A6665" s="1049">
        <v>104225</v>
      </c>
      <c r="B6665" s="1049" t="s">
        <v>14080</v>
      </c>
      <c r="C6665" s="1049" t="s">
        <v>1239</v>
      </c>
      <c r="D6665" s="1052">
        <v>74.73</v>
      </c>
    </row>
    <row r="6666" spans="1:4" x14ac:dyDescent="0.25">
      <c r="A6666" s="1049">
        <v>104226</v>
      </c>
      <c r="B6666" s="1049" t="s">
        <v>14081</v>
      </c>
      <c r="C6666" s="1049" t="s">
        <v>1239</v>
      </c>
      <c r="D6666" s="1052">
        <v>80.760000000000005</v>
      </c>
    </row>
    <row r="6667" spans="1:4" x14ac:dyDescent="0.25">
      <c r="A6667" s="1049">
        <v>104227</v>
      </c>
      <c r="B6667" s="1049" t="s">
        <v>14082</v>
      </c>
      <c r="C6667" s="1049" t="s">
        <v>1239</v>
      </c>
      <c r="D6667" s="1052">
        <v>129.07</v>
      </c>
    </row>
    <row r="6668" spans="1:4" x14ac:dyDescent="0.25">
      <c r="A6668" s="1049">
        <v>104228</v>
      </c>
      <c r="B6668" s="1049" t="s">
        <v>14083</v>
      </c>
      <c r="C6668" s="1049" t="s">
        <v>1239</v>
      </c>
      <c r="D6668" s="1052">
        <v>80.25</v>
      </c>
    </row>
    <row r="6669" spans="1:4" x14ac:dyDescent="0.25">
      <c r="A6669" s="1049">
        <v>104229</v>
      </c>
      <c r="B6669" s="1049" t="s">
        <v>14084</v>
      </c>
      <c r="C6669" s="1049" t="s">
        <v>1239</v>
      </c>
      <c r="D6669" s="1052">
        <v>88.3</v>
      </c>
    </row>
    <row r="6670" spans="1:4" x14ac:dyDescent="0.25">
      <c r="A6670" s="1049">
        <v>104230</v>
      </c>
      <c r="B6670" s="1049" t="s">
        <v>14085</v>
      </c>
      <c r="C6670" s="1049" t="s">
        <v>1239</v>
      </c>
      <c r="D6670" s="1052">
        <v>94.92</v>
      </c>
    </row>
    <row r="6671" spans="1:4" x14ac:dyDescent="0.25">
      <c r="A6671" s="1049">
        <v>104231</v>
      </c>
      <c r="B6671" s="1049" t="s">
        <v>14086</v>
      </c>
      <c r="C6671" s="1049" t="s">
        <v>1239</v>
      </c>
      <c r="D6671" s="1052">
        <v>142.30000000000001</v>
      </c>
    </row>
    <row r="6672" spans="1:4" x14ac:dyDescent="0.25">
      <c r="A6672" s="1049">
        <v>104232</v>
      </c>
      <c r="B6672" s="1049" t="s">
        <v>14087</v>
      </c>
      <c r="C6672" s="1049" t="s">
        <v>1239</v>
      </c>
      <c r="D6672" s="1052">
        <v>88.71</v>
      </c>
    </row>
    <row r="6673" spans="1:4" x14ac:dyDescent="0.25">
      <c r="A6673" s="1049">
        <v>104233</v>
      </c>
      <c r="B6673" s="1049" t="s">
        <v>14088</v>
      </c>
      <c r="C6673" s="1049" t="s">
        <v>1239</v>
      </c>
      <c r="D6673" s="1052">
        <v>39.47</v>
      </c>
    </row>
    <row r="6674" spans="1:4" x14ac:dyDescent="0.25">
      <c r="A6674" s="1049">
        <v>104234</v>
      </c>
      <c r="B6674" s="1049" t="s">
        <v>14089</v>
      </c>
      <c r="C6674" s="1049" t="s">
        <v>1239</v>
      </c>
      <c r="D6674" s="1052">
        <v>42.81</v>
      </c>
    </row>
    <row r="6675" spans="1:4" x14ac:dyDescent="0.25">
      <c r="A6675" s="1049">
        <v>104235</v>
      </c>
      <c r="B6675" s="1049" t="s">
        <v>14090</v>
      </c>
      <c r="C6675" s="1049" t="s">
        <v>1239</v>
      </c>
      <c r="D6675" s="1052">
        <v>69.86</v>
      </c>
    </row>
    <row r="6676" spans="1:4" x14ac:dyDescent="0.25">
      <c r="A6676" s="1049">
        <v>104236</v>
      </c>
      <c r="B6676" s="1049" t="s">
        <v>14091</v>
      </c>
      <c r="C6676" s="1049" t="s">
        <v>1239</v>
      </c>
      <c r="D6676" s="1052">
        <v>42.24</v>
      </c>
    </row>
    <row r="6677" spans="1:4" x14ac:dyDescent="0.25">
      <c r="A6677" s="1049">
        <v>104237</v>
      </c>
      <c r="B6677" s="1049" t="s">
        <v>14092</v>
      </c>
      <c r="C6677" s="1049" t="s">
        <v>1239</v>
      </c>
      <c r="D6677" s="1052">
        <v>54.43</v>
      </c>
    </row>
    <row r="6678" spans="1:4" x14ac:dyDescent="0.25">
      <c r="A6678" s="1049">
        <v>104238</v>
      </c>
      <c r="B6678" s="1049" t="s">
        <v>14093</v>
      </c>
      <c r="C6678" s="1049" t="s">
        <v>1239</v>
      </c>
      <c r="D6678" s="1052">
        <v>58.91</v>
      </c>
    </row>
    <row r="6679" spans="1:4" x14ac:dyDescent="0.25">
      <c r="A6679" s="1049">
        <v>104239</v>
      </c>
      <c r="B6679" s="1049" t="s">
        <v>14094</v>
      </c>
      <c r="C6679" s="1049" t="s">
        <v>1239</v>
      </c>
      <c r="D6679" s="1052">
        <v>94.99</v>
      </c>
    </row>
    <row r="6680" spans="1:4" x14ac:dyDescent="0.25">
      <c r="A6680" s="1049">
        <v>104240</v>
      </c>
      <c r="B6680" s="1049" t="s">
        <v>14095</v>
      </c>
      <c r="C6680" s="1049" t="s">
        <v>1239</v>
      </c>
      <c r="D6680" s="1052">
        <v>58.42</v>
      </c>
    </row>
    <row r="6681" spans="1:4" x14ac:dyDescent="0.25">
      <c r="A6681" s="1049">
        <v>104241</v>
      </c>
      <c r="B6681" s="1049" t="s">
        <v>14096</v>
      </c>
      <c r="C6681" s="1049" t="s">
        <v>1239</v>
      </c>
      <c r="D6681" s="1052">
        <v>60.09</v>
      </c>
    </row>
    <row r="6682" spans="1:4" x14ac:dyDescent="0.25">
      <c r="A6682" s="1049">
        <v>104242</v>
      </c>
      <c r="B6682" s="1049" t="s">
        <v>14097</v>
      </c>
      <c r="C6682" s="1049" t="s">
        <v>1239</v>
      </c>
      <c r="D6682" s="1052">
        <v>65.709999999999994</v>
      </c>
    </row>
    <row r="6683" spans="1:4" x14ac:dyDescent="0.25">
      <c r="A6683" s="1049">
        <v>104243</v>
      </c>
      <c r="B6683" s="1049" t="s">
        <v>14098</v>
      </c>
      <c r="C6683" s="1049" t="s">
        <v>1239</v>
      </c>
      <c r="D6683" s="1052">
        <v>111.66</v>
      </c>
    </row>
    <row r="6684" spans="1:4" x14ac:dyDescent="0.25">
      <c r="A6684" s="1049">
        <v>104244</v>
      </c>
      <c r="B6684" s="1049" t="s">
        <v>14099</v>
      </c>
      <c r="C6684" s="1049" t="s">
        <v>1239</v>
      </c>
      <c r="D6684" s="1052">
        <v>64.78</v>
      </c>
    </row>
    <row r="6685" spans="1:4" x14ac:dyDescent="0.25">
      <c r="A6685" s="1049">
        <v>104245</v>
      </c>
      <c r="B6685" s="1049" t="s">
        <v>14100</v>
      </c>
      <c r="C6685" s="1049" t="s">
        <v>1239</v>
      </c>
      <c r="D6685" s="1052">
        <v>65.56</v>
      </c>
    </row>
    <row r="6686" spans="1:4" x14ac:dyDescent="0.25">
      <c r="A6686" s="1049">
        <v>104246</v>
      </c>
      <c r="B6686" s="1049" t="s">
        <v>14101</v>
      </c>
      <c r="C6686" s="1049" t="s">
        <v>1239</v>
      </c>
      <c r="D6686" s="1052">
        <v>71.760000000000005</v>
      </c>
    </row>
    <row r="6687" spans="1:4" x14ac:dyDescent="0.25">
      <c r="A6687" s="1049">
        <v>104247</v>
      </c>
      <c r="B6687" s="1049" t="s">
        <v>14102</v>
      </c>
      <c r="C6687" s="1049" t="s">
        <v>1239</v>
      </c>
      <c r="D6687" s="1052">
        <v>119.34</v>
      </c>
    </row>
    <row r="6688" spans="1:4" x14ac:dyDescent="0.25">
      <c r="A6688" s="1049">
        <v>104248</v>
      </c>
      <c r="B6688" s="1049" t="s">
        <v>14103</v>
      </c>
      <c r="C6688" s="1049" t="s">
        <v>1239</v>
      </c>
      <c r="D6688" s="1052">
        <v>67.180000000000007</v>
      </c>
    </row>
    <row r="6689" spans="1:4" x14ac:dyDescent="0.25">
      <c r="A6689" s="1049">
        <v>104249</v>
      </c>
      <c r="B6689" s="1049" t="s">
        <v>14104</v>
      </c>
      <c r="C6689" s="1049" t="s">
        <v>1239</v>
      </c>
      <c r="D6689" s="1052">
        <v>75.73</v>
      </c>
    </row>
    <row r="6690" spans="1:4" x14ac:dyDescent="0.25">
      <c r="A6690" s="1049">
        <v>104250</v>
      </c>
      <c r="B6690" s="1049" t="s">
        <v>14105</v>
      </c>
      <c r="C6690" s="1049" t="s">
        <v>1239</v>
      </c>
      <c r="D6690" s="1052">
        <v>79.069999999999993</v>
      </c>
    </row>
    <row r="6691" spans="1:4" x14ac:dyDescent="0.25">
      <c r="A6691" s="1049">
        <v>104251</v>
      </c>
      <c r="B6691" s="1049" t="s">
        <v>22569</v>
      </c>
      <c r="C6691" s="1049" t="s">
        <v>1239</v>
      </c>
      <c r="D6691" s="1052">
        <v>102.65</v>
      </c>
    </row>
    <row r="6692" spans="1:4" x14ac:dyDescent="0.25">
      <c r="A6692" s="1049">
        <v>104252</v>
      </c>
      <c r="B6692" s="1049" t="s">
        <v>14106</v>
      </c>
      <c r="C6692" s="1049" t="s">
        <v>1239</v>
      </c>
      <c r="D6692" s="1052">
        <v>80.790000000000006</v>
      </c>
    </row>
    <row r="6693" spans="1:4" x14ac:dyDescent="0.25">
      <c r="A6693" s="1049">
        <v>104253</v>
      </c>
      <c r="B6693" s="1049" t="s">
        <v>14107</v>
      </c>
      <c r="C6693" s="1049" t="s">
        <v>1239</v>
      </c>
      <c r="D6693" s="1052">
        <v>90.67</v>
      </c>
    </row>
    <row r="6694" spans="1:4" x14ac:dyDescent="0.25">
      <c r="A6694" s="1049">
        <v>104254</v>
      </c>
      <c r="B6694" s="1049" t="s">
        <v>14108</v>
      </c>
      <c r="C6694" s="1049" t="s">
        <v>1239</v>
      </c>
      <c r="D6694" s="1052">
        <v>95.15</v>
      </c>
    </row>
    <row r="6695" spans="1:4" x14ac:dyDescent="0.25">
      <c r="A6695" s="1049">
        <v>104255</v>
      </c>
      <c r="B6695" s="1049" t="s">
        <v>22570</v>
      </c>
      <c r="C6695" s="1049" t="s">
        <v>1239</v>
      </c>
      <c r="D6695" s="1052">
        <v>127.78</v>
      </c>
    </row>
    <row r="6696" spans="1:4" x14ac:dyDescent="0.25">
      <c r="A6696" s="1049">
        <v>104256</v>
      </c>
      <c r="B6696" s="1049" t="s">
        <v>14109</v>
      </c>
      <c r="C6696" s="1049" t="s">
        <v>1239</v>
      </c>
      <c r="D6696" s="1052">
        <v>96.97</v>
      </c>
    </row>
    <row r="6697" spans="1:4" x14ac:dyDescent="0.25">
      <c r="A6697" s="1049">
        <v>104257</v>
      </c>
      <c r="B6697" s="1049" t="s">
        <v>14110</v>
      </c>
      <c r="C6697" s="1049" t="s">
        <v>1239</v>
      </c>
      <c r="D6697" s="1052">
        <v>96.33</v>
      </c>
    </row>
    <row r="6698" spans="1:4" x14ac:dyDescent="0.25">
      <c r="A6698" s="1049">
        <v>104258</v>
      </c>
      <c r="B6698" s="1049" t="s">
        <v>14111</v>
      </c>
      <c r="C6698" s="1049" t="s">
        <v>1239</v>
      </c>
      <c r="D6698" s="1052">
        <v>101.95</v>
      </c>
    </row>
    <row r="6699" spans="1:4" x14ac:dyDescent="0.25">
      <c r="A6699" s="1049">
        <v>104259</v>
      </c>
      <c r="B6699" s="1049" t="s">
        <v>22571</v>
      </c>
      <c r="C6699" s="1049" t="s">
        <v>1239</v>
      </c>
      <c r="D6699" s="1052">
        <v>144.44999999999999</v>
      </c>
    </row>
    <row r="6700" spans="1:4" x14ac:dyDescent="0.25">
      <c r="A6700" s="1049">
        <v>104260</v>
      </c>
      <c r="B6700" s="1049" t="s">
        <v>14112</v>
      </c>
      <c r="C6700" s="1049" t="s">
        <v>1239</v>
      </c>
      <c r="D6700" s="1052">
        <v>103.32</v>
      </c>
    </row>
    <row r="6701" spans="1:4" x14ac:dyDescent="0.25">
      <c r="A6701" s="1049">
        <v>104261</v>
      </c>
      <c r="B6701" s="1049" t="s">
        <v>14113</v>
      </c>
      <c r="C6701" s="1049" t="s">
        <v>1239</v>
      </c>
      <c r="D6701" s="1052">
        <v>125.45</v>
      </c>
    </row>
    <row r="6702" spans="1:4" x14ac:dyDescent="0.25">
      <c r="A6702" s="1049">
        <v>104262</v>
      </c>
      <c r="B6702" s="1049" t="s">
        <v>14114</v>
      </c>
      <c r="C6702" s="1049" t="s">
        <v>1239</v>
      </c>
      <c r="D6702" s="1052">
        <v>131.65</v>
      </c>
    </row>
    <row r="6703" spans="1:4" x14ac:dyDescent="0.25">
      <c r="A6703" s="1049">
        <v>104263</v>
      </c>
      <c r="B6703" s="1049" t="s">
        <v>22572</v>
      </c>
      <c r="C6703" s="1049" t="s">
        <v>1239</v>
      </c>
      <c r="D6703" s="1052">
        <v>167.31</v>
      </c>
    </row>
    <row r="6704" spans="1:4" x14ac:dyDescent="0.25">
      <c r="A6704" s="1049">
        <v>104264</v>
      </c>
      <c r="B6704" s="1049" t="s">
        <v>14115</v>
      </c>
      <c r="C6704" s="1049" t="s">
        <v>1239</v>
      </c>
      <c r="D6704" s="1052">
        <v>123.36</v>
      </c>
    </row>
    <row r="6705" spans="1:4" x14ac:dyDescent="0.25">
      <c r="A6705" s="1049">
        <v>104627</v>
      </c>
      <c r="B6705" s="1049" t="s">
        <v>14116</v>
      </c>
      <c r="C6705" s="1049" t="s">
        <v>1239</v>
      </c>
      <c r="D6705" s="1052">
        <v>18.600000000000001</v>
      </c>
    </row>
    <row r="6706" spans="1:4" x14ac:dyDescent="0.25">
      <c r="A6706" s="1049">
        <v>104628</v>
      </c>
      <c r="B6706" s="1049" t="s">
        <v>14117</v>
      </c>
      <c r="C6706" s="1049" t="s">
        <v>1239</v>
      </c>
      <c r="D6706" s="1052">
        <v>28.59</v>
      </c>
    </row>
    <row r="6707" spans="1:4" x14ac:dyDescent="0.25">
      <c r="A6707" s="1049">
        <v>104629</v>
      </c>
      <c r="B6707" s="1049" t="s">
        <v>14118</v>
      </c>
      <c r="C6707" s="1049" t="s">
        <v>1239</v>
      </c>
      <c r="D6707" s="1052">
        <v>34.33</v>
      </c>
    </row>
    <row r="6708" spans="1:4" x14ac:dyDescent="0.25">
      <c r="A6708" s="1049">
        <v>104630</v>
      </c>
      <c r="B6708" s="1049" t="s">
        <v>14119</v>
      </c>
      <c r="C6708" s="1049" t="s">
        <v>1239</v>
      </c>
      <c r="D6708" s="1052">
        <v>29.35</v>
      </c>
    </row>
    <row r="6709" spans="1:4" x14ac:dyDescent="0.25">
      <c r="A6709" s="1049">
        <v>104631</v>
      </c>
      <c r="B6709" s="1049" t="s">
        <v>14120</v>
      </c>
      <c r="C6709" s="1049" t="s">
        <v>1239</v>
      </c>
      <c r="D6709" s="1052">
        <v>39.35</v>
      </c>
    </row>
    <row r="6710" spans="1:4" x14ac:dyDescent="0.25">
      <c r="A6710" s="1049">
        <v>104632</v>
      </c>
      <c r="B6710" s="1049" t="s">
        <v>14121</v>
      </c>
      <c r="C6710" s="1049" t="s">
        <v>1239</v>
      </c>
      <c r="D6710" s="1052">
        <v>45.09</v>
      </c>
    </row>
    <row r="6711" spans="1:4" x14ac:dyDescent="0.25">
      <c r="A6711" s="1049">
        <v>104633</v>
      </c>
      <c r="B6711" s="1049" t="s">
        <v>14122</v>
      </c>
      <c r="C6711" s="1049" t="s">
        <v>1239</v>
      </c>
      <c r="D6711" s="1052">
        <v>25.32</v>
      </c>
    </row>
    <row r="6712" spans="1:4" x14ac:dyDescent="0.25">
      <c r="A6712" s="1049">
        <v>104634</v>
      </c>
      <c r="B6712" s="1049" t="s">
        <v>14123</v>
      </c>
      <c r="C6712" s="1049" t="s">
        <v>1239</v>
      </c>
      <c r="D6712" s="1052">
        <v>37.57</v>
      </c>
    </row>
    <row r="6713" spans="1:4" x14ac:dyDescent="0.25">
      <c r="A6713" s="1049">
        <v>104635</v>
      </c>
      <c r="B6713" s="1049" t="s">
        <v>14124</v>
      </c>
      <c r="C6713" s="1049" t="s">
        <v>1239</v>
      </c>
      <c r="D6713" s="1052">
        <v>51.5</v>
      </c>
    </row>
    <row r="6714" spans="1:4" x14ac:dyDescent="0.25">
      <c r="A6714" s="1049">
        <v>104636</v>
      </c>
      <c r="B6714" s="1049" t="s">
        <v>14125</v>
      </c>
      <c r="C6714" s="1049" t="s">
        <v>1239</v>
      </c>
      <c r="D6714" s="1052">
        <v>60.04</v>
      </c>
    </row>
    <row r="6715" spans="1:4" x14ac:dyDescent="0.25">
      <c r="A6715" s="1049">
        <v>104951</v>
      </c>
      <c r="B6715" s="1049" t="s">
        <v>22573</v>
      </c>
      <c r="C6715" s="1049" t="s">
        <v>1239</v>
      </c>
      <c r="D6715" s="1052">
        <v>34.049999999999997</v>
      </c>
    </row>
    <row r="6716" spans="1:4" x14ac:dyDescent="0.25">
      <c r="A6716" s="1049">
        <v>104952</v>
      </c>
      <c r="B6716" s="1049" t="s">
        <v>22574</v>
      </c>
      <c r="C6716" s="1049" t="s">
        <v>1239</v>
      </c>
      <c r="D6716" s="1052">
        <v>37.520000000000003</v>
      </c>
    </row>
    <row r="6717" spans="1:4" x14ac:dyDescent="0.25">
      <c r="A6717" s="1049">
        <v>104953</v>
      </c>
      <c r="B6717" s="1049" t="s">
        <v>22575</v>
      </c>
      <c r="C6717" s="1049" t="s">
        <v>1239</v>
      </c>
      <c r="D6717" s="1052">
        <v>62.34</v>
      </c>
    </row>
    <row r="6718" spans="1:4" x14ac:dyDescent="0.25">
      <c r="A6718" s="1049">
        <v>104954</v>
      </c>
      <c r="B6718" s="1049" t="s">
        <v>22576</v>
      </c>
      <c r="C6718" s="1049" t="s">
        <v>1239</v>
      </c>
      <c r="D6718" s="1052">
        <v>50.08</v>
      </c>
    </row>
    <row r="6719" spans="1:4" x14ac:dyDescent="0.25">
      <c r="A6719" s="1049">
        <v>104955</v>
      </c>
      <c r="B6719" s="1049" t="s">
        <v>22577</v>
      </c>
      <c r="C6719" s="1049" t="s">
        <v>1239</v>
      </c>
      <c r="D6719" s="1052">
        <v>43.29</v>
      </c>
    </row>
    <row r="6720" spans="1:4" x14ac:dyDescent="0.25">
      <c r="A6720" s="1049">
        <v>104956</v>
      </c>
      <c r="B6720" s="1049" t="s">
        <v>22578</v>
      </c>
      <c r="C6720" s="1049" t="s">
        <v>1239</v>
      </c>
      <c r="D6720" s="1052">
        <v>46.76</v>
      </c>
    </row>
    <row r="6721" spans="1:4" x14ac:dyDescent="0.25">
      <c r="A6721" s="1049">
        <v>104957</v>
      </c>
      <c r="B6721" s="1049" t="s">
        <v>22579</v>
      </c>
      <c r="C6721" s="1049" t="s">
        <v>1239</v>
      </c>
      <c r="D6721" s="1052">
        <v>42.18</v>
      </c>
    </row>
    <row r="6722" spans="1:4" x14ac:dyDescent="0.25">
      <c r="A6722" s="1049">
        <v>104958</v>
      </c>
      <c r="B6722" s="1049" t="s">
        <v>22580</v>
      </c>
      <c r="C6722" s="1049" t="s">
        <v>1239</v>
      </c>
      <c r="D6722" s="1052">
        <v>23.78</v>
      </c>
    </row>
    <row r="6723" spans="1:4" x14ac:dyDescent="0.25">
      <c r="A6723" s="1049">
        <v>104959</v>
      </c>
      <c r="B6723" s="1049" t="s">
        <v>22581</v>
      </c>
      <c r="C6723" s="1049" t="s">
        <v>1239</v>
      </c>
      <c r="D6723" s="1052">
        <v>25.99</v>
      </c>
    </row>
    <row r="6724" spans="1:4" x14ac:dyDescent="0.25">
      <c r="A6724" s="1049">
        <v>104960</v>
      </c>
      <c r="B6724" s="1049" t="s">
        <v>22582</v>
      </c>
      <c r="C6724" s="1049" t="s">
        <v>1239</v>
      </c>
      <c r="D6724" s="1052">
        <v>40.81</v>
      </c>
    </row>
    <row r="6725" spans="1:4" x14ac:dyDescent="0.25">
      <c r="A6725" s="1049">
        <v>104961</v>
      </c>
      <c r="B6725" s="1049" t="s">
        <v>22583</v>
      </c>
      <c r="C6725" s="1049" t="s">
        <v>1239</v>
      </c>
      <c r="D6725" s="1052">
        <v>54.03</v>
      </c>
    </row>
    <row r="6726" spans="1:4" x14ac:dyDescent="0.25">
      <c r="A6726" s="1049">
        <v>104962</v>
      </c>
      <c r="B6726" s="1049" t="s">
        <v>22584</v>
      </c>
      <c r="C6726" s="1049" t="s">
        <v>1239</v>
      </c>
      <c r="D6726" s="1052">
        <v>57.5</v>
      </c>
    </row>
    <row r="6727" spans="1:4" x14ac:dyDescent="0.25">
      <c r="A6727" s="1049">
        <v>104963</v>
      </c>
      <c r="B6727" s="1049" t="s">
        <v>22585</v>
      </c>
      <c r="C6727" s="1049" t="s">
        <v>1239</v>
      </c>
      <c r="D6727" s="1052">
        <v>48.75</v>
      </c>
    </row>
    <row r="6728" spans="1:4" x14ac:dyDescent="0.25">
      <c r="A6728" s="1049">
        <v>104964</v>
      </c>
      <c r="B6728" s="1049" t="s">
        <v>22586</v>
      </c>
      <c r="C6728" s="1049" t="s">
        <v>1239</v>
      </c>
      <c r="D6728" s="1052">
        <v>52.22</v>
      </c>
    </row>
    <row r="6729" spans="1:4" x14ac:dyDescent="0.25">
      <c r="A6729" s="1049">
        <v>104965</v>
      </c>
      <c r="B6729" s="1049" t="s">
        <v>22587</v>
      </c>
      <c r="C6729" s="1049" t="s">
        <v>1239</v>
      </c>
      <c r="D6729" s="1052">
        <v>46.61</v>
      </c>
    </row>
    <row r="6730" spans="1:4" x14ac:dyDescent="0.25">
      <c r="A6730" s="1049">
        <v>104966</v>
      </c>
      <c r="B6730" s="1049" t="s">
        <v>22588</v>
      </c>
      <c r="C6730" s="1049" t="s">
        <v>1239</v>
      </c>
      <c r="D6730" s="1052">
        <v>45.65</v>
      </c>
    </row>
    <row r="6731" spans="1:4" x14ac:dyDescent="0.25">
      <c r="A6731" s="1049">
        <v>104967</v>
      </c>
      <c r="B6731" s="1049" t="s">
        <v>22589</v>
      </c>
      <c r="C6731" s="1049" t="s">
        <v>1239</v>
      </c>
      <c r="D6731" s="1052">
        <v>41.57</v>
      </c>
    </row>
    <row r="6732" spans="1:4" x14ac:dyDescent="0.25">
      <c r="A6732" s="1049">
        <v>104968</v>
      </c>
      <c r="B6732" s="1049" t="s">
        <v>22590</v>
      </c>
      <c r="C6732" s="1049" t="s">
        <v>1239</v>
      </c>
      <c r="D6732" s="1052">
        <v>43.78</v>
      </c>
    </row>
    <row r="6733" spans="1:4" x14ac:dyDescent="0.25">
      <c r="A6733" s="1049">
        <v>104969</v>
      </c>
      <c r="B6733" s="1049" t="s">
        <v>22591</v>
      </c>
      <c r="C6733" s="1049" t="s">
        <v>1239</v>
      </c>
      <c r="D6733" s="1052">
        <v>36.28</v>
      </c>
    </row>
    <row r="6734" spans="1:4" x14ac:dyDescent="0.25">
      <c r="A6734" s="1049">
        <v>104970</v>
      </c>
      <c r="B6734" s="1049" t="s">
        <v>22592</v>
      </c>
      <c r="C6734" s="1049" t="s">
        <v>1239</v>
      </c>
      <c r="D6734" s="1052">
        <v>38.49</v>
      </c>
    </row>
    <row r="6735" spans="1:4" x14ac:dyDescent="0.25">
      <c r="A6735" s="1049">
        <v>104971</v>
      </c>
      <c r="B6735" s="1049" t="s">
        <v>22593</v>
      </c>
      <c r="C6735" s="1049" t="s">
        <v>1239</v>
      </c>
      <c r="D6735" s="1052">
        <v>34.130000000000003</v>
      </c>
    </row>
    <row r="6736" spans="1:4" x14ac:dyDescent="0.25">
      <c r="A6736" s="1049">
        <v>104972</v>
      </c>
      <c r="B6736" s="1049" t="s">
        <v>22594</v>
      </c>
      <c r="C6736" s="1049" t="s">
        <v>1239</v>
      </c>
      <c r="D6736" s="1052">
        <v>36.340000000000003</v>
      </c>
    </row>
    <row r="6737" spans="1:4" x14ac:dyDescent="0.25">
      <c r="A6737" s="1049">
        <v>104973</v>
      </c>
      <c r="B6737" s="1049" t="s">
        <v>22595</v>
      </c>
      <c r="C6737" s="1049" t="s">
        <v>1239</v>
      </c>
      <c r="D6737" s="1052">
        <v>30.81</v>
      </c>
    </row>
    <row r="6738" spans="1:4" x14ac:dyDescent="0.25">
      <c r="A6738" s="1049">
        <v>104974</v>
      </c>
      <c r="B6738" s="1049" t="s">
        <v>22596</v>
      </c>
      <c r="C6738" s="1049" t="s">
        <v>1239</v>
      </c>
      <c r="D6738" s="1052">
        <v>33.020000000000003</v>
      </c>
    </row>
    <row r="6739" spans="1:4" x14ac:dyDescent="0.25">
      <c r="A6739" s="1049">
        <v>104975</v>
      </c>
      <c r="B6739" s="1049" t="s">
        <v>22597</v>
      </c>
      <c r="C6739" s="1049" t="s">
        <v>1239</v>
      </c>
      <c r="D6739" s="1052">
        <v>29.71</v>
      </c>
    </row>
    <row r="6740" spans="1:4" x14ac:dyDescent="0.25">
      <c r="A6740" s="1049">
        <v>104976</v>
      </c>
      <c r="B6740" s="1049" t="s">
        <v>22598</v>
      </c>
      <c r="C6740" s="1049" t="s">
        <v>1239</v>
      </c>
      <c r="D6740" s="1052">
        <v>31.92</v>
      </c>
    </row>
    <row r="6741" spans="1:4" x14ac:dyDescent="0.25">
      <c r="A6741" s="1049">
        <v>104977</v>
      </c>
      <c r="B6741" s="1049" t="s">
        <v>22599</v>
      </c>
      <c r="C6741" s="1049" t="s">
        <v>1239</v>
      </c>
      <c r="D6741" s="1052">
        <v>51.27</v>
      </c>
    </row>
    <row r="6742" spans="1:4" x14ac:dyDescent="0.25">
      <c r="A6742" s="1049">
        <v>104978</v>
      </c>
      <c r="B6742" s="1049" t="s">
        <v>22600</v>
      </c>
      <c r="C6742" s="1049" t="s">
        <v>1239</v>
      </c>
      <c r="D6742" s="1052">
        <v>38.99</v>
      </c>
    </row>
    <row r="6743" spans="1:4" x14ac:dyDescent="0.25">
      <c r="A6743" s="1049">
        <v>105185</v>
      </c>
      <c r="B6743" s="1049" t="s">
        <v>22601</v>
      </c>
      <c r="C6743" s="1049" t="s">
        <v>1239</v>
      </c>
      <c r="D6743" s="1052">
        <v>199.73</v>
      </c>
    </row>
    <row r="6744" spans="1:4" x14ac:dyDescent="0.25">
      <c r="A6744" s="1049">
        <v>105186</v>
      </c>
      <c r="B6744" s="1049" t="s">
        <v>22602</v>
      </c>
      <c r="C6744" s="1049" t="s">
        <v>1239</v>
      </c>
      <c r="D6744" s="1052">
        <v>147.97</v>
      </c>
    </row>
    <row r="6745" spans="1:4" x14ac:dyDescent="0.25">
      <c r="A6745" s="1049">
        <v>105187</v>
      </c>
      <c r="B6745" s="1049" t="s">
        <v>22603</v>
      </c>
      <c r="C6745" s="1049" t="s">
        <v>1239</v>
      </c>
      <c r="D6745" s="1052">
        <v>193.6</v>
      </c>
    </row>
    <row r="6746" spans="1:4" x14ac:dyDescent="0.25">
      <c r="A6746" s="1049">
        <v>105188</v>
      </c>
      <c r="B6746" s="1049" t="s">
        <v>22604</v>
      </c>
      <c r="C6746" s="1049" t="s">
        <v>1239</v>
      </c>
      <c r="D6746" s="1052">
        <v>142.03</v>
      </c>
    </row>
    <row r="6747" spans="1:4" x14ac:dyDescent="0.25">
      <c r="A6747" s="1049">
        <v>87244</v>
      </c>
      <c r="B6747" s="1049" t="s">
        <v>14126</v>
      </c>
      <c r="C6747" s="1049" t="s">
        <v>1239</v>
      </c>
      <c r="D6747" s="1052">
        <v>223.36</v>
      </c>
    </row>
    <row r="6748" spans="1:4" x14ac:dyDescent="0.25">
      <c r="A6748" s="1049">
        <v>87245</v>
      </c>
      <c r="B6748" s="1049" t="s">
        <v>14127</v>
      </c>
      <c r="C6748" s="1049" t="s">
        <v>1239</v>
      </c>
      <c r="D6748" s="1052">
        <v>266.44</v>
      </c>
    </row>
    <row r="6749" spans="1:4" x14ac:dyDescent="0.25">
      <c r="A6749" s="1049">
        <v>87265</v>
      </c>
      <c r="B6749" s="1049" t="s">
        <v>22605</v>
      </c>
      <c r="C6749" s="1049" t="s">
        <v>1239</v>
      </c>
      <c r="D6749" s="1052">
        <v>67.430000000000007</v>
      </c>
    </row>
    <row r="6750" spans="1:4" x14ac:dyDescent="0.25">
      <c r="A6750" s="1049">
        <v>87267</v>
      </c>
      <c r="B6750" s="1049" t="s">
        <v>22606</v>
      </c>
      <c r="C6750" s="1049" t="s">
        <v>1239</v>
      </c>
      <c r="D6750" s="1052">
        <v>73.150000000000006</v>
      </c>
    </row>
    <row r="6751" spans="1:4" x14ac:dyDescent="0.25">
      <c r="A6751" s="1049">
        <v>87269</v>
      </c>
      <c r="B6751" s="1049" t="s">
        <v>22607</v>
      </c>
      <c r="C6751" s="1049" t="s">
        <v>1239</v>
      </c>
      <c r="D6751" s="1052">
        <v>71.81</v>
      </c>
    </row>
    <row r="6752" spans="1:4" x14ac:dyDescent="0.25">
      <c r="A6752" s="1049">
        <v>87271</v>
      </c>
      <c r="B6752" s="1049" t="s">
        <v>22608</v>
      </c>
      <c r="C6752" s="1049" t="s">
        <v>1239</v>
      </c>
      <c r="D6752" s="1052">
        <v>77.59</v>
      </c>
    </row>
    <row r="6753" spans="1:4" x14ac:dyDescent="0.25">
      <c r="A6753" s="1049">
        <v>87273</v>
      </c>
      <c r="B6753" s="1049" t="s">
        <v>22609</v>
      </c>
      <c r="C6753" s="1049" t="s">
        <v>1239</v>
      </c>
      <c r="D6753" s="1052">
        <v>75.040000000000006</v>
      </c>
    </row>
    <row r="6754" spans="1:4" x14ac:dyDescent="0.25">
      <c r="A6754" s="1049">
        <v>87275</v>
      </c>
      <c r="B6754" s="1049" t="s">
        <v>22610</v>
      </c>
      <c r="C6754" s="1049" t="s">
        <v>1239</v>
      </c>
      <c r="D6754" s="1052">
        <v>82.73</v>
      </c>
    </row>
    <row r="6755" spans="1:4" x14ac:dyDescent="0.25">
      <c r="A6755" s="1049">
        <v>88788</v>
      </c>
      <c r="B6755" s="1049" t="s">
        <v>14128</v>
      </c>
      <c r="C6755" s="1049" t="s">
        <v>1239</v>
      </c>
      <c r="D6755" s="1052">
        <v>315.27</v>
      </c>
    </row>
    <row r="6756" spans="1:4" x14ac:dyDescent="0.25">
      <c r="A6756" s="1049">
        <v>88789</v>
      </c>
      <c r="B6756" s="1049" t="s">
        <v>14129</v>
      </c>
      <c r="C6756" s="1049" t="s">
        <v>1239</v>
      </c>
      <c r="D6756" s="1052">
        <v>377.67</v>
      </c>
    </row>
    <row r="6757" spans="1:4" x14ac:dyDescent="0.25">
      <c r="A6757" s="1049">
        <v>104611</v>
      </c>
      <c r="B6757" s="1049" t="s">
        <v>22611</v>
      </c>
      <c r="C6757" s="1049" t="s">
        <v>1239</v>
      </c>
      <c r="D6757" s="1052">
        <v>91.9</v>
      </c>
    </row>
    <row r="6758" spans="1:4" x14ac:dyDescent="0.25">
      <c r="A6758" s="1049">
        <v>104612</v>
      </c>
      <c r="B6758" s="1049" t="s">
        <v>22612</v>
      </c>
      <c r="C6758" s="1049" t="s">
        <v>1239</v>
      </c>
      <c r="D6758" s="1052">
        <v>92.74</v>
      </c>
    </row>
    <row r="6759" spans="1:4" x14ac:dyDescent="0.25">
      <c r="A6759" s="1049">
        <v>104613</v>
      </c>
      <c r="B6759" s="1049" t="s">
        <v>22613</v>
      </c>
      <c r="C6759" s="1049" t="s">
        <v>1239</v>
      </c>
      <c r="D6759" s="1052">
        <v>71.28</v>
      </c>
    </row>
    <row r="6760" spans="1:4" x14ac:dyDescent="0.25">
      <c r="A6760" s="1049">
        <v>104614</v>
      </c>
      <c r="B6760" s="1049" t="s">
        <v>22614</v>
      </c>
      <c r="C6760" s="1049" t="s">
        <v>1239</v>
      </c>
      <c r="D6760" s="1052">
        <v>78.739999999999995</v>
      </c>
    </row>
    <row r="6761" spans="1:4" x14ac:dyDescent="0.25">
      <c r="A6761" s="1049">
        <v>104615</v>
      </c>
      <c r="B6761" s="1049" t="s">
        <v>14130</v>
      </c>
      <c r="C6761" s="1049" t="s">
        <v>1239</v>
      </c>
      <c r="D6761" s="1052">
        <v>220.07</v>
      </c>
    </row>
    <row r="6762" spans="1:4" x14ac:dyDescent="0.25">
      <c r="A6762" s="1049">
        <v>104616</v>
      </c>
      <c r="B6762" s="1049" t="s">
        <v>14131</v>
      </c>
      <c r="C6762" s="1049" t="s">
        <v>1239</v>
      </c>
      <c r="D6762" s="1052">
        <v>315.47000000000003</v>
      </c>
    </row>
    <row r="6763" spans="1:4" x14ac:dyDescent="0.25">
      <c r="A6763" s="1049">
        <v>104617</v>
      </c>
      <c r="B6763" s="1049" t="s">
        <v>14132</v>
      </c>
      <c r="C6763" s="1049" t="s">
        <v>1239</v>
      </c>
      <c r="D6763" s="1052">
        <v>231.55</v>
      </c>
    </row>
    <row r="6764" spans="1:4" x14ac:dyDescent="0.25">
      <c r="A6764" s="1049">
        <v>104618</v>
      </c>
      <c r="B6764" s="1049" t="s">
        <v>14133</v>
      </c>
      <c r="C6764" s="1049" t="s">
        <v>1239</v>
      </c>
      <c r="D6764" s="1052">
        <v>326.95</v>
      </c>
    </row>
    <row r="6765" spans="1:4" x14ac:dyDescent="0.25">
      <c r="A6765" s="1049">
        <v>104619</v>
      </c>
      <c r="B6765" s="1049" t="s">
        <v>22615</v>
      </c>
      <c r="C6765" s="1049" t="s">
        <v>76</v>
      </c>
      <c r="D6765" s="1052">
        <v>21.39</v>
      </c>
    </row>
    <row r="6766" spans="1:4" x14ac:dyDescent="0.25">
      <c r="A6766" s="1049">
        <v>101965</v>
      </c>
      <c r="B6766" s="1049" t="s">
        <v>4145</v>
      </c>
      <c r="C6766" s="1049" t="s">
        <v>76</v>
      </c>
      <c r="D6766" s="1052">
        <v>83.64</v>
      </c>
    </row>
    <row r="6767" spans="1:4" x14ac:dyDescent="0.25">
      <c r="A6767" s="1049">
        <v>101966</v>
      </c>
      <c r="B6767" s="1049" t="s">
        <v>4146</v>
      </c>
      <c r="C6767" s="1049" t="s">
        <v>76</v>
      </c>
      <c r="D6767" s="1052">
        <v>87.5</v>
      </c>
    </row>
    <row r="6768" spans="1:4" x14ac:dyDescent="0.25">
      <c r="A6768" s="1049">
        <v>101979</v>
      </c>
      <c r="B6768" s="1049" t="s">
        <v>4147</v>
      </c>
      <c r="C6768" s="1049" t="s">
        <v>76</v>
      </c>
      <c r="D6768" s="1052">
        <v>39.340000000000003</v>
      </c>
    </row>
    <row r="6769" spans="1:4" x14ac:dyDescent="0.25">
      <c r="A6769" s="1049">
        <v>96112</v>
      </c>
      <c r="B6769" s="1049" t="s">
        <v>22616</v>
      </c>
      <c r="C6769" s="1049" t="s">
        <v>1239</v>
      </c>
      <c r="D6769" s="1052">
        <v>142.91</v>
      </c>
    </row>
    <row r="6770" spans="1:4" x14ac:dyDescent="0.25">
      <c r="A6770" s="1049">
        <v>96122</v>
      </c>
      <c r="B6770" s="1049" t="s">
        <v>14134</v>
      </c>
      <c r="C6770" s="1049" t="s">
        <v>76</v>
      </c>
      <c r="D6770" s="1052">
        <v>44.25</v>
      </c>
    </row>
    <row r="6771" spans="1:4" x14ac:dyDescent="0.25">
      <c r="A6771" s="1049">
        <v>104756</v>
      </c>
      <c r="B6771" s="1049" t="s">
        <v>14135</v>
      </c>
      <c r="C6771" s="1049" t="s">
        <v>1239</v>
      </c>
      <c r="D6771" s="1052">
        <v>186.45</v>
      </c>
    </row>
    <row r="6772" spans="1:4" x14ac:dyDescent="0.25">
      <c r="A6772" s="1049">
        <v>96109</v>
      </c>
      <c r="B6772" s="1049" t="s">
        <v>14136</v>
      </c>
      <c r="C6772" s="1049" t="s">
        <v>1239</v>
      </c>
      <c r="D6772" s="1052">
        <v>50.36</v>
      </c>
    </row>
    <row r="6773" spans="1:4" x14ac:dyDescent="0.25">
      <c r="A6773" s="1049">
        <v>96110</v>
      </c>
      <c r="B6773" s="1049" t="s">
        <v>14137</v>
      </c>
      <c r="C6773" s="1049" t="s">
        <v>1239</v>
      </c>
      <c r="D6773" s="1052">
        <v>77.05</v>
      </c>
    </row>
    <row r="6774" spans="1:4" x14ac:dyDescent="0.25">
      <c r="A6774" s="1049">
        <v>96113</v>
      </c>
      <c r="B6774" s="1049" t="s">
        <v>14138</v>
      </c>
      <c r="C6774" s="1049" t="s">
        <v>1239</v>
      </c>
      <c r="D6774" s="1052">
        <v>45.56</v>
      </c>
    </row>
    <row r="6775" spans="1:4" x14ac:dyDescent="0.25">
      <c r="A6775" s="1049">
        <v>96114</v>
      </c>
      <c r="B6775" s="1049" t="s">
        <v>14139</v>
      </c>
      <c r="C6775" s="1049" t="s">
        <v>1239</v>
      </c>
      <c r="D6775" s="1052">
        <v>76.25</v>
      </c>
    </row>
    <row r="6776" spans="1:4" x14ac:dyDescent="0.25">
      <c r="A6776" s="1049">
        <v>96120</v>
      </c>
      <c r="B6776" s="1049" t="s">
        <v>14140</v>
      </c>
      <c r="C6776" s="1049" t="s">
        <v>76</v>
      </c>
      <c r="D6776" s="1052">
        <v>2.97</v>
      </c>
    </row>
    <row r="6777" spans="1:4" x14ac:dyDescent="0.25">
      <c r="A6777" s="1049">
        <v>96123</v>
      </c>
      <c r="B6777" s="1049" t="s">
        <v>14141</v>
      </c>
      <c r="C6777" s="1049" t="s">
        <v>76</v>
      </c>
      <c r="D6777" s="1052">
        <v>28.87</v>
      </c>
    </row>
    <row r="6778" spans="1:4" x14ac:dyDescent="0.25">
      <c r="A6778" s="1049">
        <v>99054</v>
      </c>
      <c r="B6778" s="1049" t="s">
        <v>14142</v>
      </c>
      <c r="C6778" s="1049" t="s">
        <v>1239</v>
      </c>
      <c r="D6778" s="1052">
        <v>57.46</v>
      </c>
    </row>
    <row r="6779" spans="1:4" x14ac:dyDescent="0.25">
      <c r="A6779" s="1049">
        <v>96111</v>
      </c>
      <c r="B6779" s="1049" t="s">
        <v>14143</v>
      </c>
      <c r="C6779" s="1049" t="s">
        <v>1239</v>
      </c>
      <c r="D6779" s="1052">
        <v>61</v>
      </c>
    </row>
    <row r="6780" spans="1:4" x14ac:dyDescent="0.25">
      <c r="A6780" s="1049">
        <v>96116</v>
      </c>
      <c r="B6780" s="1049" t="s">
        <v>22617</v>
      </c>
      <c r="C6780" s="1049" t="s">
        <v>1239</v>
      </c>
      <c r="D6780" s="1052">
        <v>61.56</v>
      </c>
    </row>
    <row r="6781" spans="1:4" x14ac:dyDescent="0.25">
      <c r="A6781" s="1049">
        <v>96121</v>
      </c>
      <c r="B6781" s="1049" t="s">
        <v>14144</v>
      </c>
      <c r="C6781" s="1049" t="s">
        <v>76</v>
      </c>
      <c r="D6781" s="1052">
        <v>12.7</v>
      </c>
    </row>
    <row r="6782" spans="1:4" x14ac:dyDescent="0.25">
      <c r="A6782" s="1049">
        <v>96485</v>
      </c>
      <c r="B6782" s="1049" t="s">
        <v>14145</v>
      </c>
      <c r="C6782" s="1049" t="s">
        <v>1239</v>
      </c>
      <c r="D6782" s="1052">
        <v>69.290000000000006</v>
      </c>
    </row>
    <row r="6783" spans="1:4" x14ac:dyDescent="0.25">
      <c r="A6783" s="1049">
        <v>96486</v>
      </c>
      <c r="B6783" s="1049" t="s">
        <v>14146</v>
      </c>
      <c r="C6783" s="1049" t="s">
        <v>1239</v>
      </c>
      <c r="D6783" s="1052">
        <v>69.849999999999994</v>
      </c>
    </row>
    <row r="6784" spans="1:4" x14ac:dyDescent="0.25">
      <c r="A6784" s="1049">
        <v>91515</v>
      </c>
      <c r="B6784" s="1049" t="s">
        <v>14147</v>
      </c>
      <c r="C6784" s="1049" t="s">
        <v>1239</v>
      </c>
      <c r="D6784" s="1052">
        <v>7.03</v>
      </c>
    </row>
    <row r="6785" spans="1:4" x14ac:dyDescent="0.25">
      <c r="A6785" s="1049">
        <v>91519</v>
      </c>
      <c r="B6785" s="1049" t="s">
        <v>14148</v>
      </c>
      <c r="C6785" s="1049" t="s">
        <v>1239</v>
      </c>
      <c r="D6785" s="1052">
        <v>9.4700000000000006</v>
      </c>
    </row>
    <row r="6786" spans="1:4" x14ac:dyDescent="0.25">
      <c r="A6786" s="1049">
        <v>91520</v>
      </c>
      <c r="B6786" s="1049" t="s">
        <v>14149</v>
      </c>
      <c r="C6786" s="1049" t="s">
        <v>1239</v>
      </c>
      <c r="D6786" s="1052">
        <v>2.62</v>
      </c>
    </row>
    <row r="6787" spans="1:4" x14ac:dyDescent="0.25">
      <c r="A6787" s="1049">
        <v>91522</v>
      </c>
      <c r="B6787" s="1049" t="s">
        <v>14150</v>
      </c>
      <c r="C6787" s="1049" t="s">
        <v>1239</v>
      </c>
      <c r="D6787" s="1052">
        <v>3.63</v>
      </c>
    </row>
    <row r="6788" spans="1:4" x14ac:dyDescent="0.25">
      <c r="A6788" s="1049">
        <v>91525</v>
      </c>
      <c r="B6788" s="1049" t="s">
        <v>14151</v>
      </c>
      <c r="C6788" s="1049" t="s">
        <v>1239</v>
      </c>
      <c r="D6788" s="1052">
        <v>8.07</v>
      </c>
    </row>
    <row r="6789" spans="1:4" x14ac:dyDescent="0.25">
      <c r="A6789" s="1049">
        <v>104412</v>
      </c>
      <c r="B6789" s="1049" t="s">
        <v>14152</v>
      </c>
      <c r="C6789" s="1049" t="s">
        <v>1239</v>
      </c>
      <c r="D6789" s="1052">
        <v>3.25</v>
      </c>
    </row>
    <row r="6790" spans="1:4" x14ac:dyDescent="0.25">
      <c r="A6790" s="1049">
        <v>104413</v>
      </c>
      <c r="B6790" s="1049" t="s">
        <v>14153</v>
      </c>
      <c r="C6790" s="1049" t="s">
        <v>1239</v>
      </c>
      <c r="D6790" s="1052">
        <v>5.73</v>
      </c>
    </row>
    <row r="6791" spans="1:4" x14ac:dyDescent="0.25">
      <c r="A6791" s="1049">
        <v>104414</v>
      </c>
      <c r="B6791" s="1049" t="s">
        <v>14154</v>
      </c>
      <c r="C6791" s="1049" t="s">
        <v>1239</v>
      </c>
      <c r="D6791" s="1052">
        <v>7.21</v>
      </c>
    </row>
    <row r="6792" spans="1:4" x14ac:dyDescent="0.25">
      <c r="A6792" s="1049">
        <v>104415</v>
      </c>
      <c r="B6792" s="1049" t="s">
        <v>14155</v>
      </c>
      <c r="C6792" s="1049" t="s">
        <v>1239</v>
      </c>
      <c r="D6792" s="1052">
        <v>12.78</v>
      </c>
    </row>
    <row r="6793" spans="1:4" x14ac:dyDescent="0.25">
      <c r="A6793" s="1049">
        <v>104416</v>
      </c>
      <c r="B6793" s="1049" t="s">
        <v>14156</v>
      </c>
      <c r="C6793" s="1049" t="s">
        <v>1239</v>
      </c>
      <c r="D6793" s="1052">
        <v>2.2400000000000002</v>
      </c>
    </row>
    <row r="6794" spans="1:4" x14ac:dyDescent="0.25">
      <c r="A6794" s="1049">
        <v>104417</v>
      </c>
      <c r="B6794" s="1049" t="s">
        <v>14157</v>
      </c>
      <c r="C6794" s="1049" t="s">
        <v>1239</v>
      </c>
      <c r="D6794" s="1052">
        <v>4.7300000000000004</v>
      </c>
    </row>
    <row r="6795" spans="1:4" x14ac:dyDescent="0.25">
      <c r="A6795" s="1049">
        <v>104418</v>
      </c>
      <c r="B6795" s="1049" t="s">
        <v>14158</v>
      </c>
      <c r="C6795" s="1049" t="s">
        <v>1239</v>
      </c>
      <c r="D6795" s="1052">
        <v>3.03</v>
      </c>
    </row>
    <row r="6796" spans="1:4" x14ac:dyDescent="0.25">
      <c r="A6796" s="1049">
        <v>104419</v>
      </c>
      <c r="B6796" s="1049" t="s">
        <v>14159</v>
      </c>
      <c r="C6796" s="1049" t="s">
        <v>1239</v>
      </c>
      <c r="D6796" s="1052">
        <v>12.67</v>
      </c>
    </row>
    <row r="6797" spans="1:4" x14ac:dyDescent="0.25">
      <c r="A6797" s="1049">
        <v>104420</v>
      </c>
      <c r="B6797" s="1049" t="s">
        <v>14160</v>
      </c>
      <c r="C6797" s="1049" t="s">
        <v>1239</v>
      </c>
      <c r="D6797" s="1052">
        <v>11.42</v>
      </c>
    </row>
    <row r="6798" spans="1:4" x14ac:dyDescent="0.25">
      <c r="A6798" s="1049">
        <v>104421</v>
      </c>
      <c r="B6798" s="1049" t="s">
        <v>14161</v>
      </c>
      <c r="C6798" s="1049" t="s">
        <v>1239</v>
      </c>
      <c r="D6798" s="1052">
        <v>15.52</v>
      </c>
    </row>
    <row r="6799" spans="1:4" x14ac:dyDescent="0.25">
      <c r="A6799" s="1049">
        <v>104422</v>
      </c>
      <c r="B6799" s="1049" t="s">
        <v>14162</v>
      </c>
      <c r="C6799" s="1049" t="s">
        <v>1239</v>
      </c>
      <c r="D6799" s="1052">
        <v>8.82</v>
      </c>
    </row>
    <row r="6800" spans="1:4" x14ac:dyDescent="0.25">
      <c r="A6800" s="1049">
        <v>104423</v>
      </c>
      <c r="B6800" s="1049" t="s">
        <v>14163</v>
      </c>
      <c r="C6800" s="1049" t="s">
        <v>1239</v>
      </c>
      <c r="D6800" s="1052">
        <v>25.02</v>
      </c>
    </row>
    <row r="6801" spans="1:4" x14ac:dyDescent="0.25">
      <c r="A6801" s="1049">
        <v>104424</v>
      </c>
      <c r="B6801" s="1049" t="s">
        <v>14164</v>
      </c>
      <c r="C6801" s="1049" t="s">
        <v>1239</v>
      </c>
      <c r="D6801" s="1052">
        <v>23</v>
      </c>
    </row>
    <row r="6802" spans="1:4" x14ac:dyDescent="0.25">
      <c r="A6802" s="1049">
        <v>104425</v>
      </c>
      <c r="B6802" s="1049" t="s">
        <v>14165</v>
      </c>
      <c r="C6802" s="1049" t="s">
        <v>1239</v>
      </c>
      <c r="D6802" s="1052">
        <v>19.649999999999999</v>
      </c>
    </row>
    <row r="6803" spans="1:4" x14ac:dyDescent="0.25">
      <c r="A6803" s="1049">
        <v>87280</v>
      </c>
      <c r="B6803" s="1049" t="s">
        <v>4148</v>
      </c>
      <c r="C6803" s="1049" t="s">
        <v>70</v>
      </c>
      <c r="D6803" s="1052">
        <v>423.61</v>
      </c>
    </row>
    <row r="6804" spans="1:4" x14ac:dyDescent="0.25">
      <c r="A6804" s="1049">
        <v>87281</v>
      </c>
      <c r="B6804" s="1049" t="s">
        <v>4149</v>
      </c>
      <c r="C6804" s="1049" t="s">
        <v>70</v>
      </c>
      <c r="D6804" s="1052">
        <v>406.46</v>
      </c>
    </row>
    <row r="6805" spans="1:4" x14ac:dyDescent="0.25">
      <c r="A6805" s="1049">
        <v>87283</v>
      </c>
      <c r="B6805" s="1049" t="s">
        <v>4150</v>
      </c>
      <c r="C6805" s="1049" t="s">
        <v>70</v>
      </c>
      <c r="D6805" s="1052">
        <v>431.9</v>
      </c>
    </row>
    <row r="6806" spans="1:4" x14ac:dyDescent="0.25">
      <c r="A6806" s="1049">
        <v>87284</v>
      </c>
      <c r="B6806" s="1049" t="s">
        <v>4151</v>
      </c>
      <c r="C6806" s="1049" t="s">
        <v>70</v>
      </c>
      <c r="D6806" s="1052">
        <v>414.29</v>
      </c>
    </row>
    <row r="6807" spans="1:4" x14ac:dyDescent="0.25">
      <c r="A6807" s="1049">
        <v>87286</v>
      </c>
      <c r="B6807" s="1049" t="s">
        <v>4152</v>
      </c>
      <c r="C6807" s="1049" t="s">
        <v>70</v>
      </c>
      <c r="D6807" s="1052">
        <v>567.87</v>
      </c>
    </row>
    <row r="6808" spans="1:4" x14ac:dyDescent="0.25">
      <c r="A6808" s="1049">
        <v>87287</v>
      </c>
      <c r="B6808" s="1049" t="s">
        <v>4153</v>
      </c>
      <c r="C6808" s="1049" t="s">
        <v>70</v>
      </c>
      <c r="D6808" s="1052">
        <v>532.67999999999995</v>
      </c>
    </row>
    <row r="6809" spans="1:4" x14ac:dyDescent="0.25">
      <c r="A6809" s="1049">
        <v>87289</v>
      </c>
      <c r="B6809" s="1049" t="s">
        <v>4154</v>
      </c>
      <c r="C6809" s="1049" t="s">
        <v>70</v>
      </c>
      <c r="D6809" s="1052">
        <v>552.35</v>
      </c>
    </row>
    <row r="6810" spans="1:4" x14ac:dyDescent="0.25">
      <c r="A6810" s="1049">
        <v>87290</v>
      </c>
      <c r="B6810" s="1049" t="s">
        <v>4155</v>
      </c>
      <c r="C6810" s="1049" t="s">
        <v>70</v>
      </c>
      <c r="D6810" s="1052">
        <v>531.27</v>
      </c>
    </row>
    <row r="6811" spans="1:4" x14ac:dyDescent="0.25">
      <c r="A6811" s="1049">
        <v>87292</v>
      </c>
      <c r="B6811" s="1049" t="s">
        <v>4156</v>
      </c>
      <c r="C6811" s="1049" t="s">
        <v>70</v>
      </c>
      <c r="D6811" s="1052">
        <v>566.28</v>
      </c>
    </row>
    <row r="6812" spans="1:4" x14ac:dyDescent="0.25">
      <c r="A6812" s="1049">
        <v>87294</v>
      </c>
      <c r="B6812" s="1049" t="s">
        <v>4157</v>
      </c>
      <c r="C6812" s="1049" t="s">
        <v>70</v>
      </c>
      <c r="D6812" s="1052">
        <v>534.54999999999995</v>
      </c>
    </row>
    <row r="6813" spans="1:4" x14ac:dyDescent="0.25">
      <c r="A6813" s="1049">
        <v>87295</v>
      </c>
      <c r="B6813" s="1049" t="s">
        <v>4158</v>
      </c>
      <c r="C6813" s="1049" t="s">
        <v>70</v>
      </c>
      <c r="D6813" s="1052">
        <v>568.13</v>
      </c>
    </row>
    <row r="6814" spans="1:4" x14ac:dyDescent="0.25">
      <c r="A6814" s="1049">
        <v>87296</v>
      </c>
      <c r="B6814" s="1049" t="s">
        <v>4159</v>
      </c>
      <c r="C6814" s="1049" t="s">
        <v>70</v>
      </c>
      <c r="D6814" s="1052">
        <v>520.27</v>
      </c>
    </row>
    <row r="6815" spans="1:4" x14ac:dyDescent="0.25">
      <c r="A6815" s="1049">
        <v>87298</v>
      </c>
      <c r="B6815" s="1049" t="s">
        <v>4160</v>
      </c>
      <c r="C6815" s="1049" t="s">
        <v>70</v>
      </c>
      <c r="D6815" s="1052">
        <v>623.78</v>
      </c>
    </row>
    <row r="6816" spans="1:4" x14ac:dyDescent="0.25">
      <c r="A6816" s="1049">
        <v>87299</v>
      </c>
      <c r="B6816" s="1049" t="s">
        <v>4161</v>
      </c>
      <c r="C6816" s="1049" t="s">
        <v>70</v>
      </c>
      <c r="D6816" s="1052">
        <v>414.55</v>
      </c>
    </row>
    <row r="6817" spans="1:4" x14ac:dyDescent="0.25">
      <c r="A6817" s="1049">
        <v>87301</v>
      </c>
      <c r="B6817" s="1049" t="s">
        <v>4162</v>
      </c>
      <c r="C6817" s="1049" t="s">
        <v>70</v>
      </c>
      <c r="D6817" s="1052">
        <v>569.75</v>
      </c>
    </row>
    <row r="6818" spans="1:4" x14ac:dyDescent="0.25">
      <c r="A6818" s="1049">
        <v>87302</v>
      </c>
      <c r="B6818" s="1049" t="s">
        <v>4163</v>
      </c>
      <c r="C6818" s="1049" t="s">
        <v>70</v>
      </c>
      <c r="D6818" s="1052">
        <v>548.1</v>
      </c>
    </row>
    <row r="6819" spans="1:4" x14ac:dyDescent="0.25">
      <c r="A6819" s="1049">
        <v>87304</v>
      </c>
      <c r="B6819" s="1049" t="s">
        <v>4164</v>
      </c>
      <c r="C6819" s="1049" t="s">
        <v>70</v>
      </c>
      <c r="D6819" s="1052">
        <v>513.45000000000005</v>
      </c>
    </row>
    <row r="6820" spans="1:4" x14ac:dyDescent="0.25">
      <c r="A6820" s="1049">
        <v>87305</v>
      </c>
      <c r="B6820" s="1049" t="s">
        <v>4165</v>
      </c>
      <c r="C6820" s="1049" t="s">
        <v>70</v>
      </c>
      <c r="D6820" s="1052">
        <v>508.86</v>
      </c>
    </row>
    <row r="6821" spans="1:4" x14ac:dyDescent="0.25">
      <c r="A6821" s="1049">
        <v>87307</v>
      </c>
      <c r="B6821" s="1049" t="s">
        <v>4166</v>
      </c>
      <c r="C6821" s="1049" t="s">
        <v>70</v>
      </c>
      <c r="D6821" s="1052">
        <v>495.62</v>
      </c>
    </row>
    <row r="6822" spans="1:4" x14ac:dyDescent="0.25">
      <c r="A6822" s="1049">
        <v>87308</v>
      </c>
      <c r="B6822" s="1049" t="s">
        <v>4167</v>
      </c>
      <c r="C6822" s="1049" t="s">
        <v>70</v>
      </c>
      <c r="D6822" s="1052">
        <v>475.01</v>
      </c>
    </row>
    <row r="6823" spans="1:4" x14ac:dyDescent="0.25">
      <c r="A6823" s="1049">
        <v>87310</v>
      </c>
      <c r="B6823" s="1049" t="s">
        <v>4168</v>
      </c>
      <c r="C6823" s="1049" t="s">
        <v>70</v>
      </c>
      <c r="D6823" s="1052">
        <v>416.84</v>
      </c>
    </row>
    <row r="6824" spans="1:4" x14ac:dyDescent="0.25">
      <c r="A6824" s="1049">
        <v>87311</v>
      </c>
      <c r="B6824" s="1049" t="s">
        <v>4169</v>
      </c>
      <c r="C6824" s="1049" t="s">
        <v>70</v>
      </c>
      <c r="D6824" s="1052">
        <v>396.63</v>
      </c>
    </row>
    <row r="6825" spans="1:4" x14ac:dyDescent="0.25">
      <c r="A6825" s="1049">
        <v>87313</v>
      </c>
      <c r="B6825" s="1049" t="s">
        <v>4170</v>
      </c>
      <c r="C6825" s="1049" t="s">
        <v>70</v>
      </c>
      <c r="D6825" s="1052">
        <v>497.87</v>
      </c>
    </row>
    <row r="6826" spans="1:4" x14ac:dyDescent="0.25">
      <c r="A6826" s="1049">
        <v>87314</v>
      </c>
      <c r="B6826" s="1049" t="s">
        <v>4171</v>
      </c>
      <c r="C6826" s="1049" t="s">
        <v>70</v>
      </c>
      <c r="D6826" s="1052">
        <v>479.2</v>
      </c>
    </row>
    <row r="6827" spans="1:4" x14ac:dyDescent="0.25">
      <c r="A6827" s="1049">
        <v>87316</v>
      </c>
      <c r="B6827" s="1049" t="s">
        <v>4172</v>
      </c>
      <c r="C6827" s="1049" t="s">
        <v>70</v>
      </c>
      <c r="D6827" s="1052">
        <v>459.11</v>
      </c>
    </row>
    <row r="6828" spans="1:4" x14ac:dyDescent="0.25">
      <c r="A6828" s="1049">
        <v>87317</v>
      </c>
      <c r="B6828" s="1049" t="s">
        <v>4173</v>
      </c>
      <c r="C6828" s="1049" t="s">
        <v>70</v>
      </c>
      <c r="D6828" s="1052">
        <v>430.45</v>
      </c>
    </row>
    <row r="6829" spans="1:4" x14ac:dyDescent="0.25">
      <c r="A6829" s="1049">
        <v>87319</v>
      </c>
      <c r="B6829" s="1049" t="s">
        <v>4174</v>
      </c>
      <c r="C6829" s="1049" t="s">
        <v>70</v>
      </c>
      <c r="D6829" s="1053">
        <v>2919.67</v>
      </c>
    </row>
    <row r="6830" spans="1:4" x14ac:dyDescent="0.25">
      <c r="A6830" s="1049">
        <v>87320</v>
      </c>
      <c r="B6830" s="1049" t="s">
        <v>4175</v>
      </c>
      <c r="C6830" s="1049" t="s">
        <v>70</v>
      </c>
      <c r="D6830" s="1053">
        <v>2912.58</v>
      </c>
    </row>
    <row r="6831" spans="1:4" x14ac:dyDescent="0.25">
      <c r="A6831" s="1049">
        <v>87322</v>
      </c>
      <c r="B6831" s="1049" t="s">
        <v>4176</v>
      </c>
      <c r="C6831" s="1049" t="s">
        <v>70</v>
      </c>
      <c r="D6831" s="1053">
        <v>3016.28</v>
      </c>
    </row>
    <row r="6832" spans="1:4" x14ac:dyDescent="0.25">
      <c r="A6832" s="1049">
        <v>87323</v>
      </c>
      <c r="B6832" s="1049" t="s">
        <v>4177</v>
      </c>
      <c r="C6832" s="1049" t="s">
        <v>70</v>
      </c>
      <c r="D6832" s="1053">
        <v>2998.98</v>
      </c>
    </row>
    <row r="6833" spans="1:4" x14ac:dyDescent="0.25">
      <c r="A6833" s="1049">
        <v>87325</v>
      </c>
      <c r="B6833" s="1049" t="s">
        <v>4178</v>
      </c>
      <c r="C6833" s="1049" t="s">
        <v>70</v>
      </c>
      <c r="D6833" s="1053">
        <v>2948.89</v>
      </c>
    </row>
    <row r="6834" spans="1:4" x14ac:dyDescent="0.25">
      <c r="A6834" s="1049">
        <v>87326</v>
      </c>
      <c r="B6834" s="1049" t="s">
        <v>4179</v>
      </c>
      <c r="C6834" s="1049" t="s">
        <v>70</v>
      </c>
      <c r="D6834" s="1053">
        <v>2935.62</v>
      </c>
    </row>
    <row r="6835" spans="1:4" x14ac:dyDescent="0.25">
      <c r="A6835" s="1049">
        <v>87327</v>
      </c>
      <c r="B6835" s="1049" t="s">
        <v>4180</v>
      </c>
      <c r="C6835" s="1049" t="s">
        <v>70</v>
      </c>
      <c r="D6835" s="1052">
        <v>456.45</v>
      </c>
    </row>
    <row r="6836" spans="1:4" x14ac:dyDescent="0.25">
      <c r="A6836" s="1049">
        <v>87328</v>
      </c>
      <c r="B6836" s="1049" t="s">
        <v>4181</v>
      </c>
      <c r="C6836" s="1049" t="s">
        <v>70</v>
      </c>
      <c r="D6836" s="1052">
        <v>370.44</v>
      </c>
    </row>
    <row r="6837" spans="1:4" x14ac:dyDescent="0.25">
      <c r="A6837" s="1049">
        <v>87329</v>
      </c>
      <c r="B6837" s="1049" t="s">
        <v>4182</v>
      </c>
      <c r="C6837" s="1049" t="s">
        <v>70</v>
      </c>
      <c r="D6837" s="1052">
        <v>491.72</v>
      </c>
    </row>
    <row r="6838" spans="1:4" x14ac:dyDescent="0.25">
      <c r="A6838" s="1049">
        <v>87330</v>
      </c>
      <c r="B6838" s="1049" t="s">
        <v>4183</v>
      </c>
      <c r="C6838" s="1049" t="s">
        <v>70</v>
      </c>
      <c r="D6838" s="1052">
        <v>394.97</v>
      </c>
    </row>
    <row r="6839" spans="1:4" x14ac:dyDescent="0.25">
      <c r="A6839" s="1049">
        <v>87331</v>
      </c>
      <c r="B6839" s="1049" t="s">
        <v>4184</v>
      </c>
      <c r="C6839" s="1049" t="s">
        <v>70</v>
      </c>
      <c r="D6839" s="1052">
        <v>599.41</v>
      </c>
    </row>
    <row r="6840" spans="1:4" x14ac:dyDescent="0.25">
      <c r="A6840" s="1049">
        <v>87332</v>
      </c>
      <c r="B6840" s="1049" t="s">
        <v>4185</v>
      </c>
      <c r="C6840" s="1049" t="s">
        <v>70</v>
      </c>
      <c r="D6840" s="1052">
        <v>509.6</v>
      </c>
    </row>
    <row r="6841" spans="1:4" x14ac:dyDescent="0.25">
      <c r="A6841" s="1049">
        <v>87333</v>
      </c>
      <c r="B6841" s="1049" t="s">
        <v>4186</v>
      </c>
      <c r="C6841" s="1049" t="s">
        <v>70</v>
      </c>
      <c r="D6841" s="1052">
        <v>561.95000000000005</v>
      </c>
    </row>
    <row r="6842" spans="1:4" x14ac:dyDescent="0.25">
      <c r="A6842" s="1049">
        <v>87334</v>
      </c>
      <c r="B6842" s="1049" t="s">
        <v>4187</v>
      </c>
      <c r="C6842" s="1049" t="s">
        <v>70</v>
      </c>
      <c r="D6842" s="1052">
        <v>505.74</v>
      </c>
    </row>
    <row r="6843" spans="1:4" x14ac:dyDescent="0.25">
      <c r="A6843" s="1049">
        <v>87335</v>
      </c>
      <c r="B6843" s="1049" t="s">
        <v>4188</v>
      </c>
      <c r="C6843" s="1049" t="s">
        <v>70</v>
      </c>
      <c r="D6843" s="1052">
        <v>550.97</v>
      </c>
    </row>
    <row r="6844" spans="1:4" x14ac:dyDescent="0.25">
      <c r="A6844" s="1049">
        <v>87336</v>
      </c>
      <c r="B6844" s="1049" t="s">
        <v>4189</v>
      </c>
      <c r="C6844" s="1049" t="s">
        <v>70</v>
      </c>
      <c r="D6844" s="1052">
        <v>526.20000000000005</v>
      </c>
    </row>
    <row r="6845" spans="1:4" x14ac:dyDescent="0.25">
      <c r="A6845" s="1049">
        <v>87337</v>
      </c>
      <c r="B6845" s="1049" t="s">
        <v>4190</v>
      </c>
      <c r="C6845" s="1049" t="s">
        <v>70</v>
      </c>
      <c r="D6845" s="1052">
        <v>546.84</v>
      </c>
    </row>
    <row r="6846" spans="1:4" x14ac:dyDescent="0.25">
      <c r="A6846" s="1049">
        <v>87338</v>
      </c>
      <c r="B6846" s="1049" t="s">
        <v>4191</v>
      </c>
      <c r="C6846" s="1049" t="s">
        <v>70</v>
      </c>
      <c r="D6846" s="1052">
        <v>523.38</v>
      </c>
    </row>
    <row r="6847" spans="1:4" x14ac:dyDescent="0.25">
      <c r="A6847" s="1049">
        <v>87339</v>
      </c>
      <c r="B6847" s="1049" t="s">
        <v>4192</v>
      </c>
      <c r="C6847" s="1049" t="s">
        <v>70</v>
      </c>
      <c r="D6847" s="1052">
        <v>800.23</v>
      </c>
    </row>
    <row r="6848" spans="1:4" x14ac:dyDescent="0.25">
      <c r="A6848" s="1049">
        <v>87340</v>
      </c>
      <c r="B6848" s="1049" t="s">
        <v>4193</v>
      </c>
      <c r="C6848" s="1049" t="s">
        <v>70</v>
      </c>
      <c r="D6848" s="1052">
        <v>626.91</v>
      </c>
    </row>
    <row r="6849" spans="1:4" x14ac:dyDescent="0.25">
      <c r="A6849" s="1049">
        <v>87341</v>
      </c>
      <c r="B6849" s="1049" t="s">
        <v>4194</v>
      </c>
      <c r="C6849" s="1049" t="s">
        <v>70</v>
      </c>
      <c r="D6849" s="1052">
        <v>579.33000000000004</v>
      </c>
    </row>
    <row r="6850" spans="1:4" x14ac:dyDescent="0.25">
      <c r="A6850" s="1049">
        <v>87342</v>
      </c>
      <c r="B6850" s="1049" t="s">
        <v>4195</v>
      </c>
      <c r="C6850" s="1049" t="s">
        <v>70</v>
      </c>
      <c r="D6850" s="1052">
        <v>673.52</v>
      </c>
    </row>
    <row r="6851" spans="1:4" x14ac:dyDescent="0.25">
      <c r="A6851" s="1049">
        <v>87343</v>
      </c>
      <c r="B6851" s="1049" t="s">
        <v>4196</v>
      </c>
      <c r="C6851" s="1049" t="s">
        <v>70</v>
      </c>
      <c r="D6851" s="1052">
        <v>575.29999999999995</v>
      </c>
    </row>
    <row r="6852" spans="1:4" x14ac:dyDescent="0.25">
      <c r="A6852" s="1049">
        <v>87344</v>
      </c>
      <c r="B6852" s="1049" t="s">
        <v>4197</v>
      </c>
      <c r="C6852" s="1049" t="s">
        <v>70</v>
      </c>
      <c r="D6852" s="1052">
        <v>516.11</v>
      </c>
    </row>
    <row r="6853" spans="1:4" x14ac:dyDescent="0.25">
      <c r="A6853" s="1049">
        <v>87345</v>
      </c>
      <c r="B6853" s="1049" t="s">
        <v>4198</v>
      </c>
      <c r="C6853" s="1049" t="s">
        <v>70</v>
      </c>
      <c r="D6853" s="1052">
        <v>601.94000000000005</v>
      </c>
    </row>
    <row r="6854" spans="1:4" x14ac:dyDescent="0.25">
      <c r="A6854" s="1049">
        <v>87346</v>
      </c>
      <c r="B6854" s="1049" t="s">
        <v>4199</v>
      </c>
      <c r="C6854" s="1049" t="s">
        <v>70</v>
      </c>
      <c r="D6854" s="1052">
        <v>520.53</v>
      </c>
    </row>
    <row r="6855" spans="1:4" x14ac:dyDescent="0.25">
      <c r="A6855" s="1049">
        <v>87347</v>
      </c>
      <c r="B6855" s="1049" t="s">
        <v>4200</v>
      </c>
      <c r="C6855" s="1049" t="s">
        <v>70</v>
      </c>
      <c r="D6855" s="1052">
        <v>473.1</v>
      </c>
    </row>
    <row r="6856" spans="1:4" x14ac:dyDescent="0.25">
      <c r="A6856" s="1049">
        <v>87348</v>
      </c>
      <c r="B6856" s="1049" t="s">
        <v>4201</v>
      </c>
      <c r="C6856" s="1049" t="s">
        <v>70</v>
      </c>
      <c r="D6856" s="1052">
        <v>547.82000000000005</v>
      </c>
    </row>
    <row r="6857" spans="1:4" x14ac:dyDescent="0.25">
      <c r="A6857" s="1049">
        <v>87349</v>
      </c>
      <c r="B6857" s="1049" t="s">
        <v>4202</v>
      </c>
      <c r="C6857" s="1049" t="s">
        <v>70</v>
      </c>
      <c r="D6857" s="1052">
        <v>436.53</v>
      </c>
    </row>
    <row r="6858" spans="1:4" x14ac:dyDescent="0.25">
      <c r="A6858" s="1049">
        <v>87350</v>
      </c>
      <c r="B6858" s="1049" t="s">
        <v>4203</v>
      </c>
      <c r="C6858" s="1049" t="s">
        <v>70</v>
      </c>
      <c r="D6858" s="1052">
        <v>482.21</v>
      </c>
    </row>
    <row r="6859" spans="1:4" x14ac:dyDescent="0.25">
      <c r="A6859" s="1049">
        <v>87351</v>
      </c>
      <c r="B6859" s="1049" t="s">
        <v>4204</v>
      </c>
      <c r="C6859" s="1049" t="s">
        <v>70</v>
      </c>
      <c r="D6859" s="1052">
        <v>379.14</v>
      </c>
    </row>
    <row r="6860" spans="1:4" x14ac:dyDescent="0.25">
      <c r="A6860" s="1049">
        <v>87352</v>
      </c>
      <c r="B6860" s="1049" t="s">
        <v>4205</v>
      </c>
      <c r="C6860" s="1049" t="s">
        <v>70</v>
      </c>
      <c r="D6860" s="1052">
        <v>613.78</v>
      </c>
    </row>
    <row r="6861" spans="1:4" x14ac:dyDescent="0.25">
      <c r="A6861" s="1049">
        <v>87353</v>
      </c>
      <c r="B6861" s="1049" t="s">
        <v>4206</v>
      </c>
      <c r="C6861" s="1049" t="s">
        <v>70</v>
      </c>
      <c r="D6861" s="1052">
        <v>507.5</v>
      </c>
    </row>
    <row r="6862" spans="1:4" x14ac:dyDescent="0.25">
      <c r="A6862" s="1049">
        <v>87354</v>
      </c>
      <c r="B6862" s="1049" t="s">
        <v>4207</v>
      </c>
      <c r="C6862" s="1049" t="s">
        <v>70</v>
      </c>
      <c r="D6862" s="1052">
        <v>454.7</v>
      </c>
    </row>
    <row r="6863" spans="1:4" x14ac:dyDescent="0.25">
      <c r="A6863" s="1049">
        <v>87355</v>
      </c>
      <c r="B6863" s="1049" t="s">
        <v>4208</v>
      </c>
      <c r="C6863" s="1049" t="s">
        <v>70</v>
      </c>
      <c r="D6863" s="1052">
        <v>515.44000000000005</v>
      </c>
    </row>
    <row r="6864" spans="1:4" x14ac:dyDescent="0.25">
      <c r="A6864" s="1049">
        <v>87356</v>
      </c>
      <c r="B6864" s="1049" t="s">
        <v>4209</v>
      </c>
      <c r="C6864" s="1049" t="s">
        <v>70</v>
      </c>
      <c r="D6864" s="1052">
        <v>442.62</v>
      </c>
    </row>
    <row r="6865" spans="1:4" x14ac:dyDescent="0.25">
      <c r="A6865" s="1049">
        <v>87357</v>
      </c>
      <c r="B6865" s="1049" t="s">
        <v>4210</v>
      </c>
      <c r="C6865" s="1049" t="s">
        <v>70</v>
      </c>
      <c r="D6865" s="1052">
        <v>403.9</v>
      </c>
    </row>
    <row r="6866" spans="1:4" x14ac:dyDescent="0.25">
      <c r="A6866" s="1049">
        <v>87358</v>
      </c>
      <c r="B6866" s="1049" t="s">
        <v>4211</v>
      </c>
      <c r="C6866" s="1049" t="s">
        <v>70</v>
      </c>
      <c r="D6866" s="1053">
        <v>2902.6</v>
      </c>
    </row>
    <row r="6867" spans="1:4" x14ac:dyDescent="0.25">
      <c r="A6867" s="1049">
        <v>87359</v>
      </c>
      <c r="B6867" s="1049" t="s">
        <v>4212</v>
      </c>
      <c r="C6867" s="1049" t="s">
        <v>70</v>
      </c>
      <c r="D6867" s="1053">
        <v>2852.64</v>
      </c>
    </row>
    <row r="6868" spans="1:4" x14ac:dyDescent="0.25">
      <c r="A6868" s="1049">
        <v>87360</v>
      </c>
      <c r="B6868" s="1049" t="s">
        <v>4213</v>
      </c>
      <c r="C6868" s="1049" t="s">
        <v>70</v>
      </c>
      <c r="D6868" s="1053">
        <v>3012.84</v>
      </c>
    </row>
    <row r="6869" spans="1:4" x14ac:dyDescent="0.25">
      <c r="A6869" s="1049">
        <v>87361</v>
      </c>
      <c r="B6869" s="1049" t="s">
        <v>4214</v>
      </c>
      <c r="C6869" s="1049" t="s">
        <v>70</v>
      </c>
      <c r="D6869" s="1053">
        <v>2941.34</v>
      </c>
    </row>
    <row r="6870" spans="1:4" x14ac:dyDescent="0.25">
      <c r="A6870" s="1049">
        <v>87362</v>
      </c>
      <c r="B6870" s="1049" t="s">
        <v>4215</v>
      </c>
      <c r="C6870" s="1049" t="s">
        <v>70</v>
      </c>
      <c r="D6870" s="1053">
        <v>2922.87</v>
      </c>
    </row>
    <row r="6871" spans="1:4" x14ac:dyDescent="0.25">
      <c r="A6871" s="1049">
        <v>87363</v>
      </c>
      <c r="B6871" s="1049" t="s">
        <v>4216</v>
      </c>
      <c r="C6871" s="1049" t="s">
        <v>70</v>
      </c>
      <c r="D6871" s="1053">
        <v>2941.09</v>
      </c>
    </row>
    <row r="6872" spans="1:4" x14ac:dyDescent="0.25">
      <c r="A6872" s="1049">
        <v>87364</v>
      </c>
      <c r="B6872" s="1049" t="s">
        <v>4217</v>
      </c>
      <c r="C6872" s="1049" t="s">
        <v>70</v>
      </c>
      <c r="D6872" s="1053">
        <v>2879.9</v>
      </c>
    </row>
    <row r="6873" spans="1:4" x14ac:dyDescent="0.25">
      <c r="A6873" s="1049">
        <v>87365</v>
      </c>
      <c r="B6873" s="1049" t="s">
        <v>4218</v>
      </c>
      <c r="C6873" s="1049" t="s">
        <v>70</v>
      </c>
      <c r="D6873" s="1052">
        <v>525.79999999999995</v>
      </c>
    </row>
    <row r="6874" spans="1:4" x14ac:dyDescent="0.25">
      <c r="A6874" s="1049">
        <v>87366</v>
      </c>
      <c r="B6874" s="1049" t="s">
        <v>4219</v>
      </c>
      <c r="C6874" s="1049" t="s">
        <v>70</v>
      </c>
      <c r="D6874" s="1052">
        <v>554.1</v>
      </c>
    </row>
    <row r="6875" spans="1:4" x14ac:dyDescent="0.25">
      <c r="A6875" s="1049">
        <v>87367</v>
      </c>
      <c r="B6875" s="1049" t="s">
        <v>4220</v>
      </c>
      <c r="C6875" s="1049" t="s">
        <v>70</v>
      </c>
      <c r="D6875" s="1052">
        <v>668.46</v>
      </c>
    </row>
    <row r="6876" spans="1:4" x14ac:dyDescent="0.25">
      <c r="A6876" s="1049">
        <v>87368</v>
      </c>
      <c r="B6876" s="1049" t="s">
        <v>4221</v>
      </c>
      <c r="C6876" s="1049" t="s">
        <v>70</v>
      </c>
      <c r="D6876" s="1052">
        <v>660.42</v>
      </c>
    </row>
    <row r="6877" spans="1:4" x14ac:dyDescent="0.25">
      <c r="A6877" s="1049">
        <v>87369</v>
      </c>
      <c r="B6877" s="1049" t="s">
        <v>4222</v>
      </c>
      <c r="C6877" s="1049" t="s">
        <v>70</v>
      </c>
      <c r="D6877" s="1052">
        <v>680.32</v>
      </c>
    </row>
    <row r="6878" spans="1:4" x14ac:dyDescent="0.25">
      <c r="A6878" s="1049">
        <v>87370</v>
      </c>
      <c r="B6878" s="1049" t="s">
        <v>4223</v>
      </c>
      <c r="C6878" s="1049" t="s">
        <v>70</v>
      </c>
      <c r="D6878" s="1052">
        <v>655.74</v>
      </c>
    </row>
    <row r="6879" spans="1:4" x14ac:dyDescent="0.25">
      <c r="A6879" s="1049">
        <v>87371</v>
      </c>
      <c r="B6879" s="1049" t="s">
        <v>4224</v>
      </c>
      <c r="C6879" s="1049" t="s">
        <v>70</v>
      </c>
      <c r="D6879" s="1052">
        <v>648.02</v>
      </c>
    </row>
    <row r="6880" spans="1:4" x14ac:dyDescent="0.25">
      <c r="A6880" s="1049">
        <v>87372</v>
      </c>
      <c r="B6880" s="1049" t="s">
        <v>4225</v>
      </c>
      <c r="C6880" s="1049" t="s">
        <v>70</v>
      </c>
      <c r="D6880" s="1052">
        <v>752.35</v>
      </c>
    </row>
    <row r="6881" spans="1:4" x14ac:dyDescent="0.25">
      <c r="A6881" s="1049">
        <v>87373</v>
      </c>
      <c r="B6881" s="1049" t="s">
        <v>4226</v>
      </c>
      <c r="C6881" s="1049" t="s">
        <v>70</v>
      </c>
      <c r="D6881" s="1052">
        <v>673.8</v>
      </c>
    </row>
    <row r="6882" spans="1:4" x14ac:dyDescent="0.25">
      <c r="A6882" s="1049">
        <v>87374</v>
      </c>
      <c r="B6882" s="1049" t="s">
        <v>4227</v>
      </c>
      <c r="C6882" s="1049" t="s">
        <v>70</v>
      </c>
      <c r="D6882" s="1052">
        <v>632.07000000000005</v>
      </c>
    </row>
    <row r="6883" spans="1:4" x14ac:dyDescent="0.25">
      <c r="A6883" s="1049">
        <v>87375</v>
      </c>
      <c r="B6883" s="1049" t="s">
        <v>4228</v>
      </c>
      <c r="C6883" s="1049" t="s">
        <v>70</v>
      </c>
      <c r="D6883" s="1052">
        <v>606.16</v>
      </c>
    </row>
    <row r="6884" spans="1:4" x14ac:dyDescent="0.25">
      <c r="A6884" s="1049">
        <v>87376</v>
      </c>
      <c r="B6884" s="1049" t="s">
        <v>4229</v>
      </c>
      <c r="C6884" s="1049" t="s">
        <v>70</v>
      </c>
      <c r="D6884" s="1052">
        <v>533.62</v>
      </c>
    </row>
    <row r="6885" spans="1:4" x14ac:dyDescent="0.25">
      <c r="A6885" s="1049">
        <v>87377</v>
      </c>
      <c r="B6885" s="1049" t="s">
        <v>4230</v>
      </c>
      <c r="C6885" s="1049" t="s">
        <v>70</v>
      </c>
      <c r="D6885" s="1052">
        <v>619.55999999999995</v>
      </c>
    </row>
    <row r="6886" spans="1:4" x14ac:dyDescent="0.25">
      <c r="A6886" s="1049">
        <v>87378</v>
      </c>
      <c r="B6886" s="1049" t="s">
        <v>395</v>
      </c>
      <c r="C6886" s="1049" t="s">
        <v>70</v>
      </c>
      <c r="D6886" s="1052">
        <v>562.66999999999996</v>
      </c>
    </row>
    <row r="6887" spans="1:4" x14ac:dyDescent="0.25">
      <c r="A6887" s="1049">
        <v>87379</v>
      </c>
      <c r="B6887" s="1049" t="s">
        <v>4231</v>
      </c>
      <c r="C6887" s="1049" t="s">
        <v>70</v>
      </c>
      <c r="D6887" s="1053">
        <v>3017.98</v>
      </c>
    </row>
    <row r="6888" spans="1:4" x14ac:dyDescent="0.25">
      <c r="A6888" s="1049">
        <v>87380</v>
      </c>
      <c r="B6888" s="1049" t="s">
        <v>4232</v>
      </c>
      <c r="C6888" s="1049" t="s">
        <v>70</v>
      </c>
      <c r="D6888" s="1053">
        <v>3100.5</v>
      </c>
    </row>
    <row r="6889" spans="1:4" x14ac:dyDescent="0.25">
      <c r="A6889" s="1049">
        <v>87381</v>
      </c>
      <c r="B6889" s="1049" t="s">
        <v>4233</v>
      </c>
      <c r="C6889" s="1049" t="s">
        <v>70</v>
      </c>
      <c r="D6889" s="1053">
        <v>3045.47</v>
      </c>
    </row>
    <row r="6890" spans="1:4" x14ac:dyDescent="0.25">
      <c r="A6890" s="1049">
        <v>87382</v>
      </c>
      <c r="B6890" s="1049" t="s">
        <v>4234</v>
      </c>
      <c r="C6890" s="1049" t="s">
        <v>70</v>
      </c>
      <c r="D6890" s="1053">
        <v>1634.38</v>
      </c>
    </row>
    <row r="6891" spans="1:4" x14ac:dyDescent="0.25">
      <c r="A6891" s="1049">
        <v>87383</v>
      </c>
      <c r="B6891" s="1049" t="s">
        <v>4235</v>
      </c>
      <c r="C6891" s="1049" t="s">
        <v>70</v>
      </c>
      <c r="D6891" s="1053">
        <v>1619.56</v>
      </c>
    </row>
    <row r="6892" spans="1:4" x14ac:dyDescent="0.25">
      <c r="A6892" s="1049">
        <v>87384</v>
      </c>
      <c r="B6892" s="1049" t="s">
        <v>4236</v>
      </c>
      <c r="C6892" s="1049" t="s">
        <v>70</v>
      </c>
      <c r="D6892" s="1053">
        <v>1599.13</v>
      </c>
    </row>
    <row r="6893" spans="1:4" x14ac:dyDescent="0.25">
      <c r="A6893" s="1049">
        <v>87385</v>
      </c>
      <c r="B6893" s="1049" t="s">
        <v>4237</v>
      </c>
      <c r="C6893" s="1049" t="s">
        <v>70</v>
      </c>
      <c r="D6893" s="1053">
        <v>1907.06</v>
      </c>
    </row>
    <row r="6894" spans="1:4" x14ac:dyDescent="0.25">
      <c r="A6894" s="1049">
        <v>87386</v>
      </c>
      <c r="B6894" s="1049" t="s">
        <v>4238</v>
      </c>
      <c r="C6894" s="1049" t="s">
        <v>70</v>
      </c>
      <c r="D6894" s="1053">
        <v>1883.84</v>
      </c>
    </row>
    <row r="6895" spans="1:4" x14ac:dyDescent="0.25">
      <c r="A6895" s="1049">
        <v>87387</v>
      </c>
      <c r="B6895" s="1049" t="s">
        <v>4239</v>
      </c>
      <c r="C6895" s="1049" t="s">
        <v>70</v>
      </c>
      <c r="D6895" s="1053">
        <v>1863.94</v>
      </c>
    </row>
    <row r="6896" spans="1:4" x14ac:dyDescent="0.25">
      <c r="A6896" s="1049">
        <v>87388</v>
      </c>
      <c r="B6896" s="1049" t="s">
        <v>4240</v>
      </c>
      <c r="C6896" s="1049" t="s">
        <v>70</v>
      </c>
      <c r="D6896" s="1053">
        <v>4488.8599999999997</v>
      </c>
    </row>
    <row r="6897" spans="1:4" x14ac:dyDescent="0.25">
      <c r="A6897" s="1049">
        <v>87389</v>
      </c>
      <c r="B6897" s="1049" t="s">
        <v>4241</v>
      </c>
      <c r="C6897" s="1049" t="s">
        <v>70</v>
      </c>
      <c r="D6897" s="1053">
        <v>4493.6499999999996</v>
      </c>
    </row>
    <row r="6898" spans="1:4" x14ac:dyDescent="0.25">
      <c r="A6898" s="1049">
        <v>87390</v>
      </c>
      <c r="B6898" s="1049" t="s">
        <v>4242</v>
      </c>
      <c r="C6898" s="1049" t="s">
        <v>70</v>
      </c>
      <c r="D6898" s="1053">
        <v>4503.01</v>
      </c>
    </row>
    <row r="6899" spans="1:4" x14ac:dyDescent="0.25">
      <c r="A6899" s="1049">
        <v>87391</v>
      </c>
      <c r="B6899" s="1049" t="s">
        <v>4243</v>
      </c>
      <c r="C6899" s="1049" t="s">
        <v>70</v>
      </c>
      <c r="D6899" s="1053">
        <v>4997.5</v>
      </c>
    </row>
    <row r="6900" spans="1:4" x14ac:dyDescent="0.25">
      <c r="A6900" s="1049">
        <v>87393</v>
      </c>
      <c r="B6900" s="1049" t="s">
        <v>4244</v>
      </c>
      <c r="C6900" s="1049" t="s">
        <v>70</v>
      </c>
      <c r="D6900" s="1053">
        <v>5028</v>
      </c>
    </row>
    <row r="6901" spans="1:4" x14ac:dyDescent="0.25">
      <c r="A6901" s="1049">
        <v>87394</v>
      </c>
      <c r="B6901" s="1049" t="s">
        <v>4245</v>
      </c>
      <c r="C6901" s="1049" t="s">
        <v>70</v>
      </c>
      <c r="D6901" s="1053">
        <v>5055.2299999999996</v>
      </c>
    </row>
    <row r="6902" spans="1:4" x14ac:dyDescent="0.25">
      <c r="A6902" s="1049">
        <v>87395</v>
      </c>
      <c r="B6902" s="1049" t="s">
        <v>4246</v>
      </c>
      <c r="C6902" s="1049" t="s">
        <v>70</v>
      </c>
      <c r="D6902" s="1053">
        <v>3179.38</v>
      </c>
    </row>
    <row r="6903" spans="1:4" x14ac:dyDescent="0.25">
      <c r="A6903" s="1049">
        <v>87396</v>
      </c>
      <c r="B6903" s="1049" t="s">
        <v>4247</v>
      </c>
      <c r="C6903" s="1049" t="s">
        <v>70</v>
      </c>
      <c r="D6903" s="1053">
        <v>3185.46</v>
      </c>
    </row>
    <row r="6904" spans="1:4" x14ac:dyDescent="0.25">
      <c r="A6904" s="1049">
        <v>87397</v>
      </c>
      <c r="B6904" s="1049" t="s">
        <v>4248</v>
      </c>
      <c r="C6904" s="1049" t="s">
        <v>70</v>
      </c>
      <c r="D6904" s="1053">
        <v>3189.36</v>
      </c>
    </row>
    <row r="6905" spans="1:4" x14ac:dyDescent="0.25">
      <c r="A6905" s="1049">
        <v>87398</v>
      </c>
      <c r="B6905" s="1049" t="s">
        <v>4249</v>
      </c>
      <c r="C6905" s="1049" t="s">
        <v>70</v>
      </c>
      <c r="D6905" s="1053">
        <v>1829.4</v>
      </c>
    </row>
    <row r="6906" spans="1:4" x14ac:dyDescent="0.25">
      <c r="A6906" s="1049">
        <v>87399</v>
      </c>
      <c r="B6906" s="1049" t="s">
        <v>4250</v>
      </c>
      <c r="C6906" s="1049" t="s">
        <v>70</v>
      </c>
      <c r="D6906" s="1053">
        <v>2099.4899999999998</v>
      </c>
    </row>
    <row r="6907" spans="1:4" x14ac:dyDescent="0.25">
      <c r="A6907" s="1049">
        <v>87401</v>
      </c>
      <c r="B6907" s="1049" t="s">
        <v>4251</v>
      </c>
      <c r="C6907" s="1049" t="s">
        <v>70</v>
      </c>
      <c r="D6907" s="1053">
        <v>5281.84</v>
      </c>
    </row>
    <row r="6908" spans="1:4" x14ac:dyDescent="0.25">
      <c r="A6908" s="1049">
        <v>87402</v>
      </c>
      <c r="B6908" s="1049" t="s">
        <v>4252</v>
      </c>
      <c r="C6908" s="1049" t="s">
        <v>70</v>
      </c>
      <c r="D6908" s="1053">
        <v>3426.49</v>
      </c>
    </row>
    <row r="6909" spans="1:4" x14ac:dyDescent="0.25">
      <c r="A6909" s="1049">
        <v>87404</v>
      </c>
      <c r="B6909" s="1049" t="s">
        <v>4253</v>
      </c>
      <c r="C6909" s="1049" t="s">
        <v>70</v>
      </c>
      <c r="D6909" s="1053">
        <v>4688.72</v>
      </c>
    </row>
    <row r="6910" spans="1:4" x14ac:dyDescent="0.25">
      <c r="A6910" s="1049">
        <v>87405</v>
      </c>
      <c r="B6910" s="1049" t="s">
        <v>22618</v>
      </c>
      <c r="C6910" s="1049" t="s">
        <v>70</v>
      </c>
      <c r="D6910" s="1053">
        <v>4680.7</v>
      </c>
    </row>
    <row r="6911" spans="1:4" x14ac:dyDescent="0.25">
      <c r="A6911" s="1049">
        <v>87407</v>
      </c>
      <c r="B6911" s="1049" t="s">
        <v>4254</v>
      </c>
      <c r="C6911" s="1049" t="s">
        <v>70</v>
      </c>
      <c r="D6911" s="1053">
        <v>1667.06</v>
      </c>
    </row>
    <row r="6912" spans="1:4" x14ac:dyDescent="0.25">
      <c r="A6912" s="1049">
        <v>87408</v>
      </c>
      <c r="B6912" s="1049" t="s">
        <v>22619</v>
      </c>
      <c r="C6912" s="1049" t="s">
        <v>70</v>
      </c>
      <c r="D6912" s="1053">
        <v>1643.49</v>
      </c>
    </row>
    <row r="6913" spans="1:4" x14ac:dyDescent="0.25">
      <c r="A6913" s="1049">
        <v>87410</v>
      </c>
      <c r="B6913" s="1049" t="s">
        <v>4255</v>
      </c>
      <c r="C6913" s="1049" t="s">
        <v>70</v>
      </c>
      <c r="D6913" s="1052">
        <v>925.55</v>
      </c>
    </row>
    <row r="6914" spans="1:4" x14ac:dyDescent="0.25">
      <c r="A6914" s="1049">
        <v>88626</v>
      </c>
      <c r="B6914" s="1049" t="s">
        <v>4256</v>
      </c>
      <c r="C6914" s="1049" t="s">
        <v>70</v>
      </c>
      <c r="D6914" s="1052">
        <v>526.65</v>
      </c>
    </row>
    <row r="6915" spans="1:4" x14ac:dyDescent="0.25">
      <c r="A6915" s="1049">
        <v>88627</v>
      </c>
      <c r="B6915" s="1049" t="s">
        <v>4257</v>
      </c>
      <c r="C6915" s="1049" t="s">
        <v>70</v>
      </c>
      <c r="D6915" s="1052">
        <v>612.51</v>
      </c>
    </row>
    <row r="6916" spans="1:4" x14ac:dyDescent="0.25">
      <c r="A6916" s="1049">
        <v>88628</v>
      </c>
      <c r="B6916" s="1049" t="s">
        <v>4258</v>
      </c>
      <c r="C6916" s="1049" t="s">
        <v>70</v>
      </c>
      <c r="D6916" s="1052">
        <v>516.24</v>
      </c>
    </row>
    <row r="6917" spans="1:4" x14ac:dyDescent="0.25">
      <c r="A6917" s="1049">
        <v>88629</v>
      </c>
      <c r="B6917" s="1049" t="s">
        <v>4259</v>
      </c>
      <c r="C6917" s="1049" t="s">
        <v>70</v>
      </c>
      <c r="D6917" s="1052">
        <v>611.11</v>
      </c>
    </row>
    <row r="6918" spans="1:4" x14ac:dyDescent="0.25">
      <c r="A6918" s="1049">
        <v>88630</v>
      </c>
      <c r="B6918" s="1049" t="s">
        <v>22620</v>
      </c>
      <c r="C6918" s="1049" t="s">
        <v>70</v>
      </c>
      <c r="D6918" s="1052">
        <v>442.74</v>
      </c>
    </row>
    <row r="6919" spans="1:4" x14ac:dyDescent="0.25">
      <c r="A6919" s="1049">
        <v>88631</v>
      </c>
      <c r="B6919" s="1049" t="s">
        <v>4260</v>
      </c>
      <c r="C6919" s="1049" t="s">
        <v>70</v>
      </c>
      <c r="D6919" s="1052">
        <v>549.48</v>
      </c>
    </row>
    <row r="6920" spans="1:4" x14ac:dyDescent="0.25">
      <c r="A6920" s="1049">
        <v>88715</v>
      </c>
      <c r="B6920" s="1049" t="s">
        <v>4261</v>
      </c>
      <c r="C6920" s="1049" t="s">
        <v>70</v>
      </c>
      <c r="D6920" s="1052">
        <v>532.69000000000005</v>
      </c>
    </row>
    <row r="6921" spans="1:4" x14ac:dyDescent="0.25">
      <c r="A6921" s="1049">
        <v>100464</v>
      </c>
      <c r="B6921" s="1049" t="s">
        <v>4262</v>
      </c>
      <c r="C6921" s="1049" t="s">
        <v>70</v>
      </c>
      <c r="D6921" s="1052">
        <v>565.91999999999996</v>
      </c>
    </row>
    <row r="6922" spans="1:4" x14ac:dyDescent="0.25">
      <c r="A6922" s="1049">
        <v>100465</v>
      </c>
      <c r="B6922" s="1049" t="s">
        <v>4263</v>
      </c>
      <c r="C6922" s="1049" t="s">
        <v>70</v>
      </c>
      <c r="D6922" s="1052">
        <v>511.44</v>
      </c>
    </row>
    <row r="6923" spans="1:4" x14ac:dyDescent="0.25">
      <c r="A6923" s="1049">
        <v>100466</v>
      </c>
      <c r="B6923" s="1049" t="s">
        <v>4264</v>
      </c>
      <c r="C6923" s="1049" t="s">
        <v>70</v>
      </c>
      <c r="D6923" s="1052">
        <v>480.6</v>
      </c>
    </row>
    <row r="6924" spans="1:4" x14ac:dyDescent="0.25">
      <c r="A6924" s="1049">
        <v>100468</v>
      </c>
      <c r="B6924" s="1049" t="s">
        <v>4265</v>
      </c>
      <c r="C6924" s="1049" t="s">
        <v>70</v>
      </c>
      <c r="D6924" s="1052">
        <v>659.72</v>
      </c>
    </row>
    <row r="6925" spans="1:4" x14ac:dyDescent="0.25">
      <c r="A6925" s="1049">
        <v>100469</v>
      </c>
      <c r="B6925" s="1049" t="s">
        <v>4266</v>
      </c>
      <c r="C6925" s="1049" t="s">
        <v>70</v>
      </c>
      <c r="D6925" s="1052">
        <v>506.19</v>
      </c>
    </row>
    <row r="6926" spans="1:4" x14ac:dyDescent="0.25">
      <c r="A6926" s="1049">
        <v>100470</v>
      </c>
      <c r="B6926" s="1049" t="s">
        <v>4267</v>
      </c>
      <c r="C6926" s="1049" t="s">
        <v>70</v>
      </c>
      <c r="D6926" s="1052">
        <v>460.55</v>
      </c>
    </row>
    <row r="6927" spans="1:4" x14ac:dyDescent="0.25">
      <c r="A6927" s="1049">
        <v>100472</v>
      </c>
      <c r="B6927" s="1049" t="s">
        <v>4268</v>
      </c>
      <c r="C6927" s="1049" t="s">
        <v>70</v>
      </c>
      <c r="D6927" s="1052">
        <v>529.16</v>
      </c>
    </row>
    <row r="6928" spans="1:4" x14ac:dyDescent="0.25">
      <c r="A6928" s="1049">
        <v>100473</v>
      </c>
      <c r="B6928" s="1049" t="s">
        <v>4269</v>
      </c>
      <c r="C6928" s="1049" t="s">
        <v>70</v>
      </c>
      <c r="D6928" s="1052">
        <v>460.79</v>
      </c>
    </row>
    <row r="6929" spans="1:4" x14ac:dyDescent="0.25">
      <c r="A6929" s="1049">
        <v>100474</v>
      </c>
      <c r="B6929" s="1049" t="s">
        <v>4270</v>
      </c>
      <c r="C6929" s="1049" t="s">
        <v>70</v>
      </c>
      <c r="D6929" s="1052">
        <v>426.32</v>
      </c>
    </row>
    <row r="6930" spans="1:4" x14ac:dyDescent="0.25">
      <c r="A6930" s="1049">
        <v>100475</v>
      </c>
      <c r="B6930" s="1049" t="s">
        <v>4271</v>
      </c>
      <c r="C6930" s="1049" t="s">
        <v>70</v>
      </c>
      <c r="D6930" s="1052">
        <v>652.80999999999995</v>
      </c>
    </row>
    <row r="6931" spans="1:4" x14ac:dyDescent="0.25">
      <c r="A6931" s="1049">
        <v>100477</v>
      </c>
      <c r="B6931" s="1049" t="s">
        <v>4272</v>
      </c>
      <c r="C6931" s="1049" t="s">
        <v>70</v>
      </c>
      <c r="D6931" s="1052">
        <v>746.8</v>
      </c>
    </row>
    <row r="6932" spans="1:4" x14ac:dyDescent="0.25">
      <c r="A6932" s="1049">
        <v>100478</v>
      </c>
      <c r="B6932" s="1049" t="s">
        <v>4273</v>
      </c>
      <c r="C6932" s="1049" t="s">
        <v>70</v>
      </c>
      <c r="D6932" s="1052">
        <v>639.63</v>
      </c>
    </row>
    <row r="6933" spans="1:4" x14ac:dyDescent="0.25">
      <c r="A6933" s="1049">
        <v>100479</v>
      </c>
      <c r="B6933" s="1049" t="s">
        <v>4274</v>
      </c>
      <c r="C6933" s="1049" t="s">
        <v>70</v>
      </c>
      <c r="D6933" s="1052">
        <v>612.13</v>
      </c>
    </row>
    <row r="6934" spans="1:4" x14ac:dyDescent="0.25">
      <c r="A6934" s="1049">
        <v>100480</v>
      </c>
      <c r="B6934" s="1049" t="s">
        <v>4275</v>
      </c>
      <c r="C6934" s="1049" t="s">
        <v>70</v>
      </c>
      <c r="D6934" s="1052">
        <v>744.4</v>
      </c>
    </row>
    <row r="6935" spans="1:4" x14ac:dyDescent="0.25">
      <c r="A6935" s="1049">
        <v>100481</v>
      </c>
      <c r="B6935" s="1049" t="s">
        <v>4276</v>
      </c>
      <c r="C6935" s="1049" t="s">
        <v>70</v>
      </c>
      <c r="D6935" s="1052">
        <v>564.54</v>
      </c>
    </row>
    <row r="6936" spans="1:4" x14ac:dyDescent="0.25">
      <c r="A6936" s="1049">
        <v>100483</v>
      </c>
      <c r="B6936" s="1049" t="s">
        <v>4277</v>
      </c>
      <c r="C6936" s="1049" t="s">
        <v>70</v>
      </c>
      <c r="D6936" s="1052">
        <v>634.75</v>
      </c>
    </row>
    <row r="6937" spans="1:4" x14ac:dyDescent="0.25">
      <c r="A6937" s="1049">
        <v>100484</v>
      </c>
      <c r="B6937" s="1049" t="s">
        <v>4278</v>
      </c>
      <c r="C6937" s="1049" t="s">
        <v>70</v>
      </c>
      <c r="D6937" s="1052">
        <v>567.34</v>
      </c>
    </row>
    <row r="6938" spans="1:4" x14ac:dyDescent="0.25">
      <c r="A6938" s="1049">
        <v>100485</v>
      </c>
      <c r="B6938" s="1049" t="s">
        <v>4279</v>
      </c>
      <c r="C6938" s="1049" t="s">
        <v>70</v>
      </c>
      <c r="D6938" s="1052">
        <v>534.17999999999995</v>
      </c>
    </row>
    <row r="6939" spans="1:4" x14ac:dyDescent="0.25">
      <c r="A6939" s="1049">
        <v>100486</v>
      </c>
      <c r="B6939" s="1049" t="s">
        <v>4280</v>
      </c>
      <c r="C6939" s="1049" t="s">
        <v>70</v>
      </c>
      <c r="D6939" s="1052">
        <v>661.33</v>
      </c>
    </row>
    <row r="6940" spans="1:4" x14ac:dyDescent="0.25">
      <c r="A6940" s="1049">
        <v>100487</v>
      </c>
      <c r="B6940" s="1049" t="s">
        <v>4281</v>
      </c>
      <c r="C6940" s="1049" t="s">
        <v>70</v>
      </c>
      <c r="D6940" s="1052">
        <v>496.41</v>
      </c>
    </row>
    <row r="6941" spans="1:4" x14ac:dyDescent="0.25">
      <c r="A6941" s="1049">
        <v>100488</v>
      </c>
      <c r="B6941" s="1049" t="s">
        <v>4282</v>
      </c>
      <c r="C6941" s="1049" t="s">
        <v>70</v>
      </c>
      <c r="D6941" s="1052">
        <v>506.93</v>
      </c>
    </row>
    <row r="6942" spans="1:4" x14ac:dyDescent="0.25">
      <c r="A6942" s="1049">
        <v>100489</v>
      </c>
      <c r="B6942" s="1049" t="s">
        <v>4283</v>
      </c>
      <c r="C6942" s="1049" t="s">
        <v>70</v>
      </c>
      <c r="D6942" s="1052">
        <v>507.16</v>
      </c>
    </row>
    <row r="6943" spans="1:4" x14ac:dyDescent="0.25">
      <c r="A6943" s="1049">
        <v>100490</v>
      </c>
      <c r="B6943" s="1049" t="s">
        <v>4284</v>
      </c>
      <c r="C6943" s="1049" t="s">
        <v>70</v>
      </c>
      <c r="D6943" s="1052">
        <v>447.33</v>
      </c>
    </row>
    <row r="6944" spans="1:4" x14ac:dyDescent="0.25">
      <c r="A6944" s="1049">
        <v>100491</v>
      </c>
      <c r="B6944" s="1049" t="s">
        <v>4285</v>
      </c>
      <c r="C6944" s="1049" t="s">
        <v>70</v>
      </c>
      <c r="D6944" s="1052">
        <v>644.37</v>
      </c>
    </row>
    <row r="6945" spans="1:4" x14ac:dyDescent="0.25">
      <c r="A6945" s="1049">
        <v>100492</v>
      </c>
      <c r="B6945" s="1049" t="s">
        <v>4286</v>
      </c>
      <c r="C6945" s="1049" t="s">
        <v>70</v>
      </c>
      <c r="D6945" s="1052">
        <v>556.78</v>
      </c>
    </row>
    <row r="6946" spans="1:4" x14ac:dyDescent="0.25">
      <c r="A6946" s="1049">
        <v>105515</v>
      </c>
      <c r="B6946" s="1049" t="s">
        <v>22621</v>
      </c>
      <c r="C6946" s="1049" t="s">
        <v>70</v>
      </c>
      <c r="D6946" s="1052">
        <v>768.37</v>
      </c>
    </row>
    <row r="6947" spans="1:4" x14ac:dyDescent="0.25">
      <c r="A6947" s="1049">
        <v>92121</v>
      </c>
      <c r="B6947" s="1049" t="s">
        <v>4287</v>
      </c>
      <c r="C6947" s="1049" t="s">
        <v>70</v>
      </c>
      <c r="D6947" s="1052">
        <v>33.67</v>
      </c>
    </row>
    <row r="6948" spans="1:4" x14ac:dyDescent="0.25">
      <c r="A6948" s="1049">
        <v>92122</v>
      </c>
      <c r="B6948" s="1049" t="s">
        <v>4288</v>
      </c>
      <c r="C6948" s="1049" t="s">
        <v>70</v>
      </c>
      <c r="D6948" s="1052">
        <v>56.85</v>
      </c>
    </row>
    <row r="6949" spans="1:4" x14ac:dyDescent="0.25">
      <c r="A6949" s="1049">
        <v>92123</v>
      </c>
      <c r="B6949" s="1049" t="s">
        <v>4289</v>
      </c>
      <c r="C6949" s="1049" t="s">
        <v>70</v>
      </c>
      <c r="D6949" s="1052">
        <v>64.86</v>
      </c>
    </row>
    <row r="6950" spans="1:4" x14ac:dyDescent="0.25">
      <c r="A6950" s="1049">
        <v>100195</v>
      </c>
      <c r="B6950" s="1049" t="s">
        <v>4290</v>
      </c>
      <c r="C6950" s="1049" t="s">
        <v>4291</v>
      </c>
      <c r="D6950" s="1052">
        <v>0.87</v>
      </c>
    </row>
    <row r="6951" spans="1:4" x14ac:dyDescent="0.25">
      <c r="A6951" s="1049">
        <v>100196</v>
      </c>
      <c r="B6951" s="1049" t="s">
        <v>4292</v>
      </c>
      <c r="C6951" s="1049" t="s">
        <v>4291</v>
      </c>
      <c r="D6951" s="1052">
        <v>1.45</v>
      </c>
    </row>
    <row r="6952" spans="1:4" x14ac:dyDescent="0.25">
      <c r="A6952" s="1049">
        <v>100197</v>
      </c>
      <c r="B6952" s="1049" t="s">
        <v>4293</v>
      </c>
      <c r="C6952" s="1049" t="s">
        <v>4291</v>
      </c>
      <c r="D6952" s="1052">
        <v>2.17</v>
      </c>
    </row>
    <row r="6953" spans="1:4" x14ac:dyDescent="0.25">
      <c r="A6953" s="1049">
        <v>100198</v>
      </c>
      <c r="B6953" s="1049" t="s">
        <v>4294</v>
      </c>
      <c r="C6953" s="1049" t="s">
        <v>4291</v>
      </c>
      <c r="D6953" s="1052">
        <v>0.3</v>
      </c>
    </row>
    <row r="6954" spans="1:4" x14ac:dyDescent="0.25">
      <c r="A6954" s="1049">
        <v>100199</v>
      </c>
      <c r="B6954" s="1049" t="s">
        <v>4295</v>
      </c>
      <c r="C6954" s="1049" t="s">
        <v>4291</v>
      </c>
      <c r="D6954" s="1052">
        <v>0.36</v>
      </c>
    </row>
    <row r="6955" spans="1:4" x14ac:dyDescent="0.25">
      <c r="A6955" s="1049">
        <v>100200</v>
      </c>
      <c r="B6955" s="1049" t="s">
        <v>4296</v>
      </c>
      <c r="C6955" s="1049" t="s">
        <v>4291</v>
      </c>
      <c r="D6955" s="1052">
        <v>0.44</v>
      </c>
    </row>
    <row r="6956" spans="1:4" x14ac:dyDescent="0.25">
      <c r="A6956" s="1049">
        <v>100201</v>
      </c>
      <c r="B6956" s="1049" t="s">
        <v>4297</v>
      </c>
      <c r="C6956" s="1049" t="s">
        <v>4291</v>
      </c>
      <c r="D6956" s="1052">
        <v>0.88</v>
      </c>
    </row>
    <row r="6957" spans="1:4" x14ac:dyDescent="0.25">
      <c r="A6957" s="1049">
        <v>100202</v>
      </c>
      <c r="B6957" s="1049" t="s">
        <v>4298</v>
      </c>
      <c r="C6957" s="1049" t="s">
        <v>4291</v>
      </c>
      <c r="D6957" s="1052">
        <v>1.03</v>
      </c>
    </row>
    <row r="6958" spans="1:4" x14ac:dyDescent="0.25">
      <c r="A6958" s="1049">
        <v>100203</v>
      </c>
      <c r="B6958" s="1049" t="s">
        <v>4299</v>
      </c>
      <c r="C6958" s="1049" t="s">
        <v>4291</v>
      </c>
      <c r="D6958" s="1052">
        <v>1.22</v>
      </c>
    </row>
    <row r="6959" spans="1:4" x14ac:dyDescent="0.25">
      <c r="A6959" s="1049">
        <v>100204</v>
      </c>
      <c r="B6959" s="1049" t="s">
        <v>4300</v>
      </c>
      <c r="C6959" s="1049" t="s">
        <v>4291</v>
      </c>
      <c r="D6959" s="1052">
        <v>0.11</v>
      </c>
    </row>
    <row r="6960" spans="1:4" x14ac:dyDescent="0.25">
      <c r="A6960" s="1049">
        <v>100205</v>
      </c>
      <c r="B6960" s="1049" t="s">
        <v>4301</v>
      </c>
      <c r="C6960" s="1049" t="s">
        <v>4302</v>
      </c>
      <c r="D6960" s="1053">
        <v>1619.54</v>
      </c>
    </row>
    <row r="6961" spans="1:4" x14ac:dyDescent="0.25">
      <c r="A6961" s="1049">
        <v>100206</v>
      </c>
      <c r="B6961" s="1049" t="s">
        <v>4303</v>
      </c>
      <c r="C6961" s="1049" t="s">
        <v>4302</v>
      </c>
      <c r="D6961" s="1053">
        <v>1170.6500000000001</v>
      </c>
    </row>
    <row r="6962" spans="1:4" x14ac:dyDescent="0.25">
      <c r="A6962" s="1049">
        <v>100207</v>
      </c>
      <c r="B6962" s="1049" t="s">
        <v>4304</v>
      </c>
      <c r="C6962" s="1049" t="s">
        <v>4302</v>
      </c>
      <c r="D6962" s="1052">
        <v>523.51</v>
      </c>
    </row>
    <row r="6963" spans="1:4" x14ac:dyDescent="0.25">
      <c r="A6963" s="1049">
        <v>100208</v>
      </c>
      <c r="B6963" s="1049" t="s">
        <v>4305</v>
      </c>
      <c r="C6963" s="1049" t="s">
        <v>4306</v>
      </c>
      <c r="D6963" s="1052">
        <v>21.42</v>
      </c>
    </row>
    <row r="6964" spans="1:4" x14ac:dyDescent="0.25">
      <c r="A6964" s="1049">
        <v>100209</v>
      </c>
      <c r="B6964" s="1049" t="s">
        <v>4307</v>
      </c>
      <c r="C6964" s="1049" t="s">
        <v>4306</v>
      </c>
      <c r="D6964" s="1052">
        <v>10.71</v>
      </c>
    </row>
    <row r="6965" spans="1:4" x14ac:dyDescent="0.25">
      <c r="A6965" s="1049">
        <v>100210</v>
      </c>
      <c r="B6965" s="1049" t="s">
        <v>4308</v>
      </c>
      <c r="C6965" s="1049" t="s">
        <v>4306</v>
      </c>
      <c r="D6965" s="1052">
        <v>19.739999999999998</v>
      </c>
    </row>
    <row r="6966" spans="1:4" x14ac:dyDescent="0.25">
      <c r="A6966" s="1049">
        <v>100211</v>
      </c>
      <c r="B6966" s="1049" t="s">
        <v>4309</v>
      </c>
      <c r="C6966" s="1049" t="s">
        <v>4306</v>
      </c>
      <c r="D6966" s="1052">
        <v>7.61</v>
      </c>
    </row>
    <row r="6967" spans="1:4" x14ac:dyDescent="0.25">
      <c r="A6967" s="1049">
        <v>100212</v>
      </c>
      <c r="B6967" s="1049" t="s">
        <v>4310</v>
      </c>
      <c r="C6967" s="1049" t="s">
        <v>4306</v>
      </c>
      <c r="D6967" s="1052">
        <v>8.41</v>
      </c>
    </row>
    <row r="6968" spans="1:4" x14ac:dyDescent="0.25">
      <c r="A6968" s="1049">
        <v>100213</v>
      </c>
      <c r="B6968" s="1049" t="s">
        <v>4311</v>
      </c>
      <c r="C6968" s="1049" t="s">
        <v>4306</v>
      </c>
      <c r="D6968" s="1052">
        <v>3.02</v>
      </c>
    </row>
    <row r="6969" spans="1:4" x14ac:dyDescent="0.25">
      <c r="A6969" s="1049">
        <v>100214</v>
      </c>
      <c r="B6969" s="1049" t="s">
        <v>4312</v>
      </c>
      <c r="C6969" s="1049" t="s">
        <v>4306</v>
      </c>
      <c r="D6969" s="1052">
        <v>4.6399999999999997</v>
      </c>
    </row>
    <row r="6970" spans="1:4" x14ac:dyDescent="0.25">
      <c r="A6970" s="1049">
        <v>100215</v>
      </c>
      <c r="B6970" s="1049" t="s">
        <v>4313</v>
      </c>
      <c r="C6970" s="1049" t="s">
        <v>4306</v>
      </c>
      <c r="D6970" s="1052">
        <v>3.97</v>
      </c>
    </row>
    <row r="6971" spans="1:4" x14ac:dyDescent="0.25">
      <c r="A6971" s="1049">
        <v>100216</v>
      </c>
      <c r="B6971" s="1049" t="s">
        <v>4314</v>
      </c>
      <c r="C6971" s="1049" t="s">
        <v>4306</v>
      </c>
      <c r="D6971" s="1052">
        <v>1.07</v>
      </c>
    </row>
    <row r="6972" spans="1:4" x14ac:dyDescent="0.25">
      <c r="A6972" s="1049">
        <v>100217</v>
      </c>
      <c r="B6972" s="1049" t="s">
        <v>4315</v>
      </c>
      <c r="C6972" s="1049" t="s">
        <v>4306</v>
      </c>
      <c r="D6972" s="1052">
        <v>3.11</v>
      </c>
    </row>
    <row r="6973" spans="1:4" x14ac:dyDescent="0.25">
      <c r="A6973" s="1049">
        <v>100218</v>
      </c>
      <c r="B6973" s="1049" t="s">
        <v>4316</v>
      </c>
      <c r="C6973" s="1049" t="s">
        <v>4306</v>
      </c>
      <c r="D6973" s="1052">
        <v>2.12</v>
      </c>
    </row>
    <row r="6974" spans="1:4" x14ac:dyDescent="0.25">
      <c r="A6974" s="1049">
        <v>100219</v>
      </c>
      <c r="B6974" s="1049" t="s">
        <v>4317</v>
      </c>
      <c r="C6974" s="1049" t="s">
        <v>4306</v>
      </c>
      <c r="D6974" s="1052">
        <v>0.47</v>
      </c>
    </row>
    <row r="6975" spans="1:4" x14ac:dyDescent="0.25">
      <c r="A6975" s="1049">
        <v>100220</v>
      </c>
      <c r="B6975" s="1049" t="s">
        <v>4318</v>
      </c>
      <c r="C6975" s="1049" t="s">
        <v>4319</v>
      </c>
      <c r="D6975" s="1052">
        <v>30.78</v>
      </c>
    </row>
    <row r="6976" spans="1:4" x14ac:dyDescent="0.25">
      <c r="A6976" s="1049">
        <v>100221</v>
      </c>
      <c r="B6976" s="1049" t="s">
        <v>4320</v>
      </c>
      <c r="C6976" s="1049" t="s">
        <v>4319</v>
      </c>
      <c r="D6976" s="1052">
        <v>34.89</v>
      </c>
    </row>
    <row r="6977" spans="1:4" x14ac:dyDescent="0.25">
      <c r="A6977" s="1049">
        <v>100222</v>
      </c>
      <c r="B6977" s="1049" t="s">
        <v>4321</v>
      </c>
      <c r="C6977" s="1049" t="s">
        <v>4319</v>
      </c>
      <c r="D6977" s="1052">
        <v>13.21</v>
      </c>
    </row>
    <row r="6978" spans="1:4" x14ac:dyDescent="0.25">
      <c r="A6978" s="1049">
        <v>100223</v>
      </c>
      <c r="B6978" s="1049" t="s">
        <v>4322</v>
      </c>
      <c r="C6978" s="1049" t="s">
        <v>4319</v>
      </c>
      <c r="D6978" s="1052">
        <v>6.18</v>
      </c>
    </row>
    <row r="6979" spans="1:4" x14ac:dyDescent="0.25">
      <c r="A6979" s="1049">
        <v>100224</v>
      </c>
      <c r="B6979" s="1049" t="s">
        <v>4323</v>
      </c>
      <c r="C6979" s="1049" t="s">
        <v>4319</v>
      </c>
      <c r="D6979" s="1052">
        <v>3.11</v>
      </c>
    </row>
    <row r="6980" spans="1:4" x14ac:dyDescent="0.25">
      <c r="A6980" s="1049">
        <v>100225</v>
      </c>
      <c r="B6980" s="1049" t="s">
        <v>4324</v>
      </c>
      <c r="C6980" s="1049" t="s">
        <v>4325</v>
      </c>
      <c r="D6980" s="1052">
        <v>2.41</v>
      </c>
    </row>
    <row r="6981" spans="1:4" x14ac:dyDescent="0.25">
      <c r="A6981" s="1049">
        <v>100226</v>
      </c>
      <c r="B6981" s="1049" t="s">
        <v>4326</v>
      </c>
      <c r="C6981" s="1049" t="s">
        <v>4325</v>
      </c>
      <c r="D6981" s="1052">
        <v>0.76</v>
      </c>
    </row>
    <row r="6982" spans="1:4" x14ac:dyDescent="0.25">
      <c r="A6982" s="1049">
        <v>100227</v>
      </c>
      <c r="B6982" s="1049" t="s">
        <v>4327</v>
      </c>
      <c r="C6982" s="1049" t="s">
        <v>4325</v>
      </c>
      <c r="D6982" s="1052">
        <v>1.1200000000000001</v>
      </c>
    </row>
    <row r="6983" spans="1:4" x14ac:dyDescent="0.25">
      <c r="A6983" s="1049">
        <v>100228</v>
      </c>
      <c r="B6983" s="1049" t="s">
        <v>4328</v>
      </c>
      <c r="C6983" s="1049" t="s">
        <v>4325</v>
      </c>
      <c r="D6983" s="1052">
        <v>0.3</v>
      </c>
    </row>
    <row r="6984" spans="1:4" x14ac:dyDescent="0.25">
      <c r="A6984" s="1049">
        <v>100229</v>
      </c>
      <c r="B6984" s="1049" t="s">
        <v>4329</v>
      </c>
      <c r="C6984" s="1049" t="s">
        <v>71</v>
      </c>
      <c r="D6984" s="1052">
        <v>0.01</v>
      </c>
    </row>
    <row r="6985" spans="1:4" x14ac:dyDescent="0.25">
      <c r="A6985" s="1049">
        <v>100230</v>
      </c>
      <c r="B6985" s="1049" t="s">
        <v>4330</v>
      </c>
      <c r="C6985" s="1049" t="s">
        <v>71</v>
      </c>
      <c r="D6985" s="1052">
        <v>0.02</v>
      </c>
    </row>
    <row r="6986" spans="1:4" x14ac:dyDescent="0.25">
      <c r="A6986" s="1049">
        <v>100231</v>
      </c>
      <c r="B6986" s="1049" t="s">
        <v>4331</v>
      </c>
      <c r="C6986" s="1049" t="s">
        <v>71</v>
      </c>
      <c r="D6986" s="1052">
        <v>0.04</v>
      </c>
    </row>
    <row r="6987" spans="1:4" x14ac:dyDescent="0.25">
      <c r="A6987" s="1049">
        <v>100232</v>
      </c>
      <c r="B6987" s="1049" t="s">
        <v>4332</v>
      </c>
      <c r="C6987" s="1049" t="s">
        <v>77</v>
      </c>
      <c r="D6987" s="1052">
        <v>0.4</v>
      </c>
    </row>
    <row r="6988" spans="1:4" x14ac:dyDescent="0.25">
      <c r="A6988" s="1049">
        <v>100233</v>
      </c>
      <c r="B6988" s="1049" t="s">
        <v>4333</v>
      </c>
      <c r="C6988" s="1049" t="s">
        <v>77</v>
      </c>
      <c r="D6988" s="1052">
        <v>0.2</v>
      </c>
    </row>
    <row r="6989" spans="1:4" x14ac:dyDescent="0.25">
      <c r="A6989" s="1049">
        <v>100234</v>
      </c>
      <c r="B6989" s="1049" t="s">
        <v>4334</v>
      </c>
      <c r="C6989" s="1049" t="s">
        <v>1239</v>
      </c>
      <c r="D6989" s="1052">
        <v>0.6</v>
      </c>
    </row>
    <row r="6990" spans="1:4" x14ac:dyDescent="0.25">
      <c r="A6990" s="1049">
        <v>100235</v>
      </c>
      <c r="B6990" s="1049" t="s">
        <v>4335</v>
      </c>
      <c r="C6990" s="1049" t="s">
        <v>79</v>
      </c>
      <c r="D6990" s="1052">
        <v>0.04</v>
      </c>
    </row>
    <row r="6991" spans="1:4" x14ac:dyDescent="0.25">
      <c r="A6991" s="1049">
        <v>100236</v>
      </c>
      <c r="B6991" s="1049" t="s">
        <v>4336</v>
      </c>
      <c r="C6991" s="1049" t="s">
        <v>4337</v>
      </c>
      <c r="D6991" s="1052">
        <v>3.07</v>
      </c>
    </row>
    <row r="6992" spans="1:4" x14ac:dyDescent="0.25">
      <c r="A6992" s="1049">
        <v>100237</v>
      </c>
      <c r="B6992" s="1049" t="s">
        <v>4338</v>
      </c>
      <c r="C6992" s="1049" t="s">
        <v>4337</v>
      </c>
      <c r="D6992" s="1052">
        <v>3.68</v>
      </c>
    </row>
    <row r="6993" spans="1:4" x14ac:dyDescent="0.25">
      <c r="A6993" s="1049">
        <v>100238</v>
      </c>
      <c r="B6993" s="1049" t="s">
        <v>4339</v>
      </c>
      <c r="C6993" s="1049" t="s">
        <v>4337</v>
      </c>
      <c r="D6993" s="1052">
        <v>5.89</v>
      </c>
    </row>
    <row r="6994" spans="1:4" x14ac:dyDescent="0.25">
      <c r="A6994" s="1049">
        <v>100239</v>
      </c>
      <c r="B6994" s="1049" t="s">
        <v>4340</v>
      </c>
      <c r="C6994" s="1049" t="s">
        <v>4337</v>
      </c>
      <c r="D6994" s="1052">
        <v>7.36</v>
      </c>
    </row>
    <row r="6995" spans="1:4" x14ac:dyDescent="0.25">
      <c r="A6995" s="1049">
        <v>100240</v>
      </c>
      <c r="B6995" s="1049" t="s">
        <v>4341</v>
      </c>
      <c r="C6995" s="1049" t="s">
        <v>4337</v>
      </c>
      <c r="D6995" s="1052">
        <v>4.41</v>
      </c>
    </row>
    <row r="6996" spans="1:4" x14ac:dyDescent="0.25">
      <c r="A6996" s="1049">
        <v>100241</v>
      </c>
      <c r="B6996" s="1049" t="s">
        <v>4342</v>
      </c>
      <c r="C6996" s="1049" t="s">
        <v>4337</v>
      </c>
      <c r="D6996" s="1052">
        <v>7.36</v>
      </c>
    </row>
    <row r="6997" spans="1:4" x14ac:dyDescent="0.25">
      <c r="A6997" s="1049">
        <v>100242</v>
      </c>
      <c r="B6997" s="1049" t="s">
        <v>4343</v>
      </c>
      <c r="C6997" s="1049" t="s">
        <v>4337</v>
      </c>
      <c r="D6997" s="1052">
        <v>21.75</v>
      </c>
    </row>
    <row r="6998" spans="1:4" x14ac:dyDescent="0.25">
      <c r="A6998" s="1049">
        <v>100243</v>
      </c>
      <c r="B6998" s="1049" t="s">
        <v>4344</v>
      </c>
      <c r="C6998" s="1049" t="s">
        <v>4337</v>
      </c>
      <c r="D6998" s="1052">
        <v>3.53</v>
      </c>
    </row>
    <row r="6999" spans="1:4" x14ac:dyDescent="0.25">
      <c r="A6999" s="1049">
        <v>100244</v>
      </c>
      <c r="B6999" s="1049" t="s">
        <v>4345</v>
      </c>
      <c r="C6999" s="1049" t="s">
        <v>4337</v>
      </c>
      <c r="D6999" s="1052">
        <v>4.41</v>
      </c>
    </row>
    <row r="7000" spans="1:4" x14ac:dyDescent="0.25">
      <c r="A7000" s="1049">
        <v>100245</v>
      </c>
      <c r="B7000" s="1049" t="s">
        <v>4346</v>
      </c>
      <c r="C7000" s="1049" t="s">
        <v>4337</v>
      </c>
      <c r="D7000" s="1052">
        <v>8.83</v>
      </c>
    </row>
    <row r="7001" spans="1:4" x14ac:dyDescent="0.25">
      <c r="A7001" s="1049">
        <v>100246</v>
      </c>
      <c r="B7001" s="1049" t="s">
        <v>4347</v>
      </c>
      <c r="C7001" s="1049" t="s">
        <v>4337</v>
      </c>
      <c r="D7001" s="1052">
        <v>2.94</v>
      </c>
    </row>
    <row r="7002" spans="1:4" x14ac:dyDescent="0.25">
      <c r="A7002" s="1049">
        <v>100247</v>
      </c>
      <c r="B7002" s="1049" t="s">
        <v>4348</v>
      </c>
      <c r="C7002" s="1049" t="s">
        <v>4337</v>
      </c>
      <c r="D7002" s="1052">
        <v>3.68</v>
      </c>
    </row>
    <row r="7003" spans="1:4" x14ac:dyDescent="0.25">
      <c r="A7003" s="1049">
        <v>100248</v>
      </c>
      <c r="B7003" s="1049" t="s">
        <v>4349</v>
      </c>
      <c r="C7003" s="1049" t="s">
        <v>4337</v>
      </c>
      <c r="D7003" s="1052">
        <v>14.5</v>
      </c>
    </row>
    <row r="7004" spans="1:4" x14ac:dyDescent="0.25">
      <c r="A7004" s="1049">
        <v>100249</v>
      </c>
      <c r="B7004" s="1049" t="s">
        <v>4350</v>
      </c>
      <c r="C7004" s="1049" t="s">
        <v>4337</v>
      </c>
      <c r="D7004" s="1052">
        <v>2.94</v>
      </c>
    </row>
    <row r="7005" spans="1:4" x14ac:dyDescent="0.25">
      <c r="A7005" s="1049">
        <v>100250</v>
      </c>
      <c r="B7005" s="1049" t="s">
        <v>4351</v>
      </c>
      <c r="C7005" s="1049" t="s">
        <v>4337</v>
      </c>
      <c r="D7005" s="1052">
        <v>4.9000000000000004</v>
      </c>
    </row>
    <row r="7006" spans="1:4" x14ac:dyDescent="0.25">
      <c r="A7006" s="1049">
        <v>100251</v>
      </c>
      <c r="B7006" s="1049" t="s">
        <v>4352</v>
      </c>
      <c r="C7006" s="1049" t="s">
        <v>4337</v>
      </c>
      <c r="D7006" s="1052">
        <v>14.5</v>
      </c>
    </row>
    <row r="7007" spans="1:4" x14ac:dyDescent="0.25">
      <c r="A7007" s="1049">
        <v>100252</v>
      </c>
      <c r="B7007" s="1049" t="s">
        <v>4353</v>
      </c>
      <c r="C7007" s="1049" t="s">
        <v>4337</v>
      </c>
      <c r="D7007" s="1052">
        <v>21.75</v>
      </c>
    </row>
    <row r="7008" spans="1:4" x14ac:dyDescent="0.25">
      <c r="A7008" s="1049">
        <v>100253</v>
      </c>
      <c r="B7008" s="1049" t="s">
        <v>4354</v>
      </c>
      <c r="C7008" s="1049" t="s">
        <v>4337</v>
      </c>
      <c r="D7008" s="1052">
        <v>29.01</v>
      </c>
    </row>
    <row r="7009" spans="1:4" x14ac:dyDescent="0.25">
      <c r="A7009" s="1049">
        <v>100254</v>
      </c>
      <c r="B7009" s="1049" t="s">
        <v>4355</v>
      </c>
      <c r="C7009" s="1049" t="s">
        <v>4337</v>
      </c>
      <c r="D7009" s="1052">
        <v>43.51</v>
      </c>
    </row>
    <row r="7010" spans="1:4" x14ac:dyDescent="0.25">
      <c r="A7010" s="1049">
        <v>100255</v>
      </c>
      <c r="B7010" s="1049" t="s">
        <v>4356</v>
      </c>
      <c r="C7010" s="1049" t="s">
        <v>4337</v>
      </c>
      <c r="D7010" s="1052">
        <v>14.72</v>
      </c>
    </row>
    <row r="7011" spans="1:4" x14ac:dyDescent="0.25">
      <c r="A7011" s="1049">
        <v>100256</v>
      </c>
      <c r="B7011" s="1049" t="s">
        <v>4357</v>
      </c>
      <c r="C7011" s="1049" t="s">
        <v>4337</v>
      </c>
      <c r="D7011" s="1052">
        <v>9.81</v>
      </c>
    </row>
    <row r="7012" spans="1:4" x14ac:dyDescent="0.25">
      <c r="A7012" s="1049">
        <v>100257</v>
      </c>
      <c r="B7012" s="1049" t="s">
        <v>4358</v>
      </c>
      <c r="C7012" s="1049" t="s">
        <v>4337</v>
      </c>
      <c r="D7012" s="1052">
        <v>5.89</v>
      </c>
    </row>
    <row r="7013" spans="1:4" x14ac:dyDescent="0.25">
      <c r="A7013" s="1049">
        <v>100258</v>
      </c>
      <c r="B7013" s="1049" t="s">
        <v>4359</v>
      </c>
      <c r="C7013" s="1049" t="s">
        <v>4337</v>
      </c>
      <c r="D7013" s="1052">
        <v>14.72</v>
      </c>
    </row>
    <row r="7014" spans="1:4" x14ac:dyDescent="0.25">
      <c r="A7014" s="1049">
        <v>100259</v>
      </c>
      <c r="B7014" s="1049" t="s">
        <v>4360</v>
      </c>
      <c r="C7014" s="1049" t="s">
        <v>4337</v>
      </c>
      <c r="D7014" s="1052">
        <v>29.01</v>
      </c>
    </row>
    <row r="7015" spans="1:4" x14ac:dyDescent="0.25">
      <c r="A7015" s="1049">
        <v>100260</v>
      </c>
      <c r="B7015" s="1049" t="s">
        <v>4361</v>
      </c>
      <c r="C7015" s="1049" t="s">
        <v>4291</v>
      </c>
      <c r="D7015" s="1052">
        <v>9.56</v>
      </c>
    </row>
    <row r="7016" spans="1:4" x14ac:dyDescent="0.25">
      <c r="A7016" s="1049">
        <v>100261</v>
      </c>
      <c r="B7016" s="1049" t="s">
        <v>4362</v>
      </c>
      <c r="C7016" s="1049" t="s">
        <v>4291</v>
      </c>
      <c r="D7016" s="1052">
        <v>6.01</v>
      </c>
    </row>
    <row r="7017" spans="1:4" x14ac:dyDescent="0.25">
      <c r="A7017" s="1049">
        <v>100262</v>
      </c>
      <c r="B7017" s="1049" t="s">
        <v>4363</v>
      </c>
      <c r="C7017" s="1049" t="s">
        <v>4291</v>
      </c>
      <c r="D7017" s="1052">
        <v>3.72</v>
      </c>
    </row>
    <row r="7018" spans="1:4" x14ac:dyDescent="0.25">
      <c r="A7018" s="1049">
        <v>100263</v>
      </c>
      <c r="B7018" s="1049" t="s">
        <v>4364</v>
      </c>
      <c r="C7018" s="1049" t="s">
        <v>4291</v>
      </c>
      <c r="D7018" s="1052">
        <v>2.38</v>
      </c>
    </row>
    <row r="7019" spans="1:4" x14ac:dyDescent="0.25">
      <c r="A7019" s="1049">
        <v>100264</v>
      </c>
      <c r="B7019" s="1049" t="s">
        <v>4365</v>
      </c>
      <c r="C7019" s="1049" t="s">
        <v>4319</v>
      </c>
      <c r="D7019" s="1052">
        <v>43.45</v>
      </c>
    </row>
    <row r="7020" spans="1:4" x14ac:dyDescent="0.25">
      <c r="A7020" s="1049">
        <v>100265</v>
      </c>
      <c r="B7020" s="1049" t="s">
        <v>4366</v>
      </c>
      <c r="C7020" s="1049" t="s">
        <v>1239</v>
      </c>
      <c r="D7020" s="1052">
        <v>0.91</v>
      </c>
    </row>
    <row r="7021" spans="1:4" x14ac:dyDescent="0.25">
      <c r="A7021" s="1049">
        <v>100266</v>
      </c>
      <c r="B7021" s="1049" t="s">
        <v>4367</v>
      </c>
      <c r="C7021" s="1049" t="s">
        <v>4306</v>
      </c>
      <c r="D7021" s="1052">
        <v>92.34</v>
      </c>
    </row>
    <row r="7022" spans="1:4" x14ac:dyDescent="0.25">
      <c r="A7022" s="1049">
        <v>100267</v>
      </c>
      <c r="B7022" s="1049" t="s">
        <v>4368</v>
      </c>
      <c r="C7022" s="1049" t="s">
        <v>77</v>
      </c>
      <c r="D7022" s="1052">
        <v>1.83</v>
      </c>
    </row>
    <row r="7023" spans="1:4" x14ac:dyDescent="0.25">
      <c r="A7023" s="1049">
        <v>100268</v>
      </c>
      <c r="B7023" s="1049" t="s">
        <v>4369</v>
      </c>
      <c r="C7023" s="1049" t="s">
        <v>4306</v>
      </c>
      <c r="D7023" s="1052">
        <v>92.34</v>
      </c>
    </row>
    <row r="7024" spans="1:4" x14ac:dyDescent="0.25">
      <c r="A7024" s="1049">
        <v>100269</v>
      </c>
      <c r="B7024" s="1049" t="s">
        <v>4370</v>
      </c>
      <c r="C7024" s="1049" t="s">
        <v>77</v>
      </c>
      <c r="D7024" s="1052">
        <v>1.83</v>
      </c>
    </row>
    <row r="7025" spans="1:4" x14ac:dyDescent="0.25">
      <c r="A7025" s="1049">
        <v>100270</v>
      </c>
      <c r="B7025" s="1049" t="s">
        <v>4371</v>
      </c>
      <c r="C7025" s="1049" t="s">
        <v>4306</v>
      </c>
      <c r="D7025" s="1052">
        <v>69.209999999999994</v>
      </c>
    </row>
    <row r="7026" spans="1:4" x14ac:dyDescent="0.25">
      <c r="A7026" s="1049">
        <v>100271</v>
      </c>
      <c r="B7026" s="1049" t="s">
        <v>4372</v>
      </c>
      <c r="C7026" s="1049" t="s">
        <v>4319</v>
      </c>
      <c r="D7026" s="1052">
        <v>69.25</v>
      </c>
    </row>
    <row r="7027" spans="1:4" x14ac:dyDescent="0.25">
      <c r="A7027" s="1049">
        <v>100272</v>
      </c>
      <c r="B7027" s="1049" t="s">
        <v>4373</v>
      </c>
      <c r="C7027" s="1049" t="s">
        <v>1239</v>
      </c>
      <c r="D7027" s="1052">
        <v>1.37</v>
      </c>
    </row>
    <row r="7028" spans="1:4" x14ac:dyDescent="0.25">
      <c r="A7028" s="1049">
        <v>100273</v>
      </c>
      <c r="B7028" s="1049" t="s">
        <v>4374</v>
      </c>
      <c r="C7028" s="1049" t="s">
        <v>4291</v>
      </c>
      <c r="D7028" s="1052">
        <v>3.61</v>
      </c>
    </row>
    <row r="7029" spans="1:4" x14ac:dyDescent="0.25">
      <c r="A7029" s="1049">
        <v>100274</v>
      </c>
      <c r="B7029" s="1049" t="s">
        <v>4375</v>
      </c>
      <c r="C7029" s="1049" t="s">
        <v>4319</v>
      </c>
      <c r="D7029" s="1052">
        <v>30.79</v>
      </c>
    </row>
    <row r="7030" spans="1:4" x14ac:dyDescent="0.25">
      <c r="A7030" s="1049">
        <v>100275</v>
      </c>
      <c r="B7030" s="1049" t="s">
        <v>4376</v>
      </c>
      <c r="C7030" s="1049" t="s">
        <v>4319</v>
      </c>
      <c r="D7030" s="1052">
        <v>19.91</v>
      </c>
    </row>
    <row r="7031" spans="1:4" x14ac:dyDescent="0.25">
      <c r="A7031" s="1049">
        <v>100276</v>
      </c>
      <c r="B7031" s="1049" t="s">
        <v>4377</v>
      </c>
      <c r="C7031" s="1049" t="s">
        <v>4319</v>
      </c>
      <c r="D7031" s="1052">
        <v>36.33</v>
      </c>
    </row>
    <row r="7032" spans="1:4" x14ac:dyDescent="0.25">
      <c r="A7032" s="1049">
        <v>100277</v>
      </c>
      <c r="B7032" s="1049" t="s">
        <v>4378</v>
      </c>
      <c r="C7032" s="1049" t="s">
        <v>4319</v>
      </c>
      <c r="D7032" s="1052">
        <v>1.98</v>
      </c>
    </row>
    <row r="7033" spans="1:4" x14ac:dyDescent="0.25">
      <c r="A7033" s="1049">
        <v>100278</v>
      </c>
      <c r="B7033" s="1049" t="s">
        <v>4379</v>
      </c>
      <c r="C7033" s="1049" t="s">
        <v>4306</v>
      </c>
      <c r="D7033" s="1052">
        <v>44.18</v>
      </c>
    </row>
    <row r="7034" spans="1:4" x14ac:dyDescent="0.25">
      <c r="A7034" s="1049">
        <v>100279</v>
      </c>
      <c r="B7034" s="1049" t="s">
        <v>4380</v>
      </c>
      <c r="C7034" s="1049" t="s">
        <v>77</v>
      </c>
      <c r="D7034" s="1052">
        <v>0.85</v>
      </c>
    </row>
    <row r="7035" spans="1:4" x14ac:dyDescent="0.25">
      <c r="A7035" s="1049">
        <v>100280</v>
      </c>
      <c r="B7035" s="1049" t="s">
        <v>4381</v>
      </c>
      <c r="C7035" s="1049" t="s">
        <v>4306</v>
      </c>
      <c r="D7035" s="1052">
        <v>20.28</v>
      </c>
    </row>
    <row r="7036" spans="1:4" x14ac:dyDescent="0.25">
      <c r="A7036" s="1049">
        <v>100281</v>
      </c>
      <c r="B7036" s="1049" t="s">
        <v>4382</v>
      </c>
      <c r="C7036" s="1049" t="s">
        <v>4306</v>
      </c>
      <c r="D7036" s="1052">
        <v>3.81</v>
      </c>
    </row>
    <row r="7037" spans="1:4" x14ac:dyDescent="0.25">
      <c r="A7037" s="1049">
        <v>100282</v>
      </c>
      <c r="B7037" s="1049" t="s">
        <v>4383</v>
      </c>
      <c r="C7037" s="1049" t="s">
        <v>4319</v>
      </c>
      <c r="D7037" s="1052">
        <v>173</v>
      </c>
    </row>
    <row r="7038" spans="1:4" x14ac:dyDescent="0.25">
      <c r="A7038" s="1049">
        <v>100283</v>
      </c>
      <c r="B7038" s="1049" t="s">
        <v>4384</v>
      </c>
      <c r="C7038" s="1049" t="s">
        <v>4319</v>
      </c>
      <c r="D7038" s="1052">
        <v>27.94</v>
      </c>
    </row>
    <row r="7039" spans="1:4" x14ac:dyDescent="0.25">
      <c r="A7039" s="1049">
        <v>100284</v>
      </c>
      <c r="B7039" s="1049" t="s">
        <v>4385</v>
      </c>
      <c r="C7039" s="1049" t="s">
        <v>4319</v>
      </c>
      <c r="D7039" s="1052">
        <v>11.14</v>
      </c>
    </row>
    <row r="7040" spans="1:4" x14ac:dyDescent="0.25">
      <c r="A7040" s="1049">
        <v>100285</v>
      </c>
      <c r="B7040" s="1049" t="s">
        <v>4386</v>
      </c>
      <c r="C7040" s="1049" t="s">
        <v>4337</v>
      </c>
      <c r="D7040" s="1052">
        <v>46.48</v>
      </c>
    </row>
    <row r="7041" spans="1:4" x14ac:dyDescent="0.25">
      <c r="A7041" s="1049">
        <v>100286</v>
      </c>
      <c r="B7041" s="1049" t="s">
        <v>4387</v>
      </c>
      <c r="C7041" s="1049" t="s">
        <v>4337</v>
      </c>
      <c r="D7041" s="1052">
        <v>15.14</v>
      </c>
    </row>
    <row r="7042" spans="1:4" x14ac:dyDescent="0.25">
      <c r="A7042" s="1049">
        <v>100287</v>
      </c>
      <c r="B7042" s="1049" t="s">
        <v>22622</v>
      </c>
      <c r="C7042" s="1049" t="s">
        <v>4337</v>
      </c>
      <c r="D7042" s="1052">
        <v>14.5</v>
      </c>
    </row>
    <row r="7043" spans="1:4" x14ac:dyDescent="0.25">
      <c r="A7043" s="1049">
        <v>99802</v>
      </c>
      <c r="B7043" s="1049" t="s">
        <v>4388</v>
      </c>
      <c r="C7043" s="1049" t="s">
        <v>1239</v>
      </c>
      <c r="D7043" s="1052">
        <v>0.59</v>
      </c>
    </row>
    <row r="7044" spans="1:4" x14ac:dyDescent="0.25">
      <c r="A7044" s="1049">
        <v>99803</v>
      </c>
      <c r="B7044" s="1049" t="s">
        <v>4389</v>
      </c>
      <c r="C7044" s="1049" t="s">
        <v>1239</v>
      </c>
      <c r="D7044" s="1052">
        <v>2.29</v>
      </c>
    </row>
    <row r="7045" spans="1:4" x14ac:dyDescent="0.25">
      <c r="A7045" s="1049">
        <v>99804</v>
      </c>
      <c r="B7045" s="1049" t="s">
        <v>4390</v>
      </c>
      <c r="C7045" s="1049" t="s">
        <v>1239</v>
      </c>
      <c r="D7045" s="1052">
        <v>5.95</v>
      </c>
    </row>
    <row r="7046" spans="1:4" x14ac:dyDescent="0.25">
      <c r="A7046" s="1049">
        <v>99805</v>
      </c>
      <c r="B7046" s="1049" t="s">
        <v>4391</v>
      </c>
      <c r="C7046" s="1049" t="s">
        <v>1239</v>
      </c>
      <c r="D7046" s="1052">
        <v>12.34</v>
      </c>
    </row>
    <row r="7047" spans="1:4" x14ac:dyDescent="0.25">
      <c r="A7047" s="1049">
        <v>99806</v>
      </c>
      <c r="B7047" s="1049" t="s">
        <v>4392</v>
      </c>
      <c r="C7047" s="1049" t="s">
        <v>1239</v>
      </c>
      <c r="D7047" s="1052">
        <v>0.94</v>
      </c>
    </row>
    <row r="7048" spans="1:4" x14ac:dyDescent="0.25">
      <c r="A7048" s="1049">
        <v>99807</v>
      </c>
      <c r="B7048" s="1049" t="s">
        <v>4393</v>
      </c>
      <c r="C7048" s="1049" t="s">
        <v>1239</v>
      </c>
      <c r="D7048" s="1052">
        <v>1.8</v>
      </c>
    </row>
    <row r="7049" spans="1:4" x14ac:dyDescent="0.25">
      <c r="A7049" s="1049">
        <v>99808</v>
      </c>
      <c r="B7049" s="1049" t="s">
        <v>4394</v>
      </c>
      <c r="C7049" s="1049" t="s">
        <v>1239</v>
      </c>
      <c r="D7049" s="1052">
        <v>4.28</v>
      </c>
    </row>
    <row r="7050" spans="1:4" x14ac:dyDescent="0.25">
      <c r="A7050" s="1049">
        <v>99809</v>
      </c>
      <c r="B7050" s="1049" t="s">
        <v>4395</v>
      </c>
      <c r="C7050" s="1049" t="s">
        <v>1239</v>
      </c>
      <c r="D7050" s="1052">
        <v>6.54</v>
      </c>
    </row>
    <row r="7051" spans="1:4" x14ac:dyDescent="0.25">
      <c r="A7051" s="1049">
        <v>99810</v>
      </c>
      <c r="B7051" s="1049" t="s">
        <v>4396</v>
      </c>
      <c r="C7051" s="1049" t="s">
        <v>1239</v>
      </c>
      <c r="D7051" s="1052">
        <v>8.1300000000000008</v>
      </c>
    </row>
    <row r="7052" spans="1:4" x14ac:dyDescent="0.25">
      <c r="A7052" s="1049">
        <v>99811</v>
      </c>
      <c r="B7052" s="1049" t="s">
        <v>4397</v>
      </c>
      <c r="C7052" s="1049" t="s">
        <v>1239</v>
      </c>
      <c r="D7052" s="1052">
        <v>3.91</v>
      </c>
    </row>
    <row r="7053" spans="1:4" x14ac:dyDescent="0.25">
      <c r="A7053" s="1049">
        <v>99812</v>
      </c>
      <c r="B7053" s="1049" t="s">
        <v>4398</v>
      </c>
      <c r="C7053" s="1049" t="s">
        <v>1239</v>
      </c>
      <c r="D7053" s="1052">
        <v>1.25</v>
      </c>
    </row>
    <row r="7054" spans="1:4" x14ac:dyDescent="0.25">
      <c r="A7054" s="1049">
        <v>99813</v>
      </c>
      <c r="B7054" s="1049" t="s">
        <v>4399</v>
      </c>
      <c r="C7054" s="1049" t="s">
        <v>1239</v>
      </c>
      <c r="D7054" s="1052">
        <v>1.06</v>
      </c>
    </row>
    <row r="7055" spans="1:4" x14ac:dyDescent="0.25">
      <c r="A7055" s="1049">
        <v>99814</v>
      </c>
      <c r="B7055" s="1049" t="s">
        <v>4400</v>
      </c>
      <c r="C7055" s="1049" t="s">
        <v>1239</v>
      </c>
      <c r="D7055" s="1052">
        <v>2.13</v>
      </c>
    </row>
    <row r="7056" spans="1:4" x14ac:dyDescent="0.25">
      <c r="A7056" s="1049">
        <v>99815</v>
      </c>
      <c r="B7056" s="1049" t="s">
        <v>4401</v>
      </c>
      <c r="C7056" s="1049" t="s">
        <v>77</v>
      </c>
      <c r="D7056" s="1052">
        <v>9.26</v>
      </c>
    </row>
    <row r="7057" spans="1:4" x14ac:dyDescent="0.25">
      <c r="A7057" s="1049">
        <v>99816</v>
      </c>
      <c r="B7057" s="1049" t="s">
        <v>4402</v>
      </c>
      <c r="C7057" s="1049" t="s">
        <v>77</v>
      </c>
      <c r="D7057" s="1052">
        <v>9.85</v>
      </c>
    </row>
    <row r="7058" spans="1:4" x14ac:dyDescent="0.25">
      <c r="A7058" s="1049">
        <v>99817</v>
      </c>
      <c r="B7058" s="1049" t="s">
        <v>4403</v>
      </c>
      <c r="C7058" s="1049" t="s">
        <v>77</v>
      </c>
      <c r="D7058" s="1052">
        <v>5.73</v>
      </c>
    </row>
    <row r="7059" spans="1:4" x14ac:dyDescent="0.25">
      <c r="A7059" s="1049">
        <v>99818</v>
      </c>
      <c r="B7059" s="1049" t="s">
        <v>4404</v>
      </c>
      <c r="C7059" s="1049" t="s">
        <v>77</v>
      </c>
      <c r="D7059" s="1052">
        <v>5.73</v>
      </c>
    </row>
    <row r="7060" spans="1:4" x14ac:dyDescent="0.25">
      <c r="A7060" s="1049">
        <v>99819</v>
      </c>
      <c r="B7060" s="1049" t="s">
        <v>4405</v>
      </c>
      <c r="C7060" s="1049" t="s">
        <v>1239</v>
      </c>
      <c r="D7060" s="1052">
        <v>18.61</v>
      </c>
    </row>
    <row r="7061" spans="1:4" x14ac:dyDescent="0.25">
      <c r="A7061" s="1049">
        <v>99820</v>
      </c>
      <c r="B7061" s="1049" t="s">
        <v>4406</v>
      </c>
      <c r="C7061" s="1049" t="s">
        <v>1239</v>
      </c>
      <c r="D7061" s="1052">
        <v>2.09</v>
      </c>
    </row>
    <row r="7062" spans="1:4" x14ac:dyDescent="0.25">
      <c r="A7062" s="1049">
        <v>99821</v>
      </c>
      <c r="B7062" s="1049" t="s">
        <v>4407</v>
      </c>
      <c r="C7062" s="1049" t="s">
        <v>1239</v>
      </c>
      <c r="D7062" s="1052">
        <v>3.23</v>
      </c>
    </row>
    <row r="7063" spans="1:4" x14ac:dyDescent="0.25">
      <c r="A7063" s="1049">
        <v>99822</v>
      </c>
      <c r="B7063" s="1049" t="s">
        <v>4408</v>
      </c>
      <c r="C7063" s="1049" t="s">
        <v>1239</v>
      </c>
      <c r="D7063" s="1052">
        <v>1.1100000000000001</v>
      </c>
    </row>
    <row r="7064" spans="1:4" x14ac:dyDescent="0.25">
      <c r="A7064" s="1049">
        <v>99823</v>
      </c>
      <c r="B7064" s="1049" t="s">
        <v>4409</v>
      </c>
      <c r="C7064" s="1049" t="s">
        <v>1239</v>
      </c>
      <c r="D7064" s="1052">
        <v>2.4700000000000002</v>
      </c>
    </row>
    <row r="7065" spans="1:4" x14ac:dyDescent="0.25">
      <c r="A7065" s="1049">
        <v>99824</v>
      </c>
      <c r="B7065" s="1049" t="s">
        <v>4410</v>
      </c>
      <c r="C7065" s="1049" t="s">
        <v>1239</v>
      </c>
      <c r="D7065" s="1052">
        <v>2.72</v>
      </c>
    </row>
    <row r="7066" spans="1:4" x14ac:dyDescent="0.25">
      <c r="A7066" s="1049">
        <v>99825</v>
      </c>
      <c r="B7066" s="1049" t="s">
        <v>4411</v>
      </c>
      <c r="C7066" s="1049" t="s">
        <v>1239</v>
      </c>
      <c r="D7066" s="1052">
        <v>3.8</v>
      </c>
    </row>
    <row r="7067" spans="1:4" x14ac:dyDescent="0.25">
      <c r="A7067" s="1049">
        <v>99826</v>
      </c>
      <c r="B7067" s="1049" t="s">
        <v>4412</v>
      </c>
      <c r="C7067" s="1049" t="s">
        <v>1239</v>
      </c>
      <c r="D7067" s="1052">
        <v>1.7</v>
      </c>
    </row>
    <row r="7068" spans="1:4" x14ac:dyDescent="0.25">
      <c r="A7068" s="1049">
        <v>97013</v>
      </c>
      <c r="B7068" s="1049" t="s">
        <v>22623</v>
      </c>
      <c r="C7068" s="1049" t="s">
        <v>76</v>
      </c>
      <c r="D7068" s="1052">
        <v>88.59</v>
      </c>
    </row>
    <row r="7069" spans="1:4" x14ac:dyDescent="0.25">
      <c r="A7069" s="1049">
        <v>97014</v>
      </c>
      <c r="B7069" s="1049" t="s">
        <v>22624</v>
      </c>
      <c r="C7069" s="1049" t="s">
        <v>76</v>
      </c>
      <c r="D7069" s="1052">
        <v>66.37</v>
      </c>
    </row>
    <row r="7070" spans="1:4" x14ac:dyDescent="0.25">
      <c r="A7070" s="1049">
        <v>97015</v>
      </c>
      <c r="B7070" s="1049" t="s">
        <v>22625</v>
      </c>
      <c r="C7070" s="1049" t="s">
        <v>76</v>
      </c>
      <c r="D7070" s="1052">
        <v>55.28</v>
      </c>
    </row>
    <row r="7071" spans="1:4" x14ac:dyDescent="0.25">
      <c r="A7071" s="1049">
        <v>97016</v>
      </c>
      <c r="B7071" s="1049" t="s">
        <v>22626</v>
      </c>
      <c r="C7071" s="1049" t="s">
        <v>76</v>
      </c>
      <c r="D7071" s="1052">
        <v>60.65</v>
      </c>
    </row>
    <row r="7072" spans="1:4" x14ac:dyDescent="0.25">
      <c r="A7072" s="1049">
        <v>97017</v>
      </c>
      <c r="B7072" s="1049" t="s">
        <v>22627</v>
      </c>
      <c r="C7072" s="1049" t="s">
        <v>76</v>
      </c>
      <c r="D7072" s="1052">
        <v>46.01</v>
      </c>
    </row>
    <row r="7073" spans="1:4" x14ac:dyDescent="0.25">
      <c r="A7073" s="1049">
        <v>97018</v>
      </c>
      <c r="B7073" s="1049" t="s">
        <v>22628</v>
      </c>
      <c r="C7073" s="1049" t="s">
        <v>76</v>
      </c>
      <c r="D7073" s="1052">
        <v>38.75</v>
      </c>
    </row>
    <row r="7074" spans="1:4" x14ac:dyDescent="0.25">
      <c r="A7074" s="1049">
        <v>97031</v>
      </c>
      <c r="B7074" s="1049" t="s">
        <v>22629</v>
      </c>
      <c r="C7074" s="1049" t="s">
        <v>76</v>
      </c>
      <c r="D7074" s="1052">
        <v>91</v>
      </c>
    </row>
    <row r="7075" spans="1:4" x14ac:dyDescent="0.25">
      <c r="A7075" s="1049">
        <v>97032</v>
      </c>
      <c r="B7075" s="1049" t="s">
        <v>22630</v>
      </c>
      <c r="C7075" s="1049" t="s">
        <v>76</v>
      </c>
      <c r="D7075" s="1052">
        <v>57.08</v>
      </c>
    </row>
    <row r="7076" spans="1:4" x14ac:dyDescent="0.25">
      <c r="A7076" s="1049">
        <v>97033</v>
      </c>
      <c r="B7076" s="1049" t="s">
        <v>22631</v>
      </c>
      <c r="C7076" s="1049" t="s">
        <v>76</v>
      </c>
      <c r="D7076" s="1052">
        <v>86.55</v>
      </c>
    </row>
    <row r="7077" spans="1:4" x14ac:dyDescent="0.25">
      <c r="A7077" s="1049">
        <v>97034</v>
      </c>
      <c r="B7077" s="1049" t="s">
        <v>22632</v>
      </c>
      <c r="C7077" s="1049" t="s">
        <v>76</v>
      </c>
      <c r="D7077" s="1052">
        <v>58</v>
      </c>
    </row>
    <row r="7078" spans="1:4" x14ac:dyDescent="0.25">
      <c r="A7078" s="1049">
        <v>97039</v>
      </c>
      <c r="B7078" s="1049" t="s">
        <v>22633</v>
      </c>
      <c r="C7078" s="1049" t="s">
        <v>1239</v>
      </c>
      <c r="D7078" s="1052">
        <v>90.4</v>
      </c>
    </row>
    <row r="7079" spans="1:4" x14ac:dyDescent="0.25">
      <c r="A7079" s="1049">
        <v>97040</v>
      </c>
      <c r="B7079" s="1049" t="s">
        <v>22634</v>
      </c>
      <c r="C7079" s="1049" t="s">
        <v>1239</v>
      </c>
      <c r="D7079" s="1052">
        <v>20.28</v>
      </c>
    </row>
    <row r="7080" spans="1:4" x14ac:dyDescent="0.25">
      <c r="A7080" s="1049">
        <v>97041</v>
      </c>
      <c r="B7080" s="1049" t="s">
        <v>22635</v>
      </c>
      <c r="C7080" s="1049" t="s">
        <v>1239</v>
      </c>
      <c r="D7080" s="1052">
        <v>143.25</v>
      </c>
    </row>
    <row r="7081" spans="1:4" x14ac:dyDescent="0.25">
      <c r="A7081" s="1049">
        <v>97046</v>
      </c>
      <c r="B7081" s="1049" t="s">
        <v>22636</v>
      </c>
      <c r="C7081" s="1049" t="s">
        <v>1239</v>
      </c>
      <c r="D7081" s="1052">
        <v>0.33</v>
      </c>
    </row>
    <row r="7082" spans="1:4" x14ac:dyDescent="0.25">
      <c r="A7082" s="1049">
        <v>97047</v>
      </c>
      <c r="B7082" s="1049" t="s">
        <v>22637</v>
      </c>
      <c r="C7082" s="1049" t="s">
        <v>1239</v>
      </c>
      <c r="D7082" s="1052">
        <v>0.12</v>
      </c>
    </row>
    <row r="7083" spans="1:4" x14ac:dyDescent="0.25">
      <c r="A7083" s="1049">
        <v>97048</v>
      </c>
      <c r="B7083" s="1049" t="s">
        <v>22638</v>
      </c>
      <c r="C7083" s="1049" t="s">
        <v>1239</v>
      </c>
      <c r="D7083" s="1052">
        <v>0.09</v>
      </c>
    </row>
    <row r="7084" spans="1:4" x14ac:dyDescent="0.25">
      <c r="A7084" s="1049">
        <v>97054</v>
      </c>
      <c r="B7084" s="1049" t="s">
        <v>22639</v>
      </c>
      <c r="C7084" s="1049" t="s">
        <v>77</v>
      </c>
      <c r="D7084" s="1052">
        <v>26.76</v>
      </c>
    </row>
    <row r="7085" spans="1:4" x14ac:dyDescent="0.25">
      <c r="A7085" s="1049">
        <v>97062</v>
      </c>
      <c r="B7085" s="1049" t="s">
        <v>22640</v>
      </c>
      <c r="C7085" s="1049" t="s">
        <v>1239</v>
      </c>
      <c r="D7085" s="1052">
        <v>6.78</v>
      </c>
    </row>
    <row r="7086" spans="1:4" x14ac:dyDescent="0.25">
      <c r="A7086" s="1049">
        <v>97063</v>
      </c>
      <c r="B7086" s="1049" t="s">
        <v>22641</v>
      </c>
      <c r="C7086" s="1049" t="s">
        <v>1239</v>
      </c>
      <c r="D7086" s="1052">
        <v>23.41</v>
      </c>
    </row>
    <row r="7087" spans="1:4" x14ac:dyDescent="0.25">
      <c r="A7087" s="1049">
        <v>97064</v>
      </c>
      <c r="B7087" s="1049" t="s">
        <v>22642</v>
      </c>
      <c r="C7087" s="1049" t="s">
        <v>76</v>
      </c>
      <c r="D7087" s="1052">
        <v>32.229999999999997</v>
      </c>
    </row>
    <row r="7088" spans="1:4" x14ac:dyDescent="0.25">
      <c r="A7088" s="1049">
        <v>97065</v>
      </c>
      <c r="B7088" s="1049" t="s">
        <v>22643</v>
      </c>
      <c r="C7088" s="1049" t="s">
        <v>70</v>
      </c>
      <c r="D7088" s="1052">
        <v>15.35</v>
      </c>
    </row>
    <row r="7089" spans="1:4" x14ac:dyDescent="0.25">
      <c r="A7089" s="1049">
        <v>97066</v>
      </c>
      <c r="B7089" s="1049" t="s">
        <v>22644</v>
      </c>
      <c r="C7089" s="1049" t="s">
        <v>1239</v>
      </c>
      <c r="D7089" s="1052">
        <v>423.68</v>
      </c>
    </row>
    <row r="7090" spans="1:4" x14ac:dyDescent="0.25">
      <c r="A7090" s="1049">
        <v>97067</v>
      </c>
      <c r="B7090" s="1049" t="s">
        <v>22645</v>
      </c>
      <c r="C7090" s="1049" t="s">
        <v>76</v>
      </c>
      <c r="D7090" s="1052">
        <v>639.70000000000005</v>
      </c>
    </row>
    <row r="7091" spans="1:4" x14ac:dyDescent="0.25">
      <c r="A7091" s="1049">
        <v>104989</v>
      </c>
      <c r="B7091" s="1049" t="s">
        <v>22646</v>
      </c>
      <c r="C7091" s="1049" t="s">
        <v>77</v>
      </c>
      <c r="D7091" s="1052">
        <v>43.95</v>
      </c>
    </row>
    <row r="7092" spans="1:4" x14ac:dyDescent="0.25">
      <c r="A7092" s="1049">
        <v>104990</v>
      </c>
      <c r="B7092" s="1049" t="s">
        <v>22647</v>
      </c>
      <c r="C7092" s="1049" t="s">
        <v>76</v>
      </c>
      <c r="D7092" s="1052">
        <v>12.03</v>
      </c>
    </row>
    <row r="7093" spans="1:4" x14ac:dyDescent="0.25">
      <c r="A7093" s="1049">
        <v>105103</v>
      </c>
      <c r="B7093" s="1049" t="s">
        <v>22648</v>
      </c>
      <c r="C7093" s="1049" t="s">
        <v>76</v>
      </c>
      <c r="D7093" s="1052">
        <v>112.24</v>
      </c>
    </row>
    <row r="7094" spans="1:4" x14ac:dyDescent="0.25">
      <c r="A7094" s="1049">
        <v>105104</v>
      </c>
      <c r="B7094" s="1049" t="s">
        <v>22649</v>
      </c>
      <c r="C7094" s="1049" t="s">
        <v>77</v>
      </c>
      <c r="D7094" s="1053">
        <v>4940.26</v>
      </c>
    </row>
    <row r="7095" spans="1:4" x14ac:dyDescent="0.25">
      <c r="A7095" s="1049">
        <v>105105</v>
      </c>
      <c r="B7095" s="1049" t="s">
        <v>22650</v>
      </c>
      <c r="C7095" s="1049" t="s">
        <v>76</v>
      </c>
      <c r="D7095" s="1052">
        <v>78.819999999999993</v>
      </c>
    </row>
    <row r="7096" spans="1:4" x14ac:dyDescent="0.25">
      <c r="A7096" s="1049">
        <v>105106</v>
      </c>
      <c r="B7096" s="1049" t="s">
        <v>22651</v>
      </c>
      <c r="C7096" s="1049" t="s">
        <v>77</v>
      </c>
      <c r="D7096" s="1053">
        <v>2554.96</v>
      </c>
    </row>
    <row r="7097" spans="1:4" x14ac:dyDescent="0.25">
      <c r="A7097" s="1049">
        <v>105107</v>
      </c>
      <c r="B7097" s="1049" t="s">
        <v>22652</v>
      </c>
      <c r="C7097" s="1049" t="s">
        <v>77</v>
      </c>
      <c r="D7097" s="1053">
        <v>3772.64</v>
      </c>
    </row>
    <row r="7098" spans="1:4" x14ac:dyDescent="0.25">
      <c r="A7098" s="1049">
        <v>105110</v>
      </c>
      <c r="B7098" s="1049" t="s">
        <v>22653</v>
      </c>
      <c r="C7098" s="1049" t="s">
        <v>76</v>
      </c>
      <c r="D7098" s="1052">
        <v>235.51</v>
      </c>
    </row>
    <row r="7099" spans="1:4" x14ac:dyDescent="0.25">
      <c r="A7099" s="1049">
        <v>105111</v>
      </c>
      <c r="B7099" s="1049" t="s">
        <v>22654</v>
      </c>
      <c r="C7099" s="1049" t="s">
        <v>77</v>
      </c>
      <c r="D7099" s="1053">
        <v>19737.259999999998</v>
      </c>
    </row>
    <row r="7100" spans="1:4" x14ac:dyDescent="0.25">
      <c r="A7100" s="1049">
        <v>105112</v>
      </c>
      <c r="B7100" s="1049" t="s">
        <v>22655</v>
      </c>
      <c r="C7100" s="1049" t="s">
        <v>76</v>
      </c>
      <c r="D7100" s="1052">
        <v>196.71</v>
      </c>
    </row>
    <row r="7101" spans="1:4" x14ac:dyDescent="0.25">
      <c r="A7101" s="1049">
        <v>97621</v>
      </c>
      <c r="B7101" s="1049" t="s">
        <v>22656</v>
      </c>
      <c r="C7101" s="1049" t="s">
        <v>70</v>
      </c>
      <c r="D7101" s="1052">
        <v>129.51</v>
      </c>
    </row>
    <row r="7102" spans="1:4" x14ac:dyDescent="0.25">
      <c r="A7102" s="1049">
        <v>97622</v>
      </c>
      <c r="B7102" s="1049" t="s">
        <v>22657</v>
      </c>
      <c r="C7102" s="1049" t="s">
        <v>70</v>
      </c>
      <c r="D7102" s="1052">
        <v>63.12</v>
      </c>
    </row>
    <row r="7103" spans="1:4" x14ac:dyDescent="0.25">
      <c r="A7103" s="1049">
        <v>97623</v>
      </c>
      <c r="B7103" s="1049" t="s">
        <v>22658</v>
      </c>
      <c r="C7103" s="1049" t="s">
        <v>70</v>
      </c>
      <c r="D7103" s="1052">
        <v>193.35</v>
      </c>
    </row>
    <row r="7104" spans="1:4" x14ac:dyDescent="0.25">
      <c r="A7104" s="1049">
        <v>97624</v>
      </c>
      <c r="B7104" s="1049" t="s">
        <v>22659</v>
      </c>
      <c r="C7104" s="1049" t="s">
        <v>70</v>
      </c>
      <c r="D7104" s="1052">
        <v>118.68</v>
      </c>
    </row>
    <row r="7105" spans="1:4" x14ac:dyDescent="0.25">
      <c r="A7105" s="1049">
        <v>97625</v>
      </c>
      <c r="B7105" s="1049" t="s">
        <v>22660</v>
      </c>
      <c r="C7105" s="1049" t="s">
        <v>70</v>
      </c>
      <c r="D7105" s="1052">
        <v>58.4</v>
      </c>
    </row>
    <row r="7106" spans="1:4" x14ac:dyDescent="0.25">
      <c r="A7106" s="1049">
        <v>97626</v>
      </c>
      <c r="B7106" s="1049" t="s">
        <v>22661</v>
      </c>
      <c r="C7106" s="1049" t="s">
        <v>70</v>
      </c>
      <c r="D7106" s="1052">
        <v>634.36</v>
      </c>
    </row>
    <row r="7107" spans="1:4" x14ac:dyDescent="0.25">
      <c r="A7107" s="1049">
        <v>97627</v>
      </c>
      <c r="B7107" s="1049" t="s">
        <v>22662</v>
      </c>
      <c r="C7107" s="1049" t="s">
        <v>70</v>
      </c>
      <c r="D7107" s="1052">
        <v>209.97</v>
      </c>
    </row>
    <row r="7108" spans="1:4" x14ac:dyDescent="0.25">
      <c r="A7108" s="1049">
        <v>97628</v>
      </c>
      <c r="B7108" s="1049" t="s">
        <v>22663</v>
      </c>
      <c r="C7108" s="1049" t="s">
        <v>70</v>
      </c>
      <c r="D7108" s="1052">
        <v>295.45</v>
      </c>
    </row>
    <row r="7109" spans="1:4" x14ac:dyDescent="0.25">
      <c r="A7109" s="1049">
        <v>97629</v>
      </c>
      <c r="B7109" s="1049" t="s">
        <v>22664</v>
      </c>
      <c r="C7109" s="1049" t="s">
        <v>70</v>
      </c>
      <c r="D7109" s="1052">
        <v>97.79</v>
      </c>
    </row>
    <row r="7110" spans="1:4" x14ac:dyDescent="0.25">
      <c r="A7110" s="1049">
        <v>97631</v>
      </c>
      <c r="B7110" s="1049" t="s">
        <v>22665</v>
      </c>
      <c r="C7110" s="1049" t="s">
        <v>1239</v>
      </c>
      <c r="D7110" s="1052">
        <v>12.77</v>
      </c>
    </row>
    <row r="7111" spans="1:4" x14ac:dyDescent="0.25">
      <c r="A7111" s="1049">
        <v>97632</v>
      </c>
      <c r="B7111" s="1049" t="s">
        <v>22666</v>
      </c>
      <c r="C7111" s="1049" t="s">
        <v>76</v>
      </c>
      <c r="D7111" s="1052">
        <v>2.92</v>
      </c>
    </row>
    <row r="7112" spans="1:4" x14ac:dyDescent="0.25">
      <c r="A7112" s="1049">
        <v>97633</v>
      </c>
      <c r="B7112" s="1049" t="s">
        <v>22667</v>
      </c>
      <c r="C7112" s="1049" t="s">
        <v>1239</v>
      </c>
      <c r="D7112" s="1052">
        <v>25.5</v>
      </c>
    </row>
    <row r="7113" spans="1:4" x14ac:dyDescent="0.25">
      <c r="A7113" s="1049">
        <v>97634</v>
      </c>
      <c r="B7113" s="1049" t="s">
        <v>22668</v>
      </c>
      <c r="C7113" s="1049" t="s">
        <v>1239</v>
      </c>
      <c r="D7113" s="1052">
        <v>7.76</v>
      </c>
    </row>
    <row r="7114" spans="1:4" x14ac:dyDescent="0.25">
      <c r="A7114" s="1049">
        <v>97635</v>
      </c>
      <c r="B7114" s="1049" t="s">
        <v>22669</v>
      </c>
      <c r="C7114" s="1049" t="s">
        <v>1239</v>
      </c>
      <c r="D7114" s="1052">
        <v>18.27</v>
      </c>
    </row>
    <row r="7115" spans="1:4" x14ac:dyDescent="0.25">
      <c r="A7115" s="1049">
        <v>97636</v>
      </c>
      <c r="B7115" s="1049" t="s">
        <v>22670</v>
      </c>
      <c r="C7115" s="1049" t="s">
        <v>1239</v>
      </c>
      <c r="D7115" s="1052">
        <v>24.1</v>
      </c>
    </row>
    <row r="7116" spans="1:4" x14ac:dyDescent="0.25">
      <c r="A7116" s="1049">
        <v>97637</v>
      </c>
      <c r="B7116" s="1049" t="s">
        <v>22671</v>
      </c>
      <c r="C7116" s="1049" t="s">
        <v>1239</v>
      </c>
      <c r="D7116" s="1052">
        <v>3.37</v>
      </c>
    </row>
    <row r="7117" spans="1:4" x14ac:dyDescent="0.25">
      <c r="A7117" s="1049">
        <v>97638</v>
      </c>
      <c r="B7117" s="1049" t="s">
        <v>22672</v>
      </c>
      <c r="C7117" s="1049" t="s">
        <v>1239</v>
      </c>
      <c r="D7117" s="1052">
        <v>9.82</v>
      </c>
    </row>
    <row r="7118" spans="1:4" x14ac:dyDescent="0.25">
      <c r="A7118" s="1049">
        <v>97639</v>
      </c>
      <c r="B7118" s="1049" t="s">
        <v>22673</v>
      </c>
      <c r="C7118" s="1049" t="s">
        <v>1239</v>
      </c>
      <c r="D7118" s="1052">
        <v>23.06</v>
      </c>
    </row>
    <row r="7119" spans="1:4" x14ac:dyDescent="0.25">
      <c r="A7119" s="1049">
        <v>97640</v>
      </c>
      <c r="B7119" s="1049" t="s">
        <v>22674</v>
      </c>
      <c r="C7119" s="1049" t="s">
        <v>1239</v>
      </c>
      <c r="D7119" s="1052">
        <v>2.29</v>
      </c>
    </row>
    <row r="7120" spans="1:4" x14ac:dyDescent="0.25">
      <c r="A7120" s="1049">
        <v>97641</v>
      </c>
      <c r="B7120" s="1049" t="s">
        <v>22675</v>
      </c>
      <c r="C7120" s="1049" t="s">
        <v>1239</v>
      </c>
      <c r="D7120" s="1052">
        <v>3.07</v>
      </c>
    </row>
    <row r="7121" spans="1:4" x14ac:dyDescent="0.25">
      <c r="A7121" s="1049">
        <v>97642</v>
      </c>
      <c r="B7121" s="1049" t="s">
        <v>22676</v>
      </c>
      <c r="C7121" s="1049" t="s">
        <v>1239</v>
      </c>
      <c r="D7121" s="1052">
        <v>3.28</v>
      </c>
    </row>
    <row r="7122" spans="1:4" x14ac:dyDescent="0.25">
      <c r="A7122" s="1049">
        <v>97643</v>
      </c>
      <c r="B7122" s="1049" t="s">
        <v>22677</v>
      </c>
      <c r="C7122" s="1049" t="s">
        <v>1239</v>
      </c>
      <c r="D7122" s="1052">
        <v>28.8</v>
      </c>
    </row>
    <row r="7123" spans="1:4" x14ac:dyDescent="0.25">
      <c r="A7123" s="1049">
        <v>97644</v>
      </c>
      <c r="B7123" s="1049" t="s">
        <v>22678</v>
      </c>
      <c r="C7123" s="1049" t="s">
        <v>1239</v>
      </c>
      <c r="D7123" s="1052">
        <v>10.68</v>
      </c>
    </row>
    <row r="7124" spans="1:4" x14ac:dyDescent="0.25">
      <c r="A7124" s="1049">
        <v>97645</v>
      </c>
      <c r="B7124" s="1049" t="s">
        <v>22679</v>
      </c>
      <c r="C7124" s="1049" t="s">
        <v>1239</v>
      </c>
      <c r="D7124" s="1052">
        <v>27.58</v>
      </c>
    </row>
    <row r="7125" spans="1:4" x14ac:dyDescent="0.25">
      <c r="A7125" s="1049">
        <v>97647</v>
      </c>
      <c r="B7125" s="1049" t="s">
        <v>22680</v>
      </c>
      <c r="C7125" s="1049" t="s">
        <v>1239</v>
      </c>
      <c r="D7125" s="1052">
        <v>4.04</v>
      </c>
    </row>
    <row r="7126" spans="1:4" x14ac:dyDescent="0.25">
      <c r="A7126" s="1049">
        <v>97648</v>
      </c>
      <c r="B7126" s="1049" t="s">
        <v>22681</v>
      </c>
      <c r="C7126" s="1049" t="s">
        <v>1239</v>
      </c>
      <c r="D7126" s="1052">
        <v>2.3199999999999998</v>
      </c>
    </row>
    <row r="7127" spans="1:4" x14ac:dyDescent="0.25">
      <c r="A7127" s="1049">
        <v>97649</v>
      </c>
      <c r="B7127" s="1049" t="s">
        <v>22682</v>
      </c>
      <c r="C7127" s="1049" t="s">
        <v>1239</v>
      </c>
      <c r="D7127" s="1052">
        <v>5.1100000000000003</v>
      </c>
    </row>
    <row r="7128" spans="1:4" x14ac:dyDescent="0.25">
      <c r="A7128" s="1049">
        <v>97650</v>
      </c>
      <c r="B7128" s="1049" t="s">
        <v>22683</v>
      </c>
      <c r="C7128" s="1049" t="s">
        <v>1239</v>
      </c>
      <c r="D7128" s="1052">
        <v>8.73</v>
      </c>
    </row>
    <row r="7129" spans="1:4" x14ac:dyDescent="0.25">
      <c r="A7129" s="1049">
        <v>97651</v>
      </c>
      <c r="B7129" s="1049" t="s">
        <v>22684</v>
      </c>
      <c r="C7129" s="1049" t="s">
        <v>77</v>
      </c>
      <c r="D7129" s="1052">
        <v>95.1</v>
      </c>
    </row>
    <row r="7130" spans="1:4" x14ac:dyDescent="0.25">
      <c r="A7130" s="1049">
        <v>97652</v>
      </c>
      <c r="B7130" s="1049" t="s">
        <v>22685</v>
      </c>
      <c r="C7130" s="1049" t="s">
        <v>77</v>
      </c>
      <c r="D7130" s="1052">
        <v>215.6</v>
      </c>
    </row>
    <row r="7131" spans="1:4" x14ac:dyDescent="0.25">
      <c r="A7131" s="1049">
        <v>97653</v>
      </c>
      <c r="B7131" s="1049" t="s">
        <v>22686</v>
      </c>
      <c r="C7131" s="1049" t="s">
        <v>77</v>
      </c>
      <c r="D7131" s="1052">
        <v>157.21</v>
      </c>
    </row>
    <row r="7132" spans="1:4" x14ac:dyDescent="0.25">
      <c r="A7132" s="1049">
        <v>97654</v>
      </c>
      <c r="B7132" s="1049" t="s">
        <v>22687</v>
      </c>
      <c r="C7132" s="1049" t="s">
        <v>77</v>
      </c>
      <c r="D7132" s="1052">
        <v>196.65</v>
      </c>
    </row>
    <row r="7133" spans="1:4" x14ac:dyDescent="0.25">
      <c r="A7133" s="1049">
        <v>97655</v>
      </c>
      <c r="B7133" s="1049" t="s">
        <v>22688</v>
      </c>
      <c r="C7133" s="1049" t="s">
        <v>1239</v>
      </c>
      <c r="D7133" s="1052">
        <v>37.07</v>
      </c>
    </row>
    <row r="7134" spans="1:4" x14ac:dyDescent="0.25">
      <c r="A7134" s="1049">
        <v>97656</v>
      </c>
      <c r="B7134" s="1049" t="s">
        <v>22689</v>
      </c>
      <c r="C7134" s="1049" t="s">
        <v>77</v>
      </c>
      <c r="D7134" s="1052">
        <v>343.54</v>
      </c>
    </row>
    <row r="7135" spans="1:4" x14ac:dyDescent="0.25">
      <c r="A7135" s="1049">
        <v>97657</v>
      </c>
      <c r="B7135" s="1049" t="s">
        <v>22690</v>
      </c>
      <c r="C7135" s="1049" t="s">
        <v>77</v>
      </c>
      <c r="D7135" s="1052">
        <v>680.9</v>
      </c>
    </row>
    <row r="7136" spans="1:4" x14ac:dyDescent="0.25">
      <c r="A7136" s="1049">
        <v>97658</v>
      </c>
      <c r="B7136" s="1049" t="s">
        <v>22691</v>
      </c>
      <c r="C7136" s="1049" t="s">
        <v>77</v>
      </c>
      <c r="D7136" s="1052">
        <v>237.37</v>
      </c>
    </row>
    <row r="7137" spans="1:4" x14ac:dyDescent="0.25">
      <c r="A7137" s="1049">
        <v>97659</v>
      </c>
      <c r="B7137" s="1049" t="s">
        <v>22692</v>
      </c>
      <c r="C7137" s="1049" t="s">
        <v>77</v>
      </c>
      <c r="D7137" s="1052">
        <v>327.02999999999997</v>
      </c>
    </row>
    <row r="7138" spans="1:4" x14ac:dyDescent="0.25">
      <c r="A7138" s="1049">
        <v>97660</v>
      </c>
      <c r="B7138" s="1049" t="s">
        <v>22693</v>
      </c>
      <c r="C7138" s="1049" t="s">
        <v>77</v>
      </c>
      <c r="D7138" s="1052">
        <v>0.78</v>
      </c>
    </row>
    <row r="7139" spans="1:4" x14ac:dyDescent="0.25">
      <c r="A7139" s="1049">
        <v>97661</v>
      </c>
      <c r="B7139" s="1049" t="s">
        <v>22694</v>
      </c>
      <c r="C7139" s="1049" t="s">
        <v>76</v>
      </c>
      <c r="D7139" s="1052">
        <v>0.84</v>
      </c>
    </row>
    <row r="7140" spans="1:4" x14ac:dyDescent="0.25">
      <c r="A7140" s="1049">
        <v>97662</v>
      </c>
      <c r="B7140" s="1049" t="s">
        <v>22695</v>
      </c>
      <c r="C7140" s="1049" t="s">
        <v>76</v>
      </c>
      <c r="D7140" s="1052">
        <v>0.56000000000000005</v>
      </c>
    </row>
    <row r="7141" spans="1:4" x14ac:dyDescent="0.25">
      <c r="A7141" s="1049">
        <v>97663</v>
      </c>
      <c r="B7141" s="1049" t="s">
        <v>22696</v>
      </c>
      <c r="C7141" s="1049" t="s">
        <v>77</v>
      </c>
      <c r="D7141" s="1052">
        <v>13.97</v>
      </c>
    </row>
    <row r="7142" spans="1:4" x14ac:dyDescent="0.25">
      <c r="A7142" s="1049">
        <v>97664</v>
      </c>
      <c r="B7142" s="1049" t="s">
        <v>22697</v>
      </c>
      <c r="C7142" s="1049" t="s">
        <v>77</v>
      </c>
      <c r="D7142" s="1052">
        <v>1.74</v>
      </c>
    </row>
    <row r="7143" spans="1:4" x14ac:dyDescent="0.25">
      <c r="A7143" s="1049">
        <v>97665</v>
      </c>
      <c r="B7143" s="1049" t="s">
        <v>22698</v>
      </c>
      <c r="C7143" s="1049" t="s">
        <v>77</v>
      </c>
      <c r="D7143" s="1052">
        <v>2.14</v>
      </c>
    </row>
    <row r="7144" spans="1:4" x14ac:dyDescent="0.25">
      <c r="A7144" s="1049">
        <v>97666</v>
      </c>
      <c r="B7144" s="1049" t="s">
        <v>22699</v>
      </c>
      <c r="C7144" s="1049" t="s">
        <v>77</v>
      </c>
      <c r="D7144" s="1052">
        <v>10.17</v>
      </c>
    </row>
    <row r="7145" spans="1:4" x14ac:dyDescent="0.25">
      <c r="A7145" s="1049">
        <v>104789</v>
      </c>
      <c r="B7145" s="1049" t="s">
        <v>22700</v>
      </c>
      <c r="C7145" s="1049" t="s">
        <v>70</v>
      </c>
      <c r="D7145" s="1052">
        <v>222.14</v>
      </c>
    </row>
    <row r="7146" spans="1:4" x14ac:dyDescent="0.25">
      <c r="A7146" s="1049">
        <v>104790</v>
      </c>
      <c r="B7146" s="1049" t="s">
        <v>22701</v>
      </c>
      <c r="C7146" s="1049" t="s">
        <v>70</v>
      </c>
      <c r="D7146" s="1052">
        <v>120.04</v>
      </c>
    </row>
    <row r="7147" spans="1:4" x14ac:dyDescent="0.25">
      <c r="A7147" s="1049">
        <v>104791</v>
      </c>
      <c r="B7147" s="1049" t="s">
        <v>22702</v>
      </c>
      <c r="C7147" s="1049" t="s">
        <v>1239</v>
      </c>
      <c r="D7147" s="1052">
        <v>6.95</v>
      </c>
    </row>
    <row r="7148" spans="1:4" x14ac:dyDescent="0.25">
      <c r="A7148" s="1049">
        <v>104792</v>
      </c>
      <c r="B7148" s="1049" t="s">
        <v>22703</v>
      </c>
      <c r="C7148" s="1049" t="s">
        <v>76</v>
      </c>
      <c r="D7148" s="1052">
        <v>0.46</v>
      </c>
    </row>
    <row r="7149" spans="1:4" x14ac:dyDescent="0.25">
      <c r="A7149" s="1049">
        <v>104793</v>
      </c>
      <c r="B7149" s="1049" t="s">
        <v>22704</v>
      </c>
      <c r="C7149" s="1049" t="s">
        <v>76</v>
      </c>
      <c r="D7149" s="1052">
        <v>0.64</v>
      </c>
    </row>
    <row r="7150" spans="1:4" x14ac:dyDescent="0.25">
      <c r="A7150" s="1049">
        <v>104794</v>
      </c>
      <c r="B7150" s="1049" t="s">
        <v>22705</v>
      </c>
      <c r="C7150" s="1049" t="s">
        <v>76</v>
      </c>
      <c r="D7150" s="1052">
        <v>1.1399999999999999</v>
      </c>
    </row>
    <row r="7151" spans="1:4" x14ac:dyDescent="0.25">
      <c r="A7151" s="1049">
        <v>104795</v>
      </c>
      <c r="B7151" s="1049" t="s">
        <v>22706</v>
      </c>
      <c r="C7151" s="1049" t="s">
        <v>76</v>
      </c>
      <c r="D7151" s="1052">
        <v>1.61</v>
      </c>
    </row>
    <row r="7152" spans="1:4" x14ac:dyDescent="0.25">
      <c r="A7152" s="1049">
        <v>104796</v>
      </c>
      <c r="B7152" s="1049" t="s">
        <v>22707</v>
      </c>
      <c r="C7152" s="1049" t="s">
        <v>76</v>
      </c>
      <c r="D7152" s="1052">
        <v>15.58</v>
      </c>
    </row>
    <row r="7153" spans="1:4" x14ac:dyDescent="0.25">
      <c r="A7153" s="1049">
        <v>104797</v>
      </c>
      <c r="B7153" s="1049" t="s">
        <v>22708</v>
      </c>
      <c r="C7153" s="1049" t="s">
        <v>76</v>
      </c>
      <c r="D7153" s="1052">
        <v>19.47</v>
      </c>
    </row>
    <row r="7154" spans="1:4" x14ac:dyDescent="0.25">
      <c r="A7154" s="1049">
        <v>104798</v>
      </c>
      <c r="B7154" s="1049" t="s">
        <v>22709</v>
      </c>
      <c r="C7154" s="1049" t="s">
        <v>77</v>
      </c>
      <c r="D7154" s="1052">
        <v>16.09</v>
      </c>
    </row>
    <row r="7155" spans="1:4" x14ac:dyDescent="0.25">
      <c r="A7155" s="1049">
        <v>104799</v>
      </c>
      <c r="B7155" s="1049" t="s">
        <v>22710</v>
      </c>
      <c r="C7155" s="1049" t="s">
        <v>1239</v>
      </c>
      <c r="D7155" s="1052">
        <v>12.63</v>
      </c>
    </row>
    <row r="7156" spans="1:4" x14ac:dyDescent="0.25">
      <c r="A7156" s="1049">
        <v>104800</v>
      </c>
      <c r="B7156" s="1049" t="s">
        <v>22711</v>
      </c>
      <c r="C7156" s="1049" t="s">
        <v>76</v>
      </c>
      <c r="D7156" s="1052">
        <v>10.53</v>
      </c>
    </row>
    <row r="7157" spans="1:4" x14ac:dyDescent="0.25">
      <c r="A7157" s="1049">
        <v>104801</v>
      </c>
      <c r="B7157" s="1049" t="s">
        <v>22712</v>
      </c>
      <c r="C7157" s="1049" t="s">
        <v>1239</v>
      </c>
      <c r="D7157" s="1052">
        <v>17.149999999999999</v>
      </c>
    </row>
    <row r="7158" spans="1:4" x14ac:dyDescent="0.25">
      <c r="A7158" s="1049">
        <v>104802</v>
      </c>
      <c r="B7158" s="1049" t="s">
        <v>22713</v>
      </c>
      <c r="C7158" s="1049" t="s">
        <v>1239</v>
      </c>
      <c r="D7158" s="1052">
        <v>11.41</v>
      </c>
    </row>
    <row r="7159" spans="1:4" x14ac:dyDescent="0.25">
      <c r="A7159" s="1049">
        <v>104803</v>
      </c>
      <c r="B7159" s="1049" t="s">
        <v>22714</v>
      </c>
      <c r="C7159" s="1049" t="s">
        <v>76</v>
      </c>
      <c r="D7159" s="1052">
        <v>5.3</v>
      </c>
    </row>
    <row r="7160" spans="1:4" x14ac:dyDescent="0.25">
      <c r="A7160" s="1049">
        <v>95967</v>
      </c>
      <c r="B7160" s="1049" t="s">
        <v>4413</v>
      </c>
      <c r="C7160" s="1049" t="s">
        <v>69</v>
      </c>
      <c r="D7160" s="1052">
        <v>172.33</v>
      </c>
    </row>
    <row r="7161" spans="1:4" x14ac:dyDescent="0.25">
      <c r="A7161" s="1049">
        <v>99059</v>
      </c>
      <c r="B7161" s="1049" t="s">
        <v>22715</v>
      </c>
      <c r="C7161" s="1049" t="s">
        <v>76</v>
      </c>
      <c r="D7161" s="1052">
        <v>68.180000000000007</v>
      </c>
    </row>
    <row r="7162" spans="1:4" x14ac:dyDescent="0.25">
      <c r="A7162" s="1049">
        <v>99060</v>
      </c>
      <c r="B7162" s="1049" t="s">
        <v>22716</v>
      </c>
      <c r="C7162" s="1049" t="s">
        <v>77</v>
      </c>
      <c r="D7162" s="1052">
        <v>202.47</v>
      </c>
    </row>
    <row r="7163" spans="1:4" x14ac:dyDescent="0.25">
      <c r="A7163" s="1049">
        <v>99061</v>
      </c>
      <c r="B7163" s="1049" t="s">
        <v>22717</v>
      </c>
      <c r="C7163" s="1049" t="s">
        <v>77</v>
      </c>
      <c r="D7163" s="1052">
        <v>125.71</v>
      </c>
    </row>
    <row r="7164" spans="1:4" x14ac:dyDescent="0.25">
      <c r="A7164" s="1049">
        <v>99062</v>
      </c>
      <c r="B7164" s="1049" t="s">
        <v>22718</v>
      </c>
      <c r="C7164" s="1049" t="s">
        <v>77</v>
      </c>
      <c r="D7164" s="1052">
        <v>2.34</v>
      </c>
    </row>
    <row r="7165" spans="1:4" x14ac:dyDescent="0.25">
      <c r="A7165" s="1049">
        <v>99063</v>
      </c>
      <c r="B7165" s="1049" t="s">
        <v>22719</v>
      </c>
      <c r="C7165" s="1049" t="s">
        <v>76</v>
      </c>
      <c r="D7165" s="1052">
        <v>10.14</v>
      </c>
    </row>
    <row r="7166" spans="1:4" x14ac:dyDescent="0.25">
      <c r="A7166" s="1049">
        <v>105007</v>
      </c>
      <c r="B7166" s="1049" t="s">
        <v>22720</v>
      </c>
      <c r="C7166" s="1049" t="s">
        <v>77</v>
      </c>
      <c r="D7166" s="1052">
        <v>43.06</v>
      </c>
    </row>
    <row r="7167" spans="1:4" x14ac:dyDescent="0.25">
      <c r="A7167" s="1049">
        <v>105009</v>
      </c>
      <c r="B7167" s="1049" t="s">
        <v>22721</v>
      </c>
      <c r="C7167" s="1049" t="s">
        <v>76</v>
      </c>
      <c r="D7167" s="1052">
        <v>83.67</v>
      </c>
    </row>
    <row r="7168" spans="1:4" x14ac:dyDescent="0.25">
      <c r="A7168" s="1049">
        <v>105011</v>
      </c>
      <c r="B7168" s="1049" t="s">
        <v>22722</v>
      </c>
      <c r="C7168" s="1049" t="s">
        <v>76</v>
      </c>
      <c r="D7168" s="1052">
        <v>0.6</v>
      </c>
    </row>
    <row r="7169" spans="1:4" x14ac:dyDescent="0.25">
      <c r="A7169" s="1049">
        <v>93588</v>
      </c>
      <c r="B7169" s="1049" t="s">
        <v>4414</v>
      </c>
      <c r="C7169" s="1049" t="s">
        <v>4302</v>
      </c>
      <c r="D7169" s="1052">
        <v>3.12</v>
      </c>
    </row>
    <row r="7170" spans="1:4" x14ac:dyDescent="0.25">
      <c r="A7170" s="1049">
        <v>93589</v>
      </c>
      <c r="B7170" s="1049" t="s">
        <v>4415</v>
      </c>
      <c r="C7170" s="1049" t="s">
        <v>4302</v>
      </c>
      <c r="D7170" s="1052">
        <v>2.68</v>
      </c>
    </row>
    <row r="7171" spans="1:4" x14ac:dyDescent="0.25">
      <c r="A7171" s="1049">
        <v>93590</v>
      </c>
      <c r="B7171" s="1049" t="s">
        <v>4416</v>
      </c>
      <c r="C7171" s="1049" t="s">
        <v>4302</v>
      </c>
      <c r="D7171" s="1052">
        <v>0.97</v>
      </c>
    </row>
    <row r="7172" spans="1:4" x14ac:dyDescent="0.25">
      <c r="A7172" s="1049">
        <v>93591</v>
      </c>
      <c r="B7172" s="1049" t="s">
        <v>4417</v>
      </c>
      <c r="C7172" s="1049" t="s">
        <v>4302</v>
      </c>
      <c r="D7172" s="1052">
        <v>2.73</v>
      </c>
    </row>
    <row r="7173" spans="1:4" x14ac:dyDescent="0.25">
      <c r="A7173" s="1049">
        <v>93592</v>
      </c>
      <c r="B7173" s="1049" t="s">
        <v>4418</v>
      </c>
      <c r="C7173" s="1049" t="s">
        <v>4302</v>
      </c>
      <c r="D7173" s="1052">
        <v>2.36</v>
      </c>
    </row>
    <row r="7174" spans="1:4" x14ac:dyDescent="0.25">
      <c r="A7174" s="1049">
        <v>93593</v>
      </c>
      <c r="B7174" s="1049" t="s">
        <v>4419</v>
      </c>
      <c r="C7174" s="1049" t="s">
        <v>4302</v>
      </c>
      <c r="D7174" s="1052">
        <v>0.86</v>
      </c>
    </row>
    <row r="7175" spans="1:4" x14ac:dyDescent="0.25">
      <c r="A7175" s="1049">
        <v>93594</v>
      </c>
      <c r="B7175" s="1049" t="s">
        <v>4420</v>
      </c>
      <c r="C7175" s="1049" t="s">
        <v>3884</v>
      </c>
      <c r="D7175" s="1052">
        <v>2.08</v>
      </c>
    </row>
    <row r="7176" spans="1:4" x14ac:dyDescent="0.25">
      <c r="A7176" s="1049">
        <v>93595</v>
      </c>
      <c r="B7176" s="1049" t="s">
        <v>4421</v>
      </c>
      <c r="C7176" s="1049" t="s">
        <v>3884</v>
      </c>
      <c r="D7176" s="1052">
        <v>1.81</v>
      </c>
    </row>
    <row r="7177" spans="1:4" x14ac:dyDescent="0.25">
      <c r="A7177" s="1049">
        <v>93596</v>
      </c>
      <c r="B7177" s="1049" t="s">
        <v>4422</v>
      </c>
      <c r="C7177" s="1049" t="s">
        <v>3884</v>
      </c>
      <c r="D7177" s="1052">
        <v>0.65</v>
      </c>
    </row>
    <row r="7178" spans="1:4" x14ac:dyDescent="0.25">
      <c r="A7178" s="1049">
        <v>93597</v>
      </c>
      <c r="B7178" s="1049" t="s">
        <v>4423</v>
      </c>
      <c r="C7178" s="1049" t="s">
        <v>3884</v>
      </c>
      <c r="D7178" s="1052">
        <v>1.81</v>
      </c>
    </row>
    <row r="7179" spans="1:4" x14ac:dyDescent="0.25">
      <c r="A7179" s="1049">
        <v>93598</v>
      </c>
      <c r="B7179" s="1049" t="s">
        <v>4424</v>
      </c>
      <c r="C7179" s="1049" t="s">
        <v>3884</v>
      </c>
      <c r="D7179" s="1052">
        <v>1.56</v>
      </c>
    </row>
    <row r="7180" spans="1:4" x14ac:dyDescent="0.25">
      <c r="A7180" s="1049">
        <v>93599</v>
      </c>
      <c r="B7180" s="1049" t="s">
        <v>4425</v>
      </c>
      <c r="C7180" s="1049" t="s">
        <v>3884</v>
      </c>
      <c r="D7180" s="1052">
        <v>0.57999999999999996</v>
      </c>
    </row>
    <row r="7181" spans="1:4" x14ac:dyDescent="0.25">
      <c r="A7181" s="1049">
        <v>95425</v>
      </c>
      <c r="B7181" s="1049" t="s">
        <v>4426</v>
      </c>
      <c r="C7181" s="1049" t="s">
        <v>4302</v>
      </c>
      <c r="D7181" s="1052">
        <v>2.31</v>
      </c>
    </row>
    <row r="7182" spans="1:4" x14ac:dyDescent="0.25">
      <c r="A7182" s="1049">
        <v>95426</v>
      </c>
      <c r="B7182" s="1049" t="s">
        <v>4427</v>
      </c>
      <c r="C7182" s="1049" t="s">
        <v>4302</v>
      </c>
      <c r="D7182" s="1052">
        <v>2</v>
      </c>
    </row>
    <row r="7183" spans="1:4" x14ac:dyDescent="0.25">
      <c r="A7183" s="1049">
        <v>95427</v>
      </c>
      <c r="B7183" s="1049" t="s">
        <v>4428</v>
      </c>
      <c r="C7183" s="1049" t="s">
        <v>4302</v>
      </c>
      <c r="D7183" s="1052">
        <v>0.75</v>
      </c>
    </row>
    <row r="7184" spans="1:4" x14ac:dyDescent="0.25">
      <c r="A7184" s="1049">
        <v>95428</v>
      </c>
      <c r="B7184" s="1049" t="s">
        <v>4429</v>
      </c>
      <c r="C7184" s="1049" t="s">
        <v>3884</v>
      </c>
      <c r="D7184" s="1052">
        <v>1.56</v>
      </c>
    </row>
    <row r="7185" spans="1:4" x14ac:dyDescent="0.25">
      <c r="A7185" s="1049">
        <v>95429</v>
      </c>
      <c r="B7185" s="1049" t="s">
        <v>4430</v>
      </c>
      <c r="C7185" s="1049" t="s">
        <v>3884</v>
      </c>
      <c r="D7185" s="1052">
        <v>1.34</v>
      </c>
    </row>
    <row r="7186" spans="1:4" x14ac:dyDescent="0.25">
      <c r="A7186" s="1049">
        <v>95430</v>
      </c>
      <c r="B7186" s="1049" t="s">
        <v>4431</v>
      </c>
      <c r="C7186" s="1049" t="s">
        <v>3884</v>
      </c>
      <c r="D7186" s="1052">
        <v>0.47</v>
      </c>
    </row>
    <row r="7187" spans="1:4" x14ac:dyDescent="0.25">
      <c r="A7187" s="1049">
        <v>95875</v>
      </c>
      <c r="B7187" s="1049" t="s">
        <v>4432</v>
      </c>
      <c r="C7187" s="1049" t="s">
        <v>4302</v>
      </c>
      <c r="D7187" s="1052">
        <v>2.4700000000000002</v>
      </c>
    </row>
    <row r="7188" spans="1:4" x14ac:dyDescent="0.25">
      <c r="A7188" s="1049">
        <v>95876</v>
      </c>
      <c r="B7188" s="1049" t="s">
        <v>4433</v>
      </c>
      <c r="C7188" s="1049" t="s">
        <v>4302</v>
      </c>
      <c r="D7188" s="1052">
        <v>2.14</v>
      </c>
    </row>
    <row r="7189" spans="1:4" x14ac:dyDescent="0.25">
      <c r="A7189" s="1049">
        <v>95877</v>
      </c>
      <c r="B7189" s="1049" t="s">
        <v>4434</v>
      </c>
      <c r="C7189" s="1049" t="s">
        <v>4302</v>
      </c>
      <c r="D7189" s="1052">
        <v>1.84</v>
      </c>
    </row>
    <row r="7190" spans="1:4" x14ac:dyDescent="0.25">
      <c r="A7190" s="1049">
        <v>95878</v>
      </c>
      <c r="B7190" s="1049" t="s">
        <v>4435</v>
      </c>
      <c r="C7190" s="1049" t="s">
        <v>3884</v>
      </c>
      <c r="D7190" s="1052">
        <v>1.66</v>
      </c>
    </row>
    <row r="7191" spans="1:4" x14ac:dyDescent="0.25">
      <c r="A7191" s="1049">
        <v>95879</v>
      </c>
      <c r="B7191" s="1049" t="s">
        <v>4436</v>
      </c>
      <c r="C7191" s="1049" t="s">
        <v>3884</v>
      </c>
      <c r="D7191" s="1052">
        <v>1.45</v>
      </c>
    </row>
    <row r="7192" spans="1:4" x14ac:dyDescent="0.25">
      <c r="A7192" s="1049">
        <v>95880</v>
      </c>
      <c r="B7192" s="1049" t="s">
        <v>4437</v>
      </c>
      <c r="C7192" s="1049" t="s">
        <v>3884</v>
      </c>
      <c r="D7192" s="1052">
        <v>1.23</v>
      </c>
    </row>
    <row r="7193" spans="1:4" x14ac:dyDescent="0.25">
      <c r="A7193" s="1049">
        <v>97912</v>
      </c>
      <c r="B7193" s="1049" t="s">
        <v>4438</v>
      </c>
      <c r="C7193" s="1049" t="s">
        <v>4302</v>
      </c>
      <c r="D7193" s="1052">
        <v>3.74</v>
      </c>
    </row>
    <row r="7194" spans="1:4" x14ac:dyDescent="0.25">
      <c r="A7194" s="1049">
        <v>97913</v>
      </c>
      <c r="B7194" s="1049" t="s">
        <v>4439</v>
      </c>
      <c r="C7194" s="1049" t="s">
        <v>4302</v>
      </c>
      <c r="D7194" s="1052">
        <v>3.25</v>
      </c>
    </row>
    <row r="7195" spans="1:4" x14ac:dyDescent="0.25">
      <c r="A7195" s="1049">
        <v>97914</v>
      </c>
      <c r="B7195" s="1049" t="s">
        <v>4440</v>
      </c>
      <c r="C7195" s="1049" t="s">
        <v>4302</v>
      </c>
      <c r="D7195" s="1052">
        <v>2.98</v>
      </c>
    </row>
    <row r="7196" spans="1:4" x14ac:dyDescent="0.25">
      <c r="A7196" s="1049">
        <v>97915</v>
      </c>
      <c r="B7196" s="1049" t="s">
        <v>4441</v>
      </c>
      <c r="C7196" s="1049" t="s">
        <v>4302</v>
      </c>
      <c r="D7196" s="1052">
        <v>1.19</v>
      </c>
    </row>
    <row r="7197" spans="1:4" x14ac:dyDescent="0.25">
      <c r="A7197" s="1049">
        <v>100937</v>
      </c>
      <c r="B7197" s="1049" t="s">
        <v>4442</v>
      </c>
      <c r="C7197" s="1049" t="s">
        <v>4302</v>
      </c>
      <c r="D7197" s="1052">
        <v>8.94</v>
      </c>
    </row>
    <row r="7198" spans="1:4" x14ac:dyDescent="0.25">
      <c r="A7198" s="1049">
        <v>100938</v>
      </c>
      <c r="B7198" s="1049" t="s">
        <v>4443</v>
      </c>
      <c r="C7198" s="1049" t="s">
        <v>4302</v>
      </c>
      <c r="D7198" s="1052">
        <v>7.45</v>
      </c>
    </row>
    <row r="7199" spans="1:4" x14ac:dyDescent="0.25">
      <c r="A7199" s="1049">
        <v>100939</v>
      </c>
      <c r="B7199" s="1049" t="s">
        <v>4444</v>
      </c>
      <c r="C7199" s="1049" t="s">
        <v>4302</v>
      </c>
      <c r="D7199" s="1052">
        <v>6.53</v>
      </c>
    </row>
    <row r="7200" spans="1:4" x14ac:dyDescent="0.25">
      <c r="A7200" s="1049">
        <v>100940</v>
      </c>
      <c r="B7200" s="1049" t="s">
        <v>4445</v>
      </c>
      <c r="C7200" s="1049" t="s">
        <v>4302</v>
      </c>
      <c r="D7200" s="1052">
        <v>5.56</v>
      </c>
    </row>
    <row r="7201" spans="1:4" x14ac:dyDescent="0.25">
      <c r="A7201" s="1049">
        <v>100941</v>
      </c>
      <c r="B7201" s="1049" t="s">
        <v>4446</v>
      </c>
      <c r="C7201" s="1049" t="s">
        <v>3884</v>
      </c>
      <c r="D7201" s="1052">
        <v>5.95</v>
      </c>
    </row>
    <row r="7202" spans="1:4" x14ac:dyDescent="0.25">
      <c r="A7202" s="1049">
        <v>100942</v>
      </c>
      <c r="B7202" s="1049" t="s">
        <v>4447</v>
      </c>
      <c r="C7202" s="1049" t="s">
        <v>3884</v>
      </c>
      <c r="D7202" s="1052">
        <v>4.97</v>
      </c>
    </row>
    <row r="7203" spans="1:4" x14ac:dyDescent="0.25">
      <c r="A7203" s="1049">
        <v>100943</v>
      </c>
      <c r="B7203" s="1049" t="s">
        <v>4448</v>
      </c>
      <c r="C7203" s="1049" t="s">
        <v>3884</v>
      </c>
      <c r="D7203" s="1052">
        <v>4.33</v>
      </c>
    </row>
    <row r="7204" spans="1:4" x14ac:dyDescent="0.25">
      <c r="A7204" s="1049">
        <v>100944</v>
      </c>
      <c r="B7204" s="1049" t="s">
        <v>4449</v>
      </c>
      <c r="C7204" s="1049" t="s">
        <v>3884</v>
      </c>
      <c r="D7204" s="1052">
        <v>3.72</v>
      </c>
    </row>
    <row r="7205" spans="1:4" x14ac:dyDescent="0.25">
      <c r="A7205" s="1049">
        <v>100945</v>
      </c>
      <c r="B7205" s="1049" t="s">
        <v>4450</v>
      </c>
      <c r="C7205" s="1049" t="s">
        <v>3884</v>
      </c>
      <c r="D7205" s="1052">
        <v>2.83</v>
      </c>
    </row>
    <row r="7206" spans="1:4" x14ac:dyDescent="0.25">
      <c r="A7206" s="1049">
        <v>100946</v>
      </c>
      <c r="B7206" s="1049" t="s">
        <v>4451</v>
      </c>
      <c r="C7206" s="1049" t="s">
        <v>3884</v>
      </c>
      <c r="D7206" s="1052">
        <v>2.4300000000000002</v>
      </c>
    </row>
    <row r="7207" spans="1:4" x14ac:dyDescent="0.25">
      <c r="A7207" s="1049">
        <v>100947</v>
      </c>
      <c r="B7207" s="1049" t="s">
        <v>4452</v>
      </c>
      <c r="C7207" s="1049" t="s">
        <v>3884</v>
      </c>
      <c r="D7207" s="1052">
        <v>2.2400000000000002</v>
      </c>
    </row>
    <row r="7208" spans="1:4" x14ac:dyDescent="0.25">
      <c r="A7208" s="1049">
        <v>100948</v>
      </c>
      <c r="B7208" s="1049" t="s">
        <v>4453</v>
      </c>
      <c r="C7208" s="1049" t="s">
        <v>3884</v>
      </c>
      <c r="D7208" s="1052">
        <v>0.88</v>
      </c>
    </row>
    <row r="7209" spans="1:4" x14ac:dyDescent="0.25">
      <c r="A7209" s="1049">
        <v>100949</v>
      </c>
      <c r="B7209" s="1049" t="s">
        <v>4454</v>
      </c>
      <c r="C7209" s="1049" t="s">
        <v>3884</v>
      </c>
      <c r="D7209" s="1052">
        <v>6.73</v>
      </c>
    </row>
    <row r="7210" spans="1:4" x14ac:dyDescent="0.25">
      <c r="A7210" s="1049">
        <v>100950</v>
      </c>
      <c r="B7210" s="1049" t="s">
        <v>4455</v>
      </c>
      <c r="C7210" s="1049" t="s">
        <v>3884</v>
      </c>
      <c r="D7210" s="1052">
        <v>3.58</v>
      </c>
    </row>
    <row r="7211" spans="1:4" x14ac:dyDescent="0.25">
      <c r="A7211" s="1049">
        <v>100951</v>
      </c>
      <c r="B7211" s="1049" t="s">
        <v>4456</v>
      </c>
      <c r="C7211" s="1049" t="s">
        <v>3884</v>
      </c>
      <c r="D7211" s="1052">
        <v>3.09</v>
      </c>
    </row>
    <row r="7212" spans="1:4" x14ac:dyDescent="0.25">
      <c r="A7212" s="1049">
        <v>100952</v>
      </c>
      <c r="B7212" s="1049" t="s">
        <v>4457</v>
      </c>
      <c r="C7212" s="1049" t="s">
        <v>3884</v>
      </c>
      <c r="D7212" s="1052">
        <v>2.85</v>
      </c>
    </row>
    <row r="7213" spans="1:4" x14ac:dyDescent="0.25">
      <c r="A7213" s="1049">
        <v>100953</v>
      </c>
      <c r="B7213" s="1049" t="s">
        <v>4458</v>
      </c>
      <c r="C7213" s="1049" t="s">
        <v>3884</v>
      </c>
      <c r="D7213" s="1052">
        <v>1.1299999999999999</v>
      </c>
    </row>
    <row r="7214" spans="1:4" x14ac:dyDescent="0.25">
      <c r="A7214" s="1049">
        <v>100954</v>
      </c>
      <c r="B7214" s="1049" t="s">
        <v>4459</v>
      </c>
      <c r="C7214" s="1049" t="s">
        <v>3884</v>
      </c>
      <c r="D7214" s="1052">
        <v>8.5299999999999994</v>
      </c>
    </row>
    <row r="7215" spans="1:4" x14ac:dyDescent="0.25">
      <c r="A7215" s="1049">
        <v>100955</v>
      </c>
      <c r="B7215" s="1049" t="s">
        <v>4460</v>
      </c>
      <c r="C7215" s="1049" t="s">
        <v>4302</v>
      </c>
      <c r="D7215" s="1052">
        <v>4.92</v>
      </c>
    </row>
    <row r="7216" spans="1:4" x14ac:dyDescent="0.25">
      <c r="A7216" s="1049">
        <v>100956</v>
      </c>
      <c r="B7216" s="1049" t="s">
        <v>4461</v>
      </c>
      <c r="C7216" s="1049" t="s">
        <v>4302</v>
      </c>
      <c r="D7216" s="1052">
        <v>4.2699999999999996</v>
      </c>
    </row>
    <row r="7217" spans="1:4" x14ac:dyDescent="0.25">
      <c r="A7217" s="1049">
        <v>100957</v>
      </c>
      <c r="B7217" s="1049" t="s">
        <v>4462</v>
      </c>
      <c r="C7217" s="1049" t="s">
        <v>4302</v>
      </c>
      <c r="D7217" s="1052">
        <v>3.91</v>
      </c>
    </row>
    <row r="7218" spans="1:4" x14ac:dyDescent="0.25">
      <c r="A7218" s="1049">
        <v>100958</v>
      </c>
      <c r="B7218" s="1049" t="s">
        <v>4463</v>
      </c>
      <c r="C7218" s="1049" t="s">
        <v>4302</v>
      </c>
      <c r="D7218" s="1052">
        <v>1.56</v>
      </c>
    </row>
    <row r="7219" spans="1:4" x14ac:dyDescent="0.25">
      <c r="A7219" s="1049">
        <v>100959</v>
      </c>
      <c r="B7219" s="1049" t="s">
        <v>4464</v>
      </c>
      <c r="C7219" s="1049" t="s">
        <v>4302</v>
      </c>
      <c r="D7219" s="1052">
        <v>11.74</v>
      </c>
    </row>
    <row r="7220" spans="1:4" x14ac:dyDescent="0.25">
      <c r="A7220" s="1049">
        <v>100960</v>
      </c>
      <c r="B7220" s="1049" t="s">
        <v>4465</v>
      </c>
      <c r="C7220" s="1049" t="s">
        <v>4302</v>
      </c>
      <c r="D7220" s="1052">
        <v>3.65</v>
      </c>
    </row>
    <row r="7221" spans="1:4" x14ac:dyDescent="0.25">
      <c r="A7221" s="1049">
        <v>100961</v>
      </c>
      <c r="B7221" s="1049" t="s">
        <v>4466</v>
      </c>
      <c r="C7221" s="1049" t="s">
        <v>4302</v>
      </c>
      <c r="D7221" s="1052">
        <v>3.17</v>
      </c>
    </row>
    <row r="7222" spans="1:4" x14ac:dyDescent="0.25">
      <c r="A7222" s="1049">
        <v>100962</v>
      </c>
      <c r="B7222" s="1049" t="s">
        <v>4467</v>
      </c>
      <c r="C7222" s="1049" t="s">
        <v>4302</v>
      </c>
      <c r="D7222" s="1052">
        <v>2.88</v>
      </c>
    </row>
    <row r="7223" spans="1:4" x14ac:dyDescent="0.25">
      <c r="A7223" s="1049">
        <v>100963</v>
      </c>
      <c r="B7223" s="1049" t="s">
        <v>4468</v>
      </c>
      <c r="C7223" s="1049" t="s">
        <v>4302</v>
      </c>
      <c r="D7223" s="1052">
        <v>1.1399999999999999</v>
      </c>
    </row>
    <row r="7224" spans="1:4" x14ac:dyDescent="0.25">
      <c r="A7224" s="1049">
        <v>100964</v>
      </c>
      <c r="B7224" s="1049" t="s">
        <v>4469</v>
      </c>
      <c r="C7224" s="1049" t="s">
        <v>4302</v>
      </c>
      <c r="D7224" s="1052">
        <v>8.76</v>
      </c>
    </row>
    <row r="7225" spans="1:4" x14ac:dyDescent="0.25">
      <c r="A7225" s="1049">
        <v>100973</v>
      </c>
      <c r="B7225" s="1049" t="s">
        <v>4470</v>
      </c>
      <c r="C7225" s="1049" t="s">
        <v>70</v>
      </c>
      <c r="D7225" s="1052">
        <v>9.16</v>
      </c>
    </row>
    <row r="7226" spans="1:4" x14ac:dyDescent="0.25">
      <c r="A7226" s="1049">
        <v>100974</v>
      </c>
      <c r="B7226" s="1049" t="s">
        <v>4471</v>
      </c>
      <c r="C7226" s="1049" t="s">
        <v>70</v>
      </c>
      <c r="D7226" s="1052">
        <v>8.77</v>
      </c>
    </row>
    <row r="7227" spans="1:4" x14ac:dyDescent="0.25">
      <c r="A7227" s="1049">
        <v>100975</v>
      </c>
      <c r="B7227" s="1049" t="s">
        <v>4472</v>
      </c>
      <c r="C7227" s="1049" t="s">
        <v>70</v>
      </c>
      <c r="D7227" s="1052">
        <v>8.81</v>
      </c>
    </row>
    <row r="7228" spans="1:4" x14ac:dyDescent="0.25">
      <c r="A7228" s="1049">
        <v>100965</v>
      </c>
      <c r="B7228" s="1049" t="s">
        <v>4473</v>
      </c>
      <c r="C7228" s="1049" t="s">
        <v>3884</v>
      </c>
      <c r="D7228" s="1052">
        <v>1.78</v>
      </c>
    </row>
    <row r="7229" spans="1:4" x14ac:dyDescent="0.25">
      <c r="A7229" s="1049">
        <v>100966</v>
      </c>
      <c r="B7229" s="1049" t="s">
        <v>4474</v>
      </c>
      <c r="C7229" s="1049" t="s">
        <v>3884</v>
      </c>
      <c r="D7229" s="1052">
        <v>1.53</v>
      </c>
    </row>
    <row r="7230" spans="1:4" x14ac:dyDescent="0.25">
      <c r="A7230" s="1049">
        <v>100969</v>
      </c>
      <c r="B7230" s="1049" t="s">
        <v>4475</v>
      </c>
      <c r="C7230" s="1049" t="s">
        <v>3884</v>
      </c>
      <c r="D7230" s="1052">
        <v>2.34</v>
      </c>
    </row>
    <row r="7231" spans="1:4" x14ac:dyDescent="0.25">
      <c r="A7231" s="1049">
        <v>100970</v>
      </c>
      <c r="B7231" s="1049" t="s">
        <v>4476</v>
      </c>
      <c r="C7231" s="1049" t="s">
        <v>3884</v>
      </c>
      <c r="D7231" s="1052">
        <v>1.98</v>
      </c>
    </row>
    <row r="7232" spans="1:4" x14ac:dyDescent="0.25">
      <c r="A7232" s="1049">
        <v>102330</v>
      </c>
      <c r="B7232" s="1049" t="s">
        <v>4477</v>
      </c>
      <c r="C7232" s="1049" t="s">
        <v>3884</v>
      </c>
      <c r="D7232" s="1052">
        <v>1.42</v>
      </c>
    </row>
    <row r="7233" spans="1:4" x14ac:dyDescent="0.25">
      <c r="A7233" s="1049">
        <v>102331</v>
      </c>
      <c r="B7233" s="1049" t="s">
        <v>4478</v>
      </c>
      <c r="C7233" s="1049" t="s">
        <v>3884</v>
      </c>
      <c r="D7233" s="1052">
        <v>0.55000000000000004</v>
      </c>
    </row>
    <row r="7234" spans="1:4" x14ac:dyDescent="0.25">
      <c r="A7234" s="1049">
        <v>102332</v>
      </c>
      <c r="B7234" s="1049" t="s">
        <v>4479</v>
      </c>
      <c r="C7234" s="1049" t="s">
        <v>3884</v>
      </c>
      <c r="D7234" s="1052">
        <v>1.85</v>
      </c>
    </row>
    <row r="7235" spans="1:4" x14ac:dyDescent="0.25">
      <c r="A7235" s="1049">
        <v>102333</v>
      </c>
      <c r="B7235" s="1049" t="s">
        <v>4480</v>
      </c>
      <c r="C7235" s="1049" t="s">
        <v>3884</v>
      </c>
      <c r="D7235" s="1052">
        <v>0.74</v>
      </c>
    </row>
    <row r="7236" spans="1:4" x14ac:dyDescent="0.25">
      <c r="A7236" s="1049">
        <v>101019</v>
      </c>
      <c r="B7236" s="1049" t="s">
        <v>4481</v>
      </c>
      <c r="C7236" s="1049" t="s">
        <v>1256</v>
      </c>
      <c r="D7236" s="1052">
        <v>590.25</v>
      </c>
    </row>
    <row r="7237" spans="1:4" x14ac:dyDescent="0.25">
      <c r="A7237" s="1049">
        <v>101479</v>
      </c>
      <c r="B7237" s="1049" t="s">
        <v>4482</v>
      </c>
      <c r="C7237" s="1049" t="s">
        <v>1256</v>
      </c>
      <c r="D7237" s="1052">
        <v>171.97</v>
      </c>
    </row>
    <row r="7238" spans="1:4" x14ac:dyDescent="0.25">
      <c r="A7238" s="1049">
        <v>102568</v>
      </c>
      <c r="B7238" s="1049" t="s">
        <v>4483</v>
      </c>
      <c r="C7238" s="1049" t="s">
        <v>1256</v>
      </c>
      <c r="D7238" s="1052">
        <v>292.95999999999998</v>
      </c>
    </row>
    <row r="7239" spans="1:4" x14ac:dyDescent="0.25">
      <c r="A7239" s="1049">
        <v>100976</v>
      </c>
      <c r="B7239" s="1049" t="s">
        <v>4484</v>
      </c>
      <c r="C7239" s="1049" t="s">
        <v>70</v>
      </c>
      <c r="D7239" s="1052">
        <v>8.6199999999999992</v>
      </c>
    </row>
    <row r="7240" spans="1:4" x14ac:dyDescent="0.25">
      <c r="A7240" s="1049">
        <v>100977</v>
      </c>
      <c r="B7240" s="1049" t="s">
        <v>4485</v>
      </c>
      <c r="C7240" s="1049" t="s">
        <v>70</v>
      </c>
      <c r="D7240" s="1052">
        <v>7.84</v>
      </c>
    </row>
    <row r="7241" spans="1:4" x14ac:dyDescent="0.25">
      <c r="A7241" s="1049">
        <v>100978</v>
      </c>
      <c r="B7241" s="1049" t="s">
        <v>4486</v>
      </c>
      <c r="C7241" s="1049" t="s">
        <v>70</v>
      </c>
      <c r="D7241" s="1052">
        <v>7.05</v>
      </c>
    </row>
    <row r="7242" spans="1:4" x14ac:dyDescent="0.25">
      <c r="A7242" s="1049">
        <v>100979</v>
      </c>
      <c r="B7242" s="1049" t="s">
        <v>4487</v>
      </c>
      <c r="C7242" s="1049" t="s">
        <v>70</v>
      </c>
      <c r="D7242" s="1052">
        <v>6.74</v>
      </c>
    </row>
    <row r="7243" spans="1:4" x14ac:dyDescent="0.25">
      <c r="A7243" s="1049">
        <v>100980</v>
      </c>
      <c r="B7243" s="1049" t="s">
        <v>4488</v>
      </c>
      <c r="C7243" s="1049" t="s">
        <v>70</v>
      </c>
      <c r="D7243" s="1052">
        <v>6.37</v>
      </c>
    </row>
    <row r="7244" spans="1:4" x14ac:dyDescent="0.25">
      <c r="A7244" s="1049">
        <v>100981</v>
      </c>
      <c r="B7244" s="1049" t="s">
        <v>4489</v>
      </c>
      <c r="C7244" s="1049" t="s">
        <v>70</v>
      </c>
      <c r="D7244" s="1052">
        <v>9.58</v>
      </c>
    </row>
    <row r="7245" spans="1:4" x14ac:dyDescent="0.25">
      <c r="A7245" s="1049">
        <v>100982</v>
      </c>
      <c r="B7245" s="1049" t="s">
        <v>4490</v>
      </c>
      <c r="C7245" s="1049" t="s">
        <v>70</v>
      </c>
      <c r="D7245" s="1052">
        <v>9.1199999999999992</v>
      </c>
    </row>
    <row r="7246" spans="1:4" x14ac:dyDescent="0.25">
      <c r="A7246" s="1049">
        <v>100983</v>
      </c>
      <c r="B7246" s="1049" t="s">
        <v>4491</v>
      </c>
      <c r="C7246" s="1049" t="s">
        <v>70</v>
      </c>
      <c r="D7246" s="1052">
        <v>9.1300000000000008</v>
      </c>
    </row>
    <row r="7247" spans="1:4" x14ac:dyDescent="0.25">
      <c r="A7247" s="1049">
        <v>100984</v>
      </c>
      <c r="B7247" s="1049" t="s">
        <v>4492</v>
      </c>
      <c r="C7247" s="1049" t="s">
        <v>70</v>
      </c>
      <c r="D7247" s="1052">
        <v>8.92</v>
      </c>
    </row>
    <row r="7248" spans="1:4" x14ac:dyDescent="0.25">
      <c r="A7248" s="1049">
        <v>100985</v>
      </c>
      <c r="B7248" s="1049" t="s">
        <v>4493</v>
      </c>
      <c r="C7248" s="1049" t="s">
        <v>70</v>
      </c>
      <c r="D7248" s="1052">
        <v>7.54</v>
      </c>
    </row>
    <row r="7249" spans="1:4" x14ac:dyDescent="0.25">
      <c r="A7249" s="1049">
        <v>100986</v>
      </c>
      <c r="B7249" s="1049" t="s">
        <v>4494</v>
      </c>
      <c r="C7249" s="1049" t="s">
        <v>70</v>
      </c>
      <c r="D7249" s="1052">
        <v>9.0500000000000007</v>
      </c>
    </row>
    <row r="7250" spans="1:4" x14ac:dyDescent="0.25">
      <c r="A7250" s="1049">
        <v>100987</v>
      </c>
      <c r="B7250" s="1049" t="s">
        <v>4495</v>
      </c>
      <c r="C7250" s="1049" t="s">
        <v>70</v>
      </c>
      <c r="D7250" s="1052">
        <v>10.36</v>
      </c>
    </row>
    <row r="7251" spans="1:4" x14ac:dyDescent="0.25">
      <c r="A7251" s="1049">
        <v>100988</v>
      </c>
      <c r="B7251" s="1049" t="s">
        <v>4496</v>
      </c>
      <c r="C7251" s="1049" t="s">
        <v>70</v>
      </c>
      <c r="D7251" s="1052">
        <v>10.96</v>
      </c>
    </row>
    <row r="7252" spans="1:4" x14ac:dyDescent="0.25">
      <c r="A7252" s="1049">
        <v>100989</v>
      </c>
      <c r="B7252" s="1049" t="s">
        <v>4497</v>
      </c>
      <c r="C7252" s="1049" t="s">
        <v>1256</v>
      </c>
      <c r="D7252" s="1052">
        <v>6.11</v>
      </c>
    </row>
    <row r="7253" spans="1:4" x14ac:dyDescent="0.25">
      <c r="A7253" s="1049">
        <v>100990</v>
      </c>
      <c r="B7253" s="1049" t="s">
        <v>4498</v>
      </c>
      <c r="C7253" s="1049" t="s">
        <v>1256</v>
      </c>
      <c r="D7253" s="1052">
        <v>5.85</v>
      </c>
    </row>
    <row r="7254" spans="1:4" x14ac:dyDescent="0.25">
      <c r="A7254" s="1049">
        <v>100991</v>
      </c>
      <c r="B7254" s="1049" t="s">
        <v>4499</v>
      </c>
      <c r="C7254" s="1049" t="s">
        <v>1256</v>
      </c>
      <c r="D7254" s="1052">
        <v>5.9</v>
      </c>
    </row>
    <row r="7255" spans="1:4" x14ac:dyDescent="0.25">
      <c r="A7255" s="1049">
        <v>100992</v>
      </c>
      <c r="B7255" s="1049" t="s">
        <v>4500</v>
      </c>
      <c r="C7255" s="1049" t="s">
        <v>1256</v>
      </c>
      <c r="D7255" s="1052">
        <v>5.74</v>
      </c>
    </row>
    <row r="7256" spans="1:4" x14ac:dyDescent="0.25">
      <c r="A7256" s="1049">
        <v>100993</v>
      </c>
      <c r="B7256" s="1049" t="s">
        <v>4501</v>
      </c>
      <c r="C7256" s="1049" t="s">
        <v>1256</v>
      </c>
      <c r="D7256" s="1052">
        <v>5.23</v>
      </c>
    </row>
    <row r="7257" spans="1:4" x14ac:dyDescent="0.25">
      <c r="A7257" s="1049">
        <v>100994</v>
      </c>
      <c r="B7257" s="1049" t="s">
        <v>4502</v>
      </c>
      <c r="C7257" s="1049" t="s">
        <v>1256</v>
      </c>
      <c r="D7257" s="1052">
        <v>4.68</v>
      </c>
    </row>
    <row r="7258" spans="1:4" x14ac:dyDescent="0.25">
      <c r="A7258" s="1049">
        <v>100995</v>
      </c>
      <c r="B7258" s="1049" t="s">
        <v>4503</v>
      </c>
      <c r="C7258" s="1049" t="s">
        <v>1256</v>
      </c>
      <c r="D7258" s="1052">
        <v>4.5</v>
      </c>
    </row>
    <row r="7259" spans="1:4" x14ac:dyDescent="0.25">
      <c r="A7259" s="1049">
        <v>100996</v>
      </c>
      <c r="B7259" s="1049" t="s">
        <v>4504</v>
      </c>
      <c r="C7259" s="1049" t="s">
        <v>1256</v>
      </c>
      <c r="D7259" s="1052">
        <v>4.2300000000000004</v>
      </c>
    </row>
    <row r="7260" spans="1:4" x14ac:dyDescent="0.25">
      <c r="A7260" s="1049">
        <v>100997</v>
      </c>
      <c r="B7260" s="1049" t="s">
        <v>4505</v>
      </c>
      <c r="C7260" s="1049" t="s">
        <v>1256</v>
      </c>
      <c r="D7260" s="1052">
        <v>6.39</v>
      </c>
    </row>
    <row r="7261" spans="1:4" x14ac:dyDescent="0.25">
      <c r="A7261" s="1049">
        <v>100998</v>
      </c>
      <c r="B7261" s="1049" t="s">
        <v>4506</v>
      </c>
      <c r="C7261" s="1049" t="s">
        <v>1256</v>
      </c>
      <c r="D7261" s="1052">
        <v>6.08</v>
      </c>
    </row>
    <row r="7262" spans="1:4" x14ac:dyDescent="0.25">
      <c r="A7262" s="1049">
        <v>100999</v>
      </c>
      <c r="B7262" s="1049" t="s">
        <v>4507</v>
      </c>
      <c r="C7262" s="1049" t="s">
        <v>1256</v>
      </c>
      <c r="D7262" s="1052">
        <v>6.11</v>
      </c>
    </row>
    <row r="7263" spans="1:4" x14ac:dyDescent="0.25">
      <c r="A7263" s="1049">
        <v>101000</v>
      </c>
      <c r="B7263" s="1049" t="s">
        <v>4508</v>
      </c>
      <c r="C7263" s="1049" t="s">
        <v>1256</v>
      </c>
      <c r="D7263" s="1052">
        <v>5.94</v>
      </c>
    </row>
    <row r="7264" spans="1:4" x14ac:dyDescent="0.25">
      <c r="A7264" s="1049">
        <v>101001</v>
      </c>
      <c r="B7264" s="1049" t="s">
        <v>4509</v>
      </c>
      <c r="C7264" s="1049" t="s">
        <v>1256</v>
      </c>
      <c r="D7264" s="1052">
        <v>5.03</v>
      </c>
    </row>
    <row r="7265" spans="1:4" x14ac:dyDescent="0.25">
      <c r="A7265" s="1049">
        <v>101002</v>
      </c>
      <c r="B7265" s="1049" t="s">
        <v>4510</v>
      </c>
      <c r="C7265" s="1049" t="s">
        <v>1256</v>
      </c>
      <c r="D7265" s="1052">
        <v>6.02</v>
      </c>
    </row>
    <row r="7266" spans="1:4" x14ac:dyDescent="0.25">
      <c r="A7266" s="1049">
        <v>101003</v>
      </c>
      <c r="B7266" s="1049" t="s">
        <v>4511</v>
      </c>
      <c r="C7266" s="1049" t="s">
        <v>1256</v>
      </c>
      <c r="D7266" s="1052">
        <v>6.9</v>
      </c>
    </row>
    <row r="7267" spans="1:4" x14ac:dyDescent="0.25">
      <c r="A7267" s="1049">
        <v>101004</v>
      </c>
      <c r="B7267" s="1049" t="s">
        <v>4512</v>
      </c>
      <c r="C7267" s="1049" t="s">
        <v>1256</v>
      </c>
      <c r="D7267" s="1052">
        <v>7.3</v>
      </c>
    </row>
    <row r="7268" spans="1:4" x14ac:dyDescent="0.25">
      <c r="A7268" s="1049">
        <v>101005</v>
      </c>
      <c r="B7268" s="1049" t="s">
        <v>4513</v>
      </c>
      <c r="C7268" s="1049" t="s">
        <v>70</v>
      </c>
      <c r="D7268" s="1052">
        <v>18.73</v>
      </c>
    </row>
    <row r="7269" spans="1:4" x14ac:dyDescent="0.25">
      <c r="A7269" s="1049">
        <v>101006</v>
      </c>
      <c r="B7269" s="1049" t="s">
        <v>4514</v>
      </c>
      <c r="C7269" s="1049" t="s">
        <v>70</v>
      </c>
      <c r="D7269" s="1052">
        <v>20.79</v>
      </c>
    </row>
    <row r="7270" spans="1:4" x14ac:dyDescent="0.25">
      <c r="A7270" s="1049">
        <v>101007</v>
      </c>
      <c r="B7270" s="1049" t="s">
        <v>4515</v>
      </c>
      <c r="C7270" s="1049" t="s">
        <v>70</v>
      </c>
      <c r="D7270" s="1052">
        <v>5.43</v>
      </c>
    </row>
    <row r="7271" spans="1:4" x14ac:dyDescent="0.25">
      <c r="A7271" s="1049">
        <v>101008</v>
      </c>
      <c r="B7271" s="1049" t="s">
        <v>4516</v>
      </c>
      <c r="C7271" s="1049" t="s">
        <v>70</v>
      </c>
      <c r="D7271" s="1052">
        <v>5.5</v>
      </c>
    </row>
    <row r="7272" spans="1:4" x14ac:dyDescent="0.25">
      <c r="A7272" s="1049">
        <v>101009</v>
      </c>
      <c r="B7272" s="1049" t="s">
        <v>4517</v>
      </c>
      <c r="C7272" s="1049" t="s">
        <v>1256</v>
      </c>
      <c r="D7272" s="1052">
        <v>43.22</v>
      </c>
    </row>
    <row r="7273" spans="1:4" x14ac:dyDescent="0.25">
      <c r="A7273" s="1049">
        <v>101010</v>
      </c>
      <c r="B7273" s="1049" t="s">
        <v>4518</v>
      </c>
      <c r="C7273" s="1049" t="s">
        <v>1256</v>
      </c>
      <c r="D7273" s="1052">
        <v>27.22</v>
      </c>
    </row>
    <row r="7274" spans="1:4" x14ac:dyDescent="0.25">
      <c r="A7274" s="1049">
        <v>101013</v>
      </c>
      <c r="B7274" s="1049" t="s">
        <v>4519</v>
      </c>
      <c r="C7274" s="1049" t="s">
        <v>1256</v>
      </c>
      <c r="D7274" s="1052">
        <v>46.07</v>
      </c>
    </row>
    <row r="7275" spans="1:4" x14ac:dyDescent="0.25">
      <c r="A7275" s="1049">
        <v>101014</v>
      </c>
      <c r="B7275" s="1049" t="s">
        <v>4520</v>
      </c>
      <c r="C7275" s="1049" t="s">
        <v>1256</v>
      </c>
      <c r="D7275" s="1052">
        <v>42.21</v>
      </c>
    </row>
    <row r="7276" spans="1:4" x14ac:dyDescent="0.25">
      <c r="A7276" s="1049">
        <v>101015</v>
      </c>
      <c r="B7276" s="1049" t="s">
        <v>4521</v>
      </c>
      <c r="C7276" s="1049" t="s">
        <v>1256</v>
      </c>
      <c r="D7276" s="1052">
        <v>34.67</v>
      </c>
    </row>
    <row r="7277" spans="1:4" x14ac:dyDescent="0.25">
      <c r="A7277" s="1049">
        <v>101016</v>
      </c>
      <c r="B7277" s="1049" t="s">
        <v>4522</v>
      </c>
      <c r="C7277" s="1049" t="s">
        <v>1256</v>
      </c>
      <c r="D7277" s="1052">
        <v>40.14</v>
      </c>
    </row>
    <row r="7278" spans="1:4" x14ac:dyDescent="0.25">
      <c r="A7278" s="1049">
        <v>101017</v>
      </c>
      <c r="B7278" s="1049" t="s">
        <v>4523</v>
      </c>
      <c r="C7278" s="1049" t="s">
        <v>1256</v>
      </c>
      <c r="D7278" s="1052">
        <v>30.44</v>
      </c>
    </row>
    <row r="7279" spans="1:4" x14ac:dyDescent="0.25">
      <c r="A7279" s="1049">
        <v>101018</v>
      </c>
      <c r="B7279" s="1049" t="s">
        <v>4524</v>
      </c>
      <c r="C7279" s="1049" t="s">
        <v>1256</v>
      </c>
      <c r="D7279" s="1052">
        <v>25.01</v>
      </c>
    </row>
    <row r="7280" spans="1:4" x14ac:dyDescent="0.25">
      <c r="A7280" s="1049">
        <v>101463</v>
      </c>
      <c r="B7280" s="1049" t="s">
        <v>4525</v>
      </c>
      <c r="C7280" s="1049" t="s">
        <v>1256</v>
      </c>
      <c r="D7280" s="1052">
        <v>46.22</v>
      </c>
    </row>
    <row r="7281" spans="1:4" x14ac:dyDescent="0.25">
      <c r="A7281" s="1049">
        <v>101464</v>
      </c>
      <c r="B7281" s="1049" t="s">
        <v>4526</v>
      </c>
      <c r="C7281" s="1049" t="s">
        <v>1256</v>
      </c>
      <c r="D7281" s="1052">
        <v>35.5</v>
      </c>
    </row>
    <row r="7282" spans="1:4" x14ac:dyDescent="0.25">
      <c r="A7282" s="1049">
        <v>101465</v>
      </c>
      <c r="B7282" s="1049" t="s">
        <v>4527</v>
      </c>
      <c r="C7282" s="1049" t="s">
        <v>1256</v>
      </c>
      <c r="D7282" s="1052">
        <v>27.13</v>
      </c>
    </row>
    <row r="7283" spans="1:4" x14ac:dyDescent="0.25">
      <c r="A7283" s="1049">
        <v>101466</v>
      </c>
      <c r="B7283" s="1049" t="s">
        <v>4528</v>
      </c>
      <c r="C7283" s="1049" t="s">
        <v>1256</v>
      </c>
      <c r="D7283" s="1052">
        <v>22.08</v>
      </c>
    </row>
    <row r="7284" spans="1:4" x14ac:dyDescent="0.25">
      <c r="A7284" s="1049">
        <v>101467</v>
      </c>
      <c r="B7284" s="1049" t="s">
        <v>4529</v>
      </c>
      <c r="C7284" s="1049" t="s">
        <v>1256</v>
      </c>
      <c r="D7284" s="1052">
        <v>18.48</v>
      </c>
    </row>
    <row r="7285" spans="1:4" x14ac:dyDescent="0.25">
      <c r="A7285" s="1049">
        <v>101468</v>
      </c>
      <c r="B7285" s="1049" t="s">
        <v>4530</v>
      </c>
      <c r="C7285" s="1049" t="s">
        <v>1256</v>
      </c>
      <c r="D7285" s="1052">
        <v>16.899999999999999</v>
      </c>
    </row>
    <row r="7286" spans="1:4" x14ac:dyDescent="0.25">
      <c r="A7286" s="1049">
        <v>101469</v>
      </c>
      <c r="B7286" s="1049" t="s">
        <v>4531</v>
      </c>
      <c r="C7286" s="1049" t="s">
        <v>1256</v>
      </c>
      <c r="D7286" s="1052">
        <v>37.82</v>
      </c>
    </row>
    <row r="7287" spans="1:4" x14ac:dyDescent="0.25">
      <c r="A7287" s="1049">
        <v>101470</v>
      </c>
      <c r="B7287" s="1049" t="s">
        <v>4532</v>
      </c>
      <c r="C7287" s="1049" t="s">
        <v>1256</v>
      </c>
      <c r="D7287" s="1052">
        <v>30.02</v>
      </c>
    </row>
    <row r="7288" spans="1:4" x14ac:dyDescent="0.25">
      <c r="A7288" s="1049">
        <v>101471</v>
      </c>
      <c r="B7288" s="1049" t="s">
        <v>4533</v>
      </c>
      <c r="C7288" s="1049" t="s">
        <v>1256</v>
      </c>
      <c r="D7288" s="1052">
        <v>25.75</v>
      </c>
    </row>
    <row r="7289" spans="1:4" x14ac:dyDescent="0.25">
      <c r="A7289" s="1049">
        <v>101472</v>
      </c>
      <c r="B7289" s="1049" t="s">
        <v>4534</v>
      </c>
      <c r="C7289" s="1049" t="s">
        <v>1256</v>
      </c>
      <c r="D7289" s="1052">
        <v>20.04</v>
      </c>
    </row>
    <row r="7290" spans="1:4" x14ac:dyDescent="0.25">
      <c r="A7290" s="1049">
        <v>101473</v>
      </c>
      <c r="B7290" s="1049" t="s">
        <v>4535</v>
      </c>
      <c r="C7290" s="1049" t="s">
        <v>1256</v>
      </c>
      <c r="D7290" s="1052">
        <v>28.86</v>
      </c>
    </row>
    <row r="7291" spans="1:4" x14ac:dyDescent="0.25">
      <c r="A7291" s="1049">
        <v>101474</v>
      </c>
      <c r="B7291" s="1049" t="s">
        <v>4536</v>
      </c>
      <c r="C7291" s="1049" t="s">
        <v>1256</v>
      </c>
      <c r="D7291" s="1052">
        <v>20.65</v>
      </c>
    </row>
    <row r="7292" spans="1:4" x14ac:dyDescent="0.25">
      <c r="A7292" s="1049">
        <v>101475</v>
      </c>
      <c r="B7292" s="1049" t="s">
        <v>4537</v>
      </c>
      <c r="C7292" s="1049" t="s">
        <v>1256</v>
      </c>
      <c r="D7292" s="1052">
        <v>18.309999999999999</v>
      </c>
    </row>
    <row r="7293" spans="1:4" x14ac:dyDescent="0.25">
      <c r="A7293" s="1049">
        <v>101476</v>
      </c>
      <c r="B7293" s="1049" t="s">
        <v>4538</v>
      </c>
      <c r="C7293" s="1049" t="s">
        <v>1256</v>
      </c>
      <c r="D7293" s="1052">
        <v>16.329999999999998</v>
      </c>
    </row>
    <row r="7294" spans="1:4" x14ac:dyDescent="0.25">
      <c r="A7294" s="1049">
        <v>101477</v>
      </c>
      <c r="B7294" s="1049" t="s">
        <v>4539</v>
      </c>
      <c r="C7294" s="1049" t="s">
        <v>1256</v>
      </c>
      <c r="D7294" s="1052">
        <v>13.37</v>
      </c>
    </row>
    <row r="7295" spans="1:4" x14ac:dyDescent="0.25">
      <c r="A7295" s="1049">
        <v>101478</v>
      </c>
      <c r="B7295" s="1049" t="s">
        <v>4540</v>
      </c>
      <c r="C7295" s="1049" t="s">
        <v>1256</v>
      </c>
      <c r="D7295" s="1052">
        <v>11.38</v>
      </c>
    </row>
    <row r="7296" spans="1:4" x14ac:dyDescent="0.25">
      <c r="A7296" s="1049">
        <v>101480</v>
      </c>
      <c r="B7296" s="1049" t="s">
        <v>4541</v>
      </c>
      <c r="C7296" s="1049" t="s">
        <v>1256</v>
      </c>
      <c r="D7296" s="1052">
        <v>67.63</v>
      </c>
    </row>
    <row r="7297" spans="1:4" x14ac:dyDescent="0.25">
      <c r="A7297" s="1049">
        <v>101481</v>
      </c>
      <c r="B7297" s="1049" t="s">
        <v>4542</v>
      </c>
      <c r="C7297" s="1049" t="s">
        <v>1256</v>
      </c>
      <c r="D7297" s="1052">
        <v>48.85</v>
      </c>
    </row>
    <row r="7298" spans="1:4" x14ac:dyDescent="0.25">
      <c r="A7298" s="1049">
        <v>101482</v>
      </c>
      <c r="B7298" s="1049" t="s">
        <v>4543</v>
      </c>
      <c r="C7298" s="1049" t="s">
        <v>1256</v>
      </c>
      <c r="D7298" s="1052">
        <v>36.520000000000003</v>
      </c>
    </row>
    <row r="7299" spans="1:4" x14ac:dyDescent="0.25">
      <c r="A7299" s="1049">
        <v>101483</v>
      </c>
      <c r="B7299" s="1049" t="s">
        <v>4544</v>
      </c>
      <c r="C7299" s="1049" t="s">
        <v>1256</v>
      </c>
      <c r="D7299" s="1052">
        <v>37.89</v>
      </c>
    </row>
    <row r="7300" spans="1:4" x14ac:dyDescent="0.25">
      <c r="A7300" s="1049">
        <v>101484</v>
      </c>
      <c r="B7300" s="1049" t="s">
        <v>4545</v>
      </c>
      <c r="C7300" s="1049" t="s">
        <v>1256</v>
      </c>
      <c r="D7300" s="1052">
        <v>196.4</v>
      </c>
    </row>
    <row r="7301" spans="1:4" x14ac:dyDescent="0.25">
      <c r="A7301" s="1049">
        <v>101485</v>
      </c>
      <c r="B7301" s="1049" t="s">
        <v>4546</v>
      </c>
      <c r="C7301" s="1049" t="s">
        <v>1256</v>
      </c>
      <c r="D7301" s="1052">
        <v>150.76</v>
      </c>
    </row>
    <row r="7302" spans="1:4" x14ac:dyDescent="0.25">
      <c r="A7302" s="1049">
        <v>101486</v>
      </c>
      <c r="B7302" s="1049" t="s">
        <v>4547</v>
      </c>
      <c r="C7302" s="1049" t="s">
        <v>1256</v>
      </c>
      <c r="D7302" s="1052">
        <v>135.80000000000001</v>
      </c>
    </row>
    <row r="7303" spans="1:4" x14ac:dyDescent="0.25">
      <c r="A7303" s="1049">
        <v>101487</v>
      </c>
      <c r="B7303" s="1049" t="s">
        <v>4548</v>
      </c>
      <c r="C7303" s="1049" t="s">
        <v>1256</v>
      </c>
      <c r="D7303" s="1052">
        <v>99.44</v>
      </c>
    </row>
    <row r="7304" spans="1:4" x14ac:dyDescent="0.25">
      <c r="A7304" s="1049">
        <v>101488</v>
      </c>
      <c r="B7304" s="1049" t="s">
        <v>4549</v>
      </c>
      <c r="C7304" s="1049" t="s">
        <v>1256</v>
      </c>
      <c r="D7304" s="1052">
        <v>86.04</v>
      </c>
    </row>
    <row r="7305" spans="1:4" x14ac:dyDescent="0.25">
      <c r="A7305" s="1049">
        <v>101188</v>
      </c>
      <c r="B7305" s="1049" t="s">
        <v>4550</v>
      </c>
      <c r="C7305" s="1049" t="s">
        <v>76</v>
      </c>
      <c r="D7305" s="1052">
        <v>6.95</v>
      </c>
    </row>
    <row r="7306" spans="1:4" x14ac:dyDescent="0.25">
      <c r="A7306" s="1049">
        <v>101189</v>
      </c>
      <c r="B7306" s="1049" t="s">
        <v>4551</v>
      </c>
      <c r="C7306" s="1049" t="s">
        <v>76</v>
      </c>
      <c r="D7306" s="1052">
        <v>79.489999999999995</v>
      </c>
    </row>
    <row r="7307" spans="1:4" x14ac:dyDescent="0.25">
      <c r="A7307" s="1049">
        <v>101190</v>
      </c>
      <c r="B7307" s="1049" t="s">
        <v>4552</v>
      </c>
      <c r="C7307" s="1049" t="s">
        <v>76</v>
      </c>
      <c r="D7307" s="1052">
        <v>78.62</v>
      </c>
    </row>
    <row r="7308" spans="1:4" x14ac:dyDescent="0.25">
      <c r="A7308" s="1049">
        <v>101191</v>
      </c>
      <c r="B7308" s="1049" t="s">
        <v>4553</v>
      </c>
      <c r="C7308" s="1049" t="s">
        <v>76</v>
      </c>
      <c r="D7308" s="1052">
        <v>79.05</v>
      </c>
    </row>
    <row r="7309" spans="1:4" x14ac:dyDescent="0.25">
      <c r="A7309" s="1049">
        <v>101192</v>
      </c>
      <c r="B7309" s="1049" t="s">
        <v>4554</v>
      </c>
      <c r="C7309" s="1049" t="s">
        <v>76</v>
      </c>
      <c r="D7309" s="1052">
        <v>79.45</v>
      </c>
    </row>
    <row r="7310" spans="1:4" x14ac:dyDescent="0.25">
      <c r="A7310" s="1049">
        <v>101193</v>
      </c>
      <c r="B7310" s="1049" t="s">
        <v>4555</v>
      </c>
      <c r="C7310" s="1049" t="s">
        <v>76</v>
      </c>
      <c r="D7310" s="1052">
        <v>71.48</v>
      </c>
    </row>
    <row r="7311" spans="1:4" x14ac:dyDescent="0.25">
      <c r="A7311" s="1049">
        <v>101194</v>
      </c>
      <c r="B7311" s="1049" t="s">
        <v>4556</v>
      </c>
      <c r="C7311" s="1049" t="s">
        <v>76</v>
      </c>
      <c r="D7311" s="1052">
        <v>71.91</v>
      </c>
    </row>
    <row r="7312" spans="1:4" x14ac:dyDescent="0.25">
      <c r="A7312" s="1049">
        <v>101197</v>
      </c>
      <c r="B7312" s="1049" t="s">
        <v>4557</v>
      </c>
      <c r="C7312" s="1049" t="s">
        <v>76</v>
      </c>
      <c r="D7312" s="1052">
        <v>141.25</v>
      </c>
    </row>
    <row r="7313" spans="1:4" x14ac:dyDescent="0.25">
      <c r="A7313" s="1049">
        <v>101198</v>
      </c>
      <c r="B7313" s="1049" t="s">
        <v>4558</v>
      </c>
      <c r="C7313" s="1049" t="s">
        <v>76</v>
      </c>
      <c r="D7313" s="1052">
        <v>107.1</v>
      </c>
    </row>
    <row r="7314" spans="1:4" x14ac:dyDescent="0.25">
      <c r="A7314" s="1049">
        <v>101199</v>
      </c>
      <c r="B7314" s="1049" t="s">
        <v>4559</v>
      </c>
      <c r="C7314" s="1049" t="s">
        <v>76</v>
      </c>
      <c r="D7314" s="1052">
        <v>108.18</v>
      </c>
    </row>
    <row r="7315" spans="1:4" x14ac:dyDescent="0.25">
      <c r="A7315" s="1049">
        <v>101200</v>
      </c>
      <c r="B7315" s="1049" t="s">
        <v>4560</v>
      </c>
      <c r="C7315" s="1049" t="s">
        <v>76</v>
      </c>
      <c r="D7315" s="1052">
        <v>60.11</v>
      </c>
    </row>
    <row r="7316" spans="1:4" x14ac:dyDescent="0.25">
      <c r="A7316" s="1049">
        <v>101201</v>
      </c>
      <c r="B7316" s="1049" t="s">
        <v>4561</v>
      </c>
      <c r="C7316" s="1049" t="s">
        <v>76</v>
      </c>
      <c r="D7316" s="1052">
        <v>75.599999999999994</v>
      </c>
    </row>
    <row r="7317" spans="1:4" x14ac:dyDescent="0.25">
      <c r="A7317" s="1049">
        <v>101202</v>
      </c>
      <c r="B7317" s="1049" t="s">
        <v>4562</v>
      </c>
      <c r="C7317" s="1049" t="s">
        <v>76</v>
      </c>
      <c r="D7317" s="1052">
        <v>47.46</v>
      </c>
    </row>
    <row r="7318" spans="1:4" x14ac:dyDescent="0.25">
      <c r="A7318" s="1049">
        <v>101203</v>
      </c>
      <c r="B7318" s="1049" t="s">
        <v>4563</v>
      </c>
      <c r="C7318" s="1049" t="s">
        <v>76</v>
      </c>
      <c r="D7318" s="1052">
        <v>46.37</v>
      </c>
    </row>
    <row r="7319" spans="1:4" x14ac:dyDescent="0.25">
      <c r="A7319" s="1049">
        <v>101204</v>
      </c>
      <c r="B7319" s="1049" t="s">
        <v>4564</v>
      </c>
      <c r="C7319" s="1049" t="s">
        <v>76</v>
      </c>
      <c r="D7319" s="1052">
        <v>46.81</v>
      </c>
    </row>
    <row r="7320" spans="1:4" x14ac:dyDescent="0.25">
      <c r="A7320" s="1049">
        <v>101205</v>
      </c>
      <c r="B7320" s="1049" t="s">
        <v>4565</v>
      </c>
      <c r="C7320" s="1049" t="s">
        <v>76</v>
      </c>
      <c r="D7320" s="1052">
        <v>47.46</v>
      </c>
    </row>
    <row r="7321" spans="1:4" x14ac:dyDescent="0.25">
      <c r="A7321" s="1049">
        <v>102362</v>
      </c>
      <c r="B7321" s="1049" t="s">
        <v>22723</v>
      </c>
      <c r="C7321" s="1049" t="s">
        <v>1239</v>
      </c>
      <c r="D7321" s="1052">
        <v>219.31</v>
      </c>
    </row>
    <row r="7322" spans="1:4" x14ac:dyDescent="0.25">
      <c r="A7322" s="1049">
        <v>102363</v>
      </c>
      <c r="B7322" s="1049" t="s">
        <v>22724</v>
      </c>
      <c r="C7322" s="1049" t="s">
        <v>1239</v>
      </c>
      <c r="D7322" s="1052">
        <v>231.12</v>
      </c>
    </row>
    <row r="7323" spans="1:4" x14ac:dyDescent="0.25">
      <c r="A7323" s="1049">
        <v>102364</v>
      </c>
      <c r="B7323" s="1049" t="s">
        <v>22725</v>
      </c>
      <c r="C7323" s="1049" t="s">
        <v>1239</v>
      </c>
      <c r="D7323" s="1052">
        <v>252.81</v>
      </c>
    </row>
    <row r="7324" spans="1:4" x14ac:dyDescent="0.25">
      <c r="A7324" s="1049">
        <v>98509</v>
      </c>
      <c r="B7324" s="1049" t="s">
        <v>22726</v>
      </c>
      <c r="C7324" s="1049" t="s">
        <v>77</v>
      </c>
      <c r="D7324" s="1052">
        <v>54.1</v>
      </c>
    </row>
    <row r="7325" spans="1:4" x14ac:dyDescent="0.25">
      <c r="A7325" s="1049">
        <v>98510</v>
      </c>
      <c r="B7325" s="1049" t="s">
        <v>22727</v>
      </c>
      <c r="C7325" s="1049" t="s">
        <v>77</v>
      </c>
      <c r="D7325" s="1052">
        <v>93.21</v>
      </c>
    </row>
    <row r="7326" spans="1:4" x14ac:dyDescent="0.25">
      <c r="A7326" s="1049">
        <v>98511</v>
      </c>
      <c r="B7326" s="1049" t="s">
        <v>22728</v>
      </c>
      <c r="C7326" s="1049" t="s">
        <v>77</v>
      </c>
      <c r="D7326" s="1052">
        <v>163.71</v>
      </c>
    </row>
    <row r="7327" spans="1:4" x14ac:dyDescent="0.25">
      <c r="A7327" s="1049">
        <v>98516</v>
      </c>
      <c r="B7327" s="1049" t="s">
        <v>22729</v>
      </c>
      <c r="C7327" s="1049" t="s">
        <v>77</v>
      </c>
      <c r="D7327" s="1052">
        <v>329.93</v>
      </c>
    </row>
    <row r="7328" spans="1:4" x14ac:dyDescent="0.25">
      <c r="A7328" s="1049">
        <v>98519</v>
      </c>
      <c r="B7328" s="1049" t="s">
        <v>22730</v>
      </c>
      <c r="C7328" s="1049" t="s">
        <v>1239</v>
      </c>
      <c r="D7328" s="1052">
        <v>4.0199999999999996</v>
      </c>
    </row>
    <row r="7329" spans="1:4" x14ac:dyDescent="0.25">
      <c r="A7329" s="1049">
        <v>98520</v>
      </c>
      <c r="B7329" s="1049" t="s">
        <v>22731</v>
      </c>
      <c r="C7329" s="1049" t="s">
        <v>1239</v>
      </c>
      <c r="D7329" s="1052">
        <v>5.86</v>
      </c>
    </row>
    <row r="7330" spans="1:4" x14ac:dyDescent="0.25">
      <c r="A7330" s="1049">
        <v>98521</v>
      </c>
      <c r="B7330" s="1049" t="s">
        <v>22732</v>
      </c>
      <c r="C7330" s="1049" t="s">
        <v>1239</v>
      </c>
      <c r="D7330" s="1052">
        <v>0.37</v>
      </c>
    </row>
    <row r="7331" spans="1:4" x14ac:dyDescent="0.25">
      <c r="A7331" s="1049">
        <v>98522</v>
      </c>
      <c r="B7331" s="1049" t="s">
        <v>4566</v>
      </c>
      <c r="C7331" s="1049" t="s">
        <v>76</v>
      </c>
      <c r="D7331" s="1052">
        <v>171.49</v>
      </c>
    </row>
    <row r="7332" spans="1:4" x14ac:dyDescent="0.25">
      <c r="A7332" s="1049">
        <v>98524</v>
      </c>
      <c r="B7332" s="1049" t="s">
        <v>22733</v>
      </c>
      <c r="C7332" s="1049" t="s">
        <v>1239</v>
      </c>
      <c r="D7332" s="1052">
        <v>5.05</v>
      </c>
    </row>
    <row r="7333" spans="1:4" x14ac:dyDescent="0.25">
      <c r="A7333" s="1049">
        <v>105521</v>
      </c>
      <c r="B7333" s="1049" t="s">
        <v>22734</v>
      </c>
      <c r="C7333" s="1049" t="s">
        <v>1239</v>
      </c>
      <c r="D7333" s="1052">
        <v>4</v>
      </c>
    </row>
    <row r="7334" spans="1:4" x14ac:dyDescent="0.25">
      <c r="A7334" s="1049">
        <v>98503</v>
      </c>
      <c r="B7334" s="1049" t="s">
        <v>22735</v>
      </c>
      <c r="C7334" s="1049" t="s">
        <v>1239</v>
      </c>
      <c r="D7334" s="1052">
        <v>22.8</v>
      </c>
    </row>
    <row r="7335" spans="1:4" x14ac:dyDescent="0.25">
      <c r="A7335" s="1049">
        <v>98504</v>
      </c>
      <c r="B7335" s="1049" t="s">
        <v>22736</v>
      </c>
      <c r="C7335" s="1049" t="s">
        <v>1239</v>
      </c>
      <c r="D7335" s="1052">
        <v>14.62</v>
      </c>
    </row>
    <row r="7336" spans="1:4" x14ac:dyDescent="0.25">
      <c r="A7336" s="1049">
        <v>98505</v>
      </c>
      <c r="B7336" s="1049" t="s">
        <v>22737</v>
      </c>
      <c r="C7336" s="1049" t="s">
        <v>1239</v>
      </c>
      <c r="D7336" s="1052">
        <v>81.040000000000006</v>
      </c>
    </row>
    <row r="7337" spans="1:4" x14ac:dyDescent="0.25">
      <c r="A7337" s="1049">
        <v>103946</v>
      </c>
      <c r="B7337" s="1049" t="s">
        <v>22738</v>
      </c>
      <c r="C7337" s="1049" t="s">
        <v>1239</v>
      </c>
      <c r="D7337" s="1052">
        <v>18.88</v>
      </c>
    </row>
    <row r="7338" spans="1:4" x14ac:dyDescent="0.25">
      <c r="A7338" s="1049">
        <v>105000</v>
      </c>
      <c r="B7338" s="1049" t="s">
        <v>22739</v>
      </c>
      <c r="C7338" s="1049" t="s">
        <v>76</v>
      </c>
      <c r="D7338" s="1053">
        <v>1833.83</v>
      </c>
    </row>
    <row r="7339" spans="1:4" x14ac:dyDescent="0.25">
      <c r="A7339" s="1049">
        <v>105001</v>
      </c>
      <c r="B7339" s="1049" t="s">
        <v>22740</v>
      </c>
      <c r="C7339" s="1049" t="s">
        <v>76</v>
      </c>
      <c r="D7339" s="1053">
        <v>1870.44</v>
      </c>
    </row>
    <row r="7340" spans="1:4" x14ac:dyDescent="0.25">
      <c r="A7340" s="1049">
        <v>105002</v>
      </c>
      <c r="B7340" s="1049" t="s">
        <v>22741</v>
      </c>
      <c r="C7340" s="1049" t="s">
        <v>77</v>
      </c>
      <c r="D7340" s="1052">
        <v>716.98</v>
      </c>
    </row>
    <row r="7341" spans="1:4" x14ac:dyDescent="0.25">
      <c r="A7341" s="1049">
        <v>105003</v>
      </c>
      <c r="B7341" s="1049" t="s">
        <v>22742</v>
      </c>
      <c r="C7341" s="1049" t="s">
        <v>77</v>
      </c>
      <c r="D7341" s="1053">
        <v>1198.33</v>
      </c>
    </row>
    <row r="7342" spans="1:4" x14ac:dyDescent="0.25">
      <c r="A7342" s="1049">
        <v>105004</v>
      </c>
      <c r="B7342" s="1049" t="s">
        <v>22743</v>
      </c>
      <c r="C7342" s="1049" t="s">
        <v>1239</v>
      </c>
      <c r="D7342" s="1052">
        <v>122.18</v>
      </c>
    </row>
    <row r="7343" spans="1:4" x14ac:dyDescent="0.25">
      <c r="A7343" s="1049">
        <v>105005</v>
      </c>
      <c r="B7343" s="1049" t="s">
        <v>22744</v>
      </c>
      <c r="C7343" s="1049" t="s">
        <v>1239</v>
      </c>
      <c r="D7343" s="1052">
        <v>211.32</v>
      </c>
    </row>
    <row r="7344" spans="1:4" x14ac:dyDescent="0.25">
      <c r="A7344" s="1049">
        <v>103185</v>
      </c>
      <c r="B7344" s="1049" t="s">
        <v>4567</v>
      </c>
      <c r="C7344" s="1049" t="s">
        <v>77</v>
      </c>
      <c r="D7344" s="1053">
        <v>6169.64</v>
      </c>
    </row>
    <row r="7345" spans="1:4" x14ac:dyDescent="0.25">
      <c r="A7345" s="1049">
        <v>103186</v>
      </c>
      <c r="B7345" s="1049" t="s">
        <v>4568</v>
      </c>
      <c r="C7345" s="1049" t="s">
        <v>77</v>
      </c>
      <c r="D7345" s="1053">
        <v>6493.43</v>
      </c>
    </row>
    <row r="7346" spans="1:4" x14ac:dyDescent="0.25">
      <c r="A7346" s="1049">
        <v>103187</v>
      </c>
      <c r="B7346" s="1049" t="s">
        <v>4569</v>
      </c>
      <c r="C7346" s="1049" t="s">
        <v>77</v>
      </c>
      <c r="D7346" s="1053">
        <v>4888.05</v>
      </c>
    </row>
    <row r="7347" spans="1:4" x14ac:dyDescent="0.25">
      <c r="A7347" s="1049">
        <v>103188</v>
      </c>
      <c r="B7347" s="1049" t="s">
        <v>4570</v>
      </c>
      <c r="C7347" s="1049" t="s">
        <v>77</v>
      </c>
      <c r="D7347" s="1053">
        <v>5251.43</v>
      </c>
    </row>
    <row r="7348" spans="1:4" x14ac:dyDescent="0.25">
      <c r="A7348" s="1049">
        <v>103189</v>
      </c>
      <c r="B7348" s="1049" t="s">
        <v>4571</v>
      </c>
      <c r="C7348" s="1049" t="s">
        <v>77</v>
      </c>
      <c r="D7348" s="1053">
        <v>2633.97</v>
      </c>
    </row>
    <row r="7349" spans="1:4" x14ac:dyDescent="0.25">
      <c r="A7349" s="1049">
        <v>103190</v>
      </c>
      <c r="B7349" s="1049" t="s">
        <v>4572</v>
      </c>
      <c r="C7349" s="1049" t="s">
        <v>77</v>
      </c>
      <c r="D7349" s="1053">
        <v>4096.49</v>
      </c>
    </row>
    <row r="7350" spans="1:4" x14ac:dyDescent="0.25">
      <c r="A7350" s="1049">
        <v>103191</v>
      </c>
      <c r="B7350" s="1049" t="s">
        <v>4573</v>
      </c>
      <c r="C7350" s="1049" t="s">
        <v>77</v>
      </c>
      <c r="D7350" s="1053">
        <v>2391.6</v>
      </c>
    </row>
    <row r="7351" spans="1:4" x14ac:dyDescent="0.25">
      <c r="A7351" s="1049">
        <v>103192</v>
      </c>
      <c r="B7351" s="1049" t="s">
        <v>4574</v>
      </c>
      <c r="C7351" s="1049" t="s">
        <v>77</v>
      </c>
      <c r="D7351" s="1053">
        <v>2545.2399999999998</v>
      </c>
    </row>
    <row r="7352" spans="1:4" x14ac:dyDescent="0.25">
      <c r="A7352" s="1049">
        <v>103193</v>
      </c>
      <c r="B7352" s="1049" t="s">
        <v>4575</v>
      </c>
      <c r="C7352" s="1049" t="s">
        <v>77</v>
      </c>
      <c r="D7352" s="1053">
        <v>1963.97</v>
      </c>
    </row>
    <row r="7353" spans="1:4" x14ac:dyDescent="0.25">
      <c r="A7353" s="1049">
        <v>103194</v>
      </c>
      <c r="B7353" s="1049" t="s">
        <v>4576</v>
      </c>
      <c r="C7353" s="1049" t="s">
        <v>77</v>
      </c>
      <c r="D7353" s="1053">
        <v>2821.94</v>
      </c>
    </row>
    <row r="7354" spans="1:4" x14ac:dyDescent="0.25">
      <c r="A7354" s="1049">
        <v>103195</v>
      </c>
      <c r="B7354" s="1049" t="s">
        <v>4577</v>
      </c>
      <c r="C7354" s="1049" t="s">
        <v>77</v>
      </c>
      <c r="D7354" s="1053">
        <v>2205.9899999999998</v>
      </c>
    </row>
    <row r="7355" spans="1:4" x14ac:dyDescent="0.25">
      <c r="A7355" s="1049">
        <v>103205</v>
      </c>
      <c r="B7355" s="1049" t="s">
        <v>4578</v>
      </c>
      <c r="C7355" s="1049" t="s">
        <v>77</v>
      </c>
      <c r="D7355" s="1053">
        <v>4113.87</v>
      </c>
    </row>
    <row r="7356" spans="1:4" x14ac:dyDescent="0.25">
      <c r="A7356" s="1049">
        <v>103206</v>
      </c>
      <c r="B7356" s="1049" t="s">
        <v>4579</v>
      </c>
      <c r="C7356" s="1049" t="s">
        <v>77</v>
      </c>
      <c r="D7356" s="1053">
        <v>2408.9699999999998</v>
      </c>
    </row>
    <row r="7357" spans="1:4" x14ac:dyDescent="0.25">
      <c r="A7357" s="1049">
        <v>103207</v>
      </c>
      <c r="B7357" s="1049" t="s">
        <v>4580</v>
      </c>
      <c r="C7357" s="1049" t="s">
        <v>77</v>
      </c>
      <c r="D7357" s="1053">
        <v>2562.61</v>
      </c>
    </row>
    <row r="7358" spans="1:4" x14ac:dyDescent="0.25">
      <c r="A7358" s="1049">
        <v>103208</v>
      </c>
      <c r="B7358" s="1049" t="s">
        <v>4581</v>
      </c>
      <c r="C7358" s="1049" t="s">
        <v>77</v>
      </c>
      <c r="D7358" s="1053">
        <v>1981.34</v>
      </c>
    </row>
    <row r="7359" spans="1:4" x14ac:dyDescent="0.25">
      <c r="A7359" s="1049">
        <v>103209</v>
      </c>
      <c r="B7359" s="1049" t="s">
        <v>4582</v>
      </c>
      <c r="C7359" s="1049" t="s">
        <v>77</v>
      </c>
      <c r="D7359" s="1053">
        <v>2839.31</v>
      </c>
    </row>
    <row r="7360" spans="1:4" x14ac:dyDescent="0.25">
      <c r="A7360" s="1049">
        <v>103210</v>
      </c>
      <c r="B7360" s="1049" t="s">
        <v>4583</v>
      </c>
      <c r="C7360" s="1049" t="s">
        <v>77</v>
      </c>
      <c r="D7360" s="1053">
        <v>2324.4499999999998</v>
      </c>
    </row>
    <row r="7361" spans="1:4" x14ac:dyDescent="0.25">
      <c r="A7361" s="1049">
        <v>103304</v>
      </c>
      <c r="B7361" s="1049" t="s">
        <v>4584</v>
      </c>
      <c r="C7361" s="1049" t="s">
        <v>77</v>
      </c>
      <c r="D7361" s="1053">
        <v>1253.47</v>
      </c>
    </row>
    <row r="7362" spans="1:4" x14ac:dyDescent="0.25">
      <c r="A7362" s="1049">
        <v>103307</v>
      </c>
      <c r="B7362" s="1049" t="s">
        <v>4585</v>
      </c>
      <c r="C7362" s="1049" t="s">
        <v>77</v>
      </c>
      <c r="D7362" s="1053">
        <v>1349.19</v>
      </c>
    </row>
    <row r="7363" spans="1:4" x14ac:dyDescent="0.25">
      <c r="A7363" s="1049">
        <v>103310</v>
      </c>
      <c r="B7363" s="1049" t="s">
        <v>4586</v>
      </c>
      <c r="C7363" s="1049" t="s">
        <v>77</v>
      </c>
      <c r="D7363" s="1053">
        <v>1291.94</v>
      </c>
    </row>
    <row r="7364" spans="1:4" x14ac:dyDescent="0.25">
      <c r="A7364" s="1049">
        <v>103314</v>
      </c>
      <c r="B7364" s="1049" t="s">
        <v>4587</v>
      </c>
      <c r="C7364" s="1049" t="s">
        <v>1239</v>
      </c>
      <c r="D7364" s="1052">
        <v>255.79</v>
      </c>
    </row>
    <row r="7365" spans="1:4" x14ac:dyDescent="0.25">
      <c r="A7365" s="1049">
        <v>103315</v>
      </c>
      <c r="B7365" s="1049" t="s">
        <v>4588</v>
      </c>
      <c r="C7365" s="1049" t="s">
        <v>1239</v>
      </c>
      <c r="D7365" s="1052">
        <v>246.09</v>
      </c>
    </row>
    <row r="7366" spans="1:4" x14ac:dyDescent="0.25">
      <c r="A7366" s="1049">
        <v>103769</v>
      </c>
      <c r="B7366" s="1049" t="s">
        <v>14166</v>
      </c>
      <c r="C7366" s="1049" t="s">
        <v>77</v>
      </c>
      <c r="D7366" s="1053">
        <v>4096.32</v>
      </c>
    </row>
    <row r="7367" spans="1:4" x14ac:dyDescent="0.25">
      <c r="A7367" s="1049">
        <v>98525</v>
      </c>
      <c r="B7367" s="1049" t="s">
        <v>22745</v>
      </c>
      <c r="C7367" s="1049" t="s">
        <v>1239</v>
      </c>
      <c r="D7367" s="1052">
        <v>0.69</v>
      </c>
    </row>
    <row r="7368" spans="1:4" x14ac:dyDescent="0.25">
      <c r="A7368" s="1049">
        <v>98526</v>
      </c>
      <c r="B7368" s="1049" t="s">
        <v>22746</v>
      </c>
      <c r="C7368" s="1049" t="s">
        <v>77</v>
      </c>
      <c r="D7368" s="1052">
        <v>144.28</v>
      </c>
    </row>
    <row r="7369" spans="1:4" x14ac:dyDescent="0.25">
      <c r="A7369" s="1049">
        <v>98527</v>
      </c>
      <c r="B7369" s="1049" t="s">
        <v>22747</v>
      </c>
      <c r="C7369" s="1049" t="s">
        <v>77</v>
      </c>
      <c r="D7369" s="1052">
        <v>239.46</v>
      </c>
    </row>
    <row r="7370" spans="1:4" x14ac:dyDescent="0.25">
      <c r="A7370" s="1049">
        <v>98528</v>
      </c>
      <c r="B7370" s="1049" t="s">
        <v>22748</v>
      </c>
      <c r="C7370" s="1049" t="s">
        <v>77</v>
      </c>
      <c r="D7370" s="1052">
        <v>315.58</v>
      </c>
    </row>
    <row r="7371" spans="1:4" x14ac:dyDescent="0.25">
      <c r="A7371" s="1049">
        <v>98529</v>
      </c>
      <c r="B7371" s="1049" t="s">
        <v>22749</v>
      </c>
      <c r="C7371" s="1049" t="s">
        <v>77</v>
      </c>
      <c r="D7371" s="1052">
        <v>80.83</v>
      </c>
    </row>
    <row r="7372" spans="1:4" x14ac:dyDescent="0.25">
      <c r="A7372" s="1049">
        <v>98530</v>
      </c>
      <c r="B7372" s="1049" t="s">
        <v>22750</v>
      </c>
      <c r="C7372" s="1049" t="s">
        <v>77</v>
      </c>
      <c r="D7372" s="1052">
        <v>158.66</v>
      </c>
    </row>
    <row r="7373" spans="1:4" x14ac:dyDescent="0.25">
      <c r="A7373" s="1049">
        <v>98531</v>
      </c>
      <c r="B7373" s="1049" t="s">
        <v>22751</v>
      </c>
      <c r="C7373" s="1049" t="s">
        <v>77</v>
      </c>
      <c r="D7373" s="1052">
        <v>426.86</v>
      </c>
    </row>
    <row r="7374" spans="1:4" x14ac:dyDescent="0.25">
      <c r="A7374" s="1049">
        <v>98532</v>
      </c>
      <c r="B7374" s="1049" t="s">
        <v>22752</v>
      </c>
      <c r="C7374" s="1049" t="s">
        <v>77</v>
      </c>
      <c r="D7374" s="1052">
        <v>31.82</v>
      </c>
    </row>
    <row r="7375" spans="1:4" x14ac:dyDescent="0.25">
      <c r="A7375" s="1049">
        <v>98533</v>
      </c>
      <c r="B7375" s="1049" t="s">
        <v>22753</v>
      </c>
      <c r="C7375" s="1049" t="s">
        <v>77</v>
      </c>
      <c r="D7375" s="1052">
        <v>121.27</v>
      </c>
    </row>
    <row r="7376" spans="1:4" x14ac:dyDescent="0.25">
      <c r="A7376" s="1049">
        <v>98534</v>
      </c>
      <c r="B7376" s="1049" t="s">
        <v>22754</v>
      </c>
      <c r="C7376" s="1049" t="s">
        <v>77</v>
      </c>
      <c r="D7376" s="1052">
        <v>335.15</v>
      </c>
    </row>
    <row r="7377" spans="1:4" x14ac:dyDescent="0.25">
      <c r="A7377" s="1049">
        <v>98535</v>
      </c>
      <c r="B7377" s="1049" t="s">
        <v>22755</v>
      </c>
      <c r="C7377" s="1049" t="s">
        <v>77</v>
      </c>
      <c r="D7377" s="1052">
        <v>705.43</v>
      </c>
    </row>
    <row r="7378" spans="1:4" x14ac:dyDescent="0.25">
      <c r="A7378" s="1049">
        <v>88238</v>
      </c>
      <c r="B7378" s="1049" t="s">
        <v>4589</v>
      </c>
      <c r="C7378" s="1049" t="s">
        <v>69</v>
      </c>
      <c r="D7378" s="1052">
        <v>25.71</v>
      </c>
    </row>
    <row r="7379" spans="1:4" x14ac:dyDescent="0.25">
      <c r="A7379" s="1049">
        <v>88239</v>
      </c>
      <c r="B7379" s="1049" t="s">
        <v>4590</v>
      </c>
      <c r="C7379" s="1049" t="s">
        <v>69</v>
      </c>
      <c r="D7379" s="1052">
        <v>25.63</v>
      </c>
    </row>
    <row r="7380" spans="1:4" x14ac:dyDescent="0.25">
      <c r="A7380" s="1049">
        <v>88240</v>
      </c>
      <c r="B7380" s="1049" t="s">
        <v>4591</v>
      </c>
      <c r="C7380" s="1049" t="s">
        <v>69</v>
      </c>
      <c r="D7380" s="1052">
        <v>24.52</v>
      </c>
    </row>
    <row r="7381" spans="1:4" x14ac:dyDescent="0.25">
      <c r="A7381" s="1049">
        <v>88241</v>
      </c>
      <c r="B7381" s="1049" t="s">
        <v>4592</v>
      </c>
      <c r="C7381" s="1049" t="s">
        <v>69</v>
      </c>
      <c r="D7381" s="1052">
        <v>24.1</v>
      </c>
    </row>
    <row r="7382" spans="1:4" x14ac:dyDescent="0.25">
      <c r="A7382" s="1049">
        <v>88242</v>
      </c>
      <c r="B7382" s="1049" t="s">
        <v>4593</v>
      </c>
      <c r="C7382" s="1049" t="s">
        <v>69</v>
      </c>
      <c r="D7382" s="1052">
        <v>25.77</v>
      </c>
    </row>
    <row r="7383" spans="1:4" x14ac:dyDescent="0.25">
      <c r="A7383" s="1049">
        <v>88243</v>
      </c>
      <c r="B7383" s="1049" t="s">
        <v>4594</v>
      </c>
      <c r="C7383" s="1049" t="s">
        <v>69</v>
      </c>
      <c r="D7383" s="1052">
        <v>23.98</v>
      </c>
    </row>
    <row r="7384" spans="1:4" x14ac:dyDescent="0.25">
      <c r="A7384" s="1049">
        <v>88245</v>
      </c>
      <c r="B7384" s="1049" t="s">
        <v>4595</v>
      </c>
      <c r="C7384" s="1049" t="s">
        <v>69</v>
      </c>
      <c r="D7384" s="1052">
        <v>31.01</v>
      </c>
    </row>
    <row r="7385" spans="1:4" x14ac:dyDescent="0.25">
      <c r="A7385" s="1049">
        <v>88246</v>
      </c>
      <c r="B7385" s="1049" t="s">
        <v>4596</v>
      </c>
      <c r="C7385" s="1049" t="s">
        <v>69</v>
      </c>
      <c r="D7385" s="1052">
        <v>27.47</v>
      </c>
    </row>
    <row r="7386" spans="1:4" x14ac:dyDescent="0.25">
      <c r="A7386" s="1049">
        <v>88247</v>
      </c>
      <c r="B7386" s="1049" t="s">
        <v>4597</v>
      </c>
      <c r="C7386" s="1049" t="s">
        <v>69</v>
      </c>
      <c r="D7386" s="1052">
        <v>26.2</v>
      </c>
    </row>
    <row r="7387" spans="1:4" x14ac:dyDescent="0.25">
      <c r="A7387" s="1049">
        <v>88248</v>
      </c>
      <c r="B7387" s="1049" t="s">
        <v>4598</v>
      </c>
      <c r="C7387" s="1049" t="s">
        <v>69</v>
      </c>
      <c r="D7387" s="1052">
        <v>25.15</v>
      </c>
    </row>
    <row r="7388" spans="1:4" x14ac:dyDescent="0.25">
      <c r="A7388" s="1049">
        <v>88249</v>
      </c>
      <c r="B7388" s="1049" t="s">
        <v>4599</v>
      </c>
      <c r="C7388" s="1049" t="s">
        <v>69</v>
      </c>
      <c r="D7388" s="1052">
        <v>31.79</v>
      </c>
    </row>
    <row r="7389" spans="1:4" x14ac:dyDescent="0.25">
      <c r="A7389" s="1049">
        <v>88250</v>
      </c>
      <c r="B7389" s="1049" t="s">
        <v>4600</v>
      </c>
      <c r="C7389" s="1049" t="s">
        <v>69</v>
      </c>
      <c r="D7389" s="1052">
        <v>24.52</v>
      </c>
    </row>
    <row r="7390" spans="1:4" x14ac:dyDescent="0.25">
      <c r="A7390" s="1049">
        <v>88251</v>
      </c>
      <c r="B7390" s="1049" t="s">
        <v>4601</v>
      </c>
      <c r="C7390" s="1049" t="s">
        <v>69</v>
      </c>
      <c r="D7390" s="1052">
        <v>25.71</v>
      </c>
    </row>
    <row r="7391" spans="1:4" x14ac:dyDescent="0.25">
      <c r="A7391" s="1049">
        <v>88252</v>
      </c>
      <c r="B7391" s="1049" t="s">
        <v>4602</v>
      </c>
      <c r="C7391" s="1049" t="s">
        <v>69</v>
      </c>
      <c r="D7391" s="1052">
        <v>23.54</v>
      </c>
    </row>
    <row r="7392" spans="1:4" x14ac:dyDescent="0.25">
      <c r="A7392" s="1049">
        <v>88253</v>
      </c>
      <c r="B7392" s="1049" t="s">
        <v>4603</v>
      </c>
      <c r="C7392" s="1049" t="s">
        <v>69</v>
      </c>
      <c r="D7392" s="1052">
        <v>18.690000000000001</v>
      </c>
    </row>
    <row r="7393" spans="1:4" x14ac:dyDescent="0.25">
      <c r="A7393" s="1049">
        <v>88255</v>
      </c>
      <c r="B7393" s="1049" t="s">
        <v>4604</v>
      </c>
      <c r="C7393" s="1049" t="s">
        <v>69</v>
      </c>
      <c r="D7393" s="1052">
        <v>45.49</v>
      </c>
    </row>
    <row r="7394" spans="1:4" x14ac:dyDescent="0.25">
      <c r="A7394" s="1049">
        <v>88256</v>
      </c>
      <c r="B7394" s="1049" t="s">
        <v>4605</v>
      </c>
      <c r="C7394" s="1049" t="s">
        <v>69</v>
      </c>
      <c r="D7394" s="1052">
        <v>31.09</v>
      </c>
    </row>
    <row r="7395" spans="1:4" x14ac:dyDescent="0.25">
      <c r="A7395" s="1049">
        <v>88257</v>
      </c>
      <c r="B7395" s="1049" t="s">
        <v>4606</v>
      </c>
      <c r="C7395" s="1049" t="s">
        <v>69</v>
      </c>
      <c r="D7395" s="1052">
        <v>30.87</v>
      </c>
    </row>
    <row r="7396" spans="1:4" x14ac:dyDescent="0.25">
      <c r="A7396" s="1049">
        <v>88260</v>
      </c>
      <c r="B7396" s="1049" t="s">
        <v>4607</v>
      </c>
      <c r="C7396" s="1049" t="s">
        <v>69</v>
      </c>
      <c r="D7396" s="1052">
        <v>27.57</v>
      </c>
    </row>
    <row r="7397" spans="1:4" x14ac:dyDescent="0.25">
      <c r="A7397" s="1049">
        <v>88261</v>
      </c>
      <c r="B7397" s="1049" t="s">
        <v>4608</v>
      </c>
      <c r="C7397" s="1049" t="s">
        <v>69</v>
      </c>
      <c r="D7397" s="1052">
        <v>32.72</v>
      </c>
    </row>
    <row r="7398" spans="1:4" x14ac:dyDescent="0.25">
      <c r="A7398" s="1049">
        <v>88262</v>
      </c>
      <c r="B7398" s="1049" t="s">
        <v>4609</v>
      </c>
      <c r="C7398" s="1049" t="s">
        <v>69</v>
      </c>
      <c r="D7398" s="1052">
        <v>32.630000000000003</v>
      </c>
    </row>
    <row r="7399" spans="1:4" x14ac:dyDescent="0.25">
      <c r="A7399" s="1049">
        <v>88263</v>
      </c>
      <c r="B7399" s="1049" t="s">
        <v>4610</v>
      </c>
      <c r="C7399" s="1049" t="s">
        <v>69</v>
      </c>
      <c r="D7399" s="1052">
        <v>22.47</v>
      </c>
    </row>
    <row r="7400" spans="1:4" x14ac:dyDescent="0.25">
      <c r="A7400" s="1049">
        <v>88264</v>
      </c>
      <c r="B7400" s="1049" t="s">
        <v>4611</v>
      </c>
      <c r="C7400" s="1049" t="s">
        <v>69</v>
      </c>
      <c r="D7400" s="1052">
        <v>37.770000000000003</v>
      </c>
    </row>
    <row r="7401" spans="1:4" x14ac:dyDescent="0.25">
      <c r="A7401" s="1049">
        <v>88266</v>
      </c>
      <c r="B7401" s="1049" t="s">
        <v>4612</v>
      </c>
      <c r="C7401" s="1049" t="s">
        <v>69</v>
      </c>
      <c r="D7401" s="1052">
        <v>41.9</v>
      </c>
    </row>
    <row r="7402" spans="1:4" x14ac:dyDescent="0.25">
      <c r="A7402" s="1049">
        <v>88267</v>
      </c>
      <c r="B7402" s="1049" t="s">
        <v>4613</v>
      </c>
      <c r="C7402" s="1049" t="s">
        <v>69</v>
      </c>
      <c r="D7402" s="1052">
        <v>29.44</v>
      </c>
    </row>
    <row r="7403" spans="1:4" x14ac:dyDescent="0.25">
      <c r="A7403" s="1049">
        <v>88269</v>
      </c>
      <c r="B7403" s="1049" t="s">
        <v>4614</v>
      </c>
      <c r="C7403" s="1049" t="s">
        <v>69</v>
      </c>
      <c r="D7403" s="1052">
        <v>24.64</v>
      </c>
    </row>
    <row r="7404" spans="1:4" x14ac:dyDescent="0.25">
      <c r="A7404" s="1049">
        <v>88270</v>
      </c>
      <c r="B7404" s="1049" t="s">
        <v>4615</v>
      </c>
      <c r="C7404" s="1049" t="s">
        <v>69</v>
      </c>
      <c r="D7404" s="1052">
        <v>29.34</v>
      </c>
    </row>
    <row r="7405" spans="1:4" x14ac:dyDescent="0.25">
      <c r="A7405" s="1049">
        <v>88272</v>
      </c>
      <c r="B7405" s="1049" t="s">
        <v>4616</v>
      </c>
      <c r="C7405" s="1049" t="s">
        <v>69</v>
      </c>
      <c r="D7405" s="1052">
        <v>33.44</v>
      </c>
    </row>
    <row r="7406" spans="1:4" x14ac:dyDescent="0.25">
      <c r="A7406" s="1049">
        <v>88273</v>
      </c>
      <c r="B7406" s="1049" t="s">
        <v>4617</v>
      </c>
      <c r="C7406" s="1049" t="s">
        <v>69</v>
      </c>
      <c r="D7406" s="1052">
        <v>32.159999999999997</v>
      </c>
    </row>
    <row r="7407" spans="1:4" x14ac:dyDescent="0.25">
      <c r="A7407" s="1049">
        <v>88274</v>
      </c>
      <c r="B7407" s="1049" t="s">
        <v>4618</v>
      </c>
      <c r="C7407" s="1049" t="s">
        <v>69</v>
      </c>
      <c r="D7407" s="1052">
        <v>31.24</v>
      </c>
    </row>
    <row r="7408" spans="1:4" x14ac:dyDescent="0.25">
      <c r="A7408" s="1049">
        <v>88275</v>
      </c>
      <c r="B7408" s="1049" t="s">
        <v>4619</v>
      </c>
      <c r="C7408" s="1049" t="s">
        <v>69</v>
      </c>
      <c r="D7408" s="1052">
        <v>41.88</v>
      </c>
    </row>
    <row r="7409" spans="1:4" x14ac:dyDescent="0.25">
      <c r="A7409" s="1049">
        <v>88277</v>
      </c>
      <c r="B7409" s="1049" t="s">
        <v>4620</v>
      </c>
      <c r="C7409" s="1049" t="s">
        <v>69</v>
      </c>
      <c r="D7409" s="1052">
        <v>37.82</v>
      </c>
    </row>
    <row r="7410" spans="1:4" x14ac:dyDescent="0.25">
      <c r="A7410" s="1049">
        <v>88278</v>
      </c>
      <c r="B7410" s="1049" t="s">
        <v>4621</v>
      </c>
      <c r="C7410" s="1049" t="s">
        <v>69</v>
      </c>
      <c r="D7410" s="1052">
        <v>33.340000000000003</v>
      </c>
    </row>
    <row r="7411" spans="1:4" x14ac:dyDescent="0.25">
      <c r="A7411" s="1049">
        <v>88279</v>
      </c>
      <c r="B7411" s="1049" t="s">
        <v>4622</v>
      </c>
      <c r="C7411" s="1049" t="s">
        <v>69</v>
      </c>
      <c r="D7411" s="1052">
        <v>43.95</v>
      </c>
    </row>
    <row r="7412" spans="1:4" x14ac:dyDescent="0.25">
      <c r="A7412" s="1049">
        <v>88281</v>
      </c>
      <c r="B7412" s="1049" t="s">
        <v>4623</v>
      </c>
      <c r="C7412" s="1049" t="s">
        <v>69</v>
      </c>
      <c r="D7412" s="1052">
        <v>30.44</v>
      </c>
    </row>
    <row r="7413" spans="1:4" x14ac:dyDescent="0.25">
      <c r="A7413" s="1049">
        <v>88282</v>
      </c>
      <c r="B7413" s="1049" t="s">
        <v>4624</v>
      </c>
      <c r="C7413" s="1049" t="s">
        <v>69</v>
      </c>
      <c r="D7413" s="1052">
        <v>29.59</v>
      </c>
    </row>
    <row r="7414" spans="1:4" x14ac:dyDescent="0.25">
      <c r="A7414" s="1049">
        <v>88283</v>
      </c>
      <c r="B7414" s="1049" t="s">
        <v>4625</v>
      </c>
      <c r="C7414" s="1049" t="s">
        <v>69</v>
      </c>
      <c r="D7414" s="1052">
        <v>35.01</v>
      </c>
    </row>
    <row r="7415" spans="1:4" x14ac:dyDescent="0.25">
      <c r="A7415" s="1049">
        <v>88284</v>
      </c>
      <c r="B7415" s="1049" t="s">
        <v>14167</v>
      </c>
      <c r="C7415" s="1049" t="s">
        <v>69</v>
      </c>
      <c r="D7415" s="1052">
        <v>25.85</v>
      </c>
    </row>
    <row r="7416" spans="1:4" x14ac:dyDescent="0.25">
      <c r="A7416" s="1049">
        <v>88286</v>
      </c>
      <c r="B7416" s="1049" t="s">
        <v>4626</v>
      </c>
      <c r="C7416" s="1049" t="s">
        <v>69</v>
      </c>
      <c r="D7416" s="1052">
        <v>31.78</v>
      </c>
    </row>
    <row r="7417" spans="1:4" x14ac:dyDescent="0.25">
      <c r="A7417" s="1049">
        <v>88288</v>
      </c>
      <c r="B7417" s="1049" t="s">
        <v>4627</v>
      </c>
      <c r="C7417" s="1049" t="s">
        <v>69</v>
      </c>
      <c r="D7417" s="1052">
        <v>19.29</v>
      </c>
    </row>
    <row r="7418" spans="1:4" x14ac:dyDescent="0.25">
      <c r="A7418" s="1049">
        <v>88291</v>
      </c>
      <c r="B7418" s="1049" t="s">
        <v>4628</v>
      </c>
      <c r="C7418" s="1049" t="s">
        <v>69</v>
      </c>
      <c r="D7418" s="1052">
        <v>34.85</v>
      </c>
    </row>
    <row r="7419" spans="1:4" x14ac:dyDescent="0.25">
      <c r="A7419" s="1049">
        <v>88292</v>
      </c>
      <c r="B7419" s="1049" t="s">
        <v>4629</v>
      </c>
      <c r="C7419" s="1049" t="s">
        <v>69</v>
      </c>
      <c r="D7419" s="1052">
        <v>24.04</v>
      </c>
    </row>
    <row r="7420" spans="1:4" x14ac:dyDescent="0.25">
      <c r="A7420" s="1049">
        <v>88293</v>
      </c>
      <c r="B7420" s="1049" t="s">
        <v>4630</v>
      </c>
      <c r="C7420" s="1049" t="s">
        <v>69</v>
      </c>
      <c r="D7420" s="1052">
        <v>34.85</v>
      </c>
    </row>
    <row r="7421" spans="1:4" x14ac:dyDescent="0.25">
      <c r="A7421" s="1049">
        <v>88294</v>
      </c>
      <c r="B7421" s="1049" t="s">
        <v>4631</v>
      </c>
      <c r="C7421" s="1049" t="s">
        <v>69</v>
      </c>
      <c r="D7421" s="1052">
        <v>37.58</v>
      </c>
    </row>
    <row r="7422" spans="1:4" x14ac:dyDescent="0.25">
      <c r="A7422" s="1049">
        <v>88295</v>
      </c>
      <c r="B7422" s="1049" t="s">
        <v>4632</v>
      </c>
      <c r="C7422" s="1049" t="s">
        <v>69</v>
      </c>
      <c r="D7422" s="1052">
        <v>30.43</v>
      </c>
    </row>
    <row r="7423" spans="1:4" x14ac:dyDescent="0.25">
      <c r="A7423" s="1049">
        <v>88296</v>
      </c>
      <c r="B7423" s="1049" t="s">
        <v>4633</v>
      </c>
      <c r="C7423" s="1049" t="s">
        <v>69</v>
      </c>
      <c r="D7423" s="1052">
        <v>47.93</v>
      </c>
    </row>
    <row r="7424" spans="1:4" x14ac:dyDescent="0.25">
      <c r="A7424" s="1049">
        <v>88297</v>
      </c>
      <c r="B7424" s="1049" t="s">
        <v>4634</v>
      </c>
      <c r="C7424" s="1049" t="s">
        <v>69</v>
      </c>
      <c r="D7424" s="1052">
        <v>38.880000000000003</v>
      </c>
    </row>
    <row r="7425" spans="1:4" x14ac:dyDescent="0.25">
      <c r="A7425" s="1049">
        <v>88298</v>
      </c>
      <c r="B7425" s="1049" t="s">
        <v>4635</v>
      </c>
      <c r="C7425" s="1049" t="s">
        <v>69</v>
      </c>
      <c r="D7425" s="1052">
        <v>27.9</v>
      </c>
    </row>
    <row r="7426" spans="1:4" x14ac:dyDescent="0.25">
      <c r="A7426" s="1049">
        <v>88299</v>
      </c>
      <c r="B7426" s="1049" t="s">
        <v>4636</v>
      </c>
      <c r="C7426" s="1049" t="s">
        <v>69</v>
      </c>
      <c r="D7426" s="1052">
        <v>44.11</v>
      </c>
    </row>
    <row r="7427" spans="1:4" x14ac:dyDescent="0.25">
      <c r="A7427" s="1049">
        <v>88300</v>
      </c>
      <c r="B7427" s="1049" t="s">
        <v>4637</v>
      </c>
      <c r="C7427" s="1049" t="s">
        <v>69</v>
      </c>
      <c r="D7427" s="1052">
        <v>44.11</v>
      </c>
    </row>
    <row r="7428" spans="1:4" x14ac:dyDescent="0.25">
      <c r="A7428" s="1049">
        <v>88301</v>
      </c>
      <c r="B7428" s="1049" t="s">
        <v>4638</v>
      </c>
      <c r="C7428" s="1049" t="s">
        <v>69</v>
      </c>
      <c r="D7428" s="1052">
        <v>34.85</v>
      </c>
    </row>
    <row r="7429" spans="1:4" x14ac:dyDescent="0.25">
      <c r="A7429" s="1049">
        <v>88302</v>
      </c>
      <c r="B7429" s="1049" t="s">
        <v>4639</v>
      </c>
      <c r="C7429" s="1049" t="s">
        <v>69</v>
      </c>
      <c r="D7429" s="1052">
        <v>34.85</v>
      </c>
    </row>
    <row r="7430" spans="1:4" x14ac:dyDescent="0.25">
      <c r="A7430" s="1049">
        <v>88303</v>
      </c>
      <c r="B7430" s="1049" t="s">
        <v>4640</v>
      </c>
      <c r="C7430" s="1049" t="s">
        <v>69</v>
      </c>
      <c r="D7430" s="1052">
        <v>29.85</v>
      </c>
    </row>
    <row r="7431" spans="1:4" x14ac:dyDescent="0.25">
      <c r="A7431" s="1049">
        <v>88304</v>
      </c>
      <c r="B7431" s="1049" t="s">
        <v>4641</v>
      </c>
      <c r="C7431" s="1049" t="s">
        <v>69</v>
      </c>
      <c r="D7431" s="1052">
        <v>44.11</v>
      </c>
    </row>
    <row r="7432" spans="1:4" x14ac:dyDescent="0.25">
      <c r="A7432" s="1049">
        <v>88306</v>
      </c>
      <c r="B7432" s="1049" t="s">
        <v>4642</v>
      </c>
      <c r="C7432" s="1049" t="s">
        <v>69</v>
      </c>
      <c r="D7432" s="1052">
        <v>25.29</v>
      </c>
    </row>
    <row r="7433" spans="1:4" x14ac:dyDescent="0.25">
      <c r="A7433" s="1049">
        <v>88307</v>
      </c>
      <c r="B7433" s="1049" t="s">
        <v>4643</v>
      </c>
      <c r="C7433" s="1049" t="s">
        <v>69</v>
      </c>
      <c r="D7433" s="1052">
        <v>36.79</v>
      </c>
    </row>
    <row r="7434" spans="1:4" x14ac:dyDescent="0.25">
      <c r="A7434" s="1049">
        <v>88308</v>
      </c>
      <c r="B7434" s="1049" t="s">
        <v>4644</v>
      </c>
      <c r="C7434" s="1049" t="s">
        <v>69</v>
      </c>
      <c r="D7434" s="1052">
        <v>31.09</v>
      </c>
    </row>
    <row r="7435" spans="1:4" x14ac:dyDescent="0.25">
      <c r="A7435" s="1049">
        <v>88309</v>
      </c>
      <c r="B7435" s="1049" t="s">
        <v>4645</v>
      </c>
      <c r="C7435" s="1049" t="s">
        <v>69</v>
      </c>
      <c r="D7435" s="1052">
        <v>31.26</v>
      </c>
    </row>
    <row r="7436" spans="1:4" x14ac:dyDescent="0.25">
      <c r="A7436" s="1049">
        <v>88310</v>
      </c>
      <c r="B7436" s="1049" t="s">
        <v>4646</v>
      </c>
      <c r="C7436" s="1049" t="s">
        <v>69</v>
      </c>
      <c r="D7436" s="1052">
        <v>32.36</v>
      </c>
    </row>
    <row r="7437" spans="1:4" x14ac:dyDescent="0.25">
      <c r="A7437" s="1049">
        <v>88311</v>
      </c>
      <c r="B7437" s="1049" t="s">
        <v>4647</v>
      </c>
      <c r="C7437" s="1049" t="s">
        <v>69</v>
      </c>
      <c r="D7437" s="1052">
        <v>30.62</v>
      </c>
    </row>
    <row r="7438" spans="1:4" x14ac:dyDescent="0.25">
      <c r="A7438" s="1049">
        <v>88312</v>
      </c>
      <c r="B7438" s="1049" t="s">
        <v>4648</v>
      </c>
      <c r="C7438" s="1049" t="s">
        <v>69</v>
      </c>
      <c r="D7438" s="1052">
        <v>32.36</v>
      </c>
    </row>
    <row r="7439" spans="1:4" x14ac:dyDescent="0.25">
      <c r="A7439" s="1049">
        <v>88313</v>
      </c>
      <c r="B7439" s="1049" t="s">
        <v>4649</v>
      </c>
      <c r="C7439" s="1049" t="s">
        <v>69</v>
      </c>
      <c r="D7439" s="1052">
        <v>29.31</v>
      </c>
    </row>
    <row r="7440" spans="1:4" x14ac:dyDescent="0.25">
      <c r="A7440" s="1049">
        <v>88314</v>
      </c>
      <c r="B7440" s="1049" t="s">
        <v>4650</v>
      </c>
      <c r="C7440" s="1049" t="s">
        <v>69</v>
      </c>
      <c r="D7440" s="1052">
        <v>26.25</v>
      </c>
    </row>
    <row r="7441" spans="1:4" x14ac:dyDescent="0.25">
      <c r="A7441" s="1049">
        <v>88315</v>
      </c>
      <c r="B7441" s="1049" t="s">
        <v>4651</v>
      </c>
      <c r="C7441" s="1049" t="s">
        <v>69</v>
      </c>
      <c r="D7441" s="1052">
        <v>34.99</v>
      </c>
    </row>
    <row r="7442" spans="1:4" x14ac:dyDescent="0.25">
      <c r="A7442" s="1049">
        <v>88316</v>
      </c>
      <c r="B7442" s="1049" t="s">
        <v>4652</v>
      </c>
      <c r="C7442" s="1049" t="s">
        <v>69</v>
      </c>
      <c r="D7442" s="1052">
        <v>23.71</v>
      </c>
    </row>
    <row r="7443" spans="1:4" x14ac:dyDescent="0.25">
      <c r="A7443" s="1049">
        <v>88317</v>
      </c>
      <c r="B7443" s="1049" t="s">
        <v>4653</v>
      </c>
      <c r="C7443" s="1049" t="s">
        <v>69</v>
      </c>
      <c r="D7443" s="1052">
        <v>33.880000000000003</v>
      </c>
    </row>
    <row r="7444" spans="1:4" x14ac:dyDescent="0.25">
      <c r="A7444" s="1049">
        <v>88318</v>
      </c>
      <c r="B7444" s="1049" t="s">
        <v>4654</v>
      </c>
      <c r="C7444" s="1049" t="s">
        <v>69</v>
      </c>
      <c r="D7444" s="1052">
        <v>38.15</v>
      </c>
    </row>
    <row r="7445" spans="1:4" x14ac:dyDescent="0.25">
      <c r="A7445" s="1049">
        <v>88321</v>
      </c>
      <c r="B7445" s="1049" t="s">
        <v>4655</v>
      </c>
      <c r="C7445" s="1049" t="s">
        <v>69</v>
      </c>
      <c r="D7445" s="1052">
        <v>51.95</v>
      </c>
    </row>
    <row r="7446" spans="1:4" x14ac:dyDescent="0.25">
      <c r="A7446" s="1049">
        <v>88322</v>
      </c>
      <c r="B7446" s="1049" t="s">
        <v>4656</v>
      </c>
      <c r="C7446" s="1049" t="s">
        <v>69</v>
      </c>
      <c r="D7446" s="1052">
        <v>54.69</v>
      </c>
    </row>
    <row r="7447" spans="1:4" x14ac:dyDescent="0.25">
      <c r="A7447" s="1049">
        <v>88323</v>
      </c>
      <c r="B7447" s="1049" t="s">
        <v>4657</v>
      </c>
      <c r="C7447" s="1049" t="s">
        <v>69</v>
      </c>
      <c r="D7447" s="1052">
        <v>32.32</v>
      </c>
    </row>
    <row r="7448" spans="1:4" x14ac:dyDescent="0.25">
      <c r="A7448" s="1049">
        <v>88324</v>
      </c>
      <c r="B7448" s="1049" t="s">
        <v>4658</v>
      </c>
      <c r="C7448" s="1049" t="s">
        <v>69</v>
      </c>
      <c r="D7448" s="1052">
        <v>38.880000000000003</v>
      </c>
    </row>
    <row r="7449" spans="1:4" x14ac:dyDescent="0.25">
      <c r="A7449" s="1049">
        <v>88325</v>
      </c>
      <c r="B7449" s="1049" t="s">
        <v>4659</v>
      </c>
      <c r="C7449" s="1049" t="s">
        <v>69</v>
      </c>
      <c r="D7449" s="1052">
        <v>27.25</v>
      </c>
    </row>
    <row r="7450" spans="1:4" x14ac:dyDescent="0.25">
      <c r="A7450" s="1049">
        <v>88377</v>
      </c>
      <c r="B7450" s="1049" t="s">
        <v>4660</v>
      </c>
      <c r="C7450" s="1049" t="s">
        <v>69</v>
      </c>
      <c r="D7450" s="1052">
        <v>30.84</v>
      </c>
    </row>
    <row r="7451" spans="1:4" x14ac:dyDescent="0.25">
      <c r="A7451" s="1049">
        <v>88441</v>
      </c>
      <c r="B7451" s="1049" t="s">
        <v>4661</v>
      </c>
      <c r="C7451" s="1049" t="s">
        <v>69</v>
      </c>
      <c r="D7451" s="1052">
        <v>25.51</v>
      </c>
    </row>
    <row r="7452" spans="1:4" x14ac:dyDescent="0.25">
      <c r="A7452" s="1049">
        <v>90766</v>
      </c>
      <c r="B7452" s="1049" t="s">
        <v>4662</v>
      </c>
      <c r="C7452" s="1049" t="s">
        <v>69</v>
      </c>
      <c r="D7452" s="1052">
        <v>26.39</v>
      </c>
    </row>
    <row r="7453" spans="1:4" x14ac:dyDescent="0.25">
      <c r="A7453" s="1049">
        <v>90767</v>
      </c>
      <c r="B7453" s="1049" t="s">
        <v>4663</v>
      </c>
      <c r="C7453" s="1049" t="s">
        <v>69</v>
      </c>
      <c r="D7453" s="1052">
        <v>27.26</v>
      </c>
    </row>
    <row r="7454" spans="1:4" x14ac:dyDescent="0.25">
      <c r="A7454" s="1049">
        <v>90768</v>
      </c>
      <c r="B7454" s="1049" t="s">
        <v>4664</v>
      </c>
      <c r="C7454" s="1049" t="s">
        <v>69</v>
      </c>
      <c r="D7454" s="1052">
        <v>109.43</v>
      </c>
    </row>
    <row r="7455" spans="1:4" x14ac:dyDescent="0.25">
      <c r="A7455" s="1049">
        <v>90769</v>
      </c>
      <c r="B7455" s="1049" t="s">
        <v>4665</v>
      </c>
      <c r="C7455" s="1049" t="s">
        <v>69</v>
      </c>
      <c r="D7455" s="1052">
        <v>124.29</v>
      </c>
    </row>
    <row r="7456" spans="1:4" x14ac:dyDescent="0.25">
      <c r="A7456" s="1049">
        <v>90770</v>
      </c>
      <c r="B7456" s="1049" t="s">
        <v>4666</v>
      </c>
      <c r="C7456" s="1049" t="s">
        <v>69</v>
      </c>
      <c r="D7456" s="1052">
        <v>128.15</v>
      </c>
    </row>
    <row r="7457" spans="1:4" x14ac:dyDescent="0.25">
      <c r="A7457" s="1049">
        <v>90772</v>
      </c>
      <c r="B7457" s="1049" t="s">
        <v>4667</v>
      </c>
      <c r="C7457" s="1049" t="s">
        <v>69</v>
      </c>
      <c r="D7457" s="1052">
        <v>19.89</v>
      </c>
    </row>
    <row r="7458" spans="1:4" x14ac:dyDescent="0.25">
      <c r="A7458" s="1049">
        <v>90775</v>
      </c>
      <c r="B7458" s="1049" t="s">
        <v>4668</v>
      </c>
      <c r="C7458" s="1049" t="s">
        <v>69</v>
      </c>
      <c r="D7458" s="1052">
        <v>25.18</v>
      </c>
    </row>
    <row r="7459" spans="1:4" x14ac:dyDescent="0.25">
      <c r="A7459" s="1049">
        <v>90776</v>
      </c>
      <c r="B7459" s="1049" t="s">
        <v>4669</v>
      </c>
      <c r="C7459" s="1049" t="s">
        <v>69</v>
      </c>
      <c r="D7459" s="1052">
        <v>40.85</v>
      </c>
    </row>
    <row r="7460" spans="1:4" x14ac:dyDescent="0.25">
      <c r="A7460" s="1049">
        <v>90777</v>
      </c>
      <c r="B7460" s="1049" t="s">
        <v>4670</v>
      </c>
      <c r="C7460" s="1049" t="s">
        <v>69</v>
      </c>
      <c r="D7460" s="1052">
        <v>122.54</v>
      </c>
    </row>
    <row r="7461" spans="1:4" x14ac:dyDescent="0.25">
      <c r="A7461" s="1049">
        <v>90778</v>
      </c>
      <c r="B7461" s="1049" t="s">
        <v>4671</v>
      </c>
      <c r="C7461" s="1049" t="s">
        <v>69</v>
      </c>
      <c r="D7461" s="1052">
        <v>131.47999999999999</v>
      </c>
    </row>
    <row r="7462" spans="1:4" x14ac:dyDescent="0.25">
      <c r="A7462" s="1049">
        <v>90779</v>
      </c>
      <c r="B7462" s="1049" t="s">
        <v>4672</v>
      </c>
      <c r="C7462" s="1049" t="s">
        <v>69</v>
      </c>
      <c r="D7462" s="1052">
        <v>153.37</v>
      </c>
    </row>
    <row r="7463" spans="1:4" x14ac:dyDescent="0.25">
      <c r="A7463" s="1049">
        <v>90780</v>
      </c>
      <c r="B7463" s="1049" t="s">
        <v>4673</v>
      </c>
      <c r="C7463" s="1049" t="s">
        <v>69</v>
      </c>
      <c r="D7463" s="1052">
        <v>64.92</v>
      </c>
    </row>
    <row r="7464" spans="1:4" x14ac:dyDescent="0.25">
      <c r="A7464" s="1049">
        <v>90781</v>
      </c>
      <c r="B7464" s="1049" t="s">
        <v>4674</v>
      </c>
      <c r="C7464" s="1049" t="s">
        <v>69</v>
      </c>
      <c r="D7464" s="1052">
        <v>38.92</v>
      </c>
    </row>
    <row r="7465" spans="1:4" x14ac:dyDescent="0.25">
      <c r="A7465" s="1049">
        <v>93558</v>
      </c>
      <c r="B7465" s="1049" t="s">
        <v>4675</v>
      </c>
      <c r="C7465" s="1049" t="s">
        <v>4676</v>
      </c>
      <c r="D7465" s="1053">
        <v>5277.44</v>
      </c>
    </row>
    <row r="7466" spans="1:4" x14ac:dyDescent="0.25">
      <c r="A7466" s="1049">
        <v>93561</v>
      </c>
      <c r="B7466" s="1049" t="s">
        <v>4668</v>
      </c>
      <c r="C7466" s="1049" t="s">
        <v>4676</v>
      </c>
      <c r="D7466" s="1053">
        <v>4438.83</v>
      </c>
    </row>
    <row r="7467" spans="1:4" x14ac:dyDescent="0.25">
      <c r="A7467" s="1049">
        <v>93563</v>
      </c>
      <c r="B7467" s="1049" t="s">
        <v>4662</v>
      </c>
      <c r="C7467" s="1049" t="s">
        <v>4676</v>
      </c>
      <c r="D7467" s="1053">
        <v>4648.29</v>
      </c>
    </row>
    <row r="7468" spans="1:4" x14ac:dyDescent="0.25">
      <c r="A7468" s="1049">
        <v>93564</v>
      </c>
      <c r="B7468" s="1049" t="s">
        <v>4663</v>
      </c>
      <c r="C7468" s="1049" t="s">
        <v>4676</v>
      </c>
      <c r="D7468" s="1053">
        <v>4782.82</v>
      </c>
    </row>
    <row r="7469" spans="1:4" x14ac:dyDescent="0.25">
      <c r="A7469" s="1049">
        <v>93565</v>
      </c>
      <c r="B7469" s="1049" t="s">
        <v>4670</v>
      </c>
      <c r="C7469" s="1049" t="s">
        <v>4676</v>
      </c>
      <c r="D7469" s="1053">
        <v>21419</v>
      </c>
    </row>
    <row r="7470" spans="1:4" x14ac:dyDescent="0.25">
      <c r="A7470" s="1049">
        <v>93566</v>
      </c>
      <c r="B7470" s="1049" t="s">
        <v>4667</v>
      </c>
      <c r="C7470" s="1049" t="s">
        <v>4676</v>
      </c>
      <c r="D7470" s="1053">
        <v>3510.66</v>
      </c>
    </row>
    <row r="7471" spans="1:4" x14ac:dyDescent="0.25">
      <c r="A7471" s="1049">
        <v>93567</v>
      </c>
      <c r="B7471" s="1049" t="s">
        <v>4671</v>
      </c>
      <c r="C7471" s="1049" t="s">
        <v>4676</v>
      </c>
      <c r="D7471" s="1053">
        <v>22981.74</v>
      </c>
    </row>
    <row r="7472" spans="1:4" x14ac:dyDescent="0.25">
      <c r="A7472" s="1049">
        <v>93568</v>
      </c>
      <c r="B7472" s="1049" t="s">
        <v>4672</v>
      </c>
      <c r="C7472" s="1049" t="s">
        <v>4676</v>
      </c>
      <c r="D7472" s="1053">
        <v>26804.240000000002</v>
      </c>
    </row>
    <row r="7473" spans="1:4" x14ac:dyDescent="0.25">
      <c r="A7473" s="1049">
        <v>93569</v>
      </c>
      <c r="B7473" s="1049" t="s">
        <v>4677</v>
      </c>
      <c r="C7473" s="1049" t="s">
        <v>4676</v>
      </c>
      <c r="D7473" s="1053">
        <v>19166.82</v>
      </c>
    </row>
    <row r="7474" spans="1:4" x14ac:dyDescent="0.25">
      <c r="A7474" s="1049">
        <v>93570</v>
      </c>
      <c r="B7474" s="1049" t="s">
        <v>4678</v>
      </c>
      <c r="C7474" s="1049" t="s">
        <v>4676</v>
      </c>
      <c r="D7474" s="1053">
        <v>21765.89</v>
      </c>
    </row>
    <row r="7475" spans="1:4" x14ac:dyDescent="0.25">
      <c r="A7475" s="1049">
        <v>93571</v>
      </c>
      <c r="B7475" s="1049" t="s">
        <v>4679</v>
      </c>
      <c r="C7475" s="1049" t="s">
        <v>4676</v>
      </c>
      <c r="D7475" s="1053">
        <v>22440.880000000001</v>
      </c>
    </row>
    <row r="7476" spans="1:4" x14ac:dyDescent="0.25">
      <c r="A7476" s="1049">
        <v>93572</v>
      </c>
      <c r="B7476" s="1049" t="s">
        <v>4680</v>
      </c>
      <c r="C7476" s="1049" t="s">
        <v>4676</v>
      </c>
      <c r="D7476" s="1053">
        <v>7158.05</v>
      </c>
    </row>
    <row r="7477" spans="1:4" x14ac:dyDescent="0.25">
      <c r="A7477" s="1049">
        <v>94295</v>
      </c>
      <c r="B7477" s="1049" t="s">
        <v>4673</v>
      </c>
      <c r="C7477" s="1049" t="s">
        <v>4676</v>
      </c>
      <c r="D7477" s="1053">
        <v>11351.89</v>
      </c>
    </row>
    <row r="7478" spans="1:4" x14ac:dyDescent="0.25">
      <c r="A7478" s="1049">
        <v>94296</v>
      </c>
      <c r="B7478" s="1049" t="s">
        <v>4674</v>
      </c>
      <c r="C7478" s="1049" t="s">
        <v>4676</v>
      </c>
      <c r="D7478" s="1053">
        <v>6834.68</v>
      </c>
    </row>
    <row r="7479" spans="1:4" x14ac:dyDescent="0.25">
      <c r="A7479" s="1049">
        <v>95308</v>
      </c>
      <c r="B7479" s="1049" t="s">
        <v>4681</v>
      </c>
      <c r="C7479" s="1049" t="s">
        <v>69</v>
      </c>
      <c r="D7479" s="1052">
        <v>0.22</v>
      </c>
    </row>
    <row r="7480" spans="1:4" x14ac:dyDescent="0.25">
      <c r="A7480" s="1049">
        <v>95309</v>
      </c>
      <c r="B7480" s="1049" t="s">
        <v>4682</v>
      </c>
      <c r="C7480" s="1049" t="s">
        <v>69</v>
      </c>
      <c r="D7480" s="1052">
        <v>0.28000000000000003</v>
      </c>
    </row>
    <row r="7481" spans="1:4" x14ac:dyDescent="0.25">
      <c r="A7481" s="1049">
        <v>95310</v>
      </c>
      <c r="B7481" s="1049" t="s">
        <v>4683</v>
      </c>
      <c r="C7481" s="1049" t="s">
        <v>69</v>
      </c>
      <c r="D7481" s="1052">
        <v>0.22</v>
      </c>
    </row>
    <row r="7482" spans="1:4" x14ac:dyDescent="0.25">
      <c r="A7482" s="1049">
        <v>95311</v>
      </c>
      <c r="B7482" s="1049" t="s">
        <v>4684</v>
      </c>
      <c r="C7482" s="1049" t="s">
        <v>69</v>
      </c>
      <c r="D7482" s="1052">
        <v>0.2</v>
      </c>
    </row>
    <row r="7483" spans="1:4" x14ac:dyDescent="0.25">
      <c r="A7483" s="1049">
        <v>95312</v>
      </c>
      <c r="B7483" s="1049" t="s">
        <v>4685</v>
      </c>
      <c r="C7483" s="1049" t="s">
        <v>69</v>
      </c>
      <c r="D7483" s="1052">
        <v>0.28000000000000003</v>
      </c>
    </row>
    <row r="7484" spans="1:4" x14ac:dyDescent="0.25">
      <c r="A7484" s="1049">
        <v>95313</v>
      </c>
      <c r="B7484" s="1049" t="s">
        <v>4686</v>
      </c>
      <c r="C7484" s="1049" t="s">
        <v>69</v>
      </c>
      <c r="D7484" s="1052">
        <v>0.2</v>
      </c>
    </row>
    <row r="7485" spans="1:4" x14ac:dyDescent="0.25">
      <c r="A7485" s="1049">
        <v>95314</v>
      </c>
      <c r="B7485" s="1049" t="s">
        <v>4687</v>
      </c>
      <c r="C7485" s="1049" t="s">
        <v>69</v>
      </c>
      <c r="D7485" s="1052">
        <v>0.28999999999999998</v>
      </c>
    </row>
    <row r="7486" spans="1:4" x14ac:dyDescent="0.25">
      <c r="A7486" s="1049">
        <v>95315</v>
      </c>
      <c r="B7486" s="1049" t="s">
        <v>4688</v>
      </c>
      <c r="C7486" s="1049" t="s">
        <v>69</v>
      </c>
      <c r="D7486" s="1052">
        <v>0.33</v>
      </c>
    </row>
    <row r="7487" spans="1:4" x14ac:dyDescent="0.25">
      <c r="A7487" s="1049">
        <v>95316</v>
      </c>
      <c r="B7487" s="1049" t="s">
        <v>4689</v>
      </c>
      <c r="C7487" s="1049" t="s">
        <v>69</v>
      </c>
      <c r="D7487" s="1052">
        <v>0.72</v>
      </c>
    </row>
    <row r="7488" spans="1:4" x14ac:dyDescent="0.25">
      <c r="A7488" s="1049">
        <v>95317</v>
      </c>
      <c r="B7488" s="1049" t="s">
        <v>4690</v>
      </c>
      <c r="C7488" s="1049" t="s">
        <v>69</v>
      </c>
      <c r="D7488" s="1052">
        <v>0.35</v>
      </c>
    </row>
    <row r="7489" spans="1:4" x14ac:dyDescent="0.25">
      <c r="A7489" s="1049">
        <v>95318</v>
      </c>
      <c r="B7489" s="1049" t="s">
        <v>4691</v>
      </c>
      <c r="C7489" s="1049" t="s">
        <v>69</v>
      </c>
      <c r="D7489" s="1052">
        <v>0.28000000000000003</v>
      </c>
    </row>
    <row r="7490" spans="1:4" x14ac:dyDescent="0.25">
      <c r="A7490" s="1049">
        <v>95319</v>
      </c>
      <c r="B7490" s="1049" t="s">
        <v>4692</v>
      </c>
      <c r="C7490" s="1049" t="s">
        <v>69</v>
      </c>
      <c r="D7490" s="1052">
        <v>0.22</v>
      </c>
    </row>
    <row r="7491" spans="1:4" x14ac:dyDescent="0.25">
      <c r="A7491" s="1049">
        <v>95320</v>
      </c>
      <c r="B7491" s="1049" t="s">
        <v>4693</v>
      </c>
      <c r="C7491" s="1049" t="s">
        <v>69</v>
      </c>
      <c r="D7491" s="1052">
        <v>0.22</v>
      </c>
    </row>
    <row r="7492" spans="1:4" x14ac:dyDescent="0.25">
      <c r="A7492" s="1049">
        <v>95321</v>
      </c>
      <c r="B7492" s="1049" t="s">
        <v>4694</v>
      </c>
      <c r="C7492" s="1049" t="s">
        <v>69</v>
      </c>
      <c r="D7492" s="1052">
        <v>0.19</v>
      </c>
    </row>
    <row r="7493" spans="1:4" x14ac:dyDescent="0.25">
      <c r="A7493" s="1049">
        <v>95322</v>
      </c>
      <c r="B7493" s="1049" t="s">
        <v>4695</v>
      </c>
      <c r="C7493" s="1049" t="s">
        <v>69</v>
      </c>
      <c r="D7493" s="1052">
        <v>0.15</v>
      </c>
    </row>
    <row r="7494" spans="1:4" x14ac:dyDescent="0.25">
      <c r="A7494" s="1049">
        <v>95323</v>
      </c>
      <c r="B7494" s="1049" t="s">
        <v>4696</v>
      </c>
      <c r="C7494" s="1049" t="s">
        <v>69</v>
      </c>
      <c r="D7494" s="1052">
        <v>0.41</v>
      </c>
    </row>
    <row r="7495" spans="1:4" x14ac:dyDescent="0.25">
      <c r="A7495" s="1049">
        <v>95324</v>
      </c>
      <c r="B7495" s="1049" t="s">
        <v>4697</v>
      </c>
      <c r="C7495" s="1049" t="s">
        <v>69</v>
      </c>
      <c r="D7495" s="1052">
        <v>0.37</v>
      </c>
    </row>
    <row r="7496" spans="1:4" x14ac:dyDescent="0.25">
      <c r="A7496" s="1049">
        <v>95325</v>
      </c>
      <c r="B7496" s="1049" t="s">
        <v>4698</v>
      </c>
      <c r="C7496" s="1049" t="s">
        <v>69</v>
      </c>
      <c r="D7496" s="1052">
        <v>0.47</v>
      </c>
    </row>
    <row r="7497" spans="1:4" x14ac:dyDescent="0.25">
      <c r="A7497" s="1049">
        <v>95328</v>
      </c>
      <c r="B7497" s="1049" t="s">
        <v>4699</v>
      </c>
      <c r="C7497" s="1049" t="s">
        <v>69</v>
      </c>
      <c r="D7497" s="1052">
        <v>0.24</v>
      </c>
    </row>
    <row r="7498" spans="1:4" x14ac:dyDescent="0.25">
      <c r="A7498" s="1049">
        <v>95329</v>
      </c>
      <c r="B7498" s="1049" t="s">
        <v>4700</v>
      </c>
      <c r="C7498" s="1049" t="s">
        <v>69</v>
      </c>
      <c r="D7498" s="1052">
        <v>0.4</v>
      </c>
    </row>
    <row r="7499" spans="1:4" x14ac:dyDescent="0.25">
      <c r="A7499" s="1049">
        <v>95330</v>
      </c>
      <c r="B7499" s="1049" t="s">
        <v>4701</v>
      </c>
      <c r="C7499" s="1049" t="s">
        <v>69</v>
      </c>
      <c r="D7499" s="1052">
        <v>0.31</v>
      </c>
    </row>
    <row r="7500" spans="1:4" x14ac:dyDescent="0.25">
      <c r="A7500" s="1049">
        <v>95331</v>
      </c>
      <c r="B7500" s="1049" t="s">
        <v>4702</v>
      </c>
      <c r="C7500" s="1049" t="s">
        <v>69</v>
      </c>
      <c r="D7500" s="1052">
        <v>0.19</v>
      </c>
    </row>
    <row r="7501" spans="1:4" x14ac:dyDescent="0.25">
      <c r="A7501" s="1049">
        <v>95332</v>
      </c>
      <c r="B7501" s="1049" t="s">
        <v>4703</v>
      </c>
      <c r="C7501" s="1049" t="s">
        <v>69</v>
      </c>
      <c r="D7501" s="1052">
        <v>1.2</v>
      </c>
    </row>
    <row r="7502" spans="1:4" x14ac:dyDescent="0.25">
      <c r="A7502" s="1049">
        <v>95334</v>
      </c>
      <c r="B7502" s="1049" t="s">
        <v>4704</v>
      </c>
      <c r="C7502" s="1049" t="s">
        <v>69</v>
      </c>
      <c r="D7502" s="1052">
        <v>1.1399999999999999</v>
      </c>
    </row>
    <row r="7503" spans="1:4" x14ac:dyDescent="0.25">
      <c r="A7503" s="1049">
        <v>95335</v>
      </c>
      <c r="B7503" s="1049" t="s">
        <v>4705</v>
      </c>
      <c r="C7503" s="1049" t="s">
        <v>69</v>
      </c>
      <c r="D7503" s="1052">
        <v>0.43</v>
      </c>
    </row>
    <row r="7504" spans="1:4" x14ac:dyDescent="0.25">
      <c r="A7504" s="1049">
        <v>95337</v>
      </c>
      <c r="B7504" s="1049" t="s">
        <v>4706</v>
      </c>
      <c r="C7504" s="1049" t="s">
        <v>69</v>
      </c>
      <c r="D7504" s="1052">
        <v>0.21</v>
      </c>
    </row>
    <row r="7505" spans="1:4" x14ac:dyDescent="0.25">
      <c r="A7505" s="1049">
        <v>95338</v>
      </c>
      <c r="B7505" s="1049" t="s">
        <v>4707</v>
      </c>
      <c r="C7505" s="1049" t="s">
        <v>69</v>
      </c>
      <c r="D7505" s="1052">
        <v>0.49</v>
      </c>
    </row>
    <row r="7506" spans="1:4" x14ac:dyDescent="0.25">
      <c r="A7506" s="1049">
        <v>95339</v>
      </c>
      <c r="B7506" s="1049" t="s">
        <v>4708</v>
      </c>
      <c r="C7506" s="1049" t="s">
        <v>69</v>
      </c>
      <c r="D7506" s="1052">
        <v>0.48</v>
      </c>
    </row>
    <row r="7507" spans="1:4" x14ac:dyDescent="0.25">
      <c r="A7507" s="1049">
        <v>95340</v>
      </c>
      <c r="B7507" s="1049" t="s">
        <v>4709</v>
      </c>
      <c r="C7507" s="1049" t="s">
        <v>69</v>
      </c>
      <c r="D7507" s="1052">
        <v>0.39</v>
      </c>
    </row>
    <row r="7508" spans="1:4" x14ac:dyDescent="0.25">
      <c r="A7508" s="1049">
        <v>95341</v>
      </c>
      <c r="B7508" s="1049" t="s">
        <v>4710</v>
      </c>
      <c r="C7508" s="1049" t="s">
        <v>69</v>
      </c>
      <c r="D7508" s="1052">
        <v>0.37</v>
      </c>
    </row>
    <row r="7509" spans="1:4" x14ac:dyDescent="0.25">
      <c r="A7509" s="1049">
        <v>95342</v>
      </c>
      <c r="B7509" s="1049" t="s">
        <v>4711</v>
      </c>
      <c r="C7509" s="1049" t="s">
        <v>69</v>
      </c>
      <c r="D7509" s="1052">
        <v>0.32</v>
      </c>
    </row>
    <row r="7510" spans="1:4" x14ac:dyDescent="0.25">
      <c r="A7510" s="1049">
        <v>95343</v>
      </c>
      <c r="B7510" s="1049" t="s">
        <v>4712</v>
      </c>
      <c r="C7510" s="1049" t="s">
        <v>69</v>
      </c>
      <c r="D7510" s="1052">
        <v>0.5</v>
      </c>
    </row>
    <row r="7511" spans="1:4" x14ac:dyDescent="0.25">
      <c r="A7511" s="1049">
        <v>95344</v>
      </c>
      <c r="B7511" s="1049" t="s">
        <v>4713</v>
      </c>
      <c r="C7511" s="1049" t="s">
        <v>69</v>
      </c>
      <c r="D7511" s="1052">
        <v>0.34</v>
      </c>
    </row>
    <row r="7512" spans="1:4" x14ac:dyDescent="0.25">
      <c r="A7512" s="1049">
        <v>95345</v>
      </c>
      <c r="B7512" s="1049" t="s">
        <v>4714</v>
      </c>
      <c r="C7512" s="1049" t="s">
        <v>69</v>
      </c>
      <c r="D7512" s="1052">
        <v>1.21</v>
      </c>
    </row>
    <row r="7513" spans="1:4" x14ac:dyDescent="0.25">
      <c r="A7513" s="1049">
        <v>95346</v>
      </c>
      <c r="B7513" s="1049" t="s">
        <v>4715</v>
      </c>
      <c r="C7513" s="1049" t="s">
        <v>69</v>
      </c>
      <c r="D7513" s="1052">
        <v>0.13</v>
      </c>
    </row>
    <row r="7514" spans="1:4" x14ac:dyDescent="0.25">
      <c r="A7514" s="1049">
        <v>95347</v>
      </c>
      <c r="B7514" s="1049" t="s">
        <v>4716</v>
      </c>
      <c r="C7514" s="1049" t="s">
        <v>69</v>
      </c>
      <c r="D7514" s="1052">
        <v>0.12</v>
      </c>
    </row>
    <row r="7515" spans="1:4" x14ac:dyDescent="0.25">
      <c r="A7515" s="1049">
        <v>95348</v>
      </c>
      <c r="B7515" s="1049" t="s">
        <v>4717</v>
      </c>
      <c r="C7515" s="1049" t="s">
        <v>69</v>
      </c>
      <c r="D7515" s="1052">
        <v>0.16</v>
      </c>
    </row>
    <row r="7516" spans="1:4" x14ac:dyDescent="0.25">
      <c r="A7516" s="1049">
        <v>95349</v>
      </c>
      <c r="B7516" s="1049" t="s">
        <v>4718</v>
      </c>
      <c r="C7516" s="1049" t="s">
        <v>69</v>
      </c>
      <c r="D7516" s="1052">
        <v>0.1</v>
      </c>
    </row>
    <row r="7517" spans="1:4" x14ac:dyDescent="0.25">
      <c r="A7517" s="1049">
        <v>95351</v>
      </c>
      <c r="B7517" s="1049" t="s">
        <v>4719</v>
      </c>
      <c r="C7517" s="1049" t="s">
        <v>69</v>
      </c>
      <c r="D7517" s="1052">
        <v>0.45</v>
      </c>
    </row>
    <row r="7518" spans="1:4" x14ac:dyDescent="0.25">
      <c r="A7518" s="1049">
        <v>95352</v>
      </c>
      <c r="B7518" s="1049" t="s">
        <v>4720</v>
      </c>
      <c r="C7518" s="1049" t="s">
        <v>69</v>
      </c>
      <c r="D7518" s="1052">
        <v>0.16</v>
      </c>
    </row>
    <row r="7519" spans="1:4" x14ac:dyDescent="0.25">
      <c r="A7519" s="1049">
        <v>95354</v>
      </c>
      <c r="B7519" s="1049" t="s">
        <v>4721</v>
      </c>
      <c r="C7519" s="1049" t="s">
        <v>69</v>
      </c>
      <c r="D7519" s="1052">
        <v>0.26</v>
      </c>
    </row>
    <row r="7520" spans="1:4" x14ac:dyDescent="0.25">
      <c r="A7520" s="1049">
        <v>95355</v>
      </c>
      <c r="B7520" s="1049" t="s">
        <v>4722</v>
      </c>
      <c r="C7520" s="1049" t="s">
        <v>69</v>
      </c>
      <c r="D7520" s="1052">
        <v>0.15</v>
      </c>
    </row>
    <row r="7521" spans="1:4" x14ac:dyDescent="0.25">
      <c r="A7521" s="1049">
        <v>95356</v>
      </c>
      <c r="B7521" s="1049" t="s">
        <v>4723</v>
      </c>
      <c r="C7521" s="1049" t="s">
        <v>69</v>
      </c>
      <c r="D7521" s="1052">
        <v>0.26</v>
      </c>
    </row>
    <row r="7522" spans="1:4" x14ac:dyDescent="0.25">
      <c r="A7522" s="1049">
        <v>95357</v>
      </c>
      <c r="B7522" s="1049" t="s">
        <v>4724</v>
      </c>
      <c r="C7522" s="1049" t="s">
        <v>69</v>
      </c>
      <c r="D7522" s="1052">
        <v>0.39</v>
      </c>
    </row>
    <row r="7523" spans="1:4" x14ac:dyDescent="0.25">
      <c r="A7523" s="1049">
        <v>95358</v>
      </c>
      <c r="B7523" s="1049" t="s">
        <v>4725</v>
      </c>
      <c r="C7523" s="1049" t="s">
        <v>69</v>
      </c>
      <c r="D7523" s="1052">
        <v>0.42</v>
      </c>
    </row>
    <row r="7524" spans="1:4" x14ac:dyDescent="0.25">
      <c r="A7524" s="1049">
        <v>95359</v>
      </c>
      <c r="B7524" s="1049" t="s">
        <v>4726</v>
      </c>
      <c r="C7524" s="1049" t="s">
        <v>69</v>
      </c>
      <c r="D7524" s="1052">
        <v>0.75</v>
      </c>
    </row>
    <row r="7525" spans="1:4" x14ac:dyDescent="0.25">
      <c r="A7525" s="1049">
        <v>95360</v>
      </c>
      <c r="B7525" s="1049" t="s">
        <v>4727</v>
      </c>
      <c r="C7525" s="1049" t="s">
        <v>69</v>
      </c>
      <c r="D7525" s="1052">
        <v>0.41</v>
      </c>
    </row>
    <row r="7526" spans="1:4" x14ac:dyDescent="0.25">
      <c r="A7526" s="1049">
        <v>95361</v>
      </c>
      <c r="B7526" s="1049" t="s">
        <v>4728</v>
      </c>
      <c r="C7526" s="1049" t="s">
        <v>69</v>
      </c>
      <c r="D7526" s="1052">
        <v>0.19</v>
      </c>
    </row>
    <row r="7527" spans="1:4" x14ac:dyDescent="0.25">
      <c r="A7527" s="1049">
        <v>95362</v>
      </c>
      <c r="B7527" s="1049" t="s">
        <v>4729</v>
      </c>
      <c r="C7527" s="1049" t="s">
        <v>69</v>
      </c>
      <c r="D7527" s="1052">
        <v>0.34</v>
      </c>
    </row>
    <row r="7528" spans="1:4" x14ac:dyDescent="0.25">
      <c r="A7528" s="1049">
        <v>95363</v>
      </c>
      <c r="B7528" s="1049" t="s">
        <v>4730</v>
      </c>
      <c r="C7528" s="1049" t="s">
        <v>69</v>
      </c>
      <c r="D7528" s="1052">
        <v>0.34</v>
      </c>
    </row>
    <row r="7529" spans="1:4" x14ac:dyDescent="0.25">
      <c r="A7529" s="1049">
        <v>95364</v>
      </c>
      <c r="B7529" s="1049" t="s">
        <v>4731</v>
      </c>
      <c r="C7529" s="1049" t="s">
        <v>69</v>
      </c>
      <c r="D7529" s="1052">
        <v>0.26</v>
      </c>
    </row>
    <row r="7530" spans="1:4" x14ac:dyDescent="0.25">
      <c r="A7530" s="1049">
        <v>95365</v>
      </c>
      <c r="B7530" s="1049" t="s">
        <v>4732</v>
      </c>
      <c r="C7530" s="1049" t="s">
        <v>69</v>
      </c>
      <c r="D7530" s="1052">
        <v>0.26</v>
      </c>
    </row>
    <row r="7531" spans="1:4" x14ac:dyDescent="0.25">
      <c r="A7531" s="1049">
        <v>95366</v>
      </c>
      <c r="B7531" s="1049" t="s">
        <v>4733</v>
      </c>
      <c r="C7531" s="1049" t="s">
        <v>69</v>
      </c>
      <c r="D7531" s="1052">
        <v>0.21</v>
      </c>
    </row>
    <row r="7532" spans="1:4" x14ac:dyDescent="0.25">
      <c r="A7532" s="1049">
        <v>95367</v>
      </c>
      <c r="B7532" s="1049" t="s">
        <v>4734</v>
      </c>
      <c r="C7532" s="1049" t="s">
        <v>69</v>
      </c>
      <c r="D7532" s="1052">
        <v>0.34</v>
      </c>
    </row>
    <row r="7533" spans="1:4" x14ac:dyDescent="0.25">
      <c r="A7533" s="1049">
        <v>95368</v>
      </c>
      <c r="B7533" s="1049" t="s">
        <v>4735</v>
      </c>
      <c r="C7533" s="1049" t="s">
        <v>69</v>
      </c>
      <c r="D7533" s="1052">
        <v>0.23</v>
      </c>
    </row>
    <row r="7534" spans="1:4" x14ac:dyDescent="0.25">
      <c r="A7534" s="1049">
        <v>95369</v>
      </c>
      <c r="B7534" s="1049" t="s">
        <v>4736</v>
      </c>
      <c r="C7534" s="1049" t="s">
        <v>69</v>
      </c>
      <c r="D7534" s="1052">
        <v>0.27</v>
      </c>
    </row>
    <row r="7535" spans="1:4" x14ac:dyDescent="0.25">
      <c r="A7535" s="1049">
        <v>95370</v>
      </c>
      <c r="B7535" s="1049" t="s">
        <v>4737</v>
      </c>
      <c r="C7535" s="1049" t="s">
        <v>69</v>
      </c>
      <c r="D7535" s="1052">
        <v>0.37</v>
      </c>
    </row>
    <row r="7536" spans="1:4" x14ac:dyDescent="0.25">
      <c r="A7536" s="1049">
        <v>95371</v>
      </c>
      <c r="B7536" s="1049" t="s">
        <v>4738</v>
      </c>
      <c r="C7536" s="1049" t="s">
        <v>69</v>
      </c>
      <c r="D7536" s="1052">
        <v>0.54</v>
      </c>
    </row>
    <row r="7537" spans="1:4" x14ac:dyDescent="0.25">
      <c r="A7537" s="1049">
        <v>95372</v>
      </c>
      <c r="B7537" s="1049" t="s">
        <v>4739</v>
      </c>
      <c r="C7537" s="1049" t="s">
        <v>69</v>
      </c>
      <c r="D7537" s="1052">
        <v>0.37</v>
      </c>
    </row>
    <row r="7538" spans="1:4" x14ac:dyDescent="0.25">
      <c r="A7538" s="1049">
        <v>95373</v>
      </c>
      <c r="B7538" s="1049" t="s">
        <v>4740</v>
      </c>
      <c r="C7538" s="1049" t="s">
        <v>69</v>
      </c>
      <c r="D7538" s="1052">
        <v>0.34</v>
      </c>
    </row>
    <row r="7539" spans="1:4" x14ac:dyDescent="0.25">
      <c r="A7539" s="1049">
        <v>95374</v>
      </c>
      <c r="B7539" s="1049" t="s">
        <v>4741</v>
      </c>
      <c r="C7539" s="1049" t="s">
        <v>69</v>
      </c>
      <c r="D7539" s="1052">
        <v>0.37</v>
      </c>
    </row>
    <row r="7540" spans="1:4" x14ac:dyDescent="0.25">
      <c r="A7540" s="1049">
        <v>95375</v>
      </c>
      <c r="B7540" s="1049" t="s">
        <v>4742</v>
      </c>
      <c r="C7540" s="1049" t="s">
        <v>69</v>
      </c>
      <c r="D7540" s="1052">
        <v>0.52</v>
      </c>
    </row>
    <row r="7541" spans="1:4" x14ac:dyDescent="0.25">
      <c r="A7541" s="1049">
        <v>95376</v>
      </c>
      <c r="B7541" s="1049" t="s">
        <v>4743</v>
      </c>
      <c r="C7541" s="1049" t="s">
        <v>69</v>
      </c>
      <c r="D7541" s="1052">
        <v>0.11</v>
      </c>
    </row>
    <row r="7542" spans="1:4" x14ac:dyDescent="0.25">
      <c r="A7542" s="1049">
        <v>95377</v>
      </c>
      <c r="B7542" s="1049" t="s">
        <v>4744</v>
      </c>
      <c r="C7542" s="1049" t="s">
        <v>69</v>
      </c>
      <c r="D7542" s="1052">
        <v>0.34</v>
      </c>
    </row>
    <row r="7543" spans="1:4" x14ac:dyDescent="0.25">
      <c r="A7543" s="1049">
        <v>95378</v>
      </c>
      <c r="B7543" s="1049" t="s">
        <v>4745</v>
      </c>
      <c r="C7543" s="1049" t="s">
        <v>69</v>
      </c>
      <c r="D7543" s="1052">
        <v>0.36</v>
      </c>
    </row>
    <row r="7544" spans="1:4" x14ac:dyDescent="0.25">
      <c r="A7544" s="1049">
        <v>95379</v>
      </c>
      <c r="B7544" s="1049" t="s">
        <v>4746</v>
      </c>
      <c r="C7544" s="1049" t="s">
        <v>69</v>
      </c>
      <c r="D7544" s="1052">
        <v>0.31</v>
      </c>
    </row>
    <row r="7545" spans="1:4" x14ac:dyDescent="0.25">
      <c r="A7545" s="1049">
        <v>95380</v>
      </c>
      <c r="B7545" s="1049" t="s">
        <v>4747</v>
      </c>
      <c r="C7545" s="1049" t="s">
        <v>69</v>
      </c>
      <c r="D7545" s="1052">
        <v>0.37</v>
      </c>
    </row>
    <row r="7546" spans="1:4" x14ac:dyDescent="0.25">
      <c r="A7546" s="1049">
        <v>95383</v>
      </c>
      <c r="B7546" s="1049" t="s">
        <v>4748</v>
      </c>
      <c r="C7546" s="1049" t="s">
        <v>69</v>
      </c>
      <c r="D7546" s="1052">
        <v>0.47</v>
      </c>
    </row>
    <row r="7547" spans="1:4" x14ac:dyDescent="0.25">
      <c r="A7547" s="1049">
        <v>95384</v>
      </c>
      <c r="B7547" s="1049" t="s">
        <v>4749</v>
      </c>
      <c r="C7547" s="1049" t="s">
        <v>69</v>
      </c>
      <c r="D7547" s="1052">
        <v>0.68</v>
      </c>
    </row>
    <row r="7548" spans="1:4" x14ac:dyDescent="0.25">
      <c r="A7548" s="1049">
        <v>95385</v>
      </c>
      <c r="B7548" s="1049" t="s">
        <v>4750</v>
      </c>
      <c r="C7548" s="1049" t="s">
        <v>69</v>
      </c>
      <c r="D7548" s="1052">
        <v>0.31</v>
      </c>
    </row>
    <row r="7549" spans="1:4" x14ac:dyDescent="0.25">
      <c r="A7549" s="1049">
        <v>95386</v>
      </c>
      <c r="B7549" s="1049" t="s">
        <v>4751</v>
      </c>
      <c r="C7549" s="1049" t="s">
        <v>69</v>
      </c>
      <c r="D7549" s="1052">
        <v>0.41</v>
      </c>
    </row>
    <row r="7550" spans="1:4" x14ac:dyDescent="0.25">
      <c r="A7550" s="1049">
        <v>95387</v>
      </c>
      <c r="B7550" s="1049" t="s">
        <v>4752</v>
      </c>
      <c r="C7550" s="1049" t="s">
        <v>69</v>
      </c>
      <c r="D7550" s="1052">
        <v>0.31</v>
      </c>
    </row>
    <row r="7551" spans="1:4" x14ac:dyDescent="0.25">
      <c r="A7551" s="1049">
        <v>95389</v>
      </c>
      <c r="B7551" s="1049" t="s">
        <v>4753</v>
      </c>
      <c r="C7551" s="1049" t="s">
        <v>69</v>
      </c>
      <c r="D7551" s="1052">
        <v>0.22</v>
      </c>
    </row>
    <row r="7552" spans="1:4" x14ac:dyDescent="0.25">
      <c r="A7552" s="1049">
        <v>95390</v>
      </c>
      <c r="B7552" s="1049" t="s">
        <v>4754</v>
      </c>
      <c r="C7552" s="1049" t="s">
        <v>69</v>
      </c>
      <c r="D7552" s="1052">
        <v>0.09</v>
      </c>
    </row>
    <row r="7553" spans="1:4" x14ac:dyDescent="0.25">
      <c r="A7553" s="1049">
        <v>95392</v>
      </c>
      <c r="B7553" s="1049" t="s">
        <v>4755</v>
      </c>
      <c r="C7553" s="1049" t="s">
        <v>69</v>
      </c>
      <c r="D7553" s="1052">
        <v>0.14000000000000001</v>
      </c>
    </row>
    <row r="7554" spans="1:4" x14ac:dyDescent="0.25">
      <c r="A7554" s="1049">
        <v>95393</v>
      </c>
      <c r="B7554" s="1049" t="s">
        <v>4756</v>
      </c>
      <c r="C7554" s="1049" t="s">
        <v>69</v>
      </c>
      <c r="D7554" s="1052">
        <v>0.59</v>
      </c>
    </row>
    <row r="7555" spans="1:4" x14ac:dyDescent="0.25">
      <c r="A7555" s="1049">
        <v>95394</v>
      </c>
      <c r="B7555" s="1049" t="s">
        <v>4757</v>
      </c>
      <c r="C7555" s="1049" t="s">
        <v>69</v>
      </c>
      <c r="D7555" s="1052">
        <v>1.01</v>
      </c>
    </row>
    <row r="7556" spans="1:4" x14ac:dyDescent="0.25">
      <c r="A7556" s="1049">
        <v>95395</v>
      </c>
      <c r="B7556" s="1049" t="s">
        <v>4758</v>
      </c>
      <c r="C7556" s="1049" t="s">
        <v>69</v>
      </c>
      <c r="D7556" s="1052">
        <v>1.1499999999999999</v>
      </c>
    </row>
    <row r="7557" spans="1:4" x14ac:dyDescent="0.25">
      <c r="A7557" s="1049">
        <v>95396</v>
      </c>
      <c r="B7557" s="1049" t="s">
        <v>4759</v>
      </c>
      <c r="C7557" s="1049" t="s">
        <v>69</v>
      </c>
      <c r="D7557" s="1052">
        <v>1.19</v>
      </c>
    </row>
    <row r="7558" spans="1:4" x14ac:dyDescent="0.25">
      <c r="A7558" s="1049">
        <v>95398</v>
      </c>
      <c r="B7558" s="1049" t="s">
        <v>4760</v>
      </c>
      <c r="C7558" s="1049" t="s">
        <v>69</v>
      </c>
      <c r="D7558" s="1052">
        <v>0.1</v>
      </c>
    </row>
    <row r="7559" spans="1:4" x14ac:dyDescent="0.25">
      <c r="A7559" s="1049">
        <v>95400</v>
      </c>
      <c r="B7559" s="1049" t="s">
        <v>4761</v>
      </c>
      <c r="C7559" s="1049" t="s">
        <v>69</v>
      </c>
      <c r="D7559" s="1052">
        <v>0.13</v>
      </c>
    </row>
    <row r="7560" spans="1:4" x14ac:dyDescent="0.25">
      <c r="A7560" s="1049">
        <v>95401</v>
      </c>
      <c r="B7560" s="1049" t="s">
        <v>4762</v>
      </c>
      <c r="C7560" s="1049" t="s">
        <v>69</v>
      </c>
      <c r="D7560" s="1052">
        <v>0.9</v>
      </c>
    </row>
    <row r="7561" spans="1:4" x14ac:dyDescent="0.25">
      <c r="A7561" s="1049">
        <v>95402</v>
      </c>
      <c r="B7561" s="1049" t="s">
        <v>4763</v>
      </c>
      <c r="C7561" s="1049" t="s">
        <v>69</v>
      </c>
      <c r="D7561" s="1052">
        <v>2.0099999999999998</v>
      </c>
    </row>
    <row r="7562" spans="1:4" x14ac:dyDescent="0.25">
      <c r="A7562" s="1049">
        <v>95403</v>
      </c>
      <c r="B7562" s="1049" t="s">
        <v>4764</v>
      </c>
      <c r="C7562" s="1049" t="s">
        <v>69</v>
      </c>
      <c r="D7562" s="1052">
        <v>2.16</v>
      </c>
    </row>
    <row r="7563" spans="1:4" x14ac:dyDescent="0.25">
      <c r="A7563" s="1049">
        <v>95404</v>
      </c>
      <c r="B7563" s="1049" t="s">
        <v>4765</v>
      </c>
      <c r="C7563" s="1049" t="s">
        <v>69</v>
      </c>
      <c r="D7563" s="1052">
        <v>2.52</v>
      </c>
    </row>
    <row r="7564" spans="1:4" x14ac:dyDescent="0.25">
      <c r="A7564" s="1049">
        <v>95405</v>
      </c>
      <c r="B7564" s="1049" t="s">
        <v>4766</v>
      </c>
      <c r="C7564" s="1049" t="s">
        <v>69</v>
      </c>
      <c r="D7564" s="1052">
        <v>1.48</v>
      </c>
    </row>
    <row r="7565" spans="1:4" x14ac:dyDescent="0.25">
      <c r="A7565" s="1049">
        <v>95406</v>
      </c>
      <c r="B7565" s="1049" t="s">
        <v>4767</v>
      </c>
      <c r="C7565" s="1049" t="s">
        <v>69</v>
      </c>
      <c r="D7565" s="1052">
        <v>0.34</v>
      </c>
    </row>
    <row r="7566" spans="1:4" x14ac:dyDescent="0.25">
      <c r="A7566" s="1049">
        <v>95408</v>
      </c>
      <c r="B7566" s="1049" t="s">
        <v>4768</v>
      </c>
      <c r="C7566" s="1049" t="s">
        <v>4676</v>
      </c>
      <c r="D7566" s="1052">
        <v>16.989999999999998</v>
      </c>
    </row>
    <row r="7567" spans="1:4" x14ac:dyDescent="0.25">
      <c r="A7567" s="1049">
        <v>95411</v>
      </c>
      <c r="B7567" s="1049" t="s">
        <v>4769</v>
      </c>
      <c r="C7567" s="1049" t="s">
        <v>4676</v>
      </c>
      <c r="D7567" s="1052">
        <v>17.59</v>
      </c>
    </row>
    <row r="7568" spans="1:4" x14ac:dyDescent="0.25">
      <c r="A7568" s="1049">
        <v>95413</v>
      </c>
      <c r="B7568" s="1049" t="s">
        <v>4770</v>
      </c>
      <c r="C7568" s="1049" t="s">
        <v>4676</v>
      </c>
      <c r="D7568" s="1052">
        <v>18.440000000000001</v>
      </c>
    </row>
    <row r="7569" spans="1:4" x14ac:dyDescent="0.25">
      <c r="A7569" s="1049">
        <v>95414</v>
      </c>
      <c r="B7569" s="1049" t="s">
        <v>4771</v>
      </c>
      <c r="C7569" s="1049" t="s">
        <v>4676</v>
      </c>
      <c r="D7569" s="1052">
        <v>78.260000000000005</v>
      </c>
    </row>
    <row r="7570" spans="1:4" x14ac:dyDescent="0.25">
      <c r="A7570" s="1049">
        <v>95415</v>
      </c>
      <c r="B7570" s="1049" t="s">
        <v>4772</v>
      </c>
      <c r="C7570" s="1049" t="s">
        <v>4676</v>
      </c>
      <c r="D7570" s="1052">
        <v>263.77</v>
      </c>
    </row>
    <row r="7571" spans="1:4" x14ac:dyDescent="0.25">
      <c r="A7571" s="1049">
        <v>95416</v>
      </c>
      <c r="B7571" s="1049" t="s">
        <v>4773</v>
      </c>
      <c r="C7571" s="1049" t="s">
        <v>4676</v>
      </c>
      <c r="D7571" s="1052">
        <v>13.48</v>
      </c>
    </row>
    <row r="7572" spans="1:4" x14ac:dyDescent="0.25">
      <c r="A7572" s="1049">
        <v>95417</v>
      </c>
      <c r="B7572" s="1049" t="s">
        <v>4774</v>
      </c>
      <c r="C7572" s="1049" t="s">
        <v>4676</v>
      </c>
      <c r="D7572" s="1052">
        <v>283.38</v>
      </c>
    </row>
    <row r="7573" spans="1:4" x14ac:dyDescent="0.25">
      <c r="A7573" s="1049">
        <v>95418</v>
      </c>
      <c r="B7573" s="1049" t="s">
        <v>4775</v>
      </c>
      <c r="C7573" s="1049" t="s">
        <v>4676</v>
      </c>
      <c r="D7573" s="1052">
        <v>331.36</v>
      </c>
    </row>
    <row r="7574" spans="1:4" x14ac:dyDescent="0.25">
      <c r="A7574" s="1049">
        <v>95419</v>
      </c>
      <c r="B7574" s="1049" t="s">
        <v>4776</v>
      </c>
      <c r="C7574" s="1049" t="s">
        <v>4676</v>
      </c>
      <c r="D7574" s="1052">
        <v>133.4</v>
      </c>
    </row>
    <row r="7575" spans="1:4" x14ac:dyDescent="0.25">
      <c r="A7575" s="1049">
        <v>95420</v>
      </c>
      <c r="B7575" s="1049" t="s">
        <v>4777</v>
      </c>
      <c r="C7575" s="1049" t="s">
        <v>4676</v>
      </c>
      <c r="D7575" s="1052">
        <v>151.87</v>
      </c>
    </row>
    <row r="7576" spans="1:4" x14ac:dyDescent="0.25">
      <c r="A7576" s="1049">
        <v>95421</v>
      </c>
      <c r="B7576" s="1049" t="s">
        <v>4778</v>
      </c>
      <c r="C7576" s="1049" t="s">
        <v>4676</v>
      </c>
      <c r="D7576" s="1052">
        <v>156.66999999999999</v>
      </c>
    </row>
    <row r="7577" spans="1:4" x14ac:dyDescent="0.25">
      <c r="A7577" s="1049">
        <v>95422</v>
      </c>
      <c r="B7577" s="1049" t="s">
        <v>4779</v>
      </c>
      <c r="C7577" s="1049" t="s">
        <v>4676</v>
      </c>
      <c r="D7577" s="1052">
        <v>119.13</v>
      </c>
    </row>
    <row r="7578" spans="1:4" x14ac:dyDescent="0.25">
      <c r="A7578" s="1049">
        <v>95423</v>
      </c>
      <c r="B7578" s="1049" t="s">
        <v>4780</v>
      </c>
      <c r="C7578" s="1049" t="s">
        <v>4676</v>
      </c>
      <c r="D7578" s="1052">
        <v>194.34</v>
      </c>
    </row>
    <row r="7579" spans="1:4" x14ac:dyDescent="0.25">
      <c r="A7579" s="1049">
        <v>95424</v>
      </c>
      <c r="B7579" s="1049" t="s">
        <v>4781</v>
      </c>
      <c r="C7579" s="1049" t="s">
        <v>4676</v>
      </c>
      <c r="D7579" s="1052">
        <v>45.7</v>
      </c>
    </row>
    <row r="7580" spans="1:4" x14ac:dyDescent="0.25">
      <c r="A7580" s="1049">
        <v>100288</v>
      </c>
      <c r="B7580" s="1049" t="s">
        <v>4782</v>
      </c>
      <c r="C7580" s="1049" t="s">
        <v>69</v>
      </c>
      <c r="D7580" s="1052">
        <v>0.08</v>
      </c>
    </row>
    <row r="7581" spans="1:4" x14ac:dyDescent="0.25">
      <c r="A7581" s="1049">
        <v>100289</v>
      </c>
      <c r="B7581" s="1049" t="s">
        <v>4783</v>
      </c>
      <c r="C7581" s="1049" t="s">
        <v>69</v>
      </c>
      <c r="D7581" s="1052">
        <v>23.41</v>
      </c>
    </row>
    <row r="7582" spans="1:4" x14ac:dyDescent="0.25">
      <c r="A7582" s="1049">
        <v>100291</v>
      </c>
      <c r="B7582" s="1049" t="s">
        <v>4784</v>
      </c>
      <c r="C7582" s="1049" t="s">
        <v>69</v>
      </c>
      <c r="D7582" s="1052">
        <v>0.28000000000000003</v>
      </c>
    </row>
    <row r="7583" spans="1:4" x14ac:dyDescent="0.25">
      <c r="A7583" s="1049">
        <v>100293</v>
      </c>
      <c r="B7583" s="1049" t="s">
        <v>4785</v>
      </c>
      <c r="C7583" s="1049" t="s">
        <v>69</v>
      </c>
      <c r="D7583" s="1052">
        <v>0.23</v>
      </c>
    </row>
    <row r="7584" spans="1:4" x14ac:dyDescent="0.25">
      <c r="A7584" s="1049">
        <v>100295</v>
      </c>
      <c r="B7584" s="1049" t="s">
        <v>4786</v>
      </c>
      <c r="C7584" s="1049" t="s">
        <v>69</v>
      </c>
      <c r="D7584" s="1052">
        <v>0.94</v>
      </c>
    </row>
    <row r="7585" spans="1:4" x14ac:dyDescent="0.25">
      <c r="A7585" s="1049">
        <v>100298</v>
      </c>
      <c r="B7585" s="1049" t="s">
        <v>4787</v>
      </c>
      <c r="C7585" s="1049" t="s">
        <v>69</v>
      </c>
      <c r="D7585" s="1052">
        <v>0.76</v>
      </c>
    </row>
    <row r="7586" spans="1:4" x14ac:dyDescent="0.25">
      <c r="A7586" s="1049">
        <v>100299</v>
      </c>
      <c r="B7586" s="1049" t="s">
        <v>4788</v>
      </c>
      <c r="C7586" s="1049" t="s">
        <v>69</v>
      </c>
      <c r="D7586" s="1052">
        <v>0.72</v>
      </c>
    </row>
    <row r="7587" spans="1:4" x14ac:dyDescent="0.25">
      <c r="A7587" s="1049">
        <v>100301</v>
      </c>
      <c r="B7587" s="1049" t="s">
        <v>4789</v>
      </c>
      <c r="C7587" s="1049" t="s">
        <v>69</v>
      </c>
      <c r="D7587" s="1052">
        <v>27.41</v>
      </c>
    </row>
    <row r="7588" spans="1:4" x14ac:dyDescent="0.25">
      <c r="A7588" s="1049">
        <v>100303</v>
      </c>
      <c r="B7588" s="1049" t="s">
        <v>4790</v>
      </c>
      <c r="C7588" s="1049" t="s">
        <v>69</v>
      </c>
      <c r="D7588" s="1052">
        <v>22.59</v>
      </c>
    </row>
    <row r="7589" spans="1:4" x14ac:dyDescent="0.25">
      <c r="A7589" s="1049">
        <v>100307</v>
      </c>
      <c r="B7589" s="1049" t="s">
        <v>4791</v>
      </c>
      <c r="C7589" s="1049" t="s">
        <v>69</v>
      </c>
      <c r="D7589" s="1052">
        <v>35.9</v>
      </c>
    </row>
    <row r="7590" spans="1:4" x14ac:dyDescent="0.25">
      <c r="A7590" s="1049">
        <v>100308</v>
      </c>
      <c r="B7590" s="1049" t="s">
        <v>4792</v>
      </c>
      <c r="C7590" s="1049" t="s">
        <v>69</v>
      </c>
      <c r="D7590" s="1052">
        <v>33.14</v>
      </c>
    </row>
    <row r="7591" spans="1:4" x14ac:dyDescent="0.25">
      <c r="A7591" s="1049">
        <v>100309</v>
      </c>
      <c r="B7591" s="1049" t="s">
        <v>4793</v>
      </c>
      <c r="C7591" s="1049" t="s">
        <v>69</v>
      </c>
      <c r="D7591" s="1052">
        <v>37.89</v>
      </c>
    </row>
    <row r="7592" spans="1:4" x14ac:dyDescent="0.25">
      <c r="A7592" s="1049">
        <v>100315</v>
      </c>
      <c r="B7592" s="1049" t="s">
        <v>4794</v>
      </c>
      <c r="C7592" s="1049" t="s">
        <v>4676</v>
      </c>
      <c r="D7592" s="1052">
        <v>94.92</v>
      </c>
    </row>
    <row r="7593" spans="1:4" x14ac:dyDescent="0.25">
      <c r="A7593" s="1049">
        <v>100321</v>
      </c>
      <c r="B7593" s="1049" t="s">
        <v>4793</v>
      </c>
      <c r="C7593" s="1049" t="s">
        <v>4676</v>
      </c>
      <c r="D7593" s="1053">
        <v>6641.68</v>
      </c>
    </row>
    <row r="7594" spans="1:4" x14ac:dyDescent="0.25">
      <c r="A7594" s="1049">
        <v>100533</v>
      </c>
      <c r="B7594" s="1049" t="s">
        <v>4795</v>
      </c>
      <c r="C7594" s="1049" t="s">
        <v>69</v>
      </c>
      <c r="D7594" s="1052">
        <v>31.51</v>
      </c>
    </row>
    <row r="7595" spans="1:4" x14ac:dyDescent="0.25">
      <c r="A7595" s="1049">
        <v>100534</v>
      </c>
      <c r="B7595" s="1049" t="s">
        <v>4795</v>
      </c>
      <c r="C7595" s="1049" t="s">
        <v>4676</v>
      </c>
      <c r="D7595" s="1053">
        <v>5540.52</v>
      </c>
    </row>
    <row r="7596" spans="1:4" x14ac:dyDescent="0.25">
      <c r="A7596" s="1049">
        <v>100535</v>
      </c>
      <c r="B7596" s="1049" t="s">
        <v>4796</v>
      </c>
      <c r="C7596" s="1049" t="s">
        <v>69</v>
      </c>
      <c r="D7596" s="1052">
        <v>0.59</v>
      </c>
    </row>
    <row r="7597" spans="1:4" x14ac:dyDescent="0.25">
      <c r="A7597" s="1049">
        <v>100536</v>
      </c>
      <c r="B7597" s="1049" t="s">
        <v>4797</v>
      </c>
      <c r="C7597" s="1049" t="s">
        <v>4676</v>
      </c>
      <c r="D7597" s="1052">
        <v>78.13</v>
      </c>
    </row>
    <row r="7598" spans="1:4" x14ac:dyDescent="0.25">
      <c r="A7598" s="1049">
        <v>101286</v>
      </c>
      <c r="B7598" s="1049" t="s">
        <v>4798</v>
      </c>
      <c r="C7598" s="1049" t="s">
        <v>4676</v>
      </c>
      <c r="D7598" s="1052">
        <v>29.59</v>
      </c>
    </row>
    <row r="7599" spans="1:4" x14ac:dyDescent="0.25">
      <c r="A7599" s="1049">
        <v>101287</v>
      </c>
      <c r="B7599" s="1049" t="s">
        <v>4799</v>
      </c>
      <c r="C7599" s="1049" t="s">
        <v>4676</v>
      </c>
      <c r="D7599" s="1052">
        <v>95.68</v>
      </c>
    </row>
    <row r="7600" spans="1:4" x14ac:dyDescent="0.25">
      <c r="A7600" s="1049">
        <v>101288</v>
      </c>
      <c r="B7600" s="1049" t="s">
        <v>4800</v>
      </c>
      <c r="C7600" s="1049" t="s">
        <v>4676</v>
      </c>
      <c r="D7600" s="1052">
        <v>29.59</v>
      </c>
    </row>
    <row r="7601" spans="1:4" x14ac:dyDescent="0.25">
      <c r="A7601" s="1049">
        <v>101289</v>
      </c>
      <c r="B7601" s="1049" t="s">
        <v>4801</v>
      </c>
      <c r="C7601" s="1049" t="s">
        <v>4676</v>
      </c>
      <c r="D7601" s="1052">
        <v>26.83</v>
      </c>
    </row>
    <row r="7602" spans="1:4" x14ac:dyDescent="0.25">
      <c r="A7602" s="1049">
        <v>101290</v>
      </c>
      <c r="B7602" s="1049" t="s">
        <v>4802</v>
      </c>
      <c r="C7602" s="1049" t="s">
        <v>4676</v>
      </c>
      <c r="D7602" s="1052">
        <v>37.840000000000003</v>
      </c>
    </row>
    <row r="7603" spans="1:4" x14ac:dyDescent="0.25">
      <c r="A7603" s="1049">
        <v>101291</v>
      </c>
      <c r="B7603" s="1049" t="s">
        <v>4803</v>
      </c>
      <c r="C7603" s="1049" t="s">
        <v>4676</v>
      </c>
      <c r="D7603" s="1052">
        <v>29.59</v>
      </c>
    </row>
    <row r="7604" spans="1:4" x14ac:dyDescent="0.25">
      <c r="A7604" s="1049">
        <v>101292</v>
      </c>
      <c r="B7604" s="1049" t="s">
        <v>4804</v>
      </c>
      <c r="C7604" s="1049" t="s">
        <v>4676</v>
      </c>
      <c r="D7604" s="1052">
        <v>26.83</v>
      </c>
    </row>
    <row r="7605" spans="1:4" x14ac:dyDescent="0.25">
      <c r="A7605" s="1049">
        <v>101293</v>
      </c>
      <c r="B7605" s="1049" t="s">
        <v>4805</v>
      </c>
      <c r="C7605" s="1049" t="s">
        <v>4676</v>
      </c>
      <c r="D7605" s="1052">
        <v>38.68</v>
      </c>
    </row>
    <row r="7606" spans="1:4" x14ac:dyDescent="0.25">
      <c r="A7606" s="1049">
        <v>101294</v>
      </c>
      <c r="B7606" s="1049" t="s">
        <v>4806</v>
      </c>
      <c r="C7606" s="1049" t="s">
        <v>4676</v>
      </c>
      <c r="D7606" s="1052">
        <v>44.15</v>
      </c>
    </row>
    <row r="7607" spans="1:4" x14ac:dyDescent="0.25">
      <c r="A7607" s="1049">
        <v>101295</v>
      </c>
      <c r="B7607" s="1049" t="s">
        <v>4807</v>
      </c>
      <c r="C7607" s="1049" t="s">
        <v>4676</v>
      </c>
      <c r="D7607" s="1052">
        <v>30.85</v>
      </c>
    </row>
    <row r="7608" spans="1:4" x14ac:dyDescent="0.25">
      <c r="A7608" s="1049">
        <v>101296</v>
      </c>
      <c r="B7608" s="1049" t="s">
        <v>4808</v>
      </c>
      <c r="C7608" s="1049" t="s">
        <v>4676</v>
      </c>
      <c r="D7608" s="1052">
        <v>46.11</v>
      </c>
    </row>
    <row r="7609" spans="1:4" x14ac:dyDescent="0.25">
      <c r="A7609" s="1049">
        <v>101297</v>
      </c>
      <c r="B7609" s="1049" t="s">
        <v>4809</v>
      </c>
      <c r="C7609" s="1049" t="s">
        <v>4676</v>
      </c>
      <c r="D7609" s="1052">
        <v>36.76</v>
      </c>
    </row>
    <row r="7610" spans="1:4" x14ac:dyDescent="0.25">
      <c r="A7610" s="1049">
        <v>101298</v>
      </c>
      <c r="B7610" s="1049" t="s">
        <v>4810</v>
      </c>
      <c r="C7610" s="1049" t="s">
        <v>4676</v>
      </c>
      <c r="D7610" s="1052">
        <v>29.59</v>
      </c>
    </row>
    <row r="7611" spans="1:4" x14ac:dyDescent="0.25">
      <c r="A7611" s="1049">
        <v>101299</v>
      </c>
      <c r="B7611" s="1049" t="s">
        <v>4811</v>
      </c>
      <c r="C7611" s="1049" t="s">
        <v>4676</v>
      </c>
      <c r="D7611" s="1052">
        <v>37.840000000000003</v>
      </c>
    </row>
    <row r="7612" spans="1:4" x14ac:dyDescent="0.25">
      <c r="A7612" s="1049">
        <v>101300</v>
      </c>
      <c r="B7612" s="1049" t="s">
        <v>4812</v>
      </c>
      <c r="C7612" s="1049" t="s">
        <v>4676</v>
      </c>
      <c r="D7612" s="1052">
        <v>26.05</v>
      </c>
    </row>
    <row r="7613" spans="1:4" x14ac:dyDescent="0.25">
      <c r="A7613" s="1049">
        <v>101301</v>
      </c>
      <c r="B7613" s="1049" t="s">
        <v>4813</v>
      </c>
      <c r="C7613" s="1049" t="s">
        <v>4676</v>
      </c>
      <c r="D7613" s="1052">
        <v>20.57</v>
      </c>
    </row>
    <row r="7614" spans="1:4" x14ac:dyDescent="0.25">
      <c r="A7614" s="1049">
        <v>101302</v>
      </c>
      <c r="B7614" s="1049" t="s">
        <v>4814</v>
      </c>
      <c r="C7614" s="1049" t="s">
        <v>4676</v>
      </c>
      <c r="D7614" s="1052">
        <v>53.92</v>
      </c>
    </row>
    <row r="7615" spans="1:4" x14ac:dyDescent="0.25">
      <c r="A7615" s="1049">
        <v>101303</v>
      </c>
      <c r="B7615" s="1049" t="s">
        <v>4815</v>
      </c>
      <c r="C7615" s="1049" t="s">
        <v>4676</v>
      </c>
      <c r="D7615" s="1052">
        <v>123.37</v>
      </c>
    </row>
    <row r="7616" spans="1:4" x14ac:dyDescent="0.25">
      <c r="A7616" s="1049">
        <v>101304</v>
      </c>
      <c r="B7616" s="1049" t="s">
        <v>4816</v>
      </c>
      <c r="C7616" s="1049" t="s">
        <v>4676</v>
      </c>
      <c r="D7616" s="1052">
        <v>49.47</v>
      </c>
    </row>
    <row r="7617" spans="1:4" x14ac:dyDescent="0.25">
      <c r="A7617" s="1049">
        <v>101305</v>
      </c>
      <c r="B7617" s="1049" t="s">
        <v>4817</v>
      </c>
      <c r="C7617" s="1049" t="s">
        <v>4676</v>
      </c>
      <c r="D7617" s="1052">
        <v>62.66</v>
      </c>
    </row>
    <row r="7618" spans="1:4" x14ac:dyDescent="0.25">
      <c r="A7618" s="1049">
        <v>101307</v>
      </c>
      <c r="B7618" s="1049" t="s">
        <v>4818</v>
      </c>
      <c r="C7618" s="1049" t="s">
        <v>4676</v>
      </c>
      <c r="D7618" s="1052">
        <v>32.82</v>
      </c>
    </row>
    <row r="7619" spans="1:4" x14ac:dyDescent="0.25">
      <c r="A7619" s="1049">
        <v>101308</v>
      </c>
      <c r="B7619" s="1049" t="s">
        <v>4819</v>
      </c>
      <c r="C7619" s="1049" t="s">
        <v>4676</v>
      </c>
      <c r="D7619" s="1052">
        <v>44.74</v>
      </c>
    </row>
    <row r="7620" spans="1:4" x14ac:dyDescent="0.25">
      <c r="A7620" s="1049">
        <v>101309</v>
      </c>
      <c r="B7620" s="1049" t="s">
        <v>4820</v>
      </c>
      <c r="C7620" s="1049" t="s">
        <v>4676</v>
      </c>
      <c r="D7620" s="1052">
        <v>37.840000000000003</v>
      </c>
    </row>
    <row r="7621" spans="1:4" x14ac:dyDescent="0.25">
      <c r="A7621" s="1049">
        <v>101310</v>
      </c>
      <c r="B7621" s="1049" t="s">
        <v>4821</v>
      </c>
      <c r="C7621" s="1049" t="s">
        <v>4676</v>
      </c>
      <c r="D7621" s="1052">
        <v>53.33</v>
      </c>
    </row>
    <row r="7622" spans="1:4" x14ac:dyDescent="0.25">
      <c r="A7622" s="1049">
        <v>101311</v>
      </c>
      <c r="B7622" s="1049" t="s">
        <v>4822</v>
      </c>
      <c r="C7622" s="1049" t="s">
        <v>4676</v>
      </c>
      <c r="D7622" s="1052">
        <v>41.71</v>
      </c>
    </row>
    <row r="7623" spans="1:4" x14ac:dyDescent="0.25">
      <c r="A7623" s="1049">
        <v>101312</v>
      </c>
      <c r="B7623" s="1049" t="s">
        <v>4823</v>
      </c>
      <c r="C7623" s="1049" t="s">
        <v>4676</v>
      </c>
      <c r="D7623" s="1052">
        <v>26.05</v>
      </c>
    </row>
    <row r="7624" spans="1:4" x14ac:dyDescent="0.25">
      <c r="A7624" s="1049">
        <v>101313</v>
      </c>
      <c r="B7624" s="1049" t="s">
        <v>4824</v>
      </c>
      <c r="C7624" s="1049" t="s">
        <v>4676</v>
      </c>
      <c r="D7624" s="1052">
        <v>158.1</v>
      </c>
    </row>
    <row r="7625" spans="1:4" x14ac:dyDescent="0.25">
      <c r="A7625" s="1049">
        <v>101315</v>
      </c>
      <c r="B7625" s="1049" t="s">
        <v>4825</v>
      </c>
      <c r="C7625" s="1049" t="s">
        <v>4676</v>
      </c>
      <c r="D7625" s="1052">
        <v>150.4</v>
      </c>
    </row>
    <row r="7626" spans="1:4" x14ac:dyDescent="0.25">
      <c r="A7626" s="1049">
        <v>101316</v>
      </c>
      <c r="B7626" s="1049" t="s">
        <v>4826</v>
      </c>
      <c r="C7626" s="1049" t="s">
        <v>4676</v>
      </c>
      <c r="D7626" s="1052">
        <v>57.51</v>
      </c>
    </row>
    <row r="7627" spans="1:4" x14ac:dyDescent="0.25">
      <c r="A7627" s="1049">
        <v>101320</v>
      </c>
      <c r="B7627" s="1049" t="s">
        <v>4827</v>
      </c>
      <c r="C7627" s="1049" t="s">
        <v>4676</v>
      </c>
      <c r="D7627" s="1052">
        <v>42.97</v>
      </c>
    </row>
    <row r="7628" spans="1:4" x14ac:dyDescent="0.25">
      <c r="A7628" s="1049">
        <v>101322</v>
      </c>
      <c r="B7628" s="1049" t="s">
        <v>4828</v>
      </c>
      <c r="C7628" s="1049" t="s">
        <v>4676</v>
      </c>
      <c r="D7628" s="1052">
        <v>27.72</v>
      </c>
    </row>
    <row r="7629" spans="1:4" x14ac:dyDescent="0.25">
      <c r="A7629" s="1049">
        <v>101323</v>
      </c>
      <c r="B7629" s="1049" t="s">
        <v>4829</v>
      </c>
      <c r="C7629" s="1049" t="s">
        <v>4676</v>
      </c>
      <c r="D7629" s="1052">
        <v>65.16</v>
      </c>
    </row>
    <row r="7630" spans="1:4" x14ac:dyDescent="0.25">
      <c r="A7630" s="1049">
        <v>101324</v>
      </c>
      <c r="B7630" s="1049" t="s">
        <v>4830</v>
      </c>
      <c r="C7630" s="1049" t="s">
        <v>4676</v>
      </c>
      <c r="D7630" s="1052">
        <v>17.66</v>
      </c>
    </row>
    <row r="7631" spans="1:4" x14ac:dyDescent="0.25">
      <c r="A7631" s="1049">
        <v>101325</v>
      </c>
      <c r="B7631" s="1049" t="s">
        <v>4831</v>
      </c>
      <c r="C7631" s="1049" t="s">
        <v>4676</v>
      </c>
      <c r="D7631" s="1052">
        <v>66.849999999999994</v>
      </c>
    </row>
    <row r="7632" spans="1:4" x14ac:dyDescent="0.25">
      <c r="A7632" s="1049">
        <v>101326</v>
      </c>
      <c r="B7632" s="1049" t="s">
        <v>4832</v>
      </c>
      <c r="C7632" s="1049" t="s">
        <v>4676</v>
      </c>
      <c r="D7632" s="1052">
        <v>12.99</v>
      </c>
    </row>
    <row r="7633" spans="1:4" x14ac:dyDescent="0.25">
      <c r="A7633" s="1049">
        <v>101328</v>
      </c>
      <c r="B7633" s="1049" t="s">
        <v>4833</v>
      </c>
      <c r="C7633" s="1049" t="s">
        <v>4676</v>
      </c>
      <c r="D7633" s="1052">
        <v>21.14</v>
      </c>
    </row>
    <row r="7634" spans="1:4" x14ac:dyDescent="0.25">
      <c r="A7634" s="1049">
        <v>101329</v>
      </c>
      <c r="B7634" s="1049" t="s">
        <v>4834</v>
      </c>
      <c r="C7634" s="1049" t="s">
        <v>4676</v>
      </c>
      <c r="D7634" s="1052">
        <v>63.76</v>
      </c>
    </row>
    <row r="7635" spans="1:4" x14ac:dyDescent="0.25">
      <c r="A7635" s="1049">
        <v>101330</v>
      </c>
      <c r="B7635" s="1049" t="s">
        <v>4835</v>
      </c>
      <c r="C7635" s="1049" t="s">
        <v>4676</v>
      </c>
      <c r="D7635" s="1052">
        <v>52.12</v>
      </c>
    </row>
    <row r="7636" spans="1:4" x14ac:dyDescent="0.25">
      <c r="A7636" s="1049">
        <v>101331</v>
      </c>
      <c r="B7636" s="1049" t="s">
        <v>4836</v>
      </c>
      <c r="C7636" s="1049" t="s">
        <v>4676</v>
      </c>
      <c r="D7636" s="1052">
        <v>49.84</v>
      </c>
    </row>
    <row r="7637" spans="1:4" x14ac:dyDescent="0.25">
      <c r="A7637" s="1049">
        <v>101332</v>
      </c>
      <c r="B7637" s="1049" t="s">
        <v>4837</v>
      </c>
      <c r="C7637" s="1049" t="s">
        <v>4676</v>
      </c>
      <c r="D7637" s="1052">
        <v>14.15</v>
      </c>
    </row>
    <row r="7638" spans="1:4" x14ac:dyDescent="0.25">
      <c r="A7638" s="1049">
        <v>101333</v>
      </c>
      <c r="B7638" s="1049" t="s">
        <v>4838</v>
      </c>
      <c r="C7638" s="1049" t="s">
        <v>4676</v>
      </c>
      <c r="D7638" s="1052">
        <v>42.98</v>
      </c>
    </row>
    <row r="7639" spans="1:4" x14ac:dyDescent="0.25">
      <c r="A7639" s="1049">
        <v>101334</v>
      </c>
      <c r="B7639" s="1049" t="s">
        <v>4839</v>
      </c>
      <c r="C7639" s="1049" t="s">
        <v>4676</v>
      </c>
      <c r="D7639" s="1052">
        <v>99.72</v>
      </c>
    </row>
    <row r="7640" spans="1:4" x14ac:dyDescent="0.25">
      <c r="A7640" s="1049">
        <v>101336</v>
      </c>
      <c r="B7640" s="1049" t="s">
        <v>4840</v>
      </c>
      <c r="C7640" s="1049" t="s">
        <v>4676</v>
      </c>
      <c r="D7640" s="1052">
        <v>59.33</v>
      </c>
    </row>
    <row r="7641" spans="1:4" x14ac:dyDescent="0.25">
      <c r="A7641" s="1049">
        <v>101337</v>
      </c>
      <c r="B7641" s="1049" t="s">
        <v>4841</v>
      </c>
      <c r="C7641" s="1049" t="s">
        <v>4676</v>
      </c>
      <c r="D7641" s="1052">
        <v>21.31</v>
      </c>
    </row>
    <row r="7642" spans="1:4" x14ac:dyDescent="0.25">
      <c r="A7642" s="1049">
        <v>101338</v>
      </c>
      <c r="B7642" s="1049" t="s">
        <v>4842</v>
      </c>
      <c r="C7642" s="1049" t="s">
        <v>4676</v>
      </c>
      <c r="D7642" s="1052">
        <v>36.659999999999997</v>
      </c>
    </row>
    <row r="7643" spans="1:4" x14ac:dyDescent="0.25">
      <c r="A7643" s="1049">
        <v>101339</v>
      </c>
      <c r="B7643" s="1049" t="s">
        <v>4843</v>
      </c>
      <c r="C7643" s="1049" t="s">
        <v>4676</v>
      </c>
      <c r="D7643" s="1052">
        <v>34.21</v>
      </c>
    </row>
    <row r="7644" spans="1:4" x14ac:dyDescent="0.25">
      <c r="A7644" s="1049">
        <v>101340</v>
      </c>
      <c r="B7644" s="1049" t="s">
        <v>4844</v>
      </c>
      <c r="C7644" s="1049" t="s">
        <v>4676</v>
      </c>
      <c r="D7644" s="1052">
        <v>29.24</v>
      </c>
    </row>
    <row r="7645" spans="1:4" x14ac:dyDescent="0.25">
      <c r="A7645" s="1049">
        <v>101341</v>
      </c>
      <c r="B7645" s="1049" t="s">
        <v>4845</v>
      </c>
      <c r="C7645" s="1049" t="s">
        <v>4676</v>
      </c>
      <c r="D7645" s="1052">
        <v>20.78</v>
      </c>
    </row>
    <row r="7646" spans="1:4" x14ac:dyDescent="0.25">
      <c r="A7646" s="1049">
        <v>101342</v>
      </c>
      <c r="B7646" s="1049" t="s">
        <v>4846</v>
      </c>
      <c r="C7646" s="1049" t="s">
        <v>4676</v>
      </c>
      <c r="D7646" s="1052">
        <v>34.21</v>
      </c>
    </row>
    <row r="7647" spans="1:4" x14ac:dyDescent="0.25">
      <c r="A7647" s="1049">
        <v>101343</v>
      </c>
      <c r="B7647" s="1049" t="s">
        <v>4847</v>
      </c>
      <c r="C7647" s="1049" t="s">
        <v>4676</v>
      </c>
      <c r="D7647" s="1052">
        <v>52.03</v>
      </c>
    </row>
    <row r="7648" spans="1:4" x14ac:dyDescent="0.25">
      <c r="A7648" s="1049">
        <v>101344</v>
      </c>
      <c r="B7648" s="1049" t="s">
        <v>4848</v>
      </c>
      <c r="C7648" s="1049" t="s">
        <v>4676</v>
      </c>
      <c r="D7648" s="1052">
        <v>56.08</v>
      </c>
    </row>
    <row r="7649" spans="1:4" x14ac:dyDescent="0.25">
      <c r="A7649" s="1049">
        <v>101345</v>
      </c>
      <c r="B7649" s="1049" t="s">
        <v>4849</v>
      </c>
      <c r="C7649" s="1049" t="s">
        <v>4676</v>
      </c>
      <c r="D7649" s="1052">
        <v>98.5</v>
      </c>
    </row>
    <row r="7650" spans="1:4" x14ac:dyDescent="0.25">
      <c r="A7650" s="1049">
        <v>101346</v>
      </c>
      <c r="B7650" s="1049" t="s">
        <v>4850</v>
      </c>
      <c r="C7650" s="1049" t="s">
        <v>4676</v>
      </c>
      <c r="D7650" s="1052">
        <v>30.89</v>
      </c>
    </row>
    <row r="7651" spans="1:4" x14ac:dyDescent="0.25">
      <c r="A7651" s="1049">
        <v>101347</v>
      </c>
      <c r="B7651" s="1049" t="s">
        <v>4851</v>
      </c>
      <c r="C7651" s="1049" t="s">
        <v>4676</v>
      </c>
      <c r="D7651" s="1052">
        <v>54.26</v>
      </c>
    </row>
    <row r="7652" spans="1:4" x14ac:dyDescent="0.25">
      <c r="A7652" s="1049">
        <v>101348</v>
      </c>
      <c r="B7652" s="1049" t="s">
        <v>4852</v>
      </c>
      <c r="C7652" s="1049" t="s">
        <v>4676</v>
      </c>
      <c r="D7652" s="1052">
        <v>25.58</v>
      </c>
    </row>
    <row r="7653" spans="1:4" x14ac:dyDescent="0.25">
      <c r="A7653" s="1049">
        <v>101349</v>
      </c>
      <c r="B7653" s="1049" t="s">
        <v>4853</v>
      </c>
      <c r="C7653" s="1049" t="s">
        <v>4676</v>
      </c>
      <c r="D7653" s="1052">
        <v>45.74</v>
      </c>
    </row>
    <row r="7654" spans="1:4" x14ac:dyDescent="0.25">
      <c r="A7654" s="1049">
        <v>101350</v>
      </c>
      <c r="B7654" s="1049" t="s">
        <v>4854</v>
      </c>
      <c r="C7654" s="1049" t="s">
        <v>4676</v>
      </c>
      <c r="D7654" s="1052">
        <v>45.74</v>
      </c>
    </row>
    <row r="7655" spans="1:4" x14ac:dyDescent="0.25">
      <c r="A7655" s="1049">
        <v>101351</v>
      </c>
      <c r="B7655" s="1049" t="s">
        <v>4855</v>
      </c>
      <c r="C7655" s="1049" t="s">
        <v>4676</v>
      </c>
      <c r="D7655" s="1052">
        <v>34.21</v>
      </c>
    </row>
    <row r="7656" spans="1:4" x14ac:dyDescent="0.25">
      <c r="A7656" s="1049">
        <v>101352</v>
      </c>
      <c r="B7656" s="1049" t="s">
        <v>4856</v>
      </c>
      <c r="C7656" s="1049" t="s">
        <v>4676</v>
      </c>
      <c r="D7656" s="1052">
        <v>34.21</v>
      </c>
    </row>
    <row r="7657" spans="1:4" x14ac:dyDescent="0.25">
      <c r="A7657" s="1049">
        <v>101353</v>
      </c>
      <c r="B7657" s="1049" t="s">
        <v>4857</v>
      </c>
      <c r="C7657" s="1049" t="s">
        <v>4676</v>
      </c>
      <c r="D7657" s="1052">
        <v>28</v>
      </c>
    </row>
    <row r="7658" spans="1:4" x14ac:dyDescent="0.25">
      <c r="A7658" s="1049">
        <v>101355</v>
      </c>
      <c r="B7658" s="1049" t="s">
        <v>4858</v>
      </c>
      <c r="C7658" s="1049" t="s">
        <v>4676</v>
      </c>
      <c r="D7658" s="1052">
        <v>45.74</v>
      </c>
    </row>
    <row r="7659" spans="1:4" x14ac:dyDescent="0.25">
      <c r="A7659" s="1049">
        <v>101356</v>
      </c>
      <c r="B7659" s="1049" t="s">
        <v>4859</v>
      </c>
      <c r="C7659" s="1049" t="s">
        <v>4676</v>
      </c>
      <c r="D7659" s="1052">
        <v>49.47</v>
      </c>
    </row>
    <row r="7660" spans="1:4" x14ac:dyDescent="0.25">
      <c r="A7660" s="1049">
        <v>101357</v>
      </c>
      <c r="B7660" s="1049" t="s">
        <v>4860</v>
      </c>
      <c r="C7660" s="1049" t="s">
        <v>4676</v>
      </c>
      <c r="D7660" s="1052">
        <v>71.06</v>
      </c>
    </row>
    <row r="7661" spans="1:4" x14ac:dyDescent="0.25">
      <c r="A7661" s="1049">
        <v>101358</v>
      </c>
      <c r="B7661" s="1049" t="s">
        <v>4861</v>
      </c>
      <c r="C7661" s="1049" t="s">
        <v>4676</v>
      </c>
      <c r="D7661" s="1052">
        <v>48.64</v>
      </c>
    </row>
    <row r="7662" spans="1:4" x14ac:dyDescent="0.25">
      <c r="A7662" s="1049">
        <v>101359</v>
      </c>
      <c r="B7662" s="1049" t="s">
        <v>4862</v>
      </c>
      <c r="C7662" s="1049" t="s">
        <v>4676</v>
      </c>
      <c r="D7662" s="1052">
        <v>44.86</v>
      </c>
    </row>
    <row r="7663" spans="1:4" x14ac:dyDescent="0.25">
      <c r="A7663" s="1049">
        <v>101360</v>
      </c>
      <c r="B7663" s="1049" t="s">
        <v>4863</v>
      </c>
      <c r="C7663" s="1049" t="s">
        <v>4676</v>
      </c>
      <c r="D7663" s="1052">
        <v>48.64</v>
      </c>
    </row>
    <row r="7664" spans="1:4" x14ac:dyDescent="0.25">
      <c r="A7664" s="1049">
        <v>101361</v>
      </c>
      <c r="B7664" s="1049" t="s">
        <v>4864</v>
      </c>
      <c r="C7664" s="1049" t="s">
        <v>4676</v>
      </c>
      <c r="D7664" s="1052">
        <v>68.72</v>
      </c>
    </row>
    <row r="7665" spans="1:4" x14ac:dyDescent="0.25">
      <c r="A7665" s="1049">
        <v>101363</v>
      </c>
      <c r="B7665" s="1049" t="s">
        <v>4865</v>
      </c>
      <c r="C7665" s="1049" t="s">
        <v>4676</v>
      </c>
      <c r="D7665" s="1052">
        <v>45.55</v>
      </c>
    </row>
    <row r="7666" spans="1:4" x14ac:dyDescent="0.25">
      <c r="A7666" s="1049">
        <v>101364</v>
      </c>
      <c r="B7666" s="1049" t="s">
        <v>4866</v>
      </c>
      <c r="C7666" s="1049" t="s">
        <v>4676</v>
      </c>
      <c r="D7666" s="1052">
        <v>47.86</v>
      </c>
    </row>
    <row r="7667" spans="1:4" x14ac:dyDescent="0.25">
      <c r="A7667" s="1049">
        <v>101365</v>
      </c>
      <c r="B7667" s="1049" t="s">
        <v>4867</v>
      </c>
      <c r="C7667" s="1049" t="s">
        <v>4676</v>
      </c>
      <c r="D7667" s="1052">
        <v>41.97</v>
      </c>
    </row>
    <row r="7668" spans="1:4" x14ac:dyDescent="0.25">
      <c r="A7668" s="1049">
        <v>101366</v>
      </c>
      <c r="B7668" s="1049" t="s">
        <v>4868</v>
      </c>
      <c r="C7668" s="1049" t="s">
        <v>4676</v>
      </c>
      <c r="D7668" s="1052">
        <v>49.32</v>
      </c>
    </row>
    <row r="7669" spans="1:4" x14ac:dyDescent="0.25">
      <c r="A7669" s="1049">
        <v>101368</v>
      </c>
      <c r="B7669" s="1049" t="s">
        <v>4869</v>
      </c>
      <c r="C7669" s="1049" t="s">
        <v>4676</v>
      </c>
      <c r="D7669" s="1052">
        <v>61.8</v>
      </c>
    </row>
    <row r="7670" spans="1:4" x14ac:dyDescent="0.25">
      <c r="A7670" s="1049">
        <v>101369</v>
      </c>
      <c r="B7670" s="1049" t="s">
        <v>4870</v>
      </c>
      <c r="C7670" s="1049" t="s">
        <v>4676</v>
      </c>
      <c r="D7670" s="1052">
        <v>90.21</v>
      </c>
    </row>
    <row r="7671" spans="1:4" x14ac:dyDescent="0.25">
      <c r="A7671" s="1049">
        <v>101370</v>
      </c>
      <c r="B7671" s="1049" t="s">
        <v>4871</v>
      </c>
      <c r="C7671" s="1049" t="s">
        <v>4676</v>
      </c>
      <c r="D7671" s="1052">
        <v>41.21</v>
      </c>
    </row>
    <row r="7672" spans="1:4" x14ac:dyDescent="0.25">
      <c r="A7672" s="1049">
        <v>101371</v>
      </c>
      <c r="B7672" s="1049" t="s">
        <v>4872</v>
      </c>
      <c r="C7672" s="1049" t="s">
        <v>4676</v>
      </c>
      <c r="D7672" s="1052">
        <v>41.1</v>
      </c>
    </row>
    <row r="7673" spans="1:4" x14ac:dyDescent="0.25">
      <c r="A7673" s="1049">
        <v>101372</v>
      </c>
      <c r="B7673" s="1049" t="s">
        <v>4873</v>
      </c>
      <c r="C7673" s="1049" t="s">
        <v>4676</v>
      </c>
      <c r="D7673" s="1052">
        <v>11.46</v>
      </c>
    </row>
    <row r="7674" spans="1:4" x14ac:dyDescent="0.25">
      <c r="A7674" s="1049">
        <v>101374</v>
      </c>
      <c r="B7674" s="1049" t="s">
        <v>4589</v>
      </c>
      <c r="C7674" s="1049" t="s">
        <v>4676</v>
      </c>
      <c r="D7674" s="1053">
        <v>4612.3100000000004</v>
      </c>
    </row>
    <row r="7675" spans="1:4" x14ac:dyDescent="0.25">
      <c r="A7675" s="1049">
        <v>101375</v>
      </c>
      <c r="B7675" s="1049" t="s">
        <v>4874</v>
      </c>
      <c r="C7675" s="1049" t="s">
        <v>4676</v>
      </c>
      <c r="D7675" s="1053">
        <v>4675.9799999999996</v>
      </c>
    </row>
    <row r="7676" spans="1:4" x14ac:dyDescent="0.25">
      <c r="A7676" s="1049">
        <v>101376</v>
      </c>
      <c r="B7676" s="1049" t="s">
        <v>4875</v>
      </c>
      <c r="C7676" s="1049" t="s">
        <v>4676</v>
      </c>
      <c r="D7676" s="1053">
        <v>4386.7299999999996</v>
      </c>
    </row>
    <row r="7677" spans="1:4" x14ac:dyDescent="0.25">
      <c r="A7677" s="1049">
        <v>101377</v>
      </c>
      <c r="B7677" s="1049" t="s">
        <v>4592</v>
      </c>
      <c r="C7677" s="1049" t="s">
        <v>4676</v>
      </c>
      <c r="D7677" s="1053">
        <v>4331.87</v>
      </c>
    </row>
    <row r="7678" spans="1:4" x14ac:dyDescent="0.25">
      <c r="A7678" s="1049">
        <v>101378</v>
      </c>
      <c r="B7678" s="1049" t="s">
        <v>4789</v>
      </c>
      <c r="C7678" s="1049" t="s">
        <v>4676</v>
      </c>
      <c r="D7678" s="1053">
        <v>4928.72</v>
      </c>
    </row>
    <row r="7679" spans="1:4" x14ac:dyDescent="0.25">
      <c r="A7679" s="1049">
        <v>101379</v>
      </c>
      <c r="B7679" s="1049" t="s">
        <v>4876</v>
      </c>
      <c r="C7679" s="1049" t="s">
        <v>4676</v>
      </c>
      <c r="D7679" s="1053">
        <v>4612.3100000000004</v>
      </c>
    </row>
    <row r="7680" spans="1:4" x14ac:dyDescent="0.25">
      <c r="A7680" s="1049">
        <v>101380</v>
      </c>
      <c r="B7680" s="1049" t="s">
        <v>4594</v>
      </c>
      <c r="C7680" s="1049" t="s">
        <v>4676</v>
      </c>
      <c r="D7680" s="1053">
        <v>4308.2700000000004</v>
      </c>
    </row>
    <row r="7681" spans="1:4" x14ac:dyDescent="0.25">
      <c r="A7681" s="1049">
        <v>101381</v>
      </c>
      <c r="B7681" s="1049" t="s">
        <v>4595</v>
      </c>
      <c r="C7681" s="1049" t="s">
        <v>4676</v>
      </c>
      <c r="D7681" s="1053">
        <v>5536.13</v>
      </c>
    </row>
    <row r="7682" spans="1:4" x14ac:dyDescent="0.25">
      <c r="A7682" s="1049">
        <v>101382</v>
      </c>
      <c r="B7682" s="1049" t="s">
        <v>4877</v>
      </c>
      <c r="C7682" s="1049" t="s">
        <v>4676</v>
      </c>
      <c r="D7682" s="1053">
        <v>4898.0600000000004</v>
      </c>
    </row>
    <row r="7683" spans="1:4" x14ac:dyDescent="0.25">
      <c r="A7683" s="1049">
        <v>101383</v>
      </c>
      <c r="B7683" s="1049" t="s">
        <v>4790</v>
      </c>
      <c r="C7683" s="1049" t="s">
        <v>4676</v>
      </c>
      <c r="D7683" s="1053">
        <v>4063.89</v>
      </c>
    </row>
    <row r="7684" spans="1:4" x14ac:dyDescent="0.25">
      <c r="A7684" s="1049">
        <v>101384</v>
      </c>
      <c r="B7684" s="1049" t="s">
        <v>4598</v>
      </c>
      <c r="C7684" s="1049" t="s">
        <v>4676</v>
      </c>
      <c r="D7684" s="1053">
        <v>4498.75</v>
      </c>
    </row>
    <row r="7685" spans="1:4" x14ac:dyDescent="0.25">
      <c r="A7685" s="1049">
        <v>101385</v>
      </c>
      <c r="B7685" s="1049" t="s">
        <v>4878</v>
      </c>
      <c r="C7685" s="1049" t="s">
        <v>4676</v>
      </c>
      <c r="D7685" s="1053">
        <v>5590.13</v>
      </c>
    </row>
    <row r="7686" spans="1:4" x14ac:dyDescent="0.25">
      <c r="A7686" s="1049">
        <v>101386</v>
      </c>
      <c r="B7686" s="1049" t="s">
        <v>4600</v>
      </c>
      <c r="C7686" s="1049" t="s">
        <v>4676</v>
      </c>
      <c r="D7686" s="1053">
        <v>4386.7299999999996</v>
      </c>
    </row>
    <row r="7687" spans="1:4" x14ac:dyDescent="0.25">
      <c r="A7687" s="1049">
        <v>101387</v>
      </c>
      <c r="B7687" s="1049" t="s">
        <v>4879</v>
      </c>
      <c r="C7687" s="1049" t="s">
        <v>4676</v>
      </c>
      <c r="D7687" s="1053">
        <v>4620.5600000000004</v>
      </c>
    </row>
    <row r="7688" spans="1:4" x14ac:dyDescent="0.25">
      <c r="A7688" s="1049">
        <v>101388</v>
      </c>
      <c r="B7688" s="1049" t="s">
        <v>4602</v>
      </c>
      <c r="C7688" s="1049" t="s">
        <v>4676</v>
      </c>
      <c r="D7688" s="1053">
        <v>4229.21</v>
      </c>
    </row>
    <row r="7689" spans="1:4" x14ac:dyDescent="0.25">
      <c r="A7689" s="1049">
        <v>101389</v>
      </c>
      <c r="B7689" s="1049" t="s">
        <v>4603</v>
      </c>
      <c r="C7689" s="1049" t="s">
        <v>4676</v>
      </c>
      <c r="D7689" s="1053">
        <v>3298.6</v>
      </c>
    </row>
    <row r="7690" spans="1:4" x14ac:dyDescent="0.25">
      <c r="A7690" s="1049">
        <v>101390</v>
      </c>
      <c r="B7690" s="1049" t="s">
        <v>4880</v>
      </c>
      <c r="C7690" s="1049" t="s">
        <v>4676</v>
      </c>
      <c r="D7690" s="1053">
        <v>7987.34</v>
      </c>
    </row>
    <row r="7691" spans="1:4" x14ac:dyDescent="0.25">
      <c r="A7691" s="1049">
        <v>101391</v>
      </c>
      <c r="B7691" s="1049" t="s">
        <v>4881</v>
      </c>
      <c r="C7691" s="1049" t="s">
        <v>4676</v>
      </c>
      <c r="D7691" s="1053">
        <v>5547.49</v>
      </c>
    </row>
    <row r="7692" spans="1:4" x14ac:dyDescent="0.25">
      <c r="A7692" s="1049">
        <v>101392</v>
      </c>
      <c r="B7692" s="1049" t="s">
        <v>4882</v>
      </c>
      <c r="C7692" s="1049" t="s">
        <v>4676</v>
      </c>
      <c r="D7692" s="1053">
        <v>5488.4</v>
      </c>
    </row>
    <row r="7693" spans="1:4" x14ac:dyDescent="0.25">
      <c r="A7693" s="1049">
        <v>101394</v>
      </c>
      <c r="B7693" s="1049" t="s">
        <v>4607</v>
      </c>
      <c r="C7693" s="1049" t="s">
        <v>4676</v>
      </c>
      <c r="D7693" s="1053">
        <v>4940.58</v>
      </c>
    </row>
    <row r="7694" spans="1:4" x14ac:dyDescent="0.25">
      <c r="A7694" s="1049">
        <v>101395</v>
      </c>
      <c r="B7694" s="1049" t="s">
        <v>4883</v>
      </c>
      <c r="C7694" s="1049" t="s">
        <v>4676</v>
      </c>
      <c r="D7694" s="1053">
        <v>4594.2299999999996</v>
      </c>
    </row>
    <row r="7695" spans="1:4" x14ac:dyDescent="0.25">
      <c r="A7695" s="1049">
        <v>101396</v>
      </c>
      <c r="B7695" s="1049" t="s">
        <v>4884</v>
      </c>
      <c r="C7695" s="1049" t="s">
        <v>4676</v>
      </c>
      <c r="D7695" s="1053">
        <v>5828.8</v>
      </c>
    </row>
    <row r="7696" spans="1:4" x14ac:dyDescent="0.25">
      <c r="A7696" s="1049">
        <v>101397</v>
      </c>
      <c r="B7696" s="1049" t="s">
        <v>4609</v>
      </c>
      <c r="C7696" s="1049" t="s">
        <v>4676</v>
      </c>
      <c r="D7696" s="1053">
        <v>5817.18</v>
      </c>
    </row>
    <row r="7697" spans="1:4" x14ac:dyDescent="0.25">
      <c r="A7697" s="1049">
        <v>101398</v>
      </c>
      <c r="B7697" s="1049" t="s">
        <v>4885</v>
      </c>
      <c r="C7697" s="1049" t="s">
        <v>4676</v>
      </c>
      <c r="D7697" s="1053">
        <v>4027.23</v>
      </c>
    </row>
    <row r="7698" spans="1:4" x14ac:dyDescent="0.25">
      <c r="A7698" s="1049">
        <v>101399</v>
      </c>
      <c r="B7698" s="1049" t="s">
        <v>4611</v>
      </c>
      <c r="C7698" s="1049" t="s">
        <v>4676</v>
      </c>
      <c r="D7698" s="1053">
        <v>6680.33</v>
      </c>
    </row>
    <row r="7699" spans="1:4" x14ac:dyDescent="0.25">
      <c r="A7699" s="1049">
        <v>101401</v>
      </c>
      <c r="B7699" s="1049" t="s">
        <v>4612</v>
      </c>
      <c r="C7699" s="1049" t="s">
        <v>4676</v>
      </c>
      <c r="D7699" s="1053">
        <v>7409.9</v>
      </c>
    </row>
    <row r="7700" spans="1:4" x14ac:dyDescent="0.25">
      <c r="A7700" s="1049">
        <v>101402</v>
      </c>
      <c r="B7700" s="1049" t="s">
        <v>4613</v>
      </c>
      <c r="C7700" s="1049" t="s">
        <v>4676</v>
      </c>
      <c r="D7700" s="1053">
        <v>5246.07</v>
      </c>
    </row>
    <row r="7701" spans="1:4" x14ac:dyDescent="0.25">
      <c r="A7701" s="1049">
        <v>101407</v>
      </c>
      <c r="B7701" s="1049" t="s">
        <v>4614</v>
      </c>
      <c r="C7701" s="1049" t="s">
        <v>4676</v>
      </c>
      <c r="D7701" s="1053">
        <v>4422.76</v>
      </c>
    </row>
    <row r="7702" spans="1:4" x14ac:dyDescent="0.25">
      <c r="A7702" s="1049">
        <v>101408</v>
      </c>
      <c r="B7702" s="1049" t="s">
        <v>4615</v>
      </c>
      <c r="C7702" s="1049" t="s">
        <v>4676</v>
      </c>
      <c r="D7702" s="1053">
        <v>5239.1400000000003</v>
      </c>
    </row>
    <row r="7703" spans="1:4" x14ac:dyDescent="0.25">
      <c r="A7703" s="1049">
        <v>101409</v>
      </c>
      <c r="B7703" s="1049" t="s">
        <v>4886</v>
      </c>
      <c r="C7703" s="1049" t="s">
        <v>4676</v>
      </c>
      <c r="D7703" s="1053">
        <v>6706.77</v>
      </c>
    </row>
    <row r="7704" spans="1:4" x14ac:dyDescent="0.25">
      <c r="A7704" s="1049">
        <v>101410</v>
      </c>
      <c r="B7704" s="1049" t="s">
        <v>4661</v>
      </c>
      <c r="C7704" s="1049" t="s">
        <v>4676</v>
      </c>
      <c r="D7704" s="1053">
        <v>4585.05</v>
      </c>
    </row>
    <row r="7705" spans="1:4" x14ac:dyDescent="0.25">
      <c r="A7705" s="1049">
        <v>101412</v>
      </c>
      <c r="B7705" s="1049" t="s">
        <v>4887</v>
      </c>
      <c r="C7705" s="1049" t="s">
        <v>4676</v>
      </c>
      <c r="D7705" s="1053">
        <v>5967.55</v>
      </c>
    </row>
    <row r="7706" spans="1:4" x14ac:dyDescent="0.25">
      <c r="A7706" s="1049">
        <v>101413</v>
      </c>
      <c r="B7706" s="1049" t="s">
        <v>4617</v>
      </c>
      <c r="C7706" s="1049" t="s">
        <v>4676</v>
      </c>
      <c r="D7706" s="1053">
        <v>5732.64</v>
      </c>
    </row>
    <row r="7707" spans="1:4" x14ac:dyDescent="0.25">
      <c r="A7707" s="1049">
        <v>101414</v>
      </c>
      <c r="B7707" s="1049" t="s">
        <v>4888</v>
      </c>
      <c r="C7707" s="1049" t="s">
        <v>4676</v>
      </c>
      <c r="D7707" s="1053">
        <v>5576.74</v>
      </c>
    </row>
    <row r="7708" spans="1:4" x14ac:dyDescent="0.25">
      <c r="A7708" s="1049">
        <v>101415</v>
      </c>
      <c r="B7708" s="1049" t="s">
        <v>4889</v>
      </c>
      <c r="C7708" s="1049" t="s">
        <v>4676</v>
      </c>
      <c r="D7708" s="1053">
        <v>7426.15</v>
      </c>
    </row>
    <row r="7709" spans="1:4" x14ac:dyDescent="0.25">
      <c r="A7709" s="1049">
        <v>101416</v>
      </c>
      <c r="B7709" s="1049" t="s">
        <v>4792</v>
      </c>
      <c r="C7709" s="1049" t="s">
        <v>4676</v>
      </c>
      <c r="D7709" s="1053">
        <v>5889.52</v>
      </c>
    </row>
    <row r="7710" spans="1:4" x14ac:dyDescent="0.25">
      <c r="A7710" s="1049">
        <v>101417</v>
      </c>
      <c r="B7710" s="1049" t="s">
        <v>4890</v>
      </c>
      <c r="C7710" s="1049" t="s">
        <v>4676</v>
      </c>
      <c r="D7710" s="1053">
        <v>6366.25</v>
      </c>
    </row>
    <row r="7711" spans="1:4" x14ac:dyDescent="0.25">
      <c r="A7711" s="1049">
        <v>101418</v>
      </c>
      <c r="B7711" s="1049" t="s">
        <v>4891</v>
      </c>
      <c r="C7711" s="1049" t="s">
        <v>4676</v>
      </c>
      <c r="D7711" s="1053">
        <v>5926.08</v>
      </c>
    </row>
    <row r="7712" spans="1:4" x14ac:dyDescent="0.25">
      <c r="A7712" s="1049">
        <v>101419</v>
      </c>
      <c r="B7712" s="1049" t="s">
        <v>4892</v>
      </c>
      <c r="C7712" s="1049" t="s">
        <v>4676</v>
      </c>
      <c r="D7712" s="1053">
        <v>7648.69</v>
      </c>
    </row>
    <row r="7713" spans="1:4" x14ac:dyDescent="0.25">
      <c r="A7713" s="1049">
        <v>101420</v>
      </c>
      <c r="B7713" s="1049" t="s">
        <v>4893</v>
      </c>
      <c r="C7713" s="1049" t="s">
        <v>4676</v>
      </c>
      <c r="D7713" s="1053">
        <v>5430.24</v>
      </c>
    </row>
    <row r="7714" spans="1:4" x14ac:dyDescent="0.25">
      <c r="A7714" s="1049">
        <v>101421</v>
      </c>
      <c r="B7714" s="1049" t="s">
        <v>4894</v>
      </c>
      <c r="C7714" s="1049" t="s">
        <v>4676</v>
      </c>
      <c r="D7714" s="1053">
        <v>6227.76</v>
      </c>
    </row>
    <row r="7715" spans="1:4" x14ac:dyDescent="0.25">
      <c r="A7715" s="1049">
        <v>101422</v>
      </c>
      <c r="B7715" s="1049" t="s">
        <v>4895</v>
      </c>
      <c r="C7715" s="1049" t="s">
        <v>4676</v>
      </c>
      <c r="D7715" s="1053">
        <v>4626.45</v>
      </c>
    </row>
    <row r="7716" spans="1:4" x14ac:dyDescent="0.25">
      <c r="A7716" s="1049">
        <v>101424</v>
      </c>
      <c r="B7716" s="1049" t="s">
        <v>4896</v>
      </c>
      <c r="C7716" s="1049" t="s">
        <v>4676</v>
      </c>
      <c r="D7716" s="1053">
        <v>5647.71</v>
      </c>
    </row>
    <row r="7717" spans="1:4" x14ac:dyDescent="0.25">
      <c r="A7717" s="1049">
        <v>101425</v>
      </c>
      <c r="B7717" s="1049" t="s">
        <v>4897</v>
      </c>
      <c r="C7717" s="1049" t="s">
        <v>4676</v>
      </c>
      <c r="D7717" s="1053">
        <v>3403.64</v>
      </c>
    </row>
    <row r="7718" spans="1:4" x14ac:dyDescent="0.25">
      <c r="A7718" s="1049">
        <v>101426</v>
      </c>
      <c r="B7718" s="1049" t="s">
        <v>4898</v>
      </c>
      <c r="C7718" s="1049" t="s">
        <v>4676</v>
      </c>
      <c r="D7718" s="1053">
        <v>6537.26</v>
      </c>
    </row>
    <row r="7719" spans="1:4" x14ac:dyDescent="0.25">
      <c r="A7719" s="1049">
        <v>101427</v>
      </c>
      <c r="B7719" s="1049" t="s">
        <v>4628</v>
      </c>
      <c r="C7719" s="1049" t="s">
        <v>4676</v>
      </c>
      <c r="D7719" s="1053">
        <v>6192.97</v>
      </c>
    </row>
    <row r="7720" spans="1:4" x14ac:dyDescent="0.25">
      <c r="A7720" s="1049">
        <v>101428</v>
      </c>
      <c r="B7720" s="1049" t="s">
        <v>4899</v>
      </c>
      <c r="C7720" s="1049" t="s">
        <v>4676</v>
      </c>
      <c r="D7720" s="1053">
        <v>5493.32</v>
      </c>
    </row>
    <row r="7721" spans="1:4" x14ac:dyDescent="0.25">
      <c r="A7721" s="1049">
        <v>101429</v>
      </c>
      <c r="B7721" s="1049" t="s">
        <v>4900</v>
      </c>
      <c r="C7721" s="1049" t="s">
        <v>4676</v>
      </c>
      <c r="D7721" s="1053">
        <v>4304.25</v>
      </c>
    </row>
    <row r="7722" spans="1:4" x14ac:dyDescent="0.25">
      <c r="A7722" s="1049">
        <v>101430</v>
      </c>
      <c r="B7722" s="1049" t="s">
        <v>4901</v>
      </c>
      <c r="C7722" s="1049" t="s">
        <v>4676</v>
      </c>
      <c r="D7722" s="1053">
        <v>6192.97</v>
      </c>
    </row>
    <row r="7723" spans="1:4" x14ac:dyDescent="0.25">
      <c r="A7723" s="1049">
        <v>101431</v>
      </c>
      <c r="B7723" s="1049" t="s">
        <v>4631</v>
      </c>
      <c r="C7723" s="1049" t="s">
        <v>4676</v>
      </c>
      <c r="D7723" s="1053">
        <v>6666.87</v>
      </c>
    </row>
    <row r="7724" spans="1:4" x14ac:dyDescent="0.25">
      <c r="A7724" s="1049">
        <v>101432</v>
      </c>
      <c r="B7724" s="1049" t="s">
        <v>4902</v>
      </c>
      <c r="C7724" s="1049" t="s">
        <v>4676</v>
      </c>
      <c r="D7724" s="1053">
        <v>5413.77</v>
      </c>
    </row>
    <row r="7725" spans="1:4" x14ac:dyDescent="0.25">
      <c r="A7725" s="1049">
        <v>101433</v>
      </c>
      <c r="B7725" s="1049" t="s">
        <v>4633</v>
      </c>
      <c r="C7725" s="1049" t="s">
        <v>4676</v>
      </c>
      <c r="D7725" s="1053">
        <v>8464.5499999999993</v>
      </c>
    </row>
    <row r="7726" spans="1:4" x14ac:dyDescent="0.25">
      <c r="A7726" s="1049">
        <v>101434</v>
      </c>
      <c r="B7726" s="1049" t="s">
        <v>4903</v>
      </c>
      <c r="C7726" s="1049" t="s">
        <v>4676</v>
      </c>
      <c r="D7726" s="1053">
        <v>4519.3</v>
      </c>
    </row>
    <row r="7727" spans="1:4" x14ac:dyDescent="0.25">
      <c r="A7727" s="1049">
        <v>101435</v>
      </c>
      <c r="B7727" s="1049" t="s">
        <v>4904</v>
      </c>
      <c r="C7727" s="1049" t="s">
        <v>4676</v>
      </c>
      <c r="D7727" s="1053">
        <v>6893.84</v>
      </c>
    </row>
    <row r="7728" spans="1:4" x14ac:dyDescent="0.25">
      <c r="A7728" s="1049">
        <v>101436</v>
      </c>
      <c r="B7728" s="1049" t="s">
        <v>4635</v>
      </c>
      <c r="C7728" s="1049" t="s">
        <v>4676</v>
      </c>
      <c r="D7728" s="1053">
        <v>4979.41</v>
      </c>
    </row>
    <row r="7729" spans="1:4" x14ac:dyDescent="0.25">
      <c r="A7729" s="1049">
        <v>101437</v>
      </c>
      <c r="B7729" s="1049" t="s">
        <v>4905</v>
      </c>
      <c r="C7729" s="1049" t="s">
        <v>4676</v>
      </c>
      <c r="D7729" s="1053">
        <v>7814.08</v>
      </c>
    </row>
    <row r="7730" spans="1:4" x14ac:dyDescent="0.25">
      <c r="A7730" s="1049">
        <v>101438</v>
      </c>
      <c r="B7730" s="1049" t="s">
        <v>4637</v>
      </c>
      <c r="C7730" s="1049" t="s">
        <v>4676</v>
      </c>
      <c r="D7730" s="1053">
        <v>7814.08</v>
      </c>
    </row>
    <row r="7731" spans="1:4" x14ac:dyDescent="0.25">
      <c r="A7731" s="1049">
        <v>101439</v>
      </c>
      <c r="B7731" s="1049" t="s">
        <v>4638</v>
      </c>
      <c r="C7731" s="1049" t="s">
        <v>4676</v>
      </c>
      <c r="D7731" s="1053">
        <v>6192.97</v>
      </c>
    </row>
    <row r="7732" spans="1:4" x14ac:dyDescent="0.25">
      <c r="A7732" s="1049">
        <v>101440</v>
      </c>
      <c r="B7732" s="1049" t="s">
        <v>4906</v>
      </c>
      <c r="C7732" s="1049" t="s">
        <v>4676</v>
      </c>
      <c r="D7732" s="1053">
        <v>6192.97</v>
      </c>
    </row>
    <row r="7733" spans="1:4" x14ac:dyDescent="0.25">
      <c r="A7733" s="1049">
        <v>101441</v>
      </c>
      <c r="B7733" s="1049" t="s">
        <v>4640</v>
      </c>
      <c r="C7733" s="1049" t="s">
        <v>4676</v>
      </c>
      <c r="D7733" s="1053">
        <v>5319.18</v>
      </c>
    </row>
    <row r="7734" spans="1:4" x14ac:dyDescent="0.25">
      <c r="A7734" s="1049">
        <v>101443</v>
      </c>
      <c r="B7734" s="1049" t="s">
        <v>4641</v>
      </c>
      <c r="C7734" s="1049" t="s">
        <v>4676</v>
      </c>
      <c r="D7734" s="1053">
        <v>7814.08</v>
      </c>
    </row>
    <row r="7735" spans="1:4" x14ac:dyDescent="0.25">
      <c r="A7735" s="1049">
        <v>101444</v>
      </c>
      <c r="B7735" s="1049" t="s">
        <v>4644</v>
      </c>
      <c r="C7735" s="1049" t="s">
        <v>4676</v>
      </c>
      <c r="D7735" s="1053">
        <v>5547.49</v>
      </c>
    </row>
    <row r="7736" spans="1:4" x14ac:dyDescent="0.25">
      <c r="A7736" s="1049">
        <v>101445</v>
      </c>
      <c r="B7736" s="1049" t="s">
        <v>4645</v>
      </c>
      <c r="C7736" s="1049" t="s">
        <v>4676</v>
      </c>
      <c r="D7736" s="1053">
        <v>5568.51</v>
      </c>
    </row>
    <row r="7737" spans="1:4" x14ac:dyDescent="0.25">
      <c r="A7737" s="1049">
        <v>101446</v>
      </c>
      <c r="B7737" s="1049" t="s">
        <v>4646</v>
      </c>
      <c r="C7737" s="1049" t="s">
        <v>4676</v>
      </c>
      <c r="D7737" s="1053">
        <v>5789.57</v>
      </c>
    </row>
    <row r="7738" spans="1:4" x14ac:dyDescent="0.25">
      <c r="A7738" s="1049">
        <v>101447</v>
      </c>
      <c r="B7738" s="1049" t="s">
        <v>4647</v>
      </c>
      <c r="C7738" s="1049" t="s">
        <v>4676</v>
      </c>
      <c r="D7738" s="1053">
        <v>5488.04</v>
      </c>
    </row>
    <row r="7739" spans="1:4" x14ac:dyDescent="0.25">
      <c r="A7739" s="1049">
        <v>101448</v>
      </c>
      <c r="B7739" s="1049" t="s">
        <v>4648</v>
      </c>
      <c r="C7739" s="1049" t="s">
        <v>4676</v>
      </c>
      <c r="D7739" s="1053">
        <v>5789.57</v>
      </c>
    </row>
    <row r="7740" spans="1:4" x14ac:dyDescent="0.25">
      <c r="A7740" s="1049">
        <v>101449</v>
      </c>
      <c r="B7740" s="1049" t="s">
        <v>4907</v>
      </c>
      <c r="C7740" s="1049" t="s">
        <v>4676</v>
      </c>
      <c r="D7740" s="1053">
        <v>5212.05</v>
      </c>
    </row>
    <row r="7741" spans="1:4" x14ac:dyDescent="0.25">
      <c r="A7741" s="1049">
        <v>101451</v>
      </c>
      <c r="B7741" s="1049" t="s">
        <v>4651</v>
      </c>
      <c r="C7741" s="1049" t="s">
        <v>4676</v>
      </c>
      <c r="D7741" s="1053">
        <v>6234.42</v>
      </c>
    </row>
    <row r="7742" spans="1:4" x14ac:dyDescent="0.25">
      <c r="A7742" s="1049">
        <v>101452</v>
      </c>
      <c r="B7742" s="1049" t="s">
        <v>4908</v>
      </c>
      <c r="C7742" s="1049" t="s">
        <v>4676</v>
      </c>
      <c r="D7742" s="1053">
        <v>4251.0200000000004</v>
      </c>
    </row>
    <row r="7743" spans="1:4" x14ac:dyDescent="0.25">
      <c r="A7743" s="1049">
        <v>101453</v>
      </c>
      <c r="B7743" s="1049" t="s">
        <v>4653</v>
      </c>
      <c r="C7743" s="1049" t="s">
        <v>4676</v>
      </c>
      <c r="D7743" s="1053">
        <v>6052.03</v>
      </c>
    </row>
    <row r="7744" spans="1:4" x14ac:dyDescent="0.25">
      <c r="A7744" s="1049">
        <v>101454</v>
      </c>
      <c r="B7744" s="1049" t="s">
        <v>4909</v>
      </c>
      <c r="C7744" s="1049" t="s">
        <v>4676</v>
      </c>
      <c r="D7744" s="1053">
        <v>6798.93</v>
      </c>
    </row>
    <row r="7745" spans="1:4" x14ac:dyDescent="0.25">
      <c r="A7745" s="1049">
        <v>101456</v>
      </c>
      <c r="B7745" s="1049" t="s">
        <v>4910</v>
      </c>
      <c r="C7745" s="1049" t="s">
        <v>4676</v>
      </c>
      <c r="D7745" s="1053">
        <v>9112.4500000000007</v>
      </c>
    </row>
    <row r="7746" spans="1:4" x14ac:dyDescent="0.25">
      <c r="A7746" s="1049">
        <v>101457</v>
      </c>
      <c r="B7746" s="1049" t="s">
        <v>4911</v>
      </c>
      <c r="C7746" s="1049" t="s">
        <v>4676</v>
      </c>
      <c r="D7746" s="1053">
        <v>10546.12</v>
      </c>
    </row>
    <row r="7747" spans="1:4" x14ac:dyDescent="0.25">
      <c r="A7747" s="1049">
        <v>101458</v>
      </c>
      <c r="B7747" s="1049" t="s">
        <v>4912</v>
      </c>
      <c r="C7747" s="1049" t="s">
        <v>4676</v>
      </c>
      <c r="D7747" s="1053">
        <v>5766.79</v>
      </c>
    </row>
    <row r="7748" spans="1:4" x14ac:dyDescent="0.25">
      <c r="A7748" s="1049">
        <v>101459</v>
      </c>
      <c r="B7748" s="1049" t="s">
        <v>4659</v>
      </c>
      <c r="C7748" s="1049" t="s">
        <v>4676</v>
      </c>
      <c r="D7748" s="1053">
        <v>4880.3599999999997</v>
      </c>
    </row>
    <row r="7749" spans="1:4" x14ac:dyDescent="0.25">
      <c r="A7749" s="1049">
        <v>101460</v>
      </c>
      <c r="B7749" s="1049" t="s">
        <v>4783</v>
      </c>
      <c r="C7749" s="1049" t="s">
        <v>4676</v>
      </c>
      <c r="D7749" s="1053">
        <v>4211.99</v>
      </c>
    </row>
    <row r="7750" spans="1:4" x14ac:dyDescent="0.25">
      <c r="A7750" s="1051">
        <v>38605</v>
      </c>
      <c r="B7750" s="1051" t="s">
        <v>22756</v>
      </c>
      <c r="C7750" s="1051" t="s">
        <v>17034</v>
      </c>
      <c r="D7750" s="1054">
        <v>67.52</v>
      </c>
    </row>
    <row r="7751" spans="1:4" x14ac:dyDescent="0.25">
      <c r="A7751" s="1051">
        <v>11270</v>
      </c>
      <c r="B7751" s="1051" t="s">
        <v>22757</v>
      </c>
      <c r="C7751" s="1051" t="s">
        <v>17034</v>
      </c>
      <c r="D7751" s="1054">
        <v>2.74</v>
      </c>
    </row>
    <row r="7752" spans="1:4" x14ac:dyDescent="0.25">
      <c r="A7752" s="1051">
        <v>412</v>
      </c>
      <c r="B7752" s="1051" t="s">
        <v>22758</v>
      </c>
      <c r="C7752" s="1051" t="s">
        <v>17034</v>
      </c>
      <c r="D7752" s="1054">
        <v>1.28</v>
      </c>
    </row>
    <row r="7753" spans="1:4" x14ac:dyDescent="0.25">
      <c r="A7753" s="1051">
        <v>414</v>
      </c>
      <c r="B7753" s="1051" t="s">
        <v>22759</v>
      </c>
      <c r="C7753" s="1051" t="s">
        <v>17034</v>
      </c>
      <c r="D7753" s="1054">
        <v>0.08</v>
      </c>
    </row>
    <row r="7754" spans="1:4" x14ac:dyDescent="0.25">
      <c r="A7754" s="1051">
        <v>410</v>
      </c>
      <c r="B7754" s="1051" t="s">
        <v>22760</v>
      </c>
      <c r="C7754" s="1051" t="s">
        <v>17034</v>
      </c>
      <c r="D7754" s="1054">
        <v>0.19</v>
      </c>
    </row>
    <row r="7755" spans="1:4" x14ac:dyDescent="0.25">
      <c r="A7755" s="1051">
        <v>411</v>
      </c>
      <c r="B7755" s="1051" t="s">
        <v>22761</v>
      </c>
      <c r="C7755" s="1051" t="s">
        <v>17034</v>
      </c>
      <c r="D7755" s="1054">
        <v>0.25</v>
      </c>
    </row>
    <row r="7756" spans="1:4" x14ac:dyDescent="0.25">
      <c r="A7756" s="1051">
        <v>408</v>
      </c>
      <c r="B7756" s="1051" t="s">
        <v>22762</v>
      </c>
      <c r="C7756" s="1051" t="s">
        <v>17034</v>
      </c>
      <c r="D7756" s="1054">
        <v>1.24</v>
      </c>
    </row>
    <row r="7757" spans="1:4" x14ac:dyDescent="0.25">
      <c r="A7757" s="1051">
        <v>39131</v>
      </c>
      <c r="B7757" s="1051" t="s">
        <v>22763</v>
      </c>
      <c r="C7757" s="1051" t="s">
        <v>17034</v>
      </c>
      <c r="D7757" s="1054">
        <v>3.94</v>
      </c>
    </row>
    <row r="7758" spans="1:4" x14ac:dyDescent="0.25">
      <c r="A7758" s="1051">
        <v>394</v>
      </c>
      <c r="B7758" s="1051" t="s">
        <v>22764</v>
      </c>
      <c r="C7758" s="1051" t="s">
        <v>17034</v>
      </c>
      <c r="D7758" s="1054">
        <v>3.99</v>
      </c>
    </row>
    <row r="7759" spans="1:4" x14ac:dyDescent="0.25">
      <c r="A7759" s="1051">
        <v>39130</v>
      </c>
      <c r="B7759" s="1051" t="s">
        <v>22765</v>
      </c>
      <c r="C7759" s="1051" t="s">
        <v>17034</v>
      </c>
      <c r="D7759" s="1054">
        <v>3.6</v>
      </c>
    </row>
    <row r="7760" spans="1:4" x14ac:dyDescent="0.25">
      <c r="A7760" s="1051">
        <v>395</v>
      </c>
      <c r="B7760" s="1051" t="s">
        <v>22766</v>
      </c>
      <c r="C7760" s="1051" t="s">
        <v>17034</v>
      </c>
      <c r="D7760" s="1054">
        <v>3.85</v>
      </c>
    </row>
    <row r="7761" spans="1:4" x14ac:dyDescent="0.25">
      <c r="A7761" s="1051">
        <v>39127</v>
      </c>
      <c r="B7761" s="1051" t="s">
        <v>22767</v>
      </c>
      <c r="C7761" s="1051" t="s">
        <v>17034</v>
      </c>
      <c r="D7761" s="1054">
        <v>1.9</v>
      </c>
    </row>
    <row r="7762" spans="1:4" x14ac:dyDescent="0.25">
      <c r="A7762" s="1051">
        <v>392</v>
      </c>
      <c r="B7762" s="1051" t="s">
        <v>22768</v>
      </c>
      <c r="C7762" s="1051" t="s">
        <v>17034</v>
      </c>
      <c r="D7762" s="1054">
        <v>1.94</v>
      </c>
    </row>
    <row r="7763" spans="1:4" x14ac:dyDescent="0.25">
      <c r="A7763" s="1051">
        <v>39129</v>
      </c>
      <c r="B7763" s="1051" t="s">
        <v>22769</v>
      </c>
      <c r="C7763" s="1051" t="s">
        <v>17034</v>
      </c>
      <c r="D7763" s="1054">
        <v>2.2200000000000002</v>
      </c>
    </row>
    <row r="7764" spans="1:4" x14ac:dyDescent="0.25">
      <c r="A7764" s="1051">
        <v>393</v>
      </c>
      <c r="B7764" s="1051" t="s">
        <v>22770</v>
      </c>
      <c r="C7764" s="1051" t="s">
        <v>17034</v>
      </c>
      <c r="D7764" s="1054">
        <v>2.3199999999999998</v>
      </c>
    </row>
    <row r="7765" spans="1:4" x14ac:dyDescent="0.25">
      <c r="A7765" s="1051">
        <v>39133</v>
      </c>
      <c r="B7765" s="1051" t="s">
        <v>22771</v>
      </c>
      <c r="C7765" s="1051" t="s">
        <v>17034</v>
      </c>
      <c r="D7765" s="1054">
        <v>5.18</v>
      </c>
    </row>
    <row r="7766" spans="1:4" x14ac:dyDescent="0.25">
      <c r="A7766" s="1051">
        <v>397</v>
      </c>
      <c r="B7766" s="1051" t="s">
        <v>22772</v>
      </c>
      <c r="C7766" s="1051" t="s">
        <v>17034</v>
      </c>
      <c r="D7766" s="1054">
        <v>5.72</v>
      </c>
    </row>
    <row r="7767" spans="1:4" x14ac:dyDescent="0.25">
      <c r="A7767" s="1051">
        <v>39132</v>
      </c>
      <c r="B7767" s="1051" t="s">
        <v>22773</v>
      </c>
      <c r="C7767" s="1051" t="s">
        <v>17034</v>
      </c>
      <c r="D7767" s="1054">
        <v>4.1399999999999997</v>
      </c>
    </row>
    <row r="7768" spans="1:4" x14ac:dyDescent="0.25">
      <c r="A7768" s="1051">
        <v>396</v>
      </c>
      <c r="B7768" s="1051" t="s">
        <v>22774</v>
      </c>
      <c r="C7768" s="1051" t="s">
        <v>17034</v>
      </c>
      <c r="D7768" s="1054">
        <v>4.4400000000000004</v>
      </c>
    </row>
    <row r="7769" spans="1:4" x14ac:dyDescent="0.25">
      <c r="A7769" s="1051">
        <v>39135</v>
      </c>
      <c r="B7769" s="1051" t="s">
        <v>22775</v>
      </c>
      <c r="C7769" s="1051" t="s">
        <v>17034</v>
      </c>
      <c r="D7769" s="1054">
        <v>8.2899999999999991</v>
      </c>
    </row>
    <row r="7770" spans="1:4" x14ac:dyDescent="0.25">
      <c r="A7770" s="1051">
        <v>39128</v>
      </c>
      <c r="B7770" s="1051" t="s">
        <v>22776</v>
      </c>
      <c r="C7770" s="1051" t="s">
        <v>17034</v>
      </c>
      <c r="D7770" s="1054">
        <v>2.0699999999999998</v>
      </c>
    </row>
    <row r="7771" spans="1:4" x14ac:dyDescent="0.25">
      <c r="A7771" s="1051">
        <v>400</v>
      </c>
      <c r="B7771" s="1051" t="s">
        <v>22777</v>
      </c>
      <c r="C7771" s="1051" t="s">
        <v>17034</v>
      </c>
      <c r="D7771" s="1054">
        <v>2.02</v>
      </c>
    </row>
    <row r="7772" spans="1:4" x14ac:dyDescent="0.25">
      <c r="A7772" s="1051">
        <v>39125</v>
      </c>
      <c r="B7772" s="1051" t="s">
        <v>22778</v>
      </c>
      <c r="C7772" s="1051" t="s">
        <v>17034</v>
      </c>
      <c r="D7772" s="1054">
        <v>2.0699999999999998</v>
      </c>
    </row>
    <row r="7773" spans="1:4" x14ac:dyDescent="0.25">
      <c r="A7773" s="1051">
        <v>39134</v>
      </c>
      <c r="B7773" s="1051" t="s">
        <v>22779</v>
      </c>
      <c r="C7773" s="1051" t="s">
        <v>17034</v>
      </c>
      <c r="D7773" s="1054">
        <v>6.91</v>
      </c>
    </row>
    <row r="7774" spans="1:4" x14ac:dyDescent="0.25">
      <c r="A7774" s="1051">
        <v>398</v>
      </c>
      <c r="B7774" s="1051" t="s">
        <v>22780</v>
      </c>
      <c r="C7774" s="1051" t="s">
        <v>17034</v>
      </c>
      <c r="D7774" s="1054">
        <v>6.36</v>
      </c>
    </row>
    <row r="7775" spans="1:4" x14ac:dyDescent="0.25">
      <c r="A7775" s="1051">
        <v>39126</v>
      </c>
      <c r="B7775" s="1051" t="s">
        <v>22781</v>
      </c>
      <c r="C7775" s="1051" t="s">
        <v>17034</v>
      </c>
      <c r="D7775" s="1054">
        <v>9.32</v>
      </c>
    </row>
    <row r="7776" spans="1:4" x14ac:dyDescent="0.25">
      <c r="A7776" s="1051">
        <v>399</v>
      </c>
      <c r="B7776" s="1051" t="s">
        <v>22782</v>
      </c>
      <c r="C7776" s="1051" t="s">
        <v>17034</v>
      </c>
      <c r="D7776" s="1054">
        <v>8.2100000000000009</v>
      </c>
    </row>
    <row r="7777" spans="1:4" x14ac:dyDescent="0.25">
      <c r="A7777" s="1051">
        <v>39158</v>
      </c>
      <c r="B7777" s="1051" t="s">
        <v>22783</v>
      </c>
      <c r="C7777" s="1051" t="s">
        <v>17034</v>
      </c>
      <c r="D7777" s="1054">
        <v>22.06</v>
      </c>
    </row>
    <row r="7778" spans="1:4" x14ac:dyDescent="0.25">
      <c r="A7778" s="1051">
        <v>39141</v>
      </c>
      <c r="B7778" s="1051" t="s">
        <v>22784</v>
      </c>
      <c r="C7778" s="1051" t="s">
        <v>17034</v>
      </c>
      <c r="D7778" s="1054">
        <v>1.6</v>
      </c>
    </row>
    <row r="7779" spans="1:4" x14ac:dyDescent="0.25">
      <c r="A7779" s="1051">
        <v>39140</v>
      </c>
      <c r="B7779" s="1051" t="s">
        <v>22785</v>
      </c>
      <c r="C7779" s="1051" t="s">
        <v>17034</v>
      </c>
      <c r="D7779" s="1054">
        <v>1.45</v>
      </c>
    </row>
    <row r="7780" spans="1:4" x14ac:dyDescent="0.25">
      <c r="A7780" s="1051">
        <v>39137</v>
      </c>
      <c r="B7780" s="1051" t="s">
        <v>22786</v>
      </c>
      <c r="C7780" s="1051" t="s">
        <v>17034</v>
      </c>
      <c r="D7780" s="1054">
        <v>0.83</v>
      </c>
    </row>
    <row r="7781" spans="1:4" x14ac:dyDescent="0.25">
      <c r="A7781" s="1051">
        <v>39139</v>
      </c>
      <c r="B7781" s="1051" t="s">
        <v>22787</v>
      </c>
      <c r="C7781" s="1051" t="s">
        <v>17034</v>
      </c>
      <c r="D7781" s="1054">
        <v>1.2</v>
      </c>
    </row>
    <row r="7782" spans="1:4" x14ac:dyDescent="0.25">
      <c r="A7782" s="1051">
        <v>39143</v>
      </c>
      <c r="B7782" s="1051" t="s">
        <v>22788</v>
      </c>
      <c r="C7782" s="1051" t="s">
        <v>17034</v>
      </c>
      <c r="D7782" s="1054">
        <v>3.3</v>
      </c>
    </row>
    <row r="7783" spans="1:4" x14ac:dyDescent="0.25">
      <c r="A7783" s="1051">
        <v>39142</v>
      </c>
      <c r="B7783" s="1051" t="s">
        <v>22789</v>
      </c>
      <c r="C7783" s="1051" t="s">
        <v>17034</v>
      </c>
      <c r="D7783" s="1054">
        <v>2.36</v>
      </c>
    </row>
    <row r="7784" spans="1:4" x14ac:dyDescent="0.25">
      <c r="A7784" s="1051">
        <v>39138</v>
      </c>
      <c r="B7784" s="1051" t="s">
        <v>22790</v>
      </c>
      <c r="C7784" s="1051" t="s">
        <v>17034</v>
      </c>
      <c r="D7784" s="1054">
        <v>0.88</v>
      </c>
    </row>
    <row r="7785" spans="1:4" x14ac:dyDescent="0.25">
      <c r="A7785" s="1051">
        <v>39136</v>
      </c>
      <c r="B7785" s="1051" t="s">
        <v>22791</v>
      </c>
      <c r="C7785" s="1051" t="s">
        <v>17034</v>
      </c>
      <c r="D7785" s="1054">
        <v>0.59</v>
      </c>
    </row>
    <row r="7786" spans="1:4" x14ac:dyDescent="0.25">
      <c r="A7786" s="1051">
        <v>39144</v>
      </c>
      <c r="B7786" s="1051" t="s">
        <v>22792</v>
      </c>
      <c r="C7786" s="1051" t="s">
        <v>17034</v>
      </c>
      <c r="D7786" s="1054">
        <v>3.85</v>
      </c>
    </row>
    <row r="7787" spans="1:4" x14ac:dyDescent="0.25">
      <c r="A7787" s="1051">
        <v>39145</v>
      </c>
      <c r="B7787" s="1051" t="s">
        <v>22793</v>
      </c>
      <c r="C7787" s="1051" t="s">
        <v>17034</v>
      </c>
      <c r="D7787" s="1054">
        <v>6.34</v>
      </c>
    </row>
    <row r="7788" spans="1:4" x14ac:dyDescent="0.25">
      <c r="A7788" s="1051">
        <v>12615</v>
      </c>
      <c r="B7788" s="1051" t="s">
        <v>22794</v>
      </c>
      <c r="C7788" s="1051" t="s">
        <v>17034</v>
      </c>
      <c r="D7788" s="1054">
        <v>16.100000000000001</v>
      </c>
    </row>
    <row r="7789" spans="1:4" x14ac:dyDescent="0.25">
      <c r="A7789" s="1051">
        <v>11927</v>
      </c>
      <c r="B7789" s="1051" t="s">
        <v>22795</v>
      </c>
      <c r="C7789" s="1051" t="s">
        <v>17034</v>
      </c>
      <c r="D7789" s="1054">
        <v>8.1999999999999993</v>
      </c>
    </row>
    <row r="7790" spans="1:4" x14ac:dyDescent="0.25">
      <c r="A7790" s="1051">
        <v>11928</v>
      </c>
      <c r="B7790" s="1051" t="s">
        <v>22796</v>
      </c>
      <c r="C7790" s="1051" t="s">
        <v>17034</v>
      </c>
      <c r="D7790" s="1054">
        <v>9.39</v>
      </c>
    </row>
    <row r="7791" spans="1:4" x14ac:dyDescent="0.25">
      <c r="A7791" s="1051">
        <v>11929</v>
      </c>
      <c r="B7791" s="1051" t="s">
        <v>22797</v>
      </c>
      <c r="C7791" s="1051" t="s">
        <v>17034</v>
      </c>
      <c r="D7791" s="1054">
        <v>14.53</v>
      </c>
    </row>
    <row r="7792" spans="1:4" x14ac:dyDescent="0.25">
      <c r="A7792" s="1051">
        <v>36801</v>
      </c>
      <c r="B7792" s="1051" t="s">
        <v>22798</v>
      </c>
      <c r="C7792" s="1051" t="s">
        <v>17034</v>
      </c>
      <c r="D7792" s="1054">
        <v>27.31</v>
      </c>
    </row>
    <row r="7793" spans="1:4" x14ac:dyDescent="0.25">
      <c r="A7793" s="1051">
        <v>36246</v>
      </c>
      <c r="B7793" s="1051" t="s">
        <v>22799</v>
      </c>
      <c r="C7793" s="1051" t="s">
        <v>17035</v>
      </c>
      <c r="D7793" s="1054">
        <v>3.41</v>
      </c>
    </row>
    <row r="7794" spans="1:4" x14ac:dyDescent="0.25">
      <c r="A7794" s="1051">
        <v>37600</v>
      </c>
      <c r="B7794" s="1051" t="s">
        <v>22800</v>
      </c>
      <c r="C7794" s="1051" t="s">
        <v>17034</v>
      </c>
      <c r="D7794" s="1054">
        <v>106.49</v>
      </c>
    </row>
    <row r="7795" spans="1:4" x14ac:dyDescent="0.25">
      <c r="A7795" s="1051">
        <v>37599</v>
      </c>
      <c r="B7795" s="1051" t="s">
        <v>22801</v>
      </c>
      <c r="C7795" s="1051" t="s">
        <v>17034</v>
      </c>
      <c r="D7795" s="1054">
        <v>99.11</v>
      </c>
    </row>
    <row r="7796" spans="1:4" x14ac:dyDescent="0.25">
      <c r="A7796" s="1051">
        <v>1</v>
      </c>
      <c r="B7796" s="1051" t="s">
        <v>22802</v>
      </c>
      <c r="C7796" s="1051" t="s">
        <v>17036</v>
      </c>
      <c r="D7796" s="1054">
        <v>89</v>
      </c>
    </row>
    <row r="7797" spans="1:4" x14ac:dyDescent="0.25">
      <c r="A7797" s="1051">
        <v>3</v>
      </c>
      <c r="B7797" s="1051" t="s">
        <v>22803</v>
      </c>
      <c r="C7797" s="1051" t="s">
        <v>17037</v>
      </c>
      <c r="D7797" s="1054">
        <v>15.12</v>
      </c>
    </row>
    <row r="7798" spans="1:4" x14ac:dyDescent="0.25">
      <c r="A7798" s="1051">
        <v>43054</v>
      </c>
      <c r="B7798" s="1051" t="s">
        <v>22804</v>
      </c>
      <c r="C7798" s="1051" t="s">
        <v>17036</v>
      </c>
      <c r="D7798" s="1054">
        <v>9.75</v>
      </c>
    </row>
    <row r="7799" spans="1:4" x14ac:dyDescent="0.25">
      <c r="A7799" s="1051">
        <v>42402</v>
      </c>
      <c r="B7799" s="1051" t="s">
        <v>22805</v>
      </c>
      <c r="C7799" s="1051" t="s">
        <v>17036</v>
      </c>
      <c r="D7799" s="1054">
        <v>9.32</v>
      </c>
    </row>
    <row r="7800" spans="1:4" x14ac:dyDescent="0.25">
      <c r="A7800" s="1051">
        <v>42403</v>
      </c>
      <c r="B7800" s="1051" t="s">
        <v>22806</v>
      </c>
      <c r="C7800" s="1051" t="s">
        <v>17036</v>
      </c>
      <c r="D7800" s="1054">
        <v>11.95</v>
      </c>
    </row>
    <row r="7801" spans="1:4" x14ac:dyDescent="0.25">
      <c r="A7801" s="1051">
        <v>42404</v>
      </c>
      <c r="B7801" s="1051" t="s">
        <v>22807</v>
      </c>
      <c r="C7801" s="1051" t="s">
        <v>17036</v>
      </c>
      <c r="D7801" s="1054">
        <v>11.88</v>
      </c>
    </row>
    <row r="7802" spans="1:4" x14ac:dyDescent="0.25">
      <c r="A7802" s="1051">
        <v>42405</v>
      </c>
      <c r="B7802" s="1051" t="s">
        <v>22808</v>
      </c>
      <c r="C7802" s="1051" t="s">
        <v>17036</v>
      </c>
      <c r="D7802" s="1054">
        <v>12.66</v>
      </c>
    </row>
    <row r="7803" spans="1:4" x14ac:dyDescent="0.25">
      <c r="A7803" s="1051">
        <v>34341</v>
      </c>
      <c r="B7803" s="1051" t="s">
        <v>22809</v>
      </c>
      <c r="C7803" s="1051" t="s">
        <v>17036</v>
      </c>
      <c r="D7803" s="1054">
        <v>10.99</v>
      </c>
    </row>
    <row r="7804" spans="1:4" x14ac:dyDescent="0.25">
      <c r="A7804" s="1051">
        <v>43053</v>
      </c>
      <c r="B7804" s="1051" t="s">
        <v>22810</v>
      </c>
      <c r="C7804" s="1051" t="s">
        <v>17036</v>
      </c>
      <c r="D7804" s="1054">
        <v>8.7100000000000009</v>
      </c>
    </row>
    <row r="7805" spans="1:4" x14ac:dyDescent="0.25">
      <c r="A7805" s="1051">
        <v>43058</v>
      </c>
      <c r="B7805" s="1051" t="s">
        <v>22811</v>
      </c>
      <c r="C7805" s="1051" t="s">
        <v>17036</v>
      </c>
      <c r="D7805" s="1054">
        <v>9.0299999999999994</v>
      </c>
    </row>
    <row r="7806" spans="1:4" x14ac:dyDescent="0.25">
      <c r="A7806" s="1051">
        <v>34</v>
      </c>
      <c r="B7806" s="1051" t="s">
        <v>22812</v>
      </c>
      <c r="C7806" s="1051" t="s">
        <v>17036</v>
      </c>
      <c r="D7806" s="1054">
        <v>9.07</v>
      </c>
    </row>
    <row r="7807" spans="1:4" x14ac:dyDescent="0.25">
      <c r="A7807" s="1051">
        <v>43055</v>
      </c>
      <c r="B7807" s="1051" t="s">
        <v>22813</v>
      </c>
      <c r="C7807" s="1051" t="s">
        <v>17036</v>
      </c>
      <c r="D7807" s="1054">
        <v>7.86</v>
      </c>
    </row>
    <row r="7808" spans="1:4" x14ac:dyDescent="0.25">
      <c r="A7808" s="1051">
        <v>43056</v>
      </c>
      <c r="B7808" s="1051" t="s">
        <v>22814</v>
      </c>
      <c r="C7808" s="1051" t="s">
        <v>17036</v>
      </c>
      <c r="D7808" s="1054">
        <v>9.06</v>
      </c>
    </row>
    <row r="7809" spans="1:4" x14ac:dyDescent="0.25">
      <c r="A7809" s="1051">
        <v>43057</v>
      </c>
      <c r="B7809" s="1051" t="s">
        <v>22815</v>
      </c>
      <c r="C7809" s="1051" t="s">
        <v>17036</v>
      </c>
      <c r="D7809" s="1054">
        <v>9.9600000000000009</v>
      </c>
    </row>
    <row r="7810" spans="1:4" x14ac:dyDescent="0.25">
      <c r="A7810" s="1051">
        <v>34449</v>
      </c>
      <c r="B7810" s="1051" t="s">
        <v>22816</v>
      </c>
      <c r="C7810" s="1051" t="s">
        <v>17036</v>
      </c>
      <c r="D7810" s="1054">
        <v>10.64</v>
      </c>
    </row>
    <row r="7811" spans="1:4" x14ac:dyDescent="0.25">
      <c r="A7811" s="1051">
        <v>32</v>
      </c>
      <c r="B7811" s="1051" t="s">
        <v>22817</v>
      </c>
      <c r="C7811" s="1051" t="s">
        <v>17036</v>
      </c>
      <c r="D7811" s="1054">
        <v>9.57</v>
      </c>
    </row>
    <row r="7812" spans="1:4" x14ac:dyDescent="0.25">
      <c r="A7812" s="1051">
        <v>33</v>
      </c>
      <c r="B7812" s="1051" t="s">
        <v>22818</v>
      </c>
      <c r="C7812" s="1051" t="s">
        <v>17036</v>
      </c>
      <c r="D7812" s="1054">
        <v>9.6300000000000008</v>
      </c>
    </row>
    <row r="7813" spans="1:4" x14ac:dyDescent="0.25">
      <c r="A7813" s="1051">
        <v>43061</v>
      </c>
      <c r="B7813" s="1051" t="s">
        <v>22819</v>
      </c>
      <c r="C7813" s="1051" t="s">
        <v>17036</v>
      </c>
      <c r="D7813" s="1054">
        <v>9</v>
      </c>
    </row>
    <row r="7814" spans="1:4" x14ac:dyDescent="0.25">
      <c r="A7814" s="1051">
        <v>43059</v>
      </c>
      <c r="B7814" s="1051" t="s">
        <v>22820</v>
      </c>
      <c r="C7814" s="1051" t="s">
        <v>17036</v>
      </c>
      <c r="D7814" s="1054">
        <v>8.59</v>
      </c>
    </row>
    <row r="7815" spans="1:4" x14ac:dyDescent="0.25">
      <c r="A7815" s="1051">
        <v>43062</v>
      </c>
      <c r="B7815" s="1051" t="s">
        <v>22821</v>
      </c>
      <c r="C7815" s="1051" t="s">
        <v>17036</v>
      </c>
      <c r="D7815" s="1054">
        <v>9.52</v>
      </c>
    </row>
    <row r="7816" spans="1:4" x14ac:dyDescent="0.25">
      <c r="A7816" s="1051">
        <v>43060</v>
      </c>
      <c r="B7816" s="1051" t="s">
        <v>22822</v>
      </c>
      <c r="C7816" s="1051" t="s">
        <v>17036</v>
      </c>
      <c r="D7816" s="1054">
        <v>7.48</v>
      </c>
    </row>
    <row r="7817" spans="1:4" x14ac:dyDescent="0.25">
      <c r="A7817" s="1051">
        <v>40410</v>
      </c>
      <c r="B7817" s="1051" t="s">
        <v>22823</v>
      </c>
      <c r="C7817" s="1051" t="s">
        <v>17034</v>
      </c>
      <c r="D7817" s="1054">
        <v>20</v>
      </c>
    </row>
    <row r="7818" spans="1:4" x14ac:dyDescent="0.25">
      <c r="A7818" s="1051">
        <v>40411</v>
      </c>
      <c r="B7818" s="1051" t="s">
        <v>22824</v>
      </c>
      <c r="C7818" s="1051" t="s">
        <v>17034</v>
      </c>
      <c r="D7818" s="1054">
        <v>21.7</v>
      </c>
    </row>
    <row r="7819" spans="1:4" x14ac:dyDescent="0.25">
      <c r="A7819" s="1051">
        <v>40412</v>
      </c>
      <c r="B7819" s="1051" t="s">
        <v>22825</v>
      </c>
      <c r="C7819" s="1051" t="s">
        <v>17034</v>
      </c>
      <c r="D7819" s="1054">
        <v>24.36</v>
      </c>
    </row>
    <row r="7820" spans="1:4" x14ac:dyDescent="0.25">
      <c r="A7820" s="1051">
        <v>44254</v>
      </c>
      <c r="B7820" s="1051" t="s">
        <v>22826</v>
      </c>
      <c r="C7820" s="1051" t="s">
        <v>17034</v>
      </c>
      <c r="D7820" s="1054">
        <v>30.26</v>
      </c>
    </row>
    <row r="7821" spans="1:4" x14ac:dyDescent="0.25">
      <c r="A7821" s="1051">
        <v>44255</v>
      </c>
      <c r="B7821" s="1051" t="s">
        <v>22827</v>
      </c>
      <c r="C7821" s="1051" t="s">
        <v>17034</v>
      </c>
      <c r="D7821" s="1054">
        <v>33.54</v>
      </c>
    </row>
    <row r="7822" spans="1:4" x14ac:dyDescent="0.25">
      <c r="A7822" s="1051">
        <v>44256</v>
      </c>
      <c r="B7822" s="1051" t="s">
        <v>22828</v>
      </c>
      <c r="C7822" s="1051" t="s">
        <v>17034</v>
      </c>
      <c r="D7822" s="1054">
        <v>37.880000000000003</v>
      </c>
    </row>
    <row r="7823" spans="1:4" x14ac:dyDescent="0.25">
      <c r="A7823" s="1051">
        <v>44257</v>
      </c>
      <c r="B7823" s="1051" t="s">
        <v>22829</v>
      </c>
      <c r="C7823" s="1051" t="s">
        <v>17034</v>
      </c>
      <c r="D7823" s="1054">
        <v>59.92</v>
      </c>
    </row>
    <row r="7824" spans="1:4" x14ac:dyDescent="0.25">
      <c r="A7824" s="1051">
        <v>44258</v>
      </c>
      <c r="B7824" s="1051" t="s">
        <v>22830</v>
      </c>
      <c r="C7824" s="1051" t="s">
        <v>17034</v>
      </c>
      <c r="D7824" s="1054">
        <v>68.48</v>
      </c>
    </row>
    <row r="7825" spans="1:4" x14ac:dyDescent="0.25">
      <c r="A7825" s="1051">
        <v>44259</v>
      </c>
      <c r="B7825" s="1051" t="s">
        <v>22831</v>
      </c>
      <c r="C7825" s="1051" t="s">
        <v>17034</v>
      </c>
      <c r="D7825" s="1054">
        <v>94</v>
      </c>
    </row>
    <row r="7826" spans="1:4" x14ac:dyDescent="0.25">
      <c r="A7826" s="1051">
        <v>37997</v>
      </c>
      <c r="B7826" s="1051" t="s">
        <v>22832</v>
      </c>
      <c r="C7826" s="1051" t="s">
        <v>17034</v>
      </c>
      <c r="D7826" s="1054">
        <v>18.03</v>
      </c>
    </row>
    <row r="7827" spans="1:4" x14ac:dyDescent="0.25">
      <c r="A7827" s="1051">
        <v>37998</v>
      </c>
      <c r="B7827" s="1051" t="s">
        <v>22833</v>
      </c>
      <c r="C7827" s="1051" t="s">
        <v>17034</v>
      </c>
      <c r="D7827" s="1054">
        <v>24.13</v>
      </c>
    </row>
    <row r="7828" spans="1:4" x14ac:dyDescent="0.25">
      <c r="A7828" s="1051">
        <v>55</v>
      </c>
      <c r="B7828" s="1051" t="s">
        <v>22834</v>
      </c>
      <c r="C7828" s="1051" t="s">
        <v>17034</v>
      </c>
      <c r="D7828" s="1054">
        <v>3.82</v>
      </c>
    </row>
    <row r="7829" spans="1:4" x14ac:dyDescent="0.25">
      <c r="A7829" s="1051">
        <v>61</v>
      </c>
      <c r="B7829" s="1051" t="s">
        <v>22835</v>
      </c>
      <c r="C7829" s="1051" t="s">
        <v>17034</v>
      </c>
      <c r="D7829" s="1054">
        <v>3.61</v>
      </c>
    </row>
    <row r="7830" spans="1:4" x14ac:dyDescent="0.25">
      <c r="A7830" s="1051">
        <v>62</v>
      </c>
      <c r="B7830" s="1051" t="s">
        <v>22836</v>
      </c>
      <c r="C7830" s="1051" t="s">
        <v>17034</v>
      </c>
      <c r="D7830" s="1054">
        <v>7.48</v>
      </c>
    </row>
    <row r="7831" spans="1:4" x14ac:dyDescent="0.25">
      <c r="A7831" s="1051">
        <v>10899</v>
      </c>
      <c r="B7831" s="1051" t="s">
        <v>22837</v>
      </c>
      <c r="C7831" s="1051" t="s">
        <v>17034</v>
      </c>
      <c r="D7831" s="1054">
        <v>83.23</v>
      </c>
    </row>
    <row r="7832" spans="1:4" x14ac:dyDescent="0.25">
      <c r="A7832" s="1051">
        <v>10900</v>
      </c>
      <c r="B7832" s="1051" t="s">
        <v>22838</v>
      </c>
      <c r="C7832" s="1051" t="s">
        <v>17034</v>
      </c>
      <c r="D7832" s="1054">
        <v>65.14</v>
      </c>
    </row>
    <row r="7833" spans="1:4" x14ac:dyDescent="0.25">
      <c r="A7833" s="1051">
        <v>47</v>
      </c>
      <c r="B7833" s="1051" t="s">
        <v>22839</v>
      </c>
      <c r="C7833" s="1051" t="s">
        <v>17034</v>
      </c>
      <c r="D7833" s="1054">
        <v>72.23</v>
      </c>
    </row>
    <row r="7834" spans="1:4" x14ac:dyDescent="0.25">
      <c r="A7834" s="1051">
        <v>48</v>
      </c>
      <c r="B7834" s="1051" t="s">
        <v>22840</v>
      </c>
      <c r="C7834" s="1051" t="s">
        <v>17034</v>
      </c>
      <c r="D7834" s="1054">
        <v>18.84</v>
      </c>
    </row>
    <row r="7835" spans="1:4" x14ac:dyDescent="0.25">
      <c r="A7835" s="1051">
        <v>46</v>
      </c>
      <c r="B7835" s="1051" t="s">
        <v>22841</v>
      </c>
      <c r="C7835" s="1051" t="s">
        <v>17034</v>
      </c>
      <c r="D7835" s="1054">
        <v>42.24</v>
      </c>
    </row>
    <row r="7836" spans="1:4" x14ac:dyDescent="0.25">
      <c r="A7836" s="1051">
        <v>52</v>
      </c>
      <c r="B7836" s="1051" t="s">
        <v>22842</v>
      </c>
      <c r="C7836" s="1051" t="s">
        <v>17034</v>
      </c>
      <c r="D7836" s="1054">
        <v>14.31</v>
      </c>
    </row>
    <row r="7837" spans="1:4" x14ac:dyDescent="0.25">
      <c r="A7837" s="1051">
        <v>43</v>
      </c>
      <c r="B7837" s="1051" t="s">
        <v>22843</v>
      </c>
      <c r="C7837" s="1051" t="s">
        <v>17034</v>
      </c>
      <c r="D7837" s="1054">
        <v>48.31</v>
      </c>
    </row>
    <row r="7838" spans="1:4" x14ac:dyDescent="0.25">
      <c r="A7838" s="1051">
        <v>103</v>
      </c>
      <c r="B7838" s="1051" t="s">
        <v>22844</v>
      </c>
      <c r="C7838" s="1051" t="s">
        <v>17034</v>
      </c>
      <c r="D7838" s="1054">
        <v>50.2</v>
      </c>
    </row>
    <row r="7839" spans="1:4" x14ac:dyDescent="0.25">
      <c r="A7839" s="1051">
        <v>107</v>
      </c>
      <c r="B7839" s="1051" t="s">
        <v>22845</v>
      </c>
      <c r="C7839" s="1051" t="s">
        <v>17034</v>
      </c>
      <c r="D7839" s="1054">
        <v>0.94</v>
      </c>
    </row>
    <row r="7840" spans="1:4" x14ac:dyDescent="0.25">
      <c r="A7840" s="1051">
        <v>65</v>
      </c>
      <c r="B7840" s="1051" t="s">
        <v>22846</v>
      </c>
      <c r="C7840" s="1051" t="s">
        <v>17034</v>
      </c>
      <c r="D7840" s="1054">
        <v>1.03</v>
      </c>
    </row>
    <row r="7841" spans="1:4" x14ac:dyDescent="0.25">
      <c r="A7841" s="1051">
        <v>108</v>
      </c>
      <c r="B7841" s="1051" t="s">
        <v>22847</v>
      </c>
      <c r="C7841" s="1051" t="s">
        <v>17034</v>
      </c>
      <c r="D7841" s="1054">
        <v>2.08</v>
      </c>
    </row>
    <row r="7842" spans="1:4" x14ac:dyDescent="0.25">
      <c r="A7842" s="1051">
        <v>110</v>
      </c>
      <c r="B7842" s="1051" t="s">
        <v>22848</v>
      </c>
      <c r="C7842" s="1051" t="s">
        <v>17034</v>
      </c>
      <c r="D7842" s="1054">
        <v>7.22</v>
      </c>
    </row>
    <row r="7843" spans="1:4" x14ac:dyDescent="0.25">
      <c r="A7843" s="1051">
        <v>109</v>
      </c>
      <c r="B7843" s="1051" t="s">
        <v>22849</v>
      </c>
      <c r="C7843" s="1051" t="s">
        <v>17034</v>
      </c>
      <c r="D7843" s="1054">
        <v>4.3</v>
      </c>
    </row>
    <row r="7844" spans="1:4" x14ac:dyDescent="0.25">
      <c r="A7844" s="1051">
        <v>111</v>
      </c>
      <c r="B7844" s="1051" t="s">
        <v>22850</v>
      </c>
      <c r="C7844" s="1051" t="s">
        <v>17034</v>
      </c>
      <c r="D7844" s="1054">
        <v>9.77</v>
      </c>
    </row>
    <row r="7845" spans="1:4" x14ac:dyDescent="0.25">
      <c r="A7845" s="1051">
        <v>112</v>
      </c>
      <c r="B7845" s="1051" t="s">
        <v>22851</v>
      </c>
      <c r="C7845" s="1051" t="s">
        <v>17034</v>
      </c>
      <c r="D7845" s="1054">
        <v>5.18</v>
      </c>
    </row>
    <row r="7846" spans="1:4" x14ac:dyDescent="0.25">
      <c r="A7846" s="1051">
        <v>113</v>
      </c>
      <c r="B7846" s="1051" t="s">
        <v>22852</v>
      </c>
      <c r="C7846" s="1051" t="s">
        <v>17034</v>
      </c>
      <c r="D7846" s="1054">
        <v>12.96</v>
      </c>
    </row>
    <row r="7847" spans="1:4" x14ac:dyDescent="0.25">
      <c r="A7847" s="1051">
        <v>104</v>
      </c>
      <c r="B7847" s="1051" t="s">
        <v>22853</v>
      </c>
      <c r="C7847" s="1051" t="s">
        <v>17034</v>
      </c>
      <c r="D7847" s="1054">
        <v>22.56</v>
      </c>
    </row>
    <row r="7848" spans="1:4" x14ac:dyDescent="0.25">
      <c r="A7848" s="1051">
        <v>102</v>
      </c>
      <c r="B7848" s="1051" t="s">
        <v>22854</v>
      </c>
      <c r="C7848" s="1051" t="s">
        <v>17034</v>
      </c>
      <c r="D7848" s="1054">
        <v>31.11</v>
      </c>
    </row>
    <row r="7849" spans="1:4" x14ac:dyDescent="0.25">
      <c r="A7849" s="1051">
        <v>95</v>
      </c>
      <c r="B7849" s="1051" t="s">
        <v>22855</v>
      </c>
      <c r="C7849" s="1051" t="s">
        <v>17034</v>
      </c>
      <c r="D7849" s="1054">
        <v>13.14</v>
      </c>
    </row>
    <row r="7850" spans="1:4" x14ac:dyDescent="0.25">
      <c r="A7850" s="1051">
        <v>96</v>
      </c>
      <c r="B7850" s="1051" t="s">
        <v>22856</v>
      </c>
      <c r="C7850" s="1051" t="s">
        <v>17034</v>
      </c>
      <c r="D7850" s="1054">
        <v>14.3</v>
      </c>
    </row>
    <row r="7851" spans="1:4" x14ac:dyDescent="0.25">
      <c r="A7851" s="1051">
        <v>97</v>
      </c>
      <c r="B7851" s="1051" t="s">
        <v>22857</v>
      </c>
      <c r="C7851" s="1051" t="s">
        <v>17034</v>
      </c>
      <c r="D7851" s="1054">
        <v>21.51</v>
      </c>
    </row>
    <row r="7852" spans="1:4" x14ac:dyDescent="0.25">
      <c r="A7852" s="1051">
        <v>98</v>
      </c>
      <c r="B7852" s="1051" t="s">
        <v>22858</v>
      </c>
      <c r="C7852" s="1051" t="s">
        <v>17034</v>
      </c>
      <c r="D7852" s="1054">
        <v>32.200000000000003</v>
      </c>
    </row>
    <row r="7853" spans="1:4" x14ac:dyDescent="0.25">
      <c r="A7853" s="1051">
        <v>99</v>
      </c>
      <c r="B7853" s="1051" t="s">
        <v>22859</v>
      </c>
      <c r="C7853" s="1051" t="s">
        <v>17034</v>
      </c>
      <c r="D7853" s="1054">
        <v>30.44</v>
      </c>
    </row>
    <row r="7854" spans="1:4" x14ac:dyDescent="0.25">
      <c r="A7854" s="1051">
        <v>60</v>
      </c>
      <c r="B7854" s="1051" t="s">
        <v>22860</v>
      </c>
      <c r="C7854" s="1051" t="s">
        <v>17034</v>
      </c>
      <c r="D7854" s="1054">
        <v>4.95</v>
      </c>
    </row>
    <row r="7855" spans="1:4" x14ac:dyDescent="0.25">
      <c r="A7855" s="1051">
        <v>72</v>
      </c>
      <c r="B7855" s="1051" t="s">
        <v>22861</v>
      </c>
      <c r="C7855" s="1051" t="s">
        <v>17034</v>
      </c>
      <c r="D7855" s="1054">
        <v>58.37</v>
      </c>
    </row>
    <row r="7856" spans="1:4" x14ac:dyDescent="0.25">
      <c r="A7856" s="1051">
        <v>67</v>
      </c>
      <c r="B7856" s="1051" t="s">
        <v>22862</v>
      </c>
      <c r="C7856" s="1051" t="s">
        <v>17034</v>
      </c>
      <c r="D7856" s="1054">
        <v>18.87</v>
      </c>
    </row>
    <row r="7857" spans="1:4" x14ac:dyDescent="0.25">
      <c r="A7857" s="1051">
        <v>71</v>
      </c>
      <c r="B7857" s="1051" t="s">
        <v>22863</v>
      </c>
      <c r="C7857" s="1051" t="s">
        <v>17034</v>
      </c>
      <c r="D7857" s="1054">
        <v>36.049999999999997</v>
      </c>
    </row>
    <row r="7858" spans="1:4" x14ac:dyDescent="0.25">
      <c r="A7858" s="1051">
        <v>73</v>
      </c>
      <c r="B7858" s="1051" t="s">
        <v>22864</v>
      </c>
      <c r="C7858" s="1051" t="s">
        <v>17034</v>
      </c>
      <c r="D7858" s="1054">
        <v>18.059999999999999</v>
      </c>
    </row>
    <row r="7859" spans="1:4" x14ac:dyDescent="0.25">
      <c r="A7859" s="1051">
        <v>100</v>
      </c>
      <c r="B7859" s="1051" t="s">
        <v>22865</v>
      </c>
      <c r="C7859" s="1051" t="s">
        <v>17034</v>
      </c>
      <c r="D7859" s="1054">
        <v>53.18</v>
      </c>
    </row>
    <row r="7860" spans="1:4" x14ac:dyDescent="0.25">
      <c r="A7860" s="1051">
        <v>75</v>
      </c>
      <c r="B7860" s="1051" t="s">
        <v>22866</v>
      </c>
      <c r="C7860" s="1051" t="s">
        <v>17034</v>
      </c>
      <c r="D7860" s="1054">
        <v>310.02</v>
      </c>
    </row>
    <row r="7861" spans="1:4" x14ac:dyDescent="0.25">
      <c r="A7861" s="1051">
        <v>83</v>
      </c>
      <c r="B7861" s="1051" t="s">
        <v>22867</v>
      </c>
      <c r="C7861" s="1051" t="s">
        <v>17034</v>
      </c>
      <c r="D7861" s="1054">
        <v>247.85</v>
      </c>
    </row>
    <row r="7862" spans="1:4" x14ac:dyDescent="0.25">
      <c r="A7862" s="1051">
        <v>74</v>
      </c>
      <c r="B7862" s="1051" t="s">
        <v>22868</v>
      </c>
      <c r="C7862" s="1051" t="s">
        <v>17034</v>
      </c>
      <c r="D7862" s="1054">
        <v>354.36</v>
      </c>
    </row>
    <row r="7863" spans="1:4" x14ac:dyDescent="0.25">
      <c r="A7863" s="1051">
        <v>106</v>
      </c>
      <c r="B7863" s="1051" t="s">
        <v>22869</v>
      </c>
      <c r="C7863" s="1051" t="s">
        <v>17034</v>
      </c>
      <c r="D7863" s="1054">
        <v>448.11</v>
      </c>
    </row>
    <row r="7864" spans="1:4" x14ac:dyDescent="0.25">
      <c r="A7864" s="1051">
        <v>88</v>
      </c>
      <c r="B7864" s="1051" t="s">
        <v>22870</v>
      </c>
      <c r="C7864" s="1051" t="s">
        <v>17034</v>
      </c>
      <c r="D7864" s="1054">
        <v>12.59</v>
      </c>
    </row>
    <row r="7865" spans="1:4" x14ac:dyDescent="0.25">
      <c r="A7865" s="1051">
        <v>82</v>
      </c>
      <c r="B7865" s="1051" t="s">
        <v>22871</v>
      </c>
      <c r="C7865" s="1051" t="s">
        <v>17034</v>
      </c>
      <c r="D7865" s="1054">
        <v>235.81</v>
      </c>
    </row>
    <row r="7866" spans="1:4" x14ac:dyDescent="0.25">
      <c r="A7866" s="1051">
        <v>105</v>
      </c>
      <c r="B7866" s="1051" t="s">
        <v>22872</v>
      </c>
      <c r="C7866" s="1051" t="s">
        <v>17034</v>
      </c>
      <c r="D7866" s="1054">
        <v>334.14</v>
      </c>
    </row>
    <row r="7867" spans="1:4" x14ac:dyDescent="0.25">
      <c r="A7867" s="1051">
        <v>39719</v>
      </c>
      <c r="B7867" s="1051" t="s">
        <v>22873</v>
      </c>
      <c r="C7867" s="1051" t="s">
        <v>17037</v>
      </c>
      <c r="D7867" s="1054">
        <v>179.34</v>
      </c>
    </row>
    <row r="7868" spans="1:4" x14ac:dyDescent="0.25">
      <c r="A7868" s="1051">
        <v>3410</v>
      </c>
      <c r="B7868" s="1051" t="s">
        <v>22874</v>
      </c>
      <c r="C7868" s="1051" t="s">
        <v>17036</v>
      </c>
      <c r="D7868" s="1054">
        <v>40.340000000000003</v>
      </c>
    </row>
    <row r="7869" spans="1:4" x14ac:dyDescent="0.25">
      <c r="A7869" s="1051">
        <v>4791</v>
      </c>
      <c r="B7869" s="1051" t="s">
        <v>22875</v>
      </c>
      <c r="C7869" s="1051" t="s">
        <v>17036</v>
      </c>
      <c r="D7869" s="1054">
        <v>53.12</v>
      </c>
    </row>
    <row r="7870" spans="1:4" x14ac:dyDescent="0.25">
      <c r="A7870" s="1051">
        <v>157</v>
      </c>
      <c r="B7870" s="1051" t="s">
        <v>22876</v>
      </c>
      <c r="C7870" s="1051" t="s">
        <v>17036</v>
      </c>
      <c r="D7870" s="1054">
        <v>132.59</v>
      </c>
    </row>
    <row r="7871" spans="1:4" x14ac:dyDescent="0.25">
      <c r="A7871" s="1051">
        <v>156</v>
      </c>
      <c r="B7871" s="1051" t="s">
        <v>22877</v>
      </c>
      <c r="C7871" s="1051" t="s">
        <v>17036</v>
      </c>
      <c r="D7871" s="1054">
        <v>47.21</v>
      </c>
    </row>
    <row r="7872" spans="1:4" x14ac:dyDescent="0.25">
      <c r="A7872" s="1051">
        <v>131</v>
      </c>
      <c r="B7872" s="1051" t="s">
        <v>22878</v>
      </c>
      <c r="C7872" s="1051" t="s">
        <v>17036</v>
      </c>
      <c r="D7872" s="1054">
        <v>40.369999999999997</v>
      </c>
    </row>
    <row r="7873" spans="1:4" x14ac:dyDescent="0.25">
      <c r="A7873" s="1051">
        <v>21114</v>
      </c>
      <c r="B7873" s="1051" t="s">
        <v>22879</v>
      </c>
      <c r="C7873" s="1051" t="s">
        <v>17034</v>
      </c>
      <c r="D7873" s="1054">
        <v>35.35</v>
      </c>
    </row>
    <row r="7874" spans="1:4" x14ac:dyDescent="0.25">
      <c r="A7874" s="1051">
        <v>119</v>
      </c>
      <c r="B7874" s="1051" t="s">
        <v>22880</v>
      </c>
      <c r="C7874" s="1051" t="s">
        <v>17034</v>
      </c>
      <c r="D7874" s="1054">
        <v>8.9600000000000009</v>
      </c>
    </row>
    <row r="7875" spans="1:4" x14ac:dyDescent="0.25">
      <c r="A7875" s="1051">
        <v>122</v>
      </c>
      <c r="B7875" s="1051" t="s">
        <v>22881</v>
      </c>
      <c r="C7875" s="1051" t="s">
        <v>17034</v>
      </c>
      <c r="D7875" s="1054">
        <v>68.94</v>
      </c>
    </row>
    <row r="7876" spans="1:4" x14ac:dyDescent="0.25">
      <c r="A7876" s="1051">
        <v>20080</v>
      </c>
      <c r="B7876" s="1051" t="s">
        <v>22882</v>
      </c>
      <c r="C7876" s="1051" t="s">
        <v>17034</v>
      </c>
      <c r="D7876" s="1054">
        <v>22.5</v>
      </c>
    </row>
    <row r="7877" spans="1:4" x14ac:dyDescent="0.25">
      <c r="A7877" s="1051">
        <v>124</v>
      </c>
      <c r="B7877" s="1051" t="s">
        <v>22883</v>
      </c>
      <c r="C7877" s="1051" t="s">
        <v>17037</v>
      </c>
      <c r="D7877" s="1054">
        <v>15.57</v>
      </c>
    </row>
    <row r="7878" spans="1:4" x14ac:dyDescent="0.25">
      <c r="A7878" s="1051">
        <v>7334</v>
      </c>
      <c r="B7878" s="1051" t="s">
        <v>22884</v>
      </c>
      <c r="C7878" s="1051" t="s">
        <v>17037</v>
      </c>
      <c r="D7878" s="1054">
        <v>13.52</v>
      </c>
    </row>
    <row r="7879" spans="1:4" x14ac:dyDescent="0.25">
      <c r="A7879" s="1051">
        <v>45146</v>
      </c>
      <c r="B7879" s="1051" t="s">
        <v>22885</v>
      </c>
      <c r="C7879" s="1051" t="s">
        <v>17036</v>
      </c>
      <c r="D7879" s="1054">
        <v>29.85</v>
      </c>
    </row>
    <row r="7880" spans="1:4" x14ac:dyDescent="0.25">
      <c r="A7880" s="1051">
        <v>123</v>
      </c>
      <c r="B7880" s="1051" t="s">
        <v>22886</v>
      </c>
      <c r="C7880" s="1051" t="s">
        <v>17037</v>
      </c>
      <c r="D7880" s="1054">
        <v>6.37</v>
      </c>
    </row>
    <row r="7881" spans="1:4" x14ac:dyDescent="0.25">
      <c r="A7881" s="1051">
        <v>127</v>
      </c>
      <c r="B7881" s="1051" t="s">
        <v>22887</v>
      </c>
      <c r="C7881" s="1051" t="s">
        <v>17037</v>
      </c>
      <c r="D7881" s="1054">
        <v>15.21</v>
      </c>
    </row>
    <row r="7882" spans="1:4" x14ac:dyDescent="0.25">
      <c r="A7882" s="1051">
        <v>133</v>
      </c>
      <c r="B7882" s="1051" t="s">
        <v>22888</v>
      </c>
      <c r="C7882" s="1051" t="s">
        <v>17037</v>
      </c>
      <c r="D7882" s="1054">
        <v>6.31</v>
      </c>
    </row>
    <row r="7883" spans="1:4" x14ac:dyDescent="0.25">
      <c r="A7883" s="1051">
        <v>43617</v>
      </c>
      <c r="B7883" s="1051" t="s">
        <v>22889</v>
      </c>
      <c r="C7883" s="1051" t="s">
        <v>17037</v>
      </c>
      <c r="D7883" s="1054">
        <v>7.05</v>
      </c>
    </row>
    <row r="7884" spans="1:4" x14ac:dyDescent="0.25">
      <c r="A7884" s="1051">
        <v>132</v>
      </c>
      <c r="B7884" s="1051" t="s">
        <v>22890</v>
      </c>
      <c r="C7884" s="1051" t="s">
        <v>17037</v>
      </c>
      <c r="D7884" s="1054">
        <v>6.55</v>
      </c>
    </row>
    <row r="7885" spans="1:4" x14ac:dyDescent="0.25">
      <c r="A7885" s="1051">
        <v>43618</v>
      </c>
      <c r="B7885" s="1051" t="s">
        <v>22891</v>
      </c>
      <c r="C7885" s="1051" t="s">
        <v>17036</v>
      </c>
      <c r="D7885" s="1054">
        <v>16.48</v>
      </c>
    </row>
    <row r="7886" spans="1:4" x14ac:dyDescent="0.25">
      <c r="A7886" s="1051">
        <v>37476</v>
      </c>
      <c r="B7886" s="1051" t="s">
        <v>22892</v>
      </c>
      <c r="C7886" s="1051" t="s">
        <v>17034</v>
      </c>
      <c r="D7886" s="1055">
        <v>3908.58</v>
      </c>
    </row>
    <row r="7887" spans="1:4" x14ac:dyDescent="0.25">
      <c r="A7887" s="1051">
        <v>37478</v>
      </c>
      <c r="B7887" s="1051" t="s">
        <v>22893</v>
      </c>
      <c r="C7887" s="1051" t="s">
        <v>17034</v>
      </c>
      <c r="D7887" s="1055">
        <v>4895.6000000000004</v>
      </c>
    </row>
    <row r="7888" spans="1:4" x14ac:dyDescent="0.25">
      <c r="A7888" s="1051">
        <v>37477</v>
      </c>
      <c r="B7888" s="1051" t="s">
        <v>22894</v>
      </c>
      <c r="C7888" s="1051" t="s">
        <v>17034</v>
      </c>
      <c r="D7888" s="1055">
        <v>6632.75</v>
      </c>
    </row>
    <row r="7889" spans="1:4" x14ac:dyDescent="0.25">
      <c r="A7889" s="1051">
        <v>37479</v>
      </c>
      <c r="B7889" s="1051" t="s">
        <v>22895</v>
      </c>
      <c r="C7889" s="1051" t="s">
        <v>17034</v>
      </c>
      <c r="D7889" s="1055">
        <v>7866.52</v>
      </c>
    </row>
    <row r="7890" spans="1:4" x14ac:dyDescent="0.25">
      <c r="A7890" s="1051">
        <v>4319</v>
      </c>
      <c r="B7890" s="1051" t="s">
        <v>22896</v>
      </c>
      <c r="C7890" s="1051" t="s">
        <v>17034</v>
      </c>
      <c r="D7890" s="1054">
        <v>1.92</v>
      </c>
    </row>
    <row r="7891" spans="1:4" x14ac:dyDescent="0.25">
      <c r="A7891" s="1051">
        <v>42409</v>
      </c>
      <c r="B7891" s="1051" t="s">
        <v>22897</v>
      </c>
      <c r="C7891" s="1051" t="s">
        <v>17036</v>
      </c>
      <c r="D7891" s="1054">
        <v>10.38</v>
      </c>
    </row>
    <row r="7892" spans="1:4" x14ac:dyDescent="0.25">
      <c r="A7892" s="1051">
        <v>40553</v>
      </c>
      <c r="B7892" s="1051" t="s">
        <v>22898</v>
      </c>
      <c r="C7892" s="1051" t="s">
        <v>17038</v>
      </c>
      <c r="D7892" s="1054">
        <v>60</v>
      </c>
    </row>
    <row r="7893" spans="1:4" x14ac:dyDescent="0.25">
      <c r="A7893" s="1051">
        <v>6114</v>
      </c>
      <c r="B7893" s="1051" t="s">
        <v>22899</v>
      </c>
      <c r="C7893" s="1051" t="s">
        <v>17039</v>
      </c>
      <c r="D7893" s="1054">
        <v>16.97</v>
      </c>
    </row>
    <row r="7894" spans="1:4" x14ac:dyDescent="0.25">
      <c r="A7894" s="1051">
        <v>40912</v>
      </c>
      <c r="B7894" s="1051" t="s">
        <v>22900</v>
      </c>
      <c r="C7894" s="1051" t="s">
        <v>17040</v>
      </c>
      <c r="D7894" s="1055">
        <v>2977.23</v>
      </c>
    </row>
    <row r="7895" spans="1:4" x14ac:dyDescent="0.25">
      <c r="A7895" s="1051">
        <v>247</v>
      </c>
      <c r="B7895" s="1051" t="s">
        <v>22901</v>
      </c>
      <c r="C7895" s="1051" t="s">
        <v>17039</v>
      </c>
      <c r="D7895" s="1054">
        <v>16.97</v>
      </c>
    </row>
    <row r="7896" spans="1:4" x14ac:dyDescent="0.25">
      <c r="A7896" s="1051">
        <v>40919</v>
      </c>
      <c r="B7896" s="1051" t="s">
        <v>22902</v>
      </c>
      <c r="C7896" s="1051" t="s">
        <v>17040</v>
      </c>
      <c r="D7896" s="1055">
        <v>2977.23</v>
      </c>
    </row>
    <row r="7897" spans="1:4" x14ac:dyDescent="0.25">
      <c r="A7897" s="1051">
        <v>44499</v>
      </c>
      <c r="B7897" s="1051" t="s">
        <v>22903</v>
      </c>
      <c r="C7897" s="1051" t="s">
        <v>17039</v>
      </c>
      <c r="D7897" s="1054">
        <v>16.97</v>
      </c>
    </row>
    <row r="7898" spans="1:4" x14ac:dyDescent="0.25">
      <c r="A7898" s="1051">
        <v>40984</v>
      </c>
      <c r="B7898" s="1051" t="s">
        <v>22904</v>
      </c>
      <c r="C7898" s="1051" t="s">
        <v>17040</v>
      </c>
      <c r="D7898" s="1055">
        <v>2977.23</v>
      </c>
    </row>
    <row r="7899" spans="1:4" x14ac:dyDescent="0.25">
      <c r="A7899" s="1051">
        <v>248</v>
      </c>
      <c r="B7899" s="1051" t="s">
        <v>22905</v>
      </c>
      <c r="C7899" s="1051" t="s">
        <v>17039</v>
      </c>
      <c r="D7899" s="1054">
        <v>15.38</v>
      </c>
    </row>
    <row r="7900" spans="1:4" x14ac:dyDescent="0.25">
      <c r="A7900" s="1051">
        <v>41086</v>
      </c>
      <c r="B7900" s="1051" t="s">
        <v>22906</v>
      </c>
      <c r="C7900" s="1051" t="s">
        <v>17040</v>
      </c>
      <c r="D7900" s="1055">
        <v>2699.55</v>
      </c>
    </row>
    <row r="7901" spans="1:4" x14ac:dyDescent="0.25">
      <c r="A7901" s="1051">
        <v>34466</v>
      </c>
      <c r="B7901" s="1051" t="s">
        <v>22907</v>
      </c>
      <c r="C7901" s="1051" t="s">
        <v>17039</v>
      </c>
      <c r="D7901" s="1054">
        <v>16.97</v>
      </c>
    </row>
    <row r="7902" spans="1:4" x14ac:dyDescent="0.25">
      <c r="A7902" s="1051">
        <v>41083</v>
      </c>
      <c r="B7902" s="1051" t="s">
        <v>22908</v>
      </c>
      <c r="C7902" s="1051" t="s">
        <v>17040</v>
      </c>
      <c r="D7902" s="1055">
        <v>2977.23</v>
      </c>
    </row>
    <row r="7903" spans="1:4" x14ac:dyDescent="0.25">
      <c r="A7903" s="1051">
        <v>252</v>
      </c>
      <c r="B7903" s="1051" t="s">
        <v>22909</v>
      </c>
      <c r="C7903" s="1051" t="s">
        <v>17039</v>
      </c>
      <c r="D7903" s="1054">
        <v>16.97</v>
      </c>
    </row>
    <row r="7904" spans="1:4" x14ac:dyDescent="0.25">
      <c r="A7904" s="1051">
        <v>40909</v>
      </c>
      <c r="B7904" s="1051" t="s">
        <v>22910</v>
      </c>
      <c r="C7904" s="1051" t="s">
        <v>17040</v>
      </c>
      <c r="D7904" s="1055">
        <v>2977.23</v>
      </c>
    </row>
    <row r="7905" spans="1:4" x14ac:dyDescent="0.25">
      <c r="A7905" s="1051">
        <v>242</v>
      </c>
      <c r="B7905" s="1051" t="s">
        <v>22911</v>
      </c>
      <c r="C7905" s="1051" t="s">
        <v>17039</v>
      </c>
      <c r="D7905" s="1054">
        <v>15.38</v>
      </c>
    </row>
    <row r="7906" spans="1:4" x14ac:dyDescent="0.25">
      <c r="A7906" s="1051">
        <v>41085</v>
      </c>
      <c r="B7906" s="1051" t="s">
        <v>22912</v>
      </c>
      <c r="C7906" s="1051" t="s">
        <v>17040</v>
      </c>
      <c r="D7906" s="1055">
        <v>2699.55</v>
      </c>
    </row>
    <row r="7907" spans="1:4" x14ac:dyDescent="0.25">
      <c r="A7907" s="1051">
        <v>427</v>
      </c>
      <c r="B7907" s="1051" t="s">
        <v>22913</v>
      </c>
      <c r="C7907" s="1051" t="s">
        <v>17034</v>
      </c>
      <c r="D7907" s="1054">
        <v>9.3800000000000008</v>
      </c>
    </row>
    <row r="7908" spans="1:4" x14ac:dyDescent="0.25">
      <c r="A7908" s="1051">
        <v>417</v>
      </c>
      <c r="B7908" s="1051" t="s">
        <v>22914</v>
      </c>
      <c r="C7908" s="1051" t="s">
        <v>17034</v>
      </c>
      <c r="D7908" s="1054">
        <v>4.42</v>
      </c>
    </row>
    <row r="7909" spans="1:4" x14ac:dyDescent="0.25">
      <c r="A7909" s="1051">
        <v>11273</v>
      </c>
      <c r="B7909" s="1051" t="s">
        <v>22915</v>
      </c>
      <c r="C7909" s="1051" t="s">
        <v>17034</v>
      </c>
      <c r="D7909" s="1054">
        <v>13.73</v>
      </c>
    </row>
    <row r="7910" spans="1:4" x14ac:dyDescent="0.25">
      <c r="A7910" s="1051">
        <v>11272</v>
      </c>
      <c r="B7910" s="1051" t="s">
        <v>22916</v>
      </c>
      <c r="C7910" s="1051" t="s">
        <v>17034</v>
      </c>
      <c r="D7910" s="1054">
        <v>8.2799999999999994</v>
      </c>
    </row>
    <row r="7911" spans="1:4" x14ac:dyDescent="0.25">
      <c r="A7911" s="1051">
        <v>11275</v>
      </c>
      <c r="B7911" s="1051" t="s">
        <v>22917</v>
      </c>
      <c r="C7911" s="1051" t="s">
        <v>17034</v>
      </c>
      <c r="D7911" s="1054">
        <v>3.32</v>
      </c>
    </row>
    <row r="7912" spans="1:4" x14ac:dyDescent="0.25">
      <c r="A7912" s="1051">
        <v>11274</v>
      </c>
      <c r="B7912" s="1051" t="s">
        <v>22918</v>
      </c>
      <c r="C7912" s="1051" t="s">
        <v>17034</v>
      </c>
      <c r="D7912" s="1054">
        <v>2.5299999999999998</v>
      </c>
    </row>
    <row r="7913" spans="1:4" x14ac:dyDescent="0.25">
      <c r="A7913" s="1051">
        <v>38470</v>
      </c>
      <c r="B7913" s="1051" t="s">
        <v>22919</v>
      </c>
      <c r="C7913" s="1051" t="s">
        <v>17034</v>
      </c>
      <c r="D7913" s="1054">
        <v>53.41</v>
      </c>
    </row>
    <row r="7914" spans="1:4" x14ac:dyDescent="0.25">
      <c r="A7914" s="1051">
        <v>38547</v>
      </c>
      <c r="B7914" s="1051" t="s">
        <v>22920</v>
      </c>
      <c r="C7914" s="1051" t="s">
        <v>17034</v>
      </c>
      <c r="D7914" s="1054">
        <v>145.75</v>
      </c>
    </row>
    <row r="7915" spans="1:4" x14ac:dyDescent="0.25">
      <c r="A7915" s="1051">
        <v>38469</v>
      </c>
      <c r="B7915" s="1051" t="s">
        <v>22921</v>
      </c>
      <c r="C7915" s="1051" t="s">
        <v>17034</v>
      </c>
      <c r="D7915" s="1054">
        <v>156.72</v>
      </c>
    </row>
    <row r="7916" spans="1:4" x14ac:dyDescent="0.25">
      <c r="A7916" s="1051">
        <v>38467</v>
      </c>
      <c r="B7916" s="1051" t="s">
        <v>22922</v>
      </c>
      <c r="C7916" s="1051" t="s">
        <v>17034</v>
      </c>
      <c r="D7916" s="1054">
        <v>88.18</v>
      </c>
    </row>
    <row r="7917" spans="1:4" x14ac:dyDescent="0.25">
      <c r="A7917" s="1051">
        <v>38468</v>
      </c>
      <c r="B7917" s="1051" t="s">
        <v>22923</v>
      </c>
      <c r="C7917" s="1051" t="s">
        <v>17034</v>
      </c>
      <c r="D7917" s="1054">
        <v>97.03</v>
      </c>
    </row>
    <row r="7918" spans="1:4" x14ac:dyDescent="0.25">
      <c r="A7918" s="1051">
        <v>38471</v>
      </c>
      <c r="B7918" s="1051" t="s">
        <v>22924</v>
      </c>
      <c r="C7918" s="1051" t="s">
        <v>17034</v>
      </c>
      <c r="D7918" s="1054">
        <v>126.01</v>
      </c>
    </row>
    <row r="7919" spans="1:4" x14ac:dyDescent="0.25">
      <c r="A7919" s="1051">
        <v>37370</v>
      </c>
      <c r="B7919" s="1051" t="s">
        <v>22925</v>
      </c>
      <c r="C7919" s="1051" t="s">
        <v>17039</v>
      </c>
      <c r="D7919" s="1054">
        <v>4.3899999999999997</v>
      </c>
    </row>
    <row r="7920" spans="1:4" x14ac:dyDescent="0.25">
      <c r="A7920" s="1051">
        <v>40862</v>
      </c>
      <c r="B7920" s="1051" t="s">
        <v>22926</v>
      </c>
      <c r="C7920" s="1051" t="s">
        <v>17040</v>
      </c>
      <c r="D7920" s="1054">
        <v>827.63</v>
      </c>
    </row>
    <row r="7921" spans="1:4" x14ac:dyDescent="0.25">
      <c r="A7921" s="1051">
        <v>10658</v>
      </c>
      <c r="B7921" s="1051" t="s">
        <v>22927</v>
      </c>
      <c r="C7921" s="1051" t="s">
        <v>17034</v>
      </c>
      <c r="D7921" s="1055">
        <v>7709</v>
      </c>
    </row>
    <row r="7922" spans="1:4" x14ac:dyDescent="0.25">
      <c r="A7922" s="1051">
        <v>253</v>
      </c>
      <c r="B7922" s="1051" t="s">
        <v>22928</v>
      </c>
      <c r="C7922" s="1051" t="s">
        <v>17039</v>
      </c>
      <c r="D7922" s="1054">
        <v>24.02</v>
      </c>
    </row>
    <row r="7923" spans="1:4" x14ac:dyDescent="0.25">
      <c r="A7923" s="1051">
        <v>40809</v>
      </c>
      <c r="B7923" s="1051" t="s">
        <v>22929</v>
      </c>
      <c r="C7923" s="1051" t="s">
        <v>17040</v>
      </c>
      <c r="D7923" s="1055">
        <v>4211.53</v>
      </c>
    </row>
    <row r="7924" spans="1:4" x14ac:dyDescent="0.25">
      <c r="A7924" s="1051">
        <v>42428</v>
      </c>
      <c r="B7924" s="1051" t="s">
        <v>22930</v>
      </c>
      <c r="C7924" s="1051" t="s">
        <v>17034</v>
      </c>
      <c r="D7924" s="1055">
        <v>2271</v>
      </c>
    </row>
    <row r="7925" spans="1:4" x14ac:dyDescent="0.25">
      <c r="A7925" s="1051">
        <v>301</v>
      </c>
      <c r="B7925" s="1051" t="s">
        <v>22931</v>
      </c>
      <c r="C7925" s="1051" t="s">
        <v>17034</v>
      </c>
      <c r="D7925" s="1054">
        <v>3.3</v>
      </c>
    </row>
    <row r="7926" spans="1:4" x14ac:dyDescent="0.25">
      <c r="A7926" s="1051">
        <v>296</v>
      </c>
      <c r="B7926" s="1051" t="s">
        <v>22932</v>
      </c>
      <c r="C7926" s="1051" t="s">
        <v>17034</v>
      </c>
      <c r="D7926" s="1054">
        <v>1.86</v>
      </c>
    </row>
    <row r="7927" spans="1:4" x14ac:dyDescent="0.25">
      <c r="A7927" s="1051">
        <v>297</v>
      </c>
      <c r="B7927" s="1051" t="s">
        <v>22933</v>
      </c>
      <c r="C7927" s="1051" t="s">
        <v>17034</v>
      </c>
      <c r="D7927" s="1054">
        <v>2.74</v>
      </c>
    </row>
    <row r="7928" spans="1:4" x14ac:dyDescent="0.25">
      <c r="A7928" s="1051">
        <v>299</v>
      </c>
      <c r="B7928" s="1051" t="s">
        <v>22934</v>
      </c>
      <c r="C7928" s="1051" t="s">
        <v>17034</v>
      </c>
      <c r="D7928" s="1054">
        <v>3.87</v>
      </c>
    </row>
    <row r="7929" spans="1:4" x14ac:dyDescent="0.25">
      <c r="A7929" s="1051">
        <v>300</v>
      </c>
      <c r="B7929" s="1051" t="s">
        <v>22935</v>
      </c>
      <c r="C7929" s="1051" t="s">
        <v>17034</v>
      </c>
      <c r="D7929" s="1054">
        <v>13.39</v>
      </c>
    </row>
    <row r="7930" spans="1:4" x14ac:dyDescent="0.25">
      <c r="A7930" s="1051">
        <v>20085</v>
      </c>
      <c r="B7930" s="1051" t="s">
        <v>22936</v>
      </c>
      <c r="C7930" s="1051" t="s">
        <v>17034</v>
      </c>
      <c r="D7930" s="1054">
        <v>2.4500000000000002</v>
      </c>
    </row>
    <row r="7931" spans="1:4" x14ac:dyDescent="0.25">
      <c r="A7931" s="1051">
        <v>298</v>
      </c>
      <c r="B7931" s="1051" t="s">
        <v>22937</v>
      </c>
      <c r="C7931" s="1051" t="s">
        <v>17034</v>
      </c>
      <c r="D7931" s="1054">
        <v>2.97</v>
      </c>
    </row>
    <row r="7932" spans="1:4" x14ac:dyDescent="0.25">
      <c r="A7932" s="1051">
        <v>311</v>
      </c>
      <c r="B7932" s="1051" t="s">
        <v>22938</v>
      </c>
      <c r="C7932" s="1051" t="s">
        <v>17034</v>
      </c>
      <c r="D7932" s="1054">
        <v>11.05</v>
      </c>
    </row>
    <row r="7933" spans="1:4" x14ac:dyDescent="0.25">
      <c r="A7933" s="1051">
        <v>318</v>
      </c>
      <c r="B7933" s="1051" t="s">
        <v>22939</v>
      </c>
      <c r="C7933" s="1051" t="s">
        <v>17034</v>
      </c>
      <c r="D7933" s="1054">
        <v>22.25</v>
      </c>
    </row>
    <row r="7934" spans="1:4" x14ac:dyDescent="0.25">
      <c r="A7934" s="1051">
        <v>319</v>
      </c>
      <c r="B7934" s="1051" t="s">
        <v>22940</v>
      </c>
      <c r="C7934" s="1051" t="s">
        <v>17034</v>
      </c>
      <c r="D7934" s="1054">
        <v>34.880000000000003</v>
      </c>
    </row>
    <row r="7935" spans="1:4" x14ac:dyDescent="0.25">
      <c r="A7935" s="1051">
        <v>303</v>
      </c>
      <c r="B7935" s="1051" t="s">
        <v>22941</v>
      </c>
      <c r="C7935" s="1051" t="s">
        <v>17034</v>
      </c>
      <c r="D7935" s="1054">
        <v>3.65</v>
      </c>
    </row>
    <row r="7936" spans="1:4" x14ac:dyDescent="0.25">
      <c r="A7936" s="1051">
        <v>305</v>
      </c>
      <c r="B7936" s="1051" t="s">
        <v>22942</v>
      </c>
      <c r="C7936" s="1051" t="s">
        <v>17034</v>
      </c>
      <c r="D7936" s="1054">
        <v>11.5</v>
      </c>
    </row>
    <row r="7937" spans="1:4" x14ac:dyDescent="0.25">
      <c r="A7937" s="1051">
        <v>306</v>
      </c>
      <c r="B7937" s="1051" t="s">
        <v>22943</v>
      </c>
      <c r="C7937" s="1051" t="s">
        <v>17034</v>
      </c>
      <c r="D7937" s="1054">
        <v>17.440000000000001</v>
      </c>
    </row>
    <row r="7938" spans="1:4" x14ac:dyDescent="0.25">
      <c r="A7938" s="1051">
        <v>307</v>
      </c>
      <c r="B7938" s="1051" t="s">
        <v>22944</v>
      </c>
      <c r="C7938" s="1051" t="s">
        <v>17034</v>
      </c>
      <c r="D7938" s="1054">
        <v>44.06</v>
      </c>
    </row>
    <row r="7939" spans="1:4" x14ac:dyDescent="0.25">
      <c r="A7939" s="1051">
        <v>309</v>
      </c>
      <c r="B7939" s="1051" t="s">
        <v>22945</v>
      </c>
      <c r="C7939" s="1051" t="s">
        <v>17034</v>
      </c>
      <c r="D7939" s="1054">
        <v>72.180000000000007</v>
      </c>
    </row>
    <row r="7940" spans="1:4" x14ac:dyDescent="0.25">
      <c r="A7940" s="1051">
        <v>310</v>
      </c>
      <c r="B7940" s="1051" t="s">
        <v>22946</v>
      </c>
      <c r="C7940" s="1051" t="s">
        <v>17034</v>
      </c>
      <c r="D7940" s="1054">
        <v>100.04</v>
      </c>
    </row>
    <row r="7941" spans="1:4" x14ac:dyDescent="0.25">
      <c r="A7941" s="1051">
        <v>328</v>
      </c>
      <c r="B7941" s="1051" t="s">
        <v>22947</v>
      </c>
      <c r="C7941" s="1051" t="s">
        <v>17034</v>
      </c>
      <c r="D7941" s="1054">
        <v>8.74</v>
      </c>
    </row>
    <row r="7942" spans="1:4" x14ac:dyDescent="0.25">
      <c r="A7942" s="1051">
        <v>325</v>
      </c>
      <c r="B7942" s="1051" t="s">
        <v>22948</v>
      </c>
      <c r="C7942" s="1051" t="s">
        <v>17034</v>
      </c>
      <c r="D7942" s="1054">
        <v>2.58</v>
      </c>
    </row>
    <row r="7943" spans="1:4" x14ac:dyDescent="0.25">
      <c r="A7943" s="1051">
        <v>20326</v>
      </c>
      <c r="B7943" s="1051" t="s">
        <v>22949</v>
      </c>
      <c r="C7943" s="1051" t="s">
        <v>17034</v>
      </c>
      <c r="D7943" s="1054">
        <v>4.72</v>
      </c>
    </row>
    <row r="7944" spans="1:4" x14ac:dyDescent="0.25">
      <c r="A7944" s="1051">
        <v>329</v>
      </c>
      <c r="B7944" s="1051" t="s">
        <v>22950</v>
      </c>
      <c r="C7944" s="1051" t="s">
        <v>17034</v>
      </c>
      <c r="D7944" s="1054">
        <v>7.31</v>
      </c>
    </row>
    <row r="7945" spans="1:4" x14ac:dyDescent="0.25">
      <c r="A7945" s="1051">
        <v>308</v>
      </c>
      <c r="B7945" s="1051" t="s">
        <v>22951</v>
      </c>
      <c r="C7945" s="1051" t="s">
        <v>17034</v>
      </c>
      <c r="D7945" s="1054">
        <v>98.34</v>
      </c>
    </row>
    <row r="7946" spans="1:4" x14ac:dyDescent="0.25">
      <c r="A7946" s="1051">
        <v>39642</v>
      </c>
      <c r="B7946" s="1051" t="s">
        <v>22952</v>
      </c>
      <c r="C7946" s="1051" t="s">
        <v>17034</v>
      </c>
      <c r="D7946" s="1054">
        <v>3.24</v>
      </c>
    </row>
    <row r="7947" spans="1:4" x14ac:dyDescent="0.25">
      <c r="A7947" s="1051">
        <v>39641</v>
      </c>
      <c r="B7947" s="1051" t="s">
        <v>22953</v>
      </c>
      <c r="C7947" s="1051" t="s">
        <v>17034</v>
      </c>
      <c r="D7947" s="1054">
        <v>2.84</v>
      </c>
    </row>
    <row r="7948" spans="1:4" x14ac:dyDescent="0.25">
      <c r="A7948" s="1051">
        <v>39643</v>
      </c>
      <c r="B7948" s="1051" t="s">
        <v>22954</v>
      </c>
      <c r="C7948" s="1051" t="s">
        <v>17034</v>
      </c>
      <c r="D7948" s="1054">
        <v>3.8</v>
      </c>
    </row>
    <row r="7949" spans="1:4" x14ac:dyDescent="0.25">
      <c r="A7949" s="1051">
        <v>39644</v>
      </c>
      <c r="B7949" s="1051" t="s">
        <v>22955</v>
      </c>
      <c r="C7949" s="1051" t="s">
        <v>17034</v>
      </c>
      <c r="D7949" s="1054">
        <v>5.9</v>
      </c>
    </row>
    <row r="7950" spans="1:4" x14ac:dyDescent="0.25">
      <c r="A7950" s="1051">
        <v>39645</v>
      </c>
      <c r="B7950" s="1051" t="s">
        <v>22956</v>
      </c>
      <c r="C7950" s="1051" t="s">
        <v>17034</v>
      </c>
      <c r="D7950" s="1054">
        <v>6.46</v>
      </c>
    </row>
    <row r="7951" spans="1:4" x14ac:dyDescent="0.25">
      <c r="A7951" s="1051">
        <v>41610</v>
      </c>
      <c r="B7951" s="1051" t="s">
        <v>22957</v>
      </c>
      <c r="C7951" s="1051" t="s">
        <v>17034</v>
      </c>
      <c r="D7951" s="1054">
        <v>725.14</v>
      </c>
    </row>
    <row r="7952" spans="1:4" x14ac:dyDescent="0.25">
      <c r="A7952" s="1051">
        <v>41611</v>
      </c>
      <c r="B7952" s="1051" t="s">
        <v>22958</v>
      </c>
      <c r="C7952" s="1051" t="s">
        <v>17034</v>
      </c>
      <c r="D7952" s="1055">
        <v>1142.96</v>
      </c>
    </row>
    <row r="7953" spans="1:4" x14ac:dyDescent="0.25">
      <c r="A7953" s="1051">
        <v>41612</v>
      </c>
      <c r="B7953" s="1051" t="s">
        <v>22959</v>
      </c>
      <c r="C7953" s="1051" t="s">
        <v>17034</v>
      </c>
      <c r="D7953" s="1055">
        <v>1604.88</v>
      </c>
    </row>
    <row r="7954" spans="1:4" x14ac:dyDescent="0.25">
      <c r="A7954" s="1051">
        <v>41637</v>
      </c>
      <c r="B7954" s="1051" t="s">
        <v>22960</v>
      </c>
      <c r="C7954" s="1051" t="s">
        <v>17034</v>
      </c>
      <c r="D7954" s="1054">
        <v>150.02000000000001</v>
      </c>
    </row>
    <row r="7955" spans="1:4" x14ac:dyDescent="0.25">
      <c r="A7955" s="1051">
        <v>41638</v>
      </c>
      <c r="B7955" s="1051" t="s">
        <v>22961</v>
      </c>
      <c r="C7955" s="1051" t="s">
        <v>17034</v>
      </c>
      <c r="D7955" s="1054">
        <v>195.42</v>
      </c>
    </row>
    <row r="7956" spans="1:4" x14ac:dyDescent="0.25">
      <c r="A7956" s="1051">
        <v>41639</v>
      </c>
      <c r="B7956" s="1051" t="s">
        <v>22962</v>
      </c>
      <c r="C7956" s="1051" t="s">
        <v>17034</v>
      </c>
      <c r="D7956" s="1054">
        <v>472.78</v>
      </c>
    </row>
    <row r="7957" spans="1:4" x14ac:dyDescent="0.25">
      <c r="A7957" s="1051">
        <v>11789</v>
      </c>
      <c r="B7957" s="1051" t="s">
        <v>22963</v>
      </c>
      <c r="C7957" s="1051" t="s">
        <v>17034</v>
      </c>
      <c r="D7957" s="1054">
        <v>1.25</v>
      </c>
    </row>
    <row r="7958" spans="1:4" x14ac:dyDescent="0.25">
      <c r="A7958" s="1051">
        <v>20975</v>
      </c>
      <c r="B7958" s="1051" t="s">
        <v>22964</v>
      </c>
      <c r="C7958" s="1051" t="s">
        <v>17034</v>
      </c>
      <c r="D7958" s="1054">
        <v>13.05</v>
      </c>
    </row>
    <row r="7959" spans="1:4" x14ac:dyDescent="0.25">
      <c r="A7959" s="1051">
        <v>20976</v>
      </c>
      <c r="B7959" s="1051" t="s">
        <v>22965</v>
      </c>
      <c r="C7959" s="1051" t="s">
        <v>17034</v>
      </c>
      <c r="D7959" s="1054">
        <v>19.72</v>
      </c>
    </row>
    <row r="7960" spans="1:4" x14ac:dyDescent="0.25">
      <c r="A7960" s="1051">
        <v>40340</v>
      </c>
      <c r="B7960" s="1051" t="s">
        <v>22966</v>
      </c>
      <c r="C7960" s="1051" t="s">
        <v>17034</v>
      </c>
      <c r="D7960" s="1054">
        <v>24.27</v>
      </c>
    </row>
    <row r="7961" spans="1:4" x14ac:dyDescent="0.25">
      <c r="A7961" s="1051">
        <v>40341</v>
      </c>
      <c r="B7961" s="1051" t="s">
        <v>22967</v>
      </c>
      <c r="C7961" s="1051" t="s">
        <v>17034</v>
      </c>
      <c r="D7961" s="1054">
        <v>28.97</v>
      </c>
    </row>
    <row r="7962" spans="1:4" x14ac:dyDescent="0.25">
      <c r="A7962" s="1051">
        <v>40342</v>
      </c>
      <c r="B7962" s="1051" t="s">
        <v>22968</v>
      </c>
      <c r="C7962" s="1051" t="s">
        <v>17034</v>
      </c>
      <c r="D7962" s="1054">
        <v>34.549999999999997</v>
      </c>
    </row>
    <row r="7963" spans="1:4" x14ac:dyDescent="0.25">
      <c r="A7963" s="1051">
        <v>40343</v>
      </c>
      <c r="B7963" s="1051" t="s">
        <v>22969</v>
      </c>
      <c r="C7963" s="1051" t="s">
        <v>17034</v>
      </c>
      <c r="D7963" s="1054">
        <v>40.98</v>
      </c>
    </row>
    <row r="7964" spans="1:4" x14ac:dyDescent="0.25">
      <c r="A7964" s="1051">
        <v>40344</v>
      </c>
      <c r="B7964" s="1051" t="s">
        <v>22970</v>
      </c>
      <c r="C7964" s="1051" t="s">
        <v>17034</v>
      </c>
      <c r="D7964" s="1054">
        <v>55.87</v>
      </c>
    </row>
    <row r="7965" spans="1:4" x14ac:dyDescent="0.25">
      <c r="A7965" s="1051">
        <v>40345</v>
      </c>
      <c r="B7965" s="1051" t="s">
        <v>22971</v>
      </c>
      <c r="C7965" s="1051" t="s">
        <v>17034</v>
      </c>
      <c r="D7965" s="1054">
        <v>68.84</v>
      </c>
    </row>
    <row r="7966" spans="1:4" x14ac:dyDescent="0.25">
      <c r="A7966" s="1051">
        <v>40346</v>
      </c>
      <c r="B7966" s="1051" t="s">
        <v>22972</v>
      </c>
      <c r="C7966" s="1051" t="s">
        <v>17034</v>
      </c>
      <c r="D7966" s="1054">
        <v>79.86</v>
      </c>
    </row>
    <row r="7967" spans="1:4" x14ac:dyDescent="0.25">
      <c r="A7967" s="1051">
        <v>40347</v>
      </c>
      <c r="B7967" s="1051" t="s">
        <v>22973</v>
      </c>
      <c r="C7967" s="1051" t="s">
        <v>17034</v>
      </c>
      <c r="D7967" s="1054">
        <v>100.33</v>
      </c>
    </row>
    <row r="7968" spans="1:4" x14ac:dyDescent="0.25">
      <c r="A7968" s="1051">
        <v>6138</v>
      </c>
      <c r="B7968" s="1051" t="s">
        <v>22974</v>
      </c>
      <c r="C7968" s="1051" t="s">
        <v>17034</v>
      </c>
      <c r="D7968" s="1054">
        <v>11.96</v>
      </c>
    </row>
    <row r="7969" spans="1:4" x14ac:dyDescent="0.25">
      <c r="A7969" s="1051">
        <v>43424</v>
      </c>
      <c r="B7969" s="1051" t="s">
        <v>22975</v>
      </c>
      <c r="C7969" s="1051" t="s">
        <v>17034</v>
      </c>
      <c r="D7969" s="1054">
        <v>607.54</v>
      </c>
    </row>
    <row r="7970" spans="1:4" x14ac:dyDescent="0.25">
      <c r="A7970" s="1051">
        <v>43426</v>
      </c>
      <c r="B7970" s="1051" t="s">
        <v>22976</v>
      </c>
      <c r="C7970" s="1051" t="s">
        <v>17034</v>
      </c>
      <c r="D7970" s="1055">
        <v>2095.4299999999998</v>
      </c>
    </row>
    <row r="7971" spans="1:4" x14ac:dyDescent="0.25">
      <c r="A7971" s="1051">
        <v>12565</v>
      </c>
      <c r="B7971" s="1051" t="s">
        <v>22977</v>
      </c>
      <c r="C7971" s="1051" t="s">
        <v>17034</v>
      </c>
      <c r="D7971" s="1054">
        <v>734.84</v>
      </c>
    </row>
    <row r="7972" spans="1:4" x14ac:dyDescent="0.25">
      <c r="A7972" s="1051">
        <v>12567</v>
      </c>
      <c r="B7972" s="1051" t="s">
        <v>22978</v>
      </c>
      <c r="C7972" s="1051" t="s">
        <v>17034</v>
      </c>
      <c r="D7972" s="1054">
        <v>987.01</v>
      </c>
    </row>
    <row r="7973" spans="1:4" x14ac:dyDescent="0.25">
      <c r="A7973" s="1051">
        <v>12568</v>
      </c>
      <c r="B7973" s="1051" t="s">
        <v>22979</v>
      </c>
      <c r="C7973" s="1051" t="s">
        <v>17034</v>
      </c>
      <c r="D7973" s="1055">
        <v>1381.82</v>
      </c>
    </row>
    <row r="7974" spans="1:4" x14ac:dyDescent="0.25">
      <c r="A7974" s="1051">
        <v>43441</v>
      </c>
      <c r="B7974" s="1051" t="s">
        <v>22980</v>
      </c>
      <c r="C7974" s="1051" t="s">
        <v>17034</v>
      </c>
      <c r="D7974" s="1054">
        <v>177.66</v>
      </c>
    </row>
    <row r="7975" spans="1:4" x14ac:dyDescent="0.25">
      <c r="A7975" s="1051">
        <v>43423</v>
      </c>
      <c r="B7975" s="1051" t="s">
        <v>22981</v>
      </c>
      <c r="C7975" s="1051" t="s">
        <v>17034</v>
      </c>
      <c r="D7975" s="1054">
        <v>82.9</v>
      </c>
    </row>
    <row r="7976" spans="1:4" x14ac:dyDescent="0.25">
      <c r="A7976" s="1051">
        <v>12532</v>
      </c>
      <c r="B7976" s="1051" t="s">
        <v>22982</v>
      </c>
      <c r="C7976" s="1051" t="s">
        <v>17034</v>
      </c>
      <c r="D7976" s="1054">
        <v>127.86</v>
      </c>
    </row>
    <row r="7977" spans="1:4" x14ac:dyDescent="0.25">
      <c r="A7977" s="1051">
        <v>43444</v>
      </c>
      <c r="B7977" s="1051" t="s">
        <v>22983</v>
      </c>
      <c r="C7977" s="1051" t="s">
        <v>17034</v>
      </c>
      <c r="D7977" s="1054">
        <v>429.35</v>
      </c>
    </row>
    <row r="7978" spans="1:4" x14ac:dyDescent="0.25">
      <c r="A7978" s="1051">
        <v>12551</v>
      </c>
      <c r="B7978" s="1051" t="s">
        <v>22984</v>
      </c>
      <c r="C7978" s="1051" t="s">
        <v>17034</v>
      </c>
      <c r="D7978" s="1054">
        <v>306.33</v>
      </c>
    </row>
    <row r="7979" spans="1:4" x14ac:dyDescent="0.25">
      <c r="A7979" s="1051">
        <v>43442</v>
      </c>
      <c r="B7979" s="1051" t="s">
        <v>22985</v>
      </c>
      <c r="C7979" s="1051" t="s">
        <v>17034</v>
      </c>
      <c r="D7979" s="1054">
        <v>236.88</v>
      </c>
    </row>
    <row r="7980" spans="1:4" x14ac:dyDescent="0.25">
      <c r="A7980" s="1051">
        <v>43443</v>
      </c>
      <c r="B7980" s="1051" t="s">
        <v>22986</v>
      </c>
      <c r="C7980" s="1051" t="s">
        <v>17034</v>
      </c>
      <c r="D7980" s="1054">
        <v>310.91000000000003</v>
      </c>
    </row>
    <row r="7981" spans="1:4" x14ac:dyDescent="0.25">
      <c r="A7981" s="1051">
        <v>12544</v>
      </c>
      <c r="B7981" s="1051" t="s">
        <v>22987</v>
      </c>
      <c r="C7981" s="1051" t="s">
        <v>17034</v>
      </c>
      <c r="D7981" s="1054">
        <v>167.79</v>
      </c>
    </row>
    <row r="7982" spans="1:4" x14ac:dyDescent="0.25">
      <c r="A7982" s="1051">
        <v>12547</v>
      </c>
      <c r="B7982" s="1051" t="s">
        <v>22988</v>
      </c>
      <c r="C7982" s="1051" t="s">
        <v>17034</v>
      </c>
      <c r="D7982" s="1054">
        <v>225.67</v>
      </c>
    </row>
    <row r="7983" spans="1:4" x14ac:dyDescent="0.25">
      <c r="A7983" s="1051">
        <v>43445</v>
      </c>
      <c r="B7983" s="1051" t="s">
        <v>22989</v>
      </c>
      <c r="C7983" s="1051" t="s">
        <v>17034</v>
      </c>
      <c r="D7983" s="1054">
        <v>592.21</v>
      </c>
    </row>
    <row r="7984" spans="1:4" x14ac:dyDescent="0.25">
      <c r="A7984" s="1051">
        <v>12563</v>
      </c>
      <c r="B7984" s="1051" t="s">
        <v>22990</v>
      </c>
      <c r="C7984" s="1051" t="s">
        <v>17034</v>
      </c>
      <c r="D7984" s="1054">
        <v>423.7</v>
      </c>
    </row>
    <row r="7985" spans="1:4" x14ac:dyDescent="0.25">
      <c r="A7985" s="1051">
        <v>43425</v>
      </c>
      <c r="B7985" s="1051" t="s">
        <v>22991</v>
      </c>
      <c r="C7985" s="1051" t="s">
        <v>17034</v>
      </c>
      <c r="D7985" s="1054">
        <v>266.49</v>
      </c>
    </row>
    <row r="7986" spans="1:4" x14ac:dyDescent="0.25">
      <c r="A7986" s="1051">
        <v>43446</v>
      </c>
      <c r="B7986" s="1051" t="s">
        <v>22992</v>
      </c>
      <c r="C7986" s="1051" t="s">
        <v>17034</v>
      </c>
      <c r="D7986" s="1054">
        <v>562.59</v>
      </c>
    </row>
    <row r="7987" spans="1:4" x14ac:dyDescent="0.25">
      <c r="A7987" s="1051">
        <v>43447</v>
      </c>
      <c r="B7987" s="1051" t="s">
        <v>22993</v>
      </c>
      <c r="C7987" s="1051" t="s">
        <v>17034</v>
      </c>
      <c r="D7987" s="1054">
        <v>690.91</v>
      </c>
    </row>
    <row r="7988" spans="1:4" x14ac:dyDescent="0.25">
      <c r="A7988" s="1051">
        <v>43448</v>
      </c>
      <c r="B7988" s="1051" t="s">
        <v>22994</v>
      </c>
      <c r="C7988" s="1051" t="s">
        <v>17034</v>
      </c>
      <c r="D7988" s="1054">
        <v>967.27</v>
      </c>
    </row>
    <row r="7989" spans="1:4" x14ac:dyDescent="0.25">
      <c r="A7989" s="1051">
        <v>13761</v>
      </c>
      <c r="B7989" s="1051" t="s">
        <v>22995</v>
      </c>
      <c r="C7989" s="1051" t="s">
        <v>17034</v>
      </c>
      <c r="D7989" s="1055">
        <v>2365.56</v>
      </c>
    </row>
    <row r="7990" spans="1:4" x14ac:dyDescent="0.25">
      <c r="A7990" s="1051">
        <v>4814</v>
      </c>
      <c r="B7990" s="1051" t="s">
        <v>22996</v>
      </c>
      <c r="C7990" s="1051" t="s">
        <v>17034</v>
      </c>
      <c r="D7990" s="1054">
        <v>56.82</v>
      </c>
    </row>
    <row r="7991" spans="1:4" x14ac:dyDescent="0.25">
      <c r="A7991" s="1051">
        <v>44473</v>
      </c>
      <c r="B7991" s="1051" t="s">
        <v>22997</v>
      </c>
      <c r="C7991" s="1051" t="s">
        <v>17034</v>
      </c>
      <c r="D7991" s="1055">
        <v>2476.5300000000002</v>
      </c>
    </row>
    <row r="7992" spans="1:4" x14ac:dyDescent="0.25">
      <c r="A7992" s="1051">
        <v>6122</v>
      </c>
      <c r="B7992" s="1051" t="s">
        <v>22998</v>
      </c>
      <c r="C7992" s="1051" t="s">
        <v>17039</v>
      </c>
      <c r="D7992" s="1054">
        <v>24.44</v>
      </c>
    </row>
    <row r="7993" spans="1:4" x14ac:dyDescent="0.25">
      <c r="A7993" s="1051">
        <v>40810</v>
      </c>
      <c r="B7993" s="1051" t="s">
        <v>22999</v>
      </c>
      <c r="C7993" s="1051" t="s">
        <v>17040</v>
      </c>
      <c r="D7993" s="1055">
        <v>4286.24</v>
      </c>
    </row>
    <row r="7994" spans="1:4" x14ac:dyDescent="0.25">
      <c r="A7994" s="1051">
        <v>21100</v>
      </c>
      <c r="B7994" s="1051" t="s">
        <v>23000</v>
      </c>
      <c r="C7994" s="1051" t="s">
        <v>17034</v>
      </c>
      <c r="D7994" s="1055">
        <v>3845.1</v>
      </c>
    </row>
    <row r="7995" spans="1:4" x14ac:dyDescent="0.25">
      <c r="A7995" s="1051">
        <v>11811</v>
      </c>
      <c r="B7995" s="1051" t="s">
        <v>23001</v>
      </c>
      <c r="C7995" s="1051" t="s">
        <v>17034</v>
      </c>
      <c r="D7995" s="1055">
        <v>5550.48</v>
      </c>
    </row>
    <row r="7996" spans="1:4" x14ac:dyDescent="0.25">
      <c r="A7996" s="1051">
        <v>11816</v>
      </c>
      <c r="B7996" s="1051" t="s">
        <v>23002</v>
      </c>
      <c r="C7996" s="1051" t="s">
        <v>17034</v>
      </c>
      <c r="D7996" s="1055">
        <v>4100</v>
      </c>
    </row>
    <row r="7997" spans="1:4" x14ac:dyDescent="0.25">
      <c r="A7997" s="1051">
        <v>11814</v>
      </c>
      <c r="B7997" s="1051" t="s">
        <v>23003</v>
      </c>
      <c r="C7997" s="1051" t="s">
        <v>17034</v>
      </c>
      <c r="D7997" s="1055">
        <v>8924.67</v>
      </c>
    </row>
    <row r="7998" spans="1:4" x14ac:dyDescent="0.25">
      <c r="A7998" s="1051">
        <v>14186</v>
      </c>
      <c r="B7998" s="1051" t="s">
        <v>23004</v>
      </c>
      <c r="C7998" s="1051" t="s">
        <v>17034</v>
      </c>
      <c r="D7998" s="1055">
        <v>11206.13</v>
      </c>
    </row>
    <row r="7999" spans="1:4" x14ac:dyDescent="0.25">
      <c r="A7999" s="1051">
        <v>14185</v>
      </c>
      <c r="B7999" s="1051" t="s">
        <v>23005</v>
      </c>
      <c r="C7999" s="1051" t="s">
        <v>17034</v>
      </c>
      <c r="D7999" s="1055">
        <v>14516.3</v>
      </c>
    </row>
    <row r="8000" spans="1:4" x14ac:dyDescent="0.25">
      <c r="A8000" s="1051">
        <v>44498</v>
      </c>
      <c r="B8000" s="1051" t="s">
        <v>23006</v>
      </c>
      <c r="C8000" s="1051" t="s">
        <v>17034</v>
      </c>
      <c r="D8000" s="1055">
        <v>318204.48</v>
      </c>
    </row>
    <row r="8001" spans="1:4" x14ac:dyDescent="0.25">
      <c r="A8001" s="1051">
        <v>34469</v>
      </c>
      <c r="B8001" s="1051" t="s">
        <v>23007</v>
      </c>
      <c r="C8001" s="1051" t="s">
        <v>17034</v>
      </c>
      <c r="D8001" s="1055">
        <v>11310.87</v>
      </c>
    </row>
    <row r="8002" spans="1:4" x14ac:dyDescent="0.25">
      <c r="A8002" s="1051">
        <v>34476</v>
      </c>
      <c r="B8002" s="1051" t="s">
        <v>23008</v>
      </c>
      <c r="C8002" s="1051" t="s">
        <v>17034</v>
      </c>
      <c r="D8002" s="1055">
        <v>5899.09</v>
      </c>
    </row>
    <row r="8003" spans="1:4" x14ac:dyDescent="0.25">
      <c r="A8003" s="1051">
        <v>34477</v>
      </c>
      <c r="B8003" s="1051" t="s">
        <v>23009</v>
      </c>
      <c r="C8003" s="1051" t="s">
        <v>17034</v>
      </c>
      <c r="D8003" s="1055">
        <v>7829.24</v>
      </c>
    </row>
    <row r="8004" spans="1:4" x14ac:dyDescent="0.25">
      <c r="A8004" s="1051">
        <v>34482</v>
      </c>
      <c r="B8004" s="1051" t="s">
        <v>23010</v>
      </c>
      <c r="C8004" s="1051" t="s">
        <v>17034</v>
      </c>
      <c r="D8004" s="1055">
        <v>7312.08</v>
      </c>
    </row>
    <row r="8005" spans="1:4" x14ac:dyDescent="0.25">
      <c r="A8005" s="1051">
        <v>34472</v>
      </c>
      <c r="B8005" s="1051" t="s">
        <v>23011</v>
      </c>
      <c r="C8005" s="1051" t="s">
        <v>17034</v>
      </c>
      <c r="D8005" s="1055">
        <v>3480</v>
      </c>
    </row>
    <row r="8006" spans="1:4" x14ac:dyDescent="0.25">
      <c r="A8006" s="1051">
        <v>42425</v>
      </c>
      <c r="B8006" s="1051" t="s">
        <v>23012</v>
      </c>
      <c r="C8006" s="1051" t="s">
        <v>17034</v>
      </c>
      <c r="D8006" s="1055">
        <v>2399.41</v>
      </c>
    </row>
    <row r="8007" spans="1:4" x14ac:dyDescent="0.25">
      <c r="A8007" s="1051">
        <v>42422</v>
      </c>
      <c r="B8007" s="1051" t="s">
        <v>23013</v>
      </c>
      <c r="C8007" s="1051" t="s">
        <v>17034</v>
      </c>
      <c r="D8007" s="1055">
        <v>3562</v>
      </c>
    </row>
    <row r="8008" spans="1:4" x14ac:dyDescent="0.25">
      <c r="A8008" s="1051">
        <v>43184</v>
      </c>
      <c r="B8008" s="1051" t="s">
        <v>23014</v>
      </c>
      <c r="C8008" s="1051" t="s">
        <v>17034</v>
      </c>
      <c r="D8008" s="1055">
        <v>4923.0200000000004</v>
      </c>
    </row>
    <row r="8009" spans="1:4" x14ac:dyDescent="0.25">
      <c r="A8009" s="1051">
        <v>42424</v>
      </c>
      <c r="B8009" s="1051" t="s">
        <v>23015</v>
      </c>
      <c r="C8009" s="1051" t="s">
        <v>17034</v>
      </c>
      <c r="D8009" s="1055">
        <v>2142.88</v>
      </c>
    </row>
    <row r="8010" spans="1:4" x14ac:dyDescent="0.25">
      <c r="A8010" s="1051">
        <v>42421</v>
      </c>
      <c r="B8010" s="1051" t="s">
        <v>23016</v>
      </c>
      <c r="C8010" s="1051" t="s">
        <v>17034</v>
      </c>
      <c r="D8010" s="1055">
        <v>19510.68</v>
      </c>
    </row>
    <row r="8011" spans="1:4" x14ac:dyDescent="0.25">
      <c r="A8011" s="1051">
        <v>42416</v>
      </c>
      <c r="B8011" s="1051" t="s">
        <v>23017</v>
      </c>
      <c r="C8011" s="1051" t="s">
        <v>17034</v>
      </c>
      <c r="D8011" s="1055">
        <v>9237.7099999999991</v>
      </c>
    </row>
    <row r="8012" spans="1:4" x14ac:dyDescent="0.25">
      <c r="A8012" s="1051">
        <v>42417</v>
      </c>
      <c r="B8012" s="1051" t="s">
        <v>23018</v>
      </c>
      <c r="C8012" s="1051" t="s">
        <v>17034</v>
      </c>
      <c r="D8012" s="1055">
        <v>10356.219999999999</v>
      </c>
    </row>
    <row r="8013" spans="1:4" x14ac:dyDescent="0.25">
      <c r="A8013" s="1051">
        <v>42419</v>
      </c>
      <c r="B8013" s="1051" t="s">
        <v>23019</v>
      </c>
      <c r="C8013" s="1051" t="s">
        <v>17034</v>
      </c>
      <c r="D8013" s="1055">
        <v>11700.33</v>
      </c>
    </row>
    <row r="8014" spans="1:4" x14ac:dyDescent="0.25">
      <c r="A8014" s="1051">
        <v>42420</v>
      </c>
      <c r="B8014" s="1051" t="s">
        <v>23020</v>
      </c>
      <c r="C8014" s="1051" t="s">
        <v>17034</v>
      </c>
      <c r="D8014" s="1055">
        <v>16081.24</v>
      </c>
    </row>
    <row r="8015" spans="1:4" x14ac:dyDescent="0.25">
      <c r="A8015" s="1051">
        <v>43195</v>
      </c>
      <c r="B8015" s="1051" t="s">
        <v>23021</v>
      </c>
      <c r="C8015" s="1051" t="s">
        <v>17034</v>
      </c>
      <c r="D8015" s="1055">
        <v>5662.43</v>
      </c>
    </row>
    <row r="8016" spans="1:4" x14ac:dyDescent="0.25">
      <c r="A8016" s="1051">
        <v>43196</v>
      </c>
      <c r="B8016" s="1051" t="s">
        <v>23022</v>
      </c>
      <c r="C8016" s="1051" t="s">
        <v>17034</v>
      </c>
      <c r="D8016" s="1055">
        <v>7017.77</v>
      </c>
    </row>
    <row r="8017" spans="1:4" x14ac:dyDescent="0.25">
      <c r="A8017" s="1051">
        <v>43198</v>
      </c>
      <c r="B8017" s="1051" t="s">
        <v>23023</v>
      </c>
      <c r="C8017" s="1051" t="s">
        <v>17034</v>
      </c>
      <c r="D8017" s="1055">
        <v>10428.25</v>
      </c>
    </row>
    <row r="8018" spans="1:4" x14ac:dyDescent="0.25">
      <c r="A8018" s="1051">
        <v>43199</v>
      </c>
      <c r="B8018" s="1051" t="s">
        <v>23024</v>
      </c>
      <c r="C8018" s="1051" t="s">
        <v>17034</v>
      </c>
      <c r="D8018" s="1055">
        <v>10810.37</v>
      </c>
    </row>
    <row r="8019" spans="1:4" x14ac:dyDescent="0.25">
      <c r="A8019" s="1051">
        <v>43200</v>
      </c>
      <c r="B8019" s="1051" t="s">
        <v>23025</v>
      </c>
      <c r="C8019" s="1051" t="s">
        <v>17034</v>
      </c>
      <c r="D8019" s="1055">
        <v>12405.69</v>
      </c>
    </row>
    <row r="8020" spans="1:4" x14ac:dyDescent="0.25">
      <c r="A8020" s="1051">
        <v>39556</v>
      </c>
      <c r="B8020" s="1051" t="s">
        <v>23026</v>
      </c>
      <c r="C8020" s="1051" t="s">
        <v>17034</v>
      </c>
      <c r="D8020" s="1055">
        <v>6775.62</v>
      </c>
    </row>
    <row r="8021" spans="1:4" x14ac:dyDescent="0.25">
      <c r="A8021" s="1051">
        <v>39557</v>
      </c>
      <c r="B8021" s="1051" t="s">
        <v>23027</v>
      </c>
      <c r="C8021" s="1051" t="s">
        <v>17034</v>
      </c>
      <c r="D8021" s="1055">
        <v>7295.87</v>
      </c>
    </row>
    <row r="8022" spans="1:4" x14ac:dyDescent="0.25">
      <c r="A8022" s="1051">
        <v>39559</v>
      </c>
      <c r="B8022" s="1051" t="s">
        <v>23028</v>
      </c>
      <c r="C8022" s="1051" t="s">
        <v>17034</v>
      </c>
      <c r="D8022" s="1055">
        <v>10781.89</v>
      </c>
    </row>
    <row r="8023" spans="1:4" x14ac:dyDescent="0.25">
      <c r="A8023" s="1051">
        <v>39560</v>
      </c>
      <c r="B8023" s="1051" t="s">
        <v>23029</v>
      </c>
      <c r="C8023" s="1051" t="s">
        <v>17034</v>
      </c>
      <c r="D8023" s="1055">
        <v>12473.59</v>
      </c>
    </row>
    <row r="8024" spans="1:4" x14ac:dyDescent="0.25">
      <c r="A8024" s="1051">
        <v>39561</v>
      </c>
      <c r="B8024" s="1051" t="s">
        <v>23030</v>
      </c>
      <c r="C8024" s="1051" t="s">
        <v>17034</v>
      </c>
      <c r="D8024" s="1055">
        <v>13048.97</v>
      </c>
    </row>
    <row r="8025" spans="1:4" x14ac:dyDescent="0.25">
      <c r="A8025" s="1051">
        <v>43190</v>
      </c>
      <c r="B8025" s="1051" t="s">
        <v>23031</v>
      </c>
      <c r="C8025" s="1051" t="s">
        <v>17034</v>
      </c>
      <c r="D8025" s="1055">
        <v>1925.68</v>
      </c>
    </row>
    <row r="8026" spans="1:4" x14ac:dyDescent="0.25">
      <c r="A8026" s="1051">
        <v>39555</v>
      </c>
      <c r="B8026" s="1051" t="s">
        <v>23032</v>
      </c>
      <c r="C8026" s="1051" t="s">
        <v>17034</v>
      </c>
      <c r="D8026" s="1055">
        <v>2083.09</v>
      </c>
    </row>
    <row r="8027" spans="1:4" x14ac:dyDescent="0.25">
      <c r="A8027" s="1051">
        <v>43191</v>
      </c>
      <c r="B8027" s="1051" t="s">
        <v>23033</v>
      </c>
      <c r="C8027" s="1051" t="s">
        <v>17034</v>
      </c>
      <c r="D8027" s="1055">
        <v>2770.8</v>
      </c>
    </row>
    <row r="8028" spans="1:4" x14ac:dyDescent="0.25">
      <c r="A8028" s="1051">
        <v>39548</v>
      </c>
      <c r="B8028" s="1051" t="s">
        <v>23034</v>
      </c>
      <c r="C8028" s="1051" t="s">
        <v>17034</v>
      </c>
      <c r="D8028" s="1055">
        <v>3089.87</v>
      </c>
    </row>
    <row r="8029" spans="1:4" x14ac:dyDescent="0.25">
      <c r="A8029" s="1051">
        <v>43192</v>
      </c>
      <c r="B8029" s="1051" t="s">
        <v>23035</v>
      </c>
      <c r="C8029" s="1051" t="s">
        <v>17034</v>
      </c>
      <c r="D8029" s="1055">
        <v>3629.5</v>
      </c>
    </row>
    <row r="8030" spans="1:4" x14ac:dyDescent="0.25">
      <c r="A8030" s="1051">
        <v>39554</v>
      </c>
      <c r="B8030" s="1051" t="s">
        <v>23036</v>
      </c>
      <c r="C8030" s="1051" t="s">
        <v>17034</v>
      </c>
      <c r="D8030" s="1055">
        <v>4085.89</v>
      </c>
    </row>
    <row r="8031" spans="1:4" x14ac:dyDescent="0.25">
      <c r="A8031" s="1051">
        <v>43194</v>
      </c>
      <c r="B8031" s="1051" t="s">
        <v>23037</v>
      </c>
      <c r="C8031" s="1051" t="s">
        <v>17034</v>
      </c>
      <c r="D8031" s="1055">
        <v>1649.67</v>
      </c>
    </row>
    <row r="8032" spans="1:4" x14ac:dyDescent="0.25">
      <c r="A8032" s="1051">
        <v>39551</v>
      </c>
      <c r="B8032" s="1051" t="s">
        <v>23038</v>
      </c>
      <c r="C8032" s="1051" t="s">
        <v>17034</v>
      </c>
      <c r="D8032" s="1055">
        <v>1816.47</v>
      </c>
    </row>
    <row r="8033" spans="1:4" x14ac:dyDescent="0.25">
      <c r="A8033" s="1051">
        <v>43185</v>
      </c>
      <c r="B8033" s="1051" t="s">
        <v>23039</v>
      </c>
      <c r="C8033" s="1051" t="s">
        <v>17034</v>
      </c>
      <c r="D8033" s="1055">
        <v>5162.07</v>
      </c>
    </row>
    <row r="8034" spans="1:4" x14ac:dyDescent="0.25">
      <c r="A8034" s="1051">
        <v>43186</v>
      </c>
      <c r="B8034" s="1051" t="s">
        <v>23040</v>
      </c>
      <c r="C8034" s="1051" t="s">
        <v>17034</v>
      </c>
      <c r="D8034" s="1055">
        <v>5444.95</v>
      </c>
    </row>
    <row r="8035" spans="1:4" x14ac:dyDescent="0.25">
      <c r="A8035" s="1051">
        <v>43187</v>
      </c>
      <c r="B8035" s="1051" t="s">
        <v>23041</v>
      </c>
      <c r="C8035" s="1051" t="s">
        <v>17034</v>
      </c>
      <c r="D8035" s="1055">
        <v>7225.5</v>
      </c>
    </row>
    <row r="8036" spans="1:4" x14ac:dyDescent="0.25">
      <c r="A8036" s="1051">
        <v>43188</v>
      </c>
      <c r="B8036" s="1051" t="s">
        <v>23042</v>
      </c>
      <c r="C8036" s="1051" t="s">
        <v>17034</v>
      </c>
      <c r="D8036" s="1055">
        <v>8754.65</v>
      </c>
    </row>
    <row r="8037" spans="1:4" x14ac:dyDescent="0.25">
      <c r="A8037" s="1051">
        <v>43189</v>
      </c>
      <c r="B8037" s="1051" t="s">
        <v>23043</v>
      </c>
      <c r="C8037" s="1051" t="s">
        <v>17034</v>
      </c>
      <c r="D8037" s="1055">
        <v>9847.52</v>
      </c>
    </row>
    <row r="8038" spans="1:4" x14ac:dyDescent="0.25">
      <c r="A8038" s="1051">
        <v>39580</v>
      </c>
      <c r="B8038" s="1051" t="s">
        <v>23044</v>
      </c>
      <c r="C8038" s="1051" t="s">
        <v>17034</v>
      </c>
      <c r="D8038" s="1055">
        <v>77602.509999999995</v>
      </c>
    </row>
    <row r="8039" spans="1:4" x14ac:dyDescent="0.25">
      <c r="A8039" s="1051">
        <v>39577</v>
      </c>
      <c r="B8039" s="1051" t="s">
        <v>23045</v>
      </c>
      <c r="C8039" s="1051" t="s">
        <v>17034</v>
      </c>
      <c r="D8039" s="1055">
        <v>24289.42</v>
      </c>
    </row>
    <row r="8040" spans="1:4" x14ac:dyDescent="0.25">
      <c r="A8040" s="1051">
        <v>39578</v>
      </c>
      <c r="B8040" s="1051" t="s">
        <v>23046</v>
      </c>
      <c r="C8040" s="1051" t="s">
        <v>17034</v>
      </c>
      <c r="D8040" s="1055">
        <v>31345.98</v>
      </c>
    </row>
    <row r="8041" spans="1:4" x14ac:dyDescent="0.25">
      <c r="A8041" s="1051">
        <v>39579</v>
      </c>
      <c r="B8041" s="1051" t="s">
        <v>23047</v>
      </c>
      <c r="C8041" s="1051" t="s">
        <v>17034</v>
      </c>
      <c r="D8041" s="1055">
        <v>45605.94</v>
      </c>
    </row>
    <row r="8042" spans="1:4" x14ac:dyDescent="0.25">
      <c r="A8042" s="1051">
        <v>39826</v>
      </c>
      <c r="B8042" s="1051" t="s">
        <v>23048</v>
      </c>
      <c r="C8042" s="1051" t="s">
        <v>17034</v>
      </c>
      <c r="D8042" s="1055">
        <v>5601.24</v>
      </c>
    </row>
    <row r="8043" spans="1:4" x14ac:dyDescent="0.25">
      <c r="A8043" s="1051">
        <v>10700</v>
      </c>
      <c r="B8043" s="1051" t="s">
        <v>23049</v>
      </c>
      <c r="C8043" s="1051" t="s">
        <v>17034</v>
      </c>
      <c r="D8043" s="1055">
        <v>22684.99</v>
      </c>
    </row>
    <row r="8044" spans="1:4" x14ac:dyDescent="0.25">
      <c r="A8044" s="1051">
        <v>346</v>
      </c>
      <c r="B8044" s="1051" t="s">
        <v>23050</v>
      </c>
      <c r="C8044" s="1051" t="s">
        <v>17036</v>
      </c>
      <c r="D8044" s="1054">
        <v>32.53</v>
      </c>
    </row>
    <row r="8045" spans="1:4" x14ac:dyDescent="0.25">
      <c r="A8045" s="1051">
        <v>3312</v>
      </c>
      <c r="B8045" s="1051" t="s">
        <v>23051</v>
      </c>
      <c r="C8045" s="1051" t="s">
        <v>17036</v>
      </c>
      <c r="D8045" s="1054">
        <v>28.81</v>
      </c>
    </row>
    <row r="8046" spans="1:4" x14ac:dyDescent="0.25">
      <c r="A8046" s="1051">
        <v>339</v>
      </c>
      <c r="B8046" s="1051" t="s">
        <v>23052</v>
      </c>
      <c r="C8046" s="1051" t="s">
        <v>17035</v>
      </c>
      <c r="D8046" s="1054">
        <v>1.68</v>
      </c>
    </row>
    <row r="8047" spans="1:4" x14ac:dyDescent="0.25">
      <c r="A8047" s="1051">
        <v>340</v>
      </c>
      <c r="B8047" s="1051" t="s">
        <v>23053</v>
      </c>
      <c r="C8047" s="1051" t="s">
        <v>17035</v>
      </c>
      <c r="D8047" s="1054">
        <v>1.51</v>
      </c>
    </row>
    <row r="8048" spans="1:4" x14ac:dyDescent="0.25">
      <c r="A8048" s="1051">
        <v>43130</v>
      </c>
      <c r="B8048" s="1051" t="s">
        <v>23054</v>
      </c>
      <c r="C8048" s="1051" t="s">
        <v>17036</v>
      </c>
      <c r="D8048" s="1054">
        <v>27.46</v>
      </c>
    </row>
    <row r="8049" spans="1:4" x14ac:dyDescent="0.25">
      <c r="A8049" s="1051">
        <v>344</v>
      </c>
      <c r="B8049" s="1051" t="s">
        <v>23055</v>
      </c>
      <c r="C8049" s="1051" t="s">
        <v>17036</v>
      </c>
      <c r="D8049" s="1054">
        <v>36.1</v>
      </c>
    </row>
    <row r="8050" spans="1:4" x14ac:dyDescent="0.25">
      <c r="A8050" s="1051">
        <v>345</v>
      </c>
      <c r="B8050" s="1051" t="s">
        <v>23056</v>
      </c>
      <c r="C8050" s="1051" t="s">
        <v>17036</v>
      </c>
      <c r="D8050" s="1054">
        <v>39.17</v>
      </c>
    </row>
    <row r="8051" spans="1:4" x14ac:dyDescent="0.25">
      <c r="A8051" s="1051">
        <v>43131</v>
      </c>
      <c r="B8051" s="1051" t="s">
        <v>23057</v>
      </c>
      <c r="C8051" s="1051" t="s">
        <v>17036</v>
      </c>
      <c r="D8051" s="1054">
        <v>31.9</v>
      </c>
    </row>
    <row r="8052" spans="1:4" x14ac:dyDescent="0.25">
      <c r="A8052" s="1051">
        <v>3313</v>
      </c>
      <c r="B8052" s="1051" t="s">
        <v>23058</v>
      </c>
      <c r="C8052" s="1051" t="s">
        <v>17036</v>
      </c>
      <c r="D8052" s="1054">
        <v>37.07</v>
      </c>
    </row>
    <row r="8053" spans="1:4" x14ac:dyDescent="0.25">
      <c r="A8053" s="1051">
        <v>43132</v>
      </c>
      <c r="B8053" s="1051" t="s">
        <v>23059</v>
      </c>
      <c r="C8053" s="1051" t="s">
        <v>17036</v>
      </c>
      <c r="D8053" s="1054">
        <v>27.46</v>
      </c>
    </row>
    <row r="8054" spans="1:4" x14ac:dyDescent="0.25">
      <c r="A8054" s="1051">
        <v>366</v>
      </c>
      <c r="B8054" s="1051" t="s">
        <v>23060</v>
      </c>
      <c r="C8054" s="1051" t="s">
        <v>17038</v>
      </c>
      <c r="D8054" s="1054">
        <v>83.34</v>
      </c>
    </row>
    <row r="8055" spans="1:4" x14ac:dyDescent="0.25">
      <c r="A8055" s="1051">
        <v>367</v>
      </c>
      <c r="B8055" s="1051" t="s">
        <v>23061</v>
      </c>
      <c r="C8055" s="1051" t="s">
        <v>17038</v>
      </c>
      <c r="D8055" s="1054">
        <v>84.42</v>
      </c>
    </row>
    <row r="8056" spans="1:4" x14ac:dyDescent="0.25">
      <c r="A8056" s="1051">
        <v>370</v>
      </c>
      <c r="B8056" s="1051" t="s">
        <v>23062</v>
      </c>
      <c r="C8056" s="1051" t="s">
        <v>17038</v>
      </c>
      <c r="D8056" s="1054">
        <v>83.34</v>
      </c>
    </row>
    <row r="8057" spans="1:4" x14ac:dyDescent="0.25">
      <c r="A8057" s="1051">
        <v>368</v>
      </c>
      <c r="B8057" s="1051" t="s">
        <v>23063</v>
      </c>
      <c r="C8057" s="1051" t="s">
        <v>17038</v>
      </c>
      <c r="D8057" s="1054">
        <v>41.67</v>
      </c>
    </row>
    <row r="8058" spans="1:4" x14ac:dyDescent="0.25">
      <c r="A8058" s="1051">
        <v>11075</v>
      </c>
      <c r="B8058" s="1051" t="s">
        <v>23064</v>
      </c>
      <c r="C8058" s="1051" t="s">
        <v>17038</v>
      </c>
      <c r="D8058" s="1054">
        <v>956.48</v>
      </c>
    </row>
    <row r="8059" spans="1:4" x14ac:dyDescent="0.25">
      <c r="A8059" s="1051">
        <v>1381</v>
      </c>
      <c r="B8059" s="1051" t="s">
        <v>23065</v>
      </c>
      <c r="C8059" s="1051" t="s">
        <v>17036</v>
      </c>
      <c r="D8059" s="1054">
        <v>0.75</v>
      </c>
    </row>
    <row r="8060" spans="1:4" x14ac:dyDescent="0.25">
      <c r="A8060" s="1051">
        <v>34353</v>
      </c>
      <c r="B8060" s="1051" t="s">
        <v>23066</v>
      </c>
      <c r="C8060" s="1051" t="s">
        <v>17036</v>
      </c>
      <c r="D8060" s="1054">
        <v>1.39</v>
      </c>
    </row>
    <row r="8061" spans="1:4" x14ac:dyDescent="0.25">
      <c r="A8061" s="1051">
        <v>37595</v>
      </c>
      <c r="B8061" s="1051" t="s">
        <v>23067</v>
      </c>
      <c r="C8061" s="1051" t="s">
        <v>17036</v>
      </c>
      <c r="D8061" s="1054">
        <v>2.2999999999999998</v>
      </c>
    </row>
    <row r="8062" spans="1:4" x14ac:dyDescent="0.25">
      <c r="A8062" s="1051">
        <v>37596</v>
      </c>
      <c r="B8062" s="1051" t="s">
        <v>23068</v>
      </c>
      <c r="C8062" s="1051" t="s">
        <v>17036</v>
      </c>
      <c r="D8062" s="1054">
        <v>2.64</v>
      </c>
    </row>
    <row r="8063" spans="1:4" x14ac:dyDescent="0.25">
      <c r="A8063" s="1051">
        <v>371</v>
      </c>
      <c r="B8063" s="1051" t="s">
        <v>23069</v>
      </c>
      <c r="C8063" s="1051" t="s">
        <v>17036</v>
      </c>
      <c r="D8063" s="1054">
        <v>0.81</v>
      </c>
    </row>
    <row r="8064" spans="1:4" x14ac:dyDescent="0.25">
      <c r="A8064" s="1051">
        <v>37553</v>
      </c>
      <c r="B8064" s="1051" t="s">
        <v>23070</v>
      </c>
      <c r="C8064" s="1051" t="s">
        <v>17036</v>
      </c>
      <c r="D8064" s="1054">
        <v>1.53</v>
      </c>
    </row>
    <row r="8065" spans="1:4" x14ac:dyDescent="0.25">
      <c r="A8065" s="1051">
        <v>37552</v>
      </c>
      <c r="B8065" s="1051" t="s">
        <v>23071</v>
      </c>
      <c r="C8065" s="1051" t="s">
        <v>17036</v>
      </c>
      <c r="D8065" s="1054">
        <v>2.46</v>
      </c>
    </row>
    <row r="8066" spans="1:4" x14ac:dyDescent="0.25">
      <c r="A8066" s="1051">
        <v>36880</v>
      </c>
      <c r="B8066" s="1051" t="s">
        <v>23072</v>
      </c>
      <c r="C8066" s="1051" t="s">
        <v>17036</v>
      </c>
      <c r="D8066" s="1054">
        <v>2.5</v>
      </c>
    </row>
    <row r="8067" spans="1:4" x14ac:dyDescent="0.25">
      <c r="A8067" s="1051">
        <v>34355</v>
      </c>
      <c r="B8067" s="1051" t="s">
        <v>23073</v>
      </c>
      <c r="C8067" s="1051" t="s">
        <v>17036</v>
      </c>
      <c r="D8067" s="1054">
        <v>2.15</v>
      </c>
    </row>
    <row r="8068" spans="1:4" x14ac:dyDescent="0.25">
      <c r="A8068" s="1051">
        <v>130</v>
      </c>
      <c r="B8068" s="1051" t="s">
        <v>23074</v>
      </c>
      <c r="C8068" s="1051" t="s">
        <v>17036</v>
      </c>
      <c r="D8068" s="1054">
        <v>3.63</v>
      </c>
    </row>
    <row r="8069" spans="1:4" x14ac:dyDescent="0.25">
      <c r="A8069" s="1051">
        <v>135</v>
      </c>
      <c r="B8069" s="1051" t="s">
        <v>23075</v>
      </c>
      <c r="C8069" s="1051" t="s">
        <v>17036</v>
      </c>
      <c r="D8069" s="1054">
        <v>2.92</v>
      </c>
    </row>
    <row r="8070" spans="1:4" x14ac:dyDescent="0.25">
      <c r="A8070" s="1051">
        <v>36886</v>
      </c>
      <c r="B8070" s="1051" t="s">
        <v>23076</v>
      </c>
      <c r="C8070" s="1051" t="s">
        <v>17036</v>
      </c>
      <c r="D8070" s="1054">
        <v>0.77</v>
      </c>
    </row>
    <row r="8071" spans="1:4" x14ac:dyDescent="0.25">
      <c r="A8071" s="1051">
        <v>38546</v>
      </c>
      <c r="B8071" s="1051" t="s">
        <v>23077</v>
      </c>
      <c r="C8071" s="1051" t="s">
        <v>17038</v>
      </c>
      <c r="D8071" s="1054">
        <v>627.41</v>
      </c>
    </row>
    <row r="8072" spans="1:4" x14ac:dyDescent="0.25">
      <c r="A8072" s="1051">
        <v>34549</v>
      </c>
      <c r="B8072" s="1051" t="s">
        <v>23078</v>
      </c>
      <c r="C8072" s="1051" t="s">
        <v>17038</v>
      </c>
      <c r="D8072" s="1054">
        <v>707.86</v>
      </c>
    </row>
    <row r="8073" spans="1:4" x14ac:dyDescent="0.25">
      <c r="A8073" s="1051">
        <v>6081</v>
      </c>
      <c r="B8073" s="1051" t="s">
        <v>23079</v>
      </c>
      <c r="C8073" s="1051" t="s">
        <v>17038</v>
      </c>
      <c r="D8073" s="1054">
        <v>49.55</v>
      </c>
    </row>
    <row r="8074" spans="1:4" x14ac:dyDescent="0.25">
      <c r="A8074" s="1051">
        <v>6077</v>
      </c>
      <c r="B8074" s="1051" t="s">
        <v>23080</v>
      </c>
      <c r="C8074" s="1051" t="s">
        <v>17038</v>
      </c>
      <c r="D8074" s="1054">
        <v>35.39</v>
      </c>
    </row>
    <row r="8075" spans="1:4" x14ac:dyDescent="0.25">
      <c r="A8075" s="1051">
        <v>6079</v>
      </c>
      <c r="B8075" s="1051" t="s">
        <v>23081</v>
      </c>
      <c r="C8075" s="1051" t="s">
        <v>17038</v>
      </c>
      <c r="D8075" s="1054">
        <v>35.39</v>
      </c>
    </row>
    <row r="8076" spans="1:4" x14ac:dyDescent="0.25">
      <c r="A8076" s="1051">
        <v>1091</v>
      </c>
      <c r="B8076" s="1051" t="s">
        <v>23082</v>
      </c>
      <c r="C8076" s="1051" t="s">
        <v>17034</v>
      </c>
      <c r="D8076" s="1054">
        <v>37.380000000000003</v>
      </c>
    </row>
    <row r="8077" spans="1:4" x14ac:dyDescent="0.25">
      <c r="A8077" s="1051">
        <v>1094</v>
      </c>
      <c r="B8077" s="1051" t="s">
        <v>23083</v>
      </c>
      <c r="C8077" s="1051" t="s">
        <v>17034</v>
      </c>
      <c r="D8077" s="1054">
        <v>26.15</v>
      </c>
    </row>
    <row r="8078" spans="1:4" x14ac:dyDescent="0.25">
      <c r="A8078" s="1051">
        <v>1095</v>
      </c>
      <c r="B8078" s="1051" t="s">
        <v>23084</v>
      </c>
      <c r="C8078" s="1051" t="s">
        <v>17034</v>
      </c>
      <c r="D8078" s="1054">
        <v>55.57</v>
      </c>
    </row>
    <row r="8079" spans="1:4" x14ac:dyDescent="0.25">
      <c r="A8079" s="1051">
        <v>1092</v>
      </c>
      <c r="B8079" s="1051" t="s">
        <v>23085</v>
      </c>
      <c r="C8079" s="1051" t="s">
        <v>17034</v>
      </c>
      <c r="D8079" s="1054">
        <v>43</v>
      </c>
    </row>
    <row r="8080" spans="1:4" x14ac:dyDescent="0.25">
      <c r="A8080" s="1051">
        <v>1093</v>
      </c>
      <c r="B8080" s="1051" t="s">
        <v>23086</v>
      </c>
      <c r="C8080" s="1051" t="s">
        <v>17034</v>
      </c>
      <c r="D8080" s="1054">
        <v>100.42</v>
      </c>
    </row>
    <row r="8081" spans="1:4" x14ac:dyDescent="0.25">
      <c r="A8081" s="1051">
        <v>1090</v>
      </c>
      <c r="B8081" s="1051" t="s">
        <v>23087</v>
      </c>
      <c r="C8081" s="1051" t="s">
        <v>17034</v>
      </c>
      <c r="D8081" s="1054">
        <v>71.900000000000006</v>
      </c>
    </row>
    <row r="8082" spans="1:4" x14ac:dyDescent="0.25">
      <c r="A8082" s="1051">
        <v>1096</v>
      </c>
      <c r="B8082" s="1051" t="s">
        <v>23088</v>
      </c>
      <c r="C8082" s="1051" t="s">
        <v>17034</v>
      </c>
      <c r="D8082" s="1054">
        <v>129.38999999999999</v>
      </c>
    </row>
    <row r="8083" spans="1:4" x14ac:dyDescent="0.25">
      <c r="A8083" s="1051">
        <v>1097</v>
      </c>
      <c r="B8083" s="1051" t="s">
        <v>23089</v>
      </c>
      <c r="C8083" s="1051" t="s">
        <v>17034</v>
      </c>
      <c r="D8083" s="1054">
        <v>109.84</v>
      </c>
    </row>
    <row r="8084" spans="1:4" x14ac:dyDescent="0.25">
      <c r="A8084" s="1051">
        <v>378</v>
      </c>
      <c r="B8084" s="1051" t="s">
        <v>23090</v>
      </c>
      <c r="C8084" s="1051" t="s">
        <v>17039</v>
      </c>
      <c r="D8084" s="1054">
        <v>22.2</v>
      </c>
    </row>
    <row r="8085" spans="1:4" x14ac:dyDescent="0.25">
      <c r="A8085" s="1051">
        <v>40911</v>
      </c>
      <c r="B8085" s="1051" t="s">
        <v>23091</v>
      </c>
      <c r="C8085" s="1051" t="s">
        <v>17040</v>
      </c>
      <c r="D8085" s="1055">
        <v>3891.96</v>
      </c>
    </row>
    <row r="8086" spans="1:4" x14ac:dyDescent="0.25">
      <c r="A8086" s="1051">
        <v>33939</v>
      </c>
      <c r="B8086" s="1051" t="s">
        <v>23092</v>
      </c>
      <c r="C8086" s="1051" t="s">
        <v>17039</v>
      </c>
      <c r="D8086" s="1054">
        <v>106.29</v>
      </c>
    </row>
    <row r="8087" spans="1:4" x14ac:dyDescent="0.25">
      <c r="A8087" s="1051">
        <v>40815</v>
      </c>
      <c r="B8087" s="1051" t="s">
        <v>23093</v>
      </c>
      <c r="C8087" s="1051" t="s">
        <v>17040</v>
      </c>
      <c r="D8087" s="1055">
        <v>18631.509999999998</v>
      </c>
    </row>
    <row r="8088" spans="1:4" x14ac:dyDescent="0.25">
      <c r="A8088" s="1051">
        <v>33952</v>
      </c>
      <c r="B8088" s="1051" t="s">
        <v>23094</v>
      </c>
      <c r="C8088" s="1051" t="s">
        <v>17039</v>
      </c>
      <c r="D8088" s="1054">
        <v>121.01</v>
      </c>
    </row>
    <row r="8089" spans="1:4" x14ac:dyDescent="0.25">
      <c r="A8089" s="1051">
        <v>40816</v>
      </c>
      <c r="B8089" s="1051" t="s">
        <v>23095</v>
      </c>
      <c r="C8089" s="1051" t="s">
        <v>17040</v>
      </c>
      <c r="D8089" s="1055">
        <v>21212.11</v>
      </c>
    </row>
    <row r="8090" spans="1:4" x14ac:dyDescent="0.25">
      <c r="A8090" s="1051">
        <v>33953</v>
      </c>
      <c r="B8090" s="1051" t="s">
        <v>23096</v>
      </c>
      <c r="C8090" s="1051" t="s">
        <v>17039</v>
      </c>
      <c r="D8090" s="1054">
        <v>124.83</v>
      </c>
    </row>
    <row r="8091" spans="1:4" x14ac:dyDescent="0.25">
      <c r="A8091" s="1051">
        <v>40817</v>
      </c>
      <c r="B8091" s="1051" t="s">
        <v>23097</v>
      </c>
      <c r="C8091" s="1051" t="s">
        <v>17040</v>
      </c>
      <c r="D8091" s="1055">
        <v>21882.3</v>
      </c>
    </row>
    <row r="8092" spans="1:4" x14ac:dyDescent="0.25">
      <c r="A8092" s="1051">
        <v>13348</v>
      </c>
      <c r="B8092" s="1051" t="s">
        <v>23098</v>
      </c>
      <c r="C8092" s="1051" t="s">
        <v>17034</v>
      </c>
      <c r="D8092" s="1054">
        <v>1.64</v>
      </c>
    </row>
    <row r="8093" spans="1:4" x14ac:dyDescent="0.25">
      <c r="A8093" s="1051">
        <v>39212</v>
      </c>
      <c r="B8093" s="1051" t="s">
        <v>23099</v>
      </c>
      <c r="C8093" s="1051" t="s">
        <v>17034</v>
      </c>
      <c r="D8093" s="1054">
        <v>1.96</v>
      </c>
    </row>
    <row r="8094" spans="1:4" x14ac:dyDescent="0.25">
      <c r="A8094" s="1051">
        <v>39211</v>
      </c>
      <c r="B8094" s="1051" t="s">
        <v>23100</v>
      </c>
      <c r="C8094" s="1051" t="s">
        <v>17034</v>
      </c>
      <c r="D8094" s="1054">
        <v>1.75</v>
      </c>
    </row>
    <row r="8095" spans="1:4" x14ac:dyDescent="0.25">
      <c r="A8095" s="1051">
        <v>39208</v>
      </c>
      <c r="B8095" s="1051" t="s">
        <v>23101</v>
      </c>
      <c r="C8095" s="1051" t="s">
        <v>17034</v>
      </c>
      <c r="D8095" s="1054">
        <v>0.53</v>
      </c>
    </row>
    <row r="8096" spans="1:4" x14ac:dyDescent="0.25">
      <c r="A8096" s="1051">
        <v>39210</v>
      </c>
      <c r="B8096" s="1051" t="s">
        <v>23102</v>
      </c>
      <c r="C8096" s="1051" t="s">
        <v>17034</v>
      </c>
      <c r="D8096" s="1054">
        <v>0.98</v>
      </c>
    </row>
    <row r="8097" spans="1:4" x14ac:dyDescent="0.25">
      <c r="A8097" s="1051">
        <v>39214</v>
      </c>
      <c r="B8097" s="1051" t="s">
        <v>23103</v>
      </c>
      <c r="C8097" s="1051" t="s">
        <v>17034</v>
      </c>
      <c r="D8097" s="1054">
        <v>3.63</v>
      </c>
    </row>
    <row r="8098" spans="1:4" x14ac:dyDescent="0.25">
      <c r="A8098" s="1051">
        <v>39213</v>
      </c>
      <c r="B8098" s="1051" t="s">
        <v>23104</v>
      </c>
      <c r="C8098" s="1051" t="s">
        <v>17034</v>
      </c>
      <c r="D8098" s="1054">
        <v>2.56</v>
      </c>
    </row>
    <row r="8099" spans="1:4" x14ac:dyDescent="0.25">
      <c r="A8099" s="1051">
        <v>39209</v>
      </c>
      <c r="B8099" s="1051" t="s">
        <v>23105</v>
      </c>
      <c r="C8099" s="1051" t="s">
        <v>17034</v>
      </c>
      <c r="D8099" s="1054">
        <v>0.63</v>
      </c>
    </row>
    <row r="8100" spans="1:4" x14ac:dyDescent="0.25">
      <c r="A8100" s="1051">
        <v>39207</v>
      </c>
      <c r="B8100" s="1051" t="s">
        <v>23106</v>
      </c>
      <c r="C8100" s="1051" t="s">
        <v>17034</v>
      </c>
      <c r="D8100" s="1054">
        <v>0.98</v>
      </c>
    </row>
    <row r="8101" spans="1:4" x14ac:dyDescent="0.25">
      <c r="A8101" s="1051">
        <v>39215</v>
      </c>
      <c r="B8101" s="1051" t="s">
        <v>23107</v>
      </c>
      <c r="C8101" s="1051" t="s">
        <v>17034</v>
      </c>
      <c r="D8101" s="1054">
        <v>6.61</v>
      </c>
    </row>
    <row r="8102" spans="1:4" x14ac:dyDescent="0.25">
      <c r="A8102" s="1051">
        <v>39216</v>
      </c>
      <c r="B8102" s="1051" t="s">
        <v>23108</v>
      </c>
      <c r="C8102" s="1051" t="s">
        <v>17034</v>
      </c>
      <c r="D8102" s="1054">
        <v>9.2200000000000006</v>
      </c>
    </row>
    <row r="8103" spans="1:4" x14ac:dyDescent="0.25">
      <c r="A8103" s="1051">
        <v>11267</v>
      </c>
      <c r="B8103" s="1051" t="s">
        <v>23109</v>
      </c>
      <c r="C8103" s="1051" t="s">
        <v>17034</v>
      </c>
      <c r="D8103" s="1054">
        <v>1.43</v>
      </c>
    </row>
    <row r="8104" spans="1:4" x14ac:dyDescent="0.25">
      <c r="A8104" s="1051">
        <v>379</v>
      </c>
      <c r="B8104" s="1051" t="s">
        <v>23110</v>
      </c>
      <c r="C8104" s="1051" t="s">
        <v>17034</v>
      </c>
      <c r="D8104" s="1054">
        <v>1.44</v>
      </c>
    </row>
    <row r="8105" spans="1:4" x14ac:dyDescent="0.25">
      <c r="A8105" s="1051">
        <v>510</v>
      </c>
      <c r="B8105" s="1051" t="s">
        <v>23111</v>
      </c>
      <c r="C8105" s="1051" t="s">
        <v>17036</v>
      </c>
      <c r="D8105" s="1054">
        <v>14.51</v>
      </c>
    </row>
    <row r="8106" spans="1:4" x14ac:dyDescent="0.25">
      <c r="A8106" s="1051">
        <v>516</v>
      </c>
      <c r="B8106" s="1051" t="s">
        <v>23112</v>
      </c>
      <c r="C8106" s="1051" t="s">
        <v>17036</v>
      </c>
      <c r="D8106" s="1054">
        <v>17.190000000000001</v>
      </c>
    </row>
    <row r="8107" spans="1:4" x14ac:dyDescent="0.25">
      <c r="A8107" s="1051">
        <v>509</v>
      </c>
      <c r="B8107" s="1051" t="s">
        <v>23113</v>
      </c>
      <c r="C8107" s="1051" t="s">
        <v>17036</v>
      </c>
      <c r="D8107" s="1054">
        <v>19.29</v>
      </c>
    </row>
    <row r="8108" spans="1:4" x14ac:dyDescent="0.25">
      <c r="A8108" s="1051">
        <v>40331</v>
      </c>
      <c r="B8108" s="1051" t="s">
        <v>23114</v>
      </c>
      <c r="C8108" s="1051" t="s">
        <v>17039</v>
      </c>
      <c r="D8108" s="1054">
        <v>19.809999999999999</v>
      </c>
    </row>
    <row r="8109" spans="1:4" x14ac:dyDescent="0.25">
      <c r="A8109" s="1051">
        <v>40930</v>
      </c>
      <c r="B8109" s="1051" t="s">
        <v>23115</v>
      </c>
      <c r="C8109" s="1051" t="s">
        <v>17040</v>
      </c>
      <c r="D8109" s="1055">
        <v>3474</v>
      </c>
    </row>
    <row r="8110" spans="1:4" x14ac:dyDescent="0.25">
      <c r="A8110" s="1051">
        <v>377</v>
      </c>
      <c r="B8110" s="1051" t="s">
        <v>23116</v>
      </c>
      <c r="C8110" s="1051" t="s">
        <v>17034</v>
      </c>
      <c r="D8110" s="1054">
        <v>41.85</v>
      </c>
    </row>
    <row r="8111" spans="1:4" x14ac:dyDescent="0.25">
      <c r="A8111" s="1051">
        <v>11761</v>
      </c>
      <c r="B8111" s="1051" t="s">
        <v>23117</v>
      </c>
      <c r="C8111" s="1051" t="s">
        <v>17034</v>
      </c>
      <c r="D8111" s="1054">
        <v>89.06</v>
      </c>
    </row>
    <row r="8112" spans="1:4" x14ac:dyDescent="0.25">
      <c r="A8112" s="1051">
        <v>7588</v>
      </c>
      <c r="B8112" s="1051" t="s">
        <v>23118</v>
      </c>
      <c r="C8112" s="1051" t="s">
        <v>17034</v>
      </c>
      <c r="D8112" s="1054">
        <v>49.9</v>
      </c>
    </row>
    <row r="8113" spans="1:4" x14ac:dyDescent="0.25">
      <c r="A8113" s="1051">
        <v>34551</v>
      </c>
      <c r="B8113" s="1051" t="s">
        <v>23119</v>
      </c>
      <c r="C8113" s="1051" t="s">
        <v>17039</v>
      </c>
      <c r="D8113" s="1054">
        <v>13.84</v>
      </c>
    </row>
    <row r="8114" spans="1:4" x14ac:dyDescent="0.25">
      <c r="A8114" s="1051">
        <v>41078</v>
      </c>
      <c r="B8114" s="1051" t="s">
        <v>23120</v>
      </c>
      <c r="C8114" s="1051" t="s">
        <v>17040</v>
      </c>
      <c r="D8114" s="1055">
        <v>2427.5500000000002</v>
      </c>
    </row>
    <row r="8115" spans="1:4" x14ac:dyDescent="0.25">
      <c r="A8115" s="1051">
        <v>246</v>
      </c>
      <c r="B8115" s="1051" t="s">
        <v>23121</v>
      </c>
      <c r="C8115" s="1051" t="s">
        <v>17039</v>
      </c>
      <c r="D8115" s="1054">
        <v>16.97</v>
      </c>
    </row>
    <row r="8116" spans="1:4" x14ac:dyDescent="0.25">
      <c r="A8116" s="1051">
        <v>40927</v>
      </c>
      <c r="B8116" s="1051" t="s">
        <v>23122</v>
      </c>
      <c r="C8116" s="1051" t="s">
        <v>17040</v>
      </c>
      <c r="D8116" s="1055">
        <v>2977.23</v>
      </c>
    </row>
    <row r="8117" spans="1:4" x14ac:dyDescent="0.25">
      <c r="A8117" s="1051">
        <v>2350</v>
      </c>
      <c r="B8117" s="1051" t="s">
        <v>23123</v>
      </c>
      <c r="C8117" s="1051" t="s">
        <v>17039</v>
      </c>
      <c r="D8117" s="1054">
        <v>17.559999999999999</v>
      </c>
    </row>
    <row r="8118" spans="1:4" x14ac:dyDescent="0.25">
      <c r="A8118" s="1051">
        <v>40812</v>
      </c>
      <c r="B8118" s="1051" t="s">
        <v>23124</v>
      </c>
      <c r="C8118" s="1051" t="s">
        <v>17040</v>
      </c>
      <c r="D8118" s="1055">
        <v>3078.86</v>
      </c>
    </row>
    <row r="8119" spans="1:4" x14ac:dyDescent="0.25">
      <c r="A8119" s="1051">
        <v>245</v>
      </c>
      <c r="B8119" s="1051" t="s">
        <v>23125</v>
      </c>
      <c r="C8119" s="1051" t="s">
        <v>17039</v>
      </c>
      <c r="D8119" s="1054">
        <v>29.28</v>
      </c>
    </row>
    <row r="8120" spans="1:4" x14ac:dyDescent="0.25">
      <c r="A8120" s="1051">
        <v>41090</v>
      </c>
      <c r="B8120" s="1051" t="s">
        <v>23126</v>
      </c>
      <c r="C8120" s="1051" t="s">
        <v>17040</v>
      </c>
      <c r="D8120" s="1055">
        <v>5135.05</v>
      </c>
    </row>
    <row r="8121" spans="1:4" x14ac:dyDescent="0.25">
      <c r="A8121" s="1051">
        <v>251</v>
      </c>
      <c r="B8121" s="1051" t="s">
        <v>23127</v>
      </c>
      <c r="C8121" s="1051" t="s">
        <v>17039</v>
      </c>
      <c r="D8121" s="1054">
        <v>16.97</v>
      </c>
    </row>
    <row r="8122" spans="1:4" x14ac:dyDescent="0.25">
      <c r="A8122" s="1051">
        <v>40975</v>
      </c>
      <c r="B8122" s="1051" t="s">
        <v>23128</v>
      </c>
      <c r="C8122" s="1051" t="s">
        <v>17040</v>
      </c>
      <c r="D8122" s="1055">
        <v>2977.23</v>
      </c>
    </row>
    <row r="8123" spans="1:4" x14ac:dyDescent="0.25">
      <c r="A8123" s="1051">
        <v>6127</v>
      </c>
      <c r="B8123" s="1051" t="s">
        <v>23129</v>
      </c>
      <c r="C8123" s="1051" t="s">
        <v>17039</v>
      </c>
      <c r="D8123" s="1054">
        <v>16.97</v>
      </c>
    </row>
    <row r="8124" spans="1:4" x14ac:dyDescent="0.25">
      <c r="A8124" s="1051">
        <v>41072</v>
      </c>
      <c r="B8124" s="1051" t="s">
        <v>23130</v>
      </c>
      <c r="C8124" s="1051" t="s">
        <v>17040</v>
      </c>
      <c r="D8124" s="1055">
        <v>2977.23</v>
      </c>
    </row>
    <row r="8125" spans="1:4" x14ac:dyDescent="0.25">
      <c r="A8125" s="1051">
        <v>6121</v>
      </c>
      <c r="B8125" s="1051" t="s">
        <v>23131</v>
      </c>
      <c r="C8125" s="1051" t="s">
        <v>17039</v>
      </c>
      <c r="D8125" s="1054">
        <v>14.95</v>
      </c>
    </row>
    <row r="8126" spans="1:4" x14ac:dyDescent="0.25">
      <c r="A8126" s="1051">
        <v>41071</v>
      </c>
      <c r="B8126" s="1051" t="s">
        <v>23132</v>
      </c>
      <c r="C8126" s="1051" t="s">
        <v>17040</v>
      </c>
      <c r="D8126" s="1055">
        <v>2621.27</v>
      </c>
    </row>
    <row r="8127" spans="1:4" x14ac:dyDescent="0.25">
      <c r="A8127" s="1051">
        <v>244</v>
      </c>
      <c r="B8127" s="1051" t="s">
        <v>23133</v>
      </c>
      <c r="C8127" s="1051" t="s">
        <v>17039</v>
      </c>
      <c r="D8127" s="1054">
        <v>16.38</v>
      </c>
    </row>
    <row r="8128" spans="1:4" x14ac:dyDescent="0.25">
      <c r="A8128" s="1051">
        <v>41093</v>
      </c>
      <c r="B8128" s="1051" t="s">
        <v>23134</v>
      </c>
      <c r="C8128" s="1051" t="s">
        <v>17040</v>
      </c>
      <c r="D8128" s="1055">
        <v>2872.93</v>
      </c>
    </row>
    <row r="8129" spans="1:4" x14ac:dyDescent="0.25">
      <c r="A8129" s="1051">
        <v>532</v>
      </c>
      <c r="B8129" s="1051" t="s">
        <v>23135</v>
      </c>
      <c r="C8129" s="1051" t="s">
        <v>17039</v>
      </c>
      <c r="D8129" s="1054">
        <v>42.95</v>
      </c>
    </row>
    <row r="8130" spans="1:4" x14ac:dyDescent="0.25">
      <c r="A8130" s="1051">
        <v>40931</v>
      </c>
      <c r="B8130" s="1051" t="s">
        <v>23136</v>
      </c>
      <c r="C8130" s="1051" t="s">
        <v>17040</v>
      </c>
      <c r="D8130" s="1055">
        <v>7531.51</v>
      </c>
    </row>
    <row r="8131" spans="1:4" x14ac:dyDescent="0.25">
      <c r="A8131" s="1051">
        <v>36150</v>
      </c>
      <c r="B8131" s="1051" t="s">
        <v>23137</v>
      </c>
      <c r="C8131" s="1051" t="s">
        <v>17034</v>
      </c>
      <c r="D8131" s="1054">
        <v>43.68</v>
      </c>
    </row>
    <row r="8132" spans="1:4" x14ac:dyDescent="0.25">
      <c r="A8132" s="1051">
        <v>4760</v>
      </c>
      <c r="B8132" s="1051" t="s">
        <v>23138</v>
      </c>
      <c r="C8132" s="1051" t="s">
        <v>17039</v>
      </c>
      <c r="D8132" s="1054">
        <v>22.2</v>
      </c>
    </row>
    <row r="8133" spans="1:4" x14ac:dyDescent="0.25">
      <c r="A8133" s="1051">
        <v>41069</v>
      </c>
      <c r="B8133" s="1051" t="s">
        <v>23139</v>
      </c>
      <c r="C8133" s="1051" t="s">
        <v>17040</v>
      </c>
      <c r="D8133" s="1055">
        <v>3892.53</v>
      </c>
    </row>
    <row r="8134" spans="1:4" x14ac:dyDescent="0.25">
      <c r="A8134" s="1051">
        <v>10422</v>
      </c>
      <c r="B8134" s="1051" t="s">
        <v>23140</v>
      </c>
      <c r="C8134" s="1051" t="s">
        <v>17034</v>
      </c>
      <c r="D8134" s="1054">
        <v>401.15</v>
      </c>
    </row>
    <row r="8135" spans="1:4" x14ac:dyDescent="0.25">
      <c r="A8135" s="1051">
        <v>44019</v>
      </c>
      <c r="B8135" s="1051" t="s">
        <v>23141</v>
      </c>
      <c r="C8135" s="1051" t="s">
        <v>17034</v>
      </c>
      <c r="D8135" s="1054">
        <v>555.29</v>
      </c>
    </row>
    <row r="8136" spans="1:4" x14ac:dyDescent="0.25">
      <c r="A8136" s="1051">
        <v>36520</v>
      </c>
      <c r="B8136" s="1051" t="s">
        <v>23142</v>
      </c>
      <c r="C8136" s="1051" t="s">
        <v>17034</v>
      </c>
      <c r="D8136" s="1054">
        <v>675.17</v>
      </c>
    </row>
    <row r="8137" spans="1:4" x14ac:dyDescent="0.25">
      <c r="A8137" s="1051">
        <v>42319</v>
      </c>
      <c r="B8137" s="1051" t="s">
        <v>23143</v>
      </c>
      <c r="C8137" s="1051" t="s">
        <v>17034</v>
      </c>
      <c r="D8137" s="1054">
        <v>604.99</v>
      </c>
    </row>
    <row r="8138" spans="1:4" x14ac:dyDescent="0.25">
      <c r="A8138" s="1051">
        <v>10420</v>
      </c>
      <c r="B8138" s="1051" t="s">
        <v>23144</v>
      </c>
      <c r="C8138" s="1051" t="s">
        <v>17034</v>
      </c>
      <c r="D8138" s="1054">
        <v>214.61</v>
      </c>
    </row>
    <row r="8139" spans="1:4" x14ac:dyDescent="0.25">
      <c r="A8139" s="1051">
        <v>10421</v>
      </c>
      <c r="B8139" s="1051" t="s">
        <v>23145</v>
      </c>
      <c r="C8139" s="1051" t="s">
        <v>17034</v>
      </c>
      <c r="D8139" s="1054">
        <v>235.83</v>
      </c>
    </row>
    <row r="8140" spans="1:4" x14ac:dyDescent="0.25">
      <c r="A8140" s="1051">
        <v>11786</v>
      </c>
      <c r="B8140" s="1051" t="s">
        <v>23146</v>
      </c>
      <c r="C8140" s="1051" t="s">
        <v>17034</v>
      </c>
      <c r="D8140" s="1054">
        <v>475.52</v>
      </c>
    </row>
    <row r="8141" spans="1:4" x14ac:dyDescent="0.25">
      <c r="A8141" s="1051">
        <v>4815</v>
      </c>
      <c r="B8141" s="1051" t="s">
        <v>23147</v>
      </c>
      <c r="C8141" s="1051" t="s">
        <v>17034</v>
      </c>
      <c r="D8141" s="1054">
        <v>6.17</v>
      </c>
    </row>
    <row r="8142" spans="1:4" x14ac:dyDescent="0.25">
      <c r="A8142" s="1051">
        <v>541</v>
      </c>
      <c r="B8142" s="1051" t="s">
        <v>23148</v>
      </c>
      <c r="C8142" s="1051" t="s">
        <v>17034</v>
      </c>
      <c r="D8142" s="1054">
        <v>160</v>
      </c>
    </row>
    <row r="8143" spans="1:4" x14ac:dyDescent="0.25">
      <c r="A8143" s="1051">
        <v>542</v>
      </c>
      <c r="B8143" s="1051" t="s">
        <v>23149</v>
      </c>
      <c r="C8143" s="1051" t="s">
        <v>17034</v>
      </c>
      <c r="D8143" s="1054">
        <v>200.56</v>
      </c>
    </row>
    <row r="8144" spans="1:4" x14ac:dyDescent="0.25">
      <c r="A8144" s="1051">
        <v>540</v>
      </c>
      <c r="B8144" s="1051" t="s">
        <v>23150</v>
      </c>
      <c r="C8144" s="1051" t="s">
        <v>17034</v>
      </c>
      <c r="D8144" s="1054">
        <v>451.96</v>
      </c>
    </row>
    <row r="8145" spans="1:4" x14ac:dyDescent="0.25">
      <c r="A8145" s="1051">
        <v>38364</v>
      </c>
      <c r="B8145" s="1051" t="s">
        <v>23151</v>
      </c>
      <c r="C8145" s="1051" t="s">
        <v>17034</v>
      </c>
      <c r="D8145" s="1054">
        <v>497.9</v>
      </c>
    </row>
    <row r="8146" spans="1:4" x14ac:dyDescent="0.25">
      <c r="A8146" s="1051">
        <v>11692</v>
      </c>
      <c r="B8146" s="1051" t="s">
        <v>23152</v>
      </c>
      <c r="C8146" s="1051" t="s">
        <v>17041</v>
      </c>
      <c r="D8146" s="1054">
        <v>228.54</v>
      </c>
    </row>
    <row r="8147" spans="1:4" x14ac:dyDescent="0.25">
      <c r="A8147" s="1051">
        <v>1746</v>
      </c>
      <c r="B8147" s="1051" t="s">
        <v>23153</v>
      </c>
      <c r="C8147" s="1051" t="s">
        <v>17034</v>
      </c>
      <c r="D8147" s="1054">
        <v>284.91000000000003</v>
      </c>
    </row>
    <row r="8148" spans="1:4" x14ac:dyDescent="0.25">
      <c r="A8148" s="1051">
        <v>1748</v>
      </c>
      <c r="B8148" s="1051" t="s">
        <v>23154</v>
      </c>
      <c r="C8148" s="1051" t="s">
        <v>17034</v>
      </c>
      <c r="D8148" s="1054">
        <v>378.86</v>
      </c>
    </row>
    <row r="8149" spans="1:4" x14ac:dyDescent="0.25">
      <c r="A8149" s="1051">
        <v>1749</v>
      </c>
      <c r="B8149" s="1051" t="s">
        <v>23155</v>
      </c>
      <c r="C8149" s="1051" t="s">
        <v>17034</v>
      </c>
      <c r="D8149" s="1054">
        <v>548.9</v>
      </c>
    </row>
    <row r="8150" spans="1:4" x14ac:dyDescent="0.25">
      <c r="A8150" s="1051">
        <v>37412</v>
      </c>
      <c r="B8150" s="1051" t="s">
        <v>23156</v>
      </c>
      <c r="C8150" s="1051" t="s">
        <v>17034</v>
      </c>
      <c r="D8150" s="1054">
        <v>278.5</v>
      </c>
    </row>
    <row r="8151" spans="1:4" x14ac:dyDescent="0.25">
      <c r="A8151" s="1051">
        <v>1745</v>
      </c>
      <c r="B8151" s="1051" t="s">
        <v>23157</v>
      </c>
      <c r="C8151" s="1051" t="s">
        <v>17034</v>
      </c>
      <c r="D8151" s="1054">
        <v>331.17</v>
      </c>
    </row>
    <row r="8152" spans="1:4" x14ac:dyDescent="0.25">
      <c r="A8152" s="1051">
        <v>1750</v>
      </c>
      <c r="B8152" s="1051" t="s">
        <v>23158</v>
      </c>
      <c r="C8152" s="1051" t="s">
        <v>17034</v>
      </c>
      <c r="D8152" s="1054">
        <v>773.9</v>
      </c>
    </row>
    <row r="8153" spans="1:4" x14ac:dyDescent="0.25">
      <c r="A8153" s="1051">
        <v>11687</v>
      </c>
      <c r="B8153" s="1051" t="s">
        <v>23159</v>
      </c>
      <c r="C8153" s="1051" t="s">
        <v>17035</v>
      </c>
      <c r="D8153" s="1055">
        <v>1233.06</v>
      </c>
    </row>
    <row r="8154" spans="1:4" x14ac:dyDescent="0.25">
      <c r="A8154" s="1051">
        <v>11689</v>
      </c>
      <c r="B8154" s="1051" t="s">
        <v>23160</v>
      </c>
      <c r="C8154" s="1051" t="s">
        <v>17035</v>
      </c>
      <c r="D8154" s="1055">
        <v>1544.95</v>
      </c>
    </row>
    <row r="8155" spans="1:4" x14ac:dyDescent="0.25">
      <c r="A8155" s="1051">
        <v>11693</v>
      </c>
      <c r="B8155" s="1051" t="s">
        <v>23161</v>
      </c>
      <c r="C8155" s="1051" t="s">
        <v>17041</v>
      </c>
      <c r="D8155" s="1054">
        <v>177.4</v>
      </c>
    </row>
    <row r="8156" spans="1:4" x14ac:dyDescent="0.25">
      <c r="A8156" s="1051">
        <v>36215</v>
      </c>
      <c r="B8156" s="1051" t="s">
        <v>23162</v>
      </c>
      <c r="C8156" s="1051" t="s">
        <v>17034</v>
      </c>
      <c r="D8156" s="1054">
        <v>952.7</v>
      </c>
    </row>
    <row r="8157" spans="1:4" x14ac:dyDescent="0.25">
      <c r="A8157" s="1051">
        <v>42439</v>
      </c>
      <c r="B8157" s="1051" t="s">
        <v>23163</v>
      </c>
      <c r="C8157" s="1051" t="s">
        <v>17034</v>
      </c>
      <c r="D8157" s="1055">
        <v>1207.8399999999999</v>
      </c>
    </row>
    <row r="8158" spans="1:4" x14ac:dyDescent="0.25">
      <c r="A8158" s="1051">
        <v>38381</v>
      </c>
      <c r="B8158" s="1051" t="s">
        <v>23164</v>
      </c>
      <c r="C8158" s="1051" t="s">
        <v>17034</v>
      </c>
      <c r="D8158" s="1054">
        <v>10.97</v>
      </c>
    </row>
    <row r="8159" spans="1:4" x14ac:dyDescent="0.25">
      <c r="A8159" s="1051">
        <v>39621</v>
      </c>
      <c r="B8159" s="1051" t="s">
        <v>23165</v>
      </c>
      <c r="C8159" s="1051" t="s">
        <v>17042</v>
      </c>
      <c r="D8159" s="1055">
        <v>1009.63</v>
      </c>
    </row>
    <row r="8160" spans="1:4" x14ac:dyDescent="0.25">
      <c r="A8160" s="1051">
        <v>39624</v>
      </c>
      <c r="B8160" s="1051" t="s">
        <v>23166</v>
      </c>
      <c r="C8160" s="1051" t="s">
        <v>17042</v>
      </c>
      <c r="D8160" s="1055">
        <v>1113.74</v>
      </c>
    </row>
    <row r="8161" spans="1:4" x14ac:dyDescent="0.25">
      <c r="A8161" s="1051">
        <v>39615</v>
      </c>
      <c r="B8161" s="1051" t="s">
        <v>23167</v>
      </c>
      <c r="C8161" s="1051" t="s">
        <v>17034</v>
      </c>
      <c r="D8161" s="1054">
        <v>450.05</v>
      </c>
    </row>
    <row r="8162" spans="1:4" x14ac:dyDescent="0.25">
      <c r="A8162" s="1051">
        <v>39620</v>
      </c>
      <c r="B8162" s="1051" t="s">
        <v>23168</v>
      </c>
      <c r="C8162" s="1051" t="s">
        <v>17034</v>
      </c>
      <c r="D8162" s="1054">
        <v>687.35</v>
      </c>
    </row>
    <row r="8163" spans="1:4" x14ac:dyDescent="0.25">
      <c r="A8163" s="1051">
        <v>39623</v>
      </c>
      <c r="B8163" s="1051" t="s">
        <v>23169</v>
      </c>
      <c r="C8163" s="1051" t="s">
        <v>17034</v>
      </c>
      <c r="D8163" s="1054">
        <v>736.21</v>
      </c>
    </row>
    <row r="8164" spans="1:4" x14ac:dyDescent="0.25">
      <c r="A8164" s="1051">
        <v>546</v>
      </c>
      <c r="B8164" s="1051" t="s">
        <v>23170</v>
      </c>
      <c r="C8164" s="1051" t="s">
        <v>17036</v>
      </c>
      <c r="D8164" s="1054">
        <v>7.91</v>
      </c>
    </row>
    <row r="8165" spans="1:4" x14ac:dyDescent="0.25">
      <c r="A8165" s="1051">
        <v>566</v>
      </c>
      <c r="B8165" s="1051" t="s">
        <v>23171</v>
      </c>
      <c r="C8165" s="1051" t="s">
        <v>17035</v>
      </c>
      <c r="D8165" s="1054">
        <v>3.75</v>
      </c>
    </row>
    <row r="8166" spans="1:4" x14ac:dyDescent="0.25">
      <c r="A8166" s="1051">
        <v>565</v>
      </c>
      <c r="B8166" s="1051" t="s">
        <v>23172</v>
      </c>
      <c r="C8166" s="1051" t="s">
        <v>17035</v>
      </c>
      <c r="D8166" s="1054">
        <v>13.68</v>
      </c>
    </row>
    <row r="8167" spans="1:4" x14ac:dyDescent="0.25">
      <c r="A8167" s="1051">
        <v>555</v>
      </c>
      <c r="B8167" s="1051" t="s">
        <v>23173</v>
      </c>
      <c r="C8167" s="1051" t="s">
        <v>17035</v>
      </c>
      <c r="D8167" s="1054">
        <v>9.6999999999999993</v>
      </c>
    </row>
    <row r="8168" spans="1:4" x14ac:dyDescent="0.25">
      <c r="A8168" s="1051">
        <v>557</v>
      </c>
      <c r="B8168" s="1051" t="s">
        <v>23174</v>
      </c>
      <c r="C8168" s="1051" t="s">
        <v>17035</v>
      </c>
      <c r="D8168" s="1054">
        <v>30.43</v>
      </c>
    </row>
    <row r="8169" spans="1:4" x14ac:dyDescent="0.25">
      <c r="A8169" s="1051">
        <v>552</v>
      </c>
      <c r="B8169" s="1051" t="s">
        <v>23175</v>
      </c>
      <c r="C8169" s="1051" t="s">
        <v>17035</v>
      </c>
      <c r="D8169" s="1054">
        <v>15.1</v>
      </c>
    </row>
    <row r="8170" spans="1:4" x14ac:dyDescent="0.25">
      <c r="A8170" s="1051">
        <v>563</v>
      </c>
      <c r="B8170" s="1051" t="s">
        <v>23176</v>
      </c>
      <c r="C8170" s="1051" t="s">
        <v>17035</v>
      </c>
      <c r="D8170" s="1054">
        <v>22.69</v>
      </c>
    </row>
    <row r="8171" spans="1:4" x14ac:dyDescent="0.25">
      <c r="A8171" s="1051">
        <v>549</v>
      </c>
      <c r="B8171" s="1051" t="s">
        <v>23177</v>
      </c>
      <c r="C8171" s="1051" t="s">
        <v>17035</v>
      </c>
      <c r="D8171" s="1054">
        <v>40.840000000000003</v>
      </c>
    </row>
    <row r="8172" spans="1:4" x14ac:dyDescent="0.25">
      <c r="A8172" s="1051">
        <v>551</v>
      </c>
      <c r="B8172" s="1051" t="s">
        <v>23178</v>
      </c>
      <c r="C8172" s="1051" t="s">
        <v>17035</v>
      </c>
      <c r="D8172" s="1054">
        <v>80.86</v>
      </c>
    </row>
    <row r="8173" spans="1:4" x14ac:dyDescent="0.25">
      <c r="A8173" s="1051">
        <v>559</v>
      </c>
      <c r="B8173" s="1051" t="s">
        <v>23179</v>
      </c>
      <c r="C8173" s="1051" t="s">
        <v>17035</v>
      </c>
      <c r="D8173" s="1054">
        <v>20.21</v>
      </c>
    </row>
    <row r="8174" spans="1:4" x14ac:dyDescent="0.25">
      <c r="A8174" s="1051">
        <v>560</v>
      </c>
      <c r="B8174" s="1051" t="s">
        <v>23180</v>
      </c>
      <c r="C8174" s="1051" t="s">
        <v>17035</v>
      </c>
      <c r="D8174" s="1054">
        <v>25.29</v>
      </c>
    </row>
    <row r="8175" spans="1:4" x14ac:dyDescent="0.25">
      <c r="A8175" s="1051">
        <v>547</v>
      </c>
      <c r="B8175" s="1051" t="s">
        <v>23181</v>
      </c>
      <c r="C8175" s="1051" t="s">
        <v>17035</v>
      </c>
      <c r="D8175" s="1054">
        <v>30.28</v>
      </c>
    </row>
    <row r="8176" spans="1:4" x14ac:dyDescent="0.25">
      <c r="A8176" s="1051">
        <v>36207</v>
      </c>
      <c r="B8176" s="1051" t="s">
        <v>23182</v>
      </c>
      <c r="C8176" s="1051" t="s">
        <v>17034</v>
      </c>
      <c r="D8176" s="1054">
        <v>421.98</v>
      </c>
    </row>
    <row r="8177" spans="1:4" x14ac:dyDescent="0.25">
      <c r="A8177" s="1051">
        <v>36209</v>
      </c>
      <c r="B8177" s="1051" t="s">
        <v>23183</v>
      </c>
      <c r="C8177" s="1051" t="s">
        <v>17034</v>
      </c>
      <c r="D8177" s="1054">
        <v>484.29</v>
      </c>
    </row>
    <row r="8178" spans="1:4" x14ac:dyDescent="0.25">
      <c r="A8178" s="1051">
        <v>36210</v>
      </c>
      <c r="B8178" s="1051" t="s">
        <v>23184</v>
      </c>
      <c r="C8178" s="1051" t="s">
        <v>17034</v>
      </c>
      <c r="D8178" s="1054">
        <v>523.98</v>
      </c>
    </row>
    <row r="8179" spans="1:4" x14ac:dyDescent="0.25">
      <c r="A8179" s="1051">
        <v>36204</v>
      </c>
      <c r="B8179" s="1051" t="s">
        <v>23185</v>
      </c>
      <c r="C8179" s="1051" t="s">
        <v>17034</v>
      </c>
      <c r="D8179" s="1054">
        <v>185.78</v>
      </c>
    </row>
    <row r="8180" spans="1:4" x14ac:dyDescent="0.25">
      <c r="A8180" s="1051">
        <v>36205</v>
      </c>
      <c r="B8180" s="1051" t="s">
        <v>23186</v>
      </c>
      <c r="C8180" s="1051" t="s">
        <v>17034</v>
      </c>
      <c r="D8180" s="1054">
        <v>206.33</v>
      </c>
    </row>
    <row r="8181" spans="1:4" x14ac:dyDescent="0.25">
      <c r="A8181" s="1051">
        <v>36081</v>
      </c>
      <c r="B8181" s="1051" t="s">
        <v>23187</v>
      </c>
      <c r="C8181" s="1051" t="s">
        <v>17034</v>
      </c>
      <c r="D8181" s="1054">
        <v>220</v>
      </c>
    </row>
    <row r="8182" spans="1:4" x14ac:dyDescent="0.25">
      <c r="A8182" s="1051">
        <v>36206</v>
      </c>
      <c r="B8182" s="1051" t="s">
        <v>23188</v>
      </c>
      <c r="C8182" s="1051" t="s">
        <v>17034</v>
      </c>
      <c r="D8182" s="1054">
        <v>230.49</v>
      </c>
    </row>
    <row r="8183" spans="1:4" x14ac:dyDescent="0.25">
      <c r="A8183" s="1051">
        <v>36218</v>
      </c>
      <c r="B8183" s="1051" t="s">
        <v>23189</v>
      </c>
      <c r="C8183" s="1051" t="s">
        <v>17034</v>
      </c>
      <c r="D8183" s="1054">
        <v>134.41</v>
      </c>
    </row>
    <row r="8184" spans="1:4" x14ac:dyDescent="0.25">
      <c r="A8184" s="1051">
        <v>36220</v>
      </c>
      <c r="B8184" s="1051" t="s">
        <v>23190</v>
      </c>
      <c r="C8184" s="1051" t="s">
        <v>17034</v>
      </c>
      <c r="D8184" s="1054">
        <v>154.12</v>
      </c>
    </row>
    <row r="8185" spans="1:4" x14ac:dyDescent="0.25">
      <c r="A8185" s="1051">
        <v>36080</v>
      </c>
      <c r="B8185" s="1051" t="s">
        <v>23191</v>
      </c>
      <c r="C8185" s="1051" t="s">
        <v>17034</v>
      </c>
      <c r="D8185" s="1054">
        <v>166.71</v>
      </c>
    </row>
    <row r="8186" spans="1:4" x14ac:dyDescent="0.25">
      <c r="A8186" s="1051">
        <v>36223</v>
      </c>
      <c r="B8186" s="1051" t="s">
        <v>23192</v>
      </c>
      <c r="C8186" s="1051" t="s">
        <v>17034</v>
      </c>
      <c r="D8186" s="1054">
        <v>174.57</v>
      </c>
    </row>
    <row r="8187" spans="1:4" x14ac:dyDescent="0.25">
      <c r="A8187" s="1051">
        <v>38127</v>
      </c>
      <c r="B8187" s="1051" t="s">
        <v>23193</v>
      </c>
      <c r="C8187" s="1051" t="s">
        <v>17034</v>
      </c>
      <c r="D8187" s="1054">
        <v>347.77</v>
      </c>
    </row>
    <row r="8188" spans="1:4" x14ac:dyDescent="0.25">
      <c r="A8188" s="1051">
        <v>38060</v>
      </c>
      <c r="B8188" s="1051" t="s">
        <v>23194</v>
      </c>
      <c r="C8188" s="1051" t="s">
        <v>17034</v>
      </c>
      <c r="D8188" s="1054">
        <v>46.21</v>
      </c>
    </row>
    <row r="8189" spans="1:4" x14ac:dyDescent="0.25">
      <c r="A8189" s="1051">
        <v>10956</v>
      </c>
      <c r="B8189" s="1051" t="s">
        <v>23195</v>
      </c>
      <c r="C8189" s="1051" t="s">
        <v>17034</v>
      </c>
      <c r="D8189" s="1054">
        <v>50.68</v>
      </c>
    </row>
    <row r="8190" spans="1:4" x14ac:dyDescent="0.25">
      <c r="A8190" s="1051">
        <v>39380</v>
      </c>
      <c r="B8190" s="1051" t="s">
        <v>23196</v>
      </c>
      <c r="C8190" s="1051" t="s">
        <v>17034</v>
      </c>
      <c r="D8190" s="1054">
        <v>22.35</v>
      </c>
    </row>
    <row r="8191" spans="1:4" x14ac:dyDescent="0.25">
      <c r="A8191" s="1051">
        <v>44172</v>
      </c>
      <c r="B8191" s="1051" t="s">
        <v>23197</v>
      </c>
      <c r="C8191" s="1051" t="s">
        <v>17034</v>
      </c>
      <c r="D8191" s="1054">
        <v>13.6</v>
      </c>
    </row>
    <row r="8192" spans="1:4" x14ac:dyDescent="0.25">
      <c r="A8192" s="1051">
        <v>37597</v>
      </c>
      <c r="B8192" s="1051" t="s">
        <v>23198</v>
      </c>
      <c r="C8192" s="1051" t="s">
        <v>17034</v>
      </c>
      <c r="D8192" s="1055">
        <v>656464.84</v>
      </c>
    </row>
    <row r="8193" spans="1:4" x14ac:dyDescent="0.25">
      <c r="A8193" s="1051">
        <v>183</v>
      </c>
      <c r="B8193" s="1051" t="s">
        <v>23199</v>
      </c>
      <c r="C8193" s="1051" t="s">
        <v>17043</v>
      </c>
      <c r="D8193" s="1054">
        <v>192.5</v>
      </c>
    </row>
    <row r="8194" spans="1:4" x14ac:dyDescent="0.25">
      <c r="A8194" s="1051">
        <v>184</v>
      </c>
      <c r="B8194" s="1051" t="s">
        <v>23200</v>
      </c>
      <c r="C8194" s="1051" t="s">
        <v>17043</v>
      </c>
      <c r="D8194" s="1054">
        <v>119.22</v>
      </c>
    </row>
    <row r="8195" spans="1:4" x14ac:dyDescent="0.25">
      <c r="A8195" s="1051">
        <v>181</v>
      </c>
      <c r="B8195" s="1051" t="s">
        <v>23201</v>
      </c>
      <c r="C8195" s="1051" t="s">
        <v>17043</v>
      </c>
      <c r="D8195" s="1054">
        <v>257.08</v>
      </c>
    </row>
    <row r="8196" spans="1:4" x14ac:dyDescent="0.25">
      <c r="A8196" s="1051">
        <v>20001</v>
      </c>
      <c r="B8196" s="1051" t="s">
        <v>23202</v>
      </c>
      <c r="C8196" s="1051" t="s">
        <v>17043</v>
      </c>
      <c r="D8196" s="1054">
        <v>149.03</v>
      </c>
    </row>
    <row r="8197" spans="1:4" x14ac:dyDescent="0.25">
      <c r="A8197" s="1051">
        <v>39837</v>
      </c>
      <c r="B8197" s="1051" t="s">
        <v>23203</v>
      </c>
      <c r="C8197" s="1051" t="s">
        <v>17043</v>
      </c>
      <c r="D8197" s="1054">
        <v>410.94</v>
      </c>
    </row>
    <row r="8198" spans="1:4" x14ac:dyDescent="0.25">
      <c r="A8198" s="1051">
        <v>43366</v>
      </c>
      <c r="B8198" s="1051" t="s">
        <v>23204</v>
      </c>
      <c r="C8198" s="1051" t="s">
        <v>17036</v>
      </c>
      <c r="D8198" s="1054">
        <v>1.5</v>
      </c>
    </row>
    <row r="8199" spans="1:4" x14ac:dyDescent="0.25">
      <c r="A8199" s="1051">
        <v>10535</v>
      </c>
      <c r="B8199" s="1051" t="s">
        <v>23205</v>
      </c>
      <c r="C8199" s="1051" t="s">
        <v>17034</v>
      </c>
      <c r="D8199" s="1055">
        <v>4990</v>
      </c>
    </row>
    <row r="8200" spans="1:4" x14ac:dyDescent="0.25">
      <c r="A8200" s="1051">
        <v>10537</v>
      </c>
      <c r="B8200" s="1051" t="s">
        <v>23206</v>
      </c>
      <c r="C8200" s="1051" t="s">
        <v>17034</v>
      </c>
      <c r="D8200" s="1055">
        <v>6805</v>
      </c>
    </row>
    <row r="8201" spans="1:4" x14ac:dyDescent="0.25">
      <c r="A8201" s="1051">
        <v>13891</v>
      </c>
      <c r="B8201" s="1051" t="s">
        <v>23207</v>
      </c>
      <c r="C8201" s="1051" t="s">
        <v>17034</v>
      </c>
      <c r="D8201" s="1055">
        <v>6241.72</v>
      </c>
    </row>
    <row r="8202" spans="1:4" x14ac:dyDescent="0.25">
      <c r="A8202" s="1051">
        <v>44492</v>
      </c>
      <c r="B8202" s="1051" t="s">
        <v>23208</v>
      </c>
      <c r="C8202" s="1051" t="s">
        <v>17034</v>
      </c>
      <c r="D8202" s="1055">
        <v>27148.98</v>
      </c>
    </row>
    <row r="8203" spans="1:4" x14ac:dyDescent="0.25">
      <c r="A8203" s="1051">
        <v>36396</v>
      </c>
      <c r="B8203" s="1051" t="s">
        <v>23209</v>
      </c>
      <c r="C8203" s="1051" t="s">
        <v>17034</v>
      </c>
      <c r="D8203" s="1055">
        <v>5708.89</v>
      </c>
    </row>
    <row r="8204" spans="1:4" x14ac:dyDescent="0.25">
      <c r="A8204" s="1051">
        <v>36397</v>
      </c>
      <c r="B8204" s="1051" t="s">
        <v>23210</v>
      </c>
      <c r="C8204" s="1051" t="s">
        <v>17034</v>
      </c>
      <c r="D8204" s="1055">
        <v>20298.3</v>
      </c>
    </row>
    <row r="8205" spans="1:4" x14ac:dyDescent="0.25">
      <c r="A8205" s="1051">
        <v>36398</v>
      </c>
      <c r="B8205" s="1051" t="s">
        <v>23211</v>
      </c>
      <c r="C8205" s="1051" t="s">
        <v>17034</v>
      </c>
      <c r="D8205" s="1055">
        <v>24670.89</v>
      </c>
    </row>
    <row r="8206" spans="1:4" x14ac:dyDescent="0.25">
      <c r="A8206" s="1051">
        <v>647</v>
      </c>
      <c r="B8206" s="1051" t="s">
        <v>23212</v>
      </c>
      <c r="C8206" s="1051" t="s">
        <v>17039</v>
      </c>
      <c r="D8206" s="1054">
        <v>23.07</v>
      </c>
    </row>
    <row r="8207" spans="1:4" x14ac:dyDescent="0.25">
      <c r="A8207" s="1051">
        <v>40920</v>
      </c>
      <c r="B8207" s="1051" t="s">
        <v>23213</v>
      </c>
      <c r="C8207" s="1051" t="s">
        <v>17040</v>
      </c>
      <c r="D8207" s="1055">
        <v>4045.83</v>
      </c>
    </row>
    <row r="8208" spans="1:4" x14ac:dyDescent="0.25">
      <c r="A8208" s="1051">
        <v>715</v>
      </c>
      <c r="B8208" s="1051" t="s">
        <v>23214</v>
      </c>
      <c r="C8208" s="1051" t="s">
        <v>17034</v>
      </c>
      <c r="D8208" s="1054">
        <v>22.25</v>
      </c>
    </row>
    <row r="8209" spans="1:4" x14ac:dyDescent="0.25">
      <c r="A8209" s="1051">
        <v>716</v>
      </c>
      <c r="B8209" s="1051" t="s">
        <v>23215</v>
      </c>
      <c r="C8209" s="1051" t="s">
        <v>17034</v>
      </c>
      <c r="D8209" s="1054">
        <v>25.16</v>
      </c>
    </row>
    <row r="8210" spans="1:4" x14ac:dyDescent="0.25">
      <c r="A8210" s="1051">
        <v>38783</v>
      </c>
      <c r="B8210" s="1051" t="s">
        <v>23216</v>
      </c>
      <c r="C8210" s="1051" t="s">
        <v>17034</v>
      </c>
      <c r="D8210" s="1054">
        <v>0.67</v>
      </c>
    </row>
    <row r="8211" spans="1:4" x14ac:dyDescent="0.25">
      <c r="A8211" s="1051">
        <v>37593</v>
      </c>
      <c r="B8211" s="1051" t="s">
        <v>23217</v>
      </c>
      <c r="C8211" s="1051" t="s">
        <v>17034</v>
      </c>
      <c r="D8211" s="1054">
        <v>1.64</v>
      </c>
    </row>
    <row r="8212" spans="1:4" x14ac:dyDescent="0.25">
      <c r="A8212" s="1051">
        <v>37594</v>
      </c>
      <c r="B8212" s="1051" t="s">
        <v>23218</v>
      </c>
      <c r="C8212" s="1051" t="s">
        <v>17034</v>
      </c>
      <c r="D8212" s="1054">
        <v>2.04</v>
      </c>
    </row>
    <row r="8213" spans="1:4" x14ac:dyDescent="0.25">
      <c r="A8213" s="1051">
        <v>37592</v>
      </c>
      <c r="B8213" s="1051" t="s">
        <v>23219</v>
      </c>
      <c r="C8213" s="1051" t="s">
        <v>17034</v>
      </c>
      <c r="D8213" s="1054">
        <v>1.29</v>
      </c>
    </row>
    <row r="8214" spans="1:4" x14ac:dyDescent="0.25">
      <c r="A8214" s="1051">
        <v>7270</v>
      </c>
      <c r="B8214" s="1051" t="s">
        <v>23220</v>
      </c>
      <c r="C8214" s="1051" t="s">
        <v>17034</v>
      </c>
      <c r="D8214" s="1054">
        <v>0.57999999999999996</v>
      </c>
    </row>
    <row r="8215" spans="1:4" x14ac:dyDescent="0.25">
      <c r="A8215" s="1051">
        <v>7267</v>
      </c>
      <c r="B8215" s="1051" t="s">
        <v>23221</v>
      </c>
      <c r="C8215" s="1051" t="s">
        <v>17034</v>
      </c>
      <c r="D8215" s="1054">
        <v>0.45</v>
      </c>
    </row>
    <row r="8216" spans="1:4" x14ac:dyDescent="0.25">
      <c r="A8216" s="1051">
        <v>7271</v>
      </c>
      <c r="B8216" s="1051" t="s">
        <v>23222</v>
      </c>
      <c r="C8216" s="1051" t="s">
        <v>17034</v>
      </c>
      <c r="D8216" s="1054">
        <v>0.5</v>
      </c>
    </row>
    <row r="8217" spans="1:4" x14ac:dyDescent="0.25">
      <c r="A8217" s="1051">
        <v>7268</v>
      </c>
      <c r="B8217" s="1051" t="s">
        <v>23223</v>
      </c>
      <c r="C8217" s="1051" t="s">
        <v>17034</v>
      </c>
      <c r="D8217" s="1054">
        <v>0.69</v>
      </c>
    </row>
    <row r="8218" spans="1:4" x14ac:dyDescent="0.25">
      <c r="A8218" s="1051">
        <v>41372</v>
      </c>
      <c r="B8218" s="1051" t="s">
        <v>23224</v>
      </c>
      <c r="C8218" s="1051" t="s">
        <v>17041</v>
      </c>
      <c r="D8218" s="1054">
        <v>128.01</v>
      </c>
    </row>
    <row r="8219" spans="1:4" x14ac:dyDescent="0.25">
      <c r="A8219" s="1051">
        <v>41371</v>
      </c>
      <c r="B8219" s="1051" t="s">
        <v>23225</v>
      </c>
      <c r="C8219" s="1051" t="s">
        <v>17041</v>
      </c>
      <c r="D8219" s="1054">
        <v>75.67</v>
      </c>
    </row>
    <row r="8220" spans="1:4" x14ac:dyDescent="0.25">
      <c r="A8220" s="1051">
        <v>34556</v>
      </c>
      <c r="B8220" s="1051" t="s">
        <v>23226</v>
      </c>
      <c r="C8220" s="1051" t="s">
        <v>17034</v>
      </c>
      <c r="D8220" s="1054">
        <v>4.45</v>
      </c>
    </row>
    <row r="8221" spans="1:4" x14ac:dyDescent="0.25">
      <c r="A8221" s="1051">
        <v>37873</v>
      </c>
      <c r="B8221" s="1051" t="s">
        <v>23227</v>
      </c>
      <c r="C8221" s="1051" t="s">
        <v>17034</v>
      </c>
      <c r="D8221" s="1054">
        <v>4.5199999999999996</v>
      </c>
    </row>
    <row r="8222" spans="1:4" x14ac:dyDescent="0.25">
      <c r="A8222" s="1051">
        <v>34564</v>
      </c>
      <c r="B8222" s="1051" t="s">
        <v>23228</v>
      </c>
      <c r="C8222" s="1051" t="s">
        <v>17034</v>
      </c>
      <c r="D8222" s="1054">
        <v>4.74</v>
      </c>
    </row>
    <row r="8223" spans="1:4" x14ac:dyDescent="0.25">
      <c r="A8223" s="1051">
        <v>34565</v>
      </c>
      <c r="B8223" s="1051" t="s">
        <v>23229</v>
      </c>
      <c r="C8223" s="1051" t="s">
        <v>17034</v>
      </c>
      <c r="D8223" s="1054">
        <v>5.01</v>
      </c>
    </row>
    <row r="8224" spans="1:4" x14ac:dyDescent="0.25">
      <c r="A8224" s="1051">
        <v>38590</v>
      </c>
      <c r="B8224" s="1051" t="s">
        <v>23230</v>
      </c>
      <c r="C8224" s="1051" t="s">
        <v>17034</v>
      </c>
      <c r="D8224" s="1054">
        <v>3.7</v>
      </c>
    </row>
    <row r="8225" spans="1:4" x14ac:dyDescent="0.25">
      <c r="A8225" s="1051">
        <v>34566</v>
      </c>
      <c r="B8225" s="1051" t="s">
        <v>23231</v>
      </c>
      <c r="C8225" s="1051" t="s">
        <v>17034</v>
      </c>
      <c r="D8225" s="1054">
        <v>3.89</v>
      </c>
    </row>
    <row r="8226" spans="1:4" x14ac:dyDescent="0.25">
      <c r="A8226" s="1051">
        <v>34567</v>
      </c>
      <c r="B8226" s="1051" t="s">
        <v>23232</v>
      </c>
      <c r="C8226" s="1051" t="s">
        <v>17034</v>
      </c>
      <c r="D8226" s="1054">
        <v>4.12</v>
      </c>
    </row>
    <row r="8227" spans="1:4" x14ac:dyDescent="0.25">
      <c r="A8227" s="1051">
        <v>38591</v>
      </c>
      <c r="B8227" s="1051" t="s">
        <v>23233</v>
      </c>
      <c r="C8227" s="1051" t="s">
        <v>17034</v>
      </c>
      <c r="D8227" s="1054">
        <v>3.74</v>
      </c>
    </row>
    <row r="8228" spans="1:4" x14ac:dyDescent="0.25">
      <c r="A8228" s="1051">
        <v>34568</v>
      </c>
      <c r="B8228" s="1051" t="s">
        <v>23234</v>
      </c>
      <c r="C8228" s="1051" t="s">
        <v>17034</v>
      </c>
      <c r="D8228" s="1054">
        <v>4.88</v>
      </c>
    </row>
    <row r="8229" spans="1:4" x14ac:dyDescent="0.25">
      <c r="A8229" s="1051">
        <v>34569</v>
      </c>
      <c r="B8229" s="1051" t="s">
        <v>23235</v>
      </c>
      <c r="C8229" s="1051" t="s">
        <v>17034</v>
      </c>
      <c r="D8229" s="1054">
        <v>5.01</v>
      </c>
    </row>
    <row r="8230" spans="1:4" x14ac:dyDescent="0.25">
      <c r="A8230" s="1051">
        <v>34570</v>
      </c>
      <c r="B8230" s="1051" t="s">
        <v>23236</v>
      </c>
      <c r="C8230" s="1051" t="s">
        <v>17034</v>
      </c>
      <c r="D8230" s="1054">
        <v>5.44</v>
      </c>
    </row>
    <row r="8231" spans="1:4" x14ac:dyDescent="0.25">
      <c r="A8231" s="1051">
        <v>25070</v>
      </c>
      <c r="B8231" s="1051" t="s">
        <v>23237</v>
      </c>
      <c r="C8231" s="1051" t="s">
        <v>17034</v>
      </c>
      <c r="D8231" s="1054">
        <v>4.09</v>
      </c>
    </row>
    <row r="8232" spans="1:4" x14ac:dyDescent="0.25">
      <c r="A8232" s="1051">
        <v>34571</v>
      </c>
      <c r="B8232" s="1051" t="s">
        <v>23238</v>
      </c>
      <c r="C8232" s="1051" t="s">
        <v>17034</v>
      </c>
      <c r="D8232" s="1054">
        <v>4.13</v>
      </c>
    </row>
    <row r="8233" spans="1:4" x14ac:dyDescent="0.25">
      <c r="A8233" s="1051">
        <v>34573</v>
      </c>
      <c r="B8233" s="1051" t="s">
        <v>23239</v>
      </c>
      <c r="C8233" s="1051" t="s">
        <v>17034</v>
      </c>
      <c r="D8233" s="1054">
        <v>4.3499999999999996</v>
      </c>
    </row>
    <row r="8234" spans="1:4" x14ac:dyDescent="0.25">
      <c r="A8234" s="1051">
        <v>37107</v>
      </c>
      <c r="B8234" s="1051" t="s">
        <v>23240</v>
      </c>
      <c r="C8234" s="1051" t="s">
        <v>17034</v>
      </c>
      <c r="D8234" s="1054">
        <v>5.74</v>
      </c>
    </row>
    <row r="8235" spans="1:4" x14ac:dyDescent="0.25">
      <c r="A8235" s="1051">
        <v>34576</v>
      </c>
      <c r="B8235" s="1051" t="s">
        <v>23241</v>
      </c>
      <c r="C8235" s="1051" t="s">
        <v>17034</v>
      </c>
      <c r="D8235" s="1054">
        <v>6.34</v>
      </c>
    </row>
    <row r="8236" spans="1:4" x14ac:dyDescent="0.25">
      <c r="A8236" s="1051">
        <v>34577</v>
      </c>
      <c r="B8236" s="1051" t="s">
        <v>23242</v>
      </c>
      <c r="C8236" s="1051" t="s">
        <v>17034</v>
      </c>
      <c r="D8236" s="1054">
        <v>6.61</v>
      </c>
    </row>
    <row r="8237" spans="1:4" x14ac:dyDescent="0.25">
      <c r="A8237" s="1051">
        <v>34578</v>
      </c>
      <c r="B8237" s="1051" t="s">
        <v>23243</v>
      </c>
      <c r="C8237" s="1051" t="s">
        <v>17034</v>
      </c>
      <c r="D8237" s="1054">
        <v>7.17</v>
      </c>
    </row>
    <row r="8238" spans="1:4" x14ac:dyDescent="0.25">
      <c r="A8238" s="1051">
        <v>34579</v>
      </c>
      <c r="B8238" s="1051" t="s">
        <v>23244</v>
      </c>
      <c r="C8238" s="1051" t="s">
        <v>17034</v>
      </c>
      <c r="D8238" s="1054">
        <v>7.65</v>
      </c>
    </row>
    <row r="8239" spans="1:4" x14ac:dyDescent="0.25">
      <c r="A8239" s="1051">
        <v>25067</v>
      </c>
      <c r="B8239" s="1051" t="s">
        <v>23245</v>
      </c>
      <c r="C8239" s="1051" t="s">
        <v>17034</v>
      </c>
      <c r="D8239" s="1054">
        <v>5.12</v>
      </c>
    </row>
    <row r="8240" spans="1:4" x14ac:dyDescent="0.25">
      <c r="A8240" s="1051">
        <v>34580</v>
      </c>
      <c r="B8240" s="1051" t="s">
        <v>23246</v>
      </c>
      <c r="C8240" s="1051" t="s">
        <v>17034</v>
      </c>
      <c r="D8240" s="1054">
        <v>5.72</v>
      </c>
    </row>
    <row r="8241" spans="1:4" x14ac:dyDescent="0.25">
      <c r="A8241" s="1051">
        <v>25071</v>
      </c>
      <c r="B8241" s="1051" t="s">
        <v>23247</v>
      </c>
      <c r="C8241" s="1051" t="s">
        <v>17034</v>
      </c>
      <c r="D8241" s="1054">
        <v>2.85</v>
      </c>
    </row>
    <row r="8242" spans="1:4" x14ac:dyDescent="0.25">
      <c r="A8242" s="1051">
        <v>44171</v>
      </c>
      <c r="B8242" s="1051" t="s">
        <v>23248</v>
      </c>
      <c r="C8242" s="1051" t="s">
        <v>17034</v>
      </c>
      <c r="D8242" s="1054">
        <v>38.81</v>
      </c>
    </row>
    <row r="8243" spans="1:4" x14ac:dyDescent="0.25">
      <c r="A8243" s="1051">
        <v>38395</v>
      </c>
      <c r="B8243" s="1051" t="s">
        <v>23249</v>
      </c>
      <c r="C8243" s="1051" t="s">
        <v>17034</v>
      </c>
      <c r="D8243" s="1054">
        <v>9.16</v>
      </c>
    </row>
    <row r="8244" spans="1:4" x14ac:dyDescent="0.25">
      <c r="A8244" s="1051">
        <v>34583</v>
      </c>
      <c r="B8244" s="1051" t="s">
        <v>23250</v>
      </c>
      <c r="C8244" s="1051" t="s">
        <v>17041</v>
      </c>
      <c r="D8244" s="1054">
        <v>59.81</v>
      </c>
    </row>
    <row r="8245" spans="1:4" x14ac:dyDescent="0.25">
      <c r="A8245" s="1051">
        <v>34584</v>
      </c>
      <c r="B8245" s="1051" t="s">
        <v>23251</v>
      </c>
      <c r="C8245" s="1051" t="s">
        <v>17041</v>
      </c>
      <c r="D8245" s="1054">
        <v>43.86</v>
      </c>
    </row>
    <row r="8246" spans="1:4" x14ac:dyDescent="0.25">
      <c r="A8246" s="1051">
        <v>709</v>
      </c>
      <c r="B8246" s="1051" t="s">
        <v>23252</v>
      </c>
      <c r="C8246" s="1051" t="s">
        <v>17041</v>
      </c>
      <c r="D8246" s="1054">
        <v>699.43</v>
      </c>
    </row>
    <row r="8247" spans="1:4" x14ac:dyDescent="0.25">
      <c r="A8247" s="1051">
        <v>34599</v>
      </c>
      <c r="B8247" s="1051" t="s">
        <v>23253</v>
      </c>
      <c r="C8247" s="1051" t="s">
        <v>17034</v>
      </c>
      <c r="D8247" s="1054">
        <v>2.92</v>
      </c>
    </row>
    <row r="8248" spans="1:4" x14ac:dyDescent="0.25">
      <c r="A8248" s="1051">
        <v>34592</v>
      </c>
      <c r="B8248" s="1051" t="s">
        <v>23254</v>
      </c>
      <c r="C8248" s="1051" t="s">
        <v>17034</v>
      </c>
      <c r="D8248" s="1054">
        <v>3.26</v>
      </c>
    </row>
    <row r="8249" spans="1:4" x14ac:dyDescent="0.25">
      <c r="A8249" s="1051">
        <v>37103</v>
      </c>
      <c r="B8249" s="1051" t="s">
        <v>23255</v>
      </c>
      <c r="C8249" s="1051" t="s">
        <v>17034</v>
      </c>
      <c r="D8249" s="1054">
        <v>3.72</v>
      </c>
    </row>
    <row r="8250" spans="1:4" x14ac:dyDescent="0.25">
      <c r="A8250" s="1051">
        <v>34555</v>
      </c>
      <c r="B8250" s="1051" t="s">
        <v>23256</v>
      </c>
      <c r="C8250" s="1051" t="s">
        <v>17034</v>
      </c>
      <c r="D8250" s="1054">
        <v>4.7300000000000004</v>
      </c>
    </row>
    <row r="8251" spans="1:4" x14ac:dyDescent="0.25">
      <c r="A8251" s="1051">
        <v>674</v>
      </c>
      <c r="B8251" s="1051" t="s">
        <v>23257</v>
      </c>
      <c r="C8251" s="1051" t="s">
        <v>17041</v>
      </c>
      <c r="D8251" s="1054">
        <v>91.21</v>
      </c>
    </row>
    <row r="8252" spans="1:4" x14ac:dyDescent="0.25">
      <c r="A8252" s="1051">
        <v>34600</v>
      </c>
      <c r="B8252" s="1051" t="s">
        <v>23258</v>
      </c>
      <c r="C8252" s="1051" t="s">
        <v>17041</v>
      </c>
      <c r="D8252" s="1054">
        <v>133.97999999999999</v>
      </c>
    </row>
    <row r="8253" spans="1:4" x14ac:dyDescent="0.25">
      <c r="A8253" s="1051">
        <v>652</v>
      </c>
      <c r="B8253" s="1051" t="s">
        <v>23259</v>
      </c>
      <c r="C8253" s="1051" t="s">
        <v>17041</v>
      </c>
      <c r="D8253" s="1054">
        <v>205.24</v>
      </c>
    </row>
    <row r="8254" spans="1:4" x14ac:dyDescent="0.25">
      <c r="A8254" s="1051">
        <v>651</v>
      </c>
      <c r="B8254" s="1051" t="s">
        <v>23260</v>
      </c>
      <c r="C8254" s="1051" t="s">
        <v>17034</v>
      </c>
      <c r="D8254" s="1054">
        <v>3.59</v>
      </c>
    </row>
    <row r="8255" spans="1:4" x14ac:dyDescent="0.25">
      <c r="A8255" s="1051">
        <v>654</v>
      </c>
      <c r="B8255" s="1051" t="s">
        <v>23261</v>
      </c>
      <c r="C8255" s="1051" t="s">
        <v>17034</v>
      </c>
      <c r="D8255" s="1054">
        <v>4.45</v>
      </c>
    </row>
    <row r="8256" spans="1:4" x14ac:dyDescent="0.25">
      <c r="A8256" s="1051">
        <v>650</v>
      </c>
      <c r="B8256" s="1051" t="s">
        <v>23262</v>
      </c>
      <c r="C8256" s="1051" t="s">
        <v>17034</v>
      </c>
      <c r="D8256" s="1054">
        <v>2.87</v>
      </c>
    </row>
    <row r="8257" spans="1:4" x14ac:dyDescent="0.25">
      <c r="A8257" s="1051">
        <v>718</v>
      </c>
      <c r="B8257" s="1051" t="s">
        <v>23263</v>
      </c>
      <c r="C8257" s="1051" t="s">
        <v>17034</v>
      </c>
      <c r="D8257" s="1054">
        <v>21.98</v>
      </c>
    </row>
    <row r="8258" spans="1:4" x14ac:dyDescent="0.25">
      <c r="A8258" s="1051">
        <v>11981</v>
      </c>
      <c r="B8258" s="1051" t="s">
        <v>23264</v>
      </c>
      <c r="C8258" s="1051" t="s">
        <v>17034</v>
      </c>
      <c r="D8258" s="1054">
        <v>21.36</v>
      </c>
    </row>
    <row r="8259" spans="1:4" x14ac:dyDescent="0.25">
      <c r="A8259" s="1051">
        <v>34586</v>
      </c>
      <c r="B8259" s="1051" t="s">
        <v>23265</v>
      </c>
      <c r="C8259" s="1051" t="s">
        <v>17034</v>
      </c>
      <c r="D8259" s="1054">
        <v>1.4</v>
      </c>
    </row>
    <row r="8260" spans="1:4" x14ac:dyDescent="0.25">
      <c r="A8260" s="1051">
        <v>38603</v>
      </c>
      <c r="B8260" s="1051" t="s">
        <v>23266</v>
      </c>
      <c r="C8260" s="1051" t="s">
        <v>17034</v>
      </c>
      <c r="D8260" s="1054">
        <v>1.7</v>
      </c>
    </row>
    <row r="8261" spans="1:4" x14ac:dyDescent="0.25">
      <c r="A8261" s="1051">
        <v>34588</v>
      </c>
      <c r="B8261" s="1051" t="s">
        <v>23267</v>
      </c>
      <c r="C8261" s="1051" t="s">
        <v>17034</v>
      </c>
      <c r="D8261" s="1054">
        <v>1.83</v>
      </c>
    </row>
    <row r="8262" spans="1:4" x14ac:dyDescent="0.25">
      <c r="A8262" s="1051">
        <v>34590</v>
      </c>
      <c r="B8262" s="1051" t="s">
        <v>23268</v>
      </c>
      <c r="C8262" s="1051" t="s">
        <v>17034</v>
      </c>
      <c r="D8262" s="1054">
        <v>1.67</v>
      </c>
    </row>
    <row r="8263" spans="1:4" x14ac:dyDescent="0.25">
      <c r="A8263" s="1051">
        <v>34591</v>
      </c>
      <c r="B8263" s="1051" t="s">
        <v>23269</v>
      </c>
      <c r="C8263" s="1051" t="s">
        <v>17034</v>
      </c>
      <c r="D8263" s="1054">
        <v>2.27</v>
      </c>
    </row>
    <row r="8264" spans="1:4" x14ac:dyDescent="0.25">
      <c r="A8264" s="1051">
        <v>40517</v>
      </c>
      <c r="B8264" s="1051" t="s">
        <v>23270</v>
      </c>
      <c r="C8264" s="1051" t="s">
        <v>17041</v>
      </c>
      <c r="D8264" s="1054">
        <v>61.99</v>
      </c>
    </row>
    <row r="8265" spans="1:4" x14ac:dyDescent="0.25">
      <c r="A8265" s="1051">
        <v>40515</v>
      </c>
      <c r="B8265" s="1051" t="s">
        <v>23271</v>
      </c>
      <c r="C8265" s="1051" t="s">
        <v>17041</v>
      </c>
      <c r="D8265" s="1054">
        <v>139.49</v>
      </c>
    </row>
    <row r="8266" spans="1:4" x14ac:dyDescent="0.25">
      <c r="A8266" s="1051">
        <v>40524</v>
      </c>
      <c r="B8266" s="1051" t="s">
        <v>23272</v>
      </c>
      <c r="C8266" s="1051" t="s">
        <v>17041</v>
      </c>
      <c r="D8266" s="1054">
        <v>87.18</v>
      </c>
    </row>
    <row r="8267" spans="1:4" x14ac:dyDescent="0.25">
      <c r="A8267" s="1051">
        <v>40529</v>
      </c>
      <c r="B8267" s="1051" t="s">
        <v>23273</v>
      </c>
      <c r="C8267" s="1051" t="s">
        <v>17041</v>
      </c>
      <c r="D8267" s="1054">
        <v>89.11</v>
      </c>
    </row>
    <row r="8268" spans="1:4" x14ac:dyDescent="0.25">
      <c r="A8268" s="1051">
        <v>36156</v>
      </c>
      <c r="B8268" s="1051" t="s">
        <v>23274</v>
      </c>
      <c r="C8268" s="1051" t="s">
        <v>17041</v>
      </c>
      <c r="D8268" s="1054">
        <v>67.8</v>
      </c>
    </row>
    <row r="8269" spans="1:4" x14ac:dyDescent="0.25">
      <c r="A8269" s="1051">
        <v>36155</v>
      </c>
      <c r="B8269" s="1051" t="s">
        <v>23275</v>
      </c>
      <c r="C8269" s="1051" t="s">
        <v>17041</v>
      </c>
      <c r="D8269" s="1054">
        <v>58.53</v>
      </c>
    </row>
    <row r="8270" spans="1:4" x14ac:dyDescent="0.25">
      <c r="A8270" s="1051">
        <v>36154</v>
      </c>
      <c r="B8270" s="1051" t="s">
        <v>23276</v>
      </c>
      <c r="C8270" s="1051" t="s">
        <v>17041</v>
      </c>
      <c r="D8270" s="1054">
        <v>81.36</v>
      </c>
    </row>
    <row r="8271" spans="1:4" x14ac:dyDescent="0.25">
      <c r="A8271" s="1051">
        <v>36170</v>
      </c>
      <c r="B8271" s="1051" t="s">
        <v>23277</v>
      </c>
      <c r="C8271" s="1051" t="s">
        <v>17041</v>
      </c>
      <c r="D8271" s="1054">
        <v>73.94</v>
      </c>
    </row>
    <row r="8272" spans="1:4" x14ac:dyDescent="0.25">
      <c r="A8272" s="1051">
        <v>695</v>
      </c>
      <c r="B8272" s="1051" t="s">
        <v>23278</v>
      </c>
      <c r="C8272" s="1051" t="s">
        <v>17041</v>
      </c>
      <c r="D8272" s="1054">
        <v>59.76</v>
      </c>
    </row>
    <row r="8273" spans="1:4" x14ac:dyDescent="0.25">
      <c r="A8273" s="1051">
        <v>679</v>
      </c>
      <c r="B8273" s="1051" t="s">
        <v>23279</v>
      </c>
      <c r="C8273" s="1051" t="s">
        <v>17041</v>
      </c>
      <c r="D8273" s="1054">
        <v>89.11</v>
      </c>
    </row>
    <row r="8274" spans="1:4" x14ac:dyDescent="0.25">
      <c r="A8274" s="1051">
        <v>711</v>
      </c>
      <c r="B8274" s="1051" t="s">
        <v>23280</v>
      </c>
      <c r="C8274" s="1051" t="s">
        <v>17041</v>
      </c>
      <c r="D8274" s="1054">
        <v>58.95</v>
      </c>
    </row>
    <row r="8275" spans="1:4" x14ac:dyDescent="0.25">
      <c r="A8275" s="1051">
        <v>712</v>
      </c>
      <c r="B8275" s="1051" t="s">
        <v>23281</v>
      </c>
      <c r="C8275" s="1051" t="s">
        <v>17041</v>
      </c>
      <c r="D8275" s="1054">
        <v>74.25</v>
      </c>
    </row>
    <row r="8276" spans="1:4" x14ac:dyDescent="0.25">
      <c r="A8276" s="1051">
        <v>12614</v>
      </c>
      <c r="B8276" s="1051" t="s">
        <v>23282</v>
      </c>
      <c r="C8276" s="1051" t="s">
        <v>17034</v>
      </c>
      <c r="D8276" s="1054">
        <v>69.400000000000006</v>
      </c>
    </row>
    <row r="8277" spans="1:4" x14ac:dyDescent="0.25">
      <c r="A8277" s="1051">
        <v>6140</v>
      </c>
      <c r="B8277" s="1051" t="s">
        <v>23283</v>
      </c>
      <c r="C8277" s="1051" t="s">
        <v>17034</v>
      </c>
      <c r="D8277" s="1054">
        <v>3.94</v>
      </c>
    </row>
    <row r="8278" spans="1:4" x14ac:dyDescent="0.25">
      <c r="A8278" s="1051">
        <v>38399</v>
      </c>
      <c r="B8278" s="1051" t="s">
        <v>23284</v>
      </c>
      <c r="C8278" s="1051" t="s">
        <v>17034</v>
      </c>
      <c r="D8278" s="1054">
        <v>261.97000000000003</v>
      </c>
    </row>
    <row r="8279" spans="1:4" x14ac:dyDescent="0.25">
      <c r="A8279" s="1051">
        <v>729</v>
      </c>
      <c r="B8279" s="1051" t="s">
        <v>23285</v>
      </c>
      <c r="C8279" s="1051" t="s">
        <v>17034</v>
      </c>
      <c r="D8279" s="1054">
        <v>878.5</v>
      </c>
    </row>
    <row r="8280" spans="1:4" x14ac:dyDescent="0.25">
      <c r="A8280" s="1051">
        <v>39925</v>
      </c>
      <c r="B8280" s="1051" t="s">
        <v>23286</v>
      </c>
      <c r="C8280" s="1051" t="s">
        <v>17034</v>
      </c>
      <c r="D8280" s="1055">
        <v>12694.24</v>
      </c>
    </row>
    <row r="8281" spans="1:4" x14ac:dyDescent="0.25">
      <c r="A8281" s="1051">
        <v>731</v>
      </c>
      <c r="B8281" s="1051" t="s">
        <v>23287</v>
      </c>
      <c r="C8281" s="1051" t="s">
        <v>17034</v>
      </c>
      <c r="D8281" s="1054">
        <v>855</v>
      </c>
    </row>
    <row r="8282" spans="1:4" x14ac:dyDescent="0.25">
      <c r="A8282" s="1051">
        <v>10575</v>
      </c>
      <c r="B8282" s="1051" t="s">
        <v>23288</v>
      </c>
      <c r="C8282" s="1051" t="s">
        <v>17034</v>
      </c>
      <c r="D8282" s="1055">
        <v>1334.28</v>
      </c>
    </row>
    <row r="8283" spans="1:4" x14ac:dyDescent="0.25">
      <c r="A8283" s="1051">
        <v>733</v>
      </c>
      <c r="B8283" s="1051" t="s">
        <v>23289</v>
      </c>
      <c r="C8283" s="1051" t="s">
        <v>17034</v>
      </c>
      <c r="D8283" s="1055">
        <v>1460.88</v>
      </c>
    </row>
    <row r="8284" spans="1:4" x14ac:dyDescent="0.25">
      <c r="A8284" s="1051">
        <v>732</v>
      </c>
      <c r="B8284" s="1051" t="s">
        <v>23290</v>
      </c>
      <c r="C8284" s="1051" t="s">
        <v>17034</v>
      </c>
      <c r="D8284" s="1055">
        <v>1441.24</v>
      </c>
    </row>
    <row r="8285" spans="1:4" x14ac:dyDescent="0.25">
      <c r="A8285" s="1051">
        <v>735</v>
      </c>
      <c r="B8285" s="1051" t="s">
        <v>23291</v>
      </c>
      <c r="C8285" s="1051" t="s">
        <v>17034</v>
      </c>
      <c r="D8285" s="1055">
        <v>2563.89</v>
      </c>
    </row>
    <row r="8286" spans="1:4" x14ac:dyDescent="0.25">
      <c r="A8286" s="1051">
        <v>737</v>
      </c>
      <c r="B8286" s="1051" t="s">
        <v>23292</v>
      </c>
      <c r="C8286" s="1051" t="s">
        <v>17034</v>
      </c>
      <c r="D8286" s="1055">
        <v>8082.06</v>
      </c>
    </row>
    <row r="8287" spans="1:4" x14ac:dyDescent="0.25">
      <c r="A8287" s="1051">
        <v>736</v>
      </c>
      <c r="B8287" s="1051" t="s">
        <v>23293</v>
      </c>
      <c r="C8287" s="1051" t="s">
        <v>17034</v>
      </c>
      <c r="D8287" s="1055">
        <v>2155.77</v>
      </c>
    </row>
    <row r="8288" spans="1:4" x14ac:dyDescent="0.25">
      <c r="A8288" s="1051">
        <v>738</v>
      </c>
      <c r="B8288" s="1051" t="s">
        <v>23294</v>
      </c>
      <c r="C8288" s="1051" t="s">
        <v>17034</v>
      </c>
      <c r="D8288" s="1055">
        <v>3747.59</v>
      </c>
    </row>
    <row r="8289" spans="1:4" x14ac:dyDescent="0.25">
      <c r="A8289" s="1051">
        <v>740</v>
      </c>
      <c r="B8289" s="1051" t="s">
        <v>23295</v>
      </c>
      <c r="C8289" s="1051" t="s">
        <v>17034</v>
      </c>
      <c r="D8289" s="1055">
        <v>7603.09</v>
      </c>
    </row>
    <row r="8290" spans="1:4" x14ac:dyDescent="0.25">
      <c r="A8290" s="1051">
        <v>734</v>
      </c>
      <c r="B8290" s="1051" t="s">
        <v>23296</v>
      </c>
      <c r="C8290" s="1051" t="s">
        <v>17034</v>
      </c>
      <c r="D8290" s="1055">
        <v>1545.01</v>
      </c>
    </row>
    <row r="8291" spans="1:4" x14ac:dyDescent="0.25">
      <c r="A8291" s="1051">
        <v>39008</v>
      </c>
      <c r="B8291" s="1051" t="s">
        <v>23297</v>
      </c>
      <c r="C8291" s="1051" t="s">
        <v>17034</v>
      </c>
      <c r="D8291" s="1055">
        <v>60829.62</v>
      </c>
    </row>
    <row r="8292" spans="1:4" x14ac:dyDescent="0.25">
      <c r="A8292" s="1051">
        <v>39009</v>
      </c>
      <c r="B8292" s="1051" t="s">
        <v>23298</v>
      </c>
      <c r="C8292" s="1051" t="s">
        <v>17034</v>
      </c>
      <c r="D8292" s="1055">
        <v>65171.4</v>
      </c>
    </row>
    <row r="8293" spans="1:4" x14ac:dyDescent="0.25">
      <c r="A8293" s="1051">
        <v>10587</v>
      </c>
      <c r="B8293" s="1051" t="s">
        <v>23299</v>
      </c>
      <c r="C8293" s="1051" t="s">
        <v>17034</v>
      </c>
      <c r="D8293" s="1055">
        <v>3389.37</v>
      </c>
    </row>
    <row r="8294" spans="1:4" x14ac:dyDescent="0.25">
      <c r="A8294" s="1051">
        <v>759</v>
      </c>
      <c r="B8294" s="1051" t="s">
        <v>23300</v>
      </c>
      <c r="C8294" s="1051" t="s">
        <v>17034</v>
      </c>
      <c r="D8294" s="1055">
        <v>4873.24</v>
      </c>
    </row>
    <row r="8295" spans="1:4" x14ac:dyDescent="0.25">
      <c r="A8295" s="1051">
        <v>761</v>
      </c>
      <c r="B8295" s="1051" t="s">
        <v>23301</v>
      </c>
      <c r="C8295" s="1051" t="s">
        <v>17034</v>
      </c>
      <c r="D8295" s="1055">
        <v>8260.56</v>
      </c>
    </row>
    <row r="8296" spans="1:4" x14ac:dyDescent="0.25">
      <c r="A8296" s="1051">
        <v>750</v>
      </c>
      <c r="B8296" s="1051" t="s">
        <v>23302</v>
      </c>
      <c r="C8296" s="1051" t="s">
        <v>17034</v>
      </c>
      <c r="D8296" s="1055">
        <v>7842.75</v>
      </c>
    </row>
    <row r="8297" spans="1:4" x14ac:dyDescent="0.25">
      <c r="A8297" s="1051">
        <v>755</v>
      </c>
      <c r="B8297" s="1051" t="s">
        <v>23303</v>
      </c>
      <c r="C8297" s="1051" t="s">
        <v>17034</v>
      </c>
      <c r="D8297" s="1055">
        <v>32182.83</v>
      </c>
    </row>
    <row r="8298" spans="1:4" x14ac:dyDescent="0.25">
      <c r="A8298" s="1051">
        <v>749</v>
      </c>
      <c r="B8298" s="1051" t="s">
        <v>23304</v>
      </c>
      <c r="C8298" s="1051" t="s">
        <v>17034</v>
      </c>
      <c r="D8298" s="1055">
        <v>11836.25</v>
      </c>
    </row>
    <row r="8299" spans="1:4" x14ac:dyDescent="0.25">
      <c r="A8299" s="1051">
        <v>756</v>
      </c>
      <c r="B8299" s="1051" t="s">
        <v>23305</v>
      </c>
      <c r="C8299" s="1051" t="s">
        <v>17034</v>
      </c>
      <c r="D8299" s="1055">
        <v>35099.68</v>
      </c>
    </row>
    <row r="8300" spans="1:4" x14ac:dyDescent="0.25">
      <c r="A8300" s="1051">
        <v>10588</v>
      </c>
      <c r="B8300" s="1051" t="s">
        <v>23306</v>
      </c>
      <c r="C8300" s="1051" t="s">
        <v>17034</v>
      </c>
      <c r="D8300" s="1055">
        <v>3518.6</v>
      </c>
    </row>
    <row r="8301" spans="1:4" x14ac:dyDescent="0.25">
      <c r="A8301" s="1051">
        <v>10592</v>
      </c>
      <c r="B8301" s="1051" t="s">
        <v>23307</v>
      </c>
      <c r="C8301" s="1051" t="s">
        <v>17034</v>
      </c>
      <c r="D8301" s="1055">
        <v>4250</v>
      </c>
    </row>
    <row r="8302" spans="1:4" x14ac:dyDescent="0.25">
      <c r="A8302" s="1051">
        <v>10589</v>
      </c>
      <c r="B8302" s="1051" t="s">
        <v>23308</v>
      </c>
      <c r="C8302" s="1051" t="s">
        <v>17034</v>
      </c>
      <c r="D8302" s="1055">
        <v>5709.6</v>
      </c>
    </row>
    <row r="8303" spans="1:4" x14ac:dyDescent="0.25">
      <c r="A8303" s="1051">
        <v>760</v>
      </c>
      <c r="B8303" s="1051" t="s">
        <v>23309</v>
      </c>
      <c r="C8303" s="1051" t="s">
        <v>17034</v>
      </c>
      <c r="D8303" s="1055">
        <v>31875</v>
      </c>
    </row>
    <row r="8304" spans="1:4" x14ac:dyDescent="0.25">
      <c r="A8304" s="1051">
        <v>751</v>
      </c>
      <c r="B8304" s="1051" t="s">
        <v>23310</v>
      </c>
      <c r="C8304" s="1051" t="s">
        <v>17034</v>
      </c>
      <c r="D8304" s="1055">
        <v>5020.3100000000004</v>
      </c>
    </row>
    <row r="8305" spans="1:4" x14ac:dyDescent="0.25">
      <c r="A8305" s="1051">
        <v>754</v>
      </c>
      <c r="B8305" s="1051" t="s">
        <v>23311</v>
      </c>
      <c r="C8305" s="1051" t="s">
        <v>17034</v>
      </c>
      <c r="D8305" s="1055">
        <v>7968.75</v>
      </c>
    </row>
    <row r="8306" spans="1:4" x14ac:dyDescent="0.25">
      <c r="A8306" s="1051">
        <v>757</v>
      </c>
      <c r="B8306" s="1051" t="s">
        <v>23312</v>
      </c>
      <c r="C8306" s="1051" t="s">
        <v>17034</v>
      </c>
      <c r="D8306" s="1055">
        <v>15937.5</v>
      </c>
    </row>
    <row r="8307" spans="1:4" x14ac:dyDescent="0.25">
      <c r="A8307" s="1051">
        <v>44489</v>
      </c>
      <c r="B8307" s="1051" t="s">
        <v>23313</v>
      </c>
      <c r="C8307" s="1051" t="s">
        <v>17034</v>
      </c>
      <c r="D8307" s="1055">
        <v>218394.7</v>
      </c>
    </row>
    <row r="8308" spans="1:4" x14ac:dyDescent="0.25">
      <c r="A8308" s="1051">
        <v>39917</v>
      </c>
      <c r="B8308" s="1051" t="s">
        <v>23314</v>
      </c>
      <c r="C8308" s="1051" t="s">
        <v>17034</v>
      </c>
      <c r="D8308" s="1055">
        <v>93438.69</v>
      </c>
    </row>
    <row r="8309" spans="1:4" x14ac:dyDescent="0.25">
      <c r="A8309" s="1051">
        <v>38167</v>
      </c>
      <c r="B8309" s="1051" t="s">
        <v>23315</v>
      </c>
      <c r="C8309" s="1051" t="s">
        <v>17042</v>
      </c>
      <c r="D8309" s="1054">
        <v>25.57</v>
      </c>
    </row>
    <row r="8310" spans="1:4" x14ac:dyDescent="0.25">
      <c r="A8310" s="1051">
        <v>36145</v>
      </c>
      <c r="B8310" s="1051" t="s">
        <v>23316</v>
      </c>
      <c r="C8310" s="1051" t="s">
        <v>17042</v>
      </c>
      <c r="D8310" s="1054">
        <v>42.36</v>
      </c>
    </row>
    <row r="8311" spans="1:4" x14ac:dyDescent="0.25">
      <c r="A8311" s="1051">
        <v>12893</v>
      </c>
      <c r="B8311" s="1051" t="s">
        <v>23317</v>
      </c>
      <c r="C8311" s="1051" t="s">
        <v>17042</v>
      </c>
      <c r="D8311" s="1054">
        <v>70.599999999999994</v>
      </c>
    </row>
    <row r="8312" spans="1:4" x14ac:dyDescent="0.25">
      <c r="A8312" s="1051">
        <v>11685</v>
      </c>
      <c r="B8312" s="1051" t="s">
        <v>23318</v>
      </c>
      <c r="C8312" s="1051" t="s">
        <v>17034</v>
      </c>
      <c r="D8312" s="1054">
        <v>25.08</v>
      </c>
    </row>
    <row r="8313" spans="1:4" x14ac:dyDescent="0.25">
      <c r="A8313" s="1051">
        <v>11680</v>
      </c>
      <c r="B8313" s="1051" t="s">
        <v>23319</v>
      </c>
      <c r="C8313" s="1051" t="s">
        <v>17034</v>
      </c>
      <c r="D8313" s="1054">
        <v>18.3</v>
      </c>
    </row>
    <row r="8314" spans="1:4" x14ac:dyDescent="0.25">
      <c r="A8314" s="1051">
        <v>11679</v>
      </c>
      <c r="B8314" s="1051" t="s">
        <v>23320</v>
      </c>
      <c r="C8314" s="1051" t="s">
        <v>17034</v>
      </c>
      <c r="D8314" s="1054">
        <v>24.82</v>
      </c>
    </row>
    <row r="8315" spans="1:4" x14ac:dyDescent="0.25">
      <c r="A8315" s="1051">
        <v>2512</v>
      </c>
      <c r="B8315" s="1051" t="s">
        <v>23321</v>
      </c>
      <c r="C8315" s="1051" t="s">
        <v>17034</v>
      </c>
      <c r="D8315" s="1054">
        <v>42.97</v>
      </c>
    </row>
    <row r="8316" spans="1:4" x14ac:dyDescent="0.25">
      <c r="A8316" s="1051">
        <v>4374</v>
      </c>
      <c r="B8316" s="1051" t="s">
        <v>23322</v>
      </c>
      <c r="C8316" s="1051" t="s">
        <v>17034</v>
      </c>
      <c r="D8316" s="1054">
        <v>0.37</v>
      </c>
    </row>
    <row r="8317" spans="1:4" x14ac:dyDescent="0.25">
      <c r="A8317" s="1051">
        <v>7568</v>
      </c>
      <c r="B8317" s="1051" t="s">
        <v>23323</v>
      </c>
      <c r="C8317" s="1051" t="s">
        <v>17034</v>
      </c>
      <c r="D8317" s="1054">
        <v>0.61</v>
      </c>
    </row>
    <row r="8318" spans="1:4" x14ac:dyDescent="0.25">
      <c r="A8318" s="1051">
        <v>7584</v>
      </c>
      <c r="B8318" s="1051" t="s">
        <v>23324</v>
      </c>
      <c r="C8318" s="1051" t="s">
        <v>17034</v>
      </c>
      <c r="D8318" s="1054">
        <v>0.93</v>
      </c>
    </row>
    <row r="8319" spans="1:4" x14ac:dyDescent="0.25">
      <c r="A8319" s="1051">
        <v>11945</v>
      </c>
      <c r="B8319" s="1051" t="s">
        <v>23325</v>
      </c>
      <c r="C8319" s="1051" t="s">
        <v>17034</v>
      </c>
      <c r="D8319" s="1054">
        <v>0.06</v>
      </c>
    </row>
    <row r="8320" spans="1:4" x14ac:dyDescent="0.25">
      <c r="A8320" s="1051">
        <v>11946</v>
      </c>
      <c r="B8320" s="1051" t="s">
        <v>23326</v>
      </c>
      <c r="C8320" s="1051" t="s">
        <v>17034</v>
      </c>
      <c r="D8320" s="1054">
        <v>0.06</v>
      </c>
    </row>
    <row r="8321" spans="1:4" x14ac:dyDescent="0.25">
      <c r="A8321" s="1051">
        <v>4375</v>
      </c>
      <c r="B8321" s="1051" t="s">
        <v>23327</v>
      </c>
      <c r="C8321" s="1051" t="s">
        <v>17034</v>
      </c>
      <c r="D8321" s="1054">
        <v>0.1</v>
      </c>
    </row>
    <row r="8322" spans="1:4" x14ac:dyDescent="0.25">
      <c r="A8322" s="1051">
        <v>11950</v>
      </c>
      <c r="B8322" s="1051" t="s">
        <v>23328</v>
      </c>
      <c r="C8322" s="1051" t="s">
        <v>17034</v>
      </c>
      <c r="D8322" s="1054">
        <v>0.2</v>
      </c>
    </row>
    <row r="8323" spans="1:4" x14ac:dyDescent="0.25">
      <c r="A8323" s="1051">
        <v>4376</v>
      </c>
      <c r="B8323" s="1051" t="s">
        <v>23329</v>
      </c>
      <c r="C8323" s="1051" t="s">
        <v>17034</v>
      </c>
      <c r="D8323" s="1054">
        <v>0.19</v>
      </c>
    </row>
    <row r="8324" spans="1:4" x14ac:dyDescent="0.25">
      <c r="A8324" s="1051">
        <v>7583</v>
      </c>
      <c r="B8324" s="1051" t="s">
        <v>23330</v>
      </c>
      <c r="C8324" s="1051" t="s">
        <v>17034</v>
      </c>
      <c r="D8324" s="1054">
        <v>0.41</v>
      </c>
    </row>
    <row r="8325" spans="1:4" x14ac:dyDescent="0.25">
      <c r="A8325" s="1051">
        <v>4350</v>
      </c>
      <c r="B8325" s="1051" t="s">
        <v>23331</v>
      </c>
      <c r="C8325" s="1051" t="s">
        <v>17034</v>
      </c>
      <c r="D8325" s="1054">
        <v>0.67</v>
      </c>
    </row>
    <row r="8326" spans="1:4" x14ac:dyDescent="0.25">
      <c r="A8326" s="1051">
        <v>44400</v>
      </c>
      <c r="B8326" s="1051" t="s">
        <v>23332</v>
      </c>
      <c r="C8326" s="1051" t="s">
        <v>17034</v>
      </c>
      <c r="D8326" s="1054">
        <v>33.409999999999997</v>
      </c>
    </row>
    <row r="8327" spans="1:4" x14ac:dyDescent="0.25">
      <c r="A8327" s="1051">
        <v>39886</v>
      </c>
      <c r="B8327" s="1051" t="s">
        <v>23333</v>
      </c>
      <c r="C8327" s="1051" t="s">
        <v>17034</v>
      </c>
      <c r="D8327" s="1054">
        <v>5.88</v>
      </c>
    </row>
    <row r="8328" spans="1:4" x14ac:dyDescent="0.25">
      <c r="A8328" s="1051">
        <v>39887</v>
      </c>
      <c r="B8328" s="1051" t="s">
        <v>23334</v>
      </c>
      <c r="C8328" s="1051" t="s">
        <v>17034</v>
      </c>
      <c r="D8328" s="1054">
        <v>8.82</v>
      </c>
    </row>
    <row r="8329" spans="1:4" x14ac:dyDescent="0.25">
      <c r="A8329" s="1051">
        <v>39888</v>
      </c>
      <c r="B8329" s="1051" t="s">
        <v>23335</v>
      </c>
      <c r="C8329" s="1051" t="s">
        <v>17034</v>
      </c>
      <c r="D8329" s="1054">
        <v>20.170000000000002</v>
      </c>
    </row>
    <row r="8330" spans="1:4" x14ac:dyDescent="0.25">
      <c r="A8330" s="1051">
        <v>39890</v>
      </c>
      <c r="B8330" s="1051" t="s">
        <v>23336</v>
      </c>
      <c r="C8330" s="1051" t="s">
        <v>17034</v>
      </c>
      <c r="D8330" s="1054">
        <v>34.44</v>
      </c>
    </row>
    <row r="8331" spans="1:4" x14ac:dyDescent="0.25">
      <c r="A8331" s="1051">
        <v>39891</v>
      </c>
      <c r="B8331" s="1051" t="s">
        <v>23337</v>
      </c>
      <c r="C8331" s="1051" t="s">
        <v>17034</v>
      </c>
      <c r="D8331" s="1054">
        <v>48.55</v>
      </c>
    </row>
    <row r="8332" spans="1:4" x14ac:dyDescent="0.25">
      <c r="A8332" s="1051">
        <v>39892</v>
      </c>
      <c r="B8332" s="1051" t="s">
        <v>23338</v>
      </c>
      <c r="C8332" s="1051" t="s">
        <v>17034</v>
      </c>
      <c r="D8332" s="1054">
        <v>151.35</v>
      </c>
    </row>
    <row r="8333" spans="1:4" x14ac:dyDescent="0.25">
      <c r="A8333" s="1051">
        <v>790</v>
      </c>
      <c r="B8333" s="1051" t="s">
        <v>23339</v>
      </c>
      <c r="C8333" s="1051" t="s">
        <v>17034</v>
      </c>
      <c r="D8333" s="1054">
        <v>23.11</v>
      </c>
    </row>
    <row r="8334" spans="1:4" x14ac:dyDescent="0.25">
      <c r="A8334" s="1051">
        <v>766</v>
      </c>
      <c r="B8334" s="1051" t="s">
        <v>23340</v>
      </c>
      <c r="C8334" s="1051" t="s">
        <v>17034</v>
      </c>
      <c r="D8334" s="1054">
        <v>23.11</v>
      </c>
    </row>
    <row r="8335" spans="1:4" x14ac:dyDescent="0.25">
      <c r="A8335" s="1051">
        <v>791</v>
      </c>
      <c r="B8335" s="1051" t="s">
        <v>23341</v>
      </c>
      <c r="C8335" s="1051" t="s">
        <v>17034</v>
      </c>
      <c r="D8335" s="1054">
        <v>23.11</v>
      </c>
    </row>
    <row r="8336" spans="1:4" x14ac:dyDescent="0.25">
      <c r="A8336" s="1051">
        <v>767</v>
      </c>
      <c r="B8336" s="1051" t="s">
        <v>23342</v>
      </c>
      <c r="C8336" s="1051" t="s">
        <v>17034</v>
      </c>
      <c r="D8336" s="1054">
        <v>23.11</v>
      </c>
    </row>
    <row r="8337" spans="1:4" x14ac:dyDescent="0.25">
      <c r="A8337" s="1051">
        <v>768</v>
      </c>
      <c r="B8337" s="1051" t="s">
        <v>23343</v>
      </c>
      <c r="C8337" s="1051" t="s">
        <v>17034</v>
      </c>
      <c r="D8337" s="1054">
        <v>18.149999999999999</v>
      </c>
    </row>
    <row r="8338" spans="1:4" x14ac:dyDescent="0.25">
      <c r="A8338" s="1051">
        <v>789</v>
      </c>
      <c r="B8338" s="1051" t="s">
        <v>23344</v>
      </c>
      <c r="C8338" s="1051" t="s">
        <v>17034</v>
      </c>
      <c r="D8338" s="1054">
        <v>17.760000000000002</v>
      </c>
    </row>
    <row r="8339" spans="1:4" x14ac:dyDescent="0.25">
      <c r="A8339" s="1051">
        <v>769</v>
      </c>
      <c r="B8339" s="1051" t="s">
        <v>23345</v>
      </c>
      <c r="C8339" s="1051" t="s">
        <v>17034</v>
      </c>
      <c r="D8339" s="1054">
        <v>18.149999999999999</v>
      </c>
    </row>
    <row r="8340" spans="1:4" x14ac:dyDescent="0.25">
      <c r="A8340" s="1051">
        <v>770</v>
      </c>
      <c r="B8340" s="1051" t="s">
        <v>23346</v>
      </c>
      <c r="C8340" s="1051" t="s">
        <v>17034</v>
      </c>
      <c r="D8340" s="1054">
        <v>6.4</v>
      </c>
    </row>
    <row r="8341" spans="1:4" x14ac:dyDescent="0.25">
      <c r="A8341" s="1051">
        <v>12394</v>
      </c>
      <c r="B8341" s="1051" t="s">
        <v>23347</v>
      </c>
      <c r="C8341" s="1051" t="s">
        <v>17034</v>
      </c>
      <c r="D8341" s="1054">
        <v>6.4</v>
      </c>
    </row>
    <row r="8342" spans="1:4" x14ac:dyDescent="0.25">
      <c r="A8342" s="1051">
        <v>764</v>
      </c>
      <c r="B8342" s="1051" t="s">
        <v>23348</v>
      </c>
      <c r="C8342" s="1051" t="s">
        <v>17034</v>
      </c>
      <c r="D8342" s="1054">
        <v>11.17</v>
      </c>
    </row>
    <row r="8343" spans="1:4" x14ac:dyDescent="0.25">
      <c r="A8343" s="1051">
        <v>765</v>
      </c>
      <c r="B8343" s="1051" t="s">
        <v>23349</v>
      </c>
      <c r="C8343" s="1051" t="s">
        <v>17034</v>
      </c>
      <c r="D8343" s="1054">
        <v>11.17</v>
      </c>
    </row>
    <row r="8344" spans="1:4" x14ac:dyDescent="0.25">
      <c r="A8344" s="1051">
        <v>787</v>
      </c>
      <c r="B8344" s="1051" t="s">
        <v>23350</v>
      </c>
      <c r="C8344" s="1051" t="s">
        <v>17034</v>
      </c>
      <c r="D8344" s="1054">
        <v>49.89</v>
      </c>
    </row>
    <row r="8345" spans="1:4" x14ac:dyDescent="0.25">
      <c r="A8345" s="1051">
        <v>774</v>
      </c>
      <c r="B8345" s="1051" t="s">
        <v>23351</v>
      </c>
      <c r="C8345" s="1051" t="s">
        <v>17034</v>
      </c>
      <c r="D8345" s="1054">
        <v>49.89</v>
      </c>
    </row>
    <row r="8346" spans="1:4" x14ac:dyDescent="0.25">
      <c r="A8346" s="1051">
        <v>773</v>
      </c>
      <c r="B8346" s="1051" t="s">
        <v>23352</v>
      </c>
      <c r="C8346" s="1051" t="s">
        <v>17034</v>
      </c>
      <c r="D8346" s="1054">
        <v>49.89</v>
      </c>
    </row>
    <row r="8347" spans="1:4" x14ac:dyDescent="0.25">
      <c r="A8347" s="1051">
        <v>775</v>
      </c>
      <c r="B8347" s="1051" t="s">
        <v>23353</v>
      </c>
      <c r="C8347" s="1051" t="s">
        <v>17034</v>
      </c>
      <c r="D8347" s="1054">
        <v>49.89</v>
      </c>
    </row>
    <row r="8348" spans="1:4" x14ac:dyDescent="0.25">
      <c r="A8348" s="1051">
        <v>788</v>
      </c>
      <c r="B8348" s="1051" t="s">
        <v>23354</v>
      </c>
      <c r="C8348" s="1051" t="s">
        <v>17034</v>
      </c>
      <c r="D8348" s="1054">
        <v>31.01</v>
      </c>
    </row>
    <row r="8349" spans="1:4" x14ac:dyDescent="0.25">
      <c r="A8349" s="1051">
        <v>772</v>
      </c>
      <c r="B8349" s="1051" t="s">
        <v>23355</v>
      </c>
      <c r="C8349" s="1051" t="s">
        <v>17034</v>
      </c>
      <c r="D8349" s="1054">
        <v>31.01</v>
      </c>
    </row>
    <row r="8350" spans="1:4" x14ac:dyDescent="0.25">
      <c r="A8350" s="1051">
        <v>771</v>
      </c>
      <c r="B8350" s="1051" t="s">
        <v>23356</v>
      </c>
      <c r="C8350" s="1051" t="s">
        <v>17034</v>
      </c>
      <c r="D8350" s="1054">
        <v>31.01</v>
      </c>
    </row>
    <row r="8351" spans="1:4" x14ac:dyDescent="0.25">
      <c r="A8351" s="1051">
        <v>779</v>
      </c>
      <c r="B8351" s="1051" t="s">
        <v>23357</v>
      </c>
      <c r="C8351" s="1051" t="s">
        <v>17034</v>
      </c>
      <c r="D8351" s="1054">
        <v>7.71</v>
      </c>
    </row>
    <row r="8352" spans="1:4" x14ac:dyDescent="0.25">
      <c r="A8352" s="1051">
        <v>776</v>
      </c>
      <c r="B8352" s="1051" t="s">
        <v>23358</v>
      </c>
      <c r="C8352" s="1051" t="s">
        <v>17034</v>
      </c>
      <c r="D8352" s="1054">
        <v>73.55</v>
      </c>
    </row>
    <row r="8353" spans="1:4" x14ac:dyDescent="0.25">
      <c r="A8353" s="1051">
        <v>777</v>
      </c>
      <c r="B8353" s="1051" t="s">
        <v>23359</v>
      </c>
      <c r="C8353" s="1051" t="s">
        <v>17034</v>
      </c>
      <c r="D8353" s="1054">
        <v>71.5</v>
      </c>
    </row>
    <row r="8354" spans="1:4" x14ac:dyDescent="0.25">
      <c r="A8354" s="1051">
        <v>780</v>
      </c>
      <c r="B8354" s="1051" t="s">
        <v>23360</v>
      </c>
      <c r="C8354" s="1051" t="s">
        <v>17034</v>
      </c>
      <c r="D8354" s="1054">
        <v>71.86</v>
      </c>
    </row>
    <row r="8355" spans="1:4" x14ac:dyDescent="0.25">
      <c r="A8355" s="1051">
        <v>778</v>
      </c>
      <c r="B8355" s="1051" t="s">
        <v>23361</v>
      </c>
      <c r="C8355" s="1051" t="s">
        <v>17034</v>
      </c>
      <c r="D8355" s="1054">
        <v>73.55</v>
      </c>
    </row>
    <row r="8356" spans="1:4" x14ac:dyDescent="0.25">
      <c r="A8356" s="1051">
        <v>781</v>
      </c>
      <c r="B8356" s="1051" t="s">
        <v>23362</v>
      </c>
      <c r="C8356" s="1051" t="s">
        <v>17034</v>
      </c>
      <c r="D8356" s="1054">
        <v>135.9</v>
      </c>
    </row>
    <row r="8357" spans="1:4" x14ac:dyDescent="0.25">
      <c r="A8357" s="1051">
        <v>786</v>
      </c>
      <c r="B8357" s="1051" t="s">
        <v>23363</v>
      </c>
      <c r="C8357" s="1051" t="s">
        <v>17034</v>
      </c>
      <c r="D8357" s="1054">
        <v>135.9</v>
      </c>
    </row>
    <row r="8358" spans="1:4" x14ac:dyDescent="0.25">
      <c r="A8358" s="1051">
        <v>782</v>
      </c>
      <c r="B8358" s="1051" t="s">
        <v>23364</v>
      </c>
      <c r="C8358" s="1051" t="s">
        <v>17034</v>
      </c>
      <c r="D8358" s="1054">
        <v>135.9</v>
      </c>
    </row>
    <row r="8359" spans="1:4" x14ac:dyDescent="0.25">
      <c r="A8359" s="1051">
        <v>783</v>
      </c>
      <c r="B8359" s="1051" t="s">
        <v>23365</v>
      </c>
      <c r="C8359" s="1051" t="s">
        <v>17034</v>
      </c>
      <c r="D8359" s="1054">
        <v>371.95</v>
      </c>
    </row>
    <row r="8360" spans="1:4" x14ac:dyDescent="0.25">
      <c r="A8360" s="1051">
        <v>785</v>
      </c>
      <c r="B8360" s="1051" t="s">
        <v>23366</v>
      </c>
      <c r="C8360" s="1051" t="s">
        <v>17034</v>
      </c>
      <c r="D8360" s="1054">
        <v>393</v>
      </c>
    </row>
    <row r="8361" spans="1:4" x14ac:dyDescent="0.25">
      <c r="A8361" s="1051">
        <v>784</v>
      </c>
      <c r="B8361" s="1051" t="s">
        <v>23367</v>
      </c>
      <c r="C8361" s="1051" t="s">
        <v>17034</v>
      </c>
      <c r="D8361" s="1054">
        <v>421.59</v>
      </c>
    </row>
    <row r="8362" spans="1:4" x14ac:dyDescent="0.25">
      <c r="A8362" s="1051">
        <v>828</v>
      </c>
      <c r="B8362" s="1051" t="s">
        <v>23368</v>
      </c>
      <c r="C8362" s="1051" t="s">
        <v>17034</v>
      </c>
      <c r="D8362" s="1054">
        <v>0.69</v>
      </c>
    </row>
    <row r="8363" spans="1:4" x14ac:dyDescent="0.25">
      <c r="A8363" s="1051">
        <v>829</v>
      </c>
      <c r="B8363" s="1051" t="s">
        <v>23369</v>
      </c>
      <c r="C8363" s="1051" t="s">
        <v>17034</v>
      </c>
      <c r="D8363" s="1054">
        <v>1.1100000000000001</v>
      </c>
    </row>
    <row r="8364" spans="1:4" x14ac:dyDescent="0.25">
      <c r="A8364" s="1051">
        <v>812</v>
      </c>
      <c r="B8364" s="1051" t="s">
        <v>23370</v>
      </c>
      <c r="C8364" s="1051" t="s">
        <v>17034</v>
      </c>
      <c r="D8364" s="1054">
        <v>2.44</v>
      </c>
    </row>
    <row r="8365" spans="1:4" x14ac:dyDescent="0.25">
      <c r="A8365" s="1051">
        <v>819</v>
      </c>
      <c r="B8365" s="1051" t="s">
        <v>23371</v>
      </c>
      <c r="C8365" s="1051" t="s">
        <v>17034</v>
      </c>
      <c r="D8365" s="1054">
        <v>4.24</v>
      </c>
    </row>
    <row r="8366" spans="1:4" x14ac:dyDescent="0.25">
      <c r="A8366" s="1051">
        <v>818</v>
      </c>
      <c r="B8366" s="1051" t="s">
        <v>23372</v>
      </c>
      <c r="C8366" s="1051" t="s">
        <v>17034</v>
      </c>
      <c r="D8366" s="1054">
        <v>7.91</v>
      </c>
    </row>
    <row r="8367" spans="1:4" x14ac:dyDescent="0.25">
      <c r="A8367" s="1051">
        <v>832</v>
      </c>
      <c r="B8367" s="1051" t="s">
        <v>23373</v>
      </c>
      <c r="C8367" s="1051" t="s">
        <v>17034</v>
      </c>
      <c r="D8367" s="1054">
        <v>3.27</v>
      </c>
    </row>
    <row r="8368" spans="1:4" x14ac:dyDescent="0.25">
      <c r="A8368" s="1051">
        <v>834</v>
      </c>
      <c r="B8368" s="1051" t="s">
        <v>23374</v>
      </c>
      <c r="C8368" s="1051" t="s">
        <v>17034</v>
      </c>
      <c r="D8368" s="1054">
        <v>4.2300000000000004</v>
      </c>
    </row>
    <row r="8369" spans="1:4" x14ac:dyDescent="0.25">
      <c r="A8369" s="1051">
        <v>813</v>
      </c>
      <c r="B8369" s="1051" t="s">
        <v>23375</v>
      </c>
      <c r="C8369" s="1051" t="s">
        <v>17034</v>
      </c>
      <c r="D8369" s="1054">
        <v>4.92</v>
      </c>
    </row>
    <row r="8370" spans="1:4" x14ac:dyDescent="0.25">
      <c r="A8370" s="1051">
        <v>820</v>
      </c>
      <c r="B8370" s="1051" t="s">
        <v>23376</v>
      </c>
      <c r="C8370" s="1051" t="s">
        <v>17034</v>
      </c>
      <c r="D8370" s="1054">
        <v>6.63</v>
      </c>
    </row>
    <row r="8371" spans="1:4" x14ac:dyDescent="0.25">
      <c r="A8371" s="1051">
        <v>816</v>
      </c>
      <c r="B8371" s="1051" t="s">
        <v>23377</v>
      </c>
      <c r="C8371" s="1051" t="s">
        <v>17034</v>
      </c>
      <c r="D8371" s="1054">
        <v>11.81</v>
      </c>
    </row>
    <row r="8372" spans="1:4" x14ac:dyDescent="0.25">
      <c r="A8372" s="1051">
        <v>814</v>
      </c>
      <c r="B8372" s="1051" t="s">
        <v>23378</v>
      </c>
      <c r="C8372" s="1051" t="s">
        <v>17034</v>
      </c>
      <c r="D8372" s="1054">
        <v>14.67</v>
      </c>
    </row>
    <row r="8373" spans="1:4" x14ac:dyDescent="0.25">
      <c r="A8373" s="1051">
        <v>822</v>
      </c>
      <c r="B8373" s="1051" t="s">
        <v>23379</v>
      </c>
      <c r="C8373" s="1051" t="s">
        <v>17034</v>
      </c>
      <c r="D8373" s="1054">
        <v>19.149999999999999</v>
      </c>
    </row>
    <row r="8374" spans="1:4" x14ac:dyDescent="0.25">
      <c r="A8374" s="1051">
        <v>821</v>
      </c>
      <c r="B8374" s="1051" t="s">
        <v>23380</v>
      </c>
      <c r="C8374" s="1051" t="s">
        <v>17034</v>
      </c>
      <c r="D8374" s="1054">
        <v>21.9</v>
      </c>
    </row>
    <row r="8375" spans="1:4" x14ac:dyDescent="0.25">
      <c r="A8375" s="1051">
        <v>20086</v>
      </c>
      <c r="B8375" s="1051" t="s">
        <v>23381</v>
      </c>
      <c r="C8375" s="1051" t="s">
        <v>17034</v>
      </c>
      <c r="D8375" s="1054">
        <v>3.97</v>
      </c>
    </row>
    <row r="8376" spans="1:4" x14ac:dyDescent="0.25">
      <c r="A8376" s="1051">
        <v>39191</v>
      </c>
      <c r="B8376" s="1051" t="s">
        <v>23382</v>
      </c>
      <c r="C8376" s="1051" t="s">
        <v>17034</v>
      </c>
      <c r="D8376" s="1054">
        <v>20.6</v>
      </c>
    </row>
    <row r="8377" spans="1:4" x14ac:dyDescent="0.25">
      <c r="A8377" s="1051">
        <v>39190</v>
      </c>
      <c r="B8377" s="1051" t="s">
        <v>23383</v>
      </c>
      <c r="C8377" s="1051" t="s">
        <v>17034</v>
      </c>
      <c r="D8377" s="1054">
        <v>21.52</v>
      </c>
    </row>
    <row r="8378" spans="1:4" x14ac:dyDescent="0.25">
      <c r="A8378" s="1051">
        <v>39189</v>
      </c>
      <c r="B8378" s="1051" t="s">
        <v>23384</v>
      </c>
      <c r="C8378" s="1051" t="s">
        <v>17034</v>
      </c>
      <c r="D8378" s="1054">
        <v>22.77</v>
      </c>
    </row>
    <row r="8379" spans="1:4" x14ac:dyDescent="0.25">
      <c r="A8379" s="1051">
        <v>39186</v>
      </c>
      <c r="B8379" s="1051" t="s">
        <v>23385</v>
      </c>
      <c r="C8379" s="1051" t="s">
        <v>17034</v>
      </c>
      <c r="D8379" s="1054">
        <v>20.37</v>
      </c>
    </row>
    <row r="8380" spans="1:4" x14ac:dyDescent="0.25">
      <c r="A8380" s="1051">
        <v>39188</v>
      </c>
      <c r="B8380" s="1051" t="s">
        <v>23386</v>
      </c>
      <c r="C8380" s="1051" t="s">
        <v>17034</v>
      </c>
      <c r="D8380" s="1054">
        <v>16.760000000000002</v>
      </c>
    </row>
    <row r="8381" spans="1:4" x14ac:dyDescent="0.25">
      <c r="A8381" s="1051">
        <v>39187</v>
      </c>
      <c r="B8381" s="1051" t="s">
        <v>23387</v>
      </c>
      <c r="C8381" s="1051" t="s">
        <v>17034</v>
      </c>
      <c r="D8381" s="1054">
        <v>17.57</v>
      </c>
    </row>
    <row r="8382" spans="1:4" x14ac:dyDescent="0.25">
      <c r="A8382" s="1051">
        <v>39184</v>
      </c>
      <c r="B8382" s="1051" t="s">
        <v>23388</v>
      </c>
      <c r="C8382" s="1051" t="s">
        <v>17034</v>
      </c>
      <c r="D8382" s="1054">
        <v>6.61</v>
      </c>
    </row>
    <row r="8383" spans="1:4" x14ac:dyDescent="0.25">
      <c r="A8383" s="1051">
        <v>39185</v>
      </c>
      <c r="B8383" s="1051" t="s">
        <v>23389</v>
      </c>
      <c r="C8383" s="1051" t="s">
        <v>17034</v>
      </c>
      <c r="D8383" s="1054">
        <v>6.03</v>
      </c>
    </row>
    <row r="8384" spans="1:4" x14ac:dyDescent="0.25">
      <c r="A8384" s="1051">
        <v>39198</v>
      </c>
      <c r="B8384" s="1051" t="s">
        <v>23390</v>
      </c>
      <c r="C8384" s="1051" t="s">
        <v>17034</v>
      </c>
      <c r="D8384" s="1054">
        <v>67.569999999999993</v>
      </c>
    </row>
    <row r="8385" spans="1:4" x14ac:dyDescent="0.25">
      <c r="A8385" s="1051">
        <v>39197</v>
      </c>
      <c r="B8385" s="1051" t="s">
        <v>23391</v>
      </c>
      <c r="C8385" s="1051" t="s">
        <v>17034</v>
      </c>
      <c r="D8385" s="1054">
        <v>70.59</v>
      </c>
    </row>
    <row r="8386" spans="1:4" x14ac:dyDescent="0.25">
      <c r="A8386" s="1051">
        <v>39196</v>
      </c>
      <c r="B8386" s="1051" t="s">
        <v>23392</v>
      </c>
      <c r="C8386" s="1051" t="s">
        <v>17034</v>
      </c>
      <c r="D8386" s="1054">
        <v>72.790000000000006</v>
      </c>
    </row>
    <row r="8387" spans="1:4" x14ac:dyDescent="0.25">
      <c r="A8387" s="1051">
        <v>39199</v>
      </c>
      <c r="B8387" s="1051" t="s">
        <v>23393</v>
      </c>
      <c r="C8387" s="1051" t="s">
        <v>17034</v>
      </c>
      <c r="D8387" s="1054">
        <v>65.03</v>
      </c>
    </row>
    <row r="8388" spans="1:4" x14ac:dyDescent="0.25">
      <c r="A8388" s="1051">
        <v>39195</v>
      </c>
      <c r="B8388" s="1051" t="s">
        <v>23394</v>
      </c>
      <c r="C8388" s="1051" t="s">
        <v>17034</v>
      </c>
      <c r="D8388" s="1054">
        <v>37.53</v>
      </c>
    </row>
    <row r="8389" spans="1:4" x14ac:dyDescent="0.25">
      <c r="A8389" s="1051">
        <v>39194</v>
      </c>
      <c r="B8389" s="1051" t="s">
        <v>23395</v>
      </c>
      <c r="C8389" s="1051" t="s">
        <v>17034</v>
      </c>
      <c r="D8389" s="1054">
        <v>40.17</v>
      </c>
    </row>
    <row r="8390" spans="1:4" x14ac:dyDescent="0.25">
      <c r="A8390" s="1051">
        <v>39193</v>
      </c>
      <c r="B8390" s="1051" t="s">
        <v>23396</v>
      </c>
      <c r="C8390" s="1051" t="s">
        <v>17034</v>
      </c>
      <c r="D8390" s="1054">
        <v>44.02</v>
      </c>
    </row>
    <row r="8391" spans="1:4" x14ac:dyDescent="0.25">
      <c r="A8391" s="1051">
        <v>39192</v>
      </c>
      <c r="B8391" s="1051" t="s">
        <v>23397</v>
      </c>
      <c r="C8391" s="1051" t="s">
        <v>17034</v>
      </c>
      <c r="D8391" s="1054">
        <v>45.79</v>
      </c>
    </row>
    <row r="8392" spans="1:4" x14ac:dyDescent="0.25">
      <c r="A8392" s="1051">
        <v>39920</v>
      </c>
      <c r="B8392" s="1051" t="s">
        <v>23398</v>
      </c>
      <c r="C8392" s="1051" t="s">
        <v>17034</v>
      </c>
      <c r="D8392" s="1054">
        <v>5.54</v>
      </c>
    </row>
    <row r="8393" spans="1:4" x14ac:dyDescent="0.25">
      <c r="A8393" s="1051">
        <v>39201</v>
      </c>
      <c r="B8393" s="1051" t="s">
        <v>23399</v>
      </c>
      <c r="C8393" s="1051" t="s">
        <v>17034</v>
      </c>
      <c r="D8393" s="1054">
        <v>80.790000000000006</v>
      </c>
    </row>
    <row r="8394" spans="1:4" x14ac:dyDescent="0.25">
      <c r="A8394" s="1051">
        <v>39200</v>
      </c>
      <c r="B8394" s="1051" t="s">
        <v>23400</v>
      </c>
      <c r="C8394" s="1051" t="s">
        <v>17034</v>
      </c>
      <c r="D8394" s="1054">
        <v>81.44</v>
      </c>
    </row>
    <row r="8395" spans="1:4" x14ac:dyDescent="0.25">
      <c r="A8395" s="1051">
        <v>39203</v>
      </c>
      <c r="B8395" s="1051" t="s">
        <v>23401</v>
      </c>
      <c r="C8395" s="1051" t="s">
        <v>17034</v>
      </c>
      <c r="D8395" s="1054">
        <v>65.760000000000005</v>
      </c>
    </row>
    <row r="8396" spans="1:4" x14ac:dyDescent="0.25">
      <c r="A8396" s="1051">
        <v>39202</v>
      </c>
      <c r="B8396" s="1051" t="s">
        <v>23402</v>
      </c>
      <c r="C8396" s="1051" t="s">
        <v>17034</v>
      </c>
      <c r="D8396" s="1054">
        <v>77.239999999999995</v>
      </c>
    </row>
    <row r="8397" spans="1:4" x14ac:dyDescent="0.25">
      <c r="A8397" s="1051">
        <v>39205</v>
      </c>
      <c r="B8397" s="1051" t="s">
        <v>23403</v>
      </c>
      <c r="C8397" s="1051" t="s">
        <v>17034</v>
      </c>
      <c r="D8397" s="1054">
        <v>128.87</v>
      </c>
    </row>
    <row r="8398" spans="1:4" x14ac:dyDescent="0.25">
      <c r="A8398" s="1051">
        <v>39204</v>
      </c>
      <c r="B8398" s="1051" t="s">
        <v>23404</v>
      </c>
      <c r="C8398" s="1051" t="s">
        <v>17034</v>
      </c>
      <c r="D8398" s="1054">
        <v>131.99</v>
      </c>
    </row>
    <row r="8399" spans="1:4" x14ac:dyDescent="0.25">
      <c r="A8399" s="1051">
        <v>39206</v>
      </c>
      <c r="B8399" s="1051" t="s">
        <v>23405</v>
      </c>
      <c r="C8399" s="1051" t="s">
        <v>17034</v>
      </c>
      <c r="D8399" s="1054">
        <v>125.22</v>
      </c>
    </row>
    <row r="8400" spans="1:4" x14ac:dyDescent="0.25">
      <c r="A8400" s="1051">
        <v>798</v>
      </c>
      <c r="B8400" s="1051" t="s">
        <v>23406</v>
      </c>
      <c r="C8400" s="1051" t="s">
        <v>17034</v>
      </c>
      <c r="D8400" s="1054">
        <v>1.36</v>
      </c>
    </row>
    <row r="8401" spans="1:4" x14ac:dyDescent="0.25">
      <c r="A8401" s="1051">
        <v>797</v>
      </c>
      <c r="B8401" s="1051" t="s">
        <v>23407</v>
      </c>
      <c r="C8401" s="1051" t="s">
        <v>17034</v>
      </c>
      <c r="D8401" s="1054">
        <v>9.92</v>
      </c>
    </row>
    <row r="8402" spans="1:4" x14ac:dyDescent="0.25">
      <c r="A8402" s="1051">
        <v>796</v>
      </c>
      <c r="B8402" s="1051" t="s">
        <v>23408</v>
      </c>
      <c r="C8402" s="1051" t="s">
        <v>17034</v>
      </c>
      <c r="D8402" s="1054">
        <v>8.42</v>
      </c>
    </row>
    <row r="8403" spans="1:4" x14ac:dyDescent="0.25">
      <c r="A8403" s="1051">
        <v>799</v>
      </c>
      <c r="B8403" s="1051" t="s">
        <v>23409</v>
      </c>
      <c r="C8403" s="1051" t="s">
        <v>17034</v>
      </c>
      <c r="D8403" s="1054">
        <v>4.07</v>
      </c>
    </row>
    <row r="8404" spans="1:4" x14ac:dyDescent="0.25">
      <c r="A8404" s="1051">
        <v>792</v>
      </c>
      <c r="B8404" s="1051" t="s">
        <v>23410</v>
      </c>
      <c r="C8404" s="1051" t="s">
        <v>17034</v>
      </c>
      <c r="D8404" s="1054">
        <v>3.95</v>
      </c>
    </row>
    <row r="8405" spans="1:4" x14ac:dyDescent="0.25">
      <c r="A8405" s="1051">
        <v>38001</v>
      </c>
      <c r="B8405" s="1051" t="s">
        <v>23411</v>
      </c>
      <c r="C8405" s="1051" t="s">
        <v>17034</v>
      </c>
      <c r="D8405" s="1054">
        <v>1.24</v>
      </c>
    </row>
    <row r="8406" spans="1:4" x14ac:dyDescent="0.25">
      <c r="A8406" s="1051">
        <v>38002</v>
      </c>
      <c r="B8406" s="1051" t="s">
        <v>23412</v>
      </c>
      <c r="C8406" s="1051" t="s">
        <v>17034</v>
      </c>
      <c r="D8406" s="1054">
        <v>4.3099999999999996</v>
      </c>
    </row>
    <row r="8407" spans="1:4" x14ac:dyDescent="0.25">
      <c r="A8407" s="1051">
        <v>38003</v>
      </c>
      <c r="B8407" s="1051" t="s">
        <v>23413</v>
      </c>
      <c r="C8407" s="1051" t="s">
        <v>17034</v>
      </c>
      <c r="D8407" s="1054">
        <v>29.46</v>
      </c>
    </row>
    <row r="8408" spans="1:4" x14ac:dyDescent="0.25">
      <c r="A8408" s="1051">
        <v>38004</v>
      </c>
      <c r="B8408" s="1051" t="s">
        <v>23414</v>
      </c>
      <c r="C8408" s="1051" t="s">
        <v>17034</v>
      </c>
      <c r="D8408" s="1054">
        <v>33.880000000000003</v>
      </c>
    </row>
    <row r="8409" spans="1:4" x14ac:dyDescent="0.25">
      <c r="A8409" s="1051">
        <v>44263</v>
      </c>
      <c r="B8409" s="1051" t="s">
        <v>23415</v>
      </c>
      <c r="C8409" s="1051" t="s">
        <v>17034</v>
      </c>
      <c r="D8409" s="1054">
        <v>60.83</v>
      </c>
    </row>
    <row r="8410" spans="1:4" x14ac:dyDescent="0.25">
      <c r="A8410" s="1051">
        <v>36327</v>
      </c>
      <c r="B8410" s="1051" t="s">
        <v>23416</v>
      </c>
      <c r="C8410" s="1051" t="s">
        <v>17034</v>
      </c>
      <c r="D8410" s="1054">
        <v>4.03</v>
      </c>
    </row>
    <row r="8411" spans="1:4" x14ac:dyDescent="0.25">
      <c r="A8411" s="1051">
        <v>38992</v>
      </c>
      <c r="B8411" s="1051" t="s">
        <v>23417</v>
      </c>
      <c r="C8411" s="1051" t="s">
        <v>17034</v>
      </c>
      <c r="D8411" s="1054">
        <v>4.8899999999999997</v>
      </c>
    </row>
    <row r="8412" spans="1:4" x14ac:dyDescent="0.25">
      <c r="A8412" s="1051">
        <v>38993</v>
      </c>
      <c r="B8412" s="1051" t="s">
        <v>23418</v>
      </c>
      <c r="C8412" s="1051" t="s">
        <v>17034</v>
      </c>
      <c r="D8412" s="1054">
        <v>12.73</v>
      </c>
    </row>
    <row r="8413" spans="1:4" x14ac:dyDescent="0.25">
      <c r="A8413" s="1051">
        <v>44175</v>
      </c>
      <c r="B8413" s="1051" t="s">
        <v>23419</v>
      </c>
      <c r="C8413" s="1051" t="s">
        <v>17034</v>
      </c>
      <c r="D8413" s="1054">
        <v>22.2</v>
      </c>
    </row>
    <row r="8414" spans="1:4" x14ac:dyDescent="0.25">
      <c r="A8414" s="1051">
        <v>44177</v>
      </c>
      <c r="B8414" s="1051" t="s">
        <v>23420</v>
      </c>
      <c r="C8414" s="1051" t="s">
        <v>17034</v>
      </c>
      <c r="D8414" s="1054">
        <v>16.59</v>
      </c>
    </row>
    <row r="8415" spans="1:4" x14ac:dyDescent="0.25">
      <c r="A8415" s="1051">
        <v>38418</v>
      </c>
      <c r="B8415" s="1051" t="s">
        <v>23421</v>
      </c>
      <c r="C8415" s="1051" t="s">
        <v>17034</v>
      </c>
      <c r="D8415" s="1054">
        <v>6.82</v>
      </c>
    </row>
    <row r="8416" spans="1:4" x14ac:dyDescent="0.25">
      <c r="A8416" s="1051">
        <v>39178</v>
      </c>
      <c r="B8416" s="1051" t="s">
        <v>23422</v>
      </c>
      <c r="C8416" s="1051" t="s">
        <v>17034</v>
      </c>
      <c r="D8416" s="1054">
        <v>2.23</v>
      </c>
    </row>
    <row r="8417" spans="1:4" x14ac:dyDescent="0.25">
      <c r="A8417" s="1051">
        <v>39177</v>
      </c>
      <c r="B8417" s="1051" t="s">
        <v>23423</v>
      </c>
      <c r="C8417" s="1051" t="s">
        <v>17034</v>
      </c>
      <c r="D8417" s="1054">
        <v>2.0099999999999998</v>
      </c>
    </row>
    <row r="8418" spans="1:4" x14ac:dyDescent="0.25">
      <c r="A8418" s="1051">
        <v>39174</v>
      </c>
      <c r="B8418" s="1051" t="s">
        <v>23424</v>
      </c>
      <c r="C8418" s="1051" t="s">
        <v>17034</v>
      </c>
      <c r="D8418" s="1054">
        <v>1</v>
      </c>
    </row>
    <row r="8419" spans="1:4" x14ac:dyDescent="0.25">
      <c r="A8419" s="1051">
        <v>39176</v>
      </c>
      <c r="B8419" s="1051" t="s">
        <v>23425</v>
      </c>
      <c r="C8419" s="1051" t="s">
        <v>17034</v>
      </c>
      <c r="D8419" s="1054">
        <v>1.32</v>
      </c>
    </row>
    <row r="8420" spans="1:4" x14ac:dyDescent="0.25">
      <c r="A8420" s="1051">
        <v>39180</v>
      </c>
      <c r="B8420" s="1051" t="s">
        <v>23426</v>
      </c>
      <c r="C8420" s="1051" t="s">
        <v>17034</v>
      </c>
      <c r="D8420" s="1054">
        <v>6.05</v>
      </c>
    </row>
    <row r="8421" spans="1:4" x14ac:dyDescent="0.25">
      <c r="A8421" s="1051">
        <v>39179</v>
      </c>
      <c r="B8421" s="1051" t="s">
        <v>23427</v>
      </c>
      <c r="C8421" s="1051" t="s">
        <v>17034</v>
      </c>
      <c r="D8421" s="1054">
        <v>5.35</v>
      </c>
    </row>
    <row r="8422" spans="1:4" x14ac:dyDescent="0.25">
      <c r="A8422" s="1051">
        <v>39175</v>
      </c>
      <c r="B8422" s="1051" t="s">
        <v>23428</v>
      </c>
      <c r="C8422" s="1051" t="s">
        <v>17034</v>
      </c>
      <c r="D8422" s="1054">
        <v>1.23</v>
      </c>
    </row>
    <row r="8423" spans="1:4" x14ac:dyDescent="0.25">
      <c r="A8423" s="1051">
        <v>39217</v>
      </c>
      <c r="B8423" s="1051" t="s">
        <v>23429</v>
      </c>
      <c r="C8423" s="1051" t="s">
        <v>17034</v>
      </c>
      <c r="D8423" s="1054">
        <v>0.95</v>
      </c>
    </row>
    <row r="8424" spans="1:4" x14ac:dyDescent="0.25">
      <c r="A8424" s="1051">
        <v>39181</v>
      </c>
      <c r="B8424" s="1051" t="s">
        <v>23430</v>
      </c>
      <c r="C8424" s="1051" t="s">
        <v>17034</v>
      </c>
      <c r="D8424" s="1054">
        <v>8.11</v>
      </c>
    </row>
    <row r="8425" spans="1:4" x14ac:dyDescent="0.25">
      <c r="A8425" s="1051">
        <v>39182</v>
      </c>
      <c r="B8425" s="1051" t="s">
        <v>23431</v>
      </c>
      <c r="C8425" s="1051" t="s">
        <v>17034</v>
      </c>
      <c r="D8425" s="1054">
        <v>11.41</v>
      </c>
    </row>
    <row r="8426" spans="1:4" x14ac:dyDescent="0.25">
      <c r="A8426" s="1051">
        <v>12616</v>
      </c>
      <c r="B8426" s="1051" t="s">
        <v>23432</v>
      </c>
      <c r="C8426" s="1051" t="s">
        <v>17034</v>
      </c>
      <c r="D8426" s="1054">
        <v>21.05</v>
      </c>
    </row>
    <row r="8427" spans="1:4" x14ac:dyDescent="0.25">
      <c r="A8427" s="1051">
        <v>1049</v>
      </c>
      <c r="B8427" s="1051" t="s">
        <v>23433</v>
      </c>
      <c r="C8427" s="1051" t="s">
        <v>17034</v>
      </c>
      <c r="D8427" s="1054">
        <v>9.5399999999999991</v>
      </c>
    </row>
    <row r="8428" spans="1:4" x14ac:dyDescent="0.25">
      <c r="A8428" s="1051">
        <v>1099</v>
      </c>
      <c r="B8428" s="1051" t="s">
        <v>23434</v>
      </c>
      <c r="C8428" s="1051" t="s">
        <v>17034</v>
      </c>
      <c r="D8428" s="1054">
        <v>7.3</v>
      </c>
    </row>
    <row r="8429" spans="1:4" x14ac:dyDescent="0.25">
      <c r="A8429" s="1051">
        <v>39678</v>
      </c>
      <c r="B8429" s="1051" t="s">
        <v>23435</v>
      </c>
      <c r="C8429" s="1051" t="s">
        <v>17034</v>
      </c>
      <c r="D8429" s="1054">
        <v>2.94</v>
      </c>
    </row>
    <row r="8430" spans="1:4" x14ac:dyDescent="0.25">
      <c r="A8430" s="1051">
        <v>1050</v>
      </c>
      <c r="B8430" s="1051" t="s">
        <v>23436</v>
      </c>
      <c r="C8430" s="1051" t="s">
        <v>17034</v>
      </c>
      <c r="D8430" s="1054">
        <v>4.99</v>
      </c>
    </row>
    <row r="8431" spans="1:4" x14ac:dyDescent="0.25">
      <c r="A8431" s="1051">
        <v>1101</v>
      </c>
      <c r="B8431" s="1051" t="s">
        <v>23437</v>
      </c>
      <c r="C8431" s="1051" t="s">
        <v>17034</v>
      </c>
      <c r="D8431" s="1054">
        <v>31.49</v>
      </c>
    </row>
    <row r="8432" spans="1:4" x14ac:dyDescent="0.25">
      <c r="A8432" s="1051">
        <v>1100</v>
      </c>
      <c r="B8432" s="1051" t="s">
        <v>23438</v>
      </c>
      <c r="C8432" s="1051" t="s">
        <v>17034</v>
      </c>
      <c r="D8432" s="1054">
        <v>16.25</v>
      </c>
    </row>
    <row r="8433" spans="1:4" x14ac:dyDescent="0.25">
      <c r="A8433" s="1051">
        <v>39679</v>
      </c>
      <c r="B8433" s="1051" t="s">
        <v>23439</v>
      </c>
      <c r="C8433" s="1051" t="s">
        <v>17034</v>
      </c>
      <c r="D8433" s="1054">
        <v>62.76</v>
      </c>
    </row>
    <row r="8434" spans="1:4" x14ac:dyDescent="0.25">
      <c r="A8434" s="1051">
        <v>1098</v>
      </c>
      <c r="B8434" s="1051" t="s">
        <v>23440</v>
      </c>
      <c r="C8434" s="1051" t="s">
        <v>17034</v>
      </c>
      <c r="D8434" s="1054">
        <v>3.9</v>
      </c>
    </row>
    <row r="8435" spans="1:4" x14ac:dyDescent="0.25">
      <c r="A8435" s="1051">
        <v>1102</v>
      </c>
      <c r="B8435" s="1051" t="s">
        <v>23441</v>
      </c>
      <c r="C8435" s="1051" t="s">
        <v>17034</v>
      </c>
      <c r="D8435" s="1054">
        <v>46.96</v>
      </c>
    </row>
    <row r="8436" spans="1:4" x14ac:dyDescent="0.25">
      <c r="A8436" s="1051">
        <v>1051</v>
      </c>
      <c r="B8436" s="1051" t="s">
        <v>23442</v>
      </c>
      <c r="C8436" s="1051" t="s">
        <v>17034</v>
      </c>
      <c r="D8436" s="1054">
        <v>68.25</v>
      </c>
    </row>
    <row r="8437" spans="1:4" x14ac:dyDescent="0.25">
      <c r="A8437" s="1051">
        <v>37399</v>
      </c>
      <c r="B8437" s="1051" t="s">
        <v>23443</v>
      </c>
      <c r="C8437" s="1051" t="s">
        <v>17034</v>
      </c>
      <c r="D8437" s="1054">
        <v>24.52</v>
      </c>
    </row>
    <row r="8438" spans="1:4" x14ac:dyDescent="0.25">
      <c r="A8438" s="1051">
        <v>43834</v>
      </c>
      <c r="B8438" s="1051" t="s">
        <v>23444</v>
      </c>
      <c r="C8438" s="1051" t="s">
        <v>17035</v>
      </c>
      <c r="D8438" s="1054">
        <v>14.19</v>
      </c>
    </row>
    <row r="8439" spans="1:4" x14ac:dyDescent="0.25">
      <c r="A8439" s="1051">
        <v>43835</v>
      </c>
      <c r="B8439" s="1051" t="s">
        <v>23445</v>
      </c>
      <c r="C8439" s="1051" t="s">
        <v>17035</v>
      </c>
      <c r="D8439" s="1054">
        <v>1.27</v>
      </c>
    </row>
    <row r="8440" spans="1:4" x14ac:dyDescent="0.25">
      <c r="A8440" s="1051">
        <v>43833</v>
      </c>
      <c r="B8440" s="1051" t="s">
        <v>23446</v>
      </c>
      <c r="C8440" s="1051" t="s">
        <v>17035</v>
      </c>
      <c r="D8440" s="1054">
        <v>1.32</v>
      </c>
    </row>
    <row r="8441" spans="1:4" x14ac:dyDescent="0.25">
      <c r="A8441" s="1051">
        <v>41955</v>
      </c>
      <c r="B8441" s="1051" t="s">
        <v>23447</v>
      </c>
      <c r="C8441" s="1051" t="s">
        <v>17036</v>
      </c>
      <c r="D8441" s="1054">
        <v>91.91</v>
      </c>
    </row>
    <row r="8442" spans="1:4" x14ac:dyDescent="0.25">
      <c r="A8442" s="1051">
        <v>41953</v>
      </c>
      <c r="B8442" s="1051" t="s">
        <v>23448</v>
      </c>
      <c r="C8442" s="1051" t="s">
        <v>17036</v>
      </c>
      <c r="D8442" s="1054">
        <v>87.71</v>
      </c>
    </row>
    <row r="8443" spans="1:4" x14ac:dyDescent="0.25">
      <c r="A8443" s="1051">
        <v>41954</v>
      </c>
      <c r="B8443" s="1051" t="s">
        <v>23449</v>
      </c>
      <c r="C8443" s="1051" t="s">
        <v>17036</v>
      </c>
      <c r="D8443" s="1054">
        <v>86.87</v>
      </c>
    </row>
    <row r="8444" spans="1:4" x14ac:dyDescent="0.25">
      <c r="A8444" s="1051">
        <v>25004</v>
      </c>
      <c r="B8444" s="1051" t="s">
        <v>23450</v>
      </c>
      <c r="C8444" s="1051" t="s">
        <v>17036</v>
      </c>
      <c r="D8444" s="1054">
        <v>52.13</v>
      </c>
    </row>
    <row r="8445" spans="1:4" x14ac:dyDescent="0.25">
      <c r="A8445" s="1051">
        <v>25002</v>
      </c>
      <c r="B8445" s="1051" t="s">
        <v>23451</v>
      </c>
      <c r="C8445" s="1051" t="s">
        <v>17036</v>
      </c>
      <c r="D8445" s="1054">
        <v>52.13</v>
      </c>
    </row>
    <row r="8446" spans="1:4" x14ac:dyDescent="0.25">
      <c r="A8446" s="1051">
        <v>37409</v>
      </c>
      <c r="B8446" s="1051" t="s">
        <v>23452</v>
      </c>
      <c r="C8446" s="1051" t="s">
        <v>17036</v>
      </c>
      <c r="D8446" s="1054">
        <v>52.13</v>
      </c>
    </row>
    <row r="8447" spans="1:4" x14ac:dyDescent="0.25">
      <c r="A8447" s="1051">
        <v>841</v>
      </c>
      <c r="B8447" s="1051" t="s">
        <v>23453</v>
      </c>
      <c r="C8447" s="1051" t="s">
        <v>17036</v>
      </c>
      <c r="D8447" s="1054">
        <v>52.76</v>
      </c>
    </row>
    <row r="8448" spans="1:4" x14ac:dyDescent="0.25">
      <c r="A8448" s="1051">
        <v>25005</v>
      </c>
      <c r="B8448" s="1051" t="s">
        <v>23454</v>
      </c>
      <c r="C8448" s="1051" t="s">
        <v>17036</v>
      </c>
      <c r="D8448" s="1054">
        <v>57.2</v>
      </c>
    </row>
    <row r="8449" spans="1:4" x14ac:dyDescent="0.25">
      <c r="A8449" s="1051">
        <v>25003</v>
      </c>
      <c r="B8449" s="1051" t="s">
        <v>23455</v>
      </c>
      <c r="C8449" s="1051" t="s">
        <v>17036</v>
      </c>
      <c r="D8449" s="1054">
        <v>58.06</v>
      </c>
    </row>
    <row r="8450" spans="1:4" x14ac:dyDescent="0.25">
      <c r="A8450" s="1051">
        <v>37410</v>
      </c>
      <c r="B8450" s="1051" t="s">
        <v>23456</v>
      </c>
      <c r="C8450" s="1051" t="s">
        <v>17036</v>
      </c>
      <c r="D8450" s="1054">
        <v>57.2</v>
      </c>
    </row>
    <row r="8451" spans="1:4" x14ac:dyDescent="0.25">
      <c r="A8451" s="1051">
        <v>842</v>
      </c>
      <c r="B8451" s="1051" t="s">
        <v>23457</v>
      </c>
      <c r="C8451" s="1051" t="s">
        <v>17036</v>
      </c>
      <c r="D8451" s="1054">
        <v>58.01</v>
      </c>
    </row>
    <row r="8452" spans="1:4" x14ac:dyDescent="0.25">
      <c r="A8452" s="1051">
        <v>44391</v>
      </c>
      <c r="B8452" s="1051" t="s">
        <v>23458</v>
      </c>
      <c r="C8452" s="1051" t="s">
        <v>17035</v>
      </c>
      <c r="D8452" s="1054">
        <v>123.61</v>
      </c>
    </row>
    <row r="8453" spans="1:4" x14ac:dyDescent="0.25">
      <c r="A8453" s="1051">
        <v>44388</v>
      </c>
      <c r="B8453" s="1051" t="s">
        <v>23459</v>
      </c>
      <c r="C8453" s="1051" t="s">
        <v>17035</v>
      </c>
      <c r="D8453" s="1054">
        <v>2.67</v>
      </c>
    </row>
    <row r="8454" spans="1:4" x14ac:dyDescent="0.25">
      <c r="A8454" s="1051">
        <v>44392</v>
      </c>
      <c r="B8454" s="1051" t="s">
        <v>23460</v>
      </c>
      <c r="C8454" s="1051" t="s">
        <v>17035</v>
      </c>
      <c r="D8454" s="1054">
        <v>246.13</v>
      </c>
    </row>
    <row r="8455" spans="1:4" x14ac:dyDescent="0.25">
      <c r="A8455" s="1051">
        <v>44390</v>
      </c>
      <c r="B8455" s="1051" t="s">
        <v>23461</v>
      </c>
      <c r="C8455" s="1051" t="s">
        <v>17035</v>
      </c>
      <c r="D8455" s="1054">
        <v>52.15</v>
      </c>
    </row>
    <row r="8456" spans="1:4" x14ac:dyDescent="0.25">
      <c r="A8456" s="1051">
        <v>44389</v>
      </c>
      <c r="B8456" s="1051" t="s">
        <v>23462</v>
      </c>
      <c r="C8456" s="1051" t="s">
        <v>17035</v>
      </c>
      <c r="D8456" s="1054">
        <v>6.16</v>
      </c>
    </row>
    <row r="8457" spans="1:4" x14ac:dyDescent="0.25">
      <c r="A8457" s="1051">
        <v>862</v>
      </c>
      <c r="B8457" s="1051" t="s">
        <v>23463</v>
      </c>
      <c r="C8457" s="1051" t="s">
        <v>17035</v>
      </c>
      <c r="D8457" s="1054">
        <v>11.28</v>
      </c>
    </row>
    <row r="8458" spans="1:4" x14ac:dyDescent="0.25">
      <c r="A8458" s="1051">
        <v>866</v>
      </c>
      <c r="B8458" s="1051" t="s">
        <v>23464</v>
      </c>
      <c r="C8458" s="1051" t="s">
        <v>17035</v>
      </c>
      <c r="D8458" s="1054">
        <v>143.32</v>
      </c>
    </row>
    <row r="8459" spans="1:4" x14ac:dyDescent="0.25">
      <c r="A8459" s="1051">
        <v>892</v>
      </c>
      <c r="B8459" s="1051" t="s">
        <v>23465</v>
      </c>
      <c r="C8459" s="1051" t="s">
        <v>17035</v>
      </c>
      <c r="D8459" s="1054">
        <v>173.49</v>
      </c>
    </row>
    <row r="8460" spans="1:4" x14ac:dyDescent="0.25">
      <c r="A8460" s="1051">
        <v>857</v>
      </c>
      <c r="B8460" s="1051" t="s">
        <v>23466</v>
      </c>
      <c r="C8460" s="1051" t="s">
        <v>17035</v>
      </c>
      <c r="D8460" s="1054">
        <v>18.87</v>
      </c>
    </row>
    <row r="8461" spans="1:4" x14ac:dyDescent="0.25">
      <c r="A8461" s="1051">
        <v>37404</v>
      </c>
      <c r="B8461" s="1051" t="s">
        <v>23467</v>
      </c>
      <c r="C8461" s="1051" t="s">
        <v>17035</v>
      </c>
      <c r="D8461" s="1054">
        <v>200.72</v>
      </c>
    </row>
    <row r="8462" spans="1:4" x14ac:dyDescent="0.25">
      <c r="A8462" s="1051">
        <v>868</v>
      </c>
      <c r="B8462" s="1051" t="s">
        <v>23468</v>
      </c>
      <c r="C8462" s="1051" t="s">
        <v>17035</v>
      </c>
      <c r="D8462" s="1054">
        <v>26.89</v>
      </c>
    </row>
    <row r="8463" spans="1:4" x14ac:dyDescent="0.25">
      <c r="A8463" s="1051">
        <v>863</v>
      </c>
      <c r="B8463" s="1051" t="s">
        <v>23469</v>
      </c>
      <c r="C8463" s="1051" t="s">
        <v>17035</v>
      </c>
      <c r="D8463" s="1054">
        <v>39.6</v>
      </c>
    </row>
    <row r="8464" spans="1:4" x14ac:dyDescent="0.25">
      <c r="A8464" s="1051">
        <v>867</v>
      </c>
      <c r="B8464" s="1051" t="s">
        <v>23470</v>
      </c>
      <c r="C8464" s="1051" t="s">
        <v>17035</v>
      </c>
      <c r="D8464" s="1054">
        <v>56.42</v>
      </c>
    </row>
    <row r="8465" spans="1:4" x14ac:dyDescent="0.25">
      <c r="A8465" s="1051">
        <v>864</v>
      </c>
      <c r="B8465" s="1051" t="s">
        <v>23471</v>
      </c>
      <c r="C8465" s="1051" t="s">
        <v>17035</v>
      </c>
      <c r="D8465" s="1054">
        <v>74.52</v>
      </c>
    </row>
    <row r="8466" spans="1:4" x14ac:dyDescent="0.25">
      <c r="A8466" s="1051">
        <v>865</v>
      </c>
      <c r="B8466" s="1051" t="s">
        <v>23472</v>
      </c>
      <c r="C8466" s="1051" t="s">
        <v>17035</v>
      </c>
      <c r="D8466" s="1054">
        <v>107.19</v>
      </c>
    </row>
    <row r="8467" spans="1:4" x14ac:dyDescent="0.25">
      <c r="A8467" s="1051">
        <v>993</v>
      </c>
      <c r="B8467" s="1051" t="s">
        <v>23473</v>
      </c>
      <c r="C8467" s="1051" t="s">
        <v>17035</v>
      </c>
      <c r="D8467" s="1054">
        <v>2.04</v>
      </c>
    </row>
    <row r="8468" spans="1:4" x14ac:dyDescent="0.25">
      <c r="A8468" s="1051">
        <v>1020</v>
      </c>
      <c r="B8468" s="1051" t="s">
        <v>23474</v>
      </c>
      <c r="C8468" s="1051" t="s">
        <v>17035</v>
      </c>
      <c r="D8468" s="1054">
        <v>10.4</v>
      </c>
    </row>
    <row r="8469" spans="1:4" x14ac:dyDescent="0.25">
      <c r="A8469" s="1051">
        <v>1017</v>
      </c>
      <c r="B8469" s="1051" t="s">
        <v>23475</v>
      </c>
      <c r="C8469" s="1051" t="s">
        <v>17035</v>
      </c>
      <c r="D8469" s="1054">
        <v>127.45</v>
      </c>
    </row>
    <row r="8470" spans="1:4" x14ac:dyDescent="0.25">
      <c r="A8470" s="1051">
        <v>999</v>
      </c>
      <c r="B8470" s="1051" t="s">
        <v>23476</v>
      </c>
      <c r="C8470" s="1051" t="s">
        <v>17035</v>
      </c>
      <c r="D8470" s="1054">
        <v>154.41</v>
      </c>
    </row>
    <row r="8471" spans="1:4" x14ac:dyDescent="0.25">
      <c r="A8471" s="1051">
        <v>995</v>
      </c>
      <c r="B8471" s="1051" t="s">
        <v>23477</v>
      </c>
      <c r="C8471" s="1051" t="s">
        <v>17035</v>
      </c>
      <c r="D8471" s="1054">
        <v>16.559999999999999</v>
      </c>
    </row>
    <row r="8472" spans="1:4" x14ac:dyDescent="0.25">
      <c r="A8472" s="1051">
        <v>1000</v>
      </c>
      <c r="B8472" s="1051" t="s">
        <v>23478</v>
      </c>
      <c r="C8472" s="1051" t="s">
        <v>17035</v>
      </c>
      <c r="D8472" s="1054">
        <v>189.66</v>
      </c>
    </row>
    <row r="8473" spans="1:4" x14ac:dyDescent="0.25">
      <c r="A8473" s="1051">
        <v>1022</v>
      </c>
      <c r="B8473" s="1051" t="s">
        <v>23479</v>
      </c>
      <c r="C8473" s="1051" t="s">
        <v>17035</v>
      </c>
      <c r="D8473" s="1054">
        <v>2.84</v>
      </c>
    </row>
    <row r="8474" spans="1:4" x14ac:dyDescent="0.25">
      <c r="A8474" s="1051">
        <v>1015</v>
      </c>
      <c r="B8474" s="1051" t="s">
        <v>23480</v>
      </c>
      <c r="C8474" s="1051" t="s">
        <v>17035</v>
      </c>
      <c r="D8474" s="1054">
        <v>252.03</v>
      </c>
    </row>
    <row r="8475" spans="1:4" x14ac:dyDescent="0.25">
      <c r="A8475" s="1051">
        <v>996</v>
      </c>
      <c r="B8475" s="1051" t="s">
        <v>23481</v>
      </c>
      <c r="C8475" s="1051" t="s">
        <v>17035</v>
      </c>
      <c r="D8475" s="1054">
        <v>25.68</v>
      </c>
    </row>
    <row r="8476" spans="1:4" x14ac:dyDescent="0.25">
      <c r="A8476" s="1051">
        <v>1001</v>
      </c>
      <c r="B8476" s="1051" t="s">
        <v>23482</v>
      </c>
      <c r="C8476" s="1051" t="s">
        <v>17035</v>
      </c>
      <c r="D8476" s="1054">
        <v>327.01</v>
      </c>
    </row>
    <row r="8477" spans="1:4" x14ac:dyDescent="0.25">
      <c r="A8477" s="1051">
        <v>1019</v>
      </c>
      <c r="B8477" s="1051" t="s">
        <v>23483</v>
      </c>
      <c r="C8477" s="1051" t="s">
        <v>17035</v>
      </c>
      <c r="D8477" s="1054">
        <v>36.29</v>
      </c>
    </row>
    <row r="8478" spans="1:4" x14ac:dyDescent="0.25">
      <c r="A8478" s="1051">
        <v>1021</v>
      </c>
      <c r="B8478" s="1051" t="s">
        <v>23484</v>
      </c>
      <c r="C8478" s="1051" t="s">
        <v>17035</v>
      </c>
      <c r="D8478" s="1054">
        <v>4.3600000000000003</v>
      </c>
    </row>
    <row r="8479" spans="1:4" x14ac:dyDescent="0.25">
      <c r="A8479" s="1051">
        <v>39249</v>
      </c>
      <c r="B8479" s="1051" t="s">
        <v>23485</v>
      </c>
      <c r="C8479" s="1051" t="s">
        <v>17035</v>
      </c>
      <c r="D8479" s="1054">
        <v>439.68</v>
      </c>
    </row>
    <row r="8480" spans="1:4" x14ac:dyDescent="0.25">
      <c r="A8480" s="1051">
        <v>1018</v>
      </c>
      <c r="B8480" s="1051" t="s">
        <v>23486</v>
      </c>
      <c r="C8480" s="1051" t="s">
        <v>17035</v>
      </c>
      <c r="D8480" s="1054">
        <v>53.66</v>
      </c>
    </row>
    <row r="8481" spans="1:4" x14ac:dyDescent="0.25">
      <c r="A8481" s="1051">
        <v>39250</v>
      </c>
      <c r="B8481" s="1051" t="s">
        <v>23487</v>
      </c>
      <c r="C8481" s="1051" t="s">
        <v>17035</v>
      </c>
      <c r="D8481" s="1054">
        <v>525.96</v>
      </c>
    </row>
    <row r="8482" spans="1:4" x14ac:dyDescent="0.25">
      <c r="A8482" s="1051">
        <v>994</v>
      </c>
      <c r="B8482" s="1051" t="s">
        <v>23488</v>
      </c>
      <c r="C8482" s="1051" t="s">
        <v>17035</v>
      </c>
      <c r="D8482" s="1054">
        <v>6.34</v>
      </c>
    </row>
    <row r="8483" spans="1:4" x14ac:dyDescent="0.25">
      <c r="A8483" s="1051">
        <v>977</v>
      </c>
      <c r="B8483" s="1051" t="s">
        <v>23489</v>
      </c>
      <c r="C8483" s="1051" t="s">
        <v>17035</v>
      </c>
      <c r="D8483" s="1054">
        <v>75.06</v>
      </c>
    </row>
    <row r="8484" spans="1:4" x14ac:dyDescent="0.25">
      <c r="A8484" s="1051">
        <v>998</v>
      </c>
      <c r="B8484" s="1051" t="s">
        <v>23490</v>
      </c>
      <c r="C8484" s="1051" t="s">
        <v>17035</v>
      </c>
      <c r="D8484" s="1054">
        <v>97.46</v>
      </c>
    </row>
    <row r="8485" spans="1:4" x14ac:dyDescent="0.25">
      <c r="A8485" s="1051">
        <v>39251</v>
      </c>
      <c r="B8485" s="1051" t="s">
        <v>23491</v>
      </c>
      <c r="C8485" s="1051" t="s">
        <v>17035</v>
      </c>
      <c r="D8485" s="1054">
        <v>0.7</v>
      </c>
    </row>
    <row r="8486" spans="1:4" x14ac:dyDescent="0.25">
      <c r="A8486" s="1051">
        <v>1011</v>
      </c>
      <c r="B8486" s="1051" t="s">
        <v>23492</v>
      </c>
      <c r="C8486" s="1051" t="s">
        <v>17035</v>
      </c>
      <c r="D8486" s="1054">
        <v>0.96</v>
      </c>
    </row>
    <row r="8487" spans="1:4" x14ac:dyDescent="0.25">
      <c r="A8487" s="1051">
        <v>39252</v>
      </c>
      <c r="B8487" s="1051" t="s">
        <v>23493</v>
      </c>
      <c r="C8487" s="1051" t="s">
        <v>17035</v>
      </c>
      <c r="D8487" s="1054">
        <v>1.26</v>
      </c>
    </row>
    <row r="8488" spans="1:4" x14ac:dyDescent="0.25">
      <c r="A8488" s="1051">
        <v>1013</v>
      </c>
      <c r="B8488" s="1051" t="s">
        <v>23494</v>
      </c>
      <c r="C8488" s="1051" t="s">
        <v>17035</v>
      </c>
      <c r="D8488" s="1054">
        <v>1.51</v>
      </c>
    </row>
    <row r="8489" spans="1:4" x14ac:dyDescent="0.25">
      <c r="A8489" s="1051">
        <v>980</v>
      </c>
      <c r="B8489" s="1051" t="s">
        <v>23495</v>
      </c>
      <c r="C8489" s="1051" t="s">
        <v>17035</v>
      </c>
      <c r="D8489" s="1054">
        <v>10.91</v>
      </c>
    </row>
    <row r="8490" spans="1:4" x14ac:dyDescent="0.25">
      <c r="A8490" s="1051">
        <v>39237</v>
      </c>
      <c r="B8490" s="1051" t="s">
        <v>23496</v>
      </c>
      <c r="C8490" s="1051" t="s">
        <v>17035</v>
      </c>
      <c r="D8490" s="1054">
        <v>116.03</v>
      </c>
    </row>
    <row r="8491" spans="1:4" x14ac:dyDescent="0.25">
      <c r="A8491" s="1051">
        <v>39238</v>
      </c>
      <c r="B8491" s="1051" t="s">
        <v>23497</v>
      </c>
      <c r="C8491" s="1051" t="s">
        <v>17035</v>
      </c>
      <c r="D8491" s="1054">
        <v>146.34</v>
      </c>
    </row>
    <row r="8492" spans="1:4" x14ac:dyDescent="0.25">
      <c r="A8492" s="1051">
        <v>979</v>
      </c>
      <c r="B8492" s="1051" t="s">
        <v>23498</v>
      </c>
      <c r="C8492" s="1051" t="s">
        <v>17035</v>
      </c>
      <c r="D8492" s="1054">
        <v>15.58</v>
      </c>
    </row>
    <row r="8493" spans="1:4" x14ac:dyDescent="0.25">
      <c r="A8493" s="1051">
        <v>39239</v>
      </c>
      <c r="B8493" s="1051" t="s">
        <v>23499</v>
      </c>
      <c r="C8493" s="1051" t="s">
        <v>17035</v>
      </c>
      <c r="D8493" s="1054">
        <v>176.79</v>
      </c>
    </row>
    <row r="8494" spans="1:4" x14ac:dyDescent="0.25">
      <c r="A8494" s="1051">
        <v>1014</v>
      </c>
      <c r="B8494" s="1051" t="s">
        <v>23500</v>
      </c>
      <c r="C8494" s="1051" t="s">
        <v>17035</v>
      </c>
      <c r="D8494" s="1054">
        <v>2.39</v>
      </c>
    </row>
    <row r="8495" spans="1:4" x14ac:dyDescent="0.25">
      <c r="A8495" s="1051">
        <v>39240</v>
      </c>
      <c r="B8495" s="1051" t="s">
        <v>23501</v>
      </c>
      <c r="C8495" s="1051" t="s">
        <v>17035</v>
      </c>
      <c r="D8495" s="1054">
        <v>232.52</v>
      </c>
    </row>
    <row r="8496" spans="1:4" x14ac:dyDescent="0.25">
      <c r="A8496" s="1051">
        <v>39232</v>
      </c>
      <c r="B8496" s="1051" t="s">
        <v>23502</v>
      </c>
      <c r="C8496" s="1051" t="s">
        <v>17035</v>
      </c>
      <c r="D8496" s="1054">
        <v>24.4</v>
      </c>
    </row>
    <row r="8497" spans="1:4" x14ac:dyDescent="0.25">
      <c r="A8497" s="1051">
        <v>39233</v>
      </c>
      <c r="B8497" s="1051" t="s">
        <v>23503</v>
      </c>
      <c r="C8497" s="1051" t="s">
        <v>17035</v>
      </c>
      <c r="D8497" s="1054">
        <v>35.57</v>
      </c>
    </row>
    <row r="8498" spans="1:4" x14ac:dyDescent="0.25">
      <c r="A8498" s="1051">
        <v>981</v>
      </c>
      <c r="B8498" s="1051" t="s">
        <v>23504</v>
      </c>
      <c r="C8498" s="1051" t="s">
        <v>17035</v>
      </c>
      <c r="D8498" s="1054">
        <v>3.97</v>
      </c>
    </row>
    <row r="8499" spans="1:4" x14ac:dyDescent="0.25">
      <c r="A8499" s="1051">
        <v>39234</v>
      </c>
      <c r="B8499" s="1051" t="s">
        <v>23505</v>
      </c>
      <c r="C8499" s="1051" t="s">
        <v>17035</v>
      </c>
      <c r="D8499" s="1054">
        <v>49.51</v>
      </c>
    </row>
    <row r="8500" spans="1:4" x14ac:dyDescent="0.25">
      <c r="A8500" s="1051">
        <v>982</v>
      </c>
      <c r="B8500" s="1051" t="s">
        <v>23506</v>
      </c>
      <c r="C8500" s="1051" t="s">
        <v>17035</v>
      </c>
      <c r="D8500" s="1054">
        <v>5.71</v>
      </c>
    </row>
    <row r="8501" spans="1:4" x14ac:dyDescent="0.25">
      <c r="A8501" s="1051">
        <v>39235</v>
      </c>
      <c r="B8501" s="1051" t="s">
        <v>23507</v>
      </c>
      <c r="C8501" s="1051" t="s">
        <v>17035</v>
      </c>
      <c r="D8501" s="1054">
        <v>73.02</v>
      </c>
    </row>
    <row r="8502" spans="1:4" x14ac:dyDescent="0.25">
      <c r="A8502" s="1051">
        <v>39236</v>
      </c>
      <c r="B8502" s="1051" t="s">
        <v>23508</v>
      </c>
      <c r="C8502" s="1051" t="s">
        <v>17035</v>
      </c>
      <c r="D8502" s="1054">
        <v>96.77</v>
      </c>
    </row>
    <row r="8503" spans="1:4" x14ac:dyDescent="0.25">
      <c r="A8503" s="1051">
        <v>990</v>
      </c>
      <c r="B8503" s="1051" t="s">
        <v>23509</v>
      </c>
      <c r="C8503" s="1051" t="s">
        <v>17035</v>
      </c>
      <c r="D8503" s="1054">
        <v>171.72</v>
      </c>
    </row>
    <row r="8504" spans="1:4" x14ac:dyDescent="0.25">
      <c r="A8504" s="1051">
        <v>39241</v>
      </c>
      <c r="B8504" s="1051" t="s">
        <v>23510</v>
      </c>
      <c r="C8504" s="1051" t="s">
        <v>17035</v>
      </c>
      <c r="D8504" s="1054">
        <v>16.899999999999999</v>
      </c>
    </row>
    <row r="8505" spans="1:4" x14ac:dyDescent="0.25">
      <c r="A8505" s="1051">
        <v>1005</v>
      </c>
      <c r="B8505" s="1051" t="s">
        <v>23511</v>
      </c>
      <c r="C8505" s="1051" t="s">
        <v>17035</v>
      </c>
      <c r="D8505" s="1054">
        <v>213.8</v>
      </c>
    </row>
    <row r="8506" spans="1:4" x14ac:dyDescent="0.25">
      <c r="A8506" s="1051">
        <v>991</v>
      </c>
      <c r="B8506" s="1051" t="s">
        <v>23512</v>
      </c>
      <c r="C8506" s="1051" t="s">
        <v>17035</v>
      </c>
      <c r="D8506" s="1054">
        <v>280.02999999999997</v>
      </c>
    </row>
    <row r="8507" spans="1:4" x14ac:dyDescent="0.25">
      <c r="A8507" s="1051">
        <v>986</v>
      </c>
      <c r="B8507" s="1051" t="s">
        <v>23513</v>
      </c>
      <c r="C8507" s="1051" t="s">
        <v>17035</v>
      </c>
      <c r="D8507" s="1054">
        <v>26.71</v>
      </c>
    </row>
    <row r="8508" spans="1:4" x14ac:dyDescent="0.25">
      <c r="A8508" s="1051">
        <v>987</v>
      </c>
      <c r="B8508" s="1051" t="s">
        <v>23514</v>
      </c>
      <c r="C8508" s="1051" t="s">
        <v>17035</v>
      </c>
      <c r="D8508" s="1054">
        <v>36.56</v>
      </c>
    </row>
    <row r="8509" spans="1:4" x14ac:dyDescent="0.25">
      <c r="A8509" s="1051">
        <v>1007</v>
      </c>
      <c r="B8509" s="1051" t="s">
        <v>23515</v>
      </c>
      <c r="C8509" s="1051" t="s">
        <v>17035</v>
      </c>
      <c r="D8509" s="1054">
        <v>50.61</v>
      </c>
    </row>
    <row r="8510" spans="1:4" x14ac:dyDescent="0.25">
      <c r="A8510" s="1051">
        <v>1008</v>
      </c>
      <c r="B8510" s="1051" t="s">
        <v>23516</v>
      </c>
      <c r="C8510" s="1051" t="s">
        <v>17035</v>
      </c>
      <c r="D8510" s="1054">
        <v>6.42</v>
      </c>
    </row>
    <row r="8511" spans="1:4" x14ac:dyDescent="0.25">
      <c r="A8511" s="1051">
        <v>988</v>
      </c>
      <c r="B8511" s="1051" t="s">
        <v>23517</v>
      </c>
      <c r="C8511" s="1051" t="s">
        <v>17035</v>
      </c>
      <c r="D8511" s="1054">
        <v>69.78</v>
      </c>
    </row>
    <row r="8512" spans="1:4" x14ac:dyDescent="0.25">
      <c r="A8512" s="1051">
        <v>989</v>
      </c>
      <c r="B8512" s="1051" t="s">
        <v>23518</v>
      </c>
      <c r="C8512" s="1051" t="s">
        <v>17035</v>
      </c>
      <c r="D8512" s="1054">
        <v>96.33</v>
      </c>
    </row>
    <row r="8513" spans="1:4" x14ac:dyDescent="0.25">
      <c r="A8513" s="1051">
        <v>1006</v>
      </c>
      <c r="B8513" s="1051" t="s">
        <v>23519</v>
      </c>
      <c r="C8513" s="1051" t="s">
        <v>17035</v>
      </c>
      <c r="D8513" s="1054">
        <v>129.13999999999999</v>
      </c>
    </row>
    <row r="8514" spans="1:4" x14ac:dyDescent="0.25">
      <c r="A8514" s="1051">
        <v>43972</v>
      </c>
      <c r="B8514" s="1051" t="s">
        <v>23520</v>
      </c>
      <c r="C8514" s="1051" t="s">
        <v>17035</v>
      </c>
      <c r="D8514" s="1054">
        <v>2.71</v>
      </c>
    </row>
    <row r="8515" spans="1:4" x14ac:dyDescent="0.25">
      <c r="A8515" s="1051">
        <v>43971</v>
      </c>
      <c r="B8515" s="1051" t="s">
        <v>23521</v>
      </c>
      <c r="C8515" s="1051" t="s">
        <v>17035</v>
      </c>
      <c r="D8515" s="1054">
        <v>2.0699999999999998</v>
      </c>
    </row>
    <row r="8516" spans="1:4" x14ac:dyDescent="0.25">
      <c r="A8516" s="1051">
        <v>39598</v>
      </c>
      <c r="B8516" s="1051" t="s">
        <v>23522</v>
      </c>
      <c r="C8516" s="1051" t="s">
        <v>17035</v>
      </c>
      <c r="D8516" s="1054">
        <v>3.84</v>
      </c>
    </row>
    <row r="8517" spans="1:4" x14ac:dyDescent="0.25">
      <c r="A8517" s="1051">
        <v>43973</v>
      </c>
      <c r="B8517" s="1051" t="s">
        <v>23523</v>
      </c>
      <c r="C8517" s="1051" t="s">
        <v>17035</v>
      </c>
      <c r="D8517" s="1054">
        <v>2.83</v>
      </c>
    </row>
    <row r="8518" spans="1:4" x14ac:dyDescent="0.25">
      <c r="A8518" s="1051">
        <v>39599</v>
      </c>
      <c r="B8518" s="1051" t="s">
        <v>23524</v>
      </c>
      <c r="C8518" s="1051" t="s">
        <v>17035</v>
      </c>
      <c r="D8518" s="1054">
        <v>5.52</v>
      </c>
    </row>
    <row r="8519" spans="1:4" x14ac:dyDescent="0.25">
      <c r="A8519" s="1051">
        <v>43832</v>
      </c>
      <c r="B8519" s="1051" t="s">
        <v>23525</v>
      </c>
      <c r="C8519" s="1051" t="s">
        <v>17035</v>
      </c>
      <c r="D8519" s="1054">
        <v>14.54</v>
      </c>
    </row>
    <row r="8520" spans="1:4" x14ac:dyDescent="0.25">
      <c r="A8520" s="1051">
        <v>34602</v>
      </c>
      <c r="B8520" s="1051" t="s">
        <v>23526</v>
      </c>
      <c r="C8520" s="1051" t="s">
        <v>17035</v>
      </c>
      <c r="D8520" s="1054">
        <v>4.42</v>
      </c>
    </row>
    <row r="8521" spans="1:4" x14ac:dyDescent="0.25">
      <c r="A8521" s="1051">
        <v>34607</v>
      </c>
      <c r="B8521" s="1051" t="s">
        <v>23527</v>
      </c>
      <c r="C8521" s="1051" t="s">
        <v>17035</v>
      </c>
      <c r="D8521" s="1054">
        <v>10.83</v>
      </c>
    </row>
    <row r="8522" spans="1:4" x14ac:dyDescent="0.25">
      <c r="A8522" s="1051">
        <v>34609</v>
      </c>
      <c r="B8522" s="1051" t="s">
        <v>23528</v>
      </c>
      <c r="C8522" s="1051" t="s">
        <v>17035</v>
      </c>
      <c r="D8522" s="1054">
        <v>15.75</v>
      </c>
    </row>
    <row r="8523" spans="1:4" x14ac:dyDescent="0.25">
      <c r="A8523" s="1051">
        <v>34618</v>
      </c>
      <c r="B8523" s="1051" t="s">
        <v>23529</v>
      </c>
      <c r="C8523" s="1051" t="s">
        <v>17035</v>
      </c>
      <c r="D8523" s="1054">
        <v>6.02</v>
      </c>
    </row>
    <row r="8524" spans="1:4" x14ac:dyDescent="0.25">
      <c r="A8524" s="1051">
        <v>34621</v>
      </c>
      <c r="B8524" s="1051" t="s">
        <v>23530</v>
      </c>
      <c r="C8524" s="1051" t="s">
        <v>17035</v>
      </c>
      <c r="D8524" s="1054">
        <v>14.93</v>
      </c>
    </row>
    <row r="8525" spans="1:4" x14ac:dyDescent="0.25">
      <c r="A8525" s="1051">
        <v>34622</v>
      </c>
      <c r="B8525" s="1051" t="s">
        <v>23531</v>
      </c>
      <c r="C8525" s="1051" t="s">
        <v>17035</v>
      </c>
      <c r="D8525" s="1054">
        <v>22.18</v>
      </c>
    </row>
    <row r="8526" spans="1:4" x14ac:dyDescent="0.25">
      <c r="A8526" s="1051">
        <v>34624</v>
      </c>
      <c r="B8526" s="1051" t="s">
        <v>23532</v>
      </c>
      <c r="C8526" s="1051" t="s">
        <v>17035</v>
      </c>
      <c r="D8526" s="1054">
        <v>8.0399999999999991</v>
      </c>
    </row>
    <row r="8527" spans="1:4" x14ac:dyDescent="0.25">
      <c r="A8527" s="1051">
        <v>34627</v>
      </c>
      <c r="B8527" s="1051" t="s">
        <v>23533</v>
      </c>
      <c r="C8527" s="1051" t="s">
        <v>17035</v>
      </c>
      <c r="D8527" s="1054">
        <v>19.39</v>
      </c>
    </row>
    <row r="8528" spans="1:4" x14ac:dyDescent="0.25">
      <c r="A8528" s="1051">
        <v>34629</v>
      </c>
      <c r="B8528" s="1051" t="s">
        <v>23534</v>
      </c>
      <c r="C8528" s="1051" t="s">
        <v>17035</v>
      </c>
      <c r="D8528" s="1054">
        <v>29.63</v>
      </c>
    </row>
    <row r="8529" spans="1:4" x14ac:dyDescent="0.25">
      <c r="A8529" s="1051">
        <v>39257</v>
      </c>
      <c r="B8529" s="1051" t="s">
        <v>23535</v>
      </c>
      <c r="C8529" s="1051" t="s">
        <v>17035</v>
      </c>
      <c r="D8529" s="1054">
        <v>6.03</v>
      </c>
    </row>
    <row r="8530" spans="1:4" x14ac:dyDescent="0.25">
      <c r="A8530" s="1051">
        <v>39261</v>
      </c>
      <c r="B8530" s="1051" t="s">
        <v>23536</v>
      </c>
      <c r="C8530" s="1051" t="s">
        <v>17035</v>
      </c>
      <c r="D8530" s="1054">
        <v>34.520000000000003</v>
      </c>
    </row>
    <row r="8531" spans="1:4" x14ac:dyDescent="0.25">
      <c r="A8531" s="1051">
        <v>39268</v>
      </c>
      <c r="B8531" s="1051" t="s">
        <v>23537</v>
      </c>
      <c r="C8531" s="1051" t="s">
        <v>17035</v>
      </c>
      <c r="D8531" s="1054">
        <v>539.6</v>
      </c>
    </row>
    <row r="8532" spans="1:4" x14ac:dyDescent="0.25">
      <c r="A8532" s="1051">
        <v>39262</v>
      </c>
      <c r="B8532" s="1051" t="s">
        <v>23538</v>
      </c>
      <c r="C8532" s="1051" t="s">
        <v>17035</v>
      </c>
      <c r="D8532" s="1054">
        <v>54.97</v>
      </c>
    </row>
    <row r="8533" spans="1:4" x14ac:dyDescent="0.25">
      <c r="A8533" s="1051">
        <v>39258</v>
      </c>
      <c r="B8533" s="1051" t="s">
        <v>23539</v>
      </c>
      <c r="C8533" s="1051" t="s">
        <v>17035</v>
      </c>
      <c r="D8533" s="1054">
        <v>9.09</v>
      </c>
    </row>
    <row r="8534" spans="1:4" x14ac:dyDescent="0.25">
      <c r="A8534" s="1051">
        <v>39263</v>
      </c>
      <c r="B8534" s="1051" t="s">
        <v>23540</v>
      </c>
      <c r="C8534" s="1051" t="s">
        <v>17035</v>
      </c>
      <c r="D8534" s="1054">
        <v>95.06</v>
      </c>
    </row>
    <row r="8535" spans="1:4" x14ac:dyDescent="0.25">
      <c r="A8535" s="1051">
        <v>39264</v>
      </c>
      <c r="B8535" s="1051" t="s">
        <v>23541</v>
      </c>
      <c r="C8535" s="1051" t="s">
        <v>17035</v>
      </c>
      <c r="D8535" s="1054">
        <v>131.68</v>
      </c>
    </row>
    <row r="8536" spans="1:4" x14ac:dyDescent="0.25">
      <c r="A8536" s="1051">
        <v>39259</v>
      </c>
      <c r="B8536" s="1051" t="s">
        <v>23542</v>
      </c>
      <c r="C8536" s="1051" t="s">
        <v>17035</v>
      </c>
      <c r="D8536" s="1054">
        <v>13.99</v>
      </c>
    </row>
    <row r="8537" spans="1:4" x14ac:dyDescent="0.25">
      <c r="A8537" s="1051">
        <v>39265</v>
      </c>
      <c r="B8537" s="1051" t="s">
        <v>23543</v>
      </c>
      <c r="C8537" s="1051" t="s">
        <v>17035</v>
      </c>
      <c r="D8537" s="1054">
        <v>178.78</v>
      </c>
    </row>
    <row r="8538" spans="1:4" x14ac:dyDescent="0.25">
      <c r="A8538" s="1051">
        <v>39260</v>
      </c>
      <c r="B8538" s="1051" t="s">
        <v>23544</v>
      </c>
      <c r="C8538" s="1051" t="s">
        <v>17035</v>
      </c>
      <c r="D8538" s="1054">
        <v>21.43</v>
      </c>
    </row>
    <row r="8539" spans="1:4" x14ac:dyDescent="0.25">
      <c r="A8539" s="1051">
        <v>39266</v>
      </c>
      <c r="B8539" s="1051" t="s">
        <v>23545</v>
      </c>
      <c r="C8539" s="1051" t="s">
        <v>17035</v>
      </c>
      <c r="D8539" s="1054">
        <v>269.77999999999997</v>
      </c>
    </row>
    <row r="8540" spans="1:4" x14ac:dyDescent="0.25">
      <c r="A8540" s="1051">
        <v>39267</v>
      </c>
      <c r="B8540" s="1051" t="s">
        <v>23546</v>
      </c>
      <c r="C8540" s="1051" t="s">
        <v>17035</v>
      </c>
      <c r="D8540" s="1054">
        <v>337.3</v>
      </c>
    </row>
    <row r="8541" spans="1:4" x14ac:dyDescent="0.25">
      <c r="A8541" s="1051">
        <v>11901</v>
      </c>
      <c r="B8541" s="1051" t="s">
        <v>23547</v>
      </c>
      <c r="C8541" s="1051" t="s">
        <v>17035</v>
      </c>
      <c r="D8541" s="1054">
        <v>0.49</v>
      </c>
    </row>
    <row r="8542" spans="1:4" x14ac:dyDescent="0.25">
      <c r="A8542" s="1051">
        <v>11902</v>
      </c>
      <c r="B8542" s="1051" t="s">
        <v>23548</v>
      </c>
      <c r="C8542" s="1051" t="s">
        <v>17035</v>
      </c>
      <c r="D8542" s="1054">
        <v>0.95</v>
      </c>
    </row>
    <row r="8543" spans="1:4" x14ac:dyDescent="0.25">
      <c r="A8543" s="1051">
        <v>11903</v>
      </c>
      <c r="B8543" s="1051" t="s">
        <v>23549</v>
      </c>
      <c r="C8543" s="1051" t="s">
        <v>17035</v>
      </c>
      <c r="D8543" s="1054">
        <v>1</v>
      </c>
    </row>
    <row r="8544" spans="1:4" x14ac:dyDescent="0.25">
      <c r="A8544" s="1051">
        <v>11904</v>
      </c>
      <c r="B8544" s="1051" t="s">
        <v>23550</v>
      </c>
      <c r="C8544" s="1051" t="s">
        <v>17035</v>
      </c>
      <c r="D8544" s="1054">
        <v>1.53</v>
      </c>
    </row>
    <row r="8545" spans="1:4" x14ac:dyDescent="0.25">
      <c r="A8545" s="1051">
        <v>11905</v>
      </c>
      <c r="B8545" s="1051" t="s">
        <v>23551</v>
      </c>
      <c r="C8545" s="1051" t="s">
        <v>17035</v>
      </c>
      <c r="D8545" s="1054">
        <v>1.86</v>
      </c>
    </row>
    <row r="8546" spans="1:4" x14ac:dyDescent="0.25">
      <c r="A8546" s="1051">
        <v>11906</v>
      </c>
      <c r="B8546" s="1051" t="s">
        <v>23552</v>
      </c>
      <c r="C8546" s="1051" t="s">
        <v>17035</v>
      </c>
      <c r="D8546" s="1054">
        <v>2.37</v>
      </c>
    </row>
    <row r="8547" spans="1:4" x14ac:dyDescent="0.25">
      <c r="A8547" s="1051">
        <v>11919</v>
      </c>
      <c r="B8547" s="1051" t="s">
        <v>23553</v>
      </c>
      <c r="C8547" s="1051" t="s">
        <v>17035</v>
      </c>
      <c r="D8547" s="1054">
        <v>4.34</v>
      </c>
    </row>
    <row r="8548" spans="1:4" x14ac:dyDescent="0.25">
      <c r="A8548" s="1051">
        <v>11920</v>
      </c>
      <c r="B8548" s="1051" t="s">
        <v>23554</v>
      </c>
      <c r="C8548" s="1051" t="s">
        <v>17035</v>
      </c>
      <c r="D8548" s="1054">
        <v>8.25</v>
      </c>
    </row>
    <row r="8549" spans="1:4" x14ac:dyDescent="0.25">
      <c r="A8549" s="1051">
        <v>11924</v>
      </c>
      <c r="B8549" s="1051" t="s">
        <v>23555</v>
      </c>
      <c r="C8549" s="1051" t="s">
        <v>17035</v>
      </c>
      <c r="D8549" s="1054">
        <v>69.25</v>
      </c>
    </row>
    <row r="8550" spans="1:4" x14ac:dyDescent="0.25">
      <c r="A8550" s="1051">
        <v>11921</v>
      </c>
      <c r="B8550" s="1051" t="s">
        <v>23556</v>
      </c>
      <c r="C8550" s="1051" t="s">
        <v>17035</v>
      </c>
      <c r="D8550" s="1054">
        <v>12.07</v>
      </c>
    </row>
    <row r="8551" spans="1:4" x14ac:dyDescent="0.25">
      <c r="A8551" s="1051">
        <v>11922</v>
      </c>
      <c r="B8551" s="1051" t="s">
        <v>23557</v>
      </c>
      <c r="C8551" s="1051" t="s">
        <v>17035</v>
      </c>
      <c r="D8551" s="1054">
        <v>19.52</v>
      </c>
    </row>
    <row r="8552" spans="1:4" x14ac:dyDescent="0.25">
      <c r="A8552" s="1051">
        <v>11923</v>
      </c>
      <c r="B8552" s="1051" t="s">
        <v>23558</v>
      </c>
      <c r="C8552" s="1051" t="s">
        <v>17035</v>
      </c>
      <c r="D8552" s="1054">
        <v>28.57</v>
      </c>
    </row>
    <row r="8553" spans="1:4" x14ac:dyDescent="0.25">
      <c r="A8553" s="1051">
        <v>11916</v>
      </c>
      <c r="B8553" s="1051" t="s">
        <v>23559</v>
      </c>
      <c r="C8553" s="1051" t="s">
        <v>17035</v>
      </c>
      <c r="D8553" s="1054">
        <v>5.94</v>
      </c>
    </row>
    <row r="8554" spans="1:4" x14ac:dyDescent="0.25">
      <c r="A8554" s="1051">
        <v>11914</v>
      </c>
      <c r="B8554" s="1051" t="s">
        <v>23560</v>
      </c>
      <c r="C8554" s="1051" t="s">
        <v>17035</v>
      </c>
      <c r="D8554" s="1054">
        <v>42.81</v>
      </c>
    </row>
    <row r="8555" spans="1:4" x14ac:dyDescent="0.25">
      <c r="A8555" s="1051">
        <v>11917</v>
      </c>
      <c r="B8555" s="1051" t="s">
        <v>23561</v>
      </c>
      <c r="C8555" s="1051" t="s">
        <v>17035</v>
      </c>
      <c r="D8555" s="1054">
        <v>10.46</v>
      </c>
    </row>
    <row r="8556" spans="1:4" x14ac:dyDescent="0.25">
      <c r="A8556" s="1051">
        <v>11918</v>
      </c>
      <c r="B8556" s="1051" t="s">
        <v>23562</v>
      </c>
      <c r="C8556" s="1051" t="s">
        <v>17035</v>
      </c>
      <c r="D8556" s="1054">
        <v>12.41</v>
      </c>
    </row>
    <row r="8557" spans="1:4" x14ac:dyDescent="0.25">
      <c r="A8557" s="1051">
        <v>37734</v>
      </c>
      <c r="B8557" s="1051" t="s">
        <v>23563</v>
      </c>
      <c r="C8557" s="1051" t="s">
        <v>17034</v>
      </c>
      <c r="D8557" s="1055">
        <v>71938.149999999994</v>
      </c>
    </row>
    <row r="8558" spans="1:4" x14ac:dyDescent="0.25">
      <c r="A8558" s="1051">
        <v>42251</v>
      </c>
      <c r="B8558" s="1051" t="s">
        <v>23564</v>
      </c>
      <c r="C8558" s="1051" t="s">
        <v>17034</v>
      </c>
      <c r="D8558" s="1055">
        <v>81690.149999999994</v>
      </c>
    </row>
    <row r="8559" spans="1:4" x14ac:dyDescent="0.25">
      <c r="A8559" s="1051">
        <v>37733</v>
      </c>
      <c r="B8559" s="1051" t="s">
        <v>23565</v>
      </c>
      <c r="C8559" s="1051" t="s">
        <v>17034</v>
      </c>
      <c r="D8559" s="1055">
        <v>53938.95</v>
      </c>
    </row>
    <row r="8560" spans="1:4" x14ac:dyDescent="0.25">
      <c r="A8560" s="1051">
        <v>37735</v>
      </c>
      <c r="B8560" s="1051" t="s">
        <v>23566</v>
      </c>
      <c r="C8560" s="1051" t="s">
        <v>17034</v>
      </c>
      <c r="D8560" s="1055">
        <v>64996.44</v>
      </c>
    </row>
    <row r="8561" spans="1:4" x14ac:dyDescent="0.25">
      <c r="A8561" s="1051">
        <v>5090</v>
      </c>
      <c r="B8561" s="1051" t="s">
        <v>23567</v>
      </c>
      <c r="C8561" s="1051" t="s">
        <v>17034</v>
      </c>
      <c r="D8561" s="1054">
        <v>18.77</v>
      </c>
    </row>
    <row r="8562" spans="1:4" x14ac:dyDescent="0.25">
      <c r="A8562" s="1051">
        <v>5085</v>
      </c>
      <c r="B8562" s="1051" t="s">
        <v>23568</v>
      </c>
      <c r="C8562" s="1051" t="s">
        <v>17034</v>
      </c>
      <c r="D8562" s="1054">
        <v>27.94</v>
      </c>
    </row>
    <row r="8563" spans="1:4" x14ac:dyDescent="0.25">
      <c r="A8563" s="1051">
        <v>43603</v>
      </c>
      <c r="B8563" s="1051" t="s">
        <v>23569</v>
      </c>
      <c r="C8563" s="1051" t="s">
        <v>17034</v>
      </c>
      <c r="D8563" s="1054">
        <v>39.92</v>
      </c>
    </row>
    <row r="8564" spans="1:4" x14ac:dyDescent="0.25">
      <c r="A8564" s="1051">
        <v>38374</v>
      </c>
      <c r="B8564" s="1051" t="s">
        <v>23570</v>
      </c>
      <c r="C8564" s="1051" t="s">
        <v>17034</v>
      </c>
      <c r="D8564" s="1055">
        <v>1061.99</v>
      </c>
    </row>
    <row r="8565" spans="1:4" x14ac:dyDescent="0.25">
      <c r="A8565" s="1051">
        <v>20212</v>
      </c>
      <c r="B8565" s="1051" t="s">
        <v>23571</v>
      </c>
      <c r="C8565" s="1051" t="s">
        <v>17035</v>
      </c>
      <c r="D8565" s="1054">
        <v>21.36</v>
      </c>
    </row>
    <row r="8566" spans="1:4" x14ac:dyDescent="0.25">
      <c r="A8566" s="1051">
        <v>20209</v>
      </c>
      <c r="B8566" s="1051" t="s">
        <v>23572</v>
      </c>
      <c r="C8566" s="1051" t="s">
        <v>17035</v>
      </c>
      <c r="D8566" s="1054">
        <v>25.51</v>
      </c>
    </row>
    <row r="8567" spans="1:4" x14ac:dyDescent="0.25">
      <c r="A8567" s="1051">
        <v>4430</v>
      </c>
      <c r="B8567" s="1051" t="s">
        <v>23573</v>
      </c>
      <c r="C8567" s="1051" t="s">
        <v>17035</v>
      </c>
      <c r="D8567" s="1054">
        <v>12.5</v>
      </c>
    </row>
    <row r="8568" spans="1:4" x14ac:dyDescent="0.25">
      <c r="A8568" s="1051">
        <v>4433</v>
      </c>
      <c r="B8568" s="1051" t="s">
        <v>23574</v>
      </c>
      <c r="C8568" s="1051" t="s">
        <v>17035</v>
      </c>
      <c r="D8568" s="1054">
        <v>24.44</v>
      </c>
    </row>
    <row r="8569" spans="1:4" x14ac:dyDescent="0.25">
      <c r="A8569" s="1051">
        <v>4400</v>
      </c>
      <c r="B8569" s="1051" t="s">
        <v>23575</v>
      </c>
      <c r="C8569" s="1051" t="s">
        <v>17035</v>
      </c>
      <c r="D8569" s="1054">
        <v>19.89</v>
      </c>
    </row>
    <row r="8570" spans="1:4" x14ac:dyDescent="0.25">
      <c r="A8570" s="1051">
        <v>2729</v>
      </c>
      <c r="B8570" s="1051" t="s">
        <v>23576</v>
      </c>
      <c r="C8570" s="1051" t="s">
        <v>17034</v>
      </c>
      <c r="D8570" s="1054">
        <v>25.57</v>
      </c>
    </row>
    <row r="8571" spans="1:4" x14ac:dyDescent="0.25">
      <c r="A8571" s="1051">
        <v>4513</v>
      </c>
      <c r="B8571" s="1051" t="s">
        <v>23577</v>
      </c>
      <c r="C8571" s="1051" t="s">
        <v>17035</v>
      </c>
      <c r="D8571" s="1054">
        <v>5.37</v>
      </c>
    </row>
    <row r="8572" spans="1:4" x14ac:dyDescent="0.25">
      <c r="A8572" s="1051">
        <v>37106</v>
      </c>
      <c r="B8572" s="1051" t="s">
        <v>23578</v>
      </c>
      <c r="C8572" s="1051" t="s">
        <v>17034</v>
      </c>
      <c r="D8572" s="1055">
        <v>4994.96</v>
      </c>
    </row>
    <row r="8573" spans="1:4" x14ac:dyDescent="0.25">
      <c r="A8573" s="1051">
        <v>11869</v>
      </c>
      <c r="B8573" s="1051" t="s">
        <v>23579</v>
      </c>
      <c r="C8573" s="1051" t="s">
        <v>17034</v>
      </c>
      <c r="D8573" s="1054">
        <v>998.99</v>
      </c>
    </row>
    <row r="8574" spans="1:4" x14ac:dyDescent="0.25">
      <c r="A8574" s="1051">
        <v>43981</v>
      </c>
      <c r="B8574" s="1051" t="s">
        <v>23580</v>
      </c>
      <c r="C8574" s="1051" t="s">
        <v>17034</v>
      </c>
      <c r="D8574" s="1055">
        <v>7527.36</v>
      </c>
    </row>
    <row r="8575" spans="1:4" x14ac:dyDescent="0.25">
      <c r="A8575" s="1051">
        <v>37104</v>
      </c>
      <c r="B8575" s="1051" t="s">
        <v>23581</v>
      </c>
      <c r="C8575" s="1051" t="s">
        <v>17034</v>
      </c>
      <c r="D8575" s="1055">
        <v>1253.75</v>
      </c>
    </row>
    <row r="8576" spans="1:4" x14ac:dyDescent="0.25">
      <c r="A8576" s="1051">
        <v>43982</v>
      </c>
      <c r="B8576" s="1051" t="s">
        <v>23582</v>
      </c>
      <c r="C8576" s="1051" t="s">
        <v>17034</v>
      </c>
      <c r="D8576" s="1055">
        <v>11891.34</v>
      </c>
    </row>
    <row r="8577" spans="1:4" x14ac:dyDescent="0.25">
      <c r="A8577" s="1051">
        <v>43978</v>
      </c>
      <c r="B8577" s="1051" t="s">
        <v>23583</v>
      </c>
      <c r="C8577" s="1051" t="s">
        <v>17034</v>
      </c>
      <c r="D8577" s="1055">
        <v>1858.04</v>
      </c>
    </row>
    <row r="8578" spans="1:4" x14ac:dyDescent="0.25">
      <c r="A8578" s="1051">
        <v>11871</v>
      </c>
      <c r="B8578" s="1051" t="s">
        <v>23584</v>
      </c>
      <c r="C8578" s="1051" t="s">
        <v>17034</v>
      </c>
      <c r="D8578" s="1054">
        <v>465.68</v>
      </c>
    </row>
    <row r="8579" spans="1:4" x14ac:dyDescent="0.25">
      <c r="A8579" s="1051">
        <v>37105</v>
      </c>
      <c r="B8579" s="1051" t="s">
        <v>23585</v>
      </c>
      <c r="C8579" s="1051" t="s">
        <v>17034</v>
      </c>
      <c r="D8579" s="1055">
        <v>2865.31</v>
      </c>
    </row>
    <row r="8580" spans="1:4" x14ac:dyDescent="0.25">
      <c r="A8580" s="1051">
        <v>43980</v>
      </c>
      <c r="B8580" s="1051" t="s">
        <v>23586</v>
      </c>
      <c r="C8580" s="1051" t="s">
        <v>17034</v>
      </c>
      <c r="D8580" s="1055">
        <v>3568.44</v>
      </c>
    </row>
    <row r="8581" spans="1:4" x14ac:dyDescent="0.25">
      <c r="A8581" s="1051">
        <v>43979</v>
      </c>
      <c r="B8581" s="1051" t="s">
        <v>23587</v>
      </c>
      <c r="C8581" s="1051" t="s">
        <v>17034</v>
      </c>
      <c r="D8581" s="1054">
        <v>670.47</v>
      </c>
    </row>
    <row r="8582" spans="1:4" x14ac:dyDescent="0.25">
      <c r="A8582" s="1051">
        <v>11868</v>
      </c>
      <c r="B8582" s="1051" t="s">
        <v>23588</v>
      </c>
      <c r="C8582" s="1051" t="s">
        <v>17034</v>
      </c>
      <c r="D8582" s="1054">
        <v>648.41</v>
      </c>
    </row>
    <row r="8583" spans="1:4" x14ac:dyDescent="0.25">
      <c r="A8583" s="1051">
        <v>34636</v>
      </c>
      <c r="B8583" s="1051" t="s">
        <v>23589</v>
      </c>
      <c r="C8583" s="1051" t="s">
        <v>17034</v>
      </c>
      <c r="D8583" s="1054">
        <v>460.46</v>
      </c>
    </row>
    <row r="8584" spans="1:4" x14ac:dyDescent="0.25">
      <c r="A8584" s="1051">
        <v>34639</v>
      </c>
      <c r="B8584" s="1051" t="s">
        <v>23590</v>
      </c>
      <c r="C8584" s="1051" t="s">
        <v>17034</v>
      </c>
      <c r="D8584" s="1055">
        <v>1062.82</v>
      </c>
    </row>
    <row r="8585" spans="1:4" x14ac:dyDescent="0.25">
      <c r="A8585" s="1051">
        <v>34640</v>
      </c>
      <c r="B8585" s="1051" t="s">
        <v>23591</v>
      </c>
      <c r="C8585" s="1051" t="s">
        <v>17034</v>
      </c>
      <c r="D8585" s="1055">
        <v>1205.6099999999999</v>
      </c>
    </row>
    <row r="8586" spans="1:4" x14ac:dyDescent="0.25">
      <c r="A8586" s="1051">
        <v>43977</v>
      </c>
      <c r="B8586" s="1051" t="s">
        <v>23592</v>
      </c>
      <c r="C8586" s="1051" t="s">
        <v>17034</v>
      </c>
      <c r="D8586" s="1055">
        <v>2078.39</v>
      </c>
    </row>
    <row r="8587" spans="1:4" x14ac:dyDescent="0.25">
      <c r="A8587" s="1051">
        <v>34637</v>
      </c>
      <c r="B8587" s="1051" t="s">
        <v>23593</v>
      </c>
      <c r="C8587" s="1051" t="s">
        <v>17034</v>
      </c>
      <c r="D8587" s="1054">
        <v>278.45999999999998</v>
      </c>
    </row>
    <row r="8588" spans="1:4" x14ac:dyDescent="0.25">
      <c r="A8588" s="1051">
        <v>34638</v>
      </c>
      <c r="B8588" s="1051" t="s">
        <v>23594</v>
      </c>
      <c r="C8588" s="1051" t="s">
        <v>17034</v>
      </c>
      <c r="D8588" s="1054">
        <v>430.73</v>
      </c>
    </row>
    <row r="8589" spans="1:4" x14ac:dyDescent="0.25">
      <c r="A8589" s="1051">
        <v>34641</v>
      </c>
      <c r="B8589" s="1051" t="s">
        <v>23595</v>
      </c>
      <c r="C8589" s="1051" t="s">
        <v>17034</v>
      </c>
      <c r="D8589" s="1054">
        <v>109.54</v>
      </c>
    </row>
    <row r="8590" spans="1:4" x14ac:dyDescent="0.25">
      <c r="A8590" s="1051">
        <v>43434</v>
      </c>
      <c r="B8590" s="1051" t="s">
        <v>23596</v>
      </c>
      <c r="C8590" s="1051" t="s">
        <v>17034</v>
      </c>
      <c r="D8590" s="1054">
        <v>118.44</v>
      </c>
    </row>
    <row r="8591" spans="1:4" x14ac:dyDescent="0.25">
      <c r="A8591" s="1051">
        <v>43435</v>
      </c>
      <c r="B8591" s="1051" t="s">
        <v>23597</v>
      </c>
      <c r="C8591" s="1051" t="s">
        <v>17034</v>
      </c>
      <c r="D8591" s="1054">
        <v>217.14</v>
      </c>
    </row>
    <row r="8592" spans="1:4" x14ac:dyDescent="0.25">
      <c r="A8592" s="1051">
        <v>43436</v>
      </c>
      <c r="B8592" s="1051" t="s">
        <v>23598</v>
      </c>
      <c r="C8592" s="1051" t="s">
        <v>17034</v>
      </c>
      <c r="D8592" s="1054">
        <v>380</v>
      </c>
    </row>
    <row r="8593" spans="1:4" x14ac:dyDescent="0.25">
      <c r="A8593" s="1051">
        <v>43437</v>
      </c>
      <c r="B8593" s="1051" t="s">
        <v>23599</v>
      </c>
      <c r="C8593" s="1051" t="s">
        <v>17034</v>
      </c>
      <c r="D8593" s="1054">
        <v>688.93</v>
      </c>
    </row>
    <row r="8594" spans="1:4" x14ac:dyDescent="0.25">
      <c r="A8594" s="1051">
        <v>43438</v>
      </c>
      <c r="B8594" s="1051" t="s">
        <v>23600</v>
      </c>
      <c r="C8594" s="1051" t="s">
        <v>17034</v>
      </c>
      <c r="D8594" s="1055">
        <v>1233.77</v>
      </c>
    </row>
    <row r="8595" spans="1:4" x14ac:dyDescent="0.25">
      <c r="A8595" s="1051">
        <v>41627</v>
      </c>
      <c r="B8595" s="1051" t="s">
        <v>23601</v>
      </c>
      <c r="C8595" s="1051" t="s">
        <v>17034</v>
      </c>
      <c r="D8595" s="1054">
        <v>182.59</v>
      </c>
    </row>
    <row r="8596" spans="1:4" x14ac:dyDescent="0.25">
      <c r="A8596" s="1051">
        <v>41628</v>
      </c>
      <c r="B8596" s="1051" t="s">
        <v>23602</v>
      </c>
      <c r="C8596" s="1051" t="s">
        <v>17034</v>
      </c>
      <c r="D8596" s="1054">
        <v>335.58</v>
      </c>
    </row>
    <row r="8597" spans="1:4" x14ac:dyDescent="0.25">
      <c r="A8597" s="1051">
        <v>41629</v>
      </c>
      <c r="B8597" s="1051" t="s">
        <v>23603</v>
      </c>
      <c r="C8597" s="1051" t="s">
        <v>17034</v>
      </c>
      <c r="D8597" s="1054">
        <v>426.39</v>
      </c>
    </row>
    <row r="8598" spans="1:4" x14ac:dyDescent="0.25">
      <c r="A8598" s="1051">
        <v>43429</v>
      </c>
      <c r="B8598" s="1051" t="s">
        <v>23604</v>
      </c>
      <c r="C8598" s="1051" t="s">
        <v>17034</v>
      </c>
      <c r="D8598" s="1054">
        <v>94.47</v>
      </c>
    </row>
    <row r="8599" spans="1:4" x14ac:dyDescent="0.25">
      <c r="A8599" s="1051">
        <v>43430</v>
      </c>
      <c r="B8599" s="1051" t="s">
        <v>23605</v>
      </c>
      <c r="C8599" s="1051" t="s">
        <v>17034</v>
      </c>
      <c r="D8599" s="1054">
        <v>156.93</v>
      </c>
    </row>
    <row r="8600" spans="1:4" x14ac:dyDescent="0.25">
      <c r="A8600" s="1051">
        <v>43431</v>
      </c>
      <c r="B8600" s="1051" t="s">
        <v>23606</v>
      </c>
      <c r="C8600" s="1051" t="s">
        <v>17034</v>
      </c>
      <c r="D8600" s="1054">
        <v>304</v>
      </c>
    </row>
    <row r="8601" spans="1:4" x14ac:dyDescent="0.25">
      <c r="A8601" s="1051">
        <v>43432</v>
      </c>
      <c r="B8601" s="1051" t="s">
        <v>23607</v>
      </c>
      <c r="C8601" s="1051" t="s">
        <v>17034</v>
      </c>
      <c r="D8601" s="1054">
        <v>631.69000000000005</v>
      </c>
    </row>
    <row r="8602" spans="1:4" x14ac:dyDescent="0.25">
      <c r="A8602" s="1051">
        <v>43433</v>
      </c>
      <c r="B8602" s="1051" t="s">
        <v>23608</v>
      </c>
      <c r="C8602" s="1051" t="s">
        <v>17034</v>
      </c>
      <c r="D8602" s="1054">
        <v>995.89</v>
      </c>
    </row>
    <row r="8603" spans="1:4" x14ac:dyDescent="0.25">
      <c r="A8603" s="1051">
        <v>43094</v>
      </c>
      <c r="B8603" s="1051" t="s">
        <v>23609</v>
      </c>
      <c r="C8603" s="1051" t="s">
        <v>17034</v>
      </c>
      <c r="D8603" s="1054">
        <v>276.48</v>
      </c>
    </row>
    <row r="8604" spans="1:4" x14ac:dyDescent="0.25">
      <c r="A8604" s="1051">
        <v>43093</v>
      </c>
      <c r="B8604" s="1051" t="s">
        <v>23610</v>
      </c>
      <c r="C8604" s="1051" t="s">
        <v>17034</v>
      </c>
      <c r="D8604" s="1054">
        <v>293.82</v>
      </c>
    </row>
    <row r="8605" spans="1:4" x14ac:dyDescent="0.25">
      <c r="A8605" s="1051">
        <v>11694</v>
      </c>
      <c r="B8605" s="1051" t="s">
        <v>23611</v>
      </c>
      <c r="C8605" s="1051" t="s">
        <v>17034</v>
      </c>
      <c r="D8605" s="1055">
        <v>1000.48</v>
      </c>
    </row>
    <row r="8606" spans="1:4" x14ac:dyDescent="0.25">
      <c r="A8606" s="1051">
        <v>1030</v>
      </c>
      <c r="B8606" s="1051" t="s">
        <v>23612</v>
      </c>
      <c r="C8606" s="1051" t="s">
        <v>17034</v>
      </c>
      <c r="D8606" s="1054">
        <v>45.26</v>
      </c>
    </row>
    <row r="8607" spans="1:4" x14ac:dyDescent="0.25">
      <c r="A8607" s="1051">
        <v>11881</v>
      </c>
      <c r="B8607" s="1051" t="s">
        <v>23613</v>
      </c>
      <c r="C8607" s="1051" t="s">
        <v>17034</v>
      </c>
      <c r="D8607" s="1054">
        <v>167.79</v>
      </c>
    </row>
    <row r="8608" spans="1:4" x14ac:dyDescent="0.25">
      <c r="A8608" s="1051">
        <v>35277</v>
      </c>
      <c r="B8608" s="1051" t="s">
        <v>23614</v>
      </c>
      <c r="C8608" s="1051" t="s">
        <v>17034</v>
      </c>
      <c r="D8608" s="1054">
        <v>392.56</v>
      </c>
    </row>
    <row r="8609" spans="1:4" x14ac:dyDescent="0.25">
      <c r="A8609" s="1051">
        <v>10521</v>
      </c>
      <c r="B8609" s="1051" t="s">
        <v>23615</v>
      </c>
      <c r="C8609" s="1051" t="s">
        <v>17034</v>
      </c>
      <c r="D8609" s="1054">
        <v>384.2</v>
      </c>
    </row>
    <row r="8610" spans="1:4" x14ac:dyDescent="0.25">
      <c r="A8610" s="1051">
        <v>10885</v>
      </c>
      <c r="B8610" s="1051" t="s">
        <v>23616</v>
      </c>
      <c r="C8610" s="1051" t="s">
        <v>17034</v>
      </c>
      <c r="D8610" s="1054">
        <v>485.97</v>
      </c>
    </row>
    <row r="8611" spans="1:4" x14ac:dyDescent="0.25">
      <c r="A8611" s="1051">
        <v>20962</v>
      </c>
      <c r="B8611" s="1051" t="s">
        <v>23617</v>
      </c>
      <c r="C8611" s="1051" t="s">
        <v>17034</v>
      </c>
      <c r="D8611" s="1054">
        <v>402.5</v>
      </c>
    </row>
    <row r="8612" spans="1:4" x14ac:dyDescent="0.25">
      <c r="A8612" s="1051">
        <v>20963</v>
      </c>
      <c r="B8612" s="1051" t="s">
        <v>23618</v>
      </c>
      <c r="C8612" s="1051" t="s">
        <v>17034</v>
      </c>
      <c r="D8612" s="1054">
        <v>491.69</v>
      </c>
    </row>
    <row r="8613" spans="1:4" x14ac:dyDescent="0.25">
      <c r="A8613" s="1051">
        <v>34643</v>
      </c>
      <c r="B8613" s="1051" t="s">
        <v>23619</v>
      </c>
      <c r="C8613" s="1051" t="s">
        <v>17034</v>
      </c>
      <c r="D8613" s="1054">
        <v>45.21</v>
      </c>
    </row>
    <row r="8614" spans="1:4" x14ac:dyDescent="0.25">
      <c r="A8614" s="1051">
        <v>41480</v>
      </c>
      <c r="B8614" s="1051" t="s">
        <v>23620</v>
      </c>
      <c r="C8614" s="1051" t="s">
        <v>17034</v>
      </c>
      <c r="D8614" s="1054">
        <v>52.42</v>
      </c>
    </row>
    <row r="8615" spans="1:4" x14ac:dyDescent="0.25">
      <c r="A8615" s="1051">
        <v>41474</v>
      </c>
      <c r="B8615" s="1051" t="s">
        <v>23621</v>
      </c>
      <c r="C8615" s="1051" t="s">
        <v>17034</v>
      </c>
      <c r="D8615" s="1054">
        <v>83.74</v>
      </c>
    </row>
    <row r="8616" spans="1:4" x14ac:dyDescent="0.25">
      <c r="A8616" s="1051">
        <v>41475</v>
      </c>
      <c r="B8616" s="1051" t="s">
        <v>23622</v>
      </c>
      <c r="C8616" s="1051" t="s">
        <v>17034</v>
      </c>
      <c r="D8616" s="1054">
        <v>71.45</v>
      </c>
    </row>
    <row r="8617" spans="1:4" x14ac:dyDescent="0.25">
      <c r="A8617" s="1051">
        <v>41476</v>
      </c>
      <c r="B8617" s="1051" t="s">
        <v>23623</v>
      </c>
      <c r="C8617" s="1051" t="s">
        <v>17034</v>
      </c>
      <c r="D8617" s="1054">
        <v>156.44</v>
      </c>
    </row>
    <row r="8618" spans="1:4" x14ac:dyDescent="0.25">
      <c r="A8618" s="1051">
        <v>2555</v>
      </c>
      <c r="B8618" s="1051" t="s">
        <v>23624</v>
      </c>
      <c r="C8618" s="1051" t="s">
        <v>17034</v>
      </c>
      <c r="D8618" s="1054">
        <v>1.31</v>
      </c>
    </row>
    <row r="8619" spans="1:4" x14ac:dyDescent="0.25">
      <c r="A8619" s="1051">
        <v>2556</v>
      </c>
      <c r="B8619" s="1051" t="s">
        <v>23625</v>
      </c>
      <c r="C8619" s="1051" t="s">
        <v>17034</v>
      </c>
      <c r="D8619" s="1054">
        <v>1.36</v>
      </c>
    </row>
    <row r="8620" spans="1:4" x14ac:dyDescent="0.25">
      <c r="A8620" s="1051">
        <v>2557</v>
      </c>
      <c r="B8620" s="1051" t="s">
        <v>23626</v>
      </c>
      <c r="C8620" s="1051" t="s">
        <v>17034</v>
      </c>
      <c r="D8620" s="1054">
        <v>2.88</v>
      </c>
    </row>
    <row r="8621" spans="1:4" x14ac:dyDescent="0.25">
      <c r="A8621" s="1051">
        <v>10569</v>
      </c>
      <c r="B8621" s="1051" t="s">
        <v>23627</v>
      </c>
      <c r="C8621" s="1051" t="s">
        <v>17034</v>
      </c>
      <c r="D8621" s="1054">
        <v>2.88</v>
      </c>
    </row>
    <row r="8622" spans="1:4" x14ac:dyDescent="0.25">
      <c r="A8622" s="1051">
        <v>39810</v>
      </c>
      <c r="B8622" s="1051" t="s">
        <v>23628</v>
      </c>
      <c r="C8622" s="1051" t="s">
        <v>17034</v>
      </c>
      <c r="D8622" s="1054">
        <v>37.31</v>
      </c>
    </row>
    <row r="8623" spans="1:4" x14ac:dyDescent="0.25">
      <c r="A8623" s="1051">
        <v>39811</v>
      </c>
      <c r="B8623" s="1051" t="s">
        <v>23629</v>
      </c>
      <c r="C8623" s="1051" t="s">
        <v>17034</v>
      </c>
      <c r="D8623" s="1054">
        <v>45.64</v>
      </c>
    </row>
    <row r="8624" spans="1:4" x14ac:dyDescent="0.25">
      <c r="A8624" s="1051">
        <v>39812</v>
      </c>
      <c r="B8624" s="1051" t="s">
        <v>23630</v>
      </c>
      <c r="C8624" s="1051" t="s">
        <v>17034</v>
      </c>
      <c r="D8624" s="1054">
        <v>75.040000000000006</v>
      </c>
    </row>
    <row r="8625" spans="1:4" x14ac:dyDescent="0.25">
      <c r="A8625" s="1051">
        <v>43096</v>
      </c>
      <c r="B8625" s="1051" t="s">
        <v>23631</v>
      </c>
      <c r="C8625" s="1051" t="s">
        <v>17034</v>
      </c>
      <c r="D8625" s="1054">
        <v>248.75</v>
      </c>
    </row>
    <row r="8626" spans="1:4" x14ac:dyDescent="0.25">
      <c r="A8626" s="1051">
        <v>43102</v>
      </c>
      <c r="B8626" s="1051" t="s">
        <v>23632</v>
      </c>
      <c r="C8626" s="1051" t="s">
        <v>17034</v>
      </c>
      <c r="D8626" s="1054">
        <v>151.25</v>
      </c>
    </row>
    <row r="8627" spans="1:4" x14ac:dyDescent="0.25">
      <c r="A8627" s="1051">
        <v>43103</v>
      </c>
      <c r="B8627" s="1051" t="s">
        <v>23633</v>
      </c>
      <c r="C8627" s="1051" t="s">
        <v>17034</v>
      </c>
      <c r="D8627" s="1054">
        <v>222.72</v>
      </c>
    </row>
    <row r="8628" spans="1:4" x14ac:dyDescent="0.25">
      <c r="A8628" s="1051">
        <v>43098</v>
      </c>
      <c r="B8628" s="1051" t="s">
        <v>23634</v>
      </c>
      <c r="C8628" s="1051" t="s">
        <v>17034</v>
      </c>
      <c r="D8628" s="1054">
        <v>84.26</v>
      </c>
    </row>
    <row r="8629" spans="1:4" x14ac:dyDescent="0.25">
      <c r="A8629" s="1051">
        <v>43097</v>
      </c>
      <c r="B8629" s="1051" t="s">
        <v>23635</v>
      </c>
      <c r="C8629" s="1051" t="s">
        <v>17034</v>
      </c>
      <c r="D8629" s="1054">
        <v>49.92</v>
      </c>
    </row>
    <row r="8630" spans="1:4" x14ac:dyDescent="0.25">
      <c r="A8630" s="1051">
        <v>43104</v>
      </c>
      <c r="B8630" s="1051" t="s">
        <v>23636</v>
      </c>
      <c r="C8630" s="1051" t="s">
        <v>17034</v>
      </c>
      <c r="D8630" s="1054">
        <v>590.49</v>
      </c>
    </row>
    <row r="8631" spans="1:4" x14ac:dyDescent="0.25">
      <c r="A8631" s="1051">
        <v>39771</v>
      </c>
      <c r="B8631" s="1051" t="s">
        <v>23637</v>
      </c>
      <c r="C8631" s="1051" t="s">
        <v>17034</v>
      </c>
      <c r="D8631" s="1054">
        <v>27.67</v>
      </c>
    </row>
    <row r="8632" spans="1:4" x14ac:dyDescent="0.25">
      <c r="A8632" s="1051">
        <v>39772</v>
      </c>
      <c r="B8632" s="1051" t="s">
        <v>23638</v>
      </c>
      <c r="C8632" s="1051" t="s">
        <v>17034</v>
      </c>
      <c r="D8632" s="1054">
        <v>54.38</v>
      </c>
    </row>
    <row r="8633" spans="1:4" x14ac:dyDescent="0.25">
      <c r="A8633" s="1051">
        <v>39773</v>
      </c>
      <c r="B8633" s="1051" t="s">
        <v>23639</v>
      </c>
      <c r="C8633" s="1051" t="s">
        <v>17034</v>
      </c>
      <c r="D8633" s="1054">
        <v>87.41</v>
      </c>
    </row>
    <row r="8634" spans="1:4" x14ac:dyDescent="0.25">
      <c r="A8634" s="1051">
        <v>39774</v>
      </c>
      <c r="B8634" s="1051" t="s">
        <v>23640</v>
      </c>
      <c r="C8634" s="1051" t="s">
        <v>17034</v>
      </c>
      <c r="D8634" s="1054">
        <v>130.75</v>
      </c>
    </row>
    <row r="8635" spans="1:4" x14ac:dyDescent="0.25">
      <c r="A8635" s="1051">
        <v>39775</v>
      </c>
      <c r="B8635" s="1051" t="s">
        <v>23641</v>
      </c>
      <c r="C8635" s="1051" t="s">
        <v>17034</v>
      </c>
      <c r="D8635" s="1054">
        <v>174.5</v>
      </c>
    </row>
    <row r="8636" spans="1:4" x14ac:dyDescent="0.25">
      <c r="A8636" s="1051">
        <v>39776</v>
      </c>
      <c r="B8636" s="1051" t="s">
        <v>23642</v>
      </c>
      <c r="C8636" s="1051" t="s">
        <v>17034</v>
      </c>
      <c r="D8636" s="1054">
        <v>210.89</v>
      </c>
    </row>
    <row r="8637" spans="1:4" x14ac:dyDescent="0.25">
      <c r="A8637" s="1051">
        <v>39777</v>
      </c>
      <c r="B8637" s="1051" t="s">
        <v>23643</v>
      </c>
      <c r="C8637" s="1051" t="s">
        <v>17034</v>
      </c>
      <c r="D8637" s="1054">
        <v>267.3</v>
      </c>
    </row>
    <row r="8638" spans="1:4" x14ac:dyDescent="0.25">
      <c r="A8638" s="1051">
        <v>20254</v>
      </c>
      <c r="B8638" s="1051" t="s">
        <v>23644</v>
      </c>
      <c r="C8638" s="1051" t="s">
        <v>17034</v>
      </c>
      <c r="D8638" s="1054">
        <v>19.399999999999999</v>
      </c>
    </row>
    <row r="8639" spans="1:4" x14ac:dyDescent="0.25">
      <c r="A8639" s="1051">
        <v>20253</v>
      </c>
      <c r="B8639" s="1051" t="s">
        <v>23645</v>
      </c>
      <c r="C8639" s="1051" t="s">
        <v>17034</v>
      </c>
      <c r="D8639" s="1054">
        <v>63.71</v>
      </c>
    </row>
    <row r="8640" spans="1:4" x14ac:dyDescent="0.25">
      <c r="A8640" s="1051">
        <v>14055</v>
      </c>
      <c r="B8640" s="1051" t="s">
        <v>23646</v>
      </c>
      <c r="C8640" s="1051" t="s">
        <v>17034</v>
      </c>
      <c r="D8640" s="1054">
        <v>582.17999999999995</v>
      </c>
    </row>
    <row r="8641" spans="1:4" x14ac:dyDescent="0.25">
      <c r="A8641" s="1051">
        <v>11247</v>
      </c>
      <c r="B8641" s="1051" t="s">
        <v>23647</v>
      </c>
      <c r="C8641" s="1051" t="s">
        <v>17034</v>
      </c>
      <c r="D8641" s="1055">
        <v>1225.04</v>
      </c>
    </row>
    <row r="8642" spans="1:4" x14ac:dyDescent="0.25">
      <c r="A8642" s="1051">
        <v>11250</v>
      </c>
      <c r="B8642" s="1051" t="s">
        <v>23648</v>
      </c>
      <c r="C8642" s="1051" t="s">
        <v>17034</v>
      </c>
      <c r="D8642" s="1054">
        <v>52.74</v>
      </c>
    </row>
    <row r="8643" spans="1:4" x14ac:dyDescent="0.25">
      <c r="A8643" s="1051">
        <v>11249</v>
      </c>
      <c r="B8643" s="1051" t="s">
        <v>23649</v>
      </c>
      <c r="C8643" s="1051" t="s">
        <v>17034</v>
      </c>
      <c r="D8643" s="1055">
        <v>2392.94</v>
      </c>
    </row>
    <row r="8644" spans="1:4" x14ac:dyDescent="0.25">
      <c r="A8644" s="1051">
        <v>11251</v>
      </c>
      <c r="B8644" s="1051" t="s">
        <v>23650</v>
      </c>
      <c r="C8644" s="1051" t="s">
        <v>17034</v>
      </c>
      <c r="D8644" s="1054">
        <v>116.82</v>
      </c>
    </row>
    <row r="8645" spans="1:4" x14ac:dyDescent="0.25">
      <c r="A8645" s="1051">
        <v>11253</v>
      </c>
      <c r="B8645" s="1051" t="s">
        <v>23651</v>
      </c>
      <c r="C8645" s="1051" t="s">
        <v>17034</v>
      </c>
      <c r="D8645" s="1054">
        <v>193.58</v>
      </c>
    </row>
    <row r="8646" spans="1:4" x14ac:dyDescent="0.25">
      <c r="A8646" s="1051">
        <v>11255</v>
      </c>
      <c r="B8646" s="1051" t="s">
        <v>23652</v>
      </c>
      <c r="C8646" s="1051" t="s">
        <v>17034</v>
      </c>
      <c r="D8646" s="1054">
        <v>289.41000000000003</v>
      </c>
    </row>
    <row r="8647" spans="1:4" x14ac:dyDescent="0.25">
      <c r="A8647" s="1051">
        <v>11256</v>
      </c>
      <c r="B8647" s="1051" t="s">
        <v>23653</v>
      </c>
      <c r="C8647" s="1051" t="s">
        <v>17034</v>
      </c>
      <c r="D8647" s="1054">
        <v>362.51</v>
      </c>
    </row>
    <row r="8648" spans="1:4" x14ac:dyDescent="0.25">
      <c r="A8648" s="1051">
        <v>1872</v>
      </c>
      <c r="B8648" s="1051" t="s">
        <v>23654</v>
      </c>
      <c r="C8648" s="1051" t="s">
        <v>17034</v>
      </c>
      <c r="D8648" s="1054">
        <v>2.4500000000000002</v>
      </c>
    </row>
    <row r="8649" spans="1:4" x14ac:dyDescent="0.25">
      <c r="A8649" s="1051">
        <v>1873</v>
      </c>
      <c r="B8649" s="1051" t="s">
        <v>23655</v>
      </c>
      <c r="C8649" s="1051" t="s">
        <v>17034</v>
      </c>
      <c r="D8649" s="1054">
        <v>4.8600000000000003</v>
      </c>
    </row>
    <row r="8650" spans="1:4" x14ac:dyDescent="0.25">
      <c r="A8650" s="1051">
        <v>39693</v>
      </c>
      <c r="B8650" s="1051" t="s">
        <v>23656</v>
      </c>
      <c r="C8650" s="1051" t="s">
        <v>17034</v>
      </c>
      <c r="D8650" s="1055">
        <v>2276.7399999999998</v>
      </c>
    </row>
    <row r="8651" spans="1:4" x14ac:dyDescent="0.25">
      <c r="A8651" s="1051">
        <v>39692</v>
      </c>
      <c r="B8651" s="1051" t="s">
        <v>23657</v>
      </c>
      <c r="C8651" s="1051" t="s">
        <v>17034</v>
      </c>
      <c r="D8651" s="1054">
        <v>728.5</v>
      </c>
    </row>
    <row r="8652" spans="1:4" x14ac:dyDescent="0.25">
      <c r="A8652" s="1051">
        <v>1062</v>
      </c>
      <c r="B8652" s="1051" t="s">
        <v>23658</v>
      </c>
      <c r="C8652" s="1051" t="s">
        <v>17034</v>
      </c>
      <c r="D8652" s="1054">
        <v>230.87</v>
      </c>
    </row>
    <row r="8653" spans="1:4" x14ac:dyDescent="0.25">
      <c r="A8653" s="1051">
        <v>39686</v>
      </c>
      <c r="B8653" s="1051" t="s">
        <v>23659</v>
      </c>
      <c r="C8653" s="1051" t="s">
        <v>17034</v>
      </c>
      <c r="D8653" s="1054">
        <v>373.83</v>
      </c>
    </row>
    <row r="8654" spans="1:4" x14ac:dyDescent="0.25">
      <c r="A8654" s="1051">
        <v>43095</v>
      </c>
      <c r="B8654" s="1051" t="s">
        <v>23660</v>
      </c>
      <c r="C8654" s="1051" t="s">
        <v>17034</v>
      </c>
      <c r="D8654" s="1054">
        <v>163.91</v>
      </c>
    </row>
    <row r="8655" spans="1:4" x14ac:dyDescent="0.25">
      <c r="A8655" s="1051">
        <v>1871</v>
      </c>
      <c r="B8655" s="1051" t="s">
        <v>23661</v>
      </c>
      <c r="C8655" s="1051" t="s">
        <v>17034</v>
      </c>
      <c r="D8655" s="1054">
        <v>4.38</v>
      </c>
    </row>
    <row r="8656" spans="1:4" x14ac:dyDescent="0.25">
      <c r="A8656" s="1051">
        <v>12001</v>
      </c>
      <c r="B8656" s="1051" t="s">
        <v>23662</v>
      </c>
      <c r="C8656" s="1051" t="s">
        <v>17034</v>
      </c>
      <c r="D8656" s="1054">
        <v>6.33</v>
      </c>
    </row>
    <row r="8657" spans="1:4" x14ac:dyDescent="0.25">
      <c r="A8657" s="1051">
        <v>11882</v>
      </c>
      <c r="B8657" s="1051" t="s">
        <v>23663</v>
      </c>
      <c r="C8657" s="1051" t="s">
        <v>17034</v>
      </c>
      <c r="D8657" s="1054">
        <v>120.41</v>
      </c>
    </row>
    <row r="8658" spans="1:4" x14ac:dyDescent="0.25">
      <c r="A8658" s="1051">
        <v>1068</v>
      </c>
      <c r="B8658" s="1051" t="s">
        <v>23664</v>
      </c>
      <c r="C8658" s="1051" t="s">
        <v>17034</v>
      </c>
      <c r="D8658" s="1055">
        <v>1522.87</v>
      </c>
    </row>
    <row r="8659" spans="1:4" x14ac:dyDescent="0.25">
      <c r="A8659" s="1051">
        <v>39690</v>
      </c>
      <c r="B8659" s="1051" t="s">
        <v>23665</v>
      </c>
      <c r="C8659" s="1051" t="s">
        <v>17034</v>
      </c>
      <c r="D8659" s="1055">
        <v>2554.86</v>
      </c>
    </row>
    <row r="8660" spans="1:4" x14ac:dyDescent="0.25">
      <c r="A8660" s="1051">
        <v>39691</v>
      </c>
      <c r="B8660" s="1051" t="s">
        <v>23666</v>
      </c>
      <c r="C8660" s="1051" t="s">
        <v>17034</v>
      </c>
      <c r="D8660" s="1055">
        <v>3213.3</v>
      </c>
    </row>
    <row r="8661" spans="1:4" x14ac:dyDescent="0.25">
      <c r="A8661" s="1051">
        <v>39808</v>
      </c>
      <c r="B8661" s="1051" t="s">
        <v>23667</v>
      </c>
      <c r="C8661" s="1051" t="s">
        <v>17034</v>
      </c>
      <c r="D8661" s="1054">
        <v>85.57</v>
      </c>
    </row>
    <row r="8662" spans="1:4" x14ac:dyDescent="0.25">
      <c r="A8662" s="1051">
        <v>39809</v>
      </c>
      <c r="B8662" s="1051" t="s">
        <v>23668</v>
      </c>
      <c r="C8662" s="1051" t="s">
        <v>17034</v>
      </c>
      <c r="D8662" s="1054">
        <v>202.97</v>
      </c>
    </row>
    <row r="8663" spans="1:4" x14ac:dyDescent="0.25">
      <c r="A8663" s="1051">
        <v>43439</v>
      </c>
      <c r="B8663" s="1051" t="s">
        <v>23669</v>
      </c>
      <c r="C8663" s="1051" t="s">
        <v>17034</v>
      </c>
      <c r="D8663" s="1054">
        <v>552.72</v>
      </c>
    </row>
    <row r="8664" spans="1:4" x14ac:dyDescent="0.25">
      <c r="A8664" s="1051">
        <v>5103</v>
      </c>
      <c r="B8664" s="1051" t="s">
        <v>23670</v>
      </c>
      <c r="C8664" s="1051" t="s">
        <v>17034</v>
      </c>
      <c r="D8664" s="1054">
        <v>24.85</v>
      </c>
    </row>
    <row r="8665" spans="1:4" x14ac:dyDescent="0.25">
      <c r="A8665" s="1051">
        <v>11880</v>
      </c>
      <c r="B8665" s="1051" t="s">
        <v>23671</v>
      </c>
      <c r="C8665" s="1051" t="s">
        <v>17034</v>
      </c>
      <c r="D8665" s="1054">
        <v>104.53</v>
      </c>
    </row>
    <row r="8666" spans="1:4" x14ac:dyDescent="0.25">
      <c r="A8666" s="1051">
        <v>11714</v>
      </c>
      <c r="B8666" s="1051" t="s">
        <v>23672</v>
      </c>
      <c r="C8666" s="1051" t="s">
        <v>17034</v>
      </c>
      <c r="D8666" s="1054">
        <v>71.209999999999994</v>
      </c>
    </row>
    <row r="8667" spans="1:4" x14ac:dyDescent="0.25">
      <c r="A8667" s="1051">
        <v>11712</v>
      </c>
      <c r="B8667" s="1051" t="s">
        <v>23673</v>
      </c>
      <c r="C8667" s="1051" t="s">
        <v>17034</v>
      </c>
      <c r="D8667" s="1054">
        <v>46.5</v>
      </c>
    </row>
    <row r="8668" spans="1:4" x14ac:dyDescent="0.25">
      <c r="A8668" s="1051">
        <v>11717</v>
      </c>
      <c r="B8668" s="1051" t="s">
        <v>23674</v>
      </c>
      <c r="C8668" s="1051" t="s">
        <v>17034</v>
      </c>
      <c r="D8668" s="1054">
        <v>56.05</v>
      </c>
    </row>
    <row r="8669" spans="1:4" x14ac:dyDescent="0.25">
      <c r="A8669" s="1051">
        <v>1106</v>
      </c>
      <c r="B8669" s="1051" t="s">
        <v>23675</v>
      </c>
      <c r="C8669" s="1051" t="s">
        <v>17036</v>
      </c>
      <c r="D8669" s="1054">
        <v>1.1399999999999999</v>
      </c>
    </row>
    <row r="8670" spans="1:4" x14ac:dyDescent="0.25">
      <c r="A8670" s="1051">
        <v>11161</v>
      </c>
      <c r="B8670" s="1051" t="s">
        <v>23676</v>
      </c>
      <c r="C8670" s="1051" t="s">
        <v>17036</v>
      </c>
      <c r="D8670" s="1054">
        <v>1.9</v>
      </c>
    </row>
    <row r="8671" spans="1:4" x14ac:dyDescent="0.25">
      <c r="A8671" s="1051">
        <v>1107</v>
      </c>
      <c r="B8671" s="1051" t="s">
        <v>23677</v>
      </c>
      <c r="C8671" s="1051" t="s">
        <v>17036</v>
      </c>
      <c r="D8671" s="1054">
        <v>0.97</v>
      </c>
    </row>
    <row r="8672" spans="1:4" x14ac:dyDescent="0.25">
      <c r="A8672" s="1051">
        <v>44479</v>
      </c>
      <c r="B8672" s="1051" t="s">
        <v>23678</v>
      </c>
      <c r="C8672" s="1051" t="s">
        <v>17036</v>
      </c>
      <c r="D8672" s="1054">
        <v>0.21</v>
      </c>
    </row>
    <row r="8673" spans="1:4" x14ac:dyDescent="0.25">
      <c r="A8673" s="1051">
        <v>4759</v>
      </c>
      <c r="B8673" s="1051" t="s">
        <v>23679</v>
      </c>
      <c r="C8673" s="1051" t="s">
        <v>17039</v>
      </c>
      <c r="D8673" s="1054">
        <v>18.809999999999999</v>
      </c>
    </row>
    <row r="8674" spans="1:4" x14ac:dyDescent="0.25">
      <c r="A8674" s="1051">
        <v>41068</v>
      </c>
      <c r="B8674" s="1051" t="s">
        <v>23680</v>
      </c>
      <c r="C8674" s="1051" t="s">
        <v>17040</v>
      </c>
      <c r="D8674" s="1055">
        <v>3302.27</v>
      </c>
    </row>
    <row r="8675" spans="1:4" x14ac:dyDescent="0.25">
      <c r="A8675" s="1051">
        <v>12618</v>
      </c>
      <c r="B8675" s="1051" t="s">
        <v>23681</v>
      </c>
      <c r="C8675" s="1051" t="s">
        <v>17034</v>
      </c>
      <c r="D8675" s="1054">
        <v>214.77</v>
      </c>
    </row>
    <row r="8676" spans="1:4" x14ac:dyDescent="0.25">
      <c r="A8676" s="1051">
        <v>1108</v>
      </c>
      <c r="B8676" s="1051" t="s">
        <v>23682</v>
      </c>
      <c r="C8676" s="1051" t="s">
        <v>17035</v>
      </c>
      <c r="D8676" s="1054">
        <v>24.83</v>
      </c>
    </row>
    <row r="8677" spans="1:4" x14ac:dyDescent="0.25">
      <c r="A8677" s="1051">
        <v>1117</v>
      </c>
      <c r="B8677" s="1051" t="s">
        <v>23683</v>
      </c>
      <c r="C8677" s="1051" t="s">
        <v>17035</v>
      </c>
      <c r="D8677" s="1054">
        <v>25.03</v>
      </c>
    </row>
    <row r="8678" spans="1:4" x14ac:dyDescent="0.25">
      <c r="A8678" s="1051">
        <v>1118</v>
      </c>
      <c r="B8678" s="1051" t="s">
        <v>23684</v>
      </c>
      <c r="C8678" s="1051" t="s">
        <v>17035</v>
      </c>
      <c r="D8678" s="1054">
        <v>29.58</v>
      </c>
    </row>
    <row r="8679" spans="1:4" x14ac:dyDescent="0.25">
      <c r="A8679" s="1051">
        <v>1110</v>
      </c>
      <c r="B8679" s="1051" t="s">
        <v>23685</v>
      </c>
      <c r="C8679" s="1051" t="s">
        <v>17035</v>
      </c>
      <c r="D8679" s="1054">
        <v>29.58</v>
      </c>
    </row>
    <row r="8680" spans="1:4" x14ac:dyDescent="0.25">
      <c r="A8680" s="1051">
        <v>40784</v>
      </c>
      <c r="B8680" s="1051" t="s">
        <v>23686</v>
      </c>
      <c r="C8680" s="1051" t="s">
        <v>17035</v>
      </c>
      <c r="D8680" s="1054">
        <v>81.59</v>
      </c>
    </row>
    <row r="8681" spans="1:4" x14ac:dyDescent="0.25">
      <c r="A8681" s="1051">
        <v>40782</v>
      </c>
      <c r="B8681" s="1051" t="s">
        <v>23687</v>
      </c>
      <c r="C8681" s="1051" t="s">
        <v>17035</v>
      </c>
      <c r="D8681" s="1054">
        <v>32.020000000000003</v>
      </c>
    </row>
    <row r="8682" spans="1:4" x14ac:dyDescent="0.25">
      <c r="A8682" s="1051">
        <v>40783</v>
      </c>
      <c r="B8682" s="1051" t="s">
        <v>23688</v>
      </c>
      <c r="C8682" s="1051" t="s">
        <v>17035</v>
      </c>
      <c r="D8682" s="1054">
        <v>41.71</v>
      </c>
    </row>
    <row r="8683" spans="1:4" x14ac:dyDescent="0.25">
      <c r="A8683" s="1051">
        <v>1109</v>
      </c>
      <c r="B8683" s="1051" t="s">
        <v>23689</v>
      </c>
      <c r="C8683" s="1051" t="s">
        <v>17035</v>
      </c>
      <c r="D8683" s="1054">
        <v>24.83</v>
      </c>
    </row>
    <row r="8684" spans="1:4" x14ac:dyDescent="0.25">
      <c r="A8684" s="1051">
        <v>1119</v>
      </c>
      <c r="B8684" s="1051" t="s">
        <v>23690</v>
      </c>
      <c r="C8684" s="1051" t="s">
        <v>17035</v>
      </c>
      <c r="D8684" s="1054">
        <v>16.010000000000002</v>
      </c>
    </row>
    <row r="8685" spans="1:4" x14ac:dyDescent="0.25">
      <c r="A8685" s="1051">
        <v>13115</v>
      </c>
      <c r="B8685" s="1051" t="s">
        <v>23691</v>
      </c>
      <c r="C8685" s="1051" t="s">
        <v>17035</v>
      </c>
      <c r="D8685" s="1054">
        <v>32.43</v>
      </c>
    </row>
    <row r="8686" spans="1:4" x14ac:dyDescent="0.25">
      <c r="A8686" s="1051">
        <v>10541</v>
      </c>
      <c r="B8686" s="1051" t="s">
        <v>23692</v>
      </c>
      <c r="C8686" s="1051" t="s">
        <v>17035</v>
      </c>
      <c r="D8686" s="1054">
        <v>39.630000000000003</v>
      </c>
    </row>
    <row r="8687" spans="1:4" x14ac:dyDescent="0.25">
      <c r="A8687" s="1051">
        <v>10542</v>
      </c>
      <c r="B8687" s="1051" t="s">
        <v>23693</v>
      </c>
      <c r="C8687" s="1051" t="s">
        <v>17035</v>
      </c>
      <c r="D8687" s="1054">
        <v>51.82</v>
      </c>
    </row>
    <row r="8688" spans="1:4" x14ac:dyDescent="0.25">
      <c r="A8688" s="1051">
        <v>10543</v>
      </c>
      <c r="B8688" s="1051" t="s">
        <v>23694</v>
      </c>
      <c r="C8688" s="1051" t="s">
        <v>17035</v>
      </c>
      <c r="D8688" s="1054">
        <v>84.08</v>
      </c>
    </row>
    <row r="8689" spans="1:4" x14ac:dyDescent="0.25">
      <c r="A8689" s="1051">
        <v>10544</v>
      </c>
      <c r="B8689" s="1051" t="s">
        <v>23695</v>
      </c>
      <c r="C8689" s="1051" t="s">
        <v>17035</v>
      </c>
      <c r="D8689" s="1054">
        <v>108.75</v>
      </c>
    </row>
    <row r="8690" spans="1:4" x14ac:dyDescent="0.25">
      <c r="A8690" s="1051">
        <v>10545</v>
      </c>
      <c r="B8690" s="1051" t="s">
        <v>23696</v>
      </c>
      <c r="C8690" s="1051" t="s">
        <v>17035</v>
      </c>
      <c r="D8690" s="1054">
        <v>203.24</v>
      </c>
    </row>
    <row r="8691" spans="1:4" x14ac:dyDescent="0.25">
      <c r="A8691" s="1051">
        <v>38365</v>
      </c>
      <c r="B8691" s="1051" t="s">
        <v>23697</v>
      </c>
      <c r="C8691" s="1051" t="s">
        <v>17041</v>
      </c>
      <c r="D8691" s="1054">
        <v>2.4700000000000002</v>
      </c>
    </row>
    <row r="8692" spans="1:4" x14ac:dyDescent="0.25">
      <c r="A8692" s="1051">
        <v>44056</v>
      </c>
      <c r="B8692" s="1051" t="s">
        <v>23698</v>
      </c>
      <c r="C8692" s="1051" t="s">
        <v>17034</v>
      </c>
      <c r="D8692" s="1055">
        <v>465515.69</v>
      </c>
    </row>
    <row r="8693" spans="1:4" x14ac:dyDescent="0.25">
      <c r="A8693" s="1051">
        <v>44057</v>
      </c>
      <c r="B8693" s="1051" t="s">
        <v>23699</v>
      </c>
      <c r="C8693" s="1051" t="s">
        <v>17034</v>
      </c>
      <c r="D8693" s="1055">
        <v>496848.5</v>
      </c>
    </row>
    <row r="8694" spans="1:4" x14ac:dyDescent="0.25">
      <c r="A8694" s="1051">
        <v>37754</v>
      </c>
      <c r="B8694" s="1051" t="s">
        <v>23700</v>
      </c>
      <c r="C8694" s="1051" t="s">
        <v>17034</v>
      </c>
      <c r="D8694" s="1055">
        <v>513678.69</v>
      </c>
    </row>
    <row r="8695" spans="1:4" x14ac:dyDescent="0.25">
      <c r="A8695" s="1051">
        <v>37757</v>
      </c>
      <c r="B8695" s="1051" t="s">
        <v>23701</v>
      </c>
      <c r="C8695" s="1051" t="s">
        <v>17034</v>
      </c>
      <c r="D8695" s="1055">
        <v>572942.43000000005</v>
      </c>
    </row>
    <row r="8696" spans="1:4" x14ac:dyDescent="0.25">
      <c r="A8696" s="1051">
        <v>44058</v>
      </c>
      <c r="B8696" s="1051" t="s">
        <v>23702</v>
      </c>
      <c r="C8696" s="1051" t="s">
        <v>17034</v>
      </c>
      <c r="D8696" s="1055">
        <v>541609.63</v>
      </c>
    </row>
    <row r="8697" spans="1:4" x14ac:dyDescent="0.25">
      <c r="A8697" s="1051">
        <v>37752</v>
      </c>
      <c r="B8697" s="1051" t="s">
        <v>23703</v>
      </c>
      <c r="C8697" s="1051" t="s">
        <v>17034</v>
      </c>
      <c r="D8697" s="1055">
        <v>563990.17000000004</v>
      </c>
    </row>
    <row r="8698" spans="1:4" x14ac:dyDescent="0.25">
      <c r="A8698" s="1051">
        <v>44059</v>
      </c>
      <c r="B8698" s="1051" t="s">
        <v>23704</v>
      </c>
      <c r="C8698" s="1051" t="s">
        <v>17034</v>
      </c>
      <c r="D8698" s="1055">
        <v>445820.81</v>
      </c>
    </row>
    <row r="8699" spans="1:4" x14ac:dyDescent="0.25">
      <c r="A8699" s="1051">
        <v>37750</v>
      </c>
      <c r="B8699" s="1051" t="s">
        <v>23705</v>
      </c>
      <c r="C8699" s="1051" t="s">
        <v>17034</v>
      </c>
      <c r="D8699" s="1055">
        <v>446716.03</v>
      </c>
    </row>
    <row r="8700" spans="1:4" x14ac:dyDescent="0.25">
      <c r="A8700" s="1051">
        <v>37758</v>
      </c>
      <c r="B8700" s="1051" t="s">
        <v>23706</v>
      </c>
      <c r="C8700" s="1051" t="s">
        <v>17034</v>
      </c>
      <c r="D8700" s="1055">
        <v>710806.66</v>
      </c>
    </row>
    <row r="8701" spans="1:4" x14ac:dyDescent="0.25">
      <c r="A8701" s="1051">
        <v>44060</v>
      </c>
      <c r="B8701" s="1051" t="s">
        <v>23707</v>
      </c>
      <c r="C8701" s="1051" t="s">
        <v>17034</v>
      </c>
      <c r="D8701" s="1055">
        <v>687530.9</v>
      </c>
    </row>
    <row r="8702" spans="1:4" x14ac:dyDescent="0.25">
      <c r="A8702" s="1051">
        <v>37749</v>
      </c>
      <c r="B8702" s="1051" t="s">
        <v>23708</v>
      </c>
      <c r="C8702" s="1051" t="s">
        <v>17034</v>
      </c>
      <c r="D8702" s="1055">
        <v>734082.47</v>
      </c>
    </row>
    <row r="8703" spans="1:4" x14ac:dyDescent="0.25">
      <c r="A8703" s="1051">
        <v>44061</v>
      </c>
      <c r="B8703" s="1051" t="s">
        <v>23709</v>
      </c>
      <c r="C8703" s="1051" t="s">
        <v>17034</v>
      </c>
      <c r="D8703" s="1055">
        <v>674102.58</v>
      </c>
    </row>
    <row r="8704" spans="1:4" x14ac:dyDescent="0.25">
      <c r="A8704" s="1051">
        <v>1159</v>
      </c>
      <c r="B8704" s="1051" t="s">
        <v>23710</v>
      </c>
      <c r="C8704" s="1051" t="s">
        <v>17034</v>
      </c>
      <c r="D8704" s="1055">
        <v>259017.33</v>
      </c>
    </row>
    <row r="8705" spans="1:4" x14ac:dyDescent="0.25">
      <c r="A8705" s="1051">
        <v>12114</v>
      </c>
      <c r="B8705" s="1051" t="s">
        <v>23711</v>
      </c>
      <c r="C8705" s="1051" t="s">
        <v>17034</v>
      </c>
      <c r="D8705" s="1054">
        <v>161.47</v>
      </c>
    </row>
    <row r="8706" spans="1:4" x14ac:dyDescent="0.25">
      <c r="A8706" s="1051">
        <v>38106</v>
      </c>
      <c r="B8706" s="1051" t="s">
        <v>23712</v>
      </c>
      <c r="C8706" s="1051" t="s">
        <v>17034</v>
      </c>
      <c r="D8706" s="1054">
        <v>21.94</v>
      </c>
    </row>
    <row r="8707" spans="1:4" x14ac:dyDescent="0.25">
      <c r="A8707" s="1051">
        <v>38085</v>
      </c>
      <c r="B8707" s="1051" t="s">
        <v>23713</v>
      </c>
      <c r="C8707" s="1051" t="s">
        <v>17034</v>
      </c>
      <c r="D8707" s="1054">
        <v>25.92</v>
      </c>
    </row>
    <row r="8708" spans="1:4" x14ac:dyDescent="0.25">
      <c r="A8708" s="1051">
        <v>38599</v>
      </c>
      <c r="B8708" s="1051" t="s">
        <v>23714</v>
      </c>
      <c r="C8708" s="1051" t="s">
        <v>17034</v>
      </c>
      <c r="D8708" s="1054">
        <v>5.52</v>
      </c>
    </row>
    <row r="8709" spans="1:4" x14ac:dyDescent="0.25">
      <c r="A8709" s="1051">
        <v>38596</v>
      </c>
      <c r="B8709" s="1051" t="s">
        <v>23715</v>
      </c>
      <c r="C8709" s="1051" t="s">
        <v>17034</v>
      </c>
      <c r="D8709" s="1054">
        <v>4.58</v>
      </c>
    </row>
    <row r="8710" spans="1:4" x14ac:dyDescent="0.25">
      <c r="A8710" s="1051">
        <v>38600</v>
      </c>
      <c r="B8710" s="1051" t="s">
        <v>23716</v>
      </c>
      <c r="C8710" s="1051" t="s">
        <v>17034</v>
      </c>
      <c r="D8710" s="1054">
        <v>5.85</v>
      </c>
    </row>
    <row r="8711" spans="1:4" x14ac:dyDescent="0.25">
      <c r="A8711" s="1051">
        <v>38597</v>
      </c>
      <c r="B8711" s="1051" t="s">
        <v>23717</v>
      </c>
      <c r="C8711" s="1051" t="s">
        <v>17034</v>
      </c>
      <c r="D8711" s="1054">
        <v>4.6100000000000003</v>
      </c>
    </row>
    <row r="8712" spans="1:4" x14ac:dyDescent="0.25">
      <c r="A8712" s="1051">
        <v>659</v>
      </c>
      <c r="B8712" s="1051" t="s">
        <v>23718</v>
      </c>
      <c r="C8712" s="1051" t="s">
        <v>17034</v>
      </c>
      <c r="D8712" s="1054">
        <v>2.65</v>
      </c>
    </row>
    <row r="8713" spans="1:4" x14ac:dyDescent="0.25">
      <c r="A8713" s="1051">
        <v>660</v>
      </c>
      <c r="B8713" s="1051" t="s">
        <v>23719</v>
      </c>
      <c r="C8713" s="1051" t="s">
        <v>17034</v>
      </c>
      <c r="D8713" s="1054">
        <v>3.18</v>
      </c>
    </row>
    <row r="8714" spans="1:4" x14ac:dyDescent="0.25">
      <c r="A8714" s="1051">
        <v>658</v>
      </c>
      <c r="B8714" s="1051" t="s">
        <v>23720</v>
      </c>
      <c r="C8714" s="1051" t="s">
        <v>17034</v>
      </c>
      <c r="D8714" s="1054">
        <v>1.79</v>
      </c>
    </row>
    <row r="8715" spans="1:4" x14ac:dyDescent="0.25">
      <c r="A8715" s="1051">
        <v>38548</v>
      </c>
      <c r="B8715" s="1051" t="s">
        <v>23721</v>
      </c>
      <c r="C8715" s="1051" t="s">
        <v>17034</v>
      </c>
      <c r="D8715" s="1054">
        <v>1.22</v>
      </c>
    </row>
    <row r="8716" spans="1:4" x14ac:dyDescent="0.25">
      <c r="A8716" s="1051">
        <v>34649</v>
      </c>
      <c r="B8716" s="1051" t="s">
        <v>23722</v>
      </c>
      <c r="C8716" s="1051" t="s">
        <v>17034</v>
      </c>
      <c r="D8716" s="1054">
        <v>1.65</v>
      </c>
    </row>
    <row r="8717" spans="1:4" x14ac:dyDescent="0.25">
      <c r="A8717" s="1051">
        <v>34655</v>
      </c>
      <c r="B8717" s="1051" t="s">
        <v>23723</v>
      </c>
      <c r="C8717" s="1051" t="s">
        <v>17034</v>
      </c>
      <c r="D8717" s="1054">
        <v>2.19</v>
      </c>
    </row>
    <row r="8718" spans="1:4" x14ac:dyDescent="0.25">
      <c r="A8718" s="1051">
        <v>40607</v>
      </c>
      <c r="B8718" s="1051" t="s">
        <v>23724</v>
      </c>
      <c r="C8718" s="1051" t="s">
        <v>17034</v>
      </c>
      <c r="D8718" s="1054">
        <v>6.45</v>
      </c>
    </row>
    <row r="8719" spans="1:4" x14ac:dyDescent="0.25">
      <c r="A8719" s="1051">
        <v>567</v>
      </c>
      <c r="B8719" s="1051" t="s">
        <v>23725</v>
      </c>
      <c r="C8719" s="1051" t="s">
        <v>17035</v>
      </c>
      <c r="D8719" s="1054">
        <v>10.029999999999999</v>
      </c>
    </row>
    <row r="8720" spans="1:4" x14ac:dyDescent="0.25">
      <c r="A8720" s="1051">
        <v>574</v>
      </c>
      <c r="B8720" s="1051" t="s">
        <v>23726</v>
      </c>
      <c r="C8720" s="1051" t="s">
        <v>17035</v>
      </c>
      <c r="D8720" s="1054">
        <v>26.37</v>
      </c>
    </row>
    <row r="8721" spans="1:4" x14ac:dyDescent="0.25">
      <c r="A8721" s="1051">
        <v>568</v>
      </c>
      <c r="B8721" s="1051" t="s">
        <v>23727</v>
      </c>
      <c r="C8721" s="1051" t="s">
        <v>17035</v>
      </c>
      <c r="D8721" s="1054">
        <v>55.57</v>
      </c>
    </row>
    <row r="8722" spans="1:4" x14ac:dyDescent="0.25">
      <c r="A8722" s="1051">
        <v>4777</v>
      </c>
      <c r="B8722" s="1051" t="s">
        <v>23728</v>
      </c>
      <c r="C8722" s="1051" t="s">
        <v>17036</v>
      </c>
      <c r="D8722" s="1054">
        <v>7.96</v>
      </c>
    </row>
    <row r="8723" spans="1:4" x14ac:dyDescent="0.25">
      <c r="A8723" s="1051">
        <v>592</v>
      </c>
      <c r="B8723" s="1051" t="s">
        <v>23729</v>
      </c>
      <c r="C8723" s="1051" t="s">
        <v>17036</v>
      </c>
      <c r="D8723" s="1054">
        <v>36.69</v>
      </c>
    </row>
    <row r="8724" spans="1:4" x14ac:dyDescent="0.25">
      <c r="A8724" s="1051">
        <v>586</v>
      </c>
      <c r="B8724" s="1051" t="s">
        <v>23730</v>
      </c>
      <c r="C8724" s="1051" t="s">
        <v>17035</v>
      </c>
      <c r="D8724" s="1054">
        <v>21.57</v>
      </c>
    </row>
    <row r="8725" spans="1:4" x14ac:dyDescent="0.25">
      <c r="A8725" s="1051">
        <v>588</v>
      </c>
      <c r="B8725" s="1051" t="s">
        <v>23731</v>
      </c>
      <c r="C8725" s="1051" t="s">
        <v>17035</v>
      </c>
      <c r="D8725" s="1054">
        <v>34.119999999999997</v>
      </c>
    </row>
    <row r="8726" spans="1:4" x14ac:dyDescent="0.25">
      <c r="A8726" s="1051">
        <v>591</v>
      </c>
      <c r="B8726" s="1051" t="s">
        <v>23732</v>
      </c>
      <c r="C8726" s="1051" t="s">
        <v>17036</v>
      </c>
      <c r="D8726" s="1054">
        <v>34.24</v>
      </c>
    </row>
    <row r="8727" spans="1:4" x14ac:dyDescent="0.25">
      <c r="A8727" s="1051">
        <v>584</v>
      </c>
      <c r="B8727" s="1051" t="s">
        <v>23733</v>
      </c>
      <c r="C8727" s="1051" t="s">
        <v>17035</v>
      </c>
      <c r="D8727" s="1054">
        <v>36.44</v>
      </c>
    </row>
    <row r="8728" spans="1:4" x14ac:dyDescent="0.25">
      <c r="A8728" s="1051">
        <v>589</v>
      </c>
      <c r="B8728" s="1051" t="s">
        <v>23734</v>
      </c>
      <c r="C8728" s="1051" t="s">
        <v>17035</v>
      </c>
      <c r="D8728" s="1054">
        <v>57.67</v>
      </c>
    </row>
    <row r="8729" spans="1:4" x14ac:dyDescent="0.25">
      <c r="A8729" s="1051">
        <v>1165</v>
      </c>
      <c r="B8729" s="1051" t="s">
        <v>23735</v>
      </c>
      <c r="C8729" s="1051" t="s">
        <v>17034</v>
      </c>
      <c r="D8729" s="1054">
        <v>21.42</v>
      </c>
    </row>
    <row r="8730" spans="1:4" x14ac:dyDescent="0.25">
      <c r="A8730" s="1051">
        <v>1164</v>
      </c>
      <c r="B8730" s="1051" t="s">
        <v>23736</v>
      </c>
      <c r="C8730" s="1051" t="s">
        <v>17034</v>
      </c>
      <c r="D8730" s="1054">
        <v>17.350000000000001</v>
      </c>
    </row>
    <row r="8731" spans="1:4" x14ac:dyDescent="0.25">
      <c r="A8731" s="1051">
        <v>1162</v>
      </c>
      <c r="B8731" s="1051" t="s">
        <v>23737</v>
      </c>
      <c r="C8731" s="1051" t="s">
        <v>17034</v>
      </c>
      <c r="D8731" s="1054">
        <v>6.03</v>
      </c>
    </row>
    <row r="8732" spans="1:4" x14ac:dyDescent="0.25">
      <c r="A8732" s="1051">
        <v>12395</v>
      </c>
      <c r="B8732" s="1051" t="s">
        <v>23738</v>
      </c>
      <c r="C8732" s="1051" t="s">
        <v>17034</v>
      </c>
      <c r="D8732" s="1054">
        <v>5.86</v>
      </c>
    </row>
    <row r="8733" spans="1:4" x14ac:dyDescent="0.25">
      <c r="A8733" s="1051">
        <v>1170</v>
      </c>
      <c r="B8733" s="1051" t="s">
        <v>23739</v>
      </c>
      <c r="C8733" s="1051" t="s">
        <v>17034</v>
      </c>
      <c r="D8733" s="1054">
        <v>11.37</v>
      </c>
    </row>
    <row r="8734" spans="1:4" x14ac:dyDescent="0.25">
      <c r="A8734" s="1051">
        <v>1169</v>
      </c>
      <c r="B8734" s="1051" t="s">
        <v>23740</v>
      </c>
      <c r="C8734" s="1051" t="s">
        <v>17034</v>
      </c>
      <c r="D8734" s="1054">
        <v>55.8</v>
      </c>
    </row>
    <row r="8735" spans="1:4" x14ac:dyDescent="0.25">
      <c r="A8735" s="1051">
        <v>1166</v>
      </c>
      <c r="B8735" s="1051" t="s">
        <v>23741</v>
      </c>
      <c r="C8735" s="1051" t="s">
        <v>17034</v>
      </c>
      <c r="D8735" s="1054">
        <v>30.94</v>
      </c>
    </row>
    <row r="8736" spans="1:4" x14ac:dyDescent="0.25">
      <c r="A8736" s="1051">
        <v>1163</v>
      </c>
      <c r="B8736" s="1051" t="s">
        <v>23742</v>
      </c>
      <c r="C8736" s="1051" t="s">
        <v>17034</v>
      </c>
      <c r="D8736" s="1054">
        <v>7.8</v>
      </c>
    </row>
    <row r="8737" spans="1:4" x14ac:dyDescent="0.25">
      <c r="A8737" s="1051">
        <v>12396</v>
      </c>
      <c r="B8737" s="1051" t="s">
        <v>23743</v>
      </c>
      <c r="C8737" s="1051" t="s">
        <v>17034</v>
      </c>
      <c r="D8737" s="1054">
        <v>5.86</v>
      </c>
    </row>
    <row r="8738" spans="1:4" x14ac:dyDescent="0.25">
      <c r="A8738" s="1051">
        <v>1168</v>
      </c>
      <c r="B8738" s="1051" t="s">
        <v>23744</v>
      </c>
      <c r="C8738" s="1051" t="s">
        <v>17034</v>
      </c>
      <c r="D8738" s="1054">
        <v>79.55</v>
      </c>
    </row>
    <row r="8739" spans="1:4" x14ac:dyDescent="0.25">
      <c r="A8739" s="1051">
        <v>1167</v>
      </c>
      <c r="B8739" s="1051" t="s">
        <v>23745</v>
      </c>
      <c r="C8739" s="1051" t="s">
        <v>17034</v>
      </c>
      <c r="D8739" s="1054">
        <v>133.06</v>
      </c>
    </row>
    <row r="8740" spans="1:4" x14ac:dyDescent="0.25">
      <c r="A8740" s="1051">
        <v>36331</v>
      </c>
      <c r="B8740" s="1051" t="s">
        <v>23746</v>
      </c>
      <c r="C8740" s="1051" t="s">
        <v>17034</v>
      </c>
      <c r="D8740" s="1054">
        <v>2.38</v>
      </c>
    </row>
    <row r="8741" spans="1:4" x14ac:dyDescent="0.25">
      <c r="A8741" s="1051">
        <v>36346</v>
      </c>
      <c r="B8741" s="1051" t="s">
        <v>23747</v>
      </c>
      <c r="C8741" s="1051" t="s">
        <v>17034</v>
      </c>
      <c r="D8741" s="1054">
        <v>3.56</v>
      </c>
    </row>
    <row r="8742" spans="1:4" x14ac:dyDescent="0.25">
      <c r="A8742" s="1051">
        <v>1197</v>
      </c>
      <c r="B8742" s="1051" t="s">
        <v>23748</v>
      </c>
      <c r="C8742" s="1051" t="s">
        <v>17034</v>
      </c>
      <c r="D8742" s="1054">
        <v>2.0299999999999998</v>
      </c>
    </row>
    <row r="8743" spans="1:4" x14ac:dyDescent="0.25">
      <c r="A8743" s="1051">
        <v>1202</v>
      </c>
      <c r="B8743" s="1051" t="s">
        <v>23749</v>
      </c>
      <c r="C8743" s="1051" t="s">
        <v>17034</v>
      </c>
      <c r="D8743" s="1054">
        <v>5.77</v>
      </c>
    </row>
    <row r="8744" spans="1:4" x14ac:dyDescent="0.25">
      <c r="A8744" s="1051">
        <v>1198</v>
      </c>
      <c r="B8744" s="1051" t="s">
        <v>23750</v>
      </c>
      <c r="C8744" s="1051" t="s">
        <v>17034</v>
      </c>
      <c r="D8744" s="1054">
        <v>2.66</v>
      </c>
    </row>
    <row r="8745" spans="1:4" x14ac:dyDescent="0.25">
      <c r="A8745" s="1051">
        <v>20088</v>
      </c>
      <c r="B8745" s="1051" t="s">
        <v>23751</v>
      </c>
      <c r="C8745" s="1051" t="s">
        <v>17034</v>
      </c>
      <c r="D8745" s="1054">
        <v>16.52</v>
      </c>
    </row>
    <row r="8746" spans="1:4" x14ac:dyDescent="0.25">
      <c r="A8746" s="1051">
        <v>20089</v>
      </c>
      <c r="B8746" s="1051" t="s">
        <v>23752</v>
      </c>
      <c r="C8746" s="1051" t="s">
        <v>17034</v>
      </c>
      <c r="D8746" s="1054">
        <v>81.010000000000005</v>
      </c>
    </row>
    <row r="8747" spans="1:4" x14ac:dyDescent="0.25">
      <c r="A8747" s="1051">
        <v>20087</v>
      </c>
      <c r="B8747" s="1051" t="s">
        <v>23753</v>
      </c>
      <c r="C8747" s="1051" t="s">
        <v>17034</v>
      </c>
      <c r="D8747" s="1054">
        <v>13.67</v>
      </c>
    </row>
    <row r="8748" spans="1:4" x14ac:dyDescent="0.25">
      <c r="A8748" s="1051">
        <v>1200</v>
      </c>
      <c r="B8748" s="1051" t="s">
        <v>23754</v>
      </c>
      <c r="C8748" s="1051" t="s">
        <v>17034</v>
      </c>
      <c r="D8748" s="1054">
        <v>12.42</v>
      </c>
    </row>
    <row r="8749" spans="1:4" x14ac:dyDescent="0.25">
      <c r="A8749" s="1051">
        <v>12909</v>
      </c>
      <c r="B8749" s="1051" t="s">
        <v>23755</v>
      </c>
      <c r="C8749" s="1051" t="s">
        <v>17034</v>
      </c>
      <c r="D8749" s="1054">
        <v>5.76</v>
      </c>
    </row>
    <row r="8750" spans="1:4" x14ac:dyDescent="0.25">
      <c r="A8750" s="1051">
        <v>12910</v>
      </c>
      <c r="B8750" s="1051" t="s">
        <v>23756</v>
      </c>
      <c r="C8750" s="1051" t="s">
        <v>17034</v>
      </c>
      <c r="D8750" s="1054">
        <v>10.35</v>
      </c>
    </row>
    <row r="8751" spans="1:4" x14ac:dyDescent="0.25">
      <c r="A8751" s="1051">
        <v>1191</v>
      </c>
      <c r="B8751" s="1051" t="s">
        <v>23757</v>
      </c>
      <c r="C8751" s="1051" t="s">
        <v>17034</v>
      </c>
      <c r="D8751" s="1054">
        <v>1.45</v>
      </c>
    </row>
    <row r="8752" spans="1:4" x14ac:dyDescent="0.25">
      <c r="A8752" s="1051">
        <v>1185</v>
      </c>
      <c r="B8752" s="1051" t="s">
        <v>23758</v>
      </c>
      <c r="C8752" s="1051" t="s">
        <v>17034</v>
      </c>
      <c r="D8752" s="1054">
        <v>1.45</v>
      </c>
    </row>
    <row r="8753" spans="1:4" x14ac:dyDescent="0.25">
      <c r="A8753" s="1051">
        <v>1189</v>
      </c>
      <c r="B8753" s="1051" t="s">
        <v>23759</v>
      </c>
      <c r="C8753" s="1051" t="s">
        <v>17034</v>
      </c>
      <c r="D8753" s="1054">
        <v>2.37</v>
      </c>
    </row>
    <row r="8754" spans="1:4" x14ac:dyDescent="0.25">
      <c r="A8754" s="1051">
        <v>1193</v>
      </c>
      <c r="B8754" s="1051" t="s">
        <v>23760</v>
      </c>
      <c r="C8754" s="1051" t="s">
        <v>17034</v>
      </c>
      <c r="D8754" s="1054">
        <v>4.5599999999999996</v>
      </c>
    </row>
    <row r="8755" spans="1:4" x14ac:dyDescent="0.25">
      <c r="A8755" s="1051">
        <v>1194</v>
      </c>
      <c r="B8755" s="1051" t="s">
        <v>23761</v>
      </c>
      <c r="C8755" s="1051" t="s">
        <v>17034</v>
      </c>
      <c r="D8755" s="1054">
        <v>8.23</v>
      </c>
    </row>
    <row r="8756" spans="1:4" x14ac:dyDescent="0.25">
      <c r="A8756" s="1051">
        <v>1195</v>
      </c>
      <c r="B8756" s="1051" t="s">
        <v>23762</v>
      </c>
      <c r="C8756" s="1051" t="s">
        <v>17034</v>
      </c>
      <c r="D8756" s="1054">
        <v>13.86</v>
      </c>
    </row>
    <row r="8757" spans="1:4" x14ac:dyDescent="0.25">
      <c r="A8757" s="1051">
        <v>1204</v>
      </c>
      <c r="B8757" s="1051" t="s">
        <v>23763</v>
      </c>
      <c r="C8757" s="1051" t="s">
        <v>17034</v>
      </c>
      <c r="D8757" s="1054">
        <v>24.24</v>
      </c>
    </row>
    <row r="8758" spans="1:4" x14ac:dyDescent="0.25">
      <c r="A8758" s="1051">
        <v>1207</v>
      </c>
      <c r="B8758" s="1051" t="s">
        <v>23764</v>
      </c>
      <c r="C8758" s="1051" t="s">
        <v>17034</v>
      </c>
      <c r="D8758" s="1054">
        <v>29.59</v>
      </c>
    </row>
    <row r="8759" spans="1:4" x14ac:dyDescent="0.25">
      <c r="A8759" s="1051">
        <v>1206</v>
      </c>
      <c r="B8759" s="1051" t="s">
        <v>23765</v>
      </c>
      <c r="C8759" s="1051" t="s">
        <v>17034</v>
      </c>
      <c r="D8759" s="1054">
        <v>7.42</v>
      </c>
    </row>
    <row r="8760" spans="1:4" x14ac:dyDescent="0.25">
      <c r="A8760" s="1051">
        <v>1183</v>
      </c>
      <c r="B8760" s="1051" t="s">
        <v>23766</v>
      </c>
      <c r="C8760" s="1051" t="s">
        <v>17034</v>
      </c>
      <c r="D8760" s="1054">
        <v>19.32</v>
      </c>
    </row>
    <row r="8761" spans="1:4" x14ac:dyDescent="0.25">
      <c r="A8761" s="1051">
        <v>42685</v>
      </c>
      <c r="B8761" s="1051" t="s">
        <v>23767</v>
      </c>
      <c r="C8761" s="1051" t="s">
        <v>17034</v>
      </c>
      <c r="D8761" s="1054">
        <v>83.95</v>
      </c>
    </row>
    <row r="8762" spans="1:4" x14ac:dyDescent="0.25">
      <c r="A8762" s="1051">
        <v>42686</v>
      </c>
      <c r="B8762" s="1051" t="s">
        <v>23768</v>
      </c>
      <c r="C8762" s="1051" t="s">
        <v>17034</v>
      </c>
      <c r="D8762" s="1054">
        <v>92.46</v>
      </c>
    </row>
    <row r="8763" spans="1:4" x14ac:dyDescent="0.25">
      <c r="A8763" s="1051">
        <v>12894</v>
      </c>
      <c r="B8763" s="1051" t="s">
        <v>23769</v>
      </c>
      <c r="C8763" s="1051" t="s">
        <v>17034</v>
      </c>
      <c r="D8763" s="1054">
        <v>19.12</v>
      </c>
    </row>
    <row r="8764" spans="1:4" x14ac:dyDescent="0.25">
      <c r="A8764" s="1051">
        <v>12895</v>
      </c>
      <c r="B8764" s="1051" t="s">
        <v>23770</v>
      </c>
      <c r="C8764" s="1051" t="s">
        <v>17034</v>
      </c>
      <c r="D8764" s="1054">
        <v>14.71</v>
      </c>
    </row>
    <row r="8765" spans="1:4" x14ac:dyDescent="0.25">
      <c r="A8765" s="1051">
        <v>1631</v>
      </c>
      <c r="B8765" s="1051" t="s">
        <v>23771</v>
      </c>
      <c r="C8765" s="1051" t="s">
        <v>17034</v>
      </c>
      <c r="D8765" s="1054">
        <v>149.02000000000001</v>
      </c>
    </row>
    <row r="8766" spans="1:4" x14ac:dyDescent="0.25">
      <c r="A8766" s="1051">
        <v>1633</v>
      </c>
      <c r="B8766" s="1051" t="s">
        <v>23772</v>
      </c>
      <c r="C8766" s="1051" t="s">
        <v>17034</v>
      </c>
      <c r="D8766" s="1054">
        <v>253.2</v>
      </c>
    </row>
    <row r="8767" spans="1:4" x14ac:dyDescent="0.25">
      <c r="A8767" s="1051">
        <v>10818</v>
      </c>
      <c r="B8767" s="1051" t="s">
        <v>23773</v>
      </c>
      <c r="C8767" s="1051" t="s">
        <v>17036</v>
      </c>
      <c r="D8767" s="1054">
        <v>48.95</v>
      </c>
    </row>
    <row r="8768" spans="1:4" x14ac:dyDescent="0.25">
      <c r="A8768" s="1051">
        <v>41410</v>
      </c>
      <c r="B8768" s="1051" t="s">
        <v>23774</v>
      </c>
      <c r="C8768" s="1051" t="s">
        <v>17034</v>
      </c>
      <c r="D8768" s="1054">
        <v>65.31</v>
      </c>
    </row>
    <row r="8769" spans="1:4" x14ac:dyDescent="0.25">
      <c r="A8769" s="1051">
        <v>41411</v>
      </c>
      <c r="B8769" s="1051" t="s">
        <v>23775</v>
      </c>
      <c r="C8769" s="1051" t="s">
        <v>17034</v>
      </c>
      <c r="D8769" s="1054">
        <v>59.21</v>
      </c>
    </row>
    <row r="8770" spans="1:4" x14ac:dyDescent="0.25">
      <c r="A8770" s="1051">
        <v>41412</v>
      </c>
      <c r="B8770" s="1051" t="s">
        <v>23776</v>
      </c>
      <c r="C8770" s="1051" t="s">
        <v>17034</v>
      </c>
      <c r="D8770" s="1054">
        <v>114.53</v>
      </c>
    </row>
    <row r="8771" spans="1:4" x14ac:dyDescent="0.25">
      <c r="A8771" s="1051">
        <v>41413</v>
      </c>
      <c r="B8771" s="1051" t="s">
        <v>23777</v>
      </c>
      <c r="C8771" s="1051" t="s">
        <v>17034</v>
      </c>
      <c r="D8771" s="1054">
        <v>103.06</v>
      </c>
    </row>
    <row r="8772" spans="1:4" x14ac:dyDescent="0.25">
      <c r="A8772" s="1051">
        <v>39359</v>
      </c>
      <c r="B8772" s="1051" t="s">
        <v>23778</v>
      </c>
      <c r="C8772" s="1051" t="s">
        <v>17034</v>
      </c>
      <c r="D8772" s="1054">
        <v>36.07</v>
      </c>
    </row>
    <row r="8773" spans="1:4" x14ac:dyDescent="0.25">
      <c r="A8773" s="1051">
        <v>39360</v>
      </c>
      <c r="B8773" s="1051" t="s">
        <v>23779</v>
      </c>
      <c r="C8773" s="1051" t="s">
        <v>17034</v>
      </c>
      <c r="D8773" s="1054">
        <v>36.07</v>
      </c>
    </row>
    <row r="8774" spans="1:4" x14ac:dyDescent="0.25">
      <c r="A8774" s="1051">
        <v>10710</v>
      </c>
      <c r="B8774" s="1051" t="s">
        <v>23780</v>
      </c>
      <c r="C8774" s="1051" t="s">
        <v>17041</v>
      </c>
      <c r="D8774" s="1054">
        <v>165.02</v>
      </c>
    </row>
    <row r="8775" spans="1:4" x14ac:dyDescent="0.25">
      <c r="A8775" s="1051">
        <v>10709</v>
      </c>
      <c r="B8775" s="1051" t="s">
        <v>23781</v>
      </c>
      <c r="C8775" s="1051" t="s">
        <v>17041</v>
      </c>
      <c r="D8775" s="1054">
        <v>202.73</v>
      </c>
    </row>
    <row r="8776" spans="1:4" x14ac:dyDescent="0.25">
      <c r="A8776" s="1051">
        <v>39636</v>
      </c>
      <c r="B8776" s="1051" t="s">
        <v>23782</v>
      </c>
      <c r="C8776" s="1051" t="s">
        <v>17041</v>
      </c>
      <c r="D8776" s="1054">
        <v>207.02</v>
      </c>
    </row>
    <row r="8777" spans="1:4" x14ac:dyDescent="0.25">
      <c r="A8777" s="1051">
        <v>10708</v>
      </c>
      <c r="B8777" s="1051" t="s">
        <v>23783</v>
      </c>
      <c r="C8777" s="1051" t="s">
        <v>17041</v>
      </c>
      <c r="D8777" s="1054">
        <v>63.88</v>
      </c>
    </row>
    <row r="8778" spans="1:4" x14ac:dyDescent="0.25">
      <c r="A8778" s="1051">
        <v>39635</v>
      </c>
      <c r="B8778" s="1051" t="s">
        <v>23784</v>
      </c>
      <c r="C8778" s="1051" t="s">
        <v>17041</v>
      </c>
      <c r="D8778" s="1054">
        <v>108.76</v>
      </c>
    </row>
    <row r="8779" spans="1:4" x14ac:dyDescent="0.25">
      <c r="A8779" s="1051">
        <v>6117</v>
      </c>
      <c r="B8779" s="1051" t="s">
        <v>23785</v>
      </c>
      <c r="C8779" s="1051" t="s">
        <v>17039</v>
      </c>
      <c r="D8779" s="1054">
        <v>16.97</v>
      </c>
    </row>
    <row r="8780" spans="1:4" x14ac:dyDescent="0.25">
      <c r="A8780" s="1051">
        <v>40913</v>
      </c>
      <c r="B8780" s="1051" t="s">
        <v>23786</v>
      </c>
      <c r="C8780" s="1051" t="s">
        <v>17040</v>
      </c>
      <c r="D8780" s="1055">
        <v>2977.23</v>
      </c>
    </row>
    <row r="8781" spans="1:4" x14ac:dyDescent="0.25">
      <c r="A8781" s="1051">
        <v>1214</v>
      </c>
      <c r="B8781" s="1051" t="s">
        <v>23787</v>
      </c>
      <c r="C8781" s="1051" t="s">
        <v>17039</v>
      </c>
      <c r="D8781" s="1054">
        <v>23.94</v>
      </c>
    </row>
    <row r="8782" spans="1:4" x14ac:dyDescent="0.25">
      <c r="A8782" s="1051">
        <v>40915</v>
      </c>
      <c r="B8782" s="1051" t="s">
        <v>23788</v>
      </c>
      <c r="C8782" s="1051" t="s">
        <v>17040</v>
      </c>
      <c r="D8782" s="1055">
        <v>4196.3100000000004</v>
      </c>
    </row>
    <row r="8783" spans="1:4" x14ac:dyDescent="0.25">
      <c r="A8783" s="1051">
        <v>40914</v>
      </c>
      <c r="B8783" s="1051" t="s">
        <v>23789</v>
      </c>
      <c r="C8783" s="1051" t="s">
        <v>17040</v>
      </c>
      <c r="D8783" s="1055">
        <v>4196.3100000000004</v>
      </c>
    </row>
    <row r="8784" spans="1:4" x14ac:dyDescent="0.25">
      <c r="A8784" s="1051">
        <v>1213</v>
      </c>
      <c r="B8784" s="1051" t="s">
        <v>23790</v>
      </c>
      <c r="C8784" s="1051" t="s">
        <v>17039</v>
      </c>
      <c r="D8784" s="1054">
        <v>23.94</v>
      </c>
    </row>
    <row r="8785" spans="1:4" x14ac:dyDescent="0.25">
      <c r="A8785" s="1051">
        <v>5091</v>
      </c>
      <c r="B8785" s="1051" t="s">
        <v>23791</v>
      </c>
      <c r="C8785" s="1051" t="s">
        <v>17034</v>
      </c>
      <c r="D8785" s="1054">
        <v>18.32</v>
      </c>
    </row>
    <row r="8786" spans="1:4" x14ac:dyDescent="0.25">
      <c r="A8786" s="1051">
        <v>14615</v>
      </c>
      <c r="B8786" s="1051" t="s">
        <v>23792</v>
      </c>
      <c r="C8786" s="1051" t="s">
        <v>17034</v>
      </c>
      <c r="D8786" s="1055">
        <v>3327.29</v>
      </c>
    </row>
    <row r="8787" spans="1:4" x14ac:dyDescent="0.25">
      <c r="A8787" s="1051">
        <v>2711</v>
      </c>
      <c r="B8787" s="1051" t="s">
        <v>23793</v>
      </c>
      <c r="C8787" s="1051" t="s">
        <v>17034</v>
      </c>
      <c r="D8787" s="1054">
        <v>212</v>
      </c>
    </row>
    <row r="8788" spans="1:4" x14ac:dyDescent="0.25">
      <c r="A8788" s="1051">
        <v>37727</v>
      </c>
      <c r="B8788" s="1051" t="s">
        <v>23794</v>
      </c>
      <c r="C8788" s="1051" t="s">
        <v>17034</v>
      </c>
      <c r="D8788" s="1055">
        <v>16767.98</v>
      </c>
    </row>
    <row r="8789" spans="1:4" x14ac:dyDescent="0.25">
      <c r="A8789" s="1051">
        <v>37728</v>
      </c>
      <c r="B8789" s="1051" t="s">
        <v>23795</v>
      </c>
      <c r="C8789" s="1051" t="s">
        <v>17034</v>
      </c>
      <c r="D8789" s="1055">
        <v>22748.16</v>
      </c>
    </row>
    <row r="8790" spans="1:4" x14ac:dyDescent="0.25">
      <c r="A8790" s="1051">
        <v>37729</v>
      </c>
      <c r="B8790" s="1051" t="s">
        <v>23796</v>
      </c>
      <c r="C8790" s="1051" t="s">
        <v>17034</v>
      </c>
      <c r="D8790" s="1055">
        <v>24624.3</v>
      </c>
    </row>
    <row r="8791" spans="1:4" x14ac:dyDescent="0.25">
      <c r="A8791" s="1051">
        <v>37730</v>
      </c>
      <c r="B8791" s="1051" t="s">
        <v>23797</v>
      </c>
      <c r="C8791" s="1051" t="s">
        <v>17034</v>
      </c>
      <c r="D8791" s="1055">
        <v>26500.44</v>
      </c>
    </row>
    <row r="8792" spans="1:4" x14ac:dyDescent="0.25">
      <c r="A8792" s="1051">
        <v>37731</v>
      </c>
      <c r="B8792" s="1051" t="s">
        <v>23798</v>
      </c>
      <c r="C8792" s="1051" t="s">
        <v>17034</v>
      </c>
      <c r="D8792" s="1055">
        <v>28376.58</v>
      </c>
    </row>
    <row r="8793" spans="1:4" x14ac:dyDescent="0.25">
      <c r="A8793" s="1051">
        <v>37732</v>
      </c>
      <c r="B8793" s="1051" t="s">
        <v>23799</v>
      </c>
      <c r="C8793" s="1051" t="s">
        <v>17034</v>
      </c>
      <c r="D8793" s="1055">
        <v>32363.37</v>
      </c>
    </row>
    <row r="8794" spans="1:4" x14ac:dyDescent="0.25">
      <c r="A8794" s="1051">
        <v>36496</v>
      </c>
      <c r="B8794" s="1051" t="s">
        <v>23800</v>
      </c>
      <c r="C8794" s="1051" t="s">
        <v>17034</v>
      </c>
      <c r="D8794" s="1055">
        <v>8447.93</v>
      </c>
    </row>
    <row r="8795" spans="1:4" x14ac:dyDescent="0.25">
      <c r="A8795" s="1051">
        <v>10630</v>
      </c>
      <c r="B8795" s="1051" t="s">
        <v>23801</v>
      </c>
      <c r="C8795" s="1051" t="s">
        <v>17034</v>
      </c>
      <c r="D8795" s="1055">
        <v>868334.36</v>
      </c>
    </row>
    <row r="8796" spans="1:4" x14ac:dyDescent="0.25">
      <c r="A8796" s="1051">
        <v>37762</v>
      </c>
      <c r="B8796" s="1051" t="s">
        <v>23802</v>
      </c>
      <c r="C8796" s="1051" t="s">
        <v>17034</v>
      </c>
      <c r="D8796" s="1055">
        <v>744717.47</v>
      </c>
    </row>
    <row r="8797" spans="1:4" x14ac:dyDescent="0.25">
      <c r="A8797" s="1051">
        <v>37763</v>
      </c>
      <c r="B8797" s="1051" t="s">
        <v>23803</v>
      </c>
      <c r="C8797" s="1051" t="s">
        <v>17034</v>
      </c>
      <c r="D8797" s="1055">
        <v>753762.5</v>
      </c>
    </row>
    <row r="8798" spans="1:4" x14ac:dyDescent="0.25">
      <c r="A8798" s="1051">
        <v>41992</v>
      </c>
      <c r="B8798" s="1051" t="s">
        <v>23804</v>
      </c>
      <c r="C8798" s="1051" t="s">
        <v>17034</v>
      </c>
      <c r="D8798" s="1055">
        <v>856877.32</v>
      </c>
    </row>
    <row r="8799" spans="1:4" x14ac:dyDescent="0.25">
      <c r="A8799" s="1051">
        <v>13215</v>
      </c>
      <c r="B8799" s="1051" t="s">
        <v>23805</v>
      </c>
      <c r="C8799" s="1051" t="s">
        <v>17034</v>
      </c>
      <c r="D8799" s="1055">
        <v>1050744.95</v>
      </c>
    </row>
    <row r="8800" spans="1:4" x14ac:dyDescent="0.25">
      <c r="A8800" s="1051">
        <v>4235</v>
      </c>
      <c r="B8800" s="1051" t="s">
        <v>23806</v>
      </c>
      <c r="C8800" s="1051" t="s">
        <v>17039</v>
      </c>
      <c r="D8800" s="1054">
        <v>14.95</v>
      </c>
    </row>
    <row r="8801" spans="1:4" x14ac:dyDescent="0.25">
      <c r="A8801" s="1051">
        <v>40976</v>
      </c>
      <c r="B8801" s="1051" t="s">
        <v>23807</v>
      </c>
      <c r="C8801" s="1051" t="s">
        <v>17040</v>
      </c>
      <c r="D8801" s="1055">
        <v>2621.27</v>
      </c>
    </row>
    <row r="8802" spans="1:4" x14ac:dyDescent="0.25">
      <c r="A8802" s="1051">
        <v>43091</v>
      </c>
      <c r="B8802" s="1051" t="s">
        <v>23808</v>
      </c>
      <c r="C8802" s="1051" t="s">
        <v>17034</v>
      </c>
      <c r="D8802" s="1055">
        <v>6846.36</v>
      </c>
    </row>
    <row r="8803" spans="1:4" x14ac:dyDescent="0.25">
      <c r="A8803" s="1051">
        <v>43092</v>
      </c>
      <c r="B8803" s="1051" t="s">
        <v>23809</v>
      </c>
      <c r="C8803" s="1051" t="s">
        <v>17034</v>
      </c>
      <c r="D8803" s="1055">
        <v>9128.48</v>
      </c>
    </row>
    <row r="8804" spans="1:4" x14ac:dyDescent="0.25">
      <c r="A8804" s="1051">
        <v>43089</v>
      </c>
      <c r="B8804" s="1051" t="s">
        <v>23810</v>
      </c>
      <c r="C8804" s="1051" t="s">
        <v>17034</v>
      </c>
      <c r="D8804" s="1055">
        <v>1590.9</v>
      </c>
    </row>
    <row r="8805" spans="1:4" x14ac:dyDescent="0.25">
      <c r="A8805" s="1051">
        <v>43090</v>
      </c>
      <c r="B8805" s="1051" t="s">
        <v>23811</v>
      </c>
      <c r="C8805" s="1051" t="s">
        <v>17034</v>
      </c>
      <c r="D8805" s="1055">
        <v>3510.95</v>
      </c>
    </row>
    <row r="8806" spans="1:4" x14ac:dyDescent="0.25">
      <c r="A8806" s="1051">
        <v>41967</v>
      </c>
      <c r="B8806" s="1051" t="s">
        <v>23812</v>
      </c>
      <c r="C8806" s="1051" t="s">
        <v>17037</v>
      </c>
      <c r="D8806" s="1054">
        <v>20.79</v>
      </c>
    </row>
    <row r="8807" spans="1:4" x14ac:dyDescent="0.25">
      <c r="A8807" s="1051">
        <v>12760</v>
      </c>
      <c r="B8807" s="1051" t="s">
        <v>23813</v>
      </c>
      <c r="C8807" s="1051" t="s">
        <v>17041</v>
      </c>
      <c r="D8807" s="1055">
        <v>1656.75</v>
      </c>
    </row>
    <row r="8808" spans="1:4" x14ac:dyDescent="0.25">
      <c r="A8808" s="1051">
        <v>12759</v>
      </c>
      <c r="B8808" s="1051" t="s">
        <v>23814</v>
      </c>
      <c r="C8808" s="1051" t="s">
        <v>17041</v>
      </c>
      <c r="D8808" s="1055">
        <v>1104.48</v>
      </c>
    </row>
    <row r="8809" spans="1:4" x14ac:dyDescent="0.25">
      <c r="A8809" s="1051">
        <v>43105</v>
      </c>
      <c r="B8809" s="1051" t="s">
        <v>23815</v>
      </c>
      <c r="C8809" s="1051" t="s">
        <v>17036</v>
      </c>
      <c r="D8809" s="1054">
        <v>32.29</v>
      </c>
    </row>
    <row r="8810" spans="1:4" x14ac:dyDescent="0.25">
      <c r="A8810" s="1051">
        <v>40424</v>
      </c>
      <c r="B8810" s="1051" t="s">
        <v>23816</v>
      </c>
      <c r="C8810" s="1051" t="s">
        <v>17036</v>
      </c>
      <c r="D8810" s="1054">
        <v>8.1999999999999993</v>
      </c>
    </row>
    <row r="8811" spans="1:4" x14ac:dyDescent="0.25">
      <c r="A8811" s="1051">
        <v>1325</v>
      </c>
      <c r="B8811" s="1051" t="s">
        <v>23817</v>
      </c>
      <c r="C8811" s="1051" t="s">
        <v>17036</v>
      </c>
      <c r="D8811" s="1054">
        <v>8.98</v>
      </c>
    </row>
    <row r="8812" spans="1:4" x14ac:dyDescent="0.25">
      <c r="A8812" s="1051">
        <v>1327</v>
      </c>
      <c r="B8812" s="1051" t="s">
        <v>23818</v>
      </c>
      <c r="C8812" s="1051" t="s">
        <v>17036</v>
      </c>
      <c r="D8812" s="1054">
        <v>9.57</v>
      </c>
    </row>
    <row r="8813" spans="1:4" x14ac:dyDescent="0.25">
      <c r="A8813" s="1051">
        <v>1328</v>
      </c>
      <c r="B8813" s="1051" t="s">
        <v>23819</v>
      </c>
      <c r="C8813" s="1051" t="s">
        <v>17036</v>
      </c>
      <c r="D8813" s="1054">
        <v>9.01</v>
      </c>
    </row>
    <row r="8814" spans="1:4" x14ac:dyDescent="0.25">
      <c r="A8814" s="1051">
        <v>1321</v>
      </c>
      <c r="B8814" s="1051" t="s">
        <v>23820</v>
      </c>
      <c r="C8814" s="1051" t="s">
        <v>17036</v>
      </c>
      <c r="D8814" s="1054">
        <v>8.34</v>
      </c>
    </row>
    <row r="8815" spans="1:4" x14ac:dyDescent="0.25">
      <c r="A8815" s="1051">
        <v>1318</v>
      </c>
      <c r="B8815" s="1051" t="s">
        <v>23821</v>
      </c>
      <c r="C8815" s="1051" t="s">
        <v>17036</v>
      </c>
      <c r="D8815" s="1054">
        <v>8.35</v>
      </c>
    </row>
    <row r="8816" spans="1:4" x14ac:dyDescent="0.25">
      <c r="A8816" s="1051">
        <v>1322</v>
      </c>
      <c r="B8816" s="1051" t="s">
        <v>23822</v>
      </c>
      <c r="C8816" s="1051" t="s">
        <v>17036</v>
      </c>
      <c r="D8816" s="1054">
        <v>8.82</v>
      </c>
    </row>
    <row r="8817" spans="1:4" x14ac:dyDescent="0.25">
      <c r="A8817" s="1051">
        <v>1323</v>
      </c>
      <c r="B8817" s="1051" t="s">
        <v>23823</v>
      </c>
      <c r="C8817" s="1051" t="s">
        <v>17036</v>
      </c>
      <c r="D8817" s="1054">
        <v>8.82</v>
      </c>
    </row>
    <row r="8818" spans="1:4" x14ac:dyDescent="0.25">
      <c r="A8818" s="1051">
        <v>1319</v>
      </c>
      <c r="B8818" s="1051" t="s">
        <v>23824</v>
      </c>
      <c r="C8818" s="1051" t="s">
        <v>17036</v>
      </c>
      <c r="D8818" s="1054">
        <v>7.43</v>
      </c>
    </row>
    <row r="8819" spans="1:4" x14ac:dyDescent="0.25">
      <c r="A8819" s="1051">
        <v>11026</v>
      </c>
      <c r="B8819" s="1051" t="s">
        <v>23825</v>
      </c>
      <c r="C8819" s="1051" t="s">
        <v>17036</v>
      </c>
      <c r="D8819" s="1054">
        <v>10.220000000000001</v>
      </c>
    </row>
    <row r="8820" spans="1:4" x14ac:dyDescent="0.25">
      <c r="A8820" s="1051">
        <v>11027</v>
      </c>
      <c r="B8820" s="1051" t="s">
        <v>23826</v>
      </c>
      <c r="C8820" s="1051" t="s">
        <v>17036</v>
      </c>
      <c r="D8820" s="1054">
        <v>10.64</v>
      </c>
    </row>
    <row r="8821" spans="1:4" x14ac:dyDescent="0.25">
      <c r="A8821" s="1051">
        <v>11046</v>
      </c>
      <c r="B8821" s="1051" t="s">
        <v>23827</v>
      </c>
      <c r="C8821" s="1051" t="s">
        <v>17036</v>
      </c>
      <c r="D8821" s="1054">
        <v>10.19</v>
      </c>
    </row>
    <row r="8822" spans="1:4" x14ac:dyDescent="0.25">
      <c r="A8822" s="1051">
        <v>11047</v>
      </c>
      <c r="B8822" s="1051" t="s">
        <v>23828</v>
      </c>
      <c r="C8822" s="1051" t="s">
        <v>17036</v>
      </c>
      <c r="D8822" s="1054">
        <v>11.11</v>
      </c>
    </row>
    <row r="8823" spans="1:4" x14ac:dyDescent="0.25">
      <c r="A8823" s="1051">
        <v>43668</v>
      </c>
      <c r="B8823" s="1051" t="s">
        <v>23829</v>
      </c>
      <c r="C8823" s="1051" t="s">
        <v>17036</v>
      </c>
      <c r="D8823" s="1054">
        <v>9.8000000000000007</v>
      </c>
    </row>
    <row r="8824" spans="1:4" x14ac:dyDescent="0.25">
      <c r="A8824" s="1051">
        <v>11049</v>
      </c>
      <c r="B8824" s="1051" t="s">
        <v>23830</v>
      </c>
      <c r="C8824" s="1051" t="s">
        <v>17036</v>
      </c>
      <c r="D8824" s="1054">
        <v>10.62</v>
      </c>
    </row>
    <row r="8825" spans="1:4" x14ac:dyDescent="0.25">
      <c r="A8825" s="1051">
        <v>43106</v>
      </c>
      <c r="B8825" s="1051" t="s">
        <v>23831</v>
      </c>
      <c r="C8825" s="1051" t="s">
        <v>17036</v>
      </c>
      <c r="D8825" s="1054">
        <v>10.68</v>
      </c>
    </row>
    <row r="8826" spans="1:4" x14ac:dyDescent="0.25">
      <c r="A8826" s="1051">
        <v>11051</v>
      </c>
      <c r="B8826" s="1051" t="s">
        <v>23832</v>
      </c>
      <c r="C8826" s="1051" t="s">
        <v>17036</v>
      </c>
      <c r="D8826" s="1054">
        <v>11.15</v>
      </c>
    </row>
    <row r="8827" spans="1:4" x14ac:dyDescent="0.25">
      <c r="A8827" s="1051">
        <v>11061</v>
      </c>
      <c r="B8827" s="1051" t="s">
        <v>23833</v>
      </c>
      <c r="C8827" s="1051" t="s">
        <v>17036</v>
      </c>
      <c r="D8827" s="1054">
        <v>13.38</v>
      </c>
    </row>
    <row r="8828" spans="1:4" x14ac:dyDescent="0.25">
      <c r="A8828" s="1051">
        <v>1333</v>
      </c>
      <c r="B8828" s="1051" t="s">
        <v>23834</v>
      </c>
      <c r="C8828" s="1051" t="s">
        <v>17036</v>
      </c>
      <c r="D8828" s="1054">
        <v>8.1</v>
      </c>
    </row>
    <row r="8829" spans="1:4" x14ac:dyDescent="0.25">
      <c r="A8829" s="1051">
        <v>1330</v>
      </c>
      <c r="B8829" s="1051" t="s">
        <v>23835</v>
      </c>
      <c r="C8829" s="1051" t="s">
        <v>17036</v>
      </c>
      <c r="D8829" s="1054">
        <v>8.02</v>
      </c>
    </row>
    <row r="8830" spans="1:4" x14ac:dyDescent="0.25">
      <c r="A8830" s="1051">
        <v>43667</v>
      </c>
      <c r="B8830" s="1051" t="s">
        <v>23836</v>
      </c>
      <c r="C8830" s="1051" t="s">
        <v>17036</v>
      </c>
      <c r="D8830" s="1054">
        <v>9.7200000000000006</v>
      </c>
    </row>
    <row r="8831" spans="1:4" x14ac:dyDescent="0.25">
      <c r="A8831" s="1051">
        <v>10957</v>
      </c>
      <c r="B8831" s="1051" t="s">
        <v>23837</v>
      </c>
      <c r="C8831" s="1051" t="s">
        <v>17036</v>
      </c>
      <c r="D8831" s="1054">
        <v>9.25</v>
      </c>
    </row>
    <row r="8832" spans="1:4" x14ac:dyDescent="0.25">
      <c r="A8832" s="1051">
        <v>1332</v>
      </c>
      <c r="B8832" s="1051" t="s">
        <v>23838</v>
      </c>
      <c r="C8832" s="1051" t="s">
        <v>17036</v>
      </c>
      <c r="D8832" s="1054">
        <v>8.23</v>
      </c>
    </row>
    <row r="8833" spans="1:4" x14ac:dyDescent="0.25">
      <c r="A8833" s="1051">
        <v>1334</v>
      </c>
      <c r="B8833" s="1051" t="s">
        <v>23839</v>
      </c>
      <c r="C8833" s="1051" t="s">
        <v>17036</v>
      </c>
      <c r="D8833" s="1054">
        <v>9.1199999999999992</v>
      </c>
    </row>
    <row r="8834" spans="1:4" x14ac:dyDescent="0.25">
      <c r="A8834" s="1051">
        <v>1335</v>
      </c>
      <c r="B8834" s="1051" t="s">
        <v>23840</v>
      </c>
      <c r="C8834" s="1051" t="s">
        <v>17036</v>
      </c>
      <c r="D8834" s="1054">
        <v>9.42</v>
      </c>
    </row>
    <row r="8835" spans="1:4" x14ac:dyDescent="0.25">
      <c r="A8835" s="1051">
        <v>40425</v>
      </c>
      <c r="B8835" s="1051" t="s">
        <v>23841</v>
      </c>
      <c r="C8835" s="1051" t="s">
        <v>17036</v>
      </c>
      <c r="D8835" s="1054">
        <v>8.07</v>
      </c>
    </row>
    <row r="8836" spans="1:4" x14ac:dyDescent="0.25">
      <c r="A8836" s="1051">
        <v>1337</v>
      </c>
      <c r="B8836" s="1051" t="s">
        <v>23842</v>
      </c>
      <c r="C8836" s="1051" t="s">
        <v>17036</v>
      </c>
      <c r="D8836" s="1054">
        <v>9.25</v>
      </c>
    </row>
    <row r="8837" spans="1:4" x14ac:dyDescent="0.25">
      <c r="A8837" s="1051">
        <v>1338</v>
      </c>
      <c r="B8837" s="1051" t="s">
        <v>23843</v>
      </c>
      <c r="C8837" s="1051" t="s">
        <v>17041</v>
      </c>
      <c r="D8837" s="1054">
        <v>44.72</v>
      </c>
    </row>
    <row r="8838" spans="1:4" x14ac:dyDescent="0.25">
      <c r="A8838" s="1051">
        <v>1340</v>
      </c>
      <c r="B8838" s="1051" t="s">
        <v>23844</v>
      </c>
      <c r="C8838" s="1051" t="s">
        <v>17041</v>
      </c>
      <c r="D8838" s="1054">
        <v>51.7</v>
      </c>
    </row>
    <row r="8839" spans="1:4" x14ac:dyDescent="0.25">
      <c r="A8839" s="1051">
        <v>1341</v>
      </c>
      <c r="B8839" s="1051" t="s">
        <v>23845</v>
      </c>
      <c r="C8839" s="1051" t="s">
        <v>17041</v>
      </c>
      <c r="D8839" s="1054">
        <v>49.79</v>
      </c>
    </row>
    <row r="8840" spans="1:4" x14ac:dyDescent="0.25">
      <c r="A8840" s="1051">
        <v>34659</v>
      </c>
      <c r="B8840" s="1051" t="s">
        <v>23846</v>
      </c>
      <c r="C8840" s="1051" t="s">
        <v>17041</v>
      </c>
      <c r="D8840" s="1054">
        <v>37.26</v>
      </c>
    </row>
    <row r="8841" spans="1:4" x14ac:dyDescent="0.25">
      <c r="A8841" s="1051">
        <v>34514</v>
      </c>
      <c r="B8841" s="1051" t="s">
        <v>23847</v>
      </c>
      <c r="C8841" s="1051" t="s">
        <v>17041</v>
      </c>
      <c r="D8841" s="1054">
        <v>41.27</v>
      </c>
    </row>
    <row r="8842" spans="1:4" x14ac:dyDescent="0.25">
      <c r="A8842" s="1051">
        <v>34660</v>
      </c>
      <c r="B8842" s="1051" t="s">
        <v>23848</v>
      </c>
      <c r="C8842" s="1051" t="s">
        <v>17041</v>
      </c>
      <c r="D8842" s="1054">
        <v>52.37</v>
      </c>
    </row>
    <row r="8843" spans="1:4" x14ac:dyDescent="0.25">
      <c r="A8843" s="1051">
        <v>34661</v>
      </c>
      <c r="B8843" s="1051" t="s">
        <v>23849</v>
      </c>
      <c r="C8843" s="1051" t="s">
        <v>17041</v>
      </c>
      <c r="D8843" s="1054">
        <v>75.22</v>
      </c>
    </row>
    <row r="8844" spans="1:4" x14ac:dyDescent="0.25">
      <c r="A8844" s="1051">
        <v>34667</v>
      </c>
      <c r="B8844" s="1051" t="s">
        <v>23850</v>
      </c>
      <c r="C8844" s="1051" t="s">
        <v>17041</v>
      </c>
      <c r="D8844" s="1054">
        <v>27.24</v>
      </c>
    </row>
    <row r="8845" spans="1:4" x14ac:dyDescent="0.25">
      <c r="A8845" s="1051">
        <v>34668</v>
      </c>
      <c r="B8845" s="1051" t="s">
        <v>23851</v>
      </c>
      <c r="C8845" s="1051" t="s">
        <v>17041</v>
      </c>
      <c r="D8845" s="1054">
        <v>35.6</v>
      </c>
    </row>
    <row r="8846" spans="1:4" x14ac:dyDescent="0.25">
      <c r="A8846" s="1051">
        <v>34741</v>
      </c>
      <c r="B8846" s="1051" t="s">
        <v>23852</v>
      </c>
      <c r="C8846" s="1051" t="s">
        <v>17041</v>
      </c>
      <c r="D8846" s="1054">
        <v>39.17</v>
      </c>
    </row>
    <row r="8847" spans="1:4" x14ac:dyDescent="0.25">
      <c r="A8847" s="1051">
        <v>34664</v>
      </c>
      <c r="B8847" s="1051" t="s">
        <v>23853</v>
      </c>
      <c r="C8847" s="1051" t="s">
        <v>17041</v>
      </c>
      <c r="D8847" s="1054">
        <v>42.74</v>
      </c>
    </row>
    <row r="8848" spans="1:4" x14ac:dyDescent="0.25">
      <c r="A8848" s="1051">
        <v>34665</v>
      </c>
      <c r="B8848" s="1051" t="s">
        <v>23854</v>
      </c>
      <c r="C8848" s="1051" t="s">
        <v>17041</v>
      </c>
      <c r="D8848" s="1054">
        <v>53.06</v>
      </c>
    </row>
    <row r="8849" spans="1:4" x14ac:dyDescent="0.25">
      <c r="A8849" s="1051">
        <v>34666</v>
      </c>
      <c r="B8849" s="1051" t="s">
        <v>23855</v>
      </c>
      <c r="C8849" s="1051" t="s">
        <v>17041</v>
      </c>
      <c r="D8849" s="1054">
        <v>80.14</v>
      </c>
    </row>
    <row r="8850" spans="1:4" x14ac:dyDescent="0.25">
      <c r="A8850" s="1051">
        <v>34669</v>
      </c>
      <c r="B8850" s="1051" t="s">
        <v>23856</v>
      </c>
      <c r="C8850" s="1051" t="s">
        <v>17041</v>
      </c>
      <c r="D8850" s="1054">
        <v>29.38</v>
      </c>
    </row>
    <row r="8851" spans="1:4" x14ac:dyDescent="0.25">
      <c r="A8851" s="1051">
        <v>34670</v>
      </c>
      <c r="B8851" s="1051" t="s">
        <v>23857</v>
      </c>
      <c r="C8851" s="1051" t="s">
        <v>17041</v>
      </c>
      <c r="D8851" s="1054">
        <v>35.94</v>
      </c>
    </row>
    <row r="8852" spans="1:4" x14ac:dyDescent="0.25">
      <c r="A8852" s="1051">
        <v>34671</v>
      </c>
      <c r="B8852" s="1051" t="s">
        <v>23858</v>
      </c>
      <c r="C8852" s="1051" t="s">
        <v>17041</v>
      </c>
      <c r="D8852" s="1054">
        <v>30</v>
      </c>
    </row>
    <row r="8853" spans="1:4" x14ac:dyDescent="0.25">
      <c r="A8853" s="1051">
        <v>34672</v>
      </c>
      <c r="B8853" s="1051" t="s">
        <v>23859</v>
      </c>
      <c r="C8853" s="1051" t="s">
        <v>17041</v>
      </c>
      <c r="D8853" s="1054">
        <v>31.63</v>
      </c>
    </row>
    <row r="8854" spans="1:4" x14ac:dyDescent="0.25">
      <c r="A8854" s="1051">
        <v>34673</v>
      </c>
      <c r="B8854" s="1051" t="s">
        <v>23860</v>
      </c>
      <c r="C8854" s="1051" t="s">
        <v>17041</v>
      </c>
      <c r="D8854" s="1054">
        <v>38.6</v>
      </c>
    </row>
    <row r="8855" spans="1:4" x14ac:dyDescent="0.25">
      <c r="A8855" s="1051">
        <v>34674</v>
      </c>
      <c r="B8855" s="1051" t="s">
        <v>23861</v>
      </c>
      <c r="C8855" s="1051" t="s">
        <v>17041</v>
      </c>
      <c r="D8855" s="1054">
        <v>51.32</v>
      </c>
    </row>
    <row r="8856" spans="1:4" x14ac:dyDescent="0.25">
      <c r="A8856" s="1051">
        <v>34675</v>
      </c>
      <c r="B8856" s="1051" t="s">
        <v>23862</v>
      </c>
      <c r="C8856" s="1051" t="s">
        <v>17041</v>
      </c>
      <c r="D8856" s="1054">
        <v>62.57</v>
      </c>
    </row>
    <row r="8857" spans="1:4" x14ac:dyDescent="0.25">
      <c r="A8857" s="1051">
        <v>34676</v>
      </c>
      <c r="B8857" s="1051" t="s">
        <v>23863</v>
      </c>
      <c r="C8857" s="1051" t="s">
        <v>17041</v>
      </c>
      <c r="D8857" s="1054">
        <v>18.010000000000002</v>
      </c>
    </row>
    <row r="8858" spans="1:4" x14ac:dyDescent="0.25">
      <c r="A8858" s="1051">
        <v>34677</v>
      </c>
      <c r="B8858" s="1051" t="s">
        <v>23864</v>
      </c>
      <c r="C8858" s="1051" t="s">
        <v>17041</v>
      </c>
      <c r="D8858" s="1054">
        <v>24.22</v>
      </c>
    </row>
    <row r="8859" spans="1:4" x14ac:dyDescent="0.25">
      <c r="A8859" s="1051">
        <v>43126</v>
      </c>
      <c r="B8859" s="1051" t="s">
        <v>23865</v>
      </c>
      <c r="C8859" s="1051" t="s">
        <v>17041</v>
      </c>
      <c r="D8859" s="1054">
        <v>97.7</v>
      </c>
    </row>
    <row r="8860" spans="1:4" x14ac:dyDescent="0.25">
      <c r="A8860" s="1051">
        <v>43124</v>
      </c>
      <c r="B8860" s="1051" t="s">
        <v>23866</v>
      </c>
      <c r="C8860" s="1051" t="s">
        <v>17041</v>
      </c>
      <c r="D8860" s="1054">
        <v>114.08</v>
      </c>
    </row>
    <row r="8861" spans="1:4" x14ac:dyDescent="0.25">
      <c r="A8861" s="1051">
        <v>43125</v>
      </c>
      <c r="B8861" s="1051" t="s">
        <v>23867</v>
      </c>
      <c r="C8861" s="1051" t="s">
        <v>17041</v>
      </c>
      <c r="D8861" s="1054">
        <v>147.94999999999999</v>
      </c>
    </row>
    <row r="8862" spans="1:4" x14ac:dyDescent="0.25">
      <c r="A8862" s="1051">
        <v>40623</v>
      </c>
      <c r="B8862" s="1051" t="s">
        <v>23868</v>
      </c>
      <c r="C8862" s="1051" t="s">
        <v>17042</v>
      </c>
      <c r="D8862" s="1054">
        <v>90.08</v>
      </c>
    </row>
    <row r="8863" spans="1:4" x14ac:dyDescent="0.25">
      <c r="A8863" s="1051">
        <v>43701</v>
      </c>
      <c r="B8863" s="1051" t="s">
        <v>23869</v>
      </c>
      <c r="C8863" s="1051" t="s">
        <v>17036</v>
      </c>
      <c r="D8863" s="1054">
        <v>39.619999999999997</v>
      </c>
    </row>
    <row r="8864" spans="1:4" x14ac:dyDescent="0.25">
      <c r="A8864" s="1051">
        <v>1345</v>
      </c>
      <c r="B8864" s="1051" t="s">
        <v>23870</v>
      </c>
      <c r="C8864" s="1051" t="s">
        <v>17041</v>
      </c>
      <c r="D8864" s="1054">
        <v>97.97</v>
      </c>
    </row>
    <row r="8865" spans="1:4" x14ac:dyDescent="0.25">
      <c r="A8865" s="1051">
        <v>1346</v>
      </c>
      <c r="B8865" s="1051" t="s">
        <v>23871</v>
      </c>
      <c r="C8865" s="1051" t="s">
        <v>17041</v>
      </c>
      <c r="D8865" s="1054">
        <v>56.99</v>
      </c>
    </row>
    <row r="8866" spans="1:4" x14ac:dyDescent="0.25">
      <c r="A8866" s="1051">
        <v>1347</v>
      </c>
      <c r="B8866" s="1051" t="s">
        <v>23872</v>
      </c>
      <c r="C8866" s="1051" t="s">
        <v>17041</v>
      </c>
      <c r="D8866" s="1054">
        <v>70.61</v>
      </c>
    </row>
    <row r="8867" spans="1:4" x14ac:dyDescent="0.25">
      <c r="A8867" s="1051">
        <v>43678</v>
      </c>
      <c r="B8867" s="1051" t="s">
        <v>23873</v>
      </c>
      <c r="C8867" s="1051" t="s">
        <v>17041</v>
      </c>
      <c r="D8867" s="1054">
        <v>81.91</v>
      </c>
    </row>
    <row r="8868" spans="1:4" x14ac:dyDescent="0.25">
      <c r="A8868" s="1051">
        <v>43680</v>
      </c>
      <c r="B8868" s="1051" t="s">
        <v>23874</v>
      </c>
      <c r="C8868" s="1051" t="s">
        <v>17041</v>
      </c>
      <c r="D8868" s="1054">
        <v>118</v>
      </c>
    </row>
    <row r="8869" spans="1:4" x14ac:dyDescent="0.25">
      <c r="A8869" s="1051">
        <v>43679</v>
      </c>
      <c r="B8869" s="1051" t="s">
        <v>23875</v>
      </c>
      <c r="C8869" s="1051" t="s">
        <v>17041</v>
      </c>
      <c r="D8869" s="1054">
        <v>41.41</v>
      </c>
    </row>
    <row r="8870" spans="1:4" x14ac:dyDescent="0.25">
      <c r="A8870" s="1051">
        <v>1355</v>
      </c>
      <c r="B8870" s="1051" t="s">
        <v>23876</v>
      </c>
      <c r="C8870" s="1051" t="s">
        <v>17041</v>
      </c>
      <c r="D8870" s="1054">
        <v>47.12</v>
      </c>
    </row>
    <row r="8871" spans="1:4" x14ac:dyDescent="0.25">
      <c r="A8871" s="1051">
        <v>1358</v>
      </c>
      <c r="B8871" s="1051" t="s">
        <v>23877</v>
      </c>
      <c r="C8871" s="1051" t="s">
        <v>17041</v>
      </c>
      <c r="D8871" s="1054">
        <v>57.85</v>
      </c>
    </row>
    <row r="8872" spans="1:4" x14ac:dyDescent="0.25">
      <c r="A8872" s="1051">
        <v>43677</v>
      </c>
      <c r="B8872" s="1051" t="s">
        <v>23878</v>
      </c>
      <c r="C8872" s="1051" t="s">
        <v>17041</v>
      </c>
      <c r="D8872" s="1054">
        <v>71.78</v>
      </c>
    </row>
    <row r="8873" spans="1:4" x14ac:dyDescent="0.25">
      <c r="A8873" s="1051">
        <v>43682</v>
      </c>
      <c r="B8873" s="1051" t="s">
        <v>23879</v>
      </c>
      <c r="C8873" s="1051" t="s">
        <v>17041</v>
      </c>
      <c r="D8873" s="1054">
        <v>22</v>
      </c>
    </row>
    <row r="8874" spans="1:4" x14ac:dyDescent="0.25">
      <c r="A8874" s="1051">
        <v>43681</v>
      </c>
      <c r="B8874" s="1051" t="s">
        <v>23880</v>
      </c>
      <c r="C8874" s="1051" t="s">
        <v>17041</v>
      </c>
      <c r="D8874" s="1054">
        <v>36.450000000000003</v>
      </c>
    </row>
    <row r="8875" spans="1:4" x14ac:dyDescent="0.25">
      <c r="A8875" s="1051">
        <v>20971</v>
      </c>
      <c r="B8875" s="1051" t="s">
        <v>23881</v>
      </c>
      <c r="C8875" s="1051" t="s">
        <v>17034</v>
      </c>
      <c r="D8875" s="1054">
        <v>18.09</v>
      </c>
    </row>
    <row r="8876" spans="1:4" x14ac:dyDescent="0.25">
      <c r="A8876" s="1051">
        <v>39746</v>
      </c>
      <c r="B8876" s="1051" t="s">
        <v>23882</v>
      </c>
      <c r="C8876" s="1051" t="s">
        <v>17034</v>
      </c>
      <c r="D8876" s="1054">
        <v>86.5</v>
      </c>
    </row>
    <row r="8877" spans="1:4" x14ac:dyDescent="0.25">
      <c r="A8877" s="1051">
        <v>13279</v>
      </c>
      <c r="B8877" s="1051" t="s">
        <v>23883</v>
      </c>
      <c r="C8877" s="1051" t="s">
        <v>17036</v>
      </c>
      <c r="D8877" s="1054">
        <v>21.9</v>
      </c>
    </row>
    <row r="8878" spans="1:4" x14ac:dyDescent="0.25">
      <c r="A8878" s="1051">
        <v>11977</v>
      </c>
      <c r="B8878" s="1051" t="s">
        <v>23884</v>
      </c>
      <c r="C8878" s="1051" t="s">
        <v>17034</v>
      </c>
      <c r="D8878" s="1054">
        <v>11.35</v>
      </c>
    </row>
    <row r="8879" spans="1:4" x14ac:dyDescent="0.25">
      <c r="A8879" s="1051">
        <v>11976</v>
      </c>
      <c r="B8879" s="1051" t="s">
        <v>23885</v>
      </c>
      <c r="C8879" s="1051" t="s">
        <v>17034</v>
      </c>
      <c r="D8879" s="1054">
        <v>1.27</v>
      </c>
    </row>
    <row r="8880" spans="1:4" x14ac:dyDescent="0.25">
      <c r="A8880" s="1051">
        <v>11975</v>
      </c>
      <c r="B8880" s="1051" t="s">
        <v>23886</v>
      </c>
      <c r="C8880" s="1051" t="s">
        <v>17034</v>
      </c>
      <c r="D8880" s="1054">
        <v>24.87</v>
      </c>
    </row>
    <row r="8881" spans="1:4" x14ac:dyDescent="0.25">
      <c r="A8881" s="1051">
        <v>1368</v>
      </c>
      <c r="B8881" s="1051" t="s">
        <v>23887</v>
      </c>
      <c r="C8881" s="1051" t="s">
        <v>17034</v>
      </c>
      <c r="D8881" s="1054">
        <v>78.45</v>
      </c>
    </row>
    <row r="8882" spans="1:4" x14ac:dyDescent="0.25">
      <c r="A8882" s="1051">
        <v>1367</v>
      </c>
      <c r="B8882" s="1051" t="s">
        <v>23888</v>
      </c>
      <c r="C8882" s="1051" t="s">
        <v>17034</v>
      </c>
      <c r="D8882" s="1054">
        <v>253.76</v>
      </c>
    </row>
    <row r="8883" spans="1:4" x14ac:dyDescent="0.25">
      <c r="A8883" s="1051">
        <v>1380</v>
      </c>
      <c r="B8883" s="1051" t="s">
        <v>23889</v>
      </c>
      <c r="C8883" s="1051" t="s">
        <v>17036</v>
      </c>
      <c r="D8883" s="1054">
        <v>4.41</v>
      </c>
    </row>
    <row r="8884" spans="1:4" x14ac:dyDescent="0.25">
      <c r="A8884" s="1051">
        <v>1375</v>
      </c>
      <c r="B8884" s="1051" t="s">
        <v>23890</v>
      </c>
      <c r="C8884" s="1051" t="s">
        <v>17036</v>
      </c>
      <c r="D8884" s="1054">
        <v>15</v>
      </c>
    </row>
    <row r="8885" spans="1:4" x14ac:dyDescent="0.25">
      <c r="A8885" s="1051">
        <v>1379</v>
      </c>
      <c r="B8885" s="1051" t="s">
        <v>23891</v>
      </c>
      <c r="C8885" s="1051" t="s">
        <v>17036</v>
      </c>
      <c r="D8885" s="1054">
        <v>0.66</v>
      </c>
    </row>
    <row r="8886" spans="1:4" x14ac:dyDescent="0.25">
      <c r="A8886" s="1051">
        <v>13284</v>
      </c>
      <c r="B8886" s="1051" t="s">
        <v>23892</v>
      </c>
      <c r="C8886" s="1051" t="s">
        <v>17036</v>
      </c>
      <c r="D8886" s="1054">
        <v>0.59</v>
      </c>
    </row>
    <row r="8887" spans="1:4" x14ac:dyDescent="0.25">
      <c r="A8887" s="1051">
        <v>44528</v>
      </c>
      <c r="B8887" s="1051" t="s">
        <v>23893</v>
      </c>
      <c r="C8887" s="1051" t="s">
        <v>17036</v>
      </c>
      <c r="D8887" s="1054">
        <v>3.51</v>
      </c>
    </row>
    <row r="8888" spans="1:4" x14ac:dyDescent="0.25">
      <c r="A8888" s="1051">
        <v>34753</v>
      </c>
      <c r="B8888" s="1051" t="s">
        <v>23894</v>
      </c>
      <c r="C8888" s="1051" t="s">
        <v>17036</v>
      </c>
      <c r="D8888" s="1054">
        <v>0.64</v>
      </c>
    </row>
    <row r="8889" spans="1:4" x14ac:dyDescent="0.25">
      <c r="A8889" s="1051">
        <v>420</v>
      </c>
      <c r="B8889" s="1051" t="s">
        <v>23895</v>
      </c>
      <c r="C8889" s="1051" t="s">
        <v>17034</v>
      </c>
      <c r="D8889" s="1054">
        <v>38.99</v>
      </c>
    </row>
    <row r="8890" spans="1:4" x14ac:dyDescent="0.25">
      <c r="A8890" s="1051">
        <v>12327</v>
      </c>
      <c r="B8890" s="1051" t="s">
        <v>23896</v>
      </c>
      <c r="C8890" s="1051" t="s">
        <v>17034</v>
      </c>
      <c r="D8890" s="1054">
        <v>46.45</v>
      </c>
    </row>
    <row r="8891" spans="1:4" x14ac:dyDescent="0.25">
      <c r="A8891" s="1051">
        <v>36148</v>
      </c>
      <c r="B8891" s="1051" t="s">
        <v>23897</v>
      </c>
      <c r="C8891" s="1051" t="s">
        <v>17034</v>
      </c>
      <c r="D8891" s="1054">
        <v>70.599999999999994</v>
      </c>
    </row>
    <row r="8892" spans="1:4" x14ac:dyDescent="0.25">
      <c r="A8892" s="1051">
        <v>12329</v>
      </c>
      <c r="B8892" s="1051" t="s">
        <v>23898</v>
      </c>
      <c r="C8892" s="1051" t="s">
        <v>17036</v>
      </c>
      <c r="D8892" s="1054">
        <v>136.38</v>
      </c>
    </row>
    <row r="8893" spans="1:4" x14ac:dyDescent="0.25">
      <c r="A8893" s="1051">
        <v>1339</v>
      </c>
      <c r="B8893" s="1051" t="s">
        <v>23899</v>
      </c>
      <c r="C8893" s="1051" t="s">
        <v>17036</v>
      </c>
      <c r="D8893" s="1054">
        <v>44.84</v>
      </c>
    </row>
    <row r="8894" spans="1:4" x14ac:dyDescent="0.25">
      <c r="A8894" s="1051">
        <v>44396</v>
      </c>
      <c r="B8894" s="1051" t="s">
        <v>23900</v>
      </c>
      <c r="C8894" s="1051" t="s">
        <v>17036</v>
      </c>
      <c r="D8894" s="1054">
        <v>48.01</v>
      </c>
    </row>
    <row r="8895" spans="1:4" x14ac:dyDescent="0.25">
      <c r="A8895" s="1051">
        <v>44327</v>
      </c>
      <c r="B8895" s="1051" t="s">
        <v>23901</v>
      </c>
      <c r="C8895" s="1051" t="s">
        <v>17037</v>
      </c>
      <c r="D8895" s="1054">
        <v>163.29</v>
      </c>
    </row>
    <row r="8896" spans="1:4" x14ac:dyDescent="0.25">
      <c r="A8896" s="1051">
        <v>37418</v>
      </c>
      <c r="B8896" s="1051" t="s">
        <v>23902</v>
      </c>
      <c r="C8896" s="1051" t="s">
        <v>17034</v>
      </c>
      <c r="D8896" s="1054">
        <v>15.2</v>
      </c>
    </row>
    <row r="8897" spans="1:4" x14ac:dyDescent="0.25">
      <c r="A8897" s="1051">
        <v>37419</v>
      </c>
      <c r="B8897" s="1051" t="s">
        <v>23903</v>
      </c>
      <c r="C8897" s="1051" t="s">
        <v>17034</v>
      </c>
      <c r="D8897" s="1054">
        <v>15.61</v>
      </c>
    </row>
    <row r="8898" spans="1:4" x14ac:dyDescent="0.25">
      <c r="A8898" s="1051">
        <v>1427</v>
      </c>
      <c r="B8898" s="1051" t="s">
        <v>23904</v>
      </c>
      <c r="C8898" s="1051" t="s">
        <v>17034</v>
      </c>
      <c r="D8898" s="1054">
        <v>17.399999999999999</v>
      </c>
    </row>
    <row r="8899" spans="1:4" x14ac:dyDescent="0.25">
      <c r="A8899" s="1051">
        <v>1402</v>
      </c>
      <c r="B8899" s="1051" t="s">
        <v>23905</v>
      </c>
      <c r="C8899" s="1051" t="s">
        <v>17034</v>
      </c>
      <c r="D8899" s="1054">
        <v>6.02</v>
      </c>
    </row>
    <row r="8900" spans="1:4" x14ac:dyDescent="0.25">
      <c r="A8900" s="1051">
        <v>1420</v>
      </c>
      <c r="B8900" s="1051" t="s">
        <v>23906</v>
      </c>
      <c r="C8900" s="1051" t="s">
        <v>17034</v>
      </c>
      <c r="D8900" s="1054">
        <v>7.74</v>
      </c>
    </row>
    <row r="8901" spans="1:4" x14ac:dyDescent="0.25">
      <c r="A8901" s="1051">
        <v>1419</v>
      </c>
      <c r="B8901" s="1051" t="s">
        <v>23907</v>
      </c>
      <c r="C8901" s="1051" t="s">
        <v>17034</v>
      </c>
      <c r="D8901" s="1054">
        <v>9.35</v>
      </c>
    </row>
    <row r="8902" spans="1:4" x14ac:dyDescent="0.25">
      <c r="A8902" s="1051">
        <v>1414</v>
      </c>
      <c r="B8902" s="1051" t="s">
        <v>23908</v>
      </c>
      <c r="C8902" s="1051" t="s">
        <v>17034</v>
      </c>
      <c r="D8902" s="1054">
        <v>9.15</v>
      </c>
    </row>
    <row r="8903" spans="1:4" x14ac:dyDescent="0.25">
      <c r="A8903" s="1051">
        <v>1413</v>
      </c>
      <c r="B8903" s="1051" t="s">
        <v>23909</v>
      </c>
      <c r="C8903" s="1051" t="s">
        <v>17034</v>
      </c>
      <c r="D8903" s="1054">
        <v>13.52</v>
      </c>
    </row>
    <row r="8904" spans="1:4" x14ac:dyDescent="0.25">
      <c r="A8904" s="1051">
        <v>1412</v>
      </c>
      <c r="B8904" s="1051" t="s">
        <v>23910</v>
      </c>
      <c r="C8904" s="1051" t="s">
        <v>17034</v>
      </c>
      <c r="D8904" s="1054">
        <v>11.45</v>
      </c>
    </row>
    <row r="8905" spans="1:4" x14ac:dyDescent="0.25">
      <c r="A8905" s="1051">
        <v>1406</v>
      </c>
      <c r="B8905" s="1051" t="s">
        <v>23911</v>
      </c>
      <c r="C8905" s="1051" t="s">
        <v>17034</v>
      </c>
      <c r="D8905" s="1054">
        <v>13.82</v>
      </c>
    </row>
    <row r="8906" spans="1:4" x14ac:dyDescent="0.25">
      <c r="A8906" s="1051">
        <v>11281</v>
      </c>
      <c r="B8906" s="1051" t="s">
        <v>23912</v>
      </c>
      <c r="C8906" s="1051" t="s">
        <v>17034</v>
      </c>
      <c r="D8906" s="1055">
        <v>12522.95</v>
      </c>
    </row>
    <row r="8907" spans="1:4" x14ac:dyDescent="0.25">
      <c r="A8907" s="1051">
        <v>1442</v>
      </c>
      <c r="B8907" s="1051" t="s">
        <v>23913</v>
      </c>
      <c r="C8907" s="1051" t="s">
        <v>17034</v>
      </c>
      <c r="D8907" s="1055">
        <v>10512.92</v>
      </c>
    </row>
    <row r="8908" spans="1:4" x14ac:dyDescent="0.25">
      <c r="A8908" s="1051">
        <v>13457</v>
      </c>
      <c r="B8908" s="1051" t="s">
        <v>23914</v>
      </c>
      <c r="C8908" s="1051" t="s">
        <v>17034</v>
      </c>
      <c r="D8908" s="1055">
        <v>9074.6</v>
      </c>
    </row>
    <row r="8909" spans="1:4" x14ac:dyDescent="0.25">
      <c r="A8909" s="1051">
        <v>40699</v>
      </c>
      <c r="B8909" s="1051" t="s">
        <v>23915</v>
      </c>
      <c r="C8909" s="1051" t="s">
        <v>17034</v>
      </c>
      <c r="D8909" s="1055">
        <v>7015.01</v>
      </c>
    </row>
    <row r="8910" spans="1:4" x14ac:dyDescent="0.25">
      <c r="A8910" s="1051">
        <v>40701</v>
      </c>
      <c r="B8910" s="1051" t="s">
        <v>23916</v>
      </c>
      <c r="C8910" s="1051" t="s">
        <v>17034</v>
      </c>
      <c r="D8910" s="1055">
        <v>124035</v>
      </c>
    </row>
    <row r="8911" spans="1:4" x14ac:dyDescent="0.25">
      <c r="A8911" s="1051">
        <v>40700</v>
      </c>
      <c r="B8911" s="1051" t="s">
        <v>23917</v>
      </c>
      <c r="C8911" s="1051" t="s">
        <v>17034</v>
      </c>
      <c r="D8911" s="1055">
        <v>16330.03</v>
      </c>
    </row>
    <row r="8912" spans="1:4" x14ac:dyDescent="0.25">
      <c r="A8912" s="1051">
        <v>13458</v>
      </c>
      <c r="B8912" s="1051" t="s">
        <v>23918</v>
      </c>
      <c r="C8912" s="1051" t="s">
        <v>17034</v>
      </c>
      <c r="D8912" s="1055">
        <v>15517.56</v>
      </c>
    </row>
    <row r="8913" spans="1:4" x14ac:dyDescent="0.25">
      <c r="A8913" s="1051">
        <v>11134</v>
      </c>
      <c r="B8913" s="1051" t="s">
        <v>23919</v>
      </c>
      <c r="C8913" s="1051" t="s">
        <v>17041</v>
      </c>
      <c r="D8913" s="1054">
        <v>81.180000000000007</v>
      </c>
    </row>
    <row r="8914" spans="1:4" x14ac:dyDescent="0.25">
      <c r="A8914" s="1051">
        <v>11135</v>
      </c>
      <c r="B8914" s="1051" t="s">
        <v>23920</v>
      </c>
      <c r="C8914" s="1051" t="s">
        <v>17041</v>
      </c>
      <c r="D8914" s="1054">
        <v>87.65</v>
      </c>
    </row>
    <row r="8915" spans="1:4" x14ac:dyDescent="0.25">
      <c r="A8915" s="1051">
        <v>11136</v>
      </c>
      <c r="B8915" s="1051" t="s">
        <v>23921</v>
      </c>
      <c r="C8915" s="1051" t="s">
        <v>17041</v>
      </c>
      <c r="D8915" s="1054">
        <v>100.37</v>
      </c>
    </row>
    <row r="8916" spans="1:4" x14ac:dyDescent="0.25">
      <c r="A8916" s="1051">
        <v>34743</v>
      </c>
      <c r="B8916" s="1051" t="s">
        <v>23922</v>
      </c>
      <c r="C8916" s="1051" t="s">
        <v>17041</v>
      </c>
      <c r="D8916" s="1054">
        <v>121.1</v>
      </c>
    </row>
    <row r="8917" spans="1:4" x14ac:dyDescent="0.25">
      <c r="A8917" s="1051">
        <v>11137</v>
      </c>
      <c r="B8917" s="1051" t="s">
        <v>23923</v>
      </c>
      <c r="C8917" s="1051" t="s">
        <v>17041</v>
      </c>
      <c r="D8917" s="1054">
        <v>137.54</v>
      </c>
    </row>
    <row r="8918" spans="1:4" x14ac:dyDescent="0.25">
      <c r="A8918" s="1051">
        <v>34745</v>
      </c>
      <c r="B8918" s="1051" t="s">
        <v>23924</v>
      </c>
      <c r="C8918" s="1051" t="s">
        <v>17041</v>
      </c>
      <c r="D8918" s="1054">
        <v>163.56</v>
      </c>
    </row>
    <row r="8919" spans="1:4" x14ac:dyDescent="0.25">
      <c r="A8919" s="1051">
        <v>34746</v>
      </c>
      <c r="B8919" s="1051" t="s">
        <v>23925</v>
      </c>
      <c r="C8919" s="1051" t="s">
        <v>17041</v>
      </c>
      <c r="D8919" s="1054">
        <v>44.6</v>
      </c>
    </row>
    <row r="8920" spans="1:4" x14ac:dyDescent="0.25">
      <c r="A8920" s="1051">
        <v>1360</v>
      </c>
      <c r="B8920" s="1051" t="s">
        <v>23926</v>
      </c>
      <c r="C8920" s="1051" t="s">
        <v>17041</v>
      </c>
      <c r="D8920" s="1054">
        <v>52.04</v>
      </c>
    </row>
    <row r="8921" spans="1:4" x14ac:dyDescent="0.25">
      <c r="A8921" s="1051">
        <v>36524</v>
      </c>
      <c r="B8921" s="1051" t="s">
        <v>23927</v>
      </c>
      <c r="C8921" s="1051" t="s">
        <v>17034</v>
      </c>
      <c r="D8921" s="1055">
        <v>192861.26</v>
      </c>
    </row>
    <row r="8922" spans="1:4" x14ac:dyDescent="0.25">
      <c r="A8922" s="1051">
        <v>36526</v>
      </c>
      <c r="B8922" s="1051" t="s">
        <v>23928</v>
      </c>
      <c r="C8922" s="1051" t="s">
        <v>17034</v>
      </c>
      <c r="D8922" s="1055">
        <v>155415.46</v>
      </c>
    </row>
    <row r="8923" spans="1:4" x14ac:dyDescent="0.25">
      <c r="A8923" s="1051">
        <v>36523</v>
      </c>
      <c r="B8923" s="1051" t="s">
        <v>23929</v>
      </c>
      <c r="C8923" s="1051" t="s">
        <v>17034</v>
      </c>
      <c r="D8923" s="1055">
        <v>332723.52</v>
      </c>
    </row>
    <row r="8924" spans="1:4" x14ac:dyDescent="0.25">
      <c r="A8924" s="1051">
        <v>36527</v>
      </c>
      <c r="B8924" s="1051" t="s">
        <v>23930</v>
      </c>
      <c r="C8924" s="1051" t="s">
        <v>17034</v>
      </c>
      <c r="D8924" s="1055">
        <v>361406.27</v>
      </c>
    </row>
    <row r="8925" spans="1:4" x14ac:dyDescent="0.25">
      <c r="A8925" s="1051">
        <v>38642</v>
      </c>
      <c r="B8925" s="1051" t="s">
        <v>23931</v>
      </c>
      <c r="C8925" s="1051" t="s">
        <v>17034</v>
      </c>
      <c r="D8925" s="1055">
        <v>84144.65</v>
      </c>
    </row>
    <row r="8926" spans="1:4" x14ac:dyDescent="0.25">
      <c r="A8926" s="1051">
        <v>36522</v>
      </c>
      <c r="B8926" s="1051" t="s">
        <v>23932</v>
      </c>
      <c r="C8926" s="1051" t="s">
        <v>17034</v>
      </c>
      <c r="D8926" s="1055">
        <v>97859.23</v>
      </c>
    </row>
    <row r="8927" spans="1:4" x14ac:dyDescent="0.25">
      <c r="A8927" s="1051">
        <v>36525</v>
      </c>
      <c r="B8927" s="1051" t="s">
        <v>23933</v>
      </c>
      <c r="C8927" s="1051" t="s">
        <v>17034</v>
      </c>
      <c r="D8927" s="1055">
        <v>131056.36</v>
      </c>
    </row>
    <row r="8928" spans="1:4" x14ac:dyDescent="0.25">
      <c r="A8928" s="1051">
        <v>13803</v>
      </c>
      <c r="B8928" s="1051" t="s">
        <v>23934</v>
      </c>
      <c r="C8928" s="1051" t="s">
        <v>17034</v>
      </c>
      <c r="D8928" s="1055">
        <v>130681.36</v>
      </c>
    </row>
    <row r="8929" spans="1:4" x14ac:dyDescent="0.25">
      <c r="A8929" s="1051">
        <v>34348</v>
      </c>
      <c r="B8929" s="1051" t="s">
        <v>23935</v>
      </c>
      <c r="C8929" s="1051" t="s">
        <v>17035</v>
      </c>
      <c r="D8929" s="1054">
        <v>28.76</v>
      </c>
    </row>
    <row r="8930" spans="1:4" x14ac:dyDescent="0.25">
      <c r="A8930" s="1051">
        <v>34347</v>
      </c>
      <c r="B8930" s="1051" t="s">
        <v>23936</v>
      </c>
      <c r="C8930" s="1051" t="s">
        <v>17035</v>
      </c>
      <c r="D8930" s="1054">
        <v>20.56</v>
      </c>
    </row>
    <row r="8931" spans="1:4" x14ac:dyDescent="0.25">
      <c r="A8931" s="1051">
        <v>11146</v>
      </c>
      <c r="B8931" s="1051" t="s">
        <v>23937</v>
      </c>
      <c r="C8931" s="1051" t="s">
        <v>17038</v>
      </c>
      <c r="D8931" s="1054">
        <v>647.02</v>
      </c>
    </row>
    <row r="8932" spans="1:4" x14ac:dyDescent="0.25">
      <c r="A8932" s="1051">
        <v>11147</v>
      </c>
      <c r="B8932" s="1051" t="s">
        <v>23938</v>
      </c>
      <c r="C8932" s="1051" t="s">
        <v>17038</v>
      </c>
      <c r="D8932" s="1054">
        <v>672.34</v>
      </c>
    </row>
    <row r="8933" spans="1:4" x14ac:dyDescent="0.25">
      <c r="A8933" s="1051">
        <v>34872</v>
      </c>
      <c r="B8933" s="1051" t="s">
        <v>23939</v>
      </c>
      <c r="C8933" s="1051" t="s">
        <v>17038</v>
      </c>
      <c r="D8933" s="1054">
        <v>679.89</v>
      </c>
    </row>
    <row r="8934" spans="1:4" x14ac:dyDescent="0.25">
      <c r="A8934" s="1051">
        <v>34491</v>
      </c>
      <c r="B8934" s="1051" t="s">
        <v>23940</v>
      </c>
      <c r="C8934" s="1051" t="s">
        <v>17038</v>
      </c>
      <c r="D8934" s="1054">
        <v>699.59</v>
      </c>
    </row>
    <row r="8935" spans="1:4" x14ac:dyDescent="0.25">
      <c r="A8935" s="1051">
        <v>34770</v>
      </c>
      <c r="B8935" s="1051" t="s">
        <v>23941</v>
      </c>
      <c r="C8935" s="1051" t="s">
        <v>17044</v>
      </c>
      <c r="D8935" s="1054">
        <v>598.34</v>
      </c>
    </row>
    <row r="8936" spans="1:4" x14ac:dyDescent="0.25">
      <c r="A8936" s="1051">
        <v>1518</v>
      </c>
      <c r="B8936" s="1051" t="s">
        <v>23942</v>
      </c>
      <c r="C8936" s="1051" t="s">
        <v>17044</v>
      </c>
      <c r="D8936" s="1054">
        <v>610</v>
      </c>
    </row>
    <row r="8937" spans="1:4" x14ac:dyDescent="0.25">
      <c r="A8937" s="1051">
        <v>41965</v>
      </c>
      <c r="B8937" s="1051" t="s">
        <v>23943</v>
      </c>
      <c r="C8937" s="1051" t="s">
        <v>17044</v>
      </c>
      <c r="D8937" s="1054">
        <v>534.87</v>
      </c>
    </row>
    <row r="8938" spans="1:4" x14ac:dyDescent="0.25">
      <c r="A8938" s="1051">
        <v>1524</v>
      </c>
      <c r="B8938" s="1051" t="s">
        <v>23944</v>
      </c>
      <c r="C8938" s="1051" t="s">
        <v>17038</v>
      </c>
      <c r="D8938" s="1054">
        <v>620.76</v>
      </c>
    </row>
    <row r="8939" spans="1:4" x14ac:dyDescent="0.25">
      <c r="A8939" s="1051">
        <v>34492</v>
      </c>
      <c r="B8939" s="1051" t="s">
        <v>23945</v>
      </c>
      <c r="C8939" s="1051" t="s">
        <v>17038</v>
      </c>
      <c r="D8939" s="1054">
        <v>575</v>
      </c>
    </row>
    <row r="8940" spans="1:4" x14ac:dyDescent="0.25">
      <c r="A8940" s="1051">
        <v>38404</v>
      </c>
      <c r="B8940" s="1051" t="s">
        <v>23946</v>
      </c>
      <c r="C8940" s="1051" t="s">
        <v>17038</v>
      </c>
      <c r="D8940" s="1054">
        <v>595.59</v>
      </c>
    </row>
    <row r="8941" spans="1:4" x14ac:dyDescent="0.25">
      <c r="A8941" s="1051">
        <v>39849</v>
      </c>
      <c r="B8941" s="1051" t="s">
        <v>23947</v>
      </c>
      <c r="C8941" s="1051" t="s">
        <v>17038</v>
      </c>
      <c r="D8941" s="1054">
        <v>682.54</v>
      </c>
    </row>
    <row r="8942" spans="1:4" x14ac:dyDescent="0.25">
      <c r="A8942" s="1051">
        <v>38464</v>
      </c>
      <c r="B8942" s="1051" t="s">
        <v>23948</v>
      </c>
      <c r="C8942" s="1051" t="s">
        <v>17038</v>
      </c>
      <c r="D8942" s="1054">
        <v>692.45</v>
      </c>
    </row>
    <row r="8943" spans="1:4" x14ac:dyDescent="0.25">
      <c r="A8943" s="1051">
        <v>1527</v>
      </c>
      <c r="B8943" s="1051" t="s">
        <v>23949</v>
      </c>
      <c r="C8943" s="1051" t="s">
        <v>17038</v>
      </c>
      <c r="D8943" s="1054">
        <v>640.47</v>
      </c>
    </row>
    <row r="8944" spans="1:4" x14ac:dyDescent="0.25">
      <c r="A8944" s="1051">
        <v>34493</v>
      </c>
      <c r="B8944" s="1051" t="s">
        <v>23950</v>
      </c>
      <c r="C8944" s="1051" t="s">
        <v>17038</v>
      </c>
      <c r="D8944" s="1054">
        <v>591.20000000000005</v>
      </c>
    </row>
    <row r="8945" spans="1:4" x14ac:dyDescent="0.25">
      <c r="A8945" s="1051">
        <v>38405</v>
      </c>
      <c r="B8945" s="1051" t="s">
        <v>23951</v>
      </c>
      <c r="C8945" s="1051" t="s">
        <v>17038</v>
      </c>
      <c r="D8945" s="1054">
        <v>613.95000000000005</v>
      </c>
    </row>
    <row r="8946" spans="1:4" x14ac:dyDescent="0.25">
      <c r="A8946" s="1051">
        <v>38408</v>
      </c>
      <c r="B8946" s="1051" t="s">
        <v>23952</v>
      </c>
      <c r="C8946" s="1051" t="s">
        <v>17038</v>
      </c>
      <c r="D8946" s="1054">
        <v>679.59</v>
      </c>
    </row>
    <row r="8947" spans="1:4" x14ac:dyDescent="0.25">
      <c r="A8947" s="1051">
        <v>1525</v>
      </c>
      <c r="B8947" s="1051" t="s">
        <v>23953</v>
      </c>
      <c r="C8947" s="1051" t="s">
        <v>17038</v>
      </c>
      <c r="D8947" s="1054">
        <v>660.18</v>
      </c>
    </row>
    <row r="8948" spans="1:4" x14ac:dyDescent="0.25">
      <c r="A8948" s="1051">
        <v>34494</v>
      </c>
      <c r="B8948" s="1051" t="s">
        <v>23954</v>
      </c>
      <c r="C8948" s="1051" t="s">
        <v>17038</v>
      </c>
      <c r="D8948" s="1054">
        <v>610.91</v>
      </c>
    </row>
    <row r="8949" spans="1:4" x14ac:dyDescent="0.25">
      <c r="A8949" s="1051">
        <v>38406</v>
      </c>
      <c r="B8949" s="1051" t="s">
        <v>23955</v>
      </c>
      <c r="C8949" s="1051" t="s">
        <v>17038</v>
      </c>
      <c r="D8949" s="1054">
        <v>648.29999999999995</v>
      </c>
    </row>
    <row r="8950" spans="1:4" x14ac:dyDescent="0.25">
      <c r="A8950" s="1051">
        <v>38409</v>
      </c>
      <c r="B8950" s="1051" t="s">
        <v>23956</v>
      </c>
      <c r="C8950" s="1051" t="s">
        <v>17038</v>
      </c>
      <c r="D8950" s="1054">
        <v>684.22</v>
      </c>
    </row>
    <row r="8951" spans="1:4" x14ac:dyDescent="0.25">
      <c r="A8951" s="1051">
        <v>43360</v>
      </c>
      <c r="B8951" s="1051" t="s">
        <v>23957</v>
      </c>
      <c r="C8951" s="1051" t="s">
        <v>17038</v>
      </c>
      <c r="D8951" s="1054">
        <v>713.45</v>
      </c>
    </row>
    <row r="8952" spans="1:4" x14ac:dyDescent="0.25">
      <c r="A8952" s="1051">
        <v>11145</v>
      </c>
      <c r="B8952" s="1051" t="s">
        <v>23958</v>
      </c>
      <c r="C8952" s="1051" t="s">
        <v>17038</v>
      </c>
      <c r="D8952" s="1054">
        <v>679.89</v>
      </c>
    </row>
    <row r="8953" spans="1:4" x14ac:dyDescent="0.25">
      <c r="A8953" s="1051">
        <v>34495</v>
      </c>
      <c r="B8953" s="1051" t="s">
        <v>23959</v>
      </c>
      <c r="C8953" s="1051" t="s">
        <v>17038</v>
      </c>
      <c r="D8953" s="1054">
        <v>630.62</v>
      </c>
    </row>
    <row r="8954" spans="1:4" x14ac:dyDescent="0.25">
      <c r="A8954" s="1051">
        <v>34479</v>
      </c>
      <c r="B8954" s="1051" t="s">
        <v>23960</v>
      </c>
      <c r="C8954" s="1051" t="s">
        <v>17038</v>
      </c>
      <c r="D8954" s="1054">
        <v>699.59</v>
      </c>
    </row>
    <row r="8955" spans="1:4" x14ac:dyDescent="0.25">
      <c r="A8955" s="1051">
        <v>34496</v>
      </c>
      <c r="B8955" s="1051" t="s">
        <v>23961</v>
      </c>
      <c r="C8955" s="1051" t="s">
        <v>17038</v>
      </c>
      <c r="D8955" s="1054">
        <v>657.84</v>
      </c>
    </row>
    <row r="8956" spans="1:4" x14ac:dyDescent="0.25">
      <c r="A8956" s="1051">
        <v>34481</v>
      </c>
      <c r="B8956" s="1051" t="s">
        <v>23962</v>
      </c>
      <c r="C8956" s="1051" t="s">
        <v>17038</v>
      </c>
      <c r="D8956" s="1054">
        <v>730.99</v>
      </c>
    </row>
    <row r="8957" spans="1:4" x14ac:dyDescent="0.25">
      <c r="A8957" s="1051">
        <v>34483</v>
      </c>
      <c r="B8957" s="1051" t="s">
        <v>23963</v>
      </c>
      <c r="C8957" s="1051" t="s">
        <v>17038</v>
      </c>
      <c r="D8957" s="1054">
        <v>781.01</v>
      </c>
    </row>
    <row r="8958" spans="1:4" x14ac:dyDescent="0.25">
      <c r="A8958" s="1051">
        <v>34485</v>
      </c>
      <c r="B8958" s="1051" t="s">
        <v>23964</v>
      </c>
      <c r="C8958" s="1051" t="s">
        <v>17038</v>
      </c>
      <c r="D8958" s="1054">
        <v>835.2</v>
      </c>
    </row>
    <row r="8959" spans="1:4" x14ac:dyDescent="0.25">
      <c r="A8959" s="1051">
        <v>14041</v>
      </c>
      <c r="B8959" s="1051" t="s">
        <v>23965</v>
      </c>
      <c r="C8959" s="1051" t="s">
        <v>17038</v>
      </c>
      <c r="D8959" s="1054">
        <v>542.91999999999996</v>
      </c>
    </row>
    <row r="8960" spans="1:4" x14ac:dyDescent="0.25">
      <c r="A8960" s="1051">
        <v>1523</v>
      </c>
      <c r="B8960" s="1051" t="s">
        <v>23966</v>
      </c>
      <c r="C8960" s="1051" t="s">
        <v>17038</v>
      </c>
      <c r="D8960" s="1054">
        <v>551.79</v>
      </c>
    </row>
    <row r="8961" spans="1:4" x14ac:dyDescent="0.25">
      <c r="A8961" s="1051">
        <v>14052</v>
      </c>
      <c r="B8961" s="1051" t="s">
        <v>23967</v>
      </c>
      <c r="C8961" s="1051" t="s">
        <v>17034</v>
      </c>
      <c r="D8961" s="1054">
        <v>13.19</v>
      </c>
    </row>
    <row r="8962" spans="1:4" x14ac:dyDescent="0.25">
      <c r="A8962" s="1051">
        <v>14054</v>
      </c>
      <c r="B8962" s="1051" t="s">
        <v>23968</v>
      </c>
      <c r="C8962" s="1051" t="s">
        <v>17034</v>
      </c>
      <c r="D8962" s="1054">
        <v>17.14</v>
      </c>
    </row>
    <row r="8963" spans="1:4" x14ac:dyDescent="0.25">
      <c r="A8963" s="1051">
        <v>14053</v>
      </c>
      <c r="B8963" s="1051" t="s">
        <v>23969</v>
      </c>
      <c r="C8963" s="1051" t="s">
        <v>17034</v>
      </c>
      <c r="D8963" s="1054">
        <v>13.39</v>
      </c>
    </row>
    <row r="8964" spans="1:4" x14ac:dyDescent="0.25">
      <c r="A8964" s="1051">
        <v>2558</v>
      </c>
      <c r="B8964" s="1051" t="s">
        <v>23970</v>
      </c>
      <c r="C8964" s="1051" t="s">
        <v>17034</v>
      </c>
      <c r="D8964" s="1054">
        <v>10.08</v>
      </c>
    </row>
    <row r="8965" spans="1:4" x14ac:dyDescent="0.25">
      <c r="A8965" s="1051">
        <v>2560</v>
      </c>
      <c r="B8965" s="1051" t="s">
        <v>23971</v>
      </c>
      <c r="C8965" s="1051" t="s">
        <v>17034</v>
      </c>
      <c r="D8965" s="1054">
        <v>17.739999999999998</v>
      </c>
    </row>
    <row r="8966" spans="1:4" x14ac:dyDescent="0.25">
      <c r="A8966" s="1051">
        <v>2559</v>
      </c>
      <c r="B8966" s="1051" t="s">
        <v>23972</v>
      </c>
      <c r="C8966" s="1051" t="s">
        <v>17034</v>
      </c>
      <c r="D8966" s="1054">
        <v>14.19</v>
      </c>
    </row>
    <row r="8967" spans="1:4" x14ac:dyDescent="0.25">
      <c r="A8967" s="1051">
        <v>2592</v>
      </c>
      <c r="B8967" s="1051" t="s">
        <v>23973</v>
      </c>
      <c r="C8967" s="1051" t="s">
        <v>17034</v>
      </c>
      <c r="D8967" s="1054">
        <v>235.24</v>
      </c>
    </row>
    <row r="8968" spans="1:4" x14ac:dyDescent="0.25">
      <c r="A8968" s="1051">
        <v>2589</v>
      </c>
      <c r="B8968" s="1051" t="s">
        <v>23974</v>
      </c>
      <c r="C8968" s="1051" t="s">
        <v>17034</v>
      </c>
      <c r="D8968" s="1054">
        <v>31.46</v>
      </c>
    </row>
    <row r="8969" spans="1:4" x14ac:dyDescent="0.25">
      <c r="A8969" s="1051">
        <v>2566</v>
      </c>
      <c r="B8969" s="1051" t="s">
        <v>23975</v>
      </c>
      <c r="C8969" s="1051" t="s">
        <v>17034</v>
      </c>
      <c r="D8969" s="1054">
        <v>23.67</v>
      </c>
    </row>
    <row r="8970" spans="1:4" x14ac:dyDescent="0.25">
      <c r="A8970" s="1051">
        <v>2591</v>
      </c>
      <c r="B8970" s="1051" t="s">
        <v>23976</v>
      </c>
      <c r="C8970" s="1051" t="s">
        <v>17034</v>
      </c>
      <c r="D8970" s="1054">
        <v>11.47</v>
      </c>
    </row>
    <row r="8971" spans="1:4" x14ac:dyDescent="0.25">
      <c r="A8971" s="1051">
        <v>2590</v>
      </c>
      <c r="B8971" s="1051" t="s">
        <v>23977</v>
      </c>
      <c r="C8971" s="1051" t="s">
        <v>17034</v>
      </c>
      <c r="D8971" s="1054">
        <v>19.309999999999999</v>
      </c>
    </row>
    <row r="8972" spans="1:4" x14ac:dyDescent="0.25">
      <c r="A8972" s="1051">
        <v>2567</v>
      </c>
      <c r="B8972" s="1051" t="s">
        <v>23978</v>
      </c>
      <c r="C8972" s="1051" t="s">
        <v>17034</v>
      </c>
      <c r="D8972" s="1054">
        <v>46.15</v>
      </c>
    </row>
    <row r="8973" spans="1:4" x14ac:dyDescent="0.25">
      <c r="A8973" s="1051">
        <v>2565</v>
      </c>
      <c r="B8973" s="1051" t="s">
        <v>23979</v>
      </c>
      <c r="C8973" s="1051" t="s">
        <v>17034</v>
      </c>
      <c r="D8973" s="1054">
        <v>11.49</v>
      </c>
    </row>
    <row r="8974" spans="1:4" x14ac:dyDescent="0.25">
      <c r="A8974" s="1051">
        <v>2568</v>
      </c>
      <c r="B8974" s="1051" t="s">
        <v>23980</v>
      </c>
      <c r="C8974" s="1051" t="s">
        <v>17034</v>
      </c>
      <c r="D8974" s="1054">
        <v>128.16</v>
      </c>
    </row>
    <row r="8975" spans="1:4" x14ac:dyDescent="0.25">
      <c r="A8975" s="1051">
        <v>2594</v>
      </c>
      <c r="B8975" s="1051" t="s">
        <v>23981</v>
      </c>
      <c r="C8975" s="1051" t="s">
        <v>17034</v>
      </c>
      <c r="D8975" s="1054">
        <v>213.51</v>
      </c>
    </row>
    <row r="8976" spans="1:4" x14ac:dyDescent="0.25">
      <c r="A8976" s="1051">
        <v>2587</v>
      </c>
      <c r="B8976" s="1051" t="s">
        <v>23982</v>
      </c>
      <c r="C8976" s="1051" t="s">
        <v>17034</v>
      </c>
      <c r="D8976" s="1054">
        <v>36.39</v>
      </c>
    </row>
    <row r="8977" spans="1:4" x14ac:dyDescent="0.25">
      <c r="A8977" s="1051">
        <v>2588</v>
      </c>
      <c r="B8977" s="1051" t="s">
        <v>23983</v>
      </c>
      <c r="C8977" s="1051" t="s">
        <v>17034</v>
      </c>
      <c r="D8977" s="1054">
        <v>28.9</v>
      </c>
    </row>
    <row r="8978" spans="1:4" x14ac:dyDescent="0.25">
      <c r="A8978" s="1051">
        <v>2569</v>
      </c>
      <c r="B8978" s="1051" t="s">
        <v>23984</v>
      </c>
      <c r="C8978" s="1051" t="s">
        <v>17034</v>
      </c>
      <c r="D8978" s="1054">
        <v>11.14</v>
      </c>
    </row>
    <row r="8979" spans="1:4" x14ac:dyDescent="0.25">
      <c r="A8979" s="1051">
        <v>2570</v>
      </c>
      <c r="B8979" s="1051" t="s">
        <v>23985</v>
      </c>
      <c r="C8979" s="1051" t="s">
        <v>17034</v>
      </c>
      <c r="D8979" s="1054">
        <v>18.670000000000002</v>
      </c>
    </row>
    <row r="8980" spans="1:4" x14ac:dyDescent="0.25">
      <c r="A8980" s="1051">
        <v>2571</v>
      </c>
      <c r="B8980" s="1051" t="s">
        <v>23986</v>
      </c>
      <c r="C8980" s="1051" t="s">
        <v>17034</v>
      </c>
      <c r="D8980" s="1054">
        <v>55.42</v>
      </c>
    </row>
    <row r="8981" spans="1:4" x14ac:dyDescent="0.25">
      <c r="A8981" s="1051">
        <v>2593</v>
      </c>
      <c r="B8981" s="1051" t="s">
        <v>23987</v>
      </c>
      <c r="C8981" s="1051" t="s">
        <v>17034</v>
      </c>
      <c r="D8981" s="1054">
        <v>11.87</v>
      </c>
    </row>
    <row r="8982" spans="1:4" x14ac:dyDescent="0.25">
      <c r="A8982" s="1051">
        <v>2572</v>
      </c>
      <c r="B8982" s="1051" t="s">
        <v>23988</v>
      </c>
      <c r="C8982" s="1051" t="s">
        <v>17034</v>
      </c>
      <c r="D8982" s="1054">
        <v>163.9</v>
      </c>
    </row>
    <row r="8983" spans="1:4" x14ac:dyDescent="0.25">
      <c r="A8983" s="1051">
        <v>2595</v>
      </c>
      <c r="B8983" s="1051" t="s">
        <v>23989</v>
      </c>
      <c r="C8983" s="1051" t="s">
        <v>17034</v>
      </c>
      <c r="D8983" s="1054">
        <v>255.71</v>
      </c>
    </row>
    <row r="8984" spans="1:4" x14ac:dyDescent="0.25">
      <c r="A8984" s="1051">
        <v>2576</v>
      </c>
      <c r="B8984" s="1051" t="s">
        <v>23990</v>
      </c>
      <c r="C8984" s="1051" t="s">
        <v>17034</v>
      </c>
      <c r="D8984" s="1054">
        <v>43.59</v>
      </c>
    </row>
    <row r="8985" spans="1:4" x14ac:dyDescent="0.25">
      <c r="A8985" s="1051">
        <v>2575</v>
      </c>
      <c r="B8985" s="1051" t="s">
        <v>23991</v>
      </c>
      <c r="C8985" s="1051" t="s">
        <v>17034</v>
      </c>
      <c r="D8985" s="1054">
        <v>32.770000000000003</v>
      </c>
    </row>
    <row r="8986" spans="1:4" x14ac:dyDescent="0.25">
      <c r="A8986" s="1051">
        <v>2573</v>
      </c>
      <c r="B8986" s="1051" t="s">
        <v>23992</v>
      </c>
      <c r="C8986" s="1051" t="s">
        <v>17034</v>
      </c>
      <c r="D8986" s="1054">
        <v>13.61</v>
      </c>
    </row>
    <row r="8987" spans="1:4" x14ac:dyDescent="0.25">
      <c r="A8987" s="1051">
        <v>2586</v>
      </c>
      <c r="B8987" s="1051" t="s">
        <v>23993</v>
      </c>
      <c r="C8987" s="1051" t="s">
        <v>17034</v>
      </c>
      <c r="D8987" s="1054">
        <v>22.06</v>
      </c>
    </row>
    <row r="8988" spans="1:4" x14ac:dyDescent="0.25">
      <c r="A8988" s="1051">
        <v>2577</v>
      </c>
      <c r="B8988" s="1051" t="s">
        <v>23994</v>
      </c>
      <c r="C8988" s="1051" t="s">
        <v>17034</v>
      </c>
      <c r="D8988" s="1054">
        <v>59.07</v>
      </c>
    </row>
    <row r="8989" spans="1:4" x14ac:dyDescent="0.25">
      <c r="A8989" s="1051">
        <v>2574</v>
      </c>
      <c r="B8989" s="1051" t="s">
        <v>23995</v>
      </c>
      <c r="C8989" s="1051" t="s">
        <v>17034</v>
      </c>
      <c r="D8989" s="1054">
        <v>13.7</v>
      </c>
    </row>
    <row r="8990" spans="1:4" x14ac:dyDescent="0.25">
      <c r="A8990" s="1051">
        <v>2578</v>
      </c>
      <c r="B8990" s="1051" t="s">
        <v>23996</v>
      </c>
      <c r="C8990" s="1051" t="s">
        <v>17034</v>
      </c>
      <c r="D8990" s="1054">
        <v>184.42</v>
      </c>
    </row>
    <row r="8991" spans="1:4" x14ac:dyDescent="0.25">
      <c r="A8991" s="1051">
        <v>2585</v>
      </c>
      <c r="B8991" s="1051" t="s">
        <v>23997</v>
      </c>
      <c r="C8991" s="1051" t="s">
        <v>17034</v>
      </c>
      <c r="D8991" s="1054">
        <v>253.06</v>
      </c>
    </row>
    <row r="8992" spans="1:4" x14ac:dyDescent="0.25">
      <c r="A8992" s="1051">
        <v>12008</v>
      </c>
      <c r="B8992" s="1051" t="s">
        <v>23998</v>
      </c>
      <c r="C8992" s="1051" t="s">
        <v>17034</v>
      </c>
      <c r="D8992" s="1054">
        <v>135.78</v>
      </c>
    </row>
    <row r="8993" spans="1:4" x14ac:dyDescent="0.25">
      <c r="A8993" s="1051">
        <v>2582</v>
      </c>
      <c r="B8993" s="1051" t="s">
        <v>23999</v>
      </c>
      <c r="C8993" s="1051" t="s">
        <v>17034</v>
      </c>
      <c r="D8993" s="1054">
        <v>40.43</v>
      </c>
    </row>
    <row r="8994" spans="1:4" x14ac:dyDescent="0.25">
      <c r="A8994" s="1051">
        <v>2597</v>
      </c>
      <c r="B8994" s="1051" t="s">
        <v>24000</v>
      </c>
      <c r="C8994" s="1051" t="s">
        <v>17034</v>
      </c>
      <c r="D8994" s="1054">
        <v>34.65</v>
      </c>
    </row>
    <row r="8995" spans="1:4" x14ac:dyDescent="0.25">
      <c r="A8995" s="1051">
        <v>2579</v>
      </c>
      <c r="B8995" s="1051" t="s">
        <v>24001</v>
      </c>
      <c r="C8995" s="1051" t="s">
        <v>17034</v>
      </c>
      <c r="D8995" s="1054">
        <v>16.5</v>
      </c>
    </row>
    <row r="8996" spans="1:4" x14ac:dyDescent="0.25">
      <c r="A8996" s="1051">
        <v>2581</v>
      </c>
      <c r="B8996" s="1051" t="s">
        <v>24002</v>
      </c>
      <c r="C8996" s="1051" t="s">
        <v>17034</v>
      </c>
      <c r="D8996" s="1054">
        <v>21.11</v>
      </c>
    </row>
    <row r="8997" spans="1:4" x14ac:dyDescent="0.25">
      <c r="A8997" s="1051">
        <v>2596</v>
      </c>
      <c r="B8997" s="1051" t="s">
        <v>24003</v>
      </c>
      <c r="C8997" s="1051" t="s">
        <v>17034</v>
      </c>
      <c r="D8997" s="1054">
        <v>62.43</v>
      </c>
    </row>
    <row r="8998" spans="1:4" x14ac:dyDescent="0.25">
      <c r="A8998" s="1051">
        <v>2580</v>
      </c>
      <c r="B8998" s="1051" t="s">
        <v>24004</v>
      </c>
      <c r="C8998" s="1051" t="s">
        <v>17034</v>
      </c>
      <c r="D8998" s="1054">
        <v>18.079999999999998</v>
      </c>
    </row>
    <row r="8999" spans="1:4" x14ac:dyDescent="0.25">
      <c r="A8999" s="1051">
        <v>2583</v>
      </c>
      <c r="B8999" s="1051" t="s">
        <v>24005</v>
      </c>
      <c r="C8999" s="1051" t="s">
        <v>17034</v>
      </c>
      <c r="D8999" s="1054">
        <v>151.86000000000001</v>
      </c>
    </row>
    <row r="9000" spans="1:4" x14ac:dyDescent="0.25">
      <c r="A9000" s="1051">
        <v>2584</v>
      </c>
      <c r="B9000" s="1051" t="s">
        <v>24006</v>
      </c>
      <c r="C9000" s="1051" t="s">
        <v>17034</v>
      </c>
      <c r="D9000" s="1054">
        <v>252.8</v>
      </c>
    </row>
    <row r="9001" spans="1:4" x14ac:dyDescent="0.25">
      <c r="A9001" s="1051">
        <v>12010</v>
      </c>
      <c r="B9001" s="1051" t="s">
        <v>24007</v>
      </c>
      <c r="C9001" s="1051" t="s">
        <v>17034</v>
      </c>
      <c r="D9001" s="1054">
        <v>10.29</v>
      </c>
    </row>
    <row r="9002" spans="1:4" x14ac:dyDescent="0.25">
      <c r="A9002" s="1051">
        <v>39329</v>
      </c>
      <c r="B9002" s="1051" t="s">
        <v>24008</v>
      </c>
      <c r="C9002" s="1051" t="s">
        <v>17034</v>
      </c>
      <c r="D9002" s="1054">
        <v>10.76</v>
      </c>
    </row>
    <row r="9003" spans="1:4" x14ac:dyDescent="0.25">
      <c r="A9003" s="1051">
        <v>39330</v>
      </c>
      <c r="B9003" s="1051" t="s">
        <v>24009</v>
      </c>
      <c r="C9003" s="1051" t="s">
        <v>17034</v>
      </c>
      <c r="D9003" s="1054">
        <v>11.32</v>
      </c>
    </row>
    <row r="9004" spans="1:4" x14ac:dyDescent="0.25">
      <c r="A9004" s="1051">
        <v>39332</v>
      </c>
      <c r="B9004" s="1051" t="s">
        <v>24010</v>
      </c>
      <c r="C9004" s="1051" t="s">
        <v>17034</v>
      </c>
      <c r="D9004" s="1054">
        <v>12.65</v>
      </c>
    </row>
    <row r="9005" spans="1:4" x14ac:dyDescent="0.25">
      <c r="A9005" s="1051">
        <v>39331</v>
      </c>
      <c r="B9005" s="1051" t="s">
        <v>24011</v>
      </c>
      <c r="C9005" s="1051" t="s">
        <v>17034</v>
      </c>
      <c r="D9005" s="1054">
        <v>10.07</v>
      </c>
    </row>
    <row r="9006" spans="1:4" x14ac:dyDescent="0.25">
      <c r="A9006" s="1051">
        <v>39333</v>
      </c>
      <c r="B9006" s="1051" t="s">
        <v>24012</v>
      </c>
      <c r="C9006" s="1051" t="s">
        <v>17034</v>
      </c>
      <c r="D9006" s="1054">
        <v>9.82</v>
      </c>
    </row>
    <row r="9007" spans="1:4" x14ac:dyDescent="0.25">
      <c r="A9007" s="1051">
        <v>39335</v>
      </c>
      <c r="B9007" s="1051" t="s">
        <v>24013</v>
      </c>
      <c r="C9007" s="1051" t="s">
        <v>17034</v>
      </c>
      <c r="D9007" s="1054">
        <v>11.36</v>
      </c>
    </row>
    <row r="9008" spans="1:4" x14ac:dyDescent="0.25">
      <c r="A9008" s="1051">
        <v>39334</v>
      </c>
      <c r="B9008" s="1051" t="s">
        <v>24014</v>
      </c>
      <c r="C9008" s="1051" t="s">
        <v>17034</v>
      </c>
      <c r="D9008" s="1054">
        <v>9.0299999999999994</v>
      </c>
    </row>
    <row r="9009" spans="1:4" x14ac:dyDescent="0.25">
      <c r="A9009" s="1051">
        <v>12016</v>
      </c>
      <c r="B9009" s="1051" t="s">
        <v>24015</v>
      </c>
      <c r="C9009" s="1051" t="s">
        <v>17034</v>
      </c>
      <c r="D9009" s="1054">
        <v>11.33</v>
      </c>
    </row>
    <row r="9010" spans="1:4" x14ac:dyDescent="0.25">
      <c r="A9010" s="1051">
        <v>12015</v>
      </c>
      <c r="B9010" s="1051" t="s">
        <v>24016</v>
      </c>
      <c r="C9010" s="1051" t="s">
        <v>17034</v>
      </c>
      <c r="D9010" s="1054">
        <v>13.19</v>
      </c>
    </row>
    <row r="9011" spans="1:4" x14ac:dyDescent="0.25">
      <c r="A9011" s="1051">
        <v>12020</v>
      </c>
      <c r="B9011" s="1051" t="s">
        <v>24017</v>
      </c>
      <c r="C9011" s="1051" t="s">
        <v>17034</v>
      </c>
      <c r="D9011" s="1054">
        <v>11.33</v>
      </c>
    </row>
    <row r="9012" spans="1:4" x14ac:dyDescent="0.25">
      <c r="A9012" s="1051">
        <v>12019</v>
      </c>
      <c r="B9012" s="1051" t="s">
        <v>24018</v>
      </c>
      <c r="C9012" s="1051" t="s">
        <v>17034</v>
      </c>
      <c r="D9012" s="1054">
        <v>13.19</v>
      </c>
    </row>
    <row r="9013" spans="1:4" x14ac:dyDescent="0.25">
      <c r="A9013" s="1051">
        <v>39336</v>
      </c>
      <c r="B9013" s="1051" t="s">
        <v>24019</v>
      </c>
      <c r="C9013" s="1051" t="s">
        <v>17034</v>
      </c>
      <c r="D9013" s="1054">
        <v>11.32</v>
      </c>
    </row>
    <row r="9014" spans="1:4" x14ac:dyDescent="0.25">
      <c r="A9014" s="1051">
        <v>39338</v>
      </c>
      <c r="B9014" s="1051" t="s">
        <v>24020</v>
      </c>
      <c r="C9014" s="1051" t="s">
        <v>17034</v>
      </c>
      <c r="D9014" s="1054">
        <v>12.65</v>
      </c>
    </row>
    <row r="9015" spans="1:4" x14ac:dyDescent="0.25">
      <c r="A9015" s="1051">
        <v>39337</v>
      </c>
      <c r="B9015" s="1051" t="s">
        <v>24021</v>
      </c>
      <c r="C9015" s="1051" t="s">
        <v>17034</v>
      </c>
      <c r="D9015" s="1054">
        <v>10.07</v>
      </c>
    </row>
    <row r="9016" spans="1:4" x14ac:dyDescent="0.25">
      <c r="A9016" s="1051">
        <v>39341</v>
      </c>
      <c r="B9016" s="1051" t="s">
        <v>24022</v>
      </c>
      <c r="C9016" s="1051" t="s">
        <v>17034</v>
      </c>
      <c r="D9016" s="1054">
        <v>16.489999999999998</v>
      </c>
    </row>
    <row r="9017" spans="1:4" x14ac:dyDescent="0.25">
      <c r="A9017" s="1051">
        <v>39340</v>
      </c>
      <c r="B9017" s="1051" t="s">
        <v>24023</v>
      </c>
      <c r="C9017" s="1051" t="s">
        <v>17034</v>
      </c>
      <c r="D9017" s="1054">
        <v>12.1</v>
      </c>
    </row>
    <row r="9018" spans="1:4" x14ac:dyDescent="0.25">
      <c r="A9018" s="1051">
        <v>12025</v>
      </c>
      <c r="B9018" s="1051" t="s">
        <v>24024</v>
      </c>
      <c r="C9018" s="1051" t="s">
        <v>17034</v>
      </c>
      <c r="D9018" s="1054">
        <v>12.5</v>
      </c>
    </row>
    <row r="9019" spans="1:4" x14ac:dyDescent="0.25">
      <c r="A9019" s="1051">
        <v>39342</v>
      </c>
      <c r="B9019" s="1051" t="s">
        <v>24025</v>
      </c>
      <c r="C9019" s="1051" t="s">
        <v>17034</v>
      </c>
      <c r="D9019" s="1054">
        <v>16.489999999999998</v>
      </c>
    </row>
    <row r="9020" spans="1:4" x14ac:dyDescent="0.25">
      <c r="A9020" s="1051">
        <v>39343</v>
      </c>
      <c r="B9020" s="1051" t="s">
        <v>24026</v>
      </c>
      <c r="C9020" s="1051" t="s">
        <v>17034</v>
      </c>
      <c r="D9020" s="1054">
        <v>13.92</v>
      </c>
    </row>
    <row r="9021" spans="1:4" x14ac:dyDescent="0.25">
      <c r="A9021" s="1051">
        <v>39345</v>
      </c>
      <c r="B9021" s="1051" t="s">
        <v>24027</v>
      </c>
      <c r="C9021" s="1051" t="s">
        <v>17034</v>
      </c>
      <c r="D9021" s="1054">
        <v>18.84</v>
      </c>
    </row>
    <row r="9022" spans="1:4" x14ac:dyDescent="0.25">
      <c r="A9022" s="1051">
        <v>39344</v>
      </c>
      <c r="B9022" s="1051" t="s">
        <v>24028</v>
      </c>
      <c r="C9022" s="1051" t="s">
        <v>17034</v>
      </c>
      <c r="D9022" s="1054">
        <v>13.46</v>
      </c>
    </row>
    <row r="9023" spans="1:4" x14ac:dyDescent="0.25">
      <c r="A9023" s="1051">
        <v>12623</v>
      </c>
      <c r="B9023" s="1051" t="s">
        <v>24029</v>
      </c>
      <c r="C9023" s="1051" t="s">
        <v>17035</v>
      </c>
      <c r="D9023" s="1054">
        <v>56.62</v>
      </c>
    </row>
    <row r="9024" spans="1:4" x14ac:dyDescent="0.25">
      <c r="A9024" s="1051">
        <v>34498</v>
      </c>
      <c r="B9024" s="1051" t="s">
        <v>24030</v>
      </c>
      <c r="C9024" s="1051" t="s">
        <v>17034</v>
      </c>
      <c r="D9024" s="1054">
        <v>92.22</v>
      </c>
    </row>
    <row r="9025" spans="1:4" x14ac:dyDescent="0.25">
      <c r="A9025" s="1051">
        <v>13244</v>
      </c>
      <c r="B9025" s="1051" t="s">
        <v>24031</v>
      </c>
      <c r="C9025" s="1051" t="s">
        <v>17034</v>
      </c>
      <c r="D9025" s="1054">
        <v>38.82</v>
      </c>
    </row>
    <row r="9026" spans="1:4" x14ac:dyDescent="0.25">
      <c r="A9026" s="1051">
        <v>38998</v>
      </c>
      <c r="B9026" s="1051" t="s">
        <v>24032</v>
      </c>
      <c r="C9026" s="1051" t="s">
        <v>17034</v>
      </c>
      <c r="D9026" s="1054">
        <v>10.7</v>
      </c>
    </row>
    <row r="9027" spans="1:4" x14ac:dyDescent="0.25">
      <c r="A9027" s="1051">
        <v>38999</v>
      </c>
      <c r="B9027" s="1051" t="s">
        <v>24033</v>
      </c>
      <c r="C9027" s="1051" t="s">
        <v>17034</v>
      </c>
      <c r="D9027" s="1054">
        <v>27.06</v>
      </c>
    </row>
    <row r="9028" spans="1:4" x14ac:dyDescent="0.25">
      <c r="A9028" s="1051">
        <v>38996</v>
      </c>
      <c r="B9028" s="1051" t="s">
        <v>24034</v>
      </c>
      <c r="C9028" s="1051" t="s">
        <v>17034</v>
      </c>
      <c r="D9028" s="1054">
        <v>19.13</v>
      </c>
    </row>
    <row r="9029" spans="1:4" x14ac:dyDescent="0.25">
      <c r="A9029" s="1051">
        <v>44173</v>
      </c>
      <c r="B9029" s="1051" t="s">
        <v>24035</v>
      </c>
      <c r="C9029" s="1051" t="s">
        <v>17034</v>
      </c>
      <c r="D9029" s="1054">
        <v>18.600000000000001</v>
      </c>
    </row>
    <row r="9030" spans="1:4" x14ac:dyDescent="0.25">
      <c r="A9030" s="1051">
        <v>44174</v>
      </c>
      <c r="B9030" s="1051" t="s">
        <v>24036</v>
      </c>
      <c r="C9030" s="1051" t="s">
        <v>17034</v>
      </c>
      <c r="D9030" s="1054">
        <v>30.45</v>
      </c>
    </row>
    <row r="9031" spans="1:4" x14ac:dyDescent="0.25">
      <c r="A9031" s="1051">
        <v>38997</v>
      </c>
      <c r="B9031" s="1051" t="s">
        <v>24037</v>
      </c>
      <c r="C9031" s="1051" t="s">
        <v>17034</v>
      </c>
      <c r="D9031" s="1054">
        <v>27.37</v>
      </c>
    </row>
    <row r="9032" spans="1:4" x14ac:dyDescent="0.25">
      <c r="A9032" s="1051">
        <v>39600</v>
      </c>
      <c r="B9032" s="1051" t="s">
        <v>24038</v>
      </c>
      <c r="C9032" s="1051" t="s">
        <v>17034</v>
      </c>
      <c r="D9032" s="1054">
        <v>10.85</v>
      </c>
    </row>
    <row r="9033" spans="1:4" x14ac:dyDescent="0.25">
      <c r="A9033" s="1051">
        <v>39601</v>
      </c>
      <c r="B9033" s="1051" t="s">
        <v>24039</v>
      </c>
      <c r="C9033" s="1051" t="s">
        <v>17034</v>
      </c>
      <c r="D9033" s="1054">
        <v>23.02</v>
      </c>
    </row>
    <row r="9034" spans="1:4" x14ac:dyDescent="0.25">
      <c r="A9034" s="1051">
        <v>39862</v>
      </c>
      <c r="B9034" s="1051" t="s">
        <v>24040</v>
      </c>
      <c r="C9034" s="1051" t="s">
        <v>17034</v>
      </c>
      <c r="D9034" s="1054">
        <v>13.75</v>
      </c>
    </row>
    <row r="9035" spans="1:4" x14ac:dyDescent="0.25">
      <c r="A9035" s="1051">
        <v>39863</v>
      </c>
      <c r="B9035" s="1051" t="s">
        <v>24041</v>
      </c>
      <c r="C9035" s="1051" t="s">
        <v>17034</v>
      </c>
      <c r="D9035" s="1054">
        <v>13.94</v>
      </c>
    </row>
    <row r="9036" spans="1:4" x14ac:dyDescent="0.25">
      <c r="A9036" s="1051">
        <v>39864</v>
      </c>
      <c r="B9036" s="1051" t="s">
        <v>24042</v>
      </c>
      <c r="C9036" s="1051" t="s">
        <v>17034</v>
      </c>
      <c r="D9036" s="1054">
        <v>17.3</v>
      </c>
    </row>
    <row r="9037" spans="1:4" x14ac:dyDescent="0.25">
      <c r="A9037" s="1051">
        <v>39865</v>
      </c>
      <c r="B9037" s="1051" t="s">
        <v>24043</v>
      </c>
      <c r="C9037" s="1051" t="s">
        <v>17034</v>
      </c>
      <c r="D9037" s="1054">
        <v>24.38</v>
      </c>
    </row>
    <row r="9038" spans="1:4" x14ac:dyDescent="0.25">
      <c r="A9038" s="1051">
        <v>2517</v>
      </c>
      <c r="B9038" s="1051" t="s">
        <v>24044</v>
      </c>
      <c r="C9038" s="1051" t="s">
        <v>17034</v>
      </c>
      <c r="D9038" s="1054">
        <v>25.19</v>
      </c>
    </row>
    <row r="9039" spans="1:4" x14ac:dyDescent="0.25">
      <c r="A9039" s="1051">
        <v>2522</v>
      </c>
      <c r="B9039" s="1051" t="s">
        <v>24045</v>
      </c>
      <c r="C9039" s="1051" t="s">
        <v>17034</v>
      </c>
      <c r="D9039" s="1054">
        <v>16.28</v>
      </c>
    </row>
    <row r="9040" spans="1:4" x14ac:dyDescent="0.25">
      <c r="A9040" s="1051">
        <v>2548</v>
      </c>
      <c r="B9040" s="1051" t="s">
        <v>24046</v>
      </c>
      <c r="C9040" s="1051" t="s">
        <v>17034</v>
      </c>
      <c r="D9040" s="1054">
        <v>10.01</v>
      </c>
    </row>
    <row r="9041" spans="1:4" x14ac:dyDescent="0.25">
      <c r="A9041" s="1051">
        <v>2516</v>
      </c>
      <c r="B9041" s="1051" t="s">
        <v>24047</v>
      </c>
      <c r="C9041" s="1051" t="s">
        <v>17034</v>
      </c>
      <c r="D9041" s="1054">
        <v>13.07</v>
      </c>
    </row>
    <row r="9042" spans="1:4" x14ac:dyDescent="0.25">
      <c r="A9042" s="1051">
        <v>2518</v>
      </c>
      <c r="B9042" s="1051" t="s">
        <v>24048</v>
      </c>
      <c r="C9042" s="1051" t="s">
        <v>17034</v>
      </c>
      <c r="D9042" s="1054">
        <v>119.89</v>
      </c>
    </row>
    <row r="9043" spans="1:4" x14ac:dyDescent="0.25">
      <c r="A9043" s="1051">
        <v>2521</v>
      </c>
      <c r="B9043" s="1051" t="s">
        <v>24049</v>
      </c>
      <c r="C9043" s="1051" t="s">
        <v>17034</v>
      </c>
      <c r="D9043" s="1054">
        <v>51.04</v>
      </c>
    </row>
    <row r="9044" spans="1:4" x14ac:dyDescent="0.25">
      <c r="A9044" s="1051">
        <v>2515</v>
      </c>
      <c r="B9044" s="1051" t="s">
        <v>24050</v>
      </c>
      <c r="C9044" s="1051" t="s">
        <v>17034</v>
      </c>
      <c r="D9044" s="1054">
        <v>10.88</v>
      </c>
    </row>
    <row r="9045" spans="1:4" x14ac:dyDescent="0.25">
      <c r="A9045" s="1051">
        <v>2519</v>
      </c>
      <c r="B9045" s="1051" t="s">
        <v>24051</v>
      </c>
      <c r="C9045" s="1051" t="s">
        <v>17034</v>
      </c>
      <c r="D9045" s="1054">
        <v>144.57</v>
      </c>
    </row>
    <row r="9046" spans="1:4" x14ac:dyDescent="0.25">
      <c r="A9046" s="1051">
        <v>2520</v>
      </c>
      <c r="B9046" s="1051" t="s">
        <v>24052</v>
      </c>
      <c r="C9046" s="1051" t="s">
        <v>17034</v>
      </c>
      <c r="D9046" s="1054">
        <v>266.08</v>
      </c>
    </row>
    <row r="9047" spans="1:4" x14ac:dyDescent="0.25">
      <c r="A9047" s="1051">
        <v>1602</v>
      </c>
      <c r="B9047" s="1051" t="s">
        <v>24053</v>
      </c>
      <c r="C9047" s="1051" t="s">
        <v>17034</v>
      </c>
      <c r="D9047" s="1054">
        <v>53.2</v>
      </c>
    </row>
    <row r="9048" spans="1:4" x14ac:dyDescent="0.25">
      <c r="A9048" s="1051">
        <v>1601</v>
      </c>
      <c r="B9048" s="1051" t="s">
        <v>24054</v>
      </c>
      <c r="C9048" s="1051" t="s">
        <v>17034</v>
      </c>
      <c r="D9048" s="1054">
        <v>47.42</v>
      </c>
    </row>
    <row r="9049" spans="1:4" x14ac:dyDescent="0.25">
      <c r="A9049" s="1051">
        <v>1598</v>
      </c>
      <c r="B9049" s="1051" t="s">
        <v>24055</v>
      </c>
      <c r="C9049" s="1051" t="s">
        <v>17034</v>
      </c>
      <c r="D9049" s="1054">
        <v>14.03</v>
      </c>
    </row>
    <row r="9050" spans="1:4" x14ac:dyDescent="0.25">
      <c r="A9050" s="1051">
        <v>1600</v>
      </c>
      <c r="B9050" s="1051" t="s">
        <v>24056</v>
      </c>
      <c r="C9050" s="1051" t="s">
        <v>17034</v>
      </c>
      <c r="D9050" s="1054">
        <v>20.71</v>
      </c>
    </row>
    <row r="9051" spans="1:4" x14ac:dyDescent="0.25">
      <c r="A9051" s="1051">
        <v>1603</v>
      </c>
      <c r="B9051" s="1051" t="s">
        <v>24057</v>
      </c>
      <c r="C9051" s="1051" t="s">
        <v>17034</v>
      </c>
      <c r="D9051" s="1054">
        <v>80.33</v>
      </c>
    </row>
    <row r="9052" spans="1:4" x14ac:dyDescent="0.25">
      <c r="A9052" s="1051">
        <v>1599</v>
      </c>
      <c r="B9052" s="1051" t="s">
        <v>24058</v>
      </c>
      <c r="C9052" s="1051" t="s">
        <v>17034</v>
      </c>
      <c r="D9052" s="1054">
        <v>16.28</v>
      </c>
    </row>
    <row r="9053" spans="1:4" x14ac:dyDescent="0.25">
      <c r="A9053" s="1051">
        <v>1597</v>
      </c>
      <c r="B9053" s="1051" t="s">
        <v>24059</v>
      </c>
      <c r="C9053" s="1051" t="s">
        <v>17034</v>
      </c>
      <c r="D9053" s="1054">
        <v>13.19</v>
      </c>
    </row>
    <row r="9054" spans="1:4" x14ac:dyDescent="0.25">
      <c r="A9054" s="1051">
        <v>39602</v>
      </c>
      <c r="B9054" s="1051" t="s">
        <v>24060</v>
      </c>
      <c r="C9054" s="1051" t="s">
        <v>17034</v>
      </c>
      <c r="D9054" s="1054">
        <v>1.1499999999999999</v>
      </c>
    </row>
    <row r="9055" spans="1:4" x14ac:dyDescent="0.25">
      <c r="A9055" s="1051">
        <v>39603</v>
      </c>
      <c r="B9055" s="1051" t="s">
        <v>24061</v>
      </c>
      <c r="C9055" s="1051" t="s">
        <v>17034</v>
      </c>
      <c r="D9055" s="1054">
        <v>2.4500000000000002</v>
      </c>
    </row>
    <row r="9056" spans="1:4" x14ac:dyDescent="0.25">
      <c r="A9056" s="1051">
        <v>11821</v>
      </c>
      <c r="B9056" s="1051" t="s">
        <v>24062</v>
      </c>
      <c r="C9056" s="1051" t="s">
        <v>17034</v>
      </c>
      <c r="D9056" s="1054">
        <v>10.83</v>
      </c>
    </row>
    <row r="9057" spans="1:4" x14ac:dyDescent="0.25">
      <c r="A9057" s="1051">
        <v>1562</v>
      </c>
      <c r="B9057" s="1051" t="s">
        <v>24063</v>
      </c>
      <c r="C9057" s="1051" t="s">
        <v>17034</v>
      </c>
      <c r="D9057" s="1054">
        <v>17.75</v>
      </c>
    </row>
    <row r="9058" spans="1:4" x14ac:dyDescent="0.25">
      <c r="A9058" s="1051">
        <v>1563</v>
      </c>
      <c r="B9058" s="1051" t="s">
        <v>24064</v>
      </c>
      <c r="C9058" s="1051" t="s">
        <v>17034</v>
      </c>
      <c r="D9058" s="1054">
        <v>23.82</v>
      </c>
    </row>
    <row r="9059" spans="1:4" x14ac:dyDescent="0.25">
      <c r="A9059" s="1051">
        <v>11856</v>
      </c>
      <c r="B9059" s="1051" t="s">
        <v>24065</v>
      </c>
      <c r="C9059" s="1051" t="s">
        <v>17034</v>
      </c>
      <c r="D9059" s="1054">
        <v>7.1</v>
      </c>
    </row>
    <row r="9060" spans="1:4" x14ac:dyDescent="0.25">
      <c r="A9060" s="1051">
        <v>11857</v>
      </c>
      <c r="B9060" s="1051" t="s">
        <v>24066</v>
      </c>
      <c r="C9060" s="1051" t="s">
        <v>17034</v>
      </c>
      <c r="D9060" s="1054">
        <v>37.36</v>
      </c>
    </row>
    <row r="9061" spans="1:4" x14ac:dyDescent="0.25">
      <c r="A9061" s="1051">
        <v>11858</v>
      </c>
      <c r="B9061" s="1051" t="s">
        <v>24067</v>
      </c>
      <c r="C9061" s="1051" t="s">
        <v>17034</v>
      </c>
      <c r="D9061" s="1054">
        <v>46.38</v>
      </c>
    </row>
    <row r="9062" spans="1:4" x14ac:dyDescent="0.25">
      <c r="A9062" s="1051">
        <v>1539</v>
      </c>
      <c r="B9062" s="1051" t="s">
        <v>24068</v>
      </c>
      <c r="C9062" s="1051" t="s">
        <v>17034</v>
      </c>
      <c r="D9062" s="1054">
        <v>8.34</v>
      </c>
    </row>
    <row r="9063" spans="1:4" x14ac:dyDescent="0.25">
      <c r="A9063" s="1051">
        <v>11859</v>
      </c>
      <c r="B9063" s="1051" t="s">
        <v>24069</v>
      </c>
      <c r="C9063" s="1051" t="s">
        <v>17034</v>
      </c>
      <c r="D9063" s="1054">
        <v>63.1</v>
      </c>
    </row>
    <row r="9064" spans="1:4" x14ac:dyDescent="0.25">
      <c r="A9064" s="1051">
        <v>1550</v>
      </c>
      <c r="B9064" s="1051" t="s">
        <v>24070</v>
      </c>
      <c r="C9064" s="1051" t="s">
        <v>17034</v>
      </c>
      <c r="D9064" s="1054">
        <v>8.8000000000000007</v>
      </c>
    </row>
    <row r="9065" spans="1:4" x14ac:dyDescent="0.25">
      <c r="A9065" s="1051">
        <v>11854</v>
      </c>
      <c r="B9065" s="1051" t="s">
        <v>24071</v>
      </c>
      <c r="C9065" s="1051" t="s">
        <v>17034</v>
      </c>
      <c r="D9065" s="1054">
        <v>11</v>
      </c>
    </row>
    <row r="9066" spans="1:4" x14ac:dyDescent="0.25">
      <c r="A9066" s="1051">
        <v>11862</v>
      </c>
      <c r="B9066" s="1051" t="s">
        <v>24072</v>
      </c>
      <c r="C9066" s="1051" t="s">
        <v>17034</v>
      </c>
      <c r="D9066" s="1054">
        <v>15.43</v>
      </c>
    </row>
    <row r="9067" spans="1:4" x14ac:dyDescent="0.25">
      <c r="A9067" s="1051">
        <v>11863</v>
      </c>
      <c r="B9067" s="1051" t="s">
        <v>24073</v>
      </c>
      <c r="C9067" s="1051" t="s">
        <v>17034</v>
      </c>
      <c r="D9067" s="1054">
        <v>6.23</v>
      </c>
    </row>
    <row r="9068" spans="1:4" x14ac:dyDescent="0.25">
      <c r="A9068" s="1051">
        <v>11855</v>
      </c>
      <c r="B9068" s="1051" t="s">
        <v>24074</v>
      </c>
      <c r="C9068" s="1051" t="s">
        <v>17034</v>
      </c>
      <c r="D9068" s="1054">
        <v>23.03</v>
      </c>
    </row>
    <row r="9069" spans="1:4" x14ac:dyDescent="0.25">
      <c r="A9069" s="1051">
        <v>11864</v>
      </c>
      <c r="B9069" s="1051" t="s">
        <v>24075</v>
      </c>
      <c r="C9069" s="1051" t="s">
        <v>17034</v>
      </c>
      <c r="D9069" s="1054">
        <v>34.82</v>
      </c>
    </row>
    <row r="9070" spans="1:4" x14ac:dyDescent="0.25">
      <c r="A9070" s="1051">
        <v>2527</v>
      </c>
      <c r="B9070" s="1051" t="s">
        <v>24076</v>
      </c>
      <c r="C9070" s="1051" t="s">
        <v>17034</v>
      </c>
      <c r="D9070" s="1054">
        <v>9.01</v>
      </c>
    </row>
    <row r="9071" spans="1:4" x14ac:dyDescent="0.25">
      <c r="A9071" s="1051">
        <v>2526</v>
      </c>
      <c r="B9071" s="1051" t="s">
        <v>24077</v>
      </c>
      <c r="C9071" s="1051" t="s">
        <v>17034</v>
      </c>
      <c r="D9071" s="1054">
        <v>5.77</v>
      </c>
    </row>
    <row r="9072" spans="1:4" x14ac:dyDescent="0.25">
      <c r="A9072" s="1051">
        <v>2487</v>
      </c>
      <c r="B9072" s="1051" t="s">
        <v>24078</v>
      </c>
      <c r="C9072" s="1051" t="s">
        <v>17034</v>
      </c>
      <c r="D9072" s="1054">
        <v>1.97</v>
      </c>
    </row>
    <row r="9073" spans="1:4" x14ac:dyDescent="0.25">
      <c r="A9073" s="1051">
        <v>2483</v>
      </c>
      <c r="B9073" s="1051" t="s">
        <v>24079</v>
      </c>
      <c r="C9073" s="1051" t="s">
        <v>17034</v>
      </c>
      <c r="D9073" s="1054">
        <v>4.1100000000000003</v>
      </c>
    </row>
    <row r="9074" spans="1:4" x14ac:dyDescent="0.25">
      <c r="A9074" s="1051">
        <v>2528</v>
      </c>
      <c r="B9074" s="1051" t="s">
        <v>24080</v>
      </c>
      <c r="C9074" s="1051" t="s">
        <v>17034</v>
      </c>
      <c r="D9074" s="1054">
        <v>22.69</v>
      </c>
    </row>
    <row r="9075" spans="1:4" x14ac:dyDescent="0.25">
      <c r="A9075" s="1051">
        <v>2489</v>
      </c>
      <c r="B9075" s="1051" t="s">
        <v>24081</v>
      </c>
      <c r="C9075" s="1051" t="s">
        <v>17034</v>
      </c>
      <c r="D9075" s="1054">
        <v>9.99</v>
      </c>
    </row>
    <row r="9076" spans="1:4" x14ac:dyDescent="0.25">
      <c r="A9076" s="1051">
        <v>2488</v>
      </c>
      <c r="B9076" s="1051" t="s">
        <v>24082</v>
      </c>
      <c r="C9076" s="1051" t="s">
        <v>17034</v>
      </c>
      <c r="D9076" s="1054">
        <v>2.31</v>
      </c>
    </row>
    <row r="9077" spans="1:4" x14ac:dyDescent="0.25">
      <c r="A9077" s="1051">
        <v>2484</v>
      </c>
      <c r="B9077" s="1051" t="s">
        <v>24083</v>
      </c>
      <c r="C9077" s="1051" t="s">
        <v>17034</v>
      </c>
      <c r="D9077" s="1054">
        <v>32.950000000000003</v>
      </c>
    </row>
    <row r="9078" spans="1:4" x14ac:dyDescent="0.25">
      <c r="A9078" s="1051">
        <v>2485</v>
      </c>
      <c r="B9078" s="1051" t="s">
        <v>24084</v>
      </c>
      <c r="C9078" s="1051" t="s">
        <v>17034</v>
      </c>
      <c r="D9078" s="1054">
        <v>51.64</v>
      </c>
    </row>
    <row r="9079" spans="1:4" x14ac:dyDescent="0.25">
      <c r="A9079" s="1051">
        <v>39279</v>
      </c>
      <c r="B9079" s="1051" t="s">
        <v>24085</v>
      </c>
      <c r="C9079" s="1051" t="s">
        <v>17034</v>
      </c>
      <c r="D9079" s="1054">
        <v>8.9499999999999993</v>
      </c>
    </row>
    <row r="9080" spans="1:4" x14ac:dyDescent="0.25">
      <c r="A9080" s="1051">
        <v>39280</v>
      </c>
      <c r="B9080" s="1051" t="s">
        <v>24086</v>
      </c>
      <c r="C9080" s="1051" t="s">
        <v>17034</v>
      </c>
      <c r="D9080" s="1054">
        <v>10.029999999999999</v>
      </c>
    </row>
    <row r="9081" spans="1:4" x14ac:dyDescent="0.25">
      <c r="A9081" s="1051">
        <v>39281</v>
      </c>
      <c r="B9081" s="1051" t="s">
        <v>24087</v>
      </c>
      <c r="C9081" s="1051" t="s">
        <v>17034</v>
      </c>
      <c r="D9081" s="1054">
        <v>13.26</v>
      </c>
    </row>
    <row r="9082" spans="1:4" x14ac:dyDescent="0.25">
      <c r="A9082" s="1051">
        <v>39282</v>
      </c>
      <c r="B9082" s="1051" t="s">
        <v>24088</v>
      </c>
      <c r="C9082" s="1051" t="s">
        <v>17034</v>
      </c>
      <c r="D9082" s="1054">
        <v>18.510000000000002</v>
      </c>
    </row>
    <row r="9083" spans="1:4" x14ac:dyDescent="0.25">
      <c r="A9083" s="1051">
        <v>38844</v>
      </c>
      <c r="B9083" s="1051" t="s">
        <v>24089</v>
      </c>
      <c r="C9083" s="1051" t="s">
        <v>17034</v>
      </c>
      <c r="D9083" s="1054">
        <v>9.08</v>
      </c>
    </row>
    <row r="9084" spans="1:4" x14ac:dyDescent="0.25">
      <c r="A9084" s="1051">
        <v>38846</v>
      </c>
      <c r="B9084" s="1051" t="s">
        <v>24090</v>
      </c>
      <c r="C9084" s="1051" t="s">
        <v>17034</v>
      </c>
      <c r="D9084" s="1054">
        <v>9.24</v>
      </c>
    </row>
    <row r="9085" spans="1:4" x14ac:dyDescent="0.25">
      <c r="A9085" s="1051">
        <v>38847</v>
      </c>
      <c r="B9085" s="1051" t="s">
        <v>24091</v>
      </c>
      <c r="C9085" s="1051" t="s">
        <v>17034</v>
      </c>
      <c r="D9085" s="1054">
        <v>10.82</v>
      </c>
    </row>
    <row r="9086" spans="1:4" x14ac:dyDescent="0.25">
      <c r="A9086" s="1051">
        <v>38850</v>
      </c>
      <c r="B9086" s="1051" t="s">
        <v>24092</v>
      </c>
      <c r="C9086" s="1051" t="s">
        <v>17034</v>
      </c>
      <c r="D9086" s="1054">
        <v>19.54</v>
      </c>
    </row>
    <row r="9087" spans="1:4" x14ac:dyDescent="0.25">
      <c r="A9087" s="1051">
        <v>38848</v>
      </c>
      <c r="B9087" s="1051" t="s">
        <v>24093</v>
      </c>
      <c r="C9087" s="1051" t="s">
        <v>17034</v>
      </c>
      <c r="D9087" s="1054">
        <v>12.81</v>
      </c>
    </row>
    <row r="9088" spans="1:4" x14ac:dyDescent="0.25">
      <c r="A9088" s="1051">
        <v>38851</v>
      </c>
      <c r="B9088" s="1051" t="s">
        <v>24094</v>
      </c>
      <c r="C9088" s="1051" t="s">
        <v>17034</v>
      </c>
      <c r="D9088" s="1054">
        <v>22.1</v>
      </c>
    </row>
    <row r="9089" spans="1:4" x14ac:dyDescent="0.25">
      <c r="A9089" s="1051">
        <v>38854</v>
      </c>
      <c r="B9089" s="1051" t="s">
        <v>24095</v>
      </c>
      <c r="C9089" s="1051" t="s">
        <v>17034</v>
      </c>
      <c r="D9089" s="1054">
        <v>9.6</v>
      </c>
    </row>
    <row r="9090" spans="1:4" x14ac:dyDescent="0.25">
      <c r="A9090" s="1051">
        <v>44247</v>
      </c>
      <c r="B9090" s="1051" t="s">
        <v>24096</v>
      </c>
      <c r="C9090" s="1051" t="s">
        <v>17034</v>
      </c>
      <c r="D9090" s="1055">
        <v>1661.73</v>
      </c>
    </row>
    <row r="9091" spans="1:4" x14ac:dyDescent="0.25">
      <c r="A9091" s="1051">
        <v>38005</v>
      </c>
      <c r="B9091" s="1051" t="s">
        <v>24097</v>
      </c>
      <c r="C9091" s="1051" t="s">
        <v>17034</v>
      </c>
      <c r="D9091" s="1054">
        <v>19.760000000000002</v>
      </c>
    </row>
    <row r="9092" spans="1:4" x14ac:dyDescent="0.25">
      <c r="A9092" s="1051">
        <v>38006</v>
      </c>
      <c r="B9092" s="1051" t="s">
        <v>24098</v>
      </c>
      <c r="C9092" s="1051" t="s">
        <v>17034</v>
      </c>
      <c r="D9092" s="1054">
        <v>26.25</v>
      </c>
    </row>
    <row r="9093" spans="1:4" x14ac:dyDescent="0.25">
      <c r="A9093" s="1051">
        <v>38428</v>
      </c>
      <c r="B9093" s="1051" t="s">
        <v>24099</v>
      </c>
      <c r="C9093" s="1051" t="s">
        <v>17034</v>
      </c>
      <c r="D9093" s="1054">
        <v>23.51</v>
      </c>
    </row>
    <row r="9094" spans="1:4" x14ac:dyDescent="0.25">
      <c r="A9094" s="1051">
        <v>38007</v>
      </c>
      <c r="B9094" s="1051" t="s">
        <v>24100</v>
      </c>
      <c r="C9094" s="1051" t="s">
        <v>17034</v>
      </c>
      <c r="D9094" s="1054">
        <v>30.29</v>
      </c>
    </row>
    <row r="9095" spans="1:4" x14ac:dyDescent="0.25">
      <c r="A9095" s="1051">
        <v>38008</v>
      </c>
      <c r="B9095" s="1051" t="s">
        <v>24101</v>
      </c>
      <c r="C9095" s="1051" t="s">
        <v>17034</v>
      </c>
      <c r="D9095" s="1054">
        <v>48.47</v>
      </c>
    </row>
    <row r="9096" spans="1:4" x14ac:dyDescent="0.25">
      <c r="A9096" s="1051">
        <v>38009</v>
      </c>
      <c r="B9096" s="1051" t="s">
        <v>24102</v>
      </c>
      <c r="C9096" s="1051" t="s">
        <v>17034</v>
      </c>
      <c r="D9096" s="1054">
        <v>59.34</v>
      </c>
    </row>
    <row r="9097" spans="1:4" x14ac:dyDescent="0.25">
      <c r="A9097" s="1051">
        <v>44248</v>
      </c>
      <c r="B9097" s="1051" t="s">
        <v>24103</v>
      </c>
      <c r="C9097" s="1051" t="s">
        <v>17034</v>
      </c>
      <c r="D9097" s="1054">
        <v>96.73</v>
      </c>
    </row>
    <row r="9098" spans="1:4" x14ac:dyDescent="0.25">
      <c r="A9098" s="1051">
        <v>44249</v>
      </c>
      <c r="B9098" s="1051" t="s">
        <v>24104</v>
      </c>
      <c r="C9098" s="1051" t="s">
        <v>17034</v>
      </c>
      <c r="D9098" s="1054">
        <v>373.2</v>
      </c>
    </row>
    <row r="9099" spans="1:4" x14ac:dyDescent="0.25">
      <c r="A9099" s="1051">
        <v>44250</v>
      </c>
      <c r="B9099" s="1051" t="s">
        <v>24105</v>
      </c>
      <c r="C9099" s="1051" t="s">
        <v>17034</v>
      </c>
      <c r="D9099" s="1054">
        <v>541.97</v>
      </c>
    </row>
    <row r="9100" spans="1:4" x14ac:dyDescent="0.25">
      <c r="A9100" s="1051">
        <v>3104</v>
      </c>
      <c r="B9100" s="1051" t="s">
        <v>24106</v>
      </c>
      <c r="C9100" s="1051" t="s">
        <v>17045</v>
      </c>
      <c r="D9100" s="1054">
        <v>133.96</v>
      </c>
    </row>
    <row r="9101" spans="1:4" x14ac:dyDescent="0.25">
      <c r="A9101" s="1051">
        <v>1607</v>
      </c>
      <c r="B9101" s="1051" t="s">
        <v>24107</v>
      </c>
      <c r="C9101" s="1051" t="s">
        <v>17045</v>
      </c>
      <c r="D9101" s="1054">
        <v>0.28000000000000003</v>
      </c>
    </row>
    <row r="9102" spans="1:4" x14ac:dyDescent="0.25">
      <c r="A9102" s="1051">
        <v>38169</v>
      </c>
      <c r="B9102" s="1051" t="s">
        <v>24108</v>
      </c>
      <c r="C9102" s="1051" t="s">
        <v>17045</v>
      </c>
      <c r="D9102" s="1054">
        <v>74.180000000000007</v>
      </c>
    </row>
    <row r="9103" spans="1:4" x14ac:dyDescent="0.25">
      <c r="A9103" s="1051">
        <v>6142</v>
      </c>
      <c r="B9103" s="1051" t="s">
        <v>24109</v>
      </c>
      <c r="C9103" s="1051" t="s">
        <v>17034</v>
      </c>
      <c r="D9103" s="1054">
        <v>8.56</v>
      </c>
    </row>
    <row r="9104" spans="1:4" x14ac:dyDescent="0.25">
      <c r="A9104" s="1051">
        <v>11686</v>
      </c>
      <c r="B9104" s="1051" t="s">
        <v>24110</v>
      </c>
      <c r="C9104" s="1051" t="s">
        <v>17034</v>
      </c>
      <c r="D9104" s="1054">
        <v>11.88</v>
      </c>
    </row>
    <row r="9105" spans="1:4" x14ac:dyDescent="0.25">
      <c r="A9105" s="1051">
        <v>37598</v>
      </c>
      <c r="B9105" s="1051" t="s">
        <v>24111</v>
      </c>
      <c r="C9105" s="1051" t="s">
        <v>17034</v>
      </c>
      <c r="D9105" s="1054">
        <v>38.700000000000003</v>
      </c>
    </row>
    <row r="9106" spans="1:4" x14ac:dyDescent="0.25">
      <c r="A9106" s="1051">
        <v>25398</v>
      </c>
      <c r="B9106" s="1051" t="s">
        <v>24112</v>
      </c>
      <c r="C9106" s="1051" t="s">
        <v>17034</v>
      </c>
      <c r="D9106" s="1055">
        <v>4068.28</v>
      </c>
    </row>
    <row r="9107" spans="1:4" x14ac:dyDescent="0.25">
      <c r="A9107" s="1051">
        <v>25399</v>
      </c>
      <c r="B9107" s="1051" t="s">
        <v>24113</v>
      </c>
      <c r="C9107" s="1051" t="s">
        <v>17034</v>
      </c>
      <c r="D9107" s="1055">
        <v>2469.8000000000002</v>
      </c>
    </row>
    <row r="9108" spans="1:4" x14ac:dyDescent="0.25">
      <c r="A9108" s="1051">
        <v>43440</v>
      </c>
      <c r="B9108" s="1051" t="s">
        <v>24114</v>
      </c>
      <c r="C9108" s="1051" t="s">
        <v>17034</v>
      </c>
      <c r="D9108" s="1054">
        <v>476.72</v>
      </c>
    </row>
    <row r="9109" spans="1:4" x14ac:dyDescent="0.25">
      <c r="A9109" s="1051">
        <v>10667</v>
      </c>
      <c r="B9109" s="1051" t="s">
        <v>24115</v>
      </c>
      <c r="C9109" s="1051" t="s">
        <v>17034</v>
      </c>
      <c r="D9109" s="1055">
        <v>19404</v>
      </c>
    </row>
    <row r="9110" spans="1:4" x14ac:dyDescent="0.25">
      <c r="A9110" s="1051">
        <v>1613</v>
      </c>
      <c r="B9110" s="1051" t="s">
        <v>24116</v>
      </c>
      <c r="C9110" s="1051" t="s">
        <v>17034</v>
      </c>
      <c r="D9110" s="1055">
        <v>1495.71</v>
      </c>
    </row>
    <row r="9111" spans="1:4" x14ac:dyDescent="0.25">
      <c r="A9111" s="1051">
        <v>1626</v>
      </c>
      <c r="B9111" s="1051" t="s">
        <v>24117</v>
      </c>
      <c r="C9111" s="1051" t="s">
        <v>17034</v>
      </c>
      <c r="D9111" s="1055">
        <v>2237.02</v>
      </c>
    </row>
    <row r="9112" spans="1:4" x14ac:dyDescent="0.25">
      <c r="A9112" s="1051">
        <v>1625</v>
      </c>
      <c r="B9112" s="1051" t="s">
        <v>24118</v>
      </c>
      <c r="C9112" s="1051" t="s">
        <v>17034</v>
      </c>
      <c r="D9112" s="1054">
        <v>156.24</v>
      </c>
    </row>
    <row r="9113" spans="1:4" x14ac:dyDescent="0.25">
      <c r="A9113" s="1051">
        <v>1622</v>
      </c>
      <c r="B9113" s="1051" t="s">
        <v>24119</v>
      </c>
      <c r="C9113" s="1051" t="s">
        <v>17034</v>
      </c>
      <c r="D9113" s="1055">
        <v>5048.03</v>
      </c>
    </row>
    <row r="9114" spans="1:4" x14ac:dyDescent="0.25">
      <c r="A9114" s="1051">
        <v>1620</v>
      </c>
      <c r="B9114" s="1051" t="s">
        <v>24120</v>
      </c>
      <c r="C9114" s="1051" t="s">
        <v>17034</v>
      </c>
      <c r="D9114" s="1054">
        <v>329.14</v>
      </c>
    </row>
    <row r="9115" spans="1:4" x14ac:dyDescent="0.25">
      <c r="A9115" s="1051">
        <v>1629</v>
      </c>
      <c r="B9115" s="1051" t="s">
        <v>24121</v>
      </c>
      <c r="C9115" s="1051" t="s">
        <v>17034</v>
      </c>
      <c r="D9115" s="1055">
        <v>12285.71</v>
      </c>
    </row>
    <row r="9116" spans="1:4" x14ac:dyDescent="0.25">
      <c r="A9116" s="1051">
        <v>1627</v>
      </c>
      <c r="B9116" s="1051" t="s">
        <v>24122</v>
      </c>
      <c r="C9116" s="1051" t="s">
        <v>17034</v>
      </c>
      <c r="D9116" s="1054">
        <v>629.14</v>
      </c>
    </row>
    <row r="9117" spans="1:4" x14ac:dyDescent="0.25">
      <c r="A9117" s="1051">
        <v>1623</v>
      </c>
      <c r="B9117" s="1051" t="s">
        <v>24123</v>
      </c>
      <c r="C9117" s="1051" t="s">
        <v>17034</v>
      </c>
      <c r="D9117" s="1054">
        <v>127.42</v>
      </c>
    </row>
    <row r="9118" spans="1:4" x14ac:dyDescent="0.25">
      <c r="A9118" s="1051">
        <v>1619</v>
      </c>
      <c r="B9118" s="1051" t="s">
        <v>24124</v>
      </c>
      <c r="C9118" s="1051" t="s">
        <v>17034</v>
      </c>
      <c r="D9118" s="1054">
        <v>175.28</v>
      </c>
    </row>
    <row r="9119" spans="1:4" x14ac:dyDescent="0.25">
      <c r="A9119" s="1051">
        <v>1630</v>
      </c>
      <c r="B9119" s="1051" t="s">
        <v>24125</v>
      </c>
      <c r="C9119" s="1051" t="s">
        <v>17034</v>
      </c>
      <c r="D9119" s="1055">
        <v>3859.32</v>
      </c>
    </row>
    <row r="9120" spans="1:4" x14ac:dyDescent="0.25">
      <c r="A9120" s="1051">
        <v>1616</v>
      </c>
      <c r="B9120" s="1051" t="s">
        <v>24126</v>
      </c>
      <c r="C9120" s="1051" t="s">
        <v>17034</v>
      </c>
      <c r="D9120" s="1055">
        <v>5935.71</v>
      </c>
    </row>
    <row r="9121" spans="1:4" x14ac:dyDescent="0.25">
      <c r="A9121" s="1051">
        <v>1614</v>
      </c>
      <c r="B9121" s="1051" t="s">
        <v>24127</v>
      </c>
      <c r="C9121" s="1051" t="s">
        <v>17034</v>
      </c>
      <c r="D9121" s="1054">
        <v>271.27999999999997</v>
      </c>
    </row>
    <row r="9122" spans="1:4" x14ac:dyDescent="0.25">
      <c r="A9122" s="1051">
        <v>1617</v>
      </c>
      <c r="B9122" s="1051" t="s">
        <v>24128</v>
      </c>
      <c r="C9122" s="1051" t="s">
        <v>17034</v>
      </c>
      <c r="D9122" s="1055">
        <v>7085.95</v>
      </c>
    </row>
    <row r="9123" spans="1:4" x14ac:dyDescent="0.25">
      <c r="A9123" s="1051">
        <v>1621</v>
      </c>
      <c r="B9123" s="1051" t="s">
        <v>24129</v>
      </c>
      <c r="C9123" s="1051" t="s">
        <v>17034</v>
      </c>
      <c r="D9123" s="1054">
        <v>485.18</v>
      </c>
    </row>
    <row r="9124" spans="1:4" x14ac:dyDescent="0.25">
      <c r="A9124" s="1051">
        <v>1624</v>
      </c>
      <c r="B9124" s="1051" t="s">
        <v>24130</v>
      </c>
      <c r="C9124" s="1051" t="s">
        <v>17034</v>
      </c>
      <c r="D9124" s="1055">
        <v>17417.62</v>
      </c>
    </row>
    <row r="9125" spans="1:4" x14ac:dyDescent="0.25">
      <c r="A9125" s="1051">
        <v>1615</v>
      </c>
      <c r="B9125" s="1051" t="s">
        <v>24131</v>
      </c>
      <c r="C9125" s="1051" t="s">
        <v>17034</v>
      </c>
      <c r="D9125" s="1054">
        <v>911.1</v>
      </c>
    </row>
    <row r="9126" spans="1:4" x14ac:dyDescent="0.25">
      <c r="A9126" s="1051">
        <v>1612</v>
      </c>
      <c r="B9126" s="1051" t="s">
        <v>24132</v>
      </c>
      <c r="C9126" s="1051" t="s">
        <v>17034</v>
      </c>
      <c r="D9126" s="1054">
        <v>120</v>
      </c>
    </row>
    <row r="9127" spans="1:4" x14ac:dyDescent="0.25">
      <c r="A9127" s="1051">
        <v>1618</v>
      </c>
      <c r="B9127" s="1051" t="s">
        <v>24133</v>
      </c>
      <c r="C9127" s="1051" t="s">
        <v>17034</v>
      </c>
      <c r="D9127" s="1055">
        <v>1251.98</v>
      </c>
    </row>
    <row r="9128" spans="1:4" x14ac:dyDescent="0.25">
      <c r="A9128" s="1051">
        <v>14211</v>
      </c>
      <c r="B9128" s="1051" t="s">
        <v>24134</v>
      </c>
      <c r="C9128" s="1051" t="s">
        <v>17034</v>
      </c>
      <c r="D9128" s="1054">
        <v>47.39</v>
      </c>
    </row>
    <row r="9129" spans="1:4" x14ac:dyDescent="0.25">
      <c r="A9129" s="1051">
        <v>43657</v>
      </c>
      <c r="B9129" s="1051" t="s">
        <v>24135</v>
      </c>
      <c r="C9129" s="1051" t="s">
        <v>17035</v>
      </c>
      <c r="D9129" s="1054">
        <v>7.62</v>
      </c>
    </row>
    <row r="9130" spans="1:4" x14ac:dyDescent="0.25">
      <c r="A9130" s="1051">
        <v>38200</v>
      </c>
      <c r="B9130" s="1051" t="s">
        <v>24136</v>
      </c>
      <c r="C9130" s="1051" t="s">
        <v>17046</v>
      </c>
      <c r="D9130" s="1054">
        <v>627.86</v>
      </c>
    </row>
    <row r="9131" spans="1:4" x14ac:dyDescent="0.25">
      <c r="A9131" s="1051">
        <v>39269</v>
      </c>
      <c r="B9131" s="1051" t="s">
        <v>24137</v>
      </c>
      <c r="C9131" s="1051" t="s">
        <v>17035</v>
      </c>
      <c r="D9131" s="1054">
        <v>1.44</v>
      </c>
    </row>
    <row r="9132" spans="1:4" x14ac:dyDescent="0.25">
      <c r="A9132" s="1051">
        <v>11889</v>
      </c>
      <c r="B9132" s="1051" t="s">
        <v>24138</v>
      </c>
      <c r="C9132" s="1051" t="s">
        <v>17035</v>
      </c>
      <c r="D9132" s="1054">
        <v>1.97</v>
      </c>
    </row>
    <row r="9133" spans="1:4" x14ac:dyDescent="0.25">
      <c r="A9133" s="1051">
        <v>39270</v>
      </c>
      <c r="B9133" s="1051" t="s">
        <v>24139</v>
      </c>
      <c r="C9133" s="1051" t="s">
        <v>17035</v>
      </c>
      <c r="D9133" s="1054">
        <v>2.56</v>
      </c>
    </row>
    <row r="9134" spans="1:4" x14ac:dyDescent="0.25">
      <c r="A9134" s="1051">
        <v>11890</v>
      </c>
      <c r="B9134" s="1051" t="s">
        <v>24140</v>
      </c>
      <c r="C9134" s="1051" t="s">
        <v>17035</v>
      </c>
      <c r="D9134" s="1054">
        <v>3.49</v>
      </c>
    </row>
    <row r="9135" spans="1:4" x14ac:dyDescent="0.25">
      <c r="A9135" s="1051">
        <v>11891</v>
      </c>
      <c r="B9135" s="1051" t="s">
        <v>24141</v>
      </c>
      <c r="C9135" s="1051" t="s">
        <v>17035</v>
      </c>
      <c r="D9135" s="1054">
        <v>5.66</v>
      </c>
    </row>
    <row r="9136" spans="1:4" x14ac:dyDescent="0.25">
      <c r="A9136" s="1051">
        <v>11892</v>
      </c>
      <c r="B9136" s="1051" t="s">
        <v>24142</v>
      </c>
      <c r="C9136" s="1051" t="s">
        <v>17035</v>
      </c>
      <c r="D9136" s="1054">
        <v>9.25</v>
      </c>
    </row>
    <row r="9137" spans="1:4" x14ac:dyDescent="0.25">
      <c r="A9137" s="1051">
        <v>37601</v>
      </c>
      <c r="B9137" s="1051" t="s">
        <v>24143</v>
      </c>
      <c r="C9137" s="1051" t="s">
        <v>17035</v>
      </c>
      <c r="D9137" s="1054">
        <v>8.6</v>
      </c>
    </row>
    <row r="9138" spans="1:4" x14ac:dyDescent="0.25">
      <c r="A9138" s="1051">
        <v>1634</v>
      </c>
      <c r="B9138" s="1051" t="s">
        <v>24144</v>
      </c>
      <c r="C9138" s="1051" t="s">
        <v>17035</v>
      </c>
      <c r="D9138" s="1054">
        <v>8.8800000000000008</v>
      </c>
    </row>
    <row r="9139" spans="1:4" x14ac:dyDescent="0.25">
      <c r="A9139" s="1051">
        <v>5086</v>
      </c>
      <c r="B9139" s="1051" t="s">
        <v>24145</v>
      </c>
      <c r="C9139" s="1051" t="s">
        <v>17036</v>
      </c>
      <c r="D9139" s="1054">
        <v>30.71</v>
      </c>
    </row>
    <row r="9140" spans="1:4" x14ac:dyDescent="0.25">
      <c r="A9140" s="1051">
        <v>11280</v>
      </c>
      <c r="B9140" s="1051" t="s">
        <v>24146</v>
      </c>
      <c r="C9140" s="1051" t="s">
        <v>17034</v>
      </c>
      <c r="D9140" s="1055">
        <v>13801.74</v>
      </c>
    </row>
    <row r="9141" spans="1:4" x14ac:dyDescent="0.25">
      <c r="A9141" s="1051">
        <v>40519</v>
      </c>
      <c r="B9141" s="1051" t="s">
        <v>24147</v>
      </c>
      <c r="C9141" s="1051" t="s">
        <v>17034</v>
      </c>
      <c r="D9141" s="1055">
        <v>113776.86</v>
      </c>
    </row>
    <row r="9142" spans="1:4" x14ac:dyDescent="0.25">
      <c r="A9142" s="1051">
        <v>39869</v>
      </c>
      <c r="B9142" s="1051" t="s">
        <v>24148</v>
      </c>
      <c r="C9142" s="1051" t="s">
        <v>17034</v>
      </c>
      <c r="D9142" s="1054">
        <v>13.65</v>
      </c>
    </row>
    <row r="9143" spans="1:4" x14ac:dyDescent="0.25">
      <c r="A9143" s="1051">
        <v>39870</v>
      </c>
      <c r="B9143" s="1051" t="s">
        <v>24149</v>
      </c>
      <c r="C9143" s="1051" t="s">
        <v>17034</v>
      </c>
      <c r="D9143" s="1054">
        <v>20.88</v>
      </c>
    </row>
    <row r="9144" spans="1:4" x14ac:dyDescent="0.25">
      <c r="A9144" s="1051">
        <v>39871</v>
      </c>
      <c r="B9144" s="1051" t="s">
        <v>24150</v>
      </c>
      <c r="C9144" s="1051" t="s">
        <v>17034</v>
      </c>
      <c r="D9144" s="1054">
        <v>23.4</v>
      </c>
    </row>
    <row r="9145" spans="1:4" x14ac:dyDescent="0.25">
      <c r="A9145" s="1051">
        <v>12722</v>
      </c>
      <c r="B9145" s="1051" t="s">
        <v>24151</v>
      </c>
      <c r="C9145" s="1051" t="s">
        <v>17034</v>
      </c>
      <c r="D9145" s="1054">
        <v>783.17</v>
      </c>
    </row>
    <row r="9146" spans="1:4" x14ac:dyDescent="0.25">
      <c r="A9146" s="1051">
        <v>12714</v>
      </c>
      <c r="B9146" s="1051" t="s">
        <v>24152</v>
      </c>
      <c r="C9146" s="1051" t="s">
        <v>17034</v>
      </c>
      <c r="D9146" s="1054">
        <v>5.1100000000000003</v>
      </c>
    </row>
    <row r="9147" spans="1:4" x14ac:dyDescent="0.25">
      <c r="A9147" s="1051">
        <v>12715</v>
      </c>
      <c r="B9147" s="1051" t="s">
        <v>24153</v>
      </c>
      <c r="C9147" s="1051" t="s">
        <v>17034</v>
      </c>
      <c r="D9147" s="1054">
        <v>11.54</v>
      </c>
    </row>
    <row r="9148" spans="1:4" x14ac:dyDescent="0.25">
      <c r="A9148" s="1051">
        <v>12716</v>
      </c>
      <c r="B9148" s="1051" t="s">
        <v>24154</v>
      </c>
      <c r="C9148" s="1051" t="s">
        <v>17034</v>
      </c>
      <c r="D9148" s="1054">
        <v>19.82</v>
      </c>
    </row>
    <row r="9149" spans="1:4" x14ac:dyDescent="0.25">
      <c r="A9149" s="1051">
        <v>12717</v>
      </c>
      <c r="B9149" s="1051" t="s">
        <v>24155</v>
      </c>
      <c r="C9149" s="1051" t="s">
        <v>17034</v>
      </c>
      <c r="D9149" s="1054">
        <v>38.96</v>
      </c>
    </row>
    <row r="9150" spans="1:4" x14ac:dyDescent="0.25">
      <c r="A9150" s="1051">
        <v>12718</v>
      </c>
      <c r="B9150" s="1051" t="s">
        <v>24156</v>
      </c>
      <c r="C9150" s="1051" t="s">
        <v>17034</v>
      </c>
      <c r="D9150" s="1054">
        <v>59.79</v>
      </c>
    </row>
    <row r="9151" spans="1:4" x14ac:dyDescent="0.25">
      <c r="A9151" s="1051">
        <v>12719</v>
      </c>
      <c r="B9151" s="1051" t="s">
        <v>24157</v>
      </c>
      <c r="C9151" s="1051" t="s">
        <v>17034</v>
      </c>
      <c r="D9151" s="1054">
        <v>94.92</v>
      </c>
    </row>
    <row r="9152" spans="1:4" x14ac:dyDescent="0.25">
      <c r="A9152" s="1051">
        <v>12720</v>
      </c>
      <c r="B9152" s="1051" t="s">
        <v>24158</v>
      </c>
      <c r="C9152" s="1051" t="s">
        <v>17034</v>
      </c>
      <c r="D9152" s="1054">
        <v>330.52</v>
      </c>
    </row>
    <row r="9153" spans="1:4" x14ac:dyDescent="0.25">
      <c r="A9153" s="1051">
        <v>12721</v>
      </c>
      <c r="B9153" s="1051" t="s">
        <v>24159</v>
      </c>
      <c r="C9153" s="1051" t="s">
        <v>17034</v>
      </c>
      <c r="D9153" s="1054">
        <v>316.95</v>
      </c>
    </row>
    <row r="9154" spans="1:4" x14ac:dyDescent="0.25">
      <c r="A9154" s="1051">
        <v>3468</v>
      </c>
      <c r="B9154" s="1051" t="s">
        <v>24160</v>
      </c>
      <c r="C9154" s="1051" t="s">
        <v>17034</v>
      </c>
      <c r="D9154" s="1054">
        <v>47.39</v>
      </c>
    </row>
    <row r="9155" spans="1:4" x14ac:dyDescent="0.25">
      <c r="A9155" s="1051">
        <v>3465</v>
      </c>
      <c r="B9155" s="1051" t="s">
        <v>24161</v>
      </c>
      <c r="C9155" s="1051" t="s">
        <v>17034</v>
      </c>
      <c r="D9155" s="1054">
        <v>47.37</v>
      </c>
    </row>
    <row r="9156" spans="1:4" x14ac:dyDescent="0.25">
      <c r="A9156" s="1051">
        <v>12403</v>
      </c>
      <c r="B9156" s="1051" t="s">
        <v>24162</v>
      </c>
      <c r="C9156" s="1051" t="s">
        <v>17034</v>
      </c>
      <c r="D9156" s="1054">
        <v>33.76</v>
      </c>
    </row>
    <row r="9157" spans="1:4" x14ac:dyDescent="0.25">
      <c r="A9157" s="1051">
        <v>3463</v>
      </c>
      <c r="B9157" s="1051" t="s">
        <v>24163</v>
      </c>
      <c r="C9157" s="1051" t="s">
        <v>17034</v>
      </c>
      <c r="D9157" s="1054">
        <v>19.73</v>
      </c>
    </row>
    <row r="9158" spans="1:4" x14ac:dyDescent="0.25">
      <c r="A9158" s="1051">
        <v>3464</v>
      </c>
      <c r="B9158" s="1051" t="s">
        <v>24164</v>
      </c>
      <c r="C9158" s="1051" t="s">
        <v>17034</v>
      </c>
      <c r="D9158" s="1054">
        <v>19.73</v>
      </c>
    </row>
    <row r="9159" spans="1:4" x14ac:dyDescent="0.25">
      <c r="A9159" s="1051">
        <v>3466</v>
      </c>
      <c r="B9159" s="1051" t="s">
        <v>24165</v>
      </c>
      <c r="C9159" s="1051" t="s">
        <v>17034</v>
      </c>
      <c r="D9159" s="1054">
        <v>120.31</v>
      </c>
    </row>
    <row r="9160" spans="1:4" x14ac:dyDescent="0.25">
      <c r="A9160" s="1051">
        <v>3467</v>
      </c>
      <c r="B9160" s="1051" t="s">
        <v>24166</v>
      </c>
      <c r="C9160" s="1051" t="s">
        <v>17034</v>
      </c>
      <c r="D9160" s="1054">
        <v>67.95</v>
      </c>
    </row>
    <row r="9161" spans="1:4" x14ac:dyDescent="0.25">
      <c r="A9161" s="1051">
        <v>3462</v>
      </c>
      <c r="B9161" s="1051" t="s">
        <v>24167</v>
      </c>
      <c r="C9161" s="1051" t="s">
        <v>17034</v>
      </c>
      <c r="D9161" s="1054">
        <v>13.01</v>
      </c>
    </row>
    <row r="9162" spans="1:4" x14ac:dyDescent="0.25">
      <c r="A9162" s="1051">
        <v>3446</v>
      </c>
      <c r="B9162" s="1051" t="s">
        <v>24168</v>
      </c>
      <c r="C9162" s="1051" t="s">
        <v>17034</v>
      </c>
      <c r="D9162" s="1054">
        <v>40.06</v>
      </c>
    </row>
    <row r="9163" spans="1:4" x14ac:dyDescent="0.25">
      <c r="A9163" s="1051">
        <v>3445</v>
      </c>
      <c r="B9163" s="1051" t="s">
        <v>24169</v>
      </c>
      <c r="C9163" s="1051" t="s">
        <v>17034</v>
      </c>
      <c r="D9163" s="1054">
        <v>32.700000000000003</v>
      </c>
    </row>
    <row r="9164" spans="1:4" x14ac:dyDescent="0.25">
      <c r="A9164" s="1051">
        <v>3441</v>
      </c>
      <c r="B9164" s="1051" t="s">
        <v>24170</v>
      </c>
      <c r="C9164" s="1051" t="s">
        <v>17034</v>
      </c>
      <c r="D9164" s="1054">
        <v>9.23</v>
      </c>
    </row>
    <row r="9165" spans="1:4" x14ac:dyDescent="0.25">
      <c r="A9165" s="1051">
        <v>3444</v>
      </c>
      <c r="B9165" s="1051" t="s">
        <v>24171</v>
      </c>
      <c r="C9165" s="1051" t="s">
        <v>17034</v>
      </c>
      <c r="D9165" s="1054">
        <v>20.13</v>
      </c>
    </row>
    <row r="9166" spans="1:4" x14ac:dyDescent="0.25">
      <c r="A9166" s="1051">
        <v>12402</v>
      </c>
      <c r="B9166" s="1051" t="s">
        <v>24172</v>
      </c>
      <c r="C9166" s="1051" t="s">
        <v>17034</v>
      </c>
      <c r="D9166" s="1054">
        <v>112.6</v>
      </c>
    </row>
    <row r="9167" spans="1:4" x14ac:dyDescent="0.25">
      <c r="A9167" s="1051">
        <v>3447</v>
      </c>
      <c r="B9167" s="1051" t="s">
        <v>24173</v>
      </c>
      <c r="C9167" s="1051" t="s">
        <v>17034</v>
      </c>
      <c r="D9167" s="1054">
        <v>58.25</v>
      </c>
    </row>
    <row r="9168" spans="1:4" x14ac:dyDescent="0.25">
      <c r="A9168" s="1051">
        <v>3442</v>
      </c>
      <c r="B9168" s="1051" t="s">
        <v>24174</v>
      </c>
      <c r="C9168" s="1051" t="s">
        <v>17034</v>
      </c>
      <c r="D9168" s="1054">
        <v>13.8</v>
      </c>
    </row>
    <row r="9169" spans="1:4" x14ac:dyDescent="0.25">
      <c r="A9169" s="1051">
        <v>3448</v>
      </c>
      <c r="B9169" s="1051" t="s">
        <v>24175</v>
      </c>
      <c r="C9169" s="1051" t="s">
        <v>17034</v>
      </c>
      <c r="D9169" s="1054">
        <v>164.62</v>
      </c>
    </row>
    <row r="9170" spans="1:4" x14ac:dyDescent="0.25">
      <c r="A9170" s="1051">
        <v>3449</v>
      </c>
      <c r="B9170" s="1051" t="s">
        <v>24176</v>
      </c>
      <c r="C9170" s="1051" t="s">
        <v>17034</v>
      </c>
      <c r="D9170" s="1054">
        <v>288.45</v>
      </c>
    </row>
    <row r="9171" spans="1:4" x14ac:dyDescent="0.25">
      <c r="A9171" s="1051">
        <v>37438</v>
      </c>
      <c r="B9171" s="1051" t="s">
        <v>24177</v>
      </c>
      <c r="C9171" s="1051" t="s">
        <v>17034</v>
      </c>
      <c r="D9171" s="1054">
        <v>219.28</v>
      </c>
    </row>
    <row r="9172" spans="1:4" x14ac:dyDescent="0.25">
      <c r="A9172" s="1051">
        <v>37439</v>
      </c>
      <c r="B9172" s="1051" t="s">
        <v>24178</v>
      </c>
      <c r="C9172" s="1051" t="s">
        <v>17034</v>
      </c>
      <c r="D9172" s="1055">
        <v>1433.65</v>
      </c>
    </row>
    <row r="9173" spans="1:4" x14ac:dyDescent="0.25">
      <c r="A9173" s="1051">
        <v>37435</v>
      </c>
      <c r="B9173" s="1051" t="s">
        <v>24179</v>
      </c>
      <c r="C9173" s="1051" t="s">
        <v>17034</v>
      </c>
      <c r="D9173" s="1054">
        <v>25.77</v>
      </c>
    </row>
    <row r="9174" spans="1:4" x14ac:dyDescent="0.25">
      <c r="A9174" s="1051">
        <v>37436</v>
      </c>
      <c r="B9174" s="1051" t="s">
        <v>24180</v>
      </c>
      <c r="C9174" s="1051" t="s">
        <v>17034</v>
      </c>
      <c r="D9174" s="1054">
        <v>30.41</v>
      </c>
    </row>
    <row r="9175" spans="1:4" x14ac:dyDescent="0.25">
      <c r="A9175" s="1051">
        <v>37437</v>
      </c>
      <c r="B9175" s="1051" t="s">
        <v>24181</v>
      </c>
      <c r="C9175" s="1051" t="s">
        <v>17034</v>
      </c>
      <c r="D9175" s="1054">
        <v>43.99</v>
      </c>
    </row>
    <row r="9176" spans="1:4" x14ac:dyDescent="0.25">
      <c r="A9176" s="1051">
        <v>3473</v>
      </c>
      <c r="B9176" s="1051" t="s">
        <v>24182</v>
      </c>
      <c r="C9176" s="1051" t="s">
        <v>17034</v>
      </c>
      <c r="D9176" s="1054">
        <v>45.29</v>
      </c>
    </row>
    <row r="9177" spans="1:4" x14ac:dyDescent="0.25">
      <c r="A9177" s="1051">
        <v>3474</v>
      </c>
      <c r="B9177" s="1051" t="s">
        <v>24183</v>
      </c>
      <c r="C9177" s="1051" t="s">
        <v>17034</v>
      </c>
      <c r="D9177" s="1054">
        <v>37.33</v>
      </c>
    </row>
    <row r="9178" spans="1:4" x14ac:dyDescent="0.25">
      <c r="A9178" s="1051">
        <v>3450</v>
      </c>
      <c r="B9178" s="1051" t="s">
        <v>24184</v>
      </c>
      <c r="C9178" s="1051" t="s">
        <v>17034</v>
      </c>
      <c r="D9178" s="1054">
        <v>10.82</v>
      </c>
    </row>
    <row r="9179" spans="1:4" x14ac:dyDescent="0.25">
      <c r="A9179" s="1051">
        <v>3443</v>
      </c>
      <c r="B9179" s="1051" t="s">
        <v>24185</v>
      </c>
      <c r="C9179" s="1051" t="s">
        <v>17034</v>
      </c>
      <c r="D9179" s="1054">
        <v>23.22</v>
      </c>
    </row>
    <row r="9180" spans="1:4" x14ac:dyDescent="0.25">
      <c r="A9180" s="1051">
        <v>3453</v>
      </c>
      <c r="B9180" s="1051" t="s">
        <v>24186</v>
      </c>
      <c r="C9180" s="1051" t="s">
        <v>17034</v>
      </c>
      <c r="D9180" s="1054">
        <v>132.19999999999999</v>
      </c>
    </row>
    <row r="9181" spans="1:4" x14ac:dyDescent="0.25">
      <c r="A9181" s="1051">
        <v>3452</v>
      </c>
      <c r="B9181" s="1051" t="s">
        <v>24187</v>
      </c>
      <c r="C9181" s="1051" t="s">
        <v>17034</v>
      </c>
      <c r="D9181" s="1054">
        <v>65.25</v>
      </c>
    </row>
    <row r="9182" spans="1:4" x14ac:dyDescent="0.25">
      <c r="A9182" s="1051">
        <v>3451</v>
      </c>
      <c r="B9182" s="1051" t="s">
        <v>24188</v>
      </c>
      <c r="C9182" s="1051" t="s">
        <v>17034</v>
      </c>
      <c r="D9182" s="1054">
        <v>12.94</v>
      </c>
    </row>
    <row r="9183" spans="1:4" x14ac:dyDescent="0.25">
      <c r="A9183" s="1051">
        <v>3454</v>
      </c>
      <c r="B9183" s="1051" t="s">
        <v>24189</v>
      </c>
      <c r="C9183" s="1051" t="s">
        <v>17034</v>
      </c>
      <c r="D9183" s="1054">
        <v>201.07</v>
      </c>
    </row>
    <row r="9184" spans="1:4" x14ac:dyDescent="0.25">
      <c r="A9184" s="1051">
        <v>3458</v>
      </c>
      <c r="B9184" s="1051" t="s">
        <v>24190</v>
      </c>
      <c r="C9184" s="1051" t="s">
        <v>17034</v>
      </c>
      <c r="D9184" s="1054">
        <v>36.299999999999997</v>
      </c>
    </row>
    <row r="9185" spans="1:4" x14ac:dyDescent="0.25">
      <c r="A9185" s="1051">
        <v>3457</v>
      </c>
      <c r="B9185" s="1051" t="s">
        <v>24191</v>
      </c>
      <c r="C9185" s="1051" t="s">
        <v>17034</v>
      </c>
      <c r="D9185" s="1054">
        <v>27.25</v>
      </c>
    </row>
    <row r="9186" spans="1:4" x14ac:dyDescent="0.25">
      <c r="A9186" s="1051">
        <v>3455</v>
      </c>
      <c r="B9186" s="1051" t="s">
        <v>24192</v>
      </c>
      <c r="C9186" s="1051" t="s">
        <v>17034</v>
      </c>
      <c r="D9186" s="1054">
        <v>7.74</v>
      </c>
    </row>
    <row r="9187" spans="1:4" x14ac:dyDescent="0.25">
      <c r="A9187" s="1051">
        <v>3472</v>
      </c>
      <c r="B9187" s="1051" t="s">
        <v>24193</v>
      </c>
      <c r="C9187" s="1051" t="s">
        <v>17034</v>
      </c>
      <c r="D9187" s="1054">
        <v>17.39</v>
      </c>
    </row>
    <row r="9188" spans="1:4" x14ac:dyDescent="0.25">
      <c r="A9188" s="1051">
        <v>3470</v>
      </c>
      <c r="B9188" s="1051" t="s">
        <v>24194</v>
      </c>
      <c r="C9188" s="1051" t="s">
        <v>17034</v>
      </c>
      <c r="D9188" s="1054">
        <v>101.37</v>
      </c>
    </row>
    <row r="9189" spans="1:4" x14ac:dyDescent="0.25">
      <c r="A9189" s="1051">
        <v>3471</v>
      </c>
      <c r="B9189" s="1051" t="s">
        <v>24195</v>
      </c>
      <c r="C9189" s="1051" t="s">
        <v>17034</v>
      </c>
      <c r="D9189" s="1054">
        <v>55.7</v>
      </c>
    </row>
    <row r="9190" spans="1:4" x14ac:dyDescent="0.25">
      <c r="A9190" s="1051">
        <v>3456</v>
      </c>
      <c r="B9190" s="1051" t="s">
        <v>24196</v>
      </c>
      <c r="C9190" s="1051" t="s">
        <v>17034</v>
      </c>
      <c r="D9190" s="1054">
        <v>11.58</v>
      </c>
    </row>
    <row r="9191" spans="1:4" x14ac:dyDescent="0.25">
      <c r="A9191" s="1051">
        <v>3459</v>
      </c>
      <c r="B9191" s="1051" t="s">
        <v>24197</v>
      </c>
      <c r="C9191" s="1051" t="s">
        <v>17034</v>
      </c>
      <c r="D9191" s="1054">
        <v>142.97999999999999</v>
      </c>
    </row>
    <row r="9192" spans="1:4" x14ac:dyDescent="0.25">
      <c r="A9192" s="1051">
        <v>3469</v>
      </c>
      <c r="B9192" s="1051" t="s">
        <v>24198</v>
      </c>
      <c r="C9192" s="1051" t="s">
        <v>17034</v>
      </c>
      <c r="D9192" s="1054">
        <v>271.92</v>
      </c>
    </row>
    <row r="9193" spans="1:4" x14ac:dyDescent="0.25">
      <c r="A9193" s="1051">
        <v>3460</v>
      </c>
      <c r="B9193" s="1051" t="s">
        <v>24199</v>
      </c>
      <c r="C9193" s="1051" t="s">
        <v>17034</v>
      </c>
      <c r="D9193" s="1054">
        <v>396.77</v>
      </c>
    </row>
    <row r="9194" spans="1:4" x14ac:dyDescent="0.25">
      <c r="A9194" s="1051">
        <v>3461</v>
      </c>
      <c r="B9194" s="1051" t="s">
        <v>24200</v>
      </c>
      <c r="C9194" s="1051" t="s">
        <v>17034</v>
      </c>
      <c r="D9194" s="1055">
        <v>1014.11</v>
      </c>
    </row>
    <row r="9195" spans="1:4" x14ac:dyDescent="0.25">
      <c r="A9195" s="1051">
        <v>37433</v>
      </c>
      <c r="B9195" s="1051" t="s">
        <v>24201</v>
      </c>
      <c r="C9195" s="1051" t="s">
        <v>17034</v>
      </c>
      <c r="D9195" s="1054">
        <v>219.28</v>
      </c>
    </row>
    <row r="9196" spans="1:4" x14ac:dyDescent="0.25">
      <c r="A9196" s="1051">
        <v>37430</v>
      </c>
      <c r="B9196" s="1051" t="s">
        <v>24202</v>
      </c>
      <c r="C9196" s="1051" t="s">
        <v>17034</v>
      </c>
      <c r="D9196" s="1054">
        <v>27.48</v>
      </c>
    </row>
    <row r="9197" spans="1:4" x14ac:dyDescent="0.25">
      <c r="A9197" s="1051">
        <v>37434</v>
      </c>
      <c r="B9197" s="1051" t="s">
        <v>24203</v>
      </c>
      <c r="C9197" s="1051" t="s">
        <v>17034</v>
      </c>
      <c r="D9197" s="1055">
        <v>2044.58</v>
      </c>
    </row>
    <row r="9198" spans="1:4" x14ac:dyDescent="0.25">
      <c r="A9198" s="1051">
        <v>37431</v>
      </c>
      <c r="B9198" s="1051" t="s">
        <v>24204</v>
      </c>
      <c r="C9198" s="1051" t="s">
        <v>17034</v>
      </c>
      <c r="D9198" s="1054">
        <v>37.28</v>
      </c>
    </row>
    <row r="9199" spans="1:4" x14ac:dyDescent="0.25">
      <c r="A9199" s="1051">
        <v>37432</v>
      </c>
      <c r="B9199" s="1051" t="s">
        <v>24205</v>
      </c>
      <c r="C9199" s="1051" t="s">
        <v>17034</v>
      </c>
      <c r="D9199" s="1054">
        <v>68.760000000000005</v>
      </c>
    </row>
    <row r="9200" spans="1:4" x14ac:dyDescent="0.25">
      <c r="A9200" s="1051">
        <v>37413</v>
      </c>
      <c r="B9200" s="1051" t="s">
        <v>24206</v>
      </c>
      <c r="C9200" s="1051" t="s">
        <v>17034</v>
      </c>
      <c r="D9200" s="1054">
        <v>3.48</v>
      </c>
    </row>
    <row r="9201" spans="1:4" x14ac:dyDescent="0.25">
      <c r="A9201" s="1051">
        <v>37414</v>
      </c>
      <c r="B9201" s="1051" t="s">
        <v>24207</v>
      </c>
      <c r="C9201" s="1051" t="s">
        <v>17034</v>
      </c>
      <c r="D9201" s="1054">
        <v>3.95</v>
      </c>
    </row>
    <row r="9202" spans="1:4" x14ac:dyDescent="0.25">
      <c r="A9202" s="1051">
        <v>37415</v>
      </c>
      <c r="B9202" s="1051" t="s">
        <v>24208</v>
      </c>
      <c r="C9202" s="1051" t="s">
        <v>17034</v>
      </c>
      <c r="D9202" s="1054">
        <v>7.18</v>
      </c>
    </row>
    <row r="9203" spans="1:4" x14ac:dyDescent="0.25">
      <c r="A9203" s="1051">
        <v>37416</v>
      </c>
      <c r="B9203" s="1051" t="s">
        <v>24209</v>
      </c>
      <c r="C9203" s="1051" t="s">
        <v>17034</v>
      </c>
      <c r="D9203" s="1054">
        <v>3.26</v>
      </c>
    </row>
    <row r="9204" spans="1:4" x14ac:dyDescent="0.25">
      <c r="A9204" s="1051">
        <v>37417</v>
      </c>
      <c r="B9204" s="1051" t="s">
        <v>24210</v>
      </c>
      <c r="C9204" s="1051" t="s">
        <v>17034</v>
      </c>
      <c r="D9204" s="1054">
        <v>4.68</v>
      </c>
    </row>
    <row r="9205" spans="1:4" x14ac:dyDescent="0.25">
      <c r="A9205" s="1051">
        <v>43590</v>
      </c>
      <c r="B9205" s="1051" t="s">
        <v>24211</v>
      </c>
      <c r="C9205" s="1051" t="s">
        <v>17034</v>
      </c>
      <c r="D9205" s="1054">
        <v>142.77000000000001</v>
      </c>
    </row>
    <row r="9206" spans="1:4" x14ac:dyDescent="0.25">
      <c r="A9206" s="1051">
        <v>43589</v>
      </c>
      <c r="B9206" s="1051" t="s">
        <v>24212</v>
      </c>
      <c r="C9206" s="1051" t="s">
        <v>17034</v>
      </c>
      <c r="D9206" s="1054">
        <v>25.83</v>
      </c>
    </row>
    <row r="9207" spans="1:4" x14ac:dyDescent="0.25">
      <c r="A9207" s="1051">
        <v>34519</v>
      </c>
      <c r="B9207" s="1051" t="s">
        <v>24213</v>
      </c>
      <c r="C9207" s="1051" t="s">
        <v>17034</v>
      </c>
      <c r="D9207" s="1054">
        <v>81.2</v>
      </c>
    </row>
    <row r="9208" spans="1:4" x14ac:dyDescent="0.25">
      <c r="A9208" s="1051">
        <v>1649</v>
      </c>
      <c r="B9208" s="1051" t="s">
        <v>24214</v>
      </c>
      <c r="C9208" s="1051" t="s">
        <v>17034</v>
      </c>
      <c r="D9208" s="1054">
        <v>85.61</v>
      </c>
    </row>
    <row r="9209" spans="1:4" x14ac:dyDescent="0.25">
      <c r="A9209" s="1051">
        <v>1653</v>
      </c>
      <c r="B9209" s="1051" t="s">
        <v>24215</v>
      </c>
      <c r="C9209" s="1051" t="s">
        <v>17034</v>
      </c>
      <c r="D9209" s="1054">
        <v>67.06</v>
      </c>
    </row>
    <row r="9210" spans="1:4" x14ac:dyDescent="0.25">
      <c r="A9210" s="1051">
        <v>1647</v>
      </c>
      <c r="B9210" s="1051" t="s">
        <v>24216</v>
      </c>
      <c r="C9210" s="1051" t="s">
        <v>17034</v>
      </c>
      <c r="D9210" s="1054">
        <v>24.01</v>
      </c>
    </row>
    <row r="9211" spans="1:4" x14ac:dyDescent="0.25">
      <c r="A9211" s="1051">
        <v>1648</v>
      </c>
      <c r="B9211" s="1051" t="s">
        <v>24217</v>
      </c>
      <c r="C9211" s="1051" t="s">
        <v>17034</v>
      </c>
      <c r="D9211" s="1054">
        <v>46.11</v>
      </c>
    </row>
    <row r="9212" spans="1:4" x14ac:dyDescent="0.25">
      <c r="A9212" s="1051">
        <v>1651</v>
      </c>
      <c r="B9212" s="1051" t="s">
        <v>24218</v>
      </c>
      <c r="C9212" s="1051" t="s">
        <v>17034</v>
      </c>
      <c r="D9212" s="1054">
        <v>213.9</v>
      </c>
    </row>
    <row r="9213" spans="1:4" x14ac:dyDescent="0.25">
      <c r="A9213" s="1051">
        <v>1650</v>
      </c>
      <c r="B9213" s="1051" t="s">
        <v>24219</v>
      </c>
      <c r="C9213" s="1051" t="s">
        <v>17034</v>
      </c>
      <c r="D9213" s="1054">
        <v>118.23</v>
      </c>
    </row>
    <row r="9214" spans="1:4" x14ac:dyDescent="0.25">
      <c r="A9214" s="1051">
        <v>1654</v>
      </c>
      <c r="B9214" s="1051" t="s">
        <v>24220</v>
      </c>
      <c r="C9214" s="1051" t="s">
        <v>17034</v>
      </c>
      <c r="D9214" s="1054">
        <v>32.96</v>
      </c>
    </row>
    <row r="9215" spans="1:4" x14ac:dyDescent="0.25">
      <c r="A9215" s="1051">
        <v>1652</v>
      </c>
      <c r="B9215" s="1051" t="s">
        <v>24221</v>
      </c>
      <c r="C9215" s="1051" t="s">
        <v>17034</v>
      </c>
      <c r="D9215" s="1054">
        <v>307.01</v>
      </c>
    </row>
    <row r="9216" spans="1:4" x14ac:dyDescent="0.25">
      <c r="A9216" s="1051">
        <v>10510</v>
      </c>
      <c r="B9216" s="1051" t="s">
        <v>24222</v>
      </c>
      <c r="C9216" s="1051" t="s">
        <v>17034</v>
      </c>
      <c r="D9216" s="1054">
        <v>132.4</v>
      </c>
    </row>
    <row r="9217" spans="1:4" x14ac:dyDescent="0.25">
      <c r="A9217" s="1051">
        <v>1747</v>
      </c>
      <c r="B9217" s="1051" t="s">
        <v>24223</v>
      </c>
      <c r="C9217" s="1051" t="s">
        <v>17034</v>
      </c>
      <c r="D9217" s="1054">
        <v>227.27</v>
      </c>
    </row>
    <row r="9218" spans="1:4" x14ac:dyDescent="0.25">
      <c r="A9218" s="1051">
        <v>1744</v>
      </c>
      <c r="B9218" s="1051" t="s">
        <v>24224</v>
      </c>
      <c r="C9218" s="1051" t="s">
        <v>17034</v>
      </c>
      <c r="D9218" s="1054">
        <v>157.41999999999999</v>
      </c>
    </row>
    <row r="9219" spans="1:4" x14ac:dyDescent="0.25">
      <c r="A9219" s="1051">
        <v>1743</v>
      </c>
      <c r="B9219" s="1051" t="s">
        <v>24225</v>
      </c>
      <c r="C9219" s="1051" t="s">
        <v>17034</v>
      </c>
      <c r="D9219" s="1054">
        <v>206.71</v>
      </c>
    </row>
    <row r="9220" spans="1:4" x14ac:dyDescent="0.25">
      <c r="A9220" s="1051">
        <v>39640</v>
      </c>
      <c r="B9220" s="1051" t="s">
        <v>24226</v>
      </c>
      <c r="C9220" s="1051" t="s">
        <v>17034</v>
      </c>
      <c r="D9220" s="1054">
        <v>11.94</v>
      </c>
    </row>
    <row r="9221" spans="1:4" x14ac:dyDescent="0.25">
      <c r="A9221" s="1051">
        <v>7216</v>
      </c>
      <c r="B9221" s="1051" t="s">
        <v>24227</v>
      </c>
      <c r="C9221" s="1051" t="s">
        <v>17034</v>
      </c>
      <c r="D9221" s="1054">
        <v>64.17</v>
      </c>
    </row>
    <row r="9222" spans="1:4" x14ac:dyDescent="0.25">
      <c r="A9222" s="1051">
        <v>20235</v>
      </c>
      <c r="B9222" s="1051" t="s">
        <v>24228</v>
      </c>
      <c r="C9222" s="1051" t="s">
        <v>17034</v>
      </c>
      <c r="D9222" s="1054">
        <v>51.59</v>
      </c>
    </row>
    <row r="9223" spans="1:4" x14ac:dyDescent="0.25">
      <c r="A9223" s="1051">
        <v>7181</v>
      </c>
      <c r="B9223" s="1051" t="s">
        <v>24229</v>
      </c>
      <c r="C9223" s="1051" t="s">
        <v>17034</v>
      </c>
      <c r="D9223" s="1054">
        <v>2.0699999999999998</v>
      </c>
    </row>
    <row r="9224" spans="1:4" x14ac:dyDescent="0.25">
      <c r="A9224" s="1051">
        <v>40742</v>
      </c>
      <c r="B9224" s="1051" t="s">
        <v>24230</v>
      </c>
      <c r="C9224" s="1051" t="s">
        <v>17034</v>
      </c>
      <c r="D9224" s="1054">
        <v>10.73</v>
      </c>
    </row>
    <row r="9225" spans="1:4" x14ac:dyDescent="0.25">
      <c r="A9225" s="1051">
        <v>7214</v>
      </c>
      <c r="B9225" s="1051" t="s">
        <v>24231</v>
      </c>
      <c r="C9225" s="1051" t="s">
        <v>17034</v>
      </c>
      <c r="D9225" s="1054">
        <v>62.67</v>
      </c>
    </row>
    <row r="9226" spans="1:4" x14ac:dyDescent="0.25">
      <c r="A9226" s="1051">
        <v>7219</v>
      </c>
      <c r="B9226" s="1051" t="s">
        <v>24232</v>
      </c>
      <c r="C9226" s="1051" t="s">
        <v>17034</v>
      </c>
      <c r="D9226" s="1054">
        <v>55.58</v>
      </c>
    </row>
    <row r="9227" spans="1:4" x14ac:dyDescent="0.25">
      <c r="A9227" s="1051">
        <v>37971</v>
      </c>
      <c r="B9227" s="1051" t="s">
        <v>24233</v>
      </c>
      <c r="C9227" s="1051" t="s">
        <v>17034</v>
      </c>
      <c r="D9227" s="1054">
        <v>5.37</v>
      </c>
    </row>
    <row r="9228" spans="1:4" x14ac:dyDescent="0.25">
      <c r="A9228" s="1051">
        <v>37972</v>
      </c>
      <c r="B9228" s="1051" t="s">
        <v>24234</v>
      </c>
      <c r="C9228" s="1051" t="s">
        <v>17034</v>
      </c>
      <c r="D9228" s="1054">
        <v>7.62</v>
      </c>
    </row>
    <row r="9229" spans="1:4" x14ac:dyDescent="0.25">
      <c r="A9229" s="1051">
        <v>37973</v>
      </c>
      <c r="B9229" s="1051" t="s">
        <v>24235</v>
      </c>
      <c r="C9229" s="1051" t="s">
        <v>17034</v>
      </c>
      <c r="D9229" s="1054">
        <v>14.31</v>
      </c>
    </row>
    <row r="9230" spans="1:4" x14ac:dyDescent="0.25">
      <c r="A9230" s="1051">
        <v>1926</v>
      </c>
      <c r="B9230" s="1051" t="s">
        <v>24236</v>
      </c>
      <c r="C9230" s="1051" t="s">
        <v>17034</v>
      </c>
      <c r="D9230" s="1054">
        <v>2.54</v>
      </c>
    </row>
    <row r="9231" spans="1:4" x14ac:dyDescent="0.25">
      <c r="A9231" s="1051">
        <v>1927</v>
      </c>
      <c r="B9231" s="1051" t="s">
        <v>24237</v>
      </c>
      <c r="C9231" s="1051" t="s">
        <v>17034</v>
      </c>
      <c r="D9231" s="1054">
        <v>2.85</v>
      </c>
    </row>
    <row r="9232" spans="1:4" x14ac:dyDescent="0.25">
      <c r="A9232" s="1051">
        <v>1923</v>
      </c>
      <c r="B9232" s="1051" t="s">
        <v>24238</v>
      </c>
      <c r="C9232" s="1051" t="s">
        <v>17034</v>
      </c>
      <c r="D9232" s="1054">
        <v>5.19</v>
      </c>
    </row>
    <row r="9233" spans="1:4" x14ac:dyDescent="0.25">
      <c r="A9233" s="1051">
        <v>1929</v>
      </c>
      <c r="B9233" s="1051" t="s">
        <v>24239</v>
      </c>
      <c r="C9233" s="1051" t="s">
        <v>17034</v>
      </c>
      <c r="D9233" s="1054">
        <v>6.29</v>
      </c>
    </row>
    <row r="9234" spans="1:4" x14ac:dyDescent="0.25">
      <c r="A9234" s="1051">
        <v>1930</v>
      </c>
      <c r="B9234" s="1051" t="s">
        <v>24240</v>
      </c>
      <c r="C9234" s="1051" t="s">
        <v>17034</v>
      </c>
      <c r="D9234" s="1054">
        <v>10.76</v>
      </c>
    </row>
    <row r="9235" spans="1:4" x14ac:dyDescent="0.25">
      <c r="A9235" s="1051">
        <v>1924</v>
      </c>
      <c r="B9235" s="1051" t="s">
        <v>24241</v>
      </c>
      <c r="C9235" s="1051" t="s">
        <v>17034</v>
      </c>
      <c r="D9235" s="1054">
        <v>17.37</v>
      </c>
    </row>
    <row r="9236" spans="1:4" x14ac:dyDescent="0.25">
      <c r="A9236" s="1051">
        <v>1922</v>
      </c>
      <c r="B9236" s="1051" t="s">
        <v>24242</v>
      </c>
      <c r="C9236" s="1051" t="s">
        <v>17034</v>
      </c>
      <c r="D9236" s="1054">
        <v>35.93</v>
      </c>
    </row>
    <row r="9237" spans="1:4" x14ac:dyDescent="0.25">
      <c r="A9237" s="1051">
        <v>1953</v>
      </c>
      <c r="B9237" s="1051" t="s">
        <v>24243</v>
      </c>
      <c r="C9237" s="1051" t="s">
        <v>17034</v>
      </c>
      <c r="D9237" s="1054">
        <v>43.86</v>
      </c>
    </row>
    <row r="9238" spans="1:4" x14ac:dyDescent="0.25">
      <c r="A9238" s="1051">
        <v>1962</v>
      </c>
      <c r="B9238" s="1051" t="s">
        <v>24244</v>
      </c>
      <c r="C9238" s="1051" t="s">
        <v>17034</v>
      </c>
      <c r="D9238" s="1054">
        <v>213.07</v>
      </c>
    </row>
    <row r="9239" spans="1:4" x14ac:dyDescent="0.25">
      <c r="A9239" s="1051">
        <v>1955</v>
      </c>
      <c r="B9239" s="1051" t="s">
        <v>24245</v>
      </c>
      <c r="C9239" s="1051" t="s">
        <v>17034</v>
      </c>
      <c r="D9239" s="1054">
        <v>2.4500000000000002</v>
      </c>
    </row>
    <row r="9240" spans="1:4" x14ac:dyDescent="0.25">
      <c r="A9240" s="1051">
        <v>1956</v>
      </c>
      <c r="B9240" s="1051" t="s">
        <v>24246</v>
      </c>
      <c r="C9240" s="1051" t="s">
        <v>17034</v>
      </c>
      <c r="D9240" s="1054">
        <v>3.46</v>
      </c>
    </row>
    <row r="9241" spans="1:4" x14ac:dyDescent="0.25">
      <c r="A9241" s="1051">
        <v>1957</v>
      </c>
      <c r="B9241" s="1051" t="s">
        <v>24247</v>
      </c>
      <c r="C9241" s="1051" t="s">
        <v>17034</v>
      </c>
      <c r="D9241" s="1054">
        <v>7.49</v>
      </c>
    </row>
    <row r="9242" spans="1:4" x14ac:dyDescent="0.25">
      <c r="A9242" s="1051">
        <v>1958</v>
      </c>
      <c r="B9242" s="1051" t="s">
        <v>24248</v>
      </c>
      <c r="C9242" s="1051" t="s">
        <v>17034</v>
      </c>
      <c r="D9242" s="1054">
        <v>13.95</v>
      </c>
    </row>
    <row r="9243" spans="1:4" x14ac:dyDescent="0.25">
      <c r="A9243" s="1051">
        <v>1959</v>
      </c>
      <c r="B9243" s="1051" t="s">
        <v>24249</v>
      </c>
      <c r="C9243" s="1051" t="s">
        <v>17034</v>
      </c>
      <c r="D9243" s="1054">
        <v>15.14</v>
      </c>
    </row>
    <row r="9244" spans="1:4" x14ac:dyDescent="0.25">
      <c r="A9244" s="1051">
        <v>1925</v>
      </c>
      <c r="B9244" s="1051" t="s">
        <v>24250</v>
      </c>
      <c r="C9244" s="1051" t="s">
        <v>17034</v>
      </c>
      <c r="D9244" s="1054">
        <v>39.57</v>
      </c>
    </row>
    <row r="9245" spans="1:4" x14ac:dyDescent="0.25">
      <c r="A9245" s="1051">
        <v>1960</v>
      </c>
      <c r="B9245" s="1051" t="s">
        <v>24251</v>
      </c>
      <c r="C9245" s="1051" t="s">
        <v>17034</v>
      </c>
      <c r="D9245" s="1054">
        <v>60.76</v>
      </c>
    </row>
    <row r="9246" spans="1:4" x14ac:dyDescent="0.25">
      <c r="A9246" s="1051">
        <v>1961</v>
      </c>
      <c r="B9246" s="1051" t="s">
        <v>24252</v>
      </c>
      <c r="C9246" s="1051" t="s">
        <v>17034</v>
      </c>
      <c r="D9246" s="1054">
        <v>77.84</v>
      </c>
    </row>
    <row r="9247" spans="1:4" x14ac:dyDescent="0.25">
      <c r="A9247" s="1051">
        <v>38423</v>
      </c>
      <c r="B9247" s="1051" t="s">
        <v>24253</v>
      </c>
      <c r="C9247" s="1051" t="s">
        <v>17034</v>
      </c>
      <c r="D9247" s="1054">
        <v>45.61</v>
      </c>
    </row>
    <row r="9248" spans="1:4" x14ac:dyDescent="0.25">
      <c r="A9248" s="1051">
        <v>39866</v>
      </c>
      <c r="B9248" s="1051" t="s">
        <v>24254</v>
      </c>
      <c r="C9248" s="1051" t="s">
        <v>17034</v>
      </c>
      <c r="D9248" s="1054">
        <v>18.079999999999998</v>
      </c>
    </row>
    <row r="9249" spans="1:4" x14ac:dyDescent="0.25">
      <c r="A9249" s="1051">
        <v>39867</v>
      </c>
      <c r="B9249" s="1051" t="s">
        <v>24255</v>
      </c>
      <c r="C9249" s="1051" t="s">
        <v>17034</v>
      </c>
      <c r="D9249" s="1054">
        <v>40.19</v>
      </c>
    </row>
    <row r="9250" spans="1:4" x14ac:dyDescent="0.25">
      <c r="A9250" s="1051">
        <v>39868</v>
      </c>
      <c r="B9250" s="1051" t="s">
        <v>24256</v>
      </c>
      <c r="C9250" s="1051" t="s">
        <v>17034</v>
      </c>
      <c r="D9250" s="1054">
        <v>72.41</v>
      </c>
    </row>
    <row r="9251" spans="1:4" x14ac:dyDescent="0.25">
      <c r="A9251" s="1051">
        <v>37999</v>
      </c>
      <c r="B9251" s="1051" t="s">
        <v>24257</v>
      </c>
      <c r="C9251" s="1051" t="s">
        <v>17034</v>
      </c>
      <c r="D9251" s="1054">
        <v>9.0500000000000007</v>
      </c>
    </row>
    <row r="9252" spans="1:4" x14ac:dyDescent="0.25">
      <c r="A9252" s="1051">
        <v>38000</v>
      </c>
      <c r="B9252" s="1051" t="s">
        <v>24258</v>
      </c>
      <c r="C9252" s="1051" t="s">
        <v>17034</v>
      </c>
      <c r="D9252" s="1054">
        <v>10.57</v>
      </c>
    </row>
    <row r="9253" spans="1:4" x14ac:dyDescent="0.25">
      <c r="A9253" s="1051">
        <v>38129</v>
      </c>
      <c r="B9253" s="1051" t="s">
        <v>24259</v>
      </c>
      <c r="C9253" s="1051" t="s">
        <v>17034</v>
      </c>
      <c r="D9253" s="1054">
        <v>5.71</v>
      </c>
    </row>
    <row r="9254" spans="1:4" x14ac:dyDescent="0.25">
      <c r="A9254" s="1051">
        <v>38025</v>
      </c>
      <c r="B9254" s="1051" t="s">
        <v>24260</v>
      </c>
      <c r="C9254" s="1051" t="s">
        <v>17034</v>
      </c>
      <c r="D9254" s="1054">
        <v>7.76</v>
      </c>
    </row>
    <row r="9255" spans="1:4" x14ac:dyDescent="0.25">
      <c r="A9255" s="1051">
        <v>38026</v>
      </c>
      <c r="B9255" s="1051" t="s">
        <v>24261</v>
      </c>
      <c r="C9255" s="1051" t="s">
        <v>17034</v>
      </c>
      <c r="D9255" s="1054">
        <v>19.149999999999999</v>
      </c>
    </row>
    <row r="9256" spans="1:4" x14ac:dyDescent="0.25">
      <c r="A9256" s="1051">
        <v>1858</v>
      </c>
      <c r="B9256" s="1051" t="s">
        <v>24262</v>
      </c>
      <c r="C9256" s="1051" t="s">
        <v>17034</v>
      </c>
      <c r="D9256" s="1054">
        <v>70.680000000000007</v>
      </c>
    </row>
    <row r="9257" spans="1:4" x14ac:dyDescent="0.25">
      <c r="A9257" s="1051">
        <v>1844</v>
      </c>
      <c r="B9257" s="1051" t="s">
        <v>24263</v>
      </c>
      <c r="C9257" s="1051" t="s">
        <v>17034</v>
      </c>
      <c r="D9257" s="1054">
        <v>161.87</v>
      </c>
    </row>
    <row r="9258" spans="1:4" x14ac:dyDescent="0.25">
      <c r="A9258" s="1051">
        <v>1863</v>
      </c>
      <c r="B9258" s="1051" t="s">
        <v>24264</v>
      </c>
      <c r="C9258" s="1051" t="s">
        <v>17034</v>
      </c>
      <c r="D9258" s="1054">
        <v>75.22</v>
      </c>
    </row>
    <row r="9259" spans="1:4" x14ac:dyDescent="0.25">
      <c r="A9259" s="1051">
        <v>1865</v>
      </c>
      <c r="B9259" s="1051" t="s">
        <v>24265</v>
      </c>
      <c r="C9259" s="1051" t="s">
        <v>17034</v>
      </c>
      <c r="D9259" s="1054">
        <v>195.97</v>
      </c>
    </row>
    <row r="9260" spans="1:4" x14ac:dyDescent="0.25">
      <c r="A9260" s="1051">
        <v>36355</v>
      </c>
      <c r="B9260" s="1051" t="s">
        <v>24266</v>
      </c>
      <c r="C9260" s="1051" t="s">
        <v>17034</v>
      </c>
      <c r="D9260" s="1054">
        <v>10.16</v>
      </c>
    </row>
    <row r="9261" spans="1:4" x14ac:dyDescent="0.25">
      <c r="A9261" s="1051">
        <v>36356</v>
      </c>
      <c r="B9261" s="1051" t="s">
        <v>24267</v>
      </c>
      <c r="C9261" s="1051" t="s">
        <v>17034</v>
      </c>
      <c r="D9261" s="1054">
        <v>16.34</v>
      </c>
    </row>
    <row r="9262" spans="1:4" x14ac:dyDescent="0.25">
      <c r="A9262" s="1051">
        <v>1966</v>
      </c>
      <c r="B9262" s="1051" t="s">
        <v>24268</v>
      </c>
      <c r="C9262" s="1051" t="s">
        <v>17034</v>
      </c>
      <c r="D9262" s="1054">
        <v>29.99</v>
      </c>
    </row>
    <row r="9263" spans="1:4" x14ac:dyDescent="0.25">
      <c r="A9263" s="1051">
        <v>1933</v>
      </c>
      <c r="B9263" s="1051" t="s">
        <v>24269</v>
      </c>
      <c r="C9263" s="1051" t="s">
        <v>17034</v>
      </c>
      <c r="D9263" s="1054">
        <v>6.46</v>
      </c>
    </row>
    <row r="9264" spans="1:4" x14ac:dyDescent="0.25">
      <c r="A9264" s="1051">
        <v>1932</v>
      </c>
      <c r="B9264" s="1051" t="s">
        <v>24270</v>
      </c>
      <c r="C9264" s="1051" t="s">
        <v>17034</v>
      </c>
      <c r="D9264" s="1054">
        <v>14.79</v>
      </c>
    </row>
    <row r="9265" spans="1:4" x14ac:dyDescent="0.25">
      <c r="A9265" s="1051">
        <v>1951</v>
      </c>
      <c r="B9265" s="1051" t="s">
        <v>24271</v>
      </c>
      <c r="C9265" s="1051" t="s">
        <v>17034</v>
      </c>
      <c r="D9265" s="1054">
        <v>30.86</v>
      </c>
    </row>
    <row r="9266" spans="1:4" x14ac:dyDescent="0.25">
      <c r="A9266" s="1051">
        <v>1970</v>
      </c>
      <c r="B9266" s="1051" t="s">
        <v>24272</v>
      </c>
      <c r="C9266" s="1051" t="s">
        <v>17034</v>
      </c>
      <c r="D9266" s="1054">
        <v>74.98</v>
      </c>
    </row>
    <row r="9267" spans="1:4" x14ac:dyDescent="0.25">
      <c r="A9267" s="1051">
        <v>1967</v>
      </c>
      <c r="B9267" s="1051" t="s">
        <v>24273</v>
      </c>
      <c r="C9267" s="1051" t="s">
        <v>17034</v>
      </c>
      <c r="D9267" s="1054">
        <v>8.9</v>
      </c>
    </row>
    <row r="9268" spans="1:4" x14ac:dyDescent="0.25">
      <c r="A9268" s="1051">
        <v>1968</v>
      </c>
      <c r="B9268" s="1051" t="s">
        <v>24274</v>
      </c>
      <c r="C9268" s="1051" t="s">
        <v>17034</v>
      </c>
      <c r="D9268" s="1054">
        <v>17.600000000000001</v>
      </c>
    </row>
    <row r="9269" spans="1:4" x14ac:dyDescent="0.25">
      <c r="A9269" s="1051">
        <v>1969</v>
      </c>
      <c r="B9269" s="1051" t="s">
        <v>24275</v>
      </c>
      <c r="C9269" s="1051" t="s">
        <v>17034</v>
      </c>
      <c r="D9269" s="1054">
        <v>57.28</v>
      </c>
    </row>
    <row r="9270" spans="1:4" x14ac:dyDescent="0.25">
      <c r="A9270" s="1051">
        <v>1827</v>
      </c>
      <c r="B9270" s="1051" t="s">
        <v>24276</v>
      </c>
      <c r="C9270" s="1051" t="s">
        <v>17034</v>
      </c>
      <c r="D9270" s="1054">
        <v>123.49</v>
      </c>
    </row>
    <row r="9271" spans="1:4" x14ac:dyDescent="0.25">
      <c r="A9271" s="1051">
        <v>1831</v>
      </c>
      <c r="B9271" s="1051" t="s">
        <v>24277</v>
      </c>
      <c r="C9271" s="1051" t="s">
        <v>17034</v>
      </c>
      <c r="D9271" s="1054">
        <v>26.96</v>
      </c>
    </row>
    <row r="9272" spans="1:4" x14ac:dyDescent="0.25">
      <c r="A9272" s="1051">
        <v>1825</v>
      </c>
      <c r="B9272" s="1051" t="s">
        <v>24278</v>
      </c>
      <c r="C9272" s="1051" t="s">
        <v>17034</v>
      </c>
      <c r="D9272" s="1054">
        <v>66.53</v>
      </c>
    </row>
    <row r="9273" spans="1:4" x14ac:dyDescent="0.25">
      <c r="A9273" s="1051">
        <v>1828</v>
      </c>
      <c r="B9273" s="1051" t="s">
        <v>24279</v>
      </c>
      <c r="C9273" s="1051" t="s">
        <v>17034</v>
      </c>
      <c r="D9273" s="1054">
        <v>150.69</v>
      </c>
    </row>
    <row r="9274" spans="1:4" x14ac:dyDescent="0.25">
      <c r="A9274" s="1051">
        <v>1845</v>
      </c>
      <c r="B9274" s="1051" t="s">
        <v>24280</v>
      </c>
      <c r="C9274" s="1051" t="s">
        <v>17034</v>
      </c>
      <c r="D9274" s="1054">
        <v>33.78</v>
      </c>
    </row>
    <row r="9275" spans="1:4" x14ac:dyDescent="0.25">
      <c r="A9275" s="1051">
        <v>1824</v>
      </c>
      <c r="B9275" s="1051" t="s">
        <v>24281</v>
      </c>
      <c r="C9275" s="1051" t="s">
        <v>17034</v>
      </c>
      <c r="D9275" s="1054">
        <v>79.75</v>
      </c>
    </row>
    <row r="9276" spans="1:4" x14ac:dyDescent="0.25">
      <c r="A9276" s="1051">
        <v>1940</v>
      </c>
      <c r="B9276" s="1051" t="s">
        <v>24282</v>
      </c>
      <c r="C9276" s="1051" t="s">
        <v>17034</v>
      </c>
      <c r="D9276" s="1054">
        <v>38.659999999999997</v>
      </c>
    </row>
    <row r="9277" spans="1:4" x14ac:dyDescent="0.25">
      <c r="A9277" s="1051">
        <v>1937</v>
      </c>
      <c r="B9277" s="1051" t="s">
        <v>24283</v>
      </c>
      <c r="C9277" s="1051" t="s">
        <v>17034</v>
      </c>
      <c r="D9277" s="1054">
        <v>6.52</v>
      </c>
    </row>
    <row r="9278" spans="1:4" x14ac:dyDescent="0.25">
      <c r="A9278" s="1051">
        <v>1939</v>
      </c>
      <c r="B9278" s="1051" t="s">
        <v>24284</v>
      </c>
      <c r="C9278" s="1051" t="s">
        <v>17034</v>
      </c>
      <c r="D9278" s="1054">
        <v>10.6</v>
      </c>
    </row>
    <row r="9279" spans="1:4" x14ac:dyDescent="0.25">
      <c r="A9279" s="1051">
        <v>1938</v>
      </c>
      <c r="B9279" s="1051" t="s">
        <v>24285</v>
      </c>
      <c r="C9279" s="1051" t="s">
        <v>17034</v>
      </c>
      <c r="D9279" s="1054">
        <v>7.42</v>
      </c>
    </row>
    <row r="9280" spans="1:4" x14ac:dyDescent="0.25">
      <c r="A9280" s="1051">
        <v>42693</v>
      </c>
      <c r="B9280" s="1051" t="s">
        <v>24286</v>
      </c>
      <c r="C9280" s="1051" t="s">
        <v>17034</v>
      </c>
      <c r="D9280" s="1054">
        <v>550.53</v>
      </c>
    </row>
    <row r="9281" spans="1:4" x14ac:dyDescent="0.25">
      <c r="A9281" s="1051">
        <v>42695</v>
      </c>
      <c r="B9281" s="1051" t="s">
        <v>24287</v>
      </c>
      <c r="C9281" s="1051" t="s">
        <v>17034</v>
      </c>
      <c r="D9281" s="1054">
        <v>384.63</v>
      </c>
    </row>
    <row r="9282" spans="1:4" x14ac:dyDescent="0.25">
      <c r="A9282" s="1051">
        <v>42694</v>
      </c>
      <c r="B9282" s="1051" t="s">
        <v>24288</v>
      </c>
      <c r="C9282" s="1051" t="s">
        <v>17034</v>
      </c>
      <c r="D9282" s="1054">
        <v>736.72</v>
      </c>
    </row>
    <row r="9283" spans="1:4" x14ac:dyDescent="0.25">
      <c r="A9283" s="1051">
        <v>20097</v>
      </c>
      <c r="B9283" s="1051" t="s">
        <v>24289</v>
      </c>
      <c r="C9283" s="1051" t="s">
        <v>17034</v>
      </c>
      <c r="D9283" s="1054">
        <v>31.94</v>
      </c>
    </row>
    <row r="9284" spans="1:4" x14ac:dyDescent="0.25">
      <c r="A9284" s="1051">
        <v>20098</v>
      </c>
      <c r="B9284" s="1051" t="s">
        <v>24290</v>
      </c>
      <c r="C9284" s="1051" t="s">
        <v>17034</v>
      </c>
      <c r="D9284" s="1054">
        <v>130.55000000000001</v>
      </c>
    </row>
    <row r="9285" spans="1:4" x14ac:dyDescent="0.25">
      <c r="A9285" s="1051">
        <v>20096</v>
      </c>
      <c r="B9285" s="1051" t="s">
        <v>24291</v>
      </c>
      <c r="C9285" s="1051" t="s">
        <v>17034</v>
      </c>
      <c r="D9285" s="1054">
        <v>33.06</v>
      </c>
    </row>
    <row r="9286" spans="1:4" x14ac:dyDescent="0.25">
      <c r="A9286" s="1051">
        <v>2628</v>
      </c>
      <c r="B9286" s="1051" t="s">
        <v>24292</v>
      </c>
      <c r="C9286" s="1051" t="s">
        <v>17034</v>
      </c>
      <c r="D9286" s="1054">
        <v>178.23</v>
      </c>
    </row>
    <row r="9287" spans="1:4" x14ac:dyDescent="0.25">
      <c r="A9287" s="1051">
        <v>2622</v>
      </c>
      <c r="B9287" s="1051" t="s">
        <v>24293</v>
      </c>
      <c r="C9287" s="1051" t="s">
        <v>17034</v>
      </c>
      <c r="D9287" s="1054">
        <v>4.2300000000000004</v>
      </c>
    </row>
    <row r="9288" spans="1:4" x14ac:dyDescent="0.25">
      <c r="A9288" s="1051">
        <v>2623</v>
      </c>
      <c r="B9288" s="1051" t="s">
        <v>24294</v>
      </c>
      <c r="C9288" s="1051" t="s">
        <v>17034</v>
      </c>
      <c r="D9288" s="1054">
        <v>5.09</v>
      </c>
    </row>
    <row r="9289" spans="1:4" x14ac:dyDescent="0.25">
      <c r="A9289" s="1051">
        <v>2624</v>
      </c>
      <c r="B9289" s="1051" t="s">
        <v>24295</v>
      </c>
      <c r="C9289" s="1051" t="s">
        <v>17034</v>
      </c>
      <c r="D9289" s="1054">
        <v>8.1</v>
      </c>
    </row>
    <row r="9290" spans="1:4" x14ac:dyDescent="0.25">
      <c r="A9290" s="1051">
        <v>2625</v>
      </c>
      <c r="B9290" s="1051" t="s">
        <v>24296</v>
      </c>
      <c r="C9290" s="1051" t="s">
        <v>17034</v>
      </c>
      <c r="D9290" s="1054">
        <v>17.100000000000001</v>
      </c>
    </row>
    <row r="9291" spans="1:4" x14ac:dyDescent="0.25">
      <c r="A9291" s="1051">
        <v>2626</v>
      </c>
      <c r="B9291" s="1051" t="s">
        <v>24297</v>
      </c>
      <c r="C9291" s="1051" t="s">
        <v>17034</v>
      </c>
      <c r="D9291" s="1054">
        <v>25.06</v>
      </c>
    </row>
    <row r="9292" spans="1:4" x14ac:dyDescent="0.25">
      <c r="A9292" s="1051">
        <v>2630</v>
      </c>
      <c r="B9292" s="1051" t="s">
        <v>24298</v>
      </c>
      <c r="C9292" s="1051" t="s">
        <v>17034</v>
      </c>
      <c r="D9292" s="1054">
        <v>38.11</v>
      </c>
    </row>
    <row r="9293" spans="1:4" x14ac:dyDescent="0.25">
      <c r="A9293" s="1051">
        <v>2627</v>
      </c>
      <c r="B9293" s="1051" t="s">
        <v>24299</v>
      </c>
      <c r="C9293" s="1051" t="s">
        <v>17034</v>
      </c>
      <c r="D9293" s="1054">
        <v>67.13</v>
      </c>
    </row>
    <row r="9294" spans="1:4" x14ac:dyDescent="0.25">
      <c r="A9294" s="1051">
        <v>2629</v>
      </c>
      <c r="B9294" s="1051" t="s">
        <v>24300</v>
      </c>
      <c r="C9294" s="1051" t="s">
        <v>17034</v>
      </c>
      <c r="D9294" s="1054">
        <v>90.8</v>
      </c>
    </row>
    <row r="9295" spans="1:4" x14ac:dyDescent="0.25">
      <c r="A9295" s="1051">
        <v>1880</v>
      </c>
      <c r="B9295" s="1051" t="s">
        <v>24301</v>
      </c>
      <c r="C9295" s="1051" t="s">
        <v>17034</v>
      </c>
      <c r="D9295" s="1054">
        <v>3.36</v>
      </c>
    </row>
    <row r="9296" spans="1:4" x14ac:dyDescent="0.25">
      <c r="A9296" s="1051">
        <v>39274</v>
      </c>
      <c r="B9296" s="1051" t="s">
        <v>24302</v>
      </c>
      <c r="C9296" s="1051" t="s">
        <v>17034</v>
      </c>
      <c r="D9296" s="1054">
        <v>2.61</v>
      </c>
    </row>
    <row r="9297" spans="1:4" x14ac:dyDescent="0.25">
      <c r="A9297" s="1051">
        <v>12033</v>
      </c>
      <c r="B9297" s="1051" t="s">
        <v>24303</v>
      </c>
      <c r="C9297" s="1051" t="s">
        <v>17034</v>
      </c>
      <c r="D9297" s="1054">
        <v>10.74</v>
      </c>
    </row>
    <row r="9298" spans="1:4" x14ac:dyDescent="0.25">
      <c r="A9298" s="1051">
        <v>40408</v>
      </c>
      <c r="B9298" s="1051" t="s">
        <v>24304</v>
      </c>
      <c r="C9298" s="1051" t="s">
        <v>17034</v>
      </c>
      <c r="D9298" s="1054">
        <v>7.06</v>
      </c>
    </row>
    <row r="9299" spans="1:4" x14ac:dyDescent="0.25">
      <c r="A9299" s="1051">
        <v>40409</v>
      </c>
      <c r="B9299" s="1051" t="s">
        <v>24305</v>
      </c>
      <c r="C9299" s="1051" t="s">
        <v>17034</v>
      </c>
      <c r="D9299" s="1054">
        <v>2.4900000000000002</v>
      </c>
    </row>
    <row r="9300" spans="1:4" x14ac:dyDescent="0.25">
      <c r="A9300" s="1051">
        <v>39276</v>
      </c>
      <c r="B9300" s="1051" t="s">
        <v>24306</v>
      </c>
      <c r="C9300" s="1051" t="s">
        <v>17034</v>
      </c>
      <c r="D9300" s="1054">
        <v>6.36</v>
      </c>
    </row>
    <row r="9301" spans="1:4" x14ac:dyDescent="0.25">
      <c r="A9301" s="1051">
        <v>39277</v>
      </c>
      <c r="B9301" s="1051" t="s">
        <v>24307</v>
      </c>
      <c r="C9301" s="1051" t="s">
        <v>17034</v>
      </c>
      <c r="D9301" s="1054">
        <v>17.170000000000002</v>
      </c>
    </row>
    <row r="9302" spans="1:4" x14ac:dyDescent="0.25">
      <c r="A9302" s="1051">
        <v>12034</v>
      </c>
      <c r="B9302" s="1051" t="s">
        <v>24308</v>
      </c>
      <c r="C9302" s="1051" t="s">
        <v>17034</v>
      </c>
      <c r="D9302" s="1054">
        <v>4.8600000000000003</v>
      </c>
    </row>
    <row r="9303" spans="1:4" x14ac:dyDescent="0.25">
      <c r="A9303" s="1051">
        <v>39879</v>
      </c>
      <c r="B9303" s="1051" t="s">
        <v>24309</v>
      </c>
      <c r="C9303" s="1051" t="s">
        <v>17034</v>
      </c>
      <c r="D9303" s="1054">
        <v>5.08</v>
      </c>
    </row>
    <row r="9304" spans="1:4" x14ac:dyDescent="0.25">
      <c r="A9304" s="1051">
        <v>39880</v>
      </c>
      <c r="B9304" s="1051" t="s">
        <v>24310</v>
      </c>
      <c r="C9304" s="1051" t="s">
        <v>17034</v>
      </c>
      <c r="D9304" s="1054">
        <v>11.25</v>
      </c>
    </row>
    <row r="9305" spans="1:4" x14ac:dyDescent="0.25">
      <c r="A9305" s="1051">
        <v>39881</v>
      </c>
      <c r="B9305" s="1051" t="s">
        <v>24311</v>
      </c>
      <c r="C9305" s="1051" t="s">
        <v>17034</v>
      </c>
      <c r="D9305" s="1054">
        <v>18.059999999999999</v>
      </c>
    </row>
    <row r="9306" spans="1:4" x14ac:dyDescent="0.25">
      <c r="A9306" s="1051">
        <v>39882</v>
      </c>
      <c r="B9306" s="1051" t="s">
        <v>24312</v>
      </c>
      <c r="C9306" s="1051" t="s">
        <v>17034</v>
      </c>
      <c r="D9306" s="1054">
        <v>47.58</v>
      </c>
    </row>
    <row r="9307" spans="1:4" x14ac:dyDescent="0.25">
      <c r="A9307" s="1051">
        <v>39883</v>
      </c>
      <c r="B9307" s="1051" t="s">
        <v>24313</v>
      </c>
      <c r="C9307" s="1051" t="s">
        <v>17034</v>
      </c>
      <c r="D9307" s="1054">
        <v>75.98</v>
      </c>
    </row>
    <row r="9308" spans="1:4" x14ac:dyDescent="0.25">
      <c r="A9308" s="1051">
        <v>39884</v>
      </c>
      <c r="B9308" s="1051" t="s">
        <v>24314</v>
      </c>
      <c r="C9308" s="1051" t="s">
        <v>17034</v>
      </c>
      <c r="D9308" s="1054">
        <v>112.85</v>
      </c>
    </row>
    <row r="9309" spans="1:4" x14ac:dyDescent="0.25">
      <c r="A9309" s="1051">
        <v>39885</v>
      </c>
      <c r="B9309" s="1051" t="s">
        <v>24315</v>
      </c>
      <c r="C9309" s="1051" t="s">
        <v>17034</v>
      </c>
      <c r="D9309" s="1054">
        <v>268.2</v>
      </c>
    </row>
    <row r="9310" spans="1:4" x14ac:dyDescent="0.25">
      <c r="A9310" s="1051">
        <v>1777</v>
      </c>
      <c r="B9310" s="1051" t="s">
        <v>24316</v>
      </c>
      <c r="C9310" s="1051" t="s">
        <v>17034</v>
      </c>
      <c r="D9310" s="1054">
        <v>92.31</v>
      </c>
    </row>
    <row r="9311" spans="1:4" x14ac:dyDescent="0.25">
      <c r="A9311" s="1051">
        <v>1819</v>
      </c>
      <c r="B9311" s="1051" t="s">
        <v>24317</v>
      </c>
      <c r="C9311" s="1051" t="s">
        <v>17034</v>
      </c>
      <c r="D9311" s="1054">
        <v>67.16</v>
      </c>
    </row>
    <row r="9312" spans="1:4" x14ac:dyDescent="0.25">
      <c r="A9312" s="1051">
        <v>1775</v>
      </c>
      <c r="B9312" s="1051" t="s">
        <v>24318</v>
      </c>
      <c r="C9312" s="1051" t="s">
        <v>17034</v>
      </c>
      <c r="D9312" s="1054">
        <v>20.079999999999998</v>
      </c>
    </row>
    <row r="9313" spans="1:4" x14ac:dyDescent="0.25">
      <c r="A9313" s="1051">
        <v>1776</v>
      </c>
      <c r="B9313" s="1051" t="s">
        <v>24319</v>
      </c>
      <c r="C9313" s="1051" t="s">
        <v>17034</v>
      </c>
      <c r="D9313" s="1054">
        <v>54.64</v>
      </c>
    </row>
    <row r="9314" spans="1:4" x14ac:dyDescent="0.25">
      <c r="A9314" s="1051">
        <v>1778</v>
      </c>
      <c r="B9314" s="1051" t="s">
        <v>24320</v>
      </c>
      <c r="C9314" s="1051" t="s">
        <v>17034</v>
      </c>
      <c r="D9314" s="1054">
        <v>223.44</v>
      </c>
    </row>
    <row r="9315" spans="1:4" x14ac:dyDescent="0.25">
      <c r="A9315" s="1051">
        <v>1818</v>
      </c>
      <c r="B9315" s="1051" t="s">
        <v>24321</v>
      </c>
      <c r="C9315" s="1051" t="s">
        <v>17034</v>
      </c>
      <c r="D9315" s="1054">
        <v>148.32</v>
      </c>
    </row>
    <row r="9316" spans="1:4" x14ac:dyDescent="0.25">
      <c r="A9316" s="1051">
        <v>1820</v>
      </c>
      <c r="B9316" s="1051" t="s">
        <v>24322</v>
      </c>
      <c r="C9316" s="1051" t="s">
        <v>17034</v>
      </c>
      <c r="D9316" s="1054">
        <v>29</v>
      </c>
    </row>
    <row r="9317" spans="1:4" x14ac:dyDescent="0.25">
      <c r="A9317" s="1051">
        <v>1779</v>
      </c>
      <c r="B9317" s="1051" t="s">
        <v>24323</v>
      </c>
      <c r="C9317" s="1051" t="s">
        <v>17034</v>
      </c>
      <c r="D9317" s="1054">
        <v>324.95999999999998</v>
      </c>
    </row>
    <row r="9318" spans="1:4" x14ac:dyDescent="0.25">
      <c r="A9318" s="1051">
        <v>1780</v>
      </c>
      <c r="B9318" s="1051" t="s">
        <v>24324</v>
      </c>
      <c r="C9318" s="1051" t="s">
        <v>17034</v>
      </c>
      <c r="D9318" s="1054">
        <v>669.91</v>
      </c>
    </row>
    <row r="9319" spans="1:4" x14ac:dyDescent="0.25">
      <c r="A9319" s="1051">
        <v>1783</v>
      </c>
      <c r="B9319" s="1051" t="s">
        <v>24325</v>
      </c>
      <c r="C9319" s="1051" t="s">
        <v>17034</v>
      </c>
      <c r="D9319" s="1054">
        <v>70.83</v>
      </c>
    </row>
    <row r="9320" spans="1:4" x14ac:dyDescent="0.25">
      <c r="A9320" s="1051">
        <v>1782</v>
      </c>
      <c r="B9320" s="1051" t="s">
        <v>24326</v>
      </c>
      <c r="C9320" s="1051" t="s">
        <v>17034</v>
      </c>
      <c r="D9320" s="1054">
        <v>56</v>
      </c>
    </row>
    <row r="9321" spans="1:4" x14ac:dyDescent="0.25">
      <c r="A9321" s="1051">
        <v>1817</v>
      </c>
      <c r="B9321" s="1051" t="s">
        <v>24327</v>
      </c>
      <c r="C9321" s="1051" t="s">
        <v>17034</v>
      </c>
      <c r="D9321" s="1054">
        <v>16.690000000000001</v>
      </c>
    </row>
    <row r="9322" spans="1:4" x14ac:dyDescent="0.25">
      <c r="A9322" s="1051">
        <v>1781</v>
      </c>
      <c r="B9322" s="1051" t="s">
        <v>24328</v>
      </c>
      <c r="C9322" s="1051" t="s">
        <v>17034</v>
      </c>
      <c r="D9322" s="1054">
        <v>36.49</v>
      </c>
    </row>
    <row r="9323" spans="1:4" x14ac:dyDescent="0.25">
      <c r="A9323" s="1051">
        <v>1784</v>
      </c>
      <c r="B9323" s="1051" t="s">
        <v>24329</v>
      </c>
      <c r="C9323" s="1051" t="s">
        <v>17034</v>
      </c>
      <c r="D9323" s="1054">
        <v>200.01</v>
      </c>
    </row>
    <row r="9324" spans="1:4" x14ac:dyDescent="0.25">
      <c r="A9324" s="1051">
        <v>1810</v>
      </c>
      <c r="B9324" s="1051" t="s">
        <v>24330</v>
      </c>
      <c r="C9324" s="1051" t="s">
        <v>17034</v>
      </c>
      <c r="D9324" s="1054">
        <v>110.94</v>
      </c>
    </row>
    <row r="9325" spans="1:4" x14ac:dyDescent="0.25">
      <c r="A9325" s="1051">
        <v>1811</v>
      </c>
      <c r="B9325" s="1051" t="s">
        <v>24331</v>
      </c>
      <c r="C9325" s="1051" t="s">
        <v>17034</v>
      </c>
      <c r="D9325" s="1054">
        <v>24</v>
      </c>
    </row>
    <row r="9326" spans="1:4" x14ac:dyDescent="0.25">
      <c r="A9326" s="1051">
        <v>1812</v>
      </c>
      <c r="B9326" s="1051" t="s">
        <v>24332</v>
      </c>
      <c r="C9326" s="1051" t="s">
        <v>17034</v>
      </c>
      <c r="D9326" s="1054">
        <v>280.05</v>
      </c>
    </row>
    <row r="9327" spans="1:4" x14ac:dyDescent="0.25">
      <c r="A9327" s="1051">
        <v>40386</v>
      </c>
      <c r="B9327" s="1051" t="s">
        <v>24333</v>
      </c>
      <c r="C9327" s="1051" t="s">
        <v>17034</v>
      </c>
      <c r="D9327" s="1054">
        <v>134.63</v>
      </c>
    </row>
    <row r="9328" spans="1:4" x14ac:dyDescent="0.25">
      <c r="A9328" s="1051">
        <v>40384</v>
      </c>
      <c r="B9328" s="1051" t="s">
        <v>24334</v>
      </c>
      <c r="C9328" s="1051" t="s">
        <v>17034</v>
      </c>
      <c r="D9328" s="1054">
        <v>92.17</v>
      </c>
    </row>
    <row r="9329" spans="1:4" x14ac:dyDescent="0.25">
      <c r="A9329" s="1051">
        <v>40379</v>
      </c>
      <c r="B9329" s="1051" t="s">
        <v>24335</v>
      </c>
      <c r="C9329" s="1051" t="s">
        <v>17034</v>
      </c>
      <c r="D9329" s="1054">
        <v>31.86</v>
      </c>
    </row>
    <row r="9330" spans="1:4" x14ac:dyDescent="0.25">
      <c r="A9330" s="1051">
        <v>40423</v>
      </c>
      <c r="B9330" s="1051" t="s">
        <v>24336</v>
      </c>
      <c r="C9330" s="1051" t="s">
        <v>17034</v>
      </c>
      <c r="D9330" s="1054">
        <v>60.3</v>
      </c>
    </row>
    <row r="9331" spans="1:4" x14ac:dyDescent="0.25">
      <c r="A9331" s="1051">
        <v>40389</v>
      </c>
      <c r="B9331" s="1051" t="s">
        <v>24337</v>
      </c>
      <c r="C9331" s="1051" t="s">
        <v>17034</v>
      </c>
      <c r="D9331" s="1054">
        <v>382.4</v>
      </c>
    </row>
    <row r="9332" spans="1:4" x14ac:dyDescent="0.25">
      <c r="A9332" s="1051">
        <v>40388</v>
      </c>
      <c r="B9332" s="1051" t="s">
        <v>24338</v>
      </c>
      <c r="C9332" s="1051" t="s">
        <v>17034</v>
      </c>
      <c r="D9332" s="1054">
        <v>191.41</v>
      </c>
    </row>
    <row r="9333" spans="1:4" x14ac:dyDescent="0.25">
      <c r="A9333" s="1051">
        <v>40381</v>
      </c>
      <c r="B9333" s="1051" t="s">
        <v>24339</v>
      </c>
      <c r="C9333" s="1051" t="s">
        <v>17034</v>
      </c>
      <c r="D9333" s="1054">
        <v>42.49</v>
      </c>
    </row>
    <row r="9334" spans="1:4" x14ac:dyDescent="0.25">
      <c r="A9334" s="1051">
        <v>40391</v>
      </c>
      <c r="B9334" s="1051" t="s">
        <v>24340</v>
      </c>
      <c r="C9334" s="1051" t="s">
        <v>17034</v>
      </c>
      <c r="D9334" s="1054">
        <v>992.52</v>
      </c>
    </row>
    <row r="9335" spans="1:4" x14ac:dyDescent="0.25">
      <c r="A9335" s="1051">
        <v>2609</v>
      </c>
      <c r="B9335" s="1051" t="s">
        <v>24341</v>
      </c>
      <c r="C9335" s="1051" t="s">
        <v>17034</v>
      </c>
      <c r="D9335" s="1054">
        <v>3.97</v>
      </c>
    </row>
    <row r="9336" spans="1:4" x14ac:dyDescent="0.25">
      <c r="A9336" s="1051">
        <v>2634</v>
      </c>
      <c r="B9336" s="1051" t="s">
        <v>24342</v>
      </c>
      <c r="C9336" s="1051" t="s">
        <v>17034</v>
      </c>
      <c r="D9336" s="1054">
        <v>5.22</v>
      </c>
    </row>
    <row r="9337" spans="1:4" x14ac:dyDescent="0.25">
      <c r="A9337" s="1051">
        <v>2611</v>
      </c>
      <c r="B9337" s="1051" t="s">
        <v>24343</v>
      </c>
      <c r="C9337" s="1051" t="s">
        <v>17034</v>
      </c>
      <c r="D9337" s="1054">
        <v>14.72</v>
      </c>
    </row>
    <row r="9338" spans="1:4" x14ac:dyDescent="0.25">
      <c r="A9338" s="1051">
        <v>40414</v>
      </c>
      <c r="B9338" s="1051" t="s">
        <v>24344</v>
      </c>
      <c r="C9338" s="1051" t="s">
        <v>17034</v>
      </c>
      <c r="D9338" s="1054">
        <v>17.510000000000002</v>
      </c>
    </row>
    <row r="9339" spans="1:4" x14ac:dyDescent="0.25">
      <c r="A9339" s="1051">
        <v>40416</v>
      </c>
      <c r="B9339" s="1051" t="s">
        <v>24345</v>
      </c>
      <c r="C9339" s="1051" t="s">
        <v>17034</v>
      </c>
      <c r="D9339" s="1054">
        <v>24.2</v>
      </c>
    </row>
    <row r="9340" spans="1:4" x14ac:dyDescent="0.25">
      <c r="A9340" s="1051">
        <v>40418</v>
      </c>
      <c r="B9340" s="1051" t="s">
        <v>24346</v>
      </c>
      <c r="C9340" s="1051" t="s">
        <v>17034</v>
      </c>
      <c r="D9340" s="1054">
        <v>28.87</v>
      </c>
    </row>
    <row r="9341" spans="1:4" x14ac:dyDescent="0.25">
      <c r="A9341" s="1051">
        <v>34359</v>
      </c>
      <c r="B9341" s="1051" t="s">
        <v>24347</v>
      </c>
      <c r="C9341" s="1051" t="s">
        <v>17034</v>
      </c>
      <c r="D9341" s="1054">
        <v>10.88</v>
      </c>
    </row>
    <row r="9342" spans="1:4" x14ac:dyDescent="0.25">
      <c r="A9342" s="1051">
        <v>1789</v>
      </c>
      <c r="B9342" s="1051" t="s">
        <v>24348</v>
      </c>
      <c r="C9342" s="1051" t="s">
        <v>17034</v>
      </c>
      <c r="D9342" s="1054">
        <v>88.6</v>
      </c>
    </row>
    <row r="9343" spans="1:4" x14ac:dyDescent="0.25">
      <c r="A9343" s="1051">
        <v>1788</v>
      </c>
      <c r="B9343" s="1051" t="s">
        <v>24349</v>
      </c>
      <c r="C9343" s="1051" t="s">
        <v>17034</v>
      </c>
      <c r="D9343" s="1054">
        <v>71.02</v>
      </c>
    </row>
    <row r="9344" spans="1:4" x14ac:dyDescent="0.25">
      <c r="A9344" s="1051">
        <v>1786</v>
      </c>
      <c r="B9344" s="1051" t="s">
        <v>24350</v>
      </c>
      <c r="C9344" s="1051" t="s">
        <v>17034</v>
      </c>
      <c r="D9344" s="1054">
        <v>17.63</v>
      </c>
    </row>
    <row r="9345" spans="1:4" x14ac:dyDescent="0.25">
      <c r="A9345" s="1051">
        <v>1787</v>
      </c>
      <c r="B9345" s="1051" t="s">
        <v>24351</v>
      </c>
      <c r="C9345" s="1051" t="s">
        <v>17034</v>
      </c>
      <c r="D9345" s="1054">
        <v>42.22</v>
      </c>
    </row>
    <row r="9346" spans="1:4" x14ac:dyDescent="0.25">
      <c r="A9346" s="1051">
        <v>1791</v>
      </c>
      <c r="B9346" s="1051" t="s">
        <v>24352</v>
      </c>
      <c r="C9346" s="1051" t="s">
        <v>17034</v>
      </c>
      <c r="D9346" s="1054">
        <v>256.04000000000002</v>
      </c>
    </row>
    <row r="9347" spans="1:4" x14ac:dyDescent="0.25">
      <c r="A9347" s="1051">
        <v>1790</v>
      </c>
      <c r="B9347" s="1051" t="s">
        <v>24353</v>
      </c>
      <c r="C9347" s="1051" t="s">
        <v>17034</v>
      </c>
      <c r="D9347" s="1054">
        <v>147.54</v>
      </c>
    </row>
    <row r="9348" spans="1:4" x14ac:dyDescent="0.25">
      <c r="A9348" s="1051">
        <v>1813</v>
      </c>
      <c r="B9348" s="1051" t="s">
        <v>24354</v>
      </c>
      <c r="C9348" s="1051" t="s">
        <v>17034</v>
      </c>
      <c r="D9348" s="1054">
        <v>27.98</v>
      </c>
    </row>
    <row r="9349" spans="1:4" x14ac:dyDescent="0.25">
      <c r="A9349" s="1051">
        <v>1792</v>
      </c>
      <c r="B9349" s="1051" t="s">
        <v>24355</v>
      </c>
      <c r="C9349" s="1051" t="s">
        <v>17034</v>
      </c>
      <c r="D9349" s="1054">
        <v>345.62</v>
      </c>
    </row>
    <row r="9350" spans="1:4" x14ac:dyDescent="0.25">
      <c r="A9350" s="1051">
        <v>1793</v>
      </c>
      <c r="B9350" s="1051" t="s">
        <v>24356</v>
      </c>
      <c r="C9350" s="1051" t="s">
        <v>17034</v>
      </c>
      <c r="D9350" s="1054">
        <v>698.39</v>
      </c>
    </row>
    <row r="9351" spans="1:4" x14ac:dyDescent="0.25">
      <c r="A9351" s="1051">
        <v>1809</v>
      </c>
      <c r="B9351" s="1051" t="s">
        <v>24357</v>
      </c>
      <c r="C9351" s="1051" t="s">
        <v>17034</v>
      </c>
      <c r="D9351" s="1054">
        <v>83.06</v>
      </c>
    </row>
    <row r="9352" spans="1:4" x14ac:dyDescent="0.25">
      <c r="A9352" s="1051">
        <v>1814</v>
      </c>
      <c r="B9352" s="1051" t="s">
        <v>24358</v>
      </c>
      <c r="C9352" s="1051" t="s">
        <v>17034</v>
      </c>
      <c r="D9352" s="1054">
        <v>68.23</v>
      </c>
    </row>
    <row r="9353" spans="1:4" x14ac:dyDescent="0.25">
      <c r="A9353" s="1051">
        <v>1803</v>
      </c>
      <c r="B9353" s="1051" t="s">
        <v>24359</v>
      </c>
      <c r="C9353" s="1051" t="s">
        <v>17034</v>
      </c>
      <c r="D9353" s="1054">
        <v>17.239999999999998</v>
      </c>
    </row>
    <row r="9354" spans="1:4" x14ac:dyDescent="0.25">
      <c r="A9354" s="1051">
        <v>1805</v>
      </c>
      <c r="B9354" s="1051" t="s">
        <v>24360</v>
      </c>
      <c r="C9354" s="1051" t="s">
        <v>17034</v>
      </c>
      <c r="D9354" s="1054">
        <v>39.6</v>
      </c>
    </row>
    <row r="9355" spans="1:4" x14ac:dyDescent="0.25">
      <c r="A9355" s="1051">
        <v>1821</v>
      </c>
      <c r="B9355" s="1051" t="s">
        <v>24361</v>
      </c>
      <c r="C9355" s="1051" t="s">
        <v>17034</v>
      </c>
      <c r="D9355" s="1054">
        <v>233.93</v>
      </c>
    </row>
    <row r="9356" spans="1:4" x14ac:dyDescent="0.25">
      <c r="A9356" s="1051">
        <v>1806</v>
      </c>
      <c r="B9356" s="1051" t="s">
        <v>24362</v>
      </c>
      <c r="C9356" s="1051" t="s">
        <v>17034</v>
      </c>
      <c r="D9356" s="1054">
        <v>139.24</v>
      </c>
    </row>
    <row r="9357" spans="1:4" x14ac:dyDescent="0.25">
      <c r="A9357" s="1051">
        <v>1804</v>
      </c>
      <c r="B9357" s="1051" t="s">
        <v>24363</v>
      </c>
      <c r="C9357" s="1051" t="s">
        <v>17034</v>
      </c>
      <c r="D9357" s="1054">
        <v>24.54</v>
      </c>
    </row>
    <row r="9358" spans="1:4" x14ac:dyDescent="0.25">
      <c r="A9358" s="1051">
        <v>1807</v>
      </c>
      <c r="B9358" s="1051" t="s">
        <v>24364</v>
      </c>
      <c r="C9358" s="1051" t="s">
        <v>17034</v>
      </c>
      <c r="D9358" s="1054">
        <v>334.56</v>
      </c>
    </row>
    <row r="9359" spans="1:4" x14ac:dyDescent="0.25">
      <c r="A9359" s="1051">
        <v>1808</v>
      </c>
      <c r="B9359" s="1051" t="s">
        <v>24365</v>
      </c>
      <c r="C9359" s="1051" t="s">
        <v>17034</v>
      </c>
      <c r="D9359" s="1054">
        <v>670.74</v>
      </c>
    </row>
    <row r="9360" spans="1:4" x14ac:dyDescent="0.25">
      <c r="A9360" s="1051">
        <v>1797</v>
      </c>
      <c r="B9360" s="1051" t="s">
        <v>24366</v>
      </c>
      <c r="C9360" s="1051" t="s">
        <v>17034</v>
      </c>
      <c r="D9360" s="1054">
        <v>100.6</v>
      </c>
    </row>
    <row r="9361" spans="1:4" x14ac:dyDescent="0.25">
      <c r="A9361" s="1051">
        <v>1796</v>
      </c>
      <c r="B9361" s="1051" t="s">
        <v>24367</v>
      </c>
      <c r="C9361" s="1051" t="s">
        <v>17034</v>
      </c>
      <c r="D9361" s="1054">
        <v>77.17</v>
      </c>
    </row>
    <row r="9362" spans="1:4" x14ac:dyDescent="0.25">
      <c r="A9362" s="1051">
        <v>1794</v>
      </c>
      <c r="B9362" s="1051" t="s">
        <v>24368</v>
      </c>
      <c r="C9362" s="1051" t="s">
        <v>17034</v>
      </c>
      <c r="D9362" s="1054">
        <v>18.420000000000002</v>
      </c>
    </row>
    <row r="9363" spans="1:4" x14ac:dyDescent="0.25">
      <c r="A9363" s="1051">
        <v>1816</v>
      </c>
      <c r="B9363" s="1051" t="s">
        <v>24369</v>
      </c>
      <c r="C9363" s="1051" t="s">
        <v>17034</v>
      </c>
      <c r="D9363" s="1054">
        <v>41.53</v>
      </c>
    </row>
    <row r="9364" spans="1:4" x14ac:dyDescent="0.25">
      <c r="A9364" s="1051">
        <v>1815</v>
      </c>
      <c r="B9364" s="1051" t="s">
        <v>24370</v>
      </c>
      <c r="C9364" s="1051" t="s">
        <v>17034</v>
      </c>
      <c r="D9364" s="1054">
        <v>318.95999999999998</v>
      </c>
    </row>
    <row r="9365" spans="1:4" x14ac:dyDescent="0.25">
      <c r="A9365" s="1051">
        <v>1798</v>
      </c>
      <c r="B9365" s="1051" t="s">
        <v>24371</v>
      </c>
      <c r="C9365" s="1051" t="s">
        <v>17034</v>
      </c>
      <c r="D9365" s="1054">
        <v>142.72</v>
      </c>
    </row>
    <row r="9366" spans="1:4" x14ac:dyDescent="0.25">
      <c r="A9366" s="1051">
        <v>1795</v>
      </c>
      <c r="B9366" s="1051" t="s">
        <v>24372</v>
      </c>
      <c r="C9366" s="1051" t="s">
        <v>17034</v>
      </c>
      <c r="D9366" s="1054">
        <v>25.52</v>
      </c>
    </row>
    <row r="9367" spans="1:4" x14ac:dyDescent="0.25">
      <c r="A9367" s="1051">
        <v>1799</v>
      </c>
      <c r="B9367" s="1051" t="s">
        <v>24373</v>
      </c>
      <c r="C9367" s="1051" t="s">
        <v>17034</v>
      </c>
      <c r="D9367" s="1054">
        <v>415.42</v>
      </c>
    </row>
    <row r="9368" spans="1:4" x14ac:dyDescent="0.25">
      <c r="A9368" s="1051">
        <v>1800</v>
      </c>
      <c r="B9368" s="1051" t="s">
        <v>24374</v>
      </c>
      <c r="C9368" s="1051" t="s">
        <v>17034</v>
      </c>
      <c r="D9368" s="1054">
        <v>793.11</v>
      </c>
    </row>
    <row r="9369" spans="1:4" x14ac:dyDescent="0.25">
      <c r="A9369" s="1051">
        <v>1802</v>
      </c>
      <c r="B9369" s="1051" t="s">
        <v>24375</v>
      </c>
      <c r="C9369" s="1051" t="s">
        <v>17034</v>
      </c>
      <c r="D9369" s="1055">
        <v>1983.88</v>
      </c>
    </row>
    <row r="9370" spans="1:4" x14ac:dyDescent="0.25">
      <c r="A9370" s="1051">
        <v>40385</v>
      </c>
      <c r="B9370" s="1051" t="s">
        <v>24376</v>
      </c>
      <c r="C9370" s="1051" t="s">
        <v>17034</v>
      </c>
      <c r="D9370" s="1054">
        <v>134.63</v>
      </c>
    </row>
    <row r="9371" spans="1:4" x14ac:dyDescent="0.25">
      <c r="A9371" s="1051">
        <v>40383</v>
      </c>
      <c r="B9371" s="1051" t="s">
        <v>24377</v>
      </c>
      <c r="C9371" s="1051" t="s">
        <v>17034</v>
      </c>
      <c r="D9371" s="1054">
        <v>92.17</v>
      </c>
    </row>
    <row r="9372" spans="1:4" x14ac:dyDescent="0.25">
      <c r="A9372" s="1051">
        <v>40378</v>
      </c>
      <c r="B9372" s="1051" t="s">
        <v>24378</v>
      </c>
      <c r="C9372" s="1051" t="s">
        <v>17034</v>
      </c>
      <c r="D9372" s="1054">
        <v>31.86</v>
      </c>
    </row>
    <row r="9373" spans="1:4" x14ac:dyDescent="0.25">
      <c r="A9373" s="1051">
        <v>40382</v>
      </c>
      <c r="B9373" s="1051" t="s">
        <v>24379</v>
      </c>
      <c r="C9373" s="1051" t="s">
        <v>17034</v>
      </c>
      <c r="D9373" s="1054">
        <v>60.3</v>
      </c>
    </row>
    <row r="9374" spans="1:4" x14ac:dyDescent="0.25">
      <c r="A9374" s="1051">
        <v>40422</v>
      </c>
      <c r="B9374" s="1051" t="s">
        <v>24380</v>
      </c>
      <c r="C9374" s="1051" t="s">
        <v>17034</v>
      </c>
      <c r="D9374" s="1054">
        <v>410.79</v>
      </c>
    </row>
    <row r="9375" spans="1:4" x14ac:dyDescent="0.25">
      <c r="A9375" s="1051">
        <v>40387</v>
      </c>
      <c r="B9375" s="1051" t="s">
        <v>24381</v>
      </c>
      <c r="C9375" s="1051" t="s">
        <v>17034</v>
      </c>
      <c r="D9375" s="1054">
        <v>209.16</v>
      </c>
    </row>
    <row r="9376" spans="1:4" x14ac:dyDescent="0.25">
      <c r="A9376" s="1051">
        <v>40380</v>
      </c>
      <c r="B9376" s="1051" t="s">
        <v>24382</v>
      </c>
      <c r="C9376" s="1051" t="s">
        <v>17034</v>
      </c>
      <c r="D9376" s="1054">
        <v>42.49</v>
      </c>
    </row>
    <row r="9377" spans="1:4" x14ac:dyDescent="0.25">
      <c r="A9377" s="1051">
        <v>40390</v>
      </c>
      <c r="B9377" s="1051" t="s">
        <v>24383</v>
      </c>
      <c r="C9377" s="1051" t="s">
        <v>17034</v>
      </c>
      <c r="D9377" s="1054">
        <v>865.16</v>
      </c>
    </row>
    <row r="9378" spans="1:4" x14ac:dyDescent="0.25">
      <c r="A9378" s="1051">
        <v>2621</v>
      </c>
      <c r="B9378" s="1051" t="s">
        <v>24384</v>
      </c>
      <c r="C9378" s="1051" t="s">
        <v>17034</v>
      </c>
      <c r="D9378" s="1054">
        <v>125.93</v>
      </c>
    </row>
    <row r="9379" spans="1:4" x14ac:dyDescent="0.25">
      <c r="A9379" s="1051">
        <v>2616</v>
      </c>
      <c r="B9379" s="1051" t="s">
        <v>24385</v>
      </c>
      <c r="C9379" s="1051" t="s">
        <v>17034</v>
      </c>
      <c r="D9379" s="1054">
        <v>3.56</v>
      </c>
    </row>
    <row r="9380" spans="1:4" x14ac:dyDescent="0.25">
      <c r="A9380" s="1051">
        <v>2633</v>
      </c>
      <c r="B9380" s="1051" t="s">
        <v>24386</v>
      </c>
      <c r="C9380" s="1051" t="s">
        <v>17034</v>
      </c>
      <c r="D9380" s="1054">
        <v>4.03</v>
      </c>
    </row>
    <row r="9381" spans="1:4" x14ac:dyDescent="0.25">
      <c r="A9381" s="1051">
        <v>2617</v>
      </c>
      <c r="B9381" s="1051" t="s">
        <v>24387</v>
      </c>
      <c r="C9381" s="1051" t="s">
        <v>17034</v>
      </c>
      <c r="D9381" s="1054">
        <v>5.48</v>
      </c>
    </row>
    <row r="9382" spans="1:4" x14ac:dyDescent="0.25">
      <c r="A9382" s="1051">
        <v>2618</v>
      </c>
      <c r="B9382" s="1051" t="s">
        <v>24388</v>
      </c>
      <c r="C9382" s="1051" t="s">
        <v>17034</v>
      </c>
      <c r="D9382" s="1054">
        <v>12.47</v>
      </c>
    </row>
    <row r="9383" spans="1:4" x14ac:dyDescent="0.25">
      <c r="A9383" s="1051">
        <v>2632</v>
      </c>
      <c r="B9383" s="1051" t="s">
        <v>24389</v>
      </c>
      <c r="C9383" s="1051" t="s">
        <v>17034</v>
      </c>
      <c r="D9383" s="1054">
        <v>15.21</v>
      </c>
    </row>
    <row r="9384" spans="1:4" x14ac:dyDescent="0.25">
      <c r="A9384" s="1051">
        <v>2631</v>
      </c>
      <c r="B9384" s="1051" t="s">
        <v>24390</v>
      </c>
      <c r="C9384" s="1051" t="s">
        <v>17034</v>
      </c>
      <c r="D9384" s="1054">
        <v>22.33</v>
      </c>
    </row>
    <row r="9385" spans="1:4" x14ac:dyDescent="0.25">
      <c r="A9385" s="1051">
        <v>2619</v>
      </c>
      <c r="B9385" s="1051" t="s">
        <v>24391</v>
      </c>
      <c r="C9385" s="1051" t="s">
        <v>17034</v>
      </c>
      <c r="D9385" s="1054">
        <v>56.55</v>
      </c>
    </row>
    <row r="9386" spans="1:4" x14ac:dyDescent="0.25">
      <c r="A9386" s="1051">
        <v>2620</v>
      </c>
      <c r="B9386" s="1051" t="s">
        <v>24392</v>
      </c>
      <c r="C9386" s="1051" t="s">
        <v>17034</v>
      </c>
      <c r="D9386" s="1054">
        <v>74.25</v>
      </c>
    </row>
    <row r="9387" spans="1:4" x14ac:dyDescent="0.25">
      <c r="A9387" s="1051">
        <v>40413</v>
      </c>
      <c r="B9387" s="1051" t="s">
        <v>24393</v>
      </c>
      <c r="C9387" s="1051" t="s">
        <v>17034</v>
      </c>
      <c r="D9387" s="1054">
        <v>19.02</v>
      </c>
    </row>
    <row r="9388" spans="1:4" x14ac:dyDescent="0.25">
      <c r="A9388" s="1051">
        <v>40415</v>
      </c>
      <c r="B9388" s="1051" t="s">
        <v>24394</v>
      </c>
      <c r="C9388" s="1051" t="s">
        <v>17034</v>
      </c>
      <c r="D9388" s="1054">
        <v>27.1</v>
      </c>
    </row>
    <row r="9389" spans="1:4" x14ac:dyDescent="0.25">
      <c r="A9389" s="1051">
        <v>40417</v>
      </c>
      <c r="B9389" s="1051" t="s">
        <v>24395</v>
      </c>
      <c r="C9389" s="1051" t="s">
        <v>17034</v>
      </c>
      <c r="D9389" s="1054">
        <v>31.97</v>
      </c>
    </row>
    <row r="9390" spans="1:4" x14ac:dyDescent="0.25">
      <c r="A9390" s="1051">
        <v>39271</v>
      </c>
      <c r="B9390" s="1051" t="s">
        <v>24396</v>
      </c>
      <c r="C9390" s="1051" t="s">
        <v>17034</v>
      </c>
      <c r="D9390" s="1054">
        <v>2.16</v>
      </c>
    </row>
    <row r="9391" spans="1:4" x14ac:dyDescent="0.25">
      <c r="A9391" s="1051">
        <v>39273</v>
      </c>
      <c r="B9391" s="1051" t="s">
        <v>24397</v>
      </c>
      <c r="C9391" s="1051" t="s">
        <v>17034</v>
      </c>
      <c r="D9391" s="1054">
        <v>3.67</v>
      </c>
    </row>
    <row r="9392" spans="1:4" x14ac:dyDescent="0.25">
      <c r="A9392" s="1051">
        <v>39272</v>
      </c>
      <c r="B9392" s="1051" t="s">
        <v>24398</v>
      </c>
      <c r="C9392" s="1051" t="s">
        <v>17034</v>
      </c>
      <c r="D9392" s="1054">
        <v>2.66</v>
      </c>
    </row>
    <row r="9393" spans="1:4" x14ac:dyDescent="0.25">
      <c r="A9393" s="1051">
        <v>1875</v>
      </c>
      <c r="B9393" s="1051" t="s">
        <v>24399</v>
      </c>
      <c r="C9393" s="1051" t="s">
        <v>17034</v>
      </c>
      <c r="D9393" s="1054">
        <v>5.87</v>
      </c>
    </row>
    <row r="9394" spans="1:4" x14ac:dyDescent="0.25">
      <c r="A9394" s="1051">
        <v>1874</v>
      </c>
      <c r="B9394" s="1051" t="s">
        <v>24400</v>
      </c>
      <c r="C9394" s="1051" t="s">
        <v>17034</v>
      </c>
      <c r="D9394" s="1054">
        <v>4.8499999999999996</v>
      </c>
    </row>
    <row r="9395" spans="1:4" x14ac:dyDescent="0.25">
      <c r="A9395" s="1051">
        <v>1870</v>
      </c>
      <c r="B9395" s="1051" t="s">
        <v>24401</v>
      </c>
      <c r="C9395" s="1051" t="s">
        <v>17034</v>
      </c>
      <c r="D9395" s="1054">
        <v>2.8</v>
      </c>
    </row>
    <row r="9396" spans="1:4" x14ac:dyDescent="0.25">
      <c r="A9396" s="1051">
        <v>1884</v>
      </c>
      <c r="B9396" s="1051" t="s">
        <v>24402</v>
      </c>
      <c r="C9396" s="1051" t="s">
        <v>17034</v>
      </c>
      <c r="D9396" s="1054">
        <v>4.3</v>
      </c>
    </row>
    <row r="9397" spans="1:4" x14ac:dyDescent="0.25">
      <c r="A9397" s="1051">
        <v>1887</v>
      </c>
      <c r="B9397" s="1051" t="s">
        <v>24403</v>
      </c>
      <c r="C9397" s="1051" t="s">
        <v>17034</v>
      </c>
      <c r="D9397" s="1054">
        <v>24.34</v>
      </c>
    </row>
    <row r="9398" spans="1:4" x14ac:dyDescent="0.25">
      <c r="A9398" s="1051">
        <v>1876</v>
      </c>
      <c r="B9398" s="1051" t="s">
        <v>24404</v>
      </c>
      <c r="C9398" s="1051" t="s">
        <v>17034</v>
      </c>
      <c r="D9398" s="1054">
        <v>9.5399999999999991</v>
      </c>
    </row>
    <row r="9399" spans="1:4" x14ac:dyDescent="0.25">
      <c r="A9399" s="1051">
        <v>1879</v>
      </c>
      <c r="B9399" s="1051" t="s">
        <v>24405</v>
      </c>
      <c r="C9399" s="1051" t="s">
        <v>17034</v>
      </c>
      <c r="D9399" s="1054">
        <v>2.84</v>
      </c>
    </row>
    <row r="9400" spans="1:4" x14ac:dyDescent="0.25">
      <c r="A9400" s="1051">
        <v>1877</v>
      </c>
      <c r="B9400" s="1051" t="s">
        <v>24406</v>
      </c>
      <c r="C9400" s="1051" t="s">
        <v>17034</v>
      </c>
      <c r="D9400" s="1054">
        <v>24.38</v>
      </c>
    </row>
    <row r="9401" spans="1:4" x14ac:dyDescent="0.25">
      <c r="A9401" s="1051">
        <v>1878</v>
      </c>
      <c r="B9401" s="1051" t="s">
        <v>24407</v>
      </c>
      <c r="C9401" s="1051" t="s">
        <v>17034</v>
      </c>
      <c r="D9401" s="1054">
        <v>48.97</v>
      </c>
    </row>
    <row r="9402" spans="1:4" x14ac:dyDescent="0.25">
      <c r="A9402" s="1051">
        <v>44472</v>
      </c>
      <c r="B9402" s="1051" t="s">
        <v>24408</v>
      </c>
      <c r="C9402" s="1051" t="s">
        <v>17034</v>
      </c>
      <c r="D9402" s="1054">
        <v>55.99</v>
      </c>
    </row>
    <row r="9403" spans="1:4" x14ac:dyDescent="0.25">
      <c r="A9403" s="1051">
        <v>38369</v>
      </c>
      <c r="B9403" s="1051" t="s">
        <v>24409</v>
      </c>
      <c r="C9403" s="1051" t="s">
        <v>17034</v>
      </c>
      <c r="D9403" s="1054">
        <v>21.22</v>
      </c>
    </row>
    <row r="9404" spans="1:4" x14ac:dyDescent="0.25">
      <c r="A9404" s="1051">
        <v>38370</v>
      </c>
      <c r="B9404" s="1051" t="s">
        <v>24410</v>
      </c>
      <c r="C9404" s="1051" t="s">
        <v>17034</v>
      </c>
      <c r="D9404" s="1054">
        <v>21.22</v>
      </c>
    </row>
    <row r="9405" spans="1:4" x14ac:dyDescent="0.25">
      <c r="A9405" s="1051">
        <v>38372</v>
      </c>
      <c r="B9405" s="1051" t="s">
        <v>24411</v>
      </c>
      <c r="C9405" s="1051" t="s">
        <v>17034</v>
      </c>
      <c r="D9405" s="1054">
        <v>22.22</v>
      </c>
    </row>
    <row r="9406" spans="1:4" x14ac:dyDescent="0.25">
      <c r="A9406" s="1051">
        <v>2358</v>
      </c>
      <c r="B9406" s="1051" t="s">
        <v>24412</v>
      </c>
      <c r="C9406" s="1051" t="s">
        <v>17039</v>
      </c>
      <c r="D9406" s="1054">
        <v>22.89</v>
      </c>
    </row>
    <row r="9407" spans="1:4" x14ac:dyDescent="0.25">
      <c r="A9407" s="1051">
        <v>40807</v>
      </c>
      <c r="B9407" s="1051" t="s">
        <v>24413</v>
      </c>
      <c r="C9407" s="1051" t="s">
        <v>17040</v>
      </c>
      <c r="D9407" s="1055">
        <v>4016.14</v>
      </c>
    </row>
    <row r="9408" spans="1:4" x14ac:dyDescent="0.25">
      <c r="A9408" s="1051">
        <v>44330</v>
      </c>
      <c r="B9408" s="1051" t="s">
        <v>24414</v>
      </c>
      <c r="C9408" s="1051" t="s">
        <v>17037</v>
      </c>
      <c r="D9408" s="1054">
        <v>9.4</v>
      </c>
    </row>
    <row r="9409" spans="1:4" x14ac:dyDescent="0.25">
      <c r="A9409" s="1051">
        <v>43144</v>
      </c>
      <c r="B9409" s="1051" t="s">
        <v>24415</v>
      </c>
      <c r="C9409" s="1051" t="s">
        <v>17036</v>
      </c>
      <c r="D9409" s="1054">
        <v>33.29</v>
      </c>
    </row>
    <row r="9410" spans="1:4" x14ac:dyDescent="0.25">
      <c r="A9410" s="1051">
        <v>39397</v>
      </c>
      <c r="B9410" s="1051" t="s">
        <v>24416</v>
      </c>
      <c r="C9410" s="1051" t="s">
        <v>17037</v>
      </c>
      <c r="D9410" s="1054">
        <v>15.17</v>
      </c>
    </row>
    <row r="9411" spans="1:4" x14ac:dyDescent="0.25">
      <c r="A9411" s="1051">
        <v>2692</v>
      </c>
      <c r="B9411" s="1051" t="s">
        <v>24417</v>
      </c>
      <c r="C9411" s="1051" t="s">
        <v>17037</v>
      </c>
      <c r="D9411" s="1054">
        <v>6.12</v>
      </c>
    </row>
    <row r="9412" spans="1:4" x14ac:dyDescent="0.25">
      <c r="A9412" s="1051">
        <v>44329</v>
      </c>
      <c r="B9412" s="1051" t="s">
        <v>24418</v>
      </c>
      <c r="C9412" s="1051" t="s">
        <v>17037</v>
      </c>
      <c r="D9412" s="1054">
        <v>12.32</v>
      </c>
    </row>
    <row r="9413" spans="1:4" x14ac:dyDescent="0.25">
      <c r="A9413" s="1051">
        <v>5318</v>
      </c>
      <c r="B9413" s="1051" t="s">
        <v>24419</v>
      </c>
      <c r="C9413" s="1051" t="s">
        <v>17037</v>
      </c>
      <c r="D9413" s="1054">
        <v>19.920000000000002</v>
      </c>
    </row>
    <row r="9414" spans="1:4" x14ac:dyDescent="0.25">
      <c r="A9414" s="1051">
        <v>5330</v>
      </c>
      <c r="B9414" s="1051" t="s">
        <v>24420</v>
      </c>
      <c r="C9414" s="1051" t="s">
        <v>17037</v>
      </c>
      <c r="D9414" s="1054">
        <v>45.4</v>
      </c>
    </row>
    <row r="9415" spans="1:4" x14ac:dyDescent="0.25">
      <c r="A9415" s="1051">
        <v>44532</v>
      </c>
      <c r="B9415" s="1051" t="s">
        <v>24421</v>
      </c>
      <c r="C9415" s="1051" t="s">
        <v>17034</v>
      </c>
      <c r="D9415" s="1054">
        <v>21.46</v>
      </c>
    </row>
    <row r="9416" spans="1:4" x14ac:dyDescent="0.25">
      <c r="A9416" s="1051">
        <v>44531</v>
      </c>
      <c r="B9416" s="1051" t="s">
        <v>24422</v>
      </c>
      <c r="C9416" s="1051" t="s">
        <v>17034</v>
      </c>
      <c r="D9416" s="1054">
        <v>68.2</v>
      </c>
    </row>
    <row r="9417" spans="1:4" x14ac:dyDescent="0.25">
      <c r="A9417" s="1051">
        <v>38140</v>
      </c>
      <c r="B9417" s="1051" t="s">
        <v>24423</v>
      </c>
      <c r="C9417" s="1051" t="s">
        <v>17034</v>
      </c>
      <c r="D9417" s="1054">
        <v>16.54</v>
      </c>
    </row>
    <row r="9418" spans="1:4" x14ac:dyDescent="0.25">
      <c r="A9418" s="1051">
        <v>13887</v>
      </c>
      <c r="B9418" s="1051" t="s">
        <v>24424</v>
      </c>
      <c r="C9418" s="1051" t="s">
        <v>17034</v>
      </c>
      <c r="D9418" s="1054">
        <v>391.59</v>
      </c>
    </row>
    <row r="9419" spans="1:4" x14ac:dyDescent="0.25">
      <c r="A9419" s="1051">
        <v>44495</v>
      </c>
      <c r="B9419" s="1051" t="s">
        <v>24425</v>
      </c>
      <c r="C9419" s="1051" t="s">
        <v>17034</v>
      </c>
      <c r="D9419" s="1054">
        <v>17.43</v>
      </c>
    </row>
    <row r="9420" spans="1:4" x14ac:dyDescent="0.25">
      <c r="A9420" s="1051">
        <v>44533</v>
      </c>
      <c r="B9420" s="1051" t="s">
        <v>24426</v>
      </c>
      <c r="C9420" s="1051" t="s">
        <v>17034</v>
      </c>
      <c r="D9420" s="1054">
        <v>16.46</v>
      </c>
    </row>
    <row r="9421" spans="1:4" x14ac:dyDescent="0.25">
      <c r="A9421" s="1051">
        <v>44534</v>
      </c>
      <c r="B9421" s="1051" t="s">
        <v>24427</v>
      </c>
      <c r="C9421" s="1051" t="s">
        <v>17034</v>
      </c>
      <c r="D9421" s="1054">
        <v>4.29</v>
      </c>
    </row>
    <row r="9422" spans="1:4" x14ac:dyDescent="0.25">
      <c r="A9422" s="1051">
        <v>34729</v>
      </c>
      <c r="B9422" s="1051" t="s">
        <v>24428</v>
      </c>
      <c r="C9422" s="1051" t="s">
        <v>17034</v>
      </c>
      <c r="D9422" s="1055">
        <v>1098.82</v>
      </c>
    </row>
    <row r="9423" spans="1:4" x14ac:dyDescent="0.25">
      <c r="A9423" s="1051">
        <v>34734</v>
      </c>
      <c r="B9423" s="1051" t="s">
        <v>24429</v>
      </c>
      <c r="C9423" s="1051" t="s">
        <v>17034</v>
      </c>
      <c r="D9423" s="1055">
        <v>1701.32</v>
      </c>
    </row>
    <row r="9424" spans="1:4" x14ac:dyDescent="0.25">
      <c r="A9424" s="1051">
        <v>34738</v>
      </c>
      <c r="B9424" s="1051" t="s">
        <v>24430</v>
      </c>
      <c r="C9424" s="1051" t="s">
        <v>17034</v>
      </c>
      <c r="D9424" s="1055">
        <v>3974.82</v>
      </c>
    </row>
    <row r="9425" spans="1:4" x14ac:dyDescent="0.25">
      <c r="A9425" s="1051">
        <v>34623</v>
      </c>
      <c r="B9425" s="1051" t="s">
        <v>24431</v>
      </c>
      <c r="C9425" s="1051" t="s">
        <v>17034</v>
      </c>
      <c r="D9425" s="1054">
        <v>47.63</v>
      </c>
    </row>
    <row r="9426" spans="1:4" x14ac:dyDescent="0.25">
      <c r="A9426" s="1051">
        <v>34616</v>
      </c>
      <c r="B9426" s="1051" t="s">
        <v>24432</v>
      </c>
      <c r="C9426" s="1051" t="s">
        <v>17034</v>
      </c>
      <c r="D9426" s="1054">
        <v>48.37</v>
      </c>
    </row>
    <row r="9427" spans="1:4" x14ac:dyDescent="0.25">
      <c r="A9427" s="1051">
        <v>34628</v>
      </c>
      <c r="B9427" s="1051" t="s">
        <v>24433</v>
      </c>
      <c r="C9427" s="1051" t="s">
        <v>17034</v>
      </c>
      <c r="D9427" s="1054">
        <v>68.22</v>
      </c>
    </row>
    <row r="9428" spans="1:4" x14ac:dyDescent="0.25">
      <c r="A9428" s="1051">
        <v>34686</v>
      </c>
      <c r="B9428" s="1051" t="s">
        <v>24434</v>
      </c>
      <c r="C9428" s="1051" t="s">
        <v>17034</v>
      </c>
      <c r="D9428" s="1054">
        <v>12.51</v>
      </c>
    </row>
    <row r="9429" spans="1:4" x14ac:dyDescent="0.25">
      <c r="A9429" s="1051">
        <v>34653</v>
      </c>
      <c r="B9429" s="1051" t="s">
        <v>24435</v>
      </c>
      <c r="C9429" s="1051" t="s">
        <v>17034</v>
      </c>
      <c r="D9429" s="1054">
        <v>8.44</v>
      </c>
    </row>
    <row r="9430" spans="1:4" x14ac:dyDescent="0.25">
      <c r="A9430" s="1051">
        <v>34688</v>
      </c>
      <c r="B9430" s="1051" t="s">
        <v>24436</v>
      </c>
      <c r="C9430" s="1051" t="s">
        <v>17034</v>
      </c>
      <c r="D9430" s="1054">
        <v>15.29</v>
      </c>
    </row>
    <row r="9431" spans="1:4" x14ac:dyDescent="0.25">
      <c r="A9431" s="1051">
        <v>34709</v>
      </c>
      <c r="B9431" s="1051" t="s">
        <v>24437</v>
      </c>
      <c r="C9431" s="1051" t="s">
        <v>17034</v>
      </c>
      <c r="D9431" s="1054">
        <v>59.27</v>
      </c>
    </row>
    <row r="9432" spans="1:4" x14ac:dyDescent="0.25">
      <c r="A9432" s="1051">
        <v>34714</v>
      </c>
      <c r="B9432" s="1051" t="s">
        <v>24438</v>
      </c>
      <c r="C9432" s="1051" t="s">
        <v>17034</v>
      </c>
      <c r="D9432" s="1054">
        <v>70.790000000000006</v>
      </c>
    </row>
    <row r="9433" spans="1:4" x14ac:dyDescent="0.25">
      <c r="A9433" s="1051">
        <v>2391</v>
      </c>
      <c r="B9433" s="1051" t="s">
        <v>24439</v>
      </c>
      <c r="C9433" s="1051" t="s">
        <v>17034</v>
      </c>
      <c r="D9433" s="1054">
        <v>323.27999999999997</v>
      </c>
    </row>
    <row r="9434" spans="1:4" x14ac:dyDescent="0.25">
      <c r="A9434" s="1051">
        <v>2374</v>
      </c>
      <c r="B9434" s="1051" t="s">
        <v>24440</v>
      </c>
      <c r="C9434" s="1051" t="s">
        <v>17034</v>
      </c>
      <c r="D9434" s="1054">
        <v>366.75</v>
      </c>
    </row>
    <row r="9435" spans="1:4" x14ac:dyDescent="0.25">
      <c r="A9435" s="1051">
        <v>2377</v>
      </c>
      <c r="B9435" s="1051" t="s">
        <v>24441</v>
      </c>
      <c r="C9435" s="1051" t="s">
        <v>17034</v>
      </c>
      <c r="D9435" s="1054">
        <v>514.70000000000005</v>
      </c>
    </row>
    <row r="9436" spans="1:4" x14ac:dyDescent="0.25">
      <c r="A9436" s="1051">
        <v>2393</v>
      </c>
      <c r="B9436" s="1051" t="s">
        <v>24442</v>
      </c>
      <c r="C9436" s="1051" t="s">
        <v>17034</v>
      </c>
      <c r="D9436" s="1054">
        <v>861.94</v>
      </c>
    </row>
    <row r="9437" spans="1:4" x14ac:dyDescent="0.25">
      <c r="A9437" s="1051">
        <v>34705</v>
      </c>
      <c r="B9437" s="1051" t="s">
        <v>24443</v>
      </c>
      <c r="C9437" s="1051" t="s">
        <v>17034</v>
      </c>
      <c r="D9437" s="1054">
        <v>753.89</v>
      </c>
    </row>
    <row r="9438" spans="1:4" x14ac:dyDescent="0.25">
      <c r="A9438" s="1051">
        <v>34707</v>
      </c>
      <c r="B9438" s="1051" t="s">
        <v>24444</v>
      </c>
      <c r="C9438" s="1051" t="s">
        <v>17034</v>
      </c>
      <c r="D9438" s="1055">
        <v>1396.97</v>
      </c>
    </row>
    <row r="9439" spans="1:4" x14ac:dyDescent="0.25">
      <c r="A9439" s="1051">
        <v>34544</v>
      </c>
      <c r="B9439" s="1051" t="s">
        <v>24445</v>
      </c>
      <c r="C9439" s="1051" t="s">
        <v>17034</v>
      </c>
      <c r="D9439" s="1055">
        <v>1396.82</v>
      </c>
    </row>
    <row r="9440" spans="1:4" x14ac:dyDescent="0.25">
      <c r="A9440" s="1051">
        <v>2378</v>
      </c>
      <c r="B9440" s="1051" t="s">
        <v>24446</v>
      </c>
      <c r="C9440" s="1051" t="s">
        <v>17034</v>
      </c>
      <c r="D9440" s="1055">
        <v>1183.99</v>
      </c>
    </row>
    <row r="9441" spans="1:4" x14ac:dyDescent="0.25">
      <c r="A9441" s="1051">
        <v>2379</v>
      </c>
      <c r="B9441" s="1051" t="s">
        <v>24447</v>
      </c>
      <c r="C9441" s="1051" t="s">
        <v>17034</v>
      </c>
      <c r="D9441" s="1055">
        <v>1183.99</v>
      </c>
    </row>
    <row r="9442" spans="1:4" x14ac:dyDescent="0.25">
      <c r="A9442" s="1051">
        <v>2376</v>
      </c>
      <c r="B9442" s="1051" t="s">
        <v>24448</v>
      </c>
      <c r="C9442" s="1051" t="s">
        <v>17034</v>
      </c>
      <c r="D9442" s="1055">
        <v>1950.02</v>
      </c>
    </row>
    <row r="9443" spans="1:4" x14ac:dyDescent="0.25">
      <c r="A9443" s="1051">
        <v>2394</v>
      </c>
      <c r="B9443" s="1051" t="s">
        <v>24449</v>
      </c>
      <c r="C9443" s="1051" t="s">
        <v>17034</v>
      </c>
      <c r="D9443" s="1055">
        <v>4168.79</v>
      </c>
    </row>
    <row r="9444" spans="1:4" x14ac:dyDescent="0.25">
      <c r="A9444" s="1051">
        <v>2388</v>
      </c>
      <c r="B9444" s="1051" t="s">
        <v>24450</v>
      </c>
      <c r="C9444" s="1051" t="s">
        <v>17034</v>
      </c>
      <c r="D9444" s="1054">
        <v>58.82</v>
      </c>
    </row>
    <row r="9445" spans="1:4" x14ac:dyDescent="0.25">
      <c r="A9445" s="1051">
        <v>34606</v>
      </c>
      <c r="B9445" s="1051" t="s">
        <v>24451</v>
      </c>
      <c r="C9445" s="1051" t="s">
        <v>17034</v>
      </c>
      <c r="D9445" s="1054">
        <v>90.23</v>
      </c>
    </row>
    <row r="9446" spans="1:4" x14ac:dyDescent="0.25">
      <c r="A9446" s="1051">
        <v>34689</v>
      </c>
      <c r="B9446" s="1051" t="s">
        <v>24452</v>
      </c>
      <c r="C9446" s="1051" t="s">
        <v>17034</v>
      </c>
      <c r="D9446" s="1054">
        <v>28.72</v>
      </c>
    </row>
    <row r="9447" spans="1:4" x14ac:dyDescent="0.25">
      <c r="A9447" s="1051">
        <v>2370</v>
      </c>
      <c r="B9447" s="1051" t="s">
        <v>24453</v>
      </c>
      <c r="C9447" s="1051" t="s">
        <v>17034</v>
      </c>
      <c r="D9447" s="1054">
        <v>10.93</v>
      </c>
    </row>
    <row r="9448" spans="1:4" x14ac:dyDescent="0.25">
      <c r="A9448" s="1051">
        <v>2386</v>
      </c>
      <c r="B9448" s="1051" t="s">
        <v>24454</v>
      </c>
      <c r="C9448" s="1051" t="s">
        <v>17034</v>
      </c>
      <c r="D9448" s="1054">
        <v>18.329999999999998</v>
      </c>
    </row>
    <row r="9449" spans="1:4" x14ac:dyDescent="0.25">
      <c r="A9449" s="1051">
        <v>2392</v>
      </c>
      <c r="B9449" s="1051" t="s">
        <v>24455</v>
      </c>
      <c r="C9449" s="1051" t="s">
        <v>17034</v>
      </c>
      <c r="D9449" s="1054">
        <v>73.37</v>
      </c>
    </row>
    <row r="9450" spans="1:4" x14ac:dyDescent="0.25">
      <c r="A9450" s="1051">
        <v>2373</v>
      </c>
      <c r="B9450" s="1051" t="s">
        <v>24456</v>
      </c>
      <c r="C9450" s="1051" t="s">
        <v>17034</v>
      </c>
      <c r="D9450" s="1054">
        <v>103.37</v>
      </c>
    </row>
    <row r="9451" spans="1:4" x14ac:dyDescent="0.25">
      <c r="A9451" s="1051">
        <v>39465</v>
      </c>
      <c r="B9451" s="1051" t="s">
        <v>24457</v>
      </c>
      <c r="C9451" s="1051" t="s">
        <v>17034</v>
      </c>
      <c r="D9451" s="1054">
        <v>63.15</v>
      </c>
    </row>
    <row r="9452" spans="1:4" x14ac:dyDescent="0.25">
      <c r="A9452" s="1051">
        <v>39466</v>
      </c>
      <c r="B9452" s="1051" t="s">
        <v>24458</v>
      </c>
      <c r="C9452" s="1051" t="s">
        <v>17034</v>
      </c>
      <c r="D9452" s="1054">
        <v>71.040000000000006</v>
      </c>
    </row>
    <row r="9453" spans="1:4" x14ac:dyDescent="0.25">
      <c r="A9453" s="1051">
        <v>39467</v>
      </c>
      <c r="B9453" s="1051" t="s">
        <v>24459</v>
      </c>
      <c r="C9453" s="1051" t="s">
        <v>17034</v>
      </c>
      <c r="D9453" s="1054">
        <v>90.87</v>
      </c>
    </row>
    <row r="9454" spans="1:4" x14ac:dyDescent="0.25">
      <c r="A9454" s="1051">
        <v>39468</v>
      </c>
      <c r="B9454" s="1051" t="s">
        <v>24460</v>
      </c>
      <c r="C9454" s="1051" t="s">
        <v>17034</v>
      </c>
      <c r="D9454" s="1054">
        <v>161.52000000000001</v>
      </c>
    </row>
    <row r="9455" spans="1:4" x14ac:dyDescent="0.25">
      <c r="A9455" s="1051">
        <v>39469</v>
      </c>
      <c r="B9455" s="1051" t="s">
        <v>24461</v>
      </c>
      <c r="C9455" s="1051" t="s">
        <v>17034</v>
      </c>
      <c r="D9455" s="1054">
        <v>65.790000000000006</v>
      </c>
    </row>
    <row r="9456" spans="1:4" x14ac:dyDescent="0.25">
      <c r="A9456" s="1051">
        <v>39470</v>
      </c>
      <c r="B9456" s="1051" t="s">
        <v>24462</v>
      </c>
      <c r="C9456" s="1051" t="s">
        <v>17034</v>
      </c>
      <c r="D9456" s="1054">
        <v>80.84</v>
      </c>
    </row>
    <row r="9457" spans="1:4" x14ac:dyDescent="0.25">
      <c r="A9457" s="1051">
        <v>39471</v>
      </c>
      <c r="B9457" s="1051" t="s">
        <v>24463</v>
      </c>
      <c r="C9457" s="1051" t="s">
        <v>17034</v>
      </c>
      <c r="D9457" s="1054">
        <v>97.15</v>
      </c>
    </row>
    <row r="9458" spans="1:4" x14ac:dyDescent="0.25">
      <c r="A9458" s="1051">
        <v>39472</v>
      </c>
      <c r="B9458" s="1051" t="s">
        <v>24464</v>
      </c>
      <c r="C9458" s="1051" t="s">
        <v>17034</v>
      </c>
      <c r="D9458" s="1054">
        <v>168.8</v>
      </c>
    </row>
    <row r="9459" spans="1:4" x14ac:dyDescent="0.25">
      <c r="A9459" s="1051">
        <v>39473</v>
      </c>
      <c r="B9459" s="1051" t="s">
        <v>24465</v>
      </c>
      <c r="C9459" s="1051" t="s">
        <v>17034</v>
      </c>
      <c r="D9459" s="1054">
        <v>109.05</v>
      </c>
    </row>
    <row r="9460" spans="1:4" x14ac:dyDescent="0.25">
      <c r="A9460" s="1051">
        <v>39474</v>
      </c>
      <c r="B9460" s="1051" t="s">
        <v>24466</v>
      </c>
      <c r="C9460" s="1051" t="s">
        <v>17034</v>
      </c>
      <c r="D9460" s="1054">
        <v>116.25</v>
      </c>
    </row>
    <row r="9461" spans="1:4" x14ac:dyDescent="0.25">
      <c r="A9461" s="1051">
        <v>39475</v>
      </c>
      <c r="B9461" s="1051" t="s">
        <v>24467</v>
      </c>
      <c r="C9461" s="1051" t="s">
        <v>17034</v>
      </c>
      <c r="D9461" s="1054">
        <v>131.9</v>
      </c>
    </row>
    <row r="9462" spans="1:4" x14ac:dyDescent="0.25">
      <c r="A9462" s="1051">
        <v>39476</v>
      </c>
      <c r="B9462" s="1051" t="s">
        <v>24468</v>
      </c>
      <c r="C9462" s="1051" t="s">
        <v>17034</v>
      </c>
      <c r="D9462" s="1054">
        <v>248.29</v>
      </c>
    </row>
    <row r="9463" spans="1:4" x14ac:dyDescent="0.25">
      <c r="A9463" s="1051">
        <v>39477</v>
      </c>
      <c r="B9463" s="1051" t="s">
        <v>24469</v>
      </c>
      <c r="C9463" s="1051" t="s">
        <v>17034</v>
      </c>
      <c r="D9463" s="1054">
        <v>121.65</v>
      </c>
    </row>
    <row r="9464" spans="1:4" x14ac:dyDescent="0.25">
      <c r="A9464" s="1051">
        <v>39478</v>
      </c>
      <c r="B9464" s="1051" t="s">
        <v>24470</v>
      </c>
      <c r="C9464" s="1051" t="s">
        <v>17034</v>
      </c>
      <c r="D9464" s="1054">
        <v>125.42</v>
      </c>
    </row>
    <row r="9465" spans="1:4" x14ac:dyDescent="0.25">
      <c r="A9465" s="1051">
        <v>39479</v>
      </c>
      <c r="B9465" s="1051" t="s">
        <v>24471</v>
      </c>
      <c r="C9465" s="1051" t="s">
        <v>17034</v>
      </c>
      <c r="D9465" s="1054">
        <v>147.77000000000001</v>
      </c>
    </row>
    <row r="9466" spans="1:4" x14ac:dyDescent="0.25">
      <c r="A9466" s="1051">
        <v>39480</v>
      </c>
      <c r="B9466" s="1051" t="s">
        <v>24472</v>
      </c>
      <c r="C9466" s="1051" t="s">
        <v>17034</v>
      </c>
      <c r="D9466" s="1054">
        <v>304.92</v>
      </c>
    </row>
    <row r="9467" spans="1:4" x14ac:dyDescent="0.25">
      <c r="A9467" s="1051">
        <v>39459</v>
      </c>
      <c r="B9467" s="1051" t="s">
        <v>24473</v>
      </c>
      <c r="C9467" s="1051" t="s">
        <v>17034</v>
      </c>
      <c r="D9467" s="1054">
        <v>258.8</v>
      </c>
    </row>
    <row r="9468" spans="1:4" x14ac:dyDescent="0.25">
      <c r="A9468" s="1051">
        <v>39445</v>
      </c>
      <c r="B9468" s="1051" t="s">
        <v>24474</v>
      </c>
      <c r="C9468" s="1051" t="s">
        <v>17034</v>
      </c>
      <c r="D9468" s="1054">
        <v>129.94</v>
      </c>
    </row>
    <row r="9469" spans="1:4" x14ac:dyDescent="0.25">
      <c r="A9469" s="1051">
        <v>39446</v>
      </c>
      <c r="B9469" s="1051" t="s">
        <v>24475</v>
      </c>
      <c r="C9469" s="1051" t="s">
        <v>17034</v>
      </c>
      <c r="D9469" s="1054">
        <v>132.25</v>
      </c>
    </row>
    <row r="9470" spans="1:4" x14ac:dyDescent="0.25">
      <c r="A9470" s="1051">
        <v>39447</v>
      </c>
      <c r="B9470" s="1051" t="s">
        <v>24476</v>
      </c>
      <c r="C9470" s="1051" t="s">
        <v>17034</v>
      </c>
      <c r="D9470" s="1054">
        <v>141.43</v>
      </c>
    </row>
    <row r="9471" spans="1:4" x14ac:dyDescent="0.25">
      <c r="A9471" s="1051">
        <v>39448</v>
      </c>
      <c r="B9471" s="1051" t="s">
        <v>24477</v>
      </c>
      <c r="C9471" s="1051" t="s">
        <v>17034</v>
      </c>
      <c r="D9471" s="1054">
        <v>241.17</v>
      </c>
    </row>
    <row r="9472" spans="1:4" x14ac:dyDescent="0.25">
      <c r="A9472" s="1051">
        <v>39450</v>
      </c>
      <c r="B9472" s="1051" t="s">
        <v>24478</v>
      </c>
      <c r="C9472" s="1051" t="s">
        <v>17034</v>
      </c>
      <c r="D9472" s="1054">
        <v>147.13999999999999</v>
      </c>
    </row>
    <row r="9473" spans="1:4" x14ac:dyDescent="0.25">
      <c r="A9473" s="1051">
        <v>39451</v>
      </c>
      <c r="B9473" s="1051" t="s">
        <v>24479</v>
      </c>
      <c r="C9473" s="1051" t="s">
        <v>17034</v>
      </c>
      <c r="D9473" s="1054">
        <v>160.47999999999999</v>
      </c>
    </row>
    <row r="9474" spans="1:4" x14ac:dyDescent="0.25">
      <c r="A9474" s="1051">
        <v>39452</v>
      </c>
      <c r="B9474" s="1051" t="s">
        <v>24480</v>
      </c>
      <c r="C9474" s="1051" t="s">
        <v>17034</v>
      </c>
      <c r="D9474" s="1054">
        <v>161.44</v>
      </c>
    </row>
    <row r="9475" spans="1:4" x14ac:dyDescent="0.25">
      <c r="A9475" s="1051">
        <v>39523</v>
      </c>
      <c r="B9475" s="1051" t="s">
        <v>24481</v>
      </c>
      <c r="C9475" s="1051" t="s">
        <v>17034</v>
      </c>
      <c r="D9475" s="1054">
        <v>270.17</v>
      </c>
    </row>
    <row r="9476" spans="1:4" x14ac:dyDescent="0.25">
      <c r="A9476" s="1051">
        <v>39449</v>
      </c>
      <c r="B9476" s="1051" t="s">
        <v>24482</v>
      </c>
      <c r="C9476" s="1051" t="s">
        <v>17034</v>
      </c>
      <c r="D9476" s="1054">
        <v>299.2</v>
      </c>
    </row>
    <row r="9477" spans="1:4" x14ac:dyDescent="0.25">
      <c r="A9477" s="1051">
        <v>39455</v>
      </c>
      <c r="B9477" s="1051" t="s">
        <v>24483</v>
      </c>
      <c r="C9477" s="1051" t="s">
        <v>17034</v>
      </c>
      <c r="D9477" s="1054">
        <v>148.05000000000001</v>
      </c>
    </row>
    <row r="9478" spans="1:4" x14ac:dyDescent="0.25">
      <c r="A9478" s="1051">
        <v>39456</v>
      </c>
      <c r="B9478" s="1051" t="s">
        <v>24484</v>
      </c>
      <c r="C9478" s="1051" t="s">
        <v>17034</v>
      </c>
      <c r="D9478" s="1054">
        <v>148.16</v>
      </c>
    </row>
    <row r="9479" spans="1:4" x14ac:dyDescent="0.25">
      <c r="A9479" s="1051">
        <v>39457</v>
      </c>
      <c r="B9479" s="1051" t="s">
        <v>24485</v>
      </c>
      <c r="C9479" s="1051" t="s">
        <v>17034</v>
      </c>
      <c r="D9479" s="1054">
        <v>161.52000000000001</v>
      </c>
    </row>
    <row r="9480" spans="1:4" x14ac:dyDescent="0.25">
      <c r="A9480" s="1051">
        <v>39458</v>
      </c>
      <c r="B9480" s="1051" t="s">
        <v>24486</v>
      </c>
      <c r="C9480" s="1051" t="s">
        <v>17034</v>
      </c>
      <c r="D9480" s="1054">
        <v>301.39999999999998</v>
      </c>
    </row>
    <row r="9481" spans="1:4" x14ac:dyDescent="0.25">
      <c r="A9481" s="1051">
        <v>39464</v>
      </c>
      <c r="B9481" s="1051" t="s">
        <v>24487</v>
      </c>
      <c r="C9481" s="1051" t="s">
        <v>17034</v>
      </c>
      <c r="D9481" s="1054">
        <v>484.68</v>
      </c>
    </row>
    <row r="9482" spans="1:4" x14ac:dyDescent="0.25">
      <c r="A9482" s="1051">
        <v>39460</v>
      </c>
      <c r="B9482" s="1051" t="s">
        <v>24488</v>
      </c>
      <c r="C9482" s="1051" t="s">
        <v>17034</v>
      </c>
      <c r="D9482" s="1054">
        <v>183.83</v>
      </c>
    </row>
    <row r="9483" spans="1:4" x14ac:dyDescent="0.25">
      <c r="A9483" s="1051">
        <v>39461</v>
      </c>
      <c r="B9483" s="1051" t="s">
        <v>24489</v>
      </c>
      <c r="C9483" s="1051" t="s">
        <v>17034</v>
      </c>
      <c r="D9483" s="1054">
        <v>215.4</v>
      </c>
    </row>
    <row r="9484" spans="1:4" x14ac:dyDescent="0.25">
      <c r="A9484" s="1051">
        <v>39462</v>
      </c>
      <c r="B9484" s="1051" t="s">
        <v>24490</v>
      </c>
      <c r="C9484" s="1051" t="s">
        <v>17034</v>
      </c>
      <c r="D9484" s="1054">
        <v>207.59</v>
      </c>
    </row>
    <row r="9485" spans="1:4" x14ac:dyDescent="0.25">
      <c r="A9485" s="1051">
        <v>39463</v>
      </c>
      <c r="B9485" s="1051" t="s">
        <v>24491</v>
      </c>
      <c r="C9485" s="1051" t="s">
        <v>17034</v>
      </c>
      <c r="D9485" s="1054">
        <v>480.92</v>
      </c>
    </row>
    <row r="9486" spans="1:4" x14ac:dyDescent="0.25">
      <c r="A9486" s="1051">
        <v>26039</v>
      </c>
      <c r="B9486" s="1051" t="s">
        <v>24492</v>
      </c>
      <c r="C9486" s="1051" t="s">
        <v>17034</v>
      </c>
      <c r="D9486" s="1055">
        <v>391246.87</v>
      </c>
    </row>
    <row r="9487" spans="1:4" x14ac:dyDescent="0.25">
      <c r="A9487" s="1051">
        <v>2401</v>
      </c>
      <c r="B9487" s="1051" t="s">
        <v>24493</v>
      </c>
      <c r="C9487" s="1051" t="s">
        <v>17034</v>
      </c>
      <c r="D9487" s="1055">
        <v>89991.11</v>
      </c>
    </row>
    <row r="9488" spans="1:4" x14ac:dyDescent="0.25">
      <c r="A9488" s="1051">
        <v>38870</v>
      </c>
      <c r="B9488" s="1051" t="s">
        <v>24494</v>
      </c>
      <c r="C9488" s="1051" t="s">
        <v>17034</v>
      </c>
      <c r="D9488" s="1054">
        <v>31.63</v>
      </c>
    </row>
    <row r="9489" spans="1:4" x14ac:dyDescent="0.25">
      <c r="A9489" s="1051">
        <v>38869</v>
      </c>
      <c r="B9489" s="1051" t="s">
        <v>24495</v>
      </c>
      <c r="C9489" s="1051" t="s">
        <v>17034</v>
      </c>
      <c r="D9489" s="1054">
        <v>21.35</v>
      </c>
    </row>
    <row r="9490" spans="1:4" x14ac:dyDescent="0.25">
      <c r="A9490" s="1051">
        <v>38872</v>
      </c>
      <c r="B9490" s="1051" t="s">
        <v>24496</v>
      </c>
      <c r="C9490" s="1051" t="s">
        <v>17034</v>
      </c>
      <c r="D9490" s="1054">
        <v>40.299999999999997</v>
      </c>
    </row>
    <row r="9491" spans="1:4" x14ac:dyDescent="0.25">
      <c r="A9491" s="1051">
        <v>38871</v>
      </c>
      <c r="B9491" s="1051" t="s">
        <v>24497</v>
      </c>
      <c r="C9491" s="1051" t="s">
        <v>17034</v>
      </c>
      <c r="D9491" s="1054">
        <v>27.86</v>
      </c>
    </row>
    <row r="9492" spans="1:4" x14ac:dyDescent="0.25">
      <c r="A9492" s="1051">
        <v>39283</v>
      </c>
      <c r="B9492" s="1051" t="s">
        <v>24498</v>
      </c>
      <c r="C9492" s="1051" t="s">
        <v>17034</v>
      </c>
      <c r="D9492" s="1054">
        <v>130.53</v>
      </c>
    </row>
    <row r="9493" spans="1:4" x14ac:dyDescent="0.25">
      <c r="A9493" s="1051">
        <v>39285</v>
      </c>
      <c r="B9493" s="1051" t="s">
        <v>24499</v>
      </c>
      <c r="C9493" s="1051" t="s">
        <v>17034</v>
      </c>
      <c r="D9493" s="1054">
        <v>149.18</v>
      </c>
    </row>
    <row r="9494" spans="1:4" x14ac:dyDescent="0.25">
      <c r="A9494" s="1051">
        <v>39286</v>
      </c>
      <c r="B9494" s="1051" t="s">
        <v>24500</v>
      </c>
      <c r="C9494" s="1051" t="s">
        <v>17034</v>
      </c>
      <c r="D9494" s="1054">
        <v>142.97999999999999</v>
      </c>
    </row>
    <row r="9495" spans="1:4" x14ac:dyDescent="0.25">
      <c r="A9495" s="1051">
        <v>39288</v>
      </c>
      <c r="B9495" s="1051" t="s">
        <v>24501</v>
      </c>
      <c r="C9495" s="1051" t="s">
        <v>17034</v>
      </c>
      <c r="D9495" s="1054">
        <v>174.03</v>
      </c>
    </row>
    <row r="9496" spans="1:4" x14ac:dyDescent="0.25">
      <c r="A9496" s="1051">
        <v>44476</v>
      </c>
      <c r="B9496" s="1051" t="s">
        <v>24502</v>
      </c>
      <c r="C9496" s="1051" t="s">
        <v>17041</v>
      </c>
      <c r="D9496" s="1054">
        <v>397.32</v>
      </c>
    </row>
    <row r="9497" spans="1:4" x14ac:dyDescent="0.25">
      <c r="A9497" s="1051">
        <v>10629</v>
      </c>
      <c r="B9497" s="1051" t="s">
        <v>24503</v>
      </c>
      <c r="C9497" s="1051" t="s">
        <v>17041</v>
      </c>
      <c r="D9497" s="1054">
        <v>289.61</v>
      </c>
    </row>
    <row r="9498" spans="1:4" x14ac:dyDescent="0.25">
      <c r="A9498" s="1051">
        <v>10698</v>
      </c>
      <c r="B9498" s="1051" t="s">
        <v>24504</v>
      </c>
      <c r="C9498" s="1051" t="s">
        <v>17041</v>
      </c>
      <c r="D9498" s="1054">
        <v>207.56</v>
      </c>
    </row>
    <row r="9499" spans="1:4" x14ac:dyDescent="0.25">
      <c r="A9499" s="1051">
        <v>40521</v>
      </c>
      <c r="B9499" s="1051" t="s">
        <v>24505</v>
      </c>
      <c r="C9499" s="1051" t="s">
        <v>17034</v>
      </c>
      <c r="D9499" s="1055">
        <v>120585.17</v>
      </c>
    </row>
    <row r="9500" spans="1:4" x14ac:dyDescent="0.25">
      <c r="A9500" s="1051">
        <v>2432</v>
      </c>
      <c r="B9500" s="1051" t="s">
        <v>24506</v>
      </c>
      <c r="C9500" s="1051" t="s">
        <v>17034</v>
      </c>
      <c r="D9500" s="1054">
        <v>20.11</v>
      </c>
    </row>
    <row r="9501" spans="1:4" x14ac:dyDescent="0.25">
      <c r="A9501" s="1051">
        <v>2418</v>
      </c>
      <c r="B9501" s="1051" t="s">
        <v>24507</v>
      </c>
      <c r="C9501" s="1051" t="s">
        <v>17034</v>
      </c>
      <c r="D9501" s="1054">
        <v>9.33</v>
      </c>
    </row>
    <row r="9502" spans="1:4" x14ac:dyDescent="0.25">
      <c r="A9502" s="1051">
        <v>2433</v>
      </c>
      <c r="B9502" s="1051" t="s">
        <v>24508</v>
      </c>
      <c r="C9502" s="1051" t="s">
        <v>17034</v>
      </c>
      <c r="D9502" s="1054">
        <v>6.81</v>
      </c>
    </row>
    <row r="9503" spans="1:4" x14ac:dyDescent="0.25">
      <c r="A9503" s="1051">
        <v>2420</v>
      </c>
      <c r="B9503" s="1051" t="s">
        <v>24509</v>
      </c>
      <c r="C9503" s="1051" t="s">
        <v>17034</v>
      </c>
      <c r="D9503" s="1054">
        <v>11.7</v>
      </c>
    </row>
    <row r="9504" spans="1:4" x14ac:dyDescent="0.25">
      <c r="A9504" s="1051">
        <v>11447</v>
      </c>
      <c r="B9504" s="1051" t="s">
        <v>24510</v>
      </c>
      <c r="C9504" s="1051" t="s">
        <v>17034</v>
      </c>
      <c r="D9504" s="1054">
        <v>23.12</v>
      </c>
    </row>
    <row r="9505" spans="1:4" x14ac:dyDescent="0.25">
      <c r="A9505" s="1051">
        <v>11451</v>
      </c>
      <c r="B9505" s="1051" t="s">
        <v>24511</v>
      </c>
      <c r="C9505" s="1051" t="s">
        <v>17034</v>
      </c>
      <c r="D9505" s="1054">
        <v>61.99</v>
      </c>
    </row>
    <row r="9506" spans="1:4" x14ac:dyDescent="0.25">
      <c r="A9506" s="1051">
        <v>11116</v>
      </c>
      <c r="B9506" s="1051" t="s">
        <v>24512</v>
      </c>
      <c r="C9506" s="1051" t="s">
        <v>17034</v>
      </c>
      <c r="D9506" s="1054">
        <v>838.13</v>
      </c>
    </row>
    <row r="9507" spans="1:4" x14ac:dyDescent="0.25">
      <c r="A9507" s="1051">
        <v>38411</v>
      </c>
      <c r="B9507" s="1051" t="s">
        <v>24513</v>
      </c>
      <c r="C9507" s="1051" t="s">
        <v>17034</v>
      </c>
      <c r="D9507" s="1055">
        <v>1653.23</v>
      </c>
    </row>
    <row r="9508" spans="1:4" x14ac:dyDescent="0.25">
      <c r="A9508" s="1051">
        <v>38189</v>
      </c>
      <c r="B9508" s="1051" t="s">
        <v>24514</v>
      </c>
      <c r="C9508" s="1051" t="s">
        <v>17034</v>
      </c>
      <c r="D9508" s="1054">
        <v>135.57</v>
      </c>
    </row>
    <row r="9509" spans="1:4" x14ac:dyDescent="0.25">
      <c r="A9509" s="1051">
        <v>38190</v>
      </c>
      <c r="B9509" s="1051" t="s">
        <v>24515</v>
      </c>
      <c r="C9509" s="1051" t="s">
        <v>17034</v>
      </c>
      <c r="D9509" s="1054">
        <v>285.60000000000002</v>
      </c>
    </row>
    <row r="9510" spans="1:4" x14ac:dyDescent="0.25">
      <c r="A9510" s="1051">
        <v>7608</v>
      </c>
      <c r="B9510" s="1051" t="s">
        <v>24516</v>
      </c>
      <c r="C9510" s="1051" t="s">
        <v>17034</v>
      </c>
      <c r="D9510" s="1054">
        <v>12.72</v>
      </c>
    </row>
    <row r="9511" spans="1:4" x14ac:dyDescent="0.25">
      <c r="A9511" s="1051">
        <v>1370</v>
      </c>
      <c r="B9511" s="1051" t="s">
        <v>24517</v>
      </c>
      <c r="C9511" s="1051" t="s">
        <v>17034</v>
      </c>
      <c r="D9511" s="1054">
        <v>106.83</v>
      </c>
    </row>
    <row r="9512" spans="1:4" x14ac:dyDescent="0.25">
      <c r="A9512" s="1051">
        <v>36516</v>
      </c>
      <c r="B9512" s="1051" t="s">
        <v>24518</v>
      </c>
      <c r="C9512" s="1051" t="s">
        <v>17034</v>
      </c>
      <c r="D9512" s="1055">
        <v>145210.25</v>
      </c>
    </row>
    <row r="9513" spans="1:4" x14ac:dyDescent="0.25">
      <c r="A9513" s="1051">
        <v>34777</v>
      </c>
      <c r="B9513" s="1051" t="s">
        <v>24519</v>
      </c>
      <c r="C9513" s="1051" t="s">
        <v>17034</v>
      </c>
      <c r="D9513" s="1054">
        <v>1.86</v>
      </c>
    </row>
    <row r="9514" spans="1:4" x14ac:dyDescent="0.25">
      <c r="A9514" s="1051">
        <v>7272</v>
      </c>
      <c r="B9514" s="1051" t="s">
        <v>24520</v>
      </c>
      <c r="C9514" s="1051" t="s">
        <v>17034</v>
      </c>
      <c r="D9514" s="1054">
        <v>1.57</v>
      </c>
    </row>
    <row r="9515" spans="1:4" x14ac:dyDescent="0.25">
      <c r="A9515" s="1051">
        <v>10605</v>
      </c>
      <c r="B9515" s="1051" t="s">
        <v>24521</v>
      </c>
      <c r="C9515" s="1051" t="s">
        <v>17034</v>
      </c>
      <c r="D9515" s="1054">
        <v>5.0199999999999996</v>
      </c>
    </row>
    <row r="9516" spans="1:4" x14ac:dyDescent="0.25">
      <c r="A9516" s="1051">
        <v>10604</v>
      </c>
      <c r="B9516" s="1051" t="s">
        <v>24522</v>
      </c>
      <c r="C9516" s="1051" t="s">
        <v>17034</v>
      </c>
      <c r="D9516" s="1054">
        <v>11.71</v>
      </c>
    </row>
    <row r="9517" spans="1:4" x14ac:dyDescent="0.25">
      <c r="A9517" s="1051">
        <v>672</v>
      </c>
      <c r="B9517" s="1051" t="s">
        <v>24523</v>
      </c>
      <c r="C9517" s="1051" t="s">
        <v>17034</v>
      </c>
      <c r="D9517" s="1054">
        <v>16.100000000000001</v>
      </c>
    </row>
    <row r="9518" spans="1:4" x14ac:dyDescent="0.25">
      <c r="A9518" s="1051">
        <v>668</v>
      </c>
      <c r="B9518" s="1051" t="s">
        <v>24524</v>
      </c>
      <c r="C9518" s="1051" t="s">
        <v>17034</v>
      </c>
      <c r="D9518" s="1054">
        <v>19.440000000000001</v>
      </c>
    </row>
    <row r="9519" spans="1:4" x14ac:dyDescent="0.25">
      <c r="A9519" s="1051">
        <v>10578</v>
      </c>
      <c r="B9519" s="1051" t="s">
        <v>24525</v>
      </c>
      <c r="C9519" s="1051" t="s">
        <v>17034</v>
      </c>
      <c r="D9519" s="1054">
        <v>22.64</v>
      </c>
    </row>
    <row r="9520" spans="1:4" x14ac:dyDescent="0.25">
      <c r="A9520" s="1051">
        <v>666</v>
      </c>
      <c r="B9520" s="1051" t="s">
        <v>24526</v>
      </c>
      <c r="C9520" s="1051" t="s">
        <v>17034</v>
      </c>
      <c r="D9520" s="1054">
        <v>25.18</v>
      </c>
    </row>
    <row r="9521" spans="1:4" x14ac:dyDescent="0.25">
      <c r="A9521" s="1051">
        <v>665</v>
      </c>
      <c r="B9521" s="1051" t="s">
        <v>24527</v>
      </c>
      <c r="C9521" s="1051" t="s">
        <v>17034</v>
      </c>
      <c r="D9521" s="1054">
        <v>33.67</v>
      </c>
    </row>
    <row r="9522" spans="1:4" x14ac:dyDescent="0.25">
      <c r="A9522" s="1051">
        <v>10577</v>
      </c>
      <c r="B9522" s="1051" t="s">
        <v>24528</v>
      </c>
      <c r="C9522" s="1051" t="s">
        <v>17034</v>
      </c>
      <c r="D9522" s="1054">
        <v>29.87</v>
      </c>
    </row>
    <row r="9523" spans="1:4" x14ac:dyDescent="0.25">
      <c r="A9523" s="1051">
        <v>10583</v>
      </c>
      <c r="B9523" s="1051" t="s">
        <v>24529</v>
      </c>
      <c r="C9523" s="1051" t="s">
        <v>17034</v>
      </c>
      <c r="D9523" s="1054">
        <v>15.52</v>
      </c>
    </row>
    <row r="9524" spans="1:4" x14ac:dyDescent="0.25">
      <c r="A9524" s="1051">
        <v>10579</v>
      </c>
      <c r="B9524" s="1051" t="s">
        <v>24530</v>
      </c>
      <c r="C9524" s="1051" t="s">
        <v>17034</v>
      </c>
      <c r="D9524" s="1054">
        <v>27.05</v>
      </c>
    </row>
    <row r="9525" spans="1:4" x14ac:dyDescent="0.25">
      <c r="A9525" s="1051">
        <v>10582</v>
      </c>
      <c r="B9525" s="1051" t="s">
        <v>24531</v>
      </c>
      <c r="C9525" s="1051" t="s">
        <v>17034</v>
      </c>
      <c r="D9525" s="1054">
        <v>13.66</v>
      </c>
    </row>
    <row r="9526" spans="1:4" x14ac:dyDescent="0.25">
      <c r="A9526" s="1051">
        <v>2436</v>
      </c>
      <c r="B9526" s="1051" t="s">
        <v>24532</v>
      </c>
      <c r="C9526" s="1051" t="s">
        <v>17039</v>
      </c>
      <c r="D9526" s="1054">
        <v>28.06</v>
      </c>
    </row>
    <row r="9527" spans="1:4" x14ac:dyDescent="0.25">
      <c r="A9527" s="1051">
        <v>40918</v>
      </c>
      <c r="B9527" s="1051" t="s">
        <v>24533</v>
      </c>
      <c r="C9527" s="1051" t="s">
        <v>17040</v>
      </c>
      <c r="D9527" s="1055">
        <v>4919.16</v>
      </c>
    </row>
    <row r="9528" spans="1:4" x14ac:dyDescent="0.25">
      <c r="A9528" s="1051">
        <v>10998</v>
      </c>
      <c r="B9528" s="1051" t="s">
        <v>24534</v>
      </c>
      <c r="C9528" s="1051" t="s">
        <v>17036</v>
      </c>
      <c r="D9528" s="1054">
        <v>30.76</v>
      </c>
    </row>
    <row r="9529" spans="1:4" x14ac:dyDescent="0.25">
      <c r="A9529" s="1051">
        <v>11002</v>
      </c>
      <c r="B9529" s="1051" t="s">
        <v>24535</v>
      </c>
      <c r="C9529" s="1051" t="s">
        <v>17036</v>
      </c>
      <c r="D9529" s="1054">
        <v>28.18</v>
      </c>
    </row>
    <row r="9530" spans="1:4" x14ac:dyDescent="0.25">
      <c r="A9530" s="1051">
        <v>10999</v>
      </c>
      <c r="B9530" s="1051" t="s">
        <v>24536</v>
      </c>
      <c r="C9530" s="1051" t="s">
        <v>17036</v>
      </c>
      <c r="D9530" s="1054">
        <v>27.08</v>
      </c>
    </row>
    <row r="9531" spans="1:4" x14ac:dyDescent="0.25">
      <c r="A9531" s="1051">
        <v>10997</v>
      </c>
      <c r="B9531" s="1051" t="s">
        <v>24537</v>
      </c>
      <c r="C9531" s="1051" t="s">
        <v>17036</v>
      </c>
      <c r="D9531" s="1054">
        <v>29.35</v>
      </c>
    </row>
    <row r="9532" spans="1:4" x14ac:dyDescent="0.25">
      <c r="A9532" s="1051">
        <v>2685</v>
      </c>
      <c r="B9532" s="1051" t="s">
        <v>24538</v>
      </c>
      <c r="C9532" s="1051" t="s">
        <v>17035</v>
      </c>
      <c r="D9532" s="1054">
        <v>6.32</v>
      </c>
    </row>
    <row r="9533" spans="1:4" x14ac:dyDescent="0.25">
      <c r="A9533" s="1051">
        <v>2680</v>
      </c>
      <c r="B9533" s="1051" t="s">
        <v>24539</v>
      </c>
      <c r="C9533" s="1051" t="s">
        <v>17035</v>
      </c>
      <c r="D9533" s="1054">
        <v>9.25</v>
      </c>
    </row>
    <row r="9534" spans="1:4" x14ac:dyDescent="0.25">
      <c r="A9534" s="1051">
        <v>2684</v>
      </c>
      <c r="B9534" s="1051" t="s">
        <v>24540</v>
      </c>
      <c r="C9534" s="1051" t="s">
        <v>17035</v>
      </c>
      <c r="D9534" s="1054">
        <v>8.42</v>
      </c>
    </row>
    <row r="9535" spans="1:4" x14ac:dyDescent="0.25">
      <c r="A9535" s="1051">
        <v>2673</v>
      </c>
      <c r="B9535" s="1051" t="s">
        <v>24541</v>
      </c>
      <c r="C9535" s="1051" t="s">
        <v>17035</v>
      </c>
      <c r="D9535" s="1054">
        <v>3.25</v>
      </c>
    </row>
    <row r="9536" spans="1:4" x14ac:dyDescent="0.25">
      <c r="A9536" s="1051">
        <v>2681</v>
      </c>
      <c r="B9536" s="1051" t="s">
        <v>24542</v>
      </c>
      <c r="C9536" s="1051" t="s">
        <v>17035</v>
      </c>
      <c r="D9536" s="1054">
        <v>15.12</v>
      </c>
    </row>
    <row r="9537" spans="1:4" x14ac:dyDescent="0.25">
      <c r="A9537" s="1051">
        <v>2682</v>
      </c>
      <c r="B9537" s="1051" t="s">
        <v>24543</v>
      </c>
      <c r="C9537" s="1051" t="s">
        <v>17035</v>
      </c>
      <c r="D9537" s="1054">
        <v>22.06</v>
      </c>
    </row>
    <row r="9538" spans="1:4" x14ac:dyDescent="0.25">
      <c r="A9538" s="1051">
        <v>2686</v>
      </c>
      <c r="B9538" s="1051" t="s">
        <v>24544</v>
      </c>
      <c r="C9538" s="1051" t="s">
        <v>17035</v>
      </c>
      <c r="D9538" s="1054">
        <v>27.67</v>
      </c>
    </row>
    <row r="9539" spans="1:4" x14ac:dyDescent="0.25">
      <c r="A9539" s="1051">
        <v>2674</v>
      </c>
      <c r="B9539" s="1051" t="s">
        <v>24545</v>
      </c>
      <c r="C9539" s="1051" t="s">
        <v>17035</v>
      </c>
      <c r="D9539" s="1054">
        <v>4.04</v>
      </c>
    </row>
    <row r="9540" spans="1:4" x14ac:dyDescent="0.25">
      <c r="A9540" s="1051">
        <v>2683</v>
      </c>
      <c r="B9540" s="1051" t="s">
        <v>24546</v>
      </c>
      <c r="C9540" s="1051" t="s">
        <v>17035</v>
      </c>
      <c r="D9540" s="1054">
        <v>43.6</v>
      </c>
    </row>
    <row r="9541" spans="1:4" x14ac:dyDescent="0.25">
      <c r="A9541" s="1051">
        <v>2676</v>
      </c>
      <c r="B9541" s="1051" t="s">
        <v>24547</v>
      </c>
      <c r="C9541" s="1051" t="s">
        <v>17035</v>
      </c>
      <c r="D9541" s="1054">
        <v>1.89</v>
      </c>
    </row>
    <row r="9542" spans="1:4" x14ac:dyDescent="0.25">
      <c r="A9542" s="1051">
        <v>2678</v>
      </c>
      <c r="B9542" s="1051" t="s">
        <v>24548</v>
      </c>
      <c r="C9542" s="1051" t="s">
        <v>17035</v>
      </c>
      <c r="D9542" s="1054">
        <v>2.36</v>
      </c>
    </row>
    <row r="9543" spans="1:4" x14ac:dyDescent="0.25">
      <c r="A9543" s="1051">
        <v>2679</v>
      </c>
      <c r="B9543" s="1051" t="s">
        <v>24549</v>
      </c>
      <c r="C9543" s="1051" t="s">
        <v>17035</v>
      </c>
      <c r="D9543" s="1054">
        <v>3.65</v>
      </c>
    </row>
    <row r="9544" spans="1:4" x14ac:dyDescent="0.25">
      <c r="A9544" s="1051">
        <v>12070</v>
      </c>
      <c r="B9544" s="1051" t="s">
        <v>24550</v>
      </c>
      <c r="C9544" s="1051" t="s">
        <v>17035</v>
      </c>
      <c r="D9544" s="1054">
        <v>5.08</v>
      </c>
    </row>
    <row r="9545" spans="1:4" x14ac:dyDescent="0.25">
      <c r="A9545" s="1051">
        <v>2675</v>
      </c>
      <c r="B9545" s="1051" t="s">
        <v>24551</v>
      </c>
      <c r="C9545" s="1051" t="s">
        <v>17035</v>
      </c>
      <c r="D9545" s="1054">
        <v>6.6</v>
      </c>
    </row>
    <row r="9546" spans="1:4" x14ac:dyDescent="0.25">
      <c r="A9546" s="1051">
        <v>12067</v>
      </c>
      <c r="B9546" s="1051" t="s">
        <v>24552</v>
      </c>
      <c r="C9546" s="1051" t="s">
        <v>17035</v>
      </c>
      <c r="D9546" s="1054">
        <v>8.9499999999999993</v>
      </c>
    </row>
    <row r="9547" spans="1:4" x14ac:dyDescent="0.25">
      <c r="A9547" s="1051">
        <v>21128</v>
      </c>
      <c r="B9547" s="1051" t="s">
        <v>24553</v>
      </c>
      <c r="C9547" s="1051" t="s">
        <v>17035</v>
      </c>
      <c r="D9547" s="1054">
        <v>8.25</v>
      </c>
    </row>
    <row r="9548" spans="1:4" x14ac:dyDescent="0.25">
      <c r="A9548" s="1051">
        <v>40400</v>
      </c>
      <c r="B9548" s="1051" t="s">
        <v>24554</v>
      </c>
      <c r="C9548" s="1051" t="s">
        <v>17035</v>
      </c>
      <c r="D9548" s="1054">
        <v>2.12</v>
      </c>
    </row>
    <row r="9549" spans="1:4" x14ac:dyDescent="0.25">
      <c r="A9549" s="1051">
        <v>40401</v>
      </c>
      <c r="B9549" s="1051" t="s">
        <v>24555</v>
      </c>
      <c r="C9549" s="1051" t="s">
        <v>17035</v>
      </c>
      <c r="D9549" s="1054">
        <v>3.13</v>
      </c>
    </row>
    <row r="9550" spans="1:4" x14ac:dyDescent="0.25">
      <c r="A9550" s="1051">
        <v>40402</v>
      </c>
      <c r="B9550" s="1051" t="s">
        <v>24556</v>
      </c>
      <c r="C9550" s="1051" t="s">
        <v>17035</v>
      </c>
      <c r="D9550" s="1054">
        <v>4.01</v>
      </c>
    </row>
    <row r="9551" spans="1:4" x14ac:dyDescent="0.25">
      <c r="A9551" s="1051">
        <v>21137</v>
      </c>
      <c r="B9551" s="1051" t="s">
        <v>24557</v>
      </c>
      <c r="C9551" s="1051" t="s">
        <v>17035</v>
      </c>
      <c r="D9551" s="1054">
        <v>8.44</v>
      </c>
    </row>
    <row r="9552" spans="1:4" x14ac:dyDescent="0.25">
      <c r="A9552" s="1051">
        <v>2504</v>
      </c>
      <c r="B9552" s="1051" t="s">
        <v>24558</v>
      </c>
      <c r="C9552" s="1051" t="s">
        <v>17035</v>
      </c>
      <c r="D9552" s="1054">
        <v>9.15</v>
      </c>
    </row>
    <row r="9553" spans="1:4" x14ac:dyDescent="0.25">
      <c r="A9553" s="1051">
        <v>2501</v>
      </c>
      <c r="B9553" s="1051" t="s">
        <v>24559</v>
      </c>
      <c r="C9553" s="1051" t="s">
        <v>17035</v>
      </c>
      <c r="D9553" s="1054">
        <v>12</v>
      </c>
    </row>
    <row r="9554" spans="1:4" x14ac:dyDescent="0.25">
      <c r="A9554" s="1051">
        <v>2502</v>
      </c>
      <c r="B9554" s="1051" t="s">
        <v>24560</v>
      </c>
      <c r="C9554" s="1051" t="s">
        <v>17035</v>
      </c>
      <c r="D9554" s="1054">
        <v>18.11</v>
      </c>
    </row>
    <row r="9555" spans="1:4" x14ac:dyDescent="0.25">
      <c r="A9555" s="1051">
        <v>2503</v>
      </c>
      <c r="B9555" s="1051" t="s">
        <v>24561</v>
      </c>
      <c r="C9555" s="1051" t="s">
        <v>17035</v>
      </c>
      <c r="D9555" s="1054">
        <v>23.31</v>
      </c>
    </row>
    <row r="9556" spans="1:4" x14ac:dyDescent="0.25">
      <c r="A9556" s="1051">
        <v>2500</v>
      </c>
      <c r="B9556" s="1051" t="s">
        <v>24562</v>
      </c>
      <c r="C9556" s="1051" t="s">
        <v>17035</v>
      </c>
      <c r="D9556" s="1054">
        <v>31.05</v>
      </c>
    </row>
    <row r="9557" spans="1:4" x14ac:dyDescent="0.25">
      <c r="A9557" s="1051">
        <v>2505</v>
      </c>
      <c r="B9557" s="1051" t="s">
        <v>24563</v>
      </c>
      <c r="C9557" s="1051" t="s">
        <v>17035</v>
      </c>
      <c r="D9557" s="1054">
        <v>48.39</v>
      </c>
    </row>
    <row r="9558" spans="1:4" x14ac:dyDescent="0.25">
      <c r="A9558" s="1051">
        <v>12056</v>
      </c>
      <c r="B9558" s="1051" t="s">
        <v>24564</v>
      </c>
      <c r="C9558" s="1051" t="s">
        <v>17035</v>
      </c>
      <c r="D9558" s="1054">
        <v>19.55</v>
      </c>
    </row>
    <row r="9559" spans="1:4" x14ac:dyDescent="0.25">
      <c r="A9559" s="1051">
        <v>12057</v>
      </c>
      <c r="B9559" s="1051" t="s">
        <v>24565</v>
      </c>
      <c r="C9559" s="1051" t="s">
        <v>17035</v>
      </c>
      <c r="D9559" s="1054">
        <v>16.61</v>
      </c>
    </row>
    <row r="9560" spans="1:4" x14ac:dyDescent="0.25">
      <c r="A9560" s="1051">
        <v>12059</v>
      </c>
      <c r="B9560" s="1051" t="s">
        <v>24566</v>
      </c>
      <c r="C9560" s="1051" t="s">
        <v>17035</v>
      </c>
      <c r="D9560" s="1054">
        <v>5.82</v>
      </c>
    </row>
    <row r="9561" spans="1:4" x14ac:dyDescent="0.25">
      <c r="A9561" s="1051">
        <v>12058</v>
      </c>
      <c r="B9561" s="1051" t="s">
        <v>24567</v>
      </c>
      <c r="C9561" s="1051" t="s">
        <v>17035</v>
      </c>
      <c r="D9561" s="1054">
        <v>10.35</v>
      </c>
    </row>
    <row r="9562" spans="1:4" x14ac:dyDescent="0.25">
      <c r="A9562" s="1051">
        <v>12060</v>
      </c>
      <c r="B9562" s="1051" t="s">
        <v>24568</v>
      </c>
      <c r="C9562" s="1051" t="s">
        <v>17035</v>
      </c>
      <c r="D9562" s="1054">
        <v>43.15</v>
      </c>
    </row>
    <row r="9563" spans="1:4" x14ac:dyDescent="0.25">
      <c r="A9563" s="1051">
        <v>12061</v>
      </c>
      <c r="B9563" s="1051" t="s">
        <v>24569</v>
      </c>
      <c r="C9563" s="1051" t="s">
        <v>17035</v>
      </c>
      <c r="D9563" s="1054">
        <v>26.35</v>
      </c>
    </row>
    <row r="9564" spans="1:4" x14ac:dyDescent="0.25">
      <c r="A9564" s="1051">
        <v>12062</v>
      </c>
      <c r="B9564" s="1051" t="s">
        <v>24570</v>
      </c>
      <c r="C9564" s="1051" t="s">
        <v>17035</v>
      </c>
      <c r="D9564" s="1054">
        <v>48.59</v>
      </c>
    </row>
    <row r="9565" spans="1:4" x14ac:dyDescent="0.25">
      <c r="A9565" s="1051">
        <v>2687</v>
      </c>
      <c r="B9565" s="1051" t="s">
        <v>24571</v>
      </c>
      <c r="C9565" s="1051" t="s">
        <v>17035</v>
      </c>
      <c r="D9565" s="1054">
        <v>1.65</v>
      </c>
    </row>
    <row r="9566" spans="1:4" x14ac:dyDescent="0.25">
      <c r="A9566" s="1051">
        <v>2689</v>
      </c>
      <c r="B9566" s="1051" t="s">
        <v>24572</v>
      </c>
      <c r="C9566" s="1051" t="s">
        <v>17035</v>
      </c>
      <c r="D9566" s="1054">
        <v>1.96</v>
      </c>
    </row>
    <row r="9567" spans="1:4" x14ac:dyDescent="0.25">
      <c r="A9567" s="1051">
        <v>2688</v>
      </c>
      <c r="B9567" s="1051" t="s">
        <v>24573</v>
      </c>
      <c r="C9567" s="1051" t="s">
        <v>17035</v>
      </c>
      <c r="D9567" s="1054">
        <v>2.13</v>
      </c>
    </row>
    <row r="9568" spans="1:4" x14ac:dyDescent="0.25">
      <c r="A9568" s="1051">
        <v>2690</v>
      </c>
      <c r="B9568" s="1051" t="s">
        <v>24574</v>
      </c>
      <c r="C9568" s="1051" t="s">
        <v>17035</v>
      </c>
      <c r="D9568" s="1054">
        <v>3.64</v>
      </c>
    </row>
    <row r="9569" spans="1:4" x14ac:dyDescent="0.25">
      <c r="A9569" s="1051">
        <v>39243</v>
      </c>
      <c r="B9569" s="1051" t="s">
        <v>24575</v>
      </c>
      <c r="C9569" s="1051" t="s">
        <v>17035</v>
      </c>
      <c r="D9569" s="1054">
        <v>2.4</v>
      </c>
    </row>
    <row r="9570" spans="1:4" x14ac:dyDescent="0.25">
      <c r="A9570" s="1051">
        <v>39244</v>
      </c>
      <c r="B9570" s="1051" t="s">
        <v>24576</v>
      </c>
      <c r="C9570" s="1051" t="s">
        <v>17035</v>
      </c>
      <c r="D9570" s="1054">
        <v>3.24</v>
      </c>
    </row>
    <row r="9571" spans="1:4" x14ac:dyDescent="0.25">
      <c r="A9571" s="1051">
        <v>39245</v>
      </c>
      <c r="B9571" s="1051" t="s">
        <v>24577</v>
      </c>
      <c r="C9571" s="1051" t="s">
        <v>17035</v>
      </c>
      <c r="D9571" s="1054">
        <v>6.24</v>
      </c>
    </row>
    <row r="9572" spans="1:4" x14ac:dyDescent="0.25">
      <c r="A9572" s="1051">
        <v>39254</v>
      </c>
      <c r="B9572" s="1051" t="s">
        <v>24578</v>
      </c>
      <c r="C9572" s="1051" t="s">
        <v>17035</v>
      </c>
      <c r="D9572" s="1054">
        <v>9.33</v>
      </c>
    </row>
    <row r="9573" spans="1:4" x14ac:dyDescent="0.25">
      <c r="A9573" s="1051">
        <v>39255</v>
      </c>
      <c r="B9573" s="1051" t="s">
        <v>24579</v>
      </c>
      <c r="C9573" s="1051" t="s">
        <v>17035</v>
      </c>
      <c r="D9573" s="1054">
        <v>17.27</v>
      </c>
    </row>
    <row r="9574" spans="1:4" x14ac:dyDescent="0.25">
      <c r="A9574" s="1051">
        <v>39253</v>
      </c>
      <c r="B9574" s="1051" t="s">
        <v>24580</v>
      </c>
      <c r="C9574" s="1051" t="s">
        <v>17035</v>
      </c>
      <c r="D9574" s="1054">
        <v>11.89</v>
      </c>
    </row>
    <row r="9575" spans="1:4" x14ac:dyDescent="0.25">
      <c r="A9575" s="1051">
        <v>39246</v>
      </c>
      <c r="B9575" s="1051" t="s">
        <v>24581</v>
      </c>
      <c r="C9575" s="1051" t="s">
        <v>17035</v>
      </c>
      <c r="D9575" s="1054">
        <v>5.43</v>
      </c>
    </row>
    <row r="9576" spans="1:4" x14ac:dyDescent="0.25">
      <c r="A9576" s="1051">
        <v>39247</v>
      </c>
      <c r="B9576" s="1051" t="s">
        <v>24582</v>
      </c>
      <c r="C9576" s="1051" t="s">
        <v>17035</v>
      </c>
      <c r="D9576" s="1054">
        <v>4.7300000000000004</v>
      </c>
    </row>
    <row r="9577" spans="1:4" x14ac:dyDescent="0.25">
      <c r="A9577" s="1051">
        <v>2446</v>
      </c>
      <c r="B9577" s="1051" t="s">
        <v>24583</v>
      </c>
      <c r="C9577" s="1051" t="s">
        <v>17035</v>
      </c>
      <c r="D9577" s="1054">
        <v>7.8</v>
      </c>
    </row>
    <row r="9578" spans="1:4" x14ac:dyDescent="0.25">
      <c r="A9578" s="1051">
        <v>2442</v>
      </c>
      <c r="B9578" s="1051" t="s">
        <v>24584</v>
      </c>
      <c r="C9578" s="1051" t="s">
        <v>17035</v>
      </c>
      <c r="D9578" s="1054">
        <v>10.93</v>
      </c>
    </row>
    <row r="9579" spans="1:4" x14ac:dyDescent="0.25">
      <c r="A9579" s="1051">
        <v>39248</v>
      </c>
      <c r="B9579" s="1051" t="s">
        <v>24585</v>
      </c>
      <c r="C9579" s="1051" t="s">
        <v>17035</v>
      </c>
      <c r="D9579" s="1054">
        <v>15.23</v>
      </c>
    </row>
    <row r="9580" spans="1:4" x14ac:dyDescent="0.25">
      <c r="A9580" s="1051">
        <v>2438</v>
      </c>
      <c r="B9580" s="1051" t="s">
        <v>24586</v>
      </c>
      <c r="C9580" s="1051" t="s">
        <v>17039</v>
      </c>
      <c r="D9580" s="1054">
        <v>32.25</v>
      </c>
    </row>
    <row r="9581" spans="1:4" x14ac:dyDescent="0.25">
      <c r="A9581" s="1051">
        <v>40922</v>
      </c>
      <c r="B9581" s="1051" t="s">
        <v>24587</v>
      </c>
      <c r="C9581" s="1051" t="s">
        <v>17040</v>
      </c>
      <c r="D9581" s="1055">
        <v>5656.43</v>
      </c>
    </row>
    <row r="9582" spans="1:4" x14ac:dyDescent="0.25">
      <c r="A9582" s="1051">
        <v>36486</v>
      </c>
      <c r="B9582" s="1051" t="s">
        <v>24588</v>
      </c>
      <c r="C9582" s="1051" t="s">
        <v>17034</v>
      </c>
      <c r="D9582" s="1055">
        <v>72764.03</v>
      </c>
    </row>
    <row r="9583" spans="1:4" x14ac:dyDescent="0.25">
      <c r="A9583" s="1051">
        <v>37777</v>
      </c>
      <c r="B9583" s="1051" t="s">
        <v>24589</v>
      </c>
      <c r="C9583" s="1051" t="s">
        <v>17034</v>
      </c>
      <c r="D9583" s="1055">
        <v>342571.65</v>
      </c>
    </row>
    <row r="9584" spans="1:4" x14ac:dyDescent="0.25">
      <c r="A9584" s="1051">
        <v>12624</v>
      </c>
      <c r="B9584" s="1051" t="s">
        <v>24590</v>
      </c>
      <c r="C9584" s="1051" t="s">
        <v>17034</v>
      </c>
      <c r="D9584" s="1054">
        <v>41.24</v>
      </c>
    </row>
    <row r="9585" spans="1:4" x14ac:dyDescent="0.25">
      <c r="A9585" s="1051">
        <v>517</v>
      </c>
      <c r="B9585" s="1051" t="s">
        <v>24591</v>
      </c>
      <c r="C9585" s="1051" t="s">
        <v>17037</v>
      </c>
      <c r="D9585" s="1054">
        <v>10.02</v>
      </c>
    </row>
    <row r="9586" spans="1:4" x14ac:dyDescent="0.25">
      <c r="A9586" s="1051">
        <v>37534</v>
      </c>
      <c r="B9586" s="1051" t="s">
        <v>24592</v>
      </c>
      <c r="C9586" s="1051" t="s">
        <v>17036</v>
      </c>
      <c r="D9586" s="1054">
        <v>23.23</v>
      </c>
    </row>
    <row r="9587" spans="1:4" x14ac:dyDescent="0.25">
      <c r="A9587" s="1051">
        <v>37535</v>
      </c>
      <c r="B9587" s="1051" t="s">
        <v>24593</v>
      </c>
      <c r="C9587" s="1051" t="s">
        <v>17036</v>
      </c>
      <c r="D9587" s="1054">
        <v>23.23</v>
      </c>
    </row>
    <row r="9588" spans="1:4" x14ac:dyDescent="0.25">
      <c r="A9588" s="1051">
        <v>37533</v>
      </c>
      <c r="B9588" s="1051" t="s">
        <v>24594</v>
      </c>
      <c r="C9588" s="1051" t="s">
        <v>17036</v>
      </c>
      <c r="D9588" s="1054">
        <v>23.23</v>
      </c>
    </row>
    <row r="9589" spans="1:4" x14ac:dyDescent="0.25">
      <c r="A9589" s="1051">
        <v>37537</v>
      </c>
      <c r="B9589" s="1051" t="s">
        <v>24595</v>
      </c>
      <c r="C9589" s="1051" t="s">
        <v>17036</v>
      </c>
      <c r="D9589" s="1054">
        <v>17.579999999999998</v>
      </c>
    </row>
    <row r="9590" spans="1:4" x14ac:dyDescent="0.25">
      <c r="A9590" s="1051">
        <v>37536</v>
      </c>
      <c r="B9590" s="1051" t="s">
        <v>24596</v>
      </c>
      <c r="C9590" s="1051" t="s">
        <v>17036</v>
      </c>
      <c r="D9590" s="1054">
        <v>17.579999999999998</v>
      </c>
    </row>
    <row r="9591" spans="1:4" x14ac:dyDescent="0.25">
      <c r="A9591" s="1051">
        <v>37532</v>
      </c>
      <c r="B9591" s="1051" t="s">
        <v>24597</v>
      </c>
      <c r="C9591" s="1051" t="s">
        <v>17036</v>
      </c>
      <c r="D9591" s="1054">
        <v>17.579999999999998</v>
      </c>
    </row>
    <row r="9592" spans="1:4" x14ac:dyDescent="0.25">
      <c r="A9592" s="1051">
        <v>2696</v>
      </c>
      <c r="B9592" s="1051" t="s">
        <v>24598</v>
      </c>
      <c r="C9592" s="1051" t="s">
        <v>17039</v>
      </c>
      <c r="D9592" s="1054">
        <v>21.18</v>
      </c>
    </row>
    <row r="9593" spans="1:4" x14ac:dyDescent="0.25">
      <c r="A9593" s="1051">
        <v>40928</v>
      </c>
      <c r="B9593" s="1051" t="s">
        <v>24599</v>
      </c>
      <c r="C9593" s="1051" t="s">
        <v>17040</v>
      </c>
      <c r="D9593" s="1055">
        <v>3713.15</v>
      </c>
    </row>
    <row r="9594" spans="1:4" x14ac:dyDescent="0.25">
      <c r="A9594" s="1051">
        <v>4083</v>
      </c>
      <c r="B9594" s="1051" t="s">
        <v>24600</v>
      </c>
      <c r="C9594" s="1051" t="s">
        <v>17039</v>
      </c>
      <c r="D9594" s="1054">
        <v>37.22</v>
      </c>
    </row>
    <row r="9595" spans="1:4" x14ac:dyDescent="0.25">
      <c r="A9595" s="1051">
        <v>40818</v>
      </c>
      <c r="B9595" s="1051" t="s">
        <v>24601</v>
      </c>
      <c r="C9595" s="1051" t="s">
        <v>17040</v>
      </c>
      <c r="D9595" s="1055">
        <v>6524.64</v>
      </c>
    </row>
    <row r="9596" spans="1:4" x14ac:dyDescent="0.25">
      <c r="A9596" s="1051">
        <v>43146</v>
      </c>
      <c r="B9596" s="1051" t="s">
        <v>24602</v>
      </c>
      <c r="C9596" s="1051" t="s">
        <v>17036</v>
      </c>
      <c r="D9596" s="1054">
        <v>7.84</v>
      </c>
    </row>
    <row r="9597" spans="1:4" x14ac:dyDescent="0.25">
      <c r="A9597" s="1051">
        <v>2705</v>
      </c>
      <c r="B9597" s="1051" t="s">
        <v>24603</v>
      </c>
      <c r="C9597" s="1051" t="s">
        <v>17049</v>
      </c>
      <c r="D9597" s="1054">
        <v>0.87</v>
      </c>
    </row>
    <row r="9598" spans="1:4" x14ac:dyDescent="0.25">
      <c r="A9598" s="1051">
        <v>14250</v>
      </c>
      <c r="B9598" s="1051" t="s">
        <v>24604</v>
      </c>
      <c r="C9598" s="1051" t="s">
        <v>17049</v>
      </c>
      <c r="D9598" s="1054">
        <v>0.89</v>
      </c>
    </row>
    <row r="9599" spans="1:4" x14ac:dyDescent="0.25">
      <c r="A9599" s="1051">
        <v>11683</v>
      </c>
      <c r="B9599" s="1051" t="s">
        <v>24605</v>
      </c>
      <c r="C9599" s="1051" t="s">
        <v>17034</v>
      </c>
      <c r="D9599" s="1054">
        <v>35.57</v>
      </c>
    </row>
    <row r="9600" spans="1:4" x14ac:dyDescent="0.25">
      <c r="A9600" s="1051">
        <v>11684</v>
      </c>
      <c r="B9600" s="1051" t="s">
        <v>24606</v>
      </c>
      <c r="C9600" s="1051" t="s">
        <v>17034</v>
      </c>
      <c r="D9600" s="1054">
        <v>38.93</v>
      </c>
    </row>
    <row r="9601" spans="1:4" x14ac:dyDescent="0.25">
      <c r="A9601" s="1051">
        <v>6141</v>
      </c>
      <c r="B9601" s="1051" t="s">
        <v>24607</v>
      </c>
      <c r="C9601" s="1051" t="s">
        <v>17034</v>
      </c>
      <c r="D9601" s="1054">
        <v>4.5999999999999996</v>
      </c>
    </row>
    <row r="9602" spans="1:4" x14ac:dyDescent="0.25">
      <c r="A9602" s="1051">
        <v>11681</v>
      </c>
      <c r="B9602" s="1051" t="s">
        <v>24608</v>
      </c>
      <c r="C9602" s="1051" t="s">
        <v>17034</v>
      </c>
      <c r="D9602" s="1054">
        <v>5.8</v>
      </c>
    </row>
    <row r="9603" spans="1:4" x14ac:dyDescent="0.25">
      <c r="A9603" s="1051">
        <v>2706</v>
      </c>
      <c r="B9603" s="1051" t="s">
        <v>24609</v>
      </c>
      <c r="C9603" s="1051" t="s">
        <v>17039</v>
      </c>
      <c r="D9603" s="1054">
        <v>118.4</v>
      </c>
    </row>
    <row r="9604" spans="1:4" x14ac:dyDescent="0.25">
      <c r="A9604" s="1051">
        <v>40811</v>
      </c>
      <c r="B9604" s="1051" t="s">
        <v>24610</v>
      </c>
      <c r="C9604" s="1051" t="s">
        <v>17040</v>
      </c>
      <c r="D9604" s="1055">
        <v>20753.32</v>
      </c>
    </row>
    <row r="9605" spans="1:4" x14ac:dyDescent="0.25">
      <c r="A9605" s="1051">
        <v>2707</v>
      </c>
      <c r="B9605" s="1051" t="s">
        <v>24611</v>
      </c>
      <c r="C9605" s="1051" t="s">
        <v>17039</v>
      </c>
      <c r="D9605" s="1054">
        <v>127.19</v>
      </c>
    </row>
    <row r="9606" spans="1:4" x14ac:dyDescent="0.25">
      <c r="A9606" s="1051">
        <v>40813</v>
      </c>
      <c r="B9606" s="1051" t="s">
        <v>24612</v>
      </c>
      <c r="C9606" s="1051" t="s">
        <v>17040</v>
      </c>
      <c r="D9606" s="1055">
        <v>22296.45</v>
      </c>
    </row>
    <row r="9607" spans="1:4" x14ac:dyDescent="0.25">
      <c r="A9607" s="1051">
        <v>2708</v>
      </c>
      <c r="B9607" s="1051" t="s">
        <v>24613</v>
      </c>
      <c r="C9607" s="1051" t="s">
        <v>17039</v>
      </c>
      <c r="D9607" s="1054">
        <v>148.72</v>
      </c>
    </row>
    <row r="9608" spans="1:4" x14ac:dyDescent="0.25">
      <c r="A9608" s="1051">
        <v>40814</v>
      </c>
      <c r="B9608" s="1051" t="s">
        <v>24614</v>
      </c>
      <c r="C9608" s="1051" t="s">
        <v>17040</v>
      </c>
      <c r="D9608" s="1055">
        <v>26070.97</v>
      </c>
    </row>
    <row r="9609" spans="1:4" x14ac:dyDescent="0.25">
      <c r="A9609" s="1051">
        <v>38403</v>
      </c>
      <c r="B9609" s="1051" t="s">
        <v>24615</v>
      </c>
      <c r="C9609" s="1051" t="s">
        <v>17034</v>
      </c>
      <c r="D9609" s="1054">
        <v>52.52</v>
      </c>
    </row>
    <row r="9610" spans="1:4" x14ac:dyDescent="0.25">
      <c r="A9610" s="1051">
        <v>43482</v>
      </c>
      <c r="B9610" s="1051" t="s">
        <v>24616</v>
      </c>
      <c r="C9610" s="1051" t="s">
        <v>17039</v>
      </c>
      <c r="D9610" s="1054">
        <v>0.79</v>
      </c>
    </row>
    <row r="9611" spans="1:4" x14ac:dyDescent="0.25">
      <c r="A9611" s="1051">
        <v>43494</v>
      </c>
      <c r="B9611" s="1051" t="s">
        <v>24617</v>
      </c>
      <c r="C9611" s="1051" t="s">
        <v>17040</v>
      </c>
      <c r="D9611" s="1054">
        <v>148.04</v>
      </c>
    </row>
    <row r="9612" spans="1:4" x14ac:dyDescent="0.25">
      <c r="A9612" s="1051">
        <v>43483</v>
      </c>
      <c r="B9612" s="1051" t="s">
        <v>24618</v>
      </c>
      <c r="C9612" s="1051" t="s">
        <v>17039</v>
      </c>
      <c r="D9612" s="1054">
        <v>1.43</v>
      </c>
    </row>
    <row r="9613" spans="1:4" x14ac:dyDescent="0.25">
      <c r="A9613" s="1051">
        <v>43495</v>
      </c>
      <c r="B9613" s="1051" t="s">
        <v>24619</v>
      </c>
      <c r="C9613" s="1051" t="s">
        <v>17040</v>
      </c>
      <c r="D9613" s="1054">
        <v>269.97000000000003</v>
      </c>
    </row>
    <row r="9614" spans="1:4" x14ac:dyDescent="0.25">
      <c r="A9614" s="1051">
        <v>43484</v>
      </c>
      <c r="B9614" s="1051" t="s">
        <v>24620</v>
      </c>
      <c r="C9614" s="1051" t="s">
        <v>17039</v>
      </c>
      <c r="D9614" s="1054">
        <v>1.2</v>
      </c>
    </row>
    <row r="9615" spans="1:4" x14ac:dyDescent="0.25">
      <c r="A9615" s="1051">
        <v>43496</v>
      </c>
      <c r="B9615" s="1051" t="s">
        <v>24621</v>
      </c>
      <c r="C9615" s="1051" t="s">
        <v>17040</v>
      </c>
      <c r="D9615" s="1054">
        <v>226.41</v>
      </c>
    </row>
    <row r="9616" spans="1:4" x14ac:dyDescent="0.25">
      <c r="A9616" s="1051">
        <v>43485</v>
      </c>
      <c r="B9616" s="1051" t="s">
        <v>24622</v>
      </c>
      <c r="C9616" s="1051" t="s">
        <v>17039</v>
      </c>
      <c r="D9616" s="1054">
        <v>1.06</v>
      </c>
    </row>
    <row r="9617" spans="1:4" x14ac:dyDescent="0.25">
      <c r="A9617" s="1051">
        <v>43497</v>
      </c>
      <c r="B9617" s="1051" t="s">
        <v>24623</v>
      </c>
      <c r="C9617" s="1051" t="s">
        <v>17040</v>
      </c>
      <c r="D9617" s="1054">
        <v>199.2</v>
      </c>
    </row>
    <row r="9618" spans="1:4" x14ac:dyDescent="0.25">
      <c r="A9618" s="1051">
        <v>43487</v>
      </c>
      <c r="B9618" s="1051" t="s">
        <v>24624</v>
      </c>
      <c r="C9618" s="1051" t="s">
        <v>17039</v>
      </c>
      <c r="D9618" s="1054">
        <v>1.25</v>
      </c>
    </row>
    <row r="9619" spans="1:4" x14ac:dyDescent="0.25">
      <c r="A9619" s="1051">
        <v>43499</v>
      </c>
      <c r="B9619" s="1051" t="s">
        <v>24625</v>
      </c>
      <c r="C9619" s="1051" t="s">
        <v>17040</v>
      </c>
      <c r="D9619" s="1054">
        <v>236.16</v>
      </c>
    </row>
    <row r="9620" spans="1:4" x14ac:dyDescent="0.25">
      <c r="A9620" s="1051">
        <v>43486</v>
      </c>
      <c r="B9620" s="1051" t="s">
        <v>24626</v>
      </c>
      <c r="C9620" s="1051" t="s">
        <v>17039</v>
      </c>
      <c r="D9620" s="1054">
        <v>0.74</v>
      </c>
    </row>
    <row r="9621" spans="1:4" x14ac:dyDescent="0.25">
      <c r="A9621" s="1051">
        <v>43498</v>
      </c>
      <c r="B9621" s="1051" t="s">
        <v>24627</v>
      </c>
      <c r="C9621" s="1051" t="s">
        <v>17040</v>
      </c>
      <c r="D9621" s="1054">
        <v>140.22999999999999</v>
      </c>
    </row>
    <row r="9622" spans="1:4" x14ac:dyDescent="0.25">
      <c r="A9622" s="1051">
        <v>43488</v>
      </c>
      <c r="B9622" s="1051" t="s">
        <v>24628</v>
      </c>
      <c r="C9622" s="1051" t="s">
        <v>17039</v>
      </c>
      <c r="D9622" s="1054">
        <v>0.86</v>
      </c>
    </row>
    <row r="9623" spans="1:4" x14ac:dyDescent="0.25">
      <c r="A9623" s="1051">
        <v>43500</v>
      </c>
      <c r="B9623" s="1051" t="s">
        <v>24629</v>
      </c>
      <c r="C9623" s="1051" t="s">
        <v>17040</v>
      </c>
      <c r="D9623" s="1054">
        <v>162.97</v>
      </c>
    </row>
    <row r="9624" spans="1:4" x14ac:dyDescent="0.25">
      <c r="A9624" s="1051">
        <v>43489</v>
      </c>
      <c r="B9624" s="1051" t="s">
        <v>24630</v>
      </c>
      <c r="C9624" s="1051" t="s">
        <v>17039</v>
      </c>
      <c r="D9624" s="1054">
        <v>1.24</v>
      </c>
    </row>
    <row r="9625" spans="1:4" x14ac:dyDescent="0.25">
      <c r="A9625" s="1051">
        <v>43501</v>
      </c>
      <c r="B9625" s="1051" t="s">
        <v>24631</v>
      </c>
      <c r="C9625" s="1051" t="s">
        <v>17040</v>
      </c>
      <c r="D9625" s="1054">
        <v>233.35</v>
      </c>
    </row>
    <row r="9626" spans="1:4" x14ac:dyDescent="0.25">
      <c r="A9626" s="1051">
        <v>43490</v>
      </c>
      <c r="B9626" s="1051" t="s">
        <v>24632</v>
      </c>
      <c r="C9626" s="1051" t="s">
        <v>17039</v>
      </c>
      <c r="D9626" s="1054">
        <v>1.73</v>
      </c>
    </row>
    <row r="9627" spans="1:4" x14ac:dyDescent="0.25">
      <c r="A9627" s="1051">
        <v>43502</v>
      </c>
      <c r="B9627" s="1051" t="s">
        <v>24633</v>
      </c>
      <c r="C9627" s="1051" t="s">
        <v>17040</v>
      </c>
      <c r="D9627" s="1054">
        <v>325.51</v>
      </c>
    </row>
    <row r="9628" spans="1:4" x14ac:dyDescent="0.25">
      <c r="A9628" s="1051">
        <v>43491</v>
      </c>
      <c r="B9628" s="1051" t="s">
        <v>24634</v>
      </c>
      <c r="C9628" s="1051" t="s">
        <v>17039</v>
      </c>
      <c r="D9628" s="1054">
        <v>1.33</v>
      </c>
    </row>
    <row r="9629" spans="1:4" x14ac:dyDescent="0.25">
      <c r="A9629" s="1051">
        <v>43503</v>
      </c>
      <c r="B9629" s="1051" t="s">
        <v>24635</v>
      </c>
      <c r="C9629" s="1051" t="s">
        <v>17040</v>
      </c>
      <c r="D9629" s="1054">
        <v>250.24</v>
      </c>
    </row>
    <row r="9630" spans="1:4" x14ac:dyDescent="0.25">
      <c r="A9630" s="1051">
        <v>43492</v>
      </c>
      <c r="B9630" s="1051" t="s">
        <v>24636</v>
      </c>
      <c r="C9630" s="1051" t="s">
        <v>17039</v>
      </c>
      <c r="D9630" s="1054">
        <v>1.79</v>
      </c>
    </row>
    <row r="9631" spans="1:4" x14ac:dyDescent="0.25">
      <c r="A9631" s="1051">
        <v>43504</v>
      </c>
      <c r="B9631" s="1051" t="s">
        <v>24637</v>
      </c>
      <c r="C9631" s="1051" t="s">
        <v>17040</v>
      </c>
      <c r="D9631" s="1054">
        <v>337.87</v>
      </c>
    </row>
    <row r="9632" spans="1:4" x14ac:dyDescent="0.25">
      <c r="A9632" s="1051">
        <v>43493</v>
      </c>
      <c r="B9632" s="1051" t="s">
        <v>24638</v>
      </c>
      <c r="C9632" s="1051" t="s">
        <v>17039</v>
      </c>
      <c r="D9632" s="1054">
        <v>0.71</v>
      </c>
    </row>
    <row r="9633" spans="1:4" x14ac:dyDescent="0.25">
      <c r="A9633" s="1051">
        <v>43505</v>
      </c>
      <c r="B9633" s="1051" t="s">
        <v>24639</v>
      </c>
      <c r="C9633" s="1051" t="s">
        <v>17040</v>
      </c>
      <c r="D9633" s="1054">
        <v>132.94</v>
      </c>
    </row>
    <row r="9634" spans="1:4" x14ac:dyDescent="0.25">
      <c r="A9634" s="1051">
        <v>37774</v>
      </c>
      <c r="B9634" s="1051" t="s">
        <v>24640</v>
      </c>
      <c r="C9634" s="1051" t="s">
        <v>17034</v>
      </c>
      <c r="D9634" s="1055">
        <v>565124.71</v>
      </c>
    </row>
    <row r="9635" spans="1:4" x14ac:dyDescent="0.25">
      <c r="A9635" s="1051">
        <v>38629</v>
      </c>
      <c r="B9635" s="1051" t="s">
        <v>24641</v>
      </c>
      <c r="C9635" s="1051" t="s">
        <v>17034</v>
      </c>
      <c r="D9635" s="1055">
        <v>2554496.9500000002</v>
      </c>
    </row>
    <row r="9636" spans="1:4" x14ac:dyDescent="0.25">
      <c r="A9636" s="1051">
        <v>38630</v>
      </c>
      <c r="B9636" s="1051" t="s">
        <v>24642</v>
      </c>
      <c r="C9636" s="1051" t="s">
        <v>17034</v>
      </c>
      <c r="D9636" s="1055">
        <v>1716097.95</v>
      </c>
    </row>
    <row r="9637" spans="1:4" x14ac:dyDescent="0.25">
      <c r="A9637" s="1051">
        <v>38476</v>
      </c>
      <c r="B9637" s="1051" t="s">
        <v>24643</v>
      </c>
      <c r="C9637" s="1051" t="s">
        <v>17034</v>
      </c>
      <c r="D9637" s="1054">
        <v>394.71</v>
      </c>
    </row>
    <row r="9638" spans="1:4" x14ac:dyDescent="0.25">
      <c r="A9638" s="1051">
        <v>38477</v>
      </c>
      <c r="B9638" s="1051" t="s">
        <v>24644</v>
      </c>
      <c r="C9638" s="1051" t="s">
        <v>17034</v>
      </c>
      <c r="D9638" s="1055">
        <v>1117.82</v>
      </c>
    </row>
    <row r="9639" spans="1:4" x14ac:dyDescent="0.25">
      <c r="A9639" s="1051">
        <v>14525</v>
      </c>
      <c r="B9639" s="1051" t="s">
        <v>24645</v>
      </c>
      <c r="C9639" s="1051" t="s">
        <v>17034</v>
      </c>
      <c r="D9639" s="1055">
        <v>932773.19</v>
      </c>
    </row>
    <row r="9640" spans="1:4" x14ac:dyDescent="0.25">
      <c r="A9640" s="1051">
        <v>36408</v>
      </c>
      <c r="B9640" s="1051" t="s">
        <v>24646</v>
      </c>
      <c r="C9640" s="1051" t="s">
        <v>17034</v>
      </c>
      <c r="D9640" s="1055">
        <v>955830.51</v>
      </c>
    </row>
    <row r="9641" spans="1:4" x14ac:dyDescent="0.25">
      <c r="A9641" s="1051">
        <v>2723</v>
      </c>
      <c r="B9641" s="1051" t="s">
        <v>24647</v>
      </c>
      <c r="C9641" s="1051" t="s">
        <v>17034</v>
      </c>
      <c r="D9641" s="1055">
        <v>733641.84</v>
      </c>
    </row>
    <row r="9642" spans="1:4" x14ac:dyDescent="0.25">
      <c r="A9642" s="1051">
        <v>10685</v>
      </c>
      <c r="B9642" s="1051" t="s">
        <v>24648</v>
      </c>
      <c r="C9642" s="1051" t="s">
        <v>17034</v>
      </c>
      <c r="D9642" s="1055">
        <v>838447.82</v>
      </c>
    </row>
    <row r="9643" spans="1:4" x14ac:dyDescent="0.25">
      <c r="A9643" s="1051">
        <v>40636</v>
      </c>
      <c r="B9643" s="1051" t="s">
        <v>24649</v>
      </c>
      <c r="C9643" s="1051" t="s">
        <v>17034</v>
      </c>
      <c r="D9643" s="1055">
        <v>946423.13</v>
      </c>
    </row>
    <row r="9644" spans="1:4" x14ac:dyDescent="0.25">
      <c r="A9644" s="1051">
        <v>4111</v>
      </c>
      <c r="B9644" s="1051" t="s">
        <v>24650</v>
      </c>
      <c r="C9644" s="1051" t="s">
        <v>17034</v>
      </c>
      <c r="D9644" s="1054">
        <v>67.81</v>
      </c>
    </row>
    <row r="9645" spans="1:4" x14ac:dyDescent="0.25">
      <c r="A9645" s="1051">
        <v>44538</v>
      </c>
      <c r="B9645" s="1051" t="s">
        <v>24651</v>
      </c>
      <c r="C9645" s="1051" t="s">
        <v>17034</v>
      </c>
      <c r="D9645" s="1054">
        <v>39.630000000000003</v>
      </c>
    </row>
    <row r="9646" spans="1:4" x14ac:dyDescent="0.25">
      <c r="A9646" s="1051">
        <v>12</v>
      </c>
      <c r="B9646" s="1051" t="s">
        <v>24652</v>
      </c>
      <c r="C9646" s="1051" t="s">
        <v>17034</v>
      </c>
      <c r="D9646" s="1054">
        <v>12.35</v>
      </c>
    </row>
    <row r="9647" spans="1:4" x14ac:dyDescent="0.25">
      <c r="A9647" s="1051">
        <v>37554</v>
      </c>
      <c r="B9647" s="1051" t="s">
        <v>24653</v>
      </c>
      <c r="C9647" s="1051" t="s">
        <v>17034</v>
      </c>
      <c r="D9647" s="1054">
        <v>223.13</v>
      </c>
    </row>
    <row r="9648" spans="1:4" x14ac:dyDescent="0.25">
      <c r="A9648" s="1051">
        <v>37555</v>
      </c>
      <c r="B9648" s="1051" t="s">
        <v>24654</v>
      </c>
      <c r="C9648" s="1051" t="s">
        <v>17034</v>
      </c>
      <c r="D9648" s="1054">
        <v>271.42</v>
      </c>
    </row>
    <row r="9649" spans="1:4" x14ac:dyDescent="0.25">
      <c r="A9649" s="1051">
        <v>10902</v>
      </c>
      <c r="B9649" s="1051" t="s">
        <v>24655</v>
      </c>
      <c r="C9649" s="1051" t="s">
        <v>17034</v>
      </c>
      <c r="D9649" s="1054">
        <v>68.11</v>
      </c>
    </row>
    <row r="9650" spans="1:4" x14ac:dyDescent="0.25">
      <c r="A9650" s="1051">
        <v>20965</v>
      </c>
      <c r="B9650" s="1051" t="s">
        <v>24656</v>
      </c>
      <c r="C9650" s="1051" t="s">
        <v>17034</v>
      </c>
      <c r="D9650" s="1054">
        <v>68.739999999999995</v>
      </c>
    </row>
    <row r="9651" spans="1:4" x14ac:dyDescent="0.25">
      <c r="A9651" s="1051">
        <v>20966</v>
      </c>
      <c r="B9651" s="1051" t="s">
        <v>24657</v>
      </c>
      <c r="C9651" s="1051" t="s">
        <v>17034</v>
      </c>
      <c r="D9651" s="1054">
        <v>74.010000000000005</v>
      </c>
    </row>
    <row r="9652" spans="1:4" x14ac:dyDescent="0.25">
      <c r="A9652" s="1051">
        <v>10903</v>
      </c>
      <c r="B9652" s="1051" t="s">
        <v>24658</v>
      </c>
      <c r="C9652" s="1051" t="s">
        <v>17034</v>
      </c>
      <c r="D9652" s="1054">
        <v>112.19</v>
      </c>
    </row>
    <row r="9653" spans="1:4" x14ac:dyDescent="0.25">
      <c r="A9653" s="1051">
        <v>20967</v>
      </c>
      <c r="B9653" s="1051" t="s">
        <v>24659</v>
      </c>
      <c r="C9653" s="1051" t="s">
        <v>17034</v>
      </c>
      <c r="D9653" s="1054">
        <v>112.19</v>
      </c>
    </row>
    <row r="9654" spans="1:4" x14ac:dyDescent="0.25">
      <c r="A9654" s="1051">
        <v>20968</v>
      </c>
      <c r="B9654" s="1051" t="s">
        <v>24660</v>
      </c>
      <c r="C9654" s="1051" t="s">
        <v>17034</v>
      </c>
      <c r="D9654" s="1054">
        <v>123.04</v>
      </c>
    </row>
    <row r="9655" spans="1:4" x14ac:dyDescent="0.25">
      <c r="A9655" s="1051">
        <v>11359</v>
      </c>
      <c r="B9655" s="1051" t="s">
        <v>24661</v>
      </c>
      <c r="C9655" s="1051" t="s">
        <v>17034</v>
      </c>
      <c r="D9655" s="1054">
        <v>999</v>
      </c>
    </row>
    <row r="9656" spans="1:4" x14ac:dyDescent="0.25">
      <c r="A9656" s="1051">
        <v>39017</v>
      </c>
      <c r="B9656" s="1051" t="s">
        <v>24662</v>
      </c>
      <c r="C9656" s="1051" t="s">
        <v>17034</v>
      </c>
      <c r="D9656" s="1054">
        <v>0.21</v>
      </c>
    </row>
    <row r="9657" spans="1:4" x14ac:dyDescent="0.25">
      <c r="A9657" s="1051">
        <v>39315</v>
      </c>
      <c r="B9657" s="1051" t="s">
        <v>24663</v>
      </c>
      <c r="C9657" s="1051" t="s">
        <v>17034</v>
      </c>
      <c r="D9657" s="1054">
        <v>0.33</v>
      </c>
    </row>
    <row r="9658" spans="1:4" x14ac:dyDescent="0.25">
      <c r="A9658" s="1051">
        <v>39016</v>
      </c>
      <c r="B9658" s="1051" t="s">
        <v>24664</v>
      </c>
      <c r="C9658" s="1051" t="s">
        <v>17034</v>
      </c>
      <c r="D9658" s="1054">
        <v>0.34</v>
      </c>
    </row>
    <row r="9659" spans="1:4" x14ac:dyDescent="0.25">
      <c r="A9659" s="1051">
        <v>39481</v>
      </c>
      <c r="B9659" s="1051" t="s">
        <v>24665</v>
      </c>
      <c r="C9659" s="1051" t="s">
        <v>17034</v>
      </c>
      <c r="D9659" s="1054">
        <v>1.65</v>
      </c>
    </row>
    <row r="9660" spans="1:4" x14ac:dyDescent="0.25">
      <c r="A9660" s="1051">
        <v>39013</v>
      </c>
      <c r="B9660" s="1051" t="s">
        <v>24666</v>
      </c>
      <c r="C9660" s="1051" t="s">
        <v>17034</v>
      </c>
      <c r="D9660" s="1054">
        <v>1.4</v>
      </c>
    </row>
    <row r="9661" spans="1:4" x14ac:dyDescent="0.25">
      <c r="A9661" s="1051">
        <v>44919</v>
      </c>
      <c r="B9661" s="1051" t="s">
        <v>24667</v>
      </c>
      <c r="C9661" s="1051" t="s">
        <v>17034</v>
      </c>
      <c r="D9661" s="1054">
        <v>2.62</v>
      </c>
    </row>
    <row r="9662" spans="1:4" x14ac:dyDescent="0.25">
      <c r="A9662" s="1051">
        <v>40433</v>
      </c>
      <c r="B9662" s="1051" t="s">
        <v>24668</v>
      </c>
      <c r="C9662" s="1051" t="s">
        <v>17034</v>
      </c>
      <c r="D9662" s="1054">
        <v>1.46</v>
      </c>
    </row>
    <row r="9663" spans="1:4" x14ac:dyDescent="0.25">
      <c r="A9663" s="1051">
        <v>20219</v>
      </c>
      <c r="B9663" s="1051" t="s">
        <v>24669</v>
      </c>
      <c r="C9663" s="1051" t="s">
        <v>17034</v>
      </c>
      <c r="D9663" s="1055">
        <v>116000</v>
      </c>
    </row>
    <row r="9664" spans="1:4" x14ac:dyDescent="0.25">
      <c r="A9664" s="1051">
        <v>36484</v>
      </c>
      <c r="B9664" s="1051" t="s">
        <v>24670</v>
      </c>
      <c r="C9664" s="1051" t="s">
        <v>17034</v>
      </c>
      <c r="D9664" s="1055">
        <v>246246.87</v>
      </c>
    </row>
    <row r="9665" spans="1:4" x14ac:dyDescent="0.25">
      <c r="A9665" s="1051">
        <v>38367</v>
      </c>
      <c r="B9665" s="1051" t="s">
        <v>24671</v>
      </c>
      <c r="C9665" s="1051" t="s">
        <v>17034</v>
      </c>
      <c r="D9665" s="1054">
        <v>21.21</v>
      </c>
    </row>
    <row r="9666" spans="1:4" x14ac:dyDescent="0.25">
      <c r="A9666" s="1051">
        <v>38368</v>
      </c>
      <c r="B9666" s="1051" t="s">
        <v>24672</v>
      </c>
      <c r="C9666" s="1051" t="s">
        <v>17034</v>
      </c>
      <c r="D9666" s="1054">
        <v>8.64</v>
      </c>
    </row>
    <row r="9667" spans="1:4" x14ac:dyDescent="0.25">
      <c r="A9667" s="1051">
        <v>38091</v>
      </c>
      <c r="B9667" s="1051" t="s">
        <v>24673</v>
      </c>
      <c r="C9667" s="1051" t="s">
        <v>17034</v>
      </c>
      <c r="D9667" s="1054">
        <v>2.89</v>
      </c>
    </row>
    <row r="9668" spans="1:4" x14ac:dyDescent="0.25">
      <c r="A9668" s="1051">
        <v>38095</v>
      </c>
      <c r="B9668" s="1051" t="s">
        <v>24674</v>
      </c>
      <c r="C9668" s="1051" t="s">
        <v>17034</v>
      </c>
      <c r="D9668" s="1054">
        <v>6.11</v>
      </c>
    </row>
    <row r="9669" spans="1:4" x14ac:dyDescent="0.25">
      <c r="A9669" s="1051">
        <v>38092</v>
      </c>
      <c r="B9669" s="1051" t="s">
        <v>24675</v>
      </c>
      <c r="C9669" s="1051" t="s">
        <v>17034</v>
      </c>
      <c r="D9669" s="1054">
        <v>2.74</v>
      </c>
    </row>
    <row r="9670" spans="1:4" x14ac:dyDescent="0.25">
      <c r="A9670" s="1051">
        <v>38093</v>
      </c>
      <c r="B9670" s="1051" t="s">
        <v>24676</v>
      </c>
      <c r="C9670" s="1051" t="s">
        <v>17034</v>
      </c>
      <c r="D9670" s="1054">
        <v>2.83</v>
      </c>
    </row>
    <row r="9671" spans="1:4" x14ac:dyDescent="0.25">
      <c r="A9671" s="1051">
        <v>38096</v>
      </c>
      <c r="B9671" s="1051" t="s">
        <v>24677</v>
      </c>
      <c r="C9671" s="1051" t="s">
        <v>17034</v>
      </c>
      <c r="D9671" s="1054">
        <v>6.57</v>
      </c>
    </row>
    <row r="9672" spans="1:4" x14ac:dyDescent="0.25">
      <c r="A9672" s="1051">
        <v>38094</v>
      </c>
      <c r="B9672" s="1051" t="s">
        <v>24678</v>
      </c>
      <c r="C9672" s="1051" t="s">
        <v>17034</v>
      </c>
      <c r="D9672" s="1054">
        <v>3.47</v>
      </c>
    </row>
    <row r="9673" spans="1:4" x14ac:dyDescent="0.25">
      <c r="A9673" s="1051">
        <v>38097</v>
      </c>
      <c r="B9673" s="1051" t="s">
        <v>24679</v>
      </c>
      <c r="C9673" s="1051" t="s">
        <v>17034</v>
      </c>
      <c r="D9673" s="1054">
        <v>7.05</v>
      </c>
    </row>
    <row r="9674" spans="1:4" x14ac:dyDescent="0.25">
      <c r="A9674" s="1051">
        <v>38098</v>
      </c>
      <c r="B9674" s="1051" t="s">
        <v>24680</v>
      </c>
      <c r="C9674" s="1051" t="s">
        <v>17034</v>
      </c>
      <c r="D9674" s="1054">
        <v>7.05</v>
      </c>
    </row>
    <row r="9675" spans="1:4" x14ac:dyDescent="0.25">
      <c r="A9675" s="1051">
        <v>11186</v>
      </c>
      <c r="B9675" s="1051" t="s">
        <v>24681</v>
      </c>
      <c r="C9675" s="1051" t="s">
        <v>17041</v>
      </c>
      <c r="D9675" s="1054">
        <v>409.44</v>
      </c>
    </row>
    <row r="9676" spans="1:4" x14ac:dyDescent="0.25">
      <c r="A9676" s="1051">
        <v>11558</v>
      </c>
      <c r="B9676" s="1051" t="s">
        <v>24682</v>
      </c>
      <c r="C9676" s="1051" t="s">
        <v>17042</v>
      </c>
      <c r="D9676" s="1054">
        <v>13.45</v>
      </c>
    </row>
    <row r="9677" spans="1:4" x14ac:dyDescent="0.25">
      <c r="A9677" s="1051">
        <v>11557</v>
      </c>
      <c r="B9677" s="1051" t="s">
        <v>24683</v>
      </c>
      <c r="C9677" s="1051" t="s">
        <v>17042</v>
      </c>
      <c r="D9677" s="1054">
        <v>34.06</v>
      </c>
    </row>
    <row r="9678" spans="1:4" x14ac:dyDescent="0.25">
      <c r="A9678" s="1051">
        <v>2759</v>
      </c>
      <c r="B9678" s="1051" t="s">
        <v>24684</v>
      </c>
      <c r="C9678" s="1051" t="s">
        <v>17034</v>
      </c>
      <c r="D9678" s="1054">
        <v>9.83</v>
      </c>
    </row>
    <row r="9679" spans="1:4" x14ac:dyDescent="0.25">
      <c r="A9679" s="1051">
        <v>38124</v>
      </c>
      <c r="B9679" s="1051" t="s">
        <v>24685</v>
      </c>
      <c r="C9679" s="1051" t="s">
        <v>17034</v>
      </c>
      <c r="D9679" s="1054">
        <v>29.98</v>
      </c>
    </row>
    <row r="9680" spans="1:4" x14ac:dyDescent="0.25">
      <c r="A9680" s="1051">
        <v>38380</v>
      </c>
      <c r="B9680" s="1051" t="s">
        <v>24686</v>
      </c>
      <c r="C9680" s="1051" t="s">
        <v>17034</v>
      </c>
      <c r="D9680" s="1054">
        <v>33.69</v>
      </c>
    </row>
    <row r="9681" spans="1:4" x14ac:dyDescent="0.25">
      <c r="A9681" s="1051">
        <v>42429</v>
      </c>
      <c r="B9681" s="1051" t="s">
        <v>24687</v>
      </c>
      <c r="C9681" s="1051" t="s">
        <v>17034</v>
      </c>
      <c r="D9681" s="1055">
        <v>6025.1</v>
      </c>
    </row>
    <row r="9682" spans="1:4" x14ac:dyDescent="0.25">
      <c r="A9682" s="1051">
        <v>39616</v>
      </c>
      <c r="B9682" s="1051" t="s">
        <v>24688</v>
      </c>
      <c r="C9682" s="1051" t="s">
        <v>17034</v>
      </c>
      <c r="D9682" s="1054">
        <v>372.16</v>
      </c>
    </row>
    <row r="9683" spans="1:4" x14ac:dyDescent="0.25">
      <c r="A9683" s="1051">
        <v>39618</v>
      </c>
      <c r="B9683" s="1051" t="s">
        <v>24689</v>
      </c>
      <c r="C9683" s="1051" t="s">
        <v>17034</v>
      </c>
      <c r="D9683" s="1054">
        <v>675.03</v>
      </c>
    </row>
    <row r="9684" spans="1:4" x14ac:dyDescent="0.25">
      <c r="A9684" s="1051">
        <v>39619</v>
      </c>
      <c r="B9684" s="1051" t="s">
        <v>24690</v>
      </c>
      <c r="C9684" s="1051" t="s">
        <v>17034</v>
      </c>
      <c r="D9684" s="1054">
        <v>924.52</v>
      </c>
    </row>
    <row r="9685" spans="1:4" x14ac:dyDescent="0.25">
      <c r="A9685" s="1051">
        <v>39613</v>
      </c>
      <c r="B9685" s="1051" t="s">
        <v>24691</v>
      </c>
      <c r="C9685" s="1051" t="s">
        <v>17034</v>
      </c>
      <c r="D9685" s="1054">
        <v>147.83000000000001</v>
      </c>
    </row>
    <row r="9686" spans="1:4" x14ac:dyDescent="0.25">
      <c r="A9686" s="1051">
        <v>39614</v>
      </c>
      <c r="B9686" s="1051" t="s">
        <v>24692</v>
      </c>
      <c r="C9686" s="1051" t="s">
        <v>17034</v>
      </c>
      <c r="D9686" s="1054">
        <v>215.67</v>
      </c>
    </row>
    <row r="9687" spans="1:4" x14ac:dyDescent="0.25">
      <c r="A9687" s="1051">
        <v>38538</v>
      </c>
      <c r="B9687" s="1051" t="s">
        <v>24693</v>
      </c>
      <c r="C9687" s="1051" t="s">
        <v>17035</v>
      </c>
      <c r="D9687" s="1054">
        <v>79</v>
      </c>
    </row>
    <row r="9688" spans="1:4" x14ac:dyDescent="0.25">
      <c r="A9688" s="1051">
        <v>38539</v>
      </c>
      <c r="B9688" s="1051" t="s">
        <v>24694</v>
      </c>
      <c r="C9688" s="1051" t="s">
        <v>17035</v>
      </c>
      <c r="D9688" s="1054">
        <v>107.43</v>
      </c>
    </row>
    <row r="9689" spans="1:4" x14ac:dyDescent="0.25">
      <c r="A9689" s="1051">
        <v>38540</v>
      </c>
      <c r="B9689" s="1051" t="s">
        <v>24695</v>
      </c>
      <c r="C9689" s="1051" t="s">
        <v>17035</v>
      </c>
      <c r="D9689" s="1054">
        <v>275.32</v>
      </c>
    </row>
    <row r="9690" spans="1:4" x14ac:dyDescent="0.25">
      <c r="A9690" s="1051">
        <v>38384</v>
      </c>
      <c r="B9690" s="1051" t="s">
        <v>24696</v>
      </c>
      <c r="C9690" s="1051" t="s">
        <v>17034</v>
      </c>
      <c r="D9690" s="1054">
        <v>22.39</v>
      </c>
    </row>
    <row r="9691" spans="1:4" x14ac:dyDescent="0.25">
      <c r="A9691" s="1051">
        <v>13</v>
      </c>
      <c r="B9691" s="1051" t="s">
        <v>24697</v>
      </c>
      <c r="C9691" s="1051" t="s">
        <v>17036</v>
      </c>
      <c r="D9691" s="1054">
        <v>19.010000000000002</v>
      </c>
    </row>
    <row r="9692" spans="1:4" x14ac:dyDescent="0.25">
      <c r="A9692" s="1051">
        <v>2762</v>
      </c>
      <c r="B9692" s="1051" t="s">
        <v>24698</v>
      </c>
      <c r="C9692" s="1051" t="s">
        <v>17035</v>
      </c>
      <c r="D9692" s="1054">
        <v>12.28</v>
      </c>
    </row>
    <row r="9693" spans="1:4" x14ac:dyDescent="0.25">
      <c r="A9693" s="1051">
        <v>21142</v>
      </c>
      <c r="B9693" s="1051" t="s">
        <v>24699</v>
      </c>
      <c r="C9693" s="1051" t="s">
        <v>17034</v>
      </c>
      <c r="D9693" s="1054">
        <v>35.35</v>
      </c>
    </row>
    <row r="9694" spans="1:4" x14ac:dyDescent="0.25">
      <c r="A9694" s="1051">
        <v>4223</v>
      </c>
      <c r="B9694" s="1051" t="s">
        <v>24700</v>
      </c>
      <c r="C9694" s="1051" t="s">
        <v>17037</v>
      </c>
      <c r="D9694" s="1054">
        <v>4.3899999999999997</v>
      </c>
    </row>
    <row r="9695" spans="1:4" x14ac:dyDescent="0.25">
      <c r="A9695" s="1051">
        <v>37372</v>
      </c>
      <c r="B9695" s="1051" t="s">
        <v>24701</v>
      </c>
      <c r="C9695" s="1051" t="s">
        <v>17039</v>
      </c>
      <c r="D9695" s="1054">
        <v>1.34</v>
      </c>
    </row>
    <row r="9696" spans="1:4" x14ac:dyDescent="0.25">
      <c r="A9696" s="1051">
        <v>40863</v>
      </c>
      <c r="B9696" s="1051" t="s">
        <v>24702</v>
      </c>
      <c r="C9696" s="1051" t="s">
        <v>17040</v>
      </c>
      <c r="D9696" s="1054">
        <v>252.08</v>
      </c>
    </row>
    <row r="9697" spans="1:4" x14ac:dyDescent="0.25">
      <c r="A9697" s="1051">
        <v>38475</v>
      </c>
      <c r="B9697" s="1051" t="s">
        <v>24703</v>
      </c>
      <c r="C9697" s="1051" t="s">
        <v>17034</v>
      </c>
      <c r="D9697" s="1054">
        <v>40.270000000000003</v>
      </c>
    </row>
    <row r="9698" spans="1:4" x14ac:dyDescent="0.25">
      <c r="A9698" s="1051">
        <v>38474</v>
      </c>
      <c r="B9698" s="1051" t="s">
        <v>24704</v>
      </c>
      <c r="C9698" s="1051" t="s">
        <v>17034</v>
      </c>
      <c r="D9698" s="1054">
        <v>49.78</v>
      </c>
    </row>
    <row r="9699" spans="1:4" x14ac:dyDescent="0.25">
      <c r="A9699" s="1051">
        <v>10886</v>
      </c>
      <c r="B9699" s="1051" t="s">
        <v>24705</v>
      </c>
      <c r="C9699" s="1051" t="s">
        <v>17034</v>
      </c>
      <c r="D9699" s="1054">
        <v>192.5</v>
      </c>
    </row>
    <row r="9700" spans="1:4" x14ac:dyDescent="0.25">
      <c r="A9700" s="1051">
        <v>10888</v>
      </c>
      <c r="B9700" s="1051" t="s">
        <v>24706</v>
      </c>
      <c r="C9700" s="1051" t="s">
        <v>17034</v>
      </c>
      <c r="D9700" s="1054">
        <v>609.23</v>
      </c>
    </row>
    <row r="9701" spans="1:4" x14ac:dyDescent="0.25">
      <c r="A9701" s="1051">
        <v>10889</v>
      </c>
      <c r="B9701" s="1051" t="s">
        <v>24707</v>
      </c>
      <c r="C9701" s="1051" t="s">
        <v>17034</v>
      </c>
      <c r="D9701" s="1054">
        <v>660</v>
      </c>
    </row>
    <row r="9702" spans="1:4" x14ac:dyDescent="0.25">
      <c r="A9702" s="1051">
        <v>10890</v>
      </c>
      <c r="B9702" s="1051" t="s">
        <v>24708</v>
      </c>
      <c r="C9702" s="1051" t="s">
        <v>17034</v>
      </c>
      <c r="D9702" s="1054">
        <v>304.61</v>
      </c>
    </row>
    <row r="9703" spans="1:4" x14ac:dyDescent="0.25">
      <c r="A9703" s="1051">
        <v>10891</v>
      </c>
      <c r="B9703" s="1051" t="s">
        <v>24709</v>
      </c>
      <c r="C9703" s="1051" t="s">
        <v>17034</v>
      </c>
      <c r="D9703" s="1054">
        <v>186.15</v>
      </c>
    </row>
    <row r="9704" spans="1:4" x14ac:dyDescent="0.25">
      <c r="A9704" s="1051">
        <v>10892</v>
      </c>
      <c r="B9704" s="1051" t="s">
        <v>24710</v>
      </c>
      <c r="C9704" s="1051" t="s">
        <v>17034</v>
      </c>
      <c r="D9704" s="1054">
        <v>220</v>
      </c>
    </row>
    <row r="9705" spans="1:4" x14ac:dyDescent="0.25">
      <c r="A9705" s="1051">
        <v>20977</v>
      </c>
      <c r="B9705" s="1051" t="s">
        <v>24711</v>
      </c>
      <c r="C9705" s="1051" t="s">
        <v>17034</v>
      </c>
      <c r="D9705" s="1054">
        <v>262.3</v>
      </c>
    </row>
    <row r="9706" spans="1:4" x14ac:dyDescent="0.25">
      <c r="A9706" s="1051">
        <v>3073</v>
      </c>
      <c r="B9706" s="1051" t="s">
        <v>24712</v>
      </c>
      <c r="C9706" s="1051" t="s">
        <v>17034</v>
      </c>
      <c r="D9706" s="1054">
        <v>181.62</v>
      </c>
    </row>
    <row r="9707" spans="1:4" x14ac:dyDescent="0.25">
      <c r="A9707" s="1051">
        <v>3074</v>
      </c>
      <c r="B9707" s="1051" t="s">
        <v>24713</v>
      </c>
      <c r="C9707" s="1051" t="s">
        <v>17034</v>
      </c>
      <c r="D9707" s="1054">
        <v>114.66</v>
      </c>
    </row>
    <row r="9708" spans="1:4" x14ac:dyDescent="0.25">
      <c r="A9708" s="1051">
        <v>3076</v>
      </c>
      <c r="B9708" s="1051" t="s">
        <v>24714</v>
      </c>
      <c r="C9708" s="1051" t="s">
        <v>17034</v>
      </c>
      <c r="D9708" s="1054">
        <v>149.31</v>
      </c>
    </row>
    <row r="9709" spans="1:4" x14ac:dyDescent="0.25">
      <c r="A9709" s="1051">
        <v>3075</v>
      </c>
      <c r="B9709" s="1051" t="s">
        <v>24715</v>
      </c>
      <c r="C9709" s="1051" t="s">
        <v>17034</v>
      </c>
      <c r="D9709" s="1054">
        <v>94.36</v>
      </c>
    </row>
    <row r="9710" spans="1:4" x14ac:dyDescent="0.25">
      <c r="A9710" s="1051">
        <v>10781</v>
      </c>
      <c r="B9710" s="1051" t="s">
        <v>24716</v>
      </c>
      <c r="C9710" s="1051" t="s">
        <v>17034</v>
      </c>
      <c r="D9710" s="1054">
        <v>12.79</v>
      </c>
    </row>
    <row r="9711" spans="1:4" x14ac:dyDescent="0.25">
      <c r="A9711" s="1051">
        <v>11480</v>
      </c>
      <c r="B9711" s="1051" t="s">
        <v>24717</v>
      </c>
      <c r="C9711" s="1051" t="s">
        <v>17045</v>
      </c>
      <c r="D9711" s="1054">
        <v>107.5</v>
      </c>
    </row>
    <row r="9712" spans="1:4" x14ac:dyDescent="0.25">
      <c r="A9712" s="1051">
        <v>43612</v>
      </c>
      <c r="B9712" s="1051" t="s">
        <v>24718</v>
      </c>
      <c r="C9712" s="1051" t="s">
        <v>17045</v>
      </c>
      <c r="D9712" s="1054">
        <v>84.61</v>
      </c>
    </row>
    <row r="9713" spans="1:4" x14ac:dyDescent="0.25">
      <c r="A9713" s="1051">
        <v>43613</v>
      </c>
      <c r="B9713" s="1051" t="s">
        <v>24719</v>
      </c>
      <c r="C9713" s="1051" t="s">
        <v>17045</v>
      </c>
      <c r="D9713" s="1054">
        <v>70.040000000000006</v>
      </c>
    </row>
    <row r="9714" spans="1:4" x14ac:dyDescent="0.25">
      <c r="A9714" s="1051">
        <v>11469</v>
      </c>
      <c r="B9714" s="1051" t="s">
        <v>24720</v>
      </c>
      <c r="C9714" s="1051" t="s">
        <v>17034</v>
      </c>
      <c r="D9714" s="1054">
        <v>11.47</v>
      </c>
    </row>
    <row r="9715" spans="1:4" x14ac:dyDescent="0.25">
      <c r="A9715" s="1051">
        <v>11468</v>
      </c>
      <c r="B9715" s="1051" t="s">
        <v>24721</v>
      </c>
      <c r="C9715" s="1051" t="s">
        <v>17034</v>
      </c>
      <c r="D9715" s="1054">
        <v>11.48</v>
      </c>
    </row>
    <row r="9716" spans="1:4" x14ac:dyDescent="0.25">
      <c r="A9716" s="1051">
        <v>11484</v>
      </c>
      <c r="B9716" s="1051" t="s">
        <v>24722</v>
      </c>
      <c r="C9716" s="1051" t="s">
        <v>17034</v>
      </c>
      <c r="D9716" s="1054">
        <v>50.43</v>
      </c>
    </row>
    <row r="9717" spans="1:4" x14ac:dyDescent="0.25">
      <c r="A9717" s="1051">
        <v>38155</v>
      </c>
      <c r="B9717" s="1051" t="s">
        <v>24723</v>
      </c>
      <c r="C9717" s="1051" t="s">
        <v>17034</v>
      </c>
      <c r="D9717" s="1054">
        <v>78.3</v>
      </c>
    </row>
    <row r="9718" spans="1:4" x14ac:dyDescent="0.25">
      <c r="A9718" s="1051">
        <v>11467</v>
      </c>
      <c r="B9718" s="1051" t="s">
        <v>24724</v>
      </c>
      <c r="C9718" s="1051" t="s">
        <v>17034</v>
      </c>
      <c r="D9718" s="1054">
        <v>17.89</v>
      </c>
    </row>
    <row r="9719" spans="1:4" x14ac:dyDescent="0.25">
      <c r="A9719" s="1051">
        <v>38153</v>
      </c>
      <c r="B9719" s="1051" t="s">
        <v>24725</v>
      </c>
      <c r="C9719" s="1051" t="s">
        <v>17045</v>
      </c>
      <c r="D9719" s="1054">
        <v>45.7</v>
      </c>
    </row>
    <row r="9720" spans="1:4" x14ac:dyDescent="0.25">
      <c r="A9720" s="1051">
        <v>43607</v>
      </c>
      <c r="B9720" s="1051" t="s">
        <v>24726</v>
      </c>
      <c r="C9720" s="1051" t="s">
        <v>17045</v>
      </c>
      <c r="D9720" s="1054">
        <v>86.44</v>
      </c>
    </row>
    <row r="9721" spans="1:4" x14ac:dyDescent="0.25">
      <c r="A9721" s="1051">
        <v>3080</v>
      </c>
      <c r="B9721" s="1051" t="s">
        <v>24727</v>
      </c>
      <c r="C9721" s="1051" t="s">
        <v>17045</v>
      </c>
      <c r="D9721" s="1054">
        <v>58.12</v>
      </c>
    </row>
    <row r="9722" spans="1:4" x14ac:dyDescent="0.25">
      <c r="A9722" s="1051">
        <v>3081</v>
      </c>
      <c r="B9722" s="1051" t="s">
        <v>24728</v>
      </c>
      <c r="C9722" s="1051" t="s">
        <v>17045</v>
      </c>
      <c r="D9722" s="1054">
        <v>114.99</v>
      </c>
    </row>
    <row r="9723" spans="1:4" x14ac:dyDescent="0.25">
      <c r="A9723" s="1051">
        <v>3090</v>
      </c>
      <c r="B9723" s="1051" t="s">
        <v>24729</v>
      </c>
      <c r="C9723" s="1051" t="s">
        <v>17045</v>
      </c>
      <c r="D9723" s="1054">
        <v>51.87</v>
      </c>
    </row>
    <row r="9724" spans="1:4" x14ac:dyDescent="0.25">
      <c r="A9724" s="1051">
        <v>43611</v>
      </c>
      <c r="B9724" s="1051" t="s">
        <v>24730</v>
      </c>
      <c r="C9724" s="1051" t="s">
        <v>17045</v>
      </c>
      <c r="D9724" s="1054">
        <v>86.08</v>
      </c>
    </row>
    <row r="9725" spans="1:4" x14ac:dyDescent="0.25">
      <c r="A9725" s="1051">
        <v>3103</v>
      </c>
      <c r="B9725" s="1051" t="s">
        <v>24731</v>
      </c>
      <c r="C9725" s="1051" t="s">
        <v>17034</v>
      </c>
      <c r="D9725" s="1054">
        <v>43.01</v>
      </c>
    </row>
    <row r="9726" spans="1:4" x14ac:dyDescent="0.25">
      <c r="A9726" s="1051">
        <v>3097</v>
      </c>
      <c r="B9726" s="1051" t="s">
        <v>24732</v>
      </c>
      <c r="C9726" s="1051" t="s">
        <v>17045</v>
      </c>
      <c r="D9726" s="1054">
        <v>65.069999999999993</v>
      </c>
    </row>
    <row r="9727" spans="1:4" x14ac:dyDescent="0.25">
      <c r="A9727" s="1051">
        <v>3099</v>
      </c>
      <c r="B9727" s="1051" t="s">
        <v>24733</v>
      </c>
      <c r="C9727" s="1051" t="s">
        <v>17045</v>
      </c>
      <c r="D9727" s="1054">
        <v>104.19</v>
      </c>
    </row>
    <row r="9728" spans="1:4" x14ac:dyDescent="0.25">
      <c r="A9728" s="1051">
        <v>38151</v>
      </c>
      <c r="B9728" s="1051" t="s">
        <v>24734</v>
      </c>
      <c r="C9728" s="1051" t="s">
        <v>17045</v>
      </c>
      <c r="D9728" s="1054">
        <v>75.540000000000006</v>
      </c>
    </row>
    <row r="9729" spans="1:4" x14ac:dyDescent="0.25">
      <c r="A9729" s="1051">
        <v>38152</v>
      </c>
      <c r="B9729" s="1051" t="s">
        <v>24735</v>
      </c>
      <c r="C9729" s="1051" t="s">
        <v>17045</v>
      </c>
      <c r="D9729" s="1054">
        <v>121.85</v>
      </c>
    </row>
    <row r="9730" spans="1:4" x14ac:dyDescent="0.25">
      <c r="A9730" s="1051">
        <v>43610</v>
      </c>
      <c r="B9730" s="1051" t="s">
        <v>24736</v>
      </c>
      <c r="C9730" s="1051" t="s">
        <v>17045</v>
      </c>
      <c r="D9730" s="1054">
        <v>64.569999999999993</v>
      </c>
    </row>
    <row r="9731" spans="1:4" x14ac:dyDescent="0.25">
      <c r="A9731" s="1051">
        <v>3093</v>
      </c>
      <c r="B9731" s="1051" t="s">
        <v>24737</v>
      </c>
      <c r="C9731" s="1051" t="s">
        <v>17045</v>
      </c>
      <c r="D9731" s="1054">
        <v>104.19</v>
      </c>
    </row>
    <row r="9732" spans="1:4" x14ac:dyDescent="0.25">
      <c r="A9732" s="1051">
        <v>38165</v>
      </c>
      <c r="B9732" s="1051" t="s">
        <v>24738</v>
      </c>
      <c r="C9732" s="1051" t="s">
        <v>17045</v>
      </c>
      <c r="D9732" s="1054">
        <v>64.73</v>
      </c>
    </row>
    <row r="9733" spans="1:4" x14ac:dyDescent="0.25">
      <c r="A9733" s="1051">
        <v>38177</v>
      </c>
      <c r="B9733" s="1051" t="s">
        <v>24739</v>
      </c>
      <c r="C9733" s="1051" t="s">
        <v>17034</v>
      </c>
      <c r="D9733" s="1054">
        <v>19.23</v>
      </c>
    </row>
    <row r="9734" spans="1:4" x14ac:dyDescent="0.25">
      <c r="A9734" s="1051">
        <v>11458</v>
      </c>
      <c r="B9734" s="1051" t="s">
        <v>24740</v>
      </c>
      <c r="C9734" s="1051" t="s">
        <v>17034</v>
      </c>
      <c r="D9734" s="1054">
        <v>22.96</v>
      </c>
    </row>
    <row r="9735" spans="1:4" x14ac:dyDescent="0.25">
      <c r="A9735" s="1051">
        <v>3108</v>
      </c>
      <c r="B9735" s="1051" t="s">
        <v>24741</v>
      </c>
      <c r="C9735" s="1051" t="s">
        <v>17034</v>
      </c>
      <c r="D9735" s="1054">
        <v>97.62</v>
      </c>
    </row>
    <row r="9736" spans="1:4" x14ac:dyDescent="0.25">
      <c r="A9736" s="1051">
        <v>3105</v>
      </c>
      <c r="B9736" s="1051" t="s">
        <v>24742</v>
      </c>
      <c r="C9736" s="1051" t="s">
        <v>17034</v>
      </c>
      <c r="D9736" s="1054">
        <v>127.68</v>
      </c>
    </row>
    <row r="9737" spans="1:4" x14ac:dyDescent="0.25">
      <c r="A9737" s="1051">
        <v>38178</v>
      </c>
      <c r="B9737" s="1051" t="s">
        <v>24743</v>
      </c>
      <c r="C9737" s="1051" t="s">
        <v>17034</v>
      </c>
      <c r="D9737" s="1054">
        <v>21.16</v>
      </c>
    </row>
    <row r="9738" spans="1:4" x14ac:dyDescent="0.25">
      <c r="A9738" s="1051">
        <v>43575</v>
      </c>
      <c r="B9738" s="1051" t="s">
        <v>24744</v>
      </c>
      <c r="C9738" s="1051" t="s">
        <v>17034</v>
      </c>
      <c r="D9738" s="1054">
        <v>45.85</v>
      </c>
    </row>
    <row r="9739" spans="1:4" x14ac:dyDescent="0.25">
      <c r="A9739" s="1051">
        <v>43577</v>
      </c>
      <c r="B9739" s="1051" t="s">
        <v>24745</v>
      </c>
      <c r="C9739" s="1051" t="s">
        <v>17034</v>
      </c>
      <c r="D9739" s="1054">
        <v>79.72</v>
      </c>
    </row>
    <row r="9740" spans="1:4" x14ac:dyDescent="0.25">
      <c r="A9740" s="1051">
        <v>43458</v>
      </c>
      <c r="B9740" s="1051" t="s">
        <v>24746</v>
      </c>
      <c r="C9740" s="1051" t="s">
        <v>17039</v>
      </c>
      <c r="D9740" s="1054">
        <v>0.06</v>
      </c>
    </row>
    <row r="9741" spans="1:4" x14ac:dyDescent="0.25">
      <c r="A9741" s="1051">
        <v>43470</v>
      </c>
      <c r="B9741" s="1051" t="s">
        <v>24747</v>
      </c>
      <c r="C9741" s="1051" t="s">
        <v>17040</v>
      </c>
      <c r="D9741" s="1054">
        <v>10.89</v>
      </c>
    </row>
    <row r="9742" spans="1:4" x14ac:dyDescent="0.25">
      <c r="A9742" s="1051">
        <v>43459</v>
      </c>
      <c r="B9742" s="1051" t="s">
        <v>24748</v>
      </c>
      <c r="C9742" s="1051" t="s">
        <v>17039</v>
      </c>
      <c r="D9742" s="1054">
        <v>0.49</v>
      </c>
    </row>
    <row r="9743" spans="1:4" x14ac:dyDescent="0.25">
      <c r="A9743" s="1051">
        <v>43471</v>
      </c>
      <c r="B9743" s="1051" t="s">
        <v>24749</v>
      </c>
      <c r="C9743" s="1051" t="s">
        <v>17040</v>
      </c>
      <c r="D9743" s="1054">
        <v>92.26</v>
      </c>
    </row>
    <row r="9744" spans="1:4" x14ac:dyDescent="0.25">
      <c r="A9744" s="1051">
        <v>43460</v>
      </c>
      <c r="B9744" s="1051" t="s">
        <v>24750</v>
      </c>
      <c r="C9744" s="1051" t="s">
        <v>17039</v>
      </c>
      <c r="D9744" s="1054">
        <v>0.85</v>
      </c>
    </row>
    <row r="9745" spans="1:4" x14ac:dyDescent="0.25">
      <c r="A9745" s="1051">
        <v>43472</v>
      </c>
      <c r="B9745" s="1051" t="s">
        <v>24751</v>
      </c>
      <c r="C9745" s="1051" t="s">
        <v>17040</v>
      </c>
      <c r="D9745" s="1054">
        <v>159.72999999999999</v>
      </c>
    </row>
    <row r="9746" spans="1:4" x14ac:dyDescent="0.25">
      <c r="A9746" s="1051">
        <v>43461</v>
      </c>
      <c r="B9746" s="1051" t="s">
        <v>24752</v>
      </c>
      <c r="C9746" s="1051" t="s">
        <v>17039</v>
      </c>
      <c r="D9746" s="1054">
        <v>0.31</v>
      </c>
    </row>
    <row r="9747" spans="1:4" x14ac:dyDescent="0.25">
      <c r="A9747" s="1051">
        <v>43473</v>
      </c>
      <c r="B9747" s="1051" t="s">
        <v>24753</v>
      </c>
      <c r="C9747" s="1051" t="s">
        <v>17040</v>
      </c>
      <c r="D9747" s="1054">
        <v>59.28</v>
      </c>
    </row>
    <row r="9748" spans="1:4" x14ac:dyDescent="0.25">
      <c r="A9748" s="1051">
        <v>43463</v>
      </c>
      <c r="B9748" s="1051" t="s">
        <v>24754</v>
      </c>
      <c r="C9748" s="1051" t="s">
        <v>17039</v>
      </c>
      <c r="D9748" s="1054">
        <v>0.1</v>
      </c>
    </row>
    <row r="9749" spans="1:4" x14ac:dyDescent="0.25">
      <c r="A9749" s="1051">
        <v>43475</v>
      </c>
      <c r="B9749" s="1051" t="s">
        <v>24755</v>
      </c>
      <c r="C9749" s="1051" t="s">
        <v>17040</v>
      </c>
      <c r="D9749" s="1054">
        <v>18.73</v>
      </c>
    </row>
    <row r="9750" spans="1:4" x14ac:dyDescent="0.25">
      <c r="A9750" s="1051">
        <v>43462</v>
      </c>
      <c r="B9750" s="1051" t="s">
        <v>24756</v>
      </c>
      <c r="C9750" s="1051" t="s">
        <v>17039</v>
      </c>
      <c r="D9750" s="1054">
        <v>0.01</v>
      </c>
    </row>
    <row r="9751" spans="1:4" x14ac:dyDescent="0.25">
      <c r="A9751" s="1051">
        <v>43474</v>
      </c>
      <c r="B9751" s="1051" t="s">
        <v>24757</v>
      </c>
      <c r="C9751" s="1051" t="s">
        <v>17040</v>
      </c>
      <c r="D9751" s="1054">
        <v>2.29</v>
      </c>
    </row>
    <row r="9752" spans="1:4" x14ac:dyDescent="0.25">
      <c r="A9752" s="1051">
        <v>43464</v>
      </c>
      <c r="B9752" s="1051" t="s">
        <v>24758</v>
      </c>
      <c r="C9752" s="1051" t="s">
        <v>17039</v>
      </c>
      <c r="D9752" s="1054">
        <v>0.01</v>
      </c>
    </row>
    <row r="9753" spans="1:4" x14ac:dyDescent="0.25">
      <c r="A9753" s="1051">
        <v>43476</v>
      </c>
      <c r="B9753" s="1051" t="s">
        <v>24759</v>
      </c>
      <c r="C9753" s="1051" t="s">
        <v>17040</v>
      </c>
      <c r="D9753" s="1054">
        <v>0.01</v>
      </c>
    </row>
    <row r="9754" spans="1:4" x14ac:dyDescent="0.25">
      <c r="A9754" s="1051">
        <v>43465</v>
      </c>
      <c r="B9754" s="1051" t="s">
        <v>24760</v>
      </c>
      <c r="C9754" s="1051" t="s">
        <v>17039</v>
      </c>
      <c r="D9754" s="1054">
        <v>0.82</v>
      </c>
    </row>
    <row r="9755" spans="1:4" x14ac:dyDescent="0.25">
      <c r="A9755" s="1051">
        <v>43477</v>
      </c>
      <c r="B9755" s="1051" t="s">
        <v>24761</v>
      </c>
      <c r="C9755" s="1051" t="s">
        <v>17040</v>
      </c>
      <c r="D9755" s="1054">
        <v>155.21</v>
      </c>
    </row>
    <row r="9756" spans="1:4" x14ac:dyDescent="0.25">
      <c r="A9756" s="1051">
        <v>43466</v>
      </c>
      <c r="B9756" s="1051" t="s">
        <v>24762</v>
      </c>
      <c r="C9756" s="1051" t="s">
        <v>17039</v>
      </c>
      <c r="D9756" s="1054">
        <v>1.97</v>
      </c>
    </row>
    <row r="9757" spans="1:4" x14ac:dyDescent="0.25">
      <c r="A9757" s="1051">
        <v>43478</v>
      </c>
      <c r="B9757" s="1051" t="s">
        <v>24763</v>
      </c>
      <c r="C9757" s="1051" t="s">
        <v>17040</v>
      </c>
      <c r="D9757" s="1054">
        <v>371.21</v>
      </c>
    </row>
    <row r="9758" spans="1:4" x14ac:dyDescent="0.25">
      <c r="A9758" s="1051">
        <v>43467</v>
      </c>
      <c r="B9758" s="1051" t="s">
        <v>24764</v>
      </c>
      <c r="C9758" s="1051" t="s">
        <v>17039</v>
      </c>
      <c r="D9758" s="1054">
        <v>0.61</v>
      </c>
    </row>
    <row r="9759" spans="1:4" x14ac:dyDescent="0.25">
      <c r="A9759" s="1051">
        <v>43479</v>
      </c>
      <c r="B9759" s="1051" t="s">
        <v>24765</v>
      </c>
      <c r="C9759" s="1051" t="s">
        <v>17040</v>
      </c>
      <c r="D9759" s="1054">
        <v>114.72</v>
      </c>
    </row>
    <row r="9760" spans="1:4" x14ac:dyDescent="0.25">
      <c r="A9760" s="1051">
        <v>43468</v>
      </c>
      <c r="B9760" s="1051" t="s">
        <v>24766</v>
      </c>
      <c r="C9760" s="1051" t="s">
        <v>17039</v>
      </c>
      <c r="D9760" s="1054">
        <v>1.23</v>
      </c>
    </row>
    <row r="9761" spans="1:4" x14ac:dyDescent="0.25">
      <c r="A9761" s="1051">
        <v>43480</v>
      </c>
      <c r="B9761" s="1051" t="s">
        <v>24767</v>
      </c>
      <c r="C9761" s="1051" t="s">
        <v>17040</v>
      </c>
      <c r="D9761" s="1054">
        <v>232.31</v>
      </c>
    </row>
    <row r="9762" spans="1:4" x14ac:dyDescent="0.25">
      <c r="A9762" s="1051">
        <v>43469</v>
      </c>
      <c r="B9762" s="1051" t="s">
        <v>24768</v>
      </c>
      <c r="C9762" s="1051" t="s">
        <v>17039</v>
      </c>
      <c r="D9762" s="1054">
        <v>7.0000000000000007E-2</v>
      </c>
    </row>
    <row r="9763" spans="1:4" x14ac:dyDescent="0.25">
      <c r="A9763" s="1051">
        <v>43481</v>
      </c>
      <c r="B9763" s="1051" t="s">
        <v>24769</v>
      </c>
      <c r="C9763" s="1051" t="s">
        <v>17040</v>
      </c>
      <c r="D9763" s="1054">
        <v>12.77</v>
      </c>
    </row>
    <row r="9764" spans="1:4" x14ac:dyDescent="0.25">
      <c r="A9764" s="1051">
        <v>3119</v>
      </c>
      <c r="B9764" s="1051" t="s">
        <v>24770</v>
      </c>
      <c r="C9764" s="1051" t="s">
        <v>17034</v>
      </c>
      <c r="D9764" s="1054">
        <v>2.48</v>
      </c>
    </row>
    <row r="9765" spans="1:4" x14ac:dyDescent="0.25">
      <c r="A9765" s="1051">
        <v>3122</v>
      </c>
      <c r="B9765" s="1051" t="s">
        <v>24771</v>
      </c>
      <c r="C9765" s="1051" t="s">
        <v>17034</v>
      </c>
      <c r="D9765" s="1054">
        <v>5.0599999999999996</v>
      </c>
    </row>
    <row r="9766" spans="1:4" x14ac:dyDescent="0.25">
      <c r="A9766" s="1051">
        <v>3121</v>
      </c>
      <c r="B9766" s="1051" t="s">
        <v>24772</v>
      </c>
      <c r="C9766" s="1051" t="s">
        <v>17034</v>
      </c>
      <c r="D9766" s="1054">
        <v>5.73</v>
      </c>
    </row>
    <row r="9767" spans="1:4" x14ac:dyDescent="0.25">
      <c r="A9767" s="1051">
        <v>3120</v>
      </c>
      <c r="B9767" s="1051" t="s">
        <v>24773</v>
      </c>
      <c r="C9767" s="1051" t="s">
        <v>17034</v>
      </c>
      <c r="D9767" s="1054">
        <v>10.87</v>
      </c>
    </row>
    <row r="9768" spans="1:4" x14ac:dyDescent="0.25">
      <c r="A9768" s="1051">
        <v>11455</v>
      </c>
      <c r="B9768" s="1051" t="s">
        <v>24774</v>
      </c>
      <c r="C9768" s="1051" t="s">
        <v>17034</v>
      </c>
      <c r="D9768" s="1054">
        <v>15.72</v>
      </c>
    </row>
    <row r="9769" spans="1:4" x14ac:dyDescent="0.25">
      <c r="A9769" s="1051">
        <v>11456</v>
      </c>
      <c r="B9769" s="1051" t="s">
        <v>24775</v>
      </c>
      <c r="C9769" s="1051" t="s">
        <v>17034</v>
      </c>
      <c r="D9769" s="1054">
        <v>18.79</v>
      </c>
    </row>
    <row r="9770" spans="1:4" x14ac:dyDescent="0.25">
      <c r="A9770" s="1051">
        <v>3107</v>
      </c>
      <c r="B9770" s="1051" t="s">
        <v>24776</v>
      </c>
      <c r="C9770" s="1051" t="s">
        <v>17034</v>
      </c>
      <c r="D9770" s="1054">
        <v>7.92</v>
      </c>
    </row>
    <row r="9771" spans="1:4" x14ac:dyDescent="0.25">
      <c r="A9771" s="1051">
        <v>43583</v>
      </c>
      <c r="B9771" s="1051" t="s">
        <v>24777</v>
      </c>
      <c r="C9771" s="1051" t="s">
        <v>17034</v>
      </c>
      <c r="D9771" s="1054">
        <v>8.94</v>
      </c>
    </row>
    <row r="9772" spans="1:4" x14ac:dyDescent="0.25">
      <c r="A9772" s="1051">
        <v>43586</v>
      </c>
      <c r="B9772" s="1051" t="s">
        <v>24778</v>
      </c>
      <c r="C9772" s="1051" t="s">
        <v>17034</v>
      </c>
      <c r="D9772" s="1054">
        <v>9.16</v>
      </c>
    </row>
    <row r="9773" spans="1:4" x14ac:dyDescent="0.25">
      <c r="A9773" s="1051">
        <v>11461</v>
      </c>
      <c r="B9773" s="1051" t="s">
        <v>24779</v>
      </c>
      <c r="C9773" s="1051" t="s">
        <v>17034</v>
      </c>
      <c r="D9773" s="1054">
        <v>9.98</v>
      </c>
    </row>
    <row r="9774" spans="1:4" x14ac:dyDescent="0.25">
      <c r="A9774" s="1051">
        <v>43587</v>
      </c>
      <c r="B9774" s="1051" t="s">
        <v>24780</v>
      </c>
      <c r="C9774" s="1051" t="s">
        <v>17034</v>
      </c>
      <c r="D9774" s="1054">
        <v>11.52</v>
      </c>
    </row>
    <row r="9775" spans="1:4" x14ac:dyDescent="0.25">
      <c r="A9775" s="1051">
        <v>3106</v>
      </c>
      <c r="B9775" s="1051" t="s">
        <v>24781</v>
      </c>
      <c r="C9775" s="1051" t="s">
        <v>17034</v>
      </c>
      <c r="D9775" s="1054">
        <v>14.61</v>
      </c>
    </row>
    <row r="9776" spans="1:4" x14ac:dyDescent="0.25">
      <c r="A9776" s="1051">
        <v>44539</v>
      </c>
      <c r="B9776" s="1051" t="s">
        <v>24782</v>
      </c>
      <c r="C9776" s="1051" t="s">
        <v>17036</v>
      </c>
      <c r="D9776" s="1054">
        <v>2.4900000000000002</v>
      </c>
    </row>
    <row r="9777" spans="1:4" x14ac:dyDescent="0.25">
      <c r="A9777" s="1051">
        <v>3123</v>
      </c>
      <c r="B9777" s="1051" t="s">
        <v>24783</v>
      </c>
      <c r="C9777" s="1051" t="s">
        <v>17036</v>
      </c>
      <c r="D9777" s="1054">
        <v>2.3199999999999998</v>
      </c>
    </row>
    <row r="9778" spans="1:4" x14ac:dyDescent="0.25">
      <c r="A9778" s="1051">
        <v>38125</v>
      </c>
      <c r="B9778" s="1051" t="s">
        <v>24784</v>
      </c>
      <c r="C9778" s="1051" t="s">
        <v>17036</v>
      </c>
      <c r="D9778" s="1054">
        <v>1.5</v>
      </c>
    </row>
    <row r="9779" spans="1:4" x14ac:dyDescent="0.25">
      <c r="A9779" s="1051">
        <v>39014</v>
      </c>
      <c r="B9779" s="1051" t="s">
        <v>24785</v>
      </c>
      <c r="C9779" s="1051" t="s">
        <v>17036</v>
      </c>
      <c r="D9779" s="1054">
        <v>9.32</v>
      </c>
    </row>
    <row r="9780" spans="1:4" x14ac:dyDescent="0.25">
      <c r="A9780" s="1051">
        <v>39365</v>
      </c>
      <c r="B9780" s="1051" t="s">
        <v>24786</v>
      </c>
      <c r="C9780" s="1051" t="s">
        <v>17034</v>
      </c>
      <c r="D9780" s="1055">
        <v>1974.57</v>
      </c>
    </row>
    <row r="9781" spans="1:4" x14ac:dyDescent="0.25">
      <c r="A9781" s="1051">
        <v>39366</v>
      </c>
      <c r="B9781" s="1051" t="s">
        <v>24787</v>
      </c>
      <c r="C9781" s="1051" t="s">
        <v>17034</v>
      </c>
      <c r="D9781" s="1055">
        <v>2995.74</v>
      </c>
    </row>
    <row r="9782" spans="1:4" x14ac:dyDescent="0.25">
      <c r="A9782" s="1051">
        <v>39367</v>
      </c>
      <c r="B9782" s="1051" t="s">
        <v>24788</v>
      </c>
      <c r="C9782" s="1051" t="s">
        <v>17034</v>
      </c>
      <c r="D9782" s="1055">
        <v>5133</v>
      </c>
    </row>
    <row r="9783" spans="1:4" x14ac:dyDescent="0.25">
      <c r="A9783" s="1051">
        <v>37394</v>
      </c>
      <c r="B9783" s="1051" t="s">
        <v>24789</v>
      </c>
      <c r="C9783" s="1051" t="s">
        <v>17050</v>
      </c>
      <c r="D9783" s="1054">
        <v>46.08</v>
      </c>
    </row>
    <row r="9784" spans="1:4" x14ac:dyDescent="0.25">
      <c r="A9784" s="1051">
        <v>14146</v>
      </c>
      <c r="B9784" s="1051" t="s">
        <v>24790</v>
      </c>
      <c r="C9784" s="1051" t="s">
        <v>17050</v>
      </c>
      <c r="D9784" s="1054">
        <v>74.11</v>
      </c>
    </row>
    <row r="9785" spans="1:4" x14ac:dyDescent="0.25">
      <c r="A9785" s="1051">
        <v>938</v>
      </c>
      <c r="B9785" s="1051" t="s">
        <v>24791</v>
      </c>
      <c r="C9785" s="1051" t="s">
        <v>17035</v>
      </c>
      <c r="D9785" s="1054">
        <v>1.65</v>
      </c>
    </row>
    <row r="9786" spans="1:4" x14ac:dyDescent="0.25">
      <c r="A9786" s="1051">
        <v>937</v>
      </c>
      <c r="B9786" s="1051" t="s">
        <v>24792</v>
      </c>
      <c r="C9786" s="1051" t="s">
        <v>17035</v>
      </c>
      <c r="D9786" s="1054">
        <v>9.6300000000000008</v>
      </c>
    </row>
    <row r="9787" spans="1:4" x14ac:dyDescent="0.25">
      <c r="A9787" s="1051">
        <v>939</v>
      </c>
      <c r="B9787" s="1051" t="s">
        <v>24793</v>
      </c>
      <c r="C9787" s="1051" t="s">
        <v>17035</v>
      </c>
      <c r="D9787" s="1054">
        <v>2.67</v>
      </c>
    </row>
    <row r="9788" spans="1:4" x14ac:dyDescent="0.25">
      <c r="A9788" s="1051">
        <v>944</v>
      </c>
      <c r="B9788" s="1051" t="s">
        <v>24794</v>
      </c>
      <c r="C9788" s="1051" t="s">
        <v>17035</v>
      </c>
      <c r="D9788" s="1054">
        <v>4.22</v>
      </c>
    </row>
    <row r="9789" spans="1:4" x14ac:dyDescent="0.25">
      <c r="A9789" s="1051">
        <v>940</v>
      </c>
      <c r="B9789" s="1051" t="s">
        <v>24795</v>
      </c>
      <c r="C9789" s="1051" t="s">
        <v>17035</v>
      </c>
      <c r="D9789" s="1054">
        <v>6.1</v>
      </c>
    </row>
    <row r="9790" spans="1:4" x14ac:dyDescent="0.25">
      <c r="A9790" s="1051">
        <v>44397</v>
      </c>
      <c r="B9790" s="1051" t="s">
        <v>24796</v>
      </c>
      <c r="C9790" s="1051" t="s">
        <v>17035</v>
      </c>
      <c r="D9790" s="1054">
        <v>4.22</v>
      </c>
    </row>
    <row r="9791" spans="1:4" x14ac:dyDescent="0.25">
      <c r="A9791" s="1051">
        <v>406</v>
      </c>
      <c r="B9791" s="1051" t="s">
        <v>24797</v>
      </c>
      <c r="C9791" s="1051" t="s">
        <v>17034</v>
      </c>
      <c r="D9791" s="1054">
        <v>98.2</v>
      </c>
    </row>
    <row r="9792" spans="1:4" x14ac:dyDescent="0.25">
      <c r="A9792" s="1051">
        <v>42529</v>
      </c>
      <c r="B9792" s="1051" t="s">
        <v>24798</v>
      </c>
      <c r="C9792" s="1051" t="s">
        <v>17035</v>
      </c>
      <c r="D9792" s="1054">
        <v>1.18</v>
      </c>
    </row>
    <row r="9793" spans="1:4" x14ac:dyDescent="0.25">
      <c r="A9793" s="1051">
        <v>39634</v>
      </c>
      <c r="B9793" s="1051" t="s">
        <v>24799</v>
      </c>
      <c r="C9793" s="1051" t="s">
        <v>17035</v>
      </c>
      <c r="D9793" s="1054">
        <v>9.49</v>
      </c>
    </row>
    <row r="9794" spans="1:4" x14ac:dyDescent="0.25">
      <c r="A9794" s="1051">
        <v>39701</v>
      </c>
      <c r="B9794" s="1051" t="s">
        <v>24800</v>
      </c>
      <c r="C9794" s="1051" t="s">
        <v>17034</v>
      </c>
      <c r="D9794" s="1054">
        <v>114.49</v>
      </c>
    </row>
    <row r="9795" spans="1:4" x14ac:dyDescent="0.25">
      <c r="A9795" s="1051">
        <v>12815</v>
      </c>
      <c r="B9795" s="1051" t="s">
        <v>24801</v>
      </c>
      <c r="C9795" s="1051" t="s">
        <v>17034</v>
      </c>
      <c r="D9795" s="1054">
        <v>9.86</v>
      </c>
    </row>
    <row r="9796" spans="1:4" x14ac:dyDescent="0.25">
      <c r="A9796" s="1051">
        <v>39431</v>
      </c>
      <c r="B9796" s="1051" t="s">
        <v>24802</v>
      </c>
      <c r="C9796" s="1051" t="s">
        <v>17035</v>
      </c>
      <c r="D9796" s="1054">
        <v>0.32</v>
      </c>
    </row>
    <row r="9797" spans="1:4" x14ac:dyDescent="0.25">
      <c r="A9797" s="1051">
        <v>39432</v>
      </c>
      <c r="B9797" s="1051" t="s">
        <v>24803</v>
      </c>
      <c r="C9797" s="1051" t="s">
        <v>17035</v>
      </c>
      <c r="D9797" s="1054">
        <v>2.9</v>
      </c>
    </row>
    <row r="9798" spans="1:4" x14ac:dyDescent="0.25">
      <c r="A9798" s="1051">
        <v>20111</v>
      </c>
      <c r="B9798" s="1051" t="s">
        <v>24804</v>
      </c>
      <c r="C9798" s="1051" t="s">
        <v>17034</v>
      </c>
      <c r="D9798" s="1054">
        <v>11.15</v>
      </c>
    </row>
    <row r="9799" spans="1:4" x14ac:dyDescent="0.25">
      <c r="A9799" s="1051">
        <v>21127</v>
      </c>
      <c r="B9799" s="1051" t="s">
        <v>24805</v>
      </c>
      <c r="C9799" s="1051" t="s">
        <v>17034</v>
      </c>
      <c r="D9799" s="1054">
        <v>4.21</v>
      </c>
    </row>
    <row r="9800" spans="1:4" x14ac:dyDescent="0.25">
      <c r="A9800" s="1051">
        <v>404</v>
      </c>
      <c r="B9800" s="1051" t="s">
        <v>24806</v>
      </c>
      <c r="C9800" s="1051" t="s">
        <v>17035</v>
      </c>
      <c r="D9800" s="1054">
        <v>1.52</v>
      </c>
    </row>
    <row r="9801" spans="1:4" x14ac:dyDescent="0.25">
      <c r="A9801" s="1051">
        <v>14151</v>
      </c>
      <c r="B9801" s="1051" t="s">
        <v>24807</v>
      </c>
      <c r="C9801" s="1051" t="s">
        <v>17034</v>
      </c>
      <c r="D9801" s="1054">
        <v>53.26</v>
      </c>
    </row>
    <row r="9802" spans="1:4" x14ac:dyDescent="0.25">
      <c r="A9802" s="1051">
        <v>14153</v>
      </c>
      <c r="B9802" s="1051" t="s">
        <v>24808</v>
      </c>
      <c r="C9802" s="1051" t="s">
        <v>17034</v>
      </c>
      <c r="D9802" s="1054">
        <v>60.21</v>
      </c>
    </row>
    <row r="9803" spans="1:4" x14ac:dyDescent="0.25">
      <c r="A9803" s="1051">
        <v>14152</v>
      </c>
      <c r="B9803" s="1051" t="s">
        <v>24809</v>
      </c>
      <c r="C9803" s="1051" t="s">
        <v>17034</v>
      </c>
      <c r="D9803" s="1054">
        <v>46.22</v>
      </c>
    </row>
    <row r="9804" spans="1:4" x14ac:dyDescent="0.25">
      <c r="A9804" s="1051">
        <v>14154</v>
      </c>
      <c r="B9804" s="1051" t="s">
        <v>24810</v>
      </c>
      <c r="C9804" s="1051" t="s">
        <v>17034</v>
      </c>
      <c r="D9804" s="1054">
        <v>161.79</v>
      </c>
    </row>
    <row r="9805" spans="1:4" x14ac:dyDescent="0.25">
      <c r="A9805" s="1051">
        <v>3146</v>
      </c>
      <c r="B9805" s="1051" t="s">
        <v>24811</v>
      </c>
      <c r="C9805" s="1051" t="s">
        <v>17034</v>
      </c>
      <c r="D9805" s="1054">
        <v>4.87</v>
      </c>
    </row>
    <row r="9806" spans="1:4" x14ac:dyDescent="0.25">
      <c r="A9806" s="1051">
        <v>3143</v>
      </c>
      <c r="B9806" s="1051" t="s">
        <v>24812</v>
      </c>
      <c r="C9806" s="1051" t="s">
        <v>17034</v>
      </c>
      <c r="D9806" s="1054">
        <v>11.08</v>
      </c>
    </row>
    <row r="9807" spans="1:4" x14ac:dyDescent="0.25">
      <c r="A9807" s="1051">
        <v>3148</v>
      </c>
      <c r="B9807" s="1051" t="s">
        <v>24813</v>
      </c>
      <c r="C9807" s="1051" t="s">
        <v>17034</v>
      </c>
      <c r="D9807" s="1054">
        <v>17.96</v>
      </c>
    </row>
    <row r="9808" spans="1:4" x14ac:dyDescent="0.25">
      <c r="A9808" s="1051">
        <v>4310</v>
      </c>
      <c r="B9808" s="1051" t="s">
        <v>24814</v>
      </c>
      <c r="C9808" s="1051" t="s">
        <v>17034</v>
      </c>
      <c r="D9808" s="1054">
        <v>3.38</v>
      </c>
    </row>
    <row r="9809" spans="1:4" x14ac:dyDescent="0.25">
      <c r="A9809" s="1051">
        <v>4311</v>
      </c>
      <c r="B9809" s="1051" t="s">
        <v>24815</v>
      </c>
      <c r="C9809" s="1051" t="s">
        <v>17034</v>
      </c>
      <c r="D9809" s="1054">
        <v>2.38</v>
      </c>
    </row>
    <row r="9810" spans="1:4" x14ac:dyDescent="0.25">
      <c r="A9810" s="1051">
        <v>4312</v>
      </c>
      <c r="B9810" s="1051" t="s">
        <v>24816</v>
      </c>
      <c r="C9810" s="1051" t="s">
        <v>17034</v>
      </c>
      <c r="D9810" s="1054">
        <v>3.33</v>
      </c>
    </row>
    <row r="9811" spans="1:4" x14ac:dyDescent="0.25">
      <c r="A9811" s="1051">
        <v>13261</v>
      </c>
      <c r="B9811" s="1051" t="s">
        <v>24817</v>
      </c>
      <c r="C9811" s="1051" t="s">
        <v>17034</v>
      </c>
      <c r="D9811" s="1054">
        <v>2.92</v>
      </c>
    </row>
    <row r="9812" spans="1:4" x14ac:dyDescent="0.25">
      <c r="A9812" s="1051">
        <v>3272</v>
      </c>
      <c r="B9812" s="1051" t="s">
        <v>24818</v>
      </c>
      <c r="C9812" s="1051" t="s">
        <v>17034</v>
      </c>
      <c r="D9812" s="1054">
        <v>59.03</v>
      </c>
    </row>
    <row r="9813" spans="1:4" x14ac:dyDescent="0.25">
      <c r="A9813" s="1051">
        <v>3265</v>
      </c>
      <c r="B9813" s="1051" t="s">
        <v>24819</v>
      </c>
      <c r="C9813" s="1051" t="s">
        <v>17034</v>
      </c>
      <c r="D9813" s="1054">
        <v>46.9</v>
      </c>
    </row>
    <row r="9814" spans="1:4" x14ac:dyDescent="0.25">
      <c r="A9814" s="1051">
        <v>3262</v>
      </c>
      <c r="B9814" s="1051" t="s">
        <v>24820</v>
      </c>
      <c r="C9814" s="1051" t="s">
        <v>17034</v>
      </c>
      <c r="D9814" s="1054">
        <v>20.53</v>
      </c>
    </row>
    <row r="9815" spans="1:4" x14ac:dyDescent="0.25">
      <c r="A9815" s="1051">
        <v>3264</v>
      </c>
      <c r="B9815" s="1051" t="s">
        <v>24821</v>
      </c>
      <c r="C9815" s="1051" t="s">
        <v>17034</v>
      </c>
      <c r="D9815" s="1054">
        <v>33.72</v>
      </c>
    </row>
    <row r="9816" spans="1:4" x14ac:dyDescent="0.25">
      <c r="A9816" s="1051">
        <v>3267</v>
      </c>
      <c r="B9816" s="1051" t="s">
        <v>24822</v>
      </c>
      <c r="C9816" s="1051" t="s">
        <v>17034</v>
      </c>
      <c r="D9816" s="1054">
        <v>110.13</v>
      </c>
    </row>
    <row r="9817" spans="1:4" x14ac:dyDescent="0.25">
      <c r="A9817" s="1051">
        <v>3266</v>
      </c>
      <c r="B9817" s="1051" t="s">
        <v>24823</v>
      </c>
      <c r="C9817" s="1051" t="s">
        <v>17034</v>
      </c>
      <c r="D9817" s="1054">
        <v>70.069999999999993</v>
      </c>
    </row>
    <row r="9818" spans="1:4" x14ac:dyDescent="0.25">
      <c r="A9818" s="1051">
        <v>3263</v>
      </c>
      <c r="B9818" s="1051" t="s">
        <v>24824</v>
      </c>
      <c r="C9818" s="1051" t="s">
        <v>17034</v>
      </c>
      <c r="D9818" s="1054">
        <v>28.04</v>
      </c>
    </row>
    <row r="9819" spans="1:4" x14ac:dyDescent="0.25">
      <c r="A9819" s="1051">
        <v>3268</v>
      </c>
      <c r="B9819" s="1051" t="s">
        <v>24825</v>
      </c>
      <c r="C9819" s="1051" t="s">
        <v>17034</v>
      </c>
      <c r="D9819" s="1054">
        <v>148.9</v>
      </c>
    </row>
    <row r="9820" spans="1:4" x14ac:dyDescent="0.25">
      <c r="A9820" s="1051">
        <v>3271</v>
      </c>
      <c r="B9820" s="1051" t="s">
        <v>24826</v>
      </c>
      <c r="C9820" s="1051" t="s">
        <v>17034</v>
      </c>
      <c r="D9820" s="1054">
        <v>220.14</v>
      </c>
    </row>
    <row r="9821" spans="1:4" x14ac:dyDescent="0.25">
      <c r="A9821" s="1051">
        <v>3270</v>
      </c>
      <c r="B9821" s="1051" t="s">
        <v>24827</v>
      </c>
      <c r="C9821" s="1051" t="s">
        <v>17034</v>
      </c>
      <c r="D9821" s="1054">
        <v>369.85</v>
      </c>
    </row>
    <row r="9822" spans="1:4" x14ac:dyDescent="0.25">
      <c r="A9822" s="1051">
        <v>3275</v>
      </c>
      <c r="B9822" s="1051" t="s">
        <v>24828</v>
      </c>
      <c r="C9822" s="1051" t="s">
        <v>17041</v>
      </c>
      <c r="D9822" s="1054">
        <v>101.78</v>
      </c>
    </row>
    <row r="9823" spans="1:4" x14ac:dyDescent="0.25">
      <c r="A9823" s="1051">
        <v>39512</v>
      </c>
      <c r="B9823" s="1051" t="s">
        <v>24829</v>
      </c>
      <c r="C9823" s="1051" t="s">
        <v>17041</v>
      </c>
      <c r="D9823" s="1054">
        <v>96.35</v>
      </c>
    </row>
    <row r="9824" spans="1:4" x14ac:dyDescent="0.25">
      <c r="A9824" s="1051">
        <v>39511</v>
      </c>
      <c r="B9824" s="1051" t="s">
        <v>24830</v>
      </c>
      <c r="C9824" s="1051" t="s">
        <v>17041</v>
      </c>
      <c r="D9824" s="1054">
        <v>105.09</v>
      </c>
    </row>
    <row r="9825" spans="1:4" x14ac:dyDescent="0.25">
      <c r="A9825" s="1051">
        <v>39513</v>
      </c>
      <c r="B9825" s="1051" t="s">
        <v>24831</v>
      </c>
      <c r="C9825" s="1051" t="s">
        <v>17041</v>
      </c>
      <c r="D9825" s="1054">
        <v>112.72</v>
      </c>
    </row>
    <row r="9826" spans="1:4" x14ac:dyDescent="0.25">
      <c r="A9826" s="1051">
        <v>3286</v>
      </c>
      <c r="B9826" s="1051" t="s">
        <v>24832</v>
      </c>
      <c r="C9826" s="1051" t="s">
        <v>17041</v>
      </c>
      <c r="D9826" s="1054">
        <v>89.33</v>
      </c>
    </row>
    <row r="9827" spans="1:4" x14ac:dyDescent="0.25">
      <c r="A9827" s="1051">
        <v>3287</v>
      </c>
      <c r="B9827" s="1051" t="s">
        <v>24833</v>
      </c>
      <c r="C9827" s="1051" t="s">
        <v>17041</v>
      </c>
      <c r="D9827" s="1054">
        <v>135</v>
      </c>
    </row>
    <row r="9828" spans="1:4" x14ac:dyDescent="0.25">
      <c r="A9828" s="1051">
        <v>3283</v>
      </c>
      <c r="B9828" s="1051" t="s">
        <v>24834</v>
      </c>
      <c r="C9828" s="1051" t="s">
        <v>17041</v>
      </c>
      <c r="D9828" s="1054">
        <v>28.35</v>
      </c>
    </row>
    <row r="9829" spans="1:4" x14ac:dyDescent="0.25">
      <c r="A9829" s="1051">
        <v>11587</v>
      </c>
      <c r="B9829" s="1051" t="s">
        <v>24835</v>
      </c>
      <c r="C9829" s="1051" t="s">
        <v>17041</v>
      </c>
      <c r="D9829" s="1054">
        <v>69.790000000000006</v>
      </c>
    </row>
    <row r="9830" spans="1:4" x14ac:dyDescent="0.25">
      <c r="A9830" s="1051">
        <v>36225</v>
      </c>
      <c r="B9830" s="1051" t="s">
        <v>24836</v>
      </c>
      <c r="C9830" s="1051" t="s">
        <v>17041</v>
      </c>
      <c r="D9830" s="1054">
        <v>28.35</v>
      </c>
    </row>
    <row r="9831" spans="1:4" x14ac:dyDescent="0.25">
      <c r="A9831" s="1051">
        <v>36230</v>
      </c>
      <c r="B9831" s="1051" t="s">
        <v>24837</v>
      </c>
      <c r="C9831" s="1051" t="s">
        <v>17041</v>
      </c>
      <c r="D9831" s="1054">
        <v>20.83</v>
      </c>
    </row>
    <row r="9832" spans="1:4" x14ac:dyDescent="0.25">
      <c r="A9832" s="1051">
        <v>36238</v>
      </c>
      <c r="B9832" s="1051" t="s">
        <v>24838</v>
      </c>
      <c r="C9832" s="1051" t="s">
        <v>17041</v>
      </c>
      <c r="D9832" s="1054">
        <v>20.350000000000001</v>
      </c>
    </row>
    <row r="9833" spans="1:4" x14ac:dyDescent="0.25">
      <c r="A9833" s="1051">
        <v>39363</v>
      </c>
      <c r="B9833" s="1051" t="s">
        <v>24839</v>
      </c>
      <c r="C9833" s="1051" t="s">
        <v>17034</v>
      </c>
      <c r="D9833" s="1055">
        <v>5820.35</v>
      </c>
    </row>
    <row r="9834" spans="1:4" x14ac:dyDescent="0.25">
      <c r="A9834" s="1051">
        <v>39361</v>
      </c>
      <c r="B9834" s="1051" t="s">
        <v>24840</v>
      </c>
      <c r="C9834" s="1051" t="s">
        <v>17034</v>
      </c>
      <c r="D9834" s="1055">
        <v>1778.16</v>
      </c>
    </row>
    <row r="9835" spans="1:4" x14ac:dyDescent="0.25">
      <c r="A9835" s="1051">
        <v>39362</v>
      </c>
      <c r="B9835" s="1051" t="s">
        <v>24841</v>
      </c>
      <c r="C9835" s="1051" t="s">
        <v>17034</v>
      </c>
      <c r="D9835" s="1055">
        <v>3141.21</v>
      </c>
    </row>
    <row r="9836" spans="1:4" x14ac:dyDescent="0.25">
      <c r="A9836" s="1051">
        <v>39364</v>
      </c>
      <c r="B9836" s="1051" t="s">
        <v>24842</v>
      </c>
      <c r="C9836" s="1051" t="s">
        <v>17034</v>
      </c>
      <c r="D9836" s="1055">
        <v>12276.66</v>
      </c>
    </row>
    <row r="9837" spans="1:4" x14ac:dyDescent="0.25">
      <c r="A9837" s="1051">
        <v>14576</v>
      </c>
      <c r="B9837" s="1051" t="s">
        <v>24843</v>
      </c>
      <c r="C9837" s="1051" t="s">
        <v>17034</v>
      </c>
      <c r="D9837" s="1055">
        <v>6128141.3899999997</v>
      </c>
    </row>
    <row r="9838" spans="1:4" x14ac:dyDescent="0.25">
      <c r="A9838" s="1051">
        <v>13877</v>
      </c>
      <c r="B9838" s="1051" t="s">
        <v>24844</v>
      </c>
      <c r="C9838" s="1051" t="s">
        <v>17034</v>
      </c>
      <c r="D9838" s="1055">
        <v>2623365.9300000002</v>
      </c>
    </row>
    <row r="9839" spans="1:4" x14ac:dyDescent="0.25">
      <c r="A9839" s="1051">
        <v>7307</v>
      </c>
      <c r="B9839" s="1051" t="s">
        <v>24845</v>
      </c>
      <c r="C9839" s="1051" t="s">
        <v>17037</v>
      </c>
      <c r="D9839" s="1054">
        <v>44.93</v>
      </c>
    </row>
    <row r="9840" spans="1:4" x14ac:dyDescent="0.25">
      <c r="A9840" s="1051">
        <v>38122</v>
      </c>
      <c r="B9840" s="1051" t="s">
        <v>24846</v>
      </c>
      <c r="C9840" s="1051" t="s">
        <v>17037</v>
      </c>
      <c r="D9840" s="1054">
        <v>22.07</v>
      </c>
    </row>
    <row r="9841" spans="1:4" x14ac:dyDescent="0.25">
      <c r="A9841" s="1051">
        <v>43653</v>
      </c>
      <c r="B9841" s="1051" t="s">
        <v>24847</v>
      </c>
      <c r="C9841" s="1051" t="s">
        <v>17037</v>
      </c>
      <c r="D9841" s="1054">
        <v>45.35</v>
      </c>
    </row>
    <row r="9842" spans="1:4" x14ac:dyDescent="0.25">
      <c r="A9842" s="1051">
        <v>38633</v>
      </c>
      <c r="B9842" s="1051" t="s">
        <v>24848</v>
      </c>
      <c r="C9842" s="1051" t="s">
        <v>17034</v>
      </c>
      <c r="D9842" s="1054">
        <v>10.119999999999999</v>
      </c>
    </row>
    <row r="9843" spans="1:4" x14ac:dyDescent="0.25">
      <c r="A9843" s="1051">
        <v>12344</v>
      </c>
      <c r="B9843" s="1051" t="s">
        <v>24849</v>
      </c>
      <c r="C9843" s="1051" t="s">
        <v>17034</v>
      </c>
      <c r="D9843" s="1054">
        <v>3.28</v>
      </c>
    </row>
    <row r="9844" spans="1:4" x14ac:dyDescent="0.25">
      <c r="A9844" s="1051">
        <v>12343</v>
      </c>
      <c r="B9844" s="1051" t="s">
        <v>24850</v>
      </c>
      <c r="C9844" s="1051" t="s">
        <v>17034</v>
      </c>
      <c r="D9844" s="1054">
        <v>5.08</v>
      </c>
    </row>
    <row r="9845" spans="1:4" x14ac:dyDescent="0.25">
      <c r="A9845" s="1051">
        <v>3295</v>
      </c>
      <c r="B9845" s="1051" t="s">
        <v>24851</v>
      </c>
      <c r="C9845" s="1051" t="s">
        <v>17034</v>
      </c>
      <c r="D9845" s="1054">
        <v>17.75</v>
      </c>
    </row>
    <row r="9846" spans="1:4" x14ac:dyDescent="0.25">
      <c r="A9846" s="1051">
        <v>3302</v>
      </c>
      <c r="B9846" s="1051" t="s">
        <v>24852</v>
      </c>
      <c r="C9846" s="1051" t="s">
        <v>17034</v>
      </c>
      <c r="D9846" s="1054">
        <v>18.559999999999999</v>
      </c>
    </row>
    <row r="9847" spans="1:4" x14ac:dyDescent="0.25">
      <c r="A9847" s="1051">
        <v>3297</v>
      </c>
      <c r="B9847" s="1051" t="s">
        <v>24853</v>
      </c>
      <c r="C9847" s="1051" t="s">
        <v>17034</v>
      </c>
      <c r="D9847" s="1054">
        <v>19.809999999999999</v>
      </c>
    </row>
    <row r="9848" spans="1:4" x14ac:dyDescent="0.25">
      <c r="A9848" s="1051">
        <v>3294</v>
      </c>
      <c r="B9848" s="1051" t="s">
        <v>24854</v>
      </c>
      <c r="C9848" s="1051" t="s">
        <v>17034</v>
      </c>
      <c r="D9848" s="1054">
        <v>20.12</v>
      </c>
    </row>
    <row r="9849" spans="1:4" x14ac:dyDescent="0.25">
      <c r="A9849" s="1051">
        <v>3292</v>
      </c>
      <c r="B9849" s="1051" t="s">
        <v>24855</v>
      </c>
      <c r="C9849" s="1051" t="s">
        <v>17034</v>
      </c>
      <c r="D9849" s="1054">
        <v>18.899999999999999</v>
      </c>
    </row>
    <row r="9850" spans="1:4" x14ac:dyDescent="0.25">
      <c r="A9850" s="1051">
        <v>3298</v>
      </c>
      <c r="B9850" s="1051" t="s">
        <v>24856</v>
      </c>
      <c r="C9850" s="1051" t="s">
        <v>17034</v>
      </c>
      <c r="D9850" s="1054">
        <v>44.29</v>
      </c>
    </row>
    <row r="9851" spans="1:4" x14ac:dyDescent="0.25">
      <c r="A9851" s="1051">
        <v>34802</v>
      </c>
      <c r="B9851" s="1051" t="s">
        <v>24857</v>
      </c>
      <c r="C9851" s="1051" t="s">
        <v>17034</v>
      </c>
      <c r="D9851" s="1055">
        <v>1601.04</v>
      </c>
    </row>
    <row r="9852" spans="1:4" x14ac:dyDescent="0.25">
      <c r="A9852" s="1051">
        <v>11588</v>
      </c>
      <c r="B9852" s="1051" t="s">
        <v>24858</v>
      </c>
      <c r="C9852" s="1051" t="s">
        <v>17034</v>
      </c>
      <c r="D9852" s="1055">
        <v>1727.26</v>
      </c>
    </row>
    <row r="9853" spans="1:4" x14ac:dyDescent="0.25">
      <c r="A9853" s="1051">
        <v>34383</v>
      </c>
      <c r="B9853" s="1051" t="s">
        <v>24859</v>
      </c>
      <c r="C9853" s="1051" t="s">
        <v>17034</v>
      </c>
      <c r="D9853" s="1055">
        <v>1900.11</v>
      </c>
    </row>
    <row r="9854" spans="1:4" x14ac:dyDescent="0.25">
      <c r="A9854" s="1051">
        <v>40451</v>
      </c>
      <c r="B9854" s="1051" t="s">
        <v>24860</v>
      </c>
      <c r="C9854" s="1051" t="s">
        <v>17041</v>
      </c>
      <c r="D9854" s="1054">
        <v>153.59</v>
      </c>
    </row>
    <row r="9855" spans="1:4" x14ac:dyDescent="0.25">
      <c r="A9855" s="1051">
        <v>40453</v>
      </c>
      <c r="B9855" s="1051" t="s">
        <v>24861</v>
      </c>
      <c r="C9855" s="1051" t="s">
        <v>17041</v>
      </c>
      <c r="D9855" s="1054">
        <v>166.18</v>
      </c>
    </row>
    <row r="9856" spans="1:4" x14ac:dyDescent="0.25">
      <c r="A9856" s="1051">
        <v>40452</v>
      </c>
      <c r="B9856" s="1051" t="s">
        <v>24862</v>
      </c>
      <c r="C9856" s="1051" t="s">
        <v>17041</v>
      </c>
      <c r="D9856" s="1054">
        <v>182.29</v>
      </c>
    </row>
    <row r="9857" spans="1:4" x14ac:dyDescent="0.25">
      <c r="A9857" s="1051">
        <v>11594</v>
      </c>
      <c r="B9857" s="1051" t="s">
        <v>24863</v>
      </c>
      <c r="C9857" s="1051" t="s">
        <v>17034</v>
      </c>
      <c r="D9857" s="1054">
        <v>550.53</v>
      </c>
    </row>
    <row r="9858" spans="1:4" x14ac:dyDescent="0.25">
      <c r="A9858" s="1051">
        <v>3311</v>
      </c>
      <c r="B9858" s="1051" t="s">
        <v>24864</v>
      </c>
      <c r="C9858" s="1051" t="s">
        <v>17038</v>
      </c>
      <c r="D9858" s="1054">
        <v>550.53</v>
      </c>
    </row>
    <row r="9859" spans="1:4" x14ac:dyDescent="0.25">
      <c r="A9859" s="1051">
        <v>11599</v>
      </c>
      <c r="B9859" s="1051" t="s">
        <v>24865</v>
      </c>
      <c r="C9859" s="1051" t="s">
        <v>17034</v>
      </c>
      <c r="D9859" s="1054">
        <v>732.14</v>
      </c>
    </row>
    <row r="9860" spans="1:4" x14ac:dyDescent="0.25">
      <c r="A9860" s="1051">
        <v>11593</v>
      </c>
      <c r="B9860" s="1051" t="s">
        <v>24866</v>
      </c>
      <c r="C9860" s="1051" t="s">
        <v>17034</v>
      </c>
      <c r="D9860" s="1055">
        <v>1026.4100000000001</v>
      </c>
    </row>
    <row r="9861" spans="1:4" x14ac:dyDescent="0.25">
      <c r="A9861" s="1051">
        <v>3314</v>
      </c>
      <c r="B9861" s="1051" t="s">
        <v>24867</v>
      </c>
      <c r="C9861" s="1051" t="s">
        <v>17038</v>
      </c>
      <c r="D9861" s="1054">
        <v>734.1</v>
      </c>
    </row>
    <row r="9862" spans="1:4" x14ac:dyDescent="0.25">
      <c r="A9862" s="1051">
        <v>11597</v>
      </c>
      <c r="B9862" s="1051" t="s">
        <v>24868</v>
      </c>
      <c r="C9862" s="1051" t="s">
        <v>17034</v>
      </c>
      <c r="D9862" s="1054">
        <v>853.66</v>
      </c>
    </row>
    <row r="9863" spans="1:4" x14ac:dyDescent="0.25">
      <c r="A9863" s="1051">
        <v>3309</v>
      </c>
      <c r="B9863" s="1051" t="s">
        <v>24869</v>
      </c>
      <c r="C9863" s="1051" t="s">
        <v>17038</v>
      </c>
      <c r="D9863" s="1054">
        <v>582.97</v>
      </c>
    </row>
    <row r="9864" spans="1:4" x14ac:dyDescent="0.25">
      <c r="A9864" s="1051">
        <v>34612</v>
      </c>
      <c r="B9864" s="1051" t="s">
        <v>24870</v>
      </c>
      <c r="C9864" s="1051" t="s">
        <v>17034</v>
      </c>
      <c r="D9864" s="1055">
        <v>1055.83</v>
      </c>
    </row>
    <row r="9865" spans="1:4" x14ac:dyDescent="0.25">
      <c r="A9865" s="1051">
        <v>34635</v>
      </c>
      <c r="B9865" s="1051" t="s">
        <v>24871</v>
      </c>
      <c r="C9865" s="1051" t="s">
        <v>17034</v>
      </c>
      <c r="D9865" s="1055">
        <v>1357.75</v>
      </c>
    </row>
    <row r="9866" spans="1:4" x14ac:dyDescent="0.25">
      <c r="A9866" s="1051">
        <v>34633</v>
      </c>
      <c r="B9866" s="1051" t="s">
        <v>24872</v>
      </c>
      <c r="C9866" s="1051" t="s">
        <v>17034</v>
      </c>
      <c r="D9866" s="1055">
        <v>1496.59</v>
      </c>
    </row>
    <row r="9867" spans="1:4" x14ac:dyDescent="0.25">
      <c r="A9867" s="1051">
        <v>40440</v>
      </c>
      <c r="B9867" s="1051" t="s">
        <v>24873</v>
      </c>
      <c r="C9867" s="1051" t="s">
        <v>17038</v>
      </c>
      <c r="D9867" s="1054">
        <v>764.63</v>
      </c>
    </row>
    <row r="9868" spans="1:4" x14ac:dyDescent="0.25">
      <c r="A9868" s="1051">
        <v>40441</v>
      </c>
      <c r="B9868" s="1051" t="s">
        <v>24874</v>
      </c>
      <c r="C9868" s="1051" t="s">
        <v>17038</v>
      </c>
      <c r="D9868" s="1054">
        <v>488.17</v>
      </c>
    </row>
    <row r="9869" spans="1:4" x14ac:dyDescent="0.25">
      <c r="A9869" s="1051">
        <v>40449</v>
      </c>
      <c r="B9869" s="1051" t="s">
        <v>24875</v>
      </c>
      <c r="C9869" s="1051" t="s">
        <v>17038</v>
      </c>
      <c r="D9869" s="1054">
        <v>410.39</v>
      </c>
    </row>
    <row r="9870" spans="1:4" x14ac:dyDescent="0.25">
      <c r="A9870" s="1051">
        <v>34800</v>
      </c>
      <c r="B9870" s="1051" t="s">
        <v>24876</v>
      </c>
      <c r="C9870" s="1051" t="s">
        <v>17038</v>
      </c>
      <c r="D9870" s="1054">
        <v>513.20000000000005</v>
      </c>
    </row>
    <row r="9871" spans="1:4" x14ac:dyDescent="0.25">
      <c r="A9871" s="1051">
        <v>11592</v>
      </c>
      <c r="B9871" s="1051" t="s">
        <v>24877</v>
      </c>
      <c r="C9871" s="1051" t="s">
        <v>17034</v>
      </c>
      <c r="D9871" s="1054">
        <v>734.1</v>
      </c>
    </row>
    <row r="9872" spans="1:4" x14ac:dyDescent="0.25">
      <c r="A9872" s="1051">
        <v>40438</v>
      </c>
      <c r="B9872" s="1051" t="s">
        <v>24878</v>
      </c>
      <c r="C9872" s="1051" t="s">
        <v>17038</v>
      </c>
      <c r="D9872" s="1054">
        <v>341.9</v>
      </c>
    </row>
    <row r="9873" spans="1:4" x14ac:dyDescent="0.25">
      <c r="A9873" s="1051">
        <v>40436</v>
      </c>
      <c r="B9873" s="1051" t="s">
        <v>24879</v>
      </c>
      <c r="C9873" s="1051" t="s">
        <v>17038</v>
      </c>
      <c r="D9873" s="1054">
        <v>426.33</v>
      </c>
    </row>
    <row r="9874" spans="1:4" x14ac:dyDescent="0.25">
      <c r="A9874" s="1051">
        <v>11596</v>
      </c>
      <c r="B9874" s="1051" t="s">
        <v>24880</v>
      </c>
      <c r="C9874" s="1051" t="s">
        <v>17034</v>
      </c>
      <c r="D9874" s="1054">
        <v>582.97</v>
      </c>
    </row>
    <row r="9875" spans="1:4" x14ac:dyDescent="0.25">
      <c r="A9875" s="1051">
        <v>4315</v>
      </c>
      <c r="B9875" s="1051" t="s">
        <v>24881</v>
      </c>
      <c r="C9875" s="1051" t="s">
        <v>17034</v>
      </c>
      <c r="D9875" s="1054">
        <v>2.4500000000000002</v>
      </c>
    </row>
    <row r="9876" spans="1:4" x14ac:dyDescent="0.25">
      <c r="A9876" s="1051">
        <v>402</v>
      </c>
      <c r="B9876" s="1051" t="s">
        <v>24882</v>
      </c>
      <c r="C9876" s="1051" t="s">
        <v>17034</v>
      </c>
      <c r="D9876" s="1054">
        <v>17.36</v>
      </c>
    </row>
    <row r="9877" spans="1:4" x14ac:dyDescent="0.25">
      <c r="A9877" s="1051">
        <v>4226</v>
      </c>
      <c r="B9877" s="1051" t="s">
        <v>24883</v>
      </c>
      <c r="C9877" s="1051" t="s">
        <v>17036</v>
      </c>
      <c r="D9877" s="1054">
        <v>7.45</v>
      </c>
    </row>
    <row r="9878" spans="1:4" x14ac:dyDescent="0.25">
      <c r="A9878" s="1051">
        <v>4222</v>
      </c>
      <c r="B9878" s="1051" t="s">
        <v>24884</v>
      </c>
      <c r="C9878" s="1051" t="s">
        <v>17037</v>
      </c>
      <c r="D9878" s="1054">
        <v>6.14</v>
      </c>
    </row>
    <row r="9879" spans="1:4" x14ac:dyDescent="0.25">
      <c r="A9879" s="1051">
        <v>34804</v>
      </c>
      <c r="B9879" s="1051" t="s">
        <v>24885</v>
      </c>
      <c r="C9879" s="1051" t="s">
        <v>17041</v>
      </c>
      <c r="D9879" s="1054">
        <v>61.97</v>
      </c>
    </row>
    <row r="9880" spans="1:4" x14ac:dyDescent="0.25">
      <c r="A9880" s="1051">
        <v>4013</v>
      </c>
      <c r="B9880" s="1051" t="s">
        <v>24886</v>
      </c>
      <c r="C9880" s="1051" t="s">
        <v>17041</v>
      </c>
      <c r="D9880" s="1054">
        <v>8.07</v>
      </c>
    </row>
    <row r="9881" spans="1:4" x14ac:dyDescent="0.25">
      <c r="A9881" s="1051">
        <v>4011</v>
      </c>
      <c r="B9881" s="1051" t="s">
        <v>24887</v>
      </c>
      <c r="C9881" s="1051" t="s">
        <v>17041</v>
      </c>
      <c r="D9881" s="1054">
        <v>9.02</v>
      </c>
    </row>
    <row r="9882" spans="1:4" x14ac:dyDescent="0.25">
      <c r="A9882" s="1051">
        <v>4021</v>
      </c>
      <c r="B9882" s="1051" t="s">
        <v>24888</v>
      </c>
      <c r="C9882" s="1051" t="s">
        <v>17041</v>
      </c>
      <c r="D9882" s="1054">
        <v>11.25</v>
      </c>
    </row>
    <row r="9883" spans="1:4" x14ac:dyDescent="0.25">
      <c r="A9883" s="1051">
        <v>4019</v>
      </c>
      <c r="B9883" s="1051" t="s">
        <v>24889</v>
      </c>
      <c r="C9883" s="1051" t="s">
        <v>17041</v>
      </c>
      <c r="D9883" s="1054">
        <v>13.5</v>
      </c>
    </row>
    <row r="9884" spans="1:4" x14ac:dyDescent="0.25">
      <c r="A9884" s="1051">
        <v>4012</v>
      </c>
      <c r="B9884" s="1051" t="s">
        <v>24890</v>
      </c>
      <c r="C9884" s="1051" t="s">
        <v>17041</v>
      </c>
      <c r="D9884" s="1054">
        <v>18.09</v>
      </c>
    </row>
    <row r="9885" spans="1:4" x14ac:dyDescent="0.25">
      <c r="A9885" s="1051">
        <v>4020</v>
      </c>
      <c r="B9885" s="1051" t="s">
        <v>24891</v>
      </c>
      <c r="C9885" s="1051" t="s">
        <v>17041</v>
      </c>
      <c r="D9885" s="1054">
        <v>22.66</v>
      </c>
    </row>
    <row r="9886" spans="1:4" x14ac:dyDescent="0.25">
      <c r="A9886" s="1051">
        <v>4018</v>
      </c>
      <c r="B9886" s="1051" t="s">
        <v>24892</v>
      </c>
      <c r="C9886" s="1051" t="s">
        <v>17041</v>
      </c>
      <c r="D9886" s="1054">
        <v>27.14</v>
      </c>
    </row>
    <row r="9887" spans="1:4" x14ac:dyDescent="0.25">
      <c r="A9887" s="1051">
        <v>36498</v>
      </c>
      <c r="B9887" s="1051" t="s">
        <v>24893</v>
      </c>
      <c r="C9887" s="1051" t="s">
        <v>17034</v>
      </c>
      <c r="D9887" s="1055">
        <v>8600.61</v>
      </c>
    </row>
    <row r="9888" spans="1:4" x14ac:dyDescent="0.25">
      <c r="A9888" s="1051">
        <v>12872</v>
      </c>
      <c r="B9888" s="1051" t="s">
        <v>24894</v>
      </c>
      <c r="C9888" s="1051" t="s">
        <v>17039</v>
      </c>
      <c r="D9888" s="1054">
        <v>15.91</v>
      </c>
    </row>
    <row r="9889" spans="1:4" x14ac:dyDescent="0.25">
      <c r="A9889" s="1051">
        <v>41075</v>
      </c>
      <c r="B9889" s="1051" t="s">
        <v>24895</v>
      </c>
      <c r="C9889" s="1051" t="s">
        <v>17040</v>
      </c>
      <c r="D9889" s="1055">
        <v>2789.55</v>
      </c>
    </row>
    <row r="9890" spans="1:4" x14ac:dyDescent="0.25">
      <c r="A9890" s="1051">
        <v>44324</v>
      </c>
      <c r="B9890" s="1051" t="s">
        <v>24896</v>
      </c>
      <c r="C9890" s="1051" t="s">
        <v>17036</v>
      </c>
      <c r="D9890" s="1054">
        <v>2.87</v>
      </c>
    </row>
    <row r="9891" spans="1:4" x14ac:dyDescent="0.25">
      <c r="A9891" s="1051">
        <v>3315</v>
      </c>
      <c r="B9891" s="1051" t="s">
        <v>24897</v>
      </c>
      <c r="C9891" s="1051" t="s">
        <v>17036</v>
      </c>
      <c r="D9891" s="1054">
        <v>0.83</v>
      </c>
    </row>
    <row r="9892" spans="1:4" x14ac:dyDescent="0.25">
      <c r="A9892" s="1051">
        <v>36870</v>
      </c>
      <c r="B9892" s="1051" t="s">
        <v>24898</v>
      </c>
      <c r="C9892" s="1051" t="s">
        <v>17036</v>
      </c>
      <c r="D9892" s="1054">
        <v>0.64</v>
      </c>
    </row>
    <row r="9893" spans="1:4" x14ac:dyDescent="0.25">
      <c r="A9893" s="1051">
        <v>5092</v>
      </c>
      <c r="B9893" s="1051" t="s">
        <v>24899</v>
      </c>
      <c r="C9893" s="1051" t="s">
        <v>17042</v>
      </c>
      <c r="D9893" s="1054">
        <v>16.47</v>
      </c>
    </row>
    <row r="9894" spans="1:4" x14ac:dyDescent="0.25">
      <c r="A9894" s="1051">
        <v>11462</v>
      </c>
      <c r="B9894" s="1051" t="s">
        <v>24900</v>
      </c>
      <c r="C9894" s="1051" t="s">
        <v>17042</v>
      </c>
      <c r="D9894" s="1054">
        <v>16.84</v>
      </c>
    </row>
    <row r="9895" spans="1:4" x14ac:dyDescent="0.25">
      <c r="A9895" s="1051">
        <v>36529</v>
      </c>
      <c r="B9895" s="1051" t="s">
        <v>24901</v>
      </c>
      <c r="C9895" s="1051" t="s">
        <v>17034</v>
      </c>
      <c r="D9895" s="1055">
        <v>62499.99</v>
      </c>
    </row>
    <row r="9896" spans="1:4" x14ac:dyDescent="0.25">
      <c r="A9896" s="1051">
        <v>3318</v>
      </c>
      <c r="B9896" s="1051" t="s">
        <v>24902</v>
      </c>
      <c r="C9896" s="1051" t="s">
        <v>17034</v>
      </c>
      <c r="D9896" s="1055">
        <v>49000</v>
      </c>
    </row>
    <row r="9897" spans="1:4" x14ac:dyDescent="0.25">
      <c r="A9897" s="1051">
        <v>3324</v>
      </c>
      <c r="B9897" s="1051" t="s">
        <v>24903</v>
      </c>
      <c r="C9897" s="1051" t="s">
        <v>17041</v>
      </c>
      <c r="D9897" s="1054">
        <v>10.64</v>
      </c>
    </row>
    <row r="9898" spans="1:4" x14ac:dyDescent="0.25">
      <c r="A9898" s="1051">
        <v>3322</v>
      </c>
      <c r="B9898" s="1051" t="s">
        <v>24904</v>
      </c>
      <c r="C9898" s="1051" t="s">
        <v>17041</v>
      </c>
      <c r="D9898" s="1054">
        <v>14.9</v>
      </c>
    </row>
    <row r="9899" spans="1:4" x14ac:dyDescent="0.25">
      <c r="A9899" s="1051">
        <v>5076</v>
      </c>
      <c r="B9899" s="1051" t="s">
        <v>24905</v>
      </c>
      <c r="C9899" s="1051" t="s">
        <v>17036</v>
      </c>
      <c r="D9899" s="1054">
        <v>20.55</v>
      </c>
    </row>
    <row r="9900" spans="1:4" x14ac:dyDescent="0.25">
      <c r="A9900" s="1051">
        <v>5077</v>
      </c>
      <c r="B9900" s="1051" t="s">
        <v>24906</v>
      </c>
      <c r="C9900" s="1051" t="s">
        <v>17036</v>
      </c>
      <c r="D9900" s="1054">
        <v>22.71</v>
      </c>
    </row>
    <row r="9901" spans="1:4" x14ac:dyDescent="0.25">
      <c r="A9901" s="1051">
        <v>11837</v>
      </c>
      <c r="B9901" s="1051" t="s">
        <v>24907</v>
      </c>
      <c r="C9901" s="1051" t="s">
        <v>17034</v>
      </c>
      <c r="D9901" s="1054">
        <v>68.81</v>
      </c>
    </row>
    <row r="9902" spans="1:4" x14ac:dyDescent="0.25">
      <c r="A9902" s="1051">
        <v>38055</v>
      </c>
      <c r="B9902" s="1051" t="s">
        <v>24908</v>
      </c>
      <c r="C9902" s="1051" t="s">
        <v>17034</v>
      </c>
      <c r="D9902" s="1054">
        <v>6.24</v>
      </c>
    </row>
    <row r="9903" spans="1:4" x14ac:dyDescent="0.25">
      <c r="A9903" s="1051">
        <v>415</v>
      </c>
      <c r="B9903" s="1051" t="s">
        <v>24909</v>
      </c>
      <c r="C9903" s="1051" t="s">
        <v>17034</v>
      </c>
      <c r="D9903" s="1054">
        <v>28.22</v>
      </c>
    </row>
    <row r="9904" spans="1:4" x14ac:dyDescent="0.25">
      <c r="A9904" s="1051">
        <v>416</v>
      </c>
      <c r="B9904" s="1051" t="s">
        <v>24910</v>
      </c>
      <c r="C9904" s="1051" t="s">
        <v>17034</v>
      </c>
      <c r="D9904" s="1054">
        <v>10.33</v>
      </c>
    </row>
    <row r="9905" spans="1:4" x14ac:dyDescent="0.25">
      <c r="A9905" s="1051">
        <v>425</v>
      </c>
      <c r="B9905" s="1051" t="s">
        <v>24911</v>
      </c>
      <c r="C9905" s="1051" t="s">
        <v>17034</v>
      </c>
      <c r="D9905" s="1054">
        <v>6.4</v>
      </c>
    </row>
    <row r="9906" spans="1:4" x14ac:dyDescent="0.25">
      <c r="A9906" s="1051">
        <v>426</v>
      </c>
      <c r="B9906" s="1051" t="s">
        <v>24912</v>
      </c>
      <c r="C9906" s="1051" t="s">
        <v>17034</v>
      </c>
      <c r="D9906" s="1054">
        <v>35.26</v>
      </c>
    </row>
    <row r="9907" spans="1:4" x14ac:dyDescent="0.25">
      <c r="A9907" s="1051">
        <v>38056</v>
      </c>
      <c r="B9907" s="1051" t="s">
        <v>24913</v>
      </c>
      <c r="C9907" s="1051" t="s">
        <v>17034</v>
      </c>
      <c r="D9907" s="1054">
        <v>34.44</v>
      </c>
    </row>
    <row r="9908" spans="1:4" x14ac:dyDescent="0.25">
      <c r="A9908" s="1051">
        <v>1564</v>
      </c>
      <c r="B9908" s="1051" t="s">
        <v>24914</v>
      </c>
      <c r="C9908" s="1051" t="s">
        <v>17034</v>
      </c>
      <c r="D9908" s="1054">
        <v>13.14</v>
      </c>
    </row>
    <row r="9909" spans="1:4" x14ac:dyDescent="0.25">
      <c r="A9909" s="1051">
        <v>11032</v>
      </c>
      <c r="B9909" s="1051" t="s">
        <v>24915</v>
      </c>
      <c r="C9909" s="1051" t="s">
        <v>17034</v>
      </c>
      <c r="D9909" s="1054">
        <v>13.8</v>
      </c>
    </row>
    <row r="9910" spans="1:4" x14ac:dyDescent="0.25">
      <c r="A9910" s="1051">
        <v>36786</v>
      </c>
      <c r="B9910" s="1051" t="s">
        <v>24916</v>
      </c>
      <c r="C9910" s="1051" t="s">
        <v>17051</v>
      </c>
      <c r="D9910" s="1054">
        <v>154.63999999999999</v>
      </c>
    </row>
    <row r="9911" spans="1:4" x14ac:dyDescent="0.25">
      <c r="A9911" s="1051">
        <v>36785</v>
      </c>
      <c r="B9911" s="1051" t="s">
        <v>24917</v>
      </c>
      <c r="C9911" s="1051" t="s">
        <v>17051</v>
      </c>
      <c r="D9911" s="1054">
        <v>134.38</v>
      </c>
    </row>
    <row r="9912" spans="1:4" x14ac:dyDescent="0.25">
      <c r="A9912" s="1051">
        <v>36782</v>
      </c>
      <c r="B9912" s="1051" t="s">
        <v>24918</v>
      </c>
      <c r="C9912" s="1051" t="s">
        <v>17051</v>
      </c>
      <c r="D9912" s="1054">
        <v>160.4</v>
      </c>
    </row>
    <row r="9913" spans="1:4" x14ac:dyDescent="0.25">
      <c r="A9913" s="1051">
        <v>44481</v>
      </c>
      <c r="B9913" s="1051" t="s">
        <v>24919</v>
      </c>
      <c r="C9913" s="1051" t="s">
        <v>17051</v>
      </c>
      <c r="D9913" s="1054">
        <v>180.68</v>
      </c>
    </row>
    <row r="9914" spans="1:4" x14ac:dyDescent="0.25">
      <c r="A9914" s="1051">
        <v>4824</v>
      </c>
      <c r="B9914" s="1051" t="s">
        <v>24920</v>
      </c>
      <c r="C9914" s="1051" t="s">
        <v>17036</v>
      </c>
      <c r="D9914" s="1054">
        <v>0.27</v>
      </c>
    </row>
    <row r="9915" spans="1:4" x14ac:dyDescent="0.25">
      <c r="A9915" s="1051">
        <v>11795</v>
      </c>
      <c r="B9915" s="1051" t="s">
        <v>24921</v>
      </c>
      <c r="C9915" s="1051" t="s">
        <v>17041</v>
      </c>
      <c r="D9915" s="1054">
        <v>358.49</v>
      </c>
    </row>
    <row r="9916" spans="1:4" x14ac:dyDescent="0.25">
      <c r="A9916" s="1051">
        <v>134</v>
      </c>
      <c r="B9916" s="1051" t="s">
        <v>24922</v>
      </c>
      <c r="C9916" s="1051" t="s">
        <v>17036</v>
      </c>
      <c r="D9916" s="1054">
        <v>1.5</v>
      </c>
    </row>
    <row r="9917" spans="1:4" x14ac:dyDescent="0.25">
      <c r="A9917" s="1051">
        <v>4229</v>
      </c>
      <c r="B9917" s="1051" t="s">
        <v>24923</v>
      </c>
      <c r="C9917" s="1051" t="s">
        <v>17036</v>
      </c>
      <c r="D9917" s="1054">
        <v>44.09</v>
      </c>
    </row>
    <row r="9918" spans="1:4" x14ac:dyDescent="0.25">
      <c r="A9918" s="1051">
        <v>11731</v>
      </c>
      <c r="B9918" s="1051" t="s">
        <v>24924</v>
      </c>
      <c r="C9918" s="1051" t="s">
        <v>17034</v>
      </c>
      <c r="D9918" s="1054">
        <v>10.62</v>
      </c>
    </row>
    <row r="9919" spans="1:4" x14ac:dyDescent="0.25">
      <c r="A9919" s="1051">
        <v>11732</v>
      </c>
      <c r="B9919" s="1051" t="s">
        <v>24925</v>
      </c>
      <c r="C9919" s="1051" t="s">
        <v>17034</v>
      </c>
      <c r="D9919" s="1054">
        <v>27.83</v>
      </c>
    </row>
    <row r="9920" spans="1:4" x14ac:dyDescent="0.25">
      <c r="A9920" s="1051">
        <v>11244</v>
      </c>
      <c r="B9920" s="1051" t="s">
        <v>24926</v>
      </c>
      <c r="C9920" s="1051" t="s">
        <v>17034</v>
      </c>
      <c r="D9920" s="1054">
        <v>275.74</v>
      </c>
    </row>
    <row r="9921" spans="1:4" x14ac:dyDescent="0.25">
      <c r="A9921" s="1051">
        <v>11235</v>
      </c>
      <c r="B9921" s="1051" t="s">
        <v>24927</v>
      </c>
      <c r="C9921" s="1051" t="s">
        <v>17034</v>
      </c>
      <c r="D9921" s="1054">
        <v>210.42</v>
      </c>
    </row>
    <row r="9922" spans="1:4" x14ac:dyDescent="0.25">
      <c r="A9922" s="1051">
        <v>11236</v>
      </c>
      <c r="B9922" s="1051" t="s">
        <v>24928</v>
      </c>
      <c r="C9922" s="1051" t="s">
        <v>17034</v>
      </c>
      <c r="D9922" s="1054">
        <v>267.41000000000003</v>
      </c>
    </row>
    <row r="9923" spans="1:4" x14ac:dyDescent="0.25">
      <c r="A9923" s="1051">
        <v>11245</v>
      </c>
      <c r="B9923" s="1051" t="s">
        <v>24929</v>
      </c>
      <c r="C9923" s="1051" t="s">
        <v>17034</v>
      </c>
      <c r="D9923" s="1054">
        <v>381.39</v>
      </c>
    </row>
    <row r="9924" spans="1:4" x14ac:dyDescent="0.25">
      <c r="A9924" s="1051">
        <v>36494</v>
      </c>
      <c r="B9924" s="1051" t="s">
        <v>24930</v>
      </c>
      <c r="C9924" s="1051" t="s">
        <v>17034</v>
      </c>
      <c r="D9924" s="1055">
        <v>746558.98</v>
      </c>
    </row>
    <row r="9925" spans="1:4" x14ac:dyDescent="0.25">
      <c r="A9925" s="1051">
        <v>36493</v>
      </c>
      <c r="B9925" s="1051" t="s">
        <v>24931</v>
      </c>
      <c r="C9925" s="1051" t="s">
        <v>17034</v>
      </c>
      <c r="D9925" s="1055">
        <v>845821</v>
      </c>
    </row>
    <row r="9926" spans="1:4" x14ac:dyDescent="0.25">
      <c r="A9926" s="1051">
        <v>36492</v>
      </c>
      <c r="B9926" s="1051" t="s">
        <v>24932</v>
      </c>
      <c r="C9926" s="1051" t="s">
        <v>17034</v>
      </c>
      <c r="D9926" s="1055">
        <v>1571214.64</v>
      </c>
    </row>
    <row r="9927" spans="1:4" x14ac:dyDescent="0.25">
      <c r="A9927" s="1051">
        <v>36499</v>
      </c>
      <c r="B9927" s="1051" t="s">
        <v>24933</v>
      </c>
      <c r="C9927" s="1051" t="s">
        <v>17034</v>
      </c>
      <c r="D9927" s="1055">
        <v>4644.33</v>
      </c>
    </row>
    <row r="9928" spans="1:4" x14ac:dyDescent="0.25">
      <c r="A9928" s="1051">
        <v>13533</v>
      </c>
      <c r="B9928" s="1051" t="s">
        <v>24934</v>
      </c>
      <c r="C9928" s="1051" t="s">
        <v>17034</v>
      </c>
      <c r="D9928" s="1055">
        <v>212898.11</v>
      </c>
    </row>
    <row r="9929" spans="1:4" x14ac:dyDescent="0.25">
      <c r="A9929" s="1051">
        <v>13333</v>
      </c>
      <c r="B9929" s="1051" t="s">
        <v>24935</v>
      </c>
      <c r="C9929" s="1051" t="s">
        <v>17034</v>
      </c>
      <c r="D9929" s="1055">
        <v>238170.66</v>
      </c>
    </row>
    <row r="9930" spans="1:4" x14ac:dyDescent="0.25">
      <c r="A9930" s="1051">
        <v>39585</v>
      </c>
      <c r="B9930" s="1051" t="s">
        <v>24936</v>
      </c>
      <c r="C9930" s="1051" t="s">
        <v>17034</v>
      </c>
      <c r="D9930" s="1055">
        <v>153786.79</v>
      </c>
    </row>
    <row r="9931" spans="1:4" x14ac:dyDescent="0.25">
      <c r="A9931" s="1051">
        <v>39586</v>
      </c>
      <c r="B9931" s="1051" t="s">
        <v>24937</v>
      </c>
      <c r="C9931" s="1051" t="s">
        <v>17034</v>
      </c>
      <c r="D9931" s="1055">
        <v>180381.49</v>
      </c>
    </row>
    <row r="9932" spans="1:4" x14ac:dyDescent="0.25">
      <c r="A9932" s="1051">
        <v>39587</v>
      </c>
      <c r="B9932" s="1051" t="s">
        <v>24938</v>
      </c>
      <c r="C9932" s="1051" t="s">
        <v>17034</v>
      </c>
      <c r="D9932" s="1055">
        <v>219695.42</v>
      </c>
    </row>
    <row r="9933" spans="1:4" x14ac:dyDescent="0.25">
      <c r="A9933" s="1051">
        <v>39588</v>
      </c>
      <c r="B9933" s="1051" t="s">
        <v>24939</v>
      </c>
      <c r="C9933" s="1051" t="s">
        <v>17034</v>
      </c>
      <c r="D9933" s="1055">
        <v>254384.16</v>
      </c>
    </row>
    <row r="9934" spans="1:4" x14ac:dyDescent="0.25">
      <c r="A9934" s="1051">
        <v>39584</v>
      </c>
      <c r="B9934" s="1051" t="s">
        <v>24940</v>
      </c>
      <c r="C9934" s="1051" t="s">
        <v>17034</v>
      </c>
      <c r="D9934" s="1055">
        <v>136951.18</v>
      </c>
    </row>
    <row r="9935" spans="1:4" x14ac:dyDescent="0.25">
      <c r="A9935" s="1051">
        <v>39590</v>
      </c>
      <c r="B9935" s="1051" t="s">
        <v>24941</v>
      </c>
      <c r="C9935" s="1051" t="s">
        <v>17034</v>
      </c>
      <c r="D9935" s="1055">
        <v>133667.32</v>
      </c>
    </row>
    <row r="9936" spans="1:4" x14ac:dyDescent="0.25">
      <c r="A9936" s="1051">
        <v>39592</v>
      </c>
      <c r="B9936" s="1051" t="s">
        <v>24942</v>
      </c>
      <c r="C9936" s="1051" t="s">
        <v>17034</v>
      </c>
      <c r="D9936" s="1055">
        <v>192083.16</v>
      </c>
    </row>
    <row r="9937" spans="1:4" x14ac:dyDescent="0.25">
      <c r="A9937" s="1051">
        <v>39593</v>
      </c>
      <c r="B9937" s="1051" t="s">
        <v>24943</v>
      </c>
      <c r="C9937" s="1051" t="s">
        <v>17034</v>
      </c>
      <c r="D9937" s="1055">
        <v>219695.42</v>
      </c>
    </row>
    <row r="9938" spans="1:4" x14ac:dyDescent="0.25">
      <c r="A9938" s="1051">
        <v>14254</v>
      </c>
      <c r="B9938" s="1051" t="s">
        <v>24944</v>
      </c>
      <c r="C9938" s="1051" t="s">
        <v>17034</v>
      </c>
      <c r="D9938" s="1055">
        <v>124879.5</v>
      </c>
    </row>
    <row r="9939" spans="1:4" x14ac:dyDescent="0.25">
      <c r="A9939" s="1051">
        <v>44494</v>
      </c>
      <c r="B9939" s="1051" t="s">
        <v>24945</v>
      </c>
      <c r="C9939" s="1051" t="s">
        <v>17034</v>
      </c>
      <c r="D9939" s="1055">
        <v>104284.34</v>
      </c>
    </row>
    <row r="9940" spans="1:4" x14ac:dyDescent="0.25">
      <c r="A9940" s="1051">
        <v>25019</v>
      </c>
      <c r="B9940" s="1051" t="s">
        <v>24946</v>
      </c>
      <c r="C9940" s="1051" t="s">
        <v>17034</v>
      </c>
      <c r="D9940" s="1055">
        <v>178755.02</v>
      </c>
    </row>
    <row r="9941" spans="1:4" x14ac:dyDescent="0.25">
      <c r="A9941" s="1051">
        <v>36501</v>
      </c>
      <c r="B9941" s="1051" t="s">
        <v>24947</v>
      </c>
      <c r="C9941" s="1051" t="s">
        <v>17034</v>
      </c>
      <c r="D9941" s="1055">
        <v>159153.57</v>
      </c>
    </row>
    <row r="9942" spans="1:4" x14ac:dyDescent="0.25">
      <c r="A9942" s="1051">
        <v>44493</v>
      </c>
      <c r="B9942" s="1051" t="s">
        <v>24948</v>
      </c>
      <c r="C9942" s="1051" t="s">
        <v>17034</v>
      </c>
      <c r="D9942" s="1055">
        <v>191333.08</v>
      </c>
    </row>
    <row r="9943" spans="1:4" x14ac:dyDescent="0.25">
      <c r="A9943" s="1051">
        <v>36500</v>
      </c>
      <c r="B9943" s="1051" t="s">
        <v>24949</v>
      </c>
      <c r="C9943" s="1051" t="s">
        <v>17034</v>
      </c>
      <c r="D9943" s="1055">
        <v>112469.48</v>
      </c>
    </row>
    <row r="9944" spans="1:4" x14ac:dyDescent="0.25">
      <c r="A9944" s="1051">
        <v>20017</v>
      </c>
      <c r="B9944" s="1051" t="s">
        <v>24950</v>
      </c>
      <c r="C9944" s="1051" t="s">
        <v>17035</v>
      </c>
      <c r="D9944" s="1054">
        <v>7</v>
      </c>
    </row>
    <row r="9945" spans="1:4" x14ac:dyDescent="0.25">
      <c r="A9945" s="1051">
        <v>20007</v>
      </c>
      <c r="B9945" s="1051" t="s">
        <v>24951</v>
      </c>
      <c r="C9945" s="1051" t="s">
        <v>17035</v>
      </c>
      <c r="D9945" s="1054">
        <v>4.17</v>
      </c>
    </row>
    <row r="9946" spans="1:4" x14ac:dyDescent="0.25">
      <c r="A9946" s="1051">
        <v>39831</v>
      </c>
      <c r="B9946" s="1051" t="s">
        <v>24952</v>
      </c>
      <c r="C9946" s="1051" t="s">
        <v>17043</v>
      </c>
      <c r="D9946" s="1054">
        <v>321.63</v>
      </c>
    </row>
    <row r="9947" spans="1:4" x14ac:dyDescent="0.25">
      <c r="A9947" s="1051">
        <v>36888</v>
      </c>
      <c r="B9947" s="1051" t="s">
        <v>24953</v>
      </c>
      <c r="C9947" s="1051" t="s">
        <v>17035</v>
      </c>
      <c r="D9947" s="1054">
        <v>29.05</v>
      </c>
    </row>
    <row r="9948" spans="1:4" x14ac:dyDescent="0.25">
      <c r="A9948" s="1051">
        <v>39836</v>
      </c>
      <c r="B9948" s="1051" t="s">
        <v>24954</v>
      </c>
      <c r="C9948" s="1051" t="s">
        <v>17043</v>
      </c>
      <c r="D9948" s="1054">
        <v>282.61</v>
      </c>
    </row>
    <row r="9949" spans="1:4" x14ac:dyDescent="0.25">
      <c r="A9949" s="1051">
        <v>39830</v>
      </c>
      <c r="B9949" s="1051" t="s">
        <v>24955</v>
      </c>
      <c r="C9949" s="1051" t="s">
        <v>17043</v>
      </c>
      <c r="D9949" s="1054">
        <v>322.31</v>
      </c>
    </row>
    <row r="9950" spans="1:4" x14ac:dyDescent="0.25">
      <c r="A9950" s="1051">
        <v>40527</v>
      </c>
      <c r="B9950" s="1051" t="s">
        <v>24956</v>
      </c>
      <c r="C9950" s="1051" t="s">
        <v>17034</v>
      </c>
      <c r="D9950" s="1055">
        <v>2171.7600000000002</v>
      </c>
    </row>
    <row r="9951" spans="1:4" x14ac:dyDescent="0.25">
      <c r="A9951" s="1051">
        <v>36497</v>
      </c>
      <c r="B9951" s="1051" t="s">
        <v>24957</v>
      </c>
      <c r="C9951" s="1051" t="s">
        <v>17034</v>
      </c>
      <c r="D9951" s="1055">
        <v>2479.29</v>
      </c>
    </row>
    <row r="9952" spans="1:4" x14ac:dyDescent="0.25">
      <c r="A9952" s="1051">
        <v>36487</v>
      </c>
      <c r="B9952" s="1051" t="s">
        <v>24958</v>
      </c>
      <c r="C9952" s="1051" t="s">
        <v>17034</v>
      </c>
      <c r="D9952" s="1055">
        <v>4316.83</v>
      </c>
    </row>
    <row r="9953" spans="1:4" x14ac:dyDescent="0.25">
      <c r="A9953" s="1051">
        <v>44475</v>
      </c>
      <c r="B9953" s="1051" t="s">
        <v>24959</v>
      </c>
      <c r="C9953" s="1051" t="s">
        <v>17034</v>
      </c>
      <c r="D9953" s="1055">
        <v>1305473.1499999999</v>
      </c>
    </row>
    <row r="9954" spans="1:4" x14ac:dyDescent="0.25">
      <c r="A9954" s="1051">
        <v>44474</v>
      </c>
      <c r="B9954" s="1051" t="s">
        <v>24960</v>
      </c>
      <c r="C9954" s="1051" t="s">
        <v>17034</v>
      </c>
      <c r="D9954" s="1055">
        <v>2510525.2999999998</v>
      </c>
    </row>
    <row r="9955" spans="1:4" x14ac:dyDescent="0.25">
      <c r="A9955" s="1051">
        <v>44490</v>
      </c>
      <c r="B9955" s="1051" t="s">
        <v>24961</v>
      </c>
      <c r="C9955" s="1051" t="s">
        <v>17034</v>
      </c>
      <c r="D9955" s="1055">
        <v>4267892.99</v>
      </c>
    </row>
    <row r="9956" spans="1:4" x14ac:dyDescent="0.25">
      <c r="A9956" s="1051">
        <v>37776</v>
      </c>
      <c r="B9956" s="1051" t="s">
        <v>24962</v>
      </c>
      <c r="C9956" s="1051" t="s">
        <v>17034</v>
      </c>
      <c r="D9956" s="1055">
        <v>261567.29</v>
      </c>
    </row>
    <row r="9957" spans="1:4" x14ac:dyDescent="0.25">
      <c r="A9957" s="1051">
        <v>37775</v>
      </c>
      <c r="B9957" s="1051" t="s">
        <v>24963</v>
      </c>
      <c r="C9957" s="1051" t="s">
        <v>17034</v>
      </c>
      <c r="D9957" s="1055">
        <v>411988.28</v>
      </c>
    </row>
    <row r="9958" spans="1:4" x14ac:dyDescent="0.25">
      <c r="A9958" s="1051">
        <v>36491</v>
      </c>
      <c r="B9958" s="1051" t="s">
        <v>24964</v>
      </c>
      <c r="C9958" s="1051" t="s">
        <v>17034</v>
      </c>
      <c r="D9958" s="1055">
        <v>1525714.84</v>
      </c>
    </row>
    <row r="9959" spans="1:4" x14ac:dyDescent="0.25">
      <c r="A9959" s="1051">
        <v>10712</v>
      </c>
      <c r="B9959" s="1051" t="s">
        <v>24965</v>
      </c>
      <c r="C9959" s="1051" t="s">
        <v>17034</v>
      </c>
      <c r="D9959" s="1055">
        <v>102997.07</v>
      </c>
    </row>
    <row r="9960" spans="1:4" x14ac:dyDescent="0.25">
      <c r="A9960" s="1051">
        <v>3363</v>
      </c>
      <c r="B9960" s="1051" t="s">
        <v>24966</v>
      </c>
      <c r="C9960" s="1051" t="s">
        <v>17034</v>
      </c>
      <c r="D9960" s="1055">
        <v>144875</v>
      </c>
    </row>
    <row r="9961" spans="1:4" x14ac:dyDescent="0.25">
      <c r="A9961" s="1051">
        <v>3365</v>
      </c>
      <c r="B9961" s="1051" t="s">
        <v>24967</v>
      </c>
      <c r="C9961" s="1051" t="s">
        <v>17034</v>
      </c>
      <c r="D9961" s="1055">
        <v>338645.31</v>
      </c>
    </row>
    <row r="9962" spans="1:4" x14ac:dyDescent="0.25">
      <c r="A9962" s="1051">
        <v>7569</v>
      </c>
      <c r="B9962" s="1051" t="s">
        <v>24968</v>
      </c>
      <c r="C9962" s="1051" t="s">
        <v>17034</v>
      </c>
      <c r="D9962" s="1054">
        <v>81.099999999999994</v>
      </c>
    </row>
    <row r="9963" spans="1:4" x14ac:dyDescent="0.25">
      <c r="A9963" s="1051">
        <v>3378</v>
      </c>
      <c r="B9963" s="1051" t="s">
        <v>24969</v>
      </c>
      <c r="C9963" s="1051" t="s">
        <v>17034</v>
      </c>
      <c r="D9963" s="1054">
        <v>99.88</v>
      </c>
    </row>
    <row r="9964" spans="1:4" x14ac:dyDescent="0.25">
      <c r="A9964" s="1051">
        <v>3380</v>
      </c>
      <c r="B9964" s="1051" t="s">
        <v>24970</v>
      </c>
      <c r="C9964" s="1051" t="s">
        <v>17034</v>
      </c>
      <c r="D9964" s="1054">
        <v>69.92</v>
      </c>
    </row>
    <row r="9965" spans="1:4" x14ac:dyDescent="0.25">
      <c r="A9965" s="1051">
        <v>3379</v>
      </c>
      <c r="B9965" s="1051" t="s">
        <v>24971</v>
      </c>
      <c r="C9965" s="1051" t="s">
        <v>17034</v>
      </c>
      <c r="D9965" s="1054">
        <v>67.5</v>
      </c>
    </row>
    <row r="9966" spans="1:4" x14ac:dyDescent="0.25">
      <c r="A9966" s="1051">
        <v>11991</v>
      </c>
      <c r="B9966" s="1051" t="s">
        <v>24972</v>
      </c>
      <c r="C9966" s="1051" t="s">
        <v>17034</v>
      </c>
      <c r="D9966" s="1054">
        <v>78.38</v>
      </c>
    </row>
    <row r="9967" spans="1:4" x14ac:dyDescent="0.25">
      <c r="A9967" s="1051">
        <v>34349</v>
      </c>
      <c r="B9967" s="1051" t="s">
        <v>24973</v>
      </c>
      <c r="C9967" s="1051" t="s">
        <v>17034</v>
      </c>
      <c r="D9967" s="1054">
        <v>35.21</v>
      </c>
    </row>
    <row r="9968" spans="1:4" x14ac:dyDescent="0.25">
      <c r="A9968" s="1051">
        <v>11029</v>
      </c>
      <c r="B9968" s="1051" t="s">
        <v>24974</v>
      </c>
      <c r="C9968" s="1051" t="s">
        <v>17045</v>
      </c>
      <c r="D9968" s="1054">
        <v>2.11</v>
      </c>
    </row>
    <row r="9969" spans="1:4" x14ac:dyDescent="0.25">
      <c r="A9969" s="1051">
        <v>4316</v>
      </c>
      <c r="B9969" s="1051" t="s">
        <v>24975</v>
      </c>
      <c r="C9969" s="1051" t="s">
        <v>17034</v>
      </c>
      <c r="D9969" s="1054">
        <v>2.14</v>
      </c>
    </row>
    <row r="9970" spans="1:4" x14ac:dyDescent="0.25">
      <c r="A9970" s="1051">
        <v>4313</v>
      </c>
      <c r="B9970" s="1051" t="s">
        <v>24976</v>
      </c>
      <c r="C9970" s="1051" t="s">
        <v>17045</v>
      </c>
      <c r="D9970" s="1054">
        <v>3.07</v>
      </c>
    </row>
    <row r="9971" spans="1:4" x14ac:dyDescent="0.25">
      <c r="A9971" s="1051">
        <v>4317</v>
      </c>
      <c r="B9971" s="1051" t="s">
        <v>24977</v>
      </c>
      <c r="C9971" s="1051" t="s">
        <v>17034</v>
      </c>
      <c r="D9971" s="1054">
        <v>3.49</v>
      </c>
    </row>
    <row r="9972" spans="1:4" x14ac:dyDescent="0.25">
      <c r="A9972" s="1051">
        <v>4314</v>
      </c>
      <c r="B9972" s="1051" t="s">
        <v>24978</v>
      </c>
      <c r="C9972" s="1051" t="s">
        <v>17045</v>
      </c>
      <c r="D9972" s="1054">
        <v>4.09</v>
      </c>
    </row>
    <row r="9973" spans="1:4" x14ac:dyDescent="0.25">
      <c r="A9973" s="1051">
        <v>10921</v>
      </c>
      <c r="B9973" s="1051" t="s">
        <v>24979</v>
      </c>
      <c r="C9973" s="1051" t="s">
        <v>17034</v>
      </c>
      <c r="D9973" s="1055">
        <v>5608</v>
      </c>
    </row>
    <row r="9974" spans="1:4" x14ac:dyDescent="0.25">
      <c r="A9974" s="1051">
        <v>10922</v>
      </c>
      <c r="B9974" s="1051" t="s">
        <v>24980</v>
      </c>
      <c r="C9974" s="1051" t="s">
        <v>17034</v>
      </c>
      <c r="D9974" s="1055">
        <v>5079.58</v>
      </c>
    </row>
    <row r="9975" spans="1:4" x14ac:dyDescent="0.25">
      <c r="A9975" s="1051">
        <v>10923</v>
      </c>
      <c r="B9975" s="1051" t="s">
        <v>24981</v>
      </c>
      <c r="C9975" s="1051" t="s">
        <v>17034</v>
      </c>
      <c r="D9975" s="1055">
        <v>3002.25</v>
      </c>
    </row>
    <row r="9976" spans="1:4" x14ac:dyDescent="0.25">
      <c r="A9976" s="1051">
        <v>10924</v>
      </c>
      <c r="B9976" s="1051" t="s">
        <v>24982</v>
      </c>
      <c r="C9976" s="1051" t="s">
        <v>17034</v>
      </c>
      <c r="D9976" s="1055">
        <v>3161.95</v>
      </c>
    </row>
    <row r="9977" spans="1:4" x14ac:dyDescent="0.25">
      <c r="A9977" s="1051">
        <v>37772</v>
      </c>
      <c r="B9977" s="1051" t="s">
        <v>24983</v>
      </c>
      <c r="C9977" s="1051" t="s">
        <v>17034</v>
      </c>
      <c r="D9977" s="1055">
        <v>342998.8</v>
      </c>
    </row>
    <row r="9978" spans="1:4" x14ac:dyDescent="0.25">
      <c r="A9978" s="1051">
        <v>37771</v>
      </c>
      <c r="B9978" s="1051" t="s">
        <v>24984</v>
      </c>
      <c r="C9978" s="1051" t="s">
        <v>17034</v>
      </c>
      <c r="D9978" s="1055">
        <v>364896.09</v>
      </c>
    </row>
    <row r="9979" spans="1:4" x14ac:dyDescent="0.25">
      <c r="A9979" s="1051">
        <v>12772</v>
      </c>
      <c r="B9979" s="1051" t="s">
        <v>24985</v>
      </c>
      <c r="C9979" s="1051" t="s">
        <v>17034</v>
      </c>
      <c r="D9979" s="1054">
        <v>749.73</v>
      </c>
    </row>
    <row r="9980" spans="1:4" x14ac:dyDescent="0.25">
      <c r="A9980" s="1051">
        <v>12770</v>
      </c>
      <c r="B9980" s="1051" t="s">
        <v>24986</v>
      </c>
      <c r="C9980" s="1051" t="s">
        <v>17034</v>
      </c>
      <c r="D9980" s="1054">
        <v>451.11</v>
      </c>
    </row>
    <row r="9981" spans="1:4" x14ac:dyDescent="0.25">
      <c r="A9981" s="1051">
        <v>12775</v>
      </c>
      <c r="B9981" s="1051" t="s">
        <v>24987</v>
      </c>
      <c r="C9981" s="1051" t="s">
        <v>17034</v>
      </c>
      <c r="D9981" s="1054">
        <v>330.39</v>
      </c>
    </row>
    <row r="9982" spans="1:4" x14ac:dyDescent="0.25">
      <c r="A9982" s="1051">
        <v>12768</v>
      </c>
      <c r="B9982" s="1051" t="s">
        <v>24988</v>
      </c>
      <c r="C9982" s="1051" t="s">
        <v>17034</v>
      </c>
      <c r="D9982" s="1055">
        <v>1054.71</v>
      </c>
    </row>
    <row r="9983" spans="1:4" x14ac:dyDescent="0.25">
      <c r="A9983" s="1051">
        <v>12769</v>
      </c>
      <c r="B9983" s="1051" t="s">
        <v>24989</v>
      </c>
      <c r="C9983" s="1051" t="s">
        <v>17034</v>
      </c>
      <c r="D9983" s="1054">
        <v>86.41</v>
      </c>
    </row>
    <row r="9984" spans="1:4" x14ac:dyDescent="0.25">
      <c r="A9984" s="1051">
        <v>12773</v>
      </c>
      <c r="B9984" s="1051" t="s">
        <v>24990</v>
      </c>
      <c r="C9984" s="1051" t="s">
        <v>17034</v>
      </c>
      <c r="D9984" s="1054">
        <v>92.76</v>
      </c>
    </row>
    <row r="9985" spans="1:4" x14ac:dyDescent="0.25">
      <c r="A9985" s="1051">
        <v>12774</v>
      </c>
      <c r="B9985" s="1051" t="s">
        <v>24991</v>
      </c>
      <c r="C9985" s="1051" t="s">
        <v>17034</v>
      </c>
      <c r="D9985" s="1054">
        <v>114.36</v>
      </c>
    </row>
    <row r="9986" spans="1:4" x14ac:dyDescent="0.25">
      <c r="A9986" s="1051">
        <v>12776</v>
      </c>
      <c r="B9986" s="1051" t="s">
        <v>24992</v>
      </c>
      <c r="C9986" s="1051" t="s">
        <v>17034</v>
      </c>
      <c r="D9986" s="1055">
        <v>1702.78</v>
      </c>
    </row>
    <row r="9987" spans="1:4" x14ac:dyDescent="0.25">
      <c r="A9987" s="1051">
        <v>12777</v>
      </c>
      <c r="B9987" s="1051" t="s">
        <v>24993</v>
      </c>
      <c r="C9987" s="1051" t="s">
        <v>17034</v>
      </c>
      <c r="D9987" s="1055">
        <v>2223.7800000000002</v>
      </c>
    </row>
    <row r="9988" spans="1:4" x14ac:dyDescent="0.25">
      <c r="A9988" s="1051">
        <v>12873</v>
      </c>
      <c r="B9988" s="1051" t="s">
        <v>24994</v>
      </c>
      <c r="C9988" s="1051" t="s">
        <v>17039</v>
      </c>
      <c r="D9988" s="1054">
        <v>20.329999999999998</v>
      </c>
    </row>
    <row r="9989" spans="1:4" x14ac:dyDescent="0.25">
      <c r="A9989" s="1051">
        <v>41076</v>
      </c>
      <c r="B9989" s="1051" t="s">
        <v>24995</v>
      </c>
      <c r="C9989" s="1051" t="s">
        <v>17040</v>
      </c>
      <c r="D9989" s="1055">
        <v>3568.49</v>
      </c>
    </row>
    <row r="9990" spans="1:4" x14ac:dyDescent="0.25">
      <c r="A9990" s="1051">
        <v>140</v>
      </c>
      <c r="B9990" s="1051" t="s">
        <v>24996</v>
      </c>
      <c r="C9990" s="1051" t="s">
        <v>17036</v>
      </c>
      <c r="D9990" s="1054">
        <v>16.75</v>
      </c>
    </row>
    <row r="9991" spans="1:4" x14ac:dyDescent="0.25">
      <c r="A9991" s="1051">
        <v>151</v>
      </c>
      <c r="B9991" s="1051" t="s">
        <v>24997</v>
      </c>
      <c r="C9991" s="1051" t="s">
        <v>17037</v>
      </c>
      <c r="D9991" s="1054">
        <v>24.71</v>
      </c>
    </row>
    <row r="9992" spans="1:4" x14ac:dyDescent="0.25">
      <c r="A9992" s="1051">
        <v>7340</v>
      </c>
      <c r="B9992" s="1051" t="s">
        <v>24998</v>
      </c>
      <c r="C9992" s="1051" t="s">
        <v>17037</v>
      </c>
      <c r="D9992" s="1054">
        <v>25.23</v>
      </c>
    </row>
    <row r="9993" spans="1:4" x14ac:dyDescent="0.25">
      <c r="A9993" s="1051">
        <v>40929</v>
      </c>
      <c r="B9993" s="1051" t="s">
        <v>24999</v>
      </c>
      <c r="C9993" s="1051" t="s">
        <v>17040</v>
      </c>
      <c r="D9993" s="1055">
        <v>5260.01</v>
      </c>
    </row>
    <row r="9994" spans="1:4" x14ac:dyDescent="0.25">
      <c r="A9994" s="1051">
        <v>2701</v>
      </c>
      <c r="B9994" s="1051" t="s">
        <v>25000</v>
      </c>
      <c r="C9994" s="1051" t="s">
        <v>17039</v>
      </c>
      <c r="D9994" s="1054">
        <v>29.99</v>
      </c>
    </row>
    <row r="9995" spans="1:4" x14ac:dyDescent="0.25">
      <c r="A9995" s="1051">
        <v>38114</v>
      </c>
      <c r="B9995" s="1051" t="s">
        <v>25001</v>
      </c>
      <c r="C9995" s="1051" t="s">
        <v>17034</v>
      </c>
      <c r="D9995" s="1054">
        <v>21.22</v>
      </c>
    </row>
    <row r="9996" spans="1:4" x14ac:dyDescent="0.25">
      <c r="A9996" s="1051">
        <v>38064</v>
      </c>
      <c r="B9996" s="1051" t="s">
        <v>25002</v>
      </c>
      <c r="C9996" s="1051" t="s">
        <v>17034</v>
      </c>
      <c r="D9996" s="1054">
        <v>23.72</v>
      </c>
    </row>
    <row r="9997" spans="1:4" x14ac:dyDescent="0.25">
      <c r="A9997" s="1051">
        <v>38115</v>
      </c>
      <c r="B9997" s="1051" t="s">
        <v>25003</v>
      </c>
      <c r="C9997" s="1051" t="s">
        <v>17034</v>
      </c>
      <c r="D9997" s="1054">
        <v>22.65</v>
      </c>
    </row>
    <row r="9998" spans="1:4" x14ac:dyDescent="0.25">
      <c r="A9998" s="1051">
        <v>38065</v>
      </c>
      <c r="B9998" s="1051" t="s">
        <v>25004</v>
      </c>
      <c r="C9998" s="1051" t="s">
        <v>17034</v>
      </c>
      <c r="D9998" s="1054">
        <v>33.65</v>
      </c>
    </row>
    <row r="9999" spans="1:4" x14ac:dyDescent="0.25">
      <c r="A9999" s="1051">
        <v>38078</v>
      </c>
      <c r="B9999" s="1051" t="s">
        <v>25005</v>
      </c>
      <c r="C9999" s="1051" t="s">
        <v>17034</v>
      </c>
      <c r="D9999" s="1054">
        <v>19.63</v>
      </c>
    </row>
    <row r="10000" spans="1:4" x14ac:dyDescent="0.25">
      <c r="A10000" s="1051">
        <v>38113</v>
      </c>
      <c r="B10000" s="1051" t="s">
        <v>25006</v>
      </c>
      <c r="C10000" s="1051" t="s">
        <v>17034</v>
      </c>
      <c r="D10000" s="1054">
        <v>10.67</v>
      </c>
    </row>
    <row r="10001" spans="1:4" x14ac:dyDescent="0.25">
      <c r="A10001" s="1051">
        <v>38063</v>
      </c>
      <c r="B10001" s="1051" t="s">
        <v>25007</v>
      </c>
      <c r="C10001" s="1051" t="s">
        <v>17034</v>
      </c>
      <c r="D10001" s="1054">
        <v>11.44</v>
      </c>
    </row>
    <row r="10002" spans="1:4" x14ac:dyDescent="0.25">
      <c r="A10002" s="1051">
        <v>38080</v>
      </c>
      <c r="B10002" s="1051" t="s">
        <v>25008</v>
      </c>
      <c r="C10002" s="1051" t="s">
        <v>17034</v>
      </c>
      <c r="D10002" s="1054">
        <v>34.1</v>
      </c>
    </row>
    <row r="10003" spans="1:4" x14ac:dyDescent="0.25">
      <c r="A10003" s="1051">
        <v>38069</v>
      </c>
      <c r="B10003" s="1051" t="s">
        <v>25009</v>
      </c>
      <c r="C10003" s="1051" t="s">
        <v>17034</v>
      </c>
      <c r="D10003" s="1054">
        <v>18.649999999999999</v>
      </c>
    </row>
    <row r="10004" spans="1:4" x14ac:dyDescent="0.25">
      <c r="A10004" s="1051">
        <v>38077</v>
      </c>
      <c r="B10004" s="1051" t="s">
        <v>25010</v>
      </c>
      <c r="C10004" s="1051" t="s">
        <v>17034</v>
      </c>
      <c r="D10004" s="1054">
        <v>18.22</v>
      </c>
    </row>
    <row r="10005" spans="1:4" x14ac:dyDescent="0.25">
      <c r="A10005" s="1051">
        <v>38073</v>
      </c>
      <c r="B10005" s="1051" t="s">
        <v>25011</v>
      </c>
      <c r="C10005" s="1051" t="s">
        <v>17034</v>
      </c>
      <c r="D10005" s="1054">
        <v>27.76</v>
      </c>
    </row>
    <row r="10006" spans="1:4" x14ac:dyDescent="0.25">
      <c r="A10006" s="1051">
        <v>38112</v>
      </c>
      <c r="B10006" s="1051" t="s">
        <v>25012</v>
      </c>
      <c r="C10006" s="1051" t="s">
        <v>17034</v>
      </c>
      <c r="D10006" s="1054">
        <v>8.19</v>
      </c>
    </row>
    <row r="10007" spans="1:4" x14ac:dyDescent="0.25">
      <c r="A10007" s="1051">
        <v>38062</v>
      </c>
      <c r="B10007" s="1051" t="s">
        <v>25013</v>
      </c>
      <c r="C10007" s="1051" t="s">
        <v>17034</v>
      </c>
      <c r="D10007" s="1054">
        <v>8.4</v>
      </c>
    </row>
    <row r="10008" spans="1:4" x14ac:dyDescent="0.25">
      <c r="A10008" s="1051">
        <v>12128</v>
      </c>
      <c r="B10008" s="1051" t="s">
        <v>25014</v>
      </c>
      <c r="C10008" s="1051" t="s">
        <v>17034</v>
      </c>
      <c r="D10008" s="1054">
        <v>11.24</v>
      </c>
    </row>
    <row r="10009" spans="1:4" x14ac:dyDescent="0.25">
      <c r="A10009" s="1051">
        <v>12129</v>
      </c>
      <c r="B10009" s="1051" t="s">
        <v>25015</v>
      </c>
      <c r="C10009" s="1051" t="s">
        <v>17034</v>
      </c>
      <c r="D10009" s="1054">
        <v>14.85</v>
      </c>
    </row>
    <row r="10010" spans="1:4" x14ac:dyDescent="0.25">
      <c r="A10010" s="1051">
        <v>38081</v>
      </c>
      <c r="B10010" s="1051" t="s">
        <v>25016</v>
      </c>
      <c r="C10010" s="1051" t="s">
        <v>17034</v>
      </c>
      <c r="D10010" s="1054">
        <v>28.93</v>
      </c>
    </row>
    <row r="10011" spans="1:4" x14ac:dyDescent="0.25">
      <c r="A10011" s="1051">
        <v>38070</v>
      </c>
      <c r="B10011" s="1051" t="s">
        <v>25017</v>
      </c>
      <c r="C10011" s="1051" t="s">
        <v>17034</v>
      </c>
      <c r="D10011" s="1054">
        <v>19.93</v>
      </c>
    </row>
    <row r="10012" spans="1:4" x14ac:dyDescent="0.25">
      <c r="A10012" s="1051">
        <v>38074</v>
      </c>
      <c r="B10012" s="1051" t="s">
        <v>25018</v>
      </c>
      <c r="C10012" s="1051" t="s">
        <v>17034</v>
      </c>
      <c r="D10012" s="1054">
        <v>30.3</v>
      </c>
    </row>
    <row r="10013" spans="1:4" x14ac:dyDescent="0.25">
      <c r="A10013" s="1051">
        <v>38079</v>
      </c>
      <c r="B10013" s="1051" t="s">
        <v>25019</v>
      </c>
      <c r="C10013" s="1051" t="s">
        <v>17034</v>
      </c>
      <c r="D10013" s="1054">
        <v>26.01</v>
      </c>
    </row>
    <row r="10014" spans="1:4" x14ac:dyDescent="0.25">
      <c r="A10014" s="1051">
        <v>38072</v>
      </c>
      <c r="B10014" s="1051" t="s">
        <v>25020</v>
      </c>
      <c r="C10014" s="1051" t="s">
        <v>17034</v>
      </c>
      <c r="D10014" s="1054">
        <v>25</v>
      </c>
    </row>
    <row r="10015" spans="1:4" x14ac:dyDescent="0.25">
      <c r="A10015" s="1051">
        <v>38068</v>
      </c>
      <c r="B10015" s="1051" t="s">
        <v>25021</v>
      </c>
      <c r="C10015" s="1051" t="s">
        <v>17034</v>
      </c>
      <c r="D10015" s="1054">
        <v>17.25</v>
      </c>
    </row>
    <row r="10016" spans="1:4" x14ac:dyDescent="0.25">
      <c r="A10016" s="1051">
        <v>38071</v>
      </c>
      <c r="B10016" s="1051" t="s">
        <v>25022</v>
      </c>
      <c r="C10016" s="1051" t="s">
        <v>17034</v>
      </c>
      <c r="D10016" s="1054">
        <v>20.63</v>
      </c>
    </row>
    <row r="10017" spans="1:4" x14ac:dyDescent="0.25">
      <c r="A10017" s="1051">
        <v>38412</v>
      </c>
      <c r="B10017" s="1051" t="s">
        <v>25023</v>
      </c>
      <c r="C10017" s="1051" t="s">
        <v>17034</v>
      </c>
      <c r="D10017" s="1054">
        <v>900</v>
      </c>
    </row>
    <row r="10018" spans="1:4" x14ac:dyDescent="0.25">
      <c r="A10018" s="1051">
        <v>3405</v>
      </c>
      <c r="B10018" s="1051" t="s">
        <v>25024</v>
      </c>
      <c r="C10018" s="1051" t="s">
        <v>17034</v>
      </c>
      <c r="D10018" s="1054">
        <v>115</v>
      </c>
    </row>
    <row r="10019" spans="1:4" x14ac:dyDescent="0.25">
      <c r="A10019" s="1051">
        <v>3394</v>
      </c>
      <c r="B10019" s="1051" t="s">
        <v>25025</v>
      </c>
      <c r="C10019" s="1051" t="s">
        <v>17034</v>
      </c>
      <c r="D10019" s="1054">
        <v>607.04</v>
      </c>
    </row>
    <row r="10020" spans="1:4" x14ac:dyDescent="0.25">
      <c r="A10020" s="1051">
        <v>3393</v>
      </c>
      <c r="B10020" s="1051" t="s">
        <v>25026</v>
      </c>
      <c r="C10020" s="1051" t="s">
        <v>17034</v>
      </c>
      <c r="D10020" s="1055">
        <v>1033.55</v>
      </c>
    </row>
    <row r="10021" spans="1:4" x14ac:dyDescent="0.25">
      <c r="A10021" s="1051">
        <v>3406</v>
      </c>
      <c r="B10021" s="1051" t="s">
        <v>25027</v>
      </c>
      <c r="C10021" s="1051" t="s">
        <v>17034</v>
      </c>
      <c r="D10021" s="1054">
        <v>35.200000000000003</v>
      </c>
    </row>
    <row r="10022" spans="1:4" x14ac:dyDescent="0.25">
      <c r="A10022" s="1051">
        <v>3395</v>
      </c>
      <c r="B10022" s="1051" t="s">
        <v>25028</v>
      </c>
      <c r="C10022" s="1051" t="s">
        <v>17034</v>
      </c>
      <c r="D10022" s="1054">
        <v>148.49</v>
      </c>
    </row>
    <row r="10023" spans="1:4" x14ac:dyDescent="0.25">
      <c r="A10023" s="1051">
        <v>3398</v>
      </c>
      <c r="B10023" s="1051" t="s">
        <v>25029</v>
      </c>
      <c r="C10023" s="1051" t="s">
        <v>17034</v>
      </c>
      <c r="D10023" s="1054">
        <v>7.06</v>
      </c>
    </row>
    <row r="10024" spans="1:4" x14ac:dyDescent="0.25">
      <c r="A10024" s="1051">
        <v>40662</v>
      </c>
      <c r="B10024" s="1051" t="s">
        <v>25030</v>
      </c>
      <c r="C10024" s="1051" t="s">
        <v>17034</v>
      </c>
      <c r="D10024" s="1054">
        <v>322.18</v>
      </c>
    </row>
    <row r="10025" spans="1:4" x14ac:dyDescent="0.25">
      <c r="A10025" s="1051">
        <v>3437</v>
      </c>
      <c r="B10025" s="1051" t="s">
        <v>25031</v>
      </c>
      <c r="C10025" s="1051" t="s">
        <v>17041</v>
      </c>
      <c r="D10025" s="1054">
        <v>894.96</v>
      </c>
    </row>
    <row r="10026" spans="1:4" x14ac:dyDescent="0.25">
      <c r="A10026" s="1051">
        <v>11190</v>
      </c>
      <c r="B10026" s="1051" t="s">
        <v>25032</v>
      </c>
      <c r="C10026" s="1051" t="s">
        <v>17034</v>
      </c>
      <c r="D10026" s="1054">
        <v>174.93</v>
      </c>
    </row>
    <row r="10027" spans="1:4" x14ac:dyDescent="0.25">
      <c r="A10027" s="1051">
        <v>34377</v>
      </c>
      <c r="B10027" s="1051" t="s">
        <v>25033</v>
      </c>
      <c r="C10027" s="1051" t="s">
        <v>17034</v>
      </c>
      <c r="D10027" s="1054">
        <v>204.58</v>
      </c>
    </row>
    <row r="10028" spans="1:4" x14ac:dyDescent="0.25">
      <c r="A10028" s="1051">
        <v>3428</v>
      </c>
      <c r="B10028" s="1051" t="s">
        <v>25034</v>
      </c>
      <c r="C10028" s="1051" t="s">
        <v>17041</v>
      </c>
      <c r="D10028" s="1055">
        <v>1327.52</v>
      </c>
    </row>
    <row r="10029" spans="1:4" x14ac:dyDescent="0.25">
      <c r="A10029" s="1051">
        <v>3429</v>
      </c>
      <c r="B10029" s="1051" t="s">
        <v>25035</v>
      </c>
      <c r="C10029" s="1051" t="s">
        <v>17041</v>
      </c>
      <c r="D10029" s="1054">
        <v>758.47</v>
      </c>
    </row>
    <row r="10030" spans="1:4" x14ac:dyDescent="0.25">
      <c r="A10030" s="1051">
        <v>11199</v>
      </c>
      <c r="B10030" s="1051" t="s">
        <v>25036</v>
      </c>
      <c r="C10030" s="1051" t="s">
        <v>17034</v>
      </c>
      <c r="D10030" s="1054">
        <v>966.1</v>
      </c>
    </row>
    <row r="10031" spans="1:4" x14ac:dyDescent="0.25">
      <c r="A10031" s="1051">
        <v>36896</v>
      </c>
      <c r="B10031" s="1051" t="s">
        <v>25037</v>
      </c>
      <c r="C10031" s="1051" t="s">
        <v>17034</v>
      </c>
      <c r="D10031" s="1054">
        <v>396.23</v>
      </c>
    </row>
    <row r="10032" spans="1:4" x14ac:dyDescent="0.25">
      <c r="A10032" s="1051">
        <v>34367</v>
      </c>
      <c r="B10032" s="1051" t="s">
        <v>25038</v>
      </c>
      <c r="C10032" s="1051" t="s">
        <v>17034</v>
      </c>
      <c r="D10032" s="1054">
        <v>510.68</v>
      </c>
    </row>
    <row r="10033" spans="1:4" x14ac:dyDescent="0.25">
      <c r="A10033" s="1051">
        <v>36897</v>
      </c>
      <c r="B10033" s="1051" t="s">
        <v>25039</v>
      </c>
      <c r="C10033" s="1051" t="s">
        <v>17034</v>
      </c>
      <c r="D10033" s="1054">
        <v>618.30999999999995</v>
      </c>
    </row>
    <row r="10034" spans="1:4" x14ac:dyDescent="0.25">
      <c r="A10034" s="1051">
        <v>34369</v>
      </c>
      <c r="B10034" s="1051" t="s">
        <v>25040</v>
      </c>
      <c r="C10034" s="1051" t="s">
        <v>17034</v>
      </c>
      <c r="D10034" s="1054">
        <v>711.56</v>
      </c>
    </row>
    <row r="10035" spans="1:4" x14ac:dyDescent="0.25">
      <c r="A10035" s="1051">
        <v>34364</v>
      </c>
      <c r="B10035" s="1051" t="s">
        <v>25041</v>
      </c>
      <c r="C10035" s="1051" t="s">
        <v>17034</v>
      </c>
      <c r="D10035" s="1054">
        <v>671.27</v>
      </c>
    </row>
    <row r="10036" spans="1:4" x14ac:dyDescent="0.25">
      <c r="A10036" s="1051">
        <v>40659</v>
      </c>
      <c r="B10036" s="1051" t="s">
        <v>25042</v>
      </c>
      <c r="C10036" s="1051" t="s">
        <v>17041</v>
      </c>
      <c r="D10036" s="1055">
        <v>1266.24</v>
      </c>
    </row>
    <row r="10037" spans="1:4" x14ac:dyDescent="0.25">
      <c r="A10037" s="1051">
        <v>40660</v>
      </c>
      <c r="B10037" s="1051" t="s">
        <v>25043</v>
      </c>
      <c r="C10037" s="1051" t="s">
        <v>17041</v>
      </c>
      <c r="D10037" s="1055">
        <v>1604.81</v>
      </c>
    </row>
    <row r="10038" spans="1:4" x14ac:dyDescent="0.25">
      <c r="A10038" s="1051">
        <v>40661</v>
      </c>
      <c r="B10038" s="1051" t="s">
        <v>25044</v>
      </c>
      <c r="C10038" s="1051" t="s">
        <v>17041</v>
      </c>
      <c r="D10038" s="1054">
        <v>986.68</v>
      </c>
    </row>
    <row r="10039" spans="1:4" x14ac:dyDescent="0.25">
      <c r="A10039" s="1051">
        <v>3421</v>
      </c>
      <c r="B10039" s="1051" t="s">
        <v>25045</v>
      </c>
      <c r="C10039" s="1051" t="s">
        <v>17041</v>
      </c>
      <c r="D10039" s="1054">
        <v>994.23</v>
      </c>
    </row>
    <row r="10040" spans="1:4" x14ac:dyDescent="0.25">
      <c r="A10040" s="1051">
        <v>599</v>
      </c>
      <c r="B10040" s="1051" t="s">
        <v>25046</v>
      </c>
      <c r="C10040" s="1051" t="s">
        <v>17041</v>
      </c>
      <c r="D10040" s="1054">
        <v>722.64</v>
      </c>
    </row>
    <row r="10041" spans="1:4" x14ac:dyDescent="0.25">
      <c r="A10041" s="1051">
        <v>44053</v>
      </c>
      <c r="B10041" s="1051" t="s">
        <v>25047</v>
      </c>
      <c r="C10041" s="1051" t="s">
        <v>17034</v>
      </c>
      <c r="D10041" s="1055">
        <v>1603.92</v>
      </c>
    </row>
    <row r="10042" spans="1:4" x14ac:dyDescent="0.25">
      <c r="A10042" s="1051">
        <v>3423</v>
      </c>
      <c r="B10042" s="1051" t="s">
        <v>25048</v>
      </c>
      <c r="C10042" s="1051" t="s">
        <v>17041</v>
      </c>
      <c r="D10042" s="1055">
        <v>1402.1</v>
      </c>
    </row>
    <row r="10043" spans="1:4" x14ac:dyDescent="0.25">
      <c r="A10043" s="1051">
        <v>34797</v>
      </c>
      <c r="B10043" s="1051" t="s">
        <v>25049</v>
      </c>
      <c r="C10043" s="1051" t="s">
        <v>17034</v>
      </c>
      <c r="D10043" s="1054">
        <v>381.02</v>
      </c>
    </row>
    <row r="10044" spans="1:4" x14ac:dyDescent="0.25">
      <c r="A10044" s="1051">
        <v>34381</v>
      </c>
      <c r="B10044" s="1051" t="s">
        <v>25050</v>
      </c>
      <c r="C10044" s="1051" t="s">
        <v>17034</v>
      </c>
      <c r="D10044" s="1054">
        <v>291.77999999999997</v>
      </c>
    </row>
    <row r="10045" spans="1:4" x14ac:dyDescent="0.25">
      <c r="A10045" s="1051">
        <v>44054</v>
      </c>
      <c r="B10045" s="1051" t="s">
        <v>25051</v>
      </c>
      <c r="C10045" s="1051" t="s">
        <v>17034</v>
      </c>
      <c r="D10045" s="1054">
        <v>575.39</v>
      </c>
    </row>
    <row r="10046" spans="1:4" x14ac:dyDescent="0.25">
      <c r="A10046" s="1051">
        <v>44399</v>
      </c>
      <c r="B10046" s="1051" t="s">
        <v>25052</v>
      </c>
      <c r="C10046" s="1051" t="s">
        <v>17034</v>
      </c>
      <c r="D10046" s="1054">
        <v>786.17</v>
      </c>
    </row>
    <row r="10047" spans="1:4" x14ac:dyDescent="0.25">
      <c r="A10047" s="1051">
        <v>44503</v>
      </c>
      <c r="B10047" s="1051" t="s">
        <v>25053</v>
      </c>
      <c r="C10047" s="1051" t="s">
        <v>17039</v>
      </c>
      <c r="D10047" s="1054">
        <v>16.899999999999999</v>
      </c>
    </row>
    <row r="10048" spans="1:4" x14ac:dyDescent="0.25">
      <c r="A10048" s="1051">
        <v>41077</v>
      </c>
      <c r="B10048" s="1051" t="s">
        <v>25054</v>
      </c>
      <c r="C10048" s="1051" t="s">
        <v>17040</v>
      </c>
      <c r="D10048" s="1055">
        <v>2966.57</v>
      </c>
    </row>
    <row r="10049" spans="1:4" x14ac:dyDescent="0.25">
      <c r="A10049" s="1051">
        <v>37963</v>
      </c>
      <c r="B10049" s="1051" t="s">
        <v>25055</v>
      </c>
      <c r="C10049" s="1051" t="s">
        <v>17034</v>
      </c>
      <c r="D10049" s="1054">
        <v>4.6900000000000004</v>
      </c>
    </row>
    <row r="10050" spans="1:4" x14ac:dyDescent="0.25">
      <c r="A10050" s="1051">
        <v>37964</v>
      </c>
      <c r="B10050" s="1051" t="s">
        <v>25056</v>
      </c>
      <c r="C10050" s="1051" t="s">
        <v>17034</v>
      </c>
      <c r="D10050" s="1054">
        <v>6.27</v>
      </c>
    </row>
    <row r="10051" spans="1:4" x14ac:dyDescent="0.25">
      <c r="A10051" s="1051">
        <v>37965</v>
      </c>
      <c r="B10051" s="1051" t="s">
        <v>25057</v>
      </c>
      <c r="C10051" s="1051" t="s">
        <v>17034</v>
      </c>
      <c r="D10051" s="1054">
        <v>9.0399999999999991</v>
      </c>
    </row>
    <row r="10052" spans="1:4" x14ac:dyDescent="0.25">
      <c r="A10052" s="1051">
        <v>37966</v>
      </c>
      <c r="B10052" s="1051" t="s">
        <v>25058</v>
      </c>
      <c r="C10052" s="1051" t="s">
        <v>17034</v>
      </c>
      <c r="D10052" s="1054">
        <v>15.88</v>
      </c>
    </row>
    <row r="10053" spans="1:4" x14ac:dyDescent="0.25">
      <c r="A10053" s="1051">
        <v>37967</v>
      </c>
      <c r="B10053" s="1051" t="s">
        <v>25059</v>
      </c>
      <c r="C10053" s="1051" t="s">
        <v>17034</v>
      </c>
      <c r="D10053" s="1054">
        <v>26.68</v>
      </c>
    </row>
    <row r="10054" spans="1:4" x14ac:dyDescent="0.25">
      <c r="A10054" s="1051">
        <v>37968</v>
      </c>
      <c r="B10054" s="1051" t="s">
        <v>25060</v>
      </c>
      <c r="C10054" s="1051" t="s">
        <v>17034</v>
      </c>
      <c r="D10054" s="1054">
        <v>56.65</v>
      </c>
    </row>
    <row r="10055" spans="1:4" x14ac:dyDescent="0.25">
      <c r="A10055" s="1051">
        <v>37969</v>
      </c>
      <c r="B10055" s="1051" t="s">
        <v>25061</v>
      </c>
      <c r="C10055" s="1051" t="s">
        <v>17034</v>
      </c>
      <c r="D10055" s="1054">
        <v>143.15</v>
      </c>
    </row>
    <row r="10056" spans="1:4" x14ac:dyDescent="0.25">
      <c r="A10056" s="1051">
        <v>37970</v>
      </c>
      <c r="B10056" s="1051" t="s">
        <v>25062</v>
      </c>
      <c r="C10056" s="1051" t="s">
        <v>17034</v>
      </c>
      <c r="D10056" s="1054">
        <v>207.1</v>
      </c>
    </row>
    <row r="10057" spans="1:4" x14ac:dyDescent="0.25">
      <c r="A10057" s="1051">
        <v>44251</v>
      </c>
      <c r="B10057" s="1051" t="s">
        <v>25063</v>
      </c>
      <c r="C10057" s="1051" t="s">
        <v>17034</v>
      </c>
      <c r="D10057" s="1054">
        <v>239.22</v>
      </c>
    </row>
    <row r="10058" spans="1:4" x14ac:dyDescent="0.25">
      <c r="A10058" s="1051">
        <v>21118</v>
      </c>
      <c r="B10058" s="1051" t="s">
        <v>25064</v>
      </c>
      <c r="C10058" s="1051" t="s">
        <v>17034</v>
      </c>
      <c r="D10058" s="1054">
        <v>3.73</v>
      </c>
    </row>
    <row r="10059" spans="1:4" x14ac:dyDescent="0.25">
      <c r="A10059" s="1051">
        <v>37956</v>
      </c>
      <c r="B10059" s="1051" t="s">
        <v>25065</v>
      </c>
      <c r="C10059" s="1051" t="s">
        <v>17034</v>
      </c>
      <c r="D10059" s="1054">
        <v>4.58</v>
      </c>
    </row>
    <row r="10060" spans="1:4" x14ac:dyDescent="0.25">
      <c r="A10060" s="1051">
        <v>37957</v>
      </c>
      <c r="B10060" s="1051" t="s">
        <v>25066</v>
      </c>
      <c r="C10060" s="1051" t="s">
        <v>17034</v>
      </c>
      <c r="D10060" s="1054">
        <v>9.74</v>
      </c>
    </row>
    <row r="10061" spans="1:4" x14ac:dyDescent="0.25">
      <c r="A10061" s="1051">
        <v>37958</v>
      </c>
      <c r="B10061" s="1051" t="s">
        <v>25067</v>
      </c>
      <c r="C10061" s="1051" t="s">
        <v>17034</v>
      </c>
      <c r="D10061" s="1054">
        <v>17.61</v>
      </c>
    </row>
    <row r="10062" spans="1:4" x14ac:dyDescent="0.25">
      <c r="A10062" s="1051">
        <v>37959</v>
      </c>
      <c r="B10062" s="1051" t="s">
        <v>25068</v>
      </c>
      <c r="C10062" s="1051" t="s">
        <v>17034</v>
      </c>
      <c r="D10062" s="1054">
        <v>27.11</v>
      </c>
    </row>
    <row r="10063" spans="1:4" x14ac:dyDescent="0.25">
      <c r="A10063" s="1051">
        <v>37960</v>
      </c>
      <c r="B10063" s="1051" t="s">
        <v>25069</v>
      </c>
      <c r="C10063" s="1051" t="s">
        <v>17034</v>
      </c>
      <c r="D10063" s="1054">
        <v>69.260000000000005</v>
      </c>
    </row>
    <row r="10064" spans="1:4" x14ac:dyDescent="0.25">
      <c r="A10064" s="1051">
        <v>37961</v>
      </c>
      <c r="B10064" s="1051" t="s">
        <v>25070</v>
      </c>
      <c r="C10064" s="1051" t="s">
        <v>17034</v>
      </c>
      <c r="D10064" s="1054">
        <v>148.85</v>
      </c>
    </row>
    <row r="10065" spans="1:4" x14ac:dyDescent="0.25">
      <c r="A10065" s="1051">
        <v>37962</v>
      </c>
      <c r="B10065" s="1051" t="s">
        <v>25071</v>
      </c>
      <c r="C10065" s="1051" t="s">
        <v>17034</v>
      </c>
      <c r="D10065" s="1054">
        <v>171.6</v>
      </c>
    </row>
    <row r="10066" spans="1:4" x14ac:dyDescent="0.25">
      <c r="A10066" s="1051">
        <v>3533</v>
      </c>
      <c r="B10066" s="1051" t="s">
        <v>25072</v>
      </c>
      <c r="C10066" s="1051" t="s">
        <v>17034</v>
      </c>
      <c r="D10066" s="1054">
        <v>3.18</v>
      </c>
    </row>
    <row r="10067" spans="1:4" x14ac:dyDescent="0.25">
      <c r="A10067" s="1051">
        <v>3538</v>
      </c>
      <c r="B10067" s="1051" t="s">
        <v>25073</v>
      </c>
      <c r="C10067" s="1051" t="s">
        <v>17034</v>
      </c>
      <c r="D10067" s="1054">
        <v>6.01</v>
      </c>
    </row>
    <row r="10068" spans="1:4" x14ac:dyDescent="0.25">
      <c r="A10068" s="1051">
        <v>3498</v>
      </c>
      <c r="B10068" s="1051" t="s">
        <v>25074</v>
      </c>
      <c r="C10068" s="1051" t="s">
        <v>17034</v>
      </c>
      <c r="D10068" s="1054">
        <v>5.83</v>
      </c>
    </row>
    <row r="10069" spans="1:4" x14ac:dyDescent="0.25">
      <c r="A10069" s="1051">
        <v>3496</v>
      </c>
      <c r="B10069" s="1051" t="s">
        <v>25075</v>
      </c>
      <c r="C10069" s="1051" t="s">
        <v>17034</v>
      </c>
      <c r="D10069" s="1054">
        <v>3.9</v>
      </c>
    </row>
    <row r="10070" spans="1:4" x14ac:dyDescent="0.25">
      <c r="A10070" s="1051">
        <v>38429</v>
      </c>
      <c r="B10070" s="1051" t="s">
        <v>25076</v>
      </c>
      <c r="C10070" s="1051" t="s">
        <v>17034</v>
      </c>
      <c r="D10070" s="1054">
        <v>12.67</v>
      </c>
    </row>
    <row r="10071" spans="1:4" x14ac:dyDescent="0.25">
      <c r="A10071" s="1051">
        <v>38431</v>
      </c>
      <c r="B10071" s="1051" t="s">
        <v>25077</v>
      </c>
      <c r="C10071" s="1051" t="s">
        <v>17034</v>
      </c>
      <c r="D10071" s="1054">
        <v>15.9</v>
      </c>
    </row>
    <row r="10072" spans="1:4" x14ac:dyDescent="0.25">
      <c r="A10072" s="1051">
        <v>38430</v>
      </c>
      <c r="B10072" s="1051" t="s">
        <v>25078</v>
      </c>
      <c r="C10072" s="1051" t="s">
        <v>17034</v>
      </c>
      <c r="D10072" s="1054">
        <v>24.65</v>
      </c>
    </row>
    <row r="10073" spans="1:4" x14ac:dyDescent="0.25">
      <c r="A10073" s="1051">
        <v>36348</v>
      </c>
      <c r="B10073" s="1051" t="s">
        <v>25079</v>
      </c>
      <c r="C10073" s="1051" t="s">
        <v>17034</v>
      </c>
      <c r="D10073" s="1054">
        <v>2.1</v>
      </c>
    </row>
    <row r="10074" spans="1:4" x14ac:dyDescent="0.25">
      <c r="A10074" s="1051">
        <v>36349</v>
      </c>
      <c r="B10074" s="1051" t="s">
        <v>25080</v>
      </c>
      <c r="C10074" s="1051" t="s">
        <v>17034</v>
      </c>
      <c r="D10074" s="1054">
        <v>2.9</v>
      </c>
    </row>
    <row r="10075" spans="1:4" x14ac:dyDescent="0.25">
      <c r="A10075" s="1051">
        <v>38987</v>
      </c>
      <c r="B10075" s="1051" t="s">
        <v>25081</v>
      </c>
      <c r="C10075" s="1051" t="s">
        <v>17034</v>
      </c>
      <c r="D10075" s="1054">
        <v>13.94</v>
      </c>
    </row>
    <row r="10076" spans="1:4" x14ac:dyDescent="0.25">
      <c r="A10076" s="1051">
        <v>38988</v>
      </c>
      <c r="B10076" s="1051" t="s">
        <v>25082</v>
      </c>
      <c r="C10076" s="1051" t="s">
        <v>17034</v>
      </c>
      <c r="D10076" s="1054">
        <v>22.71</v>
      </c>
    </row>
    <row r="10077" spans="1:4" x14ac:dyDescent="0.25">
      <c r="A10077" s="1051">
        <v>38989</v>
      </c>
      <c r="B10077" s="1051" t="s">
        <v>25083</v>
      </c>
      <c r="C10077" s="1051" t="s">
        <v>17034</v>
      </c>
      <c r="D10077" s="1054">
        <v>38.22</v>
      </c>
    </row>
    <row r="10078" spans="1:4" x14ac:dyDescent="0.25">
      <c r="A10078" s="1051">
        <v>38990</v>
      </c>
      <c r="B10078" s="1051" t="s">
        <v>25084</v>
      </c>
      <c r="C10078" s="1051" t="s">
        <v>17034</v>
      </c>
      <c r="D10078" s="1054">
        <v>76.37</v>
      </c>
    </row>
    <row r="10079" spans="1:4" x14ac:dyDescent="0.25">
      <c r="A10079" s="1051">
        <v>38991</v>
      </c>
      <c r="B10079" s="1051" t="s">
        <v>25085</v>
      </c>
      <c r="C10079" s="1051" t="s">
        <v>17034</v>
      </c>
      <c r="D10079" s="1054">
        <v>137.41999999999999</v>
      </c>
    </row>
    <row r="10080" spans="1:4" x14ac:dyDescent="0.25">
      <c r="A10080" s="1051">
        <v>38433</v>
      </c>
      <c r="B10080" s="1051" t="s">
        <v>25086</v>
      </c>
      <c r="C10080" s="1051" t="s">
        <v>17034</v>
      </c>
      <c r="D10080" s="1054">
        <v>7.1</v>
      </c>
    </row>
    <row r="10081" spans="1:4" x14ac:dyDescent="0.25">
      <c r="A10081" s="1051">
        <v>38440</v>
      </c>
      <c r="B10081" s="1051" t="s">
        <v>25087</v>
      </c>
      <c r="C10081" s="1051" t="s">
        <v>17034</v>
      </c>
      <c r="D10081" s="1054">
        <v>299.49</v>
      </c>
    </row>
    <row r="10082" spans="1:4" x14ac:dyDescent="0.25">
      <c r="A10082" s="1051">
        <v>36359</v>
      </c>
      <c r="B10082" s="1051" t="s">
        <v>25088</v>
      </c>
      <c r="C10082" s="1051" t="s">
        <v>17034</v>
      </c>
      <c r="D10082" s="1054">
        <v>1.87</v>
      </c>
    </row>
    <row r="10083" spans="1:4" x14ac:dyDescent="0.25">
      <c r="A10083" s="1051">
        <v>36360</v>
      </c>
      <c r="B10083" s="1051" t="s">
        <v>25089</v>
      </c>
      <c r="C10083" s="1051" t="s">
        <v>17034</v>
      </c>
      <c r="D10083" s="1054">
        <v>2.5099999999999998</v>
      </c>
    </row>
    <row r="10084" spans="1:4" x14ac:dyDescent="0.25">
      <c r="A10084" s="1051">
        <v>38434</v>
      </c>
      <c r="B10084" s="1051" t="s">
        <v>25090</v>
      </c>
      <c r="C10084" s="1051" t="s">
        <v>17034</v>
      </c>
      <c r="D10084" s="1054">
        <v>3.83</v>
      </c>
    </row>
    <row r="10085" spans="1:4" x14ac:dyDescent="0.25">
      <c r="A10085" s="1051">
        <v>38435</v>
      </c>
      <c r="B10085" s="1051" t="s">
        <v>25091</v>
      </c>
      <c r="C10085" s="1051" t="s">
        <v>17034</v>
      </c>
      <c r="D10085" s="1054">
        <v>8.61</v>
      </c>
    </row>
    <row r="10086" spans="1:4" x14ac:dyDescent="0.25">
      <c r="A10086" s="1051">
        <v>38436</v>
      </c>
      <c r="B10086" s="1051" t="s">
        <v>25092</v>
      </c>
      <c r="C10086" s="1051" t="s">
        <v>17034</v>
      </c>
      <c r="D10086" s="1054">
        <v>14.28</v>
      </c>
    </row>
    <row r="10087" spans="1:4" x14ac:dyDescent="0.25">
      <c r="A10087" s="1051">
        <v>38437</v>
      </c>
      <c r="B10087" s="1051" t="s">
        <v>25093</v>
      </c>
      <c r="C10087" s="1051" t="s">
        <v>17034</v>
      </c>
      <c r="D10087" s="1054">
        <v>23.16</v>
      </c>
    </row>
    <row r="10088" spans="1:4" x14ac:dyDescent="0.25">
      <c r="A10088" s="1051">
        <v>38438</v>
      </c>
      <c r="B10088" s="1051" t="s">
        <v>25094</v>
      </c>
      <c r="C10088" s="1051" t="s">
        <v>17034</v>
      </c>
      <c r="D10088" s="1054">
        <v>67.19</v>
      </c>
    </row>
    <row r="10089" spans="1:4" x14ac:dyDescent="0.25">
      <c r="A10089" s="1051">
        <v>38439</v>
      </c>
      <c r="B10089" s="1051" t="s">
        <v>25095</v>
      </c>
      <c r="C10089" s="1051" t="s">
        <v>17034</v>
      </c>
      <c r="D10089" s="1054">
        <v>85.37</v>
      </c>
    </row>
    <row r="10090" spans="1:4" x14ac:dyDescent="0.25">
      <c r="A10090" s="1051">
        <v>10836</v>
      </c>
      <c r="B10090" s="1051" t="s">
        <v>25096</v>
      </c>
      <c r="C10090" s="1051" t="s">
        <v>17034</v>
      </c>
      <c r="D10090" s="1054">
        <v>26.12</v>
      </c>
    </row>
    <row r="10091" spans="1:4" x14ac:dyDescent="0.25">
      <c r="A10091" s="1051">
        <v>10835</v>
      </c>
      <c r="B10091" s="1051" t="s">
        <v>25097</v>
      </c>
      <c r="C10091" s="1051" t="s">
        <v>17034</v>
      </c>
      <c r="D10091" s="1054">
        <v>7.29</v>
      </c>
    </row>
    <row r="10092" spans="1:4" x14ac:dyDescent="0.25">
      <c r="A10092" s="1051">
        <v>3475</v>
      </c>
      <c r="B10092" s="1051" t="s">
        <v>25098</v>
      </c>
      <c r="C10092" s="1051" t="s">
        <v>17034</v>
      </c>
      <c r="D10092" s="1054">
        <v>5.56</v>
      </c>
    </row>
    <row r="10093" spans="1:4" x14ac:dyDescent="0.25">
      <c r="A10093" s="1051">
        <v>3485</v>
      </c>
      <c r="B10093" s="1051" t="s">
        <v>25099</v>
      </c>
      <c r="C10093" s="1051" t="s">
        <v>17034</v>
      </c>
      <c r="D10093" s="1054">
        <v>15.38</v>
      </c>
    </row>
    <row r="10094" spans="1:4" x14ac:dyDescent="0.25">
      <c r="A10094" s="1051">
        <v>3534</v>
      </c>
      <c r="B10094" s="1051" t="s">
        <v>25100</v>
      </c>
      <c r="C10094" s="1051" t="s">
        <v>17034</v>
      </c>
      <c r="D10094" s="1054">
        <v>8.82</v>
      </c>
    </row>
    <row r="10095" spans="1:4" x14ac:dyDescent="0.25">
      <c r="A10095" s="1051">
        <v>3543</v>
      </c>
      <c r="B10095" s="1051" t="s">
        <v>25101</v>
      </c>
      <c r="C10095" s="1051" t="s">
        <v>17034</v>
      </c>
      <c r="D10095" s="1054">
        <v>2.0499999999999998</v>
      </c>
    </row>
    <row r="10096" spans="1:4" x14ac:dyDescent="0.25">
      <c r="A10096" s="1051">
        <v>3482</v>
      </c>
      <c r="B10096" s="1051" t="s">
        <v>25102</v>
      </c>
      <c r="C10096" s="1051" t="s">
        <v>17034</v>
      </c>
      <c r="D10096" s="1054">
        <v>6.31</v>
      </c>
    </row>
    <row r="10097" spans="1:4" x14ac:dyDescent="0.25">
      <c r="A10097" s="1051">
        <v>3505</v>
      </c>
      <c r="B10097" s="1051" t="s">
        <v>25103</v>
      </c>
      <c r="C10097" s="1051" t="s">
        <v>17034</v>
      </c>
      <c r="D10097" s="1054">
        <v>3.04</v>
      </c>
    </row>
    <row r="10098" spans="1:4" x14ac:dyDescent="0.25">
      <c r="A10098" s="1051">
        <v>3521</v>
      </c>
      <c r="B10098" s="1051" t="s">
        <v>25104</v>
      </c>
      <c r="C10098" s="1051" t="s">
        <v>17034</v>
      </c>
      <c r="D10098" s="1054">
        <v>2.29</v>
      </c>
    </row>
    <row r="10099" spans="1:4" x14ac:dyDescent="0.25">
      <c r="A10099" s="1051">
        <v>3531</v>
      </c>
      <c r="B10099" s="1051" t="s">
        <v>25105</v>
      </c>
      <c r="C10099" s="1051" t="s">
        <v>17034</v>
      </c>
      <c r="D10099" s="1054">
        <v>4.37</v>
      </c>
    </row>
    <row r="10100" spans="1:4" x14ac:dyDescent="0.25">
      <c r="A10100" s="1051">
        <v>3522</v>
      </c>
      <c r="B10100" s="1051" t="s">
        <v>25106</v>
      </c>
      <c r="C10100" s="1051" t="s">
        <v>17034</v>
      </c>
      <c r="D10100" s="1054">
        <v>2.82</v>
      </c>
    </row>
    <row r="10101" spans="1:4" x14ac:dyDescent="0.25">
      <c r="A10101" s="1051">
        <v>3527</v>
      </c>
      <c r="B10101" s="1051" t="s">
        <v>25107</v>
      </c>
      <c r="C10101" s="1051" t="s">
        <v>17034</v>
      </c>
      <c r="D10101" s="1054">
        <v>14.82</v>
      </c>
    </row>
    <row r="10102" spans="1:4" x14ac:dyDescent="0.25">
      <c r="A10102" s="1051">
        <v>3516</v>
      </c>
      <c r="B10102" s="1051" t="s">
        <v>25108</v>
      </c>
      <c r="C10102" s="1051" t="s">
        <v>17034</v>
      </c>
      <c r="D10102" s="1054">
        <v>3.01</v>
      </c>
    </row>
    <row r="10103" spans="1:4" x14ac:dyDescent="0.25">
      <c r="A10103" s="1051">
        <v>3517</v>
      </c>
      <c r="B10103" s="1051" t="s">
        <v>25109</v>
      </c>
      <c r="C10103" s="1051" t="s">
        <v>17034</v>
      </c>
      <c r="D10103" s="1054">
        <v>2.72</v>
      </c>
    </row>
    <row r="10104" spans="1:4" x14ac:dyDescent="0.25">
      <c r="A10104" s="1051">
        <v>3515</v>
      </c>
      <c r="B10104" s="1051" t="s">
        <v>25110</v>
      </c>
      <c r="C10104" s="1051" t="s">
        <v>17034</v>
      </c>
      <c r="D10104" s="1054">
        <v>7.56</v>
      </c>
    </row>
    <row r="10105" spans="1:4" x14ac:dyDescent="0.25">
      <c r="A10105" s="1051">
        <v>20147</v>
      </c>
      <c r="B10105" s="1051" t="s">
        <v>25111</v>
      </c>
      <c r="C10105" s="1051" t="s">
        <v>17034</v>
      </c>
      <c r="D10105" s="1054">
        <v>6.22</v>
      </c>
    </row>
    <row r="10106" spans="1:4" x14ac:dyDescent="0.25">
      <c r="A10106" s="1051">
        <v>3524</v>
      </c>
      <c r="B10106" s="1051" t="s">
        <v>25112</v>
      </c>
      <c r="C10106" s="1051" t="s">
        <v>17034</v>
      </c>
      <c r="D10106" s="1054">
        <v>9.35</v>
      </c>
    </row>
    <row r="10107" spans="1:4" x14ac:dyDescent="0.25">
      <c r="A10107" s="1051">
        <v>3532</v>
      </c>
      <c r="B10107" s="1051" t="s">
        <v>25113</v>
      </c>
      <c r="C10107" s="1051" t="s">
        <v>17034</v>
      </c>
      <c r="D10107" s="1054">
        <v>21.62</v>
      </c>
    </row>
    <row r="10108" spans="1:4" x14ac:dyDescent="0.25">
      <c r="A10108" s="1051">
        <v>3528</v>
      </c>
      <c r="B10108" s="1051" t="s">
        <v>25114</v>
      </c>
      <c r="C10108" s="1051" t="s">
        <v>17034</v>
      </c>
      <c r="D10108" s="1054">
        <v>11.76</v>
      </c>
    </row>
    <row r="10109" spans="1:4" x14ac:dyDescent="0.25">
      <c r="A10109" s="1051">
        <v>37952</v>
      </c>
      <c r="B10109" s="1051" t="s">
        <v>25115</v>
      </c>
      <c r="C10109" s="1051" t="s">
        <v>17034</v>
      </c>
      <c r="D10109" s="1054">
        <v>84.28</v>
      </c>
    </row>
    <row r="10110" spans="1:4" x14ac:dyDescent="0.25">
      <c r="A10110" s="1051">
        <v>37951</v>
      </c>
      <c r="B10110" s="1051" t="s">
        <v>25116</v>
      </c>
      <c r="C10110" s="1051" t="s">
        <v>17034</v>
      </c>
      <c r="D10110" s="1054">
        <v>3.17</v>
      </c>
    </row>
    <row r="10111" spans="1:4" x14ac:dyDescent="0.25">
      <c r="A10111" s="1051">
        <v>3518</v>
      </c>
      <c r="B10111" s="1051" t="s">
        <v>25117</v>
      </c>
      <c r="C10111" s="1051" t="s">
        <v>17034</v>
      </c>
      <c r="D10111" s="1054">
        <v>4.87</v>
      </c>
    </row>
    <row r="10112" spans="1:4" x14ac:dyDescent="0.25">
      <c r="A10112" s="1051">
        <v>3519</v>
      </c>
      <c r="B10112" s="1051" t="s">
        <v>25118</v>
      </c>
      <c r="C10112" s="1051" t="s">
        <v>17034</v>
      </c>
      <c r="D10112" s="1054">
        <v>10.199999999999999</v>
      </c>
    </row>
    <row r="10113" spans="1:4" x14ac:dyDescent="0.25">
      <c r="A10113" s="1051">
        <v>3520</v>
      </c>
      <c r="B10113" s="1051" t="s">
        <v>25119</v>
      </c>
      <c r="C10113" s="1051" t="s">
        <v>17034</v>
      </c>
      <c r="D10113" s="1054">
        <v>10.69</v>
      </c>
    </row>
    <row r="10114" spans="1:4" x14ac:dyDescent="0.25">
      <c r="A10114" s="1051">
        <v>37950</v>
      </c>
      <c r="B10114" s="1051" t="s">
        <v>25120</v>
      </c>
      <c r="C10114" s="1051" t="s">
        <v>17034</v>
      </c>
      <c r="D10114" s="1054">
        <v>77.58</v>
      </c>
    </row>
    <row r="10115" spans="1:4" x14ac:dyDescent="0.25">
      <c r="A10115" s="1051">
        <v>37949</v>
      </c>
      <c r="B10115" s="1051" t="s">
        <v>25121</v>
      </c>
      <c r="C10115" s="1051" t="s">
        <v>17034</v>
      </c>
      <c r="D10115" s="1054">
        <v>2.86</v>
      </c>
    </row>
    <row r="10116" spans="1:4" x14ac:dyDescent="0.25">
      <c r="A10116" s="1051">
        <v>3526</v>
      </c>
      <c r="B10116" s="1051" t="s">
        <v>25122</v>
      </c>
      <c r="C10116" s="1051" t="s">
        <v>17034</v>
      </c>
      <c r="D10116" s="1054">
        <v>3.94</v>
      </c>
    </row>
    <row r="10117" spans="1:4" x14ac:dyDescent="0.25">
      <c r="A10117" s="1051">
        <v>3509</v>
      </c>
      <c r="B10117" s="1051" t="s">
        <v>25123</v>
      </c>
      <c r="C10117" s="1051" t="s">
        <v>17034</v>
      </c>
      <c r="D10117" s="1054">
        <v>8.9499999999999993</v>
      </c>
    </row>
    <row r="10118" spans="1:4" x14ac:dyDescent="0.25">
      <c r="A10118" s="1051">
        <v>3530</v>
      </c>
      <c r="B10118" s="1051" t="s">
        <v>25124</v>
      </c>
      <c r="C10118" s="1051" t="s">
        <v>17034</v>
      </c>
      <c r="D10118" s="1054">
        <v>240.03</v>
      </c>
    </row>
    <row r="10119" spans="1:4" x14ac:dyDescent="0.25">
      <c r="A10119" s="1051">
        <v>3542</v>
      </c>
      <c r="B10119" s="1051" t="s">
        <v>25125</v>
      </c>
      <c r="C10119" s="1051" t="s">
        <v>17034</v>
      </c>
      <c r="D10119" s="1054">
        <v>0.69</v>
      </c>
    </row>
    <row r="10120" spans="1:4" x14ac:dyDescent="0.25">
      <c r="A10120" s="1051">
        <v>3529</v>
      </c>
      <c r="B10120" s="1051" t="s">
        <v>25126</v>
      </c>
      <c r="C10120" s="1051" t="s">
        <v>17034</v>
      </c>
      <c r="D10120" s="1054">
        <v>0.84</v>
      </c>
    </row>
    <row r="10121" spans="1:4" x14ac:dyDescent="0.25">
      <c r="A10121" s="1051">
        <v>3536</v>
      </c>
      <c r="B10121" s="1051" t="s">
        <v>25127</v>
      </c>
      <c r="C10121" s="1051" t="s">
        <v>17034</v>
      </c>
      <c r="D10121" s="1054">
        <v>2.81</v>
      </c>
    </row>
    <row r="10122" spans="1:4" x14ac:dyDescent="0.25">
      <c r="A10122" s="1051">
        <v>3535</v>
      </c>
      <c r="B10122" s="1051" t="s">
        <v>25128</v>
      </c>
      <c r="C10122" s="1051" t="s">
        <v>17034</v>
      </c>
      <c r="D10122" s="1054">
        <v>6.85</v>
      </c>
    </row>
    <row r="10123" spans="1:4" x14ac:dyDescent="0.25">
      <c r="A10123" s="1051">
        <v>3540</v>
      </c>
      <c r="B10123" s="1051" t="s">
        <v>25129</v>
      </c>
      <c r="C10123" s="1051" t="s">
        <v>17034</v>
      </c>
      <c r="D10123" s="1054">
        <v>5.8</v>
      </c>
    </row>
    <row r="10124" spans="1:4" x14ac:dyDescent="0.25">
      <c r="A10124" s="1051">
        <v>3539</v>
      </c>
      <c r="B10124" s="1051" t="s">
        <v>25130</v>
      </c>
      <c r="C10124" s="1051" t="s">
        <v>17034</v>
      </c>
      <c r="D10124" s="1054">
        <v>33.590000000000003</v>
      </c>
    </row>
    <row r="10125" spans="1:4" x14ac:dyDescent="0.25">
      <c r="A10125" s="1051">
        <v>3513</v>
      </c>
      <c r="B10125" s="1051" t="s">
        <v>25131</v>
      </c>
      <c r="C10125" s="1051" t="s">
        <v>17034</v>
      </c>
      <c r="D10125" s="1054">
        <v>118.46</v>
      </c>
    </row>
    <row r="10126" spans="1:4" x14ac:dyDescent="0.25">
      <c r="A10126" s="1051">
        <v>3510</v>
      </c>
      <c r="B10126" s="1051" t="s">
        <v>25132</v>
      </c>
      <c r="C10126" s="1051" t="s">
        <v>17034</v>
      </c>
      <c r="D10126" s="1054">
        <v>14.63</v>
      </c>
    </row>
    <row r="10127" spans="1:4" x14ac:dyDescent="0.25">
      <c r="A10127" s="1051">
        <v>38913</v>
      </c>
      <c r="B10127" s="1051" t="s">
        <v>25133</v>
      </c>
      <c r="C10127" s="1051" t="s">
        <v>17034</v>
      </c>
      <c r="D10127" s="1054">
        <v>10.1</v>
      </c>
    </row>
    <row r="10128" spans="1:4" x14ac:dyDescent="0.25">
      <c r="A10128" s="1051">
        <v>38914</v>
      </c>
      <c r="B10128" s="1051" t="s">
        <v>25134</v>
      </c>
      <c r="C10128" s="1051" t="s">
        <v>17034</v>
      </c>
      <c r="D10128" s="1054">
        <v>12.4</v>
      </c>
    </row>
    <row r="10129" spans="1:4" x14ac:dyDescent="0.25">
      <c r="A10129" s="1051">
        <v>38915</v>
      </c>
      <c r="B10129" s="1051" t="s">
        <v>25135</v>
      </c>
      <c r="C10129" s="1051" t="s">
        <v>17034</v>
      </c>
      <c r="D10129" s="1054">
        <v>23.9</v>
      </c>
    </row>
    <row r="10130" spans="1:4" x14ac:dyDescent="0.25">
      <c r="A10130" s="1051">
        <v>38916</v>
      </c>
      <c r="B10130" s="1051" t="s">
        <v>25136</v>
      </c>
      <c r="C10130" s="1051" t="s">
        <v>17034</v>
      </c>
      <c r="D10130" s="1054">
        <v>33.07</v>
      </c>
    </row>
    <row r="10131" spans="1:4" x14ac:dyDescent="0.25">
      <c r="A10131" s="1051">
        <v>39300</v>
      </c>
      <c r="B10131" s="1051" t="s">
        <v>25137</v>
      </c>
      <c r="C10131" s="1051" t="s">
        <v>17034</v>
      </c>
      <c r="D10131" s="1054">
        <v>9.02</v>
      </c>
    </row>
    <row r="10132" spans="1:4" x14ac:dyDescent="0.25">
      <c r="A10132" s="1051">
        <v>39301</v>
      </c>
      <c r="B10132" s="1051" t="s">
        <v>25138</v>
      </c>
      <c r="C10132" s="1051" t="s">
        <v>17034</v>
      </c>
      <c r="D10132" s="1054">
        <v>12.07</v>
      </c>
    </row>
    <row r="10133" spans="1:4" x14ac:dyDescent="0.25">
      <c r="A10133" s="1051">
        <v>39302</v>
      </c>
      <c r="B10133" s="1051" t="s">
        <v>25139</v>
      </c>
      <c r="C10133" s="1051" t="s">
        <v>17034</v>
      </c>
      <c r="D10133" s="1054">
        <v>21.95</v>
      </c>
    </row>
    <row r="10134" spans="1:4" x14ac:dyDescent="0.25">
      <c r="A10134" s="1051">
        <v>38941</v>
      </c>
      <c r="B10134" s="1051" t="s">
        <v>25140</v>
      </c>
      <c r="C10134" s="1051" t="s">
        <v>17034</v>
      </c>
      <c r="D10134" s="1054">
        <v>16.29</v>
      </c>
    </row>
    <row r="10135" spans="1:4" x14ac:dyDescent="0.25">
      <c r="A10135" s="1051">
        <v>38923</v>
      </c>
      <c r="B10135" s="1051" t="s">
        <v>25141</v>
      </c>
      <c r="C10135" s="1051" t="s">
        <v>17034</v>
      </c>
      <c r="D10135" s="1054">
        <v>10.81</v>
      </c>
    </row>
    <row r="10136" spans="1:4" x14ac:dyDescent="0.25">
      <c r="A10136" s="1051">
        <v>38925</v>
      </c>
      <c r="B10136" s="1051" t="s">
        <v>25142</v>
      </c>
      <c r="C10136" s="1051" t="s">
        <v>17034</v>
      </c>
      <c r="D10136" s="1054">
        <v>12.54</v>
      </c>
    </row>
    <row r="10137" spans="1:4" x14ac:dyDescent="0.25">
      <c r="A10137" s="1051">
        <v>38926</v>
      </c>
      <c r="B10137" s="1051" t="s">
        <v>25143</v>
      </c>
      <c r="C10137" s="1051" t="s">
        <v>17034</v>
      </c>
      <c r="D10137" s="1054">
        <v>14.87</v>
      </c>
    </row>
    <row r="10138" spans="1:4" x14ac:dyDescent="0.25">
      <c r="A10138" s="1051">
        <v>38927</v>
      </c>
      <c r="B10138" s="1051" t="s">
        <v>25144</v>
      </c>
      <c r="C10138" s="1051" t="s">
        <v>17034</v>
      </c>
      <c r="D10138" s="1054">
        <v>18.78</v>
      </c>
    </row>
    <row r="10139" spans="1:4" x14ac:dyDescent="0.25">
      <c r="A10139" s="1051">
        <v>39304</v>
      </c>
      <c r="B10139" s="1051" t="s">
        <v>25145</v>
      </c>
      <c r="C10139" s="1051" t="s">
        <v>17034</v>
      </c>
      <c r="D10139" s="1054">
        <v>10.67</v>
      </c>
    </row>
    <row r="10140" spans="1:4" x14ac:dyDescent="0.25">
      <c r="A10140" s="1051">
        <v>39305</v>
      </c>
      <c r="B10140" s="1051" t="s">
        <v>25146</v>
      </c>
      <c r="C10140" s="1051" t="s">
        <v>17034</v>
      </c>
      <c r="D10140" s="1054">
        <v>11.7</v>
      </c>
    </row>
    <row r="10141" spans="1:4" x14ac:dyDescent="0.25">
      <c r="A10141" s="1051">
        <v>39306</v>
      </c>
      <c r="B10141" s="1051" t="s">
        <v>25147</v>
      </c>
      <c r="C10141" s="1051" t="s">
        <v>17034</v>
      </c>
      <c r="D10141" s="1054">
        <v>15.73</v>
      </c>
    </row>
    <row r="10142" spans="1:4" x14ac:dyDescent="0.25">
      <c r="A10142" s="1051">
        <v>38928</v>
      </c>
      <c r="B10142" s="1051" t="s">
        <v>25148</v>
      </c>
      <c r="C10142" s="1051" t="s">
        <v>17034</v>
      </c>
      <c r="D10142" s="1054">
        <v>20.79</v>
      </c>
    </row>
    <row r="10143" spans="1:4" x14ac:dyDescent="0.25">
      <c r="A10143" s="1051">
        <v>38917</v>
      </c>
      <c r="B10143" s="1051" t="s">
        <v>25149</v>
      </c>
      <c r="C10143" s="1051" t="s">
        <v>17034</v>
      </c>
      <c r="D10143" s="1054">
        <v>11.62</v>
      </c>
    </row>
    <row r="10144" spans="1:4" x14ac:dyDescent="0.25">
      <c r="A10144" s="1051">
        <v>38919</v>
      </c>
      <c r="B10144" s="1051" t="s">
        <v>25150</v>
      </c>
      <c r="C10144" s="1051" t="s">
        <v>17034</v>
      </c>
      <c r="D10144" s="1054">
        <v>13.64</v>
      </c>
    </row>
    <row r="10145" spans="1:4" x14ac:dyDescent="0.25">
      <c r="A10145" s="1051">
        <v>38922</v>
      </c>
      <c r="B10145" s="1051" t="s">
        <v>25151</v>
      </c>
      <c r="C10145" s="1051" t="s">
        <v>17034</v>
      </c>
      <c r="D10145" s="1054">
        <v>18.3</v>
      </c>
    </row>
    <row r="10146" spans="1:4" x14ac:dyDescent="0.25">
      <c r="A10146" s="1051">
        <v>20151</v>
      </c>
      <c r="B10146" s="1051" t="s">
        <v>25152</v>
      </c>
      <c r="C10146" s="1051" t="s">
        <v>17034</v>
      </c>
      <c r="D10146" s="1054">
        <v>26.28</v>
      </c>
    </row>
    <row r="10147" spans="1:4" x14ac:dyDescent="0.25">
      <c r="A10147" s="1051">
        <v>20152</v>
      </c>
      <c r="B10147" s="1051" t="s">
        <v>25153</v>
      </c>
      <c r="C10147" s="1051" t="s">
        <v>17034</v>
      </c>
      <c r="D10147" s="1054">
        <v>95.1</v>
      </c>
    </row>
    <row r="10148" spans="1:4" x14ac:dyDescent="0.25">
      <c r="A10148" s="1051">
        <v>20148</v>
      </c>
      <c r="B10148" s="1051" t="s">
        <v>25154</v>
      </c>
      <c r="C10148" s="1051" t="s">
        <v>17034</v>
      </c>
      <c r="D10148" s="1054">
        <v>5.17</v>
      </c>
    </row>
    <row r="10149" spans="1:4" x14ac:dyDescent="0.25">
      <c r="A10149" s="1051">
        <v>20149</v>
      </c>
      <c r="B10149" s="1051" t="s">
        <v>25155</v>
      </c>
      <c r="C10149" s="1051" t="s">
        <v>17034</v>
      </c>
      <c r="D10149" s="1054">
        <v>8.6300000000000008</v>
      </c>
    </row>
    <row r="10150" spans="1:4" x14ac:dyDescent="0.25">
      <c r="A10150" s="1051">
        <v>20150</v>
      </c>
      <c r="B10150" s="1051" t="s">
        <v>25156</v>
      </c>
      <c r="C10150" s="1051" t="s">
        <v>17034</v>
      </c>
      <c r="D10150" s="1054">
        <v>22.24</v>
      </c>
    </row>
    <row r="10151" spans="1:4" x14ac:dyDescent="0.25">
      <c r="A10151" s="1051">
        <v>20157</v>
      </c>
      <c r="B10151" s="1051" t="s">
        <v>25157</v>
      </c>
      <c r="C10151" s="1051" t="s">
        <v>17034</v>
      </c>
      <c r="D10151" s="1054">
        <v>24.96</v>
      </c>
    </row>
    <row r="10152" spans="1:4" x14ac:dyDescent="0.25">
      <c r="A10152" s="1051">
        <v>20158</v>
      </c>
      <c r="B10152" s="1051" t="s">
        <v>25158</v>
      </c>
      <c r="C10152" s="1051" t="s">
        <v>17034</v>
      </c>
      <c r="D10152" s="1054">
        <v>99.13</v>
      </c>
    </row>
    <row r="10153" spans="1:4" x14ac:dyDescent="0.25">
      <c r="A10153" s="1051">
        <v>20154</v>
      </c>
      <c r="B10153" s="1051" t="s">
        <v>25159</v>
      </c>
      <c r="C10153" s="1051" t="s">
        <v>17034</v>
      </c>
      <c r="D10153" s="1054">
        <v>5.0599999999999996</v>
      </c>
    </row>
    <row r="10154" spans="1:4" x14ac:dyDescent="0.25">
      <c r="A10154" s="1051">
        <v>20155</v>
      </c>
      <c r="B10154" s="1051" t="s">
        <v>25160</v>
      </c>
      <c r="C10154" s="1051" t="s">
        <v>17034</v>
      </c>
      <c r="D10154" s="1054">
        <v>7.7</v>
      </c>
    </row>
    <row r="10155" spans="1:4" x14ac:dyDescent="0.25">
      <c r="A10155" s="1051">
        <v>20156</v>
      </c>
      <c r="B10155" s="1051" t="s">
        <v>25161</v>
      </c>
      <c r="C10155" s="1051" t="s">
        <v>17034</v>
      </c>
      <c r="D10155" s="1054">
        <v>21.65</v>
      </c>
    </row>
    <row r="10156" spans="1:4" x14ac:dyDescent="0.25">
      <c r="A10156" s="1051">
        <v>3499</v>
      </c>
      <c r="B10156" s="1051" t="s">
        <v>25162</v>
      </c>
      <c r="C10156" s="1051" t="s">
        <v>17034</v>
      </c>
      <c r="D10156" s="1054">
        <v>1.31</v>
      </c>
    </row>
    <row r="10157" spans="1:4" x14ac:dyDescent="0.25">
      <c r="A10157" s="1051">
        <v>3500</v>
      </c>
      <c r="B10157" s="1051" t="s">
        <v>25163</v>
      </c>
      <c r="C10157" s="1051" t="s">
        <v>17034</v>
      </c>
      <c r="D10157" s="1054">
        <v>1.74</v>
      </c>
    </row>
    <row r="10158" spans="1:4" x14ac:dyDescent="0.25">
      <c r="A10158" s="1051">
        <v>3501</v>
      </c>
      <c r="B10158" s="1051" t="s">
        <v>25164</v>
      </c>
      <c r="C10158" s="1051" t="s">
        <v>17034</v>
      </c>
      <c r="D10158" s="1054">
        <v>4.8099999999999996</v>
      </c>
    </row>
    <row r="10159" spans="1:4" x14ac:dyDescent="0.25">
      <c r="A10159" s="1051">
        <v>3502</v>
      </c>
      <c r="B10159" s="1051" t="s">
        <v>25165</v>
      </c>
      <c r="C10159" s="1051" t="s">
        <v>17034</v>
      </c>
      <c r="D10159" s="1054">
        <v>6.92</v>
      </c>
    </row>
    <row r="10160" spans="1:4" x14ac:dyDescent="0.25">
      <c r="A10160" s="1051">
        <v>3503</v>
      </c>
      <c r="B10160" s="1051" t="s">
        <v>25166</v>
      </c>
      <c r="C10160" s="1051" t="s">
        <v>17034</v>
      </c>
      <c r="D10160" s="1054">
        <v>8.69</v>
      </c>
    </row>
    <row r="10161" spans="1:4" x14ac:dyDescent="0.25">
      <c r="A10161" s="1051">
        <v>3477</v>
      </c>
      <c r="B10161" s="1051" t="s">
        <v>25167</v>
      </c>
      <c r="C10161" s="1051" t="s">
        <v>17034</v>
      </c>
      <c r="D10161" s="1054">
        <v>31.57</v>
      </c>
    </row>
    <row r="10162" spans="1:4" x14ac:dyDescent="0.25">
      <c r="A10162" s="1051">
        <v>3478</v>
      </c>
      <c r="B10162" s="1051" t="s">
        <v>25168</v>
      </c>
      <c r="C10162" s="1051" t="s">
        <v>17034</v>
      </c>
      <c r="D10162" s="1054">
        <v>75.69</v>
      </c>
    </row>
    <row r="10163" spans="1:4" x14ac:dyDescent="0.25">
      <c r="A10163" s="1051">
        <v>3525</v>
      </c>
      <c r="B10163" s="1051" t="s">
        <v>25169</v>
      </c>
      <c r="C10163" s="1051" t="s">
        <v>17034</v>
      </c>
      <c r="D10163" s="1054">
        <v>93.41</v>
      </c>
    </row>
    <row r="10164" spans="1:4" x14ac:dyDescent="0.25">
      <c r="A10164" s="1051">
        <v>3511</v>
      </c>
      <c r="B10164" s="1051" t="s">
        <v>25170</v>
      </c>
      <c r="C10164" s="1051" t="s">
        <v>17034</v>
      </c>
      <c r="D10164" s="1054">
        <v>99.08</v>
      </c>
    </row>
    <row r="10165" spans="1:4" x14ac:dyDescent="0.25">
      <c r="A10165" s="1051">
        <v>12032</v>
      </c>
      <c r="B10165" s="1051" t="s">
        <v>25171</v>
      </c>
      <c r="C10165" s="1051" t="s">
        <v>17043</v>
      </c>
      <c r="D10165" s="1054">
        <v>51.25</v>
      </c>
    </row>
    <row r="10166" spans="1:4" x14ac:dyDescent="0.25">
      <c r="A10166" s="1051">
        <v>12030</v>
      </c>
      <c r="B10166" s="1051" t="s">
        <v>25172</v>
      </c>
      <c r="C10166" s="1051" t="s">
        <v>17043</v>
      </c>
      <c r="D10166" s="1054">
        <v>48.16</v>
      </c>
    </row>
    <row r="10167" spans="1:4" x14ac:dyDescent="0.25">
      <c r="A10167" s="1051">
        <v>10908</v>
      </c>
      <c r="B10167" s="1051" t="s">
        <v>25173</v>
      </c>
      <c r="C10167" s="1051" t="s">
        <v>17034</v>
      </c>
      <c r="D10167" s="1054">
        <v>24.54</v>
      </c>
    </row>
    <row r="10168" spans="1:4" x14ac:dyDescent="0.25">
      <c r="A10168" s="1051">
        <v>10909</v>
      </c>
      <c r="B10168" s="1051" t="s">
        <v>25174</v>
      </c>
      <c r="C10168" s="1051" t="s">
        <v>17034</v>
      </c>
      <c r="D10168" s="1054">
        <v>28.55</v>
      </c>
    </row>
    <row r="10169" spans="1:4" x14ac:dyDescent="0.25">
      <c r="A10169" s="1051">
        <v>3669</v>
      </c>
      <c r="B10169" s="1051" t="s">
        <v>25175</v>
      </c>
      <c r="C10169" s="1051" t="s">
        <v>17034</v>
      </c>
      <c r="D10169" s="1054">
        <v>17.54</v>
      </c>
    </row>
    <row r="10170" spans="1:4" x14ac:dyDescent="0.25">
      <c r="A10170" s="1051">
        <v>20139</v>
      </c>
      <c r="B10170" s="1051" t="s">
        <v>25176</v>
      </c>
      <c r="C10170" s="1051" t="s">
        <v>17034</v>
      </c>
      <c r="D10170" s="1054">
        <v>150.82</v>
      </c>
    </row>
    <row r="10171" spans="1:4" x14ac:dyDescent="0.25">
      <c r="A10171" s="1051">
        <v>3668</v>
      </c>
      <c r="B10171" s="1051" t="s">
        <v>25177</v>
      </c>
      <c r="C10171" s="1051" t="s">
        <v>17034</v>
      </c>
      <c r="D10171" s="1054">
        <v>53.87</v>
      </c>
    </row>
    <row r="10172" spans="1:4" x14ac:dyDescent="0.25">
      <c r="A10172" s="1051">
        <v>10911</v>
      </c>
      <c r="B10172" s="1051" t="s">
        <v>25178</v>
      </c>
      <c r="C10172" s="1051" t="s">
        <v>17034</v>
      </c>
      <c r="D10172" s="1054">
        <v>23.62</v>
      </c>
    </row>
    <row r="10173" spans="1:4" x14ac:dyDescent="0.25">
      <c r="A10173" s="1051">
        <v>3659</v>
      </c>
      <c r="B10173" s="1051" t="s">
        <v>25179</v>
      </c>
      <c r="C10173" s="1051" t="s">
        <v>17034</v>
      </c>
      <c r="D10173" s="1054">
        <v>24.06</v>
      </c>
    </row>
    <row r="10174" spans="1:4" x14ac:dyDescent="0.25">
      <c r="A10174" s="1051">
        <v>3660</v>
      </c>
      <c r="B10174" s="1051" t="s">
        <v>25180</v>
      </c>
      <c r="C10174" s="1051" t="s">
        <v>17034</v>
      </c>
      <c r="D10174" s="1054">
        <v>31.12</v>
      </c>
    </row>
    <row r="10175" spans="1:4" x14ac:dyDescent="0.25">
      <c r="A10175" s="1051">
        <v>20144</v>
      </c>
      <c r="B10175" s="1051" t="s">
        <v>25181</v>
      </c>
      <c r="C10175" s="1051" t="s">
        <v>17034</v>
      </c>
      <c r="D10175" s="1054">
        <v>69.680000000000007</v>
      </c>
    </row>
    <row r="10176" spans="1:4" x14ac:dyDescent="0.25">
      <c r="A10176" s="1051">
        <v>20143</v>
      </c>
      <c r="B10176" s="1051" t="s">
        <v>25182</v>
      </c>
      <c r="C10176" s="1051" t="s">
        <v>17034</v>
      </c>
      <c r="D10176" s="1054">
        <v>89.15</v>
      </c>
    </row>
    <row r="10177" spans="1:4" x14ac:dyDescent="0.25">
      <c r="A10177" s="1051">
        <v>20145</v>
      </c>
      <c r="B10177" s="1051" t="s">
        <v>25183</v>
      </c>
      <c r="C10177" s="1051" t="s">
        <v>17034</v>
      </c>
      <c r="D10177" s="1054">
        <v>171.97</v>
      </c>
    </row>
    <row r="10178" spans="1:4" x14ac:dyDescent="0.25">
      <c r="A10178" s="1051">
        <v>20146</v>
      </c>
      <c r="B10178" s="1051" t="s">
        <v>25184</v>
      </c>
      <c r="C10178" s="1051" t="s">
        <v>17034</v>
      </c>
      <c r="D10178" s="1054">
        <v>235.09</v>
      </c>
    </row>
    <row r="10179" spans="1:4" x14ac:dyDescent="0.25">
      <c r="A10179" s="1051">
        <v>20140</v>
      </c>
      <c r="B10179" s="1051" t="s">
        <v>25185</v>
      </c>
      <c r="C10179" s="1051" t="s">
        <v>17034</v>
      </c>
      <c r="D10179" s="1054">
        <v>11.03</v>
      </c>
    </row>
    <row r="10180" spans="1:4" x14ac:dyDescent="0.25">
      <c r="A10180" s="1051">
        <v>20141</v>
      </c>
      <c r="B10180" s="1051" t="s">
        <v>25186</v>
      </c>
      <c r="C10180" s="1051" t="s">
        <v>17034</v>
      </c>
      <c r="D10180" s="1054">
        <v>27.01</v>
      </c>
    </row>
    <row r="10181" spans="1:4" x14ac:dyDescent="0.25">
      <c r="A10181" s="1051">
        <v>20142</v>
      </c>
      <c r="B10181" s="1051" t="s">
        <v>25187</v>
      </c>
      <c r="C10181" s="1051" t="s">
        <v>17034</v>
      </c>
      <c r="D10181" s="1054">
        <v>47.51</v>
      </c>
    </row>
    <row r="10182" spans="1:4" x14ac:dyDescent="0.25">
      <c r="A10182" s="1051">
        <v>3670</v>
      </c>
      <c r="B10182" s="1051" t="s">
        <v>25188</v>
      </c>
      <c r="C10182" s="1051" t="s">
        <v>17034</v>
      </c>
      <c r="D10182" s="1054">
        <v>30.9</v>
      </c>
    </row>
    <row r="10183" spans="1:4" x14ac:dyDescent="0.25">
      <c r="A10183" s="1051">
        <v>3666</v>
      </c>
      <c r="B10183" s="1051" t="s">
        <v>25189</v>
      </c>
      <c r="C10183" s="1051" t="s">
        <v>17034</v>
      </c>
      <c r="D10183" s="1054">
        <v>4.8600000000000003</v>
      </c>
    </row>
    <row r="10184" spans="1:4" x14ac:dyDescent="0.25">
      <c r="A10184" s="1051">
        <v>3662</v>
      </c>
      <c r="B10184" s="1051" t="s">
        <v>25190</v>
      </c>
      <c r="C10184" s="1051" t="s">
        <v>17034</v>
      </c>
      <c r="D10184" s="1054">
        <v>12.68</v>
      </c>
    </row>
    <row r="10185" spans="1:4" x14ac:dyDescent="0.25">
      <c r="A10185" s="1051">
        <v>3658</v>
      </c>
      <c r="B10185" s="1051" t="s">
        <v>25191</v>
      </c>
      <c r="C10185" s="1051" t="s">
        <v>17034</v>
      </c>
      <c r="D10185" s="1054">
        <v>24.02</v>
      </c>
    </row>
    <row r="10186" spans="1:4" x14ac:dyDescent="0.25">
      <c r="A10186" s="1051">
        <v>14157</v>
      </c>
      <c r="B10186" s="1051" t="s">
        <v>25192</v>
      </c>
      <c r="C10186" s="1051" t="s">
        <v>17034</v>
      </c>
      <c r="D10186" s="1054">
        <v>1.37</v>
      </c>
    </row>
    <row r="10187" spans="1:4" x14ac:dyDescent="0.25">
      <c r="A10187" s="1051">
        <v>42696</v>
      </c>
      <c r="B10187" s="1051" t="s">
        <v>25193</v>
      </c>
      <c r="C10187" s="1051" t="s">
        <v>17034</v>
      </c>
      <c r="D10187" s="1054">
        <v>190.5</v>
      </c>
    </row>
    <row r="10188" spans="1:4" x14ac:dyDescent="0.25">
      <c r="A10188" s="1051">
        <v>39875</v>
      </c>
      <c r="B10188" s="1051" t="s">
        <v>25194</v>
      </c>
      <c r="C10188" s="1051" t="s">
        <v>17034</v>
      </c>
      <c r="D10188" s="1054">
        <v>642.87</v>
      </c>
    </row>
    <row r="10189" spans="1:4" x14ac:dyDescent="0.25">
      <c r="A10189" s="1051">
        <v>39876</v>
      </c>
      <c r="B10189" s="1051" t="s">
        <v>25195</v>
      </c>
      <c r="C10189" s="1051" t="s">
        <v>17034</v>
      </c>
      <c r="D10189" s="1054">
        <v>804.87</v>
      </c>
    </row>
    <row r="10190" spans="1:4" x14ac:dyDescent="0.25">
      <c r="A10190" s="1051">
        <v>39877</v>
      </c>
      <c r="B10190" s="1051" t="s">
        <v>25196</v>
      </c>
      <c r="C10190" s="1051" t="s">
        <v>17034</v>
      </c>
      <c r="D10190" s="1055">
        <v>1116.32</v>
      </c>
    </row>
    <row r="10191" spans="1:4" x14ac:dyDescent="0.25">
      <c r="A10191" s="1051">
        <v>39878</v>
      </c>
      <c r="B10191" s="1051" t="s">
        <v>25197</v>
      </c>
      <c r="C10191" s="1051" t="s">
        <v>17034</v>
      </c>
      <c r="D10191" s="1055">
        <v>1474.48</v>
      </c>
    </row>
    <row r="10192" spans="1:4" x14ac:dyDescent="0.25">
      <c r="A10192" s="1051">
        <v>39872</v>
      </c>
      <c r="B10192" s="1051" t="s">
        <v>25198</v>
      </c>
      <c r="C10192" s="1051" t="s">
        <v>17034</v>
      </c>
      <c r="D10192" s="1054">
        <v>440.86</v>
      </c>
    </row>
    <row r="10193" spans="1:4" x14ac:dyDescent="0.25">
      <c r="A10193" s="1051">
        <v>39873</v>
      </c>
      <c r="B10193" s="1051" t="s">
        <v>25199</v>
      </c>
      <c r="C10193" s="1051" t="s">
        <v>17034</v>
      </c>
      <c r="D10193" s="1054">
        <v>511.37</v>
      </c>
    </row>
    <row r="10194" spans="1:4" x14ac:dyDescent="0.25">
      <c r="A10194" s="1051">
        <v>39874</v>
      </c>
      <c r="B10194" s="1051" t="s">
        <v>25200</v>
      </c>
      <c r="C10194" s="1051" t="s">
        <v>17034</v>
      </c>
      <c r="D10194" s="1054">
        <v>561.67999999999995</v>
      </c>
    </row>
    <row r="10195" spans="1:4" x14ac:dyDescent="0.25">
      <c r="A10195" s="1051">
        <v>3674</v>
      </c>
      <c r="B10195" s="1051" t="s">
        <v>25201</v>
      </c>
      <c r="C10195" s="1051" t="s">
        <v>17035</v>
      </c>
      <c r="D10195" s="1054">
        <v>86.56</v>
      </c>
    </row>
    <row r="10196" spans="1:4" x14ac:dyDescent="0.25">
      <c r="A10196" s="1051">
        <v>3681</v>
      </c>
      <c r="B10196" s="1051" t="s">
        <v>25202</v>
      </c>
      <c r="C10196" s="1051" t="s">
        <v>17035</v>
      </c>
      <c r="D10196" s="1054">
        <v>128.78</v>
      </c>
    </row>
    <row r="10197" spans="1:4" x14ac:dyDescent="0.25">
      <c r="A10197" s="1051">
        <v>3676</v>
      </c>
      <c r="B10197" s="1051" t="s">
        <v>25203</v>
      </c>
      <c r="C10197" s="1051" t="s">
        <v>17035</v>
      </c>
      <c r="D10197" s="1054">
        <v>484.67</v>
      </c>
    </row>
    <row r="10198" spans="1:4" x14ac:dyDescent="0.25">
      <c r="A10198" s="1051">
        <v>3679</v>
      </c>
      <c r="B10198" s="1051" t="s">
        <v>25204</v>
      </c>
      <c r="C10198" s="1051" t="s">
        <v>17035</v>
      </c>
      <c r="D10198" s="1054">
        <v>400.97</v>
      </c>
    </row>
    <row r="10199" spans="1:4" x14ac:dyDescent="0.25">
      <c r="A10199" s="1051">
        <v>3672</v>
      </c>
      <c r="B10199" s="1051" t="s">
        <v>25205</v>
      </c>
      <c r="C10199" s="1051" t="s">
        <v>17035</v>
      </c>
      <c r="D10199" s="1054">
        <v>1.36</v>
      </c>
    </row>
    <row r="10200" spans="1:4" x14ac:dyDescent="0.25">
      <c r="A10200" s="1051">
        <v>3671</v>
      </c>
      <c r="B10200" s="1051" t="s">
        <v>25206</v>
      </c>
      <c r="C10200" s="1051" t="s">
        <v>17035</v>
      </c>
      <c r="D10200" s="1054">
        <v>1.29</v>
      </c>
    </row>
    <row r="10201" spans="1:4" x14ac:dyDescent="0.25">
      <c r="A10201" s="1051">
        <v>3673</v>
      </c>
      <c r="B10201" s="1051" t="s">
        <v>25207</v>
      </c>
      <c r="C10201" s="1051" t="s">
        <v>17035</v>
      </c>
      <c r="D10201" s="1054">
        <v>2.02</v>
      </c>
    </row>
    <row r="10202" spans="1:4" x14ac:dyDescent="0.25">
      <c r="A10202" s="1051">
        <v>38394</v>
      </c>
      <c r="B10202" s="1051" t="s">
        <v>25208</v>
      </c>
      <c r="C10202" s="1051" t="s">
        <v>17034</v>
      </c>
      <c r="D10202" s="1054">
        <v>353.32</v>
      </c>
    </row>
    <row r="10203" spans="1:4" x14ac:dyDescent="0.25">
      <c r="A10203" s="1051">
        <v>3729</v>
      </c>
      <c r="B10203" s="1051" t="s">
        <v>25209</v>
      </c>
      <c r="C10203" s="1051" t="s">
        <v>17034</v>
      </c>
      <c r="D10203" s="1054">
        <v>160.94999999999999</v>
      </c>
    </row>
    <row r="10204" spans="1:4" x14ac:dyDescent="0.25">
      <c r="A10204" s="1051">
        <v>39357</v>
      </c>
      <c r="B10204" s="1051" t="s">
        <v>25210</v>
      </c>
      <c r="C10204" s="1051" t="s">
        <v>17034</v>
      </c>
      <c r="D10204" s="1054">
        <v>55.97</v>
      </c>
    </row>
    <row r="10205" spans="1:4" x14ac:dyDescent="0.25">
      <c r="A10205" s="1051">
        <v>39358</v>
      </c>
      <c r="B10205" s="1051" t="s">
        <v>25211</v>
      </c>
      <c r="C10205" s="1051" t="s">
        <v>17034</v>
      </c>
      <c r="D10205" s="1054">
        <v>55.97</v>
      </c>
    </row>
    <row r="10206" spans="1:4" x14ac:dyDescent="0.25">
      <c r="A10206" s="1051">
        <v>39355</v>
      </c>
      <c r="B10206" s="1051" t="s">
        <v>25212</v>
      </c>
      <c r="C10206" s="1051" t="s">
        <v>17034</v>
      </c>
      <c r="D10206" s="1054">
        <v>81.55</v>
      </c>
    </row>
    <row r="10207" spans="1:4" x14ac:dyDescent="0.25">
      <c r="A10207" s="1051">
        <v>39356</v>
      </c>
      <c r="B10207" s="1051" t="s">
        <v>25213</v>
      </c>
      <c r="C10207" s="1051" t="s">
        <v>17034</v>
      </c>
      <c r="D10207" s="1054">
        <v>77.83</v>
      </c>
    </row>
    <row r="10208" spans="1:4" x14ac:dyDescent="0.25">
      <c r="A10208" s="1051">
        <v>39353</v>
      </c>
      <c r="B10208" s="1051" t="s">
        <v>25214</v>
      </c>
      <c r="C10208" s="1051" t="s">
        <v>17034</v>
      </c>
      <c r="D10208" s="1054">
        <v>178.67</v>
      </c>
    </row>
    <row r="10209" spans="1:4" x14ac:dyDescent="0.25">
      <c r="A10209" s="1051">
        <v>39354</v>
      </c>
      <c r="B10209" s="1051" t="s">
        <v>25215</v>
      </c>
      <c r="C10209" s="1051" t="s">
        <v>17034</v>
      </c>
      <c r="D10209" s="1054">
        <v>376.95</v>
      </c>
    </row>
    <row r="10210" spans="1:4" x14ac:dyDescent="0.25">
      <c r="A10210" s="1051">
        <v>39398</v>
      </c>
      <c r="B10210" s="1051" t="s">
        <v>25216</v>
      </c>
      <c r="C10210" s="1051" t="s">
        <v>17034</v>
      </c>
      <c r="D10210" s="1054">
        <v>95.17</v>
      </c>
    </row>
    <row r="10211" spans="1:4" x14ac:dyDescent="0.25">
      <c r="A10211" s="1051">
        <v>13343</v>
      </c>
      <c r="B10211" s="1051" t="s">
        <v>25217</v>
      </c>
      <c r="C10211" s="1051" t="s">
        <v>17034</v>
      </c>
      <c r="D10211" s="1054">
        <v>47.19</v>
      </c>
    </row>
    <row r="10212" spans="1:4" x14ac:dyDescent="0.25">
      <c r="A10212" s="1051">
        <v>12118</v>
      </c>
      <c r="B10212" s="1051" t="s">
        <v>25218</v>
      </c>
      <c r="C10212" s="1051" t="s">
        <v>17034</v>
      </c>
      <c r="D10212" s="1054">
        <v>26.96</v>
      </c>
    </row>
    <row r="10213" spans="1:4" x14ac:dyDescent="0.25">
      <c r="A10213" s="1051">
        <v>39482</v>
      </c>
      <c r="B10213" s="1051" t="s">
        <v>25219</v>
      </c>
      <c r="C10213" s="1051" t="s">
        <v>17034</v>
      </c>
      <c r="D10213" s="1054">
        <v>568.91999999999996</v>
      </c>
    </row>
    <row r="10214" spans="1:4" x14ac:dyDescent="0.25">
      <c r="A10214" s="1051">
        <v>39486</v>
      </c>
      <c r="B10214" s="1051" t="s">
        <v>25220</v>
      </c>
      <c r="C10214" s="1051" t="s">
        <v>17034</v>
      </c>
      <c r="D10214" s="1054">
        <v>464.32</v>
      </c>
    </row>
    <row r="10215" spans="1:4" x14ac:dyDescent="0.25">
      <c r="A10215" s="1051">
        <v>39484</v>
      </c>
      <c r="B10215" s="1051" t="s">
        <v>25221</v>
      </c>
      <c r="C10215" s="1051" t="s">
        <v>17034</v>
      </c>
      <c r="D10215" s="1054">
        <v>568.91999999999996</v>
      </c>
    </row>
    <row r="10216" spans="1:4" x14ac:dyDescent="0.25">
      <c r="A10216" s="1051">
        <v>39488</v>
      </c>
      <c r="B10216" s="1051" t="s">
        <v>25222</v>
      </c>
      <c r="C10216" s="1051" t="s">
        <v>17034</v>
      </c>
      <c r="D10216" s="1054">
        <v>471.92</v>
      </c>
    </row>
    <row r="10217" spans="1:4" x14ac:dyDescent="0.25">
      <c r="A10217" s="1051">
        <v>39485</v>
      </c>
      <c r="B10217" s="1051" t="s">
        <v>25223</v>
      </c>
      <c r="C10217" s="1051" t="s">
        <v>17034</v>
      </c>
      <c r="D10217" s="1054">
        <v>568.91999999999996</v>
      </c>
    </row>
    <row r="10218" spans="1:4" x14ac:dyDescent="0.25">
      <c r="A10218" s="1051">
        <v>39489</v>
      </c>
      <c r="B10218" s="1051" t="s">
        <v>25224</v>
      </c>
      <c r="C10218" s="1051" t="s">
        <v>17034</v>
      </c>
      <c r="D10218" s="1054">
        <v>479.92</v>
      </c>
    </row>
    <row r="10219" spans="1:4" x14ac:dyDescent="0.25">
      <c r="A10219" s="1051">
        <v>39490</v>
      </c>
      <c r="B10219" s="1051" t="s">
        <v>25225</v>
      </c>
      <c r="C10219" s="1051" t="s">
        <v>17034</v>
      </c>
      <c r="D10219" s="1054">
        <v>715.14</v>
      </c>
    </row>
    <row r="10220" spans="1:4" x14ac:dyDescent="0.25">
      <c r="A10220" s="1051">
        <v>39494</v>
      </c>
      <c r="B10220" s="1051" t="s">
        <v>25226</v>
      </c>
      <c r="C10220" s="1051" t="s">
        <v>17034</v>
      </c>
      <c r="D10220" s="1054">
        <v>513.53</v>
      </c>
    </row>
    <row r="10221" spans="1:4" x14ac:dyDescent="0.25">
      <c r="A10221" s="1051">
        <v>39495</v>
      </c>
      <c r="B10221" s="1051" t="s">
        <v>25227</v>
      </c>
      <c r="C10221" s="1051" t="s">
        <v>17034</v>
      </c>
      <c r="D10221" s="1054">
        <v>578.67999999999995</v>
      </c>
    </row>
    <row r="10222" spans="1:4" x14ac:dyDescent="0.25">
      <c r="A10222" s="1051">
        <v>39496</v>
      </c>
      <c r="B10222" s="1051" t="s">
        <v>25228</v>
      </c>
      <c r="C10222" s="1051" t="s">
        <v>17034</v>
      </c>
      <c r="D10222" s="1054">
        <v>636.54999999999995</v>
      </c>
    </row>
    <row r="10223" spans="1:4" x14ac:dyDescent="0.25">
      <c r="A10223" s="1051">
        <v>39492</v>
      </c>
      <c r="B10223" s="1051" t="s">
        <v>25229</v>
      </c>
      <c r="C10223" s="1051" t="s">
        <v>17034</v>
      </c>
      <c r="D10223" s="1054">
        <v>736.95</v>
      </c>
    </row>
    <row r="10224" spans="1:4" x14ac:dyDescent="0.25">
      <c r="A10224" s="1051">
        <v>39497</v>
      </c>
      <c r="B10224" s="1051" t="s">
        <v>25230</v>
      </c>
      <c r="C10224" s="1051" t="s">
        <v>17034</v>
      </c>
      <c r="D10224" s="1054">
        <v>665.66</v>
      </c>
    </row>
    <row r="10225" spans="1:4" x14ac:dyDescent="0.25">
      <c r="A10225" s="1051">
        <v>39493</v>
      </c>
      <c r="B10225" s="1051" t="s">
        <v>25231</v>
      </c>
      <c r="C10225" s="1051" t="s">
        <v>17034</v>
      </c>
      <c r="D10225" s="1054">
        <v>790.45</v>
      </c>
    </row>
    <row r="10226" spans="1:4" x14ac:dyDescent="0.25">
      <c r="A10226" s="1051">
        <v>43628</v>
      </c>
      <c r="B10226" s="1051" t="s">
        <v>25232</v>
      </c>
      <c r="C10226" s="1051" t="s">
        <v>17034</v>
      </c>
      <c r="D10226" s="1054">
        <v>838.41</v>
      </c>
    </row>
    <row r="10227" spans="1:4" x14ac:dyDescent="0.25">
      <c r="A10227" s="1051">
        <v>39500</v>
      </c>
      <c r="B10227" s="1051" t="s">
        <v>25233</v>
      </c>
      <c r="C10227" s="1051" t="s">
        <v>17034</v>
      </c>
      <c r="D10227" s="1054">
        <v>862.44</v>
      </c>
    </row>
    <row r="10228" spans="1:4" x14ac:dyDescent="0.25">
      <c r="A10228" s="1051">
        <v>39498</v>
      </c>
      <c r="B10228" s="1051" t="s">
        <v>25234</v>
      </c>
      <c r="C10228" s="1051" t="s">
        <v>17034</v>
      </c>
      <c r="D10228" s="1055">
        <v>1063.68</v>
      </c>
    </row>
    <row r="10229" spans="1:4" x14ac:dyDescent="0.25">
      <c r="A10229" s="1051">
        <v>43621</v>
      </c>
      <c r="B10229" s="1051" t="s">
        <v>25235</v>
      </c>
      <c r="C10229" s="1051" t="s">
        <v>17034</v>
      </c>
      <c r="D10229" s="1054">
        <v>890.81</v>
      </c>
    </row>
    <row r="10230" spans="1:4" x14ac:dyDescent="0.25">
      <c r="A10230" s="1051">
        <v>39501</v>
      </c>
      <c r="B10230" s="1051" t="s">
        <v>25236</v>
      </c>
      <c r="C10230" s="1051" t="s">
        <v>17034</v>
      </c>
      <c r="D10230" s="1054">
        <v>885.8</v>
      </c>
    </row>
    <row r="10231" spans="1:4" x14ac:dyDescent="0.25">
      <c r="A10231" s="1051">
        <v>39499</v>
      </c>
      <c r="B10231" s="1051" t="s">
        <v>25237</v>
      </c>
      <c r="C10231" s="1051" t="s">
        <v>17034</v>
      </c>
      <c r="D10231" s="1055">
        <v>1078.79</v>
      </c>
    </row>
    <row r="10232" spans="1:4" x14ac:dyDescent="0.25">
      <c r="A10232" s="1051">
        <v>3733</v>
      </c>
      <c r="B10232" s="1051" t="s">
        <v>25238</v>
      </c>
      <c r="C10232" s="1051" t="s">
        <v>17041</v>
      </c>
      <c r="D10232" s="1054">
        <v>80.8</v>
      </c>
    </row>
    <row r="10233" spans="1:4" x14ac:dyDescent="0.25">
      <c r="A10233" s="1051">
        <v>3731</v>
      </c>
      <c r="B10233" s="1051" t="s">
        <v>25239</v>
      </c>
      <c r="C10233" s="1051" t="s">
        <v>17041</v>
      </c>
      <c r="D10233" s="1054">
        <v>75</v>
      </c>
    </row>
    <row r="10234" spans="1:4" x14ac:dyDescent="0.25">
      <c r="A10234" s="1051">
        <v>38137</v>
      </c>
      <c r="B10234" s="1051" t="s">
        <v>25240</v>
      </c>
      <c r="C10234" s="1051" t="s">
        <v>17041</v>
      </c>
      <c r="D10234" s="1054">
        <v>75.44</v>
      </c>
    </row>
    <row r="10235" spans="1:4" x14ac:dyDescent="0.25">
      <c r="A10235" s="1051">
        <v>38138</v>
      </c>
      <c r="B10235" s="1051" t="s">
        <v>25241</v>
      </c>
      <c r="C10235" s="1051" t="s">
        <v>17041</v>
      </c>
      <c r="D10235" s="1054">
        <v>74.08</v>
      </c>
    </row>
    <row r="10236" spans="1:4" x14ac:dyDescent="0.25">
      <c r="A10236" s="1051">
        <v>3736</v>
      </c>
      <c r="B10236" s="1051" t="s">
        <v>25242</v>
      </c>
      <c r="C10236" s="1051" t="s">
        <v>17041</v>
      </c>
      <c r="D10236" s="1054">
        <v>46.65</v>
      </c>
    </row>
    <row r="10237" spans="1:4" x14ac:dyDescent="0.25">
      <c r="A10237" s="1051">
        <v>3741</v>
      </c>
      <c r="B10237" s="1051" t="s">
        <v>25243</v>
      </c>
      <c r="C10237" s="1051" t="s">
        <v>17041</v>
      </c>
      <c r="D10237" s="1054">
        <v>48.62</v>
      </c>
    </row>
    <row r="10238" spans="1:4" x14ac:dyDescent="0.25">
      <c r="A10238" s="1051">
        <v>3745</v>
      </c>
      <c r="B10238" s="1051" t="s">
        <v>25244</v>
      </c>
      <c r="C10238" s="1051" t="s">
        <v>17041</v>
      </c>
      <c r="D10238" s="1054">
        <v>52.43</v>
      </c>
    </row>
    <row r="10239" spans="1:4" x14ac:dyDescent="0.25">
      <c r="A10239" s="1051">
        <v>3743</v>
      </c>
      <c r="B10239" s="1051" t="s">
        <v>25245</v>
      </c>
      <c r="C10239" s="1051" t="s">
        <v>17041</v>
      </c>
      <c r="D10239" s="1054">
        <v>48.45</v>
      </c>
    </row>
    <row r="10240" spans="1:4" x14ac:dyDescent="0.25">
      <c r="A10240" s="1051">
        <v>3744</v>
      </c>
      <c r="B10240" s="1051" t="s">
        <v>25246</v>
      </c>
      <c r="C10240" s="1051" t="s">
        <v>17041</v>
      </c>
      <c r="D10240" s="1054">
        <v>53.34</v>
      </c>
    </row>
    <row r="10241" spans="1:4" x14ac:dyDescent="0.25">
      <c r="A10241" s="1051">
        <v>3739</v>
      </c>
      <c r="B10241" s="1051" t="s">
        <v>25247</v>
      </c>
      <c r="C10241" s="1051" t="s">
        <v>17041</v>
      </c>
      <c r="D10241" s="1054">
        <v>56.05</v>
      </c>
    </row>
    <row r="10242" spans="1:4" x14ac:dyDescent="0.25">
      <c r="A10242" s="1051">
        <v>3737</v>
      </c>
      <c r="B10242" s="1051" t="s">
        <v>25248</v>
      </c>
      <c r="C10242" s="1051" t="s">
        <v>17041</v>
      </c>
      <c r="D10242" s="1054">
        <v>58.76</v>
      </c>
    </row>
    <row r="10243" spans="1:4" x14ac:dyDescent="0.25">
      <c r="A10243" s="1051">
        <v>3738</v>
      </c>
      <c r="B10243" s="1051" t="s">
        <v>25249</v>
      </c>
      <c r="C10243" s="1051" t="s">
        <v>17041</v>
      </c>
      <c r="D10243" s="1054">
        <v>67.8</v>
      </c>
    </row>
    <row r="10244" spans="1:4" x14ac:dyDescent="0.25">
      <c r="A10244" s="1051">
        <v>3747</v>
      </c>
      <c r="B10244" s="1051" t="s">
        <v>25250</v>
      </c>
      <c r="C10244" s="1051" t="s">
        <v>17041</v>
      </c>
      <c r="D10244" s="1054">
        <v>53.34</v>
      </c>
    </row>
    <row r="10245" spans="1:4" x14ac:dyDescent="0.25">
      <c r="A10245" s="1051">
        <v>11649</v>
      </c>
      <c r="B10245" s="1051" t="s">
        <v>25251</v>
      </c>
      <c r="C10245" s="1051" t="s">
        <v>17034</v>
      </c>
      <c r="D10245" s="1054">
        <v>386.94</v>
      </c>
    </row>
    <row r="10246" spans="1:4" x14ac:dyDescent="0.25">
      <c r="A10246" s="1051">
        <v>11650</v>
      </c>
      <c r="B10246" s="1051" t="s">
        <v>25252</v>
      </c>
      <c r="C10246" s="1051" t="s">
        <v>17034</v>
      </c>
      <c r="D10246" s="1054">
        <v>659.51</v>
      </c>
    </row>
    <row r="10247" spans="1:4" x14ac:dyDescent="0.25">
      <c r="A10247" s="1051">
        <v>3742</v>
      </c>
      <c r="B10247" s="1051" t="s">
        <v>25253</v>
      </c>
      <c r="C10247" s="1051" t="s">
        <v>17041</v>
      </c>
      <c r="D10247" s="1054">
        <v>70.33</v>
      </c>
    </row>
    <row r="10248" spans="1:4" x14ac:dyDescent="0.25">
      <c r="A10248" s="1051">
        <v>3746</v>
      </c>
      <c r="B10248" s="1051" t="s">
        <v>25254</v>
      </c>
      <c r="C10248" s="1051" t="s">
        <v>17041</v>
      </c>
      <c r="D10248" s="1054">
        <v>82.12</v>
      </c>
    </row>
    <row r="10249" spans="1:4" x14ac:dyDescent="0.25">
      <c r="A10249" s="1051">
        <v>21106</v>
      </c>
      <c r="B10249" s="1051" t="s">
        <v>25255</v>
      </c>
      <c r="C10249" s="1051" t="s">
        <v>17036</v>
      </c>
      <c r="D10249" s="1054">
        <v>39.159999999999997</v>
      </c>
    </row>
    <row r="10250" spans="1:4" x14ac:dyDescent="0.25">
      <c r="A10250" s="1051">
        <v>39388</v>
      </c>
      <c r="B10250" s="1051" t="s">
        <v>25256</v>
      </c>
      <c r="C10250" s="1051" t="s">
        <v>17034</v>
      </c>
      <c r="D10250" s="1054">
        <v>6.32</v>
      </c>
    </row>
    <row r="10251" spans="1:4" x14ac:dyDescent="0.25">
      <c r="A10251" s="1051">
        <v>39387</v>
      </c>
      <c r="B10251" s="1051" t="s">
        <v>25257</v>
      </c>
      <c r="C10251" s="1051" t="s">
        <v>17034</v>
      </c>
      <c r="D10251" s="1054">
        <v>9.85</v>
      </c>
    </row>
    <row r="10252" spans="1:4" x14ac:dyDescent="0.25">
      <c r="A10252" s="1051">
        <v>39386</v>
      </c>
      <c r="B10252" s="1051" t="s">
        <v>25258</v>
      </c>
      <c r="C10252" s="1051" t="s">
        <v>17034</v>
      </c>
      <c r="D10252" s="1054">
        <v>6.87</v>
      </c>
    </row>
    <row r="10253" spans="1:4" x14ac:dyDescent="0.25">
      <c r="A10253" s="1051">
        <v>38194</v>
      </c>
      <c r="B10253" s="1051" t="s">
        <v>25259</v>
      </c>
      <c r="C10253" s="1051" t="s">
        <v>17034</v>
      </c>
      <c r="D10253" s="1054">
        <v>5.14</v>
      </c>
    </row>
    <row r="10254" spans="1:4" x14ac:dyDescent="0.25">
      <c r="A10254" s="1051">
        <v>38193</v>
      </c>
      <c r="B10254" s="1051" t="s">
        <v>25260</v>
      </c>
      <c r="C10254" s="1051" t="s">
        <v>17034</v>
      </c>
      <c r="D10254" s="1054">
        <v>4.46</v>
      </c>
    </row>
    <row r="10255" spans="1:4" x14ac:dyDescent="0.25">
      <c r="A10255" s="1051">
        <v>746</v>
      </c>
      <c r="B10255" s="1051" t="s">
        <v>25261</v>
      </c>
      <c r="C10255" s="1051" t="s">
        <v>17034</v>
      </c>
      <c r="D10255" s="1055">
        <v>2607</v>
      </c>
    </row>
    <row r="10256" spans="1:4" x14ac:dyDescent="0.25">
      <c r="A10256" s="1051">
        <v>20269</v>
      </c>
      <c r="B10256" s="1051" t="s">
        <v>25262</v>
      </c>
      <c r="C10256" s="1051" t="s">
        <v>17034</v>
      </c>
      <c r="D10256" s="1054">
        <v>100.96</v>
      </c>
    </row>
    <row r="10257" spans="1:4" x14ac:dyDescent="0.25">
      <c r="A10257" s="1051">
        <v>20270</v>
      </c>
      <c r="B10257" s="1051" t="s">
        <v>25263</v>
      </c>
      <c r="C10257" s="1051" t="s">
        <v>17034</v>
      </c>
      <c r="D10257" s="1054">
        <v>111.56</v>
      </c>
    </row>
    <row r="10258" spans="1:4" x14ac:dyDescent="0.25">
      <c r="A10258" s="1051">
        <v>11696</v>
      </c>
      <c r="B10258" s="1051" t="s">
        <v>25264</v>
      </c>
      <c r="C10258" s="1051" t="s">
        <v>17034</v>
      </c>
      <c r="D10258" s="1054">
        <v>178.58</v>
      </c>
    </row>
    <row r="10259" spans="1:4" x14ac:dyDescent="0.25">
      <c r="A10259" s="1051">
        <v>10427</v>
      </c>
      <c r="B10259" s="1051" t="s">
        <v>25265</v>
      </c>
      <c r="C10259" s="1051" t="s">
        <v>17034</v>
      </c>
      <c r="D10259" s="1054">
        <v>499.76</v>
      </c>
    </row>
    <row r="10260" spans="1:4" x14ac:dyDescent="0.25">
      <c r="A10260" s="1051">
        <v>10428</v>
      </c>
      <c r="B10260" s="1051" t="s">
        <v>25266</v>
      </c>
      <c r="C10260" s="1051" t="s">
        <v>17034</v>
      </c>
      <c r="D10260" s="1054">
        <v>514.91</v>
      </c>
    </row>
    <row r="10261" spans="1:4" x14ac:dyDescent="0.25">
      <c r="A10261" s="1051">
        <v>36521</v>
      </c>
      <c r="B10261" s="1051" t="s">
        <v>25267</v>
      </c>
      <c r="C10261" s="1051" t="s">
        <v>17034</v>
      </c>
      <c r="D10261" s="1054">
        <v>160.66</v>
      </c>
    </row>
    <row r="10262" spans="1:4" x14ac:dyDescent="0.25">
      <c r="A10262" s="1051">
        <v>36794</v>
      </c>
      <c r="B10262" s="1051" t="s">
        <v>25268</v>
      </c>
      <c r="C10262" s="1051" t="s">
        <v>17034</v>
      </c>
      <c r="D10262" s="1054">
        <v>171.03</v>
      </c>
    </row>
    <row r="10263" spans="1:4" x14ac:dyDescent="0.25">
      <c r="A10263" s="1051">
        <v>10426</v>
      </c>
      <c r="B10263" s="1051" t="s">
        <v>25269</v>
      </c>
      <c r="C10263" s="1051" t="s">
        <v>17034</v>
      </c>
      <c r="D10263" s="1054">
        <v>191.52</v>
      </c>
    </row>
    <row r="10264" spans="1:4" x14ac:dyDescent="0.25">
      <c r="A10264" s="1051">
        <v>10425</v>
      </c>
      <c r="B10264" s="1051" t="s">
        <v>25270</v>
      </c>
      <c r="C10264" s="1051" t="s">
        <v>17034</v>
      </c>
      <c r="D10264" s="1054">
        <v>97.16</v>
      </c>
    </row>
    <row r="10265" spans="1:4" x14ac:dyDescent="0.25">
      <c r="A10265" s="1051">
        <v>10431</v>
      </c>
      <c r="B10265" s="1051" t="s">
        <v>25271</v>
      </c>
      <c r="C10265" s="1051" t="s">
        <v>17034</v>
      </c>
      <c r="D10265" s="1054">
        <v>332.65</v>
      </c>
    </row>
    <row r="10266" spans="1:4" x14ac:dyDescent="0.25">
      <c r="A10266" s="1051">
        <v>10429</v>
      </c>
      <c r="B10266" s="1051" t="s">
        <v>25272</v>
      </c>
      <c r="C10266" s="1051" t="s">
        <v>17034</v>
      </c>
      <c r="D10266" s="1054">
        <v>164.1</v>
      </c>
    </row>
    <row r="10267" spans="1:4" x14ac:dyDescent="0.25">
      <c r="A10267" s="1051">
        <v>10853</v>
      </c>
      <c r="B10267" s="1051" t="s">
        <v>25273</v>
      </c>
      <c r="C10267" s="1051" t="s">
        <v>17034</v>
      </c>
      <c r="D10267" s="1054">
        <v>116.05</v>
      </c>
    </row>
    <row r="10268" spans="1:4" x14ac:dyDescent="0.25">
      <c r="A10268" s="1051">
        <v>5093</v>
      </c>
      <c r="B10268" s="1051" t="s">
        <v>25274</v>
      </c>
      <c r="C10268" s="1051" t="s">
        <v>17042</v>
      </c>
      <c r="D10268" s="1054">
        <v>16.29</v>
      </c>
    </row>
    <row r="10269" spans="1:4" x14ac:dyDescent="0.25">
      <c r="A10269" s="1051">
        <v>44331</v>
      </c>
      <c r="B10269" s="1051" t="s">
        <v>25275</v>
      </c>
      <c r="C10269" s="1051" t="s">
        <v>17037</v>
      </c>
      <c r="D10269" s="1054">
        <v>49.07</v>
      </c>
    </row>
    <row r="10270" spans="1:4" x14ac:dyDescent="0.25">
      <c r="A10270" s="1051">
        <v>37768</v>
      </c>
      <c r="B10270" s="1051" t="s">
        <v>25276</v>
      </c>
      <c r="C10270" s="1051" t="s">
        <v>17034</v>
      </c>
      <c r="D10270" s="1055">
        <v>295000</v>
      </c>
    </row>
    <row r="10271" spans="1:4" x14ac:dyDescent="0.25">
      <c r="A10271" s="1051">
        <v>37773</v>
      </c>
      <c r="B10271" s="1051" t="s">
        <v>25277</v>
      </c>
      <c r="C10271" s="1051" t="s">
        <v>17034</v>
      </c>
      <c r="D10271" s="1055">
        <v>250504.73</v>
      </c>
    </row>
    <row r="10272" spans="1:4" x14ac:dyDescent="0.25">
      <c r="A10272" s="1051">
        <v>37769</v>
      </c>
      <c r="B10272" s="1051" t="s">
        <v>25278</v>
      </c>
      <c r="C10272" s="1051" t="s">
        <v>17034</v>
      </c>
      <c r="D10272" s="1055">
        <v>419376.48</v>
      </c>
    </row>
    <row r="10273" spans="1:4" x14ac:dyDescent="0.25">
      <c r="A10273" s="1051">
        <v>37770</v>
      </c>
      <c r="B10273" s="1051" t="s">
        <v>25279</v>
      </c>
      <c r="C10273" s="1051" t="s">
        <v>17034</v>
      </c>
      <c r="D10273" s="1055">
        <v>711748.8</v>
      </c>
    </row>
    <row r="10274" spans="1:4" x14ac:dyDescent="0.25">
      <c r="A10274" s="1051">
        <v>38382</v>
      </c>
      <c r="B10274" s="1051" t="s">
        <v>25280</v>
      </c>
      <c r="C10274" s="1051" t="s">
        <v>17034</v>
      </c>
      <c r="D10274" s="1054">
        <v>12.86</v>
      </c>
    </row>
    <row r="10275" spans="1:4" x14ac:dyDescent="0.25">
      <c r="A10275" s="1051">
        <v>38383</v>
      </c>
      <c r="B10275" s="1051" t="s">
        <v>25281</v>
      </c>
      <c r="C10275" s="1051" t="s">
        <v>17034</v>
      </c>
      <c r="D10275" s="1054">
        <v>2.4</v>
      </c>
    </row>
    <row r="10276" spans="1:4" x14ac:dyDescent="0.25">
      <c r="A10276" s="1051">
        <v>3768</v>
      </c>
      <c r="B10276" s="1051" t="s">
        <v>25282</v>
      </c>
      <c r="C10276" s="1051" t="s">
        <v>17034</v>
      </c>
      <c r="D10276" s="1054">
        <v>4.6500000000000004</v>
      </c>
    </row>
    <row r="10277" spans="1:4" x14ac:dyDescent="0.25">
      <c r="A10277" s="1051">
        <v>3767</v>
      </c>
      <c r="B10277" s="1051" t="s">
        <v>25283</v>
      </c>
      <c r="C10277" s="1051" t="s">
        <v>17034</v>
      </c>
      <c r="D10277" s="1054">
        <v>1.56</v>
      </c>
    </row>
    <row r="10278" spans="1:4" x14ac:dyDescent="0.25">
      <c r="A10278" s="1051">
        <v>13192</v>
      </c>
      <c r="B10278" s="1051" t="s">
        <v>25284</v>
      </c>
      <c r="C10278" s="1051" t="s">
        <v>17034</v>
      </c>
      <c r="D10278" s="1055">
        <v>6227.64</v>
      </c>
    </row>
    <row r="10279" spans="1:4" x14ac:dyDescent="0.25">
      <c r="A10279" s="1051">
        <v>38413</v>
      </c>
      <c r="B10279" s="1051" t="s">
        <v>25285</v>
      </c>
      <c r="C10279" s="1051" t="s">
        <v>17034</v>
      </c>
      <c r="D10279" s="1055">
        <v>1029.96</v>
      </c>
    </row>
    <row r="10280" spans="1:4" x14ac:dyDescent="0.25">
      <c r="A10280" s="1051">
        <v>42440</v>
      </c>
      <c r="B10280" s="1051" t="s">
        <v>25286</v>
      </c>
      <c r="C10280" s="1051" t="s">
        <v>17034</v>
      </c>
      <c r="D10280" s="1055">
        <v>1235.9100000000001</v>
      </c>
    </row>
    <row r="10281" spans="1:4" x14ac:dyDescent="0.25">
      <c r="A10281" s="1051">
        <v>20193</v>
      </c>
      <c r="B10281" s="1051" t="s">
        <v>25287</v>
      </c>
      <c r="C10281" s="1051" t="s">
        <v>17052</v>
      </c>
      <c r="D10281" s="1054">
        <v>19.5</v>
      </c>
    </row>
    <row r="10282" spans="1:4" x14ac:dyDescent="0.25">
      <c r="A10282" s="1051">
        <v>10527</v>
      </c>
      <c r="B10282" s="1051" t="s">
        <v>25288</v>
      </c>
      <c r="C10282" s="1051" t="s">
        <v>17053</v>
      </c>
      <c r="D10282" s="1054">
        <v>26</v>
      </c>
    </row>
    <row r="10283" spans="1:4" x14ac:dyDescent="0.25">
      <c r="A10283" s="1051">
        <v>41805</v>
      </c>
      <c r="B10283" s="1051" t="s">
        <v>25289</v>
      </c>
      <c r="C10283" s="1051" t="s">
        <v>17040</v>
      </c>
      <c r="D10283" s="1054">
        <v>747.5</v>
      </c>
    </row>
    <row r="10284" spans="1:4" x14ac:dyDescent="0.25">
      <c r="A10284" s="1051">
        <v>40271</v>
      </c>
      <c r="B10284" s="1051" t="s">
        <v>25290</v>
      </c>
      <c r="C10284" s="1051" t="s">
        <v>17054</v>
      </c>
      <c r="D10284" s="1054">
        <v>19.899999999999999</v>
      </c>
    </row>
    <row r="10285" spans="1:4" x14ac:dyDescent="0.25">
      <c r="A10285" s="1051">
        <v>40287</v>
      </c>
      <c r="B10285" s="1051" t="s">
        <v>25291</v>
      </c>
      <c r="C10285" s="1051" t="s">
        <v>17040</v>
      </c>
      <c r="D10285" s="1054">
        <v>7.66</v>
      </c>
    </row>
    <row r="10286" spans="1:4" x14ac:dyDescent="0.25">
      <c r="A10286" s="1051">
        <v>4084</v>
      </c>
      <c r="B10286" s="1051" t="s">
        <v>25292</v>
      </c>
      <c r="C10286" s="1051" t="s">
        <v>17039</v>
      </c>
      <c r="D10286" s="1054">
        <v>2.84</v>
      </c>
    </row>
    <row r="10287" spans="1:4" x14ac:dyDescent="0.25">
      <c r="A10287" s="1051">
        <v>743</v>
      </c>
      <c r="B10287" s="1051" t="s">
        <v>25293</v>
      </c>
      <c r="C10287" s="1051" t="s">
        <v>17039</v>
      </c>
      <c r="D10287" s="1054">
        <v>2.84</v>
      </c>
    </row>
    <row r="10288" spans="1:4" x14ac:dyDescent="0.25">
      <c r="A10288" s="1051">
        <v>40293</v>
      </c>
      <c r="B10288" s="1051" t="s">
        <v>25294</v>
      </c>
      <c r="C10288" s="1051" t="s">
        <v>17039</v>
      </c>
      <c r="D10288" s="1054">
        <v>3.4</v>
      </c>
    </row>
    <row r="10289" spans="1:4" x14ac:dyDescent="0.25">
      <c r="A10289" s="1051">
        <v>40294</v>
      </c>
      <c r="B10289" s="1051" t="s">
        <v>25295</v>
      </c>
      <c r="C10289" s="1051" t="s">
        <v>17039</v>
      </c>
      <c r="D10289" s="1054">
        <v>2.84</v>
      </c>
    </row>
    <row r="10290" spans="1:4" x14ac:dyDescent="0.25">
      <c r="A10290" s="1051">
        <v>4085</v>
      </c>
      <c r="B10290" s="1051" t="s">
        <v>25296</v>
      </c>
      <c r="C10290" s="1051" t="s">
        <v>17039</v>
      </c>
      <c r="D10290" s="1054">
        <v>3.97</v>
      </c>
    </row>
    <row r="10291" spans="1:4" x14ac:dyDescent="0.25">
      <c r="A10291" s="1051">
        <v>10779</v>
      </c>
      <c r="B10291" s="1051" t="s">
        <v>25297</v>
      </c>
      <c r="C10291" s="1051" t="s">
        <v>17040</v>
      </c>
      <c r="D10291" s="1055">
        <v>1481.25</v>
      </c>
    </row>
    <row r="10292" spans="1:4" x14ac:dyDescent="0.25">
      <c r="A10292" s="1051">
        <v>10777</v>
      </c>
      <c r="B10292" s="1051" t="s">
        <v>25298</v>
      </c>
      <c r="C10292" s="1051" t="s">
        <v>17040</v>
      </c>
      <c r="D10292" s="1055">
        <v>1345.46</v>
      </c>
    </row>
    <row r="10293" spans="1:4" x14ac:dyDescent="0.25">
      <c r="A10293" s="1051">
        <v>10775</v>
      </c>
      <c r="B10293" s="1051" t="s">
        <v>25299</v>
      </c>
      <c r="C10293" s="1051" t="s">
        <v>17040</v>
      </c>
      <c r="D10293" s="1055">
        <v>1185</v>
      </c>
    </row>
    <row r="10294" spans="1:4" x14ac:dyDescent="0.25">
      <c r="A10294" s="1051">
        <v>10776</v>
      </c>
      <c r="B10294" s="1051" t="s">
        <v>25300</v>
      </c>
      <c r="C10294" s="1051" t="s">
        <v>17040</v>
      </c>
      <c r="D10294" s="1054">
        <v>925.78</v>
      </c>
    </row>
    <row r="10295" spans="1:4" x14ac:dyDescent="0.25">
      <c r="A10295" s="1051">
        <v>10778</v>
      </c>
      <c r="B10295" s="1051" t="s">
        <v>25301</v>
      </c>
      <c r="C10295" s="1051" t="s">
        <v>17040</v>
      </c>
      <c r="D10295" s="1055">
        <v>1481.25</v>
      </c>
    </row>
    <row r="10296" spans="1:4" x14ac:dyDescent="0.25">
      <c r="A10296" s="1051">
        <v>40339</v>
      </c>
      <c r="B10296" s="1051" t="s">
        <v>25302</v>
      </c>
      <c r="C10296" s="1051" t="s">
        <v>17054</v>
      </c>
      <c r="D10296" s="1054">
        <v>6.98</v>
      </c>
    </row>
    <row r="10297" spans="1:4" x14ac:dyDescent="0.25">
      <c r="A10297" s="1051">
        <v>10749</v>
      </c>
      <c r="B10297" s="1051" t="s">
        <v>25303</v>
      </c>
      <c r="C10297" s="1051" t="s">
        <v>17054</v>
      </c>
      <c r="D10297" s="1054">
        <v>23.07</v>
      </c>
    </row>
    <row r="10298" spans="1:4" x14ac:dyDescent="0.25">
      <c r="A10298" s="1051">
        <v>40290</v>
      </c>
      <c r="B10298" s="1051" t="s">
        <v>25304</v>
      </c>
      <c r="C10298" s="1051" t="s">
        <v>17054</v>
      </c>
      <c r="D10298" s="1054">
        <v>12.48</v>
      </c>
    </row>
    <row r="10299" spans="1:4" x14ac:dyDescent="0.25">
      <c r="A10299" s="1051">
        <v>3346</v>
      </c>
      <c r="B10299" s="1051" t="s">
        <v>25305</v>
      </c>
      <c r="C10299" s="1051" t="s">
        <v>17039</v>
      </c>
      <c r="D10299" s="1054">
        <v>19.309999999999999</v>
      </c>
    </row>
    <row r="10300" spans="1:4" x14ac:dyDescent="0.25">
      <c r="A10300" s="1051">
        <v>3348</v>
      </c>
      <c r="B10300" s="1051" t="s">
        <v>25306</v>
      </c>
      <c r="C10300" s="1051" t="s">
        <v>17039</v>
      </c>
      <c r="D10300" s="1054">
        <v>23.1</v>
      </c>
    </row>
    <row r="10301" spans="1:4" x14ac:dyDescent="0.25">
      <c r="A10301" s="1051">
        <v>39833</v>
      </c>
      <c r="B10301" s="1051" t="s">
        <v>25307</v>
      </c>
      <c r="C10301" s="1051" t="s">
        <v>17039</v>
      </c>
      <c r="D10301" s="1054">
        <v>31.64</v>
      </c>
    </row>
    <row r="10302" spans="1:4" x14ac:dyDescent="0.25">
      <c r="A10302" s="1051">
        <v>7252</v>
      </c>
      <c r="B10302" s="1051" t="s">
        <v>25308</v>
      </c>
      <c r="C10302" s="1051" t="s">
        <v>17039</v>
      </c>
      <c r="D10302" s="1054">
        <v>2.34</v>
      </c>
    </row>
    <row r="10303" spans="1:4" x14ac:dyDescent="0.25">
      <c r="A10303" s="1051">
        <v>7247</v>
      </c>
      <c r="B10303" s="1051" t="s">
        <v>25309</v>
      </c>
      <c r="C10303" s="1051" t="s">
        <v>17039</v>
      </c>
      <c r="D10303" s="1054">
        <v>2.34</v>
      </c>
    </row>
    <row r="10304" spans="1:4" x14ac:dyDescent="0.25">
      <c r="A10304" s="1051">
        <v>40291</v>
      </c>
      <c r="B10304" s="1051" t="s">
        <v>25310</v>
      </c>
      <c r="C10304" s="1051" t="s">
        <v>17054</v>
      </c>
      <c r="D10304" s="1054">
        <v>650</v>
      </c>
    </row>
    <row r="10305" spans="1:4" x14ac:dyDescent="0.25">
      <c r="A10305" s="1051">
        <v>40275</v>
      </c>
      <c r="B10305" s="1051" t="s">
        <v>25311</v>
      </c>
      <c r="C10305" s="1051" t="s">
        <v>17054</v>
      </c>
      <c r="D10305" s="1054">
        <v>20.8</v>
      </c>
    </row>
    <row r="10306" spans="1:4" x14ac:dyDescent="0.25">
      <c r="A10306" s="1051">
        <v>42408</v>
      </c>
      <c r="B10306" s="1051" t="s">
        <v>25312</v>
      </c>
      <c r="C10306" s="1051" t="s">
        <v>17041</v>
      </c>
      <c r="D10306" s="1054">
        <v>1.87</v>
      </c>
    </row>
    <row r="10307" spans="1:4" x14ac:dyDescent="0.25">
      <c r="A10307" s="1051">
        <v>3777</v>
      </c>
      <c r="B10307" s="1051" t="s">
        <v>25313</v>
      </c>
      <c r="C10307" s="1051" t="s">
        <v>17041</v>
      </c>
      <c r="D10307" s="1054">
        <v>1.35</v>
      </c>
    </row>
    <row r="10308" spans="1:4" x14ac:dyDescent="0.25">
      <c r="A10308" s="1051">
        <v>44699</v>
      </c>
      <c r="B10308" s="1051" t="s">
        <v>25314</v>
      </c>
      <c r="C10308" s="1051" t="s">
        <v>17036</v>
      </c>
      <c r="D10308" s="1054">
        <v>47.27</v>
      </c>
    </row>
    <row r="10309" spans="1:4" x14ac:dyDescent="0.25">
      <c r="A10309" s="1051">
        <v>3798</v>
      </c>
      <c r="B10309" s="1051" t="s">
        <v>25315</v>
      </c>
      <c r="C10309" s="1051" t="s">
        <v>17034</v>
      </c>
      <c r="D10309" s="1054">
        <v>92.1</v>
      </c>
    </row>
    <row r="10310" spans="1:4" x14ac:dyDescent="0.25">
      <c r="A10310" s="1051">
        <v>38769</v>
      </c>
      <c r="B10310" s="1051" t="s">
        <v>25316</v>
      </c>
      <c r="C10310" s="1051" t="s">
        <v>17034</v>
      </c>
      <c r="D10310" s="1054">
        <v>71.930000000000007</v>
      </c>
    </row>
    <row r="10311" spans="1:4" x14ac:dyDescent="0.25">
      <c r="A10311" s="1051">
        <v>38774</v>
      </c>
      <c r="B10311" s="1051" t="s">
        <v>25317</v>
      </c>
      <c r="C10311" s="1051" t="s">
        <v>17034</v>
      </c>
      <c r="D10311" s="1054">
        <v>12.91</v>
      </c>
    </row>
    <row r="10312" spans="1:4" x14ac:dyDescent="0.25">
      <c r="A10312" s="1051">
        <v>42247</v>
      </c>
      <c r="B10312" s="1051" t="s">
        <v>25318</v>
      </c>
      <c r="C10312" s="1051" t="s">
        <v>17034</v>
      </c>
      <c r="D10312" s="1054">
        <v>440.75</v>
      </c>
    </row>
    <row r="10313" spans="1:4" x14ac:dyDescent="0.25">
      <c r="A10313" s="1051">
        <v>42248</v>
      </c>
      <c r="B10313" s="1051" t="s">
        <v>25319</v>
      </c>
      <c r="C10313" s="1051" t="s">
        <v>17034</v>
      </c>
      <c r="D10313" s="1054">
        <v>511.96</v>
      </c>
    </row>
    <row r="10314" spans="1:4" x14ac:dyDescent="0.25">
      <c r="A10314" s="1051">
        <v>42249</v>
      </c>
      <c r="B10314" s="1051" t="s">
        <v>25320</v>
      </c>
      <c r="C10314" s="1051" t="s">
        <v>17034</v>
      </c>
      <c r="D10314" s="1054">
        <v>848.14</v>
      </c>
    </row>
    <row r="10315" spans="1:4" x14ac:dyDescent="0.25">
      <c r="A10315" s="1051">
        <v>42244</v>
      </c>
      <c r="B10315" s="1051" t="s">
        <v>25321</v>
      </c>
      <c r="C10315" s="1051" t="s">
        <v>17034</v>
      </c>
      <c r="D10315" s="1054">
        <v>132.44999999999999</v>
      </c>
    </row>
    <row r="10316" spans="1:4" x14ac:dyDescent="0.25">
      <c r="A10316" s="1051">
        <v>42245</v>
      </c>
      <c r="B10316" s="1051" t="s">
        <v>25322</v>
      </c>
      <c r="C10316" s="1051" t="s">
        <v>17034</v>
      </c>
      <c r="D10316" s="1054">
        <v>244.42</v>
      </c>
    </row>
    <row r="10317" spans="1:4" x14ac:dyDescent="0.25">
      <c r="A10317" s="1051">
        <v>42246</v>
      </c>
      <c r="B10317" s="1051" t="s">
        <v>25323</v>
      </c>
      <c r="C10317" s="1051" t="s">
        <v>17034</v>
      </c>
      <c r="D10317" s="1054">
        <v>270.56</v>
      </c>
    </row>
    <row r="10318" spans="1:4" x14ac:dyDescent="0.25">
      <c r="A10318" s="1051">
        <v>42243</v>
      </c>
      <c r="B10318" s="1051" t="s">
        <v>25324</v>
      </c>
      <c r="C10318" s="1051" t="s">
        <v>17034</v>
      </c>
      <c r="D10318" s="1054">
        <v>326.24</v>
      </c>
    </row>
    <row r="10319" spans="1:4" x14ac:dyDescent="0.25">
      <c r="A10319" s="1051">
        <v>38889</v>
      </c>
      <c r="B10319" s="1051" t="s">
        <v>25325</v>
      </c>
      <c r="C10319" s="1051" t="s">
        <v>17034</v>
      </c>
      <c r="D10319" s="1054">
        <v>55.13</v>
      </c>
    </row>
    <row r="10320" spans="1:4" x14ac:dyDescent="0.25">
      <c r="A10320" s="1051">
        <v>38784</v>
      </c>
      <c r="B10320" s="1051" t="s">
        <v>25326</v>
      </c>
      <c r="C10320" s="1051" t="s">
        <v>17034</v>
      </c>
      <c r="D10320" s="1054">
        <v>73.75</v>
      </c>
    </row>
    <row r="10321" spans="1:4" x14ac:dyDescent="0.25">
      <c r="A10321" s="1051">
        <v>3780</v>
      </c>
      <c r="B10321" s="1051" t="s">
        <v>25327</v>
      </c>
      <c r="C10321" s="1051" t="s">
        <v>17034</v>
      </c>
      <c r="D10321" s="1054">
        <v>113.4</v>
      </c>
    </row>
    <row r="10322" spans="1:4" x14ac:dyDescent="0.25">
      <c r="A10322" s="1051">
        <v>38773</v>
      </c>
      <c r="B10322" s="1051" t="s">
        <v>25328</v>
      </c>
      <c r="C10322" s="1051" t="s">
        <v>17034</v>
      </c>
      <c r="D10322" s="1054">
        <v>7.23</v>
      </c>
    </row>
    <row r="10323" spans="1:4" x14ac:dyDescent="0.25">
      <c r="A10323" s="1051">
        <v>12271</v>
      </c>
      <c r="B10323" s="1051" t="s">
        <v>25329</v>
      </c>
      <c r="C10323" s="1051" t="s">
        <v>17034</v>
      </c>
      <c r="D10323" s="1054">
        <v>403.34</v>
      </c>
    </row>
    <row r="10324" spans="1:4" x14ac:dyDescent="0.25">
      <c r="A10324" s="1051">
        <v>39385</v>
      </c>
      <c r="B10324" s="1051" t="s">
        <v>25330</v>
      </c>
      <c r="C10324" s="1051" t="s">
        <v>17034</v>
      </c>
      <c r="D10324" s="1054">
        <v>11.81</v>
      </c>
    </row>
    <row r="10325" spans="1:4" x14ac:dyDescent="0.25">
      <c r="A10325" s="1051">
        <v>39389</v>
      </c>
      <c r="B10325" s="1051" t="s">
        <v>25331</v>
      </c>
      <c r="C10325" s="1051" t="s">
        <v>17034</v>
      </c>
      <c r="D10325" s="1054">
        <v>12.81</v>
      </c>
    </row>
    <row r="10326" spans="1:4" x14ac:dyDescent="0.25">
      <c r="A10326" s="1051">
        <v>39390</v>
      </c>
      <c r="B10326" s="1051" t="s">
        <v>25332</v>
      </c>
      <c r="C10326" s="1051" t="s">
        <v>17034</v>
      </c>
      <c r="D10326" s="1054">
        <v>26.86</v>
      </c>
    </row>
    <row r="10327" spans="1:4" x14ac:dyDescent="0.25">
      <c r="A10327" s="1051">
        <v>39391</v>
      </c>
      <c r="B10327" s="1051" t="s">
        <v>25333</v>
      </c>
      <c r="C10327" s="1051" t="s">
        <v>17034</v>
      </c>
      <c r="D10327" s="1054">
        <v>30.15</v>
      </c>
    </row>
    <row r="10328" spans="1:4" x14ac:dyDescent="0.25">
      <c r="A10328" s="1051">
        <v>3803</v>
      </c>
      <c r="B10328" s="1051" t="s">
        <v>25334</v>
      </c>
      <c r="C10328" s="1051" t="s">
        <v>17034</v>
      </c>
      <c r="D10328" s="1054">
        <v>68.2</v>
      </c>
    </row>
    <row r="10329" spans="1:4" x14ac:dyDescent="0.25">
      <c r="A10329" s="1051">
        <v>38770</v>
      </c>
      <c r="B10329" s="1051" t="s">
        <v>25335</v>
      </c>
      <c r="C10329" s="1051" t="s">
        <v>17034</v>
      </c>
      <c r="D10329" s="1054">
        <v>78.97</v>
      </c>
    </row>
    <row r="10330" spans="1:4" x14ac:dyDescent="0.25">
      <c r="A10330" s="1051">
        <v>12267</v>
      </c>
      <c r="B10330" s="1051" t="s">
        <v>25336</v>
      </c>
      <c r="C10330" s="1051" t="s">
        <v>17034</v>
      </c>
      <c r="D10330" s="1054">
        <v>231.42</v>
      </c>
    </row>
    <row r="10331" spans="1:4" x14ac:dyDescent="0.25">
      <c r="A10331" s="1051">
        <v>43265</v>
      </c>
      <c r="B10331" s="1051" t="s">
        <v>25337</v>
      </c>
      <c r="C10331" s="1051" t="s">
        <v>17034</v>
      </c>
      <c r="D10331" s="1054">
        <v>36.93</v>
      </c>
    </row>
    <row r="10332" spans="1:4" x14ac:dyDescent="0.25">
      <c r="A10332" s="1051">
        <v>12266</v>
      </c>
      <c r="B10332" s="1051" t="s">
        <v>25338</v>
      </c>
      <c r="C10332" s="1051" t="s">
        <v>17034</v>
      </c>
      <c r="D10332" s="1054">
        <v>118.45</v>
      </c>
    </row>
    <row r="10333" spans="1:4" x14ac:dyDescent="0.25">
      <c r="A10333" s="1051">
        <v>39378</v>
      </c>
      <c r="B10333" s="1051" t="s">
        <v>25339</v>
      </c>
      <c r="C10333" s="1051" t="s">
        <v>17034</v>
      </c>
      <c r="D10333" s="1054">
        <v>83.98</v>
      </c>
    </row>
    <row r="10334" spans="1:4" x14ac:dyDescent="0.25">
      <c r="A10334" s="1051">
        <v>43543</v>
      </c>
      <c r="B10334" s="1051" t="s">
        <v>25340</v>
      </c>
      <c r="C10334" s="1051" t="s">
        <v>17034</v>
      </c>
      <c r="D10334" s="1054">
        <v>174.96</v>
      </c>
    </row>
    <row r="10335" spans="1:4" x14ac:dyDescent="0.25">
      <c r="A10335" s="1051">
        <v>38775</v>
      </c>
      <c r="B10335" s="1051" t="s">
        <v>25341</v>
      </c>
      <c r="C10335" s="1051" t="s">
        <v>17034</v>
      </c>
      <c r="D10335" s="1054">
        <v>89.03</v>
      </c>
    </row>
    <row r="10336" spans="1:4" x14ac:dyDescent="0.25">
      <c r="A10336" s="1051">
        <v>44252</v>
      </c>
      <c r="B10336" s="1051" t="s">
        <v>25342</v>
      </c>
      <c r="C10336" s="1051" t="s">
        <v>17034</v>
      </c>
      <c r="D10336" s="1054">
        <v>195.78</v>
      </c>
    </row>
    <row r="10337" spans="1:4" x14ac:dyDescent="0.25">
      <c r="A10337" s="1051">
        <v>21119</v>
      </c>
      <c r="B10337" s="1051" t="s">
        <v>25343</v>
      </c>
      <c r="C10337" s="1051" t="s">
        <v>17034</v>
      </c>
      <c r="D10337" s="1054">
        <v>1.97</v>
      </c>
    </row>
    <row r="10338" spans="1:4" x14ac:dyDescent="0.25">
      <c r="A10338" s="1051">
        <v>37974</v>
      </c>
      <c r="B10338" s="1051" t="s">
        <v>25344</v>
      </c>
      <c r="C10338" s="1051" t="s">
        <v>17034</v>
      </c>
      <c r="D10338" s="1054">
        <v>2.54</v>
      </c>
    </row>
    <row r="10339" spans="1:4" x14ac:dyDescent="0.25">
      <c r="A10339" s="1051">
        <v>37975</v>
      </c>
      <c r="B10339" s="1051" t="s">
        <v>25345</v>
      </c>
      <c r="C10339" s="1051" t="s">
        <v>17034</v>
      </c>
      <c r="D10339" s="1054">
        <v>5.65</v>
      </c>
    </row>
    <row r="10340" spans="1:4" x14ac:dyDescent="0.25">
      <c r="A10340" s="1051">
        <v>37976</v>
      </c>
      <c r="B10340" s="1051" t="s">
        <v>25346</v>
      </c>
      <c r="C10340" s="1051" t="s">
        <v>17034</v>
      </c>
      <c r="D10340" s="1054">
        <v>12.59</v>
      </c>
    </row>
    <row r="10341" spans="1:4" x14ac:dyDescent="0.25">
      <c r="A10341" s="1051">
        <v>37977</v>
      </c>
      <c r="B10341" s="1051" t="s">
        <v>25347</v>
      </c>
      <c r="C10341" s="1051" t="s">
        <v>17034</v>
      </c>
      <c r="D10341" s="1054">
        <v>17.420000000000002</v>
      </c>
    </row>
    <row r="10342" spans="1:4" x14ac:dyDescent="0.25">
      <c r="A10342" s="1051">
        <v>37978</v>
      </c>
      <c r="B10342" s="1051" t="s">
        <v>25348</v>
      </c>
      <c r="C10342" s="1051" t="s">
        <v>17034</v>
      </c>
      <c r="D10342" s="1054">
        <v>34.54</v>
      </c>
    </row>
    <row r="10343" spans="1:4" x14ac:dyDescent="0.25">
      <c r="A10343" s="1051">
        <v>37979</v>
      </c>
      <c r="B10343" s="1051" t="s">
        <v>25349</v>
      </c>
      <c r="C10343" s="1051" t="s">
        <v>17034</v>
      </c>
      <c r="D10343" s="1054">
        <v>146.57</v>
      </c>
    </row>
    <row r="10344" spans="1:4" x14ac:dyDescent="0.25">
      <c r="A10344" s="1051">
        <v>37980</v>
      </c>
      <c r="B10344" s="1051" t="s">
        <v>25350</v>
      </c>
      <c r="C10344" s="1051" t="s">
        <v>17034</v>
      </c>
      <c r="D10344" s="1054">
        <v>168.36</v>
      </c>
    </row>
    <row r="10345" spans="1:4" x14ac:dyDescent="0.25">
      <c r="A10345" s="1051">
        <v>36147</v>
      </c>
      <c r="B10345" s="1051" t="s">
        <v>25351</v>
      </c>
      <c r="C10345" s="1051" t="s">
        <v>17042</v>
      </c>
      <c r="D10345" s="1054">
        <v>380.64</v>
      </c>
    </row>
    <row r="10346" spans="1:4" x14ac:dyDescent="0.25">
      <c r="A10346" s="1051">
        <v>12731</v>
      </c>
      <c r="B10346" s="1051" t="s">
        <v>25352</v>
      </c>
      <c r="C10346" s="1051" t="s">
        <v>17034</v>
      </c>
      <c r="D10346" s="1054">
        <v>366.88</v>
      </c>
    </row>
    <row r="10347" spans="1:4" x14ac:dyDescent="0.25">
      <c r="A10347" s="1051">
        <v>12723</v>
      </c>
      <c r="B10347" s="1051" t="s">
        <v>25353</v>
      </c>
      <c r="C10347" s="1051" t="s">
        <v>17034</v>
      </c>
      <c r="D10347" s="1054">
        <v>2.84</v>
      </c>
    </row>
    <row r="10348" spans="1:4" x14ac:dyDescent="0.25">
      <c r="A10348" s="1051">
        <v>12724</v>
      </c>
      <c r="B10348" s="1051" t="s">
        <v>25354</v>
      </c>
      <c r="C10348" s="1051" t="s">
        <v>17034</v>
      </c>
      <c r="D10348" s="1054">
        <v>5.46</v>
      </c>
    </row>
    <row r="10349" spans="1:4" x14ac:dyDescent="0.25">
      <c r="A10349" s="1051">
        <v>12725</v>
      </c>
      <c r="B10349" s="1051" t="s">
        <v>25355</v>
      </c>
      <c r="C10349" s="1051" t="s">
        <v>17034</v>
      </c>
      <c r="D10349" s="1054">
        <v>10.96</v>
      </c>
    </row>
    <row r="10350" spans="1:4" x14ac:dyDescent="0.25">
      <c r="A10350" s="1051">
        <v>12726</v>
      </c>
      <c r="B10350" s="1051" t="s">
        <v>25356</v>
      </c>
      <c r="C10350" s="1051" t="s">
        <v>17034</v>
      </c>
      <c r="D10350" s="1054">
        <v>24.2</v>
      </c>
    </row>
    <row r="10351" spans="1:4" x14ac:dyDescent="0.25">
      <c r="A10351" s="1051">
        <v>12727</v>
      </c>
      <c r="B10351" s="1051" t="s">
        <v>25357</v>
      </c>
      <c r="C10351" s="1051" t="s">
        <v>17034</v>
      </c>
      <c r="D10351" s="1054">
        <v>30.69</v>
      </c>
    </row>
    <row r="10352" spans="1:4" x14ac:dyDescent="0.25">
      <c r="A10352" s="1051">
        <v>12728</v>
      </c>
      <c r="B10352" s="1051" t="s">
        <v>25358</v>
      </c>
      <c r="C10352" s="1051" t="s">
        <v>17034</v>
      </c>
      <c r="D10352" s="1054">
        <v>50.14</v>
      </c>
    </row>
    <row r="10353" spans="1:4" x14ac:dyDescent="0.25">
      <c r="A10353" s="1051">
        <v>12729</v>
      </c>
      <c r="B10353" s="1051" t="s">
        <v>25359</v>
      </c>
      <c r="C10353" s="1051" t="s">
        <v>17034</v>
      </c>
      <c r="D10353" s="1054">
        <v>164.33</v>
      </c>
    </row>
    <row r="10354" spans="1:4" x14ac:dyDescent="0.25">
      <c r="A10354" s="1051">
        <v>12730</v>
      </c>
      <c r="B10354" s="1051" t="s">
        <v>25360</v>
      </c>
      <c r="C10354" s="1051" t="s">
        <v>17034</v>
      </c>
      <c r="D10354" s="1054">
        <v>251.6</v>
      </c>
    </row>
    <row r="10355" spans="1:4" x14ac:dyDescent="0.25">
      <c r="A10355" s="1051">
        <v>3840</v>
      </c>
      <c r="B10355" s="1051" t="s">
        <v>25361</v>
      </c>
      <c r="C10355" s="1051" t="s">
        <v>17034</v>
      </c>
      <c r="D10355" s="1054">
        <v>47.74</v>
      </c>
    </row>
    <row r="10356" spans="1:4" x14ac:dyDescent="0.25">
      <c r="A10356" s="1051">
        <v>3838</v>
      </c>
      <c r="B10356" s="1051" t="s">
        <v>25362</v>
      </c>
      <c r="C10356" s="1051" t="s">
        <v>17034</v>
      </c>
      <c r="D10356" s="1054">
        <v>105.38</v>
      </c>
    </row>
    <row r="10357" spans="1:4" x14ac:dyDescent="0.25">
      <c r="A10357" s="1051">
        <v>3844</v>
      </c>
      <c r="B10357" s="1051" t="s">
        <v>25363</v>
      </c>
      <c r="C10357" s="1051" t="s">
        <v>17034</v>
      </c>
      <c r="D10357" s="1054">
        <v>187.96</v>
      </c>
    </row>
    <row r="10358" spans="1:4" x14ac:dyDescent="0.25">
      <c r="A10358" s="1051">
        <v>3839</v>
      </c>
      <c r="B10358" s="1051" t="s">
        <v>25364</v>
      </c>
      <c r="C10358" s="1051" t="s">
        <v>17034</v>
      </c>
      <c r="D10358" s="1054">
        <v>342.36</v>
      </c>
    </row>
    <row r="10359" spans="1:4" x14ac:dyDescent="0.25">
      <c r="A10359" s="1051">
        <v>3843</v>
      </c>
      <c r="B10359" s="1051" t="s">
        <v>25365</v>
      </c>
      <c r="C10359" s="1051" t="s">
        <v>17034</v>
      </c>
      <c r="D10359" s="1054">
        <v>469.9</v>
      </c>
    </row>
    <row r="10360" spans="1:4" x14ac:dyDescent="0.25">
      <c r="A10360" s="1051">
        <v>3900</v>
      </c>
      <c r="B10360" s="1051" t="s">
        <v>25366</v>
      </c>
      <c r="C10360" s="1051" t="s">
        <v>17034</v>
      </c>
      <c r="D10360" s="1054">
        <v>54.11</v>
      </c>
    </row>
    <row r="10361" spans="1:4" x14ac:dyDescent="0.25">
      <c r="A10361" s="1051">
        <v>3846</v>
      </c>
      <c r="B10361" s="1051" t="s">
        <v>25367</v>
      </c>
      <c r="C10361" s="1051" t="s">
        <v>17034</v>
      </c>
      <c r="D10361" s="1054">
        <v>16.260000000000002</v>
      </c>
    </row>
    <row r="10362" spans="1:4" x14ac:dyDescent="0.25">
      <c r="A10362" s="1051">
        <v>3886</v>
      </c>
      <c r="B10362" s="1051" t="s">
        <v>25368</v>
      </c>
      <c r="C10362" s="1051" t="s">
        <v>17034</v>
      </c>
      <c r="D10362" s="1054">
        <v>21.59</v>
      </c>
    </row>
    <row r="10363" spans="1:4" x14ac:dyDescent="0.25">
      <c r="A10363" s="1051">
        <v>3854</v>
      </c>
      <c r="B10363" s="1051" t="s">
        <v>25369</v>
      </c>
      <c r="C10363" s="1051" t="s">
        <v>17034</v>
      </c>
      <c r="D10363" s="1054">
        <v>12.3</v>
      </c>
    </row>
    <row r="10364" spans="1:4" x14ac:dyDescent="0.25">
      <c r="A10364" s="1051">
        <v>3873</v>
      </c>
      <c r="B10364" s="1051" t="s">
        <v>25370</v>
      </c>
      <c r="C10364" s="1051" t="s">
        <v>17034</v>
      </c>
      <c r="D10364" s="1054">
        <v>14.32</v>
      </c>
    </row>
    <row r="10365" spans="1:4" x14ac:dyDescent="0.25">
      <c r="A10365" s="1051">
        <v>38021</v>
      </c>
      <c r="B10365" s="1051" t="s">
        <v>25371</v>
      </c>
      <c r="C10365" s="1051" t="s">
        <v>17034</v>
      </c>
      <c r="D10365" s="1054">
        <v>25.43</v>
      </c>
    </row>
    <row r="10366" spans="1:4" x14ac:dyDescent="0.25">
      <c r="A10366" s="1051">
        <v>43838</v>
      </c>
      <c r="B10366" s="1051" t="s">
        <v>25372</v>
      </c>
      <c r="C10366" s="1051" t="s">
        <v>17034</v>
      </c>
      <c r="D10366" s="1054">
        <v>32.869999999999997</v>
      </c>
    </row>
    <row r="10367" spans="1:4" x14ac:dyDescent="0.25">
      <c r="A10367" s="1051">
        <v>3847</v>
      </c>
      <c r="B10367" s="1051" t="s">
        <v>25373</v>
      </c>
      <c r="C10367" s="1051" t="s">
        <v>17034</v>
      </c>
      <c r="D10367" s="1054">
        <v>33.15</v>
      </c>
    </row>
    <row r="10368" spans="1:4" x14ac:dyDescent="0.25">
      <c r="A10368" s="1051">
        <v>38022</v>
      </c>
      <c r="B10368" s="1051" t="s">
        <v>25374</v>
      </c>
      <c r="C10368" s="1051" t="s">
        <v>17034</v>
      </c>
      <c r="D10368" s="1054">
        <v>45.56</v>
      </c>
    </row>
    <row r="10369" spans="1:4" x14ac:dyDescent="0.25">
      <c r="A10369" s="1051">
        <v>3826</v>
      </c>
      <c r="B10369" s="1051" t="s">
        <v>25375</v>
      </c>
      <c r="C10369" s="1051" t="s">
        <v>17034</v>
      </c>
      <c r="D10369" s="1054">
        <v>47.37</v>
      </c>
    </row>
    <row r="10370" spans="1:4" x14ac:dyDescent="0.25">
      <c r="A10370" s="1051">
        <v>3825</v>
      </c>
      <c r="B10370" s="1051" t="s">
        <v>25376</v>
      </c>
      <c r="C10370" s="1051" t="s">
        <v>17034</v>
      </c>
      <c r="D10370" s="1054">
        <v>13.62</v>
      </c>
    </row>
    <row r="10371" spans="1:4" x14ac:dyDescent="0.25">
      <c r="A10371" s="1051">
        <v>3827</v>
      </c>
      <c r="B10371" s="1051" t="s">
        <v>25377</v>
      </c>
      <c r="C10371" s="1051" t="s">
        <v>17034</v>
      </c>
      <c r="D10371" s="1054">
        <v>29.77</v>
      </c>
    </row>
    <row r="10372" spans="1:4" x14ac:dyDescent="0.25">
      <c r="A10372" s="1051">
        <v>3830</v>
      </c>
      <c r="B10372" s="1051" t="s">
        <v>25378</v>
      </c>
      <c r="C10372" s="1051" t="s">
        <v>17034</v>
      </c>
      <c r="D10372" s="1054">
        <v>254.26</v>
      </c>
    </row>
    <row r="10373" spans="1:4" x14ac:dyDescent="0.25">
      <c r="A10373" s="1051">
        <v>37981</v>
      </c>
      <c r="B10373" s="1051" t="s">
        <v>25379</v>
      </c>
      <c r="C10373" s="1051" t="s">
        <v>17034</v>
      </c>
      <c r="D10373" s="1054">
        <v>7.33</v>
      </c>
    </row>
    <row r="10374" spans="1:4" x14ac:dyDescent="0.25">
      <c r="A10374" s="1051">
        <v>37982</v>
      </c>
      <c r="B10374" s="1051" t="s">
        <v>25380</v>
      </c>
      <c r="C10374" s="1051" t="s">
        <v>17034</v>
      </c>
      <c r="D10374" s="1054">
        <v>10.64</v>
      </c>
    </row>
    <row r="10375" spans="1:4" x14ac:dyDescent="0.25">
      <c r="A10375" s="1051">
        <v>37983</v>
      </c>
      <c r="B10375" s="1051" t="s">
        <v>25381</v>
      </c>
      <c r="C10375" s="1051" t="s">
        <v>17034</v>
      </c>
      <c r="D10375" s="1054">
        <v>15.73</v>
      </c>
    </row>
    <row r="10376" spans="1:4" x14ac:dyDescent="0.25">
      <c r="A10376" s="1051">
        <v>37984</v>
      </c>
      <c r="B10376" s="1051" t="s">
        <v>25382</v>
      </c>
      <c r="C10376" s="1051" t="s">
        <v>17034</v>
      </c>
      <c r="D10376" s="1054">
        <v>22.1</v>
      </c>
    </row>
    <row r="10377" spans="1:4" x14ac:dyDescent="0.25">
      <c r="A10377" s="1051">
        <v>37985</v>
      </c>
      <c r="B10377" s="1051" t="s">
        <v>25383</v>
      </c>
      <c r="C10377" s="1051" t="s">
        <v>17034</v>
      </c>
      <c r="D10377" s="1054">
        <v>31.4</v>
      </c>
    </row>
    <row r="10378" spans="1:4" x14ac:dyDescent="0.25">
      <c r="A10378" s="1051">
        <v>20165</v>
      </c>
      <c r="B10378" s="1051" t="s">
        <v>25384</v>
      </c>
      <c r="C10378" s="1051" t="s">
        <v>17034</v>
      </c>
      <c r="D10378" s="1054">
        <v>31.52</v>
      </c>
    </row>
    <row r="10379" spans="1:4" x14ac:dyDescent="0.25">
      <c r="A10379" s="1051">
        <v>20166</v>
      </c>
      <c r="B10379" s="1051" t="s">
        <v>25385</v>
      </c>
      <c r="C10379" s="1051" t="s">
        <v>17034</v>
      </c>
      <c r="D10379" s="1054">
        <v>96.26</v>
      </c>
    </row>
    <row r="10380" spans="1:4" x14ac:dyDescent="0.25">
      <c r="A10380" s="1051">
        <v>20164</v>
      </c>
      <c r="B10380" s="1051" t="s">
        <v>25386</v>
      </c>
      <c r="C10380" s="1051" t="s">
        <v>17034</v>
      </c>
      <c r="D10380" s="1054">
        <v>15.14</v>
      </c>
    </row>
    <row r="10381" spans="1:4" x14ac:dyDescent="0.25">
      <c r="A10381" s="1051">
        <v>3893</v>
      </c>
      <c r="B10381" s="1051" t="s">
        <v>25387</v>
      </c>
      <c r="C10381" s="1051" t="s">
        <v>17034</v>
      </c>
      <c r="D10381" s="1054">
        <v>23.73</v>
      </c>
    </row>
    <row r="10382" spans="1:4" x14ac:dyDescent="0.25">
      <c r="A10382" s="1051">
        <v>3848</v>
      </c>
      <c r="B10382" s="1051" t="s">
        <v>25388</v>
      </c>
      <c r="C10382" s="1051" t="s">
        <v>17034</v>
      </c>
      <c r="D10382" s="1054">
        <v>14.47</v>
      </c>
    </row>
    <row r="10383" spans="1:4" x14ac:dyDescent="0.25">
      <c r="A10383" s="1051">
        <v>3895</v>
      </c>
      <c r="B10383" s="1051" t="s">
        <v>25389</v>
      </c>
      <c r="C10383" s="1051" t="s">
        <v>17034</v>
      </c>
      <c r="D10383" s="1054">
        <v>16.07</v>
      </c>
    </row>
    <row r="10384" spans="1:4" x14ac:dyDescent="0.25">
      <c r="A10384" s="1051">
        <v>12404</v>
      </c>
      <c r="B10384" s="1051" t="s">
        <v>25390</v>
      </c>
      <c r="C10384" s="1051" t="s">
        <v>17034</v>
      </c>
      <c r="D10384" s="1054">
        <v>12.43</v>
      </c>
    </row>
    <row r="10385" spans="1:4" x14ac:dyDescent="0.25">
      <c r="A10385" s="1051">
        <v>3939</v>
      </c>
      <c r="B10385" s="1051" t="s">
        <v>25391</v>
      </c>
      <c r="C10385" s="1051" t="s">
        <v>17034</v>
      </c>
      <c r="D10385" s="1054">
        <v>25.6</v>
      </c>
    </row>
    <row r="10386" spans="1:4" x14ac:dyDescent="0.25">
      <c r="A10386" s="1051">
        <v>3911</v>
      </c>
      <c r="B10386" s="1051" t="s">
        <v>25392</v>
      </c>
      <c r="C10386" s="1051" t="s">
        <v>17034</v>
      </c>
      <c r="D10386" s="1054">
        <v>20.92</v>
      </c>
    </row>
    <row r="10387" spans="1:4" x14ac:dyDescent="0.25">
      <c r="A10387" s="1051">
        <v>3908</v>
      </c>
      <c r="B10387" s="1051" t="s">
        <v>25393</v>
      </c>
      <c r="C10387" s="1051" t="s">
        <v>17034</v>
      </c>
      <c r="D10387" s="1054">
        <v>6.76</v>
      </c>
    </row>
    <row r="10388" spans="1:4" x14ac:dyDescent="0.25">
      <c r="A10388" s="1051">
        <v>3910</v>
      </c>
      <c r="B10388" s="1051" t="s">
        <v>25394</v>
      </c>
      <c r="C10388" s="1051" t="s">
        <v>17034</v>
      </c>
      <c r="D10388" s="1054">
        <v>14.96</v>
      </c>
    </row>
    <row r="10389" spans="1:4" x14ac:dyDescent="0.25">
      <c r="A10389" s="1051">
        <v>3913</v>
      </c>
      <c r="B10389" s="1051" t="s">
        <v>25395</v>
      </c>
      <c r="C10389" s="1051" t="s">
        <v>17034</v>
      </c>
      <c r="D10389" s="1054">
        <v>71.53</v>
      </c>
    </row>
    <row r="10390" spans="1:4" x14ac:dyDescent="0.25">
      <c r="A10390" s="1051">
        <v>3912</v>
      </c>
      <c r="B10390" s="1051" t="s">
        <v>25396</v>
      </c>
      <c r="C10390" s="1051" t="s">
        <v>17034</v>
      </c>
      <c r="D10390" s="1054">
        <v>39.21</v>
      </c>
    </row>
    <row r="10391" spans="1:4" x14ac:dyDescent="0.25">
      <c r="A10391" s="1051">
        <v>3909</v>
      </c>
      <c r="B10391" s="1051" t="s">
        <v>25397</v>
      </c>
      <c r="C10391" s="1051" t="s">
        <v>17034</v>
      </c>
      <c r="D10391" s="1054">
        <v>9.1999999999999993</v>
      </c>
    </row>
    <row r="10392" spans="1:4" x14ac:dyDescent="0.25">
      <c r="A10392" s="1051">
        <v>3914</v>
      </c>
      <c r="B10392" s="1051" t="s">
        <v>25398</v>
      </c>
      <c r="C10392" s="1051" t="s">
        <v>17034</v>
      </c>
      <c r="D10392" s="1054">
        <v>107.91</v>
      </c>
    </row>
    <row r="10393" spans="1:4" x14ac:dyDescent="0.25">
      <c r="A10393" s="1051">
        <v>3915</v>
      </c>
      <c r="B10393" s="1051" t="s">
        <v>25399</v>
      </c>
      <c r="C10393" s="1051" t="s">
        <v>17034</v>
      </c>
      <c r="D10393" s="1054">
        <v>170.17</v>
      </c>
    </row>
    <row r="10394" spans="1:4" x14ac:dyDescent="0.25">
      <c r="A10394" s="1051">
        <v>3916</v>
      </c>
      <c r="B10394" s="1051" t="s">
        <v>25400</v>
      </c>
      <c r="C10394" s="1051" t="s">
        <v>17034</v>
      </c>
      <c r="D10394" s="1054">
        <v>310.02</v>
      </c>
    </row>
    <row r="10395" spans="1:4" x14ac:dyDescent="0.25">
      <c r="A10395" s="1051">
        <v>3917</v>
      </c>
      <c r="B10395" s="1051" t="s">
        <v>25401</v>
      </c>
      <c r="C10395" s="1051" t="s">
        <v>17034</v>
      </c>
      <c r="D10395" s="1054">
        <v>511.33</v>
      </c>
    </row>
    <row r="10396" spans="1:4" x14ac:dyDescent="0.25">
      <c r="A10396" s="1051">
        <v>1904</v>
      </c>
      <c r="B10396" s="1051" t="s">
        <v>25402</v>
      </c>
      <c r="C10396" s="1051" t="s">
        <v>17034</v>
      </c>
      <c r="D10396" s="1054">
        <v>0.97</v>
      </c>
    </row>
    <row r="10397" spans="1:4" x14ac:dyDescent="0.25">
      <c r="A10397" s="1051">
        <v>1899</v>
      </c>
      <c r="B10397" s="1051" t="s">
        <v>25403</v>
      </c>
      <c r="C10397" s="1051" t="s">
        <v>17034</v>
      </c>
      <c r="D10397" s="1054">
        <v>1.1000000000000001</v>
      </c>
    </row>
    <row r="10398" spans="1:4" x14ac:dyDescent="0.25">
      <c r="A10398" s="1051">
        <v>1900</v>
      </c>
      <c r="B10398" s="1051" t="s">
        <v>25404</v>
      </c>
      <c r="C10398" s="1051" t="s">
        <v>17034</v>
      </c>
      <c r="D10398" s="1054">
        <v>1.78</v>
      </c>
    </row>
    <row r="10399" spans="1:4" x14ac:dyDescent="0.25">
      <c r="A10399" s="1051">
        <v>12407</v>
      </c>
      <c r="B10399" s="1051" t="s">
        <v>25405</v>
      </c>
      <c r="C10399" s="1051" t="s">
        <v>17034</v>
      </c>
      <c r="D10399" s="1054">
        <v>38.71</v>
      </c>
    </row>
    <row r="10400" spans="1:4" x14ac:dyDescent="0.25">
      <c r="A10400" s="1051">
        <v>12408</v>
      </c>
      <c r="B10400" s="1051" t="s">
        <v>25406</v>
      </c>
      <c r="C10400" s="1051" t="s">
        <v>17034</v>
      </c>
      <c r="D10400" s="1054">
        <v>21.85</v>
      </c>
    </row>
    <row r="10401" spans="1:4" x14ac:dyDescent="0.25">
      <c r="A10401" s="1051">
        <v>12409</v>
      </c>
      <c r="B10401" s="1051" t="s">
        <v>25407</v>
      </c>
      <c r="C10401" s="1051" t="s">
        <v>17034</v>
      </c>
      <c r="D10401" s="1054">
        <v>21.85</v>
      </c>
    </row>
    <row r="10402" spans="1:4" x14ac:dyDescent="0.25">
      <c r="A10402" s="1051">
        <v>12410</v>
      </c>
      <c r="B10402" s="1051" t="s">
        <v>25408</v>
      </c>
      <c r="C10402" s="1051" t="s">
        <v>17034</v>
      </c>
      <c r="D10402" s="1054">
        <v>15.05</v>
      </c>
    </row>
    <row r="10403" spans="1:4" x14ac:dyDescent="0.25">
      <c r="A10403" s="1051">
        <v>3936</v>
      </c>
      <c r="B10403" s="1051" t="s">
        <v>25409</v>
      </c>
      <c r="C10403" s="1051" t="s">
        <v>17034</v>
      </c>
      <c r="D10403" s="1054">
        <v>27.2</v>
      </c>
    </row>
    <row r="10404" spans="1:4" x14ac:dyDescent="0.25">
      <c r="A10404" s="1051">
        <v>3922</v>
      </c>
      <c r="B10404" s="1051" t="s">
        <v>25410</v>
      </c>
      <c r="C10404" s="1051" t="s">
        <v>17034</v>
      </c>
      <c r="D10404" s="1054">
        <v>25.02</v>
      </c>
    </row>
    <row r="10405" spans="1:4" x14ac:dyDescent="0.25">
      <c r="A10405" s="1051">
        <v>3924</v>
      </c>
      <c r="B10405" s="1051" t="s">
        <v>25411</v>
      </c>
      <c r="C10405" s="1051" t="s">
        <v>17034</v>
      </c>
      <c r="D10405" s="1054">
        <v>27.2</v>
      </c>
    </row>
    <row r="10406" spans="1:4" x14ac:dyDescent="0.25">
      <c r="A10406" s="1051">
        <v>3923</v>
      </c>
      <c r="B10406" s="1051" t="s">
        <v>25412</v>
      </c>
      <c r="C10406" s="1051" t="s">
        <v>17034</v>
      </c>
      <c r="D10406" s="1054">
        <v>27.2</v>
      </c>
    </row>
    <row r="10407" spans="1:4" x14ac:dyDescent="0.25">
      <c r="A10407" s="1051">
        <v>3937</v>
      </c>
      <c r="B10407" s="1051" t="s">
        <v>25413</v>
      </c>
      <c r="C10407" s="1051" t="s">
        <v>17034</v>
      </c>
      <c r="D10407" s="1054">
        <v>22.44</v>
      </c>
    </row>
    <row r="10408" spans="1:4" x14ac:dyDescent="0.25">
      <c r="A10408" s="1051">
        <v>3921</v>
      </c>
      <c r="B10408" s="1051" t="s">
        <v>25414</v>
      </c>
      <c r="C10408" s="1051" t="s">
        <v>17034</v>
      </c>
      <c r="D10408" s="1054">
        <v>22.45</v>
      </c>
    </row>
    <row r="10409" spans="1:4" x14ac:dyDescent="0.25">
      <c r="A10409" s="1051">
        <v>3920</v>
      </c>
      <c r="B10409" s="1051" t="s">
        <v>25415</v>
      </c>
      <c r="C10409" s="1051" t="s">
        <v>17034</v>
      </c>
      <c r="D10409" s="1054">
        <v>22.44</v>
      </c>
    </row>
    <row r="10410" spans="1:4" x14ac:dyDescent="0.25">
      <c r="A10410" s="1051">
        <v>3938</v>
      </c>
      <c r="B10410" s="1051" t="s">
        <v>25416</v>
      </c>
      <c r="C10410" s="1051" t="s">
        <v>17034</v>
      </c>
      <c r="D10410" s="1054">
        <v>14.79</v>
      </c>
    </row>
    <row r="10411" spans="1:4" x14ac:dyDescent="0.25">
      <c r="A10411" s="1051">
        <v>3919</v>
      </c>
      <c r="B10411" s="1051" t="s">
        <v>25417</v>
      </c>
      <c r="C10411" s="1051" t="s">
        <v>17034</v>
      </c>
      <c r="D10411" s="1054">
        <v>15.08</v>
      </c>
    </row>
    <row r="10412" spans="1:4" x14ac:dyDescent="0.25">
      <c r="A10412" s="1051">
        <v>3927</v>
      </c>
      <c r="B10412" s="1051" t="s">
        <v>25418</v>
      </c>
      <c r="C10412" s="1051" t="s">
        <v>17034</v>
      </c>
      <c r="D10412" s="1054">
        <v>76.38</v>
      </c>
    </row>
    <row r="10413" spans="1:4" x14ac:dyDescent="0.25">
      <c r="A10413" s="1051">
        <v>3928</v>
      </c>
      <c r="B10413" s="1051" t="s">
        <v>25419</v>
      </c>
      <c r="C10413" s="1051" t="s">
        <v>17034</v>
      </c>
      <c r="D10413" s="1054">
        <v>76.38</v>
      </c>
    </row>
    <row r="10414" spans="1:4" x14ac:dyDescent="0.25">
      <c r="A10414" s="1051">
        <v>3926</v>
      </c>
      <c r="B10414" s="1051" t="s">
        <v>25420</v>
      </c>
      <c r="C10414" s="1051" t="s">
        <v>17034</v>
      </c>
      <c r="D10414" s="1054">
        <v>43.54</v>
      </c>
    </row>
    <row r="10415" spans="1:4" x14ac:dyDescent="0.25">
      <c r="A10415" s="1051">
        <v>3935</v>
      </c>
      <c r="B10415" s="1051" t="s">
        <v>25421</v>
      </c>
      <c r="C10415" s="1051" t="s">
        <v>17034</v>
      </c>
      <c r="D10415" s="1054">
        <v>43.54</v>
      </c>
    </row>
    <row r="10416" spans="1:4" x14ac:dyDescent="0.25">
      <c r="A10416" s="1051">
        <v>3925</v>
      </c>
      <c r="B10416" s="1051" t="s">
        <v>25422</v>
      </c>
      <c r="C10416" s="1051" t="s">
        <v>17034</v>
      </c>
      <c r="D10416" s="1054">
        <v>43.54</v>
      </c>
    </row>
    <row r="10417" spans="1:4" x14ac:dyDescent="0.25">
      <c r="A10417" s="1051">
        <v>12406</v>
      </c>
      <c r="B10417" s="1051" t="s">
        <v>25423</v>
      </c>
      <c r="C10417" s="1051" t="s">
        <v>17034</v>
      </c>
      <c r="D10417" s="1054">
        <v>10.69</v>
      </c>
    </row>
    <row r="10418" spans="1:4" x14ac:dyDescent="0.25">
      <c r="A10418" s="1051">
        <v>3929</v>
      </c>
      <c r="B10418" s="1051" t="s">
        <v>25424</v>
      </c>
      <c r="C10418" s="1051" t="s">
        <v>17034</v>
      </c>
      <c r="D10418" s="1054">
        <v>116.37</v>
      </c>
    </row>
    <row r="10419" spans="1:4" x14ac:dyDescent="0.25">
      <c r="A10419" s="1051">
        <v>3931</v>
      </c>
      <c r="B10419" s="1051" t="s">
        <v>25425</v>
      </c>
      <c r="C10419" s="1051" t="s">
        <v>17034</v>
      </c>
      <c r="D10419" s="1054">
        <v>116.37</v>
      </c>
    </row>
    <row r="10420" spans="1:4" x14ac:dyDescent="0.25">
      <c r="A10420" s="1051">
        <v>3930</v>
      </c>
      <c r="B10420" s="1051" t="s">
        <v>25426</v>
      </c>
      <c r="C10420" s="1051" t="s">
        <v>17034</v>
      </c>
      <c r="D10420" s="1054">
        <v>116.37</v>
      </c>
    </row>
    <row r="10421" spans="1:4" x14ac:dyDescent="0.25">
      <c r="A10421" s="1051">
        <v>3932</v>
      </c>
      <c r="B10421" s="1051" t="s">
        <v>25427</v>
      </c>
      <c r="C10421" s="1051" t="s">
        <v>17034</v>
      </c>
      <c r="D10421" s="1054">
        <v>200.94</v>
      </c>
    </row>
    <row r="10422" spans="1:4" x14ac:dyDescent="0.25">
      <c r="A10422" s="1051">
        <v>3933</v>
      </c>
      <c r="B10422" s="1051" t="s">
        <v>25428</v>
      </c>
      <c r="C10422" s="1051" t="s">
        <v>17034</v>
      </c>
      <c r="D10422" s="1054">
        <v>200.94</v>
      </c>
    </row>
    <row r="10423" spans="1:4" x14ac:dyDescent="0.25">
      <c r="A10423" s="1051">
        <v>3934</v>
      </c>
      <c r="B10423" s="1051" t="s">
        <v>25429</v>
      </c>
      <c r="C10423" s="1051" t="s">
        <v>17034</v>
      </c>
      <c r="D10423" s="1054">
        <v>200.94</v>
      </c>
    </row>
    <row r="10424" spans="1:4" x14ac:dyDescent="0.25">
      <c r="A10424" s="1051">
        <v>40364</v>
      </c>
      <c r="B10424" s="1051" t="s">
        <v>25430</v>
      </c>
      <c r="C10424" s="1051" t="s">
        <v>17034</v>
      </c>
      <c r="D10424" s="1054">
        <v>89.41</v>
      </c>
    </row>
    <row r="10425" spans="1:4" x14ac:dyDescent="0.25">
      <c r="A10425" s="1051">
        <v>40361</v>
      </c>
      <c r="B10425" s="1051" t="s">
        <v>25431</v>
      </c>
      <c r="C10425" s="1051" t="s">
        <v>17034</v>
      </c>
      <c r="D10425" s="1054">
        <v>69.92</v>
      </c>
    </row>
    <row r="10426" spans="1:4" x14ac:dyDescent="0.25">
      <c r="A10426" s="1051">
        <v>40358</v>
      </c>
      <c r="B10426" s="1051" t="s">
        <v>25432</v>
      </c>
      <c r="C10426" s="1051" t="s">
        <v>17034</v>
      </c>
      <c r="D10426" s="1054">
        <v>26.65</v>
      </c>
    </row>
    <row r="10427" spans="1:4" x14ac:dyDescent="0.25">
      <c r="A10427" s="1051">
        <v>40370</v>
      </c>
      <c r="B10427" s="1051" t="s">
        <v>25433</v>
      </c>
      <c r="C10427" s="1051" t="s">
        <v>17034</v>
      </c>
      <c r="D10427" s="1054">
        <v>283.72000000000003</v>
      </c>
    </row>
    <row r="10428" spans="1:4" x14ac:dyDescent="0.25">
      <c r="A10428" s="1051">
        <v>40367</v>
      </c>
      <c r="B10428" s="1051" t="s">
        <v>25434</v>
      </c>
      <c r="C10428" s="1051" t="s">
        <v>17034</v>
      </c>
      <c r="D10428" s="1054">
        <v>141.02000000000001</v>
      </c>
    </row>
    <row r="10429" spans="1:4" x14ac:dyDescent="0.25">
      <c r="A10429" s="1051">
        <v>40373</v>
      </c>
      <c r="B10429" s="1051" t="s">
        <v>25435</v>
      </c>
      <c r="C10429" s="1051" t="s">
        <v>17034</v>
      </c>
      <c r="D10429" s="1054">
        <v>383.66</v>
      </c>
    </row>
    <row r="10430" spans="1:4" x14ac:dyDescent="0.25">
      <c r="A10430" s="1051">
        <v>40355</v>
      </c>
      <c r="B10430" s="1051" t="s">
        <v>25436</v>
      </c>
      <c r="C10430" s="1051" t="s">
        <v>17034</v>
      </c>
      <c r="D10430" s="1054">
        <v>19.09</v>
      </c>
    </row>
    <row r="10431" spans="1:4" x14ac:dyDescent="0.25">
      <c r="A10431" s="1051">
        <v>3907</v>
      </c>
      <c r="B10431" s="1051" t="s">
        <v>25437</v>
      </c>
      <c r="C10431" s="1051" t="s">
        <v>17034</v>
      </c>
      <c r="D10431" s="1054">
        <v>6.23</v>
      </c>
    </row>
    <row r="10432" spans="1:4" x14ac:dyDescent="0.25">
      <c r="A10432" s="1051">
        <v>3889</v>
      </c>
      <c r="B10432" s="1051" t="s">
        <v>25438</v>
      </c>
      <c r="C10432" s="1051" t="s">
        <v>17034</v>
      </c>
      <c r="D10432" s="1054">
        <v>4.43</v>
      </c>
    </row>
    <row r="10433" spans="1:4" x14ac:dyDescent="0.25">
      <c r="A10433" s="1051">
        <v>3868</v>
      </c>
      <c r="B10433" s="1051" t="s">
        <v>25439</v>
      </c>
      <c r="C10433" s="1051" t="s">
        <v>17034</v>
      </c>
      <c r="D10433" s="1054">
        <v>1.63</v>
      </c>
    </row>
    <row r="10434" spans="1:4" x14ac:dyDescent="0.25">
      <c r="A10434" s="1051">
        <v>3869</v>
      </c>
      <c r="B10434" s="1051" t="s">
        <v>25440</v>
      </c>
      <c r="C10434" s="1051" t="s">
        <v>17034</v>
      </c>
      <c r="D10434" s="1054">
        <v>3.6</v>
      </c>
    </row>
    <row r="10435" spans="1:4" x14ac:dyDescent="0.25">
      <c r="A10435" s="1051">
        <v>3872</v>
      </c>
      <c r="B10435" s="1051" t="s">
        <v>25441</v>
      </c>
      <c r="C10435" s="1051" t="s">
        <v>17034</v>
      </c>
      <c r="D10435" s="1054">
        <v>6.15</v>
      </c>
    </row>
    <row r="10436" spans="1:4" x14ac:dyDescent="0.25">
      <c r="A10436" s="1051">
        <v>3850</v>
      </c>
      <c r="B10436" s="1051" t="s">
        <v>25442</v>
      </c>
      <c r="C10436" s="1051" t="s">
        <v>17034</v>
      </c>
      <c r="D10436" s="1054">
        <v>14.19</v>
      </c>
    </row>
    <row r="10437" spans="1:4" x14ac:dyDescent="0.25">
      <c r="A10437" s="1051">
        <v>38023</v>
      </c>
      <c r="B10437" s="1051" t="s">
        <v>25443</v>
      </c>
      <c r="C10437" s="1051" t="s">
        <v>17034</v>
      </c>
      <c r="D10437" s="1054">
        <v>7.22</v>
      </c>
    </row>
    <row r="10438" spans="1:4" x14ac:dyDescent="0.25">
      <c r="A10438" s="1051">
        <v>37986</v>
      </c>
      <c r="B10438" s="1051" t="s">
        <v>25444</v>
      </c>
      <c r="C10438" s="1051" t="s">
        <v>17034</v>
      </c>
      <c r="D10438" s="1054">
        <v>2.5</v>
      </c>
    </row>
    <row r="10439" spans="1:4" x14ac:dyDescent="0.25">
      <c r="A10439" s="1051">
        <v>37987</v>
      </c>
      <c r="B10439" s="1051" t="s">
        <v>25445</v>
      </c>
      <c r="C10439" s="1051" t="s">
        <v>17034</v>
      </c>
      <c r="D10439" s="1054">
        <v>124.89</v>
      </c>
    </row>
    <row r="10440" spans="1:4" x14ac:dyDescent="0.25">
      <c r="A10440" s="1051">
        <v>37988</v>
      </c>
      <c r="B10440" s="1051" t="s">
        <v>25446</v>
      </c>
      <c r="C10440" s="1051" t="s">
        <v>17034</v>
      </c>
      <c r="D10440" s="1054">
        <v>198.46</v>
      </c>
    </row>
    <row r="10441" spans="1:4" x14ac:dyDescent="0.25">
      <c r="A10441" s="1051">
        <v>21120</v>
      </c>
      <c r="B10441" s="1051" t="s">
        <v>25447</v>
      </c>
      <c r="C10441" s="1051" t="s">
        <v>17034</v>
      </c>
      <c r="D10441" s="1054">
        <v>12.77</v>
      </c>
    </row>
    <row r="10442" spans="1:4" x14ac:dyDescent="0.25">
      <c r="A10442" s="1051">
        <v>39318</v>
      </c>
      <c r="B10442" s="1051" t="s">
        <v>25448</v>
      </c>
      <c r="C10442" s="1051" t="s">
        <v>17034</v>
      </c>
      <c r="D10442" s="1054">
        <v>11.88</v>
      </c>
    </row>
    <row r="10443" spans="1:4" x14ac:dyDescent="0.25">
      <c r="A10443" s="1051">
        <v>40366</v>
      </c>
      <c r="B10443" s="1051" t="s">
        <v>25449</v>
      </c>
      <c r="C10443" s="1051" t="s">
        <v>17034</v>
      </c>
      <c r="D10443" s="1054">
        <v>69.75</v>
      </c>
    </row>
    <row r="10444" spans="1:4" x14ac:dyDescent="0.25">
      <c r="A10444" s="1051">
        <v>40363</v>
      </c>
      <c r="B10444" s="1051" t="s">
        <v>25450</v>
      </c>
      <c r="C10444" s="1051" t="s">
        <v>17034</v>
      </c>
      <c r="D10444" s="1054">
        <v>54.55</v>
      </c>
    </row>
    <row r="10445" spans="1:4" x14ac:dyDescent="0.25">
      <c r="A10445" s="1051">
        <v>40354</v>
      </c>
      <c r="B10445" s="1051" t="s">
        <v>25451</v>
      </c>
      <c r="C10445" s="1051" t="s">
        <v>17034</v>
      </c>
      <c r="D10445" s="1054">
        <v>23.75</v>
      </c>
    </row>
    <row r="10446" spans="1:4" x14ac:dyDescent="0.25">
      <c r="A10446" s="1051">
        <v>40360</v>
      </c>
      <c r="B10446" s="1051" t="s">
        <v>25452</v>
      </c>
      <c r="C10446" s="1051" t="s">
        <v>17034</v>
      </c>
      <c r="D10446" s="1054">
        <v>35.76</v>
      </c>
    </row>
    <row r="10447" spans="1:4" x14ac:dyDescent="0.25">
      <c r="A10447" s="1051">
        <v>40372</v>
      </c>
      <c r="B10447" s="1051" t="s">
        <v>25453</v>
      </c>
      <c r="C10447" s="1051" t="s">
        <v>17034</v>
      </c>
      <c r="D10447" s="1054">
        <v>220.85</v>
      </c>
    </row>
    <row r="10448" spans="1:4" x14ac:dyDescent="0.25">
      <c r="A10448" s="1051">
        <v>40369</v>
      </c>
      <c r="B10448" s="1051" t="s">
        <v>25454</v>
      </c>
      <c r="C10448" s="1051" t="s">
        <v>17034</v>
      </c>
      <c r="D10448" s="1054">
        <v>109.92</v>
      </c>
    </row>
    <row r="10449" spans="1:4" x14ac:dyDescent="0.25">
      <c r="A10449" s="1051">
        <v>40357</v>
      </c>
      <c r="B10449" s="1051" t="s">
        <v>25455</v>
      </c>
      <c r="C10449" s="1051" t="s">
        <v>17034</v>
      </c>
      <c r="D10449" s="1054">
        <v>26.65</v>
      </c>
    </row>
    <row r="10450" spans="1:4" x14ac:dyDescent="0.25">
      <c r="A10450" s="1051">
        <v>40375</v>
      </c>
      <c r="B10450" s="1051" t="s">
        <v>25456</v>
      </c>
      <c r="C10450" s="1051" t="s">
        <v>17034</v>
      </c>
      <c r="D10450" s="1054">
        <v>298.98</v>
      </c>
    </row>
    <row r="10451" spans="1:4" x14ac:dyDescent="0.25">
      <c r="A10451" s="1051">
        <v>1893</v>
      </c>
      <c r="B10451" s="1051" t="s">
        <v>25457</v>
      </c>
      <c r="C10451" s="1051" t="s">
        <v>17034</v>
      </c>
      <c r="D10451" s="1054">
        <v>3.66</v>
      </c>
    </row>
    <row r="10452" spans="1:4" x14ac:dyDescent="0.25">
      <c r="A10452" s="1051">
        <v>1902</v>
      </c>
      <c r="B10452" s="1051" t="s">
        <v>25458</v>
      </c>
      <c r="C10452" s="1051" t="s">
        <v>17034</v>
      </c>
      <c r="D10452" s="1054">
        <v>2.67</v>
      </c>
    </row>
    <row r="10453" spans="1:4" x14ac:dyDescent="0.25">
      <c r="A10453" s="1051">
        <v>1901</v>
      </c>
      <c r="B10453" s="1051" t="s">
        <v>25459</v>
      </c>
      <c r="C10453" s="1051" t="s">
        <v>17034</v>
      </c>
      <c r="D10453" s="1054">
        <v>0.83</v>
      </c>
    </row>
    <row r="10454" spans="1:4" x14ac:dyDescent="0.25">
      <c r="A10454" s="1051">
        <v>1892</v>
      </c>
      <c r="B10454" s="1051" t="s">
        <v>25460</v>
      </c>
      <c r="C10454" s="1051" t="s">
        <v>17034</v>
      </c>
      <c r="D10454" s="1054">
        <v>1.72</v>
      </c>
    </row>
    <row r="10455" spans="1:4" x14ac:dyDescent="0.25">
      <c r="A10455" s="1051">
        <v>1907</v>
      </c>
      <c r="B10455" s="1051" t="s">
        <v>25461</v>
      </c>
      <c r="C10455" s="1051" t="s">
        <v>17034</v>
      </c>
      <c r="D10455" s="1054">
        <v>11.8</v>
      </c>
    </row>
    <row r="10456" spans="1:4" x14ac:dyDescent="0.25">
      <c r="A10456" s="1051">
        <v>1894</v>
      </c>
      <c r="B10456" s="1051" t="s">
        <v>25462</v>
      </c>
      <c r="C10456" s="1051" t="s">
        <v>17034</v>
      </c>
      <c r="D10456" s="1054">
        <v>5.3</v>
      </c>
    </row>
    <row r="10457" spans="1:4" x14ac:dyDescent="0.25">
      <c r="A10457" s="1051">
        <v>1891</v>
      </c>
      <c r="B10457" s="1051" t="s">
        <v>25463</v>
      </c>
      <c r="C10457" s="1051" t="s">
        <v>17034</v>
      </c>
      <c r="D10457" s="1054">
        <v>1.23</v>
      </c>
    </row>
    <row r="10458" spans="1:4" x14ac:dyDescent="0.25">
      <c r="A10458" s="1051">
        <v>1896</v>
      </c>
      <c r="B10458" s="1051" t="s">
        <v>25464</v>
      </c>
      <c r="C10458" s="1051" t="s">
        <v>17034</v>
      </c>
      <c r="D10458" s="1054">
        <v>15.84</v>
      </c>
    </row>
    <row r="10459" spans="1:4" x14ac:dyDescent="0.25">
      <c r="A10459" s="1051">
        <v>1895</v>
      </c>
      <c r="B10459" s="1051" t="s">
        <v>25465</v>
      </c>
      <c r="C10459" s="1051" t="s">
        <v>17034</v>
      </c>
      <c r="D10459" s="1054">
        <v>27.83</v>
      </c>
    </row>
    <row r="10460" spans="1:4" x14ac:dyDescent="0.25">
      <c r="A10460" s="1051">
        <v>2641</v>
      </c>
      <c r="B10460" s="1051" t="s">
        <v>25466</v>
      </c>
      <c r="C10460" s="1051" t="s">
        <v>17034</v>
      </c>
      <c r="D10460" s="1054">
        <v>22.17</v>
      </c>
    </row>
    <row r="10461" spans="1:4" x14ac:dyDescent="0.25">
      <c r="A10461" s="1051">
        <v>2636</v>
      </c>
      <c r="B10461" s="1051" t="s">
        <v>25467</v>
      </c>
      <c r="C10461" s="1051" t="s">
        <v>17034</v>
      </c>
      <c r="D10461" s="1054">
        <v>1.43</v>
      </c>
    </row>
    <row r="10462" spans="1:4" x14ac:dyDescent="0.25">
      <c r="A10462" s="1051">
        <v>2637</v>
      </c>
      <c r="B10462" s="1051" t="s">
        <v>25468</v>
      </c>
      <c r="C10462" s="1051" t="s">
        <v>17034</v>
      </c>
      <c r="D10462" s="1054">
        <v>1.52</v>
      </c>
    </row>
    <row r="10463" spans="1:4" x14ac:dyDescent="0.25">
      <c r="A10463" s="1051">
        <v>2638</v>
      </c>
      <c r="B10463" s="1051" t="s">
        <v>25469</v>
      </c>
      <c r="C10463" s="1051" t="s">
        <v>17034</v>
      </c>
      <c r="D10463" s="1054">
        <v>1.76</v>
      </c>
    </row>
    <row r="10464" spans="1:4" x14ac:dyDescent="0.25">
      <c r="A10464" s="1051">
        <v>2639</v>
      </c>
      <c r="B10464" s="1051" t="s">
        <v>25470</v>
      </c>
      <c r="C10464" s="1051" t="s">
        <v>17034</v>
      </c>
      <c r="D10464" s="1054">
        <v>3.13</v>
      </c>
    </row>
    <row r="10465" spans="1:4" x14ac:dyDescent="0.25">
      <c r="A10465" s="1051">
        <v>2644</v>
      </c>
      <c r="B10465" s="1051" t="s">
        <v>25471</v>
      </c>
      <c r="C10465" s="1051" t="s">
        <v>17034</v>
      </c>
      <c r="D10465" s="1054">
        <v>4.53</v>
      </c>
    </row>
    <row r="10466" spans="1:4" x14ac:dyDescent="0.25">
      <c r="A10466" s="1051">
        <v>2640</v>
      </c>
      <c r="B10466" s="1051" t="s">
        <v>25472</v>
      </c>
      <c r="C10466" s="1051" t="s">
        <v>17034</v>
      </c>
      <c r="D10466" s="1054">
        <v>9.23</v>
      </c>
    </row>
    <row r="10467" spans="1:4" x14ac:dyDescent="0.25">
      <c r="A10467" s="1051">
        <v>2642</v>
      </c>
      <c r="B10467" s="1051" t="s">
        <v>25473</v>
      </c>
      <c r="C10467" s="1051" t="s">
        <v>17034</v>
      </c>
      <c r="D10467" s="1054">
        <v>14.05</v>
      </c>
    </row>
    <row r="10468" spans="1:4" x14ac:dyDescent="0.25">
      <c r="A10468" s="1051">
        <v>2643</v>
      </c>
      <c r="B10468" s="1051" t="s">
        <v>25474</v>
      </c>
      <c r="C10468" s="1051" t="s">
        <v>17034</v>
      </c>
      <c r="D10468" s="1054">
        <v>6.32</v>
      </c>
    </row>
    <row r="10469" spans="1:4" x14ac:dyDescent="0.25">
      <c r="A10469" s="1051">
        <v>39855</v>
      </c>
      <c r="B10469" s="1051" t="s">
        <v>25475</v>
      </c>
      <c r="C10469" s="1051" t="s">
        <v>17034</v>
      </c>
      <c r="D10469" s="1054">
        <v>2.87</v>
      </c>
    </row>
    <row r="10470" spans="1:4" x14ac:dyDescent="0.25">
      <c r="A10470" s="1051">
        <v>39856</v>
      </c>
      <c r="B10470" s="1051" t="s">
        <v>25476</v>
      </c>
      <c r="C10470" s="1051" t="s">
        <v>17034</v>
      </c>
      <c r="D10470" s="1054">
        <v>6.77</v>
      </c>
    </row>
    <row r="10471" spans="1:4" x14ac:dyDescent="0.25">
      <c r="A10471" s="1051">
        <v>39857</v>
      </c>
      <c r="B10471" s="1051" t="s">
        <v>25477</v>
      </c>
      <c r="C10471" s="1051" t="s">
        <v>17034</v>
      </c>
      <c r="D10471" s="1054">
        <v>10.96</v>
      </c>
    </row>
    <row r="10472" spans="1:4" x14ac:dyDescent="0.25">
      <c r="A10472" s="1051">
        <v>39858</v>
      </c>
      <c r="B10472" s="1051" t="s">
        <v>25478</v>
      </c>
      <c r="C10472" s="1051" t="s">
        <v>17034</v>
      </c>
      <c r="D10472" s="1054">
        <v>24.33</v>
      </c>
    </row>
    <row r="10473" spans="1:4" x14ac:dyDescent="0.25">
      <c r="A10473" s="1051">
        <v>39859</v>
      </c>
      <c r="B10473" s="1051" t="s">
        <v>25479</v>
      </c>
      <c r="C10473" s="1051" t="s">
        <v>17034</v>
      </c>
      <c r="D10473" s="1054">
        <v>37.51</v>
      </c>
    </row>
    <row r="10474" spans="1:4" x14ac:dyDescent="0.25">
      <c r="A10474" s="1051">
        <v>39860</v>
      </c>
      <c r="B10474" s="1051" t="s">
        <v>25480</v>
      </c>
      <c r="C10474" s="1051" t="s">
        <v>17034</v>
      </c>
      <c r="D10474" s="1054">
        <v>57.56</v>
      </c>
    </row>
    <row r="10475" spans="1:4" x14ac:dyDescent="0.25">
      <c r="A10475" s="1051">
        <v>39861</v>
      </c>
      <c r="B10475" s="1051" t="s">
        <v>25481</v>
      </c>
      <c r="C10475" s="1051" t="s">
        <v>17034</v>
      </c>
      <c r="D10475" s="1054">
        <v>164.33</v>
      </c>
    </row>
    <row r="10476" spans="1:4" x14ac:dyDescent="0.25">
      <c r="A10476" s="1051">
        <v>3867</v>
      </c>
      <c r="B10476" s="1051" t="s">
        <v>25482</v>
      </c>
      <c r="C10476" s="1051" t="s">
        <v>17034</v>
      </c>
      <c r="D10476" s="1054">
        <v>86.43</v>
      </c>
    </row>
    <row r="10477" spans="1:4" x14ac:dyDescent="0.25">
      <c r="A10477" s="1051">
        <v>3861</v>
      </c>
      <c r="B10477" s="1051" t="s">
        <v>25483</v>
      </c>
      <c r="C10477" s="1051" t="s">
        <v>17034</v>
      </c>
      <c r="D10477" s="1054">
        <v>0.89</v>
      </c>
    </row>
    <row r="10478" spans="1:4" x14ac:dyDescent="0.25">
      <c r="A10478" s="1051">
        <v>3904</v>
      </c>
      <c r="B10478" s="1051" t="s">
        <v>25484</v>
      </c>
      <c r="C10478" s="1051" t="s">
        <v>17034</v>
      </c>
      <c r="D10478" s="1054">
        <v>0.95</v>
      </c>
    </row>
    <row r="10479" spans="1:4" x14ac:dyDescent="0.25">
      <c r="A10479" s="1051">
        <v>3903</v>
      </c>
      <c r="B10479" s="1051" t="s">
        <v>25485</v>
      </c>
      <c r="C10479" s="1051" t="s">
        <v>17034</v>
      </c>
      <c r="D10479" s="1054">
        <v>2.3199999999999998</v>
      </c>
    </row>
    <row r="10480" spans="1:4" x14ac:dyDescent="0.25">
      <c r="A10480" s="1051">
        <v>3862</v>
      </c>
      <c r="B10480" s="1051" t="s">
        <v>25486</v>
      </c>
      <c r="C10480" s="1051" t="s">
        <v>17034</v>
      </c>
      <c r="D10480" s="1054">
        <v>4.9400000000000004</v>
      </c>
    </row>
    <row r="10481" spans="1:4" x14ac:dyDescent="0.25">
      <c r="A10481" s="1051">
        <v>3863</v>
      </c>
      <c r="B10481" s="1051" t="s">
        <v>25487</v>
      </c>
      <c r="C10481" s="1051" t="s">
        <v>17034</v>
      </c>
      <c r="D10481" s="1054">
        <v>5.0599999999999996</v>
      </c>
    </row>
    <row r="10482" spans="1:4" x14ac:dyDescent="0.25">
      <c r="A10482" s="1051">
        <v>3864</v>
      </c>
      <c r="B10482" s="1051" t="s">
        <v>25488</v>
      </c>
      <c r="C10482" s="1051" t="s">
        <v>17034</v>
      </c>
      <c r="D10482" s="1054">
        <v>15.5</v>
      </c>
    </row>
    <row r="10483" spans="1:4" x14ac:dyDescent="0.25">
      <c r="A10483" s="1051">
        <v>3865</v>
      </c>
      <c r="B10483" s="1051" t="s">
        <v>25489</v>
      </c>
      <c r="C10483" s="1051" t="s">
        <v>17034</v>
      </c>
      <c r="D10483" s="1054">
        <v>22.67</v>
      </c>
    </row>
    <row r="10484" spans="1:4" x14ac:dyDescent="0.25">
      <c r="A10484" s="1051">
        <v>3866</v>
      </c>
      <c r="B10484" s="1051" t="s">
        <v>25490</v>
      </c>
      <c r="C10484" s="1051" t="s">
        <v>17034</v>
      </c>
      <c r="D10484" s="1054">
        <v>50.9</v>
      </c>
    </row>
    <row r="10485" spans="1:4" x14ac:dyDescent="0.25">
      <c r="A10485" s="1051">
        <v>3878</v>
      </c>
      <c r="B10485" s="1051" t="s">
        <v>25491</v>
      </c>
      <c r="C10485" s="1051" t="s">
        <v>17034</v>
      </c>
      <c r="D10485" s="1054">
        <v>13.88</v>
      </c>
    </row>
    <row r="10486" spans="1:4" x14ac:dyDescent="0.25">
      <c r="A10486" s="1051">
        <v>3883</v>
      </c>
      <c r="B10486" s="1051" t="s">
        <v>25492</v>
      </c>
      <c r="C10486" s="1051" t="s">
        <v>17034</v>
      </c>
      <c r="D10486" s="1054">
        <v>1.77</v>
      </c>
    </row>
    <row r="10487" spans="1:4" x14ac:dyDescent="0.25">
      <c r="A10487" s="1051">
        <v>3876</v>
      </c>
      <c r="B10487" s="1051" t="s">
        <v>25493</v>
      </c>
      <c r="C10487" s="1051" t="s">
        <v>17034</v>
      </c>
      <c r="D10487" s="1054">
        <v>5.52</v>
      </c>
    </row>
    <row r="10488" spans="1:4" x14ac:dyDescent="0.25">
      <c r="A10488" s="1051">
        <v>3884</v>
      </c>
      <c r="B10488" s="1051" t="s">
        <v>25494</v>
      </c>
      <c r="C10488" s="1051" t="s">
        <v>17034</v>
      </c>
      <c r="D10488" s="1054">
        <v>2.81</v>
      </c>
    </row>
    <row r="10489" spans="1:4" x14ac:dyDescent="0.25">
      <c r="A10489" s="1051">
        <v>12892</v>
      </c>
      <c r="B10489" s="1051" t="s">
        <v>25495</v>
      </c>
      <c r="C10489" s="1051" t="s">
        <v>17042</v>
      </c>
      <c r="D10489" s="1054">
        <v>13.23</v>
      </c>
    </row>
    <row r="10490" spans="1:4" x14ac:dyDescent="0.25">
      <c r="A10490" s="1051">
        <v>38447</v>
      </c>
      <c r="B10490" s="1051" t="s">
        <v>25496</v>
      </c>
      <c r="C10490" s="1051" t="s">
        <v>17034</v>
      </c>
      <c r="D10490" s="1054">
        <v>87.67</v>
      </c>
    </row>
    <row r="10491" spans="1:4" x14ac:dyDescent="0.25">
      <c r="A10491" s="1051">
        <v>36320</v>
      </c>
      <c r="B10491" s="1051" t="s">
        <v>25497</v>
      </c>
      <c r="C10491" s="1051" t="s">
        <v>17034</v>
      </c>
      <c r="D10491" s="1054">
        <v>2.36</v>
      </c>
    </row>
    <row r="10492" spans="1:4" x14ac:dyDescent="0.25">
      <c r="A10492" s="1051">
        <v>36324</v>
      </c>
      <c r="B10492" s="1051" t="s">
        <v>25498</v>
      </c>
      <c r="C10492" s="1051" t="s">
        <v>17034</v>
      </c>
      <c r="D10492" s="1054">
        <v>2.15</v>
      </c>
    </row>
    <row r="10493" spans="1:4" x14ac:dyDescent="0.25">
      <c r="A10493" s="1051">
        <v>38441</v>
      </c>
      <c r="B10493" s="1051" t="s">
        <v>25499</v>
      </c>
      <c r="C10493" s="1051" t="s">
        <v>17034</v>
      </c>
      <c r="D10493" s="1054">
        <v>3.85</v>
      </c>
    </row>
    <row r="10494" spans="1:4" x14ac:dyDescent="0.25">
      <c r="A10494" s="1051">
        <v>38442</v>
      </c>
      <c r="B10494" s="1051" t="s">
        <v>25500</v>
      </c>
      <c r="C10494" s="1051" t="s">
        <v>17034</v>
      </c>
      <c r="D10494" s="1054">
        <v>10.96</v>
      </c>
    </row>
    <row r="10495" spans="1:4" x14ac:dyDescent="0.25">
      <c r="A10495" s="1051">
        <v>38443</v>
      </c>
      <c r="B10495" s="1051" t="s">
        <v>25501</v>
      </c>
      <c r="C10495" s="1051" t="s">
        <v>17034</v>
      </c>
      <c r="D10495" s="1054">
        <v>13.29</v>
      </c>
    </row>
    <row r="10496" spans="1:4" x14ac:dyDescent="0.25">
      <c r="A10496" s="1051">
        <v>38444</v>
      </c>
      <c r="B10496" s="1051" t="s">
        <v>25502</v>
      </c>
      <c r="C10496" s="1051" t="s">
        <v>17034</v>
      </c>
      <c r="D10496" s="1054">
        <v>22.32</v>
      </c>
    </row>
    <row r="10497" spans="1:4" x14ac:dyDescent="0.25">
      <c r="A10497" s="1051">
        <v>38445</v>
      </c>
      <c r="B10497" s="1051" t="s">
        <v>25503</v>
      </c>
      <c r="C10497" s="1051" t="s">
        <v>17034</v>
      </c>
      <c r="D10497" s="1054">
        <v>41.39</v>
      </c>
    </row>
    <row r="10498" spans="1:4" x14ac:dyDescent="0.25">
      <c r="A10498" s="1051">
        <v>38446</v>
      </c>
      <c r="B10498" s="1051" t="s">
        <v>25504</v>
      </c>
      <c r="C10498" s="1051" t="s">
        <v>17034</v>
      </c>
      <c r="D10498" s="1054">
        <v>67.739999999999995</v>
      </c>
    </row>
    <row r="10499" spans="1:4" x14ac:dyDescent="0.25">
      <c r="A10499" s="1051">
        <v>3837</v>
      </c>
      <c r="B10499" s="1051" t="s">
        <v>25505</v>
      </c>
      <c r="C10499" s="1051" t="s">
        <v>17034</v>
      </c>
      <c r="D10499" s="1054">
        <v>41.12</v>
      </c>
    </row>
    <row r="10500" spans="1:4" x14ac:dyDescent="0.25">
      <c r="A10500" s="1051">
        <v>3845</v>
      </c>
      <c r="B10500" s="1051" t="s">
        <v>25506</v>
      </c>
      <c r="C10500" s="1051" t="s">
        <v>17034</v>
      </c>
      <c r="D10500" s="1054">
        <v>15.02</v>
      </c>
    </row>
    <row r="10501" spans="1:4" x14ac:dyDescent="0.25">
      <c r="A10501" s="1051">
        <v>11045</v>
      </c>
      <c r="B10501" s="1051" t="s">
        <v>25507</v>
      </c>
      <c r="C10501" s="1051" t="s">
        <v>17034</v>
      </c>
      <c r="D10501" s="1054">
        <v>28.98</v>
      </c>
    </row>
    <row r="10502" spans="1:4" x14ac:dyDescent="0.25">
      <c r="A10502" s="1051">
        <v>20170</v>
      </c>
      <c r="B10502" s="1051" t="s">
        <v>25508</v>
      </c>
      <c r="C10502" s="1051" t="s">
        <v>17034</v>
      </c>
      <c r="D10502" s="1054">
        <v>17.46</v>
      </c>
    </row>
    <row r="10503" spans="1:4" x14ac:dyDescent="0.25">
      <c r="A10503" s="1051">
        <v>20171</v>
      </c>
      <c r="B10503" s="1051" t="s">
        <v>25509</v>
      </c>
      <c r="C10503" s="1051" t="s">
        <v>17034</v>
      </c>
      <c r="D10503" s="1054">
        <v>50.35</v>
      </c>
    </row>
    <row r="10504" spans="1:4" x14ac:dyDescent="0.25">
      <c r="A10504" s="1051">
        <v>20167</v>
      </c>
      <c r="B10504" s="1051" t="s">
        <v>25510</v>
      </c>
      <c r="C10504" s="1051" t="s">
        <v>17034</v>
      </c>
      <c r="D10504" s="1054">
        <v>6.33</v>
      </c>
    </row>
    <row r="10505" spans="1:4" x14ac:dyDescent="0.25">
      <c r="A10505" s="1051">
        <v>20168</v>
      </c>
      <c r="B10505" s="1051" t="s">
        <v>25511</v>
      </c>
      <c r="C10505" s="1051" t="s">
        <v>17034</v>
      </c>
      <c r="D10505" s="1054">
        <v>13.03</v>
      </c>
    </row>
    <row r="10506" spans="1:4" x14ac:dyDescent="0.25">
      <c r="A10506" s="1051">
        <v>20169</v>
      </c>
      <c r="B10506" s="1051" t="s">
        <v>25512</v>
      </c>
      <c r="C10506" s="1051" t="s">
        <v>17034</v>
      </c>
      <c r="D10506" s="1054">
        <v>15.21</v>
      </c>
    </row>
    <row r="10507" spans="1:4" x14ac:dyDescent="0.25">
      <c r="A10507" s="1051">
        <v>3899</v>
      </c>
      <c r="B10507" s="1051" t="s">
        <v>25513</v>
      </c>
      <c r="C10507" s="1051" t="s">
        <v>17034</v>
      </c>
      <c r="D10507" s="1054">
        <v>8.43</v>
      </c>
    </row>
    <row r="10508" spans="1:4" x14ac:dyDescent="0.25">
      <c r="A10508" s="1051">
        <v>38676</v>
      </c>
      <c r="B10508" s="1051" t="s">
        <v>25514</v>
      </c>
      <c r="C10508" s="1051" t="s">
        <v>17034</v>
      </c>
      <c r="D10508" s="1054">
        <v>42.19</v>
      </c>
    </row>
    <row r="10509" spans="1:4" x14ac:dyDescent="0.25">
      <c r="A10509" s="1051">
        <v>3897</v>
      </c>
      <c r="B10509" s="1051" t="s">
        <v>25515</v>
      </c>
      <c r="C10509" s="1051" t="s">
        <v>17034</v>
      </c>
      <c r="D10509" s="1054">
        <v>2.06</v>
      </c>
    </row>
    <row r="10510" spans="1:4" x14ac:dyDescent="0.25">
      <c r="A10510" s="1051">
        <v>3875</v>
      </c>
      <c r="B10510" s="1051" t="s">
        <v>25516</v>
      </c>
      <c r="C10510" s="1051" t="s">
        <v>17034</v>
      </c>
      <c r="D10510" s="1054">
        <v>4.25</v>
      </c>
    </row>
    <row r="10511" spans="1:4" x14ac:dyDescent="0.25">
      <c r="A10511" s="1051">
        <v>3898</v>
      </c>
      <c r="B10511" s="1051" t="s">
        <v>25517</v>
      </c>
      <c r="C10511" s="1051" t="s">
        <v>17034</v>
      </c>
      <c r="D10511" s="1054">
        <v>8.6300000000000008</v>
      </c>
    </row>
    <row r="10512" spans="1:4" x14ac:dyDescent="0.25">
      <c r="A10512" s="1051">
        <v>3855</v>
      </c>
      <c r="B10512" s="1051" t="s">
        <v>25518</v>
      </c>
      <c r="C10512" s="1051" t="s">
        <v>17034</v>
      </c>
      <c r="D10512" s="1054">
        <v>5.99</v>
      </c>
    </row>
    <row r="10513" spans="1:4" x14ac:dyDescent="0.25">
      <c r="A10513" s="1051">
        <v>3874</v>
      </c>
      <c r="B10513" s="1051" t="s">
        <v>25519</v>
      </c>
      <c r="C10513" s="1051" t="s">
        <v>17034</v>
      </c>
      <c r="D10513" s="1054">
        <v>6.94</v>
      </c>
    </row>
    <row r="10514" spans="1:4" x14ac:dyDescent="0.25">
      <c r="A10514" s="1051">
        <v>3870</v>
      </c>
      <c r="B10514" s="1051" t="s">
        <v>25520</v>
      </c>
      <c r="C10514" s="1051" t="s">
        <v>17034</v>
      </c>
      <c r="D10514" s="1054">
        <v>7.62</v>
      </c>
    </row>
    <row r="10515" spans="1:4" x14ac:dyDescent="0.25">
      <c r="A10515" s="1051">
        <v>38678</v>
      </c>
      <c r="B10515" s="1051" t="s">
        <v>25521</v>
      </c>
      <c r="C10515" s="1051" t="s">
        <v>17034</v>
      </c>
      <c r="D10515" s="1054">
        <v>20.16</v>
      </c>
    </row>
    <row r="10516" spans="1:4" x14ac:dyDescent="0.25">
      <c r="A10516" s="1051">
        <v>3859</v>
      </c>
      <c r="B10516" s="1051" t="s">
        <v>25522</v>
      </c>
      <c r="C10516" s="1051" t="s">
        <v>17034</v>
      </c>
      <c r="D10516" s="1054">
        <v>1.54</v>
      </c>
    </row>
    <row r="10517" spans="1:4" x14ac:dyDescent="0.25">
      <c r="A10517" s="1051">
        <v>3856</v>
      </c>
      <c r="B10517" s="1051" t="s">
        <v>25523</v>
      </c>
      <c r="C10517" s="1051" t="s">
        <v>17034</v>
      </c>
      <c r="D10517" s="1054">
        <v>2.13</v>
      </c>
    </row>
    <row r="10518" spans="1:4" x14ac:dyDescent="0.25">
      <c r="A10518" s="1051">
        <v>3906</v>
      </c>
      <c r="B10518" s="1051" t="s">
        <v>25524</v>
      </c>
      <c r="C10518" s="1051" t="s">
        <v>17034</v>
      </c>
      <c r="D10518" s="1054">
        <v>1.76</v>
      </c>
    </row>
    <row r="10519" spans="1:4" x14ac:dyDescent="0.25">
      <c r="A10519" s="1051">
        <v>3860</v>
      </c>
      <c r="B10519" s="1051" t="s">
        <v>25525</v>
      </c>
      <c r="C10519" s="1051" t="s">
        <v>17034</v>
      </c>
      <c r="D10519" s="1054">
        <v>5.23</v>
      </c>
    </row>
    <row r="10520" spans="1:4" x14ac:dyDescent="0.25">
      <c r="A10520" s="1051">
        <v>3905</v>
      </c>
      <c r="B10520" s="1051" t="s">
        <v>25526</v>
      </c>
      <c r="C10520" s="1051" t="s">
        <v>17034</v>
      </c>
      <c r="D10520" s="1054">
        <v>11.98</v>
      </c>
    </row>
    <row r="10521" spans="1:4" x14ac:dyDescent="0.25">
      <c r="A10521" s="1051">
        <v>3871</v>
      </c>
      <c r="B10521" s="1051" t="s">
        <v>25527</v>
      </c>
      <c r="C10521" s="1051" t="s">
        <v>17034</v>
      </c>
      <c r="D10521" s="1054">
        <v>21.2</v>
      </c>
    </row>
    <row r="10522" spans="1:4" x14ac:dyDescent="0.25">
      <c r="A10522" s="1051">
        <v>39292</v>
      </c>
      <c r="B10522" s="1051" t="s">
        <v>25528</v>
      </c>
      <c r="C10522" s="1051" t="s">
        <v>17034</v>
      </c>
      <c r="D10522" s="1054">
        <v>8.1300000000000008</v>
      </c>
    </row>
    <row r="10523" spans="1:4" x14ac:dyDescent="0.25">
      <c r="A10523" s="1051">
        <v>39293</v>
      </c>
      <c r="B10523" s="1051" t="s">
        <v>25529</v>
      </c>
      <c r="C10523" s="1051" t="s">
        <v>17034</v>
      </c>
      <c r="D10523" s="1054">
        <v>12.63</v>
      </c>
    </row>
    <row r="10524" spans="1:4" x14ac:dyDescent="0.25">
      <c r="A10524" s="1051">
        <v>39294</v>
      </c>
      <c r="B10524" s="1051" t="s">
        <v>25530</v>
      </c>
      <c r="C10524" s="1051" t="s">
        <v>17034</v>
      </c>
      <c r="D10524" s="1054">
        <v>13.5</v>
      </c>
    </row>
    <row r="10525" spans="1:4" x14ac:dyDescent="0.25">
      <c r="A10525" s="1051">
        <v>39295</v>
      </c>
      <c r="B10525" s="1051" t="s">
        <v>25531</v>
      </c>
      <c r="C10525" s="1051" t="s">
        <v>17034</v>
      </c>
      <c r="D10525" s="1054">
        <v>18.57</v>
      </c>
    </row>
    <row r="10526" spans="1:4" x14ac:dyDescent="0.25">
      <c r="A10526" s="1051">
        <v>39312</v>
      </c>
      <c r="B10526" s="1051" t="s">
        <v>25532</v>
      </c>
      <c r="C10526" s="1051" t="s">
        <v>17034</v>
      </c>
      <c r="D10526" s="1054">
        <v>12.46</v>
      </c>
    </row>
    <row r="10527" spans="1:4" x14ac:dyDescent="0.25">
      <c r="A10527" s="1051">
        <v>39313</v>
      </c>
      <c r="B10527" s="1051" t="s">
        <v>25533</v>
      </c>
      <c r="C10527" s="1051" t="s">
        <v>17034</v>
      </c>
      <c r="D10527" s="1054">
        <v>16.739999999999998</v>
      </c>
    </row>
    <row r="10528" spans="1:4" x14ac:dyDescent="0.25">
      <c r="A10528" s="1051">
        <v>39314</v>
      </c>
      <c r="B10528" s="1051" t="s">
        <v>25534</v>
      </c>
      <c r="C10528" s="1051" t="s">
        <v>17034</v>
      </c>
      <c r="D10528" s="1054">
        <v>24.63</v>
      </c>
    </row>
    <row r="10529" spans="1:4" x14ac:dyDescent="0.25">
      <c r="A10529" s="1051">
        <v>39296</v>
      </c>
      <c r="B10529" s="1051" t="s">
        <v>25535</v>
      </c>
      <c r="C10529" s="1051" t="s">
        <v>17034</v>
      </c>
      <c r="D10529" s="1054">
        <v>7.41</v>
      </c>
    </row>
    <row r="10530" spans="1:4" x14ac:dyDescent="0.25">
      <c r="A10530" s="1051">
        <v>39297</v>
      </c>
      <c r="B10530" s="1051" t="s">
        <v>25536</v>
      </c>
      <c r="C10530" s="1051" t="s">
        <v>17034</v>
      </c>
      <c r="D10530" s="1054">
        <v>10.050000000000001</v>
      </c>
    </row>
    <row r="10531" spans="1:4" x14ac:dyDescent="0.25">
      <c r="A10531" s="1051">
        <v>39298</v>
      </c>
      <c r="B10531" s="1051" t="s">
        <v>25537</v>
      </c>
      <c r="C10531" s="1051" t="s">
        <v>17034</v>
      </c>
      <c r="D10531" s="1054">
        <v>19.29</v>
      </c>
    </row>
    <row r="10532" spans="1:4" x14ac:dyDescent="0.25">
      <c r="A10532" s="1051">
        <v>39299</v>
      </c>
      <c r="B10532" s="1051" t="s">
        <v>25538</v>
      </c>
      <c r="C10532" s="1051" t="s">
        <v>17034</v>
      </c>
      <c r="D10532" s="1054">
        <v>22.86</v>
      </c>
    </row>
    <row r="10533" spans="1:4" x14ac:dyDescent="0.25">
      <c r="A10533" s="1051">
        <v>39308</v>
      </c>
      <c r="B10533" s="1051" t="s">
        <v>25539</v>
      </c>
      <c r="C10533" s="1051" t="s">
        <v>17034</v>
      </c>
      <c r="D10533" s="1054">
        <v>6.18</v>
      </c>
    </row>
    <row r="10534" spans="1:4" x14ac:dyDescent="0.25">
      <c r="A10534" s="1051">
        <v>39309</v>
      </c>
      <c r="B10534" s="1051" t="s">
        <v>25540</v>
      </c>
      <c r="C10534" s="1051" t="s">
        <v>17034</v>
      </c>
      <c r="D10534" s="1054">
        <v>7.05</v>
      </c>
    </row>
    <row r="10535" spans="1:4" x14ac:dyDescent="0.25">
      <c r="A10535" s="1051">
        <v>39310</v>
      </c>
      <c r="B10535" s="1051" t="s">
        <v>25541</v>
      </c>
      <c r="C10535" s="1051" t="s">
        <v>17034</v>
      </c>
      <c r="D10535" s="1054">
        <v>13.16</v>
      </c>
    </row>
    <row r="10536" spans="1:4" x14ac:dyDescent="0.25">
      <c r="A10536" s="1051">
        <v>39311</v>
      </c>
      <c r="B10536" s="1051" t="s">
        <v>25542</v>
      </c>
      <c r="C10536" s="1051" t="s">
        <v>17034</v>
      </c>
      <c r="D10536" s="1054">
        <v>18.62</v>
      </c>
    </row>
    <row r="10537" spans="1:4" x14ac:dyDescent="0.25">
      <c r="A10537" s="1051">
        <v>37427</v>
      </c>
      <c r="B10537" s="1051" t="s">
        <v>25543</v>
      </c>
      <c r="C10537" s="1051" t="s">
        <v>17034</v>
      </c>
      <c r="D10537" s="1054">
        <v>57.76</v>
      </c>
    </row>
    <row r="10538" spans="1:4" x14ac:dyDescent="0.25">
      <c r="A10538" s="1051">
        <v>37424</v>
      </c>
      <c r="B10538" s="1051" t="s">
        <v>25544</v>
      </c>
      <c r="C10538" s="1051" t="s">
        <v>17034</v>
      </c>
      <c r="D10538" s="1054">
        <v>11.13</v>
      </c>
    </row>
    <row r="10539" spans="1:4" x14ac:dyDescent="0.25">
      <c r="A10539" s="1051">
        <v>37428</v>
      </c>
      <c r="B10539" s="1051" t="s">
        <v>25545</v>
      </c>
      <c r="C10539" s="1051" t="s">
        <v>17034</v>
      </c>
      <c r="D10539" s="1054">
        <v>199.06</v>
      </c>
    </row>
    <row r="10540" spans="1:4" x14ac:dyDescent="0.25">
      <c r="A10540" s="1051">
        <v>37425</v>
      </c>
      <c r="B10540" s="1051" t="s">
        <v>25546</v>
      </c>
      <c r="C10540" s="1051" t="s">
        <v>17034</v>
      </c>
      <c r="D10540" s="1054">
        <v>11.99</v>
      </c>
    </row>
    <row r="10541" spans="1:4" x14ac:dyDescent="0.25">
      <c r="A10541" s="1051">
        <v>37429</v>
      </c>
      <c r="B10541" s="1051" t="s">
        <v>25547</v>
      </c>
      <c r="C10541" s="1051" t="s">
        <v>17034</v>
      </c>
      <c r="D10541" s="1055">
        <v>2517.2800000000002</v>
      </c>
    </row>
    <row r="10542" spans="1:4" x14ac:dyDescent="0.25">
      <c r="A10542" s="1051">
        <v>37426</v>
      </c>
      <c r="B10542" s="1051" t="s">
        <v>25548</v>
      </c>
      <c r="C10542" s="1051" t="s">
        <v>17034</v>
      </c>
      <c r="D10542" s="1054">
        <v>24.21</v>
      </c>
    </row>
    <row r="10543" spans="1:4" x14ac:dyDescent="0.25">
      <c r="A10543" s="1051">
        <v>11519</v>
      </c>
      <c r="B10543" s="1051" t="s">
        <v>25549</v>
      </c>
      <c r="C10543" s="1051" t="s">
        <v>17042</v>
      </c>
      <c r="D10543" s="1054">
        <v>43.49</v>
      </c>
    </row>
    <row r="10544" spans="1:4" x14ac:dyDescent="0.25">
      <c r="A10544" s="1051">
        <v>11520</v>
      </c>
      <c r="B10544" s="1051" t="s">
        <v>25550</v>
      </c>
      <c r="C10544" s="1051" t="s">
        <v>17042</v>
      </c>
      <c r="D10544" s="1054">
        <v>20.11</v>
      </c>
    </row>
    <row r="10545" spans="1:4" x14ac:dyDescent="0.25">
      <c r="A10545" s="1051">
        <v>11518</v>
      </c>
      <c r="B10545" s="1051" t="s">
        <v>25551</v>
      </c>
      <c r="C10545" s="1051" t="s">
        <v>17042</v>
      </c>
      <c r="D10545" s="1054">
        <v>73.12</v>
      </c>
    </row>
    <row r="10546" spans="1:4" x14ac:dyDescent="0.25">
      <c r="A10546" s="1051">
        <v>38473</v>
      </c>
      <c r="B10546" s="1051" t="s">
        <v>25552</v>
      </c>
      <c r="C10546" s="1051" t="s">
        <v>17034</v>
      </c>
      <c r="D10546" s="1054">
        <v>167.54</v>
      </c>
    </row>
    <row r="10547" spans="1:4" x14ac:dyDescent="0.25">
      <c r="A10547" s="1051">
        <v>4244</v>
      </c>
      <c r="B10547" s="1051" t="s">
        <v>25553</v>
      </c>
      <c r="C10547" s="1051" t="s">
        <v>17039</v>
      </c>
      <c r="D10547" s="1054">
        <v>23.48</v>
      </c>
    </row>
    <row r="10548" spans="1:4" x14ac:dyDescent="0.25">
      <c r="A10548" s="1051">
        <v>40977</v>
      </c>
      <c r="B10548" s="1051" t="s">
        <v>25554</v>
      </c>
      <c r="C10548" s="1051" t="s">
        <v>17040</v>
      </c>
      <c r="D10548" s="1055">
        <v>4116.68</v>
      </c>
    </row>
    <row r="10549" spans="1:4" x14ac:dyDescent="0.25">
      <c r="A10549" s="1051">
        <v>4115</v>
      </c>
      <c r="B10549" s="1051" t="s">
        <v>25555</v>
      </c>
      <c r="C10549" s="1051" t="s">
        <v>17035</v>
      </c>
      <c r="D10549" s="1054">
        <v>25.02</v>
      </c>
    </row>
    <row r="10550" spans="1:4" x14ac:dyDescent="0.25">
      <c r="A10550" s="1051">
        <v>4119</v>
      </c>
      <c r="B10550" s="1051" t="s">
        <v>25556</v>
      </c>
      <c r="C10550" s="1051" t="s">
        <v>17035</v>
      </c>
      <c r="D10550" s="1054">
        <v>50.53</v>
      </c>
    </row>
    <row r="10551" spans="1:4" x14ac:dyDescent="0.25">
      <c r="A10551" s="1051">
        <v>2794</v>
      </c>
      <c r="B10551" s="1051" t="s">
        <v>25557</v>
      </c>
      <c r="C10551" s="1051" t="s">
        <v>17035</v>
      </c>
      <c r="D10551" s="1054">
        <v>134.06</v>
      </c>
    </row>
    <row r="10552" spans="1:4" x14ac:dyDescent="0.25">
      <c r="A10552" s="1051">
        <v>2788</v>
      </c>
      <c r="B10552" s="1051" t="s">
        <v>25558</v>
      </c>
      <c r="C10552" s="1051" t="s">
        <v>17035</v>
      </c>
      <c r="D10552" s="1054">
        <v>195.29</v>
      </c>
    </row>
    <row r="10553" spans="1:4" x14ac:dyDescent="0.25">
      <c r="A10553" s="1051">
        <v>4006</v>
      </c>
      <c r="B10553" s="1051" t="s">
        <v>25559</v>
      </c>
      <c r="C10553" s="1051" t="s">
        <v>17038</v>
      </c>
      <c r="D10553" s="1055">
        <v>1719.85</v>
      </c>
    </row>
    <row r="10554" spans="1:4" x14ac:dyDescent="0.25">
      <c r="A10554" s="1051">
        <v>36151</v>
      </c>
      <c r="B10554" s="1051" t="s">
        <v>25560</v>
      </c>
      <c r="C10554" s="1051" t="s">
        <v>17034</v>
      </c>
      <c r="D10554" s="1054">
        <v>29.42</v>
      </c>
    </row>
    <row r="10555" spans="1:4" x14ac:dyDescent="0.25">
      <c r="A10555" s="1051">
        <v>37457</v>
      </c>
      <c r="B10555" s="1051" t="s">
        <v>25561</v>
      </c>
      <c r="C10555" s="1051" t="s">
        <v>17035</v>
      </c>
      <c r="D10555" s="1054">
        <v>4.3499999999999996</v>
      </c>
    </row>
    <row r="10556" spans="1:4" x14ac:dyDescent="0.25">
      <c r="A10556" s="1051">
        <v>37456</v>
      </c>
      <c r="B10556" s="1051" t="s">
        <v>25562</v>
      </c>
      <c r="C10556" s="1051" t="s">
        <v>17035</v>
      </c>
      <c r="D10556" s="1054">
        <v>2.29</v>
      </c>
    </row>
    <row r="10557" spans="1:4" x14ac:dyDescent="0.25">
      <c r="A10557" s="1051">
        <v>37461</v>
      </c>
      <c r="B10557" s="1051" t="s">
        <v>25563</v>
      </c>
      <c r="C10557" s="1051" t="s">
        <v>17035</v>
      </c>
      <c r="D10557" s="1054">
        <v>16.14</v>
      </c>
    </row>
    <row r="10558" spans="1:4" x14ac:dyDescent="0.25">
      <c r="A10558" s="1051">
        <v>37460</v>
      </c>
      <c r="B10558" s="1051" t="s">
        <v>25564</v>
      </c>
      <c r="C10558" s="1051" t="s">
        <v>17035</v>
      </c>
      <c r="D10558" s="1054">
        <v>22.04</v>
      </c>
    </row>
    <row r="10559" spans="1:4" x14ac:dyDescent="0.25">
      <c r="A10559" s="1051">
        <v>37458</v>
      </c>
      <c r="B10559" s="1051" t="s">
        <v>25565</v>
      </c>
      <c r="C10559" s="1051" t="s">
        <v>17035</v>
      </c>
      <c r="D10559" s="1054">
        <v>6.46</v>
      </c>
    </row>
    <row r="10560" spans="1:4" x14ac:dyDescent="0.25">
      <c r="A10560" s="1051">
        <v>37454</v>
      </c>
      <c r="B10560" s="1051" t="s">
        <v>25566</v>
      </c>
      <c r="C10560" s="1051" t="s">
        <v>17035</v>
      </c>
      <c r="D10560" s="1054">
        <v>1.69</v>
      </c>
    </row>
    <row r="10561" spans="1:4" x14ac:dyDescent="0.25">
      <c r="A10561" s="1051">
        <v>37455</v>
      </c>
      <c r="B10561" s="1051" t="s">
        <v>25567</v>
      </c>
      <c r="C10561" s="1051" t="s">
        <v>17035</v>
      </c>
      <c r="D10561" s="1054">
        <v>2.85</v>
      </c>
    </row>
    <row r="10562" spans="1:4" x14ac:dyDescent="0.25">
      <c r="A10562" s="1051">
        <v>37459</v>
      </c>
      <c r="B10562" s="1051" t="s">
        <v>25568</v>
      </c>
      <c r="C10562" s="1051" t="s">
        <v>17035</v>
      </c>
      <c r="D10562" s="1054">
        <v>9.07</v>
      </c>
    </row>
    <row r="10563" spans="1:4" x14ac:dyDescent="0.25">
      <c r="A10563" s="1051">
        <v>21029</v>
      </c>
      <c r="B10563" s="1051" t="s">
        <v>25569</v>
      </c>
      <c r="C10563" s="1051" t="s">
        <v>17034</v>
      </c>
      <c r="D10563" s="1054">
        <v>377</v>
      </c>
    </row>
    <row r="10564" spans="1:4" x14ac:dyDescent="0.25">
      <c r="A10564" s="1051">
        <v>21030</v>
      </c>
      <c r="B10564" s="1051" t="s">
        <v>25570</v>
      </c>
      <c r="C10564" s="1051" t="s">
        <v>17034</v>
      </c>
      <c r="D10564" s="1054">
        <v>464.71</v>
      </c>
    </row>
    <row r="10565" spans="1:4" x14ac:dyDescent="0.25">
      <c r="A10565" s="1051">
        <v>21031</v>
      </c>
      <c r="B10565" s="1051" t="s">
        <v>25571</v>
      </c>
      <c r="C10565" s="1051" t="s">
        <v>17034</v>
      </c>
      <c r="D10565" s="1054">
        <v>578.55999999999995</v>
      </c>
    </row>
    <row r="10566" spans="1:4" x14ac:dyDescent="0.25">
      <c r="A10566" s="1051">
        <v>21032</v>
      </c>
      <c r="B10566" s="1051" t="s">
        <v>25572</v>
      </c>
      <c r="C10566" s="1051" t="s">
        <v>17034</v>
      </c>
      <c r="D10566" s="1054">
        <v>617.75</v>
      </c>
    </row>
    <row r="10567" spans="1:4" x14ac:dyDescent="0.25">
      <c r="A10567" s="1051">
        <v>37527</v>
      </c>
      <c r="B10567" s="1051" t="s">
        <v>25573</v>
      </c>
      <c r="C10567" s="1051" t="s">
        <v>17034</v>
      </c>
      <c r="D10567" s="1054">
        <v>558.03</v>
      </c>
    </row>
    <row r="10568" spans="1:4" x14ac:dyDescent="0.25">
      <c r="A10568" s="1051">
        <v>37528</v>
      </c>
      <c r="B10568" s="1051" t="s">
        <v>25574</v>
      </c>
      <c r="C10568" s="1051" t="s">
        <v>17034</v>
      </c>
      <c r="D10568" s="1054">
        <v>665.34</v>
      </c>
    </row>
    <row r="10569" spans="1:4" x14ac:dyDescent="0.25">
      <c r="A10569" s="1051">
        <v>37529</v>
      </c>
      <c r="B10569" s="1051" t="s">
        <v>25575</v>
      </c>
      <c r="C10569" s="1051" t="s">
        <v>17034</v>
      </c>
      <c r="D10569" s="1054">
        <v>671.88</v>
      </c>
    </row>
    <row r="10570" spans="1:4" x14ac:dyDescent="0.25">
      <c r="A10570" s="1051">
        <v>37530</v>
      </c>
      <c r="B10570" s="1051" t="s">
        <v>25576</v>
      </c>
      <c r="C10570" s="1051" t="s">
        <v>17034</v>
      </c>
      <c r="D10570" s="1054">
        <v>877.17</v>
      </c>
    </row>
    <row r="10571" spans="1:4" x14ac:dyDescent="0.25">
      <c r="A10571" s="1051">
        <v>21034</v>
      </c>
      <c r="B10571" s="1051" t="s">
        <v>25577</v>
      </c>
      <c r="C10571" s="1051" t="s">
        <v>17034</v>
      </c>
      <c r="D10571" s="1054">
        <v>748.4</v>
      </c>
    </row>
    <row r="10572" spans="1:4" x14ac:dyDescent="0.25">
      <c r="A10572" s="1051">
        <v>37531</v>
      </c>
      <c r="B10572" s="1051" t="s">
        <v>25578</v>
      </c>
      <c r="C10572" s="1051" t="s">
        <v>17034</v>
      </c>
      <c r="D10572" s="1054">
        <v>942.5</v>
      </c>
    </row>
    <row r="10573" spans="1:4" x14ac:dyDescent="0.25">
      <c r="A10573" s="1051">
        <v>21036</v>
      </c>
      <c r="B10573" s="1051" t="s">
        <v>25579</v>
      </c>
      <c r="C10573" s="1051" t="s">
        <v>17034</v>
      </c>
      <c r="D10573" s="1055">
        <v>1145.93</v>
      </c>
    </row>
    <row r="10574" spans="1:4" x14ac:dyDescent="0.25">
      <c r="A10574" s="1051">
        <v>21037</v>
      </c>
      <c r="B10574" s="1051" t="s">
        <v>25580</v>
      </c>
      <c r="C10574" s="1051" t="s">
        <v>17034</v>
      </c>
      <c r="D10574" s="1055">
        <v>1306.43</v>
      </c>
    </row>
    <row r="10575" spans="1:4" x14ac:dyDescent="0.25">
      <c r="A10575" s="1051">
        <v>20185</v>
      </c>
      <c r="B10575" s="1051" t="s">
        <v>25581</v>
      </c>
      <c r="C10575" s="1051" t="s">
        <v>17035</v>
      </c>
      <c r="D10575" s="1054">
        <v>26.24</v>
      </c>
    </row>
    <row r="10576" spans="1:4" x14ac:dyDescent="0.25">
      <c r="A10576" s="1051">
        <v>20260</v>
      </c>
      <c r="B10576" s="1051" t="s">
        <v>25582</v>
      </c>
      <c r="C10576" s="1051" t="s">
        <v>17034</v>
      </c>
      <c r="D10576" s="1054">
        <v>21.1</v>
      </c>
    </row>
    <row r="10577" spans="1:4" x14ac:dyDescent="0.25">
      <c r="A10577" s="1051">
        <v>37523</v>
      </c>
      <c r="B10577" s="1051" t="s">
        <v>25583</v>
      </c>
      <c r="C10577" s="1051" t="s">
        <v>17034</v>
      </c>
      <c r="D10577" s="1055">
        <v>507898.83</v>
      </c>
    </row>
    <row r="10578" spans="1:4" x14ac:dyDescent="0.25">
      <c r="A10578" s="1051">
        <v>37515</v>
      </c>
      <c r="B10578" s="1051" t="s">
        <v>25584</v>
      </c>
      <c r="C10578" s="1051" t="s">
        <v>17034</v>
      </c>
      <c r="D10578" s="1055">
        <v>451548.03</v>
      </c>
    </row>
    <row r="10579" spans="1:4" x14ac:dyDescent="0.25">
      <c r="A10579" s="1051">
        <v>12899</v>
      </c>
      <c r="B10579" s="1051" t="s">
        <v>25585</v>
      </c>
      <c r="C10579" s="1051" t="s">
        <v>17034</v>
      </c>
      <c r="D10579" s="1054">
        <v>117.62</v>
      </c>
    </row>
    <row r="10580" spans="1:4" x14ac:dyDescent="0.25">
      <c r="A10580" s="1051">
        <v>12898</v>
      </c>
      <c r="B10580" s="1051" t="s">
        <v>25586</v>
      </c>
      <c r="C10580" s="1051" t="s">
        <v>17034</v>
      </c>
      <c r="D10580" s="1054">
        <v>186.58</v>
      </c>
    </row>
    <row r="10581" spans="1:4" x14ac:dyDescent="0.25">
      <c r="A10581" s="1051">
        <v>39699</v>
      </c>
      <c r="B10581" s="1051" t="s">
        <v>25587</v>
      </c>
      <c r="C10581" s="1051" t="s">
        <v>17041</v>
      </c>
      <c r="D10581" s="1054">
        <v>13.37</v>
      </c>
    </row>
    <row r="10582" spans="1:4" x14ac:dyDescent="0.25">
      <c r="A10582" s="1051">
        <v>42528</v>
      </c>
      <c r="B10582" s="1051" t="s">
        <v>25588</v>
      </c>
      <c r="C10582" s="1051" t="s">
        <v>17041</v>
      </c>
      <c r="D10582" s="1054">
        <v>7.96</v>
      </c>
    </row>
    <row r="10583" spans="1:4" x14ac:dyDescent="0.25">
      <c r="A10583" s="1051">
        <v>39696</v>
      </c>
      <c r="B10583" s="1051" t="s">
        <v>25589</v>
      </c>
      <c r="C10583" s="1051" t="s">
        <v>17041</v>
      </c>
      <c r="D10583" s="1054">
        <v>5.6</v>
      </c>
    </row>
    <row r="10584" spans="1:4" x14ac:dyDescent="0.25">
      <c r="A10584" s="1051">
        <v>39700</v>
      </c>
      <c r="B10584" s="1051" t="s">
        <v>25590</v>
      </c>
      <c r="C10584" s="1051" t="s">
        <v>17041</v>
      </c>
      <c r="D10584" s="1054">
        <v>31.02</v>
      </c>
    </row>
    <row r="10585" spans="1:4" x14ac:dyDescent="0.25">
      <c r="A10585" s="1051">
        <v>11621</v>
      </c>
      <c r="B10585" s="1051" t="s">
        <v>25591</v>
      </c>
      <c r="C10585" s="1051" t="s">
        <v>17041</v>
      </c>
      <c r="D10585" s="1054">
        <v>61.72</v>
      </c>
    </row>
    <row r="10586" spans="1:4" x14ac:dyDescent="0.25">
      <c r="A10586" s="1051">
        <v>4014</v>
      </c>
      <c r="B10586" s="1051" t="s">
        <v>25592</v>
      </c>
      <c r="C10586" s="1051" t="s">
        <v>17041</v>
      </c>
      <c r="D10586" s="1054">
        <v>63.86</v>
      </c>
    </row>
    <row r="10587" spans="1:4" x14ac:dyDescent="0.25">
      <c r="A10587" s="1051">
        <v>4015</v>
      </c>
      <c r="B10587" s="1051" t="s">
        <v>25593</v>
      </c>
      <c r="C10587" s="1051" t="s">
        <v>17041</v>
      </c>
      <c r="D10587" s="1054">
        <v>78.42</v>
      </c>
    </row>
    <row r="10588" spans="1:4" x14ac:dyDescent="0.25">
      <c r="A10588" s="1051">
        <v>4017</v>
      </c>
      <c r="B10588" s="1051" t="s">
        <v>25594</v>
      </c>
      <c r="C10588" s="1051" t="s">
        <v>17041</v>
      </c>
      <c r="D10588" s="1054">
        <v>114.11</v>
      </c>
    </row>
    <row r="10589" spans="1:4" x14ac:dyDescent="0.25">
      <c r="A10589" s="1051">
        <v>4016</v>
      </c>
      <c r="B10589" s="1051" t="s">
        <v>25595</v>
      </c>
      <c r="C10589" s="1051" t="s">
        <v>17041</v>
      </c>
      <c r="D10589" s="1054">
        <v>45.07</v>
      </c>
    </row>
    <row r="10590" spans="1:4" x14ac:dyDescent="0.25">
      <c r="A10590" s="1051">
        <v>38544</v>
      </c>
      <c r="B10590" s="1051" t="s">
        <v>25596</v>
      </c>
      <c r="C10590" s="1051" t="s">
        <v>17041</v>
      </c>
      <c r="D10590" s="1054">
        <v>11.56</v>
      </c>
    </row>
    <row r="10591" spans="1:4" x14ac:dyDescent="0.25">
      <c r="A10591" s="1051">
        <v>38545</v>
      </c>
      <c r="B10591" s="1051" t="s">
        <v>25597</v>
      </c>
      <c r="C10591" s="1051" t="s">
        <v>17041</v>
      </c>
      <c r="D10591" s="1054">
        <v>7.43</v>
      </c>
    </row>
    <row r="10592" spans="1:4" x14ac:dyDescent="0.25">
      <c r="A10592" s="1051">
        <v>42527</v>
      </c>
      <c r="B10592" s="1051" t="s">
        <v>25598</v>
      </c>
      <c r="C10592" s="1051" t="s">
        <v>17041</v>
      </c>
      <c r="D10592" s="1054">
        <v>21.04</v>
      </c>
    </row>
    <row r="10593" spans="1:4" x14ac:dyDescent="0.25">
      <c r="A10593" s="1051">
        <v>39323</v>
      </c>
      <c r="B10593" s="1051" t="s">
        <v>25599</v>
      </c>
      <c r="C10593" s="1051" t="s">
        <v>17041</v>
      </c>
      <c r="D10593" s="1054">
        <v>28.35</v>
      </c>
    </row>
    <row r="10594" spans="1:4" x14ac:dyDescent="0.25">
      <c r="A10594" s="1051">
        <v>626</v>
      </c>
      <c r="B10594" s="1051" t="s">
        <v>25600</v>
      </c>
      <c r="C10594" s="1051" t="s">
        <v>17036</v>
      </c>
      <c r="D10594" s="1054">
        <v>16.690000000000001</v>
      </c>
    </row>
    <row r="10595" spans="1:4" x14ac:dyDescent="0.25">
      <c r="A10595" s="1051">
        <v>44504</v>
      </c>
      <c r="B10595" s="1051" t="s">
        <v>25601</v>
      </c>
      <c r="C10595" s="1051" t="s">
        <v>17041</v>
      </c>
      <c r="D10595" s="1054">
        <v>12.7</v>
      </c>
    </row>
    <row r="10596" spans="1:4" x14ac:dyDescent="0.25">
      <c r="A10596" s="1051">
        <v>44505</v>
      </c>
      <c r="B10596" s="1051" t="s">
        <v>25602</v>
      </c>
      <c r="C10596" s="1051" t="s">
        <v>17041</v>
      </c>
      <c r="D10596" s="1054">
        <v>19.170000000000002</v>
      </c>
    </row>
    <row r="10597" spans="1:4" x14ac:dyDescent="0.25">
      <c r="A10597" s="1051">
        <v>44506</v>
      </c>
      <c r="B10597" s="1051" t="s">
        <v>25603</v>
      </c>
      <c r="C10597" s="1051" t="s">
        <v>17041</v>
      </c>
      <c r="D10597" s="1054">
        <v>20.350000000000001</v>
      </c>
    </row>
    <row r="10598" spans="1:4" x14ac:dyDescent="0.25">
      <c r="A10598" s="1051">
        <v>44507</v>
      </c>
      <c r="B10598" s="1051" t="s">
        <v>25604</v>
      </c>
      <c r="C10598" s="1051" t="s">
        <v>17041</v>
      </c>
      <c r="D10598" s="1054">
        <v>25.43</v>
      </c>
    </row>
    <row r="10599" spans="1:4" x14ac:dyDescent="0.25">
      <c r="A10599" s="1051">
        <v>44508</v>
      </c>
      <c r="B10599" s="1051" t="s">
        <v>25605</v>
      </c>
      <c r="C10599" s="1051" t="s">
        <v>17041</v>
      </c>
      <c r="D10599" s="1054">
        <v>38.14</v>
      </c>
    </row>
    <row r="10600" spans="1:4" x14ac:dyDescent="0.25">
      <c r="A10600" s="1051">
        <v>44509</v>
      </c>
      <c r="B10600" s="1051" t="s">
        <v>25606</v>
      </c>
      <c r="C10600" s="1051" t="s">
        <v>17041</v>
      </c>
      <c r="D10600" s="1054">
        <v>51.09</v>
      </c>
    </row>
    <row r="10601" spans="1:4" x14ac:dyDescent="0.25">
      <c r="A10601" s="1051">
        <v>44510</v>
      </c>
      <c r="B10601" s="1051" t="s">
        <v>25607</v>
      </c>
      <c r="C10601" s="1051" t="s">
        <v>17041</v>
      </c>
      <c r="D10601" s="1054">
        <v>63.45</v>
      </c>
    </row>
    <row r="10602" spans="1:4" x14ac:dyDescent="0.25">
      <c r="A10602" s="1051">
        <v>44512</v>
      </c>
      <c r="B10602" s="1051" t="s">
        <v>25608</v>
      </c>
      <c r="C10602" s="1051" t="s">
        <v>17041</v>
      </c>
      <c r="D10602" s="1054">
        <v>14.16</v>
      </c>
    </row>
    <row r="10603" spans="1:4" x14ac:dyDescent="0.25">
      <c r="A10603" s="1051">
        <v>44513</v>
      </c>
      <c r="B10603" s="1051" t="s">
        <v>25609</v>
      </c>
      <c r="C10603" s="1051" t="s">
        <v>17041</v>
      </c>
      <c r="D10603" s="1054">
        <v>19.989999999999998</v>
      </c>
    </row>
    <row r="10604" spans="1:4" x14ac:dyDescent="0.25">
      <c r="A10604" s="1051">
        <v>44514</v>
      </c>
      <c r="B10604" s="1051" t="s">
        <v>25610</v>
      </c>
      <c r="C10604" s="1051" t="s">
        <v>17041</v>
      </c>
      <c r="D10604" s="1054">
        <v>22.66</v>
      </c>
    </row>
    <row r="10605" spans="1:4" x14ac:dyDescent="0.25">
      <c r="A10605" s="1051">
        <v>44515</v>
      </c>
      <c r="B10605" s="1051" t="s">
        <v>25611</v>
      </c>
      <c r="C10605" s="1051" t="s">
        <v>17041</v>
      </c>
      <c r="D10605" s="1054">
        <v>27.82</v>
      </c>
    </row>
    <row r="10606" spans="1:4" x14ac:dyDescent="0.25">
      <c r="A10606" s="1051">
        <v>44511</v>
      </c>
      <c r="B10606" s="1051" t="s">
        <v>25612</v>
      </c>
      <c r="C10606" s="1051" t="s">
        <v>17041</v>
      </c>
      <c r="D10606" s="1054">
        <v>41.19</v>
      </c>
    </row>
    <row r="10607" spans="1:4" x14ac:dyDescent="0.25">
      <c r="A10607" s="1051">
        <v>44516</v>
      </c>
      <c r="B10607" s="1051" t="s">
        <v>25613</v>
      </c>
      <c r="C10607" s="1051" t="s">
        <v>17041</v>
      </c>
      <c r="D10607" s="1054">
        <v>55.66</v>
      </c>
    </row>
    <row r="10608" spans="1:4" x14ac:dyDescent="0.25">
      <c r="A10608" s="1051">
        <v>44517</v>
      </c>
      <c r="B10608" s="1051" t="s">
        <v>25614</v>
      </c>
      <c r="C10608" s="1051" t="s">
        <v>17041</v>
      </c>
      <c r="D10608" s="1054">
        <v>69.42</v>
      </c>
    </row>
    <row r="10609" spans="1:4" x14ac:dyDescent="0.25">
      <c r="A10609" s="1051">
        <v>11479</v>
      </c>
      <c r="B10609" s="1051" t="s">
        <v>25615</v>
      </c>
      <c r="C10609" s="1051" t="s">
        <v>17034</v>
      </c>
      <c r="D10609" s="1054">
        <v>30.54</v>
      </c>
    </row>
    <row r="10610" spans="1:4" x14ac:dyDescent="0.25">
      <c r="A10610" s="1051">
        <v>11481</v>
      </c>
      <c r="B10610" s="1051" t="s">
        <v>25616</v>
      </c>
      <c r="C10610" s="1051" t="s">
        <v>17034</v>
      </c>
      <c r="D10610" s="1054">
        <v>27.63</v>
      </c>
    </row>
    <row r="10611" spans="1:4" x14ac:dyDescent="0.25">
      <c r="A10611" s="1051">
        <v>43609</v>
      </c>
      <c r="B10611" s="1051" t="s">
        <v>25617</v>
      </c>
      <c r="C10611" s="1051" t="s">
        <v>17034</v>
      </c>
      <c r="D10611" s="1054">
        <v>27.63</v>
      </c>
    </row>
    <row r="10612" spans="1:4" x14ac:dyDescent="0.25">
      <c r="A10612" s="1051">
        <v>11478</v>
      </c>
      <c r="B10612" s="1051" t="s">
        <v>25618</v>
      </c>
      <c r="C10612" s="1051" t="s">
        <v>17034</v>
      </c>
      <c r="D10612" s="1054">
        <v>52.4</v>
      </c>
    </row>
    <row r="10613" spans="1:4" x14ac:dyDescent="0.25">
      <c r="A10613" s="1051">
        <v>43608</v>
      </c>
      <c r="B10613" s="1051" t="s">
        <v>25619</v>
      </c>
      <c r="C10613" s="1051" t="s">
        <v>17034</v>
      </c>
      <c r="D10613" s="1054">
        <v>39.99</v>
      </c>
    </row>
    <row r="10614" spans="1:4" x14ac:dyDescent="0.25">
      <c r="A10614" s="1051">
        <v>11476</v>
      </c>
      <c r="B10614" s="1051" t="s">
        <v>25620</v>
      </c>
      <c r="C10614" s="1051" t="s">
        <v>17034</v>
      </c>
      <c r="D10614" s="1054">
        <v>39.99</v>
      </c>
    </row>
    <row r="10615" spans="1:4" x14ac:dyDescent="0.25">
      <c r="A10615" s="1051">
        <v>40637</v>
      </c>
      <c r="B10615" s="1051" t="s">
        <v>25621</v>
      </c>
      <c r="C10615" s="1051" t="s">
        <v>17034</v>
      </c>
      <c r="D10615" s="1055">
        <v>793072.01</v>
      </c>
    </row>
    <row r="10616" spans="1:4" x14ac:dyDescent="0.25">
      <c r="A10616" s="1051">
        <v>13836</v>
      </c>
      <c r="B10616" s="1051" t="s">
        <v>25622</v>
      </c>
      <c r="C10616" s="1051" t="s">
        <v>17034</v>
      </c>
      <c r="D10616" s="1055">
        <v>67210.58</v>
      </c>
    </row>
    <row r="10617" spans="1:4" x14ac:dyDescent="0.25">
      <c r="A10617" s="1051">
        <v>14534</v>
      </c>
      <c r="B10617" s="1051" t="s">
        <v>25623</v>
      </c>
      <c r="C10617" s="1051" t="s">
        <v>17034</v>
      </c>
      <c r="D10617" s="1055">
        <v>28136.13</v>
      </c>
    </row>
    <row r="10618" spans="1:4" x14ac:dyDescent="0.25">
      <c r="A10618" s="1051">
        <v>14619</v>
      </c>
      <c r="B10618" s="1051" t="s">
        <v>25624</v>
      </c>
      <c r="C10618" s="1051" t="s">
        <v>17034</v>
      </c>
      <c r="D10618" s="1055">
        <v>17603.830000000002</v>
      </c>
    </row>
    <row r="10619" spans="1:4" x14ac:dyDescent="0.25">
      <c r="A10619" s="1051">
        <v>14535</v>
      </c>
      <c r="B10619" s="1051" t="s">
        <v>25625</v>
      </c>
      <c r="C10619" s="1051" t="s">
        <v>17034</v>
      </c>
      <c r="D10619" s="1055">
        <v>279253.77</v>
      </c>
    </row>
    <row r="10620" spans="1:4" x14ac:dyDescent="0.25">
      <c r="A10620" s="1051">
        <v>39813</v>
      </c>
      <c r="B10620" s="1051" t="s">
        <v>25626</v>
      </c>
      <c r="C10620" s="1051" t="s">
        <v>17034</v>
      </c>
      <c r="D10620" s="1055">
        <v>38652.22</v>
      </c>
    </row>
    <row r="10621" spans="1:4" x14ac:dyDescent="0.25">
      <c r="A10621" s="1051">
        <v>40403</v>
      </c>
      <c r="B10621" s="1051" t="s">
        <v>25627</v>
      </c>
      <c r="C10621" s="1051" t="s">
        <v>17034</v>
      </c>
      <c r="D10621" s="1054">
        <v>436.8</v>
      </c>
    </row>
    <row r="10622" spans="1:4" x14ac:dyDescent="0.25">
      <c r="A10622" s="1051">
        <v>12868</v>
      </c>
      <c r="B10622" s="1051" t="s">
        <v>25628</v>
      </c>
      <c r="C10622" s="1051" t="s">
        <v>17039</v>
      </c>
      <c r="D10622" s="1054">
        <v>23.39</v>
      </c>
    </row>
    <row r="10623" spans="1:4" x14ac:dyDescent="0.25">
      <c r="A10623" s="1051">
        <v>40916</v>
      </c>
      <c r="B10623" s="1051" t="s">
        <v>25629</v>
      </c>
      <c r="C10623" s="1051" t="s">
        <v>17040</v>
      </c>
      <c r="D10623" s="1055">
        <v>4101.3599999999997</v>
      </c>
    </row>
    <row r="10624" spans="1:4" x14ac:dyDescent="0.25">
      <c r="A10624" s="1051">
        <v>4755</v>
      </c>
      <c r="B10624" s="1051" t="s">
        <v>25630</v>
      </c>
      <c r="C10624" s="1051" t="s">
        <v>17039</v>
      </c>
      <c r="D10624" s="1054">
        <v>22.35</v>
      </c>
    </row>
    <row r="10625" spans="1:4" x14ac:dyDescent="0.25">
      <c r="A10625" s="1051">
        <v>41067</v>
      </c>
      <c r="B10625" s="1051" t="s">
        <v>25631</v>
      </c>
      <c r="C10625" s="1051" t="s">
        <v>17040</v>
      </c>
      <c r="D10625" s="1055">
        <v>3921.41</v>
      </c>
    </row>
    <row r="10626" spans="1:4" x14ac:dyDescent="0.25">
      <c r="A10626" s="1051">
        <v>38463</v>
      </c>
      <c r="B10626" s="1051" t="s">
        <v>25632</v>
      </c>
      <c r="C10626" s="1051" t="s">
        <v>17034</v>
      </c>
      <c r="D10626" s="1054">
        <v>40.700000000000003</v>
      </c>
    </row>
    <row r="10627" spans="1:4" x14ac:dyDescent="0.25">
      <c r="A10627" s="1051">
        <v>40703</v>
      </c>
      <c r="B10627" s="1051" t="s">
        <v>25633</v>
      </c>
      <c r="C10627" s="1051" t="s">
        <v>17034</v>
      </c>
      <c r="D10627" s="1055">
        <v>12046.67</v>
      </c>
    </row>
    <row r="10628" spans="1:4" x14ac:dyDescent="0.25">
      <c r="A10628" s="1051">
        <v>14531</v>
      </c>
      <c r="B10628" s="1051" t="s">
        <v>25634</v>
      </c>
      <c r="C10628" s="1051" t="s">
        <v>17034</v>
      </c>
      <c r="D10628" s="1055">
        <v>22459.53</v>
      </c>
    </row>
    <row r="10629" spans="1:4" x14ac:dyDescent="0.25">
      <c r="A10629" s="1051">
        <v>36533</v>
      </c>
      <c r="B10629" s="1051" t="s">
        <v>25635</v>
      </c>
      <c r="C10629" s="1051" t="s">
        <v>17034</v>
      </c>
      <c r="D10629" s="1055">
        <v>25845.18</v>
      </c>
    </row>
    <row r="10630" spans="1:4" x14ac:dyDescent="0.25">
      <c r="A10630" s="1051">
        <v>11616</v>
      </c>
      <c r="B10630" s="1051" t="s">
        <v>25636</v>
      </c>
      <c r="C10630" s="1051" t="s">
        <v>17034</v>
      </c>
      <c r="D10630" s="1055">
        <v>24410.39</v>
      </c>
    </row>
    <row r="10631" spans="1:4" x14ac:dyDescent="0.25">
      <c r="A10631" s="1051">
        <v>41898</v>
      </c>
      <c r="B10631" s="1051" t="s">
        <v>25637</v>
      </c>
      <c r="C10631" s="1051" t="s">
        <v>17034</v>
      </c>
      <c r="D10631" s="1055">
        <v>27465.01</v>
      </c>
    </row>
    <row r="10632" spans="1:4" x14ac:dyDescent="0.25">
      <c r="A10632" s="1051">
        <v>13447</v>
      </c>
      <c r="B10632" s="1051" t="s">
        <v>25638</v>
      </c>
      <c r="C10632" s="1051" t="s">
        <v>17034</v>
      </c>
      <c r="D10632" s="1055">
        <v>50537.5</v>
      </c>
    </row>
    <row r="10633" spans="1:4" x14ac:dyDescent="0.25">
      <c r="A10633" s="1051">
        <v>14529</v>
      </c>
      <c r="B10633" s="1051" t="s">
        <v>25639</v>
      </c>
      <c r="C10633" s="1051" t="s">
        <v>17034</v>
      </c>
      <c r="D10633" s="1055">
        <v>28264.34</v>
      </c>
    </row>
    <row r="10634" spans="1:4" x14ac:dyDescent="0.25">
      <c r="A10634" s="1051">
        <v>10747</v>
      </c>
      <c r="B10634" s="1051" t="s">
        <v>25640</v>
      </c>
      <c r="C10634" s="1051" t="s">
        <v>17034</v>
      </c>
      <c r="D10634" s="1055">
        <v>27731.64</v>
      </c>
    </row>
    <row r="10635" spans="1:4" x14ac:dyDescent="0.25">
      <c r="A10635" s="1051">
        <v>36141</v>
      </c>
      <c r="B10635" s="1051" t="s">
        <v>25641</v>
      </c>
      <c r="C10635" s="1051" t="s">
        <v>17034</v>
      </c>
      <c r="D10635" s="1054">
        <v>39.71</v>
      </c>
    </row>
    <row r="10636" spans="1:4" x14ac:dyDescent="0.25">
      <c r="A10636" s="1051">
        <v>43651</v>
      </c>
      <c r="B10636" s="1051" t="s">
        <v>25642</v>
      </c>
      <c r="C10636" s="1051" t="s">
        <v>17036</v>
      </c>
      <c r="D10636" s="1054">
        <v>8.2899999999999991</v>
      </c>
    </row>
    <row r="10637" spans="1:4" x14ac:dyDescent="0.25">
      <c r="A10637" s="1051">
        <v>43626</v>
      </c>
      <c r="B10637" s="1051" t="s">
        <v>25643</v>
      </c>
      <c r="C10637" s="1051" t="s">
        <v>17036</v>
      </c>
      <c r="D10637" s="1054">
        <v>4.6100000000000003</v>
      </c>
    </row>
    <row r="10638" spans="1:4" x14ac:dyDescent="0.25">
      <c r="A10638" s="1051">
        <v>39434</v>
      </c>
      <c r="B10638" s="1051" t="s">
        <v>25644</v>
      </c>
      <c r="C10638" s="1051" t="s">
        <v>17036</v>
      </c>
      <c r="D10638" s="1054">
        <v>3.63</v>
      </c>
    </row>
    <row r="10639" spans="1:4" x14ac:dyDescent="0.25">
      <c r="A10639" s="1051">
        <v>39433</v>
      </c>
      <c r="B10639" s="1051" t="s">
        <v>25645</v>
      </c>
      <c r="C10639" s="1051" t="s">
        <v>17036</v>
      </c>
      <c r="D10639" s="1054">
        <v>2.88</v>
      </c>
    </row>
    <row r="10640" spans="1:4" x14ac:dyDescent="0.25">
      <c r="A10640" s="1051">
        <v>4049</v>
      </c>
      <c r="B10640" s="1051" t="s">
        <v>25646</v>
      </c>
      <c r="C10640" s="1051" t="s">
        <v>17037</v>
      </c>
      <c r="D10640" s="1054">
        <v>92.52</v>
      </c>
    </row>
    <row r="10641" spans="1:4" x14ac:dyDescent="0.25">
      <c r="A10641" s="1051">
        <v>38120</v>
      </c>
      <c r="B10641" s="1051" t="s">
        <v>25647</v>
      </c>
      <c r="C10641" s="1051" t="s">
        <v>17036</v>
      </c>
      <c r="D10641" s="1054">
        <v>118.77</v>
      </c>
    </row>
    <row r="10642" spans="1:4" x14ac:dyDescent="0.25">
      <c r="A10642" s="1051">
        <v>43652</v>
      </c>
      <c r="B10642" s="1051" t="s">
        <v>25648</v>
      </c>
      <c r="C10642" s="1051" t="s">
        <v>17036</v>
      </c>
      <c r="D10642" s="1054">
        <v>18.579999999999998</v>
      </c>
    </row>
    <row r="10643" spans="1:4" x14ac:dyDescent="0.25">
      <c r="A10643" s="1051">
        <v>10498</v>
      </c>
      <c r="B10643" s="1051" t="s">
        <v>25649</v>
      </c>
      <c r="C10643" s="1051" t="s">
        <v>17036</v>
      </c>
      <c r="D10643" s="1054">
        <v>9.09</v>
      </c>
    </row>
    <row r="10644" spans="1:4" x14ac:dyDescent="0.25">
      <c r="A10644" s="1051">
        <v>4823</v>
      </c>
      <c r="B10644" s="1051" t="s">
        <v>25650</v>
      </c>
      <c r="C10644" s="1051" t="s">
        <v>17036</v>
      </c>
      <c r="D10644" s="1054">
        <v>38.29</v>
      </c>
    </row>
    <row r="10645" spans="1:4" x14ac:dyDescent="0.25">
      <c r="A10645" s="1051">
        <v>38877</v>
      </c>
      <c r="B10645" s="1051" t="s">
        <v>25651</v>
      </c>
      <c r="C10645" s="1051" t="s">
        <v>17036</v>
      </c>
      <c r="D10645" s="1054">
        <v>6.41</v>
      </c>
    </row>
    <row r="10646" spans="1:4" x14ac:dyDescent="0.25">
      <c r="A10646" s="1051">
        <v>34546</v>
      </c>
      <c r="B10646" s="1051" t="s">
        <v>25652</v>
      </c>
      <c r="C10646" s="1051" t="s">
        <v>17036</v>
      </c>
      <c r="D10646" s="1054">
        <v>6.59</v>
      </c>
    </row>
    <row r="10647" spans="1:4" x14ac:dyDescent="0.25">
      <c r="A10647" s="1051">
        <v>41387</v>
      </c>
      <c r="B10647" s="1051" t="s">
        <v>25653</v>
      </c>
      <c r="C10647" s="1051" t="s">
        <v>17035</v>
      </c>
      <c r="D10647" s="1054">
        <v>45.52</v>
      </c>
    </row>
    <row r="10648" spans="1:4" x14ac:dyDescent="0.25">
      <c r="A10648" s="1051">
        <v>41388</v>
      </c>
      <c r="B10648" s="1051" t="s">
        <v>25654</v>
      </c>
      <c r="C10648" s="1051" t="s">
        <v>17035</v>
      </c>
      <c r="D10648" s="1054">
        <v>54.61</v>
      </c>
    </row>
    <row r="10649" spans="1:4" x14ac:dyDescent="0.25">
      <c r="A10649" s="1051">
        <v>41380</v>
      </c>
      <c r="B10649" s="1051" t="s">
        <v>25655</v>
      </c>
      <c r="C10649" s="1051" t="s">
        <v>17034</v>
      </c>
      <c r="D10649" s="1054">
        <v>363.35</v>
      </c>
    </row>
    <row r="10650" spans="1:4" x14ac:dyDescent="0.25">
      <c r="A10650" s="1051">
        <v>41381</v>
      </c>
      <c r="B10650" s="1051" t="s">
        <v>25656</v>
      </c>
      <c r="C10650" s="1051" t="s">
        <v>17034</v>
      </c>
      <c r="D10650" s="1054">
        <v>380.66</v>
      </c>
    </row>
    <row r="10651" spans="1:4" x14ac:dyDescent="0.25">
      <c r="A10651" s="1051">
        <v>41382</v>
      </c>
      <c r="B10651" s="1051" t="s">
        <v>25657</v>
      </c>
      <c r="C10651" s="1051" t="s">
        <v>17034</v>
      </c>
      <c r="D10651" s="1054">
        <v>368.46</v>
      </c>
    </row>
    <row r="10652" spans="1:4" x14ac:dyDescent="0.25">
      <c r="A10652" s="1051">
        <v>41383</v>
      </c>
      <c r="B10652" s="1051" t="s">
        <v>25658</v>
      </c>
      <c r="C10652" s="1051" t="s">
        <v>17034</v>
      </c>
      <c r="D10652" s="1054">
        <v>500.1</v>
      </c>
    </row>
    <row r="10653" spans="1:4" x14ac:dyDescent="0.25">
      <c r="A10653" s="1051">
        <v>41385</v>
      </c>
      <c r="B10653" s="1051" t="s">
        <v>25659</v>
      </c>
      <c r="C10653" s="1051" t="s">
        <v>17034</v>
      </c>
      <c r="D10653" s="1054">
        <v>622.32000000000005</v>
      </c>
    </row>
    <row r="10654" spans="1:4" x14ac:dyDescent="0.25">
      <c r="A10654" s="1051">
        <v>4058</v>
      </c>
      <c r="B10654" s="1051" t="s">
        <v>25660</v>
      </c>
      <c r="C10654" s="1051" t="s">
        <v>17039</v>
      </c>
      <c r="D10654" s="1054">
        <v>34.229999999999997</v>
      </c>
    </row>
    <row r="10655" spans="1:4" x14ac:dyDescent="0.25">
      <c r="A10655" s="1051">
        <v>40974</v>
      </c>
      <c r="B10655" s="1051" t="s">
        <v>25661</v>
      </c>
      <c r="C10655" s="1051" t="s">
        <v>17040</v>
      </c>
      <c r="D10655" s="1055">
        <v>6003.26</v>
      </c>
    </row>
    <row r="10656" spans="1:4" x14ac:dyDescent="0.25">
      <c r="A10656" s="1051">
        <v>34794</v>
      </c>
      <c r="B10656" s="1051" t="s">
        <v>25662</v>
      </c>
      <c r="C10656" s="1051" t="s">
        <v>17039</v>
      </c>
      <c r="D10656" s="1054">
        <v>23.87</v>
      </c>
    </row>
    <row r="10657" spans="1:4" x14ac:dyDescent="0.25">
      <c r="A10657" s="1051">
        <v>40925</v>
      </c>
      <c r="B10657" s="1051" t="s">
        <v>25663</v>
      </c>
      <c r="C10657" s="1051" t="s">
        <v>17040</v>
      </c>
      <c r="D10657" s="1055">
        <v>4186.7299999999996</v>
      </c>
    </row>
    <row r="10658" spans="1:4" x14ac:dyDescent="0.25">
      <c r="A10658" s="1051">
        <v>13741</v>
      </c>
      <c r="B10658" s="1051" t="s">
        <v>25664</v>
      </c>
      <c r="C10658" s="1051" t="s">
        <v>17034</v>
      </c>
      <c r="D10658" s="1055">
        <v>2659.42</v>
      </c>
    </row>
    <row r="10659" spans="1:4" x14ac:dyDescent="0.25">
      <c r="A10659" s="1051">
        <v>3288</v>
      </c>
      <c r="B10659" s="1051" t="s">
        <v>25665</v>
      </c>
      <c r="C10659" s="1051" t="s">
        <v>17035</v>
      </c>
      <c r="D10659" s="1054">
        <v>6.75</v>
      </c>
    </row>
    <row r="10660" spans="1:4" x14ac:dyDescent="0.25">
      <c r="A10660" s="1051">
        <v>13587</v>
      </c>
      <c r="B10660" s="1051" t="s">
        <v>25666</v>
      </c>
      <c r="C10660" s="1051" t="s">
        <v>17035</v>
      </c>
      <c r="D10660" s="1054">
        <v>4.07</v>
      </c>
    </row>
    <row r="10661" spans="1:4" x14ac:dyDescent="0.25">
      <c r="A10661" s="1051">
        <v>38598</v>
      </c>
      <c r="B10661" s="1051" t="s">
        <v>25667</v>
      </c>
      <c r="C10661" s="1051" t="s">
        <v>17034</v>
      </c>
      <c r="D10661" s="1054">
        <v>3.26</v>
      </c>
    </row>
    <row r="10662" spans="1:4" x14ac:dyDescent="0.25">
      <c r="A10662" s="1051">
        <v>38595</v>
      </c>
      <c r="B10662" s="1051" t="s">
        <v>25668</v>
      </c>
      <c r="C10662" s="1051" t="s">
        <v>17034</v>
      </c>
      <c r="D10662" s="1054">
        <v>2.76</v>
      </c>
    </row>
    <row r="10663" spans="1:4" x14ac:dyDescent="0.25">
      <c r="A10663" s="1051">
        <v>38592</v>
      </c>
      <c r="B10663" s="1051" t="s">
        <v>25669</v>
      </c>
      <c r="C10663" s="1051" t="s">
        <v>17034</v>
      </c>
      <c r="D10663" s="1054">
        <v>2.79</v>
      </c>
    </row>
    <row r="10664" spans="1:4" x14ac:dyDescent="0.25">
      <c r="A10664" s="1051">
        <v>38588</v>
      </c>
      <c r="B10664" s="1051" t="s">
        <v>25670</v>
      </c>
      <c r="C10664" s="1051" t="s">
        <v>17034</v>
      </c>
      <c r="D10664" s="1054">
        <v>2.23</v>
      </c>
    </row>
    <row r="10665" spans="1:4" x14ac:dyDescent="0.25">
      <c r="A10665" s="1051">
        <v>38593</v>
      </c>
      <c r="B10665" s="1051" t="s">
        <v>25671</v>
      </c>
      <c r="C10665" s="1051" t="s">
        <v>17034</v>
      </c>
      <c r="D10665" s="1054">
        <v>3.08</v>
      </c>
    </row>
    <row r="10666" spans="1:4" x14ac:dyDescent="0.25">
      <c r="A10666" s="1051">
        <v>38589</v>
      </c>
      <c r="B10666" s="1051" t="s">
        <v>25672</v>
      </c>
      <c r="C10666" s="1051" t="s">
        <v>17034</v>
      </c>
      <c r="D10666" s="1054">
        <v>2.34</v>
      </c>
    </row>
    <row r="10667" spans="1:4" x14ac:dyDescent="0.25">
      <c r="A10667" s="1051">
        <v>38594</v>
      </c>
      <c r="B10667" s="1051" t="s">
        <v>25673</v>
      </c>
      <c r="C10667" s="1051" t="s">
        <v>17034</v>
      </c>
      <c r="D10667" s="1054">
        <v>4.8600000000000003</v>
      </c>
    </row>
    <row r="10668" spans="1:4" x14ac:dyDescent="0.25">
      <c r="A10668" s="1051">
        <v>34773</v>
      </c>
      <c r="B10668" s="1051" t="s">
        <v>25674</v>
      </c>
      <c r="C10668" s="1051" t="s">
        <v>17034</v>
      </c>
      <c r="D10668" s="1054">
        <v>2.2999999999999998</v>
      </c>
    </row>
    <row r="10669" spans="1:4" x14ac:dyDescent="0.25">
      <c r="A10669" s="1051">
        <v>34769</v>
      </c>
      <c r="B10669" s="1051" t="s">
        <v>25675</v>
      </c>
      <c r="C10669" s="1051" t="s">
        <v>17034</v>
      </c>
      <c r="D10669" s="1054">
        <v>2.85</v>
      </c>
    </row>
    <row r="10670" spans="1:4" x14ac:dyDescent="0.25">
      <c r="A10670" s="1051">
        <v>34763</v>
      </c>
      <c r="B10670" s="1051" t="s">
        <v>25676</v>
      </c>
      <c r="C10670" s="1051" t="s">
        <v>17034</v>
      </c>
      <c r="D10670" s="1054">
        <v>1.75</v>
      </c>
    </row>
    <row r="10671" spans="1:4" x14ac:dyDescent="0.25">
      <c r="A10671" s="1051">
        <v>34774</v>
      </c>
      <c r="B10671" s="1051" t="s">
        <v>25677</v>
      </c>
      <c r="C10671" s="1051" t="s">
        <v>17034</v>
      </c>
      <c r="D10671" s="1054">
        <v>2.1800000000000002</v>
      </c>
    </row>
    <row r="10672" spans="1:4" x14ac:dyDescent="0.25">
      <c r="A10672" s="1051">
        <v>34771</v>
      </c>
      <c r="B10672" s="1051" t="s">
        <v>25678</v>
      </c>
      <c r="C10672" s="1051" t="s">
        <v>17034</v>
      </c>
      <c r="D10672" s="1054">
        <v>2.63</v>
      </c>
    </row>
    <row r="10673" spans="1:4" x14ac:dyDescent="0.25">
      <c r="A10673" s="1051">
        <v>34764</v>
      </c>
      <c r="B10673" s="1051" t="s">
        <v>25679</v>
      </c>
      <c r="C10673" s="1051" t="s">
        <v>17034</v>
      </c>
      <c r="D10673" s="1054">
        <v>1.72</v>
      </c>
    </row>
    <row r="10674" spans="1:4" x14ac:dyDescent="0.25">
      <c r="A10674" s="1051">
        <v>34788</v>
      </c>
      <c r="B10674" s="1051" t="s">
        <v>25680</v>
      </c>
      <c r="C10674" s="1051" t="s">
        <v>17034</v>
      </c>
      <c r="D10674" s="1054">
        <v>0.92</v>
      </c>
    </row>
    <row r="10675" spans="1:4" x14ac:dyDescent="0.25">
      <c r="A10675" s="1051">
        <v>34781</v>
      </c>
      <c r="B10675" s="1051" t="s">
        <v>25681</v>
      </c>
      <c r="C10675" s="1051" t="s">
        <v>17034</v>
      </c>
      <c r="D10675" s="1054">
        <v>1.05</v>
      </c>
    </row>
    <row r="10676" spans="1:4" x14ac:dyDescent="0.25">
      <c r="A10676" s="1051">
        <v>41682</v>
      </c>
      <c r="B10676" s="1051" t="s">
        <v>25682</v>
      </c>
      <c r="C10676" s="1051" t="s">
        <v>17034</v>
      </c>
      <c r="D10676" s="1054">
        <v>42</v>
      </c>
    </row>
    <row r="10677" spans="1:4" x14ac:dyDescent="0.25">
      <c r="A10677" s="1051">
        <v>41683</v>
      </c>
      <c r="B10677" s="1051" t="s">
        <v>25683</v>
      </c>
      <c r="C10677" s="1051" t="s">
        <v>17034</v>
      </c>
      <c r="D10677" s="1054">
        <v>30.9</v>
      </c>
    </row>
    <row r="10678" spans="1:4" x14ac:dyDescent="0.25">
      <c r="A10678" s="1051">
        <v>41680</v>
      </c>
      <c r="B10678" s="1051" t="s">
        <v>25684</v>
      </c>
      <c r="C10678" s="1051" t="s">
        <v>17034</v>
      </c>
      <c r="D10678" s="1054">
        <v>16.63</v>
      </c>
    </row>
    <row r="10679" spans="1:4" x14ac:dyDescent="0.25">
      <c r="A10679" s="1051">
        <v>41679</v>
      </c>
      <c r="B10679" s="1051" t="s">
        <v>25685</v>
      </c>
      <c r="C10679" s="1051" t="s">
        <v>17034</v>
      </c>
      <c r="D10679" s="1054">
        <v>38.03</v>
      </c>
    </row>
    <row r="10680" spans="1:4" x14ac:dyDescent="0.25">
      <c r="A10680" s="1051">
        <v>41681</v>
      </c>
      <c r="B10680" s="1051" t="s">
        <v>25686</v>
      </c>
      <c r="C10680" s="1051" t="s">
        <v>17034</v>
      </c>
      <c r="D10680" s="1054">
        <v>26.02</v>
      </c>
    </row>
    <row r="10681" spans="1:4" x14ac:dyDescent="0.25">
      <c r="A10681" s="1051">
        <v>43386</v>
      </c>
      <c r="B10681" s="1051" t="s">
        <v>25687</v>
      </c>
      <c r="C10681" s="1051" t="s">
        <v>17034</v>
      </c>
      <c r="D10681" s="1054">
        <v>59.42</v>
      </c>
    </row>
    <row r="10682" spans="1:4" x14ac:dyDescent="0.25">
      <c r="A10682" s="1051">
        <v>4059</v>
      </c>
      <c r="B10682" s="1051" t="s">
        <v>25688</v>
      </c>
      <c r="C10682" s="1051" t="s">
        <v>17035</v>
      </c>
      <c r="D10682" s="1054">
        <v>42</v>
      </c>
    </row>
    <row r="10683" spans="1:4" x14ac:dyDescent="0.25">
      <c r="A10683" s="1051">
        <v>4062</v>
      </c>
      <c r="B10683" s="1051" t="s">
        <v>25689</v>
      </c>
      <c r="C10683" s="1051" t="s">
        <v>17034</v>
      </c>
      <c r="D10683" s="1054">
        <v>42</v>
      </c>
    </row>
    <row r="10684" spans="1:4" x14ac:dyDescent="0.25">
      <c r="A10684" s="1051">
        <v>4061</v>
      </c>
      <c r="B10684" s="1051" t="s">
        <v>25690</v>
      </c>
      <c r="C10684" s="1051" t="s">
        <v>17034</v>
      </c>
      <c r="D10684" s="1054">
        <v>52.29</v>
      </c>
    </row>
    <row r="10685" spans="1:4" x14ac:dyDescent="0.25">
      <c r="A10685" s="1051">
        <v>41315</v>
      </c>
      <c r="B10685" s="1051" t="s">
        <v>25691</v>
      </c>
      <c r="C10685" s="1051" t="s">
        <v>17036</v>
      </c>
      <c r="D10685" s="1054">
        <v>78.06</v>
      </c>
    </row>
    <row r="10686" spans="1:4" x14ac:dyDescent="0.25">
      <c r="A10686" s="1051">
        <v>43148</v>
      </c>
      <c r="B10686" s="1051" t="s">
        <v>25692</v>
      </c>
      <c r="C10686" s="1051" t="s">
        <v>17036</v>
      </c>
      <c r="D10686" s="1054">
        <v>52.98</v>
      </c>
    </row>
    <row r="10687" spans="1:4" x14ac:dyDescent="0.25">
      <c r="A10687" s="1051">
        <v>43147</v>
      </c>
      <c r="B10687" s="1051" t="s">
        <v>25693</v>
      </c>
      <c r="C10687" s="1051" t="s">
        <v>17036</v>
      </c>
      <c r="D10687" s="1054">
        <v>20.52</v>
      </c>
    </row>
    <row r="10688" spans="1:4" x14ac:dyDescent="0.25">
      <c r="A10688" s="1051">
        <v>10608</v>
      </c>
      <c r="B10688" s="1051" t="s">
        <v>25694</v>
      </c>
      <c r="C10688" s="1051" t="s">
        <v>17034</v>
      </c>
      <c r="D10688" s="1055">
        <v>9614.76</v>
      </c>
    </row>
    <row r="10689" spans="1:4" x14ac:dyDescent="0.25">
      <c r="A10689" s="1051">
        <v>4069</v>
      </c>
      <c r="B10689" s="1051" t="s">
        <v>25695</v>
      </c>
      <c r="C10689" s="1051" t="s">
        <v>17039</v>
      </c>
      <c r="D10689" s="1054">
        <v>60.71</v>
      </c>
    </row>
    <row r="10690" spans="1:4" x14ac:dyDescent="0.25">
      <c r="A10690" s="1051">
        <v>40819</v>
      </c>
      <c r="B10690" s="1051" t="s">
        <v>25696</v>
      </c>
      <c r="C10690" s="1051" t="s">
        <v>17040</v>
      </c>
      <c r="D10690" s="1055">
        <v>10643.27</v>
      </c>
    </row>
    <row r="10691" spans="1:4" x14ac:dyDescent="0.25">
      <c r="A10691" s="1051">
        <v>34361</v>
      </c>
      <c r="B10691" s="1051" t="s">
        <v>25697</v>
      </c>
      <c r="C10691" s="1051" t="s">
        <v>17036</v>
      </c>
      <c r="D10691" s="1054">
        <v>14.93</v>
      </c>
    </row>
    <row r="10692" spans="1:4" x14ac:dyDescent="0.25">
      <c r="A10692" s="1051">
        <v>36512</v>
      </c>
      <c r="B10692" s="1051" t="s">
        <v>25698</v>
      </c>
      <c r="C10692" s="1051" t="s">
        <v>17034</v>
      </c>
      <c r="D10692" s="1055">
        <v>21460.25</v>
      </c>
    </row>
    <row r="10693" spans="1:4" x14ac:dyDescent="0.25">
      <c r="A10693" s="1051">
        <v>44478</v>
      </c>
      <c r="B10693" s="1051" t="s">
        <v>25699</v>
      </c>
      <c r="C10693" s="1051" t="s">
        <v>17036</v>
      </c>
      <c r="D10693" s="1054">
        <v>11.9</v>
      </c>
    </row>
    <row r="10694" spans="1:4" x14ac:dyDescent="0.25">
      <c r="A10694" s="1051">
        <v>44477</v>
      </c>
      <c r="B10694" s="1051" t="s">
        <v>25700</v>
      </c>
      <c r="C10694" s="1051" t="s">
        <v>17036</v>
      </c>
      <c r="D10694" s="1054">
        <v>11.9</v>
      </c>
    </row>
    <row r="10695" spans="1:4" x14ac:dyDescent="0.25">
      <c r="A10695" s="1051">
        <v>11697</v>
      </c>
      <c r="B10695" s="1051" t="s">
        <v>25701</v>
      </c>
      <c r="C10695" s="1051" t="s">
        <v>17034</v>
      </c>
      <c r="D10695" s="1054">
        <v>794.01</v>
      </c>
    </row>
    <row r="10696" spans="1:4" x14ac:dyDescent="0.25">
      <c r="A10696" s="1051">
        <v>11698</v>
      </c>
      <c r="B10696" s="1051" t="s">
        <v>25702</v>
      </c>
      <c r="C10696" s="1051" t="s">
        <v>17034</v>
      </c>
      <c r="D10696" s="1054">
        <v>947.22</v>
      </c>
    </row>
    <row r="10697" spans="1:4" x14ac:dyDescent="0.25">
      <c r="A10697" s="1051">
        <v>11699</v>
      </c>
      <c r="B10697" s="1051" t="s">
        <v>25703</v>
      </c>
      <c r="C10697" s="1051" t="s">
        <v>17034</v>
      </c>
      <c r="D10697" s="1055">
        <v>1046.8900000000001</v>
      </c>
    </row>
    <row r="10698" spans="1:4" x14ac:dyDescent="0.25">
      <c r="A10698" s="1051">
        <v>10432</v>
      </c>
      <c r="B10698" s="1051" t="s">
        <v>25704</v>
      </c>
      <c r="C10698" s="1051" t="s">
        <v>17034</v>
      </c>
      <c r="D10698" s="1054">
        <v>373.65</v>
      </c>
    </row>
    <row r="10699" spans="1:4" x14ac:dyDescent="0.25">
      <c r="A10699" s="1051">
        <v>44020</v>
      </c>
      <c r="B10699" s="1051" t="s">
        <v>25705</v>
      </c>
      <c r="C10699" s="1051" t="s">
        <v>17034</v>
      </c>
      <c r="D10699" s="1054">
        <v>921.84</v>
      </c>
    </row>
    <row r="10700" spans="1:4" x14ac:dyDescent="0.25">
      <c r="A10700" s="1051">
        <v>41419</v>
      </c>
      <c r="B10700" s="1051" t="s">
        <v>25706</v>
      </c>
      <c r="C10700" s="1051" t="s">
        <v>17034</v>
      </c>
      <c r="D10700" s="1054">
        <v>6.81</v>
      </c>
    </row>
    <row r="10701" spans="1:4" x14ac:dyDescent="0.25">
      <c r="A10701" s="1051">
        <v>41420</v>
      </c>
      <c r="B10701" s="1051" t="s">
        <v>25707</v>
      </c>
      <c r="C10701" s="1051" t="s">
        <v>17034</v>
      </c>
      <c r="D10701" s="1054">
        <v>9.26</v>
      </c>
    </row>
    <row r="10702" spans="1:4" x14ac:dyDescent="0.25">
      <c r="A10702" s="1051">
        <v>41421</v>
      </c>
      <c r="B10702" s="1051" t="s">
        <v>25708</v>
      </c>
      <c r="C10702" s="1051" t="s">
        <v>17034</v>
      </c>
      <c r="D10702" s="1054">
        <v>9.24</v>
      </c>
    </row>
    <row r="10703" spans="1:4" x14ac:dyDescent="0.25">
      <c r="A10703" s="1051">
        <v>41422</v>
      </c>
      <c r="B10703" s="1051" t="s">
        <v>25709</v>
      </c>
      <c r="C10703" s="1051" t="s">
        <v>17034</v>
      </c>
      <c r="D10703" s="1054">
        <v>12.65</v>
      </c>
    </row>
    <row r="10704" spans="1:4" x14ac:dyDescent="0.25">
      <c r="A10704" s="1051">
        <v>41425</v>
      </c>
      <c r="B10704" s="1051" t="s">
        <v>25710</v>
      </c>
      <c r="C10704" s="1051" t="s">
        <v>17034</v>
      </c>
      <c r="D10704" s="1054">
        <v>6.47</v>
      </c>
    </row>
    <row r="10705" spans="1:4" x14ac:dyDescent="0.25">
      <c r="A10705" s="1051">
        <v>41426</v>
      </c>
      <c r="B10705" s="1051" t="s">
        <v>25711</v>
      </c>
      <c r="C10705" s="1051" t="s">
        <v>17034</v>
      </c>
      <c r="D10705" s="1054">
        <v>11.67</v>
      </c>
    </row>
    <row r="10706" spans="1:4" x14ac:dyDescent="0.25">
      <c r="A10706" s="1051">
        <v>41414</v>
      </c>
      <c r="B10706" s="1051" t="s">
        <v>25712</v>
      </c>
      <c r="C10706" s="1051" t="s">
        <v>17034</v>
      </c>
      <c r="D10706" s="1054">
        <v>21.42</v>
      </c>
    </row>
    <row r="10707" spans="1:4" x14ac:dyDescent="0.25">
      <c r="A10707" s="1051">
        <v>41415</v>
      </c>
      <c r="B10707" s="1051" t="s">
        <v>25713</v>
      </c>
      <c r="C10707" s="1051" t="s">
        <v>17034</v>
      </c>
      <c r="D10707" s="1054">
        <v>24.95</v>
      </c>
    </row>
    <row r="10708" spans="1:4" x14ac:dyDescent="0.25">
      <c r="A10708" s="1051">
        <v>37514</v>
      </c>
      <c r="B10708" s="1051" t="s">
        <v>25714</v>
      </c>
      <c r="C10708" s="1051" t="s">
        <v>17034</v>
      </c>
      <c r="D10708" s="1055">
        <v>306906</v>
      </c>
    </row>
    <row r="10709" spans="1:4" x14ac:dyDescent="0.25">
      <c r="A10709" s="1051">
        <v>37519</v>
      </c>
      <c r="B10709" s="1051" t="s">
        <v>25715</v>
      </c>
      <c r="C10709" s="1051" t="s">
        <v>17034</v>
      </c>
      <c r="D10709" s="1055">
        <v>473646</v>
      </c>
    </row>
    <row r="10710" spans="1:4" x14ac:dyDescent="0.25">
      <c r="A10710" s="1051">
        <v>37520</v>
      </c>
      <c r="B10710" s="1051" t="s">
        <v>25716</v>
      </c>
      <c r="C10710" s="1051" t="s">
        <v>17034</v>
      </c>
      <c r="D10710" s="1055">
        <v>465881.31</v>
      </c>
    </row>
    <row r="10711" spans="1:4" x14ac:dyDescent="0.25">
      <c r="A10711" s="1051">
        <v>37521</v>
      </c>
      <c r="B10711" s="1051" t="s">
        <v>25717</v>
      </c>
      <c r="C10711" s="1051" t="s">
        <v>17034</v>
      </c>
      <c r="D10711" s="1055">
        <v>568375.21</v>
      </c>
    </row>
    <row r="10712" spans="1:4" x14ac:dyDescent="0.25">
      <c r="A10712" s="1051">
        <v>37522</v>
      </c>
      <c r="B10712" s="1051" t="s">
        <v>25718</v>
      </c>
      <c r="C10712" s="1051" t="s">
        <v>17034</v>
      </c>
      <c r="D10712" s="1055">
        <v>585475.21</v>
      </c>
    </row>
    <row r="10713" spans="1:4" x14ac:dyDescent="0.25">
      <c r="A10713" s="1051">
        <v>37546</v>
      </c>
      <c r="B10713" s="1051" t="s">
        <v>25719</v>
      </c>
      <c r="C10713" s="1051" t="s">
        <v>17034</v>
      </c>
      <c r="D10713" s="1055">
        <v>12504.79</v>
      </c>
    </row>
    <row r="10714" spans="1:4" x14ac:dyDescent="0.25">
      <c r="A10714" s="1051">
        <v>37544</v>
      </c>
      <c r="B10714" s="1051" t="s">
        <v>25720</v>
      </c>
      <c r="C10714" s="1051" t="s">
        <v>17034</v>
      </c>
      <c r="D10714" s="1055">
        <v>13225.92</v>
      </c>
    </row>
    <row r="10715" spans="1:4" x14ac:dyDescent="0.25">
      <c r="A10715" s="1051">
        <v>37545</v>
      </c>
      <c r="B10715" s="1051" t="s">
        <v>25721</v>
      </c>
      <c r="C10715" s="1051" t="s">
        <v>17034</v>
      </c>
      <c r="D10715" s="1055">
        <v>15737.07</v>
      </c>
    </row>
    <row r="10716" spans="1:4" x14ac:dyDescent="0.25">
      <c r="A10716" s="1051">
        <v>36793</v>
      </c>
      <c r="B10716" s="1051" t="s">
        <v>25722</v>
      </c>
      <c r="C10716" s="1051" t="s">
        <v>17034</v>
      </c>
      <c r="D10716" s="1054">
        <v>690.28</v>
      </c>
    </row>
    <row r="10717" spans="1:4" x14ac:dyDescent="0.25">
      <c r="A10717" s="1051">
        <v>11769</v>
      </c>
      <c r="B10717" s="1051" t="s">
        <v>25723</v>
      </c>
      <c r="C10717" s="1051" t="s">
        <v>17034</v>
      </c>
      <c r="D10717" s="1054">
        <v>305.05</v>
      </c>
    </row>
    <row r="10718" spans="1:4" x14ac:dyDescent="0.25">
      <c r="A10718" s="1051">
        <v>11771</v>
      </c>
      <c r="B10718" s="1051" t="s">
        <v>25724</v>
      </c>
      <c r="C10718" s="1051" t="s">
        <v>17034</v>
      </c>
      <c r="D10718" s="1054">
        <v>373.65</v>
      </c>
    </row>
    <row r="10719" spans="1:4" x14ac:dyDescent="0.25">
      <c r="A10719" s="1051">
        <v>39919</v>
      </c>
      <c r="B10719" s="1051" t="s">
        <v>25725</v>
      </c>
      <c r="C10719" s="1051" t="s">
        <v>17034</v>
      </c>
      <c r="D10719" s="1055">
        <v>62593.39</v>
      </c>
    </row>
    <row r="10720" spans="1:4" x14ac:dyDescent="0.25">
      <c r="A10720" s="1051">
        <v>38385</v>
      </c>
      <c r="B10720" s="1051" t="s">
        <v>25726</v>
      </c>
      <c r="C10720" s="1051" t="s">
        <v>17034</v>
      </c>
      <c r="D10720" s="1054">
        <v>52.69</v>
      </c>
    </row>
    <row r="10721" spans="1:4" x14ac:dyDescent="0.25">
      <c r="A10721" s="1051">
        <v>36800</v>
      </c>
      <c r="B10721" s="1051" t="s">
        <v>25727</v>
      </c>
      <c r="C10721" s="1051" t="s">
        <v>17034</v>
      </c>
      <c r="D10721" s="1054">
        <v>183.3</v>
      </c>
    </row>
    <row r="10722" spans="1:4" x14ac:dyDescent="0.25">
      <c r="A10722" s="1051">
        <v>37587</v>
      </c>
      <c r="B10722" s="1051" t="s">
        <v>25728</v>
      </c>
      <c r="C10722" s="1051" t="s">
        <v>17034</v>
      </c>
      <c r="D10722" s="1054">
        <v>402.7</v>
      </c>
    </row>
    <row r="10723" spans="1:4" x14ac:dyDescent="0.25">
      <c r="A10723" s="1051">
        <v>11561</v>
      </c>
      <c r="B10723" s="1051" t="s">
        <v>25729</v>
      </c>
      <c r="C10723" s="1051" t="s">
        <v>17034</v>
      </c>
      <c r="D10723" s="1054">
        <v>217.35</v>
      </c>
    </row>
    <row r="10724" spans="1:4" x14ac:dyDescent="0.25">
      <c r="A10724" s="1051">
        <v>43604</v>
      </c>
      <c r="B10724" s="1051" t="s">
        <v>25730</v>
      </c>
      <c r="C10724" s="1051" t="s">
        <v>17034</v>
      </c>
      <c r="D10724" s="1054">
        <v>115.87</v>
      </c>
    </row>
    <row r="10725" spans="1:4" x14ac:dyDescent="0.25">
      <c r="A10725" s="1051">
        <v>11560</v>
      </c>
      <c r="B10725" s="1051" t="s">
        <v>25731</v>
      </c>
      <c r="C10725" s="1051" t="s">
        <v>17034</v>
      </c>
      <c r="D10725" s="1054">
        <v>167.76</v>
      </c>
    </row>
    <row r="10726" spans="1:4" x14ac:dyDescent="0.25">
      <c r="A10726" s="1051">
        <v>11499</v>
      </c>
      <c r="B10726" s="1051" t="s">
        <v>25732</v>
      </c>
      <c r="C10726" s="1051" t="s">
        <v>17034</v>
      </c>
      <c r="D10726" s="1054">
        <v>721.91</v>
      </c>
    </row>
    <row r="10727" spans="1:4" x14ac:dyDescent="0.25">
      <c r="A10727" s="1051">
        <v>34761</v>
      </c>
      <c r="B10727" s="1051" t="s">
        <v>25733</v>
      </c>
      <c r="C10727" s="1051" t="s">
        <v>17039</v>
      </c>
      <c r="D10727" s="1054">
        <v>26.45</v>
      </c>
    </row>
    <row r="10728" spans="1:4" x14ac:dyDescent="0.25">
      <c r="A10728" s="1051">
        <v>40924</v>
      </c>
      <c r="B10728" s="1051" t="s">
        <v>25734</v>
      </c>
      <c r="C10728" s="1051" t="s">
        <v>17040</v>
      </c>
      <c r="D10728" s="1055">
        <v>4639.8100000000004</v>
      </c>
    </row>
    <row r="10729" spans="1:4" x14ac:dyDescent="0.25">
      <c r="A10729" s="1051">
        <v>40983</v>
      </c>
      <c r="B10729" s="1051" t="s">
        <v>25735</v>
      </c>
      <c r="C10729" s="1051" t="s">
        <v>17040</v>
      </c>
      <c r="D10729" s="1055">
        <v>4501.43</v>
      </c>
    </row>
    <row r="10730" spans="1:4" x14ac:dyDescent="0.25">
      <c r="A10730" s="1051">
        <v>44497</v>
      </c>
      <c r="B10730" s="1051" t="s">
        <v>25736</v>
      </c>
      <c r="C10730" s="1051" t="s">
        <v>17039</v>
      </c>
      <c r="D10730" s="1054">
        <v>25.67</v>
      </c>
    </row>
    <row r="10731" spans="1:4" x14ac:dyDescent="0.25">
      <c r="A10731" s="1051">
        <v>2437</v>
      </c>
      <c r="B10731" s="1051" t="s">
        <v>25737</v>
      </c>
      <c r="C10731" s="1051" t="s">
        <v>17039</v>
      </c>
      <c r="D10731" s="1054">
        <v>34.229999999999997</v>
      </c>
    </row>
    <row r="10732" spans="1:4" x14ac:dyDescent="0.25">
      <c r="A10732" s="1051">
        <v>40921</v>
      </c>
      <c r="B10732" s="1051" t="s">
        <v>25738</v>
      </c>
      <c r="C10732" s="1051" t="s">
        <v>17040</v>
      </c>
      <c r="D10732" s="1055">
        <v>6002.65</v>
      </c>
    </row>
    <row r="10733" spans="1:4" x14ac:dyDescent="0.25">
      <c r="A10733" s="1051">
        <v>14252</v>
      </c>
      <c r="B10733" s="1051" t="s">
        <v>25739</v>
      </c>
      <c r="C10733" s="1051" t="s">
        <v>17034</v>
      </c>
      <c r="D10733" s="1055">
        <v>2906.92</v>
      </c>
    </row>
    <row r="10734" spans="1:4" x14ac:dyDescent="0.25">
      <c r="A10734" s="1051">
        <v>730</v>
      </c>
      <c r="B10734" s="1051" t="s">
        <v>25740</v>
      </c>
      <c r="C10734" s="1051" t="s">
        <v>17034</v>
      </c>
      <c r="D10734" s="1055">
        <v>7766.74</v>
      </c>
    </row>
    <row r="10735" spans="1:4" x14ac:dyDescent="0.25">
      <c r="A10735" s="1051">
        <v>723</v>
      </c>
      <c r="B10735" s="1051" t="s">
        <v>25741</v>
      </c>
      <c r="C10735" s="1051" t="s">
        <v>17034</v>
      </c>
      <c r="D10735" s="1055">
        <v>3860.34</v>
      </c>
    </row>
    <row r="10736" spans="1:4" x14ac:dyDescent="0.25">
      <c r="A10736" s="1051">
        <v>36502</v>
      </c>
      <c r="B10736" s="1051" t="s">
        <v>25742</v>
      </c>
      <c r="C10736" s="1051" t="s">
        <v>17034</v>
      </c>
      <c r="D10736" s="1055">
        <v>3628.26</v>
      </c>
    </row>
    <row r="10737" spans="1:4" x14ac:dyDescent="0.25">
      <c r="A10737" s="1051">
        <v>36503</v>
      </c>
      <c r="B10737" s="1051" t="s">
        <v>25743</v>
      </c>
      <c r="C10737" s="1051" t="s">
        <v>17034</v>
      </c>
      <c r="D10737" s="1055">
        <v>4474.07</v>
      </c>
    </row>
    <row r="10738" spans="1:4" x14ac:dyDescent="0.25">
      <c r="A10738" s="1051">
        <v>4090</v>
      </c>
      <c r="B10738" s="1051" t="s">
        <v>25744</v>
      </c>
      <c r="C10738" s="1051" t="s">
        <v>17034</v>
      </c>
      <c r="D10738" s="1055">
        <v>1300000</v>
      </c>
    </row>
    <row r="10739" spans="1:4" x14ac:dyDescent="0.25">
      <c r="A10739" s="1051">
        <v>13227</v>
      </c>
      <c r="B10739" s="1051" t="s">
        <v>25745</v>
      </c>
      <c r="C10739" s="1051" t="s">
        <v>17034</v>
      </c>
      <c r="D10739" s="1055">
        <v>1615412.11</v>
      </c>
    </row>
    <row r="10740" spans="1:4" x14ac:dyDescent="0.25">
      <c r="A10740" s="1051">
        <v>10597</v>
      </c>
      <c r="B10740" s="1051" t="s">
        <v>25746</v>
      </c>
      <c r="C10740" s="1051" t="s">
        <v>17034</v>
      </c>
      <c r="D10740" s="1055">
        <v>1700429.64</v>
      </c>
    </row>
    <row r="10741" spans="1:4" x14ac:dyDescent="0.25">
      <c r="A10741" s="1051">
        <v>39628</v>
      </c>
      <c r="B10741" s="1051" t="s">
        <v>25747</v>
      </c>
      <c r="C10741" s="1051" t="s">
        <v>17034</v>
      </c>
      <c r="D10741" s="1055">
        <v>4422.18</v>
      </c>
    </row>
    <row r="10742" spans="1:4" x14ac:dyDescent="0.25">
      <c r="A10742" s="1051">
        <v>39404</v>
      </c>
      <c r="B10742" s="1051" t="s">
        <v>25748</v>
      </c>
      <c r="C10742" s="1051" t="s">
        <v>17034</v>
      </c>
      <c r="D10742" s="1055">
        <v>2192.81</v>
      </c>
    </row>
    <row r="10743" spans="1:4" x14ac:dyDescent="0.25">
      <c r="A10743" s="1051">
        <v>39402</v>
      </c>
      <c r="B10743" s="1051" t="s">
        <v>25749</v>
      </c>
      <c r="C10743" s="1051" t="s">
        <v>17034</v>
      </c>
      <c r="D10743" s="1055">
        <v>1806.46</v>
      </c>
    </row>
    <row r="10744" spans="1:4" x14ac:dyDescent="0.25">
      <c r="A10744" s="1051">
        <v>39403</v>
      </c>
      <c r="B10744" s="1051" t="s">
        <v>25750</v>
      </c>
      <c r="C10744" s="1051" t="s">
        <v>17034</v>
      </c>
      <c r="D10744" s="1055">
        <v>1767.17</v>
      </c>
    </row>
    <row r="10745" spans="1:4" x14ac:dyDescent="0.25">
      <c r="A10745" s="1051">
        <v>4093</v>
      </c>
      <c r="B10745" s="1051" t="s">
        <v>25751</v>
      </c>
      <c r="C10745" s="1051" t="s">
        <v>17039</v>
      </c>
      <c r="D10745" s="1054">
        <v>22.14</v>
      </c>
    </row>
    <row r="10746" spans="1:4" x14ac:dyDescent="0.25">
      <c r="A10746" s="1051">
        <v>10512</v>
      </c>
      <c r="B10746" s="1051" t="s">
        <v>25752</v>
      </c>
      <c r="C10746" s="1051" t="s">
        <v>17040</v>
      </c>
      <c r="D10746" s="1055">
        <v>3880.54</v>
      </c>
    </row>
    <row r="10747" spans="1:4" x14ac:dyDescent="0.25">
      <c r="A10747" s="1051">
        <v>4243</v>
      </c>
      <c r="B10747" s="1051" t="s">
        <v>25753</v>
      </c>
      <c r="C10747" s="1051" t="s">
        <v>17039</v>
      </c>
      <c r="D10747" s="1054">
        <v>27.26</v>
      </c>
    </row>
    <row r="10748" spans="1:4" x14ac:dyDescent="0.25">
      <c r="A10748" s="1051">
        <v>20020</v>
      </c>
      <c r="B10748" s="1051" t="s">
        <v>25754</v>
      </c>
      <c r="C10748" s="1051" t="s">
        <v>17039</v>
      </c>
      <c r="D10748" s="1054">
        <v>22.98</v>
      </c>
    </row>
    <row r="10749" spans="1:4" x14ac:dyDescent="0.25">
      <c r="A10749" s="1051">
        <v>41038</v>
      </c>
      <c r="B10749" s="1051" t="s">
        <v>25755</v>
      </c>
      <c r="C10749" s="1051" t="s">
        <v>17040</v>
      </c>
      <c r="D10749" s="1055">
        <v>4032.67</v>
      </c>
    </row>
    <row r="10750" spans="1:4" x14ac:dyDescent="0.25">
      <c r="A10750" s="1051">
        <v>4094</v>
      </c>
      <c r="B10750" s="1051" t="s">
        <v>25756</v>
      </c>
      <c r="C10750" s="1051" t="s">
        <v>17039</v>
      </c>
      <c r="D10750" s="1054">
        <v>27.52</v>
      </c>
    </row>
    <row r="10751" spans="1:4" x14ac:dyDescent="0.25">
      <c r="A10751" s="1051">
        <v>40988</v>
      </c>
      <c r="B10751" s="1051" t="s">
        <v>25757</v>
      </c>
      <c r="C10751" s="1051" t="s">
        <v>17040</v>
      </c>
      <c r="D10751" s="1055">
        <v>4826.71</v>
      </c>
    </row>
    <row r="10752" spans="1:4" x14ac:dyDescent="0.25">
      <c r="A10752" s="1051">
        <v>4095</v>
      </c>
      <c r="B10752" s="1051" t="s">
        <v>25758</v>
      </c>
      <c r="C10752" s="1051" t="s">
        <v>17039</v>
      </c>
      <c r="D10752" s="1054">
        <v>18.420000000000002</v>
      </c>
    </row>
    <row r="10753" spans="1:4" x14ac:dyDescent="0.25">
      <c r="A10753" s="1051">
        <v>40990</v>
      </c>
      <c r="B10753" s="1051" t="s">
        <v>25759</v>
      </c>
      <c r="C10753" s="1051" t="s">
        <v>17040</v>
      </c>
      <c r="D10753" s="1055">
        <v>3232.39</v>
      </c>
    </row>
    <row r="10754" spans="1:4" x14ac:dyDescent="0.25">
      <c r="A10754" s="1051">
        <v>4096</v>
      </c>
      <c r="B10754" s="1051" t="s">
        <v>25760</v>
      </c>
      <c r="C10754" s="1051" t="s">
        <v>17039</v>
      </c>
      <c r="D10754" s="1054">
        <v>24</v>
      </c>
    </row>
    <row r="10755" spans="1:4" x14ac:dyDescent="0.25">
      <c r="A10755" s="1051">
        <v>40992</v>
      </c>
      <c r="B10755" s="1051" t="s">
        <v>25761</v>
      </c>
      <c r="C10755" s="1051" t="s">
        <v>17040</v>
      </c>
      <c r="D10755" s="1055">
        <v>4208.47</v>
      </c>
    </row>
    <row r="10756" spans="1:4" x14ac:dyDescent="0.25">
      <c r="A10756" s="1051">
        <v>4114</v>
      </c>
      <c r="B10756" s="1051" t="s">
        <v>25762</v>
      </c>
      <c r="C10756" s="1051" t="s">
        <v>17034</v>
      </c>
      <c r="D10756" s="1054">
        <v>96.27</v>
      </c>
    </row>
    <row r="10757" spans="1:4" x14ac:dyDescent="0.25">
      <c r="A10757" s="1051">
        <v>36797</v>
      </c>
      <c r="B10757" s="1051" t="s">
        <v>25763</v>
      </c>
      <c r="C10757" s="1051" t="s">
        <v>17034</v>
      </c>
      <c r="D10757" s="1054">
        <v>85.71</v>
      </c>
    </row>
    <row r="10758" spans="1:4" x14ac:dyDescent="0.25">
      <c r="A10758" s="1051">
        <v>4107</v>
      </c>
      <c r="B10758" s="1051" t="s">
        <v>25764</v>
      </c>
      <c r="C10758" s="1051" t="s">
        <v>17034</v>
      </c>
      <c r="D10758" s="1054">
        <v>80.819999999999993</v>
      </c>
    </row>
    <row r="10759" spans="1:4" x14ac:dyDescent="0.25">
      <c r="A10759" s="1051">
        <v>4102</v>
      </c>
      <c r="B10759" s="1051" t="s">
        <v>25765</v>
      </c>
      <c r="C10759" s="1051" t="s">
        <v>17034</v>
      </c>
      <c r="D10759" s="1054">
        <v>98.65</v>
      </c>
    </row>
    <row r="10760" spans="1:4" x14ac:dyDescent="0.25">
      <c r="A10760" s="1051">
        <v>36799</v>
      </c>
      <c r="B10760" s="1051" t="s">
        <v>25766</v>
      </c>
      <c r="C10760" s="1051" t="s">
        <v>17034</v>
      </c>
      <c r="D10760" s="1054">
        <v>83.19</v>
      </c>
    </row>
    <row r="10761" spans="1:4" x14ac:dyDescent="0.25">
      <c r="A10761" s="1051">
        <v>2747</v>
      </c>
      <c r="B10761" s="1051" t="s">
        <v>25767</v>
      </c>
      <c r="C10761" s="1051" t="s">
        <v>17035</v>
      </c>
      <c r="D10761" s="1054">
        <v>28.36</v>
      </c>
    </row>
    <row r="10762" spans="1:4" x14ac:dyDescent="0.25">
      <c r="A10762" s="1051">
        <v>21138</v>
      </c>
      <c r="B10762" s="1051" t="s">
        <v>25768</v>
      </c>
      <c r="C10762" s="1051" t="s">
        <v>17035</v>
      </c>
      <c r="D10762" s="1054">
        <v>8.99</v>
      </c>
    </row>
    <row r="10763" spans="1:4" x14ac:dyDescent="0.25">
      <c r="A10763" s="1051">
        <v>10826</v>
      </c>
      <c r="B10763" s="1051" t="s">
        <v>25769</v>
      </c>
      <c r="C10763" s="1051" t="s">
        <v>17034</v>
      </c>
      <c r="D10763" s="1054">
        <v>84.77</v>
      </c>
    </row>
    <row r="10764" spans="1:4" x14ac:dyDescent="0.25">
      <c r="A10764" s="1051">
        <v>365</v>
      </c>
      <c r="B10764" s="1051" t="s">
        <v>25770</v>
      </c>
      <c r="C10764" s="1051" t="s">
        <v>17034</v>
      </c>
      <c r="D10764" s="1054">
        <v>52.55</v>
      </c>
    </row>
    <row r="10765" spans="1:4" x14ac:dyDescent="0.25">
      <c r="A10765" s="1051">
        <v>38639</v>
      </c>
      <c r="B10765" s="1051" t="s">
        <v>25771</v>
      </c>
      <c r="C10765" s="1051" t="s">
        <v>17034</v>
      </c>
      <c r="D10765" s="1054">
        <v>203.44</v>
      </c>
    </row>
    <row r="10766" spans="1:4" x14ac:dyDescent="0.25">
      <c r="A10766" s="1051">
        <v>38640</v>
      </c>
      <c r="B10766" s="1051" t="s">
        <v>25772</v>
      </c>
      <c r="C10766" s="1051" t="s">
        <v>17034</v>
      </c>
      <c r="D10766" s="1054">
        <v>3.05</v>
      </c>
    </row>
    <row r="10767" spans="1:4" x14ac:dyDescent="0.25">
      <c r="A10767" s="1051">
        <v>358</v>
      </c>
      <c r="B10767" s="1051" t="s">
        <v>25773</v>
      </c>
      <c r="C10767" s="1051" t="s">
        <v>17034</v>
      </c>
      <c r="D10767" s="1054">
        <v>62.72</v>
      </c>
    </row>
    <row r="10768" spans="1:4" x14ac:dyDescent="0.25">
      <c r="A10768" s="1051">
        <v>359</v>
      </c>
      <c r="B10768" s="1051" t="s">
        <v>25774</v>
      </c>
      <c r="C10768" s="1051" t="s">
        <v>17034</v>
      </c>
      <c r="D10768" s="1054">
        <v>128.85</v>
      </c>
    </row>
    <row r="10769" spans="1:4" x14ac:dyDescent="0.25">
      <c r="A10769" s="1051">
        <v>38641</v>
      </c>
      <c r="B10769" s="1051" t="s">
        <v>25775</v>
      </c>
      <c r="C10769" s="1051" t="s">
        <v>17034</v>
      </c>
      <c r="D10769" s="1054">
        <v>127.15</v>
      </c>
    </row>
    <row r="10770" spans="1:4" x14ac:dyDescent="0.25">
      <c r="A10770" s="1051">
        <v>360</v>
      </c>
      <c r="B10770" s="1051" t="s">
        <v>25776</v>
      </c>
      <c r="C10770" s="1051" t="s">
        <v>17034</v>
      </c>
      <c r="D10770" s="1054">
        <v>2.95</v>
      </c>
    </row>
    <row r="10771" spans="1:4" x14ac:dyDescent="0.25">
      <c r="A10771" s="1051">
        <v>42430</v>
      </c>
      <c r="B10771" s="1051" t="s">
        <v>25777</v>
      </c>
      <c r="C10771" s="1051" t="s">
        <v>17034</v>
      </c>
      <c r="D10771" s="1055">
        <v>6434.22</v>
      </c>
    </row>
    <row r="10772" spans="1:4" x14ac:dyDescent="0.25">
      <c r="A10772" s="1051">
        <v>4209</v>
      </c>
      <c r="B10772" s="1051" t="s">
        <v>25778</v>
      </c>
      <c r="C10772" s="1051" t="s">
        <v>17034</v>
      </c>
      <c r="D10772" s="1054">
        <v>25.23</v>
      </c>
    </row>
    <row r="10773" spans="1:4" x14ac:dyDescent="0.25">
      <c r="A10773" s="1051">
        <v>4180</v>
      </c>
      <c r="B10773" s="1051" t="s">
        <v>25779</v>
      </c>
      <c r="C10773" s="1051" t="s">
        <v>17034</v>
      </c>
      <c r="D10773" s="1054">
        <v>18.989999999999998</v>
      </c>
    </row>
    <row r="10774" spans="1:4" x14ac:dyDescent="0.25">
      <c r="A10774" s="1051">
        <v>4177</v>
      </c>
      <c r="B10774" s="1051" t="s">
        <v>25780</v>
      </c>
      <c r="C10774" s="1051" t="s">
        <v>17034</v>
      </c>
      <c r="D10774" s="1054">
        <v>6.3</v>
      </c>
    </row>
    <row r="10775" spans="1:4" x14ac:dyDescent="0.25">
      <c r="A10775" s="1051">
        <v>4179</v>
      </c>
      <c r="B10775" s="1051" t="s">
        <v>25781</v>
      </c>
      <c r="C10775" s="1051" t="s">
        <v>17034</v>
      </c>
      <c r="D10775" s="1054">
        <v>12.9</v>
      </c>
    </row>
    <row r="10776" spans="1:4" x14ac:dyDescent="0.25">
      <c r="A10776" s="1051">
        <v>4208</v>
      </c>
      <c r="B10776" s="1051" t="s">
        <v>25782</v>
      </c>
      <c r="C10776" s="1051" t="s">
        <v>17034</v>
      </c>
      <c r="D10776" s="1054">
        <v>60.06</v>
      </c>
    </row>
    <row r="10777" spans="1:4" x14ac:dyDescent="0.25">
      <c r="A10777" s="1051">
        <v>4181</v>
      </c>
      <c r="B10777" s="1051" t="s">
        <v>25783</v>
      </c>
      <c r="C10777" s="1051" t="s">
        <v>17034</v>
      </c>
      <c r="D10777" s="1054">
        <v>39.24</v>
      </c>
    </row>
    <row r="10778" spans="1:4" x14ac:dyDescent="0.25">
      <c r="A10778" s="1051">
        <v>4178</v>
      </c>
      <c r="B10778" s="1051" t="s">
        <v>25784</v>
      </c>
      <c r="C10778" s="1051" t="s">
        <v>17034</v>
      </c>
      <c r="D10778" s="1054">
        <v>8.74</v>
      </c>
    </row>
    <row r="10779" spans="1:4" x14ac:dyDescent="0.25">
      <c r="A10779" s="1051">
        <v>4182</v>
      </c>
      <c r="B10779" s="1051" t="s">
        <v>25785</v>
      </c>
      <c r="C10779" s="1051" t="s">
        <v>17034</v>
      </c>
      <c r="D10779" s="1054">
        <v>97.7</v>
      </c>
    </row>
    <row r="10780" spans="1:4" x14ac:dyDescent="0.25">
      <c r="A10780" s="1051">
        <v>4183</v>
      </c>
      <c r="B10780" s="1051" t="s">
        <v>25786</v>
      </c>
      <c r="C10780" s="1051" t="s">
        <v>17034</v>
      </c>
      <c r="D10780" s="1054">
        <v>157.29</v>
      </c>
    </row>
    <row r="10781" spans="1:4" x14ac:dyDescent="0.25">
      <c r="A10781" s="1051">
        <v>4184</v>
      </c>
      <c r="B10781" s="1051" t="s">
        <v>25787</v>
      </c>
      <c r="C10781" s="1051" t="s">
        <v>17034</v>
      </c>
      <c r="D10781" s="1054">
        <v>347.21</v>
      </c>
    </row>
    <row r="10782" spans="1:4" x14ac:dyDescent="0.25">
      <c r="A10782" s="1051">
        <v>4185</v>
      </c>
      <c r="B10782" s="1051" t="s">
        <v>25788</v>
      </c>
      <c r="C10782" s="1051" t="s">
        <v>17034</v>
      </c>
      <c r="D10782" s="1054">
        <v>576.91</v>
      </c>
    </row>
    <row r="10783" spans="1:4" x14ac:dyDescent="0.25">
      <c r="A10783" s="1051">
        <v>4205</v>
      </c>
      <c r="B10783" s="1051" t="s">
        <v>25789</v>
      </c>
      <c r="C10783" s="1051" t="s">
        <v>17034</v>
      </c>
      <c r="D10783" s="1054">
        <v>33.32</v>
      </c>
    </row>
    <row r="10784" spans="1:4" x14ac:dyDescent="0.25">
      <c r="A10784" s="1051">
        <v>4192</v>
      </c>
      <c r="B10784" s="1051" t="s">
        <v>25790</v>
      </c>
      <c r="C10784" s="1051" t="s">
        <v>17034</v>
      </c>
      <c r="D10784" s="1054">
        <v>33.32</v>
      </c>
    </row>
    <row r="10785" spans="1:4" x14ac:dyDescent="0.25">
      <c r="A10785" s="1051">
        <v>4191</v>
      </c>
      <c r="B10785" s="1051" t="s">
        <v>25791</v>
      </c>
      <c r="C10785" s="1051" t="s">
        <v>17034</v>
      </c>
      <c r="D10785" s="1054">
        <v>33.32</v>
      </c>
    </row>
    <row r="10786" spans="1:4" x14ac:dyDescent="0.25">
      <c r="A10786" s="1051">
        <v>4207</v>
      </c>
      <c r="B10786" s="1051" t="s">
        <v>25792</v>
      </c>
      <c r="C10786" s="1051" t="s">
        <v>17034</v>
      </c>
      <c r="D10786" s="1054">
        <v>26.81</v>
      </c>
    </row>
    <row r="10787" spans="1:4" x14ac:dyDescent="0.25">
      <c r="A10787" s="1051">
        <v>4206</v>
      </c>
      <c r="B10787" s="1051" t="s">
        <v>25793</v>
      </c>
      <c r="C10787" s="1051" t="s">
        <v>17034</v>
      </c>
      <c r="D10787" s="1054">
        <v>26.03</v>
      </c>
    </row>
    <row r="10788" spans="1:4" x14ac:dyDescent="0.25">
      <c r="A10788" s="1051">
        <v>4190</v>
      </c>
      <c r="B10788" s="1051" t="s">
        <v>25794</v>
      </c>
      <c r="C10788" s="1051" t="s">
        <v>17034</v>
      </c>
      <c r="D10788" s="1054">
        <v>26.03</v>
      </c>
    </row>
    <row r="10789" spans="1:4" x14ac:dyDescent="0.25">
      <c r="A10789" s="1051">
        <v>4186</v>
      </c>
      <c r="B10789" s="1051" t="s">
        <v>25795</v>
      </c>
      <c r="C10789" s="1051" t="s">
        <v>17034</v>
      </c>
      <c r="D10789" s="1054">
        <v>7.69</v>
      </c>
    </row>
    <row r="10790" spans="1:4" x14ac:dyDescent="0.25">
      <c r="A10790" s="1051">
        <v>4188</v>
      </c>
      <c r="B10790" s="1051" t="s">
        <v>25796</v>
      </c>
      <c r="C10790" s="1051" t="s">
        <v>17034</v>
      </c>
      <c r="D10790" s="1054">
        <v>15.71</v>
      </c>
    </row>
    <row r="10791" spans="1:4" x14ac:dyDescent="0.25">
      <c r="A10791" s="1051">
        <v>4189</v>
      </c>
      <c r="B10791" s="1051" t="s">
        <v>25797</v>
      </c>
      <c r="C10791" s="1051" t="s">
        <v>17034</v>
      </c>
      <c r="D10791" s="1054">
        <v>15.71</v>
      </c>
    </row>
    <row r="10792" spans="1:4" x14ac:dyDescent="0.25">
      <c r="A10792" s="1051">
        <v>4197</v>
      </c>
      <c r="B10792" s="1051" t="s">
        <v>25798</v>
      </c>
      <c r="C10792" s="1051" t="s">
        <v>17034</v>
      </c>
      <c r="D10792" s="1054">
        <v>83.19</v>
      </c>
    </row>
    <row r="10793" spans="1:4" x14ac:dyDescent="0.25">
      <c r="A10793" s="1051">
        <v>4194</v>
      </c>
      <c r="B10793" s="1051" t="s">
        <v>25799</v>
      </c>
      <c r="C10793" s="1051" t="s">
        <v>17034</v>
      </c>
      <c r="D10793" s="1054">
        <v>50.27</v>
      </c>
    </row>
    <row r="10794" spans="1:4" x14ac:dyDescent="0.25">
      <c r="A10794" s="1051">
        <v>4193</v>
      </c>
      <c r="B10794" s="1051" t="s">
        <v>25800</v>
      </c>
      <c r="C10794" s="1051" t="s">
        <v>17034</v>
      </c>
      <c r="D10794" s="1054">
        <v>50.27</v>
      </c>
    </row>
    <row r="10795" spans="1:4" x14ac:dyDescent="0.25">
      <c r="A10795" s="1051">
        <v>4204</v>
      </c>
      <c r="B10795" s="1051" t="s">
        <v>25801</v>
      </c>
      <c r="C10795" s="1051" t="s">
        <v>17034</v>
      </c>
      <c r="D10795" s="1054">
        <v>50.27</v>
      </c>
    </row>
    <row r="10796" spans="1:4" x14ac:dyDescent="0.25">
      <c r="A10796" s="1051">
        <v>4187</v>
      </c>
      <c r="B10796" s="1051" t="s">
        <v>25802</v>
      </c>
      <c r="C10796" s="1051" t="s">
        <v>17034</v>
      </c>
      <c r="D10796" s="1054">
        <v>10.02</v>
      </c>
    </row>
    <row r="10797" spans="1:4" x14ac:dyDescent="0.25">
      <c r="A10797" s="1051">
        <v>4202</v>
      </c>
      <c r="B10797" s="1051" t="s">
        <v>25803</v>
      </c>
      <c r="C10797" s="1051" t="s">
        <v>17034</v>
      </c>
      <c r="D10797" s="1054">
        <v>151.93</v>
      </c>
    </row>
    <row r="10798" spans="1:4" x14ac:dyDescent="0.25">
      <c r="A10798" s="1051">
        <v>4203</v>
      </c>
      <c r="B10798" s="1051" t="s">
        <v>25804</v>
      </c>
      <c r="C10798" s="1051" t="s">
        <v>17034</v>
      </c>
      <c r="D10798" s="1054">
        <v>134.18</v>
      </c>
    </row>
    <row r="10799" spans="1:4" x14ac:dyDescent="0.25">
      <c r="A10799" s="1051">
        <v>40368</v>
      </c>
      <c r="B10799" s="1051" t="s">
        <v>25805</v>
      </c>
      <c r="C10799" s="1051" t="s">
        <v>17034</v>
      </c>
      <c r="D10799" s="1054">
        <v>85.45</v>
      </c>
    </row>
    <row r="10800" spans="1:4" x14ac:dyDescent="0.25">
      <c r="A10800" s="1051">
        <v>40365</v>
      </c>
      <c r="B10800" s="1051" t="s">
        <v>25806</v>
      </c>
      <c r="C10800" s="1051" t="s">
        <v>17034</v>
      </c>
      <c r="D10800" s="1054">
        <v>57.65</v>
      </c>
    </row>
    <row r="10801" spans="1:4" x14ac:dyDescent="0.25">
      <c r="A10801" s="1051">
        <v>40356</v>
      </c>
      <c r="B10801" s="1051" t="s">
        <v>25807</v>
      </c>
      <c r="C10801" s="1051" t="s">
        <v>17034</v>
      </c>
      <c r="D10801" s="1054">
        <v>19.690000000000001</v>
      </c>
    </row>
    <row r="10802" spans="1:4" x14ac:dyDescent="0.25">
      <c r="A10802" s="1051">
        <v>40362</v>
      </c>
      <c r="B10802" s="1051" t="s">
        <v>25808</v>
      </c>
      <c r="C10802" s="1051" t="s">
        <v>17034</v>
      </c>
      <c r="D10802" s="1054">
        <v>38.18</v>
      </c>
    </row>
    <row r="10803" spans="1:4" x14ac:dyDescent="0.25">
      <c r="A10803" s="1051">
        <v>40374</v>
      </c>
      <c r="B10803" s="1051" t="s">
        <v>25809</v>
      </c>
      <c r="C10803" s="1051" t="s">
        <v>17034</v>
      </c>
      <c r="D10803" s="1054">
        <v>223.33</v>
      </c>
    </row>
    <row r="10804" spans="1:4" x14ac:dyDescent="0.25">
      <c r="A10804" s="1051">
        <v>40371</v>
      </c>
      <c r="B10804" s="1051" t="s">
        <v>25810</v>
      </c>
      <c r="C10804" s="1051" t="s">
        <v>17034</v>
      </c>
      <c r="D10804" s="1054">
        <v>140.58000000000001</v>
      </c>
    </row>
    <row r="10805" spans="1:4" x14ac:dyDescent="0.25">
      <c r="A10805" s="1051">
        <v>40359</v>
      </c>
      <c r="B10805" s="1051" t="s">
        <v>25811</v>
      </c>
      <c r="C10805" s="1051" t="s">
        <v>17034</v>
      </c>
      <c r="D10805" s="1054">
        <v>25.44</v>
      </c>
    </row>
    <row r="10806" spans="1:4" x14ac:dyDescent="0.25">
      <c r="A10806" s="1051">
        <v>7595</v>
      </c>
      <c r="B10806" s="1051" t="s">
        <v>25812</v>
      </c>
      <c r="C10806" s="1051" t="s">
        <v>17039</v>
      </c>
      <c r="D10806" s="1054">
        <v>16.97</v>
      </c>
    </row>
    <row r="10807" spans="1:4" x14ac:dyDescent="0.25">
      <c r="A10807" s="1051">
        <v>41094</v>
      </c>
      <c r="B10807" s="1051" t="s">
        <v>25813</v>
      </c>
      <c r="C10807" s="1051" t="s">
        <v>17040</v>
      </c>
      <c r="D10807" s="1055">
        <v>2977.23</v>
      </c>
    </row>
    <row r="10808" spans="1:4" x14ac:dyDescent="0.25">
      <c r="A10808" s="1051">
        <v>39609</v>
      </c>
      <c r="B10808" s="1051" t="s">
        <v>25814</v>
      </c>
      <c r="C10808" s="1051" t="s">
        <v>17034</v>
      </c>
      <c r="D10808" s="1055">
        <v>51548.4</v>
      </c>
    </row>
    <row r="10809" spans="1:4" x14ac:dyDescent="0.25">
      <c r="A10809" s="1051">
        <v>39610</v>
      </c>
      <c r="B10809" s="1051" t="s">
        <v>25815</v>
      </c>
      <c r="C10809" s="1051" t="s">
        <v>17034</v>
      </c>
      <c r="D10809" s="1055">
        <v>75244.58</v>
      </c>
    </row>
    <row r="10810" spans="1:4" x14ac:dyDescent="0.25">
      <c r="A10810" s="1051">
        <v>39611</v>
      </c>
      <c r="B10810" s="1051" t="s">
        <v>25816</v>
      </c>
      <c r="C10810" s="1051" t="s">
        <v>17034</v>
      </c>
      <c r="D10810" s="1055">
        <v>91058.26</v>
      </c>
    </row>
    <row r="10811" spans="1:4" x14ac:dyDescent="0.25">
      <c r="A10811" s="1051">
        <v>39612</v>
      </c>
      <c r="B10811" s="1051" t="s">
        <v>25817</v>
      </c>
      <c r="C10811" s="1051" t="s">
        <v>17034</v>
      </c>
      <c r="D10811" s="1055">
        <v>142644.81</v>
      </c>
    </row>
    <row r="10812" spans="1:4" x14ac:dyDescent="0.25">
      <c r="A10812" s="1051">
        <v>39608</v>
      </c>
      <c r="B10812" s="1051" t="s">
        <v>25818</v>
      </c>
      <c r="C10812" s="1051" t="s">
        <v>17034</v>
      </c>
      <c r="D10812" s="1055">
        <v>41217.56</v>
      </c>
    </row>
    <row r="10813" spans="1:4" x14ac:dyDescent="0.25">
      <c r="A10813" s="1051">
        <v>38175</v>
      </c>
      <c r="B10813" s="1051" t="s">
        <v>25819</v>
      </c>
      <c r="C10813" s="1051" t="s">
        <v>17034</v>
      </c>
      <c r="D10813" s="1054">
        <v>4.3600000000000003</v>
      </c>
    </row>
    <row r="10814" spans="1:4" x14ac:dyDescent="0.25">
      <c r="A10814" s="1051">
        <v>38176</v>
      </c>
      <c r="B10814" s="1051" t="s">
        <v>25820</v>
      </c>
      <c r="C10814" s="1051" t="s">
        <v>17034</v>
      </c>
      <c r="D10814" s="1054">
        <v>12.82</v>
      </c>
    </row>
    <row r="10815" spans="1:4" x14ac:dyDescent="0.25">
      <c r="A10815" s="1051">
        <v>36152</v>
      </c>
      <c r="B10815" s="1051" t="s">
        <v>25821</v>
      </c>
      <c r="C10815" s="1051" t="s">
        <v>17034</v>
      </c>
      <c r="D10815" s="1054">
        <v>5.73</v>
      </c>
    </row>
    <row r="10816" spans="1:4" x14ac:dyDescent="0.25">
      <c r="A10816" s="1051">
        <v>4221</v>
      </c>
      <c r="B10816" s="1051" t="s">
        <v>25822</v>
      </c>
      <c r="C10816" s="1051" t="s">
        <v>17037</v>
      </c>
      <c r="D10816" s="1054">
        <v>5.92</v>
      </c>
    </row>
    <row r="10817" spans="1:4" x14ac:dyDescent="0.25">
      <c r="A10817" s="1051">
        <v>4227</v>
      </c>
      <c r="B10817" s="1051" t="s">
        <v>25823</v>
      </c>
      <c r="C10817" s="1051" t="s">
        <v>17037</v>
      </c>
      <c r="D10817" s="1054">
        <v>27.6</v>
      </c>
    </row>
    <row r="10818" spans="1:4" x14ac:dyDescent="0.25">
      <c r="A10818" s="1051">
        <v>38170</v>
      </c>
      <c r="B10818" s="1051" t="s">
        <v>25824</v>
      </c>
      <c r="C10818" s="1051" t="s">
        <v>17034</v>
      </c>
      <c r="D10818" s="1054">
        <v>19.05</v>
      </c>
    </row>
    <row r="10819" spans="1:4" x14ac:dyDescent="0.25">
      <c r="A10819" s="1051">
        <v>4252</v>
      </c>
      <c r="B10819" s="1051" t="s">
        <v>25825</v>
      </c>
      <c r="C10819" s="1051" t="s">
        <v>17039</v>
      </c>
      <c r="D10819" s="1054">
        <v>29.19</v>
      </c>
    </row>
    <row r="10820" spans="1:4" x14ac:dyDescent="0.25">
      <c r="A10820" s="1051">
        <v>40980</v>
      </c>
      <c r="B10820" s="1051" t="s">
        <v>25826</v>
      </c>
      <c r="C10820" s="1051" t="s">
        <v>17040</v>
      </c>
      <c r="D10820" s="1055">
        <v>5120.6899999999996</v>
      </c>
    </row>
    <row r="10821" spans="1:4" x14ac:dyDescent="0.25">
      <c r="A10821" s="1051">
        <v>41031</v>
      </c>
      <c r="B10821" s="1051" t="s">
        <v>25827</v>
      </c>
      <c r="C10821" s="1051" t="s">
        <v>17040</v>
      </c>
      <c r="D10821" s="1055">
        <v>4778.8500000000004</v>
      </c>
    </row>
    <row r="10822" spans="1:4" x14ac:dyDescent="0.25">
      <c r="A10822" s="1051">
        <v>37666</v>
      </c>
      <c r="B10822" s="1051" t="s">
        <v>25828</v>
      </c>
      <c r="C10822" s="1051" t="s">
        <v>17039</v>
      </c>
      <c r="D10822" s="1054">
        <v>23.29</v>
      </c>
    </row>
    <row r="10823" spans="1:4" x14ac:dyDescent="0.25">
      <c r="A10823" s="1051">
        <v>40986</v>
      </c>
      <c r="B10823" s="1051" t="s">
        <v>25829</v>
      </c>
      <c r="C10823" s="1051" t="s">
        <v>17040</v>
      </c>
      <c r="D10823" s="1055">
        <v>4084.17</v>
      </c>
    </row>
    <row r="10824" spans="1:4" x14ac:dyDescent="0.25">
      <c r="A10824" s="1051">
        <v>4250</v>
      </c>
      <c r="B10824" s="1051" t="s">
        <v>25830</v>
      </c>
      <c r="C10824" s="1051" t="s">
        <v>17039</v>
      </c>
      <c r="D10824" s="1054">
        <v>16.559999999999999</v>
      </c>
    </row>
    <row r="10825" spans="1:4" x14ac:dyDescent="0.25">
      <c r="A10825" s="1051">
        <v>40978</v>
      </c>
      <c r="B10825" s="1051" t="s">
        <v>25831</v>
      </c>
      <c r="C10825" s="1051" t="s">
        <v>17040</v>
      </c>
      <c r="D10825" s="1055">
        <v>2903.56</v>
      </c>
    </row>
    <row r="10826" spans="1:4" x14ac:dyDescent="0.25">
      <c r="A10826" s="1051">
        <v>44501</v>
      </c>
      <c r="B10826" s="1051" t="s">
        <v>25832</v>
      </c>
      <c r="C10826" s="1051" t="s">
        <v>17039</v>
      </c>
      <c r="D10826" s="1054">
        <v>27.26</v>
      </c>
    </row>
    <row r="10827" spans="1:4" x14ac:dyDescent="0.25">
      <c r="A10827" s="1051">
        <v>41043</v>
      </c>
      <c r="B10827" s="1051" t="s">
        <v>25833</v>
      </c>
      <c r="C10827" s="1051" t="s">
        <v>17040</v>
      </c>
      <c r="D10827" s="1055">
        <v>4778.8500000000004</v>
      </c>
    </row>
    <row r="10828" spans="1:4" x14ac:dyDescent="0.25">
      <c r="A10828" s="1051">
        <v>4234</v>
      </c>
      <c r="B10828" s="1051" t="s">
        <v>25834</v>
      </c>
      <c r="C10828" s="1051" t="s">
        <v>17039</v>
      </c>
      <c r="D10828" s="1054">
        <v>29.86</v>
      </c>
    </row>
    <row r="10829" spans="1:4" x14ac:dyDescent="0.25">
      <c r="A10829" s="1051">
        <v>40987</v>
      </c>
      <c r="B10829" s="1051" t="s">
        <v>25835</v>
      </c>
      <c r="C10829" s="1051" t="s">
        <v>17040</v>
      </c>
      <c r="D10829" s="1055">
        <v>5234.93</v>
      </c>
    </row>
    <row r="10830" spans="1:4" x14ac:dyDescent="0.25">
      <c r="A10830" s="1051">
        <v>4253</v>
      </c>
      <c r="B10830" s="1051" t="s">
        <v>25836</v>
      </c>
      <c r="C10830" s="1051" t="s">
        <v>17039</v>
      </c>
      <c r="D10830" s="1054">
        <v>22.68</v>
      </c>
    </row>
    <row r="10831" spans="1:4" x14ac:dyDescent="0.25">
      <c r="A10831" s="1051">
        <v>40981</v>
      </c>
      <c r="B10831" s="1051" t="s">
        <v>25837</v>
      </c>
      <c r="C10831" s="1051" t="s">
        <v>17040</v>
      </c>
      <c r="D10831" s="1055">
        <v>3977.78</v>
      </c>
    </row>
    <row r="10832" spans="1:4" x14ac:dyDescent="0.25">
      <c r="A10832" s="1051">
        <v>4254</v>
      </c>
      <c r="B10832" s="1051" t="s">
        <v>25838</v>
      </c>
      <c r="C10832" s="1051" t="s">
        <v>17039</v>
      </c>
      <c r="D10832" s="1054">
        <v>39.85</v>
      </c>
    </row>
    <row r="10833" spans="1:4" x14ac:dyDescent="0.25">
      <c r="A10833" s="1051">
        <v>41036</v>
      </c>
      <c r="B10833" s="1051" t="s">
        <v>25839</v>
      </c>
      <c r="C10833" s="1051" t="s">
        <v>17040</v>
      </c>
      <c r="D10833" s="1055">
        <v>6986.14</v>
      </c>
    </row>
    <row r="10834" spans="1:4" x14ac:dyDescent="0.25">
      <c r="A10834" s="1051">
        <v>4251</v>
      </c>
      <c r="B10834" s="1051" t="s">
        <v>25840</v>
      </c>
      <c r="C10834" s="1051" t="s">
        <v>17039</v>
      </c>
      <c r="D10834" s="1054">
        <v>17.73</v>
      </c>
    </row>
    <row r="10835" spans="1:4" x14ac:dyDescent="0.25">
      <c r="A10835" s="1051">
        <v>40979</v>
      </c>
      <c r="B10835" s="1051" t="s">
        <v>25841</v>
      </c>
      <c r="C10835" s="1051" t="s">
        <v>17040</v>
      </c>
      <c r="D10835" s="1055">
        <v>3108.5</v>
      </c>
    </row>
    <row r="10836" spans="1:4" x14ac:dyDescent="0.25">
      <c r="A10836" s="1051">
        <v>4230</v>
      </c>
      <c r="B10836" s="1051" t="s">
        <v>25842</v>
      </c>
      <c r="C10836" s="1051" t="s">
        <v>17039</v>
      </c>
      <c r="D10836" s="1054">
        <v>31.14</v>
      </c>
    </row>
    <row r="10837" spans="1:4" x14ac:dyDescent="0.25">
      <c r="A10837" s="1051">
        <v>40998</v>
      </c>
      <c r="B10837" s="1051" t="s">
        <v>25843</v>
      </c>
      <c r="C10837" s="1051" t="s">
        <v>17040</v>
      </c>
      <c r="D10837" s="1055">
        <v>5459.67</v>
      </c>
    </row>
    <row r="10838" spans="1:4" x14ac:dyDescent="0.25">
      <c r="A10838" s="1051">
        <v>4257</v>
      </c>
      <c r="B10838" s="1051" t="s">
        <v>25844</v>
      </c>
      <c r="C10838" s="1051" t="s">
        <v>17039</v>
      </c>
      <c r="D10838" s="1054">
        <v>20.38</v>
      </c>
    </row>
    <row r="10839" spans="1:4" x14ac:dyDescent="0.25">
      <c r="A10839" s="1051">
        <v>40982</v>
      </c>
      <c r="B10839" s="1051" t="s">
        <v>25845</v>
      </c>
      <c r="C10839" s="1051" t="s">
        <v>17040</v>
      </c>
      <c r="D10839" s="1055">
        <v>3573.92</v>
      </c>
    </row>
    <row r="10840" spans="1:4" x14ac:dyDescent="0.25">
      <c r="A10840" s="1051">
        <v>4240</v>
      </c>
      <c r="B10840" s="1051" t="s">
        <v>25846</v>
      </c>
      <c r="C10840" s="1051" t="s">
        <v>17039</v>
      </c>
      <c r="D10840" s="1054">
        <v>36.44</v>
      </c>
    </row>
    <row r="10841" spans="1:4" x14ac:dyDescent="0.25">
      <c r="A10841" s="1051">
        <v>41026</v>
      </c>
      <c r="B10841" s="1051" t="s">
        <v>25847</v>
      </c>
      <c r="C10841" s="1051" t="s">
        <v>17040</v>
      </c>
      <c r="D10841" s="1055">
        <v>6388.43</v>
      </c>
    </row>
    <row r="10842" spans="1:4" x14ac:dyDescent="0.25">
      <c r="A10842" s="1051">
        <v>4239</v>
      </c>
      <c r="B10842" s="1051" t="s">
        <v>25848</v>
      </c>
      <c r="C10842" s="1051" t="s">
        <v>17039</v>
      </c>
      <c r="D10842" s="1054">
        <v>36.44</v>
      </c>
    </row>
    <row r="10843" spans="1:4" x14ac:dyDescent="0.25">
      <c r="A10843" s="1051">
        <v>41024</v>
      </c>
      <c r="B10843" s="1051" t="s">
        <v>25849</v>
      </c>
      <c r="C10843" s="1051" t="s">
        <v>17040</v>
      </c>
      <c r="D10843" s="1055">
        <v>6388.43</v>
      </c>
    </row>
    <row r="10844" spans="1:4" x14ac:dyDescent="0.25">
      <c r="A10844" s="1051">
        <v>4248</v>
      </c>
      <c r="B10844" s="1051" t="s">
        <v>25850</v>
      </c>
      <c r="C10844" s="1051" t="s">
        <v>17039</v>
      </c>
      <c r="D10844" s="1054">
        <v>27.26</v>
      </c>
    </row>
    <row r="10845" spans="1:4" x14ac:dyDescent="0.25">
      <c r="A10845" s="1051">
        <v>41033</v>
      </c>
      <c r="B10845" s="1051" t="s">
        <v>25851</v>
      </c>
      <c r="C10845" s="1051" t="s">
        <v>17040</v>
      </c>
      <c r="D10845" s="1055">
        <v>4778.8500000000004</v>
      </c>
    </row>
    <row r="10846" spans="1:4" x14ac:dyDescent="0.25">
      <c r="A10846" s="1051">
        <v>44500</v>
      </c>
      <c r="B10846" s="1051" t="s">
        <v>25852</v>
      </c>
      <c r="C10846" s="1051" t="s">
        <v>17039</v>
      </c>
      <c r="D10846" s="1054">
        <v>27.26</v>
      </c>
    </row>
    <row r="10847" spans="1:4" x14ac:dyDescent="0.25">
      <c r="A10847" s="1051">
        <v>41040</v>
      </c>
      <c r="B10847" s="1051" t="s">
        <v>25853</v>
      </c>
      <c r="C10847" s="1051" t="s">
        <v>17040</v>
      </c>
      <c r="D10847" s="1055">
        <v>4778.8500000000004</v>
      </c>
    </row>
    <row r="10848" spans="1:4" x14ac:dyDescent="0.25">
      <c r="A10848" s="1051">
        <v>4238</v>
      </c>
      <c r="B10848" s="1051" t="s">
        <v>25854</v>
      </c>
      <c r="C10848" s="1051" t="s">
        <v>17039</v>
      </c>
      <c r="D10848" s="1054">
        <v>22.31</v>
      </c>
    </row>
    <row r="10849" spans="1:4" x14ac:dyDescent="0.25">
      <c r="A10849" s="1051">
        <v>41012</v>
      </c>
      <c r="B10849" s="1051" t="s">
        <v>25855</v>
      </c>
      <c r="C10849" s="1051" t="s">
        <v>17040</v>
      </c>
      <c r="D10849" s="1055">
        <v>3911.27</v>
      </c>
    </row>
    <row r="10850" spans="1:4" x14ac:dyDescent="0.25">
      <c r="A10850" s="1051">
        <v>4233</v>
      </c>
      <c r="B10850" s="1051" t="s">
        <v>25856</v>
      </c>
      <c r="C10850" s="1051" t="s">
        <v>17039</v>
      </c>
      <c r="D10850" s="1054">
        <v>36.44</v>
      </c>
    </row>
    <row r="10851" spans="1:4" x14ac:dyDescent="0.25">
      <c r="A10851" s="1051">
        <v>41001</v>
      </c>
      <c r="B10851" s="1051" t="s">
        <v>25857</v>
      </c>
      <c r="C10851" s="1051" t="s">
        <v>17040</v>
      </c>
      <c r="D10851" s="1055">
        <v>6388.43</v>
      </c>
    </row>
    <row r="10852" spans="1:4" x14ac:dyDescent="0.25">
      <c r="A10852" s="1051">
        <v>2</v>
      </c>
      <c r="B10852" s="1051" t="s">
        <v>25858</v>
      </c>
      <c r="C10852" s="1051" t="s">
        <v>17038</v>
      </c>
      <c r="D10852" s="1054">
        <v>19.5</v>
      </c>
    </row>
    <row r="10853" spans="1:4" x14ac:dyDescent="0.25">
      <c r="A10853" s="1051">
        <v>36517</v>
      </c>
      <c r="B10853" s="1051" t="s">
        <v>25859</v>
      </c>
      <c r="C10853" s="1051" t="s">
        <v>17034</v>
      </c>
      <c r="D10853" s="1055">
        <v>599400</v>
      </c>
    </row>
    <row r="10854" spans="1:4" x14ac:dyDescent="0.25">
      <c r="A10854" s="1051">
        <v>4262</v>
      </c>
      <c r="B10854" s="1051" t="s">
        <v>25860</v>
      </c>
      <c r="C10854" s="1051" t="s">
        <v>17034</v>
      </c>
      <c r="D10854" s="1055">
        <v>675000</v>
      </c>
    </row>
    <row r="10855" spans="1:4" x14ac:dyDescent="0.25">
      <c r="A10855" s="1051">
        <v>4263</v>
      </c>
      <c r="B10855" s="1051" t="s">
        <v>25861</v>
      </c>
      <c r="C10855" s="1051" t="s">
        <v>17034</v>
      </c>
      <c r="D10855" s="1055">
        <v>935999.95</v>
      </c>
    </row>
    <row r="10856" spans="1:4" x14ac:dyDescent="0.25">
      <c r="A10856" s="1051">
        <v>36518</v>
      </c>
      <c r="B10856" s="1051" t="s">
        <v>25862</v>
      </c>
      <c r="C10856" s="1051" t="s">
        <v>17034</v>
      </c>
      <c r="D10856" s="1055">
        <v>1065599.95</v>
      </c>
    </row>
    <row r="10857" spans="1:4" x14ac:dyDescent="0.25">
      <c r="A10857" s="1051">
        <v>14221</v>
      </c>
      <c r="B10857" s="1051" t="s">
        <v>25863</v>
      </c>
      <c r="C10857" s="1051" t="s">
        <v>17034</v>
      </c>
      <c r="D10857" s="1055">
        <v>621899.97</v>
      </c>
    </row>
    <row r="10858" spans="1:4" x14ac:dyDescent="0.25">
      <c r="A10858" s="1051">
        <v>38402</v>
      </c>
      <c r="B10858" s="1051" t="s">
        <v>25864</v>
      </c>
      <c r="C10858" s="1051" t="s">
        <v>17034</v>
      </c>
      <c r="D10858" s="1054">
        <v>11.95</v>
      </c>
    </row>
    <row r="10859" spans="1:4" x14ac:dyDescent="0.25">
      <c r="A10859" s="1051">
        <v>3412</v>
      </c>
      <c r="B10859" s="1051" t="s">
        <v>25865</v>
      </c>
      <c r="C10859" s="1051" t="s">
        <v>17041</v>
      </c>
      <c r="D10859" s="1054">
        <v>17</v>
      </c>
    </row>
    <row r="10860" spans="1:4" x14ac:dyDescent="0.25">
      <c r="A10860" s="1051">
        <v>3413</v>
      </c>
      <c r="B10860" s="1051" t="s">
        <v>25866</v>
      </c>
      <c r="C10860" s="1051" t="s">
        <v>17041</v>
      </c>
      <c r="D10860" s="1054">
        <v>38.270000000000003</v>
      </c>
    </row>
    <row r="10861" spans="1:4" x14ac:dyDescent="0.25">
      <c r="A10861" s="1051">
        <v>39744</v>
      </c>
      <c r="B10861" s="1051" t="s">
        <v>25867</v>
      </c>
      <c r="C10861" s="1051" t="s">
        <v>17041</v>
      </c>
      <c r="D10861" s="1054">
        <v>29.71</v>
      </c>
    </row>
    <row r="10862" spans="1:4" x14ac:dyDescent="0.25">
      <c r="A10862" s="1051">
        <v>39745</v>
      </c>
      <c r="B10862" s="1051" t="s">
        <v>25868</v>
      </c>
      <c r="C10862" s="1051" t="s">
        <v>17041</v>
      </c>
      <c r="D10862" s="1054">
        <v>62.72</v>
      </c>
    </row>
    <row r="10863" spans="1:4" x14ac:dyDescent="0.25">
      <c r="A10863" s="1051">
        <v>39637</v>
      </c>
      <c r="B10863" s="1051" t="s">
        <v>25869</v>
      </c>
      <c r="C10863" s="1051" t="s">
        <v>17041</v>
      </c>
      <c r="D10863" s="1054">
        <v>91.59</v>
      </c>
    </row>
    <row r="10864" spans="1:4" x14ac:dyDescent="0.25">
      <c r="A10864" s="1051">
        <v>39638</v>
      </c>
      <c r="B10864" s="1051" t="s">
        <v>25870</v>
      </c>
      <c r="C10864" s="1051" t="s">
        <v>17041</v>
      </c>
      <c r="D10864" s="1054">
        <v>103.64</v>
      </c>
    </row>
    <row r="10865" spans="1:4" x14ac:dyDescent="0.25">
      <c r="A10865" s="1051">
        <v>39639</v>
      </c>
      <c r="B10865" s="1051" t="s">
        <v>25871</v>
      </c>
      <c r="C10865" s="1051" t="s">
        <v>17041</v>
      </c>
      <c r="D10865" s="1054">
        <v>156.36000000000001</v>
      </c>
    </row>
    <row r="10866" spans="1:4" x14ac:dyDescent="0.25">
      <c r="A10866" s="1051">
        <v>39517</v>
      </c>
      <c r="B10866" s="1051" t="s">
        <v>25872</v>
      </c>
      <c r="C10866" s="1051" t="s">
        <v>17041</v>
      </c>
      <c r="D10866" s="1054">
        <v>215.1</v>
      </c>
    </row>
    <row r="10867" spans="1:4" x14ac:dyDescent="0.25">
      <c r="A10867" s="1051">
        <v>39518</v>
      </c>
      <c r="B10867" s="1051" t="s">
        <v>25873</v>
      </c>
      <c r="C10867" s="1051" t="s">
        <v>17041</v>
      </c>
      <c r="D10867" s="1054">
        <v>255.01</v>
      </c>
    </row>
    <row r="10868" spans="1:4" x14ac:dyDescent="0.25">
      <c r="A10868" s="1051">
        <v>38366</v>
      </c>
      <c r="B10868" s="1051" t="s">
        <v>25874</v>
      </c>
      <c r="C10868" s="1051" t="s">
        <v>17041</v>
      </c>
      <c r="D10868" s="1054">
        <v>6.55</v>
      </c>
    </row>
    <row r="10869" spans="1:4" x14ac:dyDescent="0.25">
      <c r="A10869" s="1051">
        <v>11703</v>
      </c>
      <c r="B10869" s="1051" t="s">
        <v>25875</v>
      </c>
      <c r="C10869" s="1051" t="s">
        <v>17034</v>
      </c>
      <c r="D10869" s="1054">
        <v>37.03</v>
      </c>
    </row>
    <row r="10870" spans="1:4" x14ac:dyDescent="0.25">
      <c r="A10870" s="1051">
        <v>37400</v>
      </c>
      <c r="B10870" s="1051" t="s">
        <v>25876</v>
      </c>
      <c r="C10870" s="1051" t="s">
        <v>17034</v>
      </c>
      <c r="D10870" s="1054">
        <v>71.209999999999994</v>
      </c>
    </row>
    <row r="10871" spans="1:4" x14ac:dyDescent="0.25">
      <c r="A10871" s="1051">
        <v>25400</v>
      </c>
      <c r="B10871" s="1051" t="s">
        <v>25877</v>
      </c>
      <c r="C10871" s="1051" t="s">
        <v>17034</v>
      </c>
      <c r="D10871" s="1055">
        <v>3559.26</v>
      </c>
    </row>
    <row r="10872" spans="1:4" x14ac:dyDescent="0.25">
      <c r="A10872" s="1051">
        <v>4276</v>
      </c>
      <c r="B10872" s="1051" t="s">
        <v>25878</v>
      </c>
      <c r="C10872" s="1051" t="s">
        <v>17034</v>
      </c>
      <c r="D10872" s="1054">
        <v>172.43</v>
      </c>
    </row>
    <row r="10873" spans="1:4" x14ac:dyDescent="0.25">
      <c r="A10873" s="1051">
        <v>4273</v>
      </c>
      <c r="B10873" s="1051" t="s">
        <v>25879</v>
      </c>
      <c r="C10873" s="1051" t="s">
        <v>17034</v>
      </c>
      <c r="D10873" s="1054">
        <v>313.06</v>
      </c>
    </row>
    <row r="10874" spans="1:4" x14ac:dyDescent="0.25">
      <c r="A10874" s="1051">
        <v>4274</v>
      </c>
      <c r="B10874" s="1051" t="s">
        <v>25880</v>
      </c>
      <c r="C10874" s="1051" t="s">
        <v>17034</v>
      </c>
      <c r="D10874" s="1054">
        <v>114.53</v>
      </c>
    </row>
    <row r="10875" spans="1:4" x14ac:dyDescent="0.25">
      <c r="A10875" s="1051">
        <v>39438</v>
      </c>
      <c r="B10875" s="1051" t="s">
        <v>25881</v>
      </c>
      <c r="C10875" s="1051" t="s">
        <v>17034</v>
      </c>
      <c r="D10875" s="1054">
        <v>0.27</v>
      </c>
    </row>
    <row r="10876" spans="1:4" x14ac:dyDescent="0.25">
      <c r="A10876" s="1051">
        <v>4379</v>
      </c>
      <c r="B10876" s="1051" t="s">
        <v>25882</v>
      </c>
      <c r="C10876" s="1051" t="s">
        <v>17034</v>
      </c>
      <c r="D10876" s="1054">
        <v>0.05</v>
      </c>
    </row>
    <row r="10877" spans="1:4" x14ac:dyDescent="0.25">
      <c r="A10877" s="1051">
        <v>4377</v>
      </c>
      <c r="B10877" s="1051" t="s">
        <v>25883</v>
      </c>
      <c r="C10877" s="1051" t="s">
        <v>17034</v>
      </c>
      <c r="D10877" s="1054">
        <v>0.19</v>
      </c>
    </row>
    <row r="10878" spans="1:4" x14ac:dyDescent="0.25">
      <c r="A10878" s="1051">
        <v>4356</v>
      </c>
      <c r="B10878" s="1051" t="s">
        <v>25884</v>
      </c>
      <c r="C10878" s="1051" t="s">
        <v>17034</v>
      </c>
      <c r="D10878" s="1054">
        <v>0.27</v>
      </c>
    </row>
    <row r="10879" spans="1:4" x14ac:dyDescent="0.25">
      <c r="A10879" s="1051">
        <v>13246</v>
      </c>
      <c r="B10879" s="1051" t="s">
        <v>25885</v>
      </c>
      <c r="C10879" s="1051" t="s">
        <v>17034</v>
      </c>
      <c r="D10879" s="1054">
        <v>0.47</v>
      </c>
    </row>
    <row r="10880" spans="1:4" x14ac:dyDescent="0.25">
      <c r="A10880" s="1051">
        <v>13294</v>
      </c>
      <c r="B10880" s="1051" t="s">
        <v>25886</v>
      </c>
      <c r="C10880" s="1051" t="s">
        <v>17034</v>
      </c>
      <c r="D10880" s="1054">
        <v>1.59</v>
      </c>
    </row>
    <row r="10881" spans="1:4" x14ac:dyDescent="0.25">
      <c r="A10881" s="1051">
        <v>11963</v>
      </c>
      <c r="B10881" s="1051" t="s">
        <v>25887</v>
      </c>
      <c r="C10881" s="1051" t="s">
        <v>17034</v>
      </c>
      <c r="D10881" s="1054">
        <v>10.01</v>
      </c>
    </row>
    <row r="10882" spans="1:4" x14ac:dyDescent="0.25">
      <c r="A10882" s="1051">
        <v>11964</v>
      </c>
      <c r="B10882" s="1051" t="s">
        <v>25888</v>
      </c>
      <c r="C10882" s="1051" t="s">
        <v>17034</v>
      </c>
      <c r="D10882" s="1054">
        <v>2.52</v>
      </c>
    </row>
    <row r="10883" spans="1:4" x14ac:dyDescent="0.25">
      <c r="A10883" s="1051">
        <v>4346</v>
      </c>
      <c r="B10883" s="1051" t="s">
        <v>25889</v>
      </c>
      <c r="C10883" s="1051" t="s">
        <v>17034</v>
      </c>
      <c r="D10883" s="1054">
        <v>10.73</v>
      </c>
    </row>
    <row r="10884" spans="1:4" x14ac:dyDescent="0.25">
      <c r="A10884" s="1051">
        <v>11955</v>
      </c>
      <c r="B10884" s="1051" t="s">
        <v>25890</v>
      </c>
      <c r="C10884" s="1051" t="s">
        <v>17034</v>
      </c>
      <c r="D10884" s="1054">
        <v>4.6900000000000004</v>
      </c>
    </row>
    <row r="10885" spans="1:4" x14ac:dyDescent="0.25">
      <c r="A10885" s="1051">
        <v>11960</v>
      </c>
      <c r="B10885" s="1051" t="s">
        <v>25891</v>
      </c>
      <c r="C10885" s="1051" t="s">
        <v>17034</v>
      </c>
      <c r="D10885" s="1054">
        <v>0.15</v>
      </c>
    </row>
    <row r="10886" spans="1:4" x14ac:dyDescent="0.25">
      <c r="A10886" s="1051">
        <v>4333</v>
      </c>
      <c r="B10886" s="1051" t="s">
        <v>25892</v>
      </c>
      <c r="C10886" s="1051" t="s">
        <v>17034</v>
      </c>
      <c r="D10886" s="1054">
        <v>0.27</v>
      </c>
    </row>
    <row r="10887" spans="1:4" x14ac:dyDescent="0.25">
      <c r="A10887" s="1051">
        <v>4358</v>
      </c>
      <c r="B10887" s="1051" t="s">
        <v>25893</v>
      </c>
      <c r="C10887" s="1051" t="s">
        <v>17034</v>
      </c>
      <c r="D10887" s="1054">
        <v>2.15</v>
      </c>
    </row>
    <row r="10888" spans="1:4" x14ac:dyDescent="0.25">
      <c r="A10888" s="1051">
        <v>39435</v>
      </c>
      <c r="B10888" s="1051" t="s">
        <v>25894</v>
      </c>
      <c r="C10888" s="1051" t="s">
        <v>17034</v>
      </c>
      <c r="D10888" s="1054">
        <v>0.11</v>
      </c>
    </row>
    <row r="10889" spans="1:4" x14ac:dyDescent="0.25">
      <c r="A10889" s="1051">
        <v>39436</v>
      </c>
      <c r="B10889" s="1051" t="s">
        <v>25895</v>
      </c>
      <c r="C10889" s="1051" t="s">
        <v>17034</v>
      </c>
      <c r="D10889" s="1054">
        <v>0.18</v>
      </c>
    </row>
    <row r="10890" spans="1:4" x14ac:dyDescent="0.25">
      <c r="A10890" s="1051">
        <v>39437</v>
      </c>
      <c r="B10890" s="1051" t="s">
        <v>25896</v>
      </c>
      <c r="C10890" s="1051" t="s">
        <v>17034</v>
      </c>
      <c r="D10890" s="1054">
        <v>0.24</v>
      </c>
    </row>
    <row r="10891" spans="1:4" x14ac:dyDescent="0.25">
      <c r="A10891" s="1051">
        <v>39439</v>
      </c>
      <c r="B10891" s="1051" t="s">
        <v>25897</v>
      </c>
      <c r="C10891" s="1051" t="s">
        <v>17034</v>
      </c>
      <c r="D10891" s="1054">
        <v>0.16</v>
      </c>
    </row>
    <row r="10892" spans="1:4" x14ac:dyDescent="0.25">
      <c r="A10892" s="1051">
        <v>39440</v>
      </c>
      <c r="B10892" s="1051" t="s">
        <v>25898</v>
      </c>
      <c r="C10892" s="1051" t="s">
        <v>17034</v>
      </c>
      <c r="D10892" s="1054">
        <v>0.21</v>
      </c>
    </row>
    <row r="10893" spans="1:4" x14ac:dyDescent="0.25">
      <c r="A10893" s="1051">
        <v>39441</v>
      </c>
      <c r="B10893" s="1051" t="s">
        <v>25899</v>
      </c>
      <c r="C10893" s="1051" t="s">
        <v>17034</v>
      </c>
      <c r="D10893" s="1054">
        <v>0.27</v>
      </c>
    </row>
    <row r="10894" spans="1:4" x14ac:dyDescent="0.25">
      <c r="A10894" s="1051">
        <v>39442</v>
      </c>
      <c r="B10894" s="1051" t="s">
        <v>25900</v>
      </c>
      <c r="C10894" s="1051" t="s">
        <v>17034</v>
      </c>
      <c r="D10894" s="1054">
        <v>0.19</v>
      </c>
    </row>
    <row r="10895" spans="1:4" x14ac:dyDescent="0.25">
      <c r="A10895" s="1051">
        <v>39443</v>
      </c>
      <c r="B10895" s="1051" t="s">
        <v>25901</v>
      </c>
      <c r="C10895" s="1051" t="s">
        <v>17034</v>
      </c>
      <c r="D10895" s="1054">
        <v>0.25</v>
      </c>
    </row>
    <row r="10896" spans="1:4" x14ac:dyDescent="0.25">
      <c r="A10896" s="1051">
        <v>4329</v>
      </c>
      <c r="B10896" s="1051" t="s">
        <v>25902</v>
      </c>
      <c r="C10896" s="1051" t="s">
        <v>17034</v>
      </c>
      <c r="D10896" s="1054">
        <v>2.29</v>
      </c>
    </row>
    <row r="10897" spans="1:4" x14ac:dyDescent="0.25">
      <c r="A10897" s="1051">
        <v>4383</v>
      </c>
      <c r="B10897" s="1051" t="s">
        <v>25903</v>
      </c>
      <c r="C10897" s="1051" t="s">
        <v>17034</v>
      </c>
      <c r="D10897" s="1054">
        <v>20.7</v>
      </c>
    </row>
    <row r="10898" spans="1:4" x14ac:dyDescent="0.25">
      <c r="A10898" s="1051">
        <v>4344</v>
      </c>
      <c r="B10898" s="1051" t="s">
        <v>25904</v>
      </c>
      <c r="C10898" s="1051" t="s">
        <v>17034</v>
      </c>
      <c r="D10898" s="1054">
        <v>21.7</v>
      </c>
    </row>
    <row r="10899" spans="1:4" x14ac:dyDescent="0.25">
      <c r="A10899" s="1051">
        <v>436</v>
      </c>
      <c r="B10899" s="1051" t="s">
        <v>25905</v>
      </c>
      <c r="C10899" s="1051" t="s">
        <v>17034</v>
      </c>
      <c r="D10899" s="1054">
        <v>12.14</v>
      </c>
    </row>
    <row r="10900" spans="1:4" x14ac:dyDescent="0.25">
      <c r="A10900" s="1051">
        <v>442</v>
      </c>
      <c r="B10900" s="1051" t="s">
        <v>25906</v>
      </c>
      <c r="C10900" s="1051" t="s">
        <v>17034</v>
      </c>
      <c r="D10900" s="1054">
        <v>7.18</v>
      </c>
    </row>
    <row r="10901" spans="1:4" x14ac:dyDescent="0.25">
      <c r="A10901" s="1051">
        <v>4335</v>
      </c>
      <c r="B10901" s="1051" t="s">
        <v>25907</v>
      </c>
      <c r="C10901" s="1051" t="s">
        <v>17034</v>
      </c>
      <c r="D10901" s="1054">
        <v>14.57</v>
      </c>
    </row>
    <row r="10902" spans="1:4" x14ac:dyDescent="0.25">
      <c r="A10902" s="1051">
        <v>4334</v>
      </c>
      <c r="B10902" s="1051" t="s">
        <v>25908</v>
      </c>
      <c r="C10902" s="1051" t="s">
        <v>17034</v>
      </c>
      <c r="D10902" s="1054">
        <v>19.989999999999998</v>
      </c>
    </row>
    <row r="10903" spans="1:4" x14ac:dyDescent="0.25">
      <c r="A10903" s="1051">
        <v>11953</v>
      </c>
      <c r="B10903" s="1051" t="s">
        <v>25909</v>
      </c>
      <c r="C10903" s="1051" t="s">
        <v>17034</v>
      </c>
      <c r="D10903" s="1054">
        <v>3.44</v>
      </c>
    </row>
    <row r="10904" spans="1:4" x14ac:dyDescent="0.25">
      <c r="A10904" s="1051">
        <v>4343</v>
      </c>
      <c r="B10904" s="1051" t="s">
        <v>25910</v>
      </c>
      <c r="C10904" s="1051" t="s">
        <v>17034</v>
      </c>
      <c r="D10904" s="1054">
        <v>4.91</v>
      </c>
    </row>
    <row r="10905" spans="1:4" x14ac:dyDescent="0.25">
      <c r="A10905" s="1051">
        <v>430</v>
      </c>
      <c r="B10905" s="1051" t="s">
        <v>25911</v>
      </c>
      <c r="C10905" s="1051" t="s">
        <v>17034</v>
      </c>
      <c r="D10905" s="1054">
        <v>10.86</v>
      </c>
    </row>
    <row r="10906" spans="1:4" x14ac:dyDescent="0.25">
      <c r="A10906" s="1051">
        <v>441</v>
      </c>
      <c r="B10906" s="1051" t="s">
        <v>25912</v>
      </c>
      <c r="C10906" s="1051" t="s">
        <v>17034</v>
      </c>
      <c r="D10906" s="1054">
        <v>11.95</v>
      </c>
    </row>
    <row r="10907" spans="1:4" x14ac:dyDescent="0.25">
      <c r="A10907" s="1051">
        <v>431</v>
      </c>
      <c r="B10907" s="1051" t="s">
        <v>25913</v>
      </c>
      <c r="C10907" s="1051" t="s">
        <v>17034</v>
      </c>
      <c r="D10907" s="1054">
        <v>14.43</v>
      </c>
    </row>
    <row r="10908" spans="1:4" x14ac:dyDescent="0.25">
      <c r="A10908" s="1051">
        <v>432</v>
      </c>
      <c r="B10908" s="1051" t="s">
        <v>25914</v>
      </c>
      <c r="C10908" s="1051" t="s">
        <v>17034</v>
      </c>
      <c r="D10908" s="1054">
        <v>15.93</v>
      </c>
    </row>
    <row r="10909" spans="1:4" x14ac:dyDescent="0.25">
      <c r="A10909" s="1051">
        <v>429</v>
      </c>
      <c r="B10909" s="1051" t="s">
        <v>25915</v>
      </c>
      <c r="C10909" s="1051" t="s">
        <v>17034</v>
      </c>
      <c r="D10909" s="1054">
        <v>21.47</v>
      </c>
    </row>
    <row r="10910" spans="1:4" x14ac:dyDescent="0.25">
      <c r="A10910" s="1051">
        <v>439</v>
      </c>
      <c r="B10910" s="1051" t="s">
        <v>25916</v>
      </c>
      <c r="C10910" s="1051" t="s">
        <v>17034</v>
      </c>
      <c r="D10910" s="1054">
        <v>18.3</v>
      </c>
    </row>
    <row r="10911" spans="1:4" x14ac:dyDescent="0.25">
      <c r="A10911" s="1051">
        <v>433</v>
      </c>
      <c r="B10911" s="1051" t="s">
        <v>25917</v>
      </c>
      <c r="C10911" s="1051" t="s">
        <v>17034</v>
      </c>
      <c r="D10911" s="1054">
        <v>21.36</v>
      </c>
    </row>
    <row r="10912" spans="1:4" x14ac:dyDescent="0.25">
      <c r="A10912" s="1051">
        <v>437</v>
      </c>
      <c r="B10912" s="1051" t="s">
        <v>25918</v>
      </c>
      <c r="C10912" s="1051" t="s">
        <v>17034</v>
      </c>
      <c r="D10912" s="1054">
        <v>28.38</v>
      </c>
    </row>
    <row r="10913" spans="1:4" x14ac:dyDescent="0.25">
      <c r="A10913" s="1051">
        <v>11790</v>
      </c>
      <c r="B10913" s="1051" t="s">
        <v>25919</v>
      </c>
      <c r="C10913" s="1051" t="s">
        <v>17034</v>
      </c>
      <c r="D10913" s="1054">
        <v>32.19</v>
      </c>
    </row>
    <row r="10914" spans="1:4" x14ac:dyDescent="0.25">
      <c r="A10914" s="1051">
        <v>428</v>
      </c>
      <c r="B10914" s="1051" t="s">
        <v>25920</v>
      </c>
      <c r="C10914" s="1051" t="s">
        <v>17034</v>
      </c>
      <c r="D10914" s="1054">
        <v>35</v>
      </c>
    </row>
    <row r="10915" spans="1:4" x14ac:dyDescent="0.25">
      <c r="A10915" s="1051">
        <v>4384</v>
      </c>
      <c r="B10915" s="1051" t="s">
        <v>25921</v>
      </c>
      <c r="C10915" s="1051" t="s">
        <v>17034</v>
      </c>
      <c r="D10915" s="1054">
        <v>23.79</v>
      </c>
    </row>
    <row r="10916" spans="1:4" x14ac:dyDescent="0.25">
      <c r="A10916" s="1051">
        <v>4351</v>
      </c>
      <c r="B10916" s="1051" t="s">
        <v>25922</v>
      </c>
      <c r="C10916" s="1051" t="s">
        <v>17034</v>
      </c>
      <c r="D10916" s="1054">
        <v>17.64</v>
      </c>
    </row>
    <row r="10917" spans="1:4" x14ac:dyDescent="0.25">
      <c r="A10917" s="1051">
        <v>11054</v>
      </c>
      <c r="B10917" s="1051" t="s">
        <v>25923</v>
      </c>
      <c r="C10917" s="1051" t="s">
        <v>17034</v>
      </c>
      <c r="D10917" s="1054">
        <v>0.05</v>
      </c>
    </row>
    <row r="10918" spans="1:4" x14ac:dyDescent="0.25">
      <c r="A10918" s="1051">
        <v>11055</v>
      </c>
      <c r="B10918" s="1051" t="s">
        <v>25924</v>
      </c>
      <c r="C10918" s="1051" t="s">
        <v>17034</v>
      </c>
      <c r="D10918" s="1054">
        <v>0.08</v>
      </c>
    </row>
    <row r="10919" spans="1:4" x14ac:dyDescent="0.25">
      <c r="A10919" s="1051">
        <v>11056</v>
      </c>
      <c r="B10919" s="1051" t="s">
        <v>25925</v>
      </c>
      <c r="C10919" s="1051" t="s">
        <v>17034</v>
      </c>
      <c r="D10919" s="1054">
        <v>0.09</v>
      </c>
    </row>
    <row r="10920" spans="1:4" x14ac:dyDescent="0.25">
      <c r="A10920" s="1051">
        <v>11057</v>
      </c>
      <c r="B10920" s="1051" t="s">
        <v>25926</v>
      </c>
      <c r="C10920" s="1051" t="s">
        <v>17034</v>
      </c>
      <c r="D10920" s="1054">
        <v>0.19</v>
      </c>
    </row>
    <row r="10921" spans="1:4" x14ac:dyDescent="0.25">
      <c r="A10921" s="1051">
        <v>11059</v>
      </c>
      <c r="B10921" s="1051" t="s">
        <v>25927</v>
      </c>
      <c r="C10921" s="1051" t="s">
        <v>17034</v>
      </c>
      <c r="D10921" s="1054">
        <v>0.36</v>
      </c>
    </row>
    <row r="10922" spans="1:4" x14ac:dyDescent="0.25">
      <c r="A10922" s="1051">
        <v>11058</v>
      </c>
      <c r="B10922" s="1051" t="s">
        <v>25928</v>
      </c>
      <c r="C10922" s="1051" t="s">
        <v>17034</v>
      </c>
      <c r="D10922" s="1054">
        <v>0.47</v>
      </c>
    </row>
    <row r="10923" spans="1:4" x14ac:dyDescent="0.25">
      <c r="A10923" s="1051">
        <v>4380</v>
      </c>
      <c r="B10923" s="1051" t="s">
        <v>25929</v>
      </c>
      <c r="C10923" s="1051" t="s">
        <v>17034</v>
      </c>
      <c r="D10923" s="1054">
        <v>1.59</v>
      </c>
    </row>
    <row r="10924" spans="1:4" x14ac:dyDescent="0.25">
      <c r="A10924" s="1051">
        <v>4299</v>
      </c>
      <c r="B10924" s="1051" t="s">
        <v>25930</v>
      </c>
      <c r="C10924" s="1051" t="s">
        <v>17034</v>
      </c>
      <c r="D10924" s="1054">
        <v>1.5</v>
      </c>
    </row>
    <row r="10925" spans="1:4" x14ac:dyDescent="0.25">
      <c r="A10925" s="1051">
        <v>4304</v>
      </c>
      <c r="B10925" s="1051" t="s">
        <v>25931</v>
      </c>
      <c r="C10925" s="1051" t="s">
        <v>17034</v>
      </c>
      <c r="D10925" s="1054">
        <v>2.04</v>
      </c>
    </row>
    <row r="10926" spans="1:4" x14ac:dyDescent="0.25">
      <c r="A10926" s="1051">
        <v>4305</v>
      </c>
      <c r="B10926" s="1051" t="s">
        <v>25932</v>
      </c>
      <c r="C10926" s="1051" t="s">
        <v>17034</v>
      </c>
      <c r="D10926" s="1054">
        <v>2.38</v>
      </c>
    </row>
    <row r="10927" spans="1:4" x14ac:dyDescent="0.25">
      <c r="A10927" s="1051">
        <v>4306</v>
      </c>
      <c r="B10927" s="1051" t="s">
        <v>25933</v>
      </c>
      <c r="C10927" s="1051" t="s">
        <v>17034</v>
      </c>
      <c r="D10927" s="1054">
        <v>2.76</v>
      </c>
    </row>
    <row r="10928" spans="1:4" x14ac:dyDescent="0.25">
      <c r="A10928" s="1051">
        <v>4308</v>
      </c>
      <c r="B10928" s="1051" t="s">
        <v>25934</v>
      </c>
      <c r="C10928" s="1051" t="s">
        <v>17034</v>
      </c>
      <c r="D10928" s="1054">
        <v>5.71</v>
      </c>
    </row>
    <row r="10929" spans="1:4" x14ac:dyDescent="0.25">
      <c r="A10929" s="1051">
        <v>4302</v>
      </c>
      <c r="B10929" s="1051" t="s">
        <v>25935</v>
      </c>
      <c r="C10929" s="1051" t="s">
        <v>17034</v>
      </c>
      <c r="D10929" s="1054">
        <v>4.28</v>
      </c>
    </row>
    <row r="10930" spans="1:4" x14ac:dyDescent="0.25">
      <c r="A10930" s="1051">
        <v>4300</v>
      </c>
      <c r="B10930" s="1051" t="s">
        <v>25936</v>
      </c>
      <c r="C10930" s="1051" t="s">
        <v>17034</v>
      </c>
      <c r="D10930" s="1054">
        <v>1.02</v>
      </c>
    </row>
    <row r="10931" spans="1:4" x14ac:dyDescent="0.25">
      <c r="A10931" s="1051">
        <v>4301</v>
      </c>
      <c r="B10931" s="1051" t="s">
        <v>25937</v>
      </c>
      <c r="C10931" s="1051" t="s">
        <v>17034</v>
      </c>
      <c r="D10931" s="1054">
        <v>1.24</v>
      </c>
    </row>
    <row r="10932" spans="1:4" x14ac:dyDescent="0.25">
      <c r="A10932" s="1051">
        <v>4320</v>
      </c>
      <c r="B10932" s="1051" t="s">
        <v>25938</v>
      </c>
      <c r="C10932" s="1051" t="s">
        <v>17034</v>
      </c>
      <c r="D10932" s="1054">
        <v>3.78</v>
      </c>
    </row>
    <row r="10933" spans="1:4" x14ac:dyDescent="0.25">
      <c r="A10933" s="1051">
        <v>4318</v>
      </c>
      <c r="B10933" s="1051" t="s">
        <v>25939</v>
      </c>
      <c r="C10933" s="1051" t="s">
        <v>17034</v>
      </c>
      <c r="D10933" s="1054">
        <v>1.84</v>
      </c>
    </row>
    <row r="10934" spans="1:4" x14ac:dyDescent="0.25">
      <c r="A10934" s="1051">
        <v>40547</v>
      </c>
      <c r="B10934" s="1051" t="s">
        <v>25940</v>
      </c>
      <c r="C10934" s="1051" t="s">
        <v>17050</v>
      </c>
      <c r="D10934" s="1054">
        <v>28.91</v>
      </c>
    </row>
    <row r="10935" spans="1:4" x14ac:dyDescent="0.25">
      <c r="A10935" s="1051">
        <v>11962</v>
      </c>
      <c r="B10935" s="1051" t="s">
        <v>25941</v>
      </c>
      <c r="C10935" s="1051" t="s">
        <v>17034</v>
      </c>
      <c r="D10935" s="1054">
        <v>0.23</v>
      </c>
    </row>
    <row r="10936" spans="1:4" x14ac:dyDescent="0.25">
      <c r="A10936" s="1051">
        <v>4332</v>
      </c>
      <c r="B10936" s="1051" t="s">
        <v>25942</v>
      </c>
      <c r="C10936" s="1051" t="s">
        <v>17034</v>
      </c>
      <c r="D10936" s="1054">
        <v>1.1499999999999999</v>
      </c>
    </row>
    <row r="10937" spans="1:4" x14ac:dyDescent="0.25">
      <c r="A10937" s="1051">
        <v>4331</v>
      </c>
      <c r="B10937" s="1051" t="s">
        <v>25943</v>
      </c>
      <c r="C10937" s="1051" t="s">
        <v>17034</v>
      </c>
      <c r="D10937" s="1054">
        <v>4.34</v>
      </c>
    </row>
    <row r="10938" spans="1:4" x14ac:dyDescent="0.25">
      <c r="A10938" s="1051">
        <v>4336</v>
      </c>
      <c r="B10938" s="1051" t="s">
        <v>25944</v>
      </c>
      <c r="C10938" s="1051" t="s">
        <v>17034</v>
      </c>
      <c r="D10938" s="1054">
        <v>5.55</v>
      </c>
    </row>
    <row r="10939" spans="1:4" x14ac:dyDescent="0.25">
      <c r="A10939" s="1051">
        <v>11948</v>
      </c>
      <c r="B10939" s="1051" t="s">
        <v>25945</v>
      </c>
      <c r="C10939" s="1051" t="s">
        <v>17034</v>
      </c>
      <c r="D10939" s="1054">
        <v>0.71</v>
      </c>
    </row>
    <row r="10940" spans="1:4" x14ac:dyDescent="0.25">
      <c r="A10940" s="1051">
        <v>4382</v>
      </c>
      <c r="B10940" s="1051" t="s">
        <v>25946</v>
      </c>
      <c r="C10940" s="1051" t="s">
        <v>17034</v>
      </c>
      <c r="D10940" s="1054">
        <v>1.19</v>
      </c>
    </row>
    <row r="10941" spans="1:4" x14ac:dyDescent="0.25">
      <c r="A10941" s="1051">
        <v>4354</v>
      </c>
      <c r="B10941" s="1051" t="s">
        <v>25947</v>
      </c>
      <c r="C10941" s="1051" t="s">
        <v>17034</v>
      </c>
      <c r="D10941" s="1054">
        <v>49.78</v>
      </c>
    </row>
    <row r="10942" spans="1:4" x14ac:dyDescent="0.25">
      <c r="A10942" s="1051">
        <v>40839</v>
      </c>
      <c r="B10942" s="1051" t="s">
        <v>25948</v>
      </c>
      <c r="C10942" s="1051" t="s">
        <v>17050</v>
      </c>
      <c r="D10942" s="1054">
        <v>119.78</v>
      </c>
    </row>
    <row r="10943" spans="1:4" x14ac:dyDescent="0.25">
      <c r="A10943" s="1051">
        <v>40552</v>
      </c>
      <c r="B10943" s="1051" t="s">
        <v>25949</v>
      </c>
      <c r="C10943" s="1051" t="s">
        <v>17050</v>
      </c>
      <c r="D10943" s="1054">
        <v>49.56</v>
      </c>
    </row>
    <row r="10944" spans="1:4" x14ac:dyDescent="0.25">
      <c r="A10944" s="1051">
        <v>40549</v>
      </c>
      <c r="B10944" s="1051" t="s">
        <v>25950</v>
      </c>
      <c r="C10944" s="1051" t="s">
        <v>17050</v>
      </c>
      <c r="D10944" s="1054">
        <v>196.2</v>
      </c>
    </row>
    <row r="10945" spans="1:4" x14ac:dyDescent="0.25">
      <c r="A10945" s="1051">
        <v>4385</v>
      </c>
      <c r="B10945" s="1051" t="s">
        <v>25951</v>
      </c>
      <c r="C10945" s="1051" t="s">
        <v>17055</v>
      </c>
      <c r="D10945" s="1055">
        <v>5197.21</v>
      </c>
    </row>
    <row r="10946" spans="1:4" x14ac:dyDescent="0.25">
      <c r="A10946" s="1051">
        <v>20078</v>
      </c>
      <c r="B10946" s="1051" t="s">
        <v>25952</v>
      </c>
      <c r="C10946" s="1051" t="s">
        <v>17034</v>
      </c>
      <c r="D10946" s="1054">
        <v>28.45</v>
      </c>
    </row>
    <row r="10947" spans="1:4" x14ac:dyDescent="0.25">
      <c r="A10947" s="1051">
        <v>39897</v>
      </c>
      <c r="B10947" s="1051" t="s">
        <v>25953</v>
      </c>
      <c r="C10947" s="1051" t="s">
        <v>17034</v>
      </c>
      <c r="D10947" s="1054">
        <v>52.76</v>
      </c>
    </row>
    <row r="10948" spans="1:4" x14ac:dyDescent="0.25">
      <c r="A10948" s="1051">
        <v>118</v>
      </c>
      <c r="B10948" s="1051" t="s">
        <v>25954</v>
      </c>
      <c r="C10948" s="1051" t="s">
        <v>17034</v>
      </c>
      <c r="D10948" s="1054">
        <v>60.15</v>
      </c>
    </row>
    <row r="10949" spans="1:4" x14ac:dyDescent="0.25">
      <c r="A10949" s="1051">
        <v>4396</v>
      </c>
      <c r="B10949" s="1051" t="s">
        <v>25955</v>
      </c>
      <c r="C10949" s="1051" t="s">
        <v>17041</v>
      </c>
      <c r="D10949" s="1054">
        <v>226.72</v>
      </c>
    </row>
    <row r="10950" spans="1:4" x14ac:dyDescent="0.25">
      <c r="A10950" s="1051">
        <v>36881</v>
      </c>
      <c r="B10950" s="1051" t="s">
        <v>25956</v>
      </c>
      <c r="C10950" s="1051" t="s">
        <v>17041</v>
      </c>
      <c r="D10950" s="1054">
        <v>146.02000000000001</v>
      </c>
    </row>
    <row r="10951" spans="1:4" x14ac:dyDescent="0.25">
      <c r="A10951" s="1051">
        <v>4397</v>
      </c>
      <c r="B10951" s="1051" t="s">
        <v>25957</v>
      </c>
      <c r="C10951" s="1051" t="s">
        <v>17041</v>
      </c>
      <c r="D10951" s="1054">
        <v>246.62</v>
      </c>
    </row>
    <row r="10952" spans="1:4" x14ac:dyDescent="0.25">
      <c r="A10952" s="1051">
        <v>36882</v>
      </c>
      <c r="B10952" s="1051" t="s">
        <v>25958</v>
      </c>
      <c r="C10952" s="1051" t="s">
        <v>17041</v>
      </c>
      <c r="D10952" s="1054">
        <v>174.6</v>
      </c>
    </row>
    <row r="10953" spans="1:4" x14ac:dyDescent="0.25">
      <c r="A10953" s="1051">
        <v>4751</v>
      </c>
      <c r="B10953" s="1051" t="s">
        <v>25959</v>
      </c>
      <c r="C10953" s="1051" t="s">
        <v>17039</v>
      </c>
      <c r="D10953" s="1054">
        <v>22.2</v>
      </c>
    </row>
    <row r="10954" spans="1:4" x14ac:dyDescent="0.25">
      <c r="A10954" s="1051">
        <v>41066</v>
      </c>
      <c r="B10954" s="1051" t="s">
        <v>25960</v>
      </c>
      <c r="C10954" s="1051" t="s">
        <v>17040</v>
      </c>
      <c r="D10954" s="1055">
        <v>3892.53</v>
      </c>
    </row>
    <row r="10955" spans="1:4" x14ac:dyDescent="0.25">
      <c r="A10955" s="1051">
        <v>39604</v>
      </c>
      <c r="B10955" s="1051" t="s">
        <v>25961</v>
      </c>
      <c r="C10955" s="1051" t="s">
        <v>17034</v>
      </c>
      <c r="D10955" s="1054">
        <v>9.17</v>
      </c>
    </row>
    <row r="10956" spans="1:4" x14ac:dyDescent="0.25">
      <c r="A10956" s="1051">
        <v>39605</v>
      </c>
      <c r="B10956" s="1051" t="s">
        <v>25962</v>
      </c>
      <c r="C10956" s="1051" t="s">
        <v>17034</v>
      </c>
      <c r="D10956" s="1054">
        <v>9.9600000000000009</v>
      </c>
    </row>
    <row r="10957" spans="1:4" x14ac:dyDescent="0.25">
      <c r="A10957" s="1051">
        <v>39606</v>
      </c>
      <c r="B10957" s="1051" t="s">
        <v>25963</v>
      </c>
      <c r="C10957" s="1051" t="s">
        <v>17034</v>
      </c>
      <c r="D10957" s="1054">
        <v>17.45</v>
      </c>
    </row>
    <row r="10958" spans="1:4" x14ac:dyDescent="0.25">
      <c r="A10958" s="1051">
        <v>39607</v>
      </c>
      <c r="B10958" s="1051" t="s">
        <v>25964</v>
      </c>
      <c r="C10958" s="1051" t="s">
        <v>17034</v>
      </c>
      <c r="D10958" s="1054">
        <v>23.6</v>
      </c>
    </row>
    <row r="10959" spans="1:4" x14ac:dyDescent="0.25">
      <c r="A10959" s="1051">
        <v>39594</v>
      </c>
      <c r="B10959" s="1051" t="s">
        <v>25965</v>
      </c>
      <c r="C10959" s="1051" t="s">
        <v>17034</v>
      </c>
      <c r="D10959" s="1054">
        <v>592.16</v>
      </c>
    </row>
    <row r="10960" spans="1:4" x14ac:dyDescent="0.25">
      <c r="A10960" s="1051">
        <v>39596</v>
      </c>
      <c r="B10960" s="1051" t="s">
        <v>25966</v>
      </c>
      <c r="C10960" s="1051" t="s">
        <v>17034</v>
      </c>
      <c r="D10960" s="1055">
        <v>1585.85</v>
      </c>
    </row>
    <row r="10961" spans="1:4" x14ac:dyDescent="0.25">
      <c r="A10961" s="1051">
        <v>39595</v>
      </c>
      <c r="B10961" s="1051" t="s">
        <v>25967</v>
      </c>
      <c r="C10961" s="1051" t="s">
        <v>17034</v>
      </c>
      <c r="D10961" s="1055">
        <v>3563.19</v>
      </c>
    </row>
    <row r="10962" spans="1:4" x14ac:dyDescent="0.25">
      <c r="A10962" s="1051">
        <v>39597</v>
      </c>
      <c r="B10962" s="1051" t="s">
        <v>25968</v>
      </c>
      <c r="C10962" s="1051" t="s">
        <v>17034</v>
      </c>
      <c r="D10962" s="1055">
        <v>5589.35</v>
      </c>
    </row>
    <row r="10963" spans="1:4" x14ac:dyDescent="0.25">
      <c r="A10963" s="1051">
        <v>10731</v>
      </c>
      <c r="B10963" s="1051" t="s">
        <v>25969</v>
      </c>
      <c r="C10963" s="1051" t="s">
        <v>17041</v>
      </c>
      <c r="D10963" s="1054">
        <v>45</v>
      </c>
    </row>
    <row r="10964" spans="1:4" x14ac:dyDescent="0.25">
      <c r="A10964" s="1051">
        <v>4704</v>
      </c>
      <c r="B10964" s="1051" t="s">
        <v>25970</v>
      </c>
      <c r="C10964" s="1051" t="s">
        <v>17041</v>
      </c>
      <c r="D10964" s="1054">
        <v>40.61</v>
      </c>
    </row>
    <row r="10965" spans="1:4" x14ac:dyDescent="0.25">
      <c r="A10965" s="1051">
        <v>10730</v>
      </c>
      <c r="B10965" s="1051" t="s">
        <v>25971</v>
      </c>
      <c r="C10965" s="1051" t="s">
        <v>17041</v>
      </c>
      <c r="D10965" s="1054">
        <v>43.51</v>
      </c>
    </row>
    <row r="10966" spans="1:4" x14ac:dyDescent="0.25">
      <c r="A10966" s="1051">
        <v>4720</v>
      </c>
      <c r="B10966" s="1051" t="s">
        <v>25972</v>
      </c>
      <c r="C10966" s="1051" t="s">
        <v>17038</v>
      </c>
      <c r="D10966" s="1054">
        <v>160.78</v>
      </c>
    </row>
    <row r="10967" spans="1:4" x14ac:dyDescent="0.25">
      <c r="A10967" s="1051">
        <v>4721</v>
      </c>
      <c r="B10967" s="1051" t="s">
        <v>25973</v>
      </c>
      <c r="C10967" s="1051" t="s">
        <v>17038</v>
      </c>
      <c r="D10967" s="1054">
        <v>139.26</v>
      </c>
    </row>
    <row r="10968" spans="1:4" x14ac:dyDescent="0.25">
      <c r="A10968" s="1051">
        <v>4718</v>
      </c>
      <c r="B10968" s="1051" t="s">
        <v>25974</v>
      </c>
      <c r="C10968" s="1051" t="s">
        <v>17038</v>
      </c>
      <c r="D10968" s="1054">
        <v>140</v>
      </c>
    </row>
    <row r="10969" spans="1:4" x14ac:dyDescent="0.25">
      <c r="A10969" s="1051">
        <v>4722</v>
      </c>
      <c r="B10969" s="1051" t="s">
        <v>25975</v>
      </c>
      <c r="C10969" s="1051" t="s">
        <v>17038</v>
      </c>
      <c r="D10969" s="1054">
        <v>131.55000000000001</v>
      </c>
    </row>
    <row r="10970" spans="1:4" x14ac:dyDescent="0.25">
      <c r="A10970" s="1051">
        <v>4730</v>
      </c>
      <c r="B10970" s="1051" t="s">
        <v>25976</v>
      </c>
      <c r="C10970" s="1051" t="s">
        <v>17038</v>
      </c>
      <c r="D10970" s="1054">
        <v>130.9</v>
      </c>
    </row>
    <row r="10971" spans="1:4" x14ac:dyDescent="0.25">
      <c r="A10971" s="1051">
        <v>13186</v>
      </c>
      <c r="B10971" s="1051" t="s">
        <v>25977</v>
      </c>
      <c r="C10971" s="1051" t="s">
        <v>17038</v>
      </c>
      <c r="D10971" s="1054">
        <v>151.04</v>
      </c>
    </row>
    <row r="10972" spans="1:4" x14ac:dyDescent="0.25">
      <c r="A10972" s="1051">
        <v>10737</v>
      </c>
      <c r="B10972" s="1051" t="s">
        <v>25978</v>
      </c>
      <c r="C10972" s="1051" t="s">
        <v>17041</v>
      </c>
      <c r="D10972" s="1054">
        <v>141.41</v>
      </c>
    </row>
    <row r="10973" spans="1:4" x14ac:dyDescent="0.25">
      <c r="A10973" s="1051">
        <v>10734</v>
      </c>
      <c r="B10973" s="1051" t="s">
        <v>25979</v>
      </c>
      <c r="C10973" s="1051" t="s">
        <v>17041</v>
      </c>
      <c r="D10973" s="1054">
        <v>84.12</v>
      </c>
    </row>
    <row r="10974" spans="1:4" x14ac:dyDescent="0.25">
      <c r="A10974" s="1051">
        <v>4708</v>
      </c>
      <c r="B10974" s="1051" t="s">
        <v>25980</v>
      </c>
      <c r="C10974" s="1051" t="s">
        <v>17041</v>
      </c>
      <c r="D10974" s="1054">
        <v>163.16999999999999</v>
      </c>
    </row>
    <row r="10975" spans="1:4" x14ac:dyDescent="0.25">
      <c r="A10975" s="1051">
        <v>4712</v>
      </c>
      <c r="B10975" s="1051" t="s">
        <v>25981</v>
      </c>
      <c r="C10975" s="1051" t="s">
        <v>17041</v>
      </c>
      <c r="D10975" s="1054">
        <v>79.77</v>
      </c>
    </row>
    <row r="10976" spans="1:4" x14ac:dyDescent="0.25">
      <c r="A10976" s="1051">
        <v>4710</v>
      </c>
      <c r="B10976" s="1051" t="s">
        <v>25982</v>
      </c>
      <c r="C10976" s="1051" t="s">
        <v>17041</v>
      </c>
      <c r="D10976" s="1054">
        <v>255.82</v>
      </c>
    </row>
    <row r="10977" spans="1:4" x14ac:dyDescent="0.25">
      <c r="A10977" s="1051">
        <v>4750</v>
      </c>
      <c r="B10977" s="1051" t="s">
        <v>25983</v>
      </c>
      <c r="C10977" s="1051" t="s">
        <v>17039</v>
      </c>
      <c r="D10977" s="1054">
        <v>22.2</v>
      </c>
    </row>
    <row r="10978" spans="1:4" x14ac:dyDescent="0.25">
      <c r="A10978" s="1051">
        <v>41065</v>
      </c>
      <c r="B10978" s="1051" t="s">
        <v>25984</v>
      </c>
      <c r="C10978" s="1051" t="s">
        <v>17040</v>
      </c>
      <c r="D10978" s="1055">
        <v>3891.96</v>
      </c>
    </row>
    <row r="10979" spans="1:4" x14ac:dyDescent="0.25">
      <c r="A10979" s="1051">
        <v>34747</v>
      </c>
      <c r="B10979" s="1051" t="s">
        <v>25985</v>
      </c>
      <c r="C10979" s="1051" t="s">
        <v>17035</v>
      </c>
      <c r="D10979" s="1054">
        <v>44.87</v>
      </c>
    </row>
    <row r="10980" spans="1:4" x14ac:dyDescent="0.25">
      <c r="A10980" s="1051">
        <v>4826</v>
      </c>
      <c r="B10980" s="1051" t="s">
        <v>25986</v>
      </c>
      <c r="C10980" s="1051" t="s">
        <v>17035</v>
      </c>
      <c r="D10980" s="1054">
        <v>48.24</v>
      </c>
    </row>
    <row r="10981" spans="1:4" x14ac:dyDescent="0.25">
      <c r="A10981" s="1051">
        <v>41975</v>
      </c>
      <c r="B10981" s="1051" t="s">
        <v>25987</v>
      </c>
      <c r="C10981" s="1051" t="s">
        <v>17041</v>
      </c>
      <c r="D10981" s="1054">
        <v>94.34</v>
      </c>
    </row>
    <row r="10982" spans="1:4" x14ac:dyDescent="0.25">
      <c r="A10982" s="1051">
        <v>4825</v>
      </c>
      <c r="B10982" s="1051" t="s">
        <v>25988</v>
      </c>
      <c r="C10982" s="1051" t="s">
        <v>17035</v>
      </c>
      <c r="D10982" s="1054">
        <v>66.78</v>
      </c>
    </row>
    <row r="10983" spans="1:4" x14ac:dyDescent="0.25">
      <c r="A10983" s="1051">
        <v>34744</v>
      </c>
      <c r="B10983" s="1051" t="s">
        <v>25989</v>
      </c>
      <c r="C10983" s="1051" t="s">
        <v>17041</v>
      </c>
      <c r="D10983" s="1054">
        <v>37.200000000000003</v>
      </c>
    </row>
    <row r="10984" spans="1:4" x14ac:dyDescent="0.25">
      <c r="A10984" s="1051">
        <v>39430</v>
      </c>
      <c r="B10984" s="1051" t="s">
        <v>25990</v>
      </c>
      <c r="C10984" s="1051" t="s">
        <v>17034</v>
      </c>
      <c r="D10984" s="1054">
        <v>1.57</v>
      </c>
    </row>
    <row r="10985" spans="1:4" x14ac:dyDescent="0.25">
      <c r="A10985" s="1051">
        <v>39573</v>
      </c>
      <c r="B10985" s="1051" t="s">
        <v>25991</v>
      </c>
      <c r="C10985" s="1051" t="s">
        <v>17034</v>
      </c>
      <c r="D10985" s="1054">
        <v>1.55</v>
      </c>
    </row>
    <row r="10986" spans="1:4" x14ac:dyDescent="0.25">
      <c r="A10986" s="1051">
        <v>38410</v>
      </c>
      <c r="B10986" s="1051" t="s">
        <v>25992</v>
      </c>
      <c r="C10986" s="1051" t="s">
        <v>17034</v>
      </c>
      <c r="D10986" s="1055">
        <v>14642.93</v>
      </c>
    </row>
    <row r="10987" spans="1:4" x14ac:dyDescent="0.25">
      <c r="A10987" s="1051">
        <v>43082</v>
      </c>
      <c r="B10987" s="1051" t="s">
        <v>25993</v>
      </c>
      <c r="C10987" s="1051" t="s">
        <v>17036</v>
      </c>
      <c r="D10987" s="1054">
        <v>9.92</v>
      </c>
    </row>
    <row r="10988" spans="1:4" x14ac:dyDescent="0.25">
      <c r="A10988" s="1051">
        <v>43083</v>
      </c>
      <c r="B10988" s="1051" t="s">
        <v>25994</v>
      </c>
      <c r="C10988" s="1051" t="s">
        <v>17036</v>
      </c>
      <c r="D10988" s="1054">
        <v>8.59</v>
      </c>
    </row>
    <row r="10989" spans="1:4" x14ac:dyDescent="0.25">
      <c r="A10989" s="1051">
        <v>40535</v>
      </c>
      <c r="B10989" s="1051" t="s">
        <v>25995</v>
      </c>
      <c r="C10989" s="1051" t="s">
        <v>17036</v>
      </c>
      <c r="D10989" s="1054">
        <v>8.59</v>
      </c>
    </row>
    <row r="10990" spans="1:4" x14ac:dyDescent="0.25">
      <c r="A10990" s="1051">
        <v>40598</v>
      </c>
      <c r="B10990" s="1051" t="s">
        <v>25996</v>
      </c>
      <c r="C10990" s="1051" t="s">
        <v>17036</v>
      </c>
      <c r="D10990" s="1054">
        <v>8.3800000000000008</v>
      </c>
    </row>
    <row r="10991" spans="1:4" x14ac:dyDescent="0.25">
      <c r="A10991" s="1051">
        <v>43692</v>
      </c>
      <c r="B10991" s="1051" t="s">
        <v>25997</v>
      </c>
      <c r="C10991" s="1051" t="s">
        <v>17036</v>
      </c>
      <c r="D10991" s="1054">
        <v>9.0500000000000007</v>
      </c>
    </row>
    <row r="10992" spans="1:4" x14ac:dyDescent="0.25">
      <c r="A10992" s="1051">
        <v>43665</v>
      </c>
      <c r="B10992" s="1051" t="s">
        <v>25998</v>
      </c>
      <c r="C10992" s="1051" t="s">
        <v>17036</v>
      </c>
      <c r="D10992" s="1054">
        <v>8.52</v>
      </c>
    </row>
    <row r="10993" spans="1:4" x14ac:dyDescent="0.25">
      <c r="A10993" s="1051">
        <v>10966</v>
      </c>
      <c r="B10993" s="1051" t="s">
        <v>25999</v>
      </c>
      <c r="C10993" s="1051" t="s">
        <v>17036</v>
      </c>
      <c r="D10993" s="1054">
        <v>9.0500000000000007</v>
      </c>
    </row>
    <row r="10994" spans="1:4" x14ac:dyDescent="0.25">
      <c r="A10994" s="1051">
        <v>39427</v>
      </c>
      <c r="B10994" s="1051" t="s">
        <v>26000</v>
      </c>
      <c r="C10994" s="1051" t="s">
        <v>17035</v>
      </c>
      <c r="D10994" s="1054">
        <v>4.18</v>
      </c>
    </row>
    <row r="10995" spans="1:4" x14ac:dyDescent="0.25">
      <c r="A10995" s="1051">
        <v>39424</v>
      </c>
      <c r="B10995" s="1051" t="s">
        <v>26001</v>
      </c>
      <c r="C10995" s="1051" t="s">
        <v>17035</v>
      </c>
      <c r="D10995" s="1054">
        <v>2.48</v>
      </c>
    </row>
    <row r="10996" spans="1:4" x14ac:dyDescent="0.25">
      <c r="A10996" s="1051">
        <v>39425</v>
      </c>
      <c r="B10996" s="1051" t="s">
        <v>26002</v>
      </c>
      <c r="C10996" s="1051" t="s">
        <v>17035</v>
      </c>
      <c r="D10996" s="1054">
        <v>2.4500000000000002</v>
      </c>
    </row>
    <row r="10997" spans="1:4" x14ac:dyDescent="0.25">
      <c r="A10997" s="1051">
        <v>40664</v>
      </c>
      <c r="B10997" s="1051" t="s">
        <v>26003</v>
      </c>
      <c r="C10997" s="1051" t="s">
        <v>17036</v>
      </c>
      <c r="D10997" s="1054">
        <v>17.63</v>
      </c>
    </row>
    <row r="10998" spans="1:4" x14ac:dyDescent="0.25">
      <c r="A10998" s="1051">
        <v>34360</v>
      </c>
      <c r="B10998" s="1051" t="s">
        <v>26004</v>
      </c>
      <c r="C10998" s="1051" t="s">
        <v>17036</v>
      </c>
      <c r="D10998" s="1054">
        <v>42.8</v>
      </c>
    </row>
    <row r="10999" spans="1:4" x14ac:dyDescent="0.25">
      <c r="A10999" s="1051">
        <v>20259</v>
      </c>
      <c r="B10999" s="1051" t="s">
        <v>26005</v>
      </c>
      <c r="C10999" s="1051" t="s">
        <v>17035</v>
      </c>
      <c r="D10999" s="1054">
        <v>12.9</v>
      </c>
    </row>
    <row r="11000" spans="1:4" x14ac:dyDescent="0.25">
      <c r="A11000" s="1051">
        <v>14077</v>
      </c>
      <c r="B11000" s="1051" t="s">
        <v>26006</v>
      </c>
      <c r="C11000" s="1051" t="s">
        <v>17035</v>
      </c>
      <c r="D11000" s="1054">
        <v>197.44</v>
      </c>
    </row>
    <row r="11001" spans="1:4" x14ac:dyDescent="0.25">
      <c r="A11001" s="1051">
        <v>3678</v>
      </c>
      <c r="B11001" s="1051" t="s">
        <v>26007</v>
      </c>
      <c r="C11001" s="1051" t="s">
        <v>17035</v>
      </c>
      <c r="D11001" s="1054">
        <v>89.24</v>
      </c>
    </row>
    <row r="11002" spans="1:4" x14ac:dyDescent="0.25">
      <c r="A11002" s="1051">
        <v>11552</v>
      </c>
      <c r="B11002" s="1051" t="s">
        <v>26008</v>
      </c>
      <c r="C11002" s="1051" t="s">
        <v>17035</v>
      </c>
      <c r="D11002" s="1054">
        <v>6.72</v>
      </c>
    </row>
    <row r="11003" spans="1:4" x14ac:dyDescent="0.25">
      <c r="A11003" s="1051">
        <v>585</v>
      </c>
      <c r="B11003" s="1051" t="s">
        <v>26009</v>
      </c>
      <c r="C11003" s="1051" t="s">
        <v>17036</v>
      </c>
      <c r="D11003" s="1054">
        <v>34.24</v>
      </c>
    </row>
    <row r="11004" spans="1:4" x14ac:dyDescent="0.25">
      <c r="A11004" s="1051">
        <v>39418</v>
      </c>
      <c r="B11004" s="1051" t="s">
        <v>26010</v>
      </c>
      <c r="C11004" s="1051" t="s">
        <v>17035</v>
      </c>
      <c r="D11004" s="1054">
        <v>4.66</v>
      </c>
    </row>
    <row r="11005" spans="1:4" x14ac:dyDescent="0.25">
      <c r="A11005" s="1051">
        <v>39419</v>
      </c>
      <c r="B11005" s="1051" t="s">
        <v>26011</v>
      </c>
      <c r="C11005" s="1051" t="s">
        <v>17035</v>
      </c>
      <c r="D11005" s="1054">
        <v>5.68</v>
      </c>
    </row>
    <row r="11006" spans="1:4" x14ac:dyDescent="0.25">
      <c r="A11006" s="1051">
        <v>39420</v>
      </c>
      <c r="B11006" s="1051" t="s">
        <v>26012</v>
      </c>
      <c r="C11006" s="1051" t="s">
        <v>17035</v>
      </c>
      <c r="D11006" s="1054">
        <v>6.27</v>
      </c>
    </row>
    <row r="11007" spans="1:4" x14ac:dyDescent="0.25">
      <c r="A11007" s="1051">
        <v>39571</v>
      </c>
      <c r="B11007" s="1051" t="s">
        <v>26013</v>
      </c>
      <c r="C11007" s="1051" t="s">
        <v>17035</v>
      </c>
      <c r="D11007" s="1054">
        <v>3.79</v>
      </c>
    </row>
    <row r="11008" spans="1:4" x14ac:dyDescent="0.25">
      <c r="A11008" s="1051">
        <v>39421</v>
      </c>
      <c r="B11008" s="1051" t="s">
        <v>26014</v>
      </c>
      <c r="C11008" s="1051" t="s">
        <v>17035</v>
      </c>
      <c r="D11008" s="1054">
        <v>5.52</v>
      </c>
    </row>
    <row r="11009" spans="1:4" x14ac:dyDescent="0.25">
      <c r="A11009" s="1051">
        <v>39422</v>
      </c>
      <c r="B11009" s="1051" t="s">
        <v>26015</v>
      </c>
      <c r="C11009" s="1051" t="s">
        <v>17035</v>
      </c>
      <c r="D11009" s="1054">
        <v>6.45</v>
      </c>
    </row>
    <row r="11010" spans="1:4" x14ac:dyDescent="0.25">
      <c r="A11010" s="1051">
        <v>39423</v>
      </c>
      <c r="B11010" s="1051" t="s">
        <v>26016</v>
      </c>
      <c r="C11010" s="1051" t="s">
        <v>17035</v>
      </c>
      <c r="D11010" s="1054">
        <v>7.49</v>
      </c>
    </row>
    <row r="11011" spans="1:4" x14ac:dyDescent="0.25">
      <c r="A11011" s="1051">
        <v>39426</v>
      </c>
      <c r="B11011" s="1051" t="s">
        <v>26017</v>
      </c>
      <c r="C11011" s="1051" t="s">
        <v>17035</v>
      </c>
      <c r="D11011" s="1054">
        <v>16.829999999999998</v>
      </c>
    </row>
    <row r="11012" spans="1:4" x14ac:dyDescent="0.25">
      <c r="A11012" s="1051">
        <v>39429</v>
      </c>
      <c r="B11012" s="1051" t="s">
        <v>26018</v>
      </c>
      <c r="C11012" s="1051" t="s">
        <v>17035</v>
      </c>
      <c r="D11012" s="1054">
        <v>5.31</v>
      </c>
    </row>
    <row r="11013" spans="1:4" x14ac:dyDescent="0.25">
      <c r="A11013" s="1051">
        <v>39428</v>
      </c>
      <c r="B11013" s="1051" t="s">
        <v>26019</v>
      </c>
      <c r="C11013" s="1051" t="s">
        <v>17035</v>
      </c>
      <c r="D11013" s="1054">
        <v>4.05</v>
      </c>
    </row>
    <row r="11014" spans="1:4" x14ac:dyDescent="0.25">
      <c r="A11014" s="1051">
        <v>39572</v>
      </c>
      <c r="B11014" s="1051" t="s">
        <v>26020</v>
      </c>
      <c r="C11014" s="1051" t="s">
        <v>17035</v>
      </c>
      <c r="D11014" s="1054">
        <v>3.51</v>
      </c>
    </row>
    <row r="11015" spans="1:4" x14ac:dyDescent="0.25">
      <c r="A11015" s="1051">
        <v>39570</v>
      </c>
      <c r="B11015" s="1051" t="s">
        <v>26021</v>
      </c>
      <c r="C11015" s="1051" t="s">
        <v>17035</v>
      </c>
      <c r="D11015" s="1054">
        <v>3.72</v>
      </c>
    </row>
    <row r="11016" spans="1:4" x14ac:dyDescent="0.25">
      <c r="A11016" s="1051">
        <v>39569</v>
      </c>
      <c r="B11016" s="1051" t="s">
        <v>26022</v>
      </c>
      <c r="C11016" s="1051" t="s">
        <v>17035</v>
      </c>
      <c r="D11016" s="1054">
        <v>3.68</v>
      </c>
    </row>
    <row r="11017" spans="1:4" x14ac:dyDescent="0.25">
      <c r="A11017" s="1051">
        <v>39029</v>
      </c>
      <c r="B11017" s="1051" t="s">
        <v>26023</v>
      </c>
      <c r="C11017" s="1051" t="s">
        <v>17035</v>
      </c>
      <c r="D11017" s="1054">
        <v>11.88</v>
      </c>
    </row>
    <row r="11018" spans="1:4" x14ac:dyDescent="0.25">
      <c r="A11018" s="1051">
        <v>39028</v>
      </c>
      <c r="B11018" s="1051" t="s">
        <v>26024</v>
      </c>
      <c r="C11018" s="1051" t="s">
        <v>17035</v>
      </c>
      <c r="D11018" s="1054">
        <v>6.92</v>
      </c>
    </row>
    <row r="11019" spans="1:4" x14ac:dyDescent="0.25">
      <c r="A11019" s="1051">
        <v>39328</v>
      </c>
      <c r="B11019" s="1051" t="s">
        <v>26025</v>
      </c>
      <c r="C11019" s="1051" t="s">
        <v>17035</v>
      </c>
      <c r="D11019" s="1054">
        <v>3.8</v>
      </c>
    </row>
    <row r="11020" spans="1:4" x14ac:dyDescent="0.25">
      <c r="A11020" s="1051">
        <v>38541</v>
      </c>
      <c r="B11020" s="1051" t="s">
        <v>26026</v>
      </c>
      <c r="C11020" s="1051" t="s">
        <v>17034</v>
      </c>
      <c r="D11020" s="1055">
        <v>4115013.61</v>
      </c>
    </row>
    <row r="11021" spans="1:4" x14ac:dyDescent="0.25">
      <c r="A11021" s="1051">
        <v>38542</v>
      </c>
      <c r="B11021" s="1051" t="s">
        <v>26027</v>
      </c>
      <c r="C11021" s="1051" t="s">
        <v>17034</v>
      </c>
      <c r="D11021" s="1055">
        <v>6398680.6900000004</v>
      </c>
    </row>
    <row r="11022" spans="1:4" x14ac:dyDescent="0.25">
      <c r="A11022" s="1051">
        <v>38543</v>
      </c>
      <c r="B11022" s="1051" t="s">
        <v>26028</v>
      </c>
      <c r="C11022" s="1051" t="s">
        <v>17034</v>
      </c>
      <c r="D11022" s="1055">
        <v>1566573.59</v>
      </c>
    </row>
    <row r="11023" spans="1:4" x14ac:dyDescent="0.25">
      <c r="A11023" s="1051">
        <v>40406</v>
      </c>
      <c r="B11023" s="1051" t="s">
        <v>26029</v>
      </c>
      <c r="C11023" s="1051" t="s">
        <v>17034</v>
      </c>
      <c r="D11023" s="1055">
        <v>81125.09</v>
      </c>
    </row>
    <row r="11024" spans="1:4" x14ac:dyDescent="0.25">
      <c r="A11024" s="1051">
        <v>40789</v>
      </c>
      <c r="B11024" s="1051" t="s">
        <v>26030</v>
      </c>
      <c r="C11024" s="1051" t="s">
        <v>17034</v>
      </c>
      <c r="D11024" s="1055">
        <v>11690.95</v>
      </c>
    </row>
    <row r="11025" spans="1:4" x14ac:dyDescent="0.25">
      <c r="A11025" s="1051">
        <v>40791</v>
      </c>
      <c r="B11025" s="1051" t="s">
        <v>26031</v>
      </c>
      <c r="C11025" s="1051" t="s">
        <v>17034</v>
      </c>
      <c r="D11025" s="1055">
        <v>36597.78</v>
      </c>
    </row>
    <row r="11026" spans="1:4" x14ac:dyDescent="0.25">
      <c r="A11026" s="1051">
        <v>11651</v>
      </c>
      <c r="B11026" s="1051" t="s">
        <v>26032</v>
      </c>
      <c r="C11026" s="1051" t="s">
        <v>17034</v>
      </c>
      <c r="D11026" s="1055">
        <v>20015.849999999999</v>
      </c>
    </row>
    <row r="11027" spans="1:4" x14ac:dyDescent="0.25">
      <c r="A11027" s="1051">
        <v>40435</v>
      </c>
      <c r="B11027" s="1051" t="s">
        <v>26033</v>
      </c>
      <c r="C11027" s="1051" t="s">
        <v>17034</v>
      </c>
      <c r="D11027" s="1055">
        <v>859409.01</v>
      </c>
    </row>
    <row r="11028" spans="1:4" x14ac:dyDescent="0.25">
      <c r="A11028" s="1051">
        <v>39012</v>
      </c>
      <c r="B11028" s="1051" t="s">
        <v>26034</v>
      </c>
      <c r="C11028" s="1051" t="s">
        <v>17034</v>
      </c>
      <c r="D11028" s="1055">
        <v>896674.49</v>
      </c>
    </row>
    <row r="11029" spans="1:4" x14ac:dyDescent="0.25">
      <c r="A11029" s="1051">
        <v>13617</v>
      </c>
      <c r="B11029" s="1051" t="s">
        <v>26035</v>
      </c>
      <c r="C11029" s="1051" t="s">
        <v>17034</v>
      </c>
      <c r="D11029" s="1055">
        <v>94907.83</v>
      </c>
    </row>
    <row r="11030" spans="1:4" x14ac:dyDescent="0.25">
      <c r="A11030" s="1051">
        <v>35274</v>
      </c>
      <c r="B11030" s="1051" t="s">
        <v>26036</v>
      </c>
      <c r="C11030" s="1051" t="s">
        <v>17035</v>
      </c>
      <c r="D11030" s="1054">
        <v>47.57</v>
      </c>
    </row>
    <row r="11031" spans="1:4" x14ac:dyDescent="0.25">
      <c r="A11031" s="1051">
        <v>35275</v>
      </c>
      <c r="B11031" s="1051" t="s">
        <v>26037</v>
      </c>
      <c r="C11031" s="1051" t="s">
        <v>17035</v>
      </c>
      <c r="D11031" s="1054">
        <v>100.98</v>
      </c>
    </row>
    <row r="11032" spans="1:4" x14ac:dyDescent="0.25">
      <c r="A11032" s="1051">
        <v>35276</v>
      </c>
      <c r="B11032" s="1051" t="s">
        <v>26038</v>
      </c>
      <c r="C11032" s="1051" t="s">
        <v>17035</v>
      </c>
      <c r="D11032" s="1054">
        <v>175.7</v>
      </c>
    </row>
    <row r="11033" spans="1:4" x14ac:dyDescent="0.25">
      <c r="A11033" s="1051">
        <v>38386</v>
      </c>
      <c r="B11033" s="1051" t="s">
        <v>26039</v>
      </c>
      <c r="C11033" s="1051" t="s">
        <v>17034</v>
      </c>
      <c r="D11033" s="1054">
        <v>5.65</v>
      </c>
    </row>
    <row r="11034" spans="1:4" x14ac:dyDescent="0.25">
      <c r="A11034" s="1051">
        <v>11091</v>
      </c>
      <c r="B11034" s="1051" t="s">
        <v>26040</v>
      </c>
      <c r="C11034" s="1051" t="s">
        <v>17034</v>
      </c>
      <c r="D11034" s="1054">
        <v>1.83</v>
      </c>
    </row>
    <row r="11035" spans="1:4" x14ac:dyDescent="0.25">
      <c r="A11035" s="1051">
        <v>37586</v>
      </c>
      <c r="B11035" s="1051" t="s">
        <v>26041</v>
      </c>
      <c r="C11035" s="1051" t="s">
        <v>17050</v>
      </c>
      <c r="D11035" s="1054">
        <v>50.9</v>
      </c>
    </row>
    <row r="11036" spans="1:4" x14ac:dyDescent="0.25">
      <c r="A11036" s="1051">
        <v>37395</v>
      </c>
      <c r="B11036" s="1051" t="s">
        <v>26042</v>
      </c>
      <c r="C11036" s="1051" t="s">
        <v>17050</v>
      </c>
      <c r="D11036" s="1054">
        <v>43.77</v>
      </c>
    </row>
    <row r="11037" spans="1:4" x14ac:dyDescent="0.25">
      <c r="A11037" s="1051">
        <v>14147</v>
      </c>
      <c r="B11037" s="1051" t="s">
        <v>26043</v>
      </c>
      <c r="C11037" s="1051" t="s">
        <v>17050</v>
      </c>
      <c r="D11037" s="1054">
        <v>58.06</v>
      </c>
    </row>
    <row r="11038" spans="1:4" x14ac:dyDescent="0.25">
      <c r="A11038" s="1051">
        <v>37396</v>
      </c>
      <c r="B11038" s="1051" t="s">
        <v>26044</v>
      </c>
      <c r="C11038" s="1051" t="s">
        <v>17050</v>
      </c>
      <c r="D11038" s="1054">
        <v>35.81</v>
      </c>
    </row>
    <row r="11039" spans="1:4" x14ac:dyDescent="0.25">
      <c r="A11039" s="1051">
        <v>37397</v>
      </c>
      <c r="B11039" s="1051" t="s">
        <v>26045</v>
      </c>
      <c r="C11039" s="1051" t="s">
        <v>17050</v>
      </c>
      <c r="D11039" s="1054">
        <v>37.51</v>
      </c>
    </row>
    <row r="11040" spans="1:4" x14ac:dyDescent="0.25">
      <c r="A11040" s="1051">
        <v>43606</v>
      </c>
      <c r="B11040" s="1051" t="s">
        <v>26046</v>
      </c>
      <c r="C11040" s="1051" t="s">
        <v>17034</v>
      </c>
      <c r="D11040" s="1054">
        <v>8.0500000000000007</v>
      </c>
    </row>
    <row r="11041" spans="1:4" x14ac:dyDescent="0.25">
      <c r="A11041" s="1051">
        <v>444</v>
      </c>
      <c r="B11041" s="1051" t="s">
        <v>26047</v>
      </c>
      <c r="C11041" s="1051" t="s">
        <v>17034</v>
      </c>
      <c r="D11041" s="1054">
        <v>34.4</v>
      </c>
    </row>
    <row r="11042" spans="1:4" x14ac:dyDescent="0.25">
      <c r="A11042" s="1051">
        <v>445</v>
      </c>
      <c r="B11042" s="1051" t="s">
        <v>26048</v>
      </c>
      <c r="C11042" s="1051" t="s">
        <v>17034</v>
      </c>
      <c r="D11042" s="1054">
        <v>47.08</v>
      </c>
    </row>
    <row r="11043" spans="1:4" x14ac:dyDescent="0.25">
      <c r="A11043" s="1051">
        <v>4783</v>
      </c>
      <c r="B11043" s="1051" t="s">
        <v>26049</v>
      </c>
      <c r="C11043" s="1051" t="s">
        <v>17039</v>
      </c>
      <c r="D11043" s="1054">
        <v>21.83</v>
      </c>
    </row>
    <row r="11044" spans="1:4" x14ac:dyDescent="0.25">
      <c r="A11044" s="1051">
        <v>41079</v>
      </c>
      <c r="B11044" s="1051" t="s">
        <v>26050</v>
      </c>
      <c r="C11044" s="1051" t="s">
        <v>17040</v>
      </c>
      <c r="D11044" s="1055">
        <v>3827.28</v>
      </c>
    </row>
    <row r="11045" spans="1:4" x14ac:dyDescent="0.25">
      <c r="A11045" s="1051">
        <v>12874</v>
      </c>
      <c r="B11045" s="1051" t="s">
        <v>26051</v>
      </c>
      <c r="C11045" s="1051" t="s">
        <v>17039</v>
      </c>
      <c r="D11045" s="1054">
        <v>20.12</v>
      </c>
    </row>
    <row r="11046" spans="1:4" x14ac:dyDescent="0.25">
      <c r="A11046" s="1051">
        <v>41082</v>
      </c>
      <c r="B11046" s="1051" t="s">
        <v>26052</v>
      </c>
      <c r="C11046" s="1051" t="s">
        <v>17040</v>
      </c>
      <c r="D11046" s="1055">
        <v>3529.53</v>
      </c>
    </row>
    <row r="11047" spans="1:4" x14ac:dyDescent="0.25">
      <c r="A11047" s="1051">
        <v>4785</v>
      </c>
      <c r="B11047" s="1051" t="s">
        <v>26053</v>
      </c>
      <c r="C11047" s="1051" t="s">
        <v>17039</v>
      </c>
      <c r="D11047" s="1054">
        <v>21.83</v>
      </c>
    </row>
    <row r="11048" spans="1:4" x14ac:dyDescent="0.25">
      <c r="A11048" s="1051">
        <v>41081</v>
      </c>
      <c r="B11048" s="1051" t="s">
        <v>26054</v>
      </c>
      <c r="C11048" s="1051" t="s">
        <v>17040</v>
      </c>
      <c r="D11048" s="1055">
        <v>3827.28</v>
      </c>
    </row>
    <row r="11049" spans="1:4" x14ac:dyDescent="0.25">
      <c r="A11049" s="1051">
        <v>4801</v>
      </c>
      <c r="B11049" s="1051" t="s">
        <v>26055</v>
      </c>
      <c r="C11049" s="1051" t="s">
        <v>17041</v>
      </c>
      <c r="D11049" s="1054">
        <v>63.75</v>
      </c>
    </row>
    <row r="11050" spans="1:4" x14ac:dyDescent="0.25">
      <c r="A11050" s="1051">
        <v>4794</v>
      </c>
      <c r="B11050" s="1051" t="s">
        <v>26056</v>
      </c>
      <c r="C11050" s="1051" t="s">
        <v>17041</v>
      </c>
      <c r="D11050" s="1054">
        <v>290.35000000000002</v>
      </c>
    </row>
    <row r="11051" spans="1:4" x14ac:dyDescent="0.25">
      <c r="A11051" s="1051">
        <v>4796</v>
      </c>
      <c r="B11051" s="1051" t="s">
        <v>26057</v>
      </c>
      <c r="C11051" s="1051" t="s">
        <v>17041</v>
      </c>
      <c r="D11051" s="1054">
        <v>176.35</v>
      </c>
    </row>
    <row r="11052" spans="1:4" x14ac:dyDescent="0.25">
      <c r="A11052" s="1051">
        <v>4800</v>
      </c>
      <c r="B11052" s="1051" t="s">
        <v>26058</v>
      </c>
      <c r="C11052" s="1051" t="s">
        <v>17041</v>
      </c>
      <c r="D11052" s="1054">
        <v>48.5</v>
      </c>
    </row>
    <row r="11053" spans="1:4" x14ac:dyDescent="0.25">
      <c r="A11053" s="1051">
        <v>4795</v>
      </c>
      <c r="B11053" s="1051" t="s">
        <v>26059</v>
      </c>
      <c r="C11053" s="1051" t="s">
        <v>17041</v>
      </c>
      <c r="D11053" s="1054">
        <v>282.64</v>
      </c>
    </row>
    <row r="11054" spans="1:4" x14ac:dyDescent="0.25">
      <c r="A11054" s="1051">
        <v>39694</v>
      </c>
      <c r="B11054" s="1051" t="s">
        <v>26060</v>
      </c>
      <c r="C11054" s="1051" t="s">
        <v>17041</v>
      </c>
      <c r="D11054" s="1054">
        <v>327.17</v>
      </c>
    </row>
    <row r="11055" spans="1:4" x14ac:dyDescent="0.25">
      <c r="A11055" s="1051">
        <v>1292</v>
      </c>
      <c r="B11055" s="1051" t="s">
        <v>26061</v>
      </c>
      <c r="C11055" s="1051" t="s">
        <v>17041</v>
      </c>
      <c r="D11055" s="1054">
        <v>71.239999999999995</v>
      </c>
    </row>
    <row r="11056" spans="1:4" x14ac:dyDescent="0.25">
      <c r="A11056" s="1051">
        <v>1287</v>
      </c>
      <c r="B11056" s="1051" t="s">
        <v>26062</v>
      </c>
      <c r="C11056" s="1051" t="s">
        <v>17041</v>
      </c>
      <c r="D11056" s="1054">
        <v>34.950000000000003</v>
      </c>
    </row>
    <row r="11057" spans="1:4" x14ac:dyDescent="0.25">
      <c r="A11057" s="1051">
        <v>4786</v>
      </c>
      <c r="B11057" s="1051" t="s">
        <v>26063</v>
      </c>
      <c r="C11057" s="1051" t="s">
        <v>17041</v>
      </c>
      <c r="D11057" s="1054">
        <v>108.5</v>
      </c>
    </row>
    <row r="11058" spans="1:4" x14ac:dyDescent="0.25">
      <c r="A11058" s="1051">
        <v>10840</v>
      </c>
      <c r="B11058" s="1051" t="s">
        <v>26064</v>
      </c>
      <c r="C11058" s="1051" t="s">
        <v>17041</v>
      </c>
      <c r="D11058" s="1054">
        <v>237.5</v>
      </c>
    </row>
    <row r="11059" spans="1:4" x14ac:dyDescent="0.25">
      <c r="A11059" s="1051">
        <v>10841</v>
      </c>
      <c r="B11059" s="1051" t="s">
        <v>26065</v>
      </c>
      <c r="C11059" s="1051" t="s">
        <v>17041</v>
      </c>
      <c r="D11059" s="1054">
        <v>179.24</v>
      </c>
    </row>
    <row r="11060" spans="1:4" x14ac:dyDescent="0.25">
      <c r="A11060" s="1051">
        <v>44540</v>
      </c>
      <c r="B11060" s="1051" t="s">
        <v>26066</v>
      </c>
      <c r="C11060" s="1051" t="s">
        <v>17041</v>
      </c>
      <c r="D11060" s="1054">
        <v>229.03</v>
      </c>
    </row>
    <row r="11061" spans="1:4" x14ac:dyDescent="0.25">
      <c r="A11061" s="1051">
        <v>10842</v>
      </c>
      <c r="B11061" s="1051" t="s">
        <v>26067</v>
      </c>
      <c r="C11061" s="1051" t="s">
        <v>17041</v>
      </c>
      <c r="D11061" s="1054">
        <v>258.89999999999998</v>
      </c>
    </row>
    <row r="11062" spans="1:4" x14ac:dyDescent="0.25">
      <c r="A11062" s="1051">
        <v>21108</v>
      </c>
      <c r="B11062" s="1051" t="s">
        <v>26068</v>
      </c>
      <c r="C11062" s="1051" t="s">
        <v>17041</v>
      </c>
      <c r="D11062" s="1054">
        <v>56.49</v>
      </c>
    </row>
    <row r="11063" spans="1:4" x14ac:dyDescent="0.25">
      <c r="A11063" s="1051">
        <v>38195</v>
      </c>
      <c r="B11063" s="1051" t="s">
        <v>26069</v>
      </c>
      <c r="C11063" s="1051" t="s">
        <v>17041</v>
      </c>
      <c r="D11063" s="1054">
        <v>112.15</v>
      </c>
    </row>
    <row r="11064" spans="1:4" x14ac:dyDescent="0.25">
      <c r="A11064" s="1051">
        <v>38180</v>
      </c>
      <c r="B11064" s="1051" t="s">
        <v>26070</v>
      </c>
      <c r="C11064" s="1051" t="s">
        <v>17041</v>
      </c>
      <c r="D11064" s="1054">
        <v>141.99</v>
      </c>
    </row>
    <row r="11065" spans="1:4" x14ac:dyDescent="0.25">
      <c r="A11065" s="1051">
        <v>40648</v>
      </c>
      <c r="B11065" s="1051" t="s">
        <v>26071</v>
      </c>
      <c r="C11065" s="1051" t="s">
        <v>17041</v>
      </c>
      <c r="D11065" s="1054">
        <v>208.32</v>
      </c>
    </row>
    <row r="11066" spans="1:4" x14ac:dyDescent="0.25">
      <c r="A11066" s="1051">
        <v>40649</v>
      </c>
      <c r="B11066" s="1051" t="s">
        <v>26072</v>
      </c>
      <c r="C11066" s="1051" t="s">
        <v>17041</v>
      </c>
      <c r="D11066" s="1054">
        <v>121.34</v>
      </c>
    </row>
    <row r="11067" spans="1:4" x14ac:dyDescent="0.25">
      <c r="A11067" s="1051">
        <v>40650</v>
      </c>
      <c r="B11067" s="1051" t="s">
        <v>26073</v>
      </c>
      <c r="C11067" s="1051" t="s">
        <v>17041</v>
      </c>
      <c r="D11067" s="1054">
        <v>156.24</v>
      </c>
    </row>
    <row r="11068" spans="1:4" x14ac:dyDescent="0.25">
      <c r="A11068" s="1051">
        <v>40651</v>
      </c>
      <c r="B11068" s="1051" t="s">
        <v>26074</v>
      </c>
      <c r="C11068" s="1051" t="s">
        <v>17041</v>
      </c>
      <c r="D11068" s="1054">
        <v>288.17</v>
      </c>
    </row>
    <row r="11069" spans="1:4" x14ac:dyDescent="0.25">
      <c r="A11069" s="1051">
        <v>40652</v>
      </c>
      <c r="B11069" s="1051" t="s">
        <v>26075</v>
      </c>
      <c r="C11069" s="1051" t="s">
        <v>17041</v>
      </c>
      <c r="D11069" s="1054">
        <v>154.5</v>
      </c>
    </row>
    <row r="11070" spans="1:4" x14ac:dyDescent="0.25">
      <c r="A11070" s="1051">
        <v>40647</v>
      </c>
      <c r="B11070" s="1051" t="s">
        <v>26076</v>
      </c>
      <c r="C11070" s="1051" t="s">
        <v>17041</v>
      </c>
      <c r="D11070" s="1054">
        <v>170.12</v>
      </c>
    </row>
    <row r="11071" spans="1:4" x14ac:dyDescent="0.25">
      <c r="A11071" s="1051">
        <v>40653</v>
      </c>
      <c r="B11071" s="1051" t="s">
        <v>26077</v>
      </c>
      <c r="C11071" s="1051" t="s">
        <v>17041</v>
      </c>
      <c r="D11071" s="1054">
        <v>130.19999999999999</v>
      </c>
    </row>
    <row r="11072" spans="1:4" x14ac:dyDescent="0.25">
      <c r="A11072" s="1051">
        <v>38135</v>
      </c>
      <c r="B11072" s="1051" t="s">
        <v>26078</v>
      </c>
      <c r="C11072" s="1051" t="s">
        <v>17041</v>
      </c>
      <c r="D11072" s="1054">
        <v>95.63</v>
      </c>
    </row>
    <row r="11073" spans="1:4" x14ac:dyDescent="0.25">
      <c r="A11073" s="1051">
        <v>36178</v>
      </c>
      <c r="B11073" s="1051" t="s">
        <v>26079</v>
      </c>
      <c r="C11073" s="1051" t="s">
        <v>17034</v>
      </c>
      <c r="D11073" s="1054">
        <v>15.49</v>
      </c>
    </row>
    <row r="11074" spans="1:4" x14ac:dyDescent="0.25">
      <c r="A11074" s="1051">
        <v>38181</v>
      </c>
      <c r="B11074" s="1051" t="s">
        <v>26080</v>
      </c>
      <c r="C11074" s="1051" t="s">
        <v>17041</v>
      </c>
      <c r="D11074" s="1054">
        <v>193.83</v>
      </c>
    </row>
    <row r="11075" spans="1:4" x14ac:dyDescent="0.25">
      <c r="A11075" s="1051">
        <v>38182</v>
      </c>
      <c r="B11075" s="1051" t="s">
        <v>26081</v>
      </c>
      <c r="C11075" s="1051" t="s">
        <v>17041</v>
      </c>
      <c r="D11075" s="1054">
        <v>184.63</v>
      </c>
    </row>
    <row r="11076" spans="1:4" x14ac:dyDescent="0.25">
      <c r="A11076" s="1051">
        <v>38186</v>
      </c>
      <c r="B11076" s="1051" t="s">
        <v>26082</v>
      </c>
      <c r="C11076" s="1051" t="s">
        <v>17041</v>
      </c>
      <c r="D11076" s="1054">
        <v>479.93</v>
      </c>
    </row>
    <row r="11077" spans="1:4" x14ac:dyDescent="0.25">
      <c r="A11077" s="1051">
        <v>38185</v>
      </c>
      <c r="B11077" s="1051" t="s">
        <v>26083</v>
      </c>
      <c r="C11077" s="1051" t="s">
        <v>17041</v>
      </c>
      <c r="D11077" s="1054">
        <v>427.31</v>
      </c>
    </row>
    <row r="11078" spans="1:4" x14ac:dyDescent="0.25">
      <c r="A11078" s="1051">
        <v>40654</v>
      </c>
      <c r="B11078" s="1051" t="s">
        <v>26084</v>
      </c>
      <c r="C11078" s="1051" t="s">
        <v>17041</v>
      </c>
      <c r="D11078" s="1054">
        <v>202.24</v>
      </c>
    </row>
    <row r="11079" spans="1:4" x14ac:dyDescent="0.25">
      <c r="A11079" s="1051">
        <v>44541</v>
      </c>
      <c r="B11079" s="1051" t="s">
        <v>26085</v>
      </c>
      <c r="C11079" s="1051" t="s">
        <v>17041</v>
      </c>
      <c r="D11079" s="1054">
        <v>189.2</v>
      </c>
    </row>
    <row r="11080" spans="1:4" x14ac:dyDescent="0.25">
      <c r="A11080" s="1051">
        <v>4822</v>
      </c>
      <c r="B11080" s="1051" t="s">
        <v>26086</v>
      </c>
      <c r="C11080" s="1051" t="s">
        <v>17041</v>
      </c>
      <c r="D11080" s="1054">
        <v>184.85</v>
      </c>
    </row>
    <row r="11081" spans="1:4" x14ac:dyDescent="0.25">
      <c r="A11081" s="1051">
        <v>4818</v>
      </c>
      <c r="B11081" s="1051" t="s">
        <v>26087</v>
      </c>
      <c r="C11081" s="1051" t="s">
        <v>17041</v>
      </c>
      <c r="D11081" s="1054">
        <v>190</v>
      </c>
    </row>
    <row r="11082" spans="1:4" x14ac:dyDescent="0.25">
      <c r="A11082" s="1051">
        <v>39567</v>
      </c>
      <c r="B11082" s="1051" t="s">
        <v>26088</v>
      </c>
      <c r="C11082" s="1051" t="s">
        <v>17041</v>
      </c>
      <c r="D11082" s="1054">
        <v>43.89</v>
      </c>
    </row>
    <row r="11083" spans="1:4" x14ac:dyDescent="0.25">
      <c r="A11083" s="1051">
        <v>39566</v>
      </c>
      <c r="B11083" s="1051" t="s">
        <v>26089</v>
      </c>
      <c r="C11083" s="1051" t="s">
        <v>17041</v>
      </c>
      <c r="D11083" s="1054">
        <v>46.46</v>
      </c>
    </row>
    <row r="11084" spans="1:4" x14ac:dyDescent="0.25">
      <c r="A11084" s="1051">
        <v>39416</v>
      </c>
      <c r="B11084" s="1051" t="s">
        <v>26090</v>
      </c>
      <c r="C11084" s="1051" t="s">
        <v>17041</v>
      </c>
      <c r="D11084" s="1054">
        <v>28.32</v>
      </c>
    </row>
    <row r="11085" spans="1:4" x14ac:dyDescent="0.25">
      <c r="A11085" s="1051">
        <v>39417</v>
      </c>
      <c r="B11085" s="1051" t="s">
        <v>26091</v>
      </c>
      <c r="C11085" s="1051" t="s">
        <v>17041</v>
      </c>
      <c r="D11085" s="1054">
        <v>27.62</v>
      </c>
    </row>
    <row r="11086" spans="1:4" x14ac:dyDescent="0.25">
      <c r="A11086" s="1051">
        <v>43742</v>
      </c>
      <c r="B11086" s="1051" t="s">
        <v>26092</v>
      </c>
      <c r="C11086" s="1051" t="s">
        <v>17041</v>
      </c>
      <c r="D11086" s="1054">
        <v>29.79</v>
      </c>
    </row>
    <row r="11087" spans="1:4" x14ac:dyDescent="0.25">
      <c r="A11087" s="1051">
        <v>39414</v>
      </c>
      <c r="B11087" s="1051" t="s">
        <v>26093</v>
      </c>
      <c r="C11087" s="1051" t="s">
        <v>17041</v>
      </c>
      <c r="D11087" s="1054">
        <v>26.82</v>
      </c>
    </row>
    <row r="11088" spans="1:4" x14ac:dyDescent="0.25">
      <c r="A11088" s="1051">
        <v>39415</v>
      </c>
      <c r="B11088" s="1051" t="s">
        <v>26094</v>
      </c>
      <c r="C11088" s="1051" t="s">
        <v>17041</v>
      </c>
      <c r="D11088" s="1054">
        <v>23.11</v>
      </c>
    </row>
    <row r="11089" spans="1:4" x14ac:dyDescent="0.25">
      <c r="A11089" s="1051">
        <v>43740</v>
      </c>
      <c r="B11089" s="1051" t="s">
        <v>26095</v>
      </c>
      <c r="C11089" s="1051" t="s">
        <v>17041</v>
      </c>
      <c r="D11089" s="1054">
        <v>28.23</v>
      </c>
    </row>
    <row r="11090" spans="1:4" x14ac:dyDescent="0.25">
      <c r="A11090" s="1051">
        <v>39412</v>
      </c>
      <c r="B11090" s="1051" t="s">
        <v>26096</v>
      </c>
      <c r="C11090" s="1051" t="s">
        <v>17041</v>
      </c>
      <c r="D11090" s="1054">
        <v>19.36</v>
      </c>
    </row>
    <row r="11091" spans="1:4" x14ac:dyDescent="0.25">
      <c r="A11091" s="1051">
        <v>39413</v>
      </c>
      <c r="B11091" s="1051" t="s">
        <v>26097</v>
      </c>
      <c r="C11091" s="1051" t="s">
        <v>17041</v>
      </c>
      <c r="D11091" s="1054">
        <v>20.93</v>
      </c>
    </row>
    <row r="11092" spans="1:4" x14ac:dyDescent="0.25">
      <c r="A11092" s="1051">
        <v>43741</v>
      </c>
      <c r="B11092" s="1051" t="s">
        <v>26098</v>
      </c>
      <c r="C11092" s="1051" t="s">
        <v>17041</v>
      </c>
      <c r="D11092" s="1054">
        <v>22.32</v>
      </c>
    </row>
    <row r="11093" spans="1:4" x14ac:dyDescent="0.25">
      <c r="A11093" s="1051">
        <v>11062</v>
      </c>
      <c r="B11093" s="1051" t="s">
        <v>26099</v>
      </c>
      <c r="C11093" s="1051" t="s">
        <v>17041</v>
      </c>
      <c r="D11093" s="1054">
        <v>47.67</v>
      </c>
    </row>
    <row r="11094" spans="1:4" x14ac:dyDescent="0.25">
      <c r="A11094" s="1051">
        <v>11063</v>
      </c>
      <c r="B11094" s="1051" t="s">
        <v>26100</v>
      </c>
      <c r="C11094" s="1051" t="s">
        <v>17041</v>
      </c>
      <c r="D11094" s="1054">
        <v>29.17</v>
      </c>
    </row>
    <row r="11095" spans="1:4" x14ac:dyDescent="0.25">
      <c r="A11095" s="1051">
        <v>13521</v>
      </c>
      <c r="B11095" s="1051" t="s">
        <v>26101</v>
      </c>
      <c r="C11095" s="1051" t="s">
        <v>17034</v>
      </c>
      <c r="D11095" s="1054">
        <v>132</v>
      </c>
    </row>
    <row r="11096" spans="1:4" x14ac:dyDescent="0.25">
      <c r="A11096" s="1051">
        <v>10851</v>
      </c>
      <c r="B11096" s="1051" t="s">
        <v>26102</v>
      </c>
      <c r="C11096" s="1051" t="s">
        <v>17034</v>
      </c>
      <c r="D11096" s="1054">
        <v>82.56</v>
      </c>
    </row>
    <row r="11097" spans="1:4" x14ac:dyDescent="0.25">
      <c r="A11097" s="1051">
        <v>39515</v>
      </c>
      <c r="B11097" s="1051" t="s">
        <v>26103</v>
      </c>
      <c r="C11097" s="1051" t="s">
        <v>17034</v>
      </c>
      <c r="D11097" s="1054">
        <v>44.63</v>
      </c>
    </row>
    <row r="11098" spans="1:4" x14ac:dyDescent="0.25">
      <c r="A11098" s="1051">
        <v>39516</v>
      </c>
      <c r="B11098" s="1051" t="s">
        <v>26104</v>
      </c>
      <c r="C11098" s="1051" t="s">
        <v>17034</v>
      </c>
      <c r="D11098" s="1054">
        <v>37.630000000000003</v>
      </c>
    </row>
    <row r="11099" spans="1:4" x14ac:dyDescent="0.25">
      <c r="A11099" s="1051">
        <v>39514</v>
      </c>
      <c r="B11099" s="1051" t="s">
        <v>26105</v>
      </c>
      <c r="C11099" s="1051" t="s">
        <v>17034</v>
      </c>
      <c r="D11099" s="1054">
        <v>23.41</v>
      </c>
    </row>
    <row r="11100" spans="1:4" x14ac:dyDescent="0.25">
      <c r="A11100" s="1051">
        <v>4812</v>
      </c>
      <c r="B11100" s="1051" t="s">
        <v>26106</v>
      </c>
      <c r="C11100" s="1051" t="s">
        <v>17041</v>
      </c>
      <c r="D11100" s="1054">
        <v>11.61</v>
      </c>
    </row>
    <row r="11101" spans="1:4" x14ac:dyDescent="0.25">
      <c r="A11101" s="1051">
        <v>10849</v>
      </c>
      <c r="B11101" s="1051" t="s">
        <v>26107</v>
      </c>
      <c r="C11101" s="1051" t="s">
        <v>17034</v>
      </c>
      <c r="D11101" s="1055">
        <v>1920.01</v>
      </c>
    </row>
    <row r="11102" spans="1:4" x14ac:dyDescent="0.25">
      <c r="A11102" s="1051">
        <v>10848</v>
      </c>
      <c r="B11102" s="1051" t="s">
        <v>26108</v>
      </c>
      <c r="C11102" s="1051" t="s">
        <v>17034</v>
      </c>
      <c r="D11102" s="1055">
        <v>1206.01</v>
      </c>
    </row>
    <row r="11103" spans="1:4" x14ac:dyDescent="0.25">
      <c r="A11103" s="1051">
        <v>4813</v>
      </c>
      <c r="B11103" s="1051" t="s">
        <v>26109</v>
      </c>
      <c r="C11103" s="1051" t="s">
        <v>17041</v>
      </c>
      <c r="D11103" s="1054">
        <v>400</v>
      </c>
    </row>
    <row r="11104" spans="1:4" x14ac:dyDescent="0.25">
      <c r="A11104" s="1051">
        <v>37560</v>
      </c>
      <c r="B11104" s="1051" t="s">
        <v>26110</v>
      </c>
      <c r="C11104" s="1051" t="s">
        <v>17034</v>
      </c>
      <c r="D11104" s="1054">
        <v>33.56</v>
      </c>
    </row>
    <row r="11105" spans="1:4" x14ac:dyDescent="0.25">
      <c r="A11105" s="1051">
        <v>37557</v>
      </c>
      <c r="B11105" s="1051" t="s">
        <v>26111</v>
      </c>
      <c r="C11105" s="1051" t="s">
        <v>17034</v>
      </c>
      <c r="D11105" s="1054">
        <v>10.19</v>
      </c>
    </row>
    <row r="11106" spans="1:4" x14ac:dyDescent="0.25">
      <c r="A11106" s="1051">
        <v>37556</v>
      </c>
      <c r="B11106" s="1051" t="s">
        <v>26112</v>
      </c>
      <c r="C11106" s="1051" t="s">
        <v>17034</v>
      </c>
      <c r="D11106" s="1054">
        <v>19.72</v>
      </c>
    </row>
    <row r="11107" spans="1:4" x14ac:dyDescent="0.25">
      <c r="A11107" s="1051">
        <v>37559</v>
      </c>
      <c r="B11107" s="1051" t="s">
        <v>26113</v>
      </c>
      <c r="C11107" s="1051" t="s">
        <v>17034</v>
      </c>
      <c r="D11107" s="1054">
        <v>24.19</v>
      </c>
    </row>
    <row r="11108" spans="1:4" x14ac:dyDescent="0.25">
      <c r="A11108" s="1051">
        <v>37539</v>
      </c>
      <c r="B11108" s="1051" t="s">
        <v>26114</v>
      </c>
      <c r="C11108" s="1051" t="s">
        <v>17034</v>
      </c>
      <c r="D11108" s="1054">
        <v>17.05</v>
      </c>
    </row>
    <row r="11109" spans="1:4" x14ac:dyDescent="0.25">
      <c r="A11109" s="1051">
        <v>37558</v>
      </c>
      <c r="B11109" s="1051" t="s">
        <v>26115</v>
      </c>
      <c r="C11109" s="1051" t="s">
        <v>17034</v>
      </c>
      <c r="D11109" s="1054">
        <v>31.79</v>
      </c>
    </row>
    <row r="11110" spans="1:4" x14ac:dyDescent="0.25">
      <c r="A11110" s="1051">
        <v>34723</v>
      </c>
      <c r="B11110" s="1051" t="s">
        <v>26116</v>
      </c>
      <c r="C11110" s="1051" t="s">
        <v>17041</v>
      </c>
      <c r="D11110" s="1054">
        <v>924</v>
      </c>
    </row>
    <row r="11111" spans="1:4" x14ac:dyDescent="0.25">
      <c r="A11111" s="1051">
        <v>34721</v>
      </c>
      <c r="B11111" s="1051" t="s">
        <v>26117</v>
      </c>
      <c r="C11111" s="1051" t="s">
        <v>17041</v>
      </c>
      <c r="D11111" s="1055">
        <v>1152.01</v>
      </c>
    </row>
    <row r="11112" spans="1:4" x14ac:dyDescent="0.25">
      <c r="A11112" s="1051">
        <v>4309</v>
      </c>
      <c r="B11112" s="1051" t="s">
        <v>26118</v>
      </c>
      <c r="C11112" s="1051" t="s">
        <v>17034</v>
      </c>
      <c r="D11112" s="1054">
        <v>8.2100000000000009</v>
      </c>
    </row>
    <row r="11113" spans="1:4" x14ac:dyDescent="0.25">
      <c r="A11113" s="1051">
        <v>4307</v>
      </c>
      <c r="B11113" s="1051" t="s">
        <v>26119</v>
      </c>
      <c r="C11113" s="1051" t="s">
        <v>17034</v>
      </c>
      <c r="D11113" s="1054">
        <v>14.04</v>
      </c>
    </row>
    <row r="11114" spans="1:4" x14ac:dyDescent="0.25">
      <c r="A11114" s="1051">
        <v>10850</v>
      </c>
      <c r="B11114" s="1051" t="s">
        <v>26120</v>
      </c>
      <c r="C11114" s="1051" t="s">
        <v>17034</v>
      </c>
      <c r="D11114" s="1054">
        <v>60</v>
      </c>
    </row>
    <row r="11115" spans="1:4" x14ac:dyDescent="0.25">
      <c r="A11115" s="1051">
        <v>42438</v>
      </c>
      <c r="B11115" s="1051" t="s">
        <v>26121</v>
      </c>
      <c r="C11115" s="1051" t="s">
        <v>17034</v>
      </c>
      <c r="D11115" s="1055">
        <v>2090.75</v>
      </c>
    </row>
    <row r="11116" spans="1:4" x14ac:dyDescent="0.25">
      <c r="A11116" s="1051">
        <v>4792</v>
      </c>
      <c r="B11116" s="1051" t="s">
        <v>26122</v>
      </c>
      <c r="C11116" s="1051" t="s">
        <v>17041</v>
      </c>
      <c r="D11116" s="1054">
        <v>136.30000000000001</v>
      </c>
    </row>
    <row r="11117" spans="1:4" x14ac:dyDescent="0.25">
      <c r="A11117" s="1051">
        <v>4790</v>
      </c>
      <c r="B11117" s="1051" t="s">
        <v>26123</v>
      </c>
      <c r="C11117" s="1051" t="s">
        <v>17041</v>
      </c>
      <c r="D11117" s="1054">
        <v>81.95</v>
      </c>
    </row>
    <row r="11118" spans="1:4" x14ac:dyDescent="0.25">
      <c r="A11118" s="1051">
        <v>40671</v>
      </c>
      <c r="B11118" s="1051" t="s">
        <v>26124</v>
      </c>
      <c r="C11118" s="1051" t="s">
        <v>17041</v>
      </c>
      <c r="D11118" s="1054">
        <v>101.71</v>
      </c>
    </row>
    <row r="11119" spans="1:4" x14ac:dyDescent="0.25">
      <c r="A11119" s="1051">
        <v>7552</v>
      </c>
      <c r="B11119" s="1051" t="s">
        <v>26125</v>
      </c>
      <c r="C11119" s="1051" t="s">
        <v>17034</v>
      </c>
      <c r="D11119" s="1054">
        <v>20.62</v>
      </c>
    </row>
    <row r="11120" spans="1:4" x14ac:dyDescent="0.25">
      <c r="A11120" s="1051">
        <v>4893</v>
      </c>
      <c r="B11120" s="1051" t="s">
        <v>26126</v>
      </c>
      <c r="C11120" s="1051" t="s">
        <v>17034</v>
      </c>
      <c r="D11120" s="1054">
        <v>15.74</v>
      </c>
    </row>
    <row r="11121" spans="1:4" x14ac:dyDescent="0.25">
      <c r="A11121" s="1051">
        <v>4894</v>
      </c>
      <c r="B11121" s="1051" t="s">
        <v>26127</v>
      </c>
      <c r="C11121" s="1051" t="s">
        <v>17034</v>
      </c>
      <c r="D11121" s="1054">
        <v>13.5</v>
      </c>
    </row>
    <row r="11122" spans="1:4" x14ac:dyDescent="0.25">
      <c r="A11122" s="1051">
        <v>4888</v>
      </c>
      <c r="B11122" s="1051" t="s">
        <v>26128</v>
      </c>
      <c r="C11122" s="1051" t="s">
        <v>17034</v>
      </c>
      <c r="D11122" s="1054">
        <v>4.5999999999999996</v>
      </c>
    </row>
    <row r="11123" spans="1:4" x14ac:dyDescent="0.25">
      <c r="A11123" s="1051">
        <v>4890</v>
      </c>
      <c r="B11123" s="1051" t="s">
        <v>26129</v>
      </c>
      <c r="C11123" s="1051" t="s">
        <v>17034</v>
      </c>
      <c r="D11123" s="1054">
        <v>8.64</v>
      </c>
    </row>
    <row r="11124" spans="1:4" x14ac:dyDescent="0.25">
      <c r="A11124" s="1051">
        <v>12411</v>
      </c>
      <c r="B11124" s="1051" t="s">
        <v>26130</v>
      </c>
      <c r="C11124" s="1051" t="s">
        <v>17034</v>
      </c>
      <c r="D11124" s="1054">
        <v>46.54</v>
      </c>
    </row>
    <row r="11125" spans="1:4" x14ac:dyDescent="0.25">
      <c r="A11125" s="1051">
        <v>4891</v>
      </c>
      <c r="B11125" s="1051" t="s">
        <v>26131</v>
      </c>
      <c r="C11125" s="1051" t="s">
        <v>17034</v>
      </c>
      <c r="D11125" s="1054">
        <v>23.27</v>
      </c>
    </row>
    <row r="11126" spans="1:4" x14ac:dyDescent="0.25">
      <c r="A11126" s="1051">
        <v>4889</v>
      </c>
      <c r="B11126" s="1051" t="s">
        <v>26132</v>
      </c>
      <c r="C11126" s="1051" t="s">
        <v>17034</v>
      </c>
      <c r="D11126" s="1054">
        <v>6.22</v>
      </c>
    </row>
    <row r="11127" spans="1:4" x14ac:dyDescent="0.25">
      <c r="A11127" s="1051">
        <v>4892</v>
      </c>
      <c r="B11127" s="1051" t="s">
        <v>26133</v>
      </c>
      <c r="C11127" s="1051" t="s">
        <v>17034</v>
      </c>
      <c r="D11127" s="1054">
        <v>65.17</v>
      </c>
    </row>
    <row r="11128" spans="1:4" x14ac:dyDescent="0.25">
      <c r="A11128" s="1051">
        <v>12412</v>
      </c>
      <c r="B11128" s="1051" t="s">
        <v>26134</v>
      </c>
      <c r="C11128" s="1051" t="s">
        <v>17034</v>
      </c>
      <c r="D11128" s="1054">
        <v>121.12</v>
      </c>
    </row>
    <row r="11129" spans="1:4" x14ac:dyDescent="0.25">
      <c r="A11129" s="1051">
        <v>4907</v>
      </c>
      <c r="B11129" s="1051" t="s">
        <v>26135</v>
      </c>
      <c r="C11129" s="1051" t="s">
        <v>17034</v>
      </c>
      <c r="D11129" s="1054">
        <v>27.41</v>
      </c>
    </row>
    <row r="11130" spans="1:4" x14ac:dyDescent="0.25">
      <c r="A11130" s="1051">
        <v>4902</v>
      </c>
      <c r="B11130" s="1051" t="s">
        <v>26136</v>
      </c>
      <c r="C11130" s="1051" t="s">
        <v>17034</v>
      </c>
      <c r="D11130" s="1054">
        <v>71.09</v>
      </c>
    </row>
    <row r="11131" spans="1:4" x14ac:dyDescent="0.25">
      <c r="A11131" s="1051">
        <v>4741</v>
      </c>
      <c r="B11131" s="1051" t="s">
        <v>26137</v>
      </c>
      <c r="C11131" s="1051" t="s">
        <v>17038</v>
      </c>
      <c r="D11131" s="1054">
        <v>131.55000000000001</v>
      </c>
    </row>
    <row r="11132" spans="1:4" x14ac:dyDescent="0.25">
      <c r="A11132" s="1051">
        <v>4752</v>
      </c>
      <c r="B11132" s="1051" t="s">
        <v>26138</v>
      </c>
      <c r="C11132" s="1051" t="s">
        <v>17039</v>
      </c>
      <c r="D11132" s="1054">
        <v>21.46</v>
      </c>
    </row>
    <row r="11133" spans="1:4" x14ac:dyDescent="0.25">
      <c r="A11133" s="1051">
        <v>41091</v>
      </c>
      <c r="B11133" s="1051" t="s">
        <v>26139</v>
      </c>
      <c r="C11133" s="1051" t="s">
        <v>17040</v>
      </c>
      <c r="D11133" s="1055">
        <v>3763.42</v>
      </c>
    </row>
    <row r="11134" spans="1:4" x14ac:dyDescent="0.25">
      <c r="A11134" s="1051">
        <v>13954</v>
      </c>
      <c r="B11134" s="1051" t="s">
        <v>26140</v>
      </c>
      <c r="C11134" s="1051" t="s">
        <v>17034</v>
      </c>
      <c r="D11134" s="1055">
        <v>7090.69</v>
      </c>
    </row>
    <row r="11135" spans="1:4" x14ac:dyDescent="0.25">
      <c r="A11135" s="1051">
        <v>3411</v>
      </c>
      <c r="B11135" s="1051" t="s">
        <v>26141</v>
      </c>
      <c r="C11135" s="1051" t="s">
        <v>17036</v>
      </c>
      <c r="D11135" s="1054">
        <v>47.72</v>
      </c>
    </row>
    <row r="11136" spans="1:4" x14ac:dyDescent="0.25">
      <c r="A11136" s="1051">
        <v>39995</v>
      </c>
      <c r="B11136" s="1051" t="s">
        <v>26142</v>
      </c>
      <c r="C11136" s="1051" t="s">
        <v>17038</v>
      </c>
      <c r="D11136" s="1054">
        <v>367.12</v>
      </c>
    </row>
    <row r="11137" spans="1:4" x14ac:dyDescent="0.25">
      <c r="A11137" s="1051">
        <v>11615</v>
      </c>
      <c r="B11137" s="1051" t="s">
        <v>26143</v>
      </c>
      <c r="C11137" s="1051" t="s">
        <v>17041</v>
      </c>
      <c r="D11137" s="1054">
        <v>3.11</v>
      </c>
    </row>
    <row r="11138" spans="1:4" x14ac:dyDescent="0.25">
      <c r="A11138" s="1051">
        <v>3408</v>
      </c>
      <c r="B11138" s="1051" t="s">
        <v>26144</v>
      </c>
      <c r="C11138" s="1051" t="s">
        <v>17041</v>
      </c>
      <c r="D11138" s="1054">
        <v>8.27</v>
      </c>
    </row>
    <row r="11139" spans="1:4" x14ac:dyDescent="0.25">
      <c r="A11139" s="1051">
        <v>3409</v>
      </c>
      <c r="B11139" s="1051" t="s">
        <v>26145</v>
      </c>
      <c r="C11139" s="1051" t="s">
        <v>17041</v>
      </c>
      <c r="D11139" s="1054">
        <v>20.67</v>
      </c>
    </row>
    <row r="11140" spans="1:4" x14ac:dyDescent="0.25">
      <c r="A11140" s="1051">
        <v>11427</v>
      </c>
      <c r="B11140" s="1051" t="s">
        <v>26146</v>
      </c>
      <c r="C11140" s="1051" t="s">
        <v>17036</v>
      </c>
      <c r="D11140" s="1054">
        <v>117.19</v>
      </c>
    </row>
    <row r="11141" spans="1:4" x14ac:dyDescent="0.25">
      <c r="A11141" s="1051">
        <v>4491</v>
      </c>
      <c r="B11141" s="1051" t="s">
        <v>26147</v>
      </c>
      <c r="C11141" s="1051" t="s">
        <v>17035</v>
      </c>
      <c r="D11141" s="1054">
        <v>7.64</v>
      </c>
    </row>
    <row r="11142" spans="1:4" x14ac:dyDescent="0.25">
      <c r="A11142" s="1051">
        <v>2745</v>
      </c>
      <c r="B11142" s="1051" t="s">
        <v>26148</v>
      </c>
      <c r="C11142" s="1051" t="s">
        <v>17035</v>
      </c>
      <c r="D11142" s="1054">
        <v>3.31</v>
      </c>
    </row>
    <row r="11143" spans="1:4" x14ac:dyDescent="0.25">
      <c r="A11143" s="1051">
        <v>14439</v>
      </c>
      <c r="B11143" s="1051" t="s">
        <v>26149</v>
      </c>
      <c r="C11143" s="1051" t="s">
        <v>17035</v>
      </c>
      <c r="D11143" s="1054">
        <v>4.0999999999999996</v>
      </c>
    </row>
    <row r="11144" spans="1:4" x14ac:dyDescent="0.25">
      <c r="A11144" s="1051">
        <v>44496</v>
      </c>
      <c r="B11144" s="1051" t="s">
        <v>26150</v>
      </c>
      <c r="C11144" s="1051" t="s">
        <v>17034</v>
      </c>
      <c r="D11144" s="1054">
        <v>110.05</v>
      </c>
    </row>
    <row r="11145" spans="1:4" x14ac:dyDescent="0.25">
      <c r="A11145" s="1051">
        <v>12362</v>
      </c>
      <c r="B11145" s="1051" t="s">
        <v>26151</v>
      </c>
      <c r="C11145" s="1051" t="s">
        <v>17034</v>
      </c>
      <c r="D11145" s="1054">
        <v>18.690000000000001</v>
      </c>
    </row>
    <row r="11146" spans="1:4" x14ac:dyDescent="0.25">
      <c r="A11146" s="1051">
        <v>421</v>
      </c>
      <c r="B11146" s="1051" t="s">
        <v>26152</v>
      </c>
      <c r="C11146" s="1051" t="s">
        <v>17034</v>
      </c>
      <c r="D11146" s="1054">
        <v>21.14</v>
      </c>
    </row>
    <row r="11147" spans="1:4" x14ac:dyDescent="0.25">
      <c r="A11147" s="1051">
        <v>14148</v>
      </c>
      <c r="B11147" s="1051" t="s">
        <v>26153</v>
      </c>
      <c r="C11147" s="1051" t="s">
        <v>17034</v>
      </c>
      <c r="D11147" s="1054">
        <v>0.98</v>
      </c>
    </row>
    <row r="11148" spans="1:4" x14ac:dyDescent="0.25">
      <c r="A11148" s="1051">
        <v>4341</v>
      </c>
      <c r="B11148" s="1051" t="s">
        <v>26154</v>
      </c>
      <c r="C11148" s="1051" t="s">
        <v>17034</v>
      </c>
      <c r="D11148" s="1054">
        <v>1.07</v>
      </c>
    </row>
    <row r="11149" spans="1:4" x14ac:dyDescent="0.25">
      <c r="A11149" s="1051">
        <v>4337</v>
      </c>
      <c r="B11149" s="1051" t="s">
        <v>26155</v>
      </c>
      <c r="C11149" s="1051" t="s">
        <v>17034</v>
      </c>
      <c r="D11149" s="1054">
        <v>2.7</v>
      </c>
    </row>
    <row r="11150" spans="1:4" x14ac:dyDescent="0.25">
      <c r="A11150" s="1051">
        <v>4339</v>
      </c>
      <c r="B11150" s="1051" t="s">
        <v>26156</v>
      </c>
      <c r="C11150" s="1051" t="s">
        <v>17034</v>
      </c>
      <c r="D11150" s="1054">
        <v>0.56999999999999995</v>
      </c>
    </row>
    <row r="11151" spans="1:4" x14ac:dyDescent="0.25">
      <c r="A11151" s="1051">
        <v>39997</v>
      </c>
      <c r="B11151" s="1051" t="s">
        <v>26157</v>
      </c>
      <c r="C11151" s="1051" t="s">
        <v>17034</v>
      </c>
      <c r="D11151" s="1054">
        <v>0.32</v>
      </c>
    </row>
    <row r="11152" spans="1:4" x14ac:dyDescent="0.25">
      <c r="A11152" s="1051">
        <v>11971</v>
      </c>
      <c r="B11152" s="1051" t="s">
        <v>26158</v>
      </c>
      <c r="C11152" s="1051" t="s">
        <v>17034</v>
      </c>
      <c r="D11152" s="1054">
        <v>4.4800000000000004</v>
      </c>
    </row>
    <row r="11153" spans="1:4" x14ac:dyDescent="0.25">
      <c r="A11153" s="1051">
        <v>4342</v>
      </c>
      <c r="B11153" s="1051" t="s">
        <v>26159</v>
      </c>
      <c r="C11153" s="1051" t="s">
        <v>17034</v>
      </c>
      <c r="D11153" s="1054">
        <v>0.23</v>
      </c>
    </row>
    <row r="11154" spans="1:4" x14ac:dyDescent="0.25">
      <c r="A11154" s="1051">
        <v>4330</v>
      </c>
      <c r="B11154" s="1051" t="s">
        <v>26160</v>
      </c>
      <c r="C11154" s="1051" t="s">
        <v>17034</v>
      </c>
      <c r="D11154" s="1054">
        <v>0.15</v>
      </c>
    </row>
    <row r="11155" spans="1:4" x14ac:dyDescent="0.25">
      <c r="A11155" s="1051">
        <v>4340</v>
      </c>
      <c r="B11155" s="1051" t="s">
        <v>26161</v>
      </c>
      <c r="C11155" s="1051" t="s">
        <v>17034</v>
      </c>
      <c r="D11155" s="1054">
        <v>1.25</v>
      </c>
    </row>
    <row r="11156" spans="1:4" x14ac:dyDescent="0.25">
      <c r="A11156" s="1051">
        <v>5088</v>
      </c>
      <c r="B11156" s="1051" t="s">
        <v>26162</v>
      </c>
      <c r="C11156" s="1051" t="s">
        <v>17034</v>
      </c>
      <c r="D11156" s="1054">
        <v>6.28</v>
      </c>
    </row>
    <row r="11157" spans="1:4" x14ac:dyDescent="0.25">
      <c r="A11157" s="1051">
        <v>11154</v>
      </c>
      <c r="B11157" s="1051" t="s">
        <v>26163</v>
      </c>
      <c r="C11157" s="1051" t="s">
        <v>17034</v>
      </c>
      <c r="D11157" s="1055">
        <v>1251.6199999999999</v>
      </c>
    </row>
    <row r="11158" spans="1:4" x14ac:dyDescent="0.25">
      <c r="A11158" s="1051">
        <v>4989</v>
      </c>
      <c r="B11158" s="1051" t="s">
        <v>26164</v>
      </c>
      <c r="C11158" s="1051" t="s">
        <v>17034</v>
      </c>
      <c r="D11158" s="1054">
        <v>300.68</v>
      </c>
    </row>
    <row r="11159" spans="1:4" x14ac:dyDescent="0.25">
      <c r="A11159" s="1051">
        <v>4982</v>
      </c>
      <c r="B11159" s="1051" t="s">
        <v>26165</v>
      </c>
      <c r="C11159" s="1051" t="s">
        <v>17034</v>
      </c>
      <c r="D11159" s="1054">
        <v>282.02</v>
      </c>
    </row>
    <row r="11160" spans="1:4" x14ac:dyDescent="0.25">
      <c r="A11160" s="1051">
        <v>4962</v>
      </c>
      <c r="B11160" s="1051" t="s">
        <v>26166</v>
      </c>
      <c r="C11160" s="1051" t="s">
        <v>17034</v>
      </c>
      <c r="D11160" s="1054">
        <v>222.41</v>
      </c>
    </row>
    <row r="11161" spans="1:4" x14ac:dyDescent="0.25">
      <c r="A11161" s="1051">
        <v>4981</v>
      </c>
      <c r="B11161" s="1051" t="s">
        <v>26167</v>
      </c>
      <c r="C11161" s="1051" t="s">
        <v>17034</v>
      </c>
      <c r="D11161" s="1054">
        <v>198</v>
      </c>
    </row>
    <row r="11162" spans="1:4" x14ac:dyDescent="0.25">
      <c r="A11162" s="1051">
        <v>4964</v>
      </c>
      <c r="B11162" s="1051" t="s">
        <v>26168</v>
      </c>
      <c r="C11162" s="1051" t="s">
        <v>17034</v>
      </c>
      <c r="D11162" s="1054">
        <v>251.19</v>
      </c>
    </row>
    <row r="11163" spans="1:4" x14ac:dyDescent="0.25">
      <c r="A11163" s="1051">
        <v>4992</v>
      </c>
      <c r="B11163" s="1051" t="s">
        <v>26169</v>
      </c>
      <c r="C11163" s="1051" t="s">
        <v>17034</v>
      </c>
      <c r="D11163" s="1054">
        <v>245.36</v>
      </c>
    </row>
    <row r="11164" spans="1:4" x14ac:dyDescent="0.25">
      <c r="A11164" s="1051">
        <v>4987</v>
      </c>
      <c r="B11164" s="1051" t="s">
        <v>26170</v>
      </c>
      <c r="C11164" s="1051" t="s">
        <v>17034</v>
      </c>
      <c r="D11164" s="1054">
        <v>280.70999999999998</v>
      </c>
    </row>
    <row r="11165" spans="1:4" x14ac:dyDescent="0.25">
      <c r="A11165" s="1051">
        <v>4930</v>
      </c>
      <c r="B11165" s="1051" t="s">
        <v>26171</v>
      </c>
      <c r="C11165" s="1051" t="s">
        <v>17041</v>
      </c>
      <c r="D11165" s="1054">
        <v>530.14</v>
      </c>
    </row>
    <row r="11166" spans="1:4" x14ac:dyDescent="0.25">
      <c r="A11166" s="1051">
        <v>4998</v>
      </c>
      <c r="B11166" s="1051" t="s">
        <v>26172</v>
      </c>
      <c r="C11166" s="1051" t="s">
        <v>17041</v>
      </c>
      <c r="D11166" s="1054">
        <v>654.91999999999996</v>
      </c>
    </row>
    <row r="11167" spans="1:4" x14ac:dyDescent="0.25">
      <c r="A11167" s="1051">
        <v>39021</v>
      </c>
      <c r="B11167" s="1051" t="s">
        <v>26173</v>
      </c>
      <c r="C11167" s="1051" t="s">
        <v>17034</v>
      </c>
      <c r="D11167" s="1054">
        <v>563.66999999999996</v>
      </c>
    </row>
    <row r="11168" spans="1:4" x14ac:dyDescent="0.25">
      <c r="A11168" s="1051">
        <v>39022</v>
      </c>
      <c r="B11168" s="1051" t="s">
        <v>26174</v>
      </c>
      <c r="C11168" s="1051" t="s">
        <v>17034</v>
      </c>
      <c r="D11168" s="1054">
        <v>504.9</v>
      </c>
    </row>
    <row r="11169" spans="1:4" x14ac:dyDescent="0.25">
      <c r="A11169" s="1051">
        <v>39024</v>
      </c>
      <c r="B11169" s="1051" t="s">
        <v>26175</v>
      </c>
      <c r="C11169" s="1051" t="s">
        <v>17034</v>
      </c>
      <c r="D11169" s="1054">
        <v>709.94</v>
      </c>
    </row>
    <row r="11170" spans="1:4" x14ac:dyDescent="0.25">
      <c r="A11170" s="1051">
        <v>4914</v>
      </c>
      <c r="B11170" s="1051" t="s">
        <v>26176</v>
      </c>
      <c r="C11170" s="1051" t="s">
        <v>17041</v>
      </c>
      <c r="D11170" s="1054">
        <v>575.64</v>
      </c>
    </row>
    <row r="11171" spans="1:4" x14ac:dyDescent="0.25">
      <c r="A11171" s="1051">
        <v>4917</v>
      </c>
      <c r="B11171" s="1051" t="s">
        <v>26177</v>
      </c>
      <c r="C11171" s="1051" t="s">
        <v>17041</v>
      </c>
      <c r="D11171" s="1054">
        <v>397.54</v>
      </c>
    </row>
    <row r="11172" spans="1:4" x14ac:dyDescent="0.25">
      <c r="A11172" s="1051">
        <v>39025</v>
      </c>
      <c r="B11172" s="1051" t="s">
        <v>26178</v>
      </c>
      <c r="C11172" s="1051" t="s">
        <v>17034</v>
      </c>
      <c r="D11172" s="1054">
        <v>727.97</v>
      </c>
    </row>
    <row r="11173" spans="1:4" x14ac:dyDescent="0.25">
      <c r="A11173" s="1051">
        <v>4922</v>
      </c>
      <c r="B11173" s="1051" t="s">
        <v>26179</v>
      </c>
      <c r="C11173" s="1051" t="s">
        <v>17041</v>
      </c>
      <c r="D11173" s="1054">
        <v>368.75</v>
      </c>
    </row>
    <row r="11174" spans="1:4" x14ac:dyDescent="0.25">
      <c r="A11174" s="1051">
        <v>4911</v>
      </c>
      <c r="B11174" s="1051" t="s">
        <v>26180</v>
      </c>
      <c r="C11174" s="1051" t="s">
        <v>17041</v>
      </c>
      <c r="D11174" s="1054">
        <v>297.36</v>
      </c>
    </row>
    <row r="11175" spans="1:4" x14ac:dyDescent="0.25">
      <c r="A11175" s="1051">
        <v>37518</v>
      </c>
      <c r="B11175" s="1051" t="s">
        <v>26181</v>
      </c>
      <c r="C11175" s="1051" t="s">
        <v>17041</v>
      </c>
      <c r="D11175" s="1054">
        <v>483.21</v>
      </c>
    </row>
    <row r="11176" spans="1:4" x14ac:dyDescent="0.25">
      <c r="A11176" s="1051">
        <v>4910</v>
      </c>
      <c r="B11176" s="1051" t="s">
        <v>26182</v>
      </c>
      <c r="C11176" s="1051" t="s">
        <v>17041</v>
      </c>
      <c r="D11176" s="1054">
        <v>407.35</v>
      </c>
    </row>
    <row r="11177" spans="1:4" x14ac:dyDescent="0.25">
      <c r="A11177" s="1051">
        <v>4943</v>
      </c>
      <c r="B11177" s="1051" t="s">
        <v>26183</v>
      </c>
      <c r="C11177" s="1051" t="s">
        <v>17041</v>
      </c>
      <c r="D11177" s="1054">
        <v>606.85</v>
      </c>
    </row>
    <row r="11178" spans="1:4" x14ac:dyDescent="0.25">
      <c r="A11178" s="1051">
        <v>5002</v>
      </c>
      <c r="B11178" s="1051" t="s">
        <v>26184</v>
      </c>
      <c r="C11178" s="1051" t="s">
        <v>17041</v>
      </c>
      <c r="D11178" s="1054">
        <v>477.42</v>
      </c>
    </row>
    <row r="11179" spans="1:4" x14ac:dyDescent="0.25">
      <c r="A11179" s="1051">
        <v>4977</v>
      </c>
      <c r="B11179" s="1051" t="s">
        <v>26185</v>
      </c>
      <c r="C11179" s="1051" t="s">
        <v>17041</v>
      </c>
      <c r="D11179" s="1054">
        <v>322.27999999999997</v>
      </c>
    </row>
    <row r="11180" spans="1:4" x14ac:dyDescent="0.25">
      <c r="A11180" s="1051">
        <v>5028</v>
      </c>
      <c r="B11180" s="1051" t="s">
        <v>26186</v>
      </c>
      <c r="C11180" s="1051" t="s">
        <v>17041</v>
      </c>
      <c r="D11180" s="1054">
        <v>788.56</v>
      </c>
    </row>
    <row r="11181" spans="1:4" x14ac:dyDescent="0.25">
      <c r="A11181" s="1051">
        <v>4969</v>
      </c>
      <c r="B11181" s="1051" t="s">
        <v>26187</v>
      </c>
      <c r="C11181" s="1051" t="s">
        <v>17041</v>
      </c>
      <c r="D11181" s="1054">
        <v>455.8</v>
      </c>
    </row>
    <row r="11182" spans="1:4" x14ac:dyDescent="0.25">
      <c r="A11182" s="1051">
        <v>11364</v>
      </c>
      <c r="B11182" s="1051" t="s">
        <v>26188</v>
      </c>
      <c r="C11182" s="1051" t="s">
        <v>17034</v>
      </c>
      <c r="D11182" s="1054">
        <v>170.1</v>
      </c>
    </row>
    <row r="11183" spans="1:4" x14ac:dyDescent="0.25">
      <c r="A11183" s="1051">
        <v>11365</v>
      </c>
      <c r="B11183" s="1051" t="s">
        <v>26189</v>
      </c>
      <c r="C11183" s="1051" t="s">
        <v>17034</v>
      </c>
      <c r="D11183" s="1054">
        <v>176.52</v>
      </c>
    </row>
    <row r="11184" spans="1:4" x14ac:dyDescent="0.25">
      <c r="A11184" s="1051">
        <v>11366</v>
      </c>
      <c r="B11184" s="1051" t="s">
        <v>26190</v>
      </c>
      <c r="C11184" s="1051" t="s">
        <v>17034</v>
      </c>
      <c r="D11184" s="1054">
        <v>187.64</v>
      </c>
    </row>
    <row r="11185" spans="1:4" x14ac:dyDescent="0.25">
      <c r="A11185" s="1051">
        <v>43777</v>
      </c>
      <c r="B11185" s="1051" t="s">
        <v>26191</v>
      </c>
      <c r="C11185" s="1051" t="s">
        <v>17034</v>
      </c>
      <c r="D11185" s="1054">
        <v>220.41</v>
      </c>
    </row>
    <row r="11186" spans="1:4" x14ac:dyDescent="0.25">
      <c r="A11186" s="1051">
        <v>20322</v>
      </c>
      <c r="B11186" s="1051" t="s">
        <v>26192</v>
      </c>
      <c r="C11186" s="1051" t="s">
        <v>17034</v>
      </c>
      <c r="D11186" s="1054">
        <v>204.61</v>
      </c>
    </row>
    <row r="11187" spans="1:4" x14ac:dyDescent="0.25">
      <c r="A11187" s="1051">
        <v>10553</v>
      </c>
      <c r="B11187" s="1051" t="s">
        <v>26193</v>
      </c>
      <c r="C11187" s="1051" t="s">
        <v>17034</v>
      </c>
      <c r="D11187" s="1054">
        <v>185.78</v>
      </c>
    </row>
    <row r="11188" spans="1:4" x14ac:dyDescent="0.25">
      <c r="A11188" s="1051">
        <v>5020</v>
      </c>
      <c r="B11188" s="1051" t="s">
        <v>26194</v>
      </c>
      <c r="C11188" s="1051" t="s">
        <v>17034</v>
      </c>
      <c r="D11188" s="1054">
        <v>195.87</v>
      </c>
    </row>
    <row r="11189" spans="1:4" x14ac:dyDescent="0.25">
      <c r="A11189" s="1051">
        <v>10554</v>
      </c>
      <c r="B11189" s="1051" t="s">
        <v>26195</v>
      </c>
      <c r="C11189" s="1051" t="s">
        <v>17034</v>
      </c>
      <c r="D11189" s="1054">
        <v>187.43</v>
      </c>
    </row>
    <row r="11190" spans="1:4" x14ac:dyDescent="0.25">
      <c r="A11190" s="1051">
        <v>10555</v>
      </c>
      <c r="B11190" s="1051" t="s">
        <v>26196</v>
      </c>
      <c r="C11190" s="1051" t="s">
        <v>17034</v>
      </c>
      <c r="D11190" s="1054">
        <v>204.4</v>
      </c>
    </row>
    <row r="11191" spans="1:4" x14ac:dyDescent="0.25">
      <c r="A11191" s="1051">
        <v>10556</v>
      </c>
      <c r="B11191" s="1051" t="s">
        <v>26197</v>
      </c>
      <c r="C11191" s="1051" t="s">
        <v>17034</v>
      </c>
      <c r="D11191" s="1054">
        <v>271.77</v>
      </c>
    </row>
    <row r="11192" spans="1:4" x14ac:dyDescent="0.25">
      <c r="A11192" s="1051">
        <v>39502</v>
      </c>
      <c r="B11192" s="1051" t="s">
        <v>26198</v>
      </c>
      <c r="C11192" s="1051" t="s">
        <v>17034</v>
      </c>
      <c r="D11192" s="1054">
        <v>381.63</v>
      </c>
    </row>
    <row r="11193" spans="1:4" x14ac:dyDescent="0.25">
      <c r="A11193" s="1051">
        <v>39504</v>
      </c>
      <c r="B11193" s="1051" t="s">
        <v>26199</v>
      </c>
      <c r="C11193" s="1051" t="s">
        <v>17034</v>
      </c>
      <c r="D11193" s="1054">
        <v>422.01</v>
      </c>
    </row>
    <row r="11194" spans="1:4" x14ac:dyDescent="0.25">
      <c r="A11194" s="1051">
        <v>39503</v>
      </c>
      <c r="B11194" s="1051" t="s">
        <v>26200</v>
      </c>
      <c r="C11194" s="1051" t="s">
        <v>17034</v>
      </c>
      <c r="D11194" s="1054">
        <v>444.15</v>
      </c>
    </row>
    <row r="11195" spans="1:4" x14ac:dyDescent="0.25">
      <c r="A11195" s="1051">
        <v>39505</v>
      </c>
      <c r="B11195" s="1051" t="s">
        <v>26201</v>
      </c>
      <c r="C11195" s="1051" t="s">
        <v>17034</v>
      </c>
      <c r="D11195" s="1054">
        <v>478.64</v>
      </c>
    </row>
    <row r="11196" spans="1:4" x14ac:dyDescent="0.25">
      <c r="A11196" s="1051">
        <v>44471</v>
      </c>
      <c r="B11196" s="1051" t="s">
        <v>26202</v>
      </c>
      <c r="C11196" s="1051" t="s">
        <v>17034</v>
      </c>
      <c r="D11196" s="1054">
        <v>527.17999999999995</v>
      </c>
    </row>
    <row r="11197" spans="1:4" x14ac:dyDescent="0.25">
      <c r="A11197" s="1051">
        <v>4944</v>
      </c>
      <c r="B11197" s="1051" t="s">
        <v>26203</v>
      </c>
      <c r="C11197" s="1051" t="s">
        <v>17041</v>
      </c>
      <c r="D11197" s="1054">
        <v>907.25</v>
      </c>
    </row>
    <row r="11198" spans="1:4" x14ac:dyDescent="0.25">
      <c r="A11198" s="1051">
        <v>21102</v>
      </c>
      <c r="B11198" s="1051" t="s">
        <v>26204</v>
      </c>
      <c r="C11198" s="1051" t="s">
        <v>17034</v>
      </c>
      <c r="D11198" s="1054">
        <v>44.05</v>
      </c>
    </row>
    <row r="11199" spans="1:4" x14ac:dyDescent="0.25">
      <c r="A11199" s="1051">
        <v>21101</v>
      </c>
      <c r="B11199" s="1051" t="s">
        <v>26205</v>
      </c>
      <c r="C11199" s="1051" t="s">
        <v>17034</v>
      </c>
      <c r="D11199" s="1054">
        <v>28.29</v>
      </c>
    </row>
    <row r="11200" spans="1:4" x14ac:dyDescent="0.25">
      <c r="A11200" s="1051">
        <v>34713</v>
      </c>
      <c r="B11200" s="1051" t="s">
        <v>26206</v>
      </c>
      <c r="C11200" s="1051" t="s">
        <v>17041</v>
      </c>
      <c r="D11200" s="1054">
        <v>454.76</v>
      </c>
    </row>
    <row r="11201" spans="1:4" x14ac:dyDescent="0.25">
      <c r="A11201" s="1051">
        <v>37563</v>
      </c>
      <c r="B11201" s="1051" t="s">
        <v>26207</v>
      </c>
      <c r="C11201" s="1051" t="s">
        <v>17041</v>
      </c>
      <c r="D11201" s="1054">
        <v>583.35</v>
      </c>
    </row>
    <row r="11202" spans="1:4" x14ac:dyDescent="0.25">
      <c r="A11202" s="1051">
        <v>4948</v>
      </c>
      <c r="B11202" s="1051" t="s">
        <v>26208</v>
      </c>
      <c r="C11202" s="1051" t="s">
        <v>17041</v>
      </c>
      <c r="D11202" s="1054">
        <v>507.52</v>
      </c>
    </row>
    <row r="11203" spans="1:4" x14ac:dyDescent="0.25">
      <c r="A11203" s="1051">
        <v>37561</v>
      </c>
      <c r="B11203" s="1051" t="s">
        <v>26209</v>
      </c>
      <c r="C11203" s="1051" t="s">
        <v>17041</v>
      </c>
      <c r="D11203" s="1054">
        <v>473.34</v>
      </c>
    </row>
    <row r="11204" spans="1:4" x14ac:dyDescent="0.25">
      <c r="A11204" s="1051">
        <v>37562</v>
      </c>
      <c r="B11204" s="1051" t="s">
        <v>26210</v>
      </c>
      <c r="C11204" s="1051" t="s">
        <v>17041</v>
      </c>
      <c r="D11204" s="1054">
        <v>620.6</v>
      </c>
    </row>
    <row r="11205" spans="1:4" x14ac:dyDescent="0.25">
      <c r="A11205" s="1051">
        <v>14164</v>
      </c>
      <c r="B11205" s="1051" t="s">
        <v>26211</v>
      </c>
      <c r="C11205" s="1051" t="s">
        <v>17034</v>
      </c>
      <c r="D11205" s="1055">
        <v>1836.36</v>
      </c>
    </row>
    <row r="11206" spans="1:4" x14ac:dyDescent="0.25">
      <c r="A11206" s="1051">
        <v>14163</v>
      </c>
      <c r="B11206" s="1051" t="s">
        <v>26212</v>
      </c>
      <c r="C11206" s="1051" t="s">
        <v>17034</v>
      </c>
      <c r="D11206" s="1055">
        <v>2087.14</v>
      </c>
    </row>
    <row r="11207" spans="1:4" x14ac:dyDescent="0.25">
      <c r="A11207" s="1051">
        <v>5051</v>
      </c>
      <c r="B11207" s="1051" t="s">
        <v>26213</v>
      </c>
      <c r="C11207" s="1051" t="s">
        <v>17034</v>
      </c>
      <c r="D11207" s="1055">
        <v>1775.08</v>
      </c>
    </row>
    <row r="11208" spans="1:4" x14ac:dyDescent="0.25">
      <c r="A11208" s="1051">
        <v>5052</v>
      </c>
      <c r="B11208" s="1051" t="s">
        <v>26214</v>
      </c>
      <c r="C11208" s="1051" t="s">
        <v>17034</v>
      </c>
      <c r="D11208" s="1055">
        <v>1322.54</v>
      </c>
    </row>
    <row r="11209" spans="1:4" x14ac:dyDescent="0.25">
      <c r="A11209" s="1051">
        <v>14162</v>
      </c>
      <c r="B11209" s="1051" t="s">
        <v>26215</v>
      </c>
      <c r="C11209" s="1051" t="s">
        <v>17034</v>
      </c>
      <c r="D11209" s="1055">
        <v>1772.51</v>
      </c>
    </row>
    <row r="11210" spans="1:4" x14ac:dyDescent="0.25">
      <c r="A11210" s="1051">
        <v>14166</v>
      </c>
      <c r="B11210" s="1051" t="s">
        <v>26216</v>
      </c>
      <c r="C11210" s="1051" t="s">
        <v>17034</v>
      </c>
      <c r="D11210" s="1055">
        <v>1339.33</v>
      </c>
    </row>
    <row r="11211" spans="1:4" x14ac:dyDescent="0.25">
      <c r="A11211" s="1051">
        <v>14165</v>
      </c>
      <c r="B11211" s="1051" t="s">
        <v>26217</v>
      </c>
      <c r="C11211" s="1051" t="s">
        <v>17034</v>
      </c>
      <c r="D11211" s="1055">
        <v>1855.46</v>
      </c>
    </row>
    <row r="11212" spans="1:4" x14ac:dyDescent="0.25">
      <c r="A11212" s="1051">
        <v>5050</v>
      </c>
      <c r="B11212" s="1051" t="s">
        <v>26218</v>
      </c>
      <c r="C11212" s="1051" t="s">
        <v>17034</v>
      </c>
      <c r="D11212" s="1054">
        <v>456.67</v>
      </c>
    </row>
    <row r="11213" spans="1:4" x14ac:dyDescent="0.25">
      <c r="A11213" s="1051">
        <v>12366</v>
      </c>
      <c r="B11213" s="1051" t="s">
        <v>26219</v>
      </c>
      <c r="C11213" s="1051" t="s">
        <v>17034</v>
      </c>
      <c r="D11213" s="1055">
        <v>1036.1500000000001</v>
      </c>
    </row>
    <row r="11214" spans="1:4" x14ac:dyDescent="0.25">
      <c r="A11214" s="1051">
        <v>5045</v>
      </c>
      <c r="B11214" s="1051" t="s">
        <v>26220</v>
      </c>
      <c r="C11214" s="1051" t="s">
        <v>17034</v>
      </c>
      <c r="D11214" s="1055">
        <v>1431.39</v>
      </c>
    </row>
    <row r="11215" spans="1:4" x14ac:dyDescent="0.25">
      <c r="A11215" s="1051">
        <v>5035</v>
      </c>
      <c r="B11215" s="1051" t="s">
        <v>26221</v>
      </c>
      <c r="C11215" s="1051" t="s">
        <v>17034</v>
      </c>
      <c r="D11215" s="1055">
        <v>1645.75</v>
      </c>
    </row>
    <row r="11216" spans="1:4" x14ac:dyDescent="0.25">
      <c r="A11216" s="1051">
        <v>41180</v>
      </c>
      <c r="B11216" s="1051" t="s">
        <v>26222</v>
      </c>
      <c r="C11216" s="1051" t="s">
        <v>17034</v>
      </c>
      <c r="D11216" s="1055">
        <v>3699.63</v>
      </c>
    </row>
    <row r="11217" spans="1:4" x14ac:dyDescent="0.25">
      <c r="A11217" s="1051">
        <v>41181</v>
      </c>
      <c r="B11217" s="1051" t="s">
        <v>26223</v>
      </c>
      <c r="C11217" s="1051" t="s">
        <v>17034</v>
      </c>
      <c r="D11217" s="1055">
        <v>4898.1899999999996</v>
      </c>
    </row>
    <row r="11218" spans="1:4" x14ac:dyDescent="0.25">
      <c r="A11218" s="1051">
        <v>41182</v>
      </c>
      <c r="B11218" s="1051" t="s">
        <v>26224</v>
      </c>
      <c r="C11218" s="1051" t="s">
        <v>17034</v>
      </c>
      <c r="D11218" s="1055">
        <v>7026.87</v>
      </c>
    </row>
    <row r="11219" spans="1:4" x14ac:dyDescent="0.25">
      <c r="A11219" s="1051">
        <v>41183</v>
      </c>
      <c r="B11219" s="1051" t="s">
        <v>26225</v>
      </c>
      <c r="C11219" s="1051" t="s">
        <v>17034</v>
      </c>
      <c r="D11219" s="1055">
        <v>8773.19</v>
      </c>
    </row>
    <row r="11220" spans="1:4" x14ac:dyDescent="0.25">
      <c r="A11220" s="1051">
        <v>41184</v>
      </c>
      <c r="B11220" s="1051" t="s">
        <v>26226</v>
      </c>
      <c r="C11220" s="1051" t="s">
        <v>17034</v>
      </c>
      <c r="D11220" s="1055">
        <v>13357.71</v>
      </c>
    </row>
    <row r="11221" spans="1:4" x14ac:dyDescent="0.25">
      <c r="A11221" s="1051">
        <v>41185</v>
      </c>
      <c r="B11221" s="1051" t="s">
        <v>26227</v>
      </c>
      <c r="C11221" s="1051" t="s">
        <v>17034</v>
      </c>
      <c r="D11221" s="1055">
        <v>4953.6400000000003</v>
      </c>
    </row>
    <row r="11222" spans="1:4" x14ac:dyDescent="0.25">
      <c r="A11222" s="1051">
        <v>41186</v>
      </c>
      <c r="B11222" s="1051" t="s">
        <v>26228</v>
      </c>
      <c r="C11222" s="1051" t="s">
        <v>17034</v>
      </c>
      <c r="D11222" s="1055">
        <v>6941.95</v>
      </c>
    </row>
    <row r="11223" spans="1:4" x14ac:dyDescent="0.25">
      <c r="A11223" s="1051">
        <v>41187</v>
      </c>
      <c r="B11223" s="1051" t="s">
        <v>26229</v>
      </c>
      <c r="C11223" s="1051" t="s">
        <v>17034</v>
      </c>
      <c r="D11223" s="1055">
        <v>9309.74</v>
      </c>
    </row>
    <row r="11224" spans="1:4" x14ac:dyDescent="0.25">
      <c r="A11224" s="1051">
        <v>41188</v>
      </c>
      <c r="B11224" s="1051" t="s">
        <v>26230</v>
      </c>
      <c r="C11224" s="1051" t="s">
        <v>17034</v>
      </c>
      <c r="D11224" s="1055">
        <v>11905.08</v>
      </c>
    </row>
    <row r="11225" spans="1:4" x14ac:dyDescent="0.25">
      <c r="A11225" s="1051">
        <v>5036</v>
      </c>
      <c r="B11225" s="1051" t="s">
        <v>26231</v>
      </c>
      <c r="C11225" s="1051" t="s">
        <v>17034</v>
      </c>
      <c r="D11225" s="1055">
        <v>2524.88</v>
      </c>
    </row>
    <row r="11226" spans="1:4" x14ac:dyDescent="0.25">
      <c r="A11226" s="1051">
        <v>41189</v>
      </c>
      <c r="B11226" s="1051" t="s">
        <v>26232</v>
      </c>
      <c r="C11226" s="1051" t="s">
        <v>17034</v>
      </c>
      <c r="D11226" s="1055">
        <v>15305.22</v>
      </c>
    </row>
    <row r="11227" spans="1:4" x14ac:dyDescent="0.25">
      <c r="A11227" s="1051">
        <v>41190</v>
      </c>
      <c r="B11227" s="1051" t="s">
        <v>26233</v>
      </c>
      <c r="C11227" s="1051" t="s">
        <v>17034</v>
      </c>
      <c r="D11227" s="1055">
        <v>5322.62</v>
      </c>
    </row>
    <row r="11228" spans="1:4" x14ac:dyDescent="0.25">
      <c r="A11228" s="1051">
        <v>41191</v>
      </c>
      <c r="B11228" s="1051" t="s">
        <v>26234</v>
      </c>
      <c r="C11228" s="1051" t="s">
        <v>17034</v>
      </c>
      <c r="D11228" s="1055">
        <v>8162.04</v>
      </c>
    </row>
    <row r="11229" spans="1:4" x14ac:dyDescent="0.25">
      <c r="A11229" s="1051">
        <v>41192</v>
      </c>
      <c r="B11229" s="1051" t="s">
        <v>26235</v>
      </c>
      <c r="C11229" s="1051" t="s">
        <v>17034</v>
      </c>
      <c r="D11229" s="1055">
        <v>8508.86</v>
      </c>
    </row>
    <row r="11230" spans="1:4" x14ac:dyDescent="0.25">
      <c r="A11230" s="1051">
        <v>41193</v>
      </c>
      <c r="B11230" s="1051" t="s">
        <v>26236</v>
      </c>
      <c r="C11230" s="1051" t="s">
        <v>17034</v>
      </c>
      <c r="D11230" s="1055">
        <v>13903.2</v>
      </c>
    </row>
    <row r="11231" spans="1:4" x14ac:dyDescent="0.25">
      <c r="A11231" s="1051">
        <v>41194</v>
      </c>
      <c r="B11231" s="1051" t="s">
        <v>26237</v>
      </c>
      <c r="C11231" s="1051" t="s">
        <v>17034</v>
      </c>
      <c r="D11231" s="1055">
        <v>16589.669999999998</v>
      </c>
    </row>
    <row r="11232" spans="1:4" x14ac:dyDescent="0.25">
      <c r="A11232" s="1051">
        <v>5044</v>
      </c>
      <c r="B11232" s="1051" t="s">
        <v>26238</v>
      </c>
      <c r="C11232" s="1051" t="s">
        <v>17034</v>
      </c>
      <c r="D11232" s="1054">
        <v>892.69</v>
      </c>
    </row>
    <row r="11233" spans="1:4" x14ac:dyDescent="0.25">
      <c r="A11233" s="1051">
        <v>5059</v>
      </c>
      <c r="B11233" s="1051" t="s">
        <v>26239</v>
      </c>
      <c r="C11233" s="1051" t="s">
        <v>17034</v>
      </c>
      <c r="D11233" s="1055">
        <v>1067.55</v>
      </c>
    </row>
    <row r="11234" spans="1:4" x14ac:dyDescent="0.25">
      <c r="A11234" s="1051">
        <v>41201</v>
      </c>
      <c r="B11234" s="1051" t="s">
        <v>26240</v>
      </c>
      <c r="C11234" s="1051" t="s">
        <v>17034</v>
      </c>
      <c r="D11234" s="1055">
        <v>2166.5100000000002</v>
      </c>
    </row>
    <row r="11235" spans="1:4" x14ac:dyDescent="0.25">
      <c r="A11235" s="1051">
        <v>41199</v>
      </c>
      <c r="B11235" s="1051" t="s">
        <v>26241</v>
      </c>
      <c r="C11235" s="1051" t="s">
        <v>17034</v>
      </c>
      <c r="D11235" s="1054">
        <v>696.18</v>
      </c>
    </row>
    <row r="11236" spans="1:4" x14ac:dyDescent="0.25">
      <c r="A11236" s="1051">
        <v>5057</v>
      </c>
      <c r="B11236" s="1051" t="s">
        <v>26242</v>
      </c>
      <c r="C11236" s="1051" t="s">
        <v>17034</v>
      </c>
      <c r="D11236" s="1054">
        <v>942.5</v>
      </c>
    </row>
    <row r="11237" spans="1:4" x14ac:dyDescent="0.25">
      <c r="A11237" s="1051">
        <v>41200</v>
      </c>
      <c r="B11237" s="1051" t="s">
        <v>26243</v>
      </c>
      <c r="C11237" s="1051" t="s">
        <v>17034</v>
      </c>
      <c r="D11237" s="1055">
        <v>1355.01</v>
      </c>
    </row>
    <row r="11238" spans="1:4" x14ac:dyDescent="0.25">
      <c r="A11238" s="1051">
        <v>41205</v>
      </c>
      <c r="B11238" s="1051" t="s">
        <v>26244</v>
      </c>
      <c r="C11238" s="1051" t="s">
        <v>17034</v>
      </c>
      <c r="D11238" s="1055">
        <v>2510.81</v>
      </c>
    </row>
    <row r="11239" spans="1:4" x14ac:dyDescent="0.25">
      <c r="A11239" s="1051">
        <v>41202</v>
      </c>
      <c r="B11239" s="1051" t="s">
        <v>26245</v>
      </c>
      <c r="C11239" s="1051" t="s">
        <v>17034</v>
      </c>
      <c r="D11239" s="1054">
        <v>732.67</v>
      </c>
    </row>
    <row r="11240" spans="1:4" x14ac:dyDescent="0.25">
      <c r="A11240" s="1051">
        <v>41206</v>
      </c>
      <c r="B11240" s="1051" t="s">
        <v>26246</v>
      </c>
      <c r="C11240" s="1051" t="s">
        <v>17034</v>
      </c>
      <c r="D11240" s="1055">
        <v>3310.39</v>
      </c>
    </row>
    <row r="11241" spans="1:4" x14ac:dyDescent="0.25">
      <c r="A11241" s="1051">
        <v>12372</v>
      </c>
      <c r="B11241" s="1051" t="s">
        <v>26247</v>
      </c>
      <c r="C11241" s="1051" t="s">
        <v>17034</v>
      </c>
      <c r="D11241" s="1054">
        <v>769.31</v>
      </c>
    </row>
    <row r="11242" spans="1:4" x14ac:dyDescent="0.25">
      <c r="A11242" s="1051">
        <v>41207</v>
      </c>
      <c r="B11242" s="1051" t="s">
        <v>26248</v>
      </c>
      <c r="C11242" s="1051" t="s">
        <v>17034</v>
      </c>
      <c r="D11242" s="1055">
        <v>4456.45</v>
      </c>
    </row>
    <row r="11243" spans="1:4" x14ac:dyDescent="0.25">
      <c r="A11243" s="1051">
        <v>41203</v>
      </c>
      <c r="B11243" s="1051" t="s">
        <v>26249</v>
      </c>
      <c r="C11243" s="1051" t="s">
        <v>17034</v>
      </c>
      <c r="D11243" s="1055">
        <v>1173.6600000000001</v>
      </c>
    </row>
    <row r="11244" spans="1:4" x14ac:dyDescent="0.25">
      <c r="A11244" s="1051">
        <v>41204</v>
      </c>
      <c r="B11244" s="1051" t="s">
        <v>26250</v>
      </c>
      <c r="C11244" s="1051" t="s">
        <v>17034</v>
      </c>
      <c r="D11244" s="1055">
        <v>1659.25</v>
      </c>
    </row>
    <row r="11245" spans="1:4" x14ac:dyDescent="0.25">
      <c r="A11245" s="1051">
        <v>41210</v>
      </c>
      <c r="B11245" s="1051" t="s">
        <v>26251</v>
      </c>
      <c r="C11245" s="1051" t="s">
        <v>17034</v>
      </c>
      <c r="D11245" s="1055">
        <v>2771.74</v>
      </c>
    </row>
    <row r="11246" spans="1:4" x14ac:dyDescent="0.25">
      <c r="A11246" s="1051">
        <v>41208</v>
      </c>
      <c r="B11246" s="1051" t="s">
        <v>26252</v>
      </c>
      <c r="C11246" s="1051" t="s">
        <v>17034</v>
      </c>
      <c r="D11246" s="1054">
        <v>970.27</v>
      </c>
    </row>
    <row r="11247" spans="1:4" x14ac:dyDescent="0.25">
      <c r="A11247" s="1051">
        <v>41211</v>
      </c>
      <c r="B11247" s="1051" t="s">
        <v>26253</v>
      </c>
      <c r="C11247" s="1051" t="s">
        <v>17034</v>
      </c>
      <c r="D11247" s="1055">
        <v>3905.35</v>
      </c>
    </row>
    <row r="11248" spans="1:4" x14ac:dyDescent="0.25">
      <c r="A11248" s="1051">
        <v>13339</v>
      </c>
      <c r="B11248" s="1051" t="s">
        <v>26254</v>
      </c>
      <c r="C11248" s="1051" t="s">
        <v>17034</v>
      </c>
      <c r="D11248" s="1055">
        <v>1314.95</v>
      </c>
    </row>
    <row r="11249" spans="1:4" x14ac:dyDescent="0.25">
      <c r="A11249" s="1051">
        <v>41213</v>
      </c>
      <c r="B11249" s="1051" t="s">
        <v>26255</v>
      </c>
      <c r="C11249" s="1051" t="s">
        <v>17034</v>
      </c>
      <c r="D11249" s="1055">
        <v>8094.83</v>
      </c>
    </row>
    <row r="11250" spans="1:4" x14ac:dyDescent="0.25">
      <c r="A11250" s="1051">
        <v>41209</v>
      </c>
      <c r="B11250" s="1051" t="s">
        <v>26256</v>
      </c>
      <c r="C11250" s="1051" t="s">
        <v>17034</v>
      </c>
      <c r="D11250" s="1055">
        <v>1809.21</v>
      </c>
    </row>
    <row r="11251" spans="1:4" x14ac:dyDescent="0.25">
      <c r="A11251" s="1051">
        <v>41216</v>
      </c>
      <c r="B11251" s="1051" t="s">
        <v>26257</v>
      </c>
      <c r="C11251" s="1051" t="s">
        <v>17034</v>
      </c>
      <c r="D11251" s="1055">
        <v>3388.89</v>
      </c>
    </row>
    <row r="11252" spans="1:4" x14ac:dyDescent="0.25">
      <c r="A11252" s="1051">
        <v>41217</v>
      </c>
      <c r="B11252" s="1051" t="s">
        <v>26258</v>
      </c>
      <c r="C11252" s="1051" t="s">
        <v>17034</v>
      </c>
      <c r="D11252" s="1055">
        <v>5433.6</v>
      </c>
    </row>
    <row r="11253" spans="1:4" x14ac:dyDescent="0.25">
      <c r="A11253" s="1051">
        <v>41218</v>
      </c>
      <c r="B11253" s="1051" t="s">
        <v>26259</v>
      </c>
      <c r="C11253" s="1051" t="s">
        <v>17034</v>
      </c>
      <c r="D11253" s="1055">
        <v>7286.62</v>
      </c>
    </row>
    <row r="11254" spans="1:4" x14ac:dyDescent="0.25">
      <c r="A11254" s="1051">
        <v>41214</v>
      </c>
      <c r="B11254" s="1051" t="s">
        <v>26260</v>
      </c>
      <c r="C11254" s="1051" t="s">
        <v>17034</v>
      </c>
      <c r="D11254" s="1055">
        <v>1536.37</v>
      </c>
    </row>
    <row r="11255" spans="1:4" x14ac:dyDescent="0.25">
      <c r="A11255" s="1051">
        <v>41215</v>
      </c>
      <c r="B11255" s="1051" t="s">
        <v>26261</v>
      </c>
      <c r="C11255" s="1051" t="s">
        <v>17034</v>
      </c>
      <c r="D11255" s="1055">
        <v>2313.21</v>
      </c>
    </row>
    <row r="11256" spans="1:4" x14ac:dyDescent="0.25">
      <c r="A11256" s="1051">
        <v>41221</v>
      </c>
      <c r="B11256" s="1051" t="s">
        <v>26262</v>
      </c>
      <c r="C11256" s="1051" t="s">
        <v>17034</v>
      </c>
      <c r="D11256" s="1055">
        <v>6697.95</v>
      </c>
    </row>
    <row r="11257" spans="1:4" x14ac:dyDescent="0.25">
      <c r="A11257" s="1051">
        <v>41222</v>
      </c>
      <c r="B11257" s="1051" t="s">
        <v>26263</v>
      </c>
      <c r="C11257" s="1051" t="s">
        <v>17034</v>
      </c>
      <c r="D11257" s="1055">
        <v>9584.84</v>
      </c>
    </row>
    <row r="11258" spans="1:4" x14ac:dyDescent="0.25">
      <c r="A11258" s="1051">
        <v>41195</v>
      </c>
      <c r="B11258" s="1051" t="s">
        <v>26264</v>
      </c>
      <c r="C11258" s="1051" t="s">
        <v>17034</v>
      </c>
      <c r="D11258" s="1054">
        <v>492.63</v>
      </c>
    </row>
    <row r="11259" spans="1:4" x14ac:dyDescent="0.25">
      <c r="A11259" s="1051">
        <v>41198</v>
      </c>
      <c r="B11259" s="1051" t="s">
        <v>26265</v>
      </c>
      <c r="C11259" s="1051" t="s">
        <v>17034</v>
      </c>
      <c r="D11259" s="1055">
        <v>1925.09</v>
      </c>
    </row>
    <row r="11260" spans="1:4" x14ac:dyDescent="0.25">
      <c r="A11260" s="1051">
        <v>41196</v>
      </c>
      <c r="B11260" s="1051" t="s">
        <v>26266</v>
      </c>
      <c r="C11260" s="1051" t="s">
        <v>17034</v>
      </c>
      <c r="D11260" s="1054">
        <v>610.65</v>
      </c>
    </row>
    <row r="11261" spans="1:4" x14ac:dyDescent="0.25">
      <c r="A11261" s="1051">
        <v>5033</v>
      </c>
      <c r="B11261" s="1051" t="s">
        <v>26267</v>
      </c>
      <c r="C11261" s="1051" t="s">
        <v>17034</v>
      </c>
      <c r="D11261" s="1054">
        <v>801.75</v>
      </c>
    </row>
    <row r="11262" spans="1:4" x14ac:dyDescent="0.25">
      <c r="A11262" s="1051">
        <v>41197</v>
      </c>
      <c r="B11262" s="1051" t="s">
        <v>26268</v>
      </c>
      <c r="C11262" s="1051" t="s">
        <v>17034</v>
      </c>
      <c r="D11262" s="1055">
        <v>1190.8900000000001</v>
      </c>
    </row>
    <row r="11263" spans="1:4" x14ac:dyDescent="0.25">
      <c r="A11263" s="1051">
        <v>12388</v>
      </c>
      <c r="B11263" s="1051" t="s">
        <v>26269</v>
      </c>
      <c r="C11263" s="1051" t="s">
        <v>17034</v>
      </c>
      <c r="D11263" s="1054">
        <v>270.31</v>
      </c>
    </row>
    <row r="11264" spans="1:4" x14ac:dyDescent="0.25">
      <c r="A11264" s="1051">
        <v>2731</v>
      </c>
      <c r="B11264" s="1051" t="s">
        <v>26270</v>
      </c>
      <c r="C11264" s="1051" t="s">
        <v>17035</v>
      </c>
      <c r="D11264" s="1054">
        <v>94.47</v>
      </c>
    </row>
    <row r="11265" spans="1:4" x14ac:dyDescent="0.25">
      <c r="A11265" s="1051">
        <v>41457</v>
      </c>
      <c r="B11265" s="1051" t="s">
        <v>26271</v>
      </c>
      <c r="C11265" s="1051" t="s">
        <v>17034</v>
      </c>
      <c r="D11265" s="1055">
        <v>1350.43</v>
      </c>
    </row>
    <row r="11266" spans="1:4" x14ac:dyDescent="0.25">
      <c r="A11266" s="1051">
        <v>41458</v>
      </c>
      <c r="B11266" s="1051" t="s">
        <v>26272</v>
      </c>
      <c r="C11266" s="1051" t="s">
        <v>17034</v>
      </c>
      <c r="D11266" s="1055">
        <v>1885.27</v>
      </c>
    </row>
    <row r="11267" spans="1:4" x14ac:dyDescent="0.25">
      <c r="A11267" s="1051">
        <v>41459</v>
      </c>
      <c r="B11267" s="1051" t="s">
        <v>26273</v>
      </c>
      <c r="C11267" s="1051" t="s">
        <v>17034</v>
      </c>
      <c r="D11267" s="1055">
        <v>2629.81</v>
      </c>
    </row>
    <row r="11268" spans="1:4" x14ac:dyDescent="0.25">
      <c r="A11268" s="1051">
        <v>41461</v>
      </c>
      <c r="B11268" s="1051" t="s">
        <v>26274</v>
      </c>
      <c r="C11268" s="1051" t="s">
        <v>17034</v>
      </c>
      <c r="D11268" s="1055">
        <v>3585.62</v>
      </c>
    </row>
    <row r="11269" spans="1:4" x14ac:dyDescent="0.25">
      <c r="A11269" s="1051">
        <v>44537</v>
      </c>
      <c r="B11269" s="1051" t="s">
        <v>26275</v>
      </c>
      <c r="C11269" s="1051" t="s">
        <v>17044</v>
      </c>
      <c r="D11269" s="1054">
        <v>310.23</v>
      </c>
    </row>
    <row r="11270" spans="1:4" x14ac:dyDescent="0.25">
      <c r="A11270" s="1051">
        <v>11844</v>
      </c>
      <c r="B11270" s="1051" t="s">
        <v>26276</v>
      </c>
      <c r="C11270" s="1051" t="s">
        <v>17035</v>
      </c>
      <c r="D11270" s="1054">
        <v>49.82</v>
      </c>
    </row>
    <row r="11271" spans="1:4" x14ac:dyDescent="0.25">
      <c r="A11271" s="1051">
        <v>4465</v>
      </c>
      <c r="B11271" s="1051" t="s">
        <v>26277</v>
      </c>
      <c r="C11271" s="1051" t="s">
        <v>17035</v>
      </c>
      <c r="D11271" s="1054">
        <v>41.4</v>
      </c>
    </row>
    <row r="11272" spans="1:4" x14ac:dyDescent="0.25">
      <c r="A11272" s="1051">
        <v>35273</v>
      </c>
      <c r="B11272" s="1051" t="s">
        <v>26278</v>
      </c>
      <c r="C11272" s="1051" t="s">
        <v>17035</v>
      </c>
      <c r="D11272" s="1054">
        <v>49.65</v>
      </c>
    </row>
    <row r="11273" spans="1:4" x14ac:dyDescent="0.25">
      <c r="A11273" s="1051">
        <v>4470</v>
      </c>
      <c r="B11273" s="1051" t="s">
        <v>26279</v>
      </c>
      <c r="C11273" s="1051" t="s">
        <v>17035</v>
      </c>
      <c r="D11273" s="1054">
        <v>114.59</v>
      </c>
    </row>
    <row r="11274" spans="1:4" x14ac:dyDescent="0.25">
      <c r="A11274" s="1051">
        <v>20204</v>
      </c>
      <c r="B11274" s="1051" t="s">
        <v>26280</v>
      </c>
      <c r="C11274" s="1051" t="s">
        <v>17035</v>
      </c>
      <c r="D11274" s="1054">
        <v>76.39</v>
      </c>
    </row>
    <row r="11275" spans="1:4" x14ac:dyDescent="0.25">
      <c r="A11275" s="1051">
        <v>20208</v>
      </c>
      <c r="B11275" s="1051" t="s">
        <v>26281</v>
      </c>
      <c r="C11275" s="1051" t="s">
        <v>17035</v>
      </c>
      <c r="D11275" s="1054">
        <v>103.13</v>
      </c>
    </row>
    <row r="11276" spans="1:4" x14ac:dyDescent="0.25">
      <c r="A11276" s="1051">
        <v>4437</v>
      </c>
      <c r="B11276" s="1051" t="s">
        <v>26282</v>
      </c>
      <c r="C11276" s="1051" t="s">
        <v>17035</v>
      </c>
      <c r="D11276" s="1054">
        <v>85.94</v>
      </c>
    </row>
    <row r="11277" spans="1:4" x14ac:dyDescent="0.25">
      <c r="A11277" s="1051">
        <v>14580</v>
      </c>
      <c r="B11277" s="1051" t="s">
        <v>26283</v>
      </c>
      <c r="C11277" s="1051" t="s">
        <v>17035</v>
      </c>
      <c r="D11277" s="1054">
        <v>85.94</v>
      </c>
    </row>
    <row r="11278" spans="1:4" x14ac:dyDescent="0.25">
      <c r="A11278" s="1051">
        <v>40304</v>
      </c>
      <c r="B11278" s="1051" t="s">
        <v>26284</v>
      </c>
      <c r="C11278" s="1051" t="s">
        <v>17036</v>
      </c>
      <c r="D11278" s="1054">
        <v>25.11</v>
      </c>
    </row>
    <row r="11279" spans="1:4" x14ac:dyDescent="0.25">
      <c r="A11279" s="1051">
        <v>5065</v>
      </c>
      <c r="B11279" s="1051" t="s">
        <v>26285</v>
      </c>
      <c r="C11279" s="1051" t="s">
        <v>17036</v>
      </c>
      <c r="D11279" s="1054">
        <v>38.700000000000003</v>
      </c>
    </row>
    <row r="11280" spans="1:4" x14ac:dyDescent="0.25">
      <c r="A11280" s="1051">
        <v>5072</v>
      </c>
      <c r="B11280" s="1051" t="s">
        <v>26286</v>
      </c>
      <c r="C11280" s="1051" t="s">
        <v>17036</v>
      </c>
      <c r="D11280" s="1054">
        <v>35.799999999999997</v>
      </c>
    </row>
    <row r="11281" spans="1:4" x14ac:dyDescent="0.25">
      <c r="A11281" s="1051">
        <v>5066</v>
      </c>
      <c r="B11281" s="1051" t="s">
        <v>26287</v>
      </c>
      <c r="C11281" s="1051" t="s">
        <v>17036</v>
      </c>
      <c r="D11281" s="1054">
        <v>26.81</v>
      </c>
    </row>
    <row r="11282" spans="1:4" x14ac:dyDescent="0.25">
      <c r="A11282" s="1051">
        <v>5063</v>
      </c>
      <c r="B11282" s="1051" t="s">
        <v>26288</v>
      </c>
      <c r="C11282" s="1051" t="s">
        <v>17036</v>
      </c>
      <c r="D11282" s="1054">
        <v>24.27</v>
      </c>
    </row>
    <row r="11283" spans="1:4" x14ac:dyDescent="0.25">
      <c r="A11283" s="1051">
        <v>20247</v>
      </c>
      <c r="B11283" s="1051" t="s">
        <v>26289</v>
      </c>
      <c r="C11283" s="1051" t="s">
        <v>17036</v>
      </c>
      <c r="D11283" s="1054">
        <v>22.53</v>
      </c>
    </row>
    <row r="11284" spans="1:4" x14ac:dyDescent="0.25">
      <c r="A11284" s="1051">
        <v>5074</v>
      </c>
      <c r="B11284" s="1051" t="s">
        <v>26290</v>
      </c>
      <c r="C11284" s="1051" t="s">
        <v>17036</v>
      </c>
      <c r="D11284" s="1054">
        <v>22.79</v>
      </c>
    </row>
    <row r="11285" spans="1:4" x14ac:dyDescent="0.25">
      <c r="A11285" s="1051">
        <v>5067</v>
      </c>
      <c r="B11285" s="1051" t="s">
        <v>26291</v>
      </c>
      <c r="C11285" s="1051" t="s">
        <v>17036</v>
      </c>
      <c r="D11285" s="1054">
        <v>21.68</v>
      </c>
    </row>
    <row r="11286" spans="1:4" x14ac:dyDescent="0.25">
      <c r="A11286" s="1051">
        <v>5078</v>
      </c>
      <c r="B11286" s="1051" t="s">
        <v>26292</v>
      </c>
      <c r="C11286" s="1051" t="s">
        <v>17036</v>
      </c>
      <c r="D11286" s="1054">
        <v>21.44</v>
      </c>
    </row>
    <row r="11287" spans="1:4" x14ac:dyDescent="0.25">
      <c r="A11287" s="1051">
        <v>5068</v>
      </c>
      <c r="B11287" s="1051" t="s">
        <v>26293</v>
      </c>
      <c r="C11287" s="1051" t="s">
        <v>17036</v>
      </c>
      <c r="D11287" s="1054">
        <v>20.34</v>
      </c>
    </row>
    <row r="11288" spans="1:4" x14ac:dyDescent="0.25">
      <c r="A11288" s="1051">
        <v>5073</v>
      </c>
      <c r="B11288" s="1051" t="s">
        <v>26294</v>
      </c>
      <c r="C11288" s="1051" t="s">
        <v>17036</v>
      </c>
      <c r="D11288" s="1054">
        <v>20.74</v>
      </c>
    </row>
    <row r="11289" spans="1:4" x14ac:dyDescent="0.25">
      <c r="A11289" s="1051">
        <v>5069</v>
      </c>
      <c r="B11289" s="1051" t="s">
        <v>26295</v>
      </c>
      <c r="C11289" s="1051" t="s">
        <v>17036</v>
      </c>
      <c r="D11289" s="1054">
        <v>20.74</v>
      </c>
    </row>
    <row r="11290" spans="1:4" x14ac:dyDescent="0.25">
      <c r="A11290" s="1051">
        <v>5070</v>
      </c>
      <c r="B11290" s="1051" t="s">
        <v>26296</v>
      </c>
      <c r="C11290" s="1051" t="s">
        <v>17036</v>
      </c>
      <c r="D11290" s="1054">
        <v>20.96</v>
      </c>
    </row>
    <row r="11291" spans="1:4" x14ac:dyDescent="0.25">
      <c r="A11291" s="1051">
        <v>5071</v>
      </c>
      <c r="B11291" s="1051" t="s">
        <v>26297</v>
      </c>
      <c r="C11291" s="1051" t="s">
        <v>17036</v>
      </c>
      <c r="D11291" s="1054">
        <v>20.34</v>
      </c>
    </row>
    <row r="11292" spans="1:4" x14ac:dyDescent="0.25">
      <c r="A11292" s="1051">
        <v>5061</v>
      </c>
      <c r="B11292" s="1051" t="s">
        <v>26298</v>
      </c>
      <c r="C11292" s="1051" t="s">
        <v>17036</v>
      </c>
      <c r="D11292" s="1054">
        <v>20</v>
      </c>
    </row>
    <row r="11293" spans="1:4" x14ac:dyDescent="0.25">
      <c r="A11293" s="1051">
        <v>5075</v>
      </c>
      <c r="B11293" s="1051" t="s">
        <v>26299</v>
      </c>
      <c r="C11293" s="1051" t="s">
        <v>17036</v>
      </c>
      <c r="D11293" s="1054">
        <v>20.34</v>
      </c>
    </row>
    <row r="11294" spans="1:4" x14ac:dyDescent="0.25">
      <c r="A11294" s="1051">
        <v>39027</v>
      </c>
      <c r="B11294" s="1051" t="s">
        <v>26300</v>
      </c>
      <c r="C11294" s="1051" t="s">
        <v>17036</v>
      </c>
      <c r="D11294" s="1054">
        <v>20.32</v>
      </c>
    </row>
    <row r="11295" spans="1:4" x14ac:dyDescent="0.25">
      <c r="A11295" s="1051">
        <v>5062</v>
      </c>
      <c r="B11295" s="1051" t="s">
        <v>26301</v>
      </c>
      <c r="C11295" s="1051" t="s">
        <v>17036</v>
      </c>
      <c r="D11295" s="1054">
        <v>20.61</v>
      </c>
    </row>
    <row r="11296" spans="1:4" x14ac:dyDescent="0.25">
      <c r="A11296" s="1051">
        <v>40568</v>
      </c>
      <c r="B11296" s="1051" t="s">
        <v>26302</v>
      </c>
      <c r="C11296" s="1051" t="s">
        <v>17036</v>
      </c>
      <c r="D11296" s="1054">
        <v>20.5</v>
      </c>
    </row>
    <row r="11297" spans="1:4" x14ac:dyDescent="0.25">
      <c r="A11297" s="1051">
        <v>39026</v>
      </c>
      <c r="B11297" s="1051" t="s">
        <v>26303</v>
      </c>
      <c r="C11297" s="1051" t="s">
        <v>17036</v>
      </c>
      <c r="D11297" s="1054">
        <v>22.88</v>
      </c>
    </row>
    <row r="11298" spans="1:4" x14ac:dyDescent="0.25">
      <c r="A11298" s="1051">
        <v>42431</v>
      </c>
      <c r="B11298" s="1051" t="s">
        <v>26304</v>
      </c>
      <c r="C11298" s="1051" t="s">
        <v>17034</v>
      </c>
      <c r="D11298" s="1055">
        <v>3957.85</v>
      </c>
    </row>
    <row r="11299" spans="1:4" x14ac:dyDescent="0.25">
      <c r="A11299" s="1051">
        <v>44074</v>
      </c>
      <c r="B11299" s="1051" t="s">
        <v>26305</v>
      </c>
      <c r="C11299" s="1051" t="s">
        <v>17037</v>
      </c>
      <c r="D11299" s="1054">
        <v>495.52</v>
      </c>
    </row>
    <row r="11300" spans="1:4" x14ac:dyDescent="0.25">
      <c r="A11300" s="1051">
        <v>44072</v>
      </c>
      <c r="B11300" s="1051" t="s">
        <v>26306</v>
      </c>
      <c r="C11300" s="1051" t="s">
        <v>17037</v>
      </c>
      <c r="D11300" s="1054">
        <v>129.41</v>
      </c>
    </row>
    <row r="11301" spans="1:4" x14ac:dyDescent="0.25">
      <c r="A11301" s="1051">
        <v>511</v>
      </c>
      <c r="B11301" s="1051" t="s">
        <v>26307</v>
      </c>
      <c r="C11301" s="1051" t="s">
        <v>17037</v>
      </c>
      <c r="D11301" s="1054">
        <v>21.24</v>
      </c>
    </row>
    <row r="11302" spans="1:4" x14ac:dyDescent="0.25">
      <c r="A11302" s="1051">
        <v>37540</v>
      </c>
      <c r="B11302" s="1051" t="s">
        <v>26308</v>
      </c>
      <c r="C11302" s="1051" t="s">
        <v>17034</v>
      </c>
      <c r="D11302" s="1055">
        <v>81363.64</v>
      </c>
    </row>
    <row r="11303" spans="1:4" x14ac:dyDescent="0.25">
      <c r="A11303" s="1051">
        <v>37548</v>
      </c>
      <c r="B11303" s="1051" t="s">
        <v>26309</v>
      </c>
      <c r="C11303" s="1051" t="s">
        <v>17034</v>
      </c>
      <c r="D11303" s="1055">
        <v>107847.1</v>
      </c>
    </row>
    <row r="11304" spans="1:4" x14ac:dyDescent="0.25">
      <c r="A11304" s="1051">
        <v>39828</v>
      </c>
      <c r="B11304" s="1051" t="s">
        <v>26310</v>
      </c>
      <c r="C11304" s="1051" t="s">
        <v>17034</v>
      </c>
      <c r="D11304" s="1054">
        <v>646.97</v>
      </c>
    </row>
    <row r="11305" spans="1:4" x14ac:dyDescent="0.25">
      <c r="A11305" s="1051">
        <v>38392</v>
      </c>
      <c r="B11305" s="1051" t="s">
        <v>26311</v>
      </c>
      <c r="C11305" s="1051" t="s">
        <v>17034</v>
      </c>
      <c r="D11305" s="1054">
        <v>62.37</v>
      </c>
    </row>
    <row r="11306" spans="1:4" x14ac:dyDescent="0.25">
      <c r="A11306" s="1051">
        <v>11735</v>
      </c>
      <c r="B11306" s="1051" t="s">
        <v>26312</v>
      </c>
      <c r="C11306" s="1051" t="s">
        <v>17034</v>
      </c>
      <c r="D11306" s="1054">
        <v>9.7799999999999994</v>
      </c>
    </row>
    <row r="11307" spans="1:4" x14ac:dyDescent="0.25">
      <c r="A11307" s="1051">
        <v>11737</v>
      </c>
      <c r="B11307" s="1051" t="s">
        <v>26313</v>
      </c>
      <c r="C11307" s="1051" t="s">
        <v>17034</v>
      </c>
      <c r="D11307" s="1054">
        <v>13.86</v>
      </c>
    </row>
    <row r="11308" spans="1:4" x14ac:dyDescent="0.25">
      <c r="A11308" s="1051">
        <v>11738</v>
      </c>
      <c r="B11308" s="1051" t="s">
        <v>26314</v>
      </c>
      <c r="C11308" s="1051" t="s">
        <v>17034</v>
      </c>
      <c r="D11308" s="1054">
        <v>17.48</v>
      </c>
    </row>
    <row r="11309" spans="1:4" x14ac:dyDescent="0.25">
      <c r="A11309" s="1051">
        <v>36143</v>
      </c>
      <c r="B11309" s="1051" t="s">
        <v>26315</v>
      </c>
      <c r="C11309" s="1051" t="s">
        <v>17034</v>
      </c>
      <c r="D11309" s="1054">
        <v>30.15</v>
      </c>
    </row>
    <row r="11310" spans="1:4" x14ac:dyDescent="0.25">
      <c r="A11310" s="1051">
        <v>36142</v>
      </c>
      <c r="B11310" s="1051" t="s">
        <v>26316</v>
      </c>
      <c r="C11310" s="1051" t="s">
        <v>17034</v>
      </c>
      <c r="D11310" s="1054">
        <v>2.2000000000000002</v>
      </c>
    </row>
    <row r="11311" spans="1:4" x14ac:dyDescent="0.25">
      <c r="A11311" s="1051">
        <v>36146</v>
      </c>
      <c r="B11311" s="1051" t="s">
        <v>26317</v>
      </c>
      <c r="C11311" s="1051" t="s">
        <v>17034</v>
      </c>
      <c r="D11311" s="1054">
        <v>250.07</v>
      </c>
    </row>
    <row r="11312" spans="1:4" x14ac:dyDescent="0.25">
      <c r="A11312" s="1051">
        <v>39015</v>
      </c>
      <c r="B11312" s="1051" t="s">
        <v>26318</v>
      </c>
      <c r="C11312" s="1051" t="s">
        <v>17034</v>
      </c>
      <c r="D11312" s="1054">
        <v>0.92</v>
      </c>
    </row>
    <row r="11313" spans="1:4" x14ac:dyDescent="0.25">
      <c r="A11313" s="1051">
        <v>38377</v>
      </c>
      <c r="B11313" s="1051" t="s">
        <v>26319</v>
      </c>
      <c r="C11313" s="1051" t="s">
        <v>17034</v>
      </c>
      <c r="D11313" s="1054">
        <v>42.62</v>
      </c>
    </row>
    <row r="11314" spans="1:4" x14ac:dyDescent="0.25">
      <c r="A11314" s="1051">
        <v>38376</v>
      </c>
      <c r="B11314" s="1051" t="s">
        <v>26320</v>
      </c>
      <c r="C11314" s="1051" t="s">
        <v>17034</v>
      </c>
      <c r="D11314" s="1054">
        <v>48.59</v>
      </c>
    </row>
    <row r="11315" spans="1:4" x14ac:dyDescent="0.25">
      <c r="A11315" s="1051">
        <v>38116</v>
      </c>
      <c r="B11315" s="1051" t="s">
        <v>26321</v>
      </c>
      <c r="C11315" s="1051" t="s">
        <v>17034</v>
      </c>
      <c r="D11315" s="1054">
        <v>6.86</v>
      </c>
    </row>
    <row r="11316" spans="1:4" x14ac:dyDescent="0.25">
      <c r="A11316" s="1051">
        <v>38066</v>
      </c>
      <c r="B11316" s="1051" t="s">
        <v>26322</v>
      </c>
      <c r="C11316" s="1051" t="s">
        <v>17034</v>
      </c>
      <c r="D11316" s="1054">
        <v>11.32</v>
      </c>
    </row>
    <row r="11317" spans="1:4" x14ac:dyDescent="0.25">
      <c r="A11317" s="1051">
        <v>38117</v>
      </c>
      <c r="B11317" s="1051" t="s">
        <v>26323</v>
      </c>
      <c r="C11317" s="1051" t="s">
        <v>17034</v>
      </c>
      <c r="D11317" s="1054">
        <v>11.68</v>
      </c>
    </row>
    <row r="11318" spans="1:4" x14ac:dyDescent="0.25">
      <c r="A11318" s="1051">
        <v>38067</v>
      </c>
      <c r="B11318" s="1051" t="s">
        <v>26324</v>
      </c>
      <c r="C11318" s="1051" t="s">
        <v>17034</v>
      </c>
      <c r="D11318" s="1054">
        <v>15.94</v>
      </c>
    </row>
    <row r="11319" spans="1:4" x14ac:dyDescent="0.25">
      <c r="A11319" s="1051">
        <v>11522</v>
      </c>
      <c r="B11319" s="1051" t="s">
        <v>26325</v>
      </c>
      <c r="C11319" s="1051" t="s">
        <v>17034</v>
      </c>
      <c r="D11319" s="1054">
        <v>12.18</v>
      </c>
    </row>
    <row r="11320" spans="1:4" x14ac:dyDescent="0.25">
      <c r="A11320" s="1051">
        <v>43600</v>
      </c>
      <c r="B11320" s="1051" t="s">
        <v>26326</v>
      </c>
      <c r="C11320" s="1051" t="s">
        <v>17034</v>
      </c>
      <c r="D11320" s="1054">
        <v>48.82</v>
      </c>
    </row>
    <row r="11321" spans="1:4" x14ac:dyDescent="0.25">
      <c r="A11321" s="1051">
        <v>5080</v>
      </c>
      <c r="B11321" s="1051" t="s">
        <v>26327</v>
      </c>
      <c r="C11321" s="1051" t="s">
        <v>17034</v>
      </c>
      <c r="D11321" s="1054">
        <v>19.04</v>
      </c>
    </row>
    <row r="11322" spans="1:4" x14ac:dyDescent="0.25">
      <c r="A11322" s="1051">
        <v>38168</v>
      </c>
      <c r="B11322" s="1051" t="s">
        <v>26328</v>
      </c>
      <c r="C11322" s="1051" t="s">
        <v>17034</v>
      </c>
      <c r="D11322" s="1054">
        <v>132.91</v>
      </c>
    </row>
    <row r="11323" spans="1:4" x14ac:dyDescent="0.25">
      <c r="A11323" s="1051">
        <v>43601</v>
      </c>
      <c r="B11323" s="1051" t="s">
        <v>26329</v>
      </c>
      <c r="C11323" s="1051" t="s">
        <v>17034</v>
      </c>
      <c r="D11323" s="1054">
        <v>66.45</v>
      </c>
    </row>
    <row r="11324" spans="1:4" x14ac:dyDescent="0.25">
      <c r="A11324" s="1051">
        <v>13393</v>
      </c>
      <c r="B11324" s="1051" t="s">
        <v>26330</v>
      </c>
      <c r="C11324" s="1051" t="s">
        <v>17034</v>
      </c>
      <c r="D11324" s="1054">
        <v>308.54000000000002</v>
      </c>
    </row>
    <row r="11325" spans="1:4" x14ac:dyDescent="0.25">
      <c r="A11325" s="1051">
        <v>13395</v>
      </c>
      <c r="B11325" s="1051" t="s">
        <v>26331</v>
      </c>
      <c r="C11325" s="1051" t="s">
        <v>17034</v>
      </c>
      <c r="D11325" s="1054">
        <v>432.38</v>
      </c>
    </row>
    <row r="11326" spans="1:4" x14ac:dyDescent="0.25">
      <c r="A11326" s="1051">
        <v>12039</v>
      </c>
      <c r="B11326" s="1051" t="s">
        <v>26332</v>
      </c>
      <c r="C11326" s="1051" t="s">
        <v>17034</v>
      </c>
      <c r="D11326" s="1054">
        <v>454.39</v>
      </c>
    </row>
    <row r="11327" spans="1:4" x14ac:dyDescent="0.25">
      <c r="A11327" s="1051">
        <v>13396</v>
      </c>
      <c r="B11327" s="1051" t="s">
        <v>26333</v>
      </c>
      <c r="C11327" s="1051" t="s">
        <v>17034</v>
      </c>
      <c r="D11327" s="1054">
        <v>638.16</v>
      </c>
    </row>
    <row r="11328" spans="1:4" x14ac:dyDescent="0.25">
      <c r="A11328" s="1051">
        <v>12041</v>
      </c>
      <c r="B11328" s="1051" t="s">
        <v>26334</v>
      </c>
      <c r="C11328" s="1051" t="s">
        <v>17034</v>
      </c>
      <c r="D11328" s="1054">
        <v>521.1</v>
      </c>
    </row>
    <row r="11329" spans="1:4" x14ac:dyDescent="0.25">
      <c r="A11329" s="1051">
        <v>12043</v>
      </c>
      <c r="B11329" s="1051" t="s">
        <v>26335</v>
      </c>
      <c r="C11329" s="1051" t="s">
        <v>17034</v>
      </c>
      <c r="D11329" s="1055">
        <v>1100.21</v>
      </c>
    </row>
    <row r="11330" spans="1:4" x14ac:dyDescent="0.25">
      <c r="A11330" s="1051">
        <v>39762</v>
      </c>
      <c r="B11330" s="1051" t="s">
        <v>26336</v>
      </c>
      <c r="C11330" s="1051" t="s">
        <v>17034</v>
      </c>
      <c r="D11330" s="1054">
        <v>523.73</v>
      </c>
    </row>
    <row r="11331" spans="1:4" x14ac:dyDescent="0.25">
      <c r="A11331" s="1051">
        <v>12042</v>
      </c>
      <c r="B11331" s="1051" t="s">
        <v>26337</v>
      </c>
      <c r="C11331" s="1051" t="s">
        <v>17034</v>
      </c>
      <c r="D11331" s="1054">
        <v>764.63</v>
      </c>
    </row>
    <row r="11332" spans="1:4" x14ac:dyDescent="0.25">
      <c r="A11332" s="1051">
        <v>39763</v>
      </c>
      <c r="B11332" s="1051" t="s">
        <v>26338</v>
      </c>
      <c r="C11332" s="1051" t="s">
        <v>17034</v>
      </c>
      <c r="D11332" s="1054">
        <v>894.9</v>
      </c>
    </row>
    <row r="11333" spans="1:4" x14ac:dyDescent="0.25">
      <c r="A11333" s="1051">
        <v>39760</v>
      </c>
      <c r="B11333" s="1051" t="s">
        <v>26339</v>
      </c>
      <c r="C11333" s="1051" t="s">
        <v>17034</v>
      </c>
      <c r="D11333" s="1054">
        <v>891.95</v>
      </c>
    </row>
    <row r="11334" spans="1:4" x14ac:dyDescent="0.25">
      <c r="A11334" s="1051">
        <v>39756</v>
      </c>
      <c r="B11334" s="1051" t="s">
        <v>26340</v>
      </c>
      <c r="C11334" s="1051" t="s">
        <v>17034</v>
      </c>
      <c r="D11334" s="1054">
        <v>320.26</v>
      </c>
    </row>
    <row r="11335" spans="1:4" x14ac:dyDescent="0.25">
      <c r="A11335" s="1051">
        <v>12038</v>
      </c>
      <c r="B11335" s="1051" t="s">
        <v>26341</v>
      </c>
      <c r="C11335" s="1051" t="s">
        <v>17034</v>
      </c>
      <c r="D11335" s="1054">
        <v>400.18</v>
      </c>
    </row>
    <row r="11336" spans="1:4" x14ac:dyDescent="0.25">
      <c r="A11336" s="1051">
        <v>39757</v>
      </c>
      <c r="B11336" s="1051" t="s">
        <v>26342</v>
      </c>
      <c r="C11336" s="1051" t="s">
        <v>17034</v>
      </c>
      <c r="D11336" s="1054">
        <v>370.04</v>
      </c>
    </row>
    <row r="11337" spans="1:4" x14ac:dyDescent="0.25">
      <c r="A11337" s="1051">
        <v>39758</v>
      </c>
      <c r="B11337" s="1051" t="s">
        <v>26343</v>
      </c>
      <c r="C11337" s="1051" t="s">
        <v>17034</v>
      </c>
      <c r="D11337" s="1054">
        <v>539.29</v>
      </c>
    </row>
    <row r="11338" spans="1:4" x14ac:dyDescent="0.25">
      <c r="A11338" s="1051">
        <v>39759</v>
      </c>
      <c r="B11338" s="1051" t="s">
        <v>26344</v>
      </c>
      <c r="C11338" s="1051" t="s">
        <v>17034</v>
      </c>
      <c r="D11338" s="1054">
        <v>666.02</v>
      </c>
    </row>
    <row r="11339" spans="1:4" x14ac:dyDescent="0.25">
      <c r="A11339" s="1051">
        <v>39761</v>
      </c>
      <c r="B11339" s="1051" t="s">
        <v>26345</v>
      </c>
      <c r="C11339" s="1051" t="s">
        <v>17034</v>
      </c>
      <c r="D11339" s="1054">
        <v>800.58</v>
      </c>
    </row>
    <row r="11340" spans="1:4" x14ac:dyDescent="0.25">
      <c r="A11340" s="1051">
        <v>39805</v>
      </c>
      <c r="B11340" s="1051" t="s">
        <v>26346</v>
      </c>
      <c r="C11340" s="1051" t="s">
        <v>17034</v>
      </c>
      <c r="D11340" s="1054">
        <v>155.75</v>
      </c>
    </row>
    <row r="11341" spans="1:4" x14ac:dyDescent="0.25">
      <c r="A11341" s="1051">
        <v>39806</v>
      </c>
      <c r="B11341" s="1051" t="s">
        <v>26347</v>
      </c>
      <c r="C11341" s="1051" t="s">
        <v>17034</v>
      </c>
      <c r="D11341" s="1054">
        <v>288.56</v>
      </c>
    </row>
    <row r="11342" spans="1:4" x14ac:dyDescent="0.25">
      <c r="A11342" s="1051">
        <v>39807</v>
      </c>
      <c r="B11342" s="1051" t="s">
        <v>26348</v>
      </c>
      <c r="C11342" s="1051" t="s">
        <v>17034</v>
      </c>
      <c r="D11342" s="1054">
        <v>625.38</v>
      </c>
    </row>
    <row r="11343" spans="1:4" x14ac:dyDescent="0.25">
      <c r="A11343" s="1051">
        <v>43100</v>
      </c>
      <c r="B11343" s="1051" t="s">
        <v>26349</v>
      </c>
      <c r="C11343" s="1051" t="s">
        <v>17034</v>
      </c>
      <c r="D11343" s="1054">
        <v>488.92</v>
      </c>
    </row>
    <row r="11344" spans="1:4" x14ac:dyDescent="0.25">
      <c r="A11344" s="1051">
        <v>39804</v>
      </c>
      <c r="B11344" s="1051" t="s">
        <v>26350</v>
      </c>
      <c r="C11344" s="1051" t="s">
        <v>17034</v>
      </c>
      <c r="D11344" s="1054">
        <v>91.46</v>
      </c>
    </row>
    <row r="11345" spans="1:4" x14ac:dyDescent="0.25">
      <c r="A11345" s="1051">
        <v>39796</v>
      </c>
      <c r="B11345" s="1051" t="s">
        <v>26351</v>
      </c>
      <c r="C11345" s="1051" t="s">
        <v>17034</v>
      </c>
      <c r="D11345" s="1054">
        <v>94.73</v>
      </c>
    </row>
    <row r="11346" spans="1:4" x14ac:dyDescent="0.25">
      <c r="A11346" s="1051">
        <v>39797</v>
      </c>
      <c r="B11346" s="1051" t="s">
        <v>26352</v>
      </c>
      <c r="C11346" s="1051" t="s">
        <v>17034</v>
      </c>
      <c r="D11346" s="1054">
        <v>148.69999999999999</v>
      </c>
    </row>
    <row r="11347" spans="1:4" x14ac:dyDescent="0.25">
      <c r="A11347" s="1051">
        <v>39798</v>
      </c>
      <c r="B11347" s="1051" t="s">
        <v>26353</v>
      </c>
      <c r="C11347" s="1051" t="s">
        <v>17034</v>
      </c>
      <c r="D11347" s="1054">
        <v>255.07</v>
      </c>
    </row>
    <row r="11348" spans="1:4" x14ac:dyDescent="0.25">
      <c r="A11348" s="1051">
        <v>39794</v>
      </c>
      <c r="B11348" s="1051" t="s">
        <v>26354</v>
      </c>
      <c r="C11348" s="1051" t="s">
        <v>17034</v>
      </c>
      <c r="D11348" s="1054">
        <v>40.21</v>
      </c>
    </row>
    <row r="11349" spans="1:4" x14ac:dyDescent="0.25">
      <c r="A11349" s="1051">
        <v>39795</v>
      </c>
      <c r="B11349" s="1051" t="s">
        <v>26355</v>
      </c>
      <c r="C11349" s="1051" t="s">
        <v>17034</v>
      </c>
      <c r="D11349" s="1054">
        <v>63.52</v>
      </c>
    </row>
    <row r="11350" spans="1:4" x14ac:dyDescent="0.25">
      <c r="A11350" s="1051">
        <v>39801</v>
      </c>
      <c r="B11350" s="1051" t="s">
        <v>26356</v>
      </c>
      <c r="C11350" s="1051" t="s">
        <v>17034</v>
      </c>
      <c r="D11350" s="1054">
        <v>134.13999999999999</v>
      </c>
    </row>
    <row r="11351" spans="1:4" x14ac:dyDescent="0.25">
      <c r="A11351" s="1051">
        <v>39802</v>
      </c>
      <c r="B11351" s="1051" t="s">
        <v>26357</v>
      </c>
      <c r="C11351" s="1051" t="s">
        <v>17034</v>
      </c>
      <c r="D11351" s="1054">
        <v>196.62</v>
      </c>
    </row>
    <row r="11352" spans="1:4" x14ac:dyDescent="0.25">
      <c r="A11352" s="1051">
        <v>39803</v>
      </c>
      <c r="B11352" s="1051" t="s">
        <v>26358</v>
      </c>
      <c r="C11352" s="1051" t="s">
        <v>17034</v>
      </c>
      <c r="D11352" s="1054">
        <v>274.29000000000002</v>
      </c>
    </row>
    <row r="11353" spans="1:4" x14ac:dyDescent="0.25">
      <c r="A11353" s="1051">
        <v>39799</v>
      </c>
      <c r="B11353" s="1051" t="s">
        <v>26359</v>
      </c>
      <c r="C11353" s="1051" t="s">
        <v>17034</v>
      </c>
      <c r="D11353" s="1054">
        <v>46.87</v>
      </c>
    </row>
    <row r="11354" spans="1:4" x14ac:dyDescent="0.25">
      <c r="A11354" s="1051">
        <v>39800</v>
      </c>
      <c r="B11354" s="1051" t="s">
        <v>26360</v>
      </c>
      <c r="C11354" s="1051" t="s">
        <v>17034</v>
      </c>
      <c r="D11354" s="1054">
        <v>79.84</v>
      </c>
    </row>
    <row r="11355" spans="1:4" x14ac:dyDescent="0.25">
      <c r="A11355" s="1051">
        <v>43837</v>
      </c>
      <c r="B11355" s="1051" t="s">
        <v>26361</v>
      </c>
      <c r="C11355" s="1051" t="s">
        <v>17034</v>
      </c>
      <c r="D11355" s="1055">
        <v>2368.21</v>
      </c>
    </row>
    <row r="11356" spans="1:4" x14ac:dyDescent="0.25">
      <c r="A11356" s="1051">
        <v>43836</v>
      </c>
      <c r="B11356" s="1051" t="s">
        <v>26362</v>
      </c>
      <c r="C11356" s="1051" t="s">
        <v>17034</v>
      </c>
      <c r="D11356" s="1055">
        <v>4818.8900000000003</v>
      </c>
    </row>
    <row r="11357" spans="1:4" x14ac:dyDescent="0.25">
      <c r="A11357" s="1051">
        <v>21059</v>
      </c>
      <c r="B11357" s="1051" t="s">
        <v>26363</v>
      </c>
      <c r="C11357" s="1051" t="s">
        <v>17034</v>
      </c>
      <c r="D11357" s="1054">
        <v>60.49</v>
      </c>
    </row>
    <row r="11358" spans="1:4" x14ac:dyDescent="0.25">
      <c r="A11358" s="1051">
        <v>11234</v>
      </c>
      <c r="B11358" s="1051" t="s">
        <v>26364</v>
      </c>
      <c r="C11358" s="1051" t="s">
        <v>17034</v>
      </c>
      <c r="D11358" s="1054">
        <v>91.18</v>
      </c>
    </row>
    <row r="11359" spans="1:4" x14ac:dyDescent="0.25">
      <c r="A11359" s="1051">
        <v>21060</v>
      </c>
      <c r="B11359" s="1051" t="s">
        <v>26365</v>
      </c>
      <c r="C11359" s="1051" t="s">
        <v>17034</v>
      </c>
      <c r="D11359" s="1054">
        <v>112.22</v>
      </c>
    </row>
    <row r="11360" spans="1:4" x14ac:dyDescent="0.25">
      <c r="A11360" s="1051">
        <v>21061</v>
      </c>
      <c r="B11360" s="1051" t="s">
        <v>26366</v>
      </c>
      <c r="C11360" s="1051" t="s">
        <v>17034</v>
      </c>
      <c r="D11360" s="1054">
        <v>140.28</v>
      </c>
    </row>
    <row r="11361" spans="1:4" x14ac:dyDescent="0.25">
      <c r="A11361" s="1051">
        <v>21062</v>
      </c>
      <c r="B11361" s="1051" t="s">
        <v>26367</v>
      </c>
      <c r="C11361" s="1051" t="s">
        <v>17034</v>
      </c>
      <c r="D11361" s="1054">
        <v>220.94</v>
      </c>
    </row>
    <row r="11362" spans="1:4" x14ac:dyDescent="0.25">
      <c r="A11362" s="1051">
        <v>11708</v>
      </c>
      <c r="B11362" s="1051" t="s">
        <v>26368</v>
      </c>
      <c r="C11362" s="1051" t="s">
        <v>17034</v>
      </c>
      <c r="D11362" s="1054">
        <v>24.11</v>
      </c>
    </row>
    <row r="11363" spans="1:4" x14ac:dyDescent="0.25">
      <c r="A11363" s="1051">
        <v>11709</v>
      </c>
      <c r="B11363" s="1051" t="s">
        <v>26369</v>
      </c>
      <c r="C11363" s="1051" t="s">
        <v>17034</v>
      </c>
      <c r="D11363" s="1054">
        <v>56.63</v>
      </c>
    </row>
    <row r="11364" spans="1:4" x14ac:dyDescent="0.25">
      <c r="A11364" s="1051">
        <v>11710</v>
      </c>
      <c r="B11364" s="1051" t="s">
        <v>26370</v>
      </c>
      <c r="C11364" s="1051" t="s">
        <v>17034</v>
      </c>
      <c r="D11364" s="1054">
        <v>130.19</v>
      </c>
    </row>
    <row r="11365" spans="1:4" x14ac:dyDescent="0.25">
      <c r="A11365" s="1051">
        <v>11707</v>
      </c>
      <c r="B11365" s="1051" t="s">
        <v>26371</v>
      </c>
      <c r="C11365" s="1051" t="s">
        <v>17034</v>
      </c>
      <c r="D11365" s="1054">
        <v>18.059999999999999</v>
      </c>
    </row>
    <row r="11366" spans="1:4" x14ac:dyDescent="0.25">
      <c r="A11366" s="1051">
        <v>5102</v>
      </c>
      <c r="B11366" s="1051" t="s">
        <v>26372</v>
      </c>
      <c r="C11366" s="1051" t="s">
        <v>17034</v>
      </c>
      <c r="D11366" s="1054">
        <v>13.74</v>
      </c>
    </row>
    <row r="11367" spans="1:4" x14ac:dyDescent="0.25">
      <c r="A11367" s="1051">
        <v>11711</v>
      </c>
      <c r="B11367" s="1051" t="s">
        <v>26373</v>
      </c>
      <c r="C11367" s="1051" t="s">
        <v>17034</v>
      </c>
      <c r="D11367" s="1054">
        <v>11.44</v>
      </c>
    </row>
    <row r="11368" spans="1:4" x14ac:dyDescent="0.25">
      <c r="A11368" s="1051">
        <v>11739</v>
      </c>
      <c r="B11368" s="1051" t="s">
        <v>26374</v>
      </c>
      <c r="C11368" s="1051" t="s">
        <v>17034</v>
      </c>
      <c r="D11368" s="1054">
        <v>9.7899999999999991</v>
      </c>
    </row>
    <row r="11369" spans="1:4" x14ac:dyDescent="0.25">
      <c r="A11369" s="1051">
        <v>11741</v>
      </c>
      <c r="B11369" s="1051" t="s">
        <v>26375</v>
      </c>
      <c r="C11369" s="1051" t="s">
        <v>17034</v>
      </c>
      <c r="D11369" s="1054">
        <v>12.46</v>
      </c>
    </row>
    <row r="11370" spans="1:4" x14ac:dyDescent="0.25">
      <c r="A11370" s="1051">
        <v>11745</v>
      </c>
      <c r="B11370" s="1051" t="s">
        <v>26376</v>
      </c>
      <c r="C11370" s="1051" t="s">
        <v>17034</v>
      </c>
      <c r="D11370" s="1054">
        <v>16.420000000000002</v>
      </c>
    </row>
    <row r="11371" spans="1:4" x14ac:dyDescent="0.25">
      <c r="A11371" s="1051">
        <v>11743</v>
      </c>
      <c r="B11371" s="1051" t="s">
        <v>26377</v>
      </c>
      <c r="C11371" s="1051" t="s">
        <v>17034</v>
      </c>
      <c r="D11371" s="1054">
        <v>10.46</v>
      </c>
    </row>
    <row r="11372" spans="1:4" x14ac:dyDescent="0.25">
      <c r="A11372" s="1051">
        <v>5104</v>
      </c>
      <c r="B11372" s="1051" t="s">
        <v>26378</v>
      </c>
      <c r="C11372" s="1051" t="s">
        <v>17036</v>
      </c>
      <c r="D11372" s="1054">
        <v>69.78</v>
      </c>
    </row>
    <row r="11373" spans="1:4" x14ac:dyDescent="0.25">
      <c r="A11373" s="1051">
        <v>44530</v>
      </c>
      <c r="B11373" s="1051" t="s">
        <v>26379</v>
      </c>
      <c r="C11373" s="1051" t="s">
        <v>17034</v>
      </c>
      <c r="D11373" s="1054">
        <v>39.090000000000003</v>
      </c>
    </row>
    <row r="11374" spans="1:4" x14ac:dyDescent="0.25">
      <c r="A11374" s="1051">
        <v>2710</v>
      </c>
      <c r="B11374" s="1051" t="s">
        <v>26380</v>
      </c>
      <c r="C11374" s="1051" t="s">
        <v>17034</v>
      </c>
      <c r="D11374" s="1054">
        <v>31.22</v>
      </c>
    </row>
    <row r="11375" spans="1:4" x14ac:dyDescent="0.25">
      <c r="A11375" s="1051">
        <v>14575</v>
      </c>
      <c r="B11375" s="1051" t="s">
        <v>26381</v>
      </c>
      <c r="C11375" s="1051" t="s">
        <v>17034</v>
      </c>
      <c r="D11375" s="1055">
        <v>5324963.55</v>
      </c>
    </row>
    <row r="11376" spans="1:4" x14ac:dyDescent="0.25">
      <c r="A11376" s="1051">
        <v>20043</v>
      </c>
      <c r="B11376" s="1051" t="s">
        <v>26382</v>
      </c>
      <c r="C11376" s="1051" t="s">
        <v>17034</v>
      </c>
      <c r="D11376" s="1054">
        <v>11.54</v>
      </c>
    </row>
    <row r="11377" spans="1:4" x14ac:dyDescent="0.25">
      <c r="A11377" s="1051">
        <v>20044</v>
      </c>
      <c r="B11377" s="1051" t="s">
        <v>26383</v>
      </c>
      <c r="C11377" s="1051" t="s">
        <v>17034</v>
      </c>
      <c r="D11377" s="1054">
        <v>13.38</v>
      </c>
    </row>
    <row r="11378" spans="1:4" x14ac:dyDescent="0.25">
      <c r="A11378" s="1051">
        <v>20042</v>
      </c>
      <c r="B11378" s="1051" t="s">
        <v>26384</v>
      </c>
      <c r="C11378" s="1051" t="s">
        <v>17034</v>
      </c>
      <c r="D11378" s="1054">
        <v>10.01</v>
      </c>
    </row>
    <row r="11379" spans="1:4" x14ac:dyDescent="0.25">
      <c r="A11379" s="1051">
        <v>20046</v>
      </c>
      <c r="B11379" s="1051" t="s">
        <v>26385</v>
      </c>
      <c r="C11379" s="1051" t="s">
        <v>17034</v>
      </c>
      <c r="D11379" s="1054">
        <v>23.7</v>
      </c>
    </row>
    <row r="11380" spans="1:4" x14ac:dyDescent="0.25">
      <c r="A11380" s="1051">
        <v>20047</v>
      </c>
      <c r="B11380" s="1051" t="s">
        <v>26386</v>
      </c>
      <c r="C11380" s="1051" t="s">
        <v>17034</v>
      </c>
      <c r="D11380" s="1054">
        <v>71.069999999999993</v>
      </c>
    </row>
    <row r="11381" spans="1:4" x14ac:dyDescent="0.25">
      <c r="A11381" s="1051">
        <v>20045</v>
      </c>
      <c r="B11381" s="1051" t="s">
        <v>26387</v>
      </c>
      <c r="C11381" s="1051" t="s">
        <v>17034</v>
      </c>
      <c r="D11381" s="1054">
        <v>11.99</v>
      </c>
    </row>
    <row r="11382" spans="1:4" x14ac:dyDescent="0.25">
      <c r="A11382" s="1051">
        <v>20972</v>
      </c>
      <c r="B11382" s="1051" t="s">
        <v>26388</v>
      </c>
      <c r="C11382" s="1051" t="s">
        <v>17034</v>
      </c>
      <c r="D11382" s="1054">
        <v>135.71</v>
      </c>
    </row>
    <row r="11383" spans="1:4" x14ac:dyDescent="0.25">
      <c r="A11383" s="1051">
        <v>11321</v>
      </c>
      <c r="B11383" s="1051" t="s">
        <v>26389</v>
      </c>
      <c r="C11383" s="1051" t="s">
        <v>17034</v>
      </c>
      <c r="D11383" s="1054">
        <v>26.73</v>
      </c>
    </row>
    <row r="11384" spans="1:4" x14ac:dyDescent="0.25">
      <c r="A11384" s="1051">
        <v>11323</v>
      </c>
      <c r="B11384" s="1051" t="s">
        <v>26390</v>
      </c>
      <c r="C11384" s="1051" t="s">
        <v>17034</v>
      </c>
      <c r="D11384" s="1054">
        <v>30.74</v>
      </c>
    </row>
    <row r="11385" spans="1:4" x14ac:dyDescent="0.25">
      <c r="A11385" s="1051">
        <v>20327</v>
      </c>
      <c r="B11385" s="1051" t="s">
        <v>26391</v>
      </c>
      <c r="C11385" s="1051" t="s">
        <v>17034</v>
      </c>
      <c r="D11385" s="1054">
        <v>17.440000000000001</v>
      </c>
    </row>
    <row r="11386" spans="1:4" x14ac:dyDescent="0.25">
      <c r="A11386" s="1051">
        <v>6034</v>
      </c>
      <c r="B11386" s="1051" t="s">
        <v>26392</v>
      </c>
      <c r="C11386" s="1051" t="s">
        <v>17034</v>
      </c>
      <c r="D11386" s="1054">
        <v>16.3</v>
      </c>
    </row>
    <row r="11387" spans="1:4" x14ac:dyDescent="0.25">
      <c r="A11387" s="1051">
        <v>6036</v>
      </c>
      <c r="B11387" s="1051" t="s">
        <v>26393</v>
      </c>
      <c r="C11387" s="1051" t="s">
        <v>17034</v>
      </c>
      <c r="D11387" s="1054">
        <v>22.2</v>
      </c>
    </row>
    <row r="11388" spans="1:4" x14ac:dyDescent="0.25">
      <c r="A11388" s="1051">
        <v>6031</v>
      </c>
      <c r="B11388" s="1051" t="s">
        <v>26394</v>
      </c>
      <c r="C11388" s="1051" t="s">
        <v>17034</v>
      </c>
      <c r="D11388" s="1054">
        <v>26.09</v>
      </c>
    </row>
    <row r="11389" spans="1:4" x14ac:dyDescent="0.25">
      <c r="A11389" s="1051">
        <v>6029</v>
      </c>
      <c r="B11389" s="1051" t="s">
        <v>26395</v>
      </c>
      <c r="C11389" s="1051" t="s">
        <v>17034</v>
      </c>
      <c r="D11389" s="1054">
        <v>26.36</v>
      </c>
    </row>
    <row r="11390" spans="1:4" x14ac:dyDescent="0.25">
      <c r="A11390" s="1051">
        <v>6033</v>
      </c>
      <c r="B11390" s="1051" t="s">
        <v>26396</v>
      </c>
      <c r="C11390" s="1051" t="s">
        <v>17034</v>
      </c>
      <c r="D11390" s="1054">
        <v>34.75</v>
      </c>
    </row>
    <row r="11391" spans="1:4" x14ac:dyDescent="0.25">
      <c r="A11391" s="1051">
        <v>11672</v>
      </c>
      <c r="B11391" s="1051" t="s">
        <v>26397</v>
      </c>
      <c r="C11391" s="1051" t="s">
        <v>17034</v>
      </c>
      <c r="D11391" s="1054">
        <v>75.59</v>
      </c>
    </row>
    <row r="11392" spans="1:4" x14ac:dyDescent="0.25">
      <c r="A11392" s="1051">
        <v>11669</v>
      </c>
      <c r="B11392" s="1051" t="s">
        <v>26398</v>
      </c>
      <c r="C11392" s="1051" t="s">
        <v>17034</v>
      </c>
      <c r="D11392" s="1054">
        <v>71.989999999999995</v>
      </c>
    </row>
    <row r="11393" spans="1:4" x14ac:dyDescent="0.25">
      <c r="A11393" s="1051">
        <v>11670</v>
      </c>
      <c r="B11393" s="1051" t="s">
        <v>26399</v>
      </c>
      <c r="C11393" s="1051" t="s">
        <v>17034</v>
      </c>
      <c r="D11393" s="1054">
        <v>27.58</v>
      </c>
    </row>
    <row r="11394" spans="1:4" x14ac:dyDescent="0.25">
      <c r="A11394" s="1051">
        <v>20055</v>
      </c>
      <c r="B11394" s="1051" t="s">
        <v>26400</v>
      </c>
      <c r="C11394" s="1051" t="s">
        <v>17034</v>
      </c>
      <c r="D11394" s="1054">
        <v>53.91</v>
      </c>
    </row>
    <row r="11395" spans="1:4" x14ac:dyDescent="0.25">
      <c r="A11395" s="1051">
        <v>11671</v>
      </c>
      <c r="B11395" s="1051" t="s">
        <v>26401</v>
      </c>
      <c r="C11395" s="1051" t="s">
        <v>17034</v>
      </c>
      <c r="D11395" s="1054">
        <v>115.69</v>
      </c>
    </row>
    <row r="11396" spans="1:4" x14ac:dyDescent="0.25">
      <c r="A11396" s="1051">
        <v>6032</v>
      </c>
      <c r="B11396" s="1051" t="s">
        <v>26402</v>
      </c>
      <c r="C11396" s="1051" t="s">
        <v>17034</v>
      </c>
      <c r="D11396" s="1054">
        <v>33.04</v>
      </c>
    </row>
    <row r="11397" spans="1:4" x14ac:dyDescent="0.25">
      <c r="A11397" s="1051">
        <v>11673</v>
      </c>
      <c r="B11397" s="1051" t="s">
        <v>26403</v>
      </c>
      <c r="C11397" s="1051" t="s">
        <v>17034</v>
      </c>
      <c r="D11397" s="1054">
        <v>26.02</v>
      </c>
    </row>
    <row r="11398" spans="1:4" x14ac:dyDescent="0.25">
      <c r="A11398" s="1051">
        <v>11674</v>
      </c>
      <c r="B11398" s="1051" t="s">
        <v>26404</v>
      </c>
      <c r="C11398" s="1051" t="s">
        <v>17034</v>
      </c>
      <c r="D11398" s="1054">
        <v>33.51</v>
      </c>
    </row>
    <row r="11399" spans="1:4" x14ac:dyDescent="0.25">
      <c r="A11399" s="1051">
        <v>11675</v>
      </c>
      <c r="B11399" s="1051" t="s">
        <v>26405</v>
      </c>
      <c r="C11399" s="1051" t="s">
        <v>17034</v>
      </c>
      <c r="D11399" s="1054">
        <v>53.2</v>
      </c>
    </row>
    <row r="11400" spans="1:4" x14ac:dyDescent="0.25">
      <c r="A11400" s="1051">
        <v>11676</v>
      </c>
      <c r="B11400" s="1051" t="s">
        <v>26406</v>
      </c>
      <c r="C11400" s="1051" t="s">
        <v>17034</v>
      </c>
      <c r="D11400" s="1054">
        <v>71.150000000000006</v>
      </c>
    </row>
    <row r="11401" spans="1:4" x14ac:dyDescent="0.25">
      <c r="A11401" s="1051">
        <v>11677</v>
      </c>
      <c r="B11401" s="1051" t="s">
        <v>26407</v>
      </c>
      <c r="C11401" s="1051" t="s">
        <v>17034</v>
      </c>
      <c r="D11401" s="1054">
        <v>73.48</v>
      </c>
    </row>
    <row r="11402" spans="1:4" x14ac:dyDescent="0.25">
      <c r="A11402" s="1051">
        <v>11678</v>
      </c>
      <c r="B11402" s="1051" t="s">
        <v>26408</v>
      </c>
      <c r="C11402" s="1051" t="s">
        <v>17034</v>
      </c>
      <c r="D11402" s="1054">
        <v>134.58000000000001</v>
      </c>
    </row>
    <row r="11403" spans="1:4" x14ac:dyDescent="0.25">
      <c r="A11403" s="1051">
        <v>6038</v>
      </c>
      <c r="B11403" s="1051" t="s">
        <v>26409</v>
      </c>
      <c r="C11403" s="1051" t="s">
        <v>17034</v>
      </c>
      <c r="D11403" s="1054">
        <v>8.5399999999999991</v>
      </c>
    </row>
    <row r="11404" spans="1:4" x14ac:dyDescent="0.25">
      <c r="A11404" s="1051">
        <v>11718</v>
      </c>
      <c r="B11404" s="1051" t="s">
        <v>26410</v>
      </c>
      <c r="C11404" s="1051" t="s">
        <v>17034</v>
      </c>
      <c r="D11404" s="1054">
        <v>24.35</v>
      </c>
    </row>
    <row r="11405" spans="1:4" x14ac:dyDescent="0.25">
      <c r="A11405" s="1051">
        <v>6037</v>
      </c>
      <c r="B11405" s="1051" t="s">
        <v>26411</v>
      </c>
      <c r="C11405" s="1051" t="s">
        <v>17034</v>
      </c>
      <c r="D11405" s="1054">
        <v>17.760000000000002</v>
      </c>
    </row>
    <row r="11406" spans="1:4" x14ac:dyDescent="0.25">
      <c r="A11406" s="1051">
        <v>11719</v>
      </c>
      <c r="B11406" s="1051" t="s">
        <v>26412</v>
      </c>
      <c r="C11406" s="1051" t="s">
        <v>17034</v>
      </c>
      <c r="D11406" s="1054">
        <v>19.75</v>
      </c>
    </row>
    <row r="11407" spans="1:4" x14ac:dyDescent="0.25">
      <c r="A11407" s="1051">
        <v>6010</v>
      </c>
      <c r="B11407" s="1051" t="s">
        <v>26413</v>
      </c>
      <c r="C11407" s="1051" t="s">
        <v>17034</v>
      </c>
      <c r="D11407" s="1054">
        <v>110.84</v>
      </c>
    </row>
    <row r="11408" spans="1:4" x14ac:dyDescent="0.25">
      <c r="A11408" s="1051">
        <v>6017</v>
      </c>
      <c r="B11408" s="1051" t="s">
        <v>26414</v>
      </c>
      <c r="C11408" s="1051" t="s">
        <v>17034</v>
      </c>
      <c r="D11408" s="1054">
        <v>87.79</v>
      </c>
    </row>
    <row r="11409" spans="1:4" x14ac:dyDescent="0.25">
      <c r="A11409" s="1051">
        <v>6020</v>
      </c>
      <c r="B11409" s="1051" t="s">
        <v>26415</v>
      </c>
      <c r="C11409" s="1051" t="s">
        <v>17034</v>
      </c>
      <c r="D11409" s="1054">
        <v>38.69</v>
      </c>
    </row>
    <row r="11410" spans="1:4" x14ac:dyDescent="0.25">
      <c r="A11410" s="1051">
        <v>6019</v>
      </c>
      <c r="B11410" s="1051" t="s">
        <v>26416</v>
      </c>
      <c r="C11410" s="1051" t="s">
        <v>17034</v>
      </c>
      <c r="D11410" s="1054">
        <v>64.42</v>
      </c>
    </row>
    <row r="11411" spans="1:4" x14ac:dyDescent="0.25">
      <c r="A11411" s="1051">
        <v>6011</v>
      </c>
      <c r="B11411" s="1051" t="s">
        <v>26417</v>
      </c>
      <c r="C11411" s="1051" t="s">
        <v>17034</v>
      </c>
      <c r="D11411" s="1054">
        <v>320.17</v>
      </c>
    </row>
    <row r="11412" spans="1:4" x14ac:dyDescent="0.25">
      <c r="A11412" s="1051">
        <v>6028</v>
      </c>
      <c r="B11412" s="1051" t="s">
        <v>26418</v>
      </c>
      <c r="C11412" s="1051" t="s">
        <v>17034</v>
      </c>
      <c r="D11412" s="1054">
        <v>154.38</v>
      </c>
    </row>
    <row r="11413" spans="1:4" x14ac:dyDescent="0.25">
      <c r="A11413" s="1051">
        <v>6016</v>
      </c>
      <c r="B11413" s="1051" t="s">
        <v>26419</v>
      </c>
      <c r="C11413" s="1051" t="s">
        <v>17034</v>
      </c>
      <c r="D11413" s="1054">
        <v>40.81</v>
      </c>
    </row>
    <row r="11414" spans="1:4" x14ac:dyDescent="0.25">
      <c r="A11414" s="1051">
        <v>6012</v>
      </c>
      <c r="B11414" s="1051" t="s">
        <v>26420</v>
      </c>
      <c r="C11414" s="1051" t="s">
        <v>17034</v>
      </c>
      <c r="D11414" s="1054">
        <v>387.62</v>
      </c>
    </row>
    <row r="11415" spans="1:4" x14ac:dyDescent="0.25">
      <c r="A11415" s="1051">
        <v>6027</v>
      </c>
      <c r="B11415" s="1051" t="s">
        <v>26421</v>
      </c>
      <c r="C11415" s="1051" t="s">
        <v>17034</v>
      </c>
      <c r="D11415" s="1054">
        <v>807.67</v>
      </c>
    </row>
    <row r="11416" spans="1:4" x14ac:dyDescent="0.25">
      <c r="A11416" s="1051">
        <v>6015</v>
      </c>
      <c r="B11416" s="1051" t="s">
        <v>26422</v>
      </c>
      <c r="C11416" s="1051" t="s">
        <v>17034</v>
      </c>
      <c r="D11416" s="1054">
        <v>177.23</v>
      </c>
    </row>
    <row r="11417" spans="1:4" x14ac:dyDescent="0.25">
      <c r="A11417" s="1051">
        <v>6014</v>
      </c>
      <c r="B11417" s="1051" t="s">
        <v>26423</v>
      </c>
      <c r="C11417" s="1051" t="s">
        <v>17034</v>
      </c>
      <c r="D11417" s="1054">
        <v>169.45</v>
      </c>
    </row>
    <row r="11418" spans="1:4" x14ac:dyDescent="0.25">
      <c r="A11418" s="1051">
        <v>6006</v>
      </c>
      <c r="B11418" s="1051" t="s">
        <v>26424</v>
      </c>
      <c r="C11418" s="1051" t="s">
        <v>17034</v>
      </c>
      <c r="D11418" s="1054">
        <v>88.25</v>
      </c>
    </row>
    <row r="11419" spans="1:4" x14ac:dyDescent="0.25">
      <c r="A11419" s="1051">
        <v>6013</v>
      </c>
      <c r="B11419" s="1051" t="s">
        <v>26425</v>
      </c>
      <c r="C11419" s="1051" t="s">
        <v>17034</v>
      </c>
      <c r="D11419" s="1054">
        <v>121.87</v>
      </c>
    </row>
    <row r="11420" spans="1:4" x14ac:dyDescent="0.25">
      <c r="A11420" s="1051">
        <v>6005</v>
      </c>
      <c r="B11420" s="1051" t="s">
        <v>26426</v>
      </c>
      <c r="C11420" s="1051" t="s">
        <v>17034</v>
      </c>
      <c r="D11420" s="1054">
        <v>99.56</v>
      </c>
    </row>
    <row r="11421" spans="1:4" x14ac:dyDescent="0.25">
      <c r="A11421" s="1051">
        <v>11756</v>
      </c>
      <c r="B11421" s="1051" t="s">
        <v>26427</v>
      </c>
      <c r="C11421" s="1051" t="s">
        <v>17034</v>
      </c>
      <c r="D11421" s="1054">
        <v>47.55</v>
      </c>
    </row>
    <row r="11422" spans="1:4" x14ac:dyDescent="0.25">
      <c r="A11422" s="1051">
        <v>10904</v>
      </c>
      <c r="B11422" s="1051" t="s">
        <v>26428</v>
      </c>
      <c r="C11422" s="1051" t="s">
        <v>17034</v>
      </c>
      <c r="D11422" s="1054">
        <v>190</v>
      </c>
    </row>
    <row r="11423" spans="1:4" x14ac:dyDescent="0.25">
      <c r="A11423" s="1051">
        <v>11752</v>
      </c>
      <c r="B11423" s="1051" t="s">
        <v>26429</v>
      </c>
      <c r="C11423" s="1051" t="s">
        <v>17034</v>
      </c>
      <c r="D11423" s="1054">
        <v>27.42</v>
      </c>
    </row>
    <row r="11424" spans="1:4" x14ac:dyDescent="0.25">
      <c r="A11424" s="1051">
        <v>11753</v>
      </c>
      <c r="B11424" s="1051" t="s">
        <v>26430</v>
      </c>
      <c r="C11424" s="1051" t="s">
        <v>17034</v>
      </c>
      <c r="D11424" s="1054">
        <v>32.729999999999997</v>
      </c>
    </row>
    <row r="11425" spans="1:4" x14ac:dyDescent="0.25">
      <c r="A11425" s="1051">
        <v>6021</v>
      </c>
      <c r="B11425" s="1051" t="s">
        <v>26431</v>
      </c>
      <c r="C11425" s="1051" t="s">
        <v>17034</v>
      </c>
      <c r="D11425" s="1054">
        <v>90.84</v>
      </c>
    </row>
    <row r="11426" spans="1:4" x14ac:dyDescent="0.25">
      <c r="A11426" s="1051">
        <v>6024</v>
      </c>
      <c r="B11426" s="1051" t="s">
        <v>26432</v>
      </c>
      <c r="C11426" s="1051" t="s">
        <v>17034</v>
      </c>
      <c r="D11426" s="1054">
        <v>93.9</v>
      </c>
    </row>
    <row r="11427" spans="1:4" x14ac:dyDescent="0.25">
      <c r="A11427" s="1051">
        <v>38379</v>
      </c>
      <c r="B11427" s="1051" t="s">
        <v>26433</v>
      </c>
      <c r="C11427" s="1051" t="s">
        <v>17035</v>
      </c>
      <c r="D11427" s="1054">
        <v>57.02</v>
      </c>
    </row>
    <row r="11428" spans="1:4" x14ac:dyDescent="0.25">
      <c r="A11428" s="1051">
        <v>13897</v>
      </c>
      <c r="B11428" s="1051" t="s">
        <v>26434</v>
      </c>
      <c r="C11428" s="1051" t="s">
        <v>17034</v>
      </c>
      <c r="D11428" s="1055">
        <v>6466.71</v>
      </c>
    </row>
    <row r="11429" spans="1:4" x14ac:dyDescent="0.25">
      <c r="A11429" s="1051">
        <v>10640</v>
      </c>
      <c r="B11429" s="1051" t="s">
        <v>26435</v>
      </c>
      <c r="C11429" s="1051" t="s">
        <v>17034</v>
      </c>
      <c r="D11429" s="1055">
        <v>14005.53</v>
      </c>
    </row>
    <row r="11430" spans="1:4" x14ac:dyDescent="0.25">
      <c r="A11430" s="1051">
        <v>34357</v>
      </c>
      <c r="B11430" s="1051" t="s">
        <v>26436</v>
      </c>
      <c r="C11430" s="1051" t="s">
        <v>17036</v>
      </c>
      <c r="D11430" s="1054">
        <v>4.4000000000000004</v>
      </c>
    </row>
    <row r="11431" spans="1:4" x14ac:dyDescent="0.25">
      <c r="A11431" s="1051">
        <v>37329</v>
      </c>
      <c r="B11431" s="1051" t="s">
        <v>26437</v>
      </c>
      <c r="C11431" s="1051" t="s">
        <v>17036</v>
      </c>
      <c r="D11431" s="1054">
        <v>92.75</v>
      </c>
    </row>
    <row r="11432" spans="1:4" x14ac:dyDescent="0.25">
      <c r="A11432" s="1051">
        <v>2510</v>
      </c>
      <c r="B11432" s="1051" t="s">
        <v>26438</v>
      </c>
      <c r="C11432" s="1051" t="s">
        <v>17034</v>
      </c>
      <c r="D11432" s="1054">
        <v>39.08</v>
      </c>
    </row>
    <row r="11433" spans="1:4" x14ac:dyDescent="0.25">
      <c r="A11433" s="1051">
        <v>12359</v>
      </c>
      <c r="B11433" s="1051" t="s">
        <v>26439</v>
      </c>
      <c r="C11433" s="1051" t="s">
        <v>17034</v>
      </c>
      <c r="D11433" s="1054">
        <v>129.71</v>
      </c>
    </row>
    <row r="11434" spans="1:4" x14ac:dyDescent="0.25">
      <c r="A11434" s="1051">
        <v>7353</v>
      </c>
      <c r="B11434" s="1051" t="s">
        <v>26440</v>
      </c>
      <c r="C11434" s="1051" t="s">
        <v>17037</v>
      </c>
      <c r="D11434" s="1054">
        <v>29.78</v>
      </c>
    </row>
    <row r="11435" spans="1:4" x14ac:dyDescent="0.25">
      <c r="A11435" s="1051">
        <v>36144</v>
      </c>
      <c r="B11435" s="1051" t="s">
        <v>26441</v>
      </c>
      <c r="C11435" s="1051" t="s">
        <v>17034</v>
      </c>
      <c r="D11435" s="1054">
        <v>1.64</v>
      </c>
    </row>
    <row r="11436" spans="1:4" x14ac:dyDescent="0.25">
      <c r="A11436" s="1051">
        <v>10518</v>
      </c>
      <c r="B11436" s="1051" t="s">
        <v>26442</v>
      </c>
      <c r="C11436" s="1051" t="s">
        <v>17034</v>
      </c>
      <c r="D11436" s="1054">
        <v>118.77</v>
      </c>
    </row>
    <row r="11437" spans="1:4" x14ac:dyDescent="0.25">
      <c r="A11437" s="1051">
        <v>36530</v>
      </c>
      <c r="B11437" s="1051" t="s">
        <v>26443</v>
      </c>
      <c r="C11437" s="1051" t="s">
        <v>17034</v>
      </c>
      <c r="D11437" s="1055">
        <v>451756.08</v>
      </c>
    </row>
    <row r="11438" spans="1:4" x14ac:dyDescent="0.25">
      <c r="A11438" s="1051">
        <v>6046</v>
      </c>
      <c r="B11438" s="1051" t="s">
        <v>26444</v>
      </c>
      <c r="C11438" s="1051" t="s">
        <v>17034</v>
      </c>
      <c r="D11438" s="1055">
        <v>490000</v>
      </c>
    </row>
    <row r="11439" spans="1:4" x14ac:dyDescent="0.25">
      <c r="A11439" s="1051">
        <v>36531</v>
      </c>
      <c r="B11439" s="1051" t="s">
        <v>26445</v>
      </c>
      <c r="C11439" s="1051" t="s">
        <v>17034</v>
      </c>
      <c r="D11439" s="1055">
        <v>507926.79</v>
      </c>
    </row>
    <row r="11440" spans="1:4" x14ac:dyDescent="0.25">
      <c r="A11440" s="1051">
        <v>34684</v>
      </c>
      <c r="B11440" s="1051" t="s">
        <v>26446</v>
      </c>
      <c r="C11440" s="1051" t="s">
        <v>17041</v>
      </c>
      <c r="D11440" s="1054">
        <v>256.62</v>
      </c>
    </row>
    <row r="11441" spans="1:4" x14ac:dyDescent="0.25">
      <c r="A11441" s="1051">
        <v>34683</v>
      </c>
      <c r="B11441" s="1051" t="s">
        <v>26447</v>
      </c>
      <c r="C11441" s="1051" t="s">
        <v>17041</v>
      </c>
      <c r="D11441" s="1054">
        <v>160.38999999999999</v>
      </c>
    </row>
    <row r="11442" spans="1:4" x14ac:dyDescent="0.25">
      <c r="A11442" s="1051">
        <v>10515</v>
      </c>
      <c r="B11442" s="1051" t="s">
        <v>26448</v>
      </c>
      <c r="C11442" s="1051" t="s">
        <v>17041</v>
      </c>
      <c r="D11442" s="1054">
        <v>51.01</v>
      </c>
    </row>
    <row r="11443" spans="1:4" x14ac:dyDescent="0.25">
      <c r="A11443" s="1051">
        <v>536</v>
      </c>
      <c r="B11443" s="1051" t="s">
        <v>26449</v>
      </c>
      <c r="C11443" s="1051" t="s">
        <v>17041</v>
      </c>
      <c r="D11443" s="1054">
        <v>36.9</v>
      </c>
    </row>
    <row r="11444" spans="1:4" x14ac:dyDescent="0.25">
      <c r="A11444" s="1051">
        <v>153</v>
      </c>
      <c r="B11444" s="1051" t="s">
        <v>26450</v>
      </c>
      <c r="C11444" s="1051" t="s">
        <v>17037</v>
      </c>
      <c r="D11444" s="1054">
        <v>85.92</v>
      </c>
    </row>
    <row r="11445" spans="1:4" x14ac:dyDescent="0.25">
      <c r="A11445" s="1051">
        <v>34682</v>
      </c>
      <c r="B11445" s="1051" t="s">
        <v>26451</v>
      </c>
      <c r="C11445" s="1051" t="s">
        <v>17041</v>
      </c>
      <c r="D11445" s="1054">
        <v>122.65</v>
      </c>
    </row>
    <row r="11446" spans="1:4" x14ac:dyDescent="0.25">
      <c r="A11446" s="1051">
        <v>20205</v>
      </c>
      <c r="B11446" s="1051" t="s">
        <v>26452</v>
      </c>
      <c r="C11446" s="1051" t="s">
        <v>17035</v>
      </c>
      <c r="D11446" s="1054">
        <v>3.18</v>
      </c>
    </row>
    <row r="11447" spans="1:4" x14ac:dyDescent="0.25">
      <c r="A11447" s="1051">
        <v>4412</v>
      </c>
      <c r="B11447" s="1051" t="s">
        <v>26453</v>
      </c>
      <c r="C11447" s="1051" t="s">
        <v>17035</v>
      </c>
      <c r="D11447" s="1054">
        <v>1.9</v>
      </c>
    </row>
    <row r="11448" spans="1:4" x14ac:dyDescent="0.25">
      <c r="A11448" s="1051">
        <v>4408</v>
      </c>
      <c r="B11448" s="1051" t="s">
        <v>26454</v>
      </c>
      <c r="C11448" s="1051" t="s">
        <v>17035</v>
      </c>
      <c r="D11448" s="1054">
        <v>2.38</v>
      </c>
    </row>
    <row r="11449" spans="1:4" x14ac:dyDescent="0.25">
      <c r="A11449" s="1051">
        <v>36250</v>
      </c>
      <c r="B11449" s="1051" t="s">
        <v>26455</v>
      </c>
      <c r="C11449" s="1051" t="s">
        <v>17035</v>
      </c>
      <c r="D11449" s="1054">
        <v>3.87</v>
      </c>
    </row>
    <row r="11450" spans="1:4" x14ac:dyDescent="0.25">
      <c r="A11450" s="1051">
        <v>10857</v>
      </c>
      <c r="B11450" s="1051" t="s">
        <v>26456</v>
      </c>
      <c r="C11450" s="1051" t="s">
        <v>17035</v>
      </c>
      <c r="D11450" s="1054">
        <v>17.53</v>
      </c>
    </row>
    <row r="11451" spans="1:4" x14ac:dyDescent="0.25">
      <c r="A11451" s="1051">
        <v>4803</v>
      </c>
      <c r="B11451" s="1051" t="s">
        <v>26457</v>
      </c>
      <c r="C11451" s="1051" t="s">
        <v>17035</v>
      </c>
      <c r="D11451" s="1054">
        <v>25.92</v>
      </c>
    </row>
    <row r="11452" spans="1:4" x14ac:dyDescent="0.25">
      <c r="A11452" s="1051">
        <v>6186</v>
      </c>
      <c r="B11452" s="1051" t="s">
        <v>26458</v>
      </c>
      <c r="C11452" s="1051" t="s">
        <v>17035</v>
      </c>
      <c r="D11452" s="1054">
        <v>14.72</v>
      </c>
    </row>
    <row r="11453" spans="1:4" x14ac:dyDescent="0.25">
      <c r="A11453" s="1051">
        <v>4829</v>
      </c>
      <c r="B11453" s="1051" t="s">
        <v>26459</v>
      </c>
      <c r="C11453" s="1051" t="s">
        <v>17035</v>
      </c>
      <c r="D11453" s="1054">
        <v>22.62</v>
      </c>
    </row>
    <row r="11454" spans="1:4" x14ac:dyDescent="0.25">
      <c r="A11454" s="1051">
        <v>39829</v>
      </c>
      <c r="B11454" s="1051" t="s">
        <v>26460</v>
      </c>
      <c r="C11454" s="1051" t="s">
        <v>17035</v>
      </c>
      <c r="D11454" s="1054">
        <v>39.54</v>
      </c>
    </row>
    <row r="11455" spans="1:4" x14ac:dyDescent="0.25">
      <c r="A11455" s="1051">
        <v>20231</v>
      </c>
      <c r="B11455" s="1051" t="s">
        <v>26461</v>
      </c>
      <c r="C11455" s="1051" t="s">
        <v>17035</v>
      </c>
      <c r="D11455" s="1054">
        <v>35.35</v>
      </c>
    </row>
    <row r="11456" spans="1:4" x14ac:dyDescent="0.25">
      <c r="A11456" s="1051">
        <v>4804</v>
      </c>
      <c r="B11456" s="1051" t="s">
        <v>26462</v>
      </c>
      <c r="C11456" s="1051" t="s">
        <v>17035</v>
      </c>
      <c r="D11456" s="1054">
        <v>19.899999999999999</v>
      </c>
    </row>
    <row r="11457" spans="1:4" x14ac:dyDescent="0.25">
      <c r="A11457" s="1051">
        <v>34680</v>
      </c>
      <c r="B11457" s="1051" t="s">
        <v>26463</v>
      </c>
      <c r="C11457" s="1051" t="s">
        <v>17035</v>
      </c>
      <c r="D11457" s="1054">
        <v>37.729999999999997</v>
      </c>
    </row>
    <row r="11458" spans="1:4" x14ac:dyDescent="0.25">
      <c r="A11458" s="1051">
        <v>11573</v>
      </c>
      <c r="B11458" s="1051" t="s">
        <v>26464</v>
      </c>
      <c r="C11458" s="1051" t="s">
        <v>17034</v>
      </c>
      <c r="D11458" s="1054">
        <v>5.45</v>
      </c>
    </row>
    <row r="11459" spans="1:4" x14ac:dyDescent="0.25">
      <c r="A11459" s="1051">
        <v>38401</v>
      </c>
      <c r="B11459" s="1051" t="s">
        <v>26465</v>
      </c>
      <c r="C11459" s="1051" t="s">
        <v>17034</v>
      </c>
      <c r="D11459" s="1054">
        <v>14.23</v>
      </c>
    </row>
    <row r="11460" spans="1:4" x14ac:dyDescent="0.25">
      <c r="A11460" s="1051">
        <v>11575</v>
      </c>
      <c r="B11460" s="1051" t="s">
        <v>26466</v>
      </c>
      <c r="C11460" s="1051" t="s">
        <v>17034</v>
      </c>
      <c r="D11460" s="1054">
        <v>52.57</v>
      </c>
    </row>
    <row r="11461" spans="1:4" x14ac:dyDescent="0.25">
      <c r="A11461" s="1051">
        <v>38179</v>
      </c>
      <c r="B11461" s="1051" t="s">
        <v>26467</v>
      </c>
      <c r="C11461" s="1051" t="s">
        <v>17034</v>
      </c>
      <c r="D11461" s="1054">
        <v>43.47</v>
      </c>
    </row>
    <row r="11462" spans="1:4" x14ac:dyDescent="0.25">
      <c r="A11462" s="1051">
        <v>20256</v>
      </c>
      <c r="B11462" s="1051" t="s">
        <v>26468</v>
      </c>
      <c r="C11462" s="1051" t="s">
        <v>17034</v>
      </c>
      <c r="D11462" s="1054">
        <v>0.33</v>
      </c>
    </row>
    <row r="11463" spans="1:4" x14ac:dyDescent="0.25">
      <c r="A11463" s="1051">
        <v>14511</v>
      </c>
      <c r="B11463" s="1051" t="s">
        <v>26469</v>
      </c>
      <c r="C11463" s="1051" t="s">
        <v>17034</v>
      </c>
      <c r="D11463" s="1055">
        <v>997825.41</v>
      </c>
    </row>
    <row r="11464" spans="1:4" x14ac:dyDescent="0.25">
      <c r="A11464" s="1051">
        <v>10642</v>
      </c>
      <c r="B11464" s="1051" t="s">
        <v>26470</v>
      </c>
      <c r="C11464" s="1051" t="s">
        <v>17034</v>
      </c>
      <c r="D11464" s="1055">
        <v>940000</v>
      </c>
    </row>
    <row r="11465" spans="1:4" x14ac:dyDescent="0.25">
      <c r="A11465" s="1051">
        <v>14489</v>
      </c>
      <c r="B11465" s="1051" t="s">
        <v>26471</v>
      </c>
      <c r="C11465" s="1051" t="s">
        <v>17034</v>
      </c>
      <c r="D11465" s="1055">
        <v>833762.51</v>
      </c>
    </row>
    <row r="11466" spans="1:4" x14ac:dyDescent="0.25">
      <c r="A11466" s="1051">
        <v>14513</v>
      </c>
      <c r="B11466" s="1051" t="s">
        <v>26472</v>
      </c>
      <c r="C11466" s="1051" t="s">
        <v>17034</v>
      </c>
      <c r="D11466" s="1055">
        <v>625341.67000000004</v>
      </c>
    </row>
    <row r="11467" spans="1:4" x14ac:dyDescent="0.25">
      <c r="A11467" s="1051">
        <v>13600</v>
      </c>
      <c r="B11467" s="1051" t="s">
        <v>26473</v>
      </c>
      <c r="C11467" s="1051" t="s">
        <v>17034</v>
      </c>
      <c r="D11467" s="1055">
        <v>806866.86</v>
      </c>
    </row>
    <row r="11468" spans="1:4" x14ac:dyDescent="0.25">
      <c r="A11468" s="1051">
        <v>10646</v>
      </c>
      <c r="B11468" s="1051" t="s">
        <v>26474</v>
      </c>
      <c r="C11468" s="1051" t="s">
        <v>17034</v>
      </c>
      <c r="D11468" s="1055">
        <v>601465.48</v>
      </c>
    </row>
    <row r="11469" spans="1:4" x14ac:dyDescent="0.25">
      <c r="A11469" s="1051">
        <v>6070</v>
      </c>
      <c r="B11469" s="1051" t="s">
        <v>26475</v>
      </c>
      <c r="C11469" s="1051" t="s">
        <v>17034</v>
      </c>
      <c r="D11469" s="1055">
        <v>821828.55</v>
      </c>
    </row>
    <row r="11470" spans="1:4" x14ac:dyDescent="0.25">
      <c r="A11470" s="1051">
        <v>6069</v>
      </c>
      <c r="B11470" s="1051" t="s">
        <v>26476</v>
      </c>
      <c r="C11470" s="1051" t="s">
        <v>17034</v>
      </c>
      <c r="D11470" s="1055">
        <v>181554.32</v>
      </c>
    </row>
    <row r="11471" spans="1:4" x14ac:dyDescent="0.25">
      <c r="A11471" s="1051">
        <v>14626</v>
      </c>
      <c r="B11471" s="1051" t="s">
        <v>26477</v>
      </c>
      <c r="C11471" s="1051" t="s">
        <v>17034</v>
      </c>
      <c r="D11471" s="1055">
        <v>899714.32</v>
      </c>
    </row>
    <row r="11472" spans="1:4" x14ac:dyDescent="0.25">
      <c r="A11472" s="1051">
        <v>6067</v>
      </c>
      <c r="B11472" s="1051" t="s">
        <v>26478</v>
      </c>
      <c r="C11472" s="1051" t="s">
        <v>17034</v>
      </c>
      <c r="D11472" s="1055">
        <v>738571.44</v>
      </c>
    </row>
    <row r="11473" spans="1:4" x14ac:dyDescent="0.25">
      <c r="A11473" s="1051">
        <v>38393</v>
      </c>
      <c r="B11473" s="1051" t="s">
        <v>26479</v>
      </c>
      <c r="C11473" s="1051" t="s">
        <v>17034</v>
      </c>
      <c r="D11473" s="1054">
        <v>17.47</v>
      </c>
    </row>
    <row r="11474" spans="1:4" x14ac:dyDescent="0.25">
      <c r="A11474" s="1051">
        <v>38390</v>
      </c>
      <c r="B11474" s="1051" t="s">
        <v>26480</v>
      </c>
      <c r="C11474" s="1051" t="s">
        <v>17034</v>
      </c>
      <c r="D11474" s="1054">
        <v>38.75</v>
      </c>
    </row>
    <row r="11475" spans="1:4" x14ac:dyDescent="0.25">
      <c r="A11475" s="1051">
        <v>36532</v>
      </c>
      <c r="B11475" s="1051" t="s">
        <v>26481</v>
      </c>
      <c r="C11475" s="1051" t="s">
        <v>17034</v>
      </c>
      <c r="D11475" s="1055">
        <v>31301.65</v>
      </c>
    </row>
    <row r="11476" spans="1:4" x14ac:dyDescent="0.25">
      <c r="A11476" s="1051">
        <v>11578</v>
      </c>
      <c r="B11476" s="1051" t="s">
        <v>26482</v>
      </c>
      <c r="C11476" s="1051" t="s">
        <v>17034</v>
      </c>
      <c r="D11476" s="1054">
        <v>11.35</v>
      </c>
    </row>
    <row r="11477" spans="1:4" x14ac:dyDescent="0.25">
      <c r="A11477" s="1051">
        <v>11577</v>
      </c>
      <c r="B11477" s="1051" t="s">
        <v>26483</v>
      </c>
      <c r="C11477" s="1051" t="s">
        <v>17034</v>
      </c>
      <c r="D11477" s="1054">
        <v>10.83</v>
      </c>
    </row>
    <row r="11478" spans="1:4" x14ac:dyDescent="0.25">
      <c r="A11478" s="1051">
        <v>42432</v>
      </c>
      <c r="B11478" s="1051" t="s">
        <v>26484</v>
      </c>
      <c r="C11478" s="1051" t="s">
        <v>17034</v>
      </c>
      <c r="D11478" s="1055">
        <v>2424.64</v>
      </c>
    </row>
    <row r="11479" spans="1:4" x14ac:dyDescent="0.25">
      <c r="A11479" s="1051">
        <v>42437</v>
      </c>
      <c r="B11479" s="1051" t="s">
        <v>26485</v>
      </c>
      <c r="C11479" s="1051" t="s">
        <v>17034</v>
      </c>
      <c r="D11479" s="1055">
        <v>1843.37</v>
      </c>
    </row>
    <row r="11480" spans="1:4" x14ac:dyDescent="0.25">
      <c r="A11480" s="1051">
        <v>1116</v>
      </c>
      <c r="B11480" s="1051" t="s">
        <v>26486</v>
      </c>
      <c r="C11480" s="1051" t="s">
        <v>17035</v>
      </c>
      <c r="D11480" s="1054">
        <v>17.73</v>
      </c>
    </row>
    <row r="11481" spans="1:4" x14ac:dyDescent="0.25">
      <c r="A11481" s="1051">
        <v>1115</v>
      </c>
      <c r="B11481" s="1051" t="s">
        <v>26487</v>
      </c>
      <c r="C11481" s="1051" t="s">
        <v>17035</v>
      </c>
      <c r="D11481" s="1054">
        <v>21.24</v>
      </c>
    </row>
    <row r="11482" spans="1:4" x14ac:dyDescent="0.25">
      <c r="A11482" s="1051">
        <v>1113</v>
      </c>
      <c r="B11482" s="1051" t="s">
        <v>26488</v>
      </c>
      <c r="C11482" s="1051" t="s">
        <v>17035</v>
      </c>
      <c r="D11482" s="1054">
        <v>24.83</v>
      </c>
    </row>
    <row r="11483" spans="1:4" x14ac:dyDescent="0.25">
      <c r="A11483" s="1051">
        <v>1114</v>
      </c>
      <c r="B11483" s="1051" t="s">
        <v>26489</v>
      </c>
      <c r="C11483" s="1051" t="s">
        <v>17035</v>
      </c>
      <c r="D11483" s="1054">
        <v>29.58</v>
      </c>
    </row>
    <row r="11484" spans="1:4" x14ac:dyDescent="0.25">
      <c r="A11484" s="1051">
        <v>40873</v>
      </c>
      <c r="B11484" s="1051" t="s">
        <v>26490</v>
      </c>
      <c r="C11484" s="1051" t="s">
        <v>17035</v>
      </c>
      <c r="D11484" s="1054">
        <v>23.15</v>
      </c>
    </row>
    <row r="11485" spans="1:4" x14ac:dyDescent="0.25">
      <c r="A11485" s="1051">
        <v>20214</v>
      </c>
      <c r="B11485" s="1051" t="s">
        <v>26491</v>
      </c>
      <c r="C11485" s="1051" t="s">
        <v>17034</v>
      </c>
      <c r="D11485" s="1054">
        <v>53.47</v>
      </c>
    </row>
    <row r="11486" spans="1:4" x14ac:dyDescent="0.25">
      <c r="A11486" s="1051">
        <v>7237</v>
      </c>
      <c r="B11486" s="1051" t="s">
        <v>26492</v>
      </c>
      <c r="C11486" s="1051" t="s">
        <v>17034</v>
      </c>
      <c r="D11486" s="1054">
        <v>52.34</v>
      </c>
    </row>
    <row r="11487" spans="1:4" x14ac:dyDescent="0.25">
      <c r="A11487" s="1051">
        <v>11757</v>
      </c>
      <c r="B11487" s="1051" t="s">
        <v>26493</v>
      </c>
      <c r="C11487" s="1051" t="s">
        <v>17034</v>
      </c>
      <c r="D11487" s="1054">
        <v>36.1</v>
      </c>
    </row>
    <row r="11488" spans="1:4" x14ac:dyDescent="0.25">
      <c r="A11488" s="1051">
        <v>11758</v>
      </c>
      <c r="B11488" s="1051" t="s">
        <v>26494</v>
      </c>
      <c r="C11488" s="1051" t="s">
        <v>17034</v>
      </c>
      <c r="D11488" s="1054">
        <v>68.400000000000006</v>
      </c>
    </row>
    <row r="11489" spans="1:4" x14ac:dyDescent="0.25">
      <c r="A11489" s="1051">
        <v>37526</v>
      </c>
      <c r="B11489" s="1051" t="s">
        <v>26495</v>
      </c>
      <c r="C11489" s="1051" t="s">
        <v>17034</v>
      </c>
      <c r="D11489" s="1054">
        <v>5.57</v>
      </c>
    </row>
    <row r="11490" spans="1:4" x14ac:dyDescent="0.25">
      <c r="A11490" s="1051">
        <v>6076</v>
      </c>
      <c r="B11490" s="1051" t="s">
        <v>26496</v>
      </c>
      <c r="C11490" s="1051" t="s">
        <v>17038</v>
      </c>
      <c r="D11490" s="1054">
        <v>63</v>
      </c>
    </row>
    <row r="11491" spans="1:4" x14ac:dyDescent="0.25">
      <c r="A11491" s="1051">
        <v>13109</v>
      </c>
      <c r="B11491" s="1051" t="s">
        <v>26497</v>
      </c>
      <c r="C11491" s="1051" t="s">
        <v>17034</v>
      </c>
      <c r="D11491" s="1054">
        <v>270.93</v>
      </c>
    </row>
    <row r="11492" spans="1:4" x14ac:dyDescent="0.25">
      <c r="A11492" s="1051">
        <v>13110</v>
      </c>
      <c r="B11492" s="1051" t="s">
        <v>26498</v>
      </c>
      <c r="C11492" s="1051" t="s">
        <v>17034</v>
      </c>
      <c r="D11492" s="1054">
        <v>356.56</v>
      </c>
    </row>
    <row r="11493" spans="1:4" x14ac:dyDescent="0.25">
      <c r="A11493" s="1051">
        <v>7581</v>
      </c>
      <c r="B11493" s="1051" t="s">
        <v>26499</v>
      </c>
      <c r="C11493" s="1051" t="s">
        <v>17034</v>
      </c>
      <c r="D11493" s="1054">
        <v>4.93</v>
      </c>
    </row>
    <row r="11494" spans="1:4" x14ac:dyDescent="0.25">
      <c r="A11494" s="1051">
        <v>4509</v>
      </c>
      <c r="B11494" s="1051" t="s">
        <v>26500</v>
      </c>
      <c r="C11494" s="1051" t="s">
        <v>17035</v>
      </c>
      <c r="D11494" s="1054">
        <v>3.87</v>
      </c>
    </row>
    <row r="11495" spans="1:4" x14ac:dyDescent="0.25">
      <c r="A11495" s="1051">
        <v>4512</v>
      </c>
      <c r="B11495" s="1051" t="s">
        <v>26501</v>
      </c>
      <c r="C11495" s="1051" t="s">
        <v>17035</v>
      </c>
      <c r="D11495" s="1054">
        <v>1.85</v>
      </c>
    </row>
    <row r="11496" spans="1:4" x14ac:dyDescent="0.25">
      <c r="A11496" s="1051">
        <v>4517</v>
      </c>
      <c r="B11496" s="1051" t="s">
        <v>26502</v>
      </c>
      <c r="C11496" s="1051" t="s">
        <v>17035</v>
      </c>
      <c r="D11496" s="1054">
        <v>2.67</v>
      </c>
    </row>
    <row r="11497" spans="1:4" x14ac:dyDescent="0.25">
      <c r="A11497" s="1051">
        <v>20206</v>
      </c>
      <c r="B11497" s="1051" t="s">
        <v>26503</v>
      </c>
      <c r="C11497" s="1051" t="s">
        <v>17035</v>
      </c>
      <c r="D11497" s="1054">
        <v>8.59</v>
      </c>
    </row>
    <row r="11498" spans="1:4" x14ac:dyDescent="0.25">
      <c r="A11498" s="1051">
        <v>4460</v>
      </c>
      <c r="B11498" s="1051" t="s">
        <v>26504</v>
      </c>
      <c r="C11498" s="1051" t="s">
        <v>17035</v>
      </c>
      <c r="D11498" s="1054">
        <v>8.82</v>
      </c>
    </row>
    <row r="11499" spans="1:4" x14ac:dyDescent="0.25">
      <c r="A11499" s="1051">
        <v>4415</v>
      </c>
      <c r="B11499" s="1051" t="s">
        <v>26505</v>
      </c>
      <c r="C11499" s="1051" t="s">
        <v>17035</v>
      </c>
      <c r="D11499" s="1054">
        <v>4.72</v>
      </c>
    </row>
    <row r="11500" spans="1:4" x14ac:dyDescent="0.25">
      <c r="A11500" s="1051">
        <v>4417</v>
      </c>
      <c r="B11500" s="1051" t="s">
        <v>26506</v>
      </c>
      <c r="C11500" s="1051" t="s">
        <v>17035</v>
      </c>
      <c r="D11500" s="1054">
        <v>6.8</v>
      </c>
    </row>
    <row r="11501" spans="1:4" x14ac:dyDescent="0.25">
      <c r="A11501" s="1051">
        <v>37373</v>
      </c>
      <c r="B11501" s="1051" t="s">
        <v>26507</v>
      </c>
      <c r="C11501" s="1051" t="s">
        <v>17039</v>
      </c>
      <c r="D11501" s="1054">
        <v>0.04</v>
      </c>
    </row>
    <row r="11502" spans="1:4" x14ac:dyDescent="0.25">
      <c r="A11502" s="1051">
        <v>40864</v>
      </c>
      <c r="B11502" s="1051" t="s">
        <v>26508</v>
      </c>
      <c r="C11502" s="1051" t="s">
        <v>17040</v>
      </c>
      <c r="D11502" s="1054">
        <v>7.31</v>
      </c>
    </row>
    <row r="11503" spans="1:4" x14ac:dyDescent="0.25">
      <c r="A11503" s="1051">
        <v>4734</v>
      </c>
      <c r="B11503" s="1051" t="s">
        <v>26509</v>
      </c>
      <c r="C11503" s="1051" t="s">
        <v>17038</v>
      </c>
      <c r="D11503" s="1054">
        <v>457.8</v>
      </c>
    </row>
    <row r="11504" spans="1:4" x14ac:dyDescent="0.25">
      <c r="A11504" s="1051">
        <v>6085</v>
      </c>
      <c r="B11504" s="1051" t="s">
        <v>26510</v>
      </c>
      <c r="C11504" s="1051" t="s">
        <v>17037</v>
      </c>
      <c r="D11504" s="1054">
        <v>12.33</v>
      </c>
    </row>
    <row r="11505" spans="1:4" x14ac:dyDescent="0.25">
      <c r="A11505" s="1051">
        <v>38396</v>
      </c>
      <c r="B11505" s="1051" t="s">
        <v>26511</v>
      </c>
      <c r="C11505" s="1051" t="s">
        <v>17034</v>
      </c>
      <c r="D11505" s="1054">
        <v>687.24</v>
      </c>
    </row>
    <row r="11506" spans="1:4" x14ac:dyDescent="0.25">
      <c r="A11506" s="1051">
        <v>11622</v>
      </c>
      <c r="B11506" s="1051" t="s">
        <v>26512</v>
      </c>
      <c r="C11506" s="1051" t="s">
        <v>17036</v>
      </c>
      <c r="D11506" s="1054">
        <v>64.739999999999995</v>
      </c>
    </row>
    <row r="11507" spans="1:4" x14ac:dyDescent="0.25">
      <c r="A11507" s="1051">
        <v>43143</v>
      </c>
      <c r="B11507" s="1051" t="s">
        <v>26513</v>
      </c>
      <c r="C11507" s="1051" t="s">
        <v>17037</v>
      </c>
      <c r="D11507" s="1054">
        <v>24.45</v>
      </c>
    </row>
    <row r="11508" spans="1:4" x14ac:dyDescent="0.25">
      <c r="A11508" s="1051">
        <v>7317</v>
      </c>
      <c r="B11508" s="1051" t="s">
        <v>26514</v>
      </c>
      <c r="C11508" s="1051" t="s">
        <v>17036</v>
      </c>
      <c r="D11508" s="1054">
        <v>35.17</v>
      </c>
    </row>
    <row r="11509" spans="1:4" x14ac:dyDescent="0.25">
      <c r="A11509" s="1051">
        <v>142</v>
      </c>
      <c r="B11509" s="1051" t="s">
        <v>26515</v>
      </c>
      <c r="C11509" s="1051" t="s">
        <v>17056</v>
      </c>
      <c r="D11509" s="1054">
        <v>30.55</v>
      </c>
    </row>
    <row r="11510" spans="1:4" x14ac:dyDescent="0.25">
      <c r="A11510" s="1051">
        <v>43142</v>
      </c>
      <c r="B11510" s="1051" t="s">
        <v>26516</v>
      </c>
      <c r="C11510" s="1051" t="s">
        <v>17037</v>
      </c>
      <c r="D11510" s="1054">
        <v>138.76</v>
      </c>
    </row>
    <row r="11511" spans="1:4" x14ac:dyDescent="0.25">
      <c r="A11511" s="1051">
        <v>38123</v>
      </c>
      <c r="B11511" s="1051" t="s">
        <v>26517</v>
      </c>
      <c r="C11511" s="1051" t="s">
        <v>17036</v>
      </c>
      <c r="D11511" s="1054">
        <v>77.95</v>
      </c>
    </row>
    <row r="11512" spans="1:4" x14ac:dyDescent="0.25">
      <c r="A11512" s="1051">
        <v>42699</v>
      </c>
      <c r="B11512" s="1051" t="s">
        <v>26518</v>
      </c>
      <c r="C11512" s="1051" t="s">
        <v>17034</v>
      </c>
      <c r="D11512" s="1054">
        <v>41.53</v>
      </c>
    </row>
    <row r="11513" spans="1:4" x14ac:dyDescent="0.25">
      <c r="A11513" s="1051">
        <v>37743</v>
      </c>
      <c r="B11513" s="1051" t="s">
        <v>26519</v>
      </c>
      <c r="C11513" s="1051" t="s">
        <v>17034</v>
      </c>
      <c r="D11513" s="1055">
        <v>209423.86</v>
      </c>
    </row>
    <row r="11514" spans="1:4" x14ac:dyDescent="0.25">
      <c r="A11514" s="1051">
        <v>37744</v>
      </c>
      <c r="B11514" s="1051" t="s">
        <v>26520</v>
      </c>
      <c r="C11514" s="1051" t="s">
        <v>17034</v>
      </c>
      <c r="D11514" s="1055">
        <v>246243.06</v>
      </c>
    </row>
    <row r="11515" spans="1:4" x14ac:dyDescent="0.25">
      <c r="A11515" s="1051">
        <v>37741</v>
      </c>
      <c r="B11515" s="1051" t="s">
        <v>26521</v>
      </c>
      <c r="C11515" s="1051" t="s">
        <v>17034</v>
      </c>
      <c r="D11515" s="1055">
        <v>190427.96</v>
      </c>
    </row>
    <row r="11516" spans="1:4" x14ac:dyDescent="0.25">
      <c r="A11516" s="1051">
        <v>39396</v>
      </c>
      <c r="B11516" s="1051" t="s">
        <v>26522</v>
      </c>
      <c r="C11516" s="1051" t="s">
        <v>17034</v>
      </c>
      <c r="D11516" s="1054">
        <v>76.53</v>
      </c>
    </row>
    <row r="11517" spans="1:4" x14ac:dyDescent="0.25">
      <c r="A11517" s="1051">
        <v>39392</v>
      </c>
      <c r="B11517" s="1051" t="s">
        <v>26523</v>
      </c>
      <c r="C11517" s="1051" t="s">
        <v>17034</v>
      </c>
      <c r="D11517" s="1054">
        <v>86.33</v>
      </c>
    </row>
    <row r="11518" spans="1:4" x14ac:dyDescent="0.25">
      <c r="A11518" s="1051">
        <v>39393</v>
      </c>
      <c r="B11518" s="1051" t="s">
        <v>26524</v>
      </c>
      <c r="C11518" s="1051" t="s">
        <v>17034</v>
      </c>
      <c r="D11518" s="1054">
        <v>53.39</v>
      </c>
    </row>
    <row r="11519" spans="1:4" x14ac:dyDescent="0.25">
      <c r="A11519" s="1051">
        <v>39394</v>
      </c>
      <c r="B11519" s="1051" t="s">
        <v>26525</v>
      </c>
      <c r="C11519" s="1051" t="s">
        <v>17034</v>
      </c>
      <c r="D11519" s="1054">
        <v>60.09</v>
      </c>
    </row>
    <row r="11520" spans="1:4" x14ac:dyDescent="0.25">
      <c r="A11520" s="1051">
        <v>39395</v>
      </c>
      <c r="B11520" s="1051" t="s">
        <v>26526</v>
      </c>
      <c r="C11520" s="1051" t="s">
        <v>17034</v>
      </c>
      <c r="D11520" s="1054">
        <v>55.88</v>
      </c>
    </row>
    <row r="11521" spans="1:4" x14ac:dyDescent="0.25">
      <c r="A11521" s="1051">
        <v>14618</v>
      </c>
      <c r="B11521" s="1051" t="s">
        <v>26527</v>
      </c>
      <c r="C11521" s="1051" t="s">
        <v>17034</v>
      </c>
      <c r="D11521" s="1055">
        <v>1503.22</v>
      </c>
    </row>
    <row r="11522" spans="1:4" x14ac:dyDescent="0.25">
      <c r="A11522" s="1051">
        <v>40269</v>
      </c>
      <c r="B11522" s="1051" t="s">
        <v>26528</v>
      </c>
      <c r="C11522" s="1051" t="s">
        <v>17034</v>
      </c>
      <c r="D11522" s="1055">
        <v>6056.37</v>
      </c>
    </row>
    <row r="11523" spans="1:4" x14ac:dyDescent="0.25">
      <c r="A11523" s="1051">
        <v>6110</v>
      </c>
      <c r="B11523" s="1051" t="s">
        <v>26529</v>
      </c>
      <c r="C11523" s="1051" t="s">
        <v>17039</v>
      </c>
      <c r="D11523" s="1054">
        <v>26.13</v>
      </c>
    </row>
    <row r="11524" spans="1:4" x14ac:dyDescent="0.25">
      <c r="A11524" s="1051">
        <v>40910</v>
      </c>
      <c r="B11524" s="1051" t="s">
        <v>26530</v>
      </c>
      <c r="C11524" s="1051" t="s">
        <v>17040</v>
      </c>
      <c r="D11524" s="1055">
        <v>4583.38</v>
      </c>
    </row>
    <row r="11525" spans="1:4" x14ac:dyDescent="0.25">
      <c r="A11525" s="1051">
        <v>6111</v>
      </c>
      <c r="B11525" s="1051" t="s">
        <v>26531</v>
      </c>
      <c r="C11525" s="1051" t="s">
        <v>17039</v>
      </c>
      <c r="D11525" s="1054">
        <v>14.95</v>
      </c>
    </row>
    <row r="11526" spans="1:4" x14ac:dyDescent="0.25">
      <c r="A11526" s="1051">
        <v>41084</v>
      </c>
      <c r="B11526" s="1051" t="s">
        <v>26532</v>
      </c>
      <c r="C11526" s="1051" t="s">
        <v>17040</v>
      </c>
      <c r="D11526" s="1055">
        <v>2621.27</v>
      </c>
    </row>
    <row r="11527" spans="1:4" x14ac:dyDescent="0.25">
      <c r="A11527" s="1051">
        <v>44535</v>
      </c>
      <c r="B11527" s="1051" t="s">
        <v>26533</v>
      </c>
      <c r="C11527" s="1051" t="s">
        <v>17038</v>
      </c>
      <c r="D11527" s="1054">
        <v>59.12</v>
      </c>
    </row>
    <row r="11528" spans="1:4" x14ac:dyDescent="0.25">
      <c r="A11528" s="1051">
        <v>44945</v>
      </c>
      <c r="B11528" s="1051" t="s">
        <v>26534</v>
      </c>
      <c r="C11528" s="1051" t="s">
        <v>17034</v>
      </c>
      <c r="D11528" s="1054">
        <v>7.6</v>
      </c>
    </row>
    <row r="11529" spans="1:4" x14ac:dyDescent="0.25">
      <c r="A11529" s="1051">
        <v>38637</v>
      </c>
      <c r="B11529" s="1051" t="s">
        <v>26535</v>
      </c>
      <c r="C11529" s="1051" t="s">
        <v>17034</v>
      </c>
      <c r="D11529" s="1054">
        <v>194.95</v>
      </c>
    </row>
    <row r="11530" spans="1:4" x14ac:dyDescent="0.25">
      <c r="A11530" s="1051">
        <v>6150</v>
      </c>
      <c r="B11530" s="1051" t="s">
        <v>26536</v>
      </c>
      <c r="C11530" s="1051" t="s">
        <v>17034</v>
      </c>
      <c r="D11530" s="1054">
        <v>197.34</v>
      </c>
    </row>
    <row r="11531" spans="1:4" x14ac:dyDescent="0.25">
      <c r="A11531" s="1051">
        <v>6136</v>
      </c>
      <c r="B11531" s="1051" t="s">
        <v>26537</v>
      </c>
      <c r="C11531" s="1051" t="s">
        <v>17034</v>
      </c>
      <c r="D11531" s="1054">
        <v>155.12</v>
      </c>
    </row>
    <row r="11532" spans="1:4" x14ac:dyDescent="0.25">
      <c r="A11532" s="1051">
        <v>38638</v>
      </c>
      <c r="B11532" s="1051" t="s">
        <v>26538</v>
      </c>
      <c r="C11532" s="1051" t="s">
        <v>17034</v>
      </c>
      <c r="D11532" s="1054">
        <v>164.28</v>
      </c>
    </row>
    <row r="11533" spans="1:4" x14ac:dyDescent="0.25">
      <c r="A11533" s="1051">
        <v>20262</v>
      </c>
      <c r="B11533" s="1051" t="s">
        <v>26539</v>
      </c>
      <c r="C11533" s="1051" t="s">
        <v>17034</v>
      </c>
      <c r="D11533" s="1054">
        <v>13.92</v>
      </c>
    </row>
    <row r="11534" spans="1:4" x14ac:dyDescent="0.25">
      <c r="A11534" s="1051">
        <v>6145</v>
      </c>
      <c r="B11534" s="1051" t="s">
        <v>26540</v>
      </c>
      <c r="C11534" s="1051" t="s">
        <v>17034</v>
      </c>
      <c r="D11534" s="1054">
        <v>15.37</v>
      </c>
    </row>
    <row r="11535" spans="1:4" x14ac:dyDescent="0.25">
      <c r="A11535" s="1051">
        <v>6149</v>
      </c>
      <c r="B11535" s="1051" t="s">
        <v>26541</v>
      </c>
      <c r="C11535" s="1051" t="s">
        <v>17034</v>
      </c>
      <c r="D11535" s="1054">
        <v>10.16</v>
      </c>
    </row>
    <row r="11536" spans="1:4" x14ac:dyDescent="0.25">
      <c r="A11536" s="1051">
        <v>6146</v>
      </c>
      <c r="B11536" s="1051" t="s">
        <v>26542</v>
      </c>
      <c r="C11536" s="1051" t="s">
        <v>17034</v>
      </c>
      <c r="D11536" s="1054">
        <v>14.61</v>
      </c>
    </row>
    <row r="11537" spans="1:4" x14ac:dyDescent="0.25">
      <c r="A11537" s="1051">
        <v>44536</v>
      </c>
      <c r="B11537" s="1051" t="s">
        <v>26543</v>
      </c>
      <c r="C11537" s="1051" t="s">
        <v>17036</v>
      </c>
      <c r="D11537" s="1054">
        <v>2.57</v>
      </c>
    </row>
    <row r="11538" spans="1:4" x14ac:dyDescent="0.25">
      <c r="A11538" s="1051">
        <v>39961</v>
      </c>
      <c r="B11538" s="1051" t="s">
        <v>26544</v>
      </c>
      <c r="C11538" s="1051" t="s">
        <v>17034</v>
      </c>
      <c r="D11538" s="1054">
        <v>20.18</v>
      </c>
    </row>
    <row r="11539" spans="1:4" x14ac:dyDescent="0.25">
      <c r="A11539" s="1051">
        <v>42433</v>
      </c>
      <c r="B11539" s="1051" t="s">
        <v>26545</v>
      </c>
      <c r="C11539" s="1051" t="s">
        <v>17034</v>
      </c>
      <c r="D11539" s="1055">
        <v>4789.18</v>
      </c>
    </row>
    <row r="11540" spans="1:4" x14ac:dyDescent="0.25">
      <c r="A11540" s="1051">
        <v>42434</v>
      </c>
      <c r="B11540" s="1051" t="s">
        <v>26546</v>
      </c>
      <c r="C11540" s="1051" t="s">
        <v>17034</v>
      </c>
      <c r="D11540" s="1055">
        <v>5175.3999999999996</v>
      </c>
    </row>
    <row r="11541" spans="1:4" x14ac:dyDescent="0.25">
      <c r="A11541" s="1051">
        <v>42435</v>
      </c>
      <c r="B11541" s="1051" t="s">
        <v>26547</v>
      </c>
      <c r="C11541" s="1051" t="s">
        <v>17034</v>
      </c>
      <c r="D11541" s="1055">
        <v>2580.7800000000002</v>
      </c>
    </row>
    <row r="11542" spans="1:4" x14ac:dyDescent="0.25">
      <c r="A11542" s="1051">
        <v>38061</v>
      </c>
      <c r="B11542" s="1051" t="s">
        <v>26548</v>
      </c>
      <c r="C11542" s="1051" t="s">
        <v>17034</v>
      </c>
      <c r="D11542" s="1054">
        <v>40.83</v>
      </c>
    </row>
    <row r="11543" spans="1:4" x14ac:dyDescent="0.25">
      <c r="A11543" s="1051">
        <v>20250</v>
      </c>
      <c r="B11543" s="1051" t="s">
        <v>26549</v>
      </c>
      <c r="C11543" s="1051" t="s">
        <v>17036</v>
      </c>
      <c r="D11543" s="1054">
        <v>25.11</v>
      </c>
    </row>
    <row r="11544" spans="1:4" x14ac:dyDescent="0.25">
      <c r="A11544" s="1051">
        <v>13388</v>
      </c>
      <c r="B11544" s="1051" t="s">
        <v>26550</v>
      </c>
      <c r="C11544" s="1051" t="s">
        <v>17036</v>
      </c>
      <c r="D11544" s="1054">
        <v>142.83000000000001</v>
      </c>
    </row>
    <row r="11545" spans="1:4" x14ac:dyDescent="0.25">
      <c r="A11545" s="1051">
        <v>39914</v>
      </c>
      <c r="B11545" s="1051" t="s">
        <v>26551</v>
      </c>
      <c r="C11545" s="1051" t="s">
        <v>17036</v>
      </c>
      <c r="D11545" s="1054">
        <v>249.42</v>
      </c>
    </row>
    <row r="11546" spans="1:4" x14ac:dyDescent="0.25">
      <c r="A11546" s="1051">
        <v>12732</v>
      </c>
      <c r="B11546" s="1051" t="s">
        <v>26552</v>
      </c>
      <c r="C11546" s="1051" t="s">
        <v>17034</v>
      </c>
      <c r="D11546" s="1054">
        <v>287.8</v>
      </c>
    </row>
    <row r="11547" spans="1:4" x14ac:dyDescent="0.25">
      <c r="A11547" s="1051">
        <v>6160</v>
      </c>
      <c r="B11547" s="1051" t="s">
        <v>26553</v>
      </c>
      <c r="C11547" s="1051" t="s">
        <v>17039</v>
      </c>
      <c r="D11547" s="1054">
        <v>24.09</v>
      </c>
    </row>
    <row r="11548" spans="1:4" x14ac:dyDescent="0.25">
      <c r="A11548" s="1051">
        <v>41087</v>
      </c>
      <c r="B11548" s="1051" t="s">
        <v>26554</v>
      </c>
      <c r="C11548" s="1051" t="s">
        <v>17040</v>
      </c>
      <c r="D11548" s="1055">
        <v>4222.95</v>
      </c>
    </row>
    <row r="11549" spans="1:4" x14ac:dyDescent="0.25">
      <c r="A11549" s="1051">
        <v>6166</v>
      </c>
      <c r="B11549" s="1051" t="s">
        <v>26555</v>
      </c>
      <c r="C11549" s="1051" t="s">
        <v>17039</v>
      </c>
      <c r="D11549" s="1054">
        <v>28.3</v>
      </c>
    </row>
    <row r="11550" spans="1:4" x14ac:dyDescent="0.25">
      <c r="A11550" s="1051">
        <v>41088</v>
      </c>
      <c r="B11550" s="1051" t="s">
        <v>26556</v>
      </c>
      <c r="C11550" s="1051" t="s">
        <v>17040</v>
      </c>
      <c r="D11550" s="1055">
        <v>4962.5</v>
      </c>
    </row>
    <row r="11551" spans="1:4" x14ac:dyDescent="0.25">
      <c r="A11551" s="1051">
        <v>20232</v>
      </c>
      <c r="B11551" s="1051" t="s">
        <v>26557</v>
      </c>
      <c r="C11551" s="1051" t="s">
        <v>17035</v>
      </c>
      <c r="D11551" s="1054">
        <v>50.03</v>
      </c>
    </row>
    <row r="11552" spans="1:4" x14ac:dyDescent="0.25">
      <c r="A11552" s="1051">
        <v>10856</v>
      </c>
      <c r="B11552" s="1051" t="s">
        <v>26558</v>
      </c>
      <c r="C11552" s="1051" t="s">
        <v>17035</v>
      </c>
      <c r="D11552" s="1054">
        <v>103.78</v>
      </c>
    </row>
    <row r="11553" spans="1:4" x14ac:dyDescent="0.25">
      <c r="A11553" s="1051">
        <v>4828</v>
      </c>
      <c r="B11553" s="1051" t="s">
        <v>26559</v>
      </c>
      <c r="C11553" s="1051" t="s">
        <v>17035</v>
      </c>
      <c r="D11553" s="1054">
        <v>33.76</v>
      </c>
    </row>
    <row r="11554" spans="1:4" x14ac:dyDescent="0.25">
      <c r="A11554" s="1051">
        <v>20249</v>
      </c>
      <c r="B11554" s="1051" t="s">
        <v>26560</v>
      </c>
      <c r="C11554" s="1051" t="s">
        <v>17035</v>
      </c>
      <c r="D11554" s="1054">
        <v>18.48</v>
      </c>
    </row>
    <row r="11555" spans="1:4" x14ac:dyDescent="0.25">
      <c r="A11555" s="1051">
        <v>11609</v>
      </c>
      <c r="B11555" s="1051" t="s">
        <v>26561</v>
      </c>
      <c r="C11555" s="1051" t="s">
        <v>17037</v>
      </c>
      <c r="D11555" s="1054">
        <v>10.76</v>
      </c>
    </row>
    <row r="11556" spans="1:4" x14ac:dyDescent="0.25">
      <c r="A11556" s="1051">
        <v>20083</v>
      </c>
      <c r="B11556" s="1051" t="s">
        <v>26562</v>
      </c>
      <c r="C11556" s="1051" t="s">
        <v>17034</v>
      </c>
      <c r="D11556" s="1054">
        <v>78.099999999999994</v>
      </c>
    </row>
    <row r="11557" spans="1:4" x14ac:dyDescent="0.25">
      <c r="A11557" s="1051">
        <v>10691</v>
      </c>
      <c r="B11557" s="1051" t="s">
        <v>26563</v>
      </c>
      <c r="C11557" s="1051" t="s">
        <v>17037</v>
      </c>
      <c r="D11557" s="1054">
        <v>59.9</v>
      </c>
    </row>
    <row r="11558" spans="1:4" x14ac:dyDescent="0.25">
      <c r="A11558" s="1051">
        <v>12295</v>
      </c>
      <c r="B11558" s="1051" t="s">
        <v>26564</v>
      </c>
      <c r="C11558" s="1051" t="s">
        <v>17034</v>
      </c>
      <c r="D11558" s="1054">
        <v>2.8</v>
      </c>
    </row>
    <row r="11559" spans="1:4" x14ac:dyDescent="0.25">
      <c r="A11559" s="1051">
        <v>12296</v>
      </c>
      <c r="B11559" s="1051" t="s">
        <v>26565</v>
      </c>
      <c r="C11559" s="1051" t="s">
        <v>17034</v>
      </c>
      <c r="D11559" s="1054">
        <v>3.63</v>
      </c>
    </row>
    <row r="11560" spans="1:4" x14ac:dyDescent="0.25">
      <c r="A11560" s="1051">
        <v>12294</v>
      </c>
      <c r="B11560" s="1051" t="s">
        <v>26566</v>
      </c>
      <c r="C11560" s="1051" t="s">
        <v>17034</v>
      </c>
      <c r="D11560" s="1054">
        <v>8.7100000000000009</v>
      </c>
    </row>
    <row r="11561" spans="1:4" x14ac:dyDescent="0.25">
      <c r="A11561" s="1051">
        <v>14543</v>
      </c>
      <c r="B11561" s="1051" t="s">
        <v>26567</v>
      </c>
      <c r="C11561" s="1051" t="s">
        <v>17034</v>
      </c>
      <c r="D11561" s="1054">
        <v>6.22</v>
      </c>
    </row>
    <row r="11562" spans="1:4" x14ac:dyDescent="0.25">
      <c r="A11562" s="1051">
        <v>13329</v>
      </c>
      <c r="B11562" s="1051" t="s">
        <v>26568</v>
      </c>
      <c r="C11562" s="1051" t="s">
        <v>17034</v>
      </c>
      <c r="D11562" s="1054">
        <v>3.65</v>
      </c>
    </row>
    <row r="11563" spans="1:4" x14ac:dyDescent="0.25">
      <c r="A11563" s="1051">
        <v>21047</v>
      </c>
      <c r="B11563" s="1051" t="s">
        <v>26569</v>
      </c>
      <c r="C11563" s="1051" t="s">
        <v>17034</v>
      </c>
      <c r="D11563" s="1054">
        <v>59.51</v>
      </c>
    </row>
    <row r="11564" spans="1:4" x14ac:dyDescent="0.25">
      <c r="A11564" s="1051">
        <v>21042</v>
      </c>
      <c r="B11564" s="1051" t="s">
        <v>26570</v>
      </c>
      <c r="C11564" s="1051" t="s">
        <v>17034</v>
      </c>
      <c r="D11564" s="1054">
        <v>45.87</v>
      </c>
    </row>
    <row r="11565" spans="1:4" x14ac:dyDescent="0.25">
      <c r="A11565" s="1051">
        <v>21043</v>
      </c>
      <c r="B11565" s="1051" t="s">
        <v>26571</v>
      </c>
      <c r="C11565" s="1051" t="s">
        <v>17034</v>
      </c>
      <c r="D11565" s="1054">
        <v>57.94</v>
      </c>
    </row>
    <row r="11566" spans="1:4" x14ac:dyDescent="0.25">
      <c r="A11566" s="1051">
        <v>21044</v>
      </c>
      <c r="B11566" s="1051" t="s">
        <v>26572</v>
      </c>
      <c r="C11566" s="1051" t="s">
        <v>17034</v>
      </c>
      <c r="D11566" s="1054">
        <v>40.36</v>
      </c>
    </row>
    <row r="11567" spans="1:4" x14ac:dyDescent="0.25">
      <c r="A11567" s="1051">
        <v>21045</v>
      </c>
      <c r="B11567" s="1051" t="s">
        <v>26573</v>
      </c>
      <c r="C11567" s="1051" t="s">
        <v>17034</v>
      </c>
      <c r="D11567" s="1054">
        <v>55.29</v>
      </c>
    </row>
    <row r="11568" spans="1:4" x14ac:dyDescent="0.25">
      <c r="A11568" s="1051">
        <v>21041</v>
      </c>
      <c r="B11568" s="1051" t="s">
        <v>26574</v>
      </c>
      <c r="C11568" s="1051" t="s">
        <v>17034</v>
      </c>
      <c r="D11568" s="1054">
        <v>47.68</v>
      </c>
    </row>
    <row r="11569" spans="1:4" x14ac:dyDescent="0.25">
      <c r="A11569" s="1051">
        <v>21040</v>
      </c>
      <c r="B11569" s="1051" t="s">
        <v>26575</v>
      </c>
      <c r="C11569" s="1051" t="s">
        <v>17034</v>
      </c>
      <c r="D11569" s="1054">
        <v>39.5</v>
      </c>
    </row>
    <row r="11570" spans="1:4" x14ac:dyDescent="0.25">
      <c r="A11570" s="1051">
        <v>14149</v>
      </c>
      <c r="B11570" s="1051" t="s">
        <v>26576</v>
      </c>
      <c r="C11570" s="1051" t="s">
        <v>17050</v>
      </c>
      <c r="D11570" s="1054">
        <v>206.6</v>
      </c>
    </row>
    <row r="11571" spans="1:4" x14ac:dyDescent="0.25">
      <c r="A11571" s="1051">
        <v>38099</v>
      </c>
      <c r="B11571" s="1051" t="s">
        <v>26577</v>
      </c>
      <c r="C11571" s="1051" t="s">
        <v>17034</v>
      </c>
      <c r="D11571" s="1054">
        <v>1.8</v>
      </c>
    </row>
    <row r="11572" spans="1:4" x14ac:dyDescent="0.25">
      <c r="A11572" s="1051">
        <v>38100</v>
      </c>
      <c r="B11572" s="1051" t="s">
        <v>26578</v>
      </c>
      <c r="C11572" s="1051" t="s">
        <v>17034</v>
      </c>
      <c r="D11572" s="1054">
        <v>2.95</v>
      </c>
    </row>
    <row r="11573" spans="1:4" x14ac:dyDescent="0.25">
      <c r="A11573" s="1051">
        <v>7576</v>
      </c>
      <c r="B11573" s="1051" t="s">
        <v>26579</v>
      </c>
      <c r="C11573" s="1051" t="s">
        <v>17034</v>
      </c>
      <c r="D11573" s="1054">
        <v>202.53</v>
      </c>
    </row>
    <row r="11574" spans="1:4" x14ac:dyDescent="0.25">
      <c r="A11574" s="1051">
        <v>3384</v>
      </c>
      <c r="B11574" s="1051" t="s">
        <v>26580</v>
      </c>
      <c r="C11574" s="1051" t="s">
        <v>17034</v>
      </c>
      <c r="D11574" s="1054">
        <v>8.01</v>
      </c>
    </row>
    <row r="11575" spans="1:4" x14ac:dyDescent="0.25">
      <c r="A11575" s="1051">
        <v>7572</v>
      </c>
      <c r="B11575" s="1051" t="s">
        <v>26581</v>
      </c>
      <c r="C11575" s="1051" t="s">
        <v>17034</v>
      </c>
      <c r="D11575" s="1054">
        <v>6.67</v>
      </c>
    </row>
    <row r="11576" spans="1:4" x14ac:dyDescent="0.25">
      <c r="A11576" s="1051">
        <v>3396</v>
      </c>
      <c r="B11576" s="1051" t="s">
        <v>26582</v>
      </c>
      <c r="C11576" s="1051" t="s">
        <v>17034</v>
      </c>
      <c r="D11576" s="1054">
        <v>4.51</v>
      </c>
    </row>
    <row r="11577" spans="1:4" x14ac:dyDescent="0.25">
      <c r="A11577" s="1051">
        <v>37590</v>
      </c>
      <c r="B11577" s="1051" t="s">
        <v>26583</v>
      </c>
      <c r="C11577" s="1051" t="s">
        <v>17034</v>
      </c>
      <c r="D11577" s="1054">
        <v>16.73</v>
      </c>
    </row>
    <row r="11578" spans="1:4" x14ac:dyDescent="0.25">
      <c r="A11578" s="1051">
        <v>37591</v>
      </c>
      <c r="B11578" s="1051" t="s">
        <v>26584</v>
      </c>
      <c r="C11578" s="1051" t="s">
        <v>17034</v>
      </c>
      <c r="D11578" s="1054">
        <v>20.100000000000001</v>
      </c>
    </row>
    <row r="11579" spans="1:4" x14ac:dyDescent="0.25">
      <c r="A11579" s="1051">
        <v>12626</v>
      </c>
      <c r="B11579" s="1051" t="s">
        <v>26585</v>
      </c>
      <c r="C11579" s="1051" t="s">
        <v>17034</v>
      </c>
      <c r="D11579" s="1054">
        <v>52.53</v>
      </c>
    </row>
    <row r="11580" spans="1:4" x14ac:dyDescent="0.25">
      <c r="A11580" s="1051">
        <v>11033</v>
      </c>
      <c r="B11580" s="1051" t="s">
        <v>26586</v>
      </c>
      <c r="C11580" s="1051" t="s">
        <v>17034</v>
      </c>
      <c r="D11580" s="1054">
        <v>7.85</v>
      </c>
    </row>
    <row r="11581" spans="1:4" x14ac:dyDescent="0.25">
      <c r="A11581" s="1051">
        <v>390</v>
      </c>
      <c r="B11581" s="1051" t="s">
        <v>26587</v>
      </c>
      <c r="C11581" s="1051" t="s">
        <v>17034</v>
      </c>
      <c r="D11581" s="1054">
        <v>8.16</v>
      </c>
    </row>
    <row r="11582" spans="1:4" x14ac:dyDescent="0.25">
      <c r="A11582" s="1051">
        <v>42436</v>
      </c>
      <c r="B11582" s="1051" t="s">
        <v>26588</v>
      </c>
      <c r="C11582" s="1051" t="s">
        <v>17034</v>
      </c>
      <c r="D11582" s="1055">
        <v>2701.34</v>
      </c>
    </row>
    <row r="11583" spans="1:4" x14ac:dyDescent="0.25">
      <c r="A11583" s="1051">
        <v>6194</v>
      </c>
      <c r="B11583" s="1051" t="s">
        <v>26589</v>
      </c>
      <c r="C11583" s="1051" t="s">
        <v>17035</v>
      </c>
      <c r="D11583" s="1054">
        <v>5.45</v>
      </c>
    </row>
    <row r="11584" spans="1:4" x14ac:dyDescent="0.25">
      <c r="A11584" s="1051">
        <v>10567</v>
      </c>
      <c r="B11584" s="1051" t="s">
        <v>26590</v>
      </c>
      <c r="C11584" s="1051" t="s">
        <v>17035</v>
      </c>
      <c r="D11584" s="1054">
        <v>8.6300000000000008</v>
      </c>
    </row>
    <row r="11585" spans="1:4" x14ac:dyDescent="0.25">
      <c r="A11585" s="1051">
        <v>6212</v>
      </c>
      <c r="B11585" s="1051" t="s">
        <v>26591</v>
      </c>
      <c r="C11585" s="1051" t="s">
        <v>17035</v>
      </c>
      <c r="D11585" s="1054">
        <v>12.67</v>
      </c>
    </row>
    <row r="11586" spans="1:4" x14ac:dyDescent="0.25">
      <c r="A11586" s="1051">
        <v>3993</v>
      </c>
      <c r="B11586" s="1051" t="s">
        <v>26592</v>
      </c>
      <c r="C11586" s="1051" t="s">
        <v>17041</v>
      </c>
      <c r="D11586" s="1054">
        <v>114.17</v>
      </c>
    </row>
    <row r="11587" spans="1:4" x14ac:dyDescent="0.25">
      <c r="A11587" s="1051">
        <v>3990</v>
      </c>
      <c r="B11587" s="1051" t="s">
        <v>26593</v>
      </c>
      <c r="C11587" s="1051" t="s">
        <v>17035</v>
      </c>
      <c r="D11587" s="1054">
        <v>21.48</v>
      </c>
    </row>
    <row r="11588" spans="1:4" x14ac:dyDescent="0.25">
      <c r="A11588" s="1051">
        <v>3992</v>
      </c>
      <c r="B11588" s="1051" t="s">
        <v>26594</v>
      </c>
      <c r="C11588" s="1051" t="s">
        <v>17035</v>
      </c>
      <c r="D11588" s="1054">
        <v>29</v>
      </c>
    </row>
    <row r="11589" spans="1:4" x14ac:dyDescent="0.25">
      <c r="A11589" s="1051">
        <v>6178</v>
      </c>
      <c r="B11589" s="1051" t="s">
        <v>26595</v>
      </c>
      <c r="C11589" s="1051" t="s">
        <v>17041</v>
      </c>
      <c r="D11589" s="1054">
        <v>245.54</v>
      </c>
    </row>
    <row r="11590" spans="1:4" x14ac:dyDescent="0.25">
      <c r="A11590" s="1051">
        <v>6180</v>
      </c>
      <c r="B11590" s="1051" t="s">
        <v>26596</v>
      </c>
      <c r="C11590" s="1051" t="s">
        <v>17041</v>
      </c>
      <c r="D11590" s="1054">
        <v>265</v>
      </c>
    </row>
    <row r="11591" spans="1:4" x14ac:dyDescent="0.25">
      <c r="A11591" s="1051">
        <v>6182</v>
      </c>
      <c r="B11591" s="1051" t="s">
        <v>26597</v>
      </c>
      <c r="C11591" s="1051" t="s">
        <v>17041</v>
      </c>
      <c r="D11591" s="1054">
        <v>328.93</v>
      </c>
    </row>
    <row r="11592" spans="1:4" x14ac:dyDescent="0.25">
      <c r="A11592" s="1051">
        <v>43614</v>
      </c>
      <c r="B11592" s="1051" t="s">
        <v>26598</v>
      </c>
      <c r="C11592" s="1051" t="s">
        <v>17035</v>
      </c>
      <c r="D11592" s="1054">
        <v>14.51</v>
      </c>
    </row>
    <row r="11593" spans="1:4" x14ac:dyDescent="0.25">
      <c r="A11593" s="1051">
        <v>6193</v>
      </c>
      <c r="B11593" s="1051" t="s">
        <v>26599</v>
      </c>
      <c r="C11593" s="1051" t="s">
        <v>17035</v>
      </c>
      <c r="D11593" s="1054">
        <v>17.66</v>
      </c>
    </row>
    <row r="11594" spans="1:4" x14ac:dyDescent="0.25">
      <c r="A11594" s="1051">
        <v>6189</v>
      </c>
      <c r="B11594" s="1051" t="s">
        <v>26600</v>
      </c>
      <c r="C11594" s="1051" t="s">
        <v>17035</v>
      </c>
      <c r="D11594" s="1054">
        <v>25.78</v>
      </c>
    </row>
    <row r="11595" spans="1:4" x14ac:dyDescent="0.25">
      <c r="A11595" s="1051">
        <v>6214</v>
      </c>
      <c r="B11595" s="1051" t="s">
        <v>26601</v>
      </c>
      <c r="C11595" s="1051" t="s">
        <v>17041</v>
      </c>
      <c r="D11595" s="1054">
        <v>153.81</v>
      </c>
    </row>
    <row r="11596" spans="1:4" x14ac:dyDescent="0.25">
      <c r="A11596" s="1051">
        <v>36153</v>
      </c>
      <c r="B11596" s="1051" t="s">
        <v>26602</v>
      </c>
      <c r="C11596" s="1051" t="s">
        <v>17034</v>
      </c>
      <c r="D11596" s="1054">
        <v>196.74</v>
      </c>
    </row>
    <row r="11597" spans="1:4" x14ac:dyDescent="0.25">
      <c r="A11597" s="1051">
        <v>10740</v>
      </c>
      <c r="B11597" s="1051" t="s">
        <v>26603</v>
      </c>
      <c r="C11597" s="1051" t="s">
        <v>17034</v>
      </c>
      <c r="D11597" s="1055">
        <v>9625.51</v>
      </c>
    </row>
    <row r="11598" spans="1:4" x14ac:dyDescent="0.25">
      <c r="A11598" s="1051">
        <v>13914</v>
      </c>
      <c r="B11598" s="1051" t="s">
        <v>26604</v>
      </c>
      <c r="C11598" s="1051" t="s">
        <v>17034</v>
      </c>
      <c r="D11598" s="1054">
        <v>696.44</v>
      </c>
    </row>
    <row r="11599" spans="1:4" x14ac:dyDescent="0.25">
      <c r="A11599" s="1051">
        <v>10742</v>
      </c>
      <c r="B11599" s="1051" t="s">
        <v>26605</v>
      </c>
      <c r="C11599" s="1051" t="s">
        <v>17034</v>
      </c>
      <c r="D11599" s="1055">
        <v>1015.77</v>
      </c>
    </row>
    <row r="11600" spans="1:4" x14ac:dyDescent="0.25">
      <c r="A11600" s="1051">
        <v>38465</v>
      </c>
      <c r="B11600" s="1051" t="s">
        <v>26606</v>
      </c>
      <c r="C11600" s="1051" t="s">
        <v>17034</v>
      </c>
      <c r="D11600" s="1054">
        <v>41.5</v>
      </c>
    </row>
    <row r="11601" spans="1:4" x14ac:dyDescent="0.25">
      <c r="A11601" s="1051">
        <v>7543</v>
      </c>
      <c r="B11601" s="1051" t="s">
        <v>26607</v>
      </c>
      <c r="C11601" s="1051" t="s">
        <v>17034</v>
      </c>
      <c r="D11601" s="1054">
        <v>5.51</v>
      </c>
    </row>
    <row r="11602" spans="1:4" x14ac:dyDescent="0.25">
      <c r="A11602" s="1051">
        <v>43427</v>
      </c>
      <c r="B11602" s="1051" t="s">
        <v>26608</v>
      </c>
      <c r="C11602" s="1051" t="s">
        <v>17034</v>
      </c>
      <c r="D11602" s="1055">
        <v>1903.95</v>
      </c>
    </row>
    <row r="11603" spans="1:4" x14ac:dyDescent="0.25">
      <c r="A11603" s="1051">
        <v>41613</v>
      </c>
      <c r="B11603" s="1051" t="s">
        <v>26609</v>
      </c>
      <c r="C11603" s="1051" t="s">
        <v>17034</v>
      </c>
      <c r="D11603" s="1054">
        <v>122.39</v>
      </c>
    </row>
    <row r="11604" spans="1:4" x14ac:dyDescent="0.25">
      <c r="A11604" s="1051">
        <v>41614</v>
      </c>
      <c r="B11604" s="1051" t="s">
        <v>26610</v>
      </c>
      <c r="C11604" s="1051" t="s">
        <v>17034</v>
      </c>
      <c r="D11604" s="1054">
        <v>155.94</v>
      </c>
    </row>
    <row r="11605" spans="1:4" x14ac:dyDescent="0.25">
      <c r="A11605" s="1051">
        <v>41615</v>
      </c>
      <c r="B11605" s="1051" t="s">
        <v>26611</v>
      </c>
      <c r="C11605" s="1051" t="s">
        <v>17034</v>
      </c>
      <c r="D11605" s="1054">
        <v>241.02</v>
      </c>
    </row>
    <row r="11606" spans="1:4" x14ac:dyDescent="0.25">
      <c r="A11606" s="1051">
        <v>41616</v>
      </c>
      <c r="B11606" s="1051" t="s">
        <v>26612</v>
      </c>
      <c r="C11606" s="1051" t="s">
        <v>17034</v>
      </c>
      <c r="D11606" s="1054">
        <v>360.13</v>
      </c>
    </row>
    <row r="11607" spans="1:4" x14ac:dyDescent="0.25">
      <c r="A11607" s="1051">
        <v>41617</v>
      </c>
      <c r="B11607" s="1051" t="s">
        <v>26613</v>
      </c>
      <c r="C11607" s="1051" t="s">
        <v>17034</v>
      </c>
      <c r="D11607" s="1054">
        <v>716.08</v>
      </c>
    </row>
    <row r="11608" spans="1:4" x14ac:dyDescent="0.25">
      <c r="A11608" s="1051">
        <v>41618</v>
      </c>
      <c r="B11608" s="1051" t="s">
        <v>26614</v>
      </c>
      <c r="C11608" s="1051" t="s">
        <v>17034</v>
      </c>
      <c r="D11608" s="1055">
        <v>1318.25</v>
      </c>
    </row>
    <row r="11609" spans="1:4" x14ac:dyDescent="0.25">
      <c r="A11609" s="1051">
        <v>43428</v>
      </c>
      <c r="B11609" s="1051" t="s">
        <v>26615</v>
      </c>
      <c r="C11609" s="1051" t="s">
        <v>17034</v>
      </c>
      <c r="D11609" s="1055">
        <v>2315.54</v>
      </c>
    </row>
    <row r="11610" spans="1:4" x14ac:dyDescent="0.25">
      <c r="A11610" s="1051">
        <v>41619</v>
      </c>
      <c r="B11610" s="1051" t="s">
        <v>26616</v>
      </c>
      <c r="C11610" s="1051" t="s">
        <v>17034</v>
      </c>
      <c r="D11610" s="1054">
        <v>150.02000000000001</v>
      </c>
    </row>
    <row r="11611" spans="1:4" x14ac:dyDescent="0.25">
      <c r="A11611" s="1051">
        <v>41620</v>
      </c>
      <c r="B11611" s="1051" t="s">
        <v>26617</v>
      </c>
      <c r="C11611" s="1051" t="s">
        <v>17034</v>
      </c>
      <c r="D11611" s="1054">
        <v>189.5</v>
      </c>
    </row>
    <row r="11612" spans="1:4" x14ac:dyDescent="0.25">
      <c r="A11612" s="1051">
        <v>41622</v>
      </c>
      <c r="B11612" s="1051" t="s">
        <v>26618</v>
      </c>
      <c r="C11612" s="1051" t="s">
        <v>17034</v>
      </c>
      <c r="D11612" s="1054">
        <v>328.67</v>
      </c>
    </row>
    <row r="11613" spans="1:4" x14ac:dyDescent="0.25">
      <c r="A11613" s="1051">
        <v>41623</v>
      </c>
      <c r="B11613" s="1051" t="s">
        <v>26619</v>
      </c>
      <c r="C11613" s="1051" t="s">
        <v>17034</v>
      </c>
      <c r="D11613" s="1054">
        <v>505.35</v>
      </c>
    </row>
    <row r="11614" spans="1:4" x14ac:dyDescent="0.25">
      <c r="A11614" s="1051">
        <v>41624</v>
      </c>
      <c r="B11614" s="1051" t="s">
        <v>26620</v>
      </c>
      <c r="C11614" s="1051" t="s">
        <v>17034</v>
      </c>
      <c r="D11614" s="1054">
        <v>947.53</v>
      </c>
    </row>
    <row r="11615" spans="1:4" x14ac:dyDescent="0.25">
      <c r="A11615" s="1051">
        <v>41625</v>
      </c>
      <c r="B11615" s="1051" t="s">
        <v>26621</v>
      </c>
      <c r="C11615" s="1051" t="s">
        <v>17034</v>
      </c>
      <c r="D11615" s="1055">
        <v>1457.82</v>
      </c>
    </row>
    <row r="11616" spans="1:4" x14ac:dyDescent="0.25">
      <c r="A11616" s="1051">
        <v>39352</v>
      </c>
      <c r="B11616" s="1051" t="s">
        <v>26622</v>
      </c>
      <c r="C11616" s="1051" t="s">
        <v>17034</v>
      </c>
      <c r="D11616" s="1054">
        <v>3.4</v>
      </c>
    </row>
    <row r="11617" spans="1:4" x14ac:dyDescent="0.25">
      <c r="A11617" s="1051">
        <v>39346</v>
      </c>
      <c r="B11617" s="1051" t="s">
        <v>26623</v>
      </c>
      <c r="C11617" s="1051" t="s">
        <v>17034</v>
      </c>
      <c r="D11617" s="1054">
        <v>3.4</v>
      </c>
    </row>
    <row r="11618" spans="1:4" x14ac:dyDescent="0.25">
      <c r="A11618" s="1051">
        <v>39350</v>
      </c>
      <c r="B11618" s="1051" t="s">
        <v>26624</v>
      </c>
      <c r="C11618" s="1051" t="s">
        <v>17034</v>
      </c>
      <c r="D11618" s="1054">
        <v>3.66</v>
      </c>
    </row>
    <row r="11619" spans="1:4" x14ac:dyDescent="0.25">
      <c r="A11619" s="1051">
        <v>39351</v>
      </c>
      <c r="B11619" s="1051" t="s">
        <v>26625</v>
      </c>
      <c r="C11619" s="1051" t="s">
        <v>17034</v>
      </c>
      <c r="D11619" s="1054">
        <v>4.24</v>
      </c>
    </row>
    <row r="11620" spans="1:4" x14ac:dyDescent="0.25">
      <c r="A11620" s="1051">
        <v>38837</v>
      </c>
      <c r="B11620" s="1051" t="s">
        <v>26626</v>
      </c>
      <c r="C11620" s="1051" t="s">
        <v>17034</v>
      </c>
      <c r="D11620" s="1054">
        <v>8.08</v>
      </c>
    </row>
    <row r="11621" spans="1:4" x14ac:dyDescent="0.25">
      <c r="A11621" s="1051">
        <v>38836</v>
      </c>
      <c r="B11621" s="1051" t="s">
        <v>26627</v>
      </c>
      <c r="C11621" s="1051" t="s">
        <v>17034</v>
      </c>
      <c r="D11621" s="1054">
        <v>5.64</v>
      </c>
    </row>
    <row r="11622" spans="1:4" x14ac:dyDescent="0.25">
      <c r="A11622" s="1051">
        <v>2666</v>
      </c>
      <c r="B11622" s="1051" t="s">
        <v>26628</v>
      </c>
      <c r="C11622" s="1051" t="s">
        <v>17034</v>
      </c>
      <c r="D11622" s="1054">
        <v>7.87</v>
      </c>
    </row>
    <row r="11623" spans="1:4" x14ac:dyDescent="0.25">
      <c r="A11623" s="1051">
        <v>2668</v>
      </c>
      <c r="B11623" s="1051" t="s">
        <v>26629</v>
      </c>
      <c r="C11623" s="1051" t="s">
        <v>17034</v>
      </c>
      <c r="D11623" s="1054">
        <v>8.99</v>
      </c>
    </row>
    <row r="11624" spans="1:4" x14ac:dyDescent="0.25">
      <c r="A11624" s="1051">
        <v>2664</v>
      </c>
      <c r="B11624" s="1051" t="s">
        <v>26630</v>
      </c>
      <c r="C11624" s="1051" t="s">
        <v>17034</v>
      </c>
      <c r="D11624" s="1054">
        <v>13.26</v>
      </c>
    </row>
    <row r="11625" spans="1:4" x14ac:dyDescent="0.25">
      <c r="A11625" s="1051">
        <v>2662</v>
      </c>
      <c r="B11625" s="1051" t="s">
        <v>26631</v>
      </c>
      <c r="C11625" s="1051" t="s">
        <v>17034</v>
      </c>
      <c r="D11625" s="1054">
        <v>16.260000000000002</v>
      </c>
    </row>
    <row r="11626" spans="1:4" x14ac:dyDescent="0.25">
      <c r="A11626" s="1051">
        <v>20964</v>
      </c>
      <c r="B11626" s="1051" t="s">
        <v>26632</v>
      </c>
      <c r="C11626" s="1051" t="s">
        <v>17034</v>
      </c>
      <c r="D11626" s="1054">
        <v>74.19</v>
      </c>
    </row>
    <row r="11627" spans="1:4" x14ac:dyDescent="0.25">
      <c r="A11627" s="1051">
        <v>10905</v>
      </c>
      <c r="B11627" s="1051" t="s">
        <v>26633</v>
      </c>
      <c r="C11627" s="1051" t="s">
        <v>17034</v>
      </c>
      <c r="D11627" s="1054">
        <v>99.52</v>
      </c>
    </row>
    <row r="11628" spans="1:4" x14ac:dyDescent="0.25">
      <c r="A11628" s="1051">
        <v>11289</v>
      </c>
      <c r="B11628" s="1051" t="s">
        <v>26634</v>
      </c>
      <c r="C11628" s="1051" t="s">
        <v>17034</v>
      </c>
      <c r="D11628" s="1054">
        <v>98.19</v>
      </c>
    </row>
    <row r="11629" spans="1:4" x14ac:dyDescent="0.25">
      <c r="A11629" s="1051">
        <v>11241</v>
      </c>
      <c r="B11629" s="1051" t="s">
        <v>26635</v>
      </c>
      <c r="C11629" s="1051" t="s">
        <v>17034</v>
      </c>
      <c r="D11629" s="1054">
        <v>245.49</v>
      </c>
    </row>
    <row r="11630" spans="1:4" x14ac:dyDescent="0.25">
      <c r="A11630" s="1051">
        <v>11301</v>
      </c>
      <c r="B11630" s="1051" t="s">
        <v>26636</v>
      </c>
      <c r="C11630" s="1051" t="s">
        <v>17034</v>
      </c>
      <c r="D11630" s="1054">
        <v>622.49</v>
      </c>
    </row>
    <row r="11631" spans="1:4" x14ac:dyDescent="0.25">
      <c r="A11631" s="1051">
        <v>21090</v>
      </c>
      <c r="B11631" s="1051" t="s">
        <v>26637</v>
      </c>
      <c r="C11631" s="1051" t="s">
        <v>17034</v>
      </c>
      <c r="D11631" s="1054">
        <v>762.78</v>
      </c>
    </row>
    <row r="11632" spans="1:4" x14ac:dyDescent="0.25">
      <c r="A11632" s="1051">
        <v>11315</v>
      </c>
      <c r="B11632" s="1051" t="s">
        <v>26638</v>
      </c>
      <c r="C11632" s="1051" t="s">
        <v>17034</v>
      </c>
      <c r="D11632" s="1054">
        <v>149.04</v>
      </c>
    </row>
    <row r="11633" spans="1:4" x14ac:dyDescent="0.25">
      <c r="A11633" s="1051">
        <v>21071</v>
      </c>
      <c r="B11633" s="1051" t="s">
        <v>26639</v>
      </c>
      <c r="C11633" s="1051" t="s">
        <v>17034</v>
      </c>
      <c r="D11633" s="1054">
        <v>227.95</v>
      </c>
    </row>
    <row r="11634" spans="1:4" x14ac:dyDescent="0.25">
      <c r="A11634" s="1051">
        <v>14112</v>
      </c>
      <c r="B11634" s="1051" t="s">
        <v>26640</v>
      </c>
      <c r="C11634" s="1051" t="s">
        <v>17034</v>
      </c>
      <c r="D11634" s="1054">
        <v>318.26</v>
      </c>
    </row>
    <row r="11635" spans="1:4" x14ac:dyDescent="0.25">
      <c r="A11635" s="1051">
        <v>11316</v>
      </c>
      <c r="B11635" s="1051" t="s">
        <v>26641</v>
      </c>
      <c r="C11635" s="1051" t="s">
        <v>17034</v>
      </c>
      <c r="D11635" s="1054">
        <v>490.98</v>
      </c>
    </row>
    <row r="11636" spans="1:4" x14ac:dyDescent="0.25">
      <c r="A11636" s="1051">
        <v>6243</v>
      </c>
      <c r="B11636" s="1051" t="s">
        <v>26642</v>
      </c>
      <c r="C11636" s="1051" t="s">
        <v>17034</v>
      </c>
      <c r="D11636" s="1054">
        <v>565.51</v>
      </c>
    </row>
    <row r="11637" spans="1:4" x14ac:dyDescent="0.25">
      <c r="A11637" s="1051">
        <v>6240</v>
      </c>
      <c r="B11637" s="1051" t="s">
        <v>26643</v>
      </c>
      <c r="C11637" s="1051" t="s">
        <v>17034</v>
      </c>
      <c r="D11637" s="1054">
        <v>748.75</v>
      </c>
    </row>
    <row r="11638" spans="1:4" x14ac:dyDescent="0.25">
      <c r="A11638" s="1051">
        <v>11296</v>
      </c>
      <c r="B11638" s="1051" t="s">
        <v>26644</v>
      </c>
      <c r="C11638" s="1051" t="s">
        <v>17034</v>
      </c>
      <c r="D11638" s="1055">
        <v>2385.66</v>
      </c>
    </row>
    <row r="11639" spans="1:4" x14ac:dyDescent="0.25">
      <c r="A11639" s="1051">
        <v>11299</v>
      </c>
      <c r="B11639" s="1051" t="s">
        <v>26645</v>
      </c>
      <c r="C11639" s="1051" t="s">
        <v>17034</v>
      </c>
      <c r="D11639" s="1054">
        <v>807.49</v>
      </c>
    </row>
    <row r="11640" spans="1:4" x14ac:dyDescent="0.25">
      <c r="A11640" s="1051">
        <v>11688</v>
      </c>
      <c r="B11640" s="1051" t="s">
        <v>26646</v>
      </c>
      <c r="C11640" s="1051" t="s">
        <v>17034</v>
      </c>
      <c r="D11640" s="1054">
        <v>568.51</v>
      </c>
    </row>
    <row r="11641" spans="1:4" x14ac:dyDescent="0.25">
      <c r="A11641" s="1051">
        <v>37736</v>
      </c>
      <c r="B11641" s="1051" t="s">
        <v>26647</v>
      </c>
      <c r="C11641" s="1051" t="s">
        <v>17034</v>
      </c>
      <c r="D11641" s="1055">
        <v>85950</v>
      </c>
    </row>
    <row r="11642" spans="1:4" x14ac:dyDescent="0.25">
      <c r="A11642" s="1051">
        <v>37739</v>
      </c>
      <c r="B11642" s="1051" t="s">
        <v>26648</v>
      </c>
      <c r="C11642" s="1051" t="s">
        <v>17034</v>
      </c>
      <c r="D11642" s="1055">
        <v>105784.61</v>
      </c>
    </row>
    <row r="11643" spans="1:4" x14ac:dyDescent="0.25">
      <c r="A11643" s="1051">
        <v>37740</v>
      </c>
      <c r="B11643" s="1051" t="s">
        <v>26649</v>
      </c>
      <c r="C11643" s="1051" t="s">
        <v>17034</v>
      </c>
      <c r="D11643" s="1055">
        <v>60366.21</v>
      </c>
    </row>
    <row r="11644" spans="1:4" x14ac:dyDescent="0.25">
      <c r="A11644" s="1051">
        <v>37738</v>
      </c>
      <c r="B11644" s="1051" t="s">
        <v>26650</v>
      </c>
      <c r="C11644" s="1051" t="s">
        <v>17034</v>
      </c>
      <c r="D11644" s="1055">
        <v>71720.820000000007</v>
      </c>
    </row>
    <row r="11645" spans="1:4" x14ac:dyDescent="0.25">
      <c r="A11645" s="1051">
        <v>37737</v>
      </c>
      <c r="B11645" s="1051" t="s">
        <v>26651</v>
      </c>
      <c r="C11645" s="1051" t="s">
        <v>17034</v>
      </c>
      <c r="D11645" s="1055">
        <v>57060.45</v>
      </c>
    </row>
    <row r="11646" spans="1:4" x14ac:dyDescent="0.25">
      <c r="A11646" s="1051">
        <v>25014</v>
      </c>
      <c r="B11646" s="1051" t="s">
        <v>26652</v>
      </c>
      <c r="C11646" s="1051" t="s">
        <v>17034</v>
      </c>
      <c r="D11646" s="1055">
        <v>119510.74</v>
      </c>
    </row>
    <row r="11647" spans="1:4" x14ac:dyDescent="0.25">
      <c r="A11647" s="1051">
        <v>25013</v>
      </c>
      <c r="B11647" s="1051" t="s">
        <v>26653</v>
      </c>
      <c r="C11647" s="1051" t="s">
        <v>17034</v>
      </c>
      <c r="D11647" s="1055">
        <v>125259.91</v>
      </c>
    </row>
    <row r="11648" spans="1:4" x14ac:dyDescent="0.25">
      <c r="A11648" s="1051">
        <v>14405</v>
      </c>
      <c r="B11648" s="1051" t="s">
        <v>26654</v>
      </c>
      <c r="C11648" s="1051" t="s">
        <v>17034</v>
      </c>
      <c r="D11648" s="1055">
        <v>147034.85999999999</v>
      </c>
    </row>
    <row r="11649" spans="1:4" x14ac:dyDescent="0.25">
      <c r="A11649" s="1051">
        <v>20271</v>
      </c>
      <c r="B11649" s="1051" t="s">
        <v>26655</v>
      </c>
      <c r="C11649" s="1051" t="s">
        <v>17034</v>
      </c>
      <c r="D11649" s="1054">
        <v>559.83000000000004</v>
      </c>
    </row>
    <row r="11650" spans="1:4" x14ac:dyDescent="0.25">
      <c r="A11650" s="1051">
        <v>10423</v>
      </c>
      <c r="B11650" s="1051" t="s">
        <v>26656</v>
      </c>
      <c r="C11650" s="1051" t="s">
        <v>17034</v>
      </c>
      <c r="D11650" s="1054">
        <v>411.05</v>
      </c>
    </row>
    <row r="11651" spans="1:4" x14ac:dyDescent="0.25">
      <c r="A11651" s="1051">
        <v>36790</v>
      </c>
      <c r="B11651" s="1051" t="s">
        <v>26657</v>
      </c>
      <c r="C11651" s="1051" t="s">
        <v>17034</v>
      </c>
      <c r="D11651" s="1054">
        <v>240.9</v>
      </c>
    </row>
    <row r="11652" spans="1:4" x14ac:dyDescent="0.25">
      <c r="A11652" s="1051">
        <v>37589</v>
      </c>
      <c r="B11652" s="1051" t="s">
        <v>26658</v>
      </c>
      <c r="C11652" s="1051" t="s">
        <v>17034</v>
      </c>
      <c r="D11652" s="1054">
        <v>295.16000000000003</v>
      </c>
    </row>
    <row r="11653" spans="1:4" x14ac:dyDescent="0.25">
      <c r="A11653" s="1051">
        <v>11690</v>
      </c>
      <c r="B11653" s="1051" t="s">
        <v>26659</v>
      </c>
      <c r="C11653" s="1051" t="s">
        <v>17034</v>
      </c>
      <c r="D11653" s="1054">
        <v>156.80000000000001</v>
      </c>
    </row>
    <row r="11654" spans="1:4" x14ac:dyDescent="0.25">
      <c r="A11654" s="1051">
        <v>20234</v>
      </c>
      <c r="B11654" s="1051" t="s">
        <v>26660</v>
      </c>
      <c r="C11654" s="1051" t="s">
        <v>17034</v>
      </c>
      <c r="D11654" s="1054">
        <v>198.43</v>
      </c>
    </row>
    <row r="11655" spans="1:4" x14ac:dyDescent="0.25">
      <c r="A11655" s="1051">
        <v>44480</v>
      </c>
      <c r="B11655" s="1051" t="s">
        <v>26661</v>
      </c>
      <c r="C11655" s="1051" t="s">
        <v>17038</v>
      </c>
      <c r="D11655" s="1054">
        <v>16.84</v>
      </c>
    </row>
    <row r="11656" spans="1:4" x14ac:dyDescent="0.25">
      <c r="A11656" s="1051">
        <v>11457</v>
      </c>
      <c r="B11656" s="1051" t="s">
        <v>26662</v>
      </c>
      <c r="C11656" s="1051" t="s">
        <v>17034</v>
      </c>
      <c r="D11656" s="1054">
        <v>42.98</v>
      </c>
    </row>
    <row r="11657" spans="1:4" x14ac:dyDescent="0.25">
      <c r="A11657" s="1051">
        <v>44073</v>
      </c>
      <c r="B11657" s="1051" t="s">
        <v>26663</v>
      </c>
      <c r="C11657" s="1051" t="s">
        <v>17035</v>
      </c>
      <c r="D11657" s="1054">
        <v>0.7</v>
      </c>
    </row>
    <row r="11658" spans="1:4" x14ac:dyDescent="0.25">
      <c r="A11658" s="1051">
        <v>44253</v>
      </c>
      <c r="B11658" s="1051" t="s">
        <v>26664</v>
      </c>
      <c r="C11658" s="1051" t="s">
        <v>17034</v>
      </c>
      <c r="D11658" s="1054">
        <v>289.2</v>
      </c>
    </row>
    <row r="11659" spans="1:4" x14ac:dyDescent="0.25">
      <c r="A11659" s="1051">
        <v>21121</v>
      </c>
      <c r="B11659" s="1051" t="s">
        <v>26665</v>
      </c>
      <c r="C11659" s="1051" t="s">
        <v>17034</v>
      </c>
      <c r="D11659" s="1054">
        <v>4.1500000000000004</v>
      </c>
    </row>
    <row r="11660" spans="1:4" x14ac:dyDescent="0.25">
      <c r="A11660" s="1051">
        <v>38010</v>
      </c>
      <c r="B11660" s="1051" t="s">
        <v>26666</v>
      </c>
      <c r="C11660" s="1051" t="s">
        <v>17034</v>
      </c>
      <c r="D11660" s="1054">
        <v>5.16</v>
      </c>
    </row>
    <row r="11661" spans="1:4" x14ac:dyDescent="0.25">
      <c r="A11661" s="1051">
        <v>38011</v>
      </c>
      <c r="B11661" s="1051" t="s">
        <v>26667</v>
      </c>
      <c r="C11661" s="1051" t="s">
        <v>17034</v>
      </c>
      <c r="D11661" s="1054">
        <v>10.35</v>
      </c>
    </row>
    <row r="11662" spans="1:4" x14ac:dyDescent="0.25">
      <c r="A11662" s="1051">
        <v>38012</v>
      </c>
      <c r="B11662" s="1051" t="s">
        <v>26668</v>
      </c>
      <c r="C11662" s="1051" t="s">
        <v>17034</v>
      </c>
      <c r="D11662" s="1054">
        <v>39.479999999999997</v>
      </c>
    </row>
    <row r="11663" spans="1:4" x14ac:dyDescent="0.25">
      <c r="A11663" s="1051">
        <v>38013</v>
      </c>
      <c r="B11663" s="1051" t="s">
        <v>26669</v>
      </c>
      <c r="C11663" s="1051" t="s">
        <v>17034</v>
      </c>
      <c r="D11663" s="1054">
        <v>50.72</v>
      </c>
    </row>
    <row r="11664" spans="1:4" x14ac:dyDescent="0.25">
      <c r="A11664" s="1051">
        <v>38014</v>
      </c>
      <c r="B11664" s="1051" t="s">
        <v>26670</v>
      </c>
      <c r="C11664" s="1051" t="s">
        <v>17034</v>
      </c>
      <c r="D11664" s="1054">
        <v>84.69</v>
      </c>
    </row>
    <row r="11665" spans="1:4" x14ac:dyDescent="0.25">
      <c r="A11665" s="1051">
        <v>38015</v>
      </c>
      <c r="B11665" s="1051" t="s">
        <v>26671</v>
      </c>
      <c r="C11665" s="1051" t="s">
        <v>17034</v>
      </c>
      <c r="D11665" s="1054">
        <v>199.11</v>
      </c>
    </row>
    <row r="11666" spans="1:4" x14ac:dyDescent="0.25">
      <c r="A11666" s="1051">
        <v>38016</v>
      </c>
      <c r="B11666" s="1051" t="s">
        <v>26672</v>
      </c>
      <c r="C11666" s="1051" t="s">
        <v>17034</v>
      </c>
      <c r="D11666" s="1054">
        <v>231.55</v>
      </c>
    </row>
    <row r="11667" spans="1:4" x14ac:dyDescent="0.25">
      <c r="A11667" s="1051">
        <v>12741</v>
      </c>
      <c r="B11667" s="1051" t="s">
        <v>26673</v>
      </c>
      <c r="C11667" s="1051" t="s">
        <v>17034</v>
      </c>
      <c r="D11667" s="1055">
        <v>1381.93</v>
      </c>
    </row>
    <row r="11668" spans="1:4" x14ac:dyDescent="0.25">
      <c r="A11668" s="1051">
        <v>12733</v>
      </c>
      <c r="B11668" s="1051" t="s">
        <v>26674</v>
      </c>
      <c r="C11668" s="1051" t="s">
        <v>17034</v>
      </c>
      <c r="D11668" s="1054">
        <v>6.95</v>
      </c>
    </row>
    <row r="11669" spans="1:4" x14ac:dyDescent="0.25">
      <c r="A11669" s="1051">
        <v>12734</v>
      </c>
      <c r="B11669" s="1051" t="s">
        <v>26675</v>
      </c>
      <c r="C11669" s="1051" t="s">
        <v>17034</v>
      </c>
      <c r="D11669" s="1054">
        <v>14.82</v>
      </c>
    </row>
    <row r="11670" spans="1:4" x14ac:dyDescent="0.25">
      <c r="A11670" s="1051">
        <v>12735</v>
      </c>
      <c r="B11670" s="1051" t="s">
        <v>26676</v>
      </c>
      <c r="C11670" s="1051" t="s">
        <v>17034</v>
      </c>
      <c r="D11670" s="1054">
        <v>24.38</v>
      </c>
    </row>
    <row r="11671" spans="1:4" x14ac:dyDescent="0.25">
      <c r="A11671" s="1051">
        <v>12736</v>
      </c>
      <c r="B11671" s="1051" t="s">
        <v>26677</v>
      </c>
      <c r="C11671" s="1051" t="s">
        <v>17034</v>
      </c>
      <c r="D11671" s="1054">
        <v>55.73</v>
      </c>
    </row>
    <row r="11672" spans="1:4" x14ac:dyDescent="0.25">
      <c r="A11672" s="1051">
        <v>12737</v>
      </c>
      <c r="B11672" s="1051" t="s">
        <v>26678</v>
      </c>
      <c r="C11672" s="1051" t="s">
        <v>17034</v>
      </c>
      <c r="D11672" s="1054">
        <v>71.8</v>
      </c>
    </row>
    <row r="11673" spans="1:4" x14ac:dyDescent="0.25">
      <c r="A11673" s="1051">
        <v>12738</v>
      </c>
      <c r="B11673" s="1051" t="s">
        <v>26679</v>
      </c>
      <c r="C11673" s="1051" t="s">
        <v>17034</v>
      </c>
      <c r="D11673" s="1054">
        <v>141.91</v>
      </c>
    </row>
    <row r="11674" spans="1:4" x14ac:dyDescent="0.25">
      <c r="A11674" s="1051">
        <v>12739</v>
      </c>
      <c r="B11674" s="1051" t="s">
        <v>26680</v>
      </c>
      <c r="C11674" s="1051" t="s">
        <v>17034</v>
      </c>
      <c r="D11674" s="1054">
        <v>403.97</v>
      </c>
    </row>
    <row r="11675" spans="1:4" x14ac:dyDescent="0.25">
      <c r="A11675" s="1051">
        <v>12740</v>
      </c>
      <c r="B11675" s="1051" t="s">
        <v>26681</v>
      </c>
      <c r="C11675" s="1051" t="s">
        <v>17034</v>
      </c>
      <c r="D11675" s="1054">
        <v>632.04</v>
      </c>
    </row>
    <row r="11676" spans="1:4" x14ac:dyDescent="0.25">
      <c r="A11676" s="1051">
        <v>6297</v>
      </c>
      <c r="B11676" s="1051" t="s">
        <v>26682</v>
      </c>
      <c r="C11676" s="1051" t="s">
        <v>17034</v>
      </c>
      <c r="D11676" s="1054">
        <v>46.75</v>
      </c>
    </row>
    <row r="11677" spans="1:4" x14ac:dyDescent="0.25">
      <c r="A11677" s="1051">
        <v>6296</v>
      </c>
      <c r="B11677" s="1051" t="s">
        <v>26683</v>
      </c>
      <c r="C11677" s="1051" t="s">
        <v>17034</v>
      </c>
      <c r="D11677" s="1054">
        <v>36.9</v>
      </c>
    </row>
    <row r="11678" spans="1:4" x14ac:dyDescent="0.25">
      <c r="A11678" s="1051">
        <v>6294</v>
      </c>
      <c r="B11678" s="1051" t="s">
        <v>26684</v>
      </c>
      <c r="C11678" s="1051" t="s">
        <v>17034</v>
      </c>
      <c r="D11678" s="1054">
        <v>10.52</v>
      </c>
    </row>
    <row r="11679" spans="1:4" x14ac:dyDescent="0.25">
      <c r="A11679" s="1051">
        <v>6323</v>
      </c>
      <c r="B11679" s="1051" t="s">
        <v>26685</v>
      </c>
      <c r="C11679" s="1051" t="s">
        <v>17034</v>
      </c>
      <c r="D11679" s="1054">
        <v>24.11</v>
      </c>
    </row>
    <row r="11680" spans="1:4" x14ac:dyDescent="0.25">
      <c r="A11680" s="1051">
        <v>6299</v>
      </c>
      <c r="B11680" s="1051" t="s">
        <v>26686</v>
      </c>
      <c r="C11680" s="1051" t="s">
        <v>17034</v>
      </c>
      <c r="D11680" s="1054">
        <v>140.62</v>
      </c>
    </row>
    <row r="11681" spans="1:4" x14ac:dyDescent="0.25">
      <c r="A11681" s="1051">
        <v>6298</v>
      </c>
      <c r="B11681" s="1051" t="s">
        <v>26687</v>
      </c>
      <c r="C11681" s="1051" t="s">
        <v>17034</v>
      </c>
      <c r="D11681" s="1054">
        <v>74.06</v>
      </c>
    </row>
    <row r="11682" spans="1:4" x14ac:dyDescent="0.25">
      <c r="A11682" s="1051">
        <v>6295</v>
      </c>
      <c r="B11682" s="1051" t="s">
        <v>26688</v>
      </c>
      <c r="C11682" s="1051" t="s">
        <v>17034</v>
      </c>
      <c r="D11682" s="1054">
        <v>14.98</v>
      </c>
    </row>
    <row r="11683" spans="1:4" x14ac:dyDescent="0.25">
      <c r="A11683" s="1051">
        <v>6322</v>
      </c>
      <c r="B11683" s="1051" t="s">
        <v>26689</v>
      </c>
      <c r="C11683" s="1051" t="s">
        <v>17034</v>
      </c>
      <c r="D11683" s="1054">
        <v>188.34</v>
      </c>
    </row>
    <row r="11684" spans="1:4" x14ac:dyDescent="0.25">
      <c r="A11684" s="1051">
        <v>6300</v>
      </c>
      <c r="B11684" s="1051" t="s">
        <v>26690</v>
      </c>
      <c r="C11684" s="1051" t="s">
        <v>17034</v>
      </c>
      <c r="D11684" s="1054">
        <v>347.23</v>
      </c>
    </row>
    <row r="11685" spans="1:4" x14ac:dyDescent="0.25">
      <c r="A11685" s="1051">
        <v>6321</v>
      </c>
      <c r="B11685" s="1051" t="s">
        <v>26691</v>
      </c>
      <c r="C11685" s="1051" t="s">
        <v>17034</v>
      </c>
      <c r="D11685" s="1054">
        <v>495.99</v>
      </c>
    </row>
    <row r="11686" spans="1:4" x14ac:dyDescent="0.25">
      <c r="A11686" s="1051">
        <v>6301</v>
      </c>
      <c r="B11686" s="1051" t="s">
        <v>26692</v>
      </c>
      <c r="C11686" s="1051" t="s">
        <v>17034</v>
      </c>
      <c r="D11686" s="1055">
        <v>1162.55</v>
      </c>
    </row>
    <row r="11687" spans="1:4" x14ac:dyDescent="0.25">
      <c r="A11687" s="1051">
        <v>20183</v>
      </c>
      <c r="B11687" s="1051" t="s">
        <v>26693</v>
      </c>
      <c r="C11687" s="1051" t="s">
        <v>17034</v>
      </c>
      <c r="D11687" s="1054">
        <v>65.03</v>
      </c>
    </row>
    <row r="11688" spans="1:4" x14ac:dyDescent="0.25">
      <c r="A11688" s="1051">
        <v>38448</v>
      </c>
      <c r="B11688" s="1051" t="s">
        <v>26694</v>
      </c>
      <c r="C11688" s="1051" t="s">
        <v>17034</v>
      </c>
      <c r="D11688" s="1054">
        <v>295.11</v>
      </c>
    </row>
    <row r="11689" spans="1:4" x14ac:dyDescent="0.25">
      <c r="A11689" s="1051">
        <v>20182</v>
      </c>
      <c r="B11689" s="1051" t="s">
        <v>26695</v>
      </c>
      <c r="C11689" s="1051" t="s">
        <v>17034</v>
      </c>
      <c r="D11689" s="1054">
        <v>37.81</v>
      </c>
    </row>
    <row r="11690" spans="1:4" x14ac:dyDescent="0.25">
      <c r="A11690" s="1051">
        <v>7105</v>
      </c>
      <c r="B11690" s="1051" t="s">
        <v>26696</v>
      </c>
      <c r="C11690" s="1051" t="s">
        <v>17034</v>
      </c>
      <c r="D11690" s="1054">
        <v>52.78</v>
      </c>
    </row>
    <row r="11691" spans="1:4" x14ac:dyDescent="0.25">
      <c r="A11691" s="1051">
        <v>7119</v>
      </c>
      <c r="B11691" s="1051" t="s">
        <v>26697</v>
      </c>
      <c r="C11691" s="1051" t="s">
        <v>17034</v>
      </c>
      <c r="D11691" s="1054">
        <v>13.09</v>
      </c>
    </row>
    <row r="11692" spans="1:4" x14ac:dyDescent="0.25">
      <c r="A11692" s="1051">
        <v>7126</v>
      </c>
      <c r="B11692" s="1051" t="s">
        <v>26698</v>
      </c>
      <c r="C11692" s="1051" t="s">
        <v>17034</v>
      </c>
      <c r="D11692" s="1054">
        <v>26.71</v>
      </c>
    </row>
    <row r="11693" spans="1:4" x14ac:dyDescent="0.25">
      <c r="A11693" s="1051">
        <v>7120</v>
      </c>
      <c r="B11693" s="1051" t="s">
        <v>26699</v>
      </c>
      <c r="C11693" s="1051" t="s">
        <v>17034</v>
      </c>
      <c r="D11693" s="1054">
        <v>10.039999999999999</v>
      </c>
    </row>
    <row r="11694" spans="1:4" x14ac:dyDescent="0.25">
      <c r="A11694" s="1051">
        <v>6319</v>
      </c>
      <c r="B11694" s="1051" t="s">
        <v>26700</v>
      </c>
      <c r="C11694" s="1051" t="s">
        <v>17034</v>
      </c>
      <c r="D11694" s="1054">
        <v>54.93</v>
      </c>
    </row>
    <row r="11695" spans="1:4" x14ac:dyDescent="0.25">
      <c r="A11695" s="1051">
        <v>6304</v>
      </c>
      <c r="B11695" s="1051" t="s">
        <v>26701</v>
      </c>
      <c r="C11695" s="1051" t="s">
        <v>17034</v>
      </c>
      <c r="D11695" s="1054">
        <v>54.93</v>
      </c>
    </row>
    <row r="11696" spans="1:4" x14ac:dyDescent="0.25">
      <c r="A11696" s="1051">
        <v>21116</v>
      </c>
      <c r="B11696" s="1051" t="s">
        <v>26702</v>
      </c>
      <c r="C11696" s="1051" t="s">
        <v>17034</v>
      </c>
      <c r="D11696" s="1054">
        <v>41.59</v>
      </c>
    </row>
    <row r="11697" spans="1:4" x14ac:dyDescent="0.25">
      <c r="A11697" s="1051">
        <v>6320</v>
      </c>
      <c r="B11697" s="1051" t="s">
        <v>26703</v>
      </c>
      <c r="C11697" s="1051" t="s">
        <v>17034</v>
      </c>
      <c r="D11697" s="1054">
        <v>28.29</v>
      </c>
    </row>
    <row r="11698" spans="1:4" x14ac:dyDescent="0.25">
      <c r="A11698" s="1051">
        <v>6303</v>
      </c>
      <c r="B11698" s="1051" t="s">
        <v>26704</v>
      </c>
      <c r="C11698" s="1051" t="s">
        <v>17034</v>
      </c>
      <c r="D11698" s="1054">
        <v>28.29</v>
      </c>
    </row>
    <row r="11699" spans="1:4" x14ac:dyDescent="0.25">
      <c r="A11699" s="1051">
        <v>6308</v>
      </c>
      <c r="B11699" s="1051" t="s">
        <v>26705</v>
      </c>
      <c r="C11699" s="1051" t="s">
        <v>17034</v>
      </c>
      <c r="D11699" s="1054">
        <v>151.99</v>
      </c>
    </row>
    <row r="11700" spans="1:4" x14ac:dyDescent="0.25">
      <c r="A11700" s="1051">
        <v>6317</v>
      </c>
      <c r="B11700" s="1051" t="s">
        <v>26706</v>
      </c>
      <c r="C11700" s="1051" t="s">
        <v>17034</v>
      </c>
      <c r="D11700" s="1054">
        <v>151.99</v>
      </c>
    </row>
    <row r="11701" spans="1:4" x14ac:dyDescent="0.25">
      <c r="A11701" s="1051">
        <v>6307</v>
      </c>
      <c r="B11701" s="1051" t="s">
        <v>26707</v>
      </c>
      <c r="C11701" s="1051" t="s">
        <v>17034</v>
      </c>
      <c r="D11701" s="1054">
        <v>151.99</v>
      </c>
    </row>
    <row r="11702" spans="1:4" x14ac:dyDescent="0.25">
      <c r="A11702" s="1051">
        <v>6309</v>
      </c>
      <c r="B11702" s="1051" t="s">
        <v>26708</v>
      </c>
      <c r="C11702" s="1051" t="s">
        <v>17034</v>
      </c>
      <c r="D11702" s="1054">
        <v>156.4</v>
      </c>
    </row>
    <row r="11703" spans="1:4" x14ac:dyDescent="0.25">
      <c r="A11703" s="1051">
        <v>6318</v>
      </c>
      <c r="B11703" s="1051" t="s">
        <v>26709</v>
      </c>
      <c r="C11703" s="1051" t="s">
        <v>17034</v>
      </c>
      <c r="D11703" s="1054">
        <v>81.98</v>
      </c>
    </row>
    <row r="11704" spans="1:4" x14ac:dyDescent="0.25">
      <c r="A11704" s="1051">
        <v>6306</v>
      </c>
      <c r="B11704" s="1051" t="s">
        <v>26710</v>
      </c>
      <c r="C11704" s="1051" t="s">
        <v>17034</v>
      </c>
      <c r="D11704" s="1054">
        <v>81.98</v>
      </c>
    </row>
    <row r="11705" spans="1:4" x14ac:dyDescent="0.25">
      <c r="A11705" s="1051">
        <v>6305</v>
      </c>
      <c r="B11705" s="1051" t="s">
        <v>26711</v>
      </c>
      <c r="C11705" s="1051" t="s">
        <v>17034</v>
      </c>
      <c r="D11705" s="1054">
        <v>81.98</v>
      </c>
    </row>
    <row r="11706" spans="1:4" x14ac:dyDescent="0.25">
      <c r="A11706" s="1051">
        <v>6302</v>
      </c>
      <c r="B11706" s="1051" t="s">
        <v>26712</v>
      </c>
      <c r="C11706" s="1051" t="s">
        <v>17034</v>
      </c>
      <c r="D11706" s="1054">
        <v>17.39</v>
      </c>
    </row>
    <row r="11707" spans="1:4" x14ac:dyDescent="0.25">
      <c r="A11707" s="1051">
        <v>6312</v>
      </c>
      <c r="B11707" s="1051" t="s">
        <v>26713</v>
      </c>
      <c r="C11707" s="1051" t="s">
        <v>17034</v>
      </c>
      <c r="D11707" s="1054">
        <v>218.62</v>
      </c>
    </row>
    <row r="11708" spans="1:4" x14ac:dyDescent="0.25">
      <c r="A11708" s="1051">
        <v>6311</v>
      </c>
      <c r="B11708" s="1051" t="s">
        <v>26714</v>
      </c>
      <c r="C11708" s="1051" t="s">
        <v>17034</v>
      </c>
      <c r="D11708" s="1054">
        <v>218.62</v>
      </c>
    </row>
    <row r="11709" spans="1:4" x14ac:dyDescent="0.25">
      <c r="A11709" s="1051">
        <v>6310</v>
      </c>
      <c r="B11709" s="1051" t="s">
        <v>26715</v>
      </c>
      <c r="C11709" s="1051" t="s">
        <v>17034</v>
      </c>
      <c r="D11709" s="1054">
        <v>218.62</v>
      </c>
    </row>
    <row r="11710" spans="1:4" x14ac:dyDescent="0.25">
      <c r="A11710" s="1051">
        <v>6314</v>
      </c>
      <c r="B11710" s="1051" t="s">
        <v>26716</v>
      </c>
      <c r="C11710" s="1051" t="s">
        <v>17034</v>
      </c>
      <c r="D11710" s="1054">
        <v>218.62</v>
      </c>
    </row>
    <row r="11711" spans="1:4" x14ac:dyDescent="0.25">
      <c r="A11711" s="1051">
        <v>6313</v>
      </c>
      <c r="B11711" s="1051" t="s">
        <v>26717</v>
      </c>
      <c r="C11711" s="1051" t="s">
        <v>17034</v>
      </c>
      <c r="D11711" s="1054">
        <v>218.62</v>
      </c>
    </row>
    <row r="11712" spans="1:4" x14ac:dyDescent="0.25">
      <c r="A11712" s="1051">
        <v>6315</v>
      </c>
      <c r="B11712" s="1051" t="s">
        <v>26718</v>
      </c>
      <c r="C11712" s="1051" t="s">
        <v>17034</v>
      </c>
      <c r="D11712" s="1054">
        <v>413.94</v>
      </c>
    </row>
    <row r="11713" spans="1:4" x14ac:dyDescent="0.25">
      <c r="A11713" s="1051">
        <v>6316</v>
      </c>
      <c r="B11713" s="1051" t="s">
        <v>26719</v>
      </c>
      <c r="C11713" s="1051" t="s">
        <v>17034</v>
      </c>
      <c r="D11713" s="1054">
        <v>413.94</v>
      </c>
    </row>
    <row r="11714" spans="1:4" x14ac:dyDescent="0.25">
      <c r="A11714" s="1051">
        <v>39324</v>
      </c>
      <c r="B11714" s="1051" t="s">
        <v>26720</v>
      </c>
      <c r="C11714" s="1051" t="s">
        <v>17034</v>
      </c>
      <c r="D11714" s="1054">
        <v>5.4</v>
      </c>
    </row>
    <row r="11715" spans="1:4" x14ac:dyDescent="0.25">
      <c r="A11715" s="1051">
        <v>39325</v>
      </c>
      <c r="B11715" s="1051" t="s">
        <v>26721</v>
      </c>
      <c r="C11715" s="1051" t="s">
        <v>17034</v>
      </c>
      <c r="D11715" s="1054">
        <v>8.1300000000000008</v>
      </c>
    </row>
    <row r="11716" spans="1:4" x14ac:dyDescent="0.25">
      <c r="A11716" s="1051">
        <v>39326</v>
      </c>
      <c r="B11716" s="1051" t="s">
        <v>26722</v>
      </c>
      <c r="C11716" s="1051" t="s">
        <v>17034</v>
      </c>
      <c r="D11716" s="1054">
        <v>29.19</v>
      </c>
    </row>
    <row r="11717" spans="1:4" x14ac:dyDescent="0.25">
      <c r="A11717" s="1051">
        <v>39327</v>
      </c>
      <c r="B11717" s="1051" t="s">
        <v>26723</v>
      </c>
      <c r="C11717" s="1051" t="s">
        <v>17034</v>
      </c>
      <c r="D11717" s="1054">
        <v>44.05</v>
      </c>
    </row>
    <row r="11718" spans="1:4" x14ac:dyDescent="0.25">
      <c r="A11718" s="1051">
        <v>11378</v>
      </c>
      <c r="B11718" s="1051" t="s">
        <v>26724</v>
      </c>
      <c r="C11718" s="1051" t="s">
        <v>17034</v>
      </c>
      <c r="D11718" s="1054">
        <v>83.61</v>
      </c>
    </row>
    <row r="11719" spans="1:4" x14ac:dyDescent="0.25">
      <c r="A11719" s="1051">
        <v>11379</v>
      </c>
      <c r="B11719" s="1051" t="s">
        <v>26725</v>
      </c>
      <c r="C11719" s="1051" t="s">
        <v>17034</v>
      </c>
      <c r="D11719" s="1054">
        <v>70.650000000000006</v>
      </c>
    </row>
    <row r="11720" spans="1:4" x14ac:dyDescent="0.25">
      <c r="A11720" s="1051">
        <v>11493</v>
      </c>
      <c r="B11720" s="1051" t="s">
        <v>26726</v>
      </c>
      <c r="C11720" s="1051" t="s">
        <v>17034</v>
      </c>
      <c r="D11720" s="1054">
        <v>40.75</v>
      </c>
    </row>
    <row r="11721" spans="1:4" x14ac:dyDescent="0.25">
      <c r="A11721" s="1051">
        <v>7106</v>
      </c>
      <c r="B11721" s="1051" t="s">
        <v>26727</v>
      </c>
      <c r="C11721" s="1051" t="s">
        <v>17034</v>
      </c>
      <c r="D11721" s="1054">
        <v>165.26</v>
      </c>
    </row>
    <row r="11722" spans="1:4" x14ac:dyDescent="0.25">
      <c r="A11722" s="1051">
        <v>7104</v>
      </c>
      <c r="B11722" s="1051" t="s">
        <v>26728</v>
      </c>
      <c r="C11722" s="1051" t="s">
        <v>17034</v>
      </c>
      <c r="D11722" s="1054">
        <v>4.45</v>
      </c>
    </row>
    <row r="11723" spans="1:4" x14ac:dyDescent="0.25">
      <c r="A11723" s="1051">
        <v>7136</v>
      </c>
      <c r="B11723" s="1051" t="s">
        <v>26729</v>
      </c>
      <c r="C11723" s="1051" t="s">
        <v>17034</v>
      </c>
      <c r="D11723" s="1054">
        <v>7.76</v>
      </c>
    </row>
    <row r="11724" spans="1:4" x14ac:dyDescent="0.25">
      <c r="A11724" s="1051">
        <v>7128</v>
      </c>
      <c r="B11724" s="1051" t="s">
        <v>26730</v>
      </c>
      <c r="C11724" s="1051" t="s">
        <v>17034</v>
      </c>
      <c r="D11724" s="1054">
        <v>10.06</v>
      </c>
    </row>
    <row r="11725" spans="1:4" x14ac:dyDescent="0.25">
      <c r="A11725" s="1051">
        <v>7108</v>
      </c>
      <c r="B11725" s="1051" t="s">
        <v>26731</v>
      </c>
      <c r="C11725" s="1051" t="s">
        <v>17034</v>
      </c>
      <c r="D11725" s="1054">
        <v>10.039999999999999</v>
      </c>
    </row>
    <row r="11726" spans="1:4" x14ac:dyDescent="0.25">
      <c r="A11726" s="1051">
        <v>7129</v>
      </c>
      <c r="B11726" s="1051" t="s">
        <v>26732</v>
      </c>
      <c r="C11726" s="1051" t="s">
        <v>17034</v>
      </c>
      <c r="D11726" s="1054">
        <v>11.81</v>
      </c>
    </row>
    <row r="11727" spans="1:4" x14ac:dyDescent="0.25">
      <c r="A11727" s="1051">
        <v>7130</v>
      </c>
      <c r="B11727" s="1051" t="s">
        <v>26733</v>
      </c>
      <c r="C11727" s="1051" t="s">
        <v>17034</v>
      </c>
      <c r="D11727" s="1054">
        <v>17.170000000000002</v>
      </c>
    </row>
    <row r="11728" spans="1:4" x14ac:dyDescent="0.25">
      <c r="A11728" s="1051">
        <v>7131</v>
      </c>
      <c r="B11728" s="1051" t="s">
        <v>26734</v>
      </c>
      <c r="C11728" s="1051" t="s">
        <v>17034</v>
      </c>
      <c r="D11728" s="1054">
        <v>20.99</v>
      </c>
    </row>
    <row r="11729" spans="1:4" x14ac:dyDescent="0.25">
      <c r="A11729" s="1051">
        <v>7132</v>
      </c>
      <c r="B11729" s="1051" t="s">
        <v>26735</v>
      </c>
      <c r="C11729" s="1051" t="s">
        <v>17034</v>
      </c>
      <c r="D11729" s="1054">
        <v>49.43</v>
      </c>
    </row>
    <row r="11730" spans="1:4" x14ac:dyDescent="0.25">
      <c r="A11730" s="1051">
        <v>7133</v>
      </c>
      <c r="B11730" s="1051" t="s">
        <v>26736</v>
      </c>
      <c r="C11730" s="1051" t="s">
        <v>17034</v>
      </c>
      <c r="D11730" s="1054">
        <v>114.22</v>
      </c>
    </row>
    <row r="11731" spans="1:4" x14ac:dyDescent="0.25">
      <c r="A11731" s="1051">
        <v>37420</v>
      </c>
      <c r="B11731" s="1051" t="s">
        <v>26737</v>
      </c>
      <c r="C11731" s="1051" t="s">
        <v>17034</v>
      </c>
      <c r="D11731" s="1054">
        <v>36.68</v>
      </c>
    </row>
    <row r="11732" spans="1:4" x14ac:dyDescent="0.25">
      <c r="A11732" s="1051">
        <v>37421</v>
      </c>
      <c r="B11732" s="1051" t="s">
        <v>26738</v>
      </c>
      <c r="C11732" s="1051" t="s">
        <v>17034</v>
      </c>
      <c r="D11732" s="1054">
        <v>50.13</v>
      </c>
    </row>
    <row r="11733" spans="1:4" x14ac:dyDescent="0.25">
      <c r="A11733" s="1051">
        <v>37422</v>
      </c>
      <c r="B11733" s="1051" t="s">
        <v>26739</v>
      </c>
      <c r="C11733" s="1051" t="s">
        <v>17034</v>
      </c>
      <c r="D11733" s="1054">
        <v>46.93</v>
      </c>
    </row>
    <row r="11734" spans="1:4" x14ac:dyDescent="0.25">
      <c r="A11734" s="1051">
        <v>37443</v>
      </c>
      <c r="B11734" s="1051" t="s">
        <v>26740</v>
      </c>
      <c r="C11734" s="1051" t="s">
        <v>17034</v>
      </c>
      <c r="D11734" s="1054">
        <v>180.73</v>
      </c>
    </row>
    <row r="11735" spans="1:4" x14ac:dyDescent="0.25">
      <c r="A11735" s="1051">
        <v>37444</v>
      </c>
      <c r="B11735" s="1051" t="s">
        <v>26741</v>
      </c>
      <c r="C11735" s="1051" t="s">
        <v>17034</v>
      </c>
      <c r="D11735" s="1054">
        <v>183.8</v>
      </c>
    </row>
    <row r="11736" spans="1:4" x14ac:dyDescent="0.25">
      <c r="A11736" s="1051">
        <v>37445</v>
      </c>
      <c r="B11736" s="1051" t="s">
        <v>26742</v>
      </c>
      <c r="C11736" s="1051" t="s">
        <v>17034</v>
      </c>
      <c r="D11736" s="1054">
        <v>278.58999999999997</v>
      </c>
    </row>
    <row r="11737" spans="1:4" x14ac:dyDescent="0.25">
      <c r="A11737" s="1051">
        <v>37446</v>
      </c>
      <c r="B11737" s="1051" t="s">
        <v>26743</v>
      </c>
      <c r="C11737" s="1051" t="s">
        <v>17034</v>
      </c>
      <c r="D11737" s="1054">
        <v>303.7</v>
      </c>
    </row>
    <row r="11738" spans="1:4" x14ac:dyDescent="0.25">
      <c r="A11738" s="1051">
        <v>37447</v>
      </c>
      <c r="B11738" s="1051" t="s">
        <v>26744</v>
      </c>
      <c r="C11738" s="1051" t="s">
        <v>17034</v>
      </c>
      <c r="D11738" s="1054">
        <v>308.45999999999998</v>
      </c>
    </row>
    <row r="11739" spans="1:4" x14ac:dyDescent="0.25">
      <c r="A11739" s="1051">
        <v>37448</v>
      </c>
      <c r="B11739" s="1051" t="s">
        <v>26745</v>
      </c>
      <c r="C11739" s="1051" t="s">
        <v>17034</v>
      </c>
      <c r="D11739" s="1054">
        <v>423.1</v>
      </c>
    </row>
    <row r="11740" spans="1:4" x14ac:dyDescent="0.25">
      <c r="A11740" s="1051">
        <v>37440</v>
      </c>
      <c r="B11740" s="1051" t="s">
        <v>26746</v>
      </c>
      <c r="C11740" s="1051" t="s">
        <v>17034</v>
      </c>
      <c r="D11740" s="1054">
        <v>143.44999999999999</v>
      </c>
    </row>
    <row r="11741" spans="1:4" x14ac:dyDescent="0.25">
      <c r="A11741" s="1051">
        <v>37441</v>
      </c>
      <c r="B11741" s="1051" t="s">
        <v>26747</v>
      </c>
      <c r="C11741" s="1051" t="s">
        <v>17034</v>
      </c>
      <c r="D11741" s="1054">
        <v>143.44999999999999</v>
      </c>
    </row>
    <row r="11742" spans="1:4" x14ac:dyDescent="0.25">
      <c r="A11742" s="1051">
        <v>37442</v>
      </c>
      <c r="B11742" s="1051" t="s">
        <v>26748</v>
      </c>
      <c r="C11742" s="1051" t="s">
        <v>17034</v>
      </c>
      <c r="D11742" s="1054">
        <v>172.78</v>
      </c>
    </row>
    <row r="11743" spans="1:4" x14ac:dyDescent="0.25">
      <c r="A11743" s="1051">
        <v>38017</v>
      </c>
      <c r="B11743" s="1051" t="s">
        <v>26749</v>
      </c>
      <c r="C11743" s="1051" t="s">
        <v>17034</v>
      </c>
      <c r="D11743" s="1054">
        <v>11.04</v>
      </c>
    </row>
    <row r="11744" spans="1:4" x14ac:dyDescent="0.25">
      <c r="A11744" s="1051">
        <v>38018</v>
      </c>
      <c r="B11744" s="1051" t="s">
        <v>26750</v>
      </c>
      <c r="C11744" s="1051" t="s">
        <v>17034</v>
      </c>
      <c r="D11744" s="1054">
        <v>12.41</v>
      </c>
    </row>
    <row r="11745" spans="1:4" x14ac:dyDescent="0.25">
      <c r="A11745" s="1051">
        <v>39895</v>
      </c>
      <c r="B11745" s="1051" t="s">
        <v>26751</v>
      </c>
      <c r="C11745" s="1051" t="s">
        <v>17034</v>
      </c>
      <c r="D11745" s="1054">
        <v>50.2</v>
      </c>
    </row>
    <row r="11746" spans="1:4" x14ac:dyDescent="0.25">
      <c r="A11746" s="1051">
        <v>39896</v>
      </c>
      <c r="B11746" s="1051" t="s">
        <v>26752</v>
      </c>
      <c r="C11746" s="1051" t="s">
        <v>17034</v>
      </c>
      <c r="D11746" s="1054">
        <v>73.58</v>
      </c>
    </row>
    <row r="11747" spans="1:4" x14ac:dyDescent="0.25">
      <c r="A11747" s="1051">
        <v>38873</v>
      </c>
      <c r="B11747" s="1051" t="s">
        <v>26753</v>
      </c>
      <c r="C11747" s="1051" t="s">
        <v>17034</v>
      </c>
      <c r="D11747" s="1054">
        <v>15.38</v>
      </c>
    </row>
    <row r="11748" spans="1:4" x14ac:dyDescent="0.25">
      <c r="A11748" s="1051">
        <v>38874</v>
      </c>
      <c r="B11748" s="1051" t="s">
        <v>26754</v>
      </c>
      <c r="C11748" s="1051" t="s">
        <v>17034</v>
      </c>
      <c r="D11748" s="1054">
        <v>19.48</v>
      </c>
    </row>
    <row r="11749" spans="1:4" x14ac:dyDescent="0.25">
      <c r="A11749" s="1051">
        <v>38875</v>
      </c>
      <c r="B11749" s="1051" t="s">
        <v>26755</v>
      </c>
      <c r="C11749" s="1051" t="s">
        <v>17034</v>
      </c>
      <c r="D11749" s="1054">
        <v>30.87</v>
      </c>
    </row>
    <row r="11750" spans="1:4" x14ac:dyDescent="0.25">
      <c r="A11750" s="1051">
        <v>38876</v>
      </c>
      <c r="B11750" s="1051" t="s">
        <v>26756</v>
      </c>
      <c r="C11750" s="1051" t="s">
        <v>17034</v>
      </c>
      <c r="D11750" s="1054">
        <v>41.48</v>
      </c>
    </row>
    <row r="11751" spans="1:4" x14ac:dyDescent="0.25">
      <c r="A11751" s="1051">
        <v>39000</v>
      </c>
      <c r="B11751" s="1051" t="s">
        <v>26757</v>
      </c>
      <c r="C11751" s="1051" t="s">
        <v>17034</v>
      </c>
      <c r="D11751" s="1054">
        <v>31.99</v>
      </c>
    </row>
    <row r="11752" spans="1:4" x14ac:dyDescent="0.25">
      <c r="A11752" s="1051">
        <v>38674</v>
      </c>
      <c r="B11752" s="1051" t="s">
        <v>26758</v>
      </c>
      <c r="C11752" s="1051" t="s">
        <v>17034</v>
      </c>
      <c r="D11752" s="1054">
        <v>37.14</v>
      </c>
    </row>
    <row r="11753" spans="1:4" x14ac:dyDescent="0.25">
      <c r="A11753" s="1051">
        <v>38019</v>
      </c>
      <c r="B11753" s="1051" t="s">
        <v>26759</v>
      </c>
      <c r="C11753" s="1051" t="s">
        <v>17034</v>
      </c>
      <c r="D11753" s="1054">
        <v>7.86</v>
      </c>
    </row>
    <row r="11754" spans="1:4" x14ac:dyDescent="0.25">
      <c r="A11754" s="1051">
        <v>38020</v>
      </c>
      <c r="B11754" s="1051" t="s">
        <v>26760</v>
      </c>
      <c r="C11754" s="1051" t="s">
        <v>17034</v>
      </c>
      <c r="D11754" s="1054">
        <v>9.68</v>
      </c>
    </row>
    <row r="11755" spans="1:4" x14ac:dyDescent="0.25">
      <c r="A11755" s="1051">
        <v>38454</v>
      </c>
      <c r="B11755" s="1051" t="s">
        <v>26761</v>
      </c>
      <c r="C11755" s="1051" t="s">
        <v>17034</v>
      </c>
      <c r="D11755" s="1054">
        <v>11.99</v>
      </c>
    </row>
    <row r="11756" spans="1:4" x14ac:dyDescent="0.25">
      <c r="A11756" s="1051">
        <v>38455</v>
      </c>
      <c r="B11756" s="1051" t="s">
        <v>26762</v>
      </c>
      <c r="C11756" s="1051" t="s">
        <v>17034</v>
      </c>
      <c r="D11756" s="1054">
        <v>16.05</v>
      </c>
    </row>
    <row r="11757" spans="1:4" x14ac:dyDescent="0.25">
      <c r="A11757" s="1051">
        <v>38462</v>
      </c>
      <c r="B11757" s="1051" t="s">
        <v>26763</v>
      </c>
      <c r="C11757" s="1051" t="s">
        <v>17034</v>
      </c>
      <c r="D11757" s="1054">
        <v>258.88</v>
      </c>
    </row>
    <row r="11758" spans="1:4" x14ac:dyDescent="0.25">
      <c r="A11758" s="1051">
        <v>36362</v>
      </c>
      <c r="B11758" s="1051" t="s">
        <v>26764</v>
      </c>
      <c r="C11758" s="1051" t="s">
        <v>17034</v>
      </c>
      <c r="D11758" s="1054">
        <v>3.57</v>
      </c>
    </row>
    <row r="11759" spans="1:4" x14ac:dyDescent="0.25">
      <c r="A11759" s="1051">
        <v>36298</v>
      </c>
      <c r="B11759" s="1051" t="s">
        <v>26765</v>
      </c>
      <c r="C11759" s="1051" t="s">
        <v>17034</v>
      </c>
      <c r="D11759" s="1054">
        <v>3.07</v>
      </c>
    </row>
    <row r="11760" spans="1:4" x14ac:dyDescent="0.25">
      <c r="A11760" s="1051">
        <v>38456</v>
      </c>
      <c r="B11760" s="1051" t="s">
        <v>26766</v>
      </c>
      <c r="C11760" s="1051" t="s">
        <v>17034</v>
      </c>
      <c r="D11760" s="1054">
        <v>7.65</v>
      </c>
    </row>
    <row r="11761" spans="1:4" x14ac:dyDescent="0.25">
      <c r="A11761" s="1051">
        <v>38457</v>
      </c>
      <c r="B11761" s="1051" t="s">
        <v>26767</v>
      </c>
      <c r="C11761" s="1051" t="s">
        <v>17034</v>
      </c>
      <c r="D11761" s="1054">
        <v>13.95</v>
      </c>
    </row>
    <row r="11762" spans="1:4" x14ac:dyDescent="0.25">
      <c r="A11762" s="1051">
        <v>38458</v>
      </c>
      <c r="B11762" s="1051" t="s">
        <v>26768</v>
      </c>
      <c r="C11762" s="1051" t="s">
        <v>17034</v>
      </c>
      <c r="D11762" s="1054">
        <v>26.87</v>
      </c>
    </row>
    <row r="11763" spans="1:4" x14ac:dyDescent="0.25">
      <c r="A11763" s="1051">
        <v>38459</v>
      </c>
      <c r="B11763" s="1051" t="s">
        <v>26769</v>
      </c>
      <c r="C11763" s="1051" t="s">
        <v>17034</v>
      </c>
      <c r="D11763" s="1054">
        <v>42.24</v>
      </c>
    </row>
    <row r="11764" spans="1:4" x14ac:dyDescent="0.25">
      <c r="A11764" s="1051">
        <v>38460</v>
      </c>
      <c r="B11764" s="1051" t="s">
        <v>26770</v>
      </c>
      <c r="C11764" s="1051" t="s">
        <v>17034</v>
      </c>
      <c r="D11764" s="1054">
        <v>90.62</v>
      </c>
    </row>
    <row r="11765" spans="1:4" x14ac:dyDescent="0.25">
      <c r="A11765" s="1051">
        <v>38461</v>
      </c>
      <c r="B11765" s="1051" t="s">
        <v>26771</v>
      </c>
      <c r="C11765" s="1051" t="s">
        <v>17034</v>
      </c>
      <c r="D11765" s="1054">
        <v>121.61</v>
      </c>
    </row>
    <row r="11766" spans="1:4" x14ac:dyDescent="0.25">
      <c r="A11766" s="1051">
        <v>7094</v>
      </c>
      <c r="B11766" s="1051" t="s">
        <v>26772</v>
      </c>
      <c r="C11766" s="1051" t="s">
        <v>17034</v>
      </c>
      <c r="D11766" s="1054">
        <v>14.54</v>
      </c>
    </row>
    <row r="11767" spans="1:4" x14ac:dyDescent="0.25">
      <c r="A11767" s="1051">
        <v>7116</v>
      </c>
      <c r="B11767" s="1051" t="s">
        <v>26773</v>
      </c>
      <c r="C11767" s="1051" t="s">
        <v>17034</v>
      </c>
      <c r="D11767" s="1054">
        <v>4.7300000000000004</v>
      </c>
    </row>
    <row r="11768" spans="1:4" x14ac:dyDescent="0.25">
      <c r="A11768" s="1051">
        <v>7118</v>
      </c>
      <c r="B11768" s="1051" t="s">
        <v>26774</v>
      </c>
      <c r="C11768" s="1051" t="s">
        <v>17034</v>
      </c>
      <c r="D11768" s="1054">
        <v>29.9</v>
      </c>
    </row>
    <row r="11769" spans="1:4" x14ac:dyDescent="0.25">
      <c r="A11769" s="1051">
        <v>7098</v>
      </c>
      <c r="B11769" s="1051" t="s">
        <v>26775</v>
      </c>
      <c r="C11769" s="1051" t="s">
        <v>17034</v>
      </c>
      <c r="D11769" s="1054">
        <v>4.4400000000000004</v>
      </c>
    </row>
    <row r="11770" spans="1:4" x14ac:dyDescent="0.25">
      <c r="A11770" s="1051">
        <v>7110</v>
      </c>
      <c r="B11770" s="1051" t="s">
        <v>26776</v>
      </c>
      <c r="C11770" s="1051" t="s">
        <v>17034</v>
      </c>
      <c r="D11770" s="1054">
        <v>56.85</v>
      </c>
    </row>
    <row r="11771" spans="1:4" x14ac:dyDescent="0.25">
      <c r="A11771" s="1051">
        <v>7123</v>
      </c>
      <c r="B11771" s="1051" t="s">
        <v>26777</v>
      </c>
      <c r="C11771" s="1051" t="s">
        <v>17034</v>
      </c>
      <c r="D11771" s="1054">
        <v>5.38</v>
      </c>
    </row>
    <row r="11772" spans="1:4" x14ac:dyDescent="0.25">
      <c r="A11772" s="1051">
        <v>7121</v>
      </c>
      <c r="B11772" s="1051" t="s">
        <v>26778</v>
      </c>
      <c r="C11772" s="1051" t="s">
        <v>17034</v>
      </c>
      <c r="D11772" s="1054">
        <v>10.63</v>
      </c>
    </row>
    <row r="11773" spans="1:4" x14ac:dyDescent="0.25">
      <c r="A11773" s="1051">
        <v>7137</v>
      </c>
      <c r="B11773" s="1051" t="s">
        <v>26779</v>
      </c>
      <c r="C11773" s="1051" t="s">
        <v>17034</v>
      </c>
      <c r="D11773" s="1054">
        <v>11.61</v>
      </c>
    </row>
    <row r="11774" spans="1:4" x14ac:dyDescent="0.25">
      <c r="A11774" s="1051">
        <v>7122</v>
      </c>
      <c r="B11774" s="1051" t="s">
        <v>26780</v>
      </c>
      <c r="C11774" s="1051" t="s">
        <v>17034</v>
      </c>
      <c r="D11774" s="1054">
        <v>12.78</v>
      </c>
    </row>
    <row r="11775" spans="1:4" x14ac:dyDescent="0.25">
      <c r="A11775" s="1051">
        <v>7114</v>
      </c>
      <c r="B11775" s="1051" t="s">
        <v>26781</v>
      </c>
      <c r="C11775" s="1051" t="s">
        <v>17034</v>
      </c>
      <c r="D11775" s="1054">
        <v>14.87</v>
      </c>
    </row>
    <row r="11776" spans="1:4" x14ac:dyDescent="0.25">
      <c r="A11776" s="1051">
        <v>7109</v>
      </c>
      <c r="B11776" s="1051" t="s">
        <v>26782</v>
      </c>
      <c r="C11776" s="1051" t="s">
        <v>17034</v>
      </c>
      <c r="D11776" s="1054">
        <v>2.94</v>
      </c>
    </row>
    <row r="11777" spans="1:4" x14ac:dyDescent="0.25">
      <c r="A11777" s="1051">
        <v>7135</v>
      </c>
      <c r="B11777" s="1051" t="s">
        <v>26783</v>
      </c>
      <c r="C11777" s="1051" t="s">
        <v>17034</v>
      </c>
      <c r="D11777" s="1054">
        <v>6.03</v>
      </c>
    </row>
    <row r="11778" spans="1:4" x14ac:dyDescent="0.25">
      <c r="A11778" s="1051">
        <v>37947</v>
      </c>
      <c r="B11778" s="1051" t="s">
        <v>26784</v>
      </c>
      <c r="C11778" s="1051" t="s">
        <v>17034</v>
      </c>
      <c r="D11778" s="1054">
        <v>4.91</v>
      </c>
    </row>
    <row r="11779" spans="1:4" x14ac:dyDescent="0.25">
      <c r="A11779" s="1051">
        <v>7103</v>
      </c>
      <c r="B11779" s="1051" t="s">
        <v>26785</v>
      </c>
      <c r="C11779" s="1051" t="s">
        <v>17034</v>
      </c>
      <c r="D11779" s="1054">
        <v>15.99</v>
      </c>
    </row>
    <row r="11780" spans="1:4" x14ac:dyDescent="0.25">
      <c r="A11780" s="1051">
        <v>40419</v>
      </c>
      <c r="B11780" s="1051" t="s">
        <v>26786</v>
      </c>
      <c r="C11780" s="1051" t="s">
        <v>17034</v>
      </c>
      <c r="D11780" s="1054">
        <v>31.15</v>
      </c>
    </row>
    <row r="11781" spans="1:4" x14ac:dyDescent="0.25">
      <c r="A11781" s="1051">
        <v>40420</v>
      </c>
      <c r="B11781" s="1051" t="s">
        <v>26787</v>
      </c>
      <c r="C11781" s="1051" t="s">
        <v>17034</v>
      </c>
      <c r="D11781" s="1054">
        <v>45.45</v>
      </c>
    </row>
    <row r="11782" spans="1:4" x14ac:dyDescent="0.25">
      <c r="A11782" s="1051">
        <v>40421</v>
      </c>
      <c r="B11782" s="1051" t="s">
        <v>26788</v>
      </c>
      <c r="C11782" s="1051" t="s">
        <v>17034</v>
      </c>
      <c r="D11782" s="1054">
        <v>48.39</v>
      </c>
    </row>
    <row r="11783" spans="1:4" x14ac:dyDescent="0.25">
      <c r="A11783" s="1051">
        <v>38905</v>
      </c>
      <c r="B11783" s="1051" t="s">
        <v>26789</v>
      </c>
      <c r="C11783" s="1051" t="s">
        <v>17034</v>
      </c>
      <c r="D11783" s="1054">
        <v>19.91</v>
      </c>
    </row>
    <row r="11784" spans="1:4" x14ac:dyDescent="0.25">
      <c r="A11784" s="1051">
        <v>38907</v>
      </c>
      <c r="B11784" s="1051" t="s">
        <v>26790</v>
      </c>
      <c r="C11784" s="1051" t="s">
        <v>17034</v>
      </c>
      <c r="D11784" s="1054">
        <v>19.190000000000001</v>
      </c>
    </row>
    <row r="11785" spans="1:4" x14ac:dyDescent="0.25">
      <c r="A11785" s="1051">
        <v>38910</v>
      </c>
      <c r="B11785" s="1051" t="s">
        <v>26791</v>
      </c>
      <c r="C11785" s="1051" t="s">
        <v>17034</v>
      </c>
      <c r="D11785" s="1054">
        <v>22.44</v>
      </c>
    </row>
    <row r="11786" spans="1:4" x14ac:dyDescent="0.25">
      <c r="A11786" s="1051">
        <v>11655</v>
      </c>
      <c r="B11786" s="1051" t="s">
        <v>26792</v>
      </c>
      <c r="C11786" s="1051" t="s">
        <v>17034</v>
      </c>
      <c r="D11786" s="1054">
        <v>21.88</v>
      </c>
    </row>
    <row r="11787" spans="1:4" x14ac:dyDescent="0.25">
      <c r="A11787" s="1051">
        <v>11656</v>
      </c>
      <c r="B11787" s="1051" t="s">
        <v>26793</v>
      </c>
      <c r="C11787" s="1051" t="s">
        <v>17034</v>
      </c>
      <c r="D11787" s="1054">
        <v>25.12</v>
      </c>
    </row>
    <row r="11788" spans="1:4" x14ac:dyDescent="0.25">
      <c r="A11788" s="1051">
        <v>7091</v>
      </c>
      <c r="B11788" s="1051" t="s">
        <v>26794</v>
      </c>
      <c r="C11788" s="1051" t="s">
        <v>17034</v>
      </c>
      <c r="D11788" s="1054">
        <v>20.58</v>
      </c>
    </row>
    <row r="11789" spans="1:4" x14ac:dyDescent="0.25">
      <c r="A11789" s="1051">
        <v>37948</v>
      </c>
      <c r="B11789" s="1051" t="s">
        <v>26795</v>
      </c>
      <c r="C11789" s="1051" t="s">
        <v>17034</v>
      </c>
      <c r="D11789" s="1054">
        <v>4.76</v>
      </c>
    </row>
    <row r="11790" spans="1:4" x14ac:dyDescent="0.25">
      <c r="A11790" s="1051">
        <v>7097</v>
      </c>
      <c r="B11790" s="1051" t="s">
        <v>26796</v>
      </c>
      <c r="C11790" s="1051" t="s">
        <v>17034</v>
      </c>
      <c r="D11790" s="1054">
        <v>9.66</v>
      </c>
    </row>
    <row r="11791" spans="1:4" x14ac:dyDescent="0.25">
      <c r="A11791" s="1051">
        <v>11658</v>
      </c>
      <c r="B11791" s="1051" t="s">
        <v>26797</v>
      </c>
      <c r="C11791" s="1051" t="s">
        <v>17034</v>
      </c>
      <c r="D11791" s="1054">
        <v>21.36</v>
      </c>
    </row>
    <row r="11792" spans="1:4" x14ac:dyDescent="0.25">
      <c r="A11792" s="1051">
        <v>7146</v>
      </c>
      <c r="B11792" s="1051" t="s">
        <v>26798</v>
      </c>
      <c r="C11792" s="1051" t="s">
        <v>17034</v>
      </c>
      <c r="D11792" s="1054">
        <v>194.6</v>
      </c>
    </row>
    <row r="11793" spans="1:4" x14ac:dyDescent="0.25">
      <c r="A11793" s="1051">
        <v>7138</v>
      </c>
      <c r="B11793" s="1051" t="s">
        <v>26799</v>
      </c>
      <c r="C11793" s="1051" t="s">
        <v>17034</v>
      </c>
      <c r="D11793" s="1054">
        <v>1.23</v>
      </c>
    </row>
    <row r="11794" spans="1:4" x14ac:dyDescent="0.25">
      <c r="A11794" s="1051">
        <v>7139</v>
      </c>
      <c r="B11794" s="1051" t="s">
        <v>26800</v>
      </c>
      <c r="C11794" s="1051" t="s">
        <v>17034</v>
      </c>
      <c r="D11794" s="1054">
        <v>1.4</v>
      </c>
    </row>
    <row r="11795" spans="1:4" x14ac:dyDescent="0.25">
      <c r="A11795" s="1051">
        <v>7140</v>
      </c>
      <c r="B11795" s="1051" t="s">
        <v>26801</v>
      </c>
      <c r="C11795" s="1051" t="s">
        <v>17034</v>
      </c>
      <c r="D11795" s="1054">
        <v>4.38</v>
      </c>
    </row>
    <row r="11796" spans="1:4" x14ac:dyDescent="0.25">
      <c r="A11796" s="1051">
        <v>7141</v>
      </c>
      <c r="B11796" s="1051" t="s">
        <v>26802</v>
      </c>
      <c r="C11796" s="1051" t="s">
        <v>17034</v>
      </c>
      <c r="D11796" s="1054">
        <v>10.71</v>
      </c>
    </row>
    <row r="11797" spans="1:4" x14ac:dyDescent="0.25">
      <c r="A11797" s="1051">
        <v>7143</v>
      </c>
      <c r="B11797" s="1051" t="s">
        <v>26803</v>
      </c>
      <c r="C11797" s="1051" t="s">
        <v>17034</v>
      </c>
      <c r="D11797" s="1054">
        <v>35.93</v>
      </c>
    </row>
    <row r="11798" spans="1:4" x14ac:dyDescent="0.25">
      <c r="A11798" s="1051">
        <v>7144</v>
      </c>
      <c r="B11798" s="1051" t="s">
        <v>26804</v>
      </c>
      <c r="C11798" s="1051" t="s">
        <v>17034</v>
      </c>
      <c r="D11798" s="1054">
        <v>66.650000000000006</v>
      </c>
    </row>
    <row r="11799" spans="1:4" x14ac:dyDescent="0.25">
      <c r="A11799" s="1051">
        <v>7145</v>
      </c>
      <c r="B11799" s="1051" t="s">
        <v>26805</v>
      </c>
      <c r="C11799" s="1051" t="s">
        <v>17034</v>
      </c>
      <c r="D11799" s="1054">
        <v>90.63</v>
      </c>
    </row>
    <row r="11800" spans="1:4" x14ac:dyDescent="0.25">
      <c r="A11800" s="1051">
        <v>7142</v>
      </c>
      <c r="B11800" s="1051" t="s">
        <v>26806</v>
      </c>
      <c r="C11800" s="1051" t="s">
        <v>17034</v>
      </c>
      <c r="D11800" s="1054">
        <v>11.19</v>
      </c>
    </row>
    <row r="11801" spans="1:4" x14ac:dyDescent="0.25">
      <c r="A11801" s="1051">
        <v>3593</v>
      </c>
      <c r="B11801" s="1051" t="s">
        <v>26807</v>
      </c>
      <c r="C11801" s="1051" t="s">
        <v>17034</v>
      </c>
      <c r="D11801" s="1054">
        <v>101.47</v>
      </c>
    </row>
    <row r="11802" spans="1:4" x14ac:dyDescent="0.25">
      <c r="A11802" s="1051">
        <v>3588</v>
      </c>
      <c r="B11802" s="1051" t="s">
        <v>26808</v>
      </c>
      <c r="C11802" s="1051" t="s">
        <v>17034</v>
      </c>
      <c r="D11802" s="1054">
        <v>78.209999999999994</v>
      </c>
    </row>
    <row r="11803" spans="1:4" x14ac:dyDescent="0.25">
      <c r="A11803" s="1051">
        <v>3585</v>
      </c>
      <c r="B11803" s="1051" t="s">
        <v>26809</v>
      </c>
      <c r="C11803" s="1051" t="s">
        <v>17034</v>
      </c>
      <c r="D11803" s="1054">
        <v>24.16</v>
      </c>
    </row>
    <row r="11804" spans="1:4" x14ac:dyDescent="0.25">
      <c r="A11804" s="1051">
        <v>3587</v>
      </c>
      <c r="B11804" s="1051" t="s">
        <v>26810</v>
      </c>
      <c r="C11804" s="1051" t="s">
        <v>17034</v>
      </c>
      <c r="D11804" s="1054">
        <v>48.53</v>
      </c>
    </row>
    <row r="11805" spans="1:4" x14ac:dyDescent="0.25">
      <c r="A11805" s="1051">
        <v>3590</v>
      </c>
      <c r="B11805" s="1051" t="s">
        <v>26811</v>
      </c>
      <c r="C11805" s="1051" t="s">
        <v>17034</v>
      </c>
      <c r="D11805" s="1054">
        <v>288.11</v>
      </c>
    </row>
    <row r="11806" spans="1:4" x14ac:dyDescent="0.25">
      <c r="A11806" s="1051">
        <v>3589</v>
      </c>
      <c r="B11806" s="1051" t="s">
        <v>26812</v>
      </c>
      <c r="C11806" s="1051" t="s">
        <v>17034</v>
      </c>
      <c r="D11806" s="1054">
        <v>154.63999999999999</v>
      </c>
    </row>
    <row r="11807" spans="1:4" x14ac:dyDescent="0.25">
      <c r="A11807" s="1051">
        <v>3586</v>
      </c>
      <c r="B11807" s="1051" t="s">
        <v>26813</v>
      </c>
      <c r="C11807" s="1051" t="s">
        <v>17034</v>
      </c>
      <c r="D11807" s="1054">
        <v>31.64</v>
      </c>
    </row>
    <row r="11808" spans="1:4" x14ac:dyDescent="0.25">
      <c r="A11808" s="1051">
        <v>3592</v>
      </c>
      <c r="B11808" s="1051" t="s">
        <v>26814</v>
      </c>
      <c r="C11808" s="1051" t="s">
        <v>17034</v>
      </c>
      <c r="D11808" s="1054">
        <v>455.41</v>
      </c>
    </row>
    <row r="11809" spans="1:4" x14ac:dyDescent="0.25">
      <c r="A11809" s="1051">
        <v>3591</v>
      </c>
      <c r="B11809" s="1051" t="s">
        <v>26815</v>
      </c>
      <c r="C11809" s="1051" t="s">
        <v>17034</v>
      </c>
      <c r="D11809" s="1054">
        <v>730.05</v>
      </c>
    </row>
    <row r="11810" spans="1:4" x14ac:dyDescent="0.25">
      <c r="A11810" s="1051">
        <v>40396</v>
      </c>
      <c r="B11810" s="1051" t="s">
        <v>26816</v>
      </c>
      <c r="C11810" s="1051" t="s">
        <v>17034</v>
      </c>
      <c r="D11810" s="1054">
        <v>198.47</v>
      </c>
    </row>
    <row r="11811" spans="1:4" x14ac:dyDescent="0.25">
      <c r="A11811" s="1051">
        <v>40395</v>
      </c>
      <c r="B11811" s="1051" t="s">
        <v>26817</v>
      </c>
      <c r="C11811" s="1051" t="s">
        <v>17034</v>
      </c>
      <c r="D11811" s="1054">
        <v>152.31</v>
      </c>
    </row>
    <row r="11812" spans="1:4" x14ac:dyDescent="0.25">
      <c r="A11812" s="1051">
        <v>40392</v>
      </c>
      <c r="B11812" s="1051" t="s">
        <v>26818</v>
      </c>
      <c r="C11812" s="1051" t="s">
        <v>17034</v>
      </c>
      <c r="D11812" s="1054">
        <v>49.01</v>
      </c>
    </row>
    <row r="11813" spans="1:4" x14ac:dyDescent="0.25">
      <c r="A11813" s="1051">
        <v>40394</v>
      </c>
      <c r="B11813" s="1051" t="s">
        <v>26819</v>
      </c>
      <c r="C11813" s="1051" t="s">
        <v>17034</v>
      </c>
      <c r="D11813" s="1054">
        <v>99.16</v>
      </c>
    </row>
    <row r="11814" spans="1:4" x14ac:dyDescent="0.25">
      <c r="A11814" s="1051">
        <v>40398</v>
      </c>
      <c r="B11814" s="1051" t="s">
        <v>26820</v>
      </c>
      <c r="C11814" s="1051" t="s">
        <v>17034</v>
      </c>
      <c r="D11814" s="1054">
        <v>636.72</v>
      </c>
    </row>
    <row r="11815" spans="1:4" x14ac:dyDescent="0.25">
      <c r="A11815" s="1051">
        <v>40397</v>
      </c>
      <c r="B11815" s="1051" t="s">
        <v>26821</v>
      </c>
      <c r="C11815" s="1051" t="s">
        <v>17034</v>
      </c>
      <c r="D11815" s="1054">
        <v>326.07</v>
      </c>
    </row>
    <row r="11816" spans="1:4" x14ac:dyDescent="0.25">
      <c r="A11816" s="1051">
        <v>40393</v>
      </c>
      <c r="B11816" s="1051" t="s">
        <v>26822</v>
      </c>
      <c r="C11816" s="1051" t="s">
        <v>17034</v>
      </c>
      <c r="D11816" s="1054">
        <v>63.13</v>
      </c>
    </row>
    <row r="11817" spans="1:4" x14ac:dyDescent="0.25">
      <c r="A11817" s="1051">
        <v>40399</v>
      </c>
      <c r="B11817" s="1051" t="s">
        <v>26823</v>
      </c>
      <c r="C11817" s="1051" t="s">
        <v>17034</v>
      </c>
      <c r="D11817" s="1055">
        <v>1041.67</v>
      </c>
    </row>
    <row r="11818" spans="1:4" x14ac:dyDescent="0.25">
      <c r="A11818" s="1051">
        <v>39322</v>
      </c>
      <c r="B11818" s="1051" t="s">
        <v>26824</v>
      </c>
      <c r="C11818" s="1051" t="s">
        <v>17034</v>
      </c>
      <c r="D11818" s="1054">
        <v>9.4700000000000006</v>
      </c>
    </row>
    <row r="11819" spans="1:4" x14ac:dyDescent="0.25">
      <c r="A11819" s="1051">
        <v>39289</v>
      </c>
      <c r="B11819" s="1051" t="s">
        <v>26825</v>
      </c>
      <c r="C11819" s="1051" t="s">
        <v>17034</v>
      </c>
      <c r="D11819" s="1054">
        <v>17.649999999999999</v>
      </c>
    </row>
    <row r="11820" spans="1:4" x14ac:dyDescent="0.25">
      <c r="A11820" s="1051">
        <v>39290</v>
      </c>
      <c r="B11820" s="1051" t="s">
        <v>26826</v>
      </c>
      <c r="C11820" s="1051" t="s">
        <v>17034</v>
      </c>
      <c r="D11820" s="1054">
        <v>29.8</v>
      </c>
    </row>
    <row r="11821" spans="1:4" x14ac:dyDescent="0.25">
      <c r="A11821" s="1051">
        <v>39291</v>
      </c>
      <c r="B11821" s="1051" t="s">
        <v>26827</v>
      </c>
      <c r="C11821" s="1051" t="s">
        <v>17034</v>
      </c>
      <c r="D11821" s="1054">
        <v>32.950000000000003</v>
      </c>
    </row>
    <row r="11822" spans="1:4" x14ac:dyDescent="0.25">
      <c r="A11822" s="1051">
        <v>41892</v>
      </c>
      <c r="B11822" s="1051" t="s">
        <v>26828</v>
      </c>
      <c r="C11822" s="1051" t="s">
        <v>17034</v>
      </c>
      <c r="D11822" s="1054">
        <v>105.22</v>
      </c>
    </row>
    <row r="11823" spans="1:4" x14ac:dyDescent="0.25">
      <c r="A11823" s="1051">
        <v>7048</v>
      </c>
      <c r="B11823" s="1051" t="s">
        <v>26829</v>
      </c>
      <c r="C11823" s="1051" t="s">
        <v>17034</v>
      </c>
      <c r="D11823" s="1054">
        <v>22.71</v>
      </c>
    </row>
    <row r="11824" spans="1:4" x14ac:dyDescent="0.25">
      <c r="A11824" s="1051">
        <v>7088</v>
      </c>
      <c r="B11824" s="1051" t="s">
        <v>26830</v>
      </c>
      <c r="C11824" s="1051" t="s">
        <v>17034</v>
      </c>
      <c r="D11824" s="1054">
        <v>49.66</v>
      </c>
    </row>
    <row r="11825" spans="1:4" x14ac:dyDescent="0.25">
      <c r="A11825" s="1051">
        <v>20179</v>
      </c>
      <c r="B11825" s="1051" t="s">
        <v>26831</v>
      </c>
      <c r="C11825" s="1051" t="s">
        <v>17034</v>
      </c>
      <c r="D11825" s="1054">
        <v>56.3</v>
      </c>
    </row>
    <row r="11826" spans="1:4" x14ac:dyDescent="0.25">
      <c r="A11826" s="1051">
        <v>20178</v>
      </c>
      <c r="B11826" s="1051" t="s">
        <v>26832</v>
      </c>
      <c r="C11826" s="1051" t="s">
        <v>17034</v>
      </c>
      <c r="D11826" s="1054">
        <v>67.48</v>
      </c>
    </row>
    <row r="11827" spans="1:4" x14ac:dyDescent="0.25">
      <c r="A11827" s="1051">
        <v>20180</v>
      </c>
      <c r="B11827" s="1051" t="s">
        <v>26833</v>
      </c>
      <c r="C11827" s="1051" t="s">
        <v>17034</v>
      </c>
      <c r="D11827" s="1054">
        <v>111.38</v>
      </c>
    </row>
    <row r="11828" spans="1:4" x14ac:dyDescent="0.25">
      <c r="A11828" s="1051">
        <v>20181</v>
      </c>
      <c r="B11828" s="1051" t="s">
        <v>26834</v>
      </c>
      <c r="C11828" s="1051" t="s">
        <v>17034</v>
      </c>
      <c r="D11828" s="1054">
        <v>149.13</v>
      </c>
    </row>
    <row r="11829" spans="1:4" x14ac:dyDescent="0.25">
      <c r="A11829" s="1051">
        <v>20177</v>
      </c>
      <c r="B11829" s="1051" t="s">
        <v>26835</v>
      </c>
      <c r="C11829" s="1051" t="s">
        <v>17034</v>
      </c>
      <c r="D11829" s="1054">
        <v>36.89</v>
      </c>
    </row>
    <row r="11830" spans="1:4" x14ac:dyDescent="0.25">
      <c r="A11830" s="1051">
        <v>7070</v>
      </c>
      <c r="B11830" s="1051" t="s">
        <v>26836</v>
      </c>
      <c r="C11830" s="1051" t="s">
        <v>17034</v>
      </c>
      <c r="D11830" s="1054">
        <v>264.7</v>
      </c>
    </row>
    <row r="11831" spans="1:4" x14ac:dyDescent="0.25">
      <c r="A11831" s="1051">
        <v>40945</v>
      </c>
      <c r="B11831" s="1051" t="s">
        <v>26837</v>
      </c>
      <c r="C11831" s="1051" t="s">
        <v>17039</v>
      </c>
      <c r="D11831" s="1054">
        <v>28.76</v>
      </c>
    </row>
    <row r="11832" spans="1:4" x14ac:dyDescent="0.25">
      <c r="A11832" s="1051">
        <v>40946</v>
      </c>
      <c r="B11832" s="1051" t="s">
        <v>26838</v>
      </c>
      <c r="C11832" s="1051" t="s">
        <v>17040</v>
      </c>
      <c r="D11832" s="1055">
        <v>5044.07</v>
      </c>
    </row>
    <row r="11833" spans="1:4" x14ac:dyDescent="0.25">
      <c r="A11833" s="1051">
        <v>7153</v>
      </c>
      <c r="B11833" s="1051" t="s">
        <v>26839</v>
      </c>
      <c r="C11833" s="1051" t="s">
        <v>17039</v>
      </c>
      <c r="D11833" s="1054">
        <v>49.25</v>
      </c>
    </row>
    <row r="11834" spans="1:4" x14ac:dyDescent="0.25">
      <c r="A11834" s="1051">
        <v>41089</v>
      </c>
      <c r="B11834" s="1051" t="s">
        <v>26840</v>
      </c>
      <c r="C11834" s="1051" t="s">
        <v>17040</v>
      </c>
      <c r="D11834" s="1055">
        <v>8632.33</v>
      </c>
    </row>
    <row r="11835" spans="1:4" x14ac:dyDescent="0.25">
      <c r="A11835" s="1051">
        <v>40943</v>
      </c>
      <c r="B11835" s="1051" t="s">
        <v>26841</v>
      </c>
      <c r="C11835" s="1051" t="s">
        <v>17039</v>
      </c>
      <c r="D11835" s="1054">
        <v>34.94</v>
      </c>
    </row>
    <row r="11836" spans="1:4" x14ac:dyDescent="0.25">
      <c r="A11836" s="1051">
        <v>40944</v>
      </c>
      <c r="B11836" s="1051" t="s">
        <v>26842</v>
      </c>
      <c r="C11836" s="1051" t="s">
        <v>17040</v>
      </c>
      <c r="D11836" s="1055">
        <v>6128.44</v>
      </c>
    </row>
    <row r="11837" spans="1:4" x14ac:dyDescent="0.25">
      <c r="A11837" s="1051">
        <v>6175</v>
      </c>
      <c r="B11837" s="1051" t="s">
        <v>26843</v>
      </c>
      <c r="C11837" s="1051" t="s">
        <v>17039</v>
      </c>
      <c r="D11837" s="1054">
        <v>51.76</v>
      </c>
    </row>
    <row r="11838" spans="1:4" x14ac:dyDescent="0.25">
      <c r="A11838" s="1051">
        <v>41092</v>
      </c>
      <c r="B11838" s="1051" t="s">
        <v>26844</v>
      </c>
      <c r="C11838" s="1051" t="s">
        <v>17040</v>
      </c>
      <c r="D11838" s="1055">
        <v>9076</v>
      </c>
    </row>
    <row r="11839" spans="1:4" x14ac:dyDescent="0.25">
      <c r="A11839" s="1051">
        <v>37712</v>
      </c>
      <c r="B11839" s="1051" t="s">
        <v>26845</v>
      </c>
      <c r="C11839" s="1051" t="s">
        <v>17041</v>
      </c>
      <c r="D11839" s="1054">
        <v>83.89</v>
      </c>
    </row>
    <row r="11840" spans="1:4" x14ac:dyDescent="0.25">
      <c r="A11840" s="1051">
        <v>34558</v>
      </c>
      <c r="B11840" s="1051" t="s">
        <v>26846</v>
      </c>
      <c r="C11840" s="1051" t="s">
        <v>17035</v>
      </c>
      <c r="D11840" s="1054">
        <v>3.27</v>
      </c>
    </row>
    <row r="11841" spans="1:4" x14ac:dyDescent="0.25">
      <c r="A11841" s="1051">
        <v>34547</v>
      </c>
      <c r="B11841" s="1051" t="s">
        <v>26847</v>
      </c>
      <c r="C11841" s="1051" t="s">
        <v>17035</v>
      </c>
      <c r="D11841" s="1054">
        <v>4.0199999999999996</v>
      </c>
    </row>
    <row r="11842" spans="1:4" x14ac:dyDescent="0.25">
      <c r="A11842" s="1051">
        <v>34548</v>
      </c>
      <c r="B11842" s="1051" t="s">
        <v>26848</v>
      </c>
      <c r="C11842" s="1051" t="s">
        <v>17035</v>
      </c>
      <c r="D11842" s="1054">
        <v>6.59</v>
      </c>
    </row>
    <row r="11843" spans="1:4" x14ac:dyDescent="0.25">
      <c r="A11843" s="1051">
        <v>34550</v>
      </c>
      <c r="B11843" s="1051" t="s">
        <v>26849</v>
      </c>
      <c r="C11843" s="1051" t="s">
        <v>17035</v>
      </c>
      <c r="D11843" s="1054">
        <v>1.74</v>
      </c>
    </row>
    <row r="11844" spans="1:4" x14ac:dyDescent="0.25">
      <c r="A11844" s="1051">
        <v>34557</v>
      </c>
      <c r="B11844" s="1051" t="s">
        <v>26850</v>
      </c>
      <c r="C11844" s="1051" t="s">
        <v>17035</v>
      </c>
      <c r="D11844" s="1054">
        <v>2.54</v>
      </c>
    </row>
    <row r="11845" spans="1:4" x14ac:dyDescent="0.25">
      <c r="A11845" s="1051">
        <v>37411</v>
      </c>
      <c r="B11845" s="1051" t="s">
        <v>26851</v>
      </c>
      <c r="C11845" s="1051" t="s">
        <v>17041</v>
      </c>
      <c r="D11845" s="1054">
        <v>18.61</v>
      </c>
    </row>
    <row r="11846" spans="1:4" x14ac:dyDescent="0.25">
      <c r="A11846" s="1051">
        <v>39508</v>
      </c>
      <c r="B11846" s="1051" t="s">
        <v>26852</v>
      </c>
      <c r="C11846" s="1051" t="s">
        <v>17041</v>
      </c>
      <c r="D11846" s="1054">
        <v>10.45</v>
      </c>
    </row>
    <row r="11847" spans="1:4" x14ac:dyDescent="0.25">
      <c r="A11847" s="1051">
        <v>39507</v>
      </c>
      <c r="B11847" s="1051" t="s">
        <v>26853</v>
      </c>
      <c r="C11847" s="1051" t="s">
        <v>17041</v>
      </c>
      <c r="D11847" s="1054">
        <v>15.59</v>
      </c>
    </row>
    <row r="11848" spans="1:4" x14ac:dyDescent="0.25">
      <c r="A11848" s="1051">
        <v>7155</v>
      </c>
      <c r="B11848" s="1051" t="s">
        <v>26854</v>
      </c>
      <c r="C11848" s="1051" t="s">
        <v>17041</v>
      </c>
      <c r="D11848" s="1054">
        <v>20.02</v>
      </c>
    </row>
    <row r="11849" spans="1:4" x14ac:dyDescent="0.25">
      <c r="A11849" s="1051">
        <v>42406</v>
      </c>
      <c r="B11849" s="1051" t="s">
        <v>26855</v>
      </c>
      <c r="C11849" s="1051" t="s">
        <v>17041</v>
      </c>
      <c r="D11849" s="1054">
        <v>22.95</v>
      </c>
    </row>
    <row r="11850" spans="1:4" x14ac:dyDescent="0.25">
      <c r="A11850" s="1051">
        <v>7156</v>
      </c>
      <c r="B11850" s="1051" t="s">
        <v>26856</v>
      </c>
      <c r="C11850" s="1051" t="s">
        <v>17041</v>
      </c>
      <c r="D11850" s="1054">
        <v>28.72</v>
      </c>
    </row>
    <row r="11851" spans="1:4" x14ac:dyDescent="0.25">
      <c r="A11851" s="1051">
        <v>43127</v>
      </c>
      <c r="B11851" s="1051" t="s">
        <v>26857</v>
      </c>
      <c r="C11851" s="1051" t="s">
        <v>17041</v>
      </c>
      <c r="D11851" s="1054">
        <v>41.1</v>
      </c>
    </row>
    <row r="11852" spans="1:4" x14ac:dyDescent="0.25">
      <c r="A11852" s="1051">
        <v>10917</v>
      </c>
      <c r="B11852" s="1051" t="s">
        <v>26858</v>
      </c>
      <c r="C11852" s="1051" t="s">
        <v>17041</v>
      </c>
      <c r="D11852" s="1054">
        <v>8.67</v>
      </c>
    </row>
    <row r="11853" spans="1:4" x14ac:dyDescent="0.25">
      <c r="A11853" s="1051">
        <v>21141</v>
      </c>
      <c r="B11853" s="1051" t="s">
        <v>26859</v>
      </c>
      <c r="C11853" s="1051" t="s">
        <v>17041</v>
      </c>
      <c r="D11853" s="1054">
        <v>13.43</v>
      </c>
    </row>
    <row r="11854" spans="1:4" x14ac:dyDescent="0.25">
      <c r="A11854" s="1051">
        <v>39509</v>
      </c>
      <c r="B11854" s="1051" t="s">
        <v>26860</v>
      </c>
      <c r="C11854" s="1051" t="s">
        <v>17041</v>
      </c>
      <c r="D11854" s="1054">
        <v>12.92</v>
      </c>
    </row>
    <row r="11855" spans="1:4" x14ac:dyDescent="0.25">
      <c r="A11855" s="1051">
        <v>44529</v>
      </c>
      <c r="B11855" s="1051" t="s">
        <v>26861</v>
      </c>
      <c r="C11855" s="1051" t="s">
        <v>17041</v>
      </c>
      <c r="D11855" s="1054">
        <v>22.55</v>
      </c>
    </row>
    <row r="11856" spans="1:4" x14ac:dyDescent="0.25">
      <c r="A11856" s="1051">
        <v>7167</v>
      </c>
      <c r="B11856" s="1051" t="s">
        <v>26862</v>
      </c>
      <c r="C11856" s="1051" t="s">
        <v>17041</v>
      </c>
      <c r="D11856" s="1054">
        <v>25.6</v>
      </c>
    </row>
    <row r="11857" spans="1:4" x14ac:dyDescent="0.25">
      <c r="A11857" s="1051">
        <v>10928</v>
      </c>
      <c r="B11857" s="1051" t="s">
        <v>26863</v>
      </c>
      <c r="C11857" s="1051" t="s">
        <v>17041</v>
      </c>
      <c r="D11857" s="1054">
        <v>14.71</v>
      </c>
    </row>
    <row r="11858" spans="1:4" x14ac:dyDescent="0.25">
      <c r="A11858" s="1051">
        <v>10933</v>
      </c>
      <c r="B11858" s="1051" t="s">
        <v>26864</v>
      </c>
      <c r="C11858" s="1051" t="s">
        <v>17041</v>
      </c>
      <c r="D11858" s="1054">
        <v>22.19</v>
      </c>
    </row>
    <row r="11859" spans="1:4" x14ac:dyDescent="0.25">
      <c r="A11859" s="1051">
        <v>7158</v>
      </c>
      <c r="B11859" s="1051" t="s">
        <v>26865</v>
      </c>
      <c r="C11859" s="1051" t="s">
        <v>17041</v>
      </c>
      <c r="D11859" s="1054">
        <v>37.630000000000003</v>
      </c>
    </row>
    <row r="11860" spans="1:4" x14ac:dyDescent="0.25">
      <c r="A11860" s="1051">
        <v>10927</v>
      </c>
      <c r="B11860" s="1051" t="s">
        <v>26866</v>
      </c>
      <c r="C11860" s="1051" t="s">
        <v>17041</v>
      </c>
      <c r="D11860" s="1054">
        <v>24.06</v>
      </c>
    </row>
    <row r="11861" spans="1:4" x14ac:dyDescent="0.25">
      <c r="A11861" s="1051">
        <v>7162</v>
      </c>
      <c r="B11861" s="1051" t="s">
        <v>26867</v>
      </c>
      <c r="C11861" s="1051" t="s">
        <v>17041</v>
      </c>
      <c r="D11861" s="1054">
        <v>58.89</v>
      </c>
    </row>
    <row r="11862" spans="1:4" x14ac:dyDescent="0.25">
      <c r="A11862" s="1051">
        <v>10932</v>
      </c>
      <c r="B11862" s="1051" t="s">
        <v>26868</v>
      </c>
      <c r="C11862" s="1051" t="s">
        <v>17041</v>
      </c>
      <c r="D11862" s="1054">
        <v>102.42</v>
      </c>
    </row>
    <row r="11863" spans="1:4" x14ac:dyDescent="0.25">
      <c r="A11863" s="1051">
        <v>10937</v>
      </c>
      <c r="B11863" s="1051" t="s">
        <v>26869</v>
      </c>
      <c r="C11863" s="1051" t="s">
        <v>17041</v>
      </c>
      <c r="D11863" s="1054">
        <v>26.32</v>
      </c>
    </row>
    <row r="11864" spans="1:4" x14ac:dyDescent="0.25">
      <c r="A11864" s="1051">
        <v>10935</v>
      </c>
      <c r="B11864" s="1051" t="s">
        <v>26870</v>
      </c>
      <c r="C11864" s="1051" t="s">
        <v>17041</v>
      </c>
      <c r="D11864" s="1054">
        <v>45.66</v>
      </c>
    </row>
    <row r="11865" spans="1:4" x14ac:dyDescent="0.25">
      <c r="A11865" s="1051">
        <v>10931</v>
      </c>
      <c r="B11865" s="1051" t="s">
        <v>26871</v>
      </c>
      <c r="C11865" s="1051" t="s">
        <v>17041</v>
      </c>
      <c r="D11865" s="1054">
        <v>12.84</v>
      </c>
    </row>
    <row r="11866" spans="1:4" x14ac:dyDescent="0.25">
      <c r="A11866" s="1051">
        <v>7164</v>
      </c>
      <c r="B11866" s="1051" t="s">
        <v>26872</v>
      </c>
      <c r="C11866" s="1051" t="s">
        <v>17041</v>
      </c>
      <c r="D11866" s="1054">
        <v>42.5</v>
      </c>
    </row>
    <row r="11867" spans="1:4" x14ac:dyDescent="0.25">
      <c r="A11867" s="1051">
        <v>36887</v>
      </c>
      <c r="B11867" s="1051" t="s">
        <v>26873</v>
      </c>
      <c r="C11867" s="1051" t="s">
        <v>17041</v>
      </c>
      <c r="D11867" s="1054">
        <v>9.51</v>
      </c>
    </row>
    <row r="11868" spans="1:4" x14ac:dyDescent="0.25">
      <c r="A11868" s="1051">
        <v>34630</v>
      </c>
      <c r="B11868" s="1051" t="s">
        <v>26874</v>
      </c>
      <c r="C11868" s="1051" t="s">
        <v>17034</v>
      </c>
      <c r="D11868" s="1055">
        <v>1363.34</v>
      </c>
    </row>
    <row r="11869" spans="1:4" x14ac:dyDescent="0.25">
      <c r="A11869" s="1051">
        <v>7161</v>
      </c>
      <c r="B11869" s="1051" t="s">
        <v>26875</v>
      </c>
      <c r="C11869" s="1051" t="s">
        <v>17041</v>
      </c>
      <c r="D11869" s="1054">
        <v>5.29</v>
      </c>
    </row>
    <row r="11870" spans="1:4" x14ac:dyDescent="0.25">
      <c r="A11870" s="1051">
        <v>7170</v>
      </c>
      <c r="B11870" s="1051" t="s">
        <v>26876</v>
      </c>
      <c r="C11870" s="1051" t="s">
        <v>17041</v>
      </c>
      <c r="D11870" s="1054">
        <v>2.2999999999999998</v>
      </c>
    </row>
    <row r="11871" spans="1:4" x14ac:dyDescent="0.25">
      <c r="A11871" s="1051">
        <v>37524</v>
      </c>
      <c r="B11871" s="1051" t="s">
        <v>26877</v>
      </c>
      <c r="C11871" s="1051" t="s">
        <v>17035</v>
      </c>
      <c r="D11871" s="1054">
        <v>2.1</v>
      </c>
    </row>
    <row r="11872" spans="1:4" x14ac:dyDescent="0.25">
      <c r="A11872" s="1051">
        <v>37525</v>
      </c>
      <c r="B11872" s="1051" t="s">
        <v>26878</v>
      </c>
      <c r="C11872" s="1051" t="s">
        <v>17035</v>
      </c>
      <c r="D11872" s="1054">
        <v>2.87</v>
      </c>
    </row>
    <row r="11873" spans="1:4" x14ac:dyDescent="0.25">
      <c r="A11873" s="1051">
        <v>36789</v>
      </c>
      <c r="B11873" s="1051" t="s">
        <v>26879</v>
      </c>
      <c r="C11873" s="1051" t="s">
        <v>17034</v>
      </c>
      <c r="D11873" s="1054">
        <v>1.23</v>
      </c>
    </row>
    <row r="11874" spans="1:4" x14ac:dyDescent="0.25">
      <c r="A11874" s="1051">
        <v>7173</v>
      </c>
      <c r="B11874" s="1051" t="s">
        <v>26880</v>
      </c>
      <c r="C11874" s="1051" t="s">
        <v>17055</v>
      </c>
      <c r="D11874" s="1054">
        <v>800</v>
      </c>
    </row>
    <row r="11875" spans="1:4" x14ac:dyDescent="0.25">
      <c r="A11875" s="1051">
        <v>7175</v>
      </c>
      <c r="B11875" s="1051" t="s">
        <v>26881</v>
      </c>
      <c r="C11875" s="1051" t="s">
        <v>17034</v>
      </c>
      <c r="D11875" s="1054">
        <v>0.9</v>
      </c>
    </row>
    <row r="11876" spans="1:4" x14ac:dyDescent="0.25">
      <c r="A11876" s="1051">
        <v>40741</v>
      </c>
      <c r="B11876" s="1051" t="s">
        <v>26882</v>
      </c>
      <c r="C11876" s="1051" t="s">
        <v>17034</v>
      </c>
      <c r="D11876" s="1054">
        <v>2.97</v>
      </c>
    </row>
    <row r="11877" spans="1:4" x14ac:dyDescent="0.25">
      <c r="A11877" s="1051">
        <v>7184</v>
      </c>
      <c r="B11877" s="1051" t="s">
        <v>26883</v>
      </c>
      <c r="C11877" s="1051" t="s">
        <v>17041</v>
      </c>
      <c r="D11877" s="1054">
        <v>52.54</v>
      </c>
    </row>
    <row r="11878" spans="1:4" x14ac:dyDescent="0.25">
      <c r="A11878" s="1051">
        <v>34458</v>
      </c>
      <c r="B11878" s="1051" t="s">
        <v>26884</v>
      </c>
      <c r="C11878" s="1051" t="s">
        <v>17034</v>
      </c>
      <c r="D11878" s="1054">
        <v>146.02000000000001</v>
      </c>
    </row>
    <row r="11879" spans="1:4" x14ac:dyDescent="0.25">
      <c r="A11879" s="1051">
        <v>34464</v>
      </c>
      <c r="B11879" s="1051" t="s">
        <v>26885</v>
      </c>
      <c r="C11879" s="1051" t="s">
        <v>17034</v>
      </c>
      <c r="D11879" s="1054">
        <v>217.36</v>
      </c>
    </row>
    <row r="11880" spans="1:4" x14ac:dyDescent="0.25">
      <c r="A11880" s="1051">
        <v>34468</v>
      </c>
      <c r="B11880" s="1051" t="s">
        <v>26886</v>
      </c>
      <c r="C11880" s="1051" t="s">
        <v>17034</v>
      </c>
      <c r="D11880" s="1054">
        <v>274.02999999999997</v>
      </c>
    </row>
    <row r="11881" spans="1:4" x14ac:dyDescent="0.25">
      <c r="A11881" s="1051">
        <v>34473</v>
      </c>
      <c r="B11881" s="1051" t="s">
        <v>26887</v>
      </c>
      <c r="C11881" s="1051" t="s">
        <v>17034</v>
      </c>
      <c r="D11881" s="1054">
        <v>166.23</v>
      </c>
    </row>
    <row r="11882" spans="1:4" x14ac:dyDescent="0.25">
      <c r="A11882" s="1051">
        <v>34480</v>
      </c>
      <c r="B11882" s="1051" t="s">
        <v>26888</v>
      </c>
      <c r="C11882" s="1051" t="s">
        <v>17034</v>
      </c>
      <c r="D11882" s="1054">
        <v>307.20999999999998</v>
      </c>
    </row>
    <row r="11883" spans="1:4" x14ac:dyDescent="0.25">
      <c r="A11883" s="1051">
        <v>34486</v>
      </c>
      <c r="B11883" s="1051" t="s">
        <v>26889</v>
      </c>
      <c r="C11883" s="1051" t="s">
        <v>17034</v>
      </c>
      <c r="D11883" s="1054">
        <v>363.72</v>
      </c>
    </row>
    <row r="11884" spans="1:4" x14ac:dyDescent="0.25">
      <c r="A11884" s="1051">
        <v>7190</v>
      </c>
      <c r="B11884" s="1051" t="s">
        <v>26890</v>
      </c>
      <c r="C11884" s="1051" t="s">
        <v>17034</v>
      </c>
      <c r="D11884" s="1054">
        <v>12.14</v>
      </c>
    </row>
    <row r="11885" spans="1:4" x14ac:dyDescent="0.25">
      <c r="A11885" s="1051">
        <v>34417</v>
      </c>
      <c r="B11885" s="1051" t="s">
        <v>26891</v>
      </c>
      <c r="C11885" s="1051" t="s">
        <v>17034</v>
      </c>
      <c r="D11885" s="1054">
        <v>19.43</v>
      </c>
    </row>
    <row r="11886" spans="1:4" x14ac:dyDescent="0.25">
      <c r="A11886" s="1051">
        <v>7213</v>
      </c>
      <c r="B11886" s="1051" t="s">
        <v>26892</v>
      </c>
      <c r="C11886" s="1051" t="s">
        <v>17041</v>
      </c>
      <c r="D11886" s="1054">
        <v>17.82</v>
      </c>
    </row>
    <row r="11887" spans="1:4" x14ac:dyDescent="0.25">
      <c r="A11887" s="1051">
        <v>7195</v>
      </c>
      <c r="B11887" s="1051" t="s">
        <v>26893</v>
      </c>
      <c r="C11887" s="1051" t="s">
        <v>17034</v>
      </c>
      <c r="D11887" s="1054">
        <v>52.32</v>
      </c>
    </row>
    <row r="11888" spans="1:4" x14ac:dyDescent="0.25">
      <c r="A11888" s="1051">
        <v>7186</v>
      </c>
      <c r="B11888" s="1051" t="s">
        <v>26894</v>
      </c>
      <c r="C11888" s="1051" t="s">
        <v>17034</v>
      </c>
      <c r="D11888" s="1054">
        <v>57</v>
      </c>
    </row>
    <row r="11889" spans="1:4" x14ac:dyDescent="0.25">
      <c r="A11889" s="1051">
        <v>7194</v>
      </c>
      <c r="B11889" s="1051" t="s">
        <v>26895</v>
      </c>
      <c r="C11889" s="1051" t="s">
        <v>17041</v>
      </c>
      <c r="D11889" s="1054">
        <v>26.28</v>
      </c>
    </row>
    <row r="11890" spans="1:4" x14ac:dyDescent="0.25">
      <c r="A11890" s="1051">
        <v>7197</v>
      </c>
      <c r="B11890" s="1051" t="s">
        <v>26896</v>
      </c>
      <c r="C11890" s="1051" t="s">
        <v>17034</v>
      </c>
      <c r="D11890" s="1054">
        <v>110.92</v>
      </c>
    </row>
    <row r="11891" spans="1:4" x14ac:dyDescent="0.25">
      <c r="A11891" s="1051">
        <v>7192</v>
      </c>
      <c r="B11891" s="1051" t="s">
        <v>26897</v>
      </c>
      <c r="C11891" s="1051" t="s">
        <v>17034</v>
      </c>
      <c r="D11891" s="1054">
        <v>99.38</v>
      </c>
    </row>
    <row r="11892" spans="1:4" x14ac:dyDescent="0.25">
      <c r="A11892" s="1051">
        <v>7193</v>
      </c>
      <c r="B11892" s="1051" t="s">
        <v>26898</v>
      </c>
      <c r="C11892" s="1051" t="s">
        <v>17034</v>
      </c>
      <c r="D11892" s="1054">
        <v>111.88</v>
      </c>
    </row>
    <row r="11893" spans="1:4" x14ac:dyDescent="0.25">
      <c r="A11893" s="1051">
        <v>7189</v>
      </c>
      <c r="B11893" s="1051" t="s">
        <v>26899</v>
      </c>
      <c r="C11893" s="1051" t="s">
        <v>17034</v>
      </c>
      <c r="D11893" s="1054">
        <v>130.02000000000001</v>
      </c>
    </row>
    <row r="11894" spans="1:4" x14ac:dyDescent="0.25">
      <c r="A11894" s="1051">
        <v>34402</v>
      </c>
      <c r="B11894" s="1051" t="s">
        <v>26900</v>
      </c>
      <c r="C11894" s="1051" t="s">
        <v>17034</v>
      </c>
      <c r="D11894" s="1054">
        <v>183.56</v>
      </c>
    </row>
    <row r="11895" spans="1:4" x14ac:dyDescent="0.25">
      <c r="A11895" s="1051">
        <v>7245</v>
      </c>
      <c r="B11895" s="1051" t="s">
        <v>26901</v>
      </c>
      <c r="C11895" s="1051" t="s">
        <v>17034</v>
      </c>
      <c r="D11895" s="1054">
        <v>40.75</v>
      </c>
    </row>
    <row r="11896" spans="1:4" x14ac:dyDescent="0.25">
      <c r="A11896" s="1051">
        <v>34425</v>
      </c>
      <c r="B11896" s="1051" t="s">
        <v>26902</v>
      </c>
      <c r="C11896" s="1051" t="s">
        <v>17034</v>
      </c>
      <c r="D11896" s="1054">
        <v>117.92</v>
      </c>
    </row>
    <row r="11897" spans="1:4" x14ac:dyDescent="0.25">
      <c r="A11897" s="1051">
        <v>7223</v>
      </c>
      <c r="B11897" s="1051" t="s">
        <v>26903</v>
      </c>
      <c r="C11897" s="1051" t="s">
        <v>17034</v>
      </c>
      <c r="D11897" s="1054">
        <v>131.41</v>
      </c>
    </row>
    <row r="11898" spans="1:4" x14ac:dyDescent="0.25">
      <c r="A11898" s="1051">
        <v>7234</v>
      </c>
      <c r="B11898" s="1051" t="s">
        <v>26904</v>
      </c>
      <c r="C11898" s="1051" t="s">
        <v>17034</v>
      </c>
      <c r="D11898" s="1054">
        <v>198.29</v>
      </c>
    </row>
    <row r="11899" spans="1:4" x14ac:dyDescent="0.25">
      <c r="A11899" s="1051">
        <v>7224</v>
      </c>
      <c r="B11899" s="1051" t="s">
        <v>26905</v>
      </c>
      <c r="C11899" s="1051" t="s">
        <v>17034</v>
      </c>
      <c r="D11899" s="1054">
        <v>241.57</v>
      </c>
    </row>
    <row r="11900" spans="1:4" x14ac:dyDescent="0.25">
      <c r="A11900" s="1051">
        <v>7225</v>
      </c>
      <c r="B11900" s="1051" t="s">
        <v>26906</v>
      </c>
      <c r="C11900" s="1051" t="s">
        <v>17034</v>
      </c>
      <c r="D11900" s="1054">
        <v>259.02999999999997</v>
      </c>
    </row>
    <row r="11901" spans="1:4" x14ac:dyDescent="0.25">
      <c r="A11901" s="1051">
        <v>7226</v>
      </c>
      <c r="B11901" s="1051" t="s">
        <v>26907</v>
      </c>
      <c r="C11901" s="1051" t="s">
        <v>17034</v>
      </c>
      <c r="D11901" s="1054">
        <v>276.42</v>
      </c>
    </row>
    <row r="11902" spans="1:4" x14ac:dyDescent="0.25">
      <c r="A11902" s="1051">
        <v>7227</v>
      </c>
      <c r="B11902" s="1051" t="s">
        <v>26908</v>
      </c>
      <c r="C11902" s="1051" t="s">
        <v>17034</v>
      </c>
      <c r="D11902" s="1054">
        <v>314.64</v>
      </c>
    </row>
    <row r="11903" spans="1:4" x14ac:dyDescent="0.25">
      <c r="A11903" s="1051">
        <v>7212</v>
      </c>
      <c r="B11903" s="1051" t="s">
        <v>26909</v>
      </c>
      <c r="C11903" s="1051" t="s">
        <v>17034</v>
      </c>
      <c r="D11903" s="1054">
        <v>345.72</v>
      </c>
    </row>
    <row r="11904" spans="1:4" x14ac:dyDescent="0.25">
      <c r="A11904" s="1051">
        <v>7229</v>
      </c>
      <c r="B11904" s="1051" t="s">
        <v>26910</v>
      </c>
      <c r="C11904" s="1051" t="s">
        <v>17034</v>
      </c>
      <c r="D11904" s="1054">
        <v>219.14</v>
      </c>
    </row>
    <row r="11905" spans="1:4" x14ac:dyDescent="0.25">
      <c r="A11905" s="1051">
        <v>7230</v>
      </c>
      <c r="B11905" s="1051" t="s">
        <v>26911</v>
      </c>
      <c r="C11905" s="1051" t="s">
        <v>17034</v>
      </c>
      <c r="D11905" s="1054">
        <v>364.82</v>
      </c>
    </row>
    <row r="11906" spans="1:4" x14ac:dyDescent="0.25">
      <c r="A11906" s="1051">
        <v>7231</v>
      </c>
      <c r="B11906" s="1051" t="s">
        <v>26912</v>
      </c>
      <c r="C11906" s="1051" t="s">
        <v>17034</v>
      </c>
      <c r="D11906" s="1054">
        <v>517.53</v>
      </c>
    </row>
    <row r="11907" spans="1:4" x14ac:dyDescent="0.25">
      <c r="A11907" s="1051">
        <v>7220</v>
      </c>
      <c r="B11907" s="1051" t="s">
        <v>26913</v>
      </c>
      <c r="C11907" s="1051" t="s">
        <v>17034</v>
      </c>
      <c r="D11907" s="1054">
        <v>638.84</v>
      </c>
    </row>
    <row r="11908" spans="1:4" x14ac:dyDescent="0.25">
      <c r="A11908" s="1051">
        <v>34447</v>
      </c>
      <c r="B11908" s="1051" t="s">
        <v>26914</v>
      </c>
      <c r="C11908" s="1051" t="s">
        <v>17034</v>
      </c>
      <c r="D11908" s="1054">
        <v>714.31</v>
      </c>
    </row>
    <row r="11909" spans="1:4" x14ac:dyDescent="0.25">
      <c r="A11909" s="1051">
        <v>7233</v>
      </c>
      <c r="B11909" s="1051" t="s">
        <v>26915</v>
      </c>
      <c r="C11909" s="1051" t="s">
        <v>17034</v>
      </c>
      <c r="D11909" s="1054">
        <v>819.43</v>
      </c>
    </row>
    <row r="11910" spans="1:4" x14ac:dyDescent="0.25">
      <c r="A11910" s="1051">
        <v>40740</v>
      </c>
      <c r="B11910" s="1051" t="s">
        <v>26916</v>
      </c>
      <c r="C11910" s="1051" t="s">
        <v>17041</v>
      </c>
      <c r="D11910" s="1054">
        <v>154.57</v>
      </c>
    </row>
    <row r="11911" spans="1:4" x14ac:dyDescent="0.25">
      <c r="A11911" s="1051">
        <v>25007</v>
      </c>
      <c r="B11911" s="1051" t="s">
        <v>26917</v>
      </c>
      <c r="C11911" s="1051" t="s">
        <v>17041</v>
      </c>
      <c r="D11911" s="1054">
        <v>44.23</v>
      </c>
    </row>
    <row r="11912" spans="1:4" x14ac:dyDescent="0.25">
      <c r="A11912" s="1051">
        <v>43071</v>
      </c>
      <c r="B11912" s="1051" t="s">
        <v>26918</v>
      </c>
      <c r="C11912" s="1051" t="s">
        <v>17041</v>
      </c>
      <c r="D11912" s="1054">
        <v>174.05</v>
      </c>
    </row>
    <row r="11913" spans="1:4" x14ac:dyDescent="0.25">
      <c r="A11913" s="1051">
        <v>39520</v>
      </c>
      <c r="B11913" s="1051" t="s">
        <v>26919</v>
      </c>
      <c r="C11913" s="1051" t="s">
        <v>17041</v>
      </c>
      <c r="D11913" s="1054">
        <v>141.99</v>
      </c>
    </row>
    <row r="11914" spans="1:4" x14ac:dyDescent="0.25">
      <c r="A11914" s="1051">
        <v>39521</v>
      </c>
      <c r="B11914" s="1051" t="s">
        <v>26920</v>
      </c>
      <c r="C11914" s="1051" t="s">
        <v>17041</v>
      </c>
      <c r="D11914" s="1054">
        <v>146.63</v>
      </c>
    </row>
    <row r="11915" spans="1:4" x14ac:dyDescent="0.25">
      <c r="A11915" s="1051">
        <v>39522</v>
      </c>
      <c r="B11915" s="1051" t="s">
        <v>26921</v>
      </c>
      <c r="C11915" s="1051" t="s">
        <v>17041</v>
      </c>
      <c r="D11915" s="1054">
        <v>151.41</v>
      </c>
    </row>
    <row r="11916" spans="1:4" x14ac:dyDescent="0.25">
      <c r="A11916" s="1051">
        <v>7243</v>
      </c>
      <c r="B11916" s="1051" t="s">
        <v>26922</v>
      </c>
      <c r="C11916" s="1051" t="s">
        <v>17041</v>
      </c>
      <c r="D11916" s="1054">
        <v>46.22</v>
      </c>
    </row>
    <row r="11917" spans="1:4" x14ac:dyDescent="0.25">
      <c r="A11917" s="1051">
        <v>11067</v>
      </c>
      <c r="B11917" s="1051" t="s">
        <v>26923</v>
      </c>
      <c r="C11917" s="1051" t="s">
        <v>17034</v>
      </c>
      <c r="D11917" s="1054">
        <v>398.88</v>
      </c>
    </row>
    <row r="11918" spans="1:4" x14ac:dyDescent="0.25">
      <c r="A11918" s="1051">
        <v>11068</v>
      </c>
      <c r="B11918" s="1051" t="s">
        <v>26924</v>
      </c>
      <c r="C11918" s="1051" t="s">
        <v>17034</v>
      </c>
      <c r="D11918" s="1054">
        <v>503.92</v>
      </c>
    </row>
    <row r="11919" spans="1:4" x14ac:dyDescent="0.25">
      <c r="A11919" s="1051">
        <v>7246</v>
      </c>
      <c r="B11919" s="1051" t="s">
        <v>26925</v>
      </c>
      <c r="C11919" s="1051" t="s">
        <v>17034</v>
      </c>
      <c r="D11919" s="1054">
        <v>45.01</v>
      </c>
    </row>
    <row r="11920" spans="1:4" x14ac:dyDescent="0.25">
      <c r="A11920" s="1051">
        <v>12869</v>
      </c>
      <c r="B11920" s="1051" t="s">
        <v>26926</v>
      </c>
      <c r="C11920" s="1051" t="s">
        <v>17039</v>
      </c>
      <c r="D11920" s="1054">
        <v>23.63</v>
      </c>
    </row>
    <row r="11921" spans="1:4" x14ac:dyDescent="0.25">
      <c r="A11921" s="1051">
        <v>41097</v>
      </c>
      <c r="B11921" s="1051" t="s">
        <v>26927</v>
      </c>
      <c r="C11921" s="1051" t="s">
        <v>17040</v>
      </c>
      <c r="D11921" s="1055">
        <v>4146.42</v>
      </c>
    </row>
    <row r="11922" spans="1:4" x14ac:dyDescent="0.25">
      <c r="A11922" s="1051">
        <v>1574</v>
      </c>
      <c r="B11922" s="1051" t="s">
        <v>26928</v>
      </c>
      <c r="C11922" s="1051" t="s">
        <v>17034</v>
      </c>
      <c r="D11922" s="1054">
        <v>1.81</v>
      </c>
    </row>
    <row r="11923" spans="1:4" x14ac:dyDescent="0.25">
      <c r="A11923" s="1051">
        <v>1581</v>
      </c>
      <c r="B11923" s="1051" t="s">
        <v>26929</v>
      </c>
      <c r="C11923" s="1051" t="s">
        <v>17034</v>
      </c>
      <c r="D11923" s="1054">
        <v>12.57</v>
      </c>
    </row>
    <row r="11924" spans="1:4" x14ac:dyDescent="0.25">
      <c r="A11924" s="1051">
        <v>1575</v>
      </c>
      <c r="B11924" s="1051" t="s">
        <v>26930</v>
      </c>
      <c r="C11924" s="1051" t="s">
        <v>17034</v>
      </c>
      <c r="D11924" s="1054">
        <v>2.15</v>
      </c>
    </row>
    <row r="11925" spans="1:4" x14ac:dyDescent="0.25">
      <c r="A11925" s="1051">
        <v>1570</v>
      </c>
      <c r="B11925" s="1051" t="s">
        <v>26931</v>
      </c>
      <c r="C11925" s="1051" t="s">
        <v>17034</v>
      </c>
      <c r="D11925" s="1054">
        <v>1.08</v>
      </c>
    </row>
    <row r="11926" spans="1:4" x14ac:dyDescent="0.25">
      <c r="A11926" s="1051">
        <v>1576</v>
      </c>
      <c r="B11926" s="1051" t="s">
        <v>26932</v>
      </c>
      <c r="C11926" s="1051" t="s">
        <v>17034</v>
      </c>
      <c r="D11926" s="1054">
        <v>2.98</v>
      </c>
    </row>
    <row r="11927" spans="1:4" x14ac:dyDescent="0.25">
      <c r="A11927" s="1051">
        <v>1577</v>
      </c>
      <c r="B11927" s="1051" t="s">
        <v>26933</v>
      </c>
      <c r="C11927" s="1051" t="s">
        <v>17034</v>
      </c>
      <c r="D11927" s="1054">
        <v>3.36</v>
      </c>
    </row>
    <row r="11928" spans="1:4" x14ac:dyDescent="0.25">
      <c r="A11928" s="1051">
        <v>1571</v>
      </c>
      <c r="B11928" s="1051" t="s">
        <v>26934</v>
      </c>
      <c r="C11928" s="1051" t="s">
        <v>17034</v>
      </c>
      <c r="D11928" s="1054">
        <v>1.4</v>
      </c>
    </row>
    <row r="11929" spans="1:4" x14ac:dyDescent="0.25">
      <c r="A11929" s="1051">
        <v>1578</v>
      </c>
      <c r="B11929" s="1051" t="s">
        <v>26935</v>
      </c>
      <c r="C11929" s="1051" t="s">
        <v>17034</v>
      </c>
      <c r="D11929" s="1054">
        <v>5.82</v>
      </c>
    </row>
    <row r="11930" spans="1:4" x14ac:dyDescent="0.25">
      <c r="A11930" s="1051">
        <v>1573</v>
      </c>
      <c r="B11930" s="1051" t="s">
        <v>26936</v>
      </c>
      <c r="C11930" s="1051" t="s">
        <v>17034</v>
      </c>
      <c r="D11930" s="1054">
        <v>1.68</v>
      </c>
    </row>
    <row r="11931" spans="1:4" x14ac:dyDescent="0.25">
      <c r="A11931" s="1051">
        <v>1579</v>
      </c>
      <c r="B11931" s="1051" t="s">
        <v>26937</v>
      </c>
      <c r="C11931" s="1051" t="s">
        <v>17034</v>
      </c>
      <c r="D11931" s="1054">
        <v>7.26</v>
      </c>
    </row>
    <row r="11932" spans="1:4" x14ac:dyDescent="0.25">
      <c r="A11932" s="1051">
        <v>1580</v>
      </c>
      <c r="B11932" s="1051" t="s">
        <v>26938</v>
      </c>
      <c r="C11932" s="1051" t="s">
        <v>17034</v>
      </c>
      <c r="D11932" s="1054">
        <v>8.94</v>
      </c>
    </row>
    <row r="11933" spans="1:4" x14ac:dyDescent="0.25">
      <c r="A11933" s="1051">
        <v>39321</v>
      </c>
      <c r="B11933" s="1051" t="s">
        <v>26939</v>
      </c>
      <c r="C11933" s="1051" t="s">
        <v>17034</v>
      </c>
      <c r="D11933" s="1054">
        <v>28.21</v>
      </c>
    </row>
    <row r="11934" spans="1:4" x14ac:dyDescent="0.25">
      <c r="A11934" s="1051">
        <v>39319</v>
      </c>
      <c r="B11934" s="1051" t="s">
        <v>26940</v>
      </c>
      <c r="C11934" s="1051" t="s">
        <v>17034</v>
      </c>
      <c r="D11934" s="1054">
        <v>11.74</v>
      </c>
    </row>
    <row r="11935" spans="1:4" x14ac:dyDescent="0.25">
      <c r="A11935" s="1051">
        <v>39320</v>
      </c>
      <c r="B11935" s="1051" t="s">
        <v>26941</v>
      </c>
      <c r="C11935" s="1051" t="s">
        <v>17034</v>
      </c>
      <c r="D11935" s="1054">
        <v>22.57</v>
      </c>
    </row>
    <row r="11936" spans="1:4" x14ac:dyDescent="0.25">
      <c r="A11936" s="1051">
        <v>1591</v>
      </c>
      <c r="B11936" s="1051" t="s">
        <v>26942</v>
      </c>
      <c r="C11936" s="1051" t="s">
        <v>17034</v>
      </c>
      <c r="D11936" s="1054">
        <v>27.72</v>
      </c>
    </row>
    <row r="11937" spans="1:4" x14ac:dyDescent="0.25">
      <c r="A11937" s="1051">
        <v>1547</v>
      </c>
      <c r="B11937" s="1051" t="s">
        <v>26943</v>
      </c>
      <c r="C11937" s="1051" t="s">
        <v>17034</v>
      </c>
      <c r="D11937" s="1054">
        <v>145.25</v>
      </c>
    </row>
    <row r="11938" spans="1:4" x14ac:dyDescent="0.25">
      <c r="A11938" s="1051">
        <v>38196</v>
      </c>
      <c r="B11938" s="1051" t="s">
        <v>26944</v>
      </c>
      <c r="C11938" s="1051" t="s">
        <v>17034</v>
      </c>
      <c r="D11938" s="1054">
        <v>28.29</v>
      </c>
    </row>
    <row r="11939" spans="1:4" x14ac:dyDescent="0.25">
      <c r="A11939" s="1051">
        <v>1543</v>
      </c>
      <c r="B11939" s="1051" t="s">
        <v>26945</v>
      </c>
      <c r="C11939" s="1051" t="s">
        <v>17034</v>
      </c>
      <c r="D11939" s="1054">
        <v>30.06</v>
      </c>
    </row>
    <row r="11940" spans="1:4" x14ac:dyDescent="0.25">
      <c r="A11940" s="1051">
        <v>1585</v>
      </c>
      <c r="B11940" s="1051" t="s">
        <v>26946</v>
      </c>
      <c r="C11940" s="1051" t="s">
        <v>17034</v>
      </c>
      <c r="D11940" s="1054">
        <v>5.82</v>
      </c>
    </row>
    <row r="11941" spans="1:4" x14ac:dyDescent="0.25">
      <c r="A11941" s="1051">
        <v>1593</v>
      </c>
      <c r="B11941" s="1051" t="s">
        <v>26947</v>
      </c>
      <c r="C11941" s="1051" t="s">
        <v>17034</v>
      </c>
      <c r="D11941" s="1054">
        <v>30.92</v>
      </c>
    </row>
    <row r="11942" spans="1:4" x14ac:dyDescent="0.25">
      <c r="A11942" s="1051">
        <v>11838</v>
      </c>
      <c r="B11942" s="1051" t="s">
        <v>26948</v>
      </c>
      <c r="C11942" s="1051" t="s">
        <v>17034</v>
      </c>
      <c r="D11942" s="1054">
        <v>40.79</v>
      </c>
    </row>
    <row r="11943" spans="1:4" x14ac:dyDescent="0.25">
      <c r="A11943" s="1051">
        <v>1594</v>
      </c>
      <c r="B11943" s="1051" t="s">
        <v>26949</v>
      </c>
      <c r="C11943" s="1051" t="s">
        <v>17034</v>
      </c>
      <c r="D11943" s="1054">
        <v>41.24</v>
      </c>
    </row>
    <row r="11944" spans="1:4" x14ac:dyDescent="0.25">
      <c r="A11944" s="1051">
        <v>1586</v>
      </c>
      <c r="B11944" s="1051" t="s">
        <v>26950</v>
      </c>
      <c r="C11944" s="1051" t="s">
        <v>17034</v>
      </c>
      <c r="D11944" s="1054">
        <v>7.37</v>
      </c>
    </row>
    <row r="11945" spans="1:4" x14ac:dyDescent="0.25">
      <c r="A11945" s="1051">
        <v>11839</v>
      </c>
      <c r="B11945" s="1051" t="s">
        <v>26951</v>
      </c>
      <c r="C11945" s="1051" t="s">
        <v>17034</v>
      </c>
      <c r="D11945" s="1054">
        <v>59.36</v>
      </c>
    </row>
    <row r="11946" spans="1:4" x14ac:dyDescent="0.25">
      <c r="A11946" s="1051">
        <v>1587</v>
      </c>
      <c r="B11946" s="1051" t="s">
        <v>26952</v>
      </c>
      <c r="C11946" s="1051" t="s">
        <v>17034</v>
      </c>
      <c r="D11946" s="1054">
        <v>7.5</v>
      </c>
    </row>
    <row r="11947" spans="1:4" x14ac:dyDescent="0.25">
      <c r="A11947" s="1051">
        <v>1545</v>
      </c>
      <c r="B11947" s="1051" t="s">
        <v>26953</v>
      </c>
      <c r="C11947" s="1051" t="s">
        <v>17034</v>
      </c>
      <c r="D11947" s="1054">
        <v>71.23</v>
      </c>
    </row>
    <row r="11948" spans="1:4" x14ac:dyDescent="0.25">
      <c r="A11948" s="1051">
        <v>1588</v>
      </c>
      <c r="B11948" s="1051" t="s">
        <v>26954</v>
      </c>
      <c r="C11948" s="1051" t="s">
        <v>17034</v>
      </c>
      <c r="D11948" s="1054">
        <v>10.29</v>
      </c>
    </row>
    <row r="11949" spans="1:4" x14ac:dyDescent="0.25">
      <c r="A11949" s="1051">
        <v>1535</v>
      </c>
      <c r="B11949" s="1051" t="s">
        <v>26955</v>
      </c>
      <c r="C11949" s="1051" t="s">
        <v>17034</v>
      </c>
      <c r="D11949" s="1054">
        <v>5.93</v>
      </c>
    </row>
    <row r="11950" spans="1:4" x14ac:dyDescent="0.25">
      <c r="A11950" s="1051">
        <v>1589</v>
      </c>
      <c r="B11950" s="1051" t="s">
        <v>26956</v>
      </c>
      <c r="C11950" s="1051" t="s">
        <v>17034</v>
      </c>
      <c r="D11950" s="1054">
        <v>10.62</v>
      </c>
    </row>
    <row r="11951" spans="1:4" x14ac:dyDescent="0.25">
      <c r="A11951" s="1051">
        <v>1546</v>
      </c>
      <c r="B11951" s="1051" t="s">
        <v>26957</v>
      </c>
      <c r="C11951" s="1051" t="s">
        <v>17034</v>
      </c>
      <c r="D11951" s="1054">
        <v>120.19</v>
      </c>
    </row>
    <row r="11952" spans="1:4" x14ac:dyDescent="0.25">
      <c r="A11952" s="1051">
        <v>1590</v>
      </c>
      <c r="B11952" s="1051" t="s">
        <v>26958</v>
      </c>
      <c r="C11952" s="1051" t="s">
        <v>17034</v>
      </c>
      <c r="D11952" s="1054">
        <v>18.690000000000001</v>
      </c>
    </row>
    <row r="11953" spans="1:4" x14ac:dyDescent="0.25">
      <c r="A11953" s="1051">
        <v>1542</v>
      </c>
      <c r="B11953" s="1051" t="s">
        <v>26959</v>
      </c>
      <c r="C11953" s="1051" t="s">
        <v>17034</v>
      </c>
      <c r="D11953" s="1054">
        <v>24.76</v>
      </c>
    </row>
    <row r="11954" spans="1:4" x14ac:dyDescent="0.25">
      <c r="A11954" s="1051">
        <v>38415</v>
      </c>
      <c r="B11954" s="1051" t="s">
        <v>26960</v>
      </c>
      <c r="C11954" s="1051" t="s">
        <v>17034</v>
      </c>
      <c r="D11954" s="1055">
        <v>1114.7</v>
      </c>
    </row>
    <row r="11955" spans="1:4" x14ac:dyDescent="0.25">
      <c r="A11955" s="1051">
        <v>38414</v>
      </c>
      <c r="B11955" s="1051" t="s">
        <v>26961</v>
      </c>
      <c r="C11955" s="1051" t="s">
        <v>17034</v>
      </c>
      <c r="D11955" s="1055">
        <v>1564.5</v>
      </c>
    </row>
    <row r="11956" spans="1:4" x14ac:dyDescent="0.25">
      <c r="A11956" s="1051">
        <v>38128</v>
      </c>
      <c r="B11956" s="1051" t="s">
        <v>26962</v>
      </c>
      <c r="C11956" s="1051" t="s">
        <v>17036</v>
      </c>
      <c r="D11956" s="1054">
        <v>0.88</v>
      </c>
    </row>
    <row r="11957" spans="1:4" x14ac:dyDescent="0.25">
      <c r="A11957" s="1051">
        <v>7253</v>
      </c>
      <c r="B11957" s="1051" t="s">
        <v>26963</v>
      </c>
      <c r="C11957" s="1051" t="s">
        <v>17038</v>
      </c>
      <c r="D11957" s="1054">
        <v>188.57</v>
      </c>
    </row>
    <row r="11958" spans="1:4" x14ac:dyDescent="0.25">
      <c r="A11958" s="1051">
        <v>4806</v>
      </c>
      <c r="B11958" s="1051" t="s">
        <v>26964</v>
      </c>
      <c r="C11958" s="1051" t="s">
        <v>17035</v>
      </c>
      <c r="D11958" s="1054">
        <v>15.05</v>
      </c>
    </row>
    <row r="11959" spans="1:4" x14ac:dyDescent="0.25">
      <c r="A11959" s="1051">
        <v>34401</v>
      </c>
      <c r="B11959" s="1051" t="s">
        <v>26965</v>
      </c>
      <c r="C11959" s="1051" t="s">
        <v>17034</v>
      </c>
      <c r="D11959" s="1054">
        <v>1.19</v>
      </c>
    </row>
    <row r="11960" spans="1:4" x14ac:dyDescent="0.25">
      <c r="A11960" s="1051">
        <v>7260</v>
      </c>
      <c r="B11960" s="1051" t="s">
        <v>26966</v>
      </c>
      <c r="C11960" s="1051" t="s">
        <v>17034</v>
      </c>
      <c r="D11960" s="1054">
        <v>1.06</v>
      </c>
    </row>
    <row r="11961" spans="1:4" x14ac:dyDescent="0.25">
      <c r="A11961" s="1051">
        <v>7256</v>
      </c>
      <c r="B11961" s="1051" t="s">
        <v>26967</v>
      </c>
      <c r="C11961" s="1051" t="s">
        <v>17034</v>
      </c>
      <c r="D11961" s="1054">
        <v>1.05</v>
      </c>
    </row>
    <row r="11962" spans="1:4" x14ac:dyDescent="0.25">
      <c r="A11962" s="1051">
        <v>7258</v>
      </c>
      <c r="B11962" s="1051" t="s">
        <v>26968</v>
      </c>
      <c r="C11962" s="1051" t="s">
        <v>17034</v>
      </c>
      <c r="D11962" s="1054">
        <v>0.43</v>
      </c>
    </row>
    <row r="11963" spans="1:4" x14ac:dyDescent="0.25">
      <c r="A11963" s="1051">
        <v>34400</v>
      </c>
      <c r="B11963" s="1051" t="s">
        <v>26969</v>
      </c>
      <c r="C11963" s="1051" t="s">
        <v>17034</v>
      </c>
      <c r="D11963" s="1054">
        <v>1.84</v>
      </c>
    </row>
    <row r="11964" spans="1:4" x14ac:dyDescent="0.25">
      <c r="A11964" s="1051">
        <v>10617</v>
      </c>
      <c r="B11964" s="1051" t="s">
        <v>26970</v>
      </c>
      <c r="C11964" s="1051" t="s">
        <v>17034</v>
      </c>
      <c r="D11964" s="1054">
        <v>3.51</v>
      </c>
    </row>
    <row r="11965" spans="1:4" x14ac:dyDescent="0.25">
      <c r="A11965" s="1051">
        <v>44261</v>
      </c>
      <c r="B11965" s="1051" t="s">
        <v>26971</v>
      </c>
      <c r="C11965" s="1051" t="s">
        <v>17034</v>
      </c>
      <c r="D11965" s="1054">
        <v>187.42</v>
      </c>
    </row>
    <row r="11966" spans="1:4" x14ac:dyDescent="0.25">
      <c r="A11966" s="1051">
        <v>7274</v>
      </c>
      <c r="B11966" s="1051" t="s">
        <v>26972</v>
      </c>
      <c r="C11966" s="1051" t="s">
        <v>17034</v>
      </c>
      <c r="D11966" s="1054">
        <v>90.73</v>
      </c>
    </row>
    <row r="11967" spans="1:4" x14ac:dyDescent="0.25">
      <c r="A11967" s="1051">
        <v>44326</v>
      </c>
      <c r="B11967" s="1051" t="s">
        <v>26973</v>
      </c>
      <c r="C11967" s="1051" t="s">
        <v>17034</v>
      </c>
      <c r="D11967" s="1055">
        <v>1959.63</v>
      </c>
    </row>
    <row r="11968" spans="1:4" x14ac:dyDescent="0.25">
      <c r="A11968" s="1051">
        <v>154</v>
      </c>
      <c r="B11968" s="1051" t="s">
        <v>26974</v>
      </c>
      <c r="C11968" s="1051" t="s">
        <v>17037</v>
      </c>
      <c r="D11968" s="1054">
        <v>64.58</v>
      </c>
    </row>
    <row r="11969" spans="1:4" x14ac:dyDescent="0.25">
      <c r="A11969" s="1051">
        <v>38121</v>
      </c>
      <c r="B11969" s="1051" t="s">
        <v>26975</v>
      </c>
      <c r="C11969" s="1051" t="s">
        <v>17037</v>
      </c>
      <c r="D11969" s="1054">
        <v>25.79</v>
      </c>
    </row>
    <row r="11970" spans="1:4" x14ac:dyDescent="0.25">
      <c r="A11970" s="1051">
        <v>43776</v>
      </c>
      <c r="B11970" s="1051" t="s">
        <v>26976</v>
      </c>
      <c r="C11970" s="1051" t="s">
        <v>17037</v>
      </c>
      <c r="D11970" s="1054">
        <v>29</v>
      </c>
    </row>
    <row r="11971" spans="1:4" x14ac:dyDescent="0.25">
      <c r="A11971" s="1051">
        <v>7343</v>
      </c>
      <c r="B11971" s="1051" t="s">
        <v>26977</v>
      </c>
      <c r="C11971" s="1051" t="s">
        <v>17037</v>
      </c>
      <c r="D11971" s="1054">
        <v>37.94</v>
      </c>
    </row>
    <row r="11972" spans="1:4" x14ac:dyDescent="0.25">
      <c r="A11972" s="1051">
        <v>7348</v>
      </c>
      <c r="B11972" s="1051" t="s">
        <v>26978</v>
      </c>
      <c r="C11972" s="1051" t="s">
        <v>17037</v>
      </c>
      <c r="D11972" s="1054">
        <v>18.03</v>
      </c>
    </row>
    <row r="11973" spans="1:4" x14ac:dyDescent="0.25">
      <c r="A11973" s="1051">
        <v>7313</v>
      </c>
      <c r="B11973" s="1051" t="s">
        <v>26979</v>
      </c>
      <c r="C11973" s="1051" t="s">
        <v>17037</v>
      </c>
      <c r="D11973" s="1054">
        <v>18.57</v>
      </c>
    </row>
    <row r="11974" spans="1:4" x14ac:dyDescent="0.25">
      <c r="A11974" s="1051">
        <v>7319</v>
      </c>
      <c r="B11974" s="1051" t="s">
        <v>26980</v>
      </c>
      <c r="C11974" s="1051" t="s">
        <v>17037</v>
      </c>
      <c r="D11974" s="1054">
        <v>10.63</v>
      </c>
    </row>
    <row r="11975" spans="1:4" x14ac:dyDescent="0.25">
      <c r="A11975" s="1051">
        <v>7314</v>
      </c>
      <c r="B11975" s="1051" t="s">
        <v>26981</v>
      </c>
      <c r="C11975" s="1051" t="s">
        <v>17037</v>
      </c>
      <c r="D11975" s="1054">
        <v>90.16</v>
      </c>
    </row>
    <row r="11976" spans="1:4" x14ac:dyDescent="0.25">
      <c r="A11976" s="1051">
        <v>7304</v>
      </c>
      <c r="B11976" s="1051" t="s">
        <v>26982</v>
      </c>
      <c r="C11976" s="1051" t="s">
        <v>17037</v>
      </c>
      <c r="D11976" s="1054">
        <v>85.95</v>
      </c>
    </row>
    <row r="11977" spans="1:4" x14ac:dyDescent="0.25">
      <c r="A11977" s="1051">
        <v>43649</v>
      </c>
      <c r="B11977" s="1051" t="s">
        <v>26983</v>
      </c>
      <c r="C11977" s="1051" t="s">
        <v>17037</v>
      </c>
      <c r="D11977" s="1054">
        <v>44.45</v>
      </c>
    </row>
    <row r="11978" spans="1:4" x14ac:dyDescent="0.25">
      <c r="A11978" s="1051">
        <v>43650</v>
      </c>
      <c r="B11978" s="1051" t="s">
        <v>26984</v>
      </c>
      <c r="C11978" s="1051" t="s">
        <v>17037</v>
      </c>
      <c r="D11978" s="1054">
        <v>42.01</v>
      </c>
    </row>
    <row r="11979" spans="1:4" x14ac:dyDescent="0.25">
      <c r="A11979" s="1051">
        <v>7311</v>
      </c>
      <c r="B11979" s="1051" t="s">
        <v>26985</v>
      </c>
      <c r="C11979" s="1051" t="s">
        <v>17037</v>
      </c>
      <c r="D11979" s="1054">
        <v>43.03</v>
      </c>
    </row>
    <row r="11980" spans="1:4" x14ac:dyDescent="0.25">
      <c r="A11980" s="1051">
        <v>7292</v>
      </c>
      <c r="B11980" s="1051" t="s">
        <v>26986</v>
      </c>
      <c r="C11980" s="1051" t="s">
        <v>17037</v>
      </c>
      <c r="D11980" s="1054">
        <v>41.66</v>
      </c>
    </row>
    <row r="11981" spans="1:4" x14ac:dyDescent="0.25">
      <c r="A11981" s="1051">
        <v>7293</v>
      </c>
      <c r="B11981" s="1051" t="s">
        <v>26987</v>
      </c>
      <c r="C11981" s="1051" t="s">
        <v>17037</v>
      </c>
      <c r="D11981" s="1054">
        <v>46.09</v>
      </c>
    </row>
    <row r="11982" spans="1:4" x14ac:dyDescent="0.25">
      <c r="A11982" s="1051">
        <v>7306</v>
      </c>
      <c r="B11982" s="1051" t="s">
        <v>26988</v>
      </c>
      <c r="C11982" s="1051" t="s">
        <v>17037</v>
      </c>
      <c r="D11982" s="1054">
        <v>50.86</v>
      </c>
    </row>
    <row r="11983" spans="1:4" x14ac:dyDescent="0.25">
      <c r="A11983" s="1051">
        <v>7288</v>
      </c>
      <c r="B11983" s="1051" t="s">
        <v>26989</v>
      </c>
      <c r="C11983" s="1051" t="s">
        <v>17037</v>
      </c>
      <c r="D11983" s="1054">
        <v>42.23</v>
      </c>
    </row>
    <row r="11984" spans="1:4" x14ac:dyDescent="0.25">
      <c r="A11984" s="1051">
        <v>43625</v>
      </c>
      <c r="B11984" s="1051" t="s">
        <v>26990</v>
      </c>
      <c r="C11984" s="1051" t="s">
        <v>17037</v>
      </c>
      <c r="D11984" s="1054">
        <v>34.1</v>
      </c>
    </row>
    <row r="11985" spans="1:4" x14ac:dyDescent="0.25">
      <c r="A11985" s="1051">
        <v>43647</v>
      </c>
      <c r="B11985" s="1051" t="s">
        <v>26991</v>
      </c>
      <c r="C11985" s="1051" t="s">
        <v>17037</v>
      </c>
      <c r="D11985" s="1054">
        <v>30.97</v>
      </c>
    </row>
    <row r="11986" spans="1:4" x14ac:dyDescent="0.25">
      <c r="A11986" s="1051">
        <v>43648</v>
      </c>
      <c r="B11986" s="1051" t="s">
        <v>26992</v>
      </c>
      <c r="C11986" s="1051" t="s">
        <v>17037</v>
      </c>
      <c r="D11986" s="1054">
        <v>29.89</v>
      </c>
    </row>
    <row r="11987" spans="1:4" x14ac:dyDescent="0.25">
      <c r="A11987" s="1051">
        <v>35693</v>
      </c>
      <c r="B11987" s="1051" t="s">
        <v>26993</v>
      </c>
      <c r="C11987" s="1051" t="s">
        <v>17037</v>
      </c>
      <c r="D11987" s="1054">
        <v>11.21</v>
      </c>
    </row>
    <row r="11988" spans="1:4" x14ac:dyDescent="0.25">
      <c r="A11988" s="1051">
        <v>7356</v>
      </c>
      <c r="B11988" s="1051" t="s">
        <v>26994</v>
      </c>
      <c r="C11988" s="1051" t="s">
        <v>17037</v>
      </c>
      <c r="D11988" s="1054">
        <v>26.88</v>
      </c>
    </row>
    <row r="11989" spans="1:4" x14ac:dyDescent="0.25">
      <c r="A11989" s="1051">
        <v>35692</v>
      </c>
      <c r="B11989" s="1051" t="s">
        <v>26995</v>
      </c>
      <c r="C11989" s="1051" t="s">
        <v>17037</v>
      </c>
      <c r="D11989" s="1054">
        <v>17.59</v>
      </c>
    </row>
    <row r="11990" spans="1:4" x14ac:dyDescent="0.25">
      <c r="A11990" s="1051">
        <v>43624</v>
      </c>
      <c r="B11990" s="1051" t="s">
        <v>26996</v>
      </c>
      <c r="C11990" s="1051" t="s">
        <v>17037</v>
      </c>
      <c r="D11990" s="1054">
        <v>32.76</v>
      </c>
    </row>
    <row r="11991" spans="1:4" x14ac:dyDescent="0.25">
      <c r="A11991" s="1051">
        <v>7342</v>
      </c>
      <c r="B11991" s="1051" t="s">
        <v>26997</v>
      </c>
      <c r="C11991" s="1051" t="s">
        <v>17036</v>
      </c>
      <c r="D11991" s="1054">
        <v>2.04</v>
      </c>
    </row>
    <row r="11992" spans="1:4" x14ac:dyDescent="0.25">
      <c r="A11992" s="1051">
        <v>7350</v>
      </c>
      <c r="B11992" s="1051" t="s">
        <v>26998</v>
      </c>
      <c r="C11992" s="1051" t="s">
        <v>17037</v>
      </c>
      <c r="D11992" s="1054">
        <v>38.799999999999997</v>
      </c>
    </row>
    <row r="11993" spans="1:4" x14ac:dyDescent="0.25">
      <c r="A11993" s="1051">
        <v>39574</v>
      </c>
      <c r="B11993" s="1051" t="s">
        <v>26999</v>
      </c>
      <c r="C11993" s="1051" t="s">
        <v>17034</v>
      </c>
      <c r="D11993" s="1054">
        <v>3.54</v>
      </c>
    </row>
    <row r="11994" spans="1:4" x14ac:dyDescent="0.25">
      <c r="A11994" s="1051">
        <v>11060</v>
      </c>
      <c r="B11994" s="1051" t="s">
        <v>27000</v>
      </c>
      <c r="C11994" s="1051" t="s">
        <v>17034</v>
      </c>
      <c r="D11994" s="1054">
        <v>46.54</v>
      </c>
    </row>
    <row r="11995" spans="1:4" x14ac:dyDescent="0.25">
      <c r="A11995" s="1051">
        <v>37401</v>
      </c>
      <c r="B11995" s="1051" t="s">
        <v>27001</v>
      </c>
      <c r="C11995" s="1051" t="s">
        <v>17034</v>
      </c>
      <c r="D11995" s="1054">
        <v>71.209999999999994</v>
      </c>
    </row>
    <row r="11996" spans="1:4" x14ac:dyDescent="0.25">
      <c r="A11996" s="1051">
        <v>7525</v>
      </c>
      <c r="B11996" s="1051" t="s">
        <v>27002</v>
      </c>
      <c r="C11996" s="1051" t="s">
        <v>17034</v>
      </c>
      <c r="D11996" s="1054">
        <v>53.92</v>
      </c>
    </row>
    <row r="11997" spans="1:4" x14ac:dyDescent="0.25">
      <c r="A11997" s="1051">
        <v>7524</v>
      </c>
      <c r="B11997" s="1051" t="s">
        <v>27003</v>
      </c>
      <c r="C11997" s="1051" t="s">
        <v>17034</v>
      </c>
      <c r="D11997" s="1054">
        <v>50.8</v>
      </c>
    </row>
    <row r="11998" spans="1:4" x14ac:dyDescent="0.25">
      <c r="A11998" s="1051">
        <v>38105</v>
      </c>
      <c r="B11998" s="1051" t="s">
        <v>27004</v>
      </c>
      <c r="C11998" s="1051" t="s">
        <v>17034</v>
      </c>
      <c r="D11998" s="1054">
        <v>13.05</v>
      </c>
    </row>
    <row r="11999" spans="1:4" x14ac:dyDescent="0.25">
      <c r="A11999" s="1051">
        <v>38084</v>
      </c>
      <c r="B11999" s="1051" t="s">
        <v>27005</v>
      </c>
      <c r="C11999" s="1051" t="s">
        <v>17034</v>
      </c>
      <c r="D11999" s="1054">
        <v>18.54</v>
      </c>
    </row>
    <row r="12000" spans="1:4" x14ac:dyDescent="0.25">
      <c r="A12000" s="1051">
        <v>38103</v>
      </c>
      <c r="B12000" s="1051" t="s">
        <v>27006</v>
      </c>
      <c r="C12000" s="1051" t="s">
        <v>17034</v>
      </c>
      <c r="D12000" s="1054">
        <v>19.59</v>
      </c>
    </row>
    <row r="12001" spans="1:4" x14ac:dyDescent="0.25">
      <c r="A12001" s="1051">
        <v>38082</v>
      </c>
      <c r="B12001" s="1051" t="s">
        <v>27007</v>
      </c>
      <c r="C12001" s="1051" t="s">
        <v>17034</v>
      </c>
      <c r="D12001" s="1054">
        <v>24.13</v>
      </c>
    </row>
    <row r="12002" spans="1:4" x14ac:dyDescent="0.25">
      <c r="A12002" s="1051">
        <v>38104</v>
      </c>
      <c r="B12002" s="1051" t="s">
        <v>27008</v>
      </c>
      <c r="C12002" s="1051" t="s">
        <v>17034</v>
      </c>
      <c r="D12002" s="1054">
        <v>38.36</v>
      </c>
    </row>
    <row r="12003" spans="1:4" x14ac:dyDescent="0.25">
      <c r="A12003" s="1051">
        <v>38083</v>
      </c>
      <c r="B12003" s="1051" t="s">
        <v>27009</v>
      </c>
      <c r="C12003" s="1051" t="s">
        <v>17034</v>
      </c>
      <c r="D12003" s="1054">
        <v>42.59</v>
      </c>
    </row>
    <row r="12004" spans="1:4" x14ac:dyDescent="0.25">
      <c r="A12004" s="1051">
        <v>38101</v>
      </c>
      <c r="B12004" s="1051" t="s">
        <v>27010</v>
      </c>
      <c r="C12004" s="1051" t="s">
        <v>17034</v>
      </c>
      <c r="D12004" s="1054">
        <v>9.32</v>
      </c>
    </row>
    <row r="12005" spans="1:4" x14ac:dyDescent="0.25">
      <c r="A12005" s="1051">
        <v>7528</v>
      </c>
      <c r="B12005" s="1051" t="s">
        <v>27011</v>
      </c>
      <c r="C12005" s="1051" t="s">
        <v>17034</v>
      </c>
      <c r="D12005" s="1054">
        <v>10.95</v>
      </c>
    </row>
    <row r="12006" spans="1:4" x14ac:dyDescent="0.25">
      <c r="A12006" s="1051">
        <v>12147</v>
      </c>
      <c r="B12006" s="1051" t="s">
        <v>27012</v>
      </c>
      <c r="C12006" s="1051" t="s">
        <v>17034</v>
      </c>
      <c r="D12006" s="1054">
        <v>16.690000000000001</v>
      </c>
    </row>
    <row r="12007" spans="1:4" x14ac:dyDescent="0.25">
      <c r="A12007" s="1051">
        <v>38075</v>
      </c>
      <c r="B12007" s="1051" t="s">
        <v>27013</v>
      </c>
      <c r="C12007" s="1051" t="s">
        <v>17034</v>
      </c>
      <c r="D12007" s="1054">
        <v>18.97</v>
      </c>
    </row>
    <row r="12008" spans="1:4" x14ac:dyDescent="0.25">
      <c r="A12008" s="1051">
        <v>38102</v>
      </c>
      <c r="B12008" s="1051" t="s">
        <v>27014</v>
      </c>
      <c r="C12008" s="1051" t="s">
        <v>17034</v>
      </c>
      <c r="D12008" s="1054">
        <v>11.92</v>
      </c>
    </row>
    <row r="12009" spans="1:4" x14ac:dyDescent="0.25">
      <c r="A12009" s="1051">
        <v>38076</v>
      </c>
      <c r="B12009" s="1051" t="s">
        <v>27015</v>
      </c>
      <c r="C12009" s="1051" t="s">
        <v>17034</v>
      </c>
      <c r="D12009" s="1054">
        <v>21.26</v>
      </c>
    </row>
    <row r="12010" spans="1:4" x14ac:dyDescent="0.25">
      <c r="A12010" s="1051">
        <v>7592</v>
      </c>
      <c r="B12010" s="1051" t="s">
        <v>27016</v>
      </c>
      <c r="C12010" s="1051" t="s">
        <v>17039</v>
      </c>
      <c r="D12010" s="1054">
        <v>36.42</v>
      </c>
    </row>
    <row r="12011" spans="1:4" x14ac:dyDescent="0.25">
      <c r="A12011" s="1051">
        <v>40820</v>
      </c>
      <c r="B12011" s="1051" t="s">
        <v>27017</v>
      </c>
      <c r="C12011" s="1051" t="s">
        <v>17040</v>
      </c>
      <c r="D12011" s="1055">
        <v>6383.88</v>
      </c>
    </row>
    <row r="12012" spans="1:4" x14ac:dyDescent="0.25">
      <c r="A12012" s="1051">
        <v>11826</v>
      </c>
      <c r="B12012" s="1051" t="s">
        <v>27018</v>
      </c>
      <c r="C12012" s="1051" t="s">
        <v>17034</v>
      </c>
      <c r="D12012" s="1054">
        <v>58.16</v>
      </c>
    </row>
    <row r="12013" spans="1:4" x14ac:dyDescent="0.25">
      <c r="A12013" s="1051">
        <v>7606</v>
      </c>
      <c r="B12013" s="1051" t="s">
        <v>27019</v>
      </c>
      <c r="C12013" s="1051" t="s">
        <v>17034</v>
      </c>
      <c r="D12013" s="1054">
        <v>69.94</v>
      </c>
    </row>
    <row r="12014" spans="1:4" x14ac:dyDescent="0.25">
      <c r="A12014" s="1051">
        <v>11763</v>
      </c>
      <c r="B12014" s="1051" t="s">
        <v>27020</v>
      </c>
      <c r="C12014" s="1051" t="s">
        <v>17034</v>
      </c>
      <c r="D12014" s="1054">
        <v>152.74</v>
      </c>
    </row>
    <row r="12015" spans="1:4" x14ac:dyDescent="0.25">
      <c r="A12015" s="1051">
        <v>11764</v>
      </c>
      <c r="B12015" s="1051" t="s">
        <v>27021</v>
      </c>
      <c r="C12015" s="1051" t="s">
        <v>17034</v>
      </c>
      <c r="D12015" s="1054">
        <v>125.32</v>
      </c>
    </row>
    <row r="12016" spans="1:4" x14ac:dyDescent="0.25">
      <c r="A12016" s="1051">
        <v>11829</v>
      </c>
      <c r="B12016" s="1051" t="s">
        <v>27022</v>
      </c>
      <c r="C12016" s="1051" t="s">
        <v>17034</v>
      </c>
      <c r="D12016" s="1054">
        <v>30.29</v>
      </c>
    </row>
    <row r="12017" spans="1:4" x14ac:dyDescent="0.25">
      <c r="A12017" s="1051">
        <v>11830</v>
      </c>
      <c r="B12017" s="1051" t="s">
        <v>27023</v>
      </c>
      <c r="C12017" s="1051" t="s">
        <v>17034</v>
      </c>
      <c r="D12017" s="1054">
        <v>32.700000000000003</v>
      </c>
    </row>
    <row r="12018" spans="1:4" x14ac:dyDescent="0.25">
      <c r="A12018" s="1051">
        <v>11825</v>
      </c>
      <c r="B12018" s="1051" t="s">
        <v>27024</v>
      </c>
      <c r="C12018" s="1051" t="s">
        <v>17034</v>
      </c>
      <c r="D12018" s="1054">
        <v>73.58</v>
      </c>
    </row>
    <row r="12019" spans="1:4" x14ac:dyDescent="0.25">
      <c r="A12019" s="1051">
        <v>11767</v>
      </c>
      <c r="B12019" s="1051" t="s">
        <v>27025</v>
      </c>
      <c r="C12019" s="1051" t="s">
        <v>17034</v>
      </c>
      <c r="D12019" s="1054">
        <v>195.98</v>
      </c>
    </row>
    <row r="12020" spans="1:4" x14ac:dyDescent="0.25">
      <c r="A12020" s="1051">
        <v>11766</v>
      </c>
      <c r="B12020" s="1051" t="s">
        <v>27026</v>
      </c>
      <c r="C12020" s="1051" t="s">
        <v>17034</v>
      </c>
      <c r="D12020" s="1054">
        <v>45.68</v>
      </c>
    </row>
    <row r="12021" spans="1:4" x14ac:dyDescent="0.25">
      <c r="A12021" s="1051">
        <v>11765</v>
      </c>
      <c r="B12021" s="1051" t="s">
        <v>27027</v>
      </c>
      <c r="C12021" s="1051" t="s">
        <v>17034</v>
      </c>
      <c r="D12021" s="1054">
        <v>83.52</v>
      </c>
    </row>
    <row r="12022" spans="1:4" x14ac:dyDescent="0.25">
      <c r="A12022" s="1051">
        <v>11824</v>
      </c>
      <c r="B12022" s="1051" t="s">
        <v>27028</v>
      </c>
      <c r="C12022" s="1051" t="s">
        <v>17034</v>
      </c>
      <c r="D12022" s="1054">
        <v>53.73</v>
      </c>
    </row>
    <row r="12023" spans="1:4" x14ac:dyDescent="0.25">
      <c r="A12023" s="1051">
        <v>44045</v>
      </c>
      <c r="B12023" s="1051" t="s">
        <v>27029</v>
      </c>
      <c r="C12023" s="1051" t="s">
        <v>17034</v>
      </c>
      <c r="D12023" s="1054">
        <v>257.47000000000003</v>
      </c>
    </row>
    <row r="12024" spans="1:4" x14ac:dyDescent="0.25">
      <c r="A12024" s="1051">
        <v>39702</v>
      </c>
      <c r="B12024" s="1051" t="s">
        <v>27030</v>
      </c>
      <c r="C12024" s="1051" t="s">
        <v>17034</v>
      </c>
      <c r="D12024" s="1055">
        <v>1709.98</v>
      </c>
    </row>
    <row r="12025" spans="1:4" x14ac:dyDescent="0.25">
      <c r="A12025" s="1051">
        <v>13415</v>
      </c>
      <c r="B12025" s="1051" t="s">
        <v>27031</v>
      </c>
      <c r="C12025" s="1051" t="s">
        <v>17034</v>
      </c>
      <c r="D12025" s="1054">
        <v>56.14</v>
      </c>
    </row>
    <row r="12026" spans="1:4" x14ac:dyDescent="0.25">
      <c r="A12026" s="1051">
        <v>7602</v>
      </c>
      <c r="B12026" s="1051" t="s">
        <v>27032</v>
      </c>
      <c r="C12026" s="1051" t="s">
        <v>17034</v>
      </c>
      <c r="D12026" s="1054">
        <v>35.82</v>
      </c>
    </row>
    <row r="12027" spans="1:4" x14ac:dyDescent="0.25">
      <c r="A12027" s="1051">
        <v>7603</v>
      </c>
      <c r="B12027" s="1051" t="s">
        <v>27033</v>
      </c>
      <c r="C12027" s="1051" t="s">
        <v>17034</v>
      </c>
      <c r="D12027" s="1054">
        <v>30.39</v>
      </c>
    </row>
    <row r="12028" spans="1:4" x14ac:dyDescent="0.25">
      <c r="A12028" s="1051">
        <v>11777</v>
      </c>
      <c r="B12028" s="1051" t="s">
        <v>27034</v>
      </c>
      <c r="C12028" s="1051" t="s">
        <v>17034</v>
      </c>
      <c r="D12028" s="1054">
        <v>170.11</v>
      </c>
    </row>
    <row r="12029" spans="1:4" x14ac:dyDescent="0.25">
      <c r="A12029" s="1051">
        <v>13417</v>
      </c>
      <c r="B12029" s="1051" t="s">
        <v>27035</v>
      </c>
      <c r="C12029" s="1051" t="s">
        <v>17034</v>
      </c>
      <c r="D12029" s="1054">
        <v>73.11</v>
      </c>
    </row>
    <row r="12030" spans="1:4" x14ac:dyDescent="0.25">
      <c r="A12030" s="1051">
        <v>36791</v>
      </c>
      <c r="B12030" s="1051" t="s">
        <v>27036</v>
      </c>
      <c r="C12030" s="1051" t="s">
        <v>17034</v>
      </c>
      <c r="D12030" s="1054">
        <v>109.74</v>
      </c>
    </row>
    <row r="12031" spans="1:4" x14ac:dyDescent="0.25">
      <c r="A12031" s="1051">
        <v>36795</v>
      </c>
      <c r="B12031" s="1051" t="s">
        <v>27037</v>
      </c>
      <c r="C12031" s="1051" t="s">
        <v>17034</v>
      </c>
      <c r="D12031" s="1055">
        <v>1387.49</v>
      </c>
    </row>
    <row r="12032" spans="1:4" x14ac:dyDescent="0.25">
      <c r="A12032" s="1051">
        <v>36796</v>
      </c>
      <c r="B12032" s="1051" t="s">
        <v>27038</v>
      </c>
      <c r="C12032" s="1051" t="s">
        <v>17034</v>
      </c>
      <c r="D12032" s="1054">
        <v>115.3</v>
      </c>
    </row>
    <row r="12033" spans="1:4" x14ac:dyDescent="0.25">
      <c r="A12033" s="1051">
        <v>36792</v>
      </c>
      <c r="B12033" s="1051" t="s">
        <v>27039</v>
      </c>
      <c r="C12033" s="1051" t="s">
        <v>17034</v>
      </c>
      <c r="D12033" s="1054">
        <v>146.05000000000001</v>
      </c>
    </row>
    <row r="12034" spans="1:4" x14ac:dyDescent="0.25">
      <c r="A12034" s="1051">
        <v>11773</v>
      </c>
      <c r="B12034" s="1051" t="s">
        <v>27040</v>
      </c>
      <c r="C12034" s="1051" t="s">
        <v>17034</v>
      </c>
      <c r="D12034" s="1054">
        <v>97.22</v>
      </c>
    </row>
    <row r="12035" spans="1:4" x14ac:dyDescent="0.25">
      <c r="A12035" s="1051">
        <v>11762</v>
      </c>
      <c r="B12035" s="1051" t="s">
        <v>27041</v>
      </c>
      <c r="C12035" s="1051" t="s">
        <v>17034</v>
      </c>
      <c r="D12035" s="1054">
        <v>46.11</v>
      </c>
    </row>
    <row r="12036" spans="1:4" x14ac:dyDescent="0.25">
      <c r="A12036" s="1051">
        <v>7604</v>
      </c>
      <c r="B12036" s="1051" t="s">
        <v>27042</v>
      </c>
      <c r="C12036" s="1051" t="s">
        <v>17034</v>
      </c>
      <c r="D12036" s="1054">
        <v>39.049999999999997</v>
      </c>
    </row>
    <row r="12037" spans="1:4" x14ac:dyDescent="0.25">
      <c r="A12037" s="1051">
        <v>13984</v>
      </c>
      <c r="B12037" s="1051" t="s">
        <v>27043</v>
      </c>
      <c r="C12037" s="1051" t="s">
        <v>17034</v>
      </c>
      <c r="D12037" s="1054">
        <v>56.75</v>
      </c>
    </row>
    <row r="12038" spans="1:4" x14ac:dyDescent="0.25">
      <c r="A12038" s="1051">
        <v>11772</v>
      </c>
      <c r="B12038" s="1051" t="s">
        <v>27044</v>
      </c>
      <c r="C12038" s="1051" t="s">
        <v>17034</v>
      </c>
      <c r="D12038" s="1054">
        <v>97.53</v>
      </c>
    </row>
    <row r="12039" spans="1:4" x14ac:dyDescent="0.25">
      <c r="A12039" s="1051">
        <v>13983</v>
      </c>
      <c r="B12039" s="1051" t="s">
        <v>27045</v>
      </c>
      <c r="C12039" s="1051" t="s">
        <v>17034</v>
      </c>
      <c r="D12039" s="1054">
        <v>73.86</v>
      </c>
    </row>
    <row r="12040" spans="1:4" x14ac:dyDescent="0.25">
      <c r="A12040" s="1051">
        <v>13416</v>
      </c>
      <c r="B12040" s="1051" t="s">
        <v>27046</v>
      </c>
      <c r="C12040" s="1051" t="s">
        <v>17034</v>
      </c>
      <c r="D12040" s="1054">
        <v>65.599999999999994</v>
      </c>
    </row>
    <row r="12041" spans="1:4" x14ac:dyDescent="0.25">
      <c r="A12041" s="1051">
        <v>40329</v>
      </c>
      <c r="B12041" s="1051" t="s">
        <v>27047</v>
      </c>
      <c r="C12041" s="1051" t="s">
        <v>17034</v>
      </c>
      <c r="D12041" s="1054">
        <v>18.98</v>
      </c>
    </row>
    <row r="12042" spans="1:4" x14ac:dyDescent="0.25">
      <c r="A12042" s="1051">
        <v>11823</v>
      </c>
      <c r="B12042" s="1051" t="s">
        <v>27048</v>
      </c>
      <c r="C12042" s="1051" t="s">
        <v>17034</v>
      </c>
      <c r="D12042" s="1054">
        <v>7.99</v>
      </c>
    </row>
    <row r="12043" spans="1:4" x14ac:dyDescent="0.25">
      <c r="A12043" s="1051">
        <v>11822</v>
      </c>
      <c r="B12043" s="1051" t="s">
        <v>27049</v>
      </c>
      <c r="C12043" s="1051" t="s">
        <v>17034</v>
      </c>
      <c r="D12043" s="1054">
        <v>24.16</v>
      </c>
    </row>
    <row r="12044" spans="1:4" x14ac:dyDescent="0.25">
      <c r="A12044" s="1051">
        <v>11831</v>
      </c>
      <c r="B12044" s="1051" t="s">
        <v>27050</v>
      </c>
      <c r="C12044" s="1051" t="s">
        <v>17034</v>
      </c>
      <c r="D12044" s="1054">
        <v>14.54</v>
      </c>
    </row>
    <row r="12045" spans="1:4" x14ac:dyDescent="0.25">
      <c r="A12045" s="1051">
        <v>7613</v>
      </c>
      <c r="B12045" s="1051" t="s">
        <v>27051</v>
      </c>
      <c r="C12045" s="1051" t="s">
        <v>17034</v>
      </c>
      <c r="D12045" s="1055">
        <v>121003.14</v>
      </c>
    </row>
    <row r="12046" spans="1:4" x14ac:dyDescent="0.25">
      <c r="A12046" s="1051">
        <v>7619</v>
      </c>
      <c r="B12046" s="1051" t="s">
        <v>27052</v>
      </c>
      <c r="C12046" s="1051" t="s">
        <v>17034</v>
      </c>
      <c r="D12046" s="1055">
        <v>18704.490000000002</v>
      </c>
    </row>
    <row r="12047" spans="1:4" x14ac:dyDescent="0.25">
      <c r="A12047" s="1051">
        <v>12076</v>
      </c>
      <c r="B12047" s="1051" t="s">
        <v>27053</v>
      </c>
      <c r="C12047" s="1051" t="s">
        <v>17034</v>
      </c>
      <c r="D12047" s="1055">
        <v>8580.0400000000009</v>
      </c>
    </row>
    <row r="12048" spans="1:4" x14ac:dyDescent="0.25">
      <c r="A12048" s="1051">
        <v>7614</v>
      </c>
      <c r="B12048" s="1051" t="s">
        <v>27054</v>
      </c>
      <c r="C12048" s="1051" t="s">
        <v>17034</v>
      </c>
      <c r="D12048" s="1055">
        <v>23590.83</v>
      </c>
    </row>
    <row r="12049" spans="1:4" x14ac:dyDescent="0.25">
      <c r="A12049" s="1051">
        <v>7618</v>
      </c>
      <c r="B12049" s="1051" t="s">
        <v>27055</v>
      </c>
      <c r="C12049" s="1051" t="s">
        <v>17034</v>
      </c>
      <c r="D12049" s="1055">
        <v>153004.25</v>
      </c>
    </row>
    <row r="12050" spans="1:4" x14ac:dyDescent="0.25">
      <c r="A12050" s="1051">
        <v>7620</v>
      </c>
      <c r="B12050" s="1051" t="s">
        <v>27056</v>
      </c>
      <c r="C12050" s="1051" t="s">
        <v>17034</v>
      </c>
      <c r="D12050" s="1055">
        <v>33094.449999999997</v>
      </c>
    </row>
    <row r="12051" spans="1:4" x14ac:dyDescent="0.25">
      <c r="A12051" s="1051">
        <v>7610</v>
      </c>
      <c r="B12051" s="1051" t="s">
        <v>27057</v>
      </c>
      <c r="C12051" s="1051" t="s">
        <v>17034</v>
      </c>
      <c r="D12051" s="1055">
        <v>10479.91</v>
      </c>
    </row>
    <row r="12052" spans="1:4" x14ac:dyDescent="0.25">
      <c r="A12052" s="1051">
        <v>7615</v>
      </c>
      <c r="B12052" s="1051" t="s">
        <v>27058</v>
      </c>
      <c r="C12052" s="1051" t="s">
        <v>17034</v>
      </c>
      <c r="D12052" s="1055">
        <v>38610.19</v>
      </c>
    </row>
    <row r="12053" spans="1:4" x14ac:dyDescent="0.25">
      <c r="A12053" s="1051">
        <v>7617</v>
      </c>
      <c r="B12053" s="1051" t="s">
        <v>27059</v>
      </c>
      <c r="C12053" s="1051" t="s">
        <v>17034</v>
      </c>
      <c r="D12053" s="1055">
        <v>11705.63</v>
      </c>
    </row>
    <row r="12054" spans="1:4" x14ac:dyDescent="0.25">
      <c r="A12054" s="1051">
        <v>7616</v>
      </c>
      <c r="B12054" s="1051" t="s">
        <v>27060</v>
      </c>
      <c r="C12054" s="1051" t="s">
        <v>17034</v>
      </c>
      <c r="D12054" s="1055">
        <v>63005.71</v>
      </c>
    </row>
    <row r="12055" spans="1:4" x14ac:dyDescent="0.25">
      <c r="A12055" s="1051">
        <v>7611</v>
      </c>
      <c r="B12055" s="1051" t="s">
        <v>27061</v>
      </c>
      <c r="C12055" s="1051" t="s">
        <v>17034</v>
      </c>
      <c r="D12055" s="1055">
        <v>15137.65</v>
      </c>
    </row>
    <row r="12056" spans="1:4" x14ac:dyDescent="0.25">
      <c r="A12056" s="1051">
        <v>7612</v>
      </c>
      <c r="B12056" s="1051" t="s">
        <v>27062</v>
      </c>
      <c r="C12056" s="1051" t="s">
        <v>17034</v>
      </c>
      <c r="D12056" s="1055">
        <v>86423.1</v>
      </c>
    </row>
    <row r="12057" spans="1:4" x14ac:dyDescent="0.25">
      <c r="A12057" s="1051">
        <v>37371</v>
      </c>
      <c r="B12057" s="1051" t="s">
        <v>27063</v>
      </c>
      <c r="C12057" s="1051" t="s">
        <v>17039</v>
      </c>
      <c r="D12057" s="1054">
        <v>0.69</v>
      </c>
    </row>
    <row r="12058" spans="1:4" x14ac:dyDescent="0.25">
      <c r="A12058" s="1051">
        <v>40861</v>
      </c>
      <c r="B12058" s="1051" t="s">
        <v>27064</v>
      </c>
      <c r="C12058" s="1051" t="s">
        <v>17040</v>
      </c>
      <c r="D12058" s="1054">
        <v>129.91</v>
      </c>
    </row>
    <row r="12059" spans="1:4" x14ac:dyDescent="0.25">
      <c r="A12059" s="1051">
        <v>36510</v>
      </c>
      <c r="B12059" s="1051" t="s">
        <v>27065</v>
      </c>
      <c r="C12059" s="1051" t="s">
        <v>17034</v>
      </c>
      <c r="D12059" s="1055">
        <v>1041590.17</v>
      </c>
    </row>
    <row r="12060" spans="1:4" x14ac:dyDescent="0.25">
      <c r="A12060" s="1051">
        <v>25020</v>
      </c>
      <c r="B12060" s="1051" t="s">
        <v>27066</v>
      </c>
      <c r="C12060" s="1051" t="s">
        <v>17034</v>
      </c>
      <c r="D12060" s="1055">
        <v>4290985.04</v>
      </c>
    </row>
    <row r="12061" spans="1:4" x14ac:dyDescent="0.25">
      <c r="A12061" s="1051">
        <v>7622</v>
      </c>
      <c r="B12061" s="1051" t="s">
        <v>27067</v>
      </c>
      <c r="C12061" s="1051" t="s">
        <v>17034</v>
      </c>
      <c r="D12061" s="1055">
        <v>1010494.7</v>
      </c>
    </row>
    <row r="12062" spans="1:4" x14ac:dyDescent="0.25">
      <c r="A12062" s="1051">
        <v>7624</v>
      </c>
      <c r="B12062" s="1051" t="s">
        <v>27068</v>
      </c>
      <c r="C12062" s="1051" t="s">
        <v>17034</v>
      </c>
      <c r="D12062" s="1055">
        <v>1310000</v>
      </c>
    </row>
    <row r="12063" spans="1:4" x14ac:dyDescent="0.25">
      <c r="A12063" s="1051">
        <v>7625</v>
      </c>
      <c r="B12063" s="1051" t="s">
        <v>27069</v>
      </c>
      <c r="C12063" s="1051" t="s">
        <v>17034</v>
      </c>
      <c r="D12063" s="1055">
        <v>1301987.6399999999</v>
      </c>
    </row>
    <row r="12064" spans="1:4" x14ac:dyDescent="0.25">
      <c r="A12064" s="1051">
        <v>7623</v>
      </c>
      <c r="B12064" s="1051" t="s">
        <v>27070</v>
      </c>
      <c r="C12064" s="1051" t="s">
        <v>17034</v>
      </c>
      <c r="D12064" s="1055">
        <v>4290985.04</v>
      </c>
    </row>
    <row r="12065" spans="1:4" x14ac:dyDescent="0.25">
      <c r="A12065" s="1051">
        <v>36508</v>
      </c>
      <c r="B12065" s="1051" t="s">
        <v>27071</v>
      </c>
      <c r="C12065" s="1051" t="s">
        <v>17034</v>
      </c>
      <c r="D12065" s="1055">
        <v>1929826.23</v>
      </c>
    </row>
    <row r="12066" spans="1:4" x14ac:dyDescent="0.25">
      <c r="A12066" s="1051">
        <v>36509</v>
      </c>
      <c r="B12066" s="1051" t="s">
        <v>27072</v>
      </c>
      <c r="C12066" s="1051" t="s">
        <v>17034</v>
      </c>
      <c r="D12066" s="1055">
        <v>1057614.6100000001</v>
      </c>
    </row>
    <row r="12067" spans="1:4" x14ac:dyDescent="0.25">
      <c r="A12067" s="1051">
        <v>13238</v>
      </c>
      <c r="B12067" s="1051" t="s">
        <v>27073</v>
      </c>
      <c r="C12067" s="1051" t="s">
        <v>17034</v>
      </c>
      <c r="D12067" s="1055">
        <v>323831.75</v>
      </c>
    </row>
    <row r="12068" spans="1:4" x14ac:dyDescent="0.25">
      <c r="A12068" s="1051">
        <v>36511</v>
      </c>
      <c r="B12068" s="1051" t="s">
        <v>27074</v>
      </c>
      <c r="C12068" s="1051" t="s">
        <v>17034</v>
      </c>
      <c r="D12068" s="1055">
        <v>375233.62</v>
      </c>
    </row>
    <row r="12069" spans="1:4" x14ac:dyDescent="0.25">
      <c r="A12069" s="1051">
        <v>36515</v>
      </c>
      <c r="B12069" s="1051" t="s">
        <v>27075</v>
      </c>
      <c r="C12069" s="1051" t="s">
        <v>17034</v>
      </c>
      <c r="D12069" s="1055">
        <v>110514</v>
      </c>
    </row>
    <row r="12070" spans="1:4" x14ac:dyDescent="0.25">
      <c r="A12070" s="1051">
        <v>10598</v>
      </c>
      <c r="B12070" s="1051" t="s">
        <v>27076</v>
      </c>
      <c r="C12070" s="1051" t="s">
        <v>17034</v>
      </c>
      <c r="D12070" s="1055">
        <v>179215.16</v>
      </c>
    </row>
    <row r="12071" spans="1:4" x14ac:dyDescent="0.25">
      <c r="A12071" s="1051">
        <v>7640</v>
      </c>
      <c r="B12071" s="1051" t="s">
        <v>27077</v>
      </c>
      <c r="C12071" s="1051" t="s">
        <v>17034</v>
      </c>
      <c r="D12071" s="1055">
        <v>275000</v>
      </c>
    </row>
    <row r="12072" spans="1:4" x14ac:dyDescent="0.25">
      <c r="A12072" s="1051">
        <v>36513</v>
      </c>
      <c r="B12072" s="1051" t="s">
        <v>27078</v>
      </c>
      <c r="C12072" s="1051" t="s">
        <v>17034</v>
      </c>
      <c r="D12072" s="1055">
        <v>264912.36</v>
      </c>
    </row>
    <row r="12073" spans="1:4" x14ac:dyDescent="0.25">
      <c r="A12073" s="1051">
        <v>36514</v>
      </c>
      <c r="B12073" s="1051" t="s">
        <v>27079</v>
      </c>
      <c r="C12073" s="1051" t="s">
        <v>17034</v>
      </c>
      <c r="D12073" s="1055">
        <v>295560.73</v>
      </c>
    </row>
    <row r="12074" spans="1:4" x14ac:dyDescent="0.25">
      <c r="A12074" s="1051">
        <v>11572</v>
      </c>
      <c r="B12074" s="1051" t="s">
        <v>27080</v>
      </c>
      <c r="C12074" s="1051" t="s">
        <v>17034</v>
      </c>
      <c r="D12074" s="1054">
        <v>29.21</v>
      </c>
    </row>
    <row r="12075" spans="1:4" x14ac:dyDescent="0.25">
      <c r="A12075" s="1051">
        <v>36149</v>
      </c>
      <c r="B12075" s="1051" t="s">
        <v>27081</v>
      </c>
      <c r="C12075" s="1051" t="s">
        <v>17034</v>
      </c>
      <c r="D12075" s="1054">
        <v>172.84</v>
      </c>
    </row>
    <row r="12076" spans="1:4" x14ac:dyDescent="0.25">
      <c r="A12076" s="1051">
        <v>42407</v>
      </c>
      <c r="B12076" s="1051" t="s">
        <v>27082</v>
      </c>
      <c r="C12076" s="1051" t="s">
        <v>17035</v>
      </c>
      <c r="D12076" s="1054">
        <v>6.55</v>
      </c>
    </row>
    <row r="12077" spans="1:4" x14ac:dyDescent="0.25">
      <c r="A12077" s="1051">
        <v>11581</v>
      </c>
      <c r="B12077" s="1051" t="s">
        <v>27083</v>
      </c>
      <c r="C12077" s="1051" t="s">
        <v>17035</v>
      </c>
      <c r="D12077" s="1054">
        <v>19.28</v>
      </c>
    </row>
    <row r="12078" spans="1:4" x14ac:dyDescent="0.25">
      <c r="A12078" s="1051">
        <v>43605</v>
      </c>
      <c r="B12078" s="1051" t="s">
        <v>27084</v>
      </c>
      <c r="C12078" s="1051" t="s">
        <v>17035</v>
      </c>
      <c r="D12078" s="1054">
        <v>39.450000000000003</v>
      </c>
    </row>
    <row r="12079" spans="1:4" x14ac:dyDescent="0.25">
      <c r="A12079" s="1051">
        <v>11580</v>
      </c>
      <c r="B12079" s="1051" t="s">
        <v>27085</v>
      </c>
      <c r="C12079" s="1051" t="s">
        <v>17035</v>
      </c>
      <c r="D12079" s="1054">
        <v>7.73</v>
      </c>
    </row>
    <row r="12080" spans="1:4" x14ac:dyDescent="0.25">
      <c r="A12080" s="1051">
        <v>10743</v>
      </c>
      <c r="B12080" s="1051" t="s">
        <v>27086</v>
      </c>
      <c r="C12080" s="1051" t="s">
        <v>17034</v>
      </c>
      <c r="D12080" s="1054">
        <v>562.34</v>
      </c>
    </row>
    <row r="12081" spans="1:4" x14ac:dyDescent="0.25">
      <c r="A12081" s="1051">
        <v>39848</v>
      </c>
      <c r="B12081" s="1051" t="s">
        <v>27087</v>
      </c>
      <c r="C12081" s="1051" t="s">
        <v>17035</v>
      </c>
      <c r="D12081" s="1054">
        <v>1.71</v>
      </c>
    </row>
    <row r="12082" spans="1:4" x14ac:dyDescent="0.25">
      <c r="A12082" s="1051">
        <v>20999</v>
      </c>
      <c r="B12082" s="1051" t="s">
        <v>27088</v>
      </c>
      <c r="C12082" s="1051" t="s">
        <v>17035</v>
      </c>
      <c r="D12082" s="1054">
        <v>10.210000000000001</v>
      </c>
    </row>
    <row r="12083" spans="1:4" x14ac:dyDescent="0.25">
      <c r="A12083" s="1051">
        <v>21001</v>
      </c>
      <c r="B12083" s="1051" t="s">
        <v>27089</v>
      </c>
      <c r="C12083" s="1051" t="s">
        <v>17035</v>
      </c>
      <c r="D12083" s="1054">
        <v>19.059999999999999</v>
      </c>
    </row>
    <row r="12084" spans="1:4" x14ac:dyDescent="0.25">
      <c r="A12084" s="1051">
        <v>21003</v>
      </c>
      <c r="B12084" s="1051" t="s">
        <v>27090</v>
      </c>
      <c r="C12084" s="1051" t="s">
        <v>17035</v>
      </c>
      <c r="D12084" s="1054">
        <v>31.32</v>
      </c>
    </row>
    <row r="12085" spans="1:4" x14ac:dyDescent="0.25">
      <c r="A12085" s="1051">
        <v>21006</v>
      </c>
      <c r="B12085" s="1051" t="s">
        <v>27091</v>
      </c>
      <c r="C12085" s="1051" t="s">
        <v>17035</v>
      </c>
      <c r="D12085" s="1054">
        <v>66.47</v>
      </c>
    </row>
    <row r="12086" spans="1:4" x14ac:dyDescent="0.25">
      <c r="A12086" s="1051">
        <v>21019</v>
      </c>
      <c r="B12086" s="1051" t="s">
        <v>27092</v>
      </c>
      <c r="C12086" s="1051" t="s">
        <v>17035</v>
      </c>
      <c r="D12086" s="1054">
        <v>23.1</v>
      </c>
    </row>
    <row r="12087" spans="1:4" x14ac:dyDescent="0.25">
      <c r="A12087" s="1051">
        <v>21021</v>
      </c>
      <c r="B12087" s="1051" t="s">
        <v>27093</v>
      </c>
      <c r="C12087" s="1051" t="s">
        <v>17035</v>
      </c>
      <c r="D12087" s="1054">
        <v>36.520000000000003</v>
      </c>
    </row>
    <row r="12088" spans="1:4" x14ac:dyDescent="0.25">
      <c r="A12088" s="1051">
        <v>21024</v>
      </c>
      <c r="B12088" s="1051" t="s">
        <v>27094</v>
      </c>
      <c r="C12088" s="1051" t="s">
        <v>17035</v>
      </c>
      <c r="D12088" s="1054">
        <v>78.260000000000005</v>
      </c>
    </row>
    <row r="12089" spans="1:4" x14ac:dyDescent="0.25">
      <c r="A12089" s="1051">
        <v>40624</v>
      </c>
      <c r="B12089" s="1051" t="s">
        <v>27095</v>
      </c>
      <c r="C12089" s="1051" t="s">
        <v>17035</v>
      </c>
      <c r="D12089" s="1054">
        <v>99.43</v>
      </c>
    </row>
    <row r="12090" spans="1:4" x14ac:dyDescent="0.25">
      <c r="A12090" s="1051">
        <v>42575</v>
      </c>
      <c r="B12090" s="1051" t="s">
        <v>27096</v>
      </c>
      <c r="C12090" s="1051" t="s">
        <v>17035</v>
      </c>
      <c r="D12090" s="1054">
        <v>91.24</v>
      </c>
    </row>
    <row r="12091" spans="1:4" x14ac:dyDescent="0.25">
      <c r="A12091" s="1051">
        <v>13127</v>
      </c>
      <c r="B12091" s="1051" t="s">
        <v>27097</v>
      </c>
      <c r="C12091" s="1051" t="s">
        <v>17035</v>
      </c>
      <c r="D12091" s="1054">
        <v>44.35</v>
      </c>
    </row>
    <row r="12092" spans="1:4" x14ac:dyDescent="0.25">
      <c r="A12092" s="1051">
        <v>13137</v>
      </c>
      <c r="B12092" s="1051" t="s">
        <v>27098</v>
      </c>
      <c r="C12092" s="1051" t="s">
        <v>17035</v>
      </c>
      <c r="D12092" s="1054">
        <v>58.85</v>
      </c>
    </row>
    <row r="12093" spans="1:4" x14ac:dyDescent="0.25">
      <c r="A12093" s="1051">
        <v>42574</v>
      </c>
      <c r="B12093" s="1051" t="s">
        <v>27099</v>
      </c>
      <c r="C12093" s="1051" t="s">
        <v>17035</v>
      </c>
      <c r="D12093" s="1054">
        <v>68.09</v>
      </c>
    </row>
    <row r="12094" spans="1:4" x14ac:dyDescent="0.25">
      <c r="A12094" s="1051">
        <v>20989</v>
      </c>
      <c r="B12094" s="1051" t="s">
        <v>27100</v>
      </c>
      <c r="C12094" s="1051" t="s">
        <v>17035</v>
      </c>
      <c r="D12094" s="1055">
        <v>2108.36</v>
      </c>
    </row>
    <row r="12095" spans="1:4" x14ac:dyDescent="0.25">
      <c r="A12095" s="1051">
        <v>21147</v>
      </c>
      <c r="B12095" s="1051" t="s">
        <v>27101</v>
      </c>
      <c r="C12095" s="1051" t="s">
        <v>17035</v>
      </c>
      <c r="D12095" s="1054">
        <v>197.68</v>
      </c>
    </row>
    <row r="12096" spans="1:4" x14ac:dyDescent="0.25">
      <c r="A12096" s="1051">
        <v>21148</v>
      </c>
      <c r="B12096" s="1051" t="s">
        <v>27102</v>
      </c>
      <c r="C12096" s="1051" t="s">
        <v>17035</v>
      </c>
      <c r="D12096" s="1054">
        <v>122.01</v>
      </c>
    </row>
    <row r="12097" spans="1:4" x14ac:dyDescent="0.25">
      <c r="A12097" s="1051">
        <v>20984</v>
      </c>
      <c r="B12097" s="1051" t="s">
        <v>27103</v>
      </c>
      <c r="C12097" s="1051" t="s">
        <v>17035</v>
      </c>
      <c r="D12097" s="1055">
        <v>4045.54</v>
      </c>
    </row>
    <row r="12098" spans="1:4" x14ac:dyDescent="0.25">
      <c r="A12098" s="1051">
        <v>13042</v>
      </c>
      <c r="B12098" s="1051" t="s">
        <v>27104</v>
      </c>
      <c r="C12098" s="1051" t="s">
        <v>17035</v>
      </c>
      <c r="D12098" s="1055">
        <v>2241.8200000000002</v>
      </c>
    </row>
    <row r="12099" spans="1:4" x14ac:dyDescent="0.25">
      <c r="A12099" s="1051">
        <v>21150</v>
      </c>
      <c r="B12099" s="1051" t="s">
        <v>27105</v>
      </c>
      <c r="C12099" s="1051" t="s">
        <v>17035</v>
      </c>
      <c r="D12099" s="1054">
        <v>60.5</v>
      </c>
    </row>
    <row r="12100" spans="1:4" x14ac:dyDescent="0.25">
      <c r="A12100" s="1051">
        <v>13141</v>
      </c>
      <c r="B12100" s="1051" t="s">
        <v>27106</v>
      </c>
      <c r="C12100" s="1051" t="s">
        <v>17035</v>
      </c>
      <c r="D12100" s="1054">
        <v>76.22</v>
      </c>
    </row>
    <row r="12101" spans="1:4" x14ac:dyDescent="0.25">
      <c r="A12101" s="1051">
        <v>42576</v>
      </c>
      <c r="B12101" s="1051" t="s">
        <v>27107</v>
      </c>
      <c r="C12101" s="1051" t="s">
        <v>17035</v>
      </c>
      <c r="D12101" s="1054">
        <v>248.88</v>
      </c>
    </row>
    <row r="12102" spans="1:4" x14ac:dyDescent="0.25">
      <c r="A12102" s="1051">
        <v>21151</v>
      </c>
      <c r="B12102" s="1051" t="s">
        <v>27108</v>
      </c>
      <c r="C12102" s="1051" t="s">
        <v>17035</v>
      </c>
      <c r="D12102" s="1054">
        <v>362.12</v>
      </c>
    </row>
    <row r="12103" spans="1:4" x14ac:dyDescent="0.25">
      <c r="A12103" s="1051">
        <v>13142</v>
      </c>
      <c r="B12103" s="1051" t="s">
        <v>27109</v>
      </c>
      <c r="C12103" s="1051" t="s">
        <v>17035</v>
      </c>
      <c r="D12103" s="1054">
        <v>517.67999999999995</v>
      </c>
    </row>
    <row r="12104" spans="1:4" x14ac:dyDescent="0.25">
      <c r="A12104" s="1051">
        <v>42577</v>
      </c>
      <c r="B12104" s="1051" t="s">
        <v>27110</v>
      </c>
      <c r="C12104" s="1051" t="s">
        <v>17035</v>
      </c>
      <c r="D12104" s="1054">
        <v>568.04</v>
      </c>
    </row>
    <row r="12105" spans="1:4" x14ac:dyDescent="0.25">
      <c r="A12105" s="1051">
        <v>20994</v>
      </c>
      <c r="B12105" s="1051" t="s">
        <v>27111</v>
      </c>
      <c r="C12105" s="1051" t="s">
        <v>17035</v>
      </c>
      <c r="D12105" s="1054">
        <v>976.06</v>
      </c>
    </row>
    <row r="12106" spans="1:4" x14ac:dyDescent="0.25">
      <c r="A12106" s="1051">
        <v>7672</v>
      </c>
      <c r="B12106" s="1051" t="s">
        <v>27112</v>
      </c>
      <c r="C12106" s="1051" t="s">
        <v>17035</v>
      </c>
      <c r="D12106" s="1054">
        <v>639.42999999999995</v>
      </c>
    </row>
    <row r="12107" spans="1:4" x14ac:dyDescent="0.25">
      <c r="A12107" s="1051">
        <v>20995</v>
      </c>
      <c r="B12107" s="1051" t="s">
        <v>27113</v>
      </c>
      <c r="C12107" s="1051" t="s">
        <v>17035</v>
      </c>
      <c r="D12107" s="1055">
        <v>1282.73</v>
      </c>
    </row>
    <row r="12108" spans="1:4" x14ac:dyDescent="0.25">
      <c r="A12108" s="1051">
        <v>7690</v>
      </c>
      <c r="B12108" s="1051" t="s">
        <v>27114</v>
      </c>
      <c r="C12108" s="1051" t="s">
        <v>17035</v>
      </c>
      <c r="D12108" s="1054">
        <v>741.89</v>
      </c>
    </row>
    <row r="12109" spans="1:4" x14ac:dyDescent="0.25">
      <c r="A12109" s="1051">
        <v>20980</v>
      </c>
      <c r="B12109" s="1051" t="s">
        <v>27115</v>
      </c>
      <c r="C12109" s="1051" t="s">
        <v>17035</v>
      </c>
      <c r="D12109" s="1054">
        <v>809.33</v>
      </c>
    </row>
    <row r="12110" spans="1:4" x14ac:dyDescent="0.25">
      <c r="A12110" s="1051">
        <v>7661</v>
      </c>
      <c r="B12110" s="1051" t="s">
        <v>27116</v>
      </c>
      <c r="C12110" s="1051" t="s">
        <v>17035</v>
      </c>
      <c r="D12110" s="1054">
        <v>962.77</v>
      </c>
    </row>
    <row r="12111" spans="1:4" x14ac:dyDescent="0.25">
      <c r="A12111" s="1051">
        <v>21016</v>
      </c>
      <c r="B12111" s="1051" t="s">
        <v>27117</v>
      </c>
      <c r="C12111" s="1051" t="s">
        <v>17035</v>
      </c>
      <c r="D12111" s="1054">
        <v>244.88</v>
      </c>
    </row>
    <row r="12112" spans="1:4" x14ac:dyDescent="0.25">
      <c r="A12112" s="1051">
        <v>21008</v>
      </c>
      <c r="B12112" s="1051" t="s">
        <v>27118</v>
      </c>
      <c r="C12112" s="1051" t="s">
        <v>17035</v>
      </c>
      <c r="D12112" s="1054">
        <v>28.61</v>
      </c>
    </row>
    <row r="12113" spans="1:4" x14ac:dyDescent="0.25">
      <c r="A12113" s="1051">
        <v>21009</v>
      </c>
      <c r="B12113" s="1051" t="s">
        <v>27119</v>
      </c>
      <c r="C12113" s="1051" t="s">
        <v>17035</v>
      </c>
      <c r="D12113" s="1054">
        <v>37.25</v>
      </c>
    </row>
    <row r="12114" spans="1:4" x14ac:dyDescent="0.25">
      <c r="A12114" s="1051">
        <v>21010</v>
      </c>
      <c r="B12114" s="1051" t="s">
        <v>27120</v>
      </c>
      <c r="C12114" s="1051" t="s">
        <v>17035</v>
      </c>
      <c r="D12114" s="1054">
        <v>50.01</v>
      </c>
    </row>
    <row r="12115" spans="1:4" x14ac:dyDescent="0.25">
      <c r="A12115" s="1051">
        <v>21011</v>
      </c>
      <c r="B12115" s="1051" t="s">
        <v>27121</v>
      </c>
      <c r="C12115" s="1051" t="s">
        <v>17035</v>
      </c>
      <c r="D12115" s="1054">
        <v>72.89</v>
      </c>
    </row>
    <row r="12116" spans="1:4" x14ac:dyDescent="0.25">
      <c r="A12116" s="1051">
        <v>21012</v>
      </c>
      <c r="B12116" s="1051" t="s">
        <v>27122</v>
      </c>
      <c r="C12116" s="1051" t="s">
        <v>17035</v>
      </c>
      <c r="D12116" s="1054">
        <v>80.55</v>
      </c>
    </row>
    <row r="12117" spans="1:4" x14ac:dyDescent="0.25">
      <c r="A12117" s="1051">
        <v>21013</v>
      </c>
      <c r="B12117" s="1051" t="s">
        <v>27123</v>
      </c>
      <c r="C12117" s="1051" t="s">
        <v>17035</v>
      </c>
      <c r="D12117" s="1054">
        <v>105.11</v>
      </c>
    </row>
    <row r="12118" spans="1:4" x14ac:dyDescent="0.25">
      <c r="A12118" s="1051">
        <v>21014</v>
      </c>
      <c r="B12118" s="1051" t="s">
        <v>27124</v>
      </c>
      <c r="C12118" s="1051" t="s">
        <v>17035</v>
      </c>
      <c r="D12118" s="1054">
        <v>147.07</v>
      </c>
    </row>
    <row r="12119" spans="1:4" x14ac:dyDescent="0.25">
      <c r="A12119" s="1051">
        <v>21015</v>
      </c>
      <c r="B12119" s="1051" t="s">
        <v>27125</v>
      </c>
      <c r="C12119" s="1051" t="s">
        <v>17035</v>
      </c>
      <c r="D12119" s="1054">
        <v>168.97</v>
      </c>
    </row>
    <row r="12120" spans="1:4" x14ac:dyDescent="0.25">
      <c r="A12120" s="1051">
        <v>7697</v>
      </c>
      <c r="B12120" s="1051" t="s">
        <v>27126</v>
      </c>
      <c r="C12120" s="1051" t="s">
        <v>17035</v>
      </c>
      <c r="D12120" s="1054">
        <v>80.63</v>
      </c>
    </row>
    <row r="12121" spans="1:4" x14ac:dyDescent="0.25">
      <c r="A12121" s="1051">
        <v>7698</v>
      </c>
      <c r="B12121" s="1051" t="s">
        <v>27127</v>
      </c>
      <c r="C12121" s="1051" t="s">
        <v>17035</v>
      </c>
      <c r="D12121" s="1054">
        <v>69.400000000000006</v>
      </c>
    </row>
    <row r="12122" spans="1:4" x14ac:dyDescent="0.25">
      <c r="A12122" s="1051">
        <v>7691</v>
      </c>
      <c r="B12122" s="1051" t="s">
        <v>27128</v>
      </c>
      <c r="C12122" s="1051" t="s">
        <v>17035</v>
      </c>
      <c r="D12122" s="1054">
        <v>29.33</v>
      </c>
    </row>
    <row r="12123" spans="1:4" x14ac:dyDescent="0.25">
      <c r="A12123" s="1051">
        <v>40626</v>
      </c>
      <c r="B12123" s="1051" t="s">
        <v>27129</v>
      </c>
      <c r="C12123" s="1051" t="s">
        <v>17035</v>
      </c>
      <c r="D12123" s="1054">
        <v>55.04</v>
      </c>
    </row>
    <row r="12124" spans="1:4" x14ac:dyDescent="0.25">
      <c r="A12124" s="1051">
        <v>7701</v>
      </c>
      <c r="B12124" s="1051" t="s">
        <v>27130</v>
      </c>
      <c r="C12124" s="1051" t="s">
        <v>17035</v>
      </c>
      <c r="D12124" s="1054">
        <v>144.29</v>
      </c>
    </row>
    <row r="12125" spans="1:4" x14ac:dyDescent="0.25">
      <c r="A12125" s="1051">
        <v>7696</v>
      </c>
      <c r="B12125" s="1051" t="s">
        <v>27131</v>
      </c>
      <c r="C12125" s="1051" t="s">
        <v>17035</v>
      </c>
      <c r="D12125" s="1054">
        <v>116.27</v>
      </c>
    </row>
    <row r="12126" spans="1:4" x14ac:dyDescent="0.25">
      <c r="A12126" s="1051">
        <v>7700</v>
      </c>
      <c r="B12126" s="1051" t="s">
        <v>27132</v>
      </c>
      <c r="C12126" s="1051" t="s">
        <v>17035</v>
      </c>
      <c r="D12126" s="1054">
        <v>37.090000000000003</v>
      </c>
    </row>
    <row r="12127" spans="1:4" x14ac:dyDescent="0.25">
      <c r="A12127" s="1051">
        <v>7694</v>
      </c>
      <c r="B12127" s="1051" t="s">
        <v>27133</v>
      </c>
      <c r="C12127" s="1051" t="s">
        <v>17035</v>
      </c>
      <c r="D12127" s="1054">
        <v>194.17</v>
      </c>
    </row>
    <row r="12128" spans="1:4" x14ac:dyDescent="0.25">
      <c r="A12128" s="1051">
        <v>7693</v>
      </c>
      <c r="B12128" s="1051" t="s">
        <v>27134</v>
      </c>
      <c r="C12128" s="1051" t="s">
        <v>17035</v>
      </c>
      <c r="D12128" s="1054">
        <v>267.41000000000003</v>
      </c>
    </row>
    <row r="12129" spans="1:4" x14ac:dyDescent="0.25">
      <c r="A12129" s="1051">
        <v>7692</v>
      </c>
      <c r="B12129" s="1051" t="s">
        <v>27135</v>
      </c>
      <c r="C12129" s="1051" t="s">
        <v>17035</v>
      </c>
      <c r="D12129" s="1054">
        <v>400.36</v>
      </c>
    </row>
    <row r="12130" spans="1:4" x14ac:dyDescent="0.25">
      <c r="A12130" s="1051">
        <v>7695</v>
      </c>
      <c r="B12130" s="1051" t="s">
        <v>27136</v>
      </c>
      <c r="C12130" s="1051" t="s">
        <v>17035</v>
      </c>
      <c r="D12130" s="1054">
        <v>434.19</v>
      </c>
    </row>
    <row r="12131" spans="1:4" x14ac:dyDescent="0.25">
      <c r="A12131" s="1051">
        <v>13356</v>
      </c>
      <c r="B12131" s="1051" t="s">
        <v>27137</v>
      </c>
      <c r="C12131" s="1051" t="s">
        <v>17035</v>
      </c>
      <c r="D12131" s="1054">
        <v>31.48</v>
      </c>
    </row>
    <row r="12132" spans="1:4" x14ac:dyDescent="0.25">
      <c r="A12132" s="1051">
        <v>36365</v>
      </c>
      <c r="B12132" s="1051" t="s">
        <v>27138</v>
      </c>
      <c r="C12132" s="1051" t="s">
        <v>17035</v>
      </c>
      <c r="D12132" s="1054">
        <v>51.63</v>
      </c>
    </row>
    <row r="12133" spans="1:4" x14ac:dyDescent="0.25">
      <c r="A12133" s="1051">
        <v>41930</v>
      </c>
      <c r="B12133" s="1051" t="s">
        <v>27139</v>
      </c>
      <c r="C12133" s="1051" t="s">
        <v>17035</v>
      </c>
      <c r="D12133" s="1054">
        <v>171.96</v>
      </c>
    </row>
    <row r="12134" spans="1:4" x14ac:dyDescent="0.25">
      <c r="A12134" s="1051">
        <v>41931</v>
      </c>
      <c r="B12134" s="1051" t="s">
        <v>27140</v>
      </c>
      <c r="C12134" s="1051" t="s">
        <v>17035</v>
      </c>
      <c r="D12134" s="1054">
        <v>269.33</v>
      </c>
    </row>
    <row r="12135" spans="1:4" x14ac:dyDescent="0.25">
      <c r="A12135" s="1051">
        <v>41932</v>
      </c>
      <c r="B12135" s="1051" t="s">
        <v>27141</v>
      </c>
      <c r="C12135" s="1051" t="s">
        <v>17035</v>
      </c>
      <c r="D12135" s="1054">
        <v>414.54</v>
      </c>
    </row>
    <row r="12136" spans="1:4" x14ac:dyDescent="0.25">
      <c r="A12136" s="1051">
        <v>41933</v>
      </c>
      <c r="B12136" s="1051" t="s">
        <v>27142</v>
      </c>
      <c r="C12136" s="1051" t="s">
        <v>17035</v>
      </c>
      <c r="D12136" s="1054">
        <v>585.85</v>
      </c>
    </row>
    <row r="12137" spans="1:4" x14ac:dyDescent="0.25">
      <c r="A12137" s="1051">
        <v>41934</v>
      </c>
      <c r="B12137" s="1051" t="s">
        <v>27143</v>
      </c>
      <c r="C12137" s="1051" t="s">
        <v>17035</v>
      </c>
      <c r="D12137" s="1054">
        <v>682.29</v>
      </c>
    </row>
    <row r="12138" spans="1:4" x14ac:dyDescent="0.25">
      <c r="A12138" s="1051">
        <v>41936</v>
      </c>
      <c r="B12138" s="1051" t="s">
        <v>27144</v>
      </c>
      <c r="C12138" s="1051" t="s">
        <v>17035</v>
      </c>
      <c r="D12138" s="1054">
        <v>101.26</v>
      </c>
    </row>
    <row r="12139" spans="1:4" x14ac:dyDescent="0.25">
      <c r="A12139" s="1051">
        <v>44812</v>
      </c>
      <c r="B12139" s="1051" t="s">
        <v>27145</v>
      </c>
      <c r="C12139" s="1051" t="s">
        <v>17035</v>
      </c>
      <c r="D12139" s="1054">
        <v>543.84</v>
      </c>
    </row>
    <row r="12140" spans="1:4" x14ac:dyDescent="0.25">
      <c r="A12140" s="1051">
        <v>41785</v>
      </c>
      <c r="B12140" s="1051" t="s">
        <v>27146</v>
      </c>
      <c r="C12140" s="1051" t="s">
        <v>17035</v>
      </c>
      <c r="D12140" s="1055">
        <v>2015.43</v>
      </c>
    </row>
    <row r="12141" spans="1:4" x14ac:dyDescent="0.25">
      <c r="A12141" s="1051">
        <v>41781</v>
      </c>
      <c r="B12141" s="1051" t="s">
        <v>27147</v>
      </c>
      <c r="C12141" s="1051" t="s">
        <v>17035</v>
      </c>
      <c r="D12141" s="1054">
        <v>363.92</v>
      </c>
    </row>
    <row r="12142" spans="1:4" x14ac:dyDescent="0.25">
      <c r="A12142" s="1051">
        <v>41783</v>
      </c>
      <c r="B12142" s="1051" t="s">
        <v>27148</v>
      </c>
      <c r="C12142" s="1051" t="s">
        <v>17035</v>
      </c>
      <c r="D12142" s="1055">
        <v>1308.31</v>
      </c>
    </row>
    <row r="12143" spans="1:4" x14ac:dyDescent="0.25">
      <c r="A12143" s="1051">
        <v>41786</v>
      </c>
      <c r="B12143" s="1051" t="s">
        <v>27149</v>
      </c>
      <c r="C12143" s="1051" t="s">
        <v>17035</v>
      </c>
      <c r="D12143" s="1055">
        <v>2785.44</v>
      </c>
    </row>
    <row r="12144" spans="1:4" x14ac:dyDescent="0.25">
      <c r="A12144" s="1051">
        <v>41779</v>
      </c>
      <c r="B12144" s="1051" t="s">
        <v>27150</v>
      </c>
      <c r="C12144" s="1051" t="s">
        <v>17035</v>
      </c>
      <c r="D12144" s="1054">
        <v>143.32</v>
      </c>
    </row>
    <row r="12145" spans="1:4" x14ac:dyDescent="0.25">
      <c r="A12145" s="1051">
        <v>41780</v>
      </c>
      <c r="B12145" s="1051" t="s">
        <v>27151</v>
      </c>
      <c r="C12145" s="1051" t="s">
        <v>17035</v>
      </c>
      <c r="D12145" s="1054">
        <v>224.54</v>
      </c>
    </row>
    <row r="12146" spans="1:4" x14ac:dyDescent="0.25">
      <c r="A12146" s="1051">
        <v>41782</v>
      </c>
      <c r="B12146" s="1051" t="s">
        <v>27152</v>
      </c>
      <c r="C12146" s="1051" t="s">
        <v>17035</v>
      </c>
      <c r="D12146" s="1054">
        <v>804.36</v>
      </c>
    </row>
    <row r="12147" spans="1:4" x14ac:dyDescent="0.25">
      <c r="A12147" s="1051">
        <v>38130</v>
      </c>
      <c r="B12147" s="1051" t="s">
        <v>27153</v>
      </c>
      <c r="C12147" s="1051" t="s">
        <v>17035</v>
      </c>
      <c r="D12147" s="1054">
        <v>44.99</v>
      </c>
    </row>
    <row r="12148" spans="1:4" x14ac:dyDescent="0.25">
      <c r="A12148" s="1051">
        <v>44260</v>
      </c>
      <c r="B12148" s="1051" t="s">
        <v>27154</v>
      </c>
      <c r="C12148" s="1051" t="s">
        <v>17035</v>
      </c>
      <c r="D12148" s="1054">
        <v>425.81</v>
      </c>
    </row>
    <row r="12149" spans="1:4" x14ac:dyDescent="0.25">
      <c r="A12149" s="1051">
        <v>21123</v>
      </c>
      <c r="B12149" s="1051" t="s">
        <v>27155</v>
      </c>
      <c r="C12149" s="1051" t="s">
        <v>17035</v>
      </c>
      <c r="D12149" s="1054">
        <v>12.52</v>
      </c>
    </row>
    <row r="12150" spans="1:4" x14ac:dyDescent="0.25">
      <c r="A12150" s="1051">
        <v>21124</v>
      </c>
      <c r="B12150" s="1051" t="s">
        <v>27156</v>
      </c>
      <c r="C12150" s="1051" t="s">
        <v>17035</v>
      </c>
      <c r="D12150" s="1054">
        <v>20</v>
      </c>
    </row>
    <row r="12151" spans="1:4" x14ac:dyDescent="0.25">
      <c r="A12151" s="1051">
        <v>21125</v>
      </c>
      <c r="B12151" s="1051" t="s">
        <v>27157</v>
      </c>
      <c r="C12151" s="1051" t="s">
        <v>17035</v>
      </c>
      <c r="D12151" s="1054">
        <v>34.450000000000003</v>
      </c>
    </row>
    <row r="12152" spans="1:4" x14ac:dyDescent="0.25">
      <c r="A12152" s="1051">
        <v>38028</v>
      </c>
      <c r="B12152" s="1051" t="s">
        <v>27158</v>
      </c>
      <c r="C12152" s="1051" t="s">
        <v>17035</v>
      </c>
      <c r="D12152" s="1054">
        <v>60.23</v>
      </c>
    </row>
    <row r="12153" spans="1:4" x14ac:dyDescent="0.25">
      <c r="A12153" s="1051">
        <v>38029</v>
      </c>
      <c r="B12153" s="1051" t="s">
        <v>27159</v>
      </c>
      <c r="C12153" s="1051" t="s">
        <v>17035</v>
      </c>
      <c r="D12153" s="1054">
        <v>88.15</v>
      </c>
    </row>
    <row r="12154" spans="1:4" x14ac:dyDescent="0.25">
      <c r="A12154" s="1051">
        <v>38030</v>
      </c>
      <c r="B12154" s="1051" t="s">
        <v>27160</v>
      </c>
      <c r="C12154" s="1051" t="s">
        <v>17035</v>
      </c>
      <c r="D12154" s="1054">
        <v>142.55000000000001</v>
      </c>
    </row>
    <row r="12155" spans="1:4" x14ac:dyDescent="0.25">
      <c r="A12155" s="1051">
        <v>38031</v>
      </c>
      <c r="B12155" s="1051" t="s">
        <v>27161</v>
      </c>
      <c r="C12155" s="1051" t="s">
        <v>17035</v>
      </c>
      <c r="D12155" s="1054">
        <v>223.74</v>
      </c>
    </row>
    <row r="12156" spans="1:4" x14ac:dyDescent="0.25">
      <c r="A12156" s="1051">
        <v>39735</v>
      </c>
      <c r="B12156" s="1051" t="s">
        <v>27162</v>
      </c>
      <c r="C12156" s="1051" t="s">
        <v>17035</v>
      </c>
      <c r="D12156" s="1054">
        <v>63.17</v>
      </c>
    </row>
    <row r="12157" spans="1:4" x14ac:dyDescent="0.25">
      <c r="A12157" s="1051">
        <v>39734</v>
      </c>
      <c r="B12157" s="1051" t="s">
        <v>27163</v>
      </c>
      <c r="C12157" s="1051" t="s">
        <v>17035</v>
      </c>
      <c r="D12157" s="1054">
        <v>74.930000000000007</v>
      </c>
    </row>
    <row r="12158" spans="1:4" x14ac:dyDescent="0.25">
      <c r="A12158" s="1051">
        <v>39736</v>
      </c>
      <c r="B12158" s="1051" t="s">
        <v>27164</v>
      </c>
      <c r="C12158" s="1051" t="s">
        <v>17035</v>
      </c>
      <c r="D12158" s="1054">
        <v>85.52</v>
      </c>
    </row>
    <row r="12159" spans="1:4" x14ac:dyDescent="0.25">
      <c r="A12159" s="1051">
        <v>39737</v>
      </c>
      <c r="B12159" s="1051" t="s">
        <v>27165</v>
      </c>
      <c r="C12159" s="1051" t="s">
        <v>17035</v>
      </c>
      <c r="D12159" s="1054">
        <v>11.5</v>
      </c>
    </row>
    <row r="12160" spans="1:4" x14ac:dyDescent="0.25">
      <c r="A12160" s="1051">
        <v>39738</v>
      </c>
      <c r="B12160" s="1051" t="s">
        <v>27166</v>
      </c>
      <c r="C12160" s="1051" t="s">
        <v>17035</v>
      </c>
      <c r="D12160" s="1054">
        <v>4.16</v>
      </c>
    </row>
    <row r="12161" spans="1:4" x14ac:dyDescent="0.25">
      <c r="A12161" s="1051">
        <v>39739</v>
      </c>
      <c r="B12161" s="1051" t="s">
        <v>27167</v>
      </c>
      <c r="C12161" s="1051" t="s">
        <v>17035</v>
      </c>
      <c r="D12161" s="1054">
        <v>59.14</v>
      </c>
    </row>
    <row r="12162" spans="1:4" x14ac:dyDescent="0.25">
      <c r="A12162" s="1051">
        <v>39733</v>
      </c>
      <c r="B12162" s="1051" t="s">
        <v>27168</v>
      </c>
      <c r="C12162" s="1051" t="s">
        <v>17035</v>
      </c>
      <c r="D12162" s="1054">
        <v>102.34</v>
      </c>
    </row>
    <row r="12163" spans="1:4" x14ac:dyDescent="0.25">
      <c r="A12163" s="1051">
        <v>39854</v>
      </c>
      <c r="B12163" s="1051" t="s">
        <v>27169</v>
      </c>
      <c r="C12163" s="1051" t="s">
        <v>17035</v>
      </c>
      <c r="D12163" s="1054">
        <v>103.79</v>
      </c>
    </row>
    <row r="12164" spans="1:4" x14ac:dyDescent="0.25">
      <c r="A12164" s="1051">
        <v>39740</v>
      </c>
      <c r="B12164" s="1051" t="s">
        <v>27170</v>
      </c>
      <c r="C12164" s="1051" t="s">
        <v>17035</v>
      </c>
      <c r="D12164" s="1054">
        <v>56.79</v>
      </c>
    </row>
    <row r="12165" spans="1:4" x14ac:dyDescent="0.25">
      <c r="A12165" s="1051">
        <v>39741</v>
      </c>
      <c r="B12165" s="1051" t="s">
        <v>27171</v>
      </c>
      <c r="C12165" s="1051" t="s">
        <v>17035</v>
      </c>
      <c r="D12165" s="1054">
        <v>10.46</v>
      </c>
    </row>
    <row r="12166" spans="1:4" x14ac:dyDescent="0.25">
      <c r="A12166" s="1051">
        <v>39853</v>
      </c>
      <c r="B12166" s="1051" t="s">
        <v>27172</v>
      </c>
      <c r="C12166" s="1051" t="s">
        <v>17035</v>
      </c>
      <c r="D12166" s="1054">
        <v>13.74</v>
      </c>
    </row>
    <row r="12167" spans="1:4" x14ac:dyDescent="0.25">
      <c r="A12167" s="1051">
        <v>39742</v>
      </c>
      <c r="B12167" s="1051" t="s">
        <v>27173</v>
      </c>
      <c r="C12167" s="1051" t="s">
        <v>17035</v>
      </c>
      <c r="D12167" s="1054">
        <v>45.64</v>
      </c>
    </row>
    <row r="12168" spans="1:4" x14ac:dyDescent="0.25">
      <c r="A12168" s="1051">
        <v>39751</v>
      </c>
      <c r="B12168" s="1051" t="s">
        <v>27174</v>
      </c>
      <c r="C12168" s="1051" t="s">
        <v>17035</v>
      </c>
      <c r="D12168" s="1054">
        <v>176.28</v>
      </c>
    </row>
    <row r="12169" spans="1:4" x14ac:dyDescent="0.25">
      <c r="A12169" s="1051">
        <v>39750</v>
      </c>
      <c r="B12169" s="1051" t="s">
        <v>27175</v>
      </c>
      <c r="C12169" s="1051" t="s">
        <v>17035</v>
      </c>
      <c r="D12169" s="1054">
        <v>146.52000000000001</v>
      </c>
    </row>
    <row r="12170" spans="1:4" x14ac:dyDescent="0.25">
      <c r="A12170" s="1051">
        <v>39747</v>
      </c>
      <c r="B12170" s="1051" t="s">
        <v>27176</v>
      </c>
      <c r="C12170" s="1051" t="s">
        <v>17035</v>
      </c>
      <c r="D12170" s="1054">
        <v>47.13</v>
      </c>
    </row>
    <row r="12171" spans="1:4" x14ac:dyDescent="0.25">
      <c r="A12171" s="1051">
        <v>39749</v>
      </c>
      <c r="B12171" s="1051" t="s">
        <v>27177</v>
      </c>
      <c r="C12171" s="1051" t="s">
        <v>17035</v>
      </c>
      <c r="D12171" s="1054">
        <v>97.01</v>
      </c>
    </row>
    <row r="12172" spans="1:4" x14ac:dyDescent="0.25">
      <c r="A12172" s="1051">
        <v>39753</v>
      </c>
      <c r="B12172" s="1051" t="s">
        <v>27178</v>
      </c>
      <c r="C12172" s="1051" t="s">
        <v>17035</v>
      </c>
      <c r="D12172" s="1054">
        <v>324.48</v>
      </c>
    </row>
    <row r="12173" spans="1:4" x14ac:dyDescent="0.25">
      <c r="A12173" s="1051">
        <v>39752</v>
      </c>
      <c r="B12173" s="1051" t="s">
        <v>27179</v>
      </c>
      <c r="C12173" s="1051" t="s">
        <v>17035</v>
      </c>
      <c r="D12173" s="1054">
        <v>250.83</v>
      </c>
    </row>
    <row r="12174" spans="1:4" x14ac:dyDescent="0.25">
      <c r="A12174" s="1051">
        <v>39748</v>
      </c>
      <c r="B12174" s="1051" t="s">
        <v>27180</v>
      </c>
      <c r="C12174" s="1051" t="s">
        <v>17035</v>
      </c>
      <c r="D12174" s="1054">
        <v>76.260000000000005</v>
      </c>
    </row>
    <row r="12175" spans="1:4" x14ac:dyDescent="0.25">
      <c r="A12175" s="1051">
        <v>39754</v>
      </c>
      <c r="B12175" s="1051" t="s">
        <v>27181</v>
      </c>
      <c r="C12175" s="1051" t="s">
        <v>17035</v>
      </c>
      <c r="D12175" s="1054">
        <v>478.05</v>
      </c>
    </row>
    <row r="12176" spans="1:4" x14ac:dyDescent="0.25">
      <c r="A12176" s="1051">
        <v>39755</v>
      </c>
      <c r="B12176" s="1051" t="s">
        <v>27182</v>
      </c>
      <c r="C12176" s="1051" t="s">
        <v>17035</v>
      </c>
      <c r="D12176" s="1054">
        <v>724.84</v>
      </c>
    </row>
    <row r="12177" spans="1:4" x14ac:dyDescent="0.25">
      <c r="A12177" s="1051">
        <v>12742</v>
      </c>
      <c r="B12177" s="1051" t="s">
        <v>27183</v>
      </c>
      <c r="C12177" s="1051" t="s">
        <v>17035</v>
      </c>
      <c r="D12177" s="1054">
        <v>573.95000000000005</v>
      </c>
    </row>
    <row r="12178" spans="1:4" x14ac:dyDescent="0.25">
      <c r="A12178" s="1051">
        <v>12713</v>
      </c>
      <c r="B12178" s="1051" t="s">
        <v>27184</v>
      </c>
      <c r="C12178" s="1051" t="s">
        <v>17035</v>
      </c>
      <c r="D12178" s="1054">
        <v>30.44</v>
      </c>
    </row>
    <row r="12179" spans="1:4" x14ac:dyDescent="0.25">
      <c r="A12179" s="1051">
        <v>12743</v>
      </c>
      <c r="B12179" s="1051" t="s">
        <v>27185</v>
      </c>
      <c r="C12179" s="1051" t="s">
        <v>17035</v>
      </c>
      <c r="D12179" s="1054">
        <v>52.36</v>
      </c>
    </row>
    <row r="12180" spans="1:4" x14ac:dyDescent="0.25">
      <c r="A12180" s="1051">
        <v>12744</v>
      </c>
      <c r="B12180" s="1051" t="s">
        <v>27186</v>
      </c>
      <c r="C12180" s="1051" t="s">
        <v>17035</v>
      </c>
      <c r="D12180" s="1054">
        <v>66.459999999999994</v>
      </c>
    </row>
    <row r="12181" spans="1:4" x14ac:dyDescent="0.25">
      <c r="A12181" s="1051">
        <v>12745</v>
      </c>
      <c r="B12181" s="1051" t="s">
        <v>27187</v>
      </c>
      <c r="C12181" s="1051" t="s">
        <v>17035</v>
      </c>
      <c r="D12181" s="1054">
        <v>96.51</v>
      </c>
    </row>
    <row r="12182" spans="1:4" x14ac:dyDescent="0.25">
      <c r="A12182" s="1051">
        <v>12746</v>
      </c>
      <c r="B12182" s="1051" t="s">
        <v>27188</v>
      </c>
      <c r="C12182" s="1051" t="s">
        <v>17035</v>
      </c>
      <c r="D12182" s="1054">
        <v>130.32</v>
      </c>
    </row>
    <row r="12183" spans="1:4" x14ac:dyDescent="0.25">
      <c r="A12183" s="1051">
        <v>12747</v>
      </c>
      <c r="B12183" s="1051" t="s">
        <v>27189</v>
      </c>
      <c r="C12183" s="1051" t="s">
        <v>17035</v>
      </c>
      <c r="D12183" s="1054">
        <v>189</v>
      </c>
    </row>
    <row r="12184" spans="1:4" x14ac:dyDescent="0.25">
      <c r="A12184" s="1051">
        <v>12748</v>
      </c>
      <c r="B12184" s="1051" t="s">
        <v>27190</v>
      </c>
      <c r="C12184" s="1051" t="s">
        <v>17035</v>
      </c>
      <c r="D12184" s="1054">
        <v>266.26</v>
      </c>
    </row>
    <row r="12185" spans="1:4" x14ac:dyDescent="0.25">
      <c r="A12185" s="1051">
        <v>12749</v>
      </c>
      <c r="B12185" s="1051" t="s">
        <v>27191</v>
      </c>
      <c r="C12185" s="1051" t="s">
        <v>17035</v>
      </c>
      <c r="D12185" s="1054">
        <v>389.23</v>
      </c>
    </row>
    <row r="12186" spans="1:4" x14ac:dyDescent="0.25">
      <c r="A12186" s="1051">
        <v>39660</v>
      </c>
      <c r="B12186" s="1051" t="s">
        <v>27192</v>
      </c>
      <c r="C12186" s="1051" t="s">
        <v>17035</v>
      </c>
      <c r="D12186" s="1054">
        <v>40.1</v>
      </c>
    </row>
    <row r="12187" spans="1:4" x14ac:dyDescent="0.25">
      <c r="A12187" s="1051">
        <v>39662</v>
      </c>
      <c r="B12187" s="1051" t="s">
        <v>27193</v>
      </c>
      <c r="C12187" s="1051" t="s">
        <v>17035</v>
      </c>
      <c r="D12187" s="1054">
        <v>19.22</v>
      </c>
    </row>
    <row r="12188" spans="1:4" x14ac:dyDescent="0.25">
      <c r="A12188" s="1051">
        <v>39661</v>
      </c>
      <c r="B12188" s="1051" t="s">
        <v>27194</v>
      </c>
      <c r="C12188" s="1051" t="s">
        <v>17035</v>
      </c>
      <c r="D12188" s="1054">
        <v>13.11</v>
      </c>
    </row>
    <row r="12189" spans="1:4" x14ac:dyDescent="0.25">
      <c r="A12189" s="1051">
        <v>39666</v>
      </c>
      <c r="B12189" s="1051" t="s">
        <v>27195</v>
      </c>
      <c r="C12189" s="1051" t="s">
        <v>17035</v>
      </c>
      <c r="D12189" s="1054">
        <v>60.33</v>
      </c>
    </row>
    <row r="12190" spans="1:4" x14ac:dyDescent="0.25">
      <c r="A12190" s="1051">
        <v>39664</v>
      </c>
      <c r="B12190" s="1051" t="s">
        <v>27196</v>
      </c>
      <c r="C12190" s="1051" t="s">
        <v>17035</v>
      </c>
      <c r="D12190" s="1054">
        <v>29.57</v>
      </c>
    </row>
    <row r="12191" spans="1:4" x14ac:dyDescent="0.25">
      <c r="A12191" s="1051">
        <v>39663</v>
      </c>
      <c r="B12191" s="1051" t="s">
        <v>27197</v>
      </c>
      <c r="C12191" s="1051" t="s">
        <v>17035</v>
      </c>
      <c r="D12191" s="1054">
        <v>23.64</v>
      </c>
    </row>
    <row r="12192" spans="1:4" x14ac:dyDescent="0.25">
      <c r="A12192" s="1051">
        <v>39665</v>
      </c>
      <c r="B12192" s="1051" t="s">
        <v>27198</v>
      </c>
      <c r="C12192" s="1051" t="s">
        <v>17035</v>
      </c>
      <c r="D12192" s="1054">
        <v>49.88</v>
      </c>
    </row>
    <row r="12193" spans="1:4" x14ac:dyDescent="0.25">
      <c r="A12193" s="1051">
        <v>7725</v>
      </c>
      <c r="B12193" s="1051" t="s">
        <v>27199</v>
      </c>
      <c r="C12193" s="1051" t="s">
        <v>17035</v>
      </c>
      <c r="D12193" s="1054">
        <v>234.91</v>
      </c>
    </row>
    <row r="12194" spans="1:4" x14ac:dyDescent="0.25">
      <c r="A12194" s="1051">
        <v>7753</v>
      </c>
      <c r="B12194" s="1051" t="s">
        <v>27200</v>
      </c>
      <c r="C12194" s="1051" t="s">
        <v>17035</v>
      </c>
      <c r="D12194" s="1054">
        <v>457.97</v>
      </c>
    </row>
    <row r="12195" spans="1:4" x14ac:dyDescent="0.25">
      <c r="A12195" s="1051">
        <v>13256</v>
      </c>
      <c r="B12195" s="1051" t="s">
        <v>27201</v>
      </c>
      <c r="C12195" s="1051" t="s">
        <v>17035</v>
      </c>
      <c r="D12195" s="1054">
        <v>641.55999999999995</v>
      </c>
    </row>
    <row r="12196" spans="1:4" x14ac:dyDescent="0.25">
      <c r="A12196" s="1051">
        <v>7757</v>
      </c>
      <c r="B12196" s="1051" t="s">
        <v>27202</v>
      </c>
      <c r="C12196" s="1051" t="s">
        <v>17035</v>
      </c>
      <c r="D12196" s="1054">
        <v>684</v>
      </c>
    </row>
    <row r="12197" spans="1:4" x14ac:dyDescent="0.25">
      <c r="A12197" s="1051">
        <v>7758</v>
      </c>
      <c r="B12197" s="1051" t="s">
        <v>27203</v>
      </c>
      <c r="C12197" s="1051" t="s">
        <v>17035</v>
      </c>
      <c r="D12197" s="1054">
        <v>990.96</v>
      </c>
    </row>
    <row r="12198" spans="1:4" x14ac:dyDescent="0.25">
      <c r="A12198" s="1051">
        <v>7759</v>
      </c>
      <c r="B12198" s="1051" t="s">
        <v>27204</v>
      </c>
      <c r="C12198" s="1051" t="s">
        <v>17035</v>
      </c>
      <c r="D12198" s="1055">
        <v>2745.95</v>
      </c>
    </row>
    <row r="12199" spans="1:4" x14ac:dyDescent="0.25">
      <c r="A12199" s="1051">
        <v>40334</v>
      </c>
      <c r="B12199" s="1051" t="s">
        <v>27205</v>
      </c>
      <c r="C12199" s="1051" t="s">
        <v>17035</v>
      </c>
      <c r="D12199" s="1054">
        <v>107.58</v>
      </c>
    </row>
    <row r="12200" spans="1:4" x14ac:dyDescent="0.25">
      <c r="A12200" s="1051">
        <v>7745</v>
      </c>
      <c r="B12200" s="1051" t="s">
        <v>27206</v>
      </c>
      <c r="C12200" s="1051" t="s">
        <v>17035</v>
      </c>
      <c r="D12200" s="1054">
        <v>121.4</v>
      </c>
    </row>
    <row r="12201" spans="1:4" x14ac:dyDescent="0.25">
      <c r="A12201" s="1051">
        <v>7742</v>
      </c>
      <c r="B12201" s="1051" t="s">
        <v>27207</v>
      </c>
      <c r="C12201" s="1051" t="s">
        <v>17035</v>
      </c>
      <c r="D12201" s="1054">
        <v>320.18</v>
      </c>
    </row>
    <row r="12202" spans="1:4" x14ac:dyDescent="0.25">
      <c r="A12202" s="1051">
        <v>7750</v>
      </c>
      <c r="B12202" s="1051" t="s">
        <v>27208</v>
      </c>
      <c r="C12202" s="1051" t="s">
        <v>17035</v>
      </c>
      <c r="D12202" s="1054">
        <v>390.85</v>
      </c>
    </row>
    <row r="12203" spans="1:4" x14ac:dyDescent="0.25">
      <c r="A12203" s="1051">
        <v>7756</v>
      </c>
      <c r="B12203" s="1051" t="s">
        <v>27209</v>
      </c>
      <c r="C12203" s="1051" t="s">
        <v>17035</v>
      </c>
      <c r="D12203" s="1054">
        <v>449.09</v>
      </c>
    </row>
    <row r="12204" spans="1:4" x14ac:dyDescent="0.25">
      <c r="A12204" s="1051">
        <v>7765</v>
      </c>
      <c r="B12204" s="1051" t="s">
        <v>27210</v>
      </c>
      <c r="C12204" s="1051" t="s">
        <v>17035</v>
      </c>
      <c r="D12204" s="1054">
        <v>503.37</v>
      </c>
    </row>
    <row r="12205" spans="1:4" x14ac:dyDescent="0.25">
      <c r="A12205" s="1051">
        <v>12569</v>
      </c>
      <c r="B12205" s="1051" t="s">
        <v>27211</v>
      </c>
      <c r="C12205" s="1051" t="s">
        <v>17035</v>
      </c>
      <c r="D12205" s="1054">
        <v>694.85</v>
      </c>
    </row>
    <row r="12206" spans="1:4" x14ac:dyDescent="0.25">
      <c r="A12206" s="1051">
        <v>7766</v>
      </c>
      <c r="B12206" s="1051" t="s">
        <v>27212</v>
      </c>
      <c r="C12206" s="1051" t="s">
        <v>17035</v>
      </c>
      <c r="D12206" s="1054">
        <v>738.28</v>
      </c>
    </row>
    <row r="12207" spans="1:4" x14ac:dyDescent="0.25">
      <c r="A12207" s="1051">
        <v>7767</v>
      </c>
      <c r="B12207" s="1051" t="s">
        <v>27213</v>
      </c>
      <c r="C12207" s="1051" t="s">
        <v>17035</v>
      </c>
      <c r="D12207" s="1055">
        <v>1060.05</v>
      </c>
    </row>
    <row r="12208" spans="1:4" x14ac:dyDescent="0.25">
      <c r="A12208" s="1051">
        <v>7727</v>
      </c>
      <c r="B12208" s="1051" t="s">
        <v>27214</v>
      </c>
      <c r="C12208" s="1051" t="s">
        <v>17035</v>
      </c>
      <c r="D12208" s="1055">
        <v>3079.49</v>
      </c>
    </row>
    <row r="12209" spans="1:4" x14ac:dyDescent="0.25">
      <c r="A12209" s="1051">
        <v>7760</v>
      </c>
      <c r="B12209" s="1051" t="s">
        <v>27215</v>
      </c>
      <c r="C12209" s="1051" t="s">
        <v>17035</v>
      </c>
      <c r="D12209" s="1054">
        <v>122.39</v>
      </c>
    </row>
    <row r="12210" spans="1:4" x14ac:dyDescent="0.25">
      <c r="A12210" s="1051">
        <v>7761</v>
      </c>
      <c r="B12210" s="1051" t="s">
        <v>27216</v>
      </c>
      <c r="C12210" s="1051" t="s">
        <v>17035</v>
      </c>
      <c r="D12210" s="1054">
        <v>128.31</v>
      </c>
    </row>
    <row r="12211" spans="1:4" x14ac:dyDescent="0.25">
      <c r="A12211" s="1051">
        <v>7752</v>
      </c>
      <c r="B12211" s="1051" t="s">
        <v>27217</v>
      </c>
      <c r="C12211" s="1051" t="s">
        <v>17035</v>
      </c>
      <c r="D12211" s="1054">
        <v>155.94</v>
      </c>
    </row>
    <row r="12212" spans="1:4" x14ac:dyDescent="0.25">
      <c r="A12212" s="1051">
        <v>7762</v>
      </c>
      <c r="B12212" s="1051" t="s">
        <v>27218</v>
      </c>
      <c r="C12212" s="1051" t="s">
        <v>17035</v>
      </c>
      <c r="D12212" s="1054">
        <v>203.81</v>
      </c>
    </row>
    <row r="12213" spans="1:4" x14ac:dyDescent="0.25">
      <c r="A12213" s="1051">
        <v>7722</v>
      </c>
      <c r="B12213" s="1051" t="s">
        <v>27219</v>
      </c>
      <c r="C12213" s="1051" t="s">
        <v>17035</v>
      </c>
      <c r="D12213" s="1054">
        <v>311.89</v>
      </c>
    </row>
    <row r="12214" spans="1:4" x14ac:dyDescent="0.25">
      <c r="A12214" s="1051">
        <v>7763</v>
      </c>
      <c r="B12214" s="1051" t="s">
        <v>27220</v>
      </c>
      <c r="C12214" s="1051" t="s">
        <v>17035</v>
      </c>
      <c r="D12214" s="1054">
        <v>380</v>
      </c>
    </row>
    <row r="12215" spans="1:4" x14ac:dyDescent="0.25">
      <c r="A12215" s="1051">
        <v>7764</v>
      </c>
      <c r="B12215" s="1051" t="s">
        <v>27221</v>
      </c>
      <c r="C12215" s="1051" t="s">
        <v>17035</v>
      </c>
      <c r="D12215" s="1054">
        <v>454.02</v>
      </c>
    </row>
    <row r="12216" spans="1:4" x14ac:dyDescent="0.25">
      <c r="A12216" s="1051">
        <v>12572</v>
      </c>
      <c r="B12216" s="1051" t="s">
        <v>27222</v>
      </c>
      <c r="C12216" s="1051" t="s">
        <v>17035</v>
      </c>
      <c r="D12216" s="1054">
        <v>641.55999999999995</v>
      </c>
    </row>
    <row r="12217" spans="1:4" x14ac:dyDescent="0.25">
      <c r="A12217" s="1051">
        <v>12573</v>
      </c>
      <c r="B12217" s="1051" t="s">
        <v>27223</v>
      </c>
      <c r="C12217" s="1051" t="s">
        <v>17035</v>
      </c>
      <c r="D12217" s="1054">
        <v>843.89</v>
      </c>
    </row>
    <row r="12218" spans="1:4" x14ac:dyDescent="0.25">
      <c r="A12218" s="1051">
        <v>12574</v>
      </c>
      <c r="B12218" s="1051" t="s">
        <v>27224</v>
      </c>
      <c r="C12218" s="1051" t="s">
        <v>17035</v>
      </c>
      <c r="D12218" s="1055">
        <v>1020.37</v>
      </c>
    </row>
    <row r="12219" spans="1:4" x14ac:dyDescent="0.25">
      <c r="A12219" s="1051">
        <v>12575</v>
      </c>
      <c r="B12219" s="1051" t="s">
        <v>27225</v>
      </c>
      <c r="C12219" s="1051" t="s">
        <v>17035</v>
      </c>
      <c r="D12219" s="1055">
        <v>1549.61</v>
      </c>
    </row>
    <row r="12220" spans="1:4" x14ac:dyDescent="0.25">
      <c r="A12220" s="1051">
        <v>12576</v>
      </c>
      <c r="B12220" s="1051" t="s">
        <v>27226</v>
      </c>
      <c r="C12220" s="1051" t="s">
        <v>17035</v>
      </c>
      <c r="D12220" s="1054">
        <v>187.53</v>
      </c>
    </row>
    <row r="12221" spans="1:4" x14ac:dyDescent="0.25">
      <c r="A12221" s="1051">
        <v>12577</v>
      </c>
      <c r="B12221" s="1051" t="s">
        <v>27227</v>
      </c>
      <c r="C12221" s="1051" t="s">
        <v>17035</v>
      </c>
      <c r="D12221" s="1054">
        <v>252.67</v>
      </c>
    </row>
    <row r="12222" spans="1:4" x14ac:dyDescent="0.25">
      <c r="A12222" s="1051">
        <v>12578</v>
      </c>
      <c r="B12222" s="1051" t="s">
        <v>27228</v>
      </c>
      <c r="C12222" s="1051" t="s">
        <v>17035</v>
      </c>
      <c r="D12222" s="1054">
        <v>305.97000000000003</v>
      </c>
    </row>
    <row r="12223" spans="1:4" x14ac:dyDescent="0.25">
      <c r="A12223" s="1051">
        <v>12579</v>
      </c>
      <c r="B12223" s="1051" t="s">
        <v>27229</v>
      </c>
      <c r="C12223" s="1051" t="s">
        <v>17035</v>
      </c>
      <c r="D12223" s="1054">
        <v>527.05999999999995</v>
      </c>
    </row>
    <row r="12224" spans="1:4" x14ac:dyDescent="0.25">
      <c r="A12224" s="1051">
        <v>12580</v>
      </c>
      <c r="B12224" s="1051" t="s">
        <v>27230</v>
      </c>
      <c r="C12224" s="1051" t="s">
        <v>17035</v>
      </c>
      <c r="D12224" s="1054">
        <v>549.16999999999996</v>
      </c>
    </row>
    <row r="12225" spans="1:4" x14ac:dyDescent="0.25">
      <c r="A12225" s="1051">
        <v>12581</v>
      </c>
      <c r="B12225" s="1051" t="s">
        <v>27231</v>
      </c>
      <c r="C12225" s="1051" t="s">
        <v>17035</v>
      </c>
      <c r="D12225" s="1054">
        <v>588.26</v>
      </c>
    </row>
    <row r="12226" spans="1:4" x14ac:dyDescent="0.25">
      <c r="A12226" s="1051">
        <v>7720</v>
      </c>
      <c r="B12226" s="1051" t="s">
        <v>27232</v>
      </c>
      <c r="C12226" s="1051" t="s">
        <v>17035</v>
      </c>
      <c r="D12226" s="1054">
        <v>919.89</v>
      </c>
    </row>
    <row r="12227" spans="1:4" x14ac:dyDescent="0.25">
      <c r="A12227" s="1051">
        <v>40335</v>
      </c>
      <c r="B12227" s="1051" t="s">
        <v>27233</v>
      </c>
      <c r="C12227" s="1051" t="s">
        <v>17035</v>
      </c>
      <c r="D12227" s="1054">
        <v>192.46</v>
      </c>
    </row>
    <row r="12228" spans="1:4" x14ac:dyDescent="0.25">
      <c r="A12228" s="1051">
        <v>7740</v>
      </c>
      <c r="B12228" s="1051" t="s">
        <v>27234</v>
      </c>
      <c r="C12228" s="1051" t="s">
        <v>17035</v>
      </c>
      <c r="D12228" s="1054">
        <v>197.4</v>
      </c>
    </row>
    <row r="12229" spans="1:4" x14ac:dyDescent="0.25">
      <c r="A12229" s="1051">
        <v>7741</v>
      </c>
      <c r="B12229" s="1051" t="s">
        <v>27235</v>
      </c>
      <c r="C12229" s="1051" t="s">
        <v>17035</v>
      </c>
      <c r="D12229" s="1054">
        <v>365.19</v>
      </c>
    </row>
    <row r="12230" spans="1:4" x14ac:dyDescent="0.25">
      <c r="A12230" s="1051">
        <v>7774</v>
      </c>
      <c r="B12230" s="1051" t="s">
        <v>27236</v>
      </c>
      <c r="C12230" s="1051" t="s">
        <v>17035</v>
      </c>
      <c r="D12230" s="1054">
        <v>448.1</v>
      </c>
    </row>
    <row r="12231" spans="1:4" x14ac:dyDescent="0.25">
      <c r="A12231" s="1051">
        <v>7744</v>
      </c>
      <c r="B12231" s="1051" t="s">
        <v>27237</v>
      </c>
      <c r="C12231" s="1051" t="s">
        <v>17035</v>
      </c>
      <c r="D12231" s="1054">
        <v>585.29999999999995</v>
      </c>
    </row>
    <row r="12232" spans="1:4" x14ac:dyDescent="0.25">
      <c r="A12232" s="1051">
        <v>7773</v>
      </c>
      <c r="B12232" s="1051" t="s">
        <v>27238</v>
      </c>
      <c r="C12232" s="1051" t="s">
        <v>17035</v>
      </c>
      <c r="D12232" s="1054">
        <v>598.23</v>
      </c>
    </row>
    <row r="12233" spans="1:4" x14ac:dyDescent="0.25">
      <c r="A12233" s="1051">
        <v>7754</v>
      </c>
      <c r="B12233" s="1051" t="s">
        <v>27239</v>
      </c>
      <c r="C12233" s="1051" t="s">
        <v>17035</v>
      </c>
      <c r="D12233" s="1054">
        <v>907.06</v>
      </c>
    </row>
    <row r="12234" spans="1:4" x14ac:dyDescent="0.25">
      <c r="A12234" s="1051">
        <v>7735</v>
      </c>
      <c r="B12234" s="1051" t="s">
        <v>27240</v>
      </c>
      <c r="C12234" s="1051" t="s">
        <v>17035</v>
      </c>
      <c r="D12234" s="1055">
        <v>1174.55</v>
      </c>
    </row>
    <row r="12235" spans="1:4" x14ac:dyDescent="0.25">
      <c r="A12235" s="1051">
        <v>7755</v>
      </c>
      <c r="B12235" s="1051" t="s">
        <v>27241</v>
      </c>
      <c r="C12235" s="1051" t="s">
        <v>17035</v>
      </c>
      <c r="D12235" s="1054">
        <v>232.93</v>
      </c>
    </row>
    <row r="12236" spans="1:4" x14ac:dyDescent="0.25">
      <c r="A12236" s="1051">
        <v>7776</v>
      </c>
      <c r="B12236" s="1051" t="s">
        <v>27242</v>
      </c>
      <c r="C12236" s="1051" t="s">
        <v>17035</v>
      </c>
      <c r="D12236" s="1054">
        <v>485.61</v>
      </c>
    </row>
    <row r="12237" spans="1:4" x14ac:dyDescent="0.25">
      <c r="A12237" s="1051">
        <v>7743</v>
      </c>
      <c r="B12237" s="1051" t="s">
        <v>27243</v>
      </c>
      <c r="C12237" s="1051" t="s">
        <v>17035</v>
      </c>
      <c r="D12237" s="1054">
        <v>514.23</v>
      </c>
    </row>
    <row r="12238" spans="1:4" x14ac:dyDescent="0.25">
      <c r="A12238" s="1051">
        <v>7733</v>
      </c>
      <c r="B12238" s="1051" t="s">
        <v>27244</v>
      </c>
      <c r="C12238" s="1051" t="s">
        <v>17035</v>
      </c>
      <c r="D12238" s="1054">
        <v>671.17</v>
      </c>
    </row>
    <row r="12239" spans="1:4" x14ac:dyDescent="0.25">
      <c r="A12239" s="1051">
        <v>7775</v>
      </c>
      <c r="B12239" s="1051" t="s">
        <v>27245</v>
      </c>
      <c r="C12239" s="1051" t="s">
        <v>17035</v>
      </c>
      <c r="D12239" s="1054">
        <v>735.32</v>
      </c>
    </row>
    <row r="12240" spans="1:4" x14ac:dyDescent="0.25">
      <c r="A12240" s="1051">
        <v>7734</v>
      </c>
      <c r="B12240" s="1051" t="s">
        <v>27246</v>
      </c>
      <c r="C12240" s="1051" t="s">
        <v>17035</v>
      </c>
      <c r="D12240" s="1055">
        <v>1041.3</v>
      </c>
    </row>
    <row r="12241" spans="1:4" x14ac:dyDescent="0.25">
      <c r="A12241" s="1051">
        <v>7714</v>
      </c>
      <c r="B12241" s="1051" t="s">
        <v>27247</v>
      </c>
      <c r="C12241" s="1051" t="s">
        <v>17035</v>
      </c>
      <c r="D12241" s="1054">
        <v>145.09</v>
      </c>
    </row>
    <row r="12242" spans="1:4" x14ac:dyDescent="0.25">
      <c r="A12242" s="1051">
        <v>37449</v>
      </c>
      <c r="B12242" s="1051" t="s">
        <v>27248</v>
      </c>
      <c r="C12242" s="1051" t="s">
        <v>17035</v>
      </c>
      <c r="D12242" s="1054">
        <v>47.56</v>
      </c>
    </row>
    <row r="12243" spans="1:4" x14ac:dyDescent="0.25">
      <c r="A12243" s="1051">
        <v>37450</v>
      </c>
      <c r="B12243" s="1051" t="s">
        <v>27249</v>
      </c>
      <c r="C12243" s="1051" t="s">
        <v>17035</v>
      </c>
      <c r="D12243" s="1054">
        <v>66.59</v>
      </c>
    </row>
    <row r="12244" spans="1:4" x14ac:dyDescent="0.25">
      <c r="A12244" s="1051">
        <v>37451</v>
      </c>
      <c r="B12244" s="1051" t="s">
        <v>27250</v>
      </c>
      <c r="C12244" s="1051" t="s">
        <v>17035</v>
      </c>
      <c r="D12244" s="1054">
        <v>92.97</v>
      </c>
    </row>
    <row r="12245" spans="1:4" x14ac:dyDescent="0.25">
      <c r="A12245" s="1051">
        <v>37452</v>
      </c>
      <c r="B12245" s="1051" t="s">
        <v>27251</v>
      </c>
      <c r="C12245" s="1051" t="s">
        <v>17035</v>
      </c>
      <c r="D12245" s="1054">
        <v>135.13</v>
      </c>
    </row>
    <row r="12246" spans="1:4" x14ac:dyDescent="0.25">
      <c r="A12246" s="1051">
        <v>37453</v>
      </c>
      <c r="B12246" s="1051" t="s">
        <v>27252</v>
      </c>
      <c r="C12246" s="1051" t="s">
        <v>17035</v>
      </c>
      <c r="D12246" s="1054">
        <v>155.62</v>
      </c>
    </row>
    <row r="12247" spans="1:4" x14ac:dyDescent="0.25">
      <c r="A12247" s="1051">
        <v>7778</v>
      </c>
      <c r="B12247" s="1051" t="s">
        <v>27253</v>
      </c>
      <c r="C12247" s="1051" t="s">
        <v>17035</v>
      </c>
      <c r="D12247" s="1054">
        <v>58.37</v>
      </c>
    </row>
    <row r="12248" spans="1:4" x14ac:dyDescent="0.25">
      <c r="A12248" s="1051">
        <v>7796</v>
      </c>
      <c r="B12248" s="1051" t="s">
        <v>27254</v>
      </c>
      <c r="C12248" s="1051" t="s">
        <v>17035</v>
      </c>
      <c r="D12248" s="1054">
        <v>80</v>
      </c>
    </row>
    <row r="12249" spans="1:4" x14ac:dyDescent="0.25">
      <c r="A12249" s="1051">
        <v>7781</v>
      </c>
      <c r="B12249" s="1051" t="s">
        <v>27255</v>
      </c>
      <c r="C12249" s="1051" t="s">
        <v>17035</v>
      </c>
      <c r="D12249" s="1054">
        <v>94.54</v>
      </c>
    </row>
    <row r="12250" spans="1:4" x14ac:dyDescent="0.25">
      <c r="A12250" s="1051">
        <v>7795</v>
      </c>
      <c r="B12250" s="1051" t="s">
        <v>27256</v>
      </c>
      <c r="C12250" s="1051" t="s">
        <v>17035</v>
      </c>
      <c r="D12250" s="1054">
        <v>140.69999999999999</v>
      </c>
    </row>
    <row r="12251" spans="1:4" x14ac:dyDescent="0.25">
      <c r="A12251" s="1051">
        <v>7791</v>
      </c>
      <c r="B12251" s="1051" t="s">
        <v>27257</v>
      </c>
      <c r="C12251" s="1051" t="s">
        <v>17035</v>
      </c>
      <c r="D12251" s="1054">
        <v>168.43</v>
      </c>
    </row>
    <row r="12252" spans="1:4" x14ac:dyDescent="0.25">
      <c r="A12252" s="1051">
        <v>7783</v>
      </c>
      <c r="B12252" s="1051" t="s">
        <v>27258</v>
      </c>
      <c r="C12252" s="1051" t="s">
        <v>17035</v>
      </c>
      <c r="D12252" s="1054">
        <v>59.68</v>
      </c>
    </row>
    <row r="12253" spans="1:4" x14ac:dyDescent="0.25">
      <c r="A12253" s="1051">
        <v>7790</v>
      </c>
      <c r="B12253" s="1051" t="s">
        <v>27259</v>
      </c>
      <c r="C12253" s="1051" t="s">
        <v>17035</v>
      </c>
      <c r="D12253" s="1054">
        <v>94.05</v>
      </c>
    </row>
    <row r="12254" spans="1:4" x14ac:dyDescent="0.25">
      <c r="A12254" s="1051">
        <v>7785</v>
      </c>
      <c r="B12254" s="1051" t="s">
        <v>27260</v>
      </c>
      <c r="C12254" s="1051" t="s">
        <v>17035</v>
      </c>
      <c r="D12254" s="1054">
        <v>103.78</v>
      </c>
    </row>
    <row r="12255" spans="1:4" x14ac:dyDescent="0.25">
      <c r="A12255" s="1051">
        <v>7792</v>
      </c>
      <c r="B12255" s="1051" t="s">
        <v>27261</v>
      </c>
      <c r="C12255" s="1051" t="s">
        <v>17035</v>
      </c>
      <c r="D12255" s="1054">
        <v>147.18</v>
      </c>
    </row>
    <row r="12256" spans="1:4" x14ac:dyDescent="0.25">
      <c r="A12256" s="1051">
        <v>7793</v>
      </c>
      <c r="B12256" s="1051" t="s">
        <v>27262</v>
      </c>
      <c r="C12256" s="1051" t="s">
        <v>17035</v>
      </c>
      <c r="D12256" s="1054">
        <v>173.83</v>
      </c>
    </row>
    <row r="12257" spans="1:4" x14ac:dyDescent="0.25">
      <c r="A12257" s="1051">
        <v>13159</v>
      </c>
      <c r="B12257" s="1051" t="s">
        <v>27263</v>
      </c>
      <c r="C12257" s="1051" t="s">
        <v>17035</v>
      </c>
      <c r="D12257" s="1054">
        <v>151.35</v>
      </c>
    </row>
    <row r="12258" spans="1:4" x14ac:dyDescent="0.25">
      <c r="A12258" s="1051">
        <v>13168</v>
      </c>
      <c r="B12258" s="1051" t="s">
        <v>27264</v>
      </c>
      <c r="C12258" s="1051" t="s">
        <v>17035</v>
      </c>
      <c r="D12258" s="1054">
        <v>183.78</v>
      </c>
    </row>
    <row r="12259" spans="1:4" x14ac:dyDescent="0.25">
      <c r="A12259" s="1051">
        <v>13173</v>
      </c>
      <c r="B12259" s="1051" t="s">
        <v>27265</v>
      </c>
      <c r="C12259" s="1051" t="s">
        <v>17035</v>
      </c>
      <c r="D12259" s="1054">
        <v>248.64</v>
      </c>
    </row>
    <row r="12260" spans="1:4" x14ac:dyDescent="0.25">
      <c r="A12260" s="1051">
        <v>12583</v>
      </c>
      <c r="B12260" s="1051" t="s">
        <v>27266</v>
      </c>
      <c r="C12260" s="1051" t="s">
        <v>17035</v>
      </c>
      <c r="D12260" s="1054">
        <v>49.72</v>
      </c>
    </row>
    <row r="12261" spans="1:4" x14ac:dyDescent="0.25">
      <c r="A12261" s="1051">
        <v>12584</v>
      </c>
      <c r="B12261" s="1051" t="s">
        <v>27267</v>
      </c>
      <c r="C12261" s="1051" t="s">
        <v>17035</v>
      </c>
      <c r="D12261" s="1054">
        <v>64.86</v>
      </c>
    </row>
    <row r="12262" spans="1:4" x14ac:dyDescent="0.25">
      <c r="A12262" s="1051">
        <v>12613</v>
      </c>
      <c r="B12262" s="1051" t="s">
        <v>27268</v>
      </c>
      <c r="C12262" s="1051" t="s">
        <v>17034</v>
      </c>
      <c r="D12262" s="1054">
        <v>20.9</v>
      </c>
    </row>
    <row r="12263" spans="1:4" x14ac:dyDescent="0.25">
      <c r="A12263" s="1051">
        <v>1031</v>
      </c>
      <c r="B12263" s="1051" t="s">
        <v>27269</v>
      </c>
      <c r="C12263" s="1051" t="s">
        <v>17034</v>
      </c>
      <c r="D12263" s="1054">
        <v>13.72</v>
      </c>
    </row>
    <row r="12264" spans="1:4" x14ac:dyDescent="0.25">
      <c r="A12264" s="1051">
        <v>39707</v>
      </c>
      <c r="B12264" s="1051" t="s">
        <v>27270</v>
      </c>
      <c r="C12264" s="1051" t="s">
        <v>17035</v>
      </c>
      <c r="D12264" s="1054">
        <v>5.05</v>
      </c>
    </row>
    <row r="12265" spans="1:4" x14ac:dyDescent="0.25">
      <c r="A12265" s="1051">
        <v>39708</v>
      </c>
      <c r="B12265" s="1051" t="s">
        <v>27271</v>
      </c>
      <c r="C12265" s="1051" t="s">
        <v>17035</v>
      </c>
      <c r="D12265" s="1054">
        <v>4.8899999999999997</v>
      </c>
    </row>
    <row r="12266" spans="1:4" x14ac:dyDescent="0.25">
      <c r="A12266" s="1051">
        <v>39710</v>
      </c>
      <c r="B12266" s="1051" t="s">
        <v>27272</v>
      </c>
      <c r="C12266" s="1051" t="s">
        <v>17035</v>
      </c>
      <c r="D12266" s="1054">
        <v>3.44</v>
      </c>
    </row>
    <row r="12267" spans="1:4" x14ac:dyDescent="0.25">
      <c r="A12267" s="1051">
        <v>39709</v>
      </c>
      <c r="B12267" s="1051" t="s">
        <v>27273</v>
      </c>
      <c r="C12267" s="1051" t="s">
        <v>17035</v>
      </c>
      <c r="D12267" s="1054">
        <v>4.7699999999999996</v>
      </c>
    </row>
    <row r="12268" spans="1:4" x14ac:dyDescent="0.25">
      <c r="A12268" s="1051">
        <v>39711</v>
      </c>
      <c r="B12268" s="1051" t="s">
        <v>27274</v>
      </c>
      <c r="C12268" s="1051" t="s">
        <v>17035</v>
      </c>
      <c r="D12268" s="1054">
        <v>5.36</v>
      </c>
    </row>
    <row r="12269" spans="1:4" x14ac:dyDescent="0.25">
      <c r="A12269" s="1051">
        <v>39712</v>
      </c>
      <c r="B12269" s="1051" t="s">
        <v>27275</v>
      </c>
      <c r="C12269" s="1051" t="s">
        <v>17035</v>
      </c>
      <c r="D12269" s="1054">
        <v>1.88</v>
      </c>
    </row>
    <row r="12270" spans="1:4" x14ac:dyDescent="0.25">
      <c r="A12270" s="1051">
        <v>39713</v>
      </c>
      <c r="B12270" s="1051" t="s">
        <v>27276</v>
      </c>
      <c r="C12270" s="1051" t="s">
        <v>17035</v>
      </c>
      <c r="D12270" s="1054">
        <v>1.48</v>
      </c>
    </row>
    <row r="12271" spans="1:4" x14ac:dyDescent="0.25">
      <c r="A12271" s="1051">
        <v>39714</v>
      </c>
      <c r="B12271" s="1051" t="s">
        <v>27277</v>
      </c>
      <c r="C12271" s="1051" t="s">
        <v>17035</v>
      </c>
      <c r="D12271" s="1054">
        <v>3.4</v>
      </c>
    </row>
    <row r="12272" spans="1:4" x14ac:dyDescent="0.25">
      <c r="A12272" s="1051">
        <v>39715</v>
      </c>
      <c r="B12272" s="1051" t="s">
        <v>27278</v>
      </c>
      <c r="C12272" s="1051" t="s">
        <v>17035</v>
      </c>
      <c r="D12272" s="1054">
        <v>2.42</v>
      </c>
    </row>
    <row r="12273" spans="1:4" x14ac:dyDescent="0.25">
      <c r="A12273" s="1051">
        <v>39716</v>
      </c>
      <c r="B12273" s="1051" t="s">
        <v>27279</v>
      </c>
      <c r="C12273" s="1051" t="s">
        <v>17035</v>
      </c>
      <c r="D12273" s="1054">
        <v>1.84</v>
      </c>
    </row>
    <row r="12274" spans="1:4" x14ac:dyDescent="0.25">
      <c r="A12274" s="1051">
        <v>39718</v>
      </c>
      <c r="B12274" s="1051" t="s">
        <v>27280</v>
      </c>
      <c r="C12274" s="1051" t="s">
        <v>17035</v>
      </c>
      <c r="D12274" s="1054">
        <v>3.13</v>
      </c>
    </row>
    <row r="12275" spans="1:4" x14ac:dyDescent="0.25">
      <c r="A12275" s="1051">
        <v>9813</v>
      </c>
      <c r="B12275" s="1051" t="s">
        <v>27281</v>
      </c>
      <c r="C12275" s="1051" t="s">
        <v>17035</v>
      </c>
      <c r="D12275" s="1054">
        <v>4.91</v>
      </c>
    </row>
    <row r="12276" spans="1:4" x14ac:dyDescent="0.25">
      <c r="A12276" s="1051">
        <v>9815</v>
      </c>
      <c r="B12276" s="1051" t="s">
        <v>27282</v>
      </c>
      <c r="C12276" s="1051" t="s">
        <v>17035</v>
      </c>
      <c r="D12276" s="1054">
        <v>9.69</v>
      </c>
    </row>
    <row r="12277" spans="1:4" x14ac:dyDescent="0.25">
      <c r="A12277" s="1051">
        <v>44543</v>
      </c>
      <c r="B12277" s="1051" t="s">
        <v>27283</v>
      </c>
      <c r="C12277" s="1051" t="s">
        <v>17035</v>
      </c>
      <c r="D12277" s="1055">
        <v>4824.8900000000003</v>
      </c>
    </row>
    <row r="12278" spans="1:4" x14ac:dyDescent="0.25">
      <c r="A12278" s="1051">
        <v>44526</v>
      </c>
      <c r="B12278" s="1051" t="s">
        <v>27284</v>
      </c>
      <c r="C12278" s="1051" t="s">
        <v>17035</v>
      </c>
      <c r="D12278" s="1054">
        <v>118.25</v>
      </c>
    </row>
    <row r="12279" spans="1:4" x14ac:dyDescent="0.25">
      <c r="A12279" s="1051">
        <v>44545</v>
      </c>
      <c r="B12279" s="1051" t="s">
        <v>27285</v>
      </c>
      <c r="C12279" s="1051" t="s">
        <v>17035</v>
      </c>
      <c r="D12279" s="1054">
        <v>253.83</v>
      </c>
    </row>
    <row r="12280" spans="1:4" x14ac:dyDescent="0.25">
      <c r="A12280" s="1051">
        <v>44525</v>
      </c>
      <c r="B12280" s="1051" t="s">
        <v>27286</v>
      </c>
      <c r="C12280" s="1051" t="s">
        <v>17035</v>
      </c>
      <c r="D12280" s="1055">
        <v>4376.1400000000003</v>
      </c>
    </row>
    <row r="12281" spans="1:4" x14ac:dyDescent="0.25">
      <c r="A12281" s="1051">
        <v>44547</v>
      </c>
      <c r="B12281" s="1051" t="s">
        <v>27287</v>
      </c>
      <c r="C12281" s="1051" t="s">
        <v>17035</v>
      </c>
      <c r="D12281" s="1054">
        <v>395.68</v>
      </c>
    </row>
    <row r="12282" spans="1:4" x14ac:dyDescent="0.25">
      <c r="A12282" s="1051">
        <v>44519</v>
      </c>
      <c r="B12282" s="1051" t="s">
        <v>27288</v>
      </c>
      <c r="C12282" s="1051" t="s">
        <v>17035</v>
      </c>
      <c r="D12282" s="1054">
        <v>969.53</v>
      </c>
    </row>
    <row r="12283" spans="1:4" x14ac:dyDescent="0.25">
      <c r="A12283" s="1051">
        <v>44520</v>
      </c>
      <c r="B12283" s="1051" t="s">
        <v>27289</v>
      </c>
      <c r="C12283" s="1051" t="s">
        <v>17035</v>
      </c>
      <c r="D12283" s="1055">
        <v>1561.57</v>
      </c>
    </row>
    <row r="12284" spans="1:4" x14ac:dyDescent="0.25">
      <c r="A12284" s="1051">
        <v>44521</v>
      </c>
      <c r="B12284" s="1051" t="s">
        <v>27290</v>
      </c>
      <c r="C12284" s="1051" t="s">
        <v>17035</v>
      </c>
      <c r="D12284" s="1054">
        <v>25.19</v>
      </c>
    </row>
    <row r="12285" spans="1:4" x14ac:dyDescent="0.25">
      <c r="A12285" s="1051">
        <v>44522</v>
      </c>
      <c r="B12285" s="1051" t="s">
        <v>27291</v>
      </c>
      <c r="C12285" s="1051" t="s">
        <v>17035</v>
      </c>
      <c r="D12285" s="1055">
        <v>2741.54</v>
      </c>
    </row>
    <row r="12286" spans="1:4" x14ac:dyDescent="0.25">
      <c r="A12286" s="1051">
        <v>44523</v>
      </c>
      <c r="B12286" s="1051" t="s">
        <v>27292</v>
      </c>
      <c r="C12286" s="1051" t="s">
        <v>17035</v>
      </c>
      <c r="D12286" s="1055">
        <v>4077.44</v>
      </c>
    </row>
    <row r="12287" spans="1:4" x14ac:dyDescent="0.25">
      <c r="A12287" s="1051">
        <v>44527</v>
      </c>
      <c r="B12287" s="1051" t="s">
        <v>27293</v>
      </c>
      <c r="C12287" s="1051" t="s">
        <v>17035</v>
      </c>
      <c r="D12287" s="1055">
        <v>2044.73</v>
      </c>
    </row>
    <row r="12288" spans="1:4" x14ac:dyDescent="0.25">
      <c r="A12288" s="1051">
        <v>44524</v>
      </c>
      <c r="B12288" s="1051" t="s">
        <v>27294</v>
      </c>
      <c r="C12288" s="1051" t="s">
        <v>17035</v>
      </c>
      <c r="D12288" s="1054">
        <v>56.34</v>
      </c>
    </row>
    <row r="12289" spans="1:4" x14ac:dyDescent="0.25">
      <c r="A12289" s="1051">
        <v>44542</v>
      </c>
      <c r="B12289" s="1051" t="s">
        <v>27295</v>
      </c>
      <c r="C12289" s="1051" t="s">
        <v>17035</v>
      </c>
      <c r="D12289" s="1055">
        <v>2667.69</v>
      </c>
    </row>
    <row r="12290" spans="1:4" x14ac:dyDescent="0.25">
      <c r="A12290" s="1051">
        <v>9877</v>
      </c>
      <c r="B12290" s="1051" t="s">
        <v>27296</v>
      </c>
      <c r="C12290" s="1051" t="s">
        <v>17035</v>
      </c>
      <c r="D12290" s="1054">
        <v>159.07</v>
      </c>
    </row>
    <row r="12291" spans="1:4" x14ac:dyDescent="0.25">
      <c r="A12291" s="1051">
        <v>9878</v>
      </c>
      <c r="B12291" s="1051" t="s">
        <v>27297</v>
      </c>
      <c r="C12291" s="1051" t="s">
        <v>17035</v>
      </c>
      <c r="D12291" s="1054">
        <v>195.82</v>
      </c>
    </row>
    <row r="12292" spans="1:4" x14ac:dyDescent="0.25">
      <c r="A12292" s="1051">
        <v>41986</v>
      </c>
      <c r="B12292" s="1051" t="s">
        <v>27298</v>
      </c>
      <c r="C12292" s="1051" t="s">
        <v>17035</v>
      </c>
      <c r="D12292" s="1055">
        <v>3815.83</v>
      </c>
    </row>
    <row r="12293" spans="1:4" x14ac:dyDescent="0.25">
      <c r="A12293" s="1051">
        <v>43422</v>
      </c>
      <c r="B12293" s="1051" t="s">
        <v>27299</v>
      </c>
      <c r="C12293" s="1051" t="s">
        <v>17035</v>
      </c>
      <c r="D12293" s="1055">
        <v>4679.74</v>
      </c>
    </row>
    <row r="12294" spans="1:4" x14ac:dyDescent="0.25">
      <c r="A12294" s="1051">
        <v>41987</v>
      </c>
      <c r="B12294" s="1051" t="s">
        <v>27300</v>
      </c>
      <c r="C12294" s="1051" t="s">
        <v>17035</v>
      </c>
      <c r="D12294" s="1055">
        <v>5424.2</v>
      </c>
    </row>
    <row r="12295" spans="1:4" x14ac:dyDescent="0.25">
      <c r="A12295" s="1051">
        <v>41988</v>
      </c>
      <c r="B12295" s="1051" t="s">
        <v>27301</v>
      </c>
      <c r="C12295" s="1051" t="s">
        <v>17035</v>
      </c>
      <c r="D12295" s="1055">
        <v>7164.6</v>
      </c>
    </row>
    <row r="12296" spans="1:4" x14ac:dyDescent="0.25">
      <c r="A12296" s="1051">
        <v>41697</v>
      </c>
      <c r="B12296" s="1051" t="s">
        <v>27302</v>
      </c>
      <c r="C12296" s="1051" t="s">
        <v>17035</v>
      </c>
      <c r="D12296" s="1055">
        <v>1269.9000000000001</v>
      </c>
    </row>
    <row r="12297" spans="1:4" x14ac:dyDescent="0.25">
      <c r="A12297" s="1051">
        <v>41985</v>
      </c>
      <c r="B12297" s="1051" t="s">
        <v>27303</v>
      </c>
      <c r="C12297" s="1051" t="s">
        <v>17035</v>
      </c>
      <c r="D12297" s="1055">
        <v>1768.64</v>
      </c>
    </row>
    <row r="12298" spans="1:4" x14ac:dyDescent="0.25">
      <c r="A12298" s="1051">
        <v>41699</v>
      </c>
      <c r="B12298" s="1051" t="s">
        <v>27304</v>
      </c>
      <c r="C12298" s="1051" t="s">
        <v>17035</v>
      </c>
      <c r="D12298" s="1055">
        <v>2518.4499999999998</v>
      </c>
    </row>
    <row r="12299" spans="1:4" x14ac:dyDescent="0.25">
      <c r="A12299" s="1051">
        <v>38053</v>
      </c>
      <c r="B12299" s="1051" t="s">
        <v>27305</v>
      </c>
      <c r="C12299" s="1051" t="s">
        <v>17035</v>
      </c>
      <c r="D12299" s="1054">
        <v>24.21</v>
      </c>
    </row>
    <row r="12300" spans="1:4" x14ac:dyDescent="0.25">
      <c r="A12300" s="1051">
        <v>38054</v>
      </c>
      <c r="B12300" s="1051" t="s">
        <v>27306</v>
      </c>
      <c r="C12300" s="1051" t="s">
        <v>17035</v>
      </c>
      <c r="D12300" s="1054">
        <v>41.61</v>
      </c>
    </row>
    <row r="12301" spans="1:4" x14ac:dyDescent="0.25">
      <c r="A12301" s="1051">
        <v>38052</v>
      </c>
      <c r="B12301" s="1051" t="s">
        <v>27307</v>
      </c>
      <c r="C12301" s="1051" t="s">
        <v>17035</v>
      </c>
      <c r="D12301" s="1054">
        <v>11.72</v>
      </c>
    </row>
    <row r="12302" spans="1:4" x14ac:dyDescent="0.25">
      <c r="A12302" s="1051">
        <v>38051</v>
      </c>
      <c r="B12302" s="1051" t="s">
        <v>27308</v>
      </c>
      <c r="C12302" s="1051" t="s">
        <v>17035</v>
      </c>
      <c r="D12302" s="1054">
        <v>7.31</v>
      </c>
    </row>
    <row r="12303" spans="1:4" x14ac:dyDescent="0.25">
      <c r="A12303" s="1051">
        <v>38787</v>
      </c>
      <c r="B12303" s="1051" t="s">
        <v>27309</v>
      </c>
      <c r="C12303" s="1051" t="s">
        <v>17035</v>
      </c>
      <c r="D12303" s="1054">
        <v>4.72</v>
      </c>
    </row>
    <row r="12304" spans="1:4" x14ac:dyDescent="0.25">
      <c r="A12304" s="1051">
        <v>38825</v>
      </c>
      <c r="B12304" s="1051" t="s">
        <v>27310</v>
      </c>
      <c r="C12304" s="1051" t="s">
        <v>17035</v>
      </c>
      <c r="D12304" s="1054">
        <v>6.1</v>
      </c>
    </row>
    <row r="12305" spans="1:4" x14ac:dyDescent="0.25">
      <c r="A12305" s="1051">
        <v>38826</v>
      </c>
      <c r="B12305" s="1051" t="s">
        <v>27311</v>
      </c>
      <c r="C12305" s="1051" t="s">
        <v>17035</v>
      </c>
      <c r="D12305" s="1054">
        <v>8.67</v>
      </c>
    </row>
    <row r="12306" spans="1:4" x14ac:dyDescent="0.25">
      <c r="A12306" s="1051">
        <v>38827</v>
      </c>
      <c r="B12306" s="1051" t="s">
        <v>27312</v>
      </c>
      <c r="C12306" s="1051" t="s">
        <v>17035</v>
      </c>
      <c r="D12306" s="1054">
        <v>14.19</v>
      </c>
    </row>
    <row r="12307" spans="1:4" x14ac:dyDescent="0.25">
      <c r="A12307" s="1051">
        <v>38828</v>
      </c>
      <c r="B12307" s="1051" t="s">
        <v>27313</v>
      </c>
      <c r="C12307" s="1051" t="s">
        <v>17035</v>
      </c>
      <c r="D12307" s="1054">
        <v>9.09</v>
      </c>
    </row>
    <row r="12308" spans="1:4" x14ac:dyDescent="0.25">
      <c r="A12308" s="1051">
        <v>38829</v>
      </c>
      <c r="B12308" s="1051" t="s">
        <v>27314</v>
      </c>
      <c r="C12308" s="1051" t="s">
        <v>17035</v>
      </c>
      <c r="D12308" s="1054">
        <v>14.89</v>
      </c>
    </row>
    <row r="12309" spans="1:4" x14ac:dyDescent="0.25">
      <c r="A12309" s="1051">
        <v>38830</v>
      </c>
      <c r="B12309" s="1051" t="s">
        <v>27315</v>
      </c>
      <c r="C12309" s="1051" t="s">
        <v>17035</v>
      </c>
      <c r="D12309" s="1054">
        <v>20.61</v>
      </c>
    </row>
    <row r="12310" spans="1:4" x14ac:dyDescent="0.25">
      <c r="A12310" s="1051">
        <v>38831</v>
      </c>
      <c r="B12310" s="1051" t="s">
        <v>27316</v>
      </c>
      <c r="C12310" s="1051" t="s">
        <v>17035</v>
      </c>
      <c r="D12310" s="1054">
        <v>28.75</v>
      </c>
    </row>
    <row r="12311" spans="1:4" x14ac:dyDescent="0.25">
      <c r="A12311" s="1051">
        <v>36274</v>
      </c>
      <c r="B12311" s="1051" t="s">
        <v>27317</v>
      </c>
      <c r="C12311" s="1051" t="s">
        <v>17035</v>
      </c>
      <c r="D12311" s="1054">
        <v>9.6</v>
      </c>
    </row>
    <row r="12312" spans="1:4" x14ac:dyDescent="0.25">
      <c r="A12312" s="1051">
        <v>36278</v>
      </c>
      <c r="B12312" s="1051" t="s">
        <v>27318</v>
      </c>
      <c r="C12312" s="1051" t="s">
        <v>17035</v>
      </c>
      <c r="D12312" s="1054">
        <v>13.02</v>
      </c>
    </row>
    <row r="12313" spans="1:4" x14ac:dyDescent="0.25">
      <c r="A12313" s="1051">
        <v>38977</v>
      </c>
      <c r="B12313" s="1051" t="s">
        <v>27319</v>
      </c>
      <c r="C12313" s="1051" t="s">
        <v>17035</v>
      </c>
      <c r="D12313" s="1054">
        <v>127.36</v>
      </c>
    </row>
    <row r="12314" spans="1:4" x14ac:dyDescent="0.25">
      <c r="A12314" s="1051">
        <v>38971</v>
      </c>
      <c r="B12314" s="1051" t="s">
        <v>27320</v>
      </c>
      <c r="C12314" s="1051" t="s">
        <v>17035</v>
      </c>
      <c r="D12314" s="1054">
        <v>10.69</v>
      </c>
    </row>
    <row r="12315" spans="1:4" x14ac:dyDescent="0.25">
      <c r="A12315" s="1051">
        <v>38972</v>
      </c>
      <c r="B12315" s="1051" t="s">
        <v>27321</v>
      </c>
      <c r="C12315" s="1051" t="s">
        <v>17035</v>
      </c>
      <c r="D12315" s="1054">
        <v>14.41</v>
      </c>
    </row>
    <row r="12316" spans="1:4" x14ac:dyDescent="0.25">
      <c r="A12316" s="1051">
        <v>38973</v>
      </c>
      <c r="B12316" s="1051" t="s">
        <v>27322</v>
      </c>
      <c r="C12316" s="1051" t="s">
        <v>17035</v>
      </c>
      <c r="D12316" s="1054">
        <v>23.81</v>
      </c>
    </row>
    <row r="12317" spans="1:4" x14ac:dyDescent="0.25">
      <c r="A12317" s="1051">
        <v>38974</v>
      </c>
      <c r="B12317" s="1051" t="s">
        <v>27323</v>
      </c>
      <c r="C12317" s="1051" t="s">
        <v>17035</v>
      </c>
      <c r="D12317" s="1054">
        <v>38.67</v>
      </c>
    </row>
    <row r="12318" spans="1:4" x14ac:dyDescent="0.25">
      <c r="A12318" s="1051">
        <v>38975</v>
      </c>
      <c r="B12318" s="1051" t="s">
        <v>27324</v>
      </c>
      <c r="C12318" s="1051" t="s">
        <v>17035</v>
      </c>
      <c r="D12318" s="1054">
        <v>49.58</v>
      </c>
    </row>
    <row r="12319" spans="1:4" x14ac:dyDescent="0.25">
      <c r="A12319" s="1051">
        <v>38976</v>
      </c>
      <c r="B12319" s="1051" t="s">
        <v>27325</v>
      </c>
      <c r="C12319" s="1051" t="s">
        <v>17035</v>
      </c>
      <c r="D12319" s="1054">
        <v>85.24</v>
      </c>
    </row>
    <row r="12320" spans="1:4" x14ac:dyDescent="0.25">
      <c r="A12320" s="1051">
        <v>44176</v>
      </c>
      <c r="B12320" s="1051" t="s">
        <v>27326</v>
      </c>
      <c r="C12320" s="1051" t="s">
        <v>17035</v>
      </c>
      <c r="D12320" s="1054">
        <v>19.59</v>
      </c>
    </row>
    <row r="12321" spans="1:4" x14ac:dyDescent="0.25">
      <c r="A12321" s="1051">
        <v>38986</v>
      </c>
      <c r="B12321" s="1051" t="s">
        <v>27327</v>
      </c>
      <c r="C12321" s="1051" t="s">
        <v>17035</v>
      </c>
      <c r="D12321" s="1054">
        <v>257.31</v>
      </c>
    </row>
    <row r="12322" spans="1:4" x14ac:dyDescent="0.25">
      <c r="A12322" s="1051">
        <v>38978</v>
      </c>
      <c r="B12322" s="1051" t="s">
        <v>27328</v>
      </c>
      <c r="C12322" s="1051" t="s">
        <v>17035</v>
      </c>
      <c r="D12322" s="1054">
        <v>10.55</v>
      </c>
    </row>
    <row r="12323" spans="1:4" x14ac:dyDescent="0.25">
      <c r="A12323" s="1051">
        <v>38979</v>
      </c>
      <c r="B12323" s="1051" t="s">
        <v>27329</v>
      </c>
      <c r="C12323" s="1051" t="s">
        <v>17035</v>
      </c>
      <c r="D12323" s="1054">
        <v>14.59</v>
      </c>
    </row>
    <row r="12324" spans="1:4" x14ac:dyDescent="0.25">
      <c r="A12324" s="1051">
        <v>38980</v>
      </c>
      <c r="B12324" s="1051" t="s">
        <v>27330</v>
      </c>
      <c r="C12324" s="1051" t="s">
        <v>17035</v>
      </c>
      <c r="D12324" s="1054">
        <v>19.53</v>
      </c>
    </row>
    <row r="12325" spans="1:4" x14ac:dyDescent="0.25">
      <c r="A12325" s="1051">
        <v>38981</v>
      </c>
      <c r="B12325" s="1051" t="s">
        <v>27331</v>
      </c>
      <c r="C12325" s="1051" t="s">
        <v>17035</v>
      </c>
      <c r="D12325" s="1054">
        <v>28.18</v>
      </c>
    </row>
    <row r="12326" spans="1:4" x14ac:dyDescent="0.25">
      <c r="A12326" s="1051">
        <v>38982</v>
      </c>
      <c r="B12326" s="1051" t="s">
        <v>27332</v>
      </c>
      <c r="C12326" s="1051" t="s">
        <v>17035</v>
      </c>
      <c r="D12326" s="1054">
        <v>44.53</v>
      </c>
    </row>
    <row r="12327" spans="1:4" x14ac:dyDescent="0.25">
      <c r="A12327" s="1051">
        <v>38983</v>
      </c>
      <c r="B12327" s="1051" t="s">
        <v>27333</v>
      </c>
      <c r="C12327" s="1051" t="s">
        <v>17035</v>
      </c>
      <c r="D12327" s="1054">
        <v>78.349999999999994</v>
      </c>
    </row>
    <row r="12328" spans="1:4" x14ac:dyDescent="0.25">
      <c r="A12328" s="1051">
        <v>38984</v>
      </c>
      <c r="B12328" s="1051" t="s">
        <v>27334</v>
      </c>
      <c r="C12328" s="1051" t="s">
        <v>17035</v>
      </c>
      <c r="D12328" s="1054">
        <v>107.7</v>
      </c>
    </row>
    <row r="12329" spans="1:4" x14ac:dyDescent="0.25">
      <c r="A12329" s="1051">
        <v>38985</v>
      </c>
      <c r="B12329" s="1051" t="s">
        <v>27335</v>
      </c>
      <c r="C12329" s="1051" t="s">
        <v>17035</v>
      </c>
      <c r="D12329" s="1054">
        <v>185.17</v>
      </c>
    </row>
    <row r="12330" spans="1:4" x14ac:dyDescent="0.25">
      <c r="A12330" s="1051">
        <v>38032</v>
      </c>
      <c r="B12330" s="1051" t="s">
        <v>27336</v>
      </c>
      <c r="C12330" s="1051" t="s">
        <v>17035</v>
      </c>
      <c r="D12330" s="1054">
        <v>75.75</v>
      </c>
    </row>
    <row r="12331" spans="1:4" x14ac:dyDescent="0.25">
      <c r="A12331" s="1051">
        <v>38033</v>
      </c>
      <c r="B12331" s="1051" t="s">
        <v>27337</v>
      </c>
      <c r="C12331" s="1051" t="s">
        <v>17035</v>
      </c>
      <c r="D12331" s="1054">
        <v>128.76</v>
      </c>
    </row>
    <row r="12332" spans="1:4" x14ac:dyDescent="0.25">
      <c r="A12332" s="1051">
        <v>38034</v>
      </c>
      <c r="B12332" s="1051" t="s">
        <v>27338</v>
      </c>
      <c r="C12332" s="1051" t="s">
        <v>17035</v>
      </c>
      <c r="D12332" s="1054">
        <v>201.71</v>
      </c>
    </row>
    <row r="12333" spans="1:4" x14ac:dyDescent="0.25">
      <c r="A12333" s="1051">
        <v>38035</v>
      </c>
      <c r="B12333" s="1051" t="s">
        <v>27339</v>
      </c>
      <c r="C12333" s="1051" t="s">
        <v>17035</v>
      </c>
      <c r="D12333" s="1054">
        <v>296.74</v>
      </c>
    </row>
    <row r="12334" spans="1:4" x14ac:dyDescent="0.25">
      <c r="A12334" s="1051">
        <v>38036</v>
      </c>
      <c r="B12334" s="1051" t="s">
        <v>27340</v>
      </c>
      <c r="C12334" s="1051" t="s">
        <v>17035</v>
      </c>
      <c r="D12334" s="1054">
        <v>399.74</v>
      </c>
    </row>
    <row r="12335" spans="1:4" x14ac:dyDescent="0.25">
      <c r="A12335" s="1051">
        <v>38037</v>
      </c>
      <c r="B12335" s="1051" t="s">
        <v>27341</v>
      </c>
      <c r="C12335" s="1051" t="s">
        <v>17035</v>
      </c>
      <c r="D12335" s="1054">
        <v>528.01</v>
      </c>
    </row>
    <row r="12336" spans="1:4" x14ac:dyDescent="0.25">
      <c r="A12336" s="1051">
        <v>9850</v>
      </c>
      <c r="B12336" s="1051" t="s">
        <v>27342</v>
      </c>
      <c r="C12336" s="1051" t="s">
        <v>17035</v>
      </c>
      <c r="D12336" s="1054">
        <v>147.75</v>
      </c>
    </row>
    <row r="12337" spans="1:4" x14ac:dyDescent="0.25">
      <c r="A12337" s="1051">
        <v>9853</v>
      </c>
      <c r="B12337" s="1051" t="s">
        <v>27343</v>
      </c>
      <c r="C12337" s="1051" t="s">
        <v>17035</v>
      </c>
      <c r="D12337" s="1054">
        <v>262.74</v>
      </c>
    </row>
    <row r="12338" spans="1:4" x14ac:dyDescent="0.25">
      <c r="A12338" s="1051">
        <v>9854</v>
      </c>
      <c r="B12338" s="1051" t="s">
        <v>27344</v>
      </c>
      <c r="C12338" s="1051" t="s">
        <v>17035</v>
      </c>
      <c r="D12338" s="1054">
        <v>115.12</v>
      </c>
    </row>
    <row r="12339" spans="1:4" x14ac:dyDescent="0.25">
      <c r="A12339" s="1051">
        <v>9851</v>
      </c>
      <c r="B12339" s="1051" t="s">
        <v>27345</v>
      </c>
      <c r="C12339" s="1051" t="s">
        <v>17035</v>
      </c>
      <c r="D12339" s="1054">
        <v>199.62</v>
      </c>
    </row>
    <row r="12340" spans="1:4" x14ac:dyDescent="0.25">
      <c r="A12340" s="1051">
        <v>9825</v>
      </c>
      <c r="B12340" s="1051" t="s">
        <v>27346</v>
      </c>
      <c r="C12340" s="1051" t="s">
        <v>17035</v>
      </c>
      <c r="D12340" s="1054">
        <v>42.64</v>
      </c>
    </row>
    <row r="12341" spans="1:4" x14ac:dyDescent="0.25">
      <c r="A12341" s="1051">
        <v>9828</v>
      </c>
      <c r="B12341" s="1051" t="s">
        <v>27347</v>
      </c>
      <c r="C12341" s="1051" t="s">
        <v>17035</v>
      </c>
      <c r="D12341" s="1054">
        <v>114.75</v>
      </c>
    </row>
    <row r="12342" spans="1:4" x14ac:dyDescent="0.25">
      <c r="A12342" s="1051">
        <v>9829</v>
      </c>
      <c r="B12342" s="1051" t="s">
        <v>27348</v>
      </c>
      <c r="C12342" s="1051" t="s">
        <v>17035</v>
      </c>
      <c r="D12342" s="1054">
        <v>194.47</v>
      </c>
    </row>
    <row r="12343" spans="1:4" x14ac:dyDescent="0.25">
      <c r="A12343" s="1051">
        <v>9826</v>
      </c>
      <c r="B12343" s="1051" t="s">
        <v>27349</v>
      </c>
      <c r="C12343" s="1051" t="s">
        <v>17035</v>
      </c>
      <c r="D12343" s="1054">
        <v>296.06</v>
      </c>
    </row>
    <row r="12344" spans="1:4" x14ac:dyDescent="0.25">
      <c r="A12344" s="1051">
        <v>9827</v>
      </c>
      <c r="B12344" s="1051" t="s">
        <v>27350</v>
      </c>
      <c r="C12344" s="1051" t="s">
        <v>17035</v>
      </c>
      <c r="D12344" s="1054">
        <v>420.4</v>
      </c>
    </row>
    <row r="12345" spans="1:4" x14ac:dyDescent="0.25">
      <c r="A12345" s="1051">
        <v>36374</v>
      </c>
      <c r="B12345" s="1051" t="s">
        <v>27351</v>
      </c>
      <c r="C12345" s="1051" t="s">
        <v>17035</v>
      </c>
      <c r="D12345" s="1054">
        <v>51.1</v>
      </c>
    </row>
    <row r="12346" spans="1:4" x14ac:dyDescent="0.25">
      <c r="A12346" s="1051">
        <v>36084</v>
      </c>
      <c r="B12346" s="1051" t="s">
        <v>27352</v>
      </c>
      <c r="C12346" s="1051" t="s">
        <v>17035</v>
      </c>
      <c r="D12346" s="1054">
        <v>15.14</v>
      </c>
    </row>
    <row r="12347" spans="1:4" x14ac:dyDescent="0.25">
      <c r="A12347" s="1051">
        <v>36373</v>
      </c>
      <c r="B12347" s="1051" t="s">
        <v>27353</v>
      </c>
      <c r="C12347" s="1051" t="s">
        <v>17035</v>
      </c>
      <c r="D12347" s="1054">
        <v>31.44</v>
      </c>
    </row>
    <row r="12348" spans="1:4" x14ac:dyDescent="0.25">
      <c r="A12348" s="1051">
        <v>36377</v>
      </c>
      <c r="B12348" s="1051" t="s">
        <v>27354</v>
      </c>
      <c r="C12348" s="1051" t="s">
        <v>17035</v>
      </c>
      <c r="D12348" s="1054">
        <v>61.3</v>
      </c>
    </row>
    <row r="12349" spans="1:4" x14ac:dyDescent="0.25">
      <c r="A12349" s="1051">
        <v>36375</v>
      </c>
      <c r="B12349" s="1051" t="s">
        <v>27355</v>
      </c>
      <c r="C12349" s="1051" t="s">
        <v>17035</v>
      </c>
      <c r="D12349" s="1054">
        <v>18.68</v>
      </c>
    </row>
    <row r="12350" spans="1:4" x14ac:dyDescent="0.25">
      <c r="A12350" s="1051">
        <v>36376</v>
      </c>
      <c r="B12350" s="1051" t="s">
        <v>27356</v>
      </c>
      <c r="C12350" s="1051" t="s">
        <v>17035</v>
      </c>
      <c r="D12350" s="1054">
        <v>36.69</v>
      </c>
    </row>
    <row r="12351" spans="1:4" x14ac:dyDescent="0.25">
      <c r="A12351" s="1051">
        <v>36380</v>
      </c>
      <c r="B12351" s="1051" t="s">
        <v>27357</v>
      </c>
      <c r="C12351" s="1051" t="s">
        <v>17035</v>
      </c>
      <c r="D12351" s="1054">
        <v>76.650000000000006</v>
      </c>
    </row>
    <row r="12352" spans="1:4" x14ac:dyDescent="0.25">
      <c r="A12352" s="1051">
        <v>36378</v>
      </c>
      <c r="B12352" s="1051" t="s">
        <v>27358</v>
      </c>
      <c r="C12352" s="1051" t="s">
        <v>17035</v>
      </c>
      <c r="D12352" s="1054">
        <v>22.97</v>
      </c>
    </row>
    <row r="12353" spans="1:4" x14ac:dyDescent="0.25">
      <c r="A12353" s="1051">
        <v>36379</v>
      </c>
      <c r="B12353" s="1051" t="s">
        <v>27359</v>
      </c>
      <c r="C12353" s="1051" t="s">
        <v>17035</v>
      </c>
      <c r="D12353" s="1054">
        <v>46.3</v>
      </c>
    </row>
    <row r="12354" spans="1:4" x14ac:dyDescent="0.25">
      <c r="A12354" s="1051">
        <v>9859</v>
      </c>
      <c r="B12354" s="1051" t="s">
        <v>27360</v>
      </c>
      <c r="C12354" s="1051" t="s">
        <v>17035</v>
      </c>
      <c r="D12354" s="1054">
        <v>11.8</v>
      </c>
    </row>
    <row r="12355" spans="1:4" x14ac:dyDescent="0.25">
      <c r="A12355" s="1051">
        <v>9836</v>
      </c>
      <c r="B12355" s="1051" t="s">
        <v>27361</v>
      </c>
      <c r="C12355" s="1051" t="s">
        <v>17035</v>
      </c>
      <c r="D12355" s="1054">
        <v>19.170000000000002</v>
      </c>
    </row>
    <row r="12356" spans="1:4" x14ac:dyDescent="0.25">
      <c r="A12356" s="1051">
        <v>20065</v>
      </c>
      <c r="B12356" s="1051" t="s">
        <v>27362</v>
      </c>
      <c r="C12356" s="1051" t="s">
        <v>17035</v>
      </c>
      <c r="D12356" s="1054">
        <v>50.11</v>
      </c>
    </row>
    <row r="12357" spans="1:4" x14ac:dyDescent="0.25">
      <c r="A12357" s="1051">
        <v>9835</v>
      </c>
      <c r="B12357" s="1051" t="s">
        <v>27363</v>
      </c>
      <c r="C12357" s="1051" t="s">
        <v>17035</v>
      </c>
      <c r="D12357" s="1054">
        <v>8.3699999999999992</v>
      </c>
    </row>
    <row r="12358" spans="1:4" x14ac:dyDescent="0.25">
      <c r="A12358" s="1051">
        <v>9838</v>
      </c>
      <c r="B12358" s="1051" t="s">
        <v>27364</v>
      </c>
      <c r="C12358" s="1051" t="s">
        <v>17035</v>
      </c>
      <c r="D12358" s="1054">
        <v>13.83</v>
      </c>
    </row>
    <row r="12359" spans="1:4" x14ac:dyDescent="0.25">
      <c r="A12359" s="1051">
        <v>9837</v>
      </c>
      <c r="B12359" s="1051" t="s">
        <v>27365</v>
      </c>
      <c r="C12359" s="1051" t="s">
        <v>17035</v>
      </c>
      <c r="D12359" s="1054">
        <v>18.149999999999999</v>
      </c>
    </row>
    <row r="12360" spans="1:4" x14ac:dyDescent="0.25">
      <c r="A12360" s="1051">
        <v>44315</v>
      </c>
      <c r="B12360" s="1051" t="s">
        <v>27366</v>
      </c>
      <c r="C12360" s="1051" t="s">
        <v>17035</v>
      </c>
      <c r="D12360" s="1054">
        <v>75.05</v>
      </c>
    </row>
    <row r="12361" spans="1:4" x14ac:dyDescent="0.25">
      <c r="A12361" s="1051">
        <v>9862</v>
      </c>
      <c r="B12361" s="1051" t="s">
        <v>27367</v>
      </c>
      <c r="C12361" s="1051" t="s">
        <v>17035</v>
      </c>
      <c r="D12361" s="1054">
        <v>36.369999999999997</v>
      </c>
    </row>
    <row r="12362" spans="1:4" x14ac:dyDescent="0.25">
      <c r="A12362" s="1051">
        <v>9861</v>
      </c>
      <c r="B12362" s="1051" t="s">
        <v>27368</v>
      </c>
      <c r="C12362" s="1051" t="s">
        <v>17035</v>
      </c>
      <c r="D12362" s="1054">
        <v>28.56</v>
      </c>
    </row>
    <row r="12363" spans="1:4" x14ac:dyDescent="0.25">
      <c r="A12363" s="1051">
        <v>9856</v>
      </c>
      <c r="B12363" s="1051" t="s">
        <v>27369</v>
      </c>
      <c r="C12363" s="1051" t="s">
        <v>17035</v>
      </c>
      <c r="D12363" s="1054">
        <v>9.2100000000000009</v>
      </c>
    </row>
    <row r="12364" spans="1:4" x14ac:dyDescent="0.25">
      <c r="A12364" s="1051">
        <v>9866</v>
      </c>
      <c r="B12364" s="1051" t="s">
        <v>27370</v>
      </c>
      <c r="C12364" s="1051" t="s">
        <v>17035</v>
      </c>
      <c r="D12364" s="1054">
        <v>24.65</v>
      </c>
    </row>
    <row r="12365" spans="1:4" x14ac:dyDescent="0.25">
      <c r="A12365" s="1051">
        <v>9863</v>
      </c>
      <c r="B12365" s="1051" t="s">
        <v>27371</v>
      </c>
      <c r="C12365" s="1051" t="s">
        <v>17035</v>
      </c>
      <c r="D12365" s="1054">
        <v>71.3</v>
      </c>
    </row>
    <row r="12366" spans="1:4" x14ac:dyDescent="0.25">
      <c r="A12366" s="1051">
        <v>9860</v>
      </c>
      <c r="B12366" s="1051" t="s">
        <v>27372</v>
      </c>
      <c r="C12366" s="1051" t="s">
        <v>17035</v>
      </c>
      <c r="D12366" s="1054">
        <v>52.04</v>
      </c>
    </row>
    <row r="12367" spans="1:4" x14ac:dyDescent="0.25">
      <c r="A12367" s="1051">
        <v>9841</v>
      </c>
      <c r="B12367" s="1051" t="s">
        <v>27373</v>
      </c>
      <c r="C12367" s="1051" t="s">
        <v>17035</v>
      </c>
      <c r="D12367" s="1054">
        <v>36.1</v>
      </c>
    </row>
    <row r="12368" spans="1:4" x14ac:dyDescent="0.25">
      <c r="A12368" s="1051">
        <v>9840</v>
      </c>
      <c r="B12368" s="1051" t="s">
        <v>27374</v>
      </c>
      <c r="C12368" s="1051" t="s">
        <v>17035</v>
      </c>
      <c r="D12368" s="1054">
        <v>76.260000000000005</v>
      </c>
    </row>
    <row r="12369" spans="1:4" x14ac:dyDescent="0.25">
      <c r="A12369" s="1051">
        <v>20067</v>
      </c>
      <c r="B12369" s="1051" t="s">
        <v>27375</v>
      </c>
      <c r="C12369" s="1051" t="s">
        <v>17035</v>
      </c>
      <c r="D12369" s="1054">
        <v>11.71</v>
      </c>
    </row>
    <row r="12370" spans="1:4" x14ac:dyDescent="0.25">
      <c r="A12370" s="1051">
        <v>20068</v>
      </c>
      <c r="B12370" s="1051" t="s">
        <v>27376</v>
      </c>
      <c r="C12370" s="1051" t="s">
        <v>17035</v>
      </c>
      <c r="D12370" s="1054">
        <v>16.489999999999998</v>
      </c>
    </row>
    <row r="12371" spans="1:4" x14ac:dyDescent="0.25">
      <c r="A12371" s="1051">
        <v>9839</v>
      </c>
      <c r="B12371" s="1051" t="s">
        <v>27377</v>
      </c>
      <c r="C12371" s="1051" t="s">
        <v>17035</v>
      </c>
      <c r="D12371" s="1054">
        <v>29.9</v>
      </c>
    </row>
    <row r="12372" spans="1:4" x14ac:dyDescent="0.25">
      <c r="A12372" s="1051">
        <v>9870</v>
      </c>
      <c r="B12372" s="1051" t="s">
        <v>27378</v>
      </c>
      <c r="C12372" s="1051" t="s">
        <v>17035</v>
      </c>
      <c r="D12372" s="1054">
        <v>106.33</v>
      </c>
    </row>
    <row r="12373" spans="1:4" x14ac:dyDescent="0.25">
      <c r="A12373" s="1051">
        <v>9867</v>
      </c>
      <c r="B12373" s="1051" t="s">
        <v>27379</v>
      </c>
      <c r="C12373" s="1051" t="s">
        <v>17035</v>
      </c>
      <c r="D12373" s="1054">
        <v>4.2699999999999996</v>
      </c>
    </row>
    <row r="12374" spans="1:4" x14ac:dyDescent="0.25">
      <c r="A12374" s="1051">
        <v>9868</v>
      </c>
      <c r="B12374" s="1051" t="s">
        <v>27380</v>
      </c>
      <c r="C12374" s="1051" t="s">
        <v>17035</v>
      </c>
      <c r="D12374" s="1054">
        <v>4.82</v>
      </c>
    </row>
    <row r="12375" spans="1:4" x14ac:dyDescent="0.25">
      <c r="A12375" s="1051">
        <v>9869</v>
      </c>
      <c r="B12375" s="1051" t="s">
        <v>27381</v>
      </c>
      <c r="C12375" s="1051" t="s">
        <v>17035</v>
      </c>
      <c r="D12375" s="1054">
        <v>10.4</v>
      </c>
    </row>
    <row r="12376" spans="1:4" x14ac:dyDescent="0.25">
      <c r="A12376" s="1051">
        <v>9874</v>
      </c>
      <c r="B12376" s="1051" t="s">
        <v>27382</v>
      </c>
      <c r="C12376" s="1051" t="s">
        <v>17035</v>
      </c>
      <c r="D12376" s="1054">
        <v>16.329999999999998</v>
      </c>
    </row>
    <row r="12377" spans="1:4" x14ac:dyDescent="0.25">
      <c r="A12377" s="1051">
        <v>9875</v>
      </c>
      <c r="B12377" s="1051" t="s">
        <v>27383</v>
      </c>
      <c r="C12377" s="1051" t="s">
        <v>17035</v>
      </c>
      <c r="D12377" s="1054">
        <v>17.920000000000002</v>
      </c>
    </row>
    <row r="12378" spans="1:4" x14ac:dyDescent="0.25">
      <c r="A12378" s="1051">
        <v>9873</v>
      </c>
      <c r="B12378" s="1051" t="s">
        <v>27384</v>
      </c>
      <c r="C12378" s="1051" t="s">
        <v>17035</v>
      </c>
      <c r="D12378" s="1054">
        <v>29.48</v>
      </c>
    </row>
    <row r="12379" spans="1:4" x14ac:dyDescent="0.25">
      <c r="A12379" s="1051">
        <v>9871</v>
      </c>
      <c r="B12379" s="1051" t="s">
        <v>27385</v>
      </c>
      <c r="C12379" s="1051" t="s">
        <v>17035</v>
      </c>
      <c r="D12379" s="1054">
        <v>48.84</v>
      </c>
    </row>
    <row r="12380" spans="1:4" x14ac:dyDescent="0.25">
      <c r="A12380" s="1051">
        <v>9872</v>
      </c>
      <c r="B12380" s="1051" t="s">
        <v>27386</v>
      </c>
      <c r="C12380" s="1051" t="s">
        <v>17035</v>
      </c>
      <c r="D12380" s="1054">
        <v>67.95</v>
      </c>
    </row>
    <row r="12381" spans="1:4" x14ac:dyDescent="0.25">
      <c r="A12381" s="1051">
        <v>7667</v>
      </c>
      <c r="B12381" s="1051" t="s">
        <v>27387</v>
      </c>
      <c r="C12381" s="1051" t="s">
        <v>17035</v>
      </c>
      <c r="D12381" s="1055">
        <v>3601.42</v>
      </c>
    </row>
    <row r="12382" spans="1:4" x14ac:dyDescent="0.25">
      <c r="A12382" s="1051">
        <v>7660</v>
      </c>
      <c r="B12382" s="1051" t="s">
        <v>27388</v>
      </c>
      <c r="C12382" s="1051" t="s">
        <v>17035</v>
      </c>
      <c r="D12382" s="1055">
        <v>4590.95</v>
      </c>
    </row>
    <row r="12383" spans="1:4" x14ac:dyDescent="0.25">
      <c r="A12383" s="1051">
        <v>7676</v>
      </c>
      <c r="B12383" s="1051" t="s">
        <v>27389</v>
      </c>
      <c r="C12383" s="1051" t="s">
        <v>17035</v>
      </c>
      <c r="D12383" s="1055">
        <v>4643.41</v>
      </c>
    </row>
    <row r="12384" spans="1:4" x14ac:dyDescent="0.25">
      <c r="A12384" s="1051">
        <v>12426</v>
      </c>
      <c r="B12384" s="1051" t="s">
        <v>27390</v>
      </c>
      <c r="C12384" s="1051" t="s">
        <v>17034</v>
      </c>
      <c r="D12384" s="1054">
        <v>50.7</v>
      </c>
    </row>
    <row r="12385" spans="1:4" x14ac:dyDescent="0.25">
      <c r="A12385" s="1051">
        <v>12425</v>
      </c>
      <c r="B12385" s="1051" t="s">
        <v>27391</v>
      </c>
      <c r="C12385" s="1051" t="s">
        <v>17034</v>
      </c>
      <c r="D12385" s="1054">
        <v>69.650000000000006</v>
      </c>
    </row>
    <row r="12386" spans="1:4" x14ac:dyDescent="0.25">
      <c r="A12386" s="1051">
        <v>12427</v>
      </c>
      <c r="B12386" s="1051" t="s">
        <v>27392</v>
      </c>
      <c r="C12386" s="1051" t="s">
        <v>17034</v>
      </c>
      <c r="D12386" s="1054">
        <v>289.11</v>
      </c>
    </row>
    <row r="12387" spans="1:4" x14ac:dyDescent="0.25">
      <c r="A12387" s="1051">
        <v>12428</v>
      </c>
      <c r="B12387" s="1051" t="s">
        <v>27393</v>
      </c>
      <c r="C12387" s="1051" t="s">
        <v>17034</v>
      </c>
      <c r="D12387" s="1054">
        <v>185.57</v>
      </c>
    </row>
    <row r="12388" spans="1:4" x14ac:dyDescent="0.25">
      <c r="A12388" s="1051">
        <v>12430</v>
      </c>
      <c r="B12388" s="1051" t="s">
        <v>27394</v>
      </c>
      <c r="C12388" s="1051" t="s">
        <v>17034</v>
      </c>
      <c r="D12388" s="1054">
        <v>62.15</v>
      </c>
    </row>
    <row r="12389" spans="1:4" x14ac:dyDescent="0.25">
      <c r="A12389" s="1051">
        <v>12429</v>
      </c>
      <c r="B12389" s="1051" t="s">
        <v>27395</v>
      </c>
      <c r="C12389" s="1051" t="s">
        <v>17034</v>
      </c>
      <c r="D12389" s="1054">
        <v>467.5</v>
      </c>
    </row>
    <row r="12390" spans="1:4" x14ac:dyDescent="0.25">
      <c r="A12390" s="1051">
        <v>12431</v>
      </c>
      <c r="B12390" s="1051" t="s">
        <v>27396</v>
      </c>
      <c r="C12390" s="1051" t="s">
        <v>17034</v>
      </c>
      <c r="D12390" s="1054">
        <v>795.6</v>
      </c>
    </row>
    <row r="12391" spans="1:4" x14ac:dyDescent="0.25">
      <c r="A12391" s="1051">
        <v>12432</v>
      </c>
      <c r="B12391" s="1051" t="s">
        <v>27397</v>
      </c>
      <c r="C12391" s="1051" t="s">
        <v>17034</v>
      </c>
      <c r="D12391" s="1054">
        <v>163.63</v>
      </c>
    </row>
    <row r="12392" spans="1:4" x14ac:dyDescent="0.25">
      <c r="A12392" s="1051">
        <v>12434</v>
      </c>
      <c r="B12392" s="1051" t="s">
        <v>27398</v>
      </c>
      <c r="C12392" s="1051" t="s">
        <v>17034</v>
      </c>
      <c r="D12392" s="1054">
        <v>53.32</v>
      </c>
    </row>
    <row r="12393" spans="1:4" x14ac:dyDescent="0.25">
      <c r="A12393" s="1051">
        <v>12433</v>
      </c>
      <c r="B12393" s="1051" t="s">
        <v>27399</v>
      </c>
      <c r="C12393" s="1051" t="s">
        <v>17034</v>
      </c>
      <c r="D12393" s="1054">
        <v>104.17</v>
      </c>
    </row>
    <row r="12394" spans="1:4" x14ac:dyDescent="0.25">
      <c r="A12394" s="1051">
        <v>12435</v>
      </c>
      <c r="B12394" s="1051" t="s">
        <v>27400</v>
      </c>
      <c r="C12394" s="1051" t="s">
        <v>17034</v>
      </c>
      <c r="D12394" s="1054">
        <v>322.38</v>
      </c>
    </row>
    <row r="12395" spans="1:4" x14ac:dyDescent="0.25">
      <c r="A12395" s="1051">
        <v>12437</v>
      </c>
      <c r="B12395" s="1051" t="s">
        <v>27401</v>
      </c>
      <c r="C12395" s="1051" t="s">
        <v>17034</v>
      </c>
      <c r="D12395" s="1054">
        <v>260.36</v>
      </c>
    </row>
    <row r="12396" spans="1:4" x14ac:dyDescent="0.25">
      <c r="A12396" s="1051">
        <v>12439</v>
      </c>
      <c r="B12396" s="1051" t="s">
        <v>27402</v>
      </c>
      <c r="C12396" s="1051" t="s">
        <v>17034</v>
      </c>
      <c r="D12396" s="1054">
        <v>83.56</v>
      </c>
    </row>
    <row r="12397" spans="1:4" x14ac:dyDescent="0.25">
      <c r="A12397" s="1051">
        <v>12438</v>
      </c>
      <c r="B12397" s="1051" t="s">
        <v>27403</v>
      </c>
      <c r="C12397" s="1051" t="s">
        <v>17034</v>
      </c>
      <c r="D12397" s="1054">
        <v>471.17</v>
      </c>
    </row>
    <row r="12398" spans="1:4" x14ac:dyDescent="0.25">
      <c r="A12398" s="1051">
        <v>12436</v>
      </c>
      <c r="B12398" s="1051" t="s">
        <v>27404</v>
      </c>
      <c r="C12398" s="1051" t="s">
        <v>17034</v>
      </c>
      <c r="D12398" s="1054">
        <v>595.19000000000005</v>
      </c>
    </row>
    <row r="12399" spans="1:4" x14ac:dyDescent="0.25">
      <c r="A12399" s="1051">
        <v>36357</v>
      </c>
      <c r="B12399" s="1051" t="s">
        <v>27405</v>
      </c>
      <c r="C12399" s="1051" t="s">
        <v>17034</v>
      </c>
      <c r="D12399" s="1054">
        <v>142.1</v>
      </c>
    </row>
    <row r="12400" spans="1:4" x14ac:dyDescent="0.25">
      <c r="A12400" s="1051">
        <v>12424</v>
      </c>
      <c r="B12400" s="1051" t="s">
        <v>27406</v>
      </c>
      <c r="C12400" s="1051" t="s">
        <v>17034</v>
      </c>
      <c r="D12400" s="1054">
        <v>107.25</v>
      </c>
    </row>
    <row r="12401" spans="1:4" x14ac:dyDescent="0.25">
      <c r="A12401" s="1051">
        <v>12440</v>
      </c>
      <c r="B12401" s="1051" t="s">
        <v>27407</v>
      </c>
      <c r="C12401" s="1051" t="s">
        <v>17034</v>
      </c>
      <c r="D12401" s="1054">
        <v>103.67</v>
      </c>
    </row>
    <row r="12402" spans="1:4" x14ac:dyDescent="0.25">
      <c r="A12402" s="1051">
        <v>9884</v>
      </c>
      <c r="B12402" s="1051" t="s">
        <v>27408</v>
      </c>
      <c r="C12402" s="1051" t="s">
        <v>17034</v>
      </c>
      <c r="D12402" s="1054">
        <v>77.319999999999993</v>
      </c>
    </row>
    <row r="12403" spans="1:4" x14ac:dyDescent="0.25">
      <c r="A12403" s="1051">
        <v>9888</v>
      </c>
      <c r="B12403" s="1051" t="s">
        <v>27409</v>
      </c>
      <c r="C12403" s="1051" t="s">
        <v>17034</v>
      </c>
      <c r="D12403" s="1054">
        <v>62.13</v>
      </c>
    </row>
    <row r="12404" spans="1:4" x14ac:dyDescent="0.25">
      <c r="A12404" s="1051">
        <v>9883</v>
      </c>
      <c r="B12404" s="1051" t="s">
        <v>27410</v>
      </c>
      <c r="C12404" s="1051" t="s">
        <v>17034</v>
      </c>
      <c r="D12404" s="1054">
        <v>27.11</v>
      </c>
    </row>
    <row r="12405" spans="1:4" x14ac:dyDescent="0.25">
      <c r="A12405" s="1051">
        <v>9886</v>
      </c>
      <c r="B12405" s="1051" t="s">
        <v>27411</v>
      </c>
      <c r="C12405" s="1051" t="s">
        <v>17034</v>
      </c>
      <c r="D12405" s="1054">
        <v>37.130000000000003</v>
      </c>
    </row>
    <row r="12406" spans="1:4" x14ac:dyDescent="0.25">
      <c r="A12406" s="1051">
        <v>9889</v>
      </c>
      <c r="B12406" s="1051" t="s">
        <v>27412</v>
      </c>
      <c r="C12406" s="1051" t="s">
        <v>17034</v>
      </c>
      <c r="D12406" s="1054">
        <v>188.12</v>
      </c>
    </row>
    <row r="12407" spans="1:4" x14ac:dyDescent="0.25">
      <c r="A12407" s="1051">
        <v>9887</v>
      </c>
      <c r="B12407" s="1051" t="s">
        <v>27413</v>
      </c>
      <c r="C12407" s="1051" t="s">
        <v>17034</v>
      </c>
      <c r="D12407" s="1054">
        <v>113.7</v>
      </c>
    </row>
    <row r="12408" spans="1:4" x14ac:dyDescent="0.25">
      <c r="A12408" s="1051">
        <v>9885</v>
      </c>
      <c r="B12408" s="1051" t="s">
        <v>27414</v>
      </c>
      <c r="C12408" s="1051" t="s">
        <v>17034</v>
      </c>
      <c r="D12408" s="1054">
        <v>35.9</v>
      </c>
    </row>
    <row r="12409" spans="1:4" x14ac:dyDescent="0.25">
      <c r="A12409" s="1051">
        <v>9890</v>
      </c>
      <c r="B12409" s="1051" t="s">
        <v>27415</v>
      </c>
      <c r="C12409" s="1051" t="s">
        <v>17034</v>
      </c>
      <c r="D12409" s="1054">
        <v>291.45</v>
      </c>
    </row>
    <row r="12410" spans="1:4" x14ac:dyDescent="0.25">
      <c r="A12410" s="1051">
        <v>9891</v>
      </c>
      <c r="B12410" s="1051" t="s">
        <v>27416</v>
      </c>
      <c r="C12410" s="1051" t="s">
        <v>17034</v>
      </c>
      <c r="D12410" s="1054">
        <v>409.14</v>
      </c>
    </row>
    <row r="12411" spans="1:4" x14ac:dyDescent="0.25">
      <c r="A12411" s="1051">
        <v>36316</v>
      </c>
      <c r="B12411" s="1051" t="s">
        <v>27417</v>
      </c>
      <c r="C12411" s="1051" t="s">
        <v>17034</v>
      </c>
      <c r="D12411" s="1054">
        <v>23.16</v>
      </c>
    </row>
    <row r="12412" spans="1:4" x14ac:dyDescent="0.25">
      <c r="A12412" s="1051">
        <v>36313</v>
      </c>
      <c r="B12412" s="1051" t="s">
        <v>27418</v>
      </c>
      <c r="C12412" s="1051" t="s">
        <v>17034</v>
      </c>
      <c r="D12412" s="1054">
        <v>14.87</v>
      </c>
    </row>
    <row r="12413" spans="1:4" x14ac:dyDescent="0.25">
      <c r="A12413" s="1051">
        <v>64</v>
      </c>
      <c r="B12413" s="1051" t="s">
        <v>27419</v>
      </c>
      <c r="C12413" s="1051" t="s">
        <v>17034</v>
      </c>
      <c r="D12413" s="1054">
        <v>4.3600000000000003</v>
      </c>
    </row>
    <row r="12414" spans="1:4" x14ac:dyDescent="0.25">
      <c r="A12414" s="1051">
        <v>37423</v>
      </c>
      <c r="B12414" s="1051" t="s">
        <v>27420</v>
      </c>
      <c r="C12414" s="1051" t="s">
        <v>17034</v>
      </c>
      <c r="D12414" s="1054">
        <v>10.77</v>
      </c>
    </row>
    <row r="12415" spans="1:4" x14ac:dyDescent="0.25">
      <c r="A12415" s="1051">
        <v>9892</v>
      </c>
      <c r="B12415" s="1051" t="s">
        <v>27421</v>
      </c>
      <c r="C12415" s="1051" t="s">
        <v>17034</v>
      </c>
      <c r="D12415" s="1054">
        <v>7.82</v>
      </c>
    </row>
    <row r="12416" spans="1:4" x14ac:dyDescent="0.25">
      <c r="A12416" s="1051">
        <v>9901</v>
      </c>
      <c r="B12416" s="1051" t="s">
        <v>27422</v>
      </c>
      <c r="C12416" s="1051" t="s">
        <v>17034</v>
      </c>
      <c r="D12416" s="1054">
        <v>37.85</v>
      </c>
    </row>
    <row r="12417" spans="1:4" x14ac:dyDescent="0.25">
      <c r="A12417" s="1051">
        <v>9900</v>
      </c>
      <c r="B12417" s="1051" t="s">
        <v>27423</v>
      </c>
      <c r="C12417" s="1051" t="s">
        <v>17034</v>
      </c>
      <c r="D12417" s="1054">
        <v>21.93</v>
      </c>
    </row>
    <row r="12418" spans="1:4" x14ac:dyDescent="0.25">
      <c r="A12418" s="1051">
        <v>9899</v>
      </c>
      <c r="B12418" s="1051" t="s">
        <v>27424</v>
      </c>
      <c r="C12418" s="1051" t="s">
        <v>17034</v>
      </c>
      <c r="D12418" s="1054">
        <v>9.83</v>
      </c>
    </row>
    <row r="12419" spans="1:4" x14ac:dyDescent="0.25">
      <c r="A12419" s="1051">
        <v>9908</v>
      </c>
      <c r="B12419" s="1051" t="s">
        <v>27425</v>
      </c>
      <c r="C12419" s="1051" t="s">
        <v>17034</v>
      </c>
      <c r="D12419" s="1054">
        <v>442.06</v>
      </c>
    </row>
    <row r="12420" spans="1:4" x14ac:dyDescent="0.25">
      <c r="A12420" s="1051">
        <v>9905</v>
      </c>
      <c r="B12420" s="1051" t="s">
        <v>27426</v>
      </c>
      <c r="C12420" s="1051" t="s">
        <v>17034</v>
      </c>
      <c r="D12420" s="1054">
        <v>7.69</v>
      </c>
    </row>
    <row r="12421" spans="1:4" x14ac:dyDescent="0.25">
      <c r="A12421" s="1051">
        <v>9906</v>
      </c>
      <c r="B12421" s="1051" t="s">
        <v>27427</v>
      </c>
      <c r="C12421" s="1051" t="s">
        <v>17034</v>
      </c>
      <c r="D12421" s="1054">
        <v>9.27</v>
      </c>
    </row>
    <row r="12422" spans="1:4" x14ac:dyDescent="0.25">
      <c r="A12422" s="1051">
        <v>9895</v>
      </c>
      <c r="B12422" s="1051" t="s">
        <v>27428</v>
      </c>
      <c r="C12422" s="1051" t="s">
        <v>17034</v>
      </c>
      <c r="D12422" s="1054">
        <v>15.62</v>
      </c>
    </row>
    <row r="12423" spans="1:4" x14ac:dyDescent="0.25">
      <c r="A12423" s="1051">
        <v>9894</v>
      </c>
      <c r="B12423" s="1051" t="s">
        <v>27429</v>
      </c>
      <c r="C12423" s="1051" t="s">
        <v>17034</v>
      </c>
      <c r="D12423" s="1054">
        <v>30.04</v>
      </c>
    </row>
    <row r="12424" spans="1:4" x14ac:dyDescent="0.25">
      <c r="A12424" s="1051">
        <v>9897</v>
      </c>
      <c r="B12424" s="1051" t="s">
        <v>27430</v>
      </c>
      <c r="C12424" s="1051" t="s">
        <v>17034</v>
      </c>
      <c r="D12424" s="1054">
        <v>32.07</v>
      </c>
    </row>
    <row r="12425" spans="1:4" x14ac:dyDescent="0.25">
      <c r="A12425" s="1051">
        <v>9910</v>
      </c>
      <c r="B12425" s="1051" t="s">
        <v>27431</v>
      </c>
      <c r="C12425" s="1051" t="s">
        <v>17034</v>
      </c>
      <c r="D12425" s="1054">
        <v>83.44</v>
      </c>
    </row>
    <row r="12426" spans="1:4" x14ac:dyDescent="0.25">
      <c r="A12426" s="1051">
        <v>9909</v>
      </c>
      <c r="B12426" s="1051" t="s">
        <v>27432</v>
      </c>
      <c r="C12426" s="1051" t="s">
        <v>17034</v>
      </c>
      <c r="D12426" s="1054">
        <v>169.94</v>
      </c>
    </row>
    <row r="12427" spans="1:4" x14ac:dyDescent="0.25">
      <c r="A12427" s="1051">
        <v>9907</v>
      </c>
      <c r="B12427" s="1051" t="s">
        <v>27433</v>
      </c>
      <c r="C12427" s="1051" t="s">
        <v>17034</v>
      </c>
      <c r="D12427" s="1054">
        <v>200.65</v>
      </c>
    </row>
    <row r="12428" spans="1:4" x14ac:dyDescent="0.25">
      <c r="A12428" s="1051">
        <v>20973</v>
      </c>
      <c r="B12428" s="1051" t="s">
        <v>27434</v>
      </c>
      <c r="C12428" s="1051" t="s">
        <v>17034</v>
      </c>
      <c r="D12428" s="1054">
        <v>116.36</v>
      </c>
    </row>
    <row r="12429" spans="1:4" x14ac:dyDescent="0.25">
      <c r="A12429" s="1051">
        <v>20974</v>
      </c>
      <c r="B12429" s="1051" t="s">
        <v>27435</v>
      </c>
      <c r="C12429" s="1051" t="s">
        <v>17034</v>
      </c>
      <c r="D12429" s="1054">
        <v>166.47</v>
      </c>
    </row>
    <row r="12430" spans="1:4" x14ac:dyDescent="0.25">
      <c r="A12430" s="1051">
        <v>37989</v>
      </c>
      <c r="B12430" s="1051" t="s">
        <v>27436</v>
      </c>
      <c r="C12430" s="1051" t="s">
        <v>17034</v>
      </c>
      <c r="D12430" s="1054">
        <v>15.68</v>
      </c>
    </row>
    <row r="12431" spans="1:4" x14ac:dyDescent="0.25">
      <c r="A12431" s="1051">
        <v>37990</v>
      </c>
      <c r="B12431" s="1051" t="s">
        <v>27437</v>
      </c>
      <c r="C12431" s="1051" t="s">
        <v>17034</v>
      </c>
      <c r="D12431" s="1054">
        <v>17.29</v>
      </c>
    </row>
    <row r="12432" spans="1:4" x14ac:dyDescent="0.25">
      <c r="A12432" s="1051">
        <v>37991</v>
      </c>
      <c r="B12432" s="1051" t="s">
        <v>27438</v>
      </c>
      <c r="C12432" s="1051" t="s">
        <v>17034</v>
      </c>
      <c r="D12432" s="1054">
        <v>23.02</v>
      </c>
    </row>
    <row r="12433" spans="1:4" x14ac:dyDescent="0.25">
      <c r="A12433" s="1051">
        <v>37992</v>
      </c>
      <c r="B12433" s="1051" t="s">
        <v>27439</v>
      </c>
      <c r="C12433" s="1051" t="s">
        <v>17034</v>
      </c>
      <c r="D12433" s="1054">
        <v>35.72</v>
      </c>
    </row>
    <row r="12434" spans="1:4" x14ac:dyDescent="0.25">
      <c r="A12434" s="1051">
        <v>37993</v>
      </c>
      <c r="B12434" s="1051" t="s">
        <v>27440</v>
      </c>
      <c r="C12434" s="1051" t="s">
        <v>17034</v>
      </c>
      <c r="D12434" s="1054">
        <v>54.19</v>
      </c>
    </row>
    <row r="12435" spans="1:4" x14ac:dyDescent="0.25">
      <c r="A12435" s="1051">
        <v>37994</v>
      </c>
      <c r="B12435" s="1051" t="s">
        <v>27441</v>
      </c>
      <c r="C12435" s="1051" t="s">
        <v>17034</v>
      </c>
      <c r="D12435" s="1054">
        <v>129.04</v>
      </c>
    </row>
    <row r="12436" spans="1:4" x14ac:dyDescent="0.25">
      <c r="A12436" s="1051">
        <v>37995</v>
      </c>
      <c r="B12436" s="1051" t="s">
        <v>27442</v>
      </c>
      <c r="C12436" s="1051" t="s">
        <v>17034</v>
      </c>
      <c r="D12436" s="1054">
        <v>168.2</v>
      </c>
    </row>
    <row r="12437" spans="1:4" x14ac:dyDescent="0.25">
      <c r="A12437" s="1051">
        <v>37996</v>
      </c>
      <c r="B12437" s="1051" t="s">
        <v>27443</v>
      </c>
      <c r="C12437" s="1051" t="s">
        <v>17034</v>
      </c>
      <c r="D12437" s="1054">
        <v>256.12</v>
      </c>
    </row>
    <row r="12438" spans="1:4" x14ac:dyDescent="0.25">
      <c r="A12438" s="1051">
        <v>13883</v>
      </c>
      <c r="B12438" s="1051" t="s">
        <v>27444</v>
      </c>
      <c r="C12438" s="1051" t="s">
        <v>17034</v>
      </c>
      <c r="D12438" s="1055">
        <v>172381.7</v>
      </c>
    </row>
    <row r="12439" spans="1:4" x14ac:dyDescent="0.25">
      <c r="A12439" s="1051">
        <v>38604</v>
      </c>
      <c r="B12439" s="1051" t="s">
        <v>27445</v>
      </c>
      <c r="C12439" s="1051" t="s">
        <v>17034</v>
      </c>
      <c r="D12439" s="1055">
        <v>214699.12</v>
      </c>
    </row>
    <row r="12440" spans="1:4" x14ac:dyDescent="0.25">
      <c r="A12440" s="1051">
        <v>10601</v>
      </c>
      <c r="B12440" s="1051" t="s">
        <v>27446</v>
      </c>
      <c r="C12440" s="1051" t="s">
        <v>17034</v>
      </c>
      <c r="D12440" s="1055">
        <v>4176326.08</v>
      </c>
    </row>
    <row r="12441" spans="1:4" x14ac:dyDescent="0.25">
      <c r="A12441" s="1051">
        <v>44469</v>
      </c>
      <c r="B12441" s="1051" t="s">
        <v>27447</v>
      </c>
      <c r="C12441" s="1051" t="s">
        <v>17034</v>
      </c>
      <c r="D12441" s="1055">
        <v>10996119.18</v>
      </c>
    </row>
    <row r="12442" spans="1:4" x14ac:dyDescent="0.25">
      <c r="A12442" s="1051">
        <v>13894</v>
      </c>
      <c r="B12442" s="1051" t="s">
        <v>27448</v>
      </c>
      <c r="C12442" s="1051" t="s">
        <v>17034</v>
      </c>
      <c r="D12442" s="1055">
        <v>399604.75</v>
      </c>
    </row>
    <row r="12443" spans="1:4" x14ac:dyDescent="0.25">
      <c r="A12443" s="1051">
        <v>13895</v>
      </c>
      <c r="B12443" s="1051" t="s">
        <v>27449</v>
      </c>
      <c r="C12443" s="1051" t="s">
        <v>17034</v>
      </c>
      <c r="D12443" s="1055">
        <v>537335.18000000005</v>
      </c>
    </row>
    <row r="12444" spans="1:4" x14ac:dyDescent="0.25">
      <c r="A12444" s="1051">
        <v>13892</v>
      </c>
      <c r="B12444" s="1051" t="s">
        <v>27450</v>
      </c>
      <c r="C12444" s="1051" t="s">
        <v>17034</v>
      </c>
      <c r="D12444" s="1055">
        <v>658491.12</v>
      </c>
    </row>
    <row r="12445" spans="1:4" x14ac:dyDescent="0.25">
      <c r="A12445" s="1051">
        <v>9914</v>
      </c>
      <c r="B12445" s="1051" t="s">
        <v>27451</v>
      </c>
      <c r="C12445" s="1051" t="s">
        <v>17034</v>
      </c>
      <c r="D12445" s="1055">
        <v>712400</v>
      </c>
    </row>
    <row r="12446" spans="1:4" x14ac:dyDescent="0.25">
      <c r="A12446" s="1051">
        <v>36485</v>
      </c>
      <c r="B12446" s="1051" t="s">
        <v>27452</v>
      </c>
      <c r="C12446" s="1051" t="s">
        <v>17034</v>
      </c>
      <c r="D12446" s="1055">
        <v>665336.65</v>
      </c>
    </row>
    <row r="12447" spans="1:4" x14ac:dyDescent="0.25">
      <c r="A12447" s="1051">
        <v>9912</v>
      </c>
      <c r="B12447" s="1051" t="s">
        <v>27453</v>
      </c>
      <c r="C12447" s="1051" t="s">
        <v>17034</v>
      </c>
      <c r="D12447" s="1055">
        <v>3400000</v>
      </c>
    </row>
    <row r="12448" spans="1:4" x14ac:dyDescent="0.25">
      <c r="A12448" s="1051">
        <v>9921</v>
      </c>
      <c r="B12448" s="1051" t="s">
        <v>27454</v>
      </c>
      <c r="C12448" s="1051" t="s">
        <v>17034</v>
      </c>
      <c r="D12448" s="1055">
        <v>1753880.82</v>
      </c>
    </row>
    <row r="12449" spans="1:4" x14ac:dyDescent="0.25">
      <c r="A12449" s="1051">
        <v>21112</v>
      </c>
      <c r="B12449" s="1051" t="s">
        <v>27455</v>
      </c>
      <c r="C12449" s="1051" t="s">
        <v>17034</v>
      </c>
      <c r="D12449" s="1054">
        <v>247.83</v>
      </c>
    </row>
    <row r="12450" spans="1:4" x14ac:dyDescent="0.25">
      <c r="A12450" s="1051">
        <v>10228</v>
      </c>
      <c r="B12450" s="1051" t="s">
        <v>27456</v>
      </c>
      <c r="C12450" s="1051" t="s">
        <v>17034</v>
      </c>
      <c r="D12450" s="1054">
        <v>287.91000000000003</v>
      </c>
    </row>
    <row r="12451" spans="1:4" x14ac:dyDescent="0.25">
      <c r="A12451" s="1051">
        <v>11781</v>
      </c>
      <c r="B12451" s="1051" t="s">
        <v>27457</v>
      </c>
      <c r="C12451" s="1051" t="s">
        <v>17034</v>
      </c>
      <c r="D12451" s="1054">
        <v>233.24</v>
      </c>
    </row>
    <row r="12452" spans="1:4" x14ac:dyDescent="0.25">
      <c r="A12452" s="1051">
        <v>37588</v>
      </c>
      <c r="B12452" s="1051" t="s">
        <v>27458</v>
      </c>
      <c r="C12452" s="1051" t="s">
        <v>17034</v>
      </c>
      <c r="D12452" s="1054">
        <v>48.8</v>
      </c>
    </row>
    <row r="12453" spans="1:4" x14ac:dyDescent="0.25">
      <c r="A12453" s="1051">
        <v>11751</v>
      </c>
      <c r="B12453" s="1051" t="s">
        <v>27459</v>
      </c>
      <c r="C12453" s="1051" t="s">
        <v>17034</v>
      </c>
      <c r="D12453" s="1054">
        <v>162.32</v>
      </c>
    </row>
    <row r="12454" spans="1:4" x14ac:dyDescent="0.25">
      <c r="A12454" s="1051">
        <v>11750</v>
      </c>
      <c r="B12454" s="1051" t="s">
        <v>27460</v>
      </c>
      <c r="C12454" s="1051" t="s">
        <v>17034</v>
      </c>
      <c r="D12454" s="1054">
        <v>134.69999999999999</v>
      </c>
    </row>
    <row r="12455" spans="1:4" x14ac:dyDescent="0.25">
      <c r="A12455" s="1051">
        <v>11748</v>
      </c>
      <c r="B12455" s="1051" t="s">
        <v>27461</v>
      </c>
      <c r="C12455" s="1051" t="s">
        <v>17034</v>
      </c>
      <c r="D12455" s="1054">
        <v>58</v>
      </c>
    </row>
    <row r="12456" spans="1:4" x14ac:dyDescent="0.25">
      <c r="A12456" s="1051">
        <v>11746</v>
      </c>
      <c r="B12456" s="1051" t="s">
        <v>27462</v>
      </c>
      <c r="C12456" s="1051" t="s">
        <v>17034</v>
      </c>
      <c r="D12456" s="1054">
        <v>90.38</v>
      </c>
    </row>
    <row r="12457" spans="1:4" x14ac:dyDescent="0.25">
      <c r="A12457" s="1051">
        <v>11747</v>
      </c>
      <c r="B12457" s="1051" t="s">
        <v>27463</v>
      </c>
      <c r="C12457" s="1051" t="s">
        <v>17034</v>
      </c>
      <c r="D12457" s="1054">
        <v>250.3</v>
      </c>
    </row>
    <row r="12458" spans="1:4" x14ac:dyDescent="0.25">
      <c r="A12458" s="1051">
        <v>11749</v>
      </c>
      <c r="B12458" s="1051" t="s">
        <v>27464</v>
      </c>
      <c r="C12458" s="1051" t="s">
        <v>17034</v>
      </c>
      <c r="D12458" s="1054">
        <v>66.94</v>
      </c>
    </row>
    <row r="12459" spans="1:4" x14ac:dyDescent="0.25">
      <c r="A12459" s="1051">
        <v>10236</v>
      </c>
      <c r="B12459" s="1051" t="s">
        <v>27465</v>
      </c>
      <c r="C12459" s="1051" t="s">
        <v>17034</v>
      </c>
      <c r="D12459" s="1054">
        <v>106.77</v>
      </c>
    </row>
    <row r="12460" spans="1:4" x14ac:dyDescent="0.25">
      <c r="A12460" s="1051">
        <v>10233</v>
      </c>
      <c r="B12460" s="1051" t="s">
        <v>27466</v>
      </c>
      <c r="C12460" s="1051" t="s">
        <v>17034</v>
      </c>
      <c r="D12460" s="1054">
        <v>100.05</v>
      </c>
    </row>
    <row r="12461" spans="1:4" x14ac:dyDescent="0.25">
      <c r="A12461" s="1051">
        <v>10234</v>
      </c>
      <c r="B12461" s="1051" t="s">
        <v>27467</v>
      </c>
      <c r="C12461" s="1051" t="s">
        <v>17034</v>
      </c>
      <c r="D12461" s="1054">
        <v>63.03</v>
      </c>
    </row>
    <row r="12462" spans="1:4" x14ac:dyDescent="0.25">
      <c r="A12462" s="1051">
        <v>10231</v>
      </c>
      <c r="B12462" s="1051" t="s">
        <v>27468</v>
      </c>
      <c r="C12462" s="1051" t="s">
        <v>17034</v>
      </c>
      <c r="D12462" s="1054">
        <v>289.02</v>
      </c>
    </row>
    <row r="12463" spans="1:4" x14ac:dyDescent="0.25">
      <c r="A12463" s="1051">
        <v>10232</v>
      </c>
      <c r="B12463" s="1051" t="s">
        <v>27469</v>
      </c>
      <c r="C12463" s="1051" t="s">
        <v>17034</v>
      </c>
      <c r="D12463" s="1054">
        <v>161.72999999999999</v>
      </c>
    </row>
    <row r="12464" spans="1:4" x14ac:dyDescent="0.25">
      <c r="A12464" s="1051">
        <v>10229</v>
      </c>
      <c r="B12464" s="1051" t="s">
        <v>27470</v>
      </c>
      <c r="C12464" s="1051" t="s">
        <v>17034</v>
      </c>
      <c r="D12464" s="1054">
        <v>57</v>
      </c>
    </row>
    <row r="12465" spans="1:4" x14ac:dyDescent="0.25">
      <c r="A12465" s="1051">
        <v>10235</v>
      </c>
      <c r="B12465" s="1051" t="s">
        <v>27471</v>
      </c>
      <c r="C12465" s="1051" t="s">
        <v>17034</v>
      </c>
      <c r="D12465" s="1054">
        <v>396.22</v>
      </c>
    </row>
    <row r="12466" spans="1:4" x14ac:dyDescent="0.25">
      <c r="A12466" s="1051">
        <v>10230</v>
      </c>
      <c r="B12466" s="1051" t="s">
        <v>27472</v>
      </c>
      <c r="C12466" s="1051" t="s">
        <v>17034</v>
      </c>
      <c r="D12466" s="1054">
        <v>697.3</v>
      </c>
    </row>
    <row r="12467" spans="1:4" x14ac:dyDescent="0.25">
      <c r="A12467" s="1051">
        <v>10409</v>
      </c>
      <c r="B12467" s="1051" t="s">
        <v>27473</v>
      </c>
      <c r="C12467" s="1051" t="s">
        <v>17034</v>
      </c>
      <c r="D12467" s="1054">
        <v>207.16</v>
      </c>
    </row>
    <row r="12468" spans="1:4" x14ac:dyDescent="0.25">
      <c r="A12468" s="1051">
        <v>10411</v>
      </c>
      <c r="B12468" s="1051" t="s">
        <v>27474</v>
      </c>
      <c r="C12468" s="1051" t="s">
        <v>17034</v>
      </c>
      <c r="D12468" s="1054">
        <v>185.37</v>
      </c>
    </row>
    <row r="12469" spans="1:4" x14ac:dyDescent="0.25">
      <c r="A12469" s="1051">
        <v>10404</v>
      </c>
      <c r="B12469" s="1051" t="s">
        <v>27475</v>
      </c>
      <c r="C12469" s="1051" t="s">
        <v>17034</v>
      </c>
      <c r="D12469" s="1054">
        <v>75.17</v>
      </c>
    </row>
    <row r="12470" spans="1:4" x14ac:dyDescent="0.25">
      <c r="A12470" s="1051">
        <v>10410</v>
      </c>
      <c r="B12470" s="1051" t="s">
        <v>27476</v>
      </c>
      <c r="C12470" s="1051" t="s">
        <v>17034</v>
      </c>
      <c r="D12470" s="1054">
        <v>123.82</v>
      </c>
    </row>
    <row r="12471" spans="1:4" x14ac:dyDescent="0.25">
      <c r="A12471" s="1051">
        <v>10405</v>
      </c>
      <c r="B12471" s="1051" t="s">
        <v>27477</v>
      </c>
      <c r="C12471" s="1051" t="s">
        <v>17034</v>
      </c>
      <c r="D12471" s="1054">
        <v>415.05</v>
      </c>
    </row>
    <row r="12472" spans="1:4" x14ac:dyDescent="0.25">
      <c r="A12472" s="1051">
        <v>10408</v>
      </c>
      <c r="B12472" s="1051" t="s">
        <v>27478</v>
      </c>
      <c r="C12472" s="1051" t="s">
        <v>17034</v>
      </c>
      <c r="D12472" s="1054">
        <v>290.23</v>
      </c>
    </row>
    <row r="12473" spans="1:4" x14ac:dyDescent="0.25">
      <c r="A12473" s="1051">
        <v>10412</v>
      </c>
      <c r="B12473" s="1051" t="s">
        <v>27479</v>
      </c>
      <c r="C12473" s="1051" t="s">
        <v>17034</v>
      </c>
      <c r="D12473" s="1054">
        <v>91.1</v>
      </c>
    </row>
    <row r="12474" spans="1:4" x14ac:dyDescent="0.25">
      <c r="A12474" s="1051">
        <v>10406</v>
      </c>
      <c r="B12474" s="1051" t="s">
        <v>27480</v>
      </c>
      <c r="C12474" s="1051" t="s">
        <v>17034</v>
      </c>
      <c r="D12474" s="1054">
        <v>573.27</v>
      </c>
    </row>
    <row r="12475" spans="1:4" x14ac:dyDescent="0.25">
      <c r="A12475" s="1051">
        <v>10407</v>
      </c>
      <c r="B12475" s="1051" t="s">
        <v>27481</v>
      </c>
      <c r="C12475" s="1051" t="s">
        <v>17034</v>
      </c>
      <c r="D12475" s="1054">
        <v>889.14</v>
      </c>
    </row>
    <row r="12476" spans="1:4" x14ac:dyDescent="0.25">
      <c r="A12476" s="1051">
        <v>10416</v>
      </c>
      <c r="B12476" s="1051" t="s">
        <v>27482</v>
      </c>
      <c r="C12476" s="1051" t="s">
        <v>17034</v>
      </c>
      <c r="D12476" s="1054">
        <v>110.29</v>
      </c>
    </row>
    <row r="12477" spans="1:4" x14ac:dyDescent="0.25">
      <c r="A12477" s="1051">
        <v>10419</v>
      </c>
      <c r="B12477" s="1051" t="s">
        <v>27483</v>
      </c>
      <c r="C12477" s="1051" t="s">
        <v>17034</v>
      </c>
      <c r="D12477" s="1054">
        <v>95.73</v>
      </c>
    </row>
    <row r="12478" spans="1:4" x14ac:dyDescent="0.25">
      <c r="A12478" s="1051">
        <v>21092</v>
      </c>
      <c r="B12478" s="1051" t="s">
        <v>27484</v>
      </c>
      <c r="C12478" s="1051" t="s">
        <v>17034</v>
      </c>
      <c r="D12478" s="1054">
        <v>54.73</v>
      </c>
    </row>
    <row r="12479" spans="1:4" x14ac:dyDescent="0.25">
      <c r="A12479" s="1051">
        <v>10418</v>
      </c>
      <c r="B12479" s="1051" t="s">
        <v>27485</v>
      </c>
      <c r="C12479" s="1051" t="s">
        <v>17034</v>
      </c>
      <c r="D12479" s="1054">
        <v>63.81</v>
      </c>
    </row>
    <row r="12480" spans="1:4" x14ac:dyDescent="0.25">
      <c r="A12480" s="1051">
        <v>12657</v>
      </c>
      <c r="B12480" s="1051" t="s">
        <v>27486</v>
      </c>
      <c r="C12480" s="1051" t="s">
        <v>17034</v>
      </c>
      <c r="D12480" s="1054">
        <v>257.5</v>
      </c>
    </row>
    <row r="12481" spans="1:4" x14ac:dyDescent="0.25">
      <c r="A12481" s="1051">
        <v>10417</v>
      </c>
      <c r="B12481" s="1051" t="s">
        <v>27487</v>
      </c>
      <c r="C12481" s="1051" t="s">
        <v>17034</v>
      </c>
      <c r="D12481" s="1054">
        <v>160.69</v>
      </c>
    </row>
    <row r="12482" spans="1:4" x14ac:dyDescent="0.25">
      <c r="A12482" s="1051">
        <v>10413</v>
      </c>
      <c r="B12482" s="1051" t="s">
        <v>27488</v>
      </c>
      <c r="C12482" s="1051" t="s">
        <v>17034</v>
      </c>
      <c r="D12482" s="1054">
        <v>58.4</v>
      </c>
    </row>
    <row r="12483" spans="1:4" x14ac:dyDescent="0.25">
      <c r="A12483" s="1051">
        <v>10414</v>
      </c>
      <c r="B12483" s="1051" t="s">
        <v>27489</v>
      </c>
      <c r="C12483" s="1051" t="s">
        <v>17034</v>
      </c>
      <c r="D12483" s="1054">
        <v>351.63</v>
      </c>
    </row>
    <row r="12484" spans="1:4" x14ac:dyDescent="0.25">
      <c r="A12484" s="1051">
        <v>10415</v>
      </c>
      <c r="B12484" s="1051" t="s">
        <v>27490</v>
      </c>
      <c r="C12484" s="1051" t="s">
        <v>17034</v>
      </c>
      <c r="D12484" s="1054">
        <v>610.27</v>
      </c>
    </row>
    <row r="12485" spans="1:4" x14ac:dyDescent="0.25">
      <c r="A12485" s="1051">
        <v>38643</v>
      </c>
      <c r="B12485" s="1051" t="s">
        <v>27491</v>
      </c>
      <c r="C12485" s="1051" t="s">
        <v>17034</v>
      </c>
      <c r="D12485" s="1054">
        <v>38.78</v>
      </c>
    </row>
    <row r="12486" spans="1:4" x14ac:dyDescent="0.25">
      <c r="A12486" s="1051">
        <v>6157</v>
      </c>
      <c r="B12486" s="1051" t="s">
        <v>27492</v>
      </c>
      <c r="C12486" s="1051" t="s">
        <v>17034</v>
      </c>
      <c r="D12486" s="1054">
        <v>52.97</v>
      </c>
    </row>
    <row r="12487" spans="1:4" x14ac:dyDescent="0.25">
      <c r="A12487" s="1051">
        <v>6158</v>
      </c>
      <c r="B12487" s="1051" t="s">
        <v>27493</v>
      </c>
      <c r="C12487" s="1051" t="s">
        <v>17034</v>
      </c>
      <c r="D12487" s="1054">
        <v>6.49</v>
      </c>
    </row>
    <row r="12488" spans="1:4" x14ac:dyDescent="0.25">
      <c r="A12488" s="1051">
        <v>6153</v>
      </c>
      <c r="B12488" s="1051" t="s">
        <v>27494</v>
      </c>
      <c r="C12488" s="1051" t="s">
        <v>17034</v>
      </c>
      <c r="D12488" s="1054">
        <v>4.47</v>
      </c>
    </row>
    <row r="12489" spans="1:4" x14ac:dyDescent="0.25">
      <c r="A12489" s="1051">
        <v>6156</v>
      </c>
      <c r="B12489" s="1051" t="s">
        <v>27495</v>
      </c>
      <c r="C12489" s="1051" t="s">
        <v>17034</v>
      </c>
      <c r="D12489" s="1054">
        <v>5.57</v>
      </c>
    </row>
    <row r="12490" spans="1:4" x14ac:dyDescent="0.25">
      <c r="A12490" s="1051">
        <v>6154</v>
      </c>
      <c r="B12490" s="1051" t="s">
        <v>27496</v>
      </c>
      <c r="C12490" s="1051" t="s">
        <v>17034</v>
      </c>
      <c r="D12490" s="1054">
        <v>7.94</v>
      </c>
    </row>
    <row r="12491" spans="1:4" x14ac:dyDescent="0.25">
      <c r="A12491" s="1051">
        <v>6155</v>
      </c>
      <c r="B12491" s="1051" t="s">
        <v>27497</v>
      </c>
      <c r="C12491" s="1051" t="s">
        <v>17034</v>
      </c>
      <c r="D12491" s="1054">
        <v>18.28</v>
      </c>
    </row>
    <row r="12492" spans="1:4" x14ac:dyDescent="0.25">
      <c r="A12492" s="1051">
        <v>43595</v>
      </c>
      <c r="B12492" s="1051" t="s">
        <v>27498</v>
      </c>
      <c r="C12492" s="1051" t="s">
        <v>17034</v>
      </c>
      <c r="D12492" s="1054">
        <v>17.47</v>
      </c>
    </row>
    <row r="12493" spans="1:4" x14ac:dyDescent="0.25">
      <c r="A12493" s="1051">
        <v>43596</v>
      </c>
      <c r="B12493" s="1051" t="s">
        <v>27499</v>
      </c>
      <c r="C12493" s="1051" t="s">
        <v>17034</v>
      </c>
      <c r="D12493" s="1054">
        <v>20.190000000000001</v>
      </c>
    </row>
    <row r="12494" spans="1:4" x14ac:dyDescent="0.25">
      <c r="A12494" s="1051">
        <v>38108</v>
      </c>
      <c r="B12494" s="1051" t="s">
        <v>27500</v>
      </c>
      <c r="C12494" s="1051" t="s">
        <v>17034</v>
      </c>
      <c r="D12494" s="1054">
        <v>57.03</v>
      </c>
    </row>
    <row r="12495" spans="1:4" x14ac:dyDescent="0.25">
      <c r="A12495" s="1051">
        <v>38087</v>
      </c>
      <c r="B12495" s="1051" t="s">
        <v>27501</v>
      </c>
      <c r="C12495" s="1051" t="s">
        <v>17034</v>
      </c>
      <c r="D12495" s="1054">
        <v>73.349999999999994</v>
      </c>
    </row>
    <row r="12496" spans="1:4" x14ac:dyDescent="0.25">
      <c r="A12496" s="1051">
        <v>38109</v>
      </c>
      <c r="B12496" s="1051" t="s">
        <v>27502</v>
      </c>
      <c r="C12496" s="1051" t="s">
        <v>17034</v>
      </c>
      <c r="D12496" s="1054">
        <v>91.14</v>
      </c>
    </row>
    <row r="12497" spans="1:4" x14ac:dyDescent="0.25">
      <c r="A12497" s="1051">
        <v>38088</v>
      </c>
      <c r="B12497" s="1051" t="s">
        <v>27503</v>
      </c>
      <c r="C12497" s="1051" t="s">
        <v>17034</v>
      </c>
      <c r="D12497" s="1054">
        <v>95.83</v>
      </c>
    </row>
    <row r="12498" spans="1:4" x14ac:dyDescent="0.25">
      <c r="A12498" s="1051">
        <v>38110</v>
      </c>
      <c r="B12498" s="1051" t="s">
        <v>27504</v>
      </c>
      <c r="C12498" s="1051" t="s">
        <v>17034</v>
      </c>
      <c r="D12498" s="1054">
        <v>35.06</v>
      </c>
    </row>
    <row r="12499" spans="1:4" x14ac:dyDescent="0.25">
      <c r="A12499" s="1051">
        <v>38089</v>
      </c>
      <c r="B12499" s="1051" t="s">
        <v>27505</v>
      </c>
      <c r="C12499" s="1051" t="s">
        <v>17034</v>
      </c>
      <c r="D12499" s="1054">
        <v>61.09</v>
      </c>
    </row>
    <row r="12500" spans="1:4" x14ac:dyDescent="0.25">
      <c r="A12500" s="1051">
        <v>38111</v>
      </c>
      <c r="B12500" s="1051" t="s">
        <v>27506</v>
      </c>
      <c r="C12500" s="1051" t="s">
        <v>17034</v>
      </c>
      <c r="D12500" s="1054">
        <v>39.21</v>
      </c>
    </row>
    <row r="12501" spans="1:4" x14ac:dyDescent="0.25">
      <c r="A12501" s="1051">
        <v>38090</v>
      </c>
      <c r="B12501" s="1051" t="s">
        <v>27507</v>
      </c>
      <c r="C12501" s="1051" t="s">
        <v>17034</v>
      </c>
      <c r="D12501" s="1054">
        <v>63.14</v>
      </c>
    </row>
    <row r="12502" spans="1:4" x14ac:dyDescent="0.25">
      <c r="A12502" s="1051">
        <v>13726</v>
      </c>
      <c r="B12502" s="1051" t="s">
        <v>27508</v>
      </c>
      <c r="C12502" s="1051" t="s">
        <v>17034</v>
      </c>
      <c r="D12502" s="1055">
        <v>66249.990000000005</v>
      </c>
    </row>
    <row r="12503" spans="1:4" x14ac:dyDescent="0.25">
      <c r="A12503" s="1051">
        <v>38400</v>
      </c>
      <c r="B12503" s="1051" t="s">
        <v>27509</v>
      </c>
      <c r="C12503" s="1051" t="s">
        <v>17034</v>
      </c>
      <c r="D12503" s="1054">
        <v>19.91</v>
      </c>
    </row>
    <row r="12504" spans="1:4" x14ac:dyDescent="0.25">
      <c r="A12504" s="1051">
        <v>12627</v>
      </c>
      <c r="B12504" s="1051" t="s">
        <v>27510</v>
      </c>
      <c r="C12504" s="1051" t="s">
        <v>17034</v>
      </c>
      <c r="D12504" s="1054">
        <v>1.65</v>
      </c>
    </row>
    <row r="12505" spans="1:4" x14ac:dyDescent="0.25">
      <c r="A12505" s="1051">
        <v>39996</v>
      </c>
      <c r="B12505" s="1051" t="s">
        <v>27511</v>
      </c>
      <c r="C12505" s="1051" t="s">
        <v>17035</v>
      </c>
      <c r="D12505" s="1054">
        <v>2.66</v>
      </c>
    </row>
    <row r="12506" spans="1:4" x14ac:dyDescent="0.25">
      <c r="A12506" s="1051">
        <v>10478</v>
      </c>
      <c r="B12506" s="1051" t="s">
        <v>27512</v>
      </c>
      <c r="C12506" s="1051" t="s">
        <v>17037</v>
      </c>
      <c r="D12506" s="1054">
        <v>38.64</v>
      </c>
    </row>
    <row r="12507" spans="1:4" x14ac:dyDescent="0.25">
      <c r="A12507" s="1051">
        <v>10481</v>
      </c>
      <c r="B12507" s="1051" t="s">
        <v>27513</v>
      </c>
      <c r="C12507" s="1051" t="s">
        <v>17037</v>
      </c>
      <c r="D12507" s="1054">
        <v>34.36</v>
      </c>
    </row>
    <row r="12508" spans="1:4" x14ac:dyDescent="0.25">
      <c r="A12508" s="1051">
        <v>10475</v>
      </c>
      <c r="B12508" s="1051" t="s">
        <v>27514</v>
      </c>
      <c r="C12508" s="1051" t="s">
        <v>17037</v>
      </c>
      <c r="D12508" s="1054">
        <v>33.25</v>
      </c>
    </row>
    <row r="12509" spans="1:4" x14ac:dyDescent="0.25">
      <c r="A12509" s="1051">
        <v>4030</v>
      </c>
      <c r="B12509" s="1051" t="s">
        <v>27515</v>
      </c>
      <c r="C12509" s="1051" t="s">
        <v>17041</v>
      </c>
      <c r="D12509" s="1054">
        <v>8.3699999999999992</v>
      </c>
    </row>
    <row r="12510" spans="1:4" x14ac:dyDescent="0.25">
      <c r="A12510" s="1051">
        <v>4031</v>
      </c>
      <c r="B12510" s="1051" t="s">
        <v>27516</v>
      </c>
      <c r="C12510" s="1051" t="s">
        <v>17041</v>
      </c>
      <c r="D12510" s="1054">
        <v>39.340000000000003</v>
      </c>
    </row>
    <row r="12511" spans="1:4" x14ac:dyDescent="0.25">
      <c r="A12511" s="1051">
        <v>39399</v>
      </c>
      <c r="B12511" s="1051" t="s">
        <v>27517</v>
      </c>
      <c r="C12511" s="1051" t="s">
        <v>17034</v>
      </c>
      <c r="D12511" s="1055">
        <v>1440.99</v>
      </c>
    </row>
    <row r="12512" spans="1:4" x14ac:dyDescent="0.25">
      <c r="A12512" s="1051">
        <v>39400</v>
      </c>
      <c r="B12512" s="1051" t="s">
        <v>27518</v>
      </c>
      <c r="C12512" s="1051" t="s">
        <v>17034</v>
      </c>
      <c r="D12512" s="1055">
        <v>1566.29</v>
      </c>
    </row>
    <row r="12513" spans="1:4" x14ac:dyDescent="0.25">
      <c r="A12513" s="1051">
        <v>39401</v>
      </c>
      <c r="B12513" s="1051" t="s">
        <v>27519</v>
      </c>
      <c r="C12513" s="1051" t="s">
        <v>17034</v>
      </c>
      <c r="D12513" s="1055">
        <v>1757.01</v>
      </c>
    </row>
    <row r="12514" spans="1:4" x14ac:dyDescent="0.25">
      <c r="A12514" s="1051">
        <v>11652</v>
      </c>
      <c r="B12514" s="1051" t="s">
        <v>27520</v>
      </c>
      <c r="C12514" s="1051" t="s">
        <v>17034</v>
      </c>
      <c r="D12514" s="1055">
        <v>3780</v>
      </c>
    </row>
    <row r="12515" spans="1:4" x14ac:dyDescent="0.25">
      <c r="A12515" s="1051">
        <v>13896</v>
      </c>
      <c r="B12515" s="1051" t="s">
        <v>27521</v>
      </c>
      <c r="C12515" s="1051" t="s">
        <v>17034</v>
      </c>
      <c r="D12515" s="1055">
        <v>3390.99</v>
      </c>
    </row>
    <row r="12516" spans="1:4" x14ac:dyDescent="0.25">
      <c r="A12516" s="1051">
        <v>13475</v>
      </c>
      <c r="B12516" s="1051" t="s">
        <v>27522</v>
      </c>
      <c r="C12516" s="1051" t="s">
        <v>17034</v>
      </c>
      <c r="D12516" s="1055">
        <v>4130.63</v>
      </c>
    </row>
    <row r="12517" spans="1:4" x14ac:dyDescent="0.25">
      <c r="A12517" s="1051">
        <v>44491</v>
      </c>
      <c r="B12517" s="1051" t="s">
        <v>27523</v>
      </c>
      <c r="C12517" s="1051" t="s">
        <v>17034</v>
      </c>
      <c r="D12517" s="1055">
        <v>4274052.57</v>
      </c>
    </row>
    <row r="12518" spans="1:4" x14ac:dyDescent="0.25">
      <c r="A12518" s="1051">
        <v>44470</v>
      </c>
      <c r="B12518" s="1051" t="s">
        <v>27524</v>
      </c>
      <c r="C12518" s="1051" t="s">
        <v>17034</v>
      </c>
      <c r="D12518" s="1055">
        <v>1799326.52</v>
      </c>
    </row>
    <row r="12519" spans="1:4" x14ac:dyDescent="0.25">
      <c r="A12519" s="1051">
        <v>13476</v>
      </c>
      <c r="B12519" s="1051" t="s">
        <v>27525</v>
      </c>
      <c r="C12519" s="1051" t="s">
        <v>17034</v>
      </c>
      <c r="D12519" s="1055">
        <v>1812365.25</v>
      </c>
    </row>
    <row r="12520" spans="1:4" x14ac:dyDescent="0.25">
      <c r="A12520" s="1051">
        <v>10488</v>
      </c>
      <c r="B12520" s="1051" t="s">
        <v>27526</v>
      </c>
      <c r="C12520" s="1051" t="s">
        <v>17034</v>
      </c>
      <c r="D12520" s="1055">
        <v>2195700</v>
      </c>
    </row>
    <row r="12521" spans="1:4" x14ac:dyDescent="0.25">
      <c r="A12521" s="1051">
        <v>13606</v>
      </c>
      <c r="B12521" s="1051" t="s">
        <v>27527</v>
      </c>
      <c r="C12521" s="1051" t="s">
        <v>17034</v>
      </c>
      <c r="D12521" s="1055">
        <v>1945358.8</v>
      </c>
    </row>
    <row r="12522" spans="1:4" x14ac:dyDescent="0.25">
      <c r="A12522" s="1051">
        <v>10489</v>
      </c>
      <c r="B12522" s="1051" t="s">
        <v>27528</v>
      </c>
      <c r="C12522" s="1051" t="s">
        <v>17039</v>
      </c>
      <c r="D12522" s="1054">
        <v>18.420000000000002</v>
      </c>
    </row>
    <row r="12523" spans="1:4" x14ac:dyDescent="0.25">
      <c r="A12523" s="1051">
        <v>41073</v>
      </c>
      <c r="B12523" s="1051" t="s">
        <v>27529</v>
      </c>
      <c r="C12523" s="1051" t="s">
        <v>17040</v>
      </c>
      <c r="D12523" s="1055">
        <v>3233.77</v>
      </c>
    </row>
    <row r="12524" spans="1:4" x14ac:dyDescent="0.25">
      <c r="A12524" s="1051">
        <v>34391</v>
      </c>
      <c r="B12524" s="1051" t="s">
        <v>27530</v>
      </c>
      <c r="C12524" s="1051" t="s">
        <v>17041</v>
      </c>
      <c r="D12524" s="1054">
        <v>683.79</v>
      </c>
    </row>
    <row r="12525" spans="1:4" x14ac:dyDescent="0.25">
      <c r="A12525" s="1051">
        <v>10496</v>
      </c>
      <c r="B12525" s="1051" t="s">
        <v>27531</v>
      </c>
      <c r="C12525" s="1051" t="s">
        <v>17041</v>
      </c>
      <c r="D12525" s="1054">
        <v>595.12</v>
      </c>
    </row>
    <row r="12526" spans="1:4" x14ac:dyDescent="0.25">
      <c r="A12526" s="1051">
        <v>10497</v>
      </c>
      <c r="B12526" s="1051" t="s">
        <v>27532</v>
      </c>
      <c r="C12526" s="1051" t="s">
        <v>17041</v>
      </c>
      <c r="D12526" s="1055">
        <v>1547.32</v>
      </c>
    </row>
    <row r="12527" spans="1:4" x14ac:dyDescent="0.25">
      <c r="A12527" s="1051">
        <v>10504</v>
      </c>
      <c r="B12527" s="1051" t="s">
        <v>27533</v>
      </c>
      <c r="C12527" s="1051" t="s">
        <v>17041</v>
      </c>
      <c r="D12527" s="1055">
        <v>1809.18</v>
      </c>
    </row>
    <row r="12528" spans="1:4" x14ac:dyDescent="0.25">
      <c r="A12528" s="1051">
        <v>34390</v>
      </c>
      <c r="B12528" s="1051" t="s">
        <v>27534</v>
      </c>
      <c r="C12528" s="1051" t="s">
        <v>17041</v>
      </c>
      <c r="D12528" s="1054">
        <v>533.23</v>
      </c>
    </row>
    <row r="12529" spans="1:4" x14ac:dyDescent="0.25">
      <c r="A12529" s="1051">
        <v>34389</v>
      </c>
      <c r="B12529" s="1051" t="s">
        <v>27535</v>
      </c>
      <c r="C12529" s="1051" t="s">
        <v>17041</v>
      </c>
      <c r="D12529" s="1054">
        <v>166.63</v>
      </c>
    </row>
    <row r="12530" spans="1:4" x14ac:dyDescent="0.25">
      <c r="A12530" s="1051">
        <v>34388</v>
      </c>
      <c r="B12530" s="1051" t="s">
        <v>27536</v>
      </c>
      <c r="C12530" s="1051" t="s">
        <v>17041</v>
      </c>
      <c r="D12530" s="1054">
        <v>236.83</v>
      </c>
    </row>
    <row r="12531" spans="1:4" x14ac:dyDescent="0.25">
      <c r="A12531" s="1051">
        <v>34387</v>
      </c>
      <c r="B12531" s="1051" t="s">
        <v>27537</v>
      </c>
      <c r="C12531" s="1051" t="s">
        <v>17041</v>
      </c>
      <c r="D12531" s="1054">
        <v>384.45</v>
      </c>
    </row>
    <row r="12532" spans="1:4" x14ac:dyDescent="0.25">
      <c r="A12532" s="1051">
        <v>11188</v>
      </c>
      <c r="B12532" s="1051" t="s">
        <v>27538</v>
      </c>
      <c r="C12532" s="1051" t="s">
        <v>17041</v>
      </c>
      <c r="D12532" s="1054">
        <v>190.43</v>
      </c>
    </row>
    <row r="12533" spans="1:4" x14ac:dyDescent="0.25">
      <c r="A12533" s="1051">
        <v>11189</v>
      </c>
      <c r="B12533" s="1051" t="s">
        <v>27539</v>
      </c>
      <c r="C12533" s="1051" t="s">
        <v>17041</v>
      </c>
      <c r="D12533" s="1054">
        <v>285.66000000000003</v>
      </c>
    </row>
    <row r="12534" spans="1:4" x14ac:dyDescent="0.25">
      <c r="A12534" s="1051">
        <v>21107</v>
      </c>
      <c r="B12534" s="1051" t="s">
        <v>27540</v>
      </c>
      <c r="C12534" s="1051" t="s">
        <v>17041</v>
      </c>
      <c r="D12534" s="1054">
        <v>205.57</v>
      </c>
    </row>
    <row r="12535" spans="1:4" x14ac:dyDescent="0.25">
      <c r="A12535" s="1051">
        <v>34386</v>
      </c>
      <c r="B12535" s="1051" t="s">
        <v>27541</v>
      </c>
      <c r="C12535" s="1051" t="s">
        <v>17041</v>
      </c>
      <c r="D12535" s="1054">
        <v>357.07</v>
      </c>
    </row>
    <row r="12536" spans="1:4" x14ac:dyDescent="0.25">
      <c r="A12536" s="1051">
        <v>10490</v>
      </c>
      <c r="B12536" s="1051" t="s">
        <v>27542</v>
      </c>
      <c r="C12536" s="1051" t="s">
        <v>17041</v>
      </c>
      <c r="D12536" s="1054">
        <v>124.97</v>
      </c>
    </row>
    <row r="12537" spans="1:4" x14ac:dyDescent="0.25">
      <c r="A12537" s="1051">
        <v>10492</v>
      </c>
      <c r="B12537" s="1051" t="s">
        <v>27543</v>
      </c>
      <c r="C12537" s="1051" t="s">
        <v>17041</v>
      </c>
      <c r="D12537" s="1054">
        <v>142.83000000000001</v>
      </c>
    </row>
    <row r="12538" spans="1:4" x14ac:dyDescent="0.25">
      <c r="A12538" s="1051">
        <v>10493</v>
      </c>
      <c r="B12538" s="1051" t="s">
        <v>27544</v>
      </c>
      <c r="C12538" s="1051" t="s">
        <v>17041</v>
      </c>
      <c r="D12538" s="1054">
        <v>166.63</v>
      </c>
    </row>
    <row r="12539" spans="1:4" x14ac:dyDescent="0.25">
      <c r="A12539" s="1051">
        <v>10491</v>
      </c>
      <c r="B12539" s="1051" t="s">
        <v>27545</v>
      </c>
      <c r="C12539" s="1051" t="s">
        <v>17041</v>
      </c>
      <c r="D12539" s="1054">
        <v>202.34</v>
      </c>
    </row>
    <row r="12540" spans="1:4" x14ac:dyDescent="0.25">
      <c r="A12540" s="1051">
        <v>34385</v>
      </c>
      <c r="B12540" s="1051" t="s">
        <v>27546</v>
      </c>
      <c r="C12540" s="1051" t="s">
        <v>17041</v>
      </c>
      <c r="D12540" s="1054">
        <v>295.18</v>
      </c>
    </row>
    <row r="12541" spans="1:4" x14ac:dyDescent="0.25">
      <c r="A12541" s="1051">
        <v>10499</v>
      </c>
      <c r="B12541" s="1051" t="s">
        <v>27547</v>
      </c>
      <c r="C12541" s="1051" t="s">
        <v>17041</v>
      </c>
      <c r="D12541" s="1054">
        <v>119.02</v>
      </c>
    </row>
    <row r="12542" spans="1:4" x14ac:dyDescent="0.25">
      <c r="A12542" s="1051">
        <v>34384</v>
      </c>
      <c r="B12542" s="1051" t="s">
        <v>27548</v>
      </c>
      <c r="C12542" s="1051" t="s">
        <v>17041</v>
      </c>
      <c r="D12542" s="1054">
        <v>357.07</v>
      </c>
    </row>
    <row r="12543" spans="1:4" x14ac:dyDescent="0.25">
      <c r="A12543" s="1051">
        <v>11185</v>
      </c>
      <c r="B12543" s="1051" t="s">
        <v>27549</v>
      </c>
      <c r="C12543" s="1051" t="s">
        <v>17041</v>
      </c>
      <c r="D12543" s="1054">
        <v>368.97</v>
      </c>
    </row>
    <row r="12544" spans="1:4" x14ac:dyDescent="0.25">
      <c r="A12544" s="1051">
        <v>10507</v>
      </c>
      <c r="B12544" s="1051" t="s">
        <v>27550</v>
      </c>
      <c r="C12544" s="1051" t="s">
        <v>17041</v>
      </c>
      <c r="D12544" s="1054">
        <v>443.51</v>
      </c>
    </row>
    <row r="12545" spans="1:4" x14ac:dyDescent="0.25">
      <c r="A12545" s="1051">
        <v>10505</v>
      </c>
      <c r="B12545" s="1051" t="s">
        <v>27551</v>
      </c>
      <c r="C12545" s="1051" t="s">
        <v>17041</v>
      </c>
      <c r="D12545" s="1054">
        <v>261.7</v>
      </c>
    </row>
    <row r="12546" spans="1:4" x14ac:dyDescent="0.25">
      <c r="A12546" s="1051">
        <v>10506</v>
      </c>
      <c r="B12546" s="1051" t="s">
        <v>27552</v>
      </c>
      <c r="C12546" s="1051" t="s">
        <v>17041</v>
      </c>
      <c r="D12546" s="1054">
        <v>341.63</v>
      </c>
    </row>
    <row r="12547" spans="1:4" x14ac:dyDescent="0.25">
      <c r="A12547" s="1051">
        <v>5031</v>
      </c>
      <c r="B12547" s="1051" t="s">
        <v>27553</v>
      </c>
      <c r="C12547" s="1051" t="s">
        <v>17041</v>
      </c>
      <c r="D12547" s="1054">
        <v>479.71</v>
      </c>
    </row>
    <row r="12548" spans="1:4" x14ac:dyDescent="0.25">
      <c r="A12548" s="1051">
        <v>10502</v>
      </c>
      <c r="B12548" s="1051" t="s">
        <v>27554</v>
      </c>
      <c r="C12548" s="1051" t="s">
        <v>17041</v>
      </c>
      <c r="D12548" s="1054">
        <v>558.97</v>
      </c>
    </row>
    <row r="12549" spans="1:4" x14ac:dyDescent="0.25">
      <c r="A12549" s="1051">
        <v>10501</v>
      </c>
      <c r="B12549" s="1051" t="s">
        <v>27555</v>
      </c>
      <c r="C12549" s="1051" t="s">
        <v>17041</v>
      </c>
      <c r="D12549" s="1054">
        <v>315.8</v>
      </c>
    </row>
    <row r="12550" spans="1:4" x14ac:dyDescent="0.25">
      <c r="A12550" s="1051">
        <v>10503</v>
      </c>
      <c r="B12550" s="1051" t="s">
        <v>27556</v>
      </c>
      <c r="C12550" s="1051" t="s">
        <v>17041</v>
      </c>
      <c r="D12550" s="1054">
        <v>426.65</v>
      </c>
    </row>
    <row r="12551" spans="1:4" x14ac:dyDescent="0.25">
      <c r="A12551" s="1051">
        <v>4500</v>
      </c>
      <c r="B12551" s="1051" t="s">
        <v>27557</v>
      </c>
      <c r="C12551" s="1051" t="s">
        <v>17035</v>
      </c>
      <c r="D12551" s="1054">
        <v>14.73</v>
      </c>
    </row>
    <row r="12552" spans="1:4" x14ac:dyDescent="0.25">
      <c r="A12552" s="1051">
        <v>4448</v>
      </c>
      <c r="B12552" s="1051" t="s">
        <v>27558</v>
      </c>
      <c r="C12552" s="1051" t="s">
        <v>17035</v>
      </c>
      <c r="D12552" s="1054">
        <v>20.23</v>
      </c>
    </row>
    <row r="12553" spans="1:4" x14ac:dyDescent="0.25">
      <c r="A12553" s="1051">
        <v>20213</v>
      </c>
      <c r="B12553" s="1051" t="s">
        <v>27559</v>
      </c>
      <c r="C12553" s="1051" t="s">
        <v>17035</v>
      </c>
      <c r="D12553" s="1054">
        <v>24.15</v>
      </c>
    </row>
    <row r="12554" spans="1:4" x14ac:dyDescent="0.25">
      <c r="A12554" s="1051">
        <v>20211</v>
      </c>
      <c r="B12554" s="1051" t="s">
        <v>27560</v>
      </c>
      <c r="C12554" s="1051" t="s">
        <v>17035</v>
      </c>
      <c r="D12554" s="1054">
        <v>31.99</v>
      </c>
    </row>
    <row r="12555" spans="1:4" x14ac:dyDescent="0.25">
      <c r="A12555" s="1051">
        <v>40270</v>
      </c>
      <c r="B12555" s="1051" t="s">
        <v>27561</v>
      </c>
      <c r="C12555" s="1051" t="s">
        <v>17035</v>
      </c>
      <c r="D12555" s="1054">
        <v>121.53</v>
      </c>
    </row>
    <row r="12556" spans="1:4" x14ac:dyDescent="0.25">
      <c r="A12556" s="1051">
        <v>4425</v>
      </c>
      <c r="B12556" s="1051" t="s">
        <v>27562</v>
      </c>
      <c r="C12556" s="1051" t="s">
        <v>17035</v>
      </c>
      <c r="D12556" s="1054">
        <v>26.44</v>
      </c>
    </row>
    <row r="12557" spans="1:4" x14ac:dyDescent="0.25">
      <c r="A12557" s="1051">
        <v>4472</v>
      </c>
      <c r="B12557" s="1051" t="s">
        <v>27563</v>
      </c>
      <c r="C12557" s="1051" t="s">
        <v>17035</v>
      </c>
      <c r="D12557" s="1054">
        <v>33.03</v>
      </c>
    </row>
    <row r="12558" spans="1:4" x14ac:dyDescent="0.25">
      <c r="A12558" s="1051">
        <v>35272</v>
      </c>
      <c r="B12558" s="1051" t="s">
        <v>27564</v>
      </c>
      <c r="C12558" s="1051" t="s">
        <v>17035</v>
      </c>
      <c r="D12558" s="1054">
        <v>47.74</v>
      </c>
    </row>
    <row r="12559" spans="1:4" x14ac:dyDescent="0.25">
      <c r="A12559" s="1051">
        <v>4481</v>
      </c>
      <c r="B12559" s="1051" t="s">
        <v>27565</v>
      </c>
      <c r="C12559" s="1051" t="s">
        <v>17035</v>
      </c>
      <c r="D12559" s="1054">
        <v>51.1</v>
      </c>
    </row>
    <row r="12560" spans="1:4" x14ac:dyDescent="0.25">
      <c r="A12560" s="1051">
        <v>34345</v>
      </c>
      <c r="B12560" s="1051" t="s">
        <v>27566</v>
      </c>
      <c r="C12560" s="1051" t="s">
        <v>17039</v>
      </c>
      <c r="D12560" s="1054">
        <v>14.93</v>
      </c>
    </row>
    <row r="12561" spans="1:4" x14ac:dyDescent="0.25">
      <c r="A12561" s="1051">
        <v>41096</v>
      </c>
      <c r="B12561" s="1051" t="s">
        <v>27567</v>
      </c>
      <c r="C12561" s="1051" t="s">
        <v>17040</v>
      </c>
      <c r="D12561" s="1055">
        <v>2618.64</v>
      </c>
    </row>
    <row r="12562" spans="1:4" x14ac:dyDescent="0.25">
      <c r="A12562" s="1051" t="s">
        <v>15780</v>
      </c>
      <c r="B12562" s="1051"/>
      <c r="C12562" s="1051"/>
      <c r="D12562" s="1051"/>
    </row>
    <row r="12563" spans="1:4" x14ac:dyDescent="0.25">
      <c r="A12563" s="1051" t="s">
        <v>27568</v>
      </c>
      <c r="B12563" s="1051"/>
      <c r="C12563" s="1051"/>
      <c r="D12563" s="1051"/>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99259-6EE4-4E82-9B9B-B06820F36077}">
  <sheetPr>
    <tabColor rgb="FFFF0000"/>
  </sheetPr>
  <dimension ref="A1:AD26"/>
  <sheetViews>
    <sheetView workbookViewId="0">
      <selection activeCell="A26" sqref="A26"/>
    </sheetView>
  </sheetViews>
  <sheetFormatPr defaultRowHeight="15" x14ac:dyDescent="0.25"/>
  <cols>
    <col min="1" max="1" width="39.28515625" customWidth="1"/>
    <col min="9" max="10" width="8.85546875" style="606"/>
    <col min="13" max="14" width="10.5703125" bestFit="1" customWidth="1"/>
    <col min="18" max="19" width="10.5703125" bestFit="1" customWidth="1"/>
    <col min="23" max="23" width="10.85546875" bestFit="1" customWidth="1"/>
    <col min="24" max="24" width="10.5703125" bestFit="1" customWidth="1"/>
  </cols>
  <sheetData>
    <row r="1" spans="1:30" x14ac:dyDescent="0.25">
      <c r="A1" s="599"/>
      <c r="M1" s="1133" t="s">
        <v>5358</v>
      </c>
      <c r="N1" s="1133"/>
      <c r="O1" s="1133"/>
      <c r="P1" s="599"/>
      <c r="Q1" s="599"/>
      <c r="R1" s="1133" t="s">
        <v>5359</v>
      </c>
      <c r="S1" s="1133"/>
      <c r="T1" s="1133"/>
      <c r="U1" s="599"/>
      <c r="V1" s="599"/>
      <c r="W1" s="1133" t="s">
        <v>5360</v>
      </c>
      <c r="X1" s="1133"/>
      <c r="Y1" s="1133"/>
      <c r="Z1" s="599"/>
      <c r="AA1" s="599"/>
      <c r="AB1" s="1133" t="s">
        <v>5361</v>
      </c>
      <c r="AC1" s="1133"/>
      <c r="AD1" s="1133"/>
    </row>
    <row r="2" spans="1:30" x14ac:dyDescent="0.25">
      <c r="A2" s="599"/>
      <c r="M2" s="600" t="s">
        <v>5362</v>
      </c>
      <c r="N2" s="600" t="s">
        <v>5363</v>
      </c>
      <c r="O2" s="1134" t="s">
        <v>5364</v>
      </c>
      <c r="P2" s="599"/>
      <c r="Q2" s="599"/>
      <c r="R2" s="600" t="s">
        <v>5362</v>
      </c>
      <c r="S2" s="600" t="s">
        <v>5363</v>
      </c>
      <c r="T2" s="1134" t="s">
        <v>5364</v>
      </c>
      <c r="U2" s="599"/>
      <c r="V2" s="599"/>
      <c r="W2" s="600" t="s">
        <v>5362</v>
      </c>
      <c r="X2" s="600" t="s">
        <v>5363</v>
      </c>
      <c r="Y2" s="1134" t="s">
        <v>5364</v>
      </c>
      <c r="Z2" s="599"/>
      <c r="AA2" s="599"/>
      <c r="AB2" s="600" t="s">
        <v>5362</v>
      </c>
      <c r="AC2" s="600" t="s">
        <v>5363</v>
      </c>
      <c r="AD2" s="1134" t="s">
        <v>5364</v>
      </c>
    </row>
    <row r="3" spans="1:30" ht="18" x14ac:dyDescent="0.25">
      <c r="A3" s="1012" t="s">
        <v>17244</v>
      </c>
      <c r="B3" s="1013"/>
      <c r="C3" s="1014">
        <v>45292</v>
      </c>
      <c r="D3" s="1014">
        <v>45323</v>
      </c>
      <c r="E3" s="1014">
        <v>45352</v>
      </c>
      <c r="F3" s="1014">
        <v>45383</v>
      </c>
      <c r="G3" s="1014">
        <v>45413</v>
      </c>
      <c r="H3" s="1014">
        <v>45444</v>
      </c>
      <c r="I3" s="1014">
        <v>45474</v>
      </c>
      <c r="J3" s="1014">
        <v>45505</v>
      </c>
      <c r="K3" s="1014">
        <v>45536</v>
      </c>
      <c r="M3" s="601">
        <f>C3</f>
        <v>45292</v>
      </c>
      <c r="N3" s="601">
        <f>K3</f>
        <v>45536</v>
      </c>
      <c r="O3" s="1134"/>
      <c r="P3" s="599"/>
      <c r="Q3" s="599"/>
      <c r="R3" s="601">
        <f>I3</f>
        <v>45474</v>
      </c>
      <c r="S3" s="601">
        <f>K3</f>
        <v>45536</v>
      </c>
      <c r="T3" s="1134"/>
      <c r="U3" s="599"/>
      <c r="V3" s="599"/>
      <c r="W3" s="601">
        <f t="shared" ref="W3:W5" si="0">I3</f>
        <v>45474</v>
      </c>
      <c r="X3" s="601">
        <f>K3</f>
        <v>45536</v>
      </c>
      <c r="Y3" s="1134"/>
      <c r="Z3" s="599"/>
      <c r="AA3" s="599"/>
      <c r="AB3" s="601" t="e">
        <f>#REF!</f>
        <v>#REF!</v>
      </c>
      <c r="AC3" s="601">
        <v>43525</v>
      </c>
      <c r="AD3" s="1134"/>
    </row>
    <row r="4" spans="1:30" ht="18" x14ac:dyDescent="0.25">
      <c r="A4" s="1015" t="s">
        <v>17245</v>
      </c>
      <c r="B4" s="1016" t="s">
        <v>17246</v>
      </c>
      <c r="C4" s="1017">
        <v>480943</v>
      </c>
      <c r="D4" s="1017">
        <v>483105</v>
      </c>
      <c r="E4" s="1017">
        <v>481995</v>
      </c>
      <c r="F4" s="1017">
        <v>483417</v>
      </c>
      <c r="G4" s="1017">
        <v>483549</v>
      </c>
      <c r="H4" s="1017">
        <v>486712</v>
      </c>
      <c r="I4" s="1017">
        <v>490165</v>
      </c>
      <c r="J4" s="1017">
        <v>490992</v>
      </c>
      <c r="K4" s="1018">
        <v>491653</v>
      </c>
      <c r="M4" s="602">
        <f>C4</f>
        <v>480943</v>
      </c>
      <c r="N4" s="602">
        <f>K4</f>
        <v>491653</v>
      </c>
      <c r="O4" s="603">
        <f>TRUNC(1+((N4-M4)/M4),3)</f>
        <v>1.022</v>
      </c>
      <c r="R4" s="602">
        <f>I4</f>
        <v>490165</v>
      </c>
      <c r="S4" s="602">
        <f>K4</f>
        <v>491653</v>
      </c>
      <c r="T4" s="603">
        <f>TRUNC(1+((S4-R4)/R4),3)</f>
        <v>1.0029999999999999</v>
      </c>
      <c r="W4" s="602">
        <f t="shared" si="0"/>
        <v>490165</v>
      </c>
      <c r="X4" s="602">
        <f>K4</f>
        <v>491653</v>
      </c>
      <c r="Y4" s="603">
        <f>TRUNC(1+((X4-W4)/W4),3)</f>
        <v>1.0029999999999999</v>
      </c>
    </row>
    <row r="5" spans="1:30" ht="18" x14ac:dyDescent="0.25">
      <c r="A5" s="1019" t="s">
        <v>17247</v>
      </c>
      <c r="B5" s="1020" t="s">
        <v>17246</v>
      </c>
      <c r="C5" s="1021">
        <v>561021</v>
      </c>
      <c r="D5" s="1021">
        <v>562597</v>
      </c>
      <c r="E5" s="1021">
        <v>563503</v>
      </c>
      <c r="F5" s="1021">
        <v>567092</v>
      </c>
      <c r="G5" s="1021">
        <v>570769</v>
      </c>
      <c r="H5" s="1021">
        <v>572847</v>
      </c>
      <c r="I5" s="1021">
        <v>574257</v>
      </c>
      <c r="J5" s="1021">
        <v>576816</v>
      </c>
      <c r="K5" s="1022">
        <v>577753</v>
      </c>
      <c r="M5" s="604">
        <f>C5</f>
        <v>561021</v>
      </c>
      <c r="N5" s="604">
        <f>K5</f>
        <v>577753</v>
      </c>
      <c r="O5" s="605">
        <f>TRUNC(1+((N5-M5)/M5),3)</f>
        <v>1.0289999999999999</v>
      </c>
      <c r="R5" s="604">
        <f>I5</f>
        <v>574257</v>
      </c>
      <c r="S5" s="604">
        <f>K5</f>
        <v>577753</v>
      </c>
      <c r="T5" s="605">
        <f>TRUNC(1+((S5-R5)/R5),3)</f>
        <v>1.006</v>
      </c>
      <c r="W5" s="604">
        <f t="shared" si="0"/>
        <v>574257</v>
      </c>
      <c r="X5" s="604">
        <f>K5</f>
        <v>577753</v>
      </c>
      <c r="Y5" s="605">
        <f>TRUNC(1+((X5-W5)/W5),3)</f>
        <v>1.006</v>
      </c>
    </row>
    <row r="6" spans="1:30" ht="18" x14ac:dyDescent="0.25">
      <c r="A6" s="1015" t="s">
        <v>17248</v>
      </c>
      <c r="B6" s="1016" t="s">
        <v>17246</v>
      </c>
      <c r="C6" s="1017">
        <v>418463</v>
      </c>
      <c r="D6" s="1017">
        <v>417714</v>
      </c>
      <c r="E6" s="1017">
        <v>417740</v>
      </c>
      <c r="F6" s="1017">
        <v>419113</v>
      </c>
      <c r="G6" s="1017">
        <v>419189</v>
      </c>
      <c r="H6" s="1017">
        <v>419900</v>
      </c>
      <c r="I6" s="1017">
        <v>422295</v>
      </c>
      <c r="J6" s="1017">
        <v>421817</v>
      </c>
      <c r="K6" s="1018">
        <v>423334</v>
      </c>
      <c r="M6" s="602">
        <f t="shared" ref="M6:M26" si="1">C6</f>
        <v>418463</v>
      </c>
      <c r="N6" s="602">
        <f t="shared" ref="N6:N26" si="2">K6</f>
        <v>423334</v>
      </c>
      <c r="O6" s="603">
        <f t="shared" ref="O6:O26" si="3">TRUNC(1+((N6-M6)/M6),3)</f>
        <v>1.0109999999999999</v>
      </c>
      <c r="R6" s="602">
        <f t="shared" ref="R6:R26" si="4">I6</f>
        <v>422295</v>
      </c>
      <c r="S6" s="602">
        <f t="shared" ref="S6:S26" si="5">K6</f>
        <v>423334</v>
      </c>
      <c r="T6" s="603">
        <f t="shared" ref="T6:T26" si="6">TRUNC(1+((S6-R6)/R6),3)</f>
        <v>1.002</v>
      </c>
      <c r="W6" s="602">
        <f t="shared" ref="W6:W26" si="7">I6</f>
        <v>422295</v>
      </c>
      <c r="X6" s="602">
        <f t="shared" ref="X6:X26" si="8">K6</f>
        <v>423334</v>
      </c>
      <c r="Y6" s="603">
        <f t="shared" ref="Y6:Y26" si="9">TRUNC(1+((X6-W6)/W6),3)</f>
        <v>1.002</v>
      </c>
    </row>
    <row r="7" spans="1:30" ht="18" x14ac:dyDescent="0.25">
      <c r="A7" s="1019" t="s">
        <v>17249</v>
      </c>
      <c r="B7" s="1020" t="s">
        <v>17246</v>
      </c>
      <c r="C7" s="1021">
        <v>461999</v>
      </c>
      <c r="D7" s="1021">
        <v>462516</v>
      </c>
      <c r="E7" s="1021">
        <v>462854</v>
      </c>
      <c r="F7" s="1021">
        <v>463390</v>
      </c>
      <c r="G7" s="1021">
        <v>463273</v>
      </c>
      <c r="H7" s="1021">
        <v>465511</v>
      </c>
      <c r="I7" s="1021">
        <v>468118</v>
      </c>
      <c r="J7" s="1021">
        <v>468695</v>
      </c>
      <c r="K7" s="1022">
        <v>470692</v>
      </c>
      <c r="M7" s="604">
        <f t="shared" si="1"/>
        <v>461999</v>
      </c>
      <c r="N7" s="604">
        <f t="shared" si="2"/>
        <v>470692</v>
      </c>
      <c r="O7" s="605">
        <f t="shared" si="3"/>
        <v>1.018</v>
      </c>
      <c r="R7" s="604">
        <f t="shared" si="4"/>
        <v>468118</v>
      </c>
      <c r="S7" s="604">
        <f t="shared" si="5"/>
        <v>470692</v>
      </c>
      <c r="T7" s="605">
        <f t="shared" si="6"/>
        <v>1.0049999999999999</v>
      </c>
      <c r="W7" s="604">
        <f t="shared" si="7"/>
        <v>468118</v>
      </c>
      <c r="X7" s="604">
        <f t="shared" si="8"/>
        <v>470692</v>
      </c>
      <c r="Y7" s="605">
        <f t="shared" si="9"/>
        <v>1.0049999999999999</v>
      </c>
    </row>
    <row r="8" spans="1:30" ht="18" x14ac:dyDescent="0.25">
      <c r="A8" s="1015" t="s">
        <v>17250</v>
      </c>
      <c r="B8" s="1016" t="s">
        <v>17246</v>
      </c>
      <c r="C8" s="1017">
        <v>449558</v>
      </c>
      <c r="D8" s="1017">
        <v>450770</v>
      </c>
      <c r="E8" s="1017">
        <v>449677</v>
      </c>
      <c r="F8" s="1017">
        <v>450438</v>
      </c>
      <c r="G8" s="1017">
        <v>449283</v>
      </c>
      <c r="H8" s="1017">
        <v>449348</v>
      </c>
      <c r="I8" s="1017">
        <v>452868</v>
      </c>
      <c r="J8" s="1017">
        <v>452691</v>
      </c>
      <c r="K8" s="1018">
        <v>452044</v>
      </c>
      <c r="M8" s="602">
        <f t="shared" si="1"/>
        <v>449558</v>
      </c>
      <c r="N8" s="602">
        <f t="shared" si="2"/>
        <v>452044</v>
      </c>
      <c r="O8" s="603">
        <f t="shared" si="3"/>
        <v>1.0049999999999999</v>
      </c>
      <c r="R8" s="602">
        <f t="shared" si="4"/>
        <v>452868</v>
      </c>
      <c r="S8" s="602">
        <f t="shared" si="5"/>
        <v>452044</v>
      </c>
      <c r="T8" s="603">
        <f t="shared" si="6"/>
        <v>0.998</v>
      </c>
      <c r="W8" s="602">
        <f t="shared" si="7"/>
        <v>452868</v>
      </c>
      <c r="X8" s="602">
        <f t="shared" si="8"/>
        <v>452044</v>
      </c>
      <c r="Y8" s="603">
        <f t="shared" si="9"/>
        <v>0.998</v>
      </c>
    </row>
    <row r="9" spans="1:30" ht="18" x14ac:dyDescent="0.25">
      <c r="A9" s="1019" t="s">
        <v>17251</v>
      </c>
      <c r="B9" s="1020" t="s">
        <v>17252</v>
      </c>
      <c r="C9" s="1021">
        <v>262501</v>
      </c>
      <c r="D9" s="1021">
        <v>262720</v>
      </c>
      <c r="E9" s="1021">
        <v>262386</v>
      </c>
      <c r="F9" s="1021">
        <v>262444</v>
      </c>
      <c r="G9" s="1021">
        <v>262939</v>
      </c>
      <c r="H9" s="1021">
        <v>263186</v>
      </c>
      <c r="I9" s="1021">
        <v>264797</v>
      </c>
      <c r="J9" s="1021">
        <v>264869</v>
      </c>
      <c r="K9" s="1022">
        <v>265737</v>
      </c>
      <c r="M9" s="604">
        <f t="shared" si="1"/>
        <v>262501</v>
      </c>
      <c r="N9" s="604">
        <f t="shared" si="2"/>
        <v>265737</v>
      </c>
      <c r="O9" s="605">
        <f t="shared" si="3"/>
        <v>1.012</v>
      </c>
      <c r="R9" s="604">
        <f t="shared" si="4"/>
        <v>264797</v>
      </c>
      <c r="S9" s="604">
        <f t="shared" si="5"/>
        <v>265737</v>
      </c>
      <c r="T9" s="605">
        <f t="shared" si="6"/>
        <v>1.0029999999999999</v>
      </c>
      <c r="W9" s="604">
        <f t="shared" si="7"/>
        <v>264797</v>
      </c>
      <c r="X9" s="604">
        <f t="shared" si="8"/>
        <v>265737</v>
      </c>
      <c r="Y9" s="605">
        <f t="shared" si="9"/>
        <v>1.0029999999999999</v>
      </c>
    </row>
    <row r="10" spans="1:30" ht="18" x14ac:dyDescent="0.25">
      <c r="A10" s="1015" t="s">
        <v>17253</v>
      </c>
      <c r="B10" s="1016" t="s">
        <v>17254</v>
      </c>
      <c r="C10" s="1017">
        <v>96812</v>
      </c>
      <c r="D10" s="1017">
        <v>97105</v>
      </c>
      <c r="E10" s="1017">
        <v>96833</v>
      </c>
      <c r="F10" s="1017">
        <v>96486</v>
      </c>
      <c r="G10" s="1017">
        <v>96136</v>
      </c>
      <c r="H10" s="1017">
        <v>96449</v>
      </c>
      <c r="I10" s="1017">
        <v>97388</v>
      </c>
      <c r="J10" s="1017">
        <v>98084</v>
      </c>
      <c r="K10" s="1018">
        <v>99120</v>
      </c>
      <c r="M10" s="602">
        <f t="shared" si="1"/>
        <v>96812</v>
      </c>
      <c r="N10" s="602">
        <f t="shared" si="2"/>
        <v>99120</v>
      </c>
      <c r="O10" s="603">
        <f t="shared" si="3"/>
        <v>1.0229999999999999</v>
      </c>
      <c r="R10" s="602">
        <f t="shared" si="4"/>
        <v>97388</v>
      </c>
      <c r="S10" s="602">
        <f t="shared" si="5"/>
        <v>99120</v>
      </c>
      <c r="T10" s="603">
        <f t="shared" si="6"/>
        <v>1.0169999999999999</v>
      </c>
      <c r="W10" s="602">
        <f t="shared" si="7"/>
        <v>97388</v>
      </c>
      <c r="X10" s="602">
        <f t="shared" si="8"/>
        <v>99120</v>
      </c>
      <c r="Y10" s="603">
        <f t="shared" si="9"/>
        <v>1.0169999999999999</v>
      </c>
    </row>
    <row r="11" spans="1:30" ht="18" x14ac:dyDescent="0.25">
      <c r="A11" s="1019" t="s">
        <v>17255</v>
      </c>
      <c r="B11" s="1020" t="s">
        <v>17246</v>
      </c>
      <c r="C11" s="1021">
        <v>470348</v>
      </c>
      <c r="D11" s="1021">
        <v>470416</v>
      </c>
      <c r="E11" s="1021">
        <v>470724</v>
      </c>
      <c r="F11" s="1021">
        <v>471797</v>
      </c>
      <c r="G11" s="1021">
        <v>471476</v>
      </c>
      <c r="H11" s="1021">
        <v>473715</v>
      </c>
      <c r="I11" s="1021">
        <v>476590</v>
      </c>
      <c r="J11" s="1021">
        <v>476996</v>
      </c>
      <c r="K11" s="1022">
        <v>478703</v>
      </c>
      <c r="M11" s="604">
        <f t="shared" si="1"/>
        <v>470348</v>
      </c>
      <c r="N11" s="604">
        <f t="shared" si="2"/>
        <v>478703</v>
      </c>
      <c r="O11" s="605">
        <f t="shared" si="3"/>
        <v>1.0169999999999999</v>
      </c>
      <c r="R11" s="604">
        <f t="shared" si="4"/>
        <v>476590</v>
      </c>
      <c r="S11" s="604">
        <f t="shared" si="5"/>
        <v>478703</v>
      </c>
      <c r="T11" s="605">
        <f t="shared" si="6"/>
        <v>1.004</v>
      </c>
      <c r="W11" s="604">
        <f t="shared" si="7"/>
        <v>476590</v>
      </c>
      <c r="X11" s="604">
        <f t="shared" si="8"/>
        <v>478703</v>
      </c>
      <c r="Y11" s="605">
        <f t="shared" si="9"/>
        <v>1.004</v>
      </c>
    </row>
    <row r="12" spans="1:30" x14ac:dyDescent="0.25">
      <c r="A12" s="1015" t="s">
        <v>17256</v>
      </c>
      <c r="B12" s="1016" t="s">
        <v>17257</v>
      </c>
      <c r="C12" s="1017">
        <v>116072</v>
      </c>
      <c r="D12" s="1017">
        <v>116058</v>
      </c>
      <c r="E12" s="1017">
        <v>116195</v>
      </c>
      <c r="F12" s="1017">
        <v>114305</v>
      </c>
      <c r="G12" s="1017">
        <v>113613</v>
      </c>
      <c r="H12" s="1017">
        <v>114095</v>
      </c>
      <c r="I12" s="1017">
        <v>114827</v>
      </c>
      <c r="J12" s="1017">
        <v>115898</v>
      </c>
      <c r="K12" s="1018">
        <v>116727</v>
      </c>
      <c r="M12" s="602">
        <f t="shared" si="1"/>
        <v>116072</v>
      </c>
      <c r="N12" s="602">
        <f t="shared" si="2"/>
        <v>116727</v>
      </c>
      <c r="O12" s="603">
        <f t="shared" si="3"/>
        <v>1.0049999999999999</v>
      </c>
      <c r="R12" s="602">
        <f t="shared" si="4"/>
        <v>114827</v>
      </c>
      <c r="S12" s="602">
        <f t="shared" si="5"/>
        <v>116727</v>
      </c>
      <c r="T12" s="603">
        <f t="shared" si="6"/>
        <v>1.016</v>
      </c>
      <c r="W12" s="602">
        <f t="shared" si="7"/>
        <v>114827</v>
      </c>
      <c r="X12" s="602">
        <f t="shared" si="8"/>
        <v>116727</v>
      </c>
      <c r="Y12" s="603">
        <f t="shared" si="9"/>
        <v>1.016</v>
      </c>
    </row>
    <row r="13" spans="1:30" x14ac:dyDescent="0.25">
      <c r="A13" s="1019" t="s">
        <v>17258</v>
      </c>
      <c r="B13" s="1020" t="s">
        <v>17259</v>
      </c>
      <c r="C13" s="1021">
        <v>159693</v>
      </c>
      <c r="D13" s="1021">
        <v>160249</v>
      </c>
      <c r="E13" s="1021">
        <v>159627</v>
      </c>
      <c r="F13" s="1021">
        <v>159685</v>
      </c>
      <c r="G13" s="1021">
        <v>159730</v>
      </c>
      <c r="H13" s="1021">
        <v>160529</v>
      </c>
      <c r="I13" s="1021">
        <v>161478</v>
      </c>
      <c r="J13" s="1021">
        <v>161690</v>
      </c>
      <c r="K13" s="1022">
        <v>162130</v>
      </c>
      <c r="M13" s="604">
        <f t="shared" si="1"/>
        <v>159693</v>
      </c>
      <c r="N13" s="604">
        <f t="shared" si="2"/>
        <v>162130</v>
      </c>
      <c r="O13" s="605">
        <f t="shared" si="3"/>
        <v>1.0149999999999999</v>
      </c>
      <c r="R13" s="604">
        <f t="shared" si="4"/>
        <v>161478</v>
      </c>
      <c r="S13" s="604">
        <f t="shared" si="5"/>
        <v>162130</v>
      </c>
      <c r="T13" s="605">
        <f t="shared" si="6"/>
        <v>1.004</v>
      </c>
      <c r="W13" s="604">
        <f t="shared" si="7"/>
        <v>161478</v>
      </c>
      <c r="X13" s="604">
        <f t="shared" si="8"/>
        <v>162130</v>
      </c>
      <c r="Y13" s="605">
        <f t="shared" si="9"/>
        <v>1.004</v>
      </c>
    </row>
    <row r="14" spans="1:30" ht="18" x14ac:dyDescent="0.25">
      <c r="A14" s="570" t="s">
        <v>5366</v>
      </c>
      <c r="B14" s="1016" t="s">
        <v>17246</v>
      </c>
      <c r="C14" s="1017">
        <v>428067</v>
      </c>
      <c r="D14" s="1017">
        <v>429318</v>
      </c>
      <c r="E14" s="1017">
        <v>429968</v>
      </c>
      <c r="F14" s="1017">
        <v>431285</v>
      </c>
      <c r="G14" s="1017">
        <v>432657</v>
      </c>
      <c r="H14" s="1017">
        <v>436668</v>
      </c>
      <c r="I14" s="1017">
        <v>439323</v>
      </c>
      <c r="J14" s="1017">
        <v>439562</v>
      </c>
      <c r="K14" s="1018">
        <v>441716</v>
      </c>
      <c r="M14" s="602">
        <f t="shared" si="1"/>
        <v>428067</v>
      </c>
      <c r="N14" s="602">
        <f t="shared" si="2"/>
        <v>441716</v>
      </c>
      <c r="O14" s="603">
        <f t="shared" si="3"/>
        <v>1.0309999999999999</v>
      </c>
      <c r="R14" s="602">
        <f t="shared" si="4"/>
        <v>439323</v>
      </c>
      <c r="S14" s="602">
        <f t="shared" si="5"/>
        <v>441716</v>
      </c>
      <c r="T14" s="603">
        <f t="shared" si="6"/>
        <v>1.0049999999999999</v>
      </c>
      <c r="W14" s="602">
        <f t="shared" si="7"/>
        <v>439323</v>
      </c>
      <c r="X14" s="602">
        <f t="shared" si="8"/>
        <v>441716</v>
      </c>
      <c r="Y14" s="603">
        <f t="shared" si="9"/>
        <v>1.0049999999999999</v>
      </c>
    </row>
    <row r="15" spans="1:30" ht="18" x14ac:dyDescent="0.25">
      <c r="A15" s="1019" t="s">
        <v>17260</v>
      </c>
      <c r="B15" s="1020" t="s">
        <v>17246</v>
      </c>
      <c r="C15" s="1021">
        <v>907836</v>
      </c>
      <c r="D15" s="1021">
        <v>906289</v>
      </c>
      <c r="E15" s="1021">
        <v>925601</v>
      </c>
      <c r="F15" s="1021">
        <v>954063</v>
      </c>
      <c r="G15" s="1021">
        <v>952118</v>
      </c>
      <c r="H15" s="1021">
        <v>956976</v>
      </c>
      <c r="I15" s="1021">
        <v>984171</v>
      </c>
      <c r="J15" s="1020" t="s">
        <v>17261</v>
      </c>
      <c r="K15" s="1023" t="s">
        <v>17262</v>
      </c>
      <c r="M15" s="604">
        <f t="shared" si="1"/>
        <v>907836</v>
      </c>
      <c r="N15" s="604" t="str">
        <f t="shared" si="2"/>
        <v>1.047,609</v>
      </c>
      <c r="O15" s="605">
        <f t="shared" si="3"/>
        <v>1E-3</v>
      </c>
      <c r="R15" s="604">
        <f t="shared" si="4"/>
        <v>984171</v>
      </c>
      <c r="S15" s="604" t="str">
        <f t="shared" si="5"/>
        <v>1.047,609</v>
      </c>
      <c r="T15" s="605">
        <f t="shared" si="6"/>
        <v>1E-3</v>
      </c>
      <c r="W15" s="604">
        <f t="shared" si="7"/>
        <v>984171</v>
      </c>
      <c r="X15" s="604" t="str">
        <f t="shared" si="8"/>
        <v>1.047,609</v>
      </c>
      <c r="Y15" s="605">
        <f t="shared" si="9"/>
        <v>1E-3</v>
      </c>
    </row>
    <row r="16" spans="1:30" s="631" customFormat="1" ht="18" x14ac:dyDescent="0.25">
      <c r="A16" s="1015" t="s">
        <v>17263</v>
      </c>
      <c r="B16" s="1016" t="s">
        <v>17246</v>
      </c>
      <c r="C16" s="1017">
        <v>827793</v>
      </c>
      <c r="D16" s="1017">
        <v>827538</v>
      </c>
      <c r="E16" s="1017">
        <v>839792</v>
      </c>
      <c r="F16" s="1017">
        <v>862322</v>
      </c>
      <c r="G16" s="1017">
        <v>861707</v>
      </c>
      <c r="H16" s="1017">
        <v>868093</v>
      </c>
      <c r="I16" s="1017">
        <v>891842</v>
      </c>
      <c r="J16" s="1017">
        <v>942266</v>
      </c>
      <c r="K16" s="1018">
        <v>939595</v>
      </c>
      <c r="M16" s="602">
        <f t="shared" si="1"/>
        <v>827793</v>
      </c>
      <c r="N16" s="602">
        <f t="shared" si="2"/>
        <v>939595</v>
      </c>
      <c r="O16" s="632">
        <f t="shared" si="3"/>
        <v>1.135</v>
      </c>
      <c r="R16" s="602">
        <f t="shared" si="4"/>
        <v>891842</v>
      </c>
      <c r="S16" s="602">
        <f t="shared" si="5"/>
        <v>939595</v>
      </c>
      <c r="T16" s="603">
        <f t="shared" si="6"/>
        <v>1.0529999999999999</v>
      </c>
      <c r="W16" s="602">
        <f t="shared" si="7"/>
        <v>891842</v>
      </c>
      <c r="X16" s="602">
        <f t="shared" si="8"/>
        <v>939595</v>
      </c>
      <c r="Y16" s="632">
        <f>TRUNC(1+((X16-W16)/W16),3)</f>
        <v>1.0529999999999999</v>
      </c>
    </row>
    <row r="17" spans="1:25" x14ac:dyDescent="0.25">
      <c r="A17" s="1019" t="s">
        <v>17264</v>
      </c>
      <c r="B17" s="1020" t="s">
        <v>17265</v>
      </c>
      <c r="C17" s="1021">
        <v>142075</v>
      </c>
      <c r="D17" s="1021">
        <v>142308</v>
      </c>
      <c r="E17" s="1021">
        <v>143964</v>
      </c>
      <c r="F17" s="1021">
        <v>147950</v>
      </c>
      <c r="G17" s="1021">
        <v>148404</v>
      </c>
      <c r="H17" s="1021">
        <v>150313</v>
      </c>
      <c r="I17" s="1021">
        <v>153790</v>
      </c>
      <c r="J17" s="1021">
        <v>160899</v>
      </c>
      <c r="K17" s="1022">
        <v>160745</v>
      </c>
      <c r="M17" s="604">
        <f t="shared" si="1"/>
        <v>142075</v>
      </c>
      <c r="N17" s="604">
        <f t="shared" si="2"/>
        <v>160745</v>
      </c>
      <c r="O17" s="605">
        <f t="shared" si="3"/>
        <v>1.131</v>
      </c>
      <c r="R17" s="604">
        <f t="shared" si="4"/>
        <v>153790</v>
      </c>
      <c r="S17" s="604">
        <f t="shared" si="5"/>
        <v>160745</v>
      </c>
      <c r="T17" s="605">
        <f t="shared" si="6"/>
        <v>1.0449999999999999</v>
      </c>
      <c r="W17" s="604">
        <f t="shared" si="7"/>
        <v>153790</v>
      </c>
      <c r="X17" s="604">
        <f t="shared" si="8"/>
        <v>160745</v>
      </c>
      <c r="Y17" s="605">
        <f t="shared" si="9"/>
        <v>1.0449999999999999</v>
      </c>
    </row>
    <row r="18" spans="1:25" x14ac:dyDescent="0.25">
      <c r="A18" s="1015" t="s">
        <v>17266</v>
      </c>
      <c r="B18" s="1016" t="s">
        <v>17265</v>
      </c>
      <c r="C18" s="1017">
        <v>141119</v>
      </c>
      <c r="D18" s="1017">
        <v>140922</v>
      </c>
      <c r="E18" s="1017">
        <v>142165</v>
      </c>
      <c r="F18" s="1017">
        <v>143571</v>
      </c>
      <c r="G18" s="1017">
        <v>142190</v>
      </c>
      <c r="H18" s="1017">
        <v>143651</v>
      </c>
      <c r="I18" s="1017">
        <v>147045</v>
      </c>
      <c r="J18" s="1017">
        <v>153108</v>
      </c>
      <c r="K18" s="1018">
        <v>152039</v>
      </c>
      <c r="M18" s="602">
        <f t="shared" si="1"/>
        <v>141119</v>
      </c>
      <c r="N18" s="602">
        <f t="shared" si="2"/>
        <v>152039</v>
      </c>
      <c r="O18" s="603">
        <f t="shared" si="3"/>
        <v>1.077</v>
      </c>
      <c r="R18" s="602">
        <f t="shared" si="4"/>
        <v>147045</v>
      </c>
      <c r="S18" s="602">
        <f t="shared" si="5"/>
        <v>152039</v>
      </c>
      <c r="T18" s="603">
        <f t="shared" si="6"/>
        <v>1.0329999999999999</v>
      </c>
      <c r="W18" s="602">
        <f t="shared" si="7"/>
        <v>147045</v>
      </c>
      <c r="X18" s="602">
        <f t="shared" si="8"/>
        <v>152039</v>
      </c>
      <c r="Y18" s="603">
        <f t="shared" si="9"/>
        <v>1.0329999999999999</v>
      </c>
    </row>
    <row r="19" spans="1:25" ht="18" x14ac:dyDescent="0.25">
      <c r="A19" s="1019" t="s">
        <v>17267</v>
      </c>
      <c r="B19" s="1020" t="s">
        <v>17246</v>
      </c>
      <c r="C19" s="1021">
        <v>892861</v>
      </c>
      <c r="D19" s="1021">
        <v>881240</v>
      </c>
      <c r="E19" s="1021">
        <v>887907</v>
      </c>
      <c r="F19" s="1021">
        <v>899539</v>
      </c>
      <c r="G19" s="1021">
        <v>911498</v>
      </c>
      <c r="H19" s="1021">
        <v>919387</v>
      </c>
      <c r="I19" s="1021">
        <v>934342</v>
      </c>
      <c r="J19" s="1020" t="s">
        <v>17268</v>
      </c>
      <c r="K19" s="1023" t="s">
        <v>17269</v>
      </c>
      <c r="M19" s="604">
        <f t="shared" si="1"/>
        <v>892861</v>
      </c>
      <c r="N19" s="604" t="str">
        <f t="shared" si="2"/>
        <v>1.002,692</v>
      </c>
      <c r="O19" s="605">
        <f t="shared" si="3"/>
        <v>1E-3</v>
      </c>
      <c r="R19" s="604">
        <f t="shared" si="4"/>
        <v>934342</v>
      </c>
      <c r="S19" s="604" t="str">
        <f t="shared" si="5"/>
        <v>1.002,692</v>
      </c>
      <c r="T19" s="605">
        <f t="shared" si="6"/>
        <v>1E-3</v>
      </c>
      <c r="W19" s="604">
        <f t="shared" si="7"/>
        <v>934342</v>
      </c>
      <c r="X19" s="604" t="str">
        <f t="shared" si="8"/>
        <v>1.002,692</v>
      </c>
      <c r="Y19" s="605">
        <f t="shared" si="9"/>
        <v>1E-3</v>
      </c>
    </row>
    <row r="20" spans="1:25" x14ac:dyDescent="0.25">
      <c r="A20" s="1015" t="s">
        <v>17270</v>
      </c>
      <c r="B20" s="1016" t="s">
        <v>17265</v>
      </c>
      <c r="C20" s="1017">
        <v>134214</v>
      </c>
      <c r="D20" s="1017">
        <v>134146</v>
      </c>
      <c r="E20" s="1017">
        <v>136206</v>
      </c>
      <c r="F20" s="1017">
        <v>139592</v>
      </c>
      <c r="G20" s="1017">
        <v>140004</v>
      </c>
      <c r="H20" s="1017">
        <v>141259</v>
      </c>
      <c r="I20" s="1017">
        <v>145004</v>
      </c>
      <c r="J20" s="1017">
        <v>153973</v>
      </c>
      <c r="K20" s="1018">
        <v>153822</v>
      </c>
      <c r="M20" s="602">
        <f t="shared" si="1"/>
        <v>134214</v>
      </c>
      <c r="N20" s="602">
        <f t="shared" si="2"/>
        <v>153822</v>
      </c>
      <c r="O20" s="603">
        <f t="shared" si="3"/>
        <v>1.1459999999999999</v>
      </c>
      <c r="R20" s="602">
        <f t="shared" si="4"/>
        <v>145004</v>
      </c>
      <c r="S20" s="602">
        <f t="shared" si="5"/>
        <v>153822</v>
      </c>
      <c r="T20" s="603">
        <f t="shared" si="6"/>
        <v>1.06</v>
      </c>
      <c r="W20" s="602">
        <f t="shared" si="7"/>
        <v>145004</v>
      </c>
      <c r="X20" s="602">
        <f t="shared" si="8"/>
        <v>153822</v>
      </c>
      <c r="Y20" s="603">
        <f t="shared" si="9"/>
        <v>1.06</v>
      </c>
    </row>
    <row r="21" spans="1:25" x14ac:dyDescent="0.25">
      <c r="A21" s="1019" t="s">
        <v>17271</v>
      </c>
      <c r="B21" s="1020" t="s">
        <v>17265</v>
      </c>
      <c r="C21" s="1021">
        <v>141914</v>
      </c>
      <c r="D21" s="1021">
        <v>141793</v>
      </c>
      <c r="E21" s="1021">
        <v>144034</v>
      </c>
      <c r="F21" s="1021">
        <v>147783</v>
      </c>
      <c r="G21" s="1021">
        <v>147639</v>
      </c>
      <c r="H21" s="1021">
        <v>148529</v>
      </c>
      <c r="I21" s="1021">
        <v>152630</v>
      </c>
      <c r="J21" s="1021">
        <v>162520</v>
      </c>
      <c r="K21" s="1022">
        <v>162840</v>
      </c>
      <c r="M21" s="604">
        <f t="shared" si="1"/>
        <v>141914</v>
      </c>
      <c r="N21" s="604">
        <f t="shared" si="2"/>
        <v>162840</v>
      </c>
      <c r="O21" s="605">
        <f t="shared" si="3"/>
        <v>1.147</v>
      </c>
      <c r="R21" s="604">
        <f t="shared" si="4"/>
        <v>152630</v>
      </c>
      <c r="S21" s="604">
        <f t="shared" si="5"/>
        <v>162840</v>
      </c>
      <c r="T21" s="605">
        <f t="shared" si="6"/>
        <v>1.0660000000000001</v>
      </c>
      <c r="W21" s="604">
        <f t="shared" si="7"/>
        <v>152630</v>
      </c>
      <c r="X21" s="604">
        <f t="shared" si="8"/>
        <v>162840</v>
      </c>
      <c r="Y21" s="605">
        <f t="shared" si="9"/>
        <v>1.0660000000000001</v>
      </c>
    </row>
    <row r="22" spans="1:25" x14ac:dyDescent="0.25">
      <c r="A22" s="1015" t="s">
        <v>17272</v>
      </c>
      <c r="B22" s="1016" t="s">
        <v>17259</v>
      </c>
      <c r="C22" s="1017">
        <v>171365</v>
      </c>
      <c r="D22" s="1017">
        <v>171650</v>
      </c>
      <c r="E22" s="1017">
        <v>169619</v>
      </c>
      <c r="F22" s="1017">
        <v>169414</v>
      </c>
      <c r="G22" s="1017">
        <v>169741</v>
      </c>
      <c r="H22" s="1017">
        <v>170075</v>
      </c>
      <c r="I22" s="1017">
        <v>172932</v>
      </c>
      <c r="J22" s="1017">
        <v>172983</v>
      </c>
      <c r="K22" s="1018">
        <v>173842</v>
      </c>
      <c r="M22" s="602">
        <f t="shared" si="1"/>
        <v>171365</v>
      </c>
      <c r="N22" s="602">
        <f t="shared" si="2"/>
        <v>173842</v>
      </c>
      <c r="O22" s="603">
        <f t="shared" si="3"/>
        <v>1.014</v>
      </c>
      <c r="R22" s="602">
        <f t="shared" si="4"/>
        <v>172932</v>
      </c>
      <c r="S22" s="602">
        <f t="shared" si="5"/>
        <v>173842</v>
      </c>
      <c r="T22" s="603">
        <f t="shared" si="6"/>
        <v>1.0049999999999999</v>
      </c>
      <c r="W22" s="602">
        <f t="shared" si="7"/>
        <v>172932</v>
      </c>
      <c r="X22" s="602">
        <f t="shared" si="8"/>
        <v>173842</v>
      </c>
      <c r="Y22" s="603">
        <f t="shared" si="9"/>
        <v>1.0049999999999999</v>
      </c>
    </row>
    <row r="23" spans="1:25" x14ac:dyDescent="0.25">
      <c r="A23" s="1019" t="s">
        <v>17273</v>
      </c>
      <c r="B23" s="1020" t="s">
        <v>17259</v>
      </c>
      <c r="C23" s="1021">
        <v>145655</v>
      </c>
      <c r="D23" s="1021">
        <v>146210</v>
      </c>
      <c r="E23" s="1021">
        <v>146341</v>
      </c>
      <c r="F23" s="1021">
        <v>146904</v>
      </c>
      <c r="G23" s="1021">
        <v>147124</v>
      </c>
      <c r="H23" s="1021">
        <v>148389</v>
      </c>
      <c r="I23" s="1021">
        <v>149688</v>
      </c>
      <c r="J23" s="1021">
        <v>150017</v>
      </c>
      <c r="K23" s="1022">
        <v>150459</v>
      </c>
      <c r="M23" s="604">
        <f t="shared" si="1"/>
        <v>145655</v>
      </c>
      <c r="N23" s="604">
        <f t="shared" si="2"/>
        <v>150459</v>
      </c>
      <c r="O23" s="605">
        <f t="shared" si="3"/>
        <v>1.032</v>
      </c>
      <c r="R23" s="604">
        <f t="shared" si="4"/>
        <v>149688</v>
      </c>
      <c r="S23" s="604">
        <f t="shared" si="5"/>
        <v>150459</v>
      </c>
      <c r="T23" s="605">
        <f t="shared" si="6"/>
        <v>1.0049999999999999</v>
      </c>
      <c r="W23" s="604">
        <f t="shared" si="7"/>
        <v>149688</v>
      </c>
      <c r="X23" s="604">
        <f t="shared" si="8"/>
        <v>150459</v>
      </c>
      <c r="Y23" s="605">
        <f t="shared" si="9"/>
        <v>1.0049999999999999</v>
      </c>
    </row>
    <row r="24" spans="1:25" ht="18" x14ac:dyDescent="0.25">
      <c r="A24" s="1015" t="s">
        <v>17274</v>
      </c>
      <c r="B24" s="1016" t="s">
        <v>17246</v>
      </c>
      <c r="C24" s="1017">
        <v>290267</v>
      </c>
      <c r="D24" s="1017">
        <v>288772</v>
      </c>
      <c r="E24" s="1017">
        <v>289857</v>
      </c>
      <c r="F24" s="1017">
        <v>289583</v>
      </c>
      <c r="G24" s="1017">
        <v>290572</v>
      </c>
      <c r="H24" s="1017">
        <v>293836</v>
      </c>
      <c r="I24" s="1017">
        <v>295845</v>
      </c>
      <c r="J24" s="1017">
        <v>297481</v>
      </c>
      <c r="K24" s="1018">
        <v>298840</v>
      </c>
      <c r="M24" s="602">
        <f t="shared" si="1"/>
        <v>290267</v>
      </c>
      <c r="N24" s="602">
        <f t="shared" si="2"/>
        <v>298840</v>
      </c>
      <c r="O24" s="603">
        <f t="shared" si="3"/>
        <v>1.0289999999999999</v>
      </c>
      <c r="R24" s="602">
        <f t="shared" si="4"/>
        <v>295845</v>
      </c>
      <c r="S24" s="602">
        <f t="shared" si="5"/>
        <v>298840</v>
      </c>
      <c r="T24" s="603">
        <f t="shared" si="6"/>
        <v>1.01</v>
      </c>
      <c r="W24" s="602">
        <f t="shared" si="7"/>
        <v>295845</v>
      </c>
      <c r="X24" s="602">
        <f t="shared" si="8"/>
        <v>298840</v>
      </c>
      <c r="Y24" s="603">
        <f t="shared" si="9"/>
        <v>1.01</v>
      </c>
    </row>
    <row r="25" spans="1:25" ht="18" x14ac:dyDescent="0.25">
      <c r="A25" s="570" t="s">
        <v>5368</v>
      </c>
      <c r="B25" s="1020" t="s">
        <v>17275</v>
      </c>
      <c r="C25" s="1020" t="s">
        <v>17276</v>
      </c>
      <c r="D25" s="1020" t="s">
        <v>17277</v>
      </c>
      <c r="E25" s="1020" t="s">
        <v>17278</v>
      </c>
      <c r="F25" s="1020" t="s">
        <v>17279</v>
      </c>
      <c r="G25" s="1020" t="s">
        <v>17280</v>
      </c>
      <c r="H25" s="1020" t="s">
        <v>17281</v>
      </c>
      <c r="I25" s="1020" t="s">
        <v>17282</v>
      </c>
      <c r="J25" s="1020" t="s">
        <v>17283</v>
      </c>
      <c r="K25" s="1023" t="s">
        <v>17284</v>
      </c>
      <c r="M25" s="604" t="str">
        <f t="shared" si="1"/>
        <v>1.091,250</v>
      </c>
      <c r="N25" s="604" t="str">
        <f t="shared" si="2"/>
        <v>1.141,398</v>
      </c>
      <c r="O25" s="605">
        <f t="shared" si="3"/>
        <v>1.0449999999999999</v>
      </c>
      <c r="R25" s="604" t="str">
        <f t="shared" si="4"/>
        <v>1.126,916</v>
      </c>
      <c r="S25" s="604" t="str">
        <f t="shared" si="5"/>
        <v>1.141,398</v>
      </c>
      <c r="T25" s="605">
        <f t="shared" si="6"/>
        <v>1.012</v>
      </c>
      <c r="W25" s="604" t="str">
        <f t="shared" si="7"/>
        <v>1.126,916</v>
      </c>
      <c r="X25" s="604" t="str">
        <f t="shared" si="8"/>
        <v>1.141,398</v>
      </c>
      <c r="Y25" s="605">
        <f t="shared" si="9"/>
        <v>1.012</v>
      </c>
    </row>
    <row r="26" spans="1:25" ht="18" x14ac:dyDescent="0.25">
      <c r="A26" s="1015" t="s">
        <v>17285</v>
      </c>
      <c r="B26" s="1016" t="s">
        <v>17275</v>
      </c>
      <c r="C26" s="1016" t="s">
        <v>17286</v>
      </c>
      <c r="D26" s="1016" t="s">
        <v>17287</v>
      </c>
      <c r="E26" s="1016" t="s">
        <v>17288</v>
      </c>
      <c r="F26" s="1016" t="s">
        <v>17289</v>
      </c>
      <c r="G26" s="1016" t="s">
        <v>17290</v>
      </c>
      <c r="H26" s="1016" t="s">
        <v>17291</v>
      </c>
      <c r="I26" s="1016" t="s">
        <v>17292</v>
      </c>
      <c r="J26" s="1016" t="s">
        <v>17293</v>
      </c>
      <c r="K26" s="1024" t="s">
        <v>17294</v>
      </c>
      <c r="M26" s="602" t="str">
        <f t="shared" si="1"/>
        <v>1.102,571</v>
      </c>
      <c r="N26" s="602" t="str">
        <f t="shared" si="2"/>
        <v>1.139,981</v>
      </c>
      <c r="O26" s="603">
        <f t="shared" si="3"/>
        <v>1.0329999999999999</v>
      </c>
      <c r="R26" s="602" t="str">
        <f t="shared" si="4"/>
        <v>1.127,101</v>
      </c>
      <c r="S26" s="602" t="str">
        <f t="shared" si="5"/>
        <v>1.139,981</v>
      </c>
      <c r="T26" s="603">
        <f t="shared" si="6"/>
        <v>1.0109999999999999</v>
      </c>
      <c r="W26" s="602" t="str">
        <f t="shared" si="7"/>
        <v>1.127,101</v>
      </c>
      <c r="X26" s="602" t="str">
        <f t="shared" si="8"/>
        <v>1.139,981</v>
      </c>
      <c r="Y26" s="603">
        <f t="shared" si="9"/>
        <v>1.0109999999999999</v>
      </c>
    </row>
  </sheetData>
  <mergeCells count="8">
    <mergeCell ref="M1:O1"/>
    <mergeCell ref="R1:T1"/>
    <mergeCell ref="W1:Y1"/>
    <mergeCell ref="AB1:AD1"/>
    <mergeCell ref="O2:O3"/>
    <mergeCell ref="T2:T3"/>
    <mergeCell ref="Y2:Y3"/>
    <mergeCell ref="AD2:AD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F879-026A-4B1D-B2DA-AF664F07AF27}">
  <sheetPr>
    <tabColor rgb="FFFF0000"/>
  </sheetPr>
  <dimension ref="A1:N6500"/>
  <sheetViews>
    <sheetView topLeftCell="A6484" workbookViewId="0">
      <selection activeCell="A10" sqref="A10:A6500"/>
    </sheetView>
  </sheetViews>
  <sheetFormatPr defaultRowHeight="15" x14ac:dyDescent="0.25"/>
  <cols>
    <col min="2" max="2" width="36.5703125" customWidth="1"/>
    <col min="3" max="3" width="8.140625" bestFit="1" customWidth="1"/>
    <col min="4" max="4" width="17.85546875" customWidth="1"/>
    <col min="5" max="5" width="20.5703125" bestFit="1" customWidth="1"/>
    <col min="7" max="7" width="18.28515625" customWidth="1"/>
    <col min="8" max="8" width="20.5703125" bestFit="1" customWidth="1"/>
    <col min="10" max="10" width="39" bestFit="1" customWidth="1"/>
    <col min="11" max="11" width="10.7109375" bestFit="1" customWidth="1"/>
  </cols>
  <sheetData>
    <row r="1" spans="1:14" x14ac:dyDescent="0.25">
      <c r="A1" s="633" t="s">
        <v>5602</v>
      </c>
      <c r="B1" s="1135" t="s">
        <v>5603</v>
      </c>
      <c r="C1" s="1135"/>
      <c r="D1" s="633"/>
      <c r="G1" s="633"/>
    </row>
    <row r="2" spans="1:14" x14ac:dyDescent="0.25">
      <c r="A2" s="634"/>
      <c r="B2" s="635"/>
      <c r="C2" s="634"/>
      <c r="D2" s="634"/>
      <c r="G2" s="634"/>
    </row>
    <row r="3" spans="1:14" ht="23.25" customHeight="1" x14ac:dyDescent="0.25">
      <c r="A3" s="1136" t="s">
        <v>5604</v>
      </c>
      <c r="B3" s="1137"/>
      <c r="C3" s="1138"/>
      <c r="D3" s="1142" t="s">
        <v>17243</v>
      </c>
      <c r="E3" s="1143"/>
      <c r="F3" s="636"/>
      <c r="G3" s="1144" t="s">
        <v>5608</v>
      </c>
      <c r="H3" s="1145"/>
      <c r="I3" s="554"/>
      <c r="J3" s="554"/>
      <c r="K3" s="554"/>
      <c r="L3" s="636"/>
      <c r="M3" s="604"/>
      <c r="N3" s="604"/>
    </row>
    <row r="4" spans="1:14" ht="15" customHeight="1" x14ac:dyDescent="0.25">
      <c r="A4" s="1139"/>
      <c r="B4" s="1140"/>
      <c r="C4" s="1141"/>
      <c r="D4" s="637">
        <v>0</v>
      </c>
      <c r="E4" s="638">
        <v>157.27000000000001</v>
      </c>
      <c r="F4" s="636"/>
      <c r="G4" s="637">
        <v>0</v>
      </c>
      <c r="H4" s="638">
        <v>157.27000000000001</v>
      </c>
      <c r="I4" s="554"/>
      <c r="J4" s="1146" t="s">
        <v>5295</v>
      </c>
      <c r="K4" s="1146"/>
      <c r="L4" s="636"/>
      <c r="M4" s="636"/>
      <c r="N4" s="636"/>
    </row>
    <row r="5" spans="1:14" x14ac:dyDescent="0.25">
      <c r="A5" s="639" t="s">
        <v>490</v>
      </c>
      <c r="B5" s="640" t="s">
        <v>505</v>
      </c>
      <c r="C5" s="641" t="s">
        <v>2</v>
      </c>
      <c r="D5" s="642" t="s">
        <v>5605</v>
      </c>
      <c r="E5" s="643"/>
      <c r="F5" s="636"/>
      <c r="G5" s="642" t="s">
        <v>5605</v>
      </c>
      <c r="H5" s="643"/>
      <c r="I5" s="554"/>
      <c r="J5" s="563" t="s">
        <v>5296</v>
      </c>
      <c r="K5" s="563" t="s">
        <v>5295</v>
      </c>
      <c r="L5" s="636"/>
      <c r="M5" s="564" t="s">
        <v>5297</v>
      </c>
      <c r="N5" s="564" t="s">
        <v>5298</v>
      </c>
    </row>
    <row r="6" spans="1:14" x14ac:dyDescent="0.25">
      <c r="A6" s="634"/>
      <c r="B6" s="635"/>
      <c r="C6" s="634"/>
      <c r="D6" s="634"/>
      <c r="G6" s="634"/>
    </row>
    <row r="7" spans="1:14" x14ac:dyDescent="0.25">
      <c r="A7" s="634"/>
      <c r="B7" s="635"/>
      <c r="C7" s="634"/>
      <c r="D7" s="634"/>
      <c r="G7" s="634"/>
    </row>
    <row r="8" spans="1:14" x14ac:dyDescent="0.25">
      <c r="A8" s="634"/>
      <c r="B8" s="635"/>
      <c r="C8" s="634"/>
      <c r="D8" s="634"/>
      <c r="G8" s="634"/>
    </row>
    <row r="9" spans="1:14" ht="25.5" x14ac:dyDescent="0.25">
      <c r="A9" s="635" t="s">
        <v>0</v>
      </c>
      <c r="B9" s="635" t="s">
        <v>5606</v>
      </c>
      <c r="C9" s="635" t="s">
        <v>1263</v>
      </c>
      <c r="D9" s="644" t="s">
        <v>5607</v>
      </c>
      <c r="G9" s="644" t="s">
        <v>5607</v>
      </c>
    </row>
    <row r="10" spans="1:14" ht="18" x14ac:dyDescent="0.25">
      <c r="A10" s="1025">
        <v>307731</v>
      </c>
      <c r="B10" s="1026" t="s">
        <v>5609</v>
      </c>
      <c r="C10" s="1025" t="s">
        <v>5610</v>
      </c>
      <c r="D10" s="577">
        <f>TRUNC(G10*K10,2)</f>
        <v>139.36000000000001</v>
      </c>
      <c r="G10" s="1027">
        <v>137.71</v>
      </c>
      <c r="J10" s="570" t="s">
        <v>5368</v>
      </c>
      <c r="K10" s="645">
        <f>IFERROR(VLOOKUP(J10,REAJUSTE!A:Y,25,FALSE),"")</f>
        <v>1.012</v>
      </c>
    </row>
    <row r="11" spans="1:14" ht="18" x14ac:dyDescent="0.25">
      <c r="A11" s="1025">
        <v>307732</v>
      </c>
      <c r="B11" s="1026" t="s">
        <v>5611</v>
      </c>
      <c r="C11" s="1025" t="s">
        <v>5610</v>
      </c>
      <c r="D11" s="577">
        <f t="shared" ref="D11:D73" si="0">TRUNC(G11*K11,2)</f>
        <v>113.56</v>
      </c>
      <c r="G11" s="1027">
        <v>112.22</v>
      </c>
      <c r="J11" s="570" t="s">
        <v>5368</v>
      </c>
      <c r="K11" s="645">
        <f>IFERROR(VLOOKUP(J11,REAJUSTE!A:Y,25,FALSE),"")</f>
        <v>1.012</v>
      </c>
    </row>
    <row r="12" spans="1:14" ht="18" x14ac:dyDescent="0.25">
      <c r="A12" s="1025">
        <v>308308</v>
      </c>
      <c r="B12" s="1026" t="s">
        <v>5612</v>
      </c>
      <c r="C12" s="1025" t="s">
        <v>5022</v>
      </c>
      <c r="D12" s="577">
        <f t="shared" si="0"/>
        <v>6330.09</v>
      </c>
      <c r="G12" s="1027">
        <v>6255.03</v>
      </c>
      <c r="J12" s="570" t="s">
        <v>5368</v>
      </c>
      <c r="K12" s="645">
        <f>IFERROR(VLOOKUP(J12,REAJUSTE!A:Y,25,FALSE),"")</f>
        <v>1.012</v>
      </c>
    </row>
    <row r="13" spans="1:14" ht="18" x14ac:dyDescent="0.25">
      <c r="A13" s="1025">
        <v>308313</v>
      </c>
      <c r="B13" s="1026" t="s">
        <v>5613</v>
      </c>
      <c r="C13" s="1025" t="s">
        <v>5022</v>
      </c>
      <c r="D13" s="577">
        <f t="shared" si="0"/>
        <v>39838.839999999997</v>
      </c>
      <c r="G13" s="1027">
        <v>39366.449999999997</v>
      </c>
      <c r="J13" s="570" t="s">
        <v>5368</v>
      </c>
      <c r="K13" s="645">
        <f>IFERROR(VLOOKUP(J13,REAJUSTE!A:Y,25,FALSE),"")</f>
        <v>1.012</v>
      </c>
    </row>
    <row r="14" spans="1:14" ht="18" x14ac:dyDescent="0.25">
      <c r="A14" s="1025">
        <v>308309</v>
      </c>
      <c r="B14" s="1026" t="s">
        <v>5614</v>
      </c>
      <c r="C14" s="1025" t="s">
        <v>5022</v>
      </c>
      <c r="D14" s="577">
        <f t="shared" si="0"/>
        <v>10344.64</v>
      </c>
      <c r="G14" s="1027">
        <v>10221.98</v>
      </c>
      <c r="J14" s="570" t="s">
        <v>5368</v>
      </c>
      <c r="K14" s="645">
        <f>IFERROR(VLOOKUP(J14,REAJUSTE!A:Y,25,FALSE),"")</f>
        <v>1.012</v>
      </c>
    </row>
    <row r="15" spans="1:14" ht="18" x14ac:dyDescent="0.25">
      <c r="A15" s="1025">
        <v>308310</v>
      </c>
      <c r="B15" s="1026" t="s">
        <v>5615</v>
      </c>
      <c r="C15" s="1025" t="s">
        <v>5022</v>
      </c>
      <c r="D15" s="577">
        <f t="shared" si="0"/>
        <v>14978.33</v>
      </c>
      <c r="G15" s="1027">
        <v>14800.73</v>
      </c>
      <c r="J15" s="570" t="s">
        <v>5368</v>
      </c>
      <c r="K15" s="645">
        <f>IFERROR(VLOOKUP(J15,REAJUSTE!A:Y,25,FALSE),"")</f>
        <v>1.012</v>
      </c>
    </row>
    <row r="16" spans="1:14" ht="18" x14ac:dyDescent="0.25">
      <c r="A16" s="1025">
        <v>308311</v>
      </c>
      <c r="B16" s="1026" t="s">
        <v>5616</v>
      </c>
      <c r="C16" s="1025" t="s">
        <v>5022</v>
      </c>
      <c r="D16" s="577">
        <f t="shared" si="0"/>
        <v>20777.12</v>
      </c>
      <c r="G16" s="1027">
        <v>20530.759999999998</v>
      </c>
      <c r="J16" s="570" t="s">
        <v>5368</v>
      </c>
      <c r="K16" s="645">
        <f>IFERROR(VLOOKUP(J16,REAJUSTE!A:Y,25,FALSE),"")</f>
        <v>1.012</v>
      </c>
    </row>
    <row r="17" spans="1:11" ht="18" x14ac:dyDescent="0.25">
      <c r="A17" s="1025">
        <v>308312</v>
      </c>
      <c r="B17" s="1026" t="s">
        <v>5617</v>
      </c>
      <c r="C17" s="1025" t="s">
        <v>5022</v>
      </c>
      <c r="D17" s="577">
        <f t="shared" si="0"/>
        <v>28823.46</v>
      </c>
      <c r="G17" s="1027">
        <v>28481.68</v>
      </c>
      <c r="J17" s="570" t="s">
        <v>5368</v>
      </c>
      <c r="K17" s="645">
        <f>IFERROR(VLOOKUP(J17,REAJUSTE!A:Y,25,FALSE),"")</f>
        <v>1.012</v>
      </c>
    </row>
    <row r="18" spans="1:11" ht="18" x14ac:dyDescent="0.25">
      <c r="A18" s="1025">
        <v>308307</v>
      </c>
      <c r="B18" s="1026" t="s">
        <v>5618</v>
      </c>
      <c r="C18" s="1025" t="s">
        <v>5022</v>
      </c>
      <c r="D18" s="577">
        <f t="shared" si="0"/>
        <v>4067.65</v>
      </c>
      <c r="G18" s="1027">
        <v>4019.42</v>
      </c>
      <c r="J18" s="570" t="s">
        <v>5368</v>
      </c>
      <c r="K18" s="645">
        <f>IFERROR(VLOOKUP(J18,REAJUSTE!A:Y,25,FALSE),"")</f>
        <v>1.012</v>
      </c>
    </row>
    <row r="19" spans="1:11" ht="18" x14ac:dyDescent="0.25">
      <c r="A19" s="1025">
        <v>308322</v>
      </c>
      <c r="B19" s="1026" t="s">
        <v>5619</v>
      </c>
      <c r="C19" s="1025" t="s">
        <v>5022</v>
      </c>
      <c r="D19" s="577">
        <f t="shared" si="0"/>
        <v>5440.91</v>
      </c>
      <c r="G19" s="1027">
        <v>5376.4</v>
      </c>
      <c r="J19" s="570" t="s">
        <v>5368</v>
      </c>
      <c r="K19" s="645">
        <f>IFERROR(VLOOKUP(J19,REAJUSTE!A:Y,25,FALSE),"")</f>
        <v>1.012</v>
      </c>
    </row>
    <row r="20" spans="1:11" ht="18" x14ac:dyDescent="0.25">
      <c r="A20" s="1025">
        <v>308327</v>
      </c>
      <c r="B20" s="1026" t="s">
        <v>5620</v>
      </c>
      <c r="C20" s="1025" t="s">
        <v>5022</v>
      </c>
      <c r="D20" s="577">
        <f t="shared" si="0"/>
        <v>33478.89</v>
      </c>
      <c r="G20" s="1027">
        <v>33081.910000000003</v>
      </c>
      <c r="J20" s="570" t="s">
        <v>5368</v>
      </c>
      <c r="K20" s="645">
        <f>IFERROR(VLOOKUP(J20,REAJUSTE!A:Y,25,FALSE),"")</f>
        <v>1.012</v>
      </c>
    </row>
    <row r="21" spans="1:11" ht="18" x14ac:dyDescent="0.25">
      <c r="A21" s="1025">
        <v>308323</v>
      </c>
      <c r="B21" s="1026" t="s">
        <v>5621</v>
      </c>
      <c r="C21" s="1025" t="s">
        <v>5022</v>
      </c>
      <c r="D21" s="577">
        <f t="shared" si="0"/>
        <v>8101.82</v>
      </c>
      <c r="G21" s="1027">
        <v>8005.76</v>
      </c>
      <c r="J21" s="570" t="s">
        <v>5368</v>
      </c>
      <c r="K21" s="645">
        <f>IFERROR(VLOOKUP(J21,REAJUSTE!A:Y,25,FALSE),"")</f>
        <v>1.012</v>
      </c>
    </row>
    <row r="22" spans="1:11" ht="18" x14ac:dyDescent="0.25">
      <c r="A22" s="1025">
        <v>308324</v>
      </c>
      <c r="B22" s="1026" t="s">
        <v>5622</v>
      </c>
      <c r="C22" s="1025" t="s">
        <v>5022</v>
      </c>
      <c r="D22" s="577">
        <f t="shared" si="0"/>
        <v>12482.75</v>
      </c>
      <c r="G22" s="1027">
        <v>12334.74</v>
      </c>
      <c r="J22" s="570" t="s">
        <v>5368</v>
      </c>
      <c r="K22" s="645">
        <f>IFERROR(VLOOKUP(J22,REAJUSTE!A:Y,25,FALSE),"")</f>
        <v>1.012</v>
      </c>
    </row>
    <row r="23" spans="1:11" ht="18" x14ac:dyDescent="0.25">
      <c r="A23" s="1025">
        <v>308325</v>
      </c>
      <c r="B23" s="1026" t="s">
        <v>5623</v>
      </c>
      <c r="C23" s="1025" t="s">
        <v>5022</v>
      </c>
      <c r="D23" s="577">
        <f t="shared" si="0"/>
        <v>17646.28</v>
      </c>
      <c r="G23" s="1027">
        <v>17437.04</v>
      </c>
      <c r="J23" s="570" t="s">
        <v>5368</v>
      </c>
      <c r="K23" s="645">
        <f>IFERROR(VLOOKUP(J23,REAJUSTE!A:Y,25,FALSE),"")</f>
        <v>1.012</v>
      </c>
    </row>
    <row r="24" spans="1:11" ht="18" x14ac:dyDescent="0.25">
      <c r="A24" s="1025">
        <v>308326</v>
      </c>
      <c r="B24" s="1026" t="s">
        <v>5624</v>
      </c>
      <c r="C24" s="1025" t="s">
        <v>5022</v>
      </c>
      <c r="D24" s="577">
        <f t="shared" si="0"/>
        <v>24736.42</v>
      </c>
      <c r="G24" s="1027">
        <v>24443.11</v>
      </c>
      <c r="J24" s="570" t="s">
        <v>5368</v>
      </c>
      <c r="K24" s="645">
        <f>IFERROR(VLOOKUP(J24,REAJUSTE!A:Y,25,FALSE),"")</f>
        <v>1.012</v>
      </c>
    </row>
    <row r="25" spans="1:11" ht="18" x14ac:dyDescent="0.25">
      <c r="A25" s="1025">
        <v>308321</v>
      </c>
      <c r="B25" s="1026" t="s">
        <v>5625</v>
      </c>
      <c r="C25" s="1025" t="s">
        <v>5022</v>
      </c>
      <c r="D25" s="577">
        <f t="shared" si="0"/>
        <v>4088.12</v>
      </c>
      <c r="G25" s="1027">
        <v>4039.65</v>
      </c>
      <c r="J25" s="570" t="s">
        <v>5368</v>
      </c>
      <c r="K25" s="645">
        <f>IFERROR(VLOOKUP(J25,REAJUSTE!A:Y,25,FALSE),"")</f>
        <v>1.012</v>
      </c>
    </row>
    <row r="26" spans="1:11" ht="18" x14ac:dyDescent="0.25">
      <c r="A26" s="1025">
        <v>308315</v>
      </c>
      <c r="B26" s="1026" t="s">
        <v>5626</v>
      </c>
      <c r="C26" s="1025" t="s">
        <v>5022</v>
      </c>
      <c r="D26" s="577">
        <f t="shared" si="0"/>
        <v>6793.21</v>
      </c>
      <c r="G26" s="1027">
        <v>6712.66</v>
      </c>
      <c r="J26" s="570" t="s">
        <v>5368</v>
      </c>
      <c r="K26" s="645">
        <f>IFERROR(VLOOKUP(J26,REAJUSTE!A:Y,25,FALSE),"")</f>
        <v>1.012</v>
      </c>
    </row>
    <row r="27" spans="1:11" ht="18" x14ac:dyDescent="0.25">
      <c r="A27" s="1025">
        <v>308320</v>
      </c>
      <c r="B27" s="1026" t="s">
        <v>5627</v>
      </c>
      <c r="C27" s="1025" t="s">
        <v>5022</v>
      </c>
      <c r="D27" s="577">
        <f t="shared" si="0"/>
        <v>45063.17</v>
      </c>
      <c r="G27" s="1027">
        <v>44528.83</v>
      </c>
      <c r="J27" s="570" t="s">
        <v>5368</v>
      </c>
      <c r="K27" s="645">
        <f>IFERROR(VLOOKUP(J27,REAJUSTE!A:Y,25,FALSE),"")</f>
        <v>1.012</v>
      </c>
    </row>
    <row r="28" spans="1:11" ht="18" x14ac:dyDescent="0.25">
      <c r="A28" s="1025">
        <v>308316</v>
      </c>
      <c r="B28" s="1026" t="s">
        <v>5628</v>
      </c>
      <c r="C28" s="1025" t="s">
        <v>5022</v>
      </c>
      <c r="D28" s="577">
        <f t="shared" si="0"/>
        <v>9684.24</v>
      </c>
      <c r="G28" s="1027">
        <v>9569.41</v>
      </c>
      <c r="J28" s="570" t="s">
        <v>5368</v>
      </c>
      <c r="K28" s="645">
        <f>IFERROR(VLOOKUP(J28,REAJUSTE!A:Y,25,FALSE),"")</f>
        <v>1.012</v>
      </c>
    </row>
    <row r="29" spans="1:11" ht="18" x14ac:dyDescent="0.25">
      <c r="A29" s="1025">
        <v>308317</v>
      </c>
      <c r="B29" s="1026" t="s">
        <v>5629</v>
      </c>
      <c r="C29" s="1025" t="s">
        <v>5022</v>
      </c>
      <c r="D29" s="577">
        <f t="shared" si="0"/>
        <v>17136.78</v>
      </c>
      <c r="G29" s="1027">
        <v>16933.580000000002</v>
      </c>
      <c r="J29" s="570" t="s">
        <v>5368</v>
      </c>
      <c r="K29" s="645">
        <f>IFERROR(VLOOKUP(J29,REAJUSTE!A:Y,25,FALSE),"")</f>
        <v>1.012</v>
      </c>
    </row>
    <row r="30" spans="1:11" ht="18" x14ac:dyDescent="0.25">
      <c r="A30" s="1025">
        <v>308318</v>
      </c>
      <c r="B30" s="1026" t="s">
        <v>5630</v>
      </c>
      <c r="C30" s="1025" t="s">
        <v>5022</v>
      </c>
      <c r="D30" s="577">
        <f t="shared" si="0"/>
        <v>23575.43</v>
      </c>
      <c r="G30" s="1027">
        <v>23295.88</v>
      </c>
      <c r="J30" s="570" t="s">
        <v>5368</v>
      </c>
      <c r="K30" s="645">
        <f>IFERROR(VLOOKUP(J30,REAJUSTE!A:Y,25,FALSE),"")</f>
        <v>1.012</v>
      </c>
    </row>
    <row r="31" spans="1:11" ht="18" x14ac:dyDescent="0.25">
      <c r="A31" s="1025">
        <v>308319</v>
      </c>
      <c r="B31" s="1026" t="s">
        <v>5631</v>
      </c>
      <c r="C31" s="1025" t="s">
        <v>5022</v>
      </c>
      <c r="D31" s="577">
        <f t="shared" si="0"/>
        <v>28237.11</v>
      </c>
      <c r="G31" s="1027">
        <v>27902.29</v>
      </c>
      <c r="J31" s="570" t="s">
        <v>5368</v>
      </c>
      <c r="K31" s="645">
        <f>IFERROR(VLOOKUP(J31,REAJUSTE!A:Y,25,FALSE),"")</f>
        <v>1.012</v>
      </c>
    </row>
    <row r="32" spans="1:11" ht="18" x14ac:dyDescent="0.25">
      <c r="A32" s="1025">
        <v>308314</v>
      </c>
      <c r="B32" s="1026" t="s">
        <v>5632</v>
      </c>
      <c r="C32" s="1025" t="s">
        <v>5022</v>
      </c>
      <c r="D32" s="577">
        <f t="shared" si="0"/>
        <v>4719.3900000000003</v>
      </c>
      <c r="G32" s="1027">
        <v>4663.43</v>
      </c>
      <c r="J32" s="570" t="s">
        <v>5368</v>
      </c>
      <c r="K32" s="645">
        <f>IFERROR(VLOOKUP(J32,REAJUSTE!A:Y,25,FALSE),"")</f>
        <v>1.012</v>
      </c>
    </row>
    <row r="33" spans="1:11" ht="18" x14ac:dyDescent="0.25">
      <c r="A33" s="1025">
        <v>308250</v>
      </c>
      <c r="B33" s="1026" t="s">
        <v>5633</v>
      </c>
      <c r="C33" s="1025" t="s">
        <v>5022</v>
      </c>
      <c r="D33" s="577">
        <f t="shared" si="0"/>
        <v>6465.02</v>
      </c>
      <c r="G33" s="1027">
        <v>6388.36</v>
      </c>
      <c r="J33" s="570" t="s">
        <v>5368</v>
      </c>
      <c r="K33" s="645">
        <f>IFERROR(VLOOKUP(J33,REAJUSTE!A:Y,25,FALSE),"")</f>
        <v>1.012</v>
      </c>
    </row>
    <row r="34" spans="1:11" ht="18" x14ac:dyDescent="0.25">
      <c r="A34" s="1025">
        <v>308251</v>
      </c>
      <c r="B34" s="1026" t="s">
        <v>5634</v>
      </c>
      <c r="C34" s="1025" t="s">
        <v>5022</v>
      </c>
      <c r="D34" s="577">
        <f t="shared" si="0"/>
        <v>9970.33</v>
      </c>
      <c r="G34" s="1027">
        <v>9852.11</v>
      </c>
      <c r="J34" s="570" t="s">
        <v>5368</v>
      </c>
      <c r="K34" s="645">
        <f>IFERROR(VLOOKUP(J34,REAJUSTE!A:Y,25,FALSE),"")</f>
        <v>1.012</v>
      </c>
    </row>
    <row r="35" spans="1:11" ht="18" x14ac:dyDescent="0.25">
      <c r="A35" s="1025">
        <v>308268</v>
      </c>
      <c r="B35" s="1026" t="s">
        <v>5635</v>
      </c>
      <c r="C35" s="1025" t="s">
        <v>5022</v>
      </c>
      <c r="D35" s="577">
        <f t="shared" si="0"/>
        <v>77721.990000000005</v>
      </c>
      <c r="G35" s="1027">
        <v>76800.39</v>
      </c>
      <c r="J35" s="570" t="s">
        <v>5368</v>
      </c>
      <c r="K35" s="645">
        <f>IFERROR(VLOOKUP(J35,REAJUSTE!A:Y,25,FALSE),"")</f>
        <v>1.012</v>
      </c>
    </row>
    <row r="36" spans="1:11" ht="18" x14ac:dyDescent="0.25">
      <c r="A36" s="1025">
        <v>308252</v>
      </c>
      <c r="B36" s="1026" t="s">
        <v>5636</v>
      </c>
      <c r="C36" s="1025" t="s">
        <v>5022</v>
      </c>
      <c r="D36" s="577">
        <f t="shared" si="0"/>
        <v>11883.96</v>
      </c>
      <c r="G36" s="1027">
        <v>11743.05</v>
      </c>
      <c r="J36" s="570" t="s">
        <v>5368</v>
      </c>
      <c r="K36" s="645">
        <f>IFERROR(VLOOKUP(J36,REAJUSTE!A:Y,25,FALSE),"")</f>
        <v>1.012</v>
      </c>
    </row>
    <row r="37" spans="1:11" ht="18" x14ac:dyDescent="0.25">
      <c r="A37" s="1025">
        <v>308253</v>
      </c>
      <c r="B37" s="1026" t="s">
        <v>5637</v>
      </c>
      <c r="C37" s="1025" t="s">
        <v>5022</v>
      </c>
      <c r="D37" s="577">
        <f t="shared" si="0"/>
        <v>14545.32</v>
      </c>
      <c r="G37" s="1027">
        <v>14372.85</v>
      </c>
      <c r="J37" s="570" t="s">
        <v>5368</v>
      </c>
      <c r="K37" s="645">
        <f>IFERROR(VLOOKUP(J37,REAJUSTE!A:Y,25,FALSE),"")</f>
        <v>1.012</v>
      </c>
    </row>
    <row r="38" spans="1:11" ht="18" x14ac:dyDescent="0.25">
      <c r="A38" s="1025">
        <v>308254</v>
      </c>
      <c r="B38" s="1026" t="s">
        <v>5638</v>
      </c>
      <c r="C38" s="1025" t="s">
        <v>5022</v>
      </c>
      <c r="D38" s="577">
        <f t="shared" si="0"/>
        <v>16738.12</v>
      </c>
      <c r="G38" s="1027">
        <v>16539.650000000001</v>
      </c>
      <c r="J38" s="570" t="s">
        <v>5368</v>
      </c>
      <c r="K38" s="645">
        <f>IFERROR(VLOOKUP(J38,REAJUSTE!A:Y,25,FALSE),"")</f>
        <v>1.012</v>
      </c>
    </row>
    <row r="39" spans="1:11" ht="18" x14ac:dyDescent="0.25">
      <c r="A39" s="1025">
        <v>308255</v>
      </c>
      <c r="B39" s="1026" t="s">
        <v>5639</v>
      </c>
      <c r="C39" s="1025" t="s">
        <v>5022</v>
      </c>
      <c r="D39" s="577">
        <f t="shared" si="0"/>
        <v>20075.05</v>
      </c>
      <c r="G39" s="1027">
        <v>19837.009999999998</v>
      </c>
      <c r="J39" s="570" t="s">
        <v>5368</v>
      </c>
      <c r="K39" s="645">
        <f>IFERROR(VLOOKUP(J39,REAJUSTE!A:Y,25,FALSE),"")</f>
        <v>1.012</v>
      </c>
    </row>
    <row r="40" spans="1:11" ht="18" x14ac:dyDescent="0.25">
      <c r="A40" s="1025">
        <v>308256</v>
      </c>
      <c r="B40" s="1026" t="s">
        <v>5640</v>
      </c>
      <c r="C40" s="1025" t="s">
        <v>5022</v>
      </c>
      <c r="D40" s="577">
        <f t="shared" si="0"/>
        <v>25989.87</v>
      </c>
      <c r="G40" s="1027">
        <v>25681.69</v>
      </c>
      <c r="J40" s="570" t="s">
        <v>5368</v>
      </c>
      <c r="K40" s="645">
        <f>IFERROR(VLOOKUP(J40,REAJUSTE!A:Y,25,FALSE),"")</f>
        <v>1.012</v>
      </c>
    </row>
    <row r="41" spans="1:11" ht="18" x14ac:dyDescent="0.25">
      <c r="A41" s="1025">
        <v>308257</v>
      </c>
      <c r="B41" s="1026" t="s">
        <v>5641</v>
      </c>
      <c r="C41" s="1025" t="s">
        <v>5022</v>
      </c>
      <c r="D41" s="577">
        <f t="shared" si="0"/>
        <v>31188.31</v>
      </c>
      <c r="G41" s="1027">
        <v>30818.49</v>
      </c>
      <c r="J41" s="570" t="s">
        <v>5368</v>
      </c>
      <c r="K41" s="645">
        <f>IFERROR(VLOOKUP(J41,REAJUSTE!A:Y,25,FALSE),"")</f>
        <v>1.012</v>
      </c>
    </row>
    <row r="42" spans="1:11" ht="18" x14ac:dyDescent="0.25">
      <c r="A42" s="1025">
        <v>308258</v>
      </c>
      <c r="B42" s="1026" t="s">
        <v>5642</v>
      </c>
      <c r="C42" s="1025" t="s">
        <v>5022</v>
      </c>
      <c r="D42" s="577">
        <f t="shared" si="0"/>
        <v>34779.4</v>
      </c>
      <c r="G42" s="1027">
        <v>34367</v>
      </c>
      <c r="J42" s="570" t="s">
        <v>5368</v>
      </c>
      <c r="K42" s="645">
        <f>IFERROR(VLOOKUP(J42,REAJUSTE!A:Y,25,FALSE),"")</f>
        <v>1.012</v>
      </c>
    </row>
    <row r="43" spans="1:11" ht="18" x14ac:dyDescent="0.25">
      <c r="A43" s="1025">
        <v>308259</v>
      </c>
      <c r="B43" s="1026" t="s">
        <v>5643</v>
      </c>
      <c r="C43" s="1025" t="s">
        <v>5022</v>
      </c>
      <c r="D43" s="577">
        <f t="shared" si="0"/>
        <v>40043.96</v>
      </c>
      <c r="G43" s="1027">
        <v>39569.14</v>
      </c>
      <c r="J43" s="570" t="s">
        <v>5368</v>
      </c>
      <c r="K43" s="645">
        <f>IFERROR(VLOOKUP(J43,REAJUSTE!A:Y,25,FALSE),"")</f>
        <v>1.012</v>
      </c>
    </row>
    <row r="44" spans="1:11" ht="18" x14ac:dyDescent="0.25">
      <c r="A44" s="1025">
        <v>308260</v>
      </c>
      <c r="B44" s="1026" t="s">
        <v>5644</v>
      </c>
      <c r="C44" s="1025" t="s">
        <v>5022</v>
      </c>
      <c r="D44" s="577">
        <f t="shared" si="0"/>
        <v>44414.37</v>
      </c>
      <c r="G44" s="1027">
        <v>43887.72</v>
      </c>
      <c r="J44" s="570" t="s">
        <v>5368</v>
      </c>
      <c r="K44" s="645">
        <f>IFERROR(VLOOKUP(J44,REAJUSTE!A:Y,25,FALSE),"")</f>
        <v>1.012</v>
      </c>
    </row>
    <row r="45" spans="1:11" ht="18" x14ac:dyDescent="0.25">
      <c r="A45" s="1025">
        <v>308261</v>
      </c>
      <c r="B45" s="1026" t="s">
        <v>5645</v>
      </c>
      <c r="C45" s="1025" t="s">
        <v>5022</v>
      </c>
      <c r="D45" s="577">
        <f t="shared" si="0"/>
        <v>48827.11</v>
      </c>
      <c r="G45" s="1027">
        <v>48248.14</v>
      </c>
      <c r="J45" s="570" t="s">
        <v>5368</v>
      </c>
      <c r="K45" s="645">
        <f>IFERROR(VLOOKUP(J45,REAJUSTE!A:Y,25,FALSE),"")</f>
        <v>1.012</v>
      </c>
    </row>
    <row r="46" spans="1:11" ht="18" x14ac:dyDescent="0.25">
      <c r="A46" s="1025">
        <v>308262</v>
      </c>
      <c r="B46" s="1026" t="s">
        <v>5646</v>
      </c>
      <c r="C46" s="1025" t="s">
        <v>5022</v>
      </c>
      <c r="D46" s="577">
        <f t="shared" si="0"/>
        <v>54800.57</v>
      </c>
      <c r="G46" s="1027">
        <v>54150.77</v>
      </c>
      <c r="J46" s="570" t="s">
        <v>5368</v>
      </c>
      <c r="K46" s="645">
        <f>IFERROR(VLOOKUP(J46,REAJUSTE!A:Y,25,FALSE),"")</f>
        <v>1.012</v>
      </c>
    </row>
    <row r="47" spans="1:11" ht="18" x14ac:dyDescent="0.25">
      <c r="A47" s="1025">
        <v>308263</v>
      </c>
      <c r="B47" s="1026" t="s">
        <v>5647</v>
      </c>
      <c r="C47" s="1025" t="s">
        <v>5022</v>
      </c>
      <c r="D47" s="577">
        <f t="shared" si="0"/>
        <v>55955.7</v>
      </c>
      <c r="G47" s="1027">
        <v>55292.2</v>
      </c>
      <c r="J47" s="570" t="s">
        <v>5368</v>
      </c>
      <c r="K47" s="645">
        <f>IFERROR(VLOOKUP(J47,REAJUSTE!A:Y,25,FALSE),"")</f>
        <v>1.012</v>
      </c>
    </row>
    <row r="48" spans="1:11" ht="18" x14ac:dyDescent="0.25">
      <c r="A48" s="1025">
        <v>308264</v>
      </c>
      <c r="B48" s="1026" t="s">
        <v>5648</v>
      </c>
      <c r="C48" s="1025" t="s">
        <v>5022</v>
      </c>
      <c r="D48" s="577">
        <f t="shared" si="0"/>
        <v>60445.78</v>
      </c>
      <c r="G48" s="1027">
        <v>59729.04</v>
      </c>
      <c r="J48" s="570" t="s">
        <v>5368</v>
      </c>
      <c r="K48" s="645">
        <f>IFERROR(VLOOKUP(J48,REAJUSTE!A:Y,25,FALSE),"")</f>
        <v>1.012</v>
      </c>
    </row>
    <row r="49" spans="1:11" ht="18" x14ac:dyDescent="0.25">
      <c r="A49" s="1025">
        <v>308265</v>
      </c>
      <c r="B49" s="1026" t="s">
        <v>5649</v>
      </c>
      <c r="C49" s="1025" t="s">
        <v>5022</v>
      </c>
      <c r="D49" s="577">
        <f t="shared" si="0"/>
        <v>61489.66</v>
      </c>
      <c r="G49" s="1027">
        <v>60760.54</v>
      </c>
      <c r="J49" s="570" t="s">
        <v>5368</v>
      </c>
      <c r="K49" s="645">
        <f>IFERROR(VLOOKUP(J49,REAJUSTE!A:Y,25,FALSE),"")</f>
        <v>1.012</v>
      </c>
    </row>
    <row r="50" spans="1:11" ht="18" x14ac:dyDescent="0.25">
      <c r="A50" s="1025">
        <v>308266</v>
      </c>
      <c r="B50" s="1026" t="s">
        <v>5650</v>
      </c>
      <c r="C50" s="1025" t="s">
        <v>5022</v>
      </c>
      <c r="D50" s="577">
        <f t="shared" si="0"/>
        <v>69622.31</v>
      </c>
      <c r="G50" s="1027">
        <v>68796.75</v>
      </c>
      <c r="J50" s="570" t="s">
        <v>5368</v>
      </c>
      <c r="K50" s="645">
        <f>IFERROR(VLOOKUP(J50,REAJUSTE!A:Y,25,FALSE),"")</f>
        <v>1.012</v>
      </c>
    </row>
    <row r="51" spans="1:11" ht="18" x14ac:dyDescent="0.25">
      <c r="A51" s="1025">
        <v>308267</v>
      </c>
      <c r="B51" s="1026" t="s">
        <v>5651</v>
      </c>
      <c r="C51" s="1025" t="s">
        <v>5022</v>
      </c>
      <c r="D51" s="577">
        <f t="shared" si="0"/>
        <v>73705.929999999993</v>
      </c>
      <c r="G51" s="1027">
        <v>72831.95</v>
      </c>
      <c r="J51" s="570" t="s">
        <v>5368</v>
      </c>
      <c r="K51" s="645">
        <f>IFERROR(VLOOKUP(J51,REAJUSTE!A:Y,25,FALSE),"")</f>
        <v>1.012</v>
      </c>
    </row>
    <row r="52" spans="1:11" ht="18" x14ac:dyDescent="0.25">
      <c r="A52" s="1025">
        <v>308288</v>
      </c>
      <c r="B52" s="1026" t="s">
        <v>5652</v>
      </c>
      <c r="C52" s="1025" t="s">
        <v>5022</v>
      </c>
      <c r="D52" s="577">
        <f t="shared" si="0"/>
        <v>8458.43</v>
      </c>
      <c r="G52" s="1027">
        <v>8358.14</v>
      </c>
      <c r="J52" s="570" t="s">
        <v>5368</v>
      </c>
      <c r="K52" s="645">
        <f>IFERROR(VLOOKUP(J52,REAJUSTE!A:Y,25,FALSE),"")</f>
        <v>1.012</v>
      </c>
    </row>
    <row r="53" spans="1:11" ht="18" x14ac:dyDescent="0.25">
      <c r="A53" s="1025">
        <v>308289</v>
      </c>
      <c r="B53" s="1026" t="s">
        <v>5653</v>
      </c>
      <c r="C53" s="1025" t="s">
        <v>5022</v>
      </c>
      <c r="D53" s="577">
        <f t="shared" si="0"/>
        <v>12083.01</v>
      </c>
      <c r="G53" s="1027">
        <v>11939.74</v>
      </c>
      <c r="J53" s="570" t="s">
        <v>5368</v>
      </c>
      <c r="K53" s="645">
        <f>IFERROR(VLOOKUP(J53,REAJUSTE!A:Y,25,FALSE),"")</f>
        <v>1.012</v>
      </c>
    </row>
    <row r="54" spans="1:11" ht="18" x14ac:dyDescent="0.25">
      <c r="A54" s="1025">
        <v>308306</v>
      </c>
      <c r="B54" s="1026" t="s">
        <v>5654</v>
      </c>
      <c r="C54" s="1025" t="s">
        <v>5022</v>
      </c>
      <c r="D54" s="577">
        <f t="shared" si="0"/>
        <v>81676.820000000007</v>
      </c>
      <c r="G54" s="1027">
        <v>80708.33</v>
      </c>
      <c r="J54" s="570" t="s">
        <v>5368</v>
      </c>
      <c r="K54" s="645">
        <f>IFERROR(VLOOKUP(J54,REAJUSTE!A:Y,25,FALSE),"")</f>
        <v>1.012</v>
      </c>
    </row>
    <row r="55" spans="1:11" ht="18" x14ac:dyDescent="0.25">
      <c r="A55" s="1025">
        <v>308290</v>
      </c>
      <c r="B55" s="1026" t="s">
        <v>5655</v>
      </c>
      <c r="C55" s="1025" t="s">
        <v>5022</v>
      </c>
      <c r="D55" s="577">
        <f t="shared" si="0"/>
        <v>15533.95</v>
      </c>
      <c r="G55" s="1027">
        <v>15349.76</v>
      </c>
      <c r="J55" s="570" t="s">
        <v>5368</v>
      </c>
      <c r="K55" s="645">
        <f>IFERROR(VLOOKUP(J55,REAJUSTE!A:Y,25,FALSE),"")</f>
        <v>1.012</v>
      </c>
    </row>
    <row r="56" spans="1:11" ht="18" x14ac:dyDescent="0.25">
      <c r="A56" s="1025">
        <v>308291</v>
      </c>
      <c r="B56" s="1026" t="s">
        <v>5656</v>
      </c>
      <c r="C56" s="1025" t="s">
        <v>5022</v>
      </c>
      <c r="D56" s="577">
        <f t="shared" si="0"/>
        <v>19001.43</v>
      </c>
      <c r="G56" s="1027">
        <v>18776.12</v>
      </c>
      <c r="J56" s="570" t="s">
        <v>5368</v>
      </c>
      <c r="K56" s="645">
        <f>IFERROR(VLOOKUP(J56,REAJUSTE!A:Y,25,FALSE),"")</f>
        <v>1.012</v>
      </c>
    </row>
    <row r="57" spans="1:11" ht="18" x14ac:dyDescent="0.25">
      <c r="A57" s="1025">
        <v>308292</v>
      </c>
      <c r="B57" s="1026" t="s">
        <v>5657</v>
      </c>
      <c r="C57" s="1025" t="s">
        <v>5022</v>
      </c>
      <c r="D57" s="577">
        <f t="shared" si="0"/>
        <v>21285.42</v>
      </c>
      <c r="G57" s="1027">
        <v>21033.03</v>
      </c>
      <c r="J57" s="570" t="s">
        <v>5368</v>
      </c>
      <c r="K57" s="645">
        <f>IFERROR(VLOOKUP(J57,REAJUSTE!A:Y,25,FALSE),"")</f>
        <v>1.012</v>
      </c>
    </row>
    <row r="58" spans="1:11" ht="18" x14ac:dyDescent="0.25">
      <c r="A58" s="1025">
        <v>308293</v>
      </c>
      <c r="B58" s="1026" t="s">
        <v>5658</v>
      </c>
      <c r="C58" s="1025" t="s">
        <v>5022</v>
      </c>
      <c r="D58" s="577">
        <f t="shared" si="0"/>
        <v>24361.98</v>
      </c>
      <c r="G58" s="1027">
        <v>24073.11</v>
      </c>
      <c r="J58" s="570" t="s">
        <v>5368</v>
      </c>
      <c r="K58" s="645">
        <f>IFERROR(VLOOKUP(J58,REAJUSTE!A:Y,25,FALSE),"")</f>
        <v>1.012</v>
      </c>
    </row>
    <row r="59" spans="1:11" ht="18" x14ac:dyDescent="0.25">
      <c r="A59" s="1025">
        <v>308294</v>
      </c>
      <c r="B59" s="1026" t="s">
        <v>5659</v>
      </c>
      <c r="C59" s="1025" t="s">
        <v>5022</v>
      </c>
      <c r="D59" s="577">
        <f t="shared" si="0"/>
        <v>27356.12</v>
      </c>
      <c r="G59" s="1027">
        <v>27031.74</v>
      </c>
      <c r="J59" s="570" t="s">
        <v>5368</v>
      </c>
      <c r="K59" s="645">
        <f>IFERROR(VLOOKUP(J59,REAJUSTE!A:Y,25,FALSE),"")</f>
        <v>1.012</v>
      </c>
    </row>
    <row r="60" spans="1:11" ht="18" x14ac:dyDescent="0.25">
      <c r="A60" s="1025">
        <v>308295</v>
      </c>
      <c r="B60" s="1026" t="s">
        <v>5660</v>
      </c>
      <c r="C60" s="1025" t="s">
        <v>5022</v>
      </c>
      <c r="D60" s="577">
        <f t="shared" si="0"/>
        <v>32802.31</v>
      </c>
      <c r="G60" s="1027">
        <v>32413.35</v>
      </c>
      <c r="J60" s="570" t="s">
        <v>5368</v>
      </c>
      <c r="K60" s="645">
        <f>IFERROR(VLOOKUP(J60,REAJUSTE!A:Y,25,FALSE),"")</f>
        <v>1.012</v>
      </c>
    </row>
    <row r="61" spans="1:11" ht="18" x14ac:dyDescent="0.25">
      <c r="A61" s="1025">
        <v>308296</v>
      </c>
      <c r="B61" s="1026" t="s">
        <v>5661</v>
      </c>
      <c r="C61" s="1025" t="s">
        <v>5022</v>
      </c>
      <c r="D61" s="577">
        <f t="shared" si="0"/>
        <v>35593.910000000003</v>
      </c>
      <c r="G61" s="1027">
        <v>35171.85</v>
      </c>
      <c r="J61" s="570" t="s">
        <v>5368</v>
      </c>
      <c r="K61" s="645">
        <f>IFERROR(VLOOKUP(J61,REAJUSTE!A:Y,25,FALSE),"")</f>
        <v>1.012</v>
      </c>
    </row>
    <row r="62" spans="1:11" ht="18" x14ac:dyDescent="0.25">
      <c r="A62" s="1025">
        <v>308297</v>
      </c>
      <c r="B62" s="1026" t="s">
        <v>5662</v>
      </c>
      <c r="C62" s="1025" t="s">
        <v>5022</v>
      </c>
      <c r="D62" s="577">
        <f t="shared" si="0"/>
        <v>39503.980000000003</v>
      </c>
      <c r="G62" s="1027">
        <v>39035.56</v>
      </c>
      <c r="J62" s="570" t="s">
        <v>5368</v>
      </c>
      <c r="K62" s="645">
        <f>IFERROR(VLOOKUP(J62,REAJUSTE!A:Y,25,FALSE),"")</f>
        <v>1.012</v>
      </c>
    </row>
    <row r="63" spans="1:11" ht="18" x14ac:dyDescent="0.25">
      <c r="A63" s="1025">
        <v>308298</v>
      </c>
      <c r="B63" s="1026" t="s">
        <v>5663</v>
      </c>
      <c r="C63" s="1025" t="s">
        <v>5022</v>
      </c>
      <c r="D63" s="577">
        <f t="shared" si="0"/>
        <v>44866.58</v>
      </c>
      <c r="G63" s="1027">
        <v>44334.57</v>
      </c>
      <c r="J63" s="570" t="s">
        <v>5368</v>
      </c>
      <c r="K63" s="645">
        <f>IFERROR(VLOOKUP(J63,REAJUSTE!A:Y,25,FALSE),"")</f>
        <v>1.012</v>
      </c>
    </row>
    <row r="64" spans="1:11" ht="18" x14ac:dyDescent="0.25">
      <c r="A64" s="1025">
        <v>308299</v>
      </c>
      <c r="B64" s="1026" t="s">
        <v>5664</v>
      </c>
      <c r="C64" s="1025" t="s">
        <v>5022</v>
      </c>
      <c r="D64" s="577">
        <f t="shared" si="0"/>
        <v>48477.48</v>
      </c>
      <c r="G64" s="1027">
        <v>47902.65</v>
      </c>
      <c r="J64" s="570" t="s">
        <v>5368</v>
      </c>
      <c r="K64" s="645">
        <f>IFERROR(VLOOKUP(J64,REAJUSTE!A:Y,25,FALSE),"")</f>
        <v>1.012</v>
      </c>
    </row>
    <row r="65" spans="1:11" ht="18" x14ac:dyDescent="0.25">
      <c r="A65" s="1025">
        <v>308300</v>
      </c>
      <c r="B65" s="1026" t="s">
        <v>5665</v>
      </c>
      <c r="C65" s="1025" t="s">
        <v>5022</v>
      </c>
      <c r="D65" s="577">
        <f t="shared" si="0"/>
        <v>52185.08</v>
      </c>
      <c r="G65" s="1027">
        <v>51566.29</v>
      </c>
      <c r="J65" s="570" t="s">
        <v>5368</v>
      </c>
      <c r="K65" s="645">
        <f>IFERROR(VLOOKUP(J65,REAJUSTE!A:Y,25,FALSE),"")</f>
        <v>1.012</v>
      </c>
    </row>
    <row r="66" spans="1:11" ht="18" x14ac:dyDescent="0.25">
      <c r="A66" s="1025">
        <v>308301</v>
      </c>
      <c r="B66" s="1026" t="s">
        <v>5666</v>
      </c>
      <c r="C66" s="1025" t="s">
        <v>5022</v>
      </c>
      <c r="D66" s="577">
        <f t="shared" si="0"/>
        <v>56284.44</v>
      </c>
      <c r="G66" s="1027">
        <v>55617.04</v>
      </c>
      <c r="J66" s="570" t="s">
        <v>5368</v>
      </c>
      <c r="K66" s="645">
        <f>IFERROR(VLOOKUP(J66,REAJUSTE!A:Y,25,FALSE),"")</f>
        <v>1.012</v>
      </c>
    </row>
    <row r="67" spans="1:11" ht="18" x14ac:dyDescent="0.25">
      <c r="A67" s="1025">
        <v>308302</v>
      </c>
      <c r="B67" s="1026" t="s">
        <v>5667</v>
      </c>
      <c r="C67" s="1025" t="s">
        <v>5022</v>
      </c>
      <c r="D67" s="577">
        <f t="shared" si="0"/>
        <v>63456.71</v>
      </c>
      <c r="G67" s="1027">
        <v>62704.26</v>
      </c>
      <c r="J67" s="570" t="s">
        <v>5368</v>
      </c>
      <c r="K67" s="645">
        <f>IFERROR(VLOOKUP(J67,REAJUSTE!A:Y,25,FALSE),"")</f>
        <v>1.012</v>
      </c>
    </row>
    <row r="68" spans="1:11" ht="18" x14ac:dyDescent="0.25">
      <c r="A68" s="1025">
        <v>308303</v>
      </c>
      <c r="B68" s="1026" t="s">
        <v>5668</v>
      </c>
      <c r="C68" s="1025" t="s">
        <v>5022</v>
      </c>
      <c r="D68" s="577">
        <f t="shared" si="0"/>
        <v>69451.839999999997</v>
      </c>
      <c r="G68" s="1027">
        <v>68628.31</v>
      </c>
      <c r="J68" s="570" t="s">
        <v>5368</v>
      </c>
      <c r="K68" s="645">
        <f>IFERROR(VLOOKUP(J68,REAJUSTE!A:Y,25,FALSE),"")</f>
        <v>1.012</v>
      </c>
    </row>
    <row r="69" spans="1:11" ht="18" x14ac:dyDescent="0.25">
      <c r="A69" s="1025">
        <v>308304</v>
      </c>
      <c r="B69" s="1026" t="s">
        <v>5669</v>
      </c>
      <c r="C69" s="1025" t="s">
        <v>5022</v>
      </c>
      <c r="D69" s="577">
        <f t="shared" si="0"/>
        <v>73285.259999999995</v>
      </c>
      <c r="G69" s="1027">
        <v>72416.27</v>
      </c>
      <c r="J69" s="570" t="s">
        <v>5368</v>
      </c>
      <c r="K69" s="645">
        <f>IFERROR(VLOOKUP(J69,REAJUSTE!A:Y,25,FALSE),"")</f>
        <v>1.012</v>
      </c>
    </row>
    <row r="70" spans="1:11" ht="18" x14ac:dyDescent="0.25">
      <c r="A70" s="1025">
        <v>308305</v>
      </c>
      <c r="B70" s="1026" t="s">
        <v>5670</v>
      </c>
      <c r="C70" s="1025" t="s">
        <v>5022</v>
      </c>
      <c r="D70" s="577">
        <f t="shared" si="0"/>
        <v>77791.31</v>
      </c>
      <c r="G70" s="1027">
        <v>76868.89</v>
      </c>
      <c r="J70" s="570" t="s">
        <v>5368</v>
      </c>
      <c r="K70" s="645">
        <f>IFERROR(VLOOKUP(J70,REAJUSTE!A:Y,25,FALSE),"")</f>
        <v>1.012</v>
      </c>
    </row>
    <row r="71" spans="1:11" ht="18" x14ac:dyDescent="0.25">
      <c r="A71" s="1025">
        <v>308269</v>
      </c>
      <c r="B71" s="1026" t="s">
        <v>5671</v>
      </c>
      <c r="C71" s="1025" t="s">
        <v>5022</v>
      </c>
      <c r="D71" s="577">
        <f t="shared" si="0"/>
        <v>9588.5300000000007</v>
      </c>
      <c r="G71" s="1027">
        <v>9474.84</v>
      </c>
      <c r="J71" s="570" t="s">
        <v>5368</v>
      </c>
      <c r="K71" s="645">
        <f>IFERROR(VLOOKUP(J71,REAJUSTE!A:Y,25,FALSE),"")</f>
        <v>1.012</v>
      </c>
    </row>
    <row r="72" spans="1:11" ht="18" x14ac:dyDescent="0.25">
      <c r="A72" s="1025">
        <v>308270</v>
      </c>
      <c r="B72" s="1026" t="s">
        <v>5672</v>
      </c>
      <c r="C72" s="1025" t="s">
        <v>5022</v>
      </c>
      <c r="D72" s="577">
        <f t="shared" si="0"/>
        <v>13276.94</v>
      </c>
      <c r="G72" s="1027">
        <v>13119.51</v>
      </c>
      <c r="J72" s="570" t="s">
        <v>5368</v>
      </c>
      <c r="K72" s="645">
        <f>IFERROR(VLOOKUP(J72,REAJUSTE!A:Y,25,FALSE),"")</f>
        <v>1.012</v>
      </c>
    </row>
    <row r="73" spans="1:11" ht="18" x14ac:dyDescent="0.25">
      <c r="A73" s="1025">
        <v>308287</v>
      </c>
      <c r="B73" s="1026" t="s">
        <v>5673</v>
      </c>
      <c r="C73" s="1025" t="s">
        <v>5022</v>
      </c>
      <c r="D73" s="577">
        <f t="shared" si="0"/>
        <v>85203.86</v>
      </c>
      <c r="G73" s="1027">
        <v>84193.54</v>
      </c>
      <c r="J73" s="570" t="s">
        <v>5368</v>
      </c>
      <c r="K73" s="645">
        <f>IFERROR(VLOOKUP(J73,REAJUSTE!A:Y,25,FALSE),"")</f>
        <v>1.012</v>
      </c>
    </row>
    <row r="74" spans="1:11" ht="18" x14ac:dyDescent="0.25">
      <c r="A74" s="1025">
        <v>308271</v>
      </c>
      <c r="B74" s="1026" t="s">
        <v>5674</v>
      </c>
      <c r="C74" s="1025" t="s">
        <v>5022</v>
      </c>
      <c r="D74" s="577">
        <f t="shared" ref="D74:D137" si="1">TRUNC(G74*K74,2)</f>
        <v>16433.57</v>
      </c>
      <c r="G74" s="1027">
        <v>16238.71</v>
      </c>
      <c r="J74" s="570" t="s">
        <v>5368</v>
      </c>
      <c r="K74" s="645">
        <f>IFERROR(VLOOKUP(J74,REAJUSTE!A:Y,25,FALSE),"")</f>
        <v>1.012</v>
      </c>
    </row>
    <row r="75" spans="1:11" ht="18" x14ac:dyDescent="0.25">
      <c r="A75" s="1025">
        <v>308272</v>
      </c>
      <c r="B75" s="1026" t="s">
        <v>5675</v>
      </c>
      <c r="C75" s="1025" t="s">
        <v>5022</v>
      </c>
      <c r="D75" s="577">
        <f t="shared" si="1"/>
        <v>19189.240000000002</v>
      </c>
      <c r="G75" s="1027">
        <v>18961.7</v>
      </c>
      <c r="J75" s="570" t="s">
        <v>5368</v>
      </c>
      <c r="K75" s="645">
        <f>IFERROR(VLOOKUP(J75,REAJUSTE!A:Y,25,FALSE),"")</f>
        <v>1.012</v>
      </c>
    </row>
    <row r="76" spans="1:11" ht="18" x14ac:dyDescent="0.25">
      <c r="A76" s="1025">
        <v>308273</v>
      </c>
      <c r="B76" s="1026" t="s">
        <v>5676</v>
      </c>
      <c r="C76" s="1025" t="s">
        <v>5022</v>
      </c>
      <c r="D76" s="577">
        <f t="shared" si="1"/>
        <v>22784.16</v>
      </c>
      <c r="G76" s="1027">
        <v>22514</v>
      </c>
      <c r="J76" s="570" t="s">
        <v>5368</v>
      </c>
      <c r="K76" s="645">
        <f>IFERROR(VLOOKUP(J76,REAJUSTE!A:Y,25,FALSE),"")</f>
        <v>1.012</v>
      </c>
    </row>
    <row r="77" spans="1:11" ht="18" x14ac:dyDescent="0.25">
      <c r="A77" s="1025">
        <v>308274</v>
      </c>
      <c r="B77" s="1026" t="s">
        <v>5677</v>
      </c>
      <c r="C77" s="1025" t="s">
        <v>5022</v>
      </c>
      <c r="D77" s="577">
        <f t="shared" si="1"/>
        <v>26320.639999999999</v>
      </c>
      <c r="G77" s="1027">
        <v>26008.54</v>
      </c>
      <c r="J77" s="570" t="s">
        <v>5368</v>
      </c>
      <c r="K77" s="645">
        <f>IFERROR(VLOOKUP(J77,REAJUSTE!A:Y,25,FALSE),"")</f>
        <v>1.012</v>
      </c>
    </row>
    <row r="78" spans="1:11" ht="18" x14ac:dyDescent="0.25">
      <c r="A78" s="1025">
        <v>308275</v>
      </c>
      <c r="B78" s="1026" t="s">
        <v>5678</v>
      </c>
      <c r="C78" s="1025" t="s">
        <v>5022</v>
      </c>
      <c r="D78" s="577">
        <f t="shared" si="1"/>
        <v>30437.51</v>
      </c>
      <c r="G78" s="1027">
        <v>30076.6</v>
      </c>
      <c r="J78" s="570" t="s">
        <v>5368</v>
      </c>
      <c r="K78" s="645">
        <f>IFERROR(VLOOKUP(J78,REAJUSTE!A:Y,25,FALSE),"")</f>
        <v>1.012</v>
      </c>
    </row>
    <row r="79" spans="1:11" ht="18" x14ac:dyDescent="0.25">
      <c r="A79" s="1025">
        <v>308276</v>
      </c>
      <c r="B79" s="1026" t="s">
        <v>5679</v>
      </c>
      <c r="C79" s="1025" t="s">
        <v>5022</v>
      </c>
      <c r="D79" s="577">
        <f t="shared" si="1"/>
        <v>38871.360000000001</v>
      </c>
      <c r="G79" s="1027">
        <v>38410.44</v>
      </c>
      <c r="J79" s="570" t="s">
        <v>5368</v>
      </c>
      <c r="K79" s="645">
        <f>IFERROR(VLOOKUP(J79,REAJUSTE!A:Y,25,FALSE),"")</f>
        <v>1.012</v>
      </c>
    </row>
    <row r="80" spans="1:11" ht="18" x14ac:dyDescent="0.25">
      <c r="A80" s="1025">
        <v>308277</v>
      </c>
      <c r="B80" s="1026" t="s">
        <v>5680</v>
      </c>
      <c r="C80" s="1025" t="s">
        <v>5022</v>
      </c>
      <c r="D80" s="577">
        <f t="shared" si="1"/>
        <v>43028.639999999999</v>
      </c>
      <c r="G80" s="1027">
        <v>42518.42</v>
      </c>
      <c r="J80" s="570" t="s">
        <v>5368</v>
      </c>
      <c r="K80" s="645">
        <f>IFERROR(VLOOKUP(J80,REAJUSTE!A:Y,25,FALSE),"")</f>
        <v>1.012</v>
      </c>
    </row>
    <row r="81" spans="1:11" ht="18" x14ac:dyDescent="0.25">
      <c r="A81" s="1025">
        <v>308278</v>
      </c>
      <c r="B81" s="1026" t="s">
        <v>5681</v>
      </c>
      <c r="C81" s="1025" t="s">
        <v>5022</v>
      </c>
      <c r="D81" s="577">
        <f t="shared" si="1"/>
        <v>46628.43</v>
      </c>
      <c r="G81" s="1027">
        <v>46075.53</v>
      </c>
      <c r="J81" s="570" t="s">
        <v>5368</v>
      </c>
      <c r="K81" s="645">
        <f>IFERROR(VLOOKUP(J81,REAJUSTE!A:Y,25,FALSE),"")</f>
        <v>1.012</v>
      </c>
    </row>
    <row r="82" spans="1:11" ht="18" x14ac:dyDescent="0.25">
      <c r="A82" s="1025">
        <v>308279</v>
      </c>
      <c r="B82" s="1026" t="s">
        <v>5682</v>
      </c>
      <c r="C82" s="1025" t="s">
        <v>5022</v>
      </c>
      <c r="D82" s="577">
        <f t="shared" si="1"/>
        <v>50359.25</v>
      </c>
      <c r="G82" s="1027">
        <v>49762.11</v>
      </c>
      <c r="J82" s="570" t="s">
        <v>5368</v>
      </c>
      <c r="K82" s="645">
        <f>IFERROR(VLOOKUP(J82,REAJUSTE!A:Y,25,FALSE),"")</f>
        <v>1.012</v>
      </c>
    </row>
    <row r="83" spans="1:11" ht="18" x14ac:dyDescent="0.25">
      <c r="A83" s="1025">
        <v>308280</v>
      </c>
      <c r="B83" s="1026" t="s">
        <v>5683</v>
      </c>
      <c r="C83" s="1025" t="s">
        <v>5022</v>
      </c>
      <c r="D83" s="577">
        <f t="shared" si="1"/>
        <v>54665.52</v>
      </c>
      <c r="G83" s="1027">
        <v>54017.32</v>
      </c>
      <c r="J83" s="570" t="s">
        <v>5368</v>
      </c>
      <c r="K83" s="645">
        <f>IFERROR(VLOOKUP(J83,REAJUSTE!A:Y,25,FALSE),"")</f>
        <v>1.012</v>
      </c>
    </row>
    <row r="84" spans="1:11" ht="18" x14ac:dyDescent="0.25">
      <c r="A84" s="1025">
        <v>308281</v>
      </c>
      <c r="B84" s="1026" t="s">
        <v>5684</v>
      </c>
      <c r="C84" s="1025" t="s">
        <v>5022</v>
      </c>
      <c r="D84" s="577">
        <f t="shared" si="1"/>
        <v>58704.09</v>
      </c>
      <c r="G84" s="1027">
        <v>58008</v>
      </c>
      <c r="J84" s="570" t="s">
        <v>5368</v>
      </c>
      <c r="K84" s="645">
        <f>IFERROR(VLOOKUP(J84,REAJUSTE!A:Y,25,FALSE),"")</f>
        <v>1.012</v>
      </c>
    </row>
    <row r="85" spans="1:11" ht="18" x14ac:dyDescent="0.25">
      <c r="A85" s="1025">
        <v>308282</v>
      </c>
      <c r="B85" s="1026" t="s">
        <v>5685</v>
      </c>
      <c r="C85" s="1025" t="s">
        <v>5022</v>
      </c>
      <c r="D85" s="577">
        <f t="shared" si="1"/>
        <v>63026.19</v>
      </c>
      <c r="G85" s="1027">
        <v>62278.85</v>
      </c>
      <c r="J85" s="570" t="s">
        <v>5368</v>
      </c>
      <c r="K85" s="645">
        <f>IFERROR(VLOOKUP(J85,REAJUSTE!A:Y,25,FALSE),"")</f>
        <v>1.012</v>
      </c>
    </row>
    <row r="86" spans="1:11" ht="18" x14ac:dyDescent="0.25">
      <c r="A86" s="1025">
        <v>308283</v>
      </c>
      <c r="B86" s="1026" t="s">
        <v>5686</v>
      </c>
      <c r="C86" s="1025" t="s">
        <v>5022</v>
      </c>
      <c r="D86" s="577">
        <f t="shared" si="1"/>
        <v>66975.3</v>
      </c>
      <c r="G86" s="1027">
        <v>66181.13</v>
      </c>
      <c r="J86" s="570" t="s">
        <v>5368</v>
      </c>
      <c r="K86" s="645">
        <f>IFERROR(VLOOKUP(J86,REAJUSTE!A:Y,25,FALSE),"")</f>
        <v>1.012</v>
      </c>
    </row>
    <row r="87" spans="1:11" ht="18" x14ac:dyDescent="0.25">
      <c r="A87" s="1025">
        <v>308284</v>
      </c>
      <c r="B87" s="1026" t="s">
        <v>5687</v>
      </c>
      <c r="C87" s="1025" t="s">
        <v>5022</v>
      </c>
      <c r="D87" s="577">
        <f t="shared" si="1"/>
        <v>72257.94</v>
      </c>
      <c r="G87" s="1027">
        <v>71401.13</v>
      </c>
      <c r="J87" s="570" t="s">
        <v>5368</v>
      </c>
      <c r="K87" s="645">
        <f>IFERROR(VLOOKUP(J87,REAJUSTE!A:Y,25,FALSE),"")</f>
        <v>1.012</v>
      </c>
    </row>
    <row r="88" spans="1:11" ht="18" x14ac:dyDescent="0.25">
      <c r="A88" s="1025">
        <v>308285</v>
      </c>
      <c r="B88" s="1026" t="s">
        <v>5688</v>
      </c>
      <c r="C88" s="1025" t="s">
        <v>5022</v>
      </c>
      <c r="D88" s="577">
        <f t="shared" si="1"/>
        <v>76562.490000000005</v>
      </c>
      <c r="G88" s="1027">
        <v>75654.64</v>
      </c>
      <c r="J88" s="570" t="s">
        <v>5368</v>
      </c>
      <c r="K88" s="645">
        <f>IFERROR(VLOOKUP(J88,REAJUSTE!A:Y,25,FALSE),"")</f>
        <v>1.012</v>
      </c>
    </row>
    <row r="89" spans="1:11" ht="18" x14ac:dyDescent="0.25">
      <c r="A89" s="1025">
        <v>308286</v>
      </c>
      <c r="B89" s="1026" t="s">
        <v>5689</v>
      </c>
      <c r="C89" s="1025" t="s">
        <v>5022</v>
      </c>
      <c r="D89" s="577">
        <f t="shared" si="1"/>
        <v>80982.34</v>
      </c>
      <c r="G89" s="1027">
        <v>80022.080000000002</v>
      </c>
      <c r="J89" s="570" t="s">
        <v>5368</v>
      </c>
      <c r="K89" s="645">
        <f>IFERROR(VLOOKUP(J89,REAJUSTE!A:Y,25,FALSE),"")</f>
        <v>1.012</v>
      </c>
    </row>
    <row r="90" spans="1:11" ht="18" x14ac:dyDescent="0.25">
      <c r="A90" s="1025">
        <v>307733</v>
      </c>
      <c r="B90" s="1026" t="s">
        <v>5690</v>
      </c>
      <c r="C90" s="1025" t="s">
        <v>7</v>
      </c>
      <c r="D90" s="577">
        <f t="shared" si="1"/>
        <v>264.38</v>
      </c>
      <c r="G90" s="1027">
        <v>261.25</v>
      </c>
      <c r="J90" s="570" t="s">
        <v>5368</v>
      </c>
      <c r="K90" s="645">
        <f>IFERROR(VLOOKUP(J90,REAJUSTE!A:Y,25,FALSE),"")</f>
        <v>1.012</v>
      </c>
    </row>
    <row r="91" spans="1:11" ht="18" x14ac:dyDescent="0.25">
      <c r="A91" s="1025">
        <v>307734</v>
      </c>
      <c r="B91" s="1026" t="s">
        <v>5691</v>
      </c>
      <c r="C91" s="1025" t="s">
        <v>7</v>
      </c>
      <c r="D91" s="577">
        <f t="shared" si="1"/>
        <v>318.39</v>
      </c>
      <c r="G91" s="1027">
        <v>314.62</v>
      </c>
      <c r="J91" s="570" t="s">
        <v>5368</v>
      </c>
      <c r="K91" s="645">
        <f>IFERROR(VLOOKUP(J91,REAJUSTE!A:Y,25,FALSE),"")</f>
        <v>1.012</v>
      </c>
    </row>
    <row r="92" spans="1:11" ht="18" x14ac:dyDescent="0.25">
      <c r="A92" s="1025">
        <v>307735</v>
      </c>
      <c r="B92" s="1026" t="s">
        <v>5692</v>
      </c>
      <c r="C92" s="1025" t="s">
        <v>7</v>
      </c>
      <c r="D92" s="577">
        <f t="shared" si="1"/>
        <v>417.73</v>
      </c>
      <c r="G92" s="1027">
        <v>412.78</v>
      </c>
      <c r="J92" s="570" t="s">
        <v>5368</v>
      </c>
      <c r="K92" s="645">
        <f>IFERROR(VLOOKUP(J92,REAJUSTE!A:Y,25,FALSE),"")</f>
        <v>1.012</v>
      </c>
    </row>
    <row r="93" spans="1:11" ht="18" x14ac:dyDescent="0.25">
      <c r="A93" s="1025">
        <v>307736</v>
      </c>
      <c r="B93" s="1026" t="s">
        <v>5693</v>
      </c>
      <c r="C93" s="1025" t="s">
        <v>7</v>
      </c>
      <c r="D93" s="577">
        <f t="shared" si="1"/>
        <v>557.72</v>
      </c>
      <c r="G93" s="1027">
        <v>551.11</v>
      </c>
      <c r="J93" s="570" t="s">
        <v>5368</v>
      </c>
      <c r="K93" s="645">
        <f>IFERROR(VLOOKUP(J93,REAJUSTE!A:Y,25,FALSE),"")</f>
        <v>1.012</v>
      </c>
    </row>
    <row r="94" spans="1:11" ht="18" x14ac:dyDescent="0.25">
      <c r="A94" s="1025">
        <v>307737</v>
      </c>
      <c r="B94" s="1026" t="s">
        <v>5694</v>
      </c>
      <c r="C94" s="1025" t="s">
        <v>7</v>
      </c>
      <c r="D94" s="577">
        <f t="shared" si="1"/>
        <v>588.91</v>
      </c>
      <c r="G94" s="1027">
        <v>581.92999999999995</v>
      </c>
      <c r="J94" s="570" t="s">
        <v>5368</v>
      </c>
      <c r="K94" s="645">
        <f>IFERROR(VLOOKUP(J94,REAJUSTE!A:Y,25,FALSE),"")</f>
        <v>1.012</v>
      </c>
    </row>
    <row r="95" spans="1:11" ht="18" x14ac:dyDescent="0.25">
      <c r="A95" s="1025">
        <v>307730</v>
      </c>
      <c r="B95" s="1026" t="s">
        <v>5695</v>
      </c>
      <c r="C95" s="1025" t="s">
        <v>7</v>
      </c>
      <c r="D95" s="577">
        <f t="shared" si="1"/>
        <v>0</v>
      </c>
      <c r="G95" s="1027">
        <v>0</v>
      </c>
      <c r="J95" s="570" t="s">
        <v>5368</v>
      </c>
      <c r="K95" s="645">
        <f>IFERROR(VLOOKUP(J95,REAJUSTE!A:Y,25,FALSE),"")</f>
        <v>1.012</v>
      </c>
    </row>
    <row r="96" spans="1:11" ht="18" x14ac:dyDescent="0.25">
      <c r="A96" s="1025">
        <v>307084</v>
      </c>
      <c r="B96" s="1026" t="s">
        <v>5696</v>
      </c>
      <c r="C96" s="1025" t="s">
        <v>7</v>
      </c>
      <c r="D96" s="577">
        <f t="shared" si="1"/>
        <v>32.770000000000003</v>
      </c>
      <c r="G96" s="1027">
        <v>32.39</v>
      </c>
      <c r="J96" s="570" t="s">
        <v>5368</v>
      </c>
      <c r="K96" s="645">
        <f>IFERROR(VLOOKUP(J96,REAJUSTE!A:Y,25,FALSE),"")</f>
        <v>1.012</v>
      </c>
    </row>
    <row r="97" spans="1:11" ht="18" x14ac:dyDescent="0.25">
      <c r="A97" s="1025">
        <v>407818</v>
      </c>
      <c r="B97" s="1026" t="s">
        <v>5697</v>
      </c>
      <c r="C97" s="1025" t="s">
        <v>20</v>
      </c>
      <c r="D97" s="577">
        <f t="shared" si="1"/>
        <v>12.37</v>
      </c>
      <c r="G97" s="1027">
        <v>12.23</v>
      </c>
      <c r="J97" s="570" t="s">
        <v>5368</v>
      </c>
      <c r="K97" s="645">
        <f>IFERROR(VLOOKUP(J97,REAJUSTE!A:Y,25,FALSE),"")</f>
        <v>1.012</v>
      </c>
    </row>
    <row r="98" spans="1:11" ht="18" x14ac:dyDescent="0.25">
      <c r="A98" s="1025">
        <v>407819</v>
      </c>
      <c r="B98" s="1026" t="s">
        <v>5698</v>
      </c>
      <c r="C98" s="1025" t="s">
        <v>20</v>
      </c>
      <c r="D98" s="577">
        <f t="shared" si="1"/>
        <v>12.73</v>
      </c>
      <c r="G98" s="1027">
        <v>12.58</v>
      </c>
      <c r="J98" s="570" t="s">
        <v>5368</v>
      </c>
      <c r="K98" s="645">
        <f>IFERROR(VLOOKUP(J98,REAJUSTE!A:Y,25,FALSE),"")</f>
        <v>1.012</v>
      </c>
    </row>
    <row r="99" spans="1:11" ht="18" x14ac:dyDescent="0.25">
      <c r="A99" s="1025">
        <v>407820</v>
      </c>
      <c r="B99" s="1026" t="s">
        <v>5699</v>
      </c>
      <c r="C99" s="1025" t="s">
        <v>20</v>
      </c>
      <c r="D99" s="577">
        <f t="shared" si="1"/>
        <v>12.89</v>
      </c>
      <c r="G99" s="1027">
        <v>12.74</v>
      </c>
      <c r="J99" s="570" t="s">
        <v>5368</v>
      </c>
      <c r="K99" s="645">
        <f>IFERROR(VLOOKUP(J99,REAJUSTE!A:Y,25,FALSE),"")</f>
        <v>1.012</v>
      </c>
    </row>
    <row r="100" spans="1:11" ht="27" x14ac:dyDescent="0.25">
      <c r="A100" s="1025">
        <v>407740</v>
      </c>
      <c r="B100" s="1026" t="s">
        <v>5700</v>
      </c>
      <c r="C100" s="1025" t="s">
        <v>20</v>
      </c>
      <c r="D100" s="577">
        <f t="shared" si="1"/>
        <v>15.55</v>
      </c>
      <c r="G100" s="1027">
        <v>15.37</v>
      </c>
      <c r="J100" s="570" t="s">
        <v>5368</v>
      </c>
      <c r="K100" s="645">
        <f>IFERROR(VLOOKUP(J100,REAJUSTE!A:Y,25,FALSE),"")</f>
        <v>1.012</v>
      </c>
    </row>
    <row r="101" spans="1:11" ht="18" x14ac:dyDescent="0.25">
      <c r="A101" s="1025">
        <v>408037</v>
      </c>
      <c r="B101" s="1026" t="s">
        <v>5701</v>
      </c>
      <c r="C101" s="1025" t="s">
        <v>5022</v>
      </c>
      <c r="D101" s="577">
        <f t="shared" si="1"/>
        <v>21.64</v>
      </c>
      <c r="G101" s="1027">
        <v>21.39</v>
      </c>
      <c r="J101" s="570" t="s">
        <v>5368</v>
      </c>
      <c r="K101" s="645">
        <f>IFERROR(VLOOKUP(J101,REAJUSTE!A:Y,25,FALSE),"")</f>
        <v>1.012</v>
      </c>
    </row>
    <row r="102" spans="1:11" ht="18" x14ac:dyDescent="0.25">
      <c r="A102" s="1025">
        <v>408038</v>
      </c>
      <c r="B102" s="1026" t="s">
        <v>5702</v>
      </c>
      <c r="C102" s="1025" t="s">
        <v>5022</v>
      </c>
      <c r="D102" s="577">
        <f t="shared" si="1"/>
        <v>33.92</v>
      </c>
      <c r="G102" s="1027">
        <v>33.520000000000003</v>
      </c>
      <c r="J102" s="570" t="s">
        <v>5368</v>
      </c>
      <c r="K102" s="645">
        <f>IFERROR(VLOOKUP(J102,REAJUSTE!A:Y,25,FALSE),"")</f>
        <v>1.012</v>
      </c>
    </row>
    <row r="103" spans="1:11" ht="18" x14ac:dyDescent="0.25">
      <c r="A103" s="1025">
        <v>408039</v>
      </c>
      <c r="B103" s="1026" t="s">
        <v>5703</v>
      </c>
      <c r="C103" s="1025" t="s">
        <v>5022</v>
      </c>
      <c r="D103" s="577">
        <f t="shared" si="1"/>
        <v>45.02</v>
      </c>
      <c r="G103" s="1027">
        <v>44.49</v>
      </c>
      <c r="J103" s="570" t="s">
        <v>5368</v>
      </c>
      <c r="K103" s="645">
        <f>IFERROR(VLOOKUP(J103,REAJUSTE!A:Y,25,FALSE),"")</f>
        <v>1.012</v>
      </c>
    </row>
    <row r="104" spans="1:11" ht="18" x14ac:dyDescent="0.25">
      <c r="A104" s="1025">
        <v>408041</v>
      </c>
      <c r="B104" s="1026" t="s">
        <v>5704</v>
      </c>
      <c r="C104" s="1025" t="s">
        <v>5022</v>
      </c>
      <c r="D104" s="577">
        <f t="shared" si="1"/>
        <v>59.6</v>
      </c>
      <c r="G104" s="1027">
        <v>58.9</v>
      </c>
      <c r="J104" s="570" t="s">
        <v>5368</v>
      </c>
      <c r="K104" s="645">
        <f>IFERROR(VLOOKUP(J104,REAJUSTE!A:Y,25,FALSE),"")</f>
        <v>1.012</v>
      </c>
    </row>
    <row r="105" spans="1:11" ht="18" x14ac:dyDescent="0.25">
      <c r="A105" s="1025">
        <v>408042</v>
      </c>
      <c r="B105" s="1026" t="s">
        <v>5705</v>
      </c>
      <c r="C105" s="1025" t="s">
        <v>5022</v>
      </c>
      <c r="D105" s="577">
        <f t="shared" si="1"/>
        <v>85.25</v>
      </c>
      <c r="G105" s="1027">
        <v>84.24</v>
      </c>
      <c r="J105" s="570" t="s">
        <v>5368</v>
      </c>
      <c r="K105" s="645">
        <f>IFERROR(VLOOKUP(J105,REAJUSTE!A:Y,25,FALSE),"")</f>
        <v>1.012</v>
      </c>
    </row>
    <row r="106" spans="1:11" ht="18" x14ac:dyDescent="0.25">
      <c r="A106" s="1025">
        <v>408031</v>
      </c>
      <c r="B106" s="1026" t="s">
        <v>5706</v>
      </c>
      <c r="C106" s="1025" t="s">
        <v>5022</v>
      </c>
      <c r="D106" s="577">
        <f t="shared" si="1"/>
        <v>22.86</v>
      </c>
      <c r="G106" s="1027">
        <v>22.59</v>
      </c>
      <c r="J106" s="570" t="s">
        <v>5368</v>
      </c>
      <c r="K106" s="645">
        <f>IFERROR(VLOOKUP(J106,REAJUSTE!A:Y,25,FALSE),"")</f>
        <v>1.012</v>
      </c>
    </row>
    <row r="107" spans="1:11" ht="18" x14ac:dyDescent="0.25">
      <c r="A107" s="1025">
        <v>408032</v>
      </c>
      <c r="B107" s="1026" t="s">
        <v>5707</v>
      </c>
      <c r="C107" s="1025" t="s">
        <v>5022</v>
      </c>
      <c r="D107" s="577">
        <f t="shared" si="1"/>
        <v>31.19</v>
      </c>
      <c r="G107" s="1027">
        <v>30.83</v>
      </c>
      <c r="J107" s="570" t="s">
        <v>5368</v>
      </c>
      <c r="K107" s="645">
        <f>IFERROR(VLOOKUP(J107,REAJUSTE!A:Y,25,FALSE),"")</f>
        <v>1.012</v>
      </c>
    </row>
    <row r="108" spans="1:11" ht="18" x14ac:dyDescent="0.25">
      <c r="A108" s="1025">
        <v>408033</v>
      </c>
      <c r="B108" s="1026" t="s">
        <v>5708</v>
      </c>
      <c r="C108" s="1025" t="s">
        <v>5022</v>
      </c>
      <c r="D108" s="577">
        <f t="shared" si="1"/>
        <v>42.59</v>
      </c>
      <c r="G108" s="1027">
        <v>42.09</v>
      </c>
      <c r="J108" s="570" t="s">
        <v>5368</v>
      </c>
      <c r="K108" s="645">
        <f>IFERROR(VLOOKUP(J108,REAJUSTE!A:Y,25,FALSE),"")</f>
        <v>1.012</v>
      </c>
    </row>
    <row r="109" spans="1:11" ht="18" x14ac:dyDescent="0.25">
      <c r="A109" s="1025">
        <v>408035</v>
      </c>
      <c r="B109" s="1026" t="s">
        <v>5709</v>
      </c>
      <c r="C109" s="1025" t="s">
        <v>5022</v>
      </c>
      <c r="D109" s="577">
        <f t="shared" si="1"/>
        <v>74.42</v>
      </c>
      <c r="G109" s="1027">
        <v>73.540000000000006</v>
      </c>
      <c r="J109" s="570" t="s">
        <v>5368</v>
      </c>
      <c r="K109" s="645">
        <f>IFERROR(VLOOKUP(J109,REAJUSTE!A:Y,25,FALSE),"")</f>
        <v>1.012</v>
      </c>
    </row>
    <row r="110" spans="1:11" ht="18" x14ac:dyDescent="0.25">
      <c r="A110" s="1025">
        <v>408036</v>
      </c>
      <c r="B110" s="1026" t="s">
        <v>5710</v>
      </c>
      <c r="C110" s="1025" t="s">
        <v>5022</v>
      </c>
      <c r="D110" s="577">
        <f t="shared" si="1"/>
        <v>158.03</v>
      </c>
      <c r="G110" s="1027">
        <v>156.16</v>
      </c>
      <c r="J110" s="570" t="s">
        <v>5368</v>
      </c>
      <c r="K110" s="645">
        <f>IFERROR(VLOOKUP(J110,REAJUSTE!A:Y,25,FALSE),"")</f>
        <v>1.012</v>
      </c>
    </row>
    <row r="111" spans="1:11" ht="18" x14ac:dyDescent="0.25">
      <c r="A111" s="1025">
        <v>408067</v>
      </c>
      <c r="B111" s="1026" t="s">
        <v>5711</v>
      </c>
      <c r="C111" s="1025" t="s">
        <v>20</v>
      </c>
      <c r="D111" s="577">
        <f t="shared" si="1"/>
        <v>11.16</v>
      </c>
      <c r="G111" s="1027">
        <v>11.03</v>
      </c>
      <c r="J111" s="570" t="s">
        <v>5368</v>
      </c>
      <c r="K111" s="645">
        <f>IFERROR(VLOOKUP(J111,REAJUSTE!A:Y,25,FALSE),"")</f>
        <v>1.012</v>
      </c>
    </row>
    <row r="112" spans="1:11" ht="18" x14ac:dyDescent="0.25">
      <c r="A112" s="1025">
        <v>407743</v>
      </c>
      <c r="B112" s="1026" t="s">
        <v>5712</v>
      </c>
      <c r="C112" s="1025" t="s">
        <v>20</v>
      </c>
      <c r="D112" s="577">
        <f t="shared" si="1"/>
        <v>12.55</v>
      </c>
      <c r="G112" s="1027">
        <v>12.41</v>
      </c>
      <c r="J112" s="570" t="s">
        <v>5368</v>
      </c>
      <c r="K112" s="645">
        <f>IFERROR(VLOOKUP(J112,REAJUSTE!A:Y,25,FALSE),"")</f>
        <v>1.012</v>
      </c>
    </row>
    <row r="113" spans="1:11" ht="27" x14ac:dyDescent="0.25">
      <c r="A113" s="1025">
        <v>607137</v>
      </c>
      <c r="B113" s="1026" t="s">
        <v>5713</v>
      </c>
      <c r="C113" s="1025" t="s">
        <v>7</v>
      </c>
      <c r="D113" s="577">
        <f t="shared" si="1"/>
        <v>59950.12</v>
      </c>
      <c r="G113" s="1027">
        <v>59239.25</v>
      </c>
      <c r="J113" s="570" t="s">
        <v>5368</v>
      </c>
      <c r="K113" s="645">
        <f>IFERROR(VLOOKUP(J113,REAJUSTE!A:Y,25,FALSE),"")</f>
        <v>1.012</v>
      </c>
    </row>
    <row r="114" spans="1:11" ht="27" x14ac:dyDescent="0.25">
      <c r="A114" s="1025">
        <v>606785</v>
      </c>
      <c r="B114" s="1026" t="s">
        <v>5714</v>
      </c>
      <c r="C114" s="1025" t="s">
        <v>7</v>
      </c>
      <c r="D114" s="577">
        <f t="shared" si="1"/>
        <v>59242.43</v>
      </c>
      <c r="G114" s="1027">
        <v>58539.96</v>
      </c>
      <c r="J114" s="570" t="s">
        <v>5368</v>
      </c>
      <c r="K114" s="645">
        <f>IFERROR(VLOOKUP(J114,REAJUSTE!A:Y,25,FALSE),"")</f>
        <v>1.012</v>
      </c>
    </row>
    <row r="115" spans="1:11" ht="27" x14ac:dyDescent="0.25">
      <c r="A115" s="1025">
        <v>607139</v>
      </c>
      <c r="B115" s="1026" t="s">
        <v>5715</v>
      </c>
      <c r="C115" s="1025" t="s">
        <v>7</v>
      </c>
      <c r="D115" s="577">
        <f t="shared" si="1"/>
        <v>60760.26</v>
      </c>
      <c r="G115" s="1027">
        <v>60039.79</v>
      </c>
      <c r="J115" s="570" t="s">
        <v>5368</v>
      </c>
      <c r="K115" s="645">
        <f>IFERROR(VLOOKUP(J115,REAJUSTE!A:Y,25,FALSE),"")</f>
        <v>1.012</v>
      </c>
    </row>
    <row r="116" spans="1:11" ht="27" x14ac:dyDescent="0.25">
      <c r="A116" s="1025">
        <v>606787</v>
      </c>
      <c r="B116" s="1026" t="s">
        <v>5716</v>
      </c>
      <c r="C116" s="1025" t="s">
        <v>7</v>
      </c>
      <c r="D116" s="577">
        <f t="shared" si="1"/>
        <v>59714.9</v>
      </c>
      <c r="G116" s="1027">
        <v>59006.82</v>
      </c>
      <c r="J116" s="570" t="s">
        <v>5368</v>
      </c>
      <c r="K116" s="645">
        <f>IFERROR(VLOOKUP(J116,REAJUSTE!A:Y,25,FALSE),"")</f>
        <v>1.012</v>
      </c>
    </row>
    <row r="117" spans="1:11" ht="27" x14ac:dyDescent="0.25">
      <c r="A117" s="1025">
        <v>607140</v>
      </c>
      <c r="B117" s="1026" t="s">
        <v>5717</v>
      </c>
      <c r="C117" s="1025" t="s">
        <v>7</v>
      </c>
      <c r="D117" s="577">
        <f t="shared" si="1"/>
        <v>55433.65</v>
      </c>
      <c r="G117" s="1027">
        <v>54776.34</v>
      </c>
      <c r="J117" s="570" t="s">
        <v>5368</v>
      </c>
      <c r="K117" s="645">
        <f>IFERROR(VLOOKUP(J117,REAJUSTE!A:Y,25,FALSE),"")</f>
        <v>1.012</v>
      </c>
    </row>
    <row r="118" spans="1:11" ht="27" x14ac:dyDescent="0.25">
      <c r="A118" s="1025">
        <v>606788</v>
      </c>
      <c r="B118" s="1026" t="s">
        <v>5718</v>
      </c>
      <c r="C118" s="1025" t="s">
        <v>7</v>
      </c>
      <c r="D118" s="577">
        <f t="shared" si="1"/>
        <v>55131.4</v>
      </c>
      <c r="G118" s="1027">
        <v>54477.67</v>
      </c>
      <c r="J118" s="570" t="s">
        <v>5368</v>
      </c>
      <c r="K118" s="645">
        <f>IFERROR(VLOOKUP(J118,REAJUSTE!A:Y,25,FALSE),"")</f>
        <v>1.012</v>
      </c>
    </row>
    <row r="119" spans="1:11" ht="27" x14ac:dyDescent="0.25">
      <c r="A119" s="1025">
        <v>607141</v>
      </c>
      <c r="B119" s="1026" t="s">
        <v>5719</v>
      </c>
      <c r="C119" s="1025" t="s">
        <v>7</v>
      </c>
      <c r="D119" s="577">
        <f t="shared" si="1"/>
        <v>61890.720000000001</v>
      </c>
      <c r="G119" s="1027">
        <v>61156.84</v>
      </c>
      <c r="J119" s="570" t="s">
        <v>5368</v>
      </c>
      <c r="K119" s="645">
        <f>IFERROR(VLOOKUP(J119,REAJUSTE!A:Y,25,FALSE),"")</f>
        <v>1.012</v>
      </c>
    </row>
    <row r="120" spans="1:11" ht="27" x14ac:dyDescent="0.25">
      <c r="A120" s="1025">
        <v>606789</v>
      </c>
      <c r="B120" s="1026" t="s">
        <v>5720</v>
      </c>
      <c r="C120" s="1025" t="s">
        <v>7</v>
      </c>
      <c r="D120" s="577">
        <f t="shared" si="1"/>
        <v>61155.26</v>
      </c>
      <c r="G120" s="1027">
        <v>60430.1</v>
      </c>
      <c r="J120" s="570" t="s">
        <v>5368</v>
      </c>
      <c r="K120" s="645">
        <f>IFERROR(VLOOKUP(J120,REAJUSTE!A:Y,25,FALSE),"")</f>
        <v>1.012</v>
      </c>
    </row>
    <row r="121" spans="1:11" ht="27" x14ac:dyDescent="0.25">
      <c r="A121" s="1025">
        <v>607144</v>
      </c>
      <c r="B121" s="1026" t="s">
        <v>5721</v>
      </c>
      <c r="C121" s="1025" t="s">
        <v>7</v>
      </c>
      <c r="D121" s="577">
        <f t="shared" si="1"/>
        <v>72334.429999999993</v>
      </c>
      <c r="G121" s="1027">
        <v>71476.710000000006</v>
      </c>
      <c r="J121" s="570" t="s">
        <v>5368</v>
      </c>
      <c r="K121" s="645">
        <f>IFERROR(VLOOKUP(J121,REAJUSTE!A:Y,25,FALSE),"")</f>
        <v>1.012</v>
      </c>
    </row>
    <row r="122" spans="1:11" ht="27" x14ac:dyDescent="0.25">
      <c r="A122" s="1025">
        <v>606792</v>
      </c>
      <c r="B122" s="1026" t="s">
        <v>5722</v>
      </c>
      <c r="C122" s="1025" t="s">
        <v>7</v>
      </c>
      <c r="D122" s="577">
        <f t="shared" si="1"/>
        <v>71662.67</v>
      </c>
      <c r="G122" s="1027">
        <v>70812.92</v>
      </c>
      <c r="J122" s="570" t="s">
        <v>5368</v>
      </c>
      <c r="K122" s="645">
        <f>IFERROR(VLOOKUP(J122,REAJUSTE!A:Y,25,FALSE),"")</f>
        <v>1.012</v>
      </c>
    </row>
    <row r="123" spans="1:11" ht="27" x14ac:dyDescent="0.25">
      <c r="A123" s="1025">
        <v>607142</v>
      </c>
      <c r="B123" s="1026" t="s">
        <v>5723</v>
      </c>
      <c r="C123" s="1025" t="s">
        <v>7</v>
      </c>
      <c r="D123" s="577">
        <f t="shared" si="1"/>
        <v>64941.89</v>
      </c>
      <c r="G123" s="1027">
        <v>64171.83</v>
      </c>
      <c r="J123" s="570" t="s">
        <v>5368</v>
      </c>
      <c r="K123" s="645">
        <f>IFERROR(VLOOKUP(J123,REAJUSTE!A:Y,25,FALSE),"")</f>
        <v>1.012</v>
      </c>
    </row>
    <row r="124" spans="1:11" ht="27" x14ac:dyDescent="0.25">
      <c r="A124" s="1025">
        <v>606790</v>
      </c>
      <c r="B124" s="1026" t="s">
        <v>5724</v>
      </c>
      <c r="C124" s="1025" t="s">
        <v>7</v>
      </c>
      <c r="D124" s="577">
        <f t="shared" si="1"/>
        <v>64150.82</v>
      </c>
      <c r="G124" s="1027">
        <v>63390.14</v>
      </c>
      <c r="J124" s="570" t="s">
        <v>5368</v>
      </c>
      <c r="K124" s="645">
        <f>IFERROR(VLOOKUP(J124,REAJUSTE!A:Y,25,FALSE),"")</f>
        <v>1.012</v>
      </c>
    </row>
    <row r="125" spans="1:11" ht="27" x14ac:dyDescent="0.25">
      <c r="A125" s="1025">
        <v>607145</v>
      </c>
      <c r="B125" s="1026" t="s">
        <v>5725</v>
      </c>
      <c r="C125" s="1025" t="s">
        <v>7</v>
      </c>
      <c r="D125" s="577">
        <f t="shared" si="1"/>
        <v>79982.8</v>
      </c>
      <c r="G125" s="1027">
        <v>79034.39</v>
      </c>
      <c r="J125" s="570" t="s">
        <v>5368</v>
      </c>
      <c r="K125" s="645">
        <f>IFERROR(VLOOKUP(J125,REAJUSTE!A:Y,25,FALSE),"")</f>
        <v>1.012</v>
      </c>
    </row>
    <row r="126" spans="1:11" ht="27" x14ac:dyDescent="0.25">
      <c r="A126" s="1025">
        <v>606793</v>
      </c>
      <c r="B126" s="1026" t="s">
        <v>5726</v>
      </c>
      <c r="C126" s="1025" t="s">
        <v>7</v>
      </c>
      <c r="D126" s="577">
        <f t="shared" si="1"/>
        <v>79231.490000000005</v>
      </c>
      <c r="G126" s="1027">
        <v>78291.990000000005</v>
      </c>
      <c r="J126" s="570" t="s">
        <v>5368</v>
      </c>
      <c r="K126" s="645">
        <f>IFERROR(VLOOKUP(J126,REAJUSTE!A:Y,25,FALSE),"")</f>
        <v>1.012</v>
      </c>
    </row>
    <row r="127" spans="1:11" ht="27" x14ac:dyDescent="0.25">
      <c r="A127" s="1025">
        <v>607146</v>
      </c>
      <c r="B127" s="1026" t="s">
        <v>5727</v>
      </c>
      <c r="C127" s="1025" t="s">
        <v>7</v>
      </c>
      <c r="D127" s="577">
        <f t="shared" si="1"/>
        <v>83409.48</v>
      </c>
      <c r="G127" s="1027">
        <v>82420.44</v>
      </c>
      <c r="J127" s="570" t="s">
        <v>5368</v>
      </c>
      <c r="K127" s="645">
        <f>IFERROR(VLOOKUP(J127,REAJUSTE!A:Y,25,FALSE),"")</f>
        <v>1.012</v>
      </c>
    </row>
    <row r="128" spans="1:11" ht="27" x14ac:dyDescent="0.25">
      <c r="A128" s="1025">
        <v>606794</v>
      </c>
      <c r="B128" s="1026" t="s">
        <v>5728</v>
      </c>
      <c r="C128" s="1025" t="s">
        <v>7</v>
      </c>
      <c r="D128" s="577">
        <f t="shared" si="1"/>
        <v>82594.039999999994</v>
      </c>
      <c r="G128" s="1027">
        <v>81614.67</v>
      </c>
      <c r="J128" s="570" t="s">
        <v>5368</v>
      </c>
      <c r="K128" s="645">
        <f>IFERROR(VLOOKUP(J128,REAJUSTE!A:Y,25,FALSE),"")</f>
        <v>1.012</v>
      </c>
    </row>
    <row r="129" spans="1:11" ht="27" x14ac:dyDescent="0.25">
      <c r="A129" s="1025">
        <v>607143</v>
      </c>
      <c r="B129" s="1026" t="s">
        <v>5729</v>
      </c>
      <c r="C129" s="1025" t="s">
        <v>7</v>
      </c>
      <c r="D129" s="577">
        <f t="shared" si="1"/>
        <v>70151.48</v>
      </c>
      <c r="G129" s="1027">
        <v>69319.649999999994</v>
      </c>
      <c r="J129" s="570" t="s">
        <v>5368</v>
      </c>
      <c r="K129" s="645">
        <f>IFERROR(VLOOKUP(J129,REAJUSTE!A:Y,25,FALSE),"")</f>
        <v>1.012</v>
      </c>
    </row>
    <row r="130" spans="1:11" ht="27" x14ac:dyDescent="0.25">
      <c r="A130" s="1025">
        <v>606791</v>
      </c>
      <c r="B130" s="1026" t="s">
        <v>5730</v>
      </c>
      <c r="C130" s="1025" t="s">
        <v>7</v>
      </c>
      <c r="D130" s="577">
        <f t="shared" si="1"/>
        <v>69240.740000000005</v>
      </c>
      <c r="G130" s="1027">
        <v>68419.710000000006</v>
      </c>
      <c r="J130" s="570" t="s">
        <v>5368</v>
      </c>
      <c r="K130" s="645">
        <f>IFERROR(VLOOKUP(J130,REAJUSTE!A:Y,25,FALSE),"")</f>
        <v>1.012</v>
      </c>
    </row>
    <row r="131" spans="1:11" ht="27" x14ac:dyDescent="0.25">
      <c r="A131" s="1025">
        <v>607147</v>
      </c>
      <c r="B131" s="1026" t="s">
        <v>5731</v>
      </c>
      <c r="C131" s="1025" t="s">
        <v>7</v>
      </c>
      <c r="D131" s="577">
        <f t="shared" si="1"/>
        <v>89978.59</v>
      </c>
      <c r="G131" s="1027">
        <v>88911.66</v>
      </c>
      <c r="J131" s="570" t="s">
        <v>5368</v>
      </c>
      <c r="K131" s="645">
        <f>IFERROR(VLOOKUP(J131,REAJUSTE!A:Y,25,FALSE),"")</f>
        <v>1.012</v>
      </c>
    </row>
    <row r="132" spans="1:11" ht="27" x14ac:dyDescent="0.25">
      <c r="A132" s="1025">
        <v>606795</v>
      </c>
      <c r="B132" s="1026" t="s">
        <v>5732</v>
      </c>
      <c r="C132" s="1025" t="s">
        <v>7</v>
      </c>
      <c r="D132" s="577">
        <f t="shared" si="1"/>
        <v>89038.95</v>
      </c>
      <c r="G132" s="1027">
        <v>87983.16</v>
      </c>
      <c r="J132" s="570" t="s">
        <v>5368</v>
      </c>
      <c r="K132" s="645">
        <f>IFERROR(VLOOKUP(J132,REAJUSTE!A:Y,25,FALSE),"")</f>
        <v>1.012</v>
      </c>
    </row>
    <row r="133" spans="1:11" ht="27" x14ac:dyDescent="0.25">
      <c r="A133" s="1025">
        <v>607112</v>
      </c>
      <c r="B133" s="1026" t="s">
        <v>5733</v>
      </c>
      <c r="C133" s="1025" t="s">
        <v>7</v>
      </c>
      <c r="D133" s="577">
        <f t="shared" si="1"/>
        <v>29198.89</v>
      </c>
      <c r="G133" s="1027">
        <v>28852.66</v>
      </c>
      <c r="J133" s="570" t="s">
        <v>5368</v>
      </c>
      <c r="K133" s="645">
        <f>IFERROR(VLOOKUP(J133,REAJUSTE!A:Y,25,FALSE),"")</f>
        <v>1.012</v>
      </c>
    </row>
    <row r="134" spans="1:11" ht="27" x14ac:dyDescent="0.25">
      <c r="A134" s="1025">
        <v>606760</v>
      </c>
      <c r="B134" s="1026" t="s">
        <v>5734</v>
      </c>
      <c r="C134" s="1025" t="s">
        <v>7</v>
      </c>
      <c r="D134" s="577">
        <f t="shared" si="1"/>
        <v>28952.57</v>
      </c>
      <c r="G134" s="1027">
        <v>28609.26</v>
      </c>
      <c r="J134" s="570" t="s">
        <v>5368</v>
      </c>
      <c r="K134" s="645">
        <f>IFERROR(VLOOKUP(J134,REAJUSTE!A:Y,25,FALSE),"")</f>
        <v>1.012</v>
      </c>
    </row>
    <row r="135" spans="1:11" ht="27" x14ac:dyDescent="0.25">
      <c r="A135" s="1025">
        <v>607113</v>
      </c>
      <c r="B135" s="1026" t="s">
        <v>5735</v>
      </c>
      <c r="C135" s="1025" t="s">
        <v>7</v>
      </c>
      <c r="D135" s="577">
        <f t="shared" si="1"/>
        <v>35484.78</v>
      </c>
      <c r="G135" s="1027">
        <v>35064.019999999997</v>
      </c>
      <c r="J135" s="570" t="s">
        <v>5368</v>
      </c>
      <c r="K135" s="645">
        <f>IFERROR(VLOOKUP(J135,REAJUSTE!A:Y,25,FALSE),"")</f>
        <v>1.012</v>
      </c>
    </row>
    <row r="136" spans="1:11" ht="27" x14ac:dyDescent="0.25">
      <c r="A136" s="1025">
        <v>606761</v>
      </c>
      <c r="B136" s="1026" t="s">
        <v>5736</v>
      </c>
      <c r="C136" s="1025" t="s">
        <v>7</v>
      </c>
      <c r="D136" s="577">
        <f t="shared" si="1"/>
        <v>35201.65</v>
      </c>
      <c r="G136" s="1027">
        <v>34784.239999999998</v>
      </c>
      <c r="J136" s="570" t="s">
        <v>5368</v>
      </c>
      <c r="K136" s="645">
        <f>IFERROR(VLOOKUP(J136,REAJUSTE!A:Y,25,FALSE),"")</f>
        <v>1.012</v>
      </c>
    </row>
    <row r="137" spans="1:11" ht="27" x14ac:dyDescent="0.25">
      <c r="A137" s="1025">
        <v>606762</v>
      </c>
      <c r="B137" s="1026" t="s">
        <v>5737</v>
      </c>
      <c r="C137" s="1025" t="s">
        <v>7</v>
      </c>
      <c r="D137" s="577">
        <f t="shared" si="1"/>
        <v>35103.519999999997</v>
      </c>
      <c r="G137" s="1027">
        <v>34687.279999999999</v>
      </c>
      <c r="J137" s="570" t="s">
        <v>5368</v>
      </c>
      <c r="K137" s="645">
        <f>IFERROR(VLOOKUP(J137,REAJUSTE!A:Y,25,FALSE),"")</f>
        <v>1.012</v>
      </c>
    </row>
    <row r="138" spans="1:11" ht="27" x14ac:dyDescent="0.25">
      <c r="A138" s="1025">
        <v>607114</v>
      </c>
      <c r="B138" s="1026" t="s">
        <v>5738</v>
      </c>
      <c r="C138" s="1025" t="s">
        <v>7</v>
      </c>
      <c r="D138" s="577">
        <f t="shared" ref="D138:D201" si="2">TRUNC(G138*K138,2)</f>
        <v>35392</v>
      </c>
      <c r="G138" s="1027">
        <v>34972.339999999997</v>
      </c>
      <c r="J138" s="570" t="s">
        <v>5368</v>
      </c>
      <c r="K138" s="645">
        <f>IFERROR(VLOOKUP(J138,REAJUSTE!A:Y,25,FALSE),"")</f>
        <v>1.012</v>
      </c>
    </row>
    <row r="139" spans="1:11" ht="27" x14ac:dyDescent="0.25">
      <c r="A139" s="1025">
        <v>607116</v>
      </c>
      <c r="B139" s="1026" t="s">
        <v>5739</v>
      </c>
      <c r="C139" s="1025" t="s">
        <v>7</v>
      </c>
      <c r="D139" s="577">
        <f t="shared" si="2"/>
        <v>35987.339999999997</v>
      </c>
      <c r="G139" s="1027">
        <v>35560.620000000003</v>
      </c>
      <c r="J139" s="570" t="s">
        <v>5368</v>
      </c>
      <c r="K139" s="645">
        <f>IFERROR(VLOOKUP(J139,REAJUSTE!A:Y,25,FALSE),"")</f>
        <v>1.012</v>
      </c>
    </row>
    <row r="140" spans="1:11" ht="27" x14ac:dyDescent="0.25">
      <c r="A140" s="1025">
        <v>606764</v>
      </c>
      <c r="B140" s="1026" t="s">
        <v>5740</v>
      </c>
      <c r="C140" s="1025" t="s">
        <v>7</v>
      </c>
      <c r="D140" s="577">
        <f t="shared" si="2"/>
        <v>35686.71</v>
      </c>
      <c r="G140" s="1027">
        <v>35263.550000000003</v>
      </c>
      <c r="J140" s="570" t="s">
        <v>5368</v>
      </c>
      <c r="K140" s="645">
        <f>IFERROR(VLOOKUP(J140,REAJUSTE!A:Y,25,FALSE),"")</f>
        <v>1.012</v>
      </c>
    </row>
    <row r="141" spans="1:11" ht="27" x14ac:dyDescent="0.25">
      <c r="A141" s="1025">
        <v>607115</v>
      </c>
      <c r="B141" s="1026" t="s">
        <v>5741</v>
      </c>
      <c r="C141" s="1025" t="s">
        <v>7</v>
      </c>
      <c r="D141" s="577">
        <f t="shared" si="2"/>
        <v>40869.4</v>
      </c>
      <c r="G141" s="1027">
        <v>40384.79</v>
      </c>
      <c r="J141" s="570" t="s">
        <v>5368</v>
      </c>
      <c r="K141" s="645">
        <f>IFERROR(VLOOKUP(J141,REAJUSTE!A:Y,25,FALSE),"")</f>
        <v>1.012</v>
      </c>
    </row>
    <row r="142" spans="1:11" ht="27" x14ac:dyDescent="0.25">
      <c r="A142" s="1025">
        <v>606763</v>
      </c>
      <c r="B142" s="1026" t="s">
        <v>5742</v>
      </c>
      <c r="C142" s="1025" t="s">
        <v>7</v>
      </c>
      <c r="D142" s="577">
        <f t="shared" si="2"/>
        <v>40507.730000000003</v>
      </c>
      <c r="G142" s="1027">
        <v>40027.410000000003</v>
      </c>
      <c r="J142" s="570" t="s">
        <v>5368</v>
      </c>
      <c r="K142" s="645">
        <f>IFERROR(VLOOKUP(J142,REAJUSTE!A:Y,25,FALSE),"")</f>
        <v>1.012</v>
      </c>
    </row>
    <row r="143" spans="1:11" ht="27" x14ac:dyDescent="0.25">
      <c r="A143" s="1025">
        <v>607117</v>
      </c>
      <c r="B143" s="1026" t="s">
        <v>5743</v>
      </c>
      <c r="C143" s="1025" t="s">
        <v>7</v>
      </c>
      <c r="D143" s="577">
        <f t="shared" si="2"/>
        <v>40875.11</v>
      </c>
      <c r="G143" s="1027">
        <v>40390.43</v>
      </c>
      <c r="J143" s="570" t="s">
        <v>5368</v>
      </c>
      <c r="K143" s="645">
        <f>IFERROR(VLOOKUP(J143,REAJUSTE!A:Y,25,FALSE),"")</f>
        <v>1.012</v>
      </c>
    </row>
    <row r="144" spans="1:11" ht="27" x14ac:dyDescent="0.25">
      <c r="A144" s="1025">
        <v>606765</v>
      </c>
      <c r="B144" s="1026" t="s">
        <v>5744</v>
      </c>
      <c r="C144" s="1025" t="s">
        <v>7</v>
      </c>
      <c r="D144" s="577">
        <f t="shared" si="2"/>
        <v>40523.370000000003</v>
      </c>
      <c r="G144" s="1027">
        <v>40042.86</v>
      </c>
      <c r="J144" s="570" t="s">
        <v>5368</v>
      </c>
      <c r="K144" s="645">
        <f>IFERROR(VLOOKUP(J144,REAJUSTE!A:Y,25,FALSE),"")</f>
        <v>1.012</v>
      </c>
    </row>
    <row r="145" spans="1:11" ht="27" x14ac:dyDescent="0.25">
      <c r="A145" s="1025">
        <v>607118</v>
      </c>
      <c r="B145" s="1026" t="s">
        <v>5745</v>
      </c>
      <c r="C145" s="1025" t="s">
        <v>7</v>
      </c>
      <c r="D145" s="577">
        <f t="shared" si="2"/>
        <v>36620.47</v>
      </c>
      <c r="G145" s="1027">
        <v>36186.239999999998</v>
      </c>
      <c r="J145" s="570" t="s">
        <v>5368</v>
      </c>
      <c r="K145" s="645">
        <f>IFERROR(VLOOKUP(J145,REAJUSTE!A:Y,25,FALSE),"")</f>
        <v>1.012</v>
      </c>
    </row>
    <row r="146" spans="1:11" ht="27" x14ac:dyDescent="0.25">
      <c r="A146" s="1025">
        <v>606766</v>
      </c>
      <c r="B146" s="1026" t="s">
        <v>5746</v>
      </c>
      <c r="C146" s="1025" t="s">
        <v>7</v>
      </c>
      <c r="D146" s="577">
        <f t="shared" si="2"/>
        <v>36310.120000000003</v>
      </c>
      <c r="G146" s="1027">
        <v>35879.57</v>
      </c>
      <c r="J146" s="570" t="s">
        <v>5368</v>
      </c>
      <c r="K146" s="645">
        <f>IFERROR(VLOOKUP(J146,REAJUSTE!A:Y,25,FALSE),"")</f>
        <v>1.012</v>
      </c>
    </row>
    <row r="147" spans="1:11" ht="27" x14ac:dyDescent="0.25">
      <c r="A147" s="1025">
        <v>607120</v>
      </c>
      <c r="B147" s="1026" t="s">
        <v>5747</v>
      </c>
      <c r="C147" s="1025" t="s">
        <v>7</v>
      </c>
      <c r="D147" s="577">
        <f t="shared" si="2"/>
        <v>37292.639999999999</v>
      </c>
      <c r="G147" s="1027">
        <v>36850.44</v>
      </c>
      <c r="J147" s="570" t="s">
        <v>5368</v>
      </c>
      <c r="K147" s="645">
        <f>IFERROR(VLOOKUP(J147,REAJUSTE!A:Y,25,FALSE),"")</f>
        <v>1.012</v>
      </c>
    </row>
    <row r="148" spans="1:11" ht="27" x14ac:dyDescent="0.25">
      <c r="A148" s="1025">
        <v>606768</v>
      </c>
      <c r="B148" s="1026" t="s">
        <v>5748</v>
      </c>
      <c r="C148" s="1025" t="s">
        <v>7</v>
      </c>
      <c r="D148" s="577">
        <f t="shared" si="2"/>
        <v>36965.81</v>
      </c>
      <c r="G148" s="1027">
        <v>36527.49</v>
      </c>
      <c r="J148" s="570" t="s">
        <v>5368</v>
      </c>
      <c r="K148" s="645">
        <f>IFERROR(VLOOKUP(J148,REAJUSTE!A:Y,25,FALSE),"")</f>
        <v>1.012</v>
      </c>
    </row>
    <row r="149" spans="1:11" ht="27" x14ac:dyDescent="0.25">
      <c r="A149" s="1025">
        <v>607119</v>
      </c>
      <c r="B149" s="1026" t="s">
        <v>5749</v>
      </c>
      <c r="C149" s="1025" t="s">
        <v>7</v>
      </c>
      <c r="D149" s="577">
        <f t="shared" si="2"/>
        <v>42881</v>
      </c>
      <c r="G149" s="1027">
        <v>42372.53</v>
      </c>
      <c r="J149" s="570" t="s">
        <v>5368</v>
      </c>
      <c r="K149" s="645">
        <f>IFERROR(VLOOKUP(J149,REAJUSTE!A:Y,25,FALSE),"")</f>
        <v>1.012</v>
      </c>
    </row>
    <row r="150" spans="1:11" ht="27" x14ac:dyDescent="0.25">
      <c r="A150" s="1025">
        <v>606767</v>
      </c>
      <c r="B150" s="1026" t="s">
        <v>5750</v>
      </c>
      <c r="C150" s="1025" t="s">
        <v>7</v>
      </c>
      <c r="D150" s="577">
        <f t="shared" si="2"/>
        <v>42482.43</v>
      </c>
      <c r="G150" s="1027">
        <v>41978.69</v>
      </c>
      <c r="J150" s="570" t="s">
        <v>5368</v>
      </c>
      <c r="K150" s="645">
        <f>IFERROR(VLOOKUP(J150,REAJUSTE!A:Y,25,FALSE),"")</f>
        <v>1.012</v>
      </c>
    </row>
    <row r="151" spans="1:11" ht="27" x14ac:dyDescent="0.25">
      <c r="A151" s="1025">
        <v>607121</v>
      </c>
      <c r="B151" s="1026" t="s">
        <v>5751</v>
      </c>
      <c r="C151" s="1025" t="s">
        <v>7</v>
      </c>
      <c r="D151" s="577">
        <f t="shared" si="2"/>
        <v>40376.019999999997</v>
      </c>
      <c r="G151" s="1027">
        <v>39897.26</v>
      </c>
      <c r="J151" s="570" t="s">
        <v>5368</v>
      </c>
      <c r="K151" s="645">
        <f>IFERROR(VLOOKUP(J151,REAJUSTE!A:Y,25,FALSE),"")</f>
        <v>1.012</v>
      </c>
    </row>
    <row r="152" spans="1:11" ht="27" x14ac:dyDescent="0.25">
      <c r="A152" s="1025">
        <v>606769</v>
      </c>
      <c r="B152" s="1026" t="s">
        <v>5752</v>
      </c>
      <c r="C152" s="1025" t="s">
        <v>7</v>
      </c>
      <c r="D152" s="577">
        <f t="shared" si="2"/>
        <v>40003.410000000003</v>
      </c>
      <c r="G152" s="1027">
        <v>39529.07</v>
      </c>
      <c r="J152" s="570" t="s">
        <v>5368</v>
      </c>
      <c r="K152" s="645">
        <f>IFERROR(VLOOKUP(J152,REAJUSTE!A:Y,25,FALSE),"")</f>
        <v>1.012</v>
      </c>
    </row>
    <row r="153" spans="1:11" ht="27" x14ac:dyDescent="0.25">
      <c r="A153" s="1025">
        <v>607123</v>
      </c>
      <c r="B153" s="1026" t="s">
        <v>5753</v>
      </c>
      <c r="C153" s="1025" t="s">
        <v>7</v>
      </c>
      <c r="D153" s="577">
        <f t="shared" si="2"/>
        <v>39841.870000000003</v>
      </c>
      <c r="G153" s="1027">
        <v>39369.440000000002</v>
      </c>
      <c r="J153" s="570" t="s">
        <v>5368</v>
      </c>
      <c r="K153" s="645">
        <f>IFERROR(VLOOKUP(J153,REAJUSTE!A:Y,25,FALSE),"")</f>
        <v>1.012</v>
      </c>
    </row>
    <row r="154" spans="1:11" ht="27" x14ac:dyDescent="0.25">
      <c r="A154" s="1025">
        <v>606771</v>
      </c>
      <c r="B154" s="1026" t="s">
        <v>5754</v>
      </c>
      <c r="C154" s="1025" t="s">
        <v>7</v>
      </c>
      <c r="D154" s="577">
        <f t="shared" si="2"/>
        <v>39470.65</v>
      </c>
      <c r="G154" s="1027">
        <v>39002.620000000003</v>
      </c>
      <c r="J154" s="570" t="s">
        <v>5368</v>
      </c>
      <c r="K154" s="645">
        <f>IFERROR(VLOOKUP(J154,REAJUSTE!A:Y,25,FALSE),"")</f>
        <v>1.012</v>
      </c>
    </row>
    <row r="155" spans="1:11" ht="27" x14ac:dyDescent="0.25">
      <c r="A155" s="1025">
        <v>607122</v>
      </c>
      <c r="B155" s="1026" t="s">
        <v>5755</v>
      </c>
      <c r="C155" s="1025" t="s">
        <v>7</v>
      </c>
      <c r="D155" s="577">
        <f t="shared" si="2"/>
        <v>44224.95</v>
      </c>
      <c r="G155" s="1027">
        <v>43700.55</v>
      </c>
      <c r="J155" s="570" t="s">
        <v>5368</v>
      </c>
      <c r="K155" s="645">
        <f>IFERROR(VLOOKUP(J155,REAJUSTE!A:Y,25,FALSE),"")</f>
        <v>1.012</v>
      </c>
    </row>
    <row r="156" spans="1:11" ht="27" x14ac:dyDescent="0.25">
      <c r="A156" s="1025">
        <v>606770</v>
      </c>
      <c r="B156" s="1026" t="s">
        <v>5756</v>
      </c>
      <c r="C156" s="1025" t="s">
        <v>7</v>
      </c>
      <c r="D156" s="577">
        <f t="shared" si="2"/>
        <v>43796.84</v>
      </c>
      <c r="G156" s="1027">
        <v>43277.51</v>
      </c>
      <c r="J156" s="570" t="s">
        <v>5368</v>
      </c>
      <c r="K156" s="645">
        <f>IFERROR(VLOOKUP(J156,REAJUSTE!A:Y,25,FALSE),"")</f>
        <v>1.012</v>
      </c>
    </row>
    <row r="157" spans="1:11" ht="27" x14ac:dyDescent="0.25">
      <c r="A157" s="1025">
        <v>607125</v>
      </c>
      <c r="B157" s="1026" t="s">
        <v>5757</v>
      </c>
      <c r="C157" s="1025" t="s">
        <v>7</v>
      </c>
      <c r="D157" s="577">
        <f t="shared" si="2"/>
        <v>41209.050000000003</v>
      </c>
      <c r="G157" s="1027">
        <v>40720.410000000003</v>
      </c>
      <c r="J157" s="570" t="s">
        <v>5368</v>
      </c>
      <c r="K157" s="645">
        <f>IFERROR(VLOOKUP(J157,REAJUSTE!A:Y,25,FALSE),"")</f>
        <v>1.012</v>
      </c>
    </row>
    <row r="158" spans="1:11" ht="27" x14ac:dyDescent="0.25">
      <c r="A158" s="1025">
        <v>606773</v>
      </c>
      <c r="B158" s="1026" t="s">
        <v>5758</v>
      </c>
      <c r="C158" s="1025" t="s">
        <v>7</v>
      </c>
      <c r="D158" s="577">
        <f t="shared" si="2"/>
        <v>40818.47</v>
      </c>
      <c r="G158" s="1027">
        <v>40334.46</v>
      </c>
      <c r="J158" s="570" t="s">
        <v>5368</v>
      </c>
      <c r="K158" s="645">
        <f>IFERROR(VLOOKUP(J158,REAJUSTE!A:Y,25,FALSE),"")</f>
        <v>1.012</v>
      </c>
    </row>
    <row r="159" spans="1:11" ht="27" x14ac:dyDescent="0.25">
      <c r="A159" s="1025">
        <v>607124</v>
      </c>
      <c r="B159" s="1026" t="s">
        <v>5759</v>
      </c>
      <c r="C159" s="1025" t="s">
        <v>7</v>
      </c>
      <c r="D159" s="577">
        <f t="shared" si="2"/>
        <v>44889.72</v>
      </c>
      <c r="G159" s="1027">
        <v>44357.440000000002</v>
      </c>
      <c r="J159" s="570" t="s">
        <v>5368</v>
      </c>
      <c r="K159" s="645">
        <f>IFERROR(VLOOKUP(J159,REAJUSTE!A:Y,25,FALSE),"")</f>
        <v>1.012</v>
      </c>
    </row>
    <row r="160" spans="1:11" ht="27" x14ac:dyDescent="0.25">
      <c r="A160" s="1025">
        <v>606772</v>
      </c>
      <c r="B160" s="1026" t="s">
        <v>5760</v>
      </c>
      <c r="C160" s="1025" t="s">
        <v>7</v>
      </c>
      <c r="D160" s="577">
        <f t="shared" si="2"/>
        <v>44447.9</v>
      </c>
      <c r="G160" s="1027">
        <v>43920.85</v>
      </c>
      <c r="J160" s="570" t="s">
        <v>5368</v>
      </c>
      <c r="K160" s="645">
        <f>IFERROR(VLOOKUP(J160,REAJUSTE!A:Y,25,FALSE),"")</f>
        <v>1.012</v>
      </c>
    </row>
    <row r="161" spans="1:11" ht="27" x14ac:dyDescent="0.25">
      <c r="A161" s="1025">
        <v>607126</v>
      </c>
      <c r="B161" s="1026" t="s">
        <v>5761</v>
      </c>
      <c r="C161" s="1025" t="s">
        <v>7</v>
      </c>
      <c r="D161" s="577">
        <f t="shared" si="2"/>
        <v>46146.77</v>
      </c>
      <c r="G161" s="1027">
        <v>45599.58</v>
      </c>
      <c r="J161" s="570" t="s">
        <v>5368</v>
      </c>
      <c r="K161" s="645">
        <f>IFERROR(VLOOKUP(J161,REAJUSTE!A:Y,25,FALSE),"")</f>
        <v>1.012</v>
      </c>
    </row>
    <row r="162" spans="1:11" ht="27" x14ac:dyDescent="0.25">
      <c r="A162" s="1025">
        <v>606774</v>
      </c>
      <c r="B162" s="1026" t="s">
        <v>5762</v>
      </c>
      <c r="C162" s="1025" t="s">
        <v>7</v>
      </c>
      <c r="D162" s="577">
        <f t="shared" si="2"/>
        <v>45683.66</v>
      </c>
      <c r="G162" s="1027">
        <v>45141.96</v>
      </c>
      <c r="J162" s="570" t="s">
        <v>5368</v>
      </c>
      <c r="K162" s="645">
        <f>IFERROR(VLOOKUP(J162,REAJUSTE!A:Y,25,FALSE),"")</f>
        <v>1.012</v>
      </c>
    </row>
    <row r="163" spans="1:11" ht="27" x14ac:dyDescent="0.25">
      <c r="A163" s="1025">
        <v>607127</v>
      </c>
      <c r="B163" s="1026" t="s">
        <v>5763</v>
      </c>
      <c r="C163" s="1025" t="s">
        <v>7</v>
      </c>
      <c r="D163" s="577">
        <f t="shared" si="2"/>
        <v>42480.47</v>
      </c>
      <c r="G163" s="1027">
        <v>41976.75</v>
      </c>
      <c r="J163" s="570" t="s">
        <v>5368</v>
      </c>
      <c r="K163" s="645">
        <f>IFERROR(VLOOKUP(J163,REAJUSTE!A:Y,25,FALSE),"")</f>
        <v>1.012</v>
      </c>
    </row>
    <row r="164" spans="1:11" ht="27" x14ac:dyDescent="0.25">
      <c r="A164" s="1025">
        <v>606775</v>
      </c>
      <c r="B164" s="1026" t="s">
        <v>5764</v>
      </c>
      <c r="C164" s="1025" t="s">
        <v>7</v>
      </c>
      <c r="D164" s="577">
        <f t="shared" si="2"/>
        <v>42066.41</v>
      </c>
      <c r="G164" s="1027">
        <v>41567.599999999999</v>
      </c>
      <c r="J164" s="570" t="s">
        <v>5368</v>
      </c>
      <c r="K164" s="645">
        <f>IFERROR(VLOOKUP(J164,REAJUSTE!A:Y,25,FALSE),"")</f>
        <v>1.012</v>
      </c>
    </row>
    <row r="165" spans="1:11" ht="27" x14ac:dyDescent="0.25">
      <c r="A165" s="1025">
        <v>607129</v>
      </c>
      <c r="B165" s="1026" t="s">
        <v>5765</v>
      </c>
      <c r="C165" s="1025" t="s">
        <v>7</v>
      </c>
      <c r="D165" s="577">
        <f t="shared" si="2"/>
        <v>44457.47</v>
      </c>
      <c r="G165" s="1027">
        <v>43930.31</v>
      </c>
      <c r="J165" s="570" t="s">
        <v>5368</v>
      </c>
      <c r="K165" s="645">
        <f>IFERROR(VLOOKUP(J165,REAJUSTE!A:Y,25,FALSE),"")</f>
        <v>1.012</v>
      </c>
    </row>
    <row r="166" spans="1:11" ht="27" x14ac:dyDescent="0.25">
      <c r="A166" s="1025">
        <v>606777</v>
      </c>
      <c r="B166" s="1026" t="s">
        <v>5766</v>
      </c>
      <c r="C166" s="1025" t="s">
        <v>7</v>
      </c>
      <c r="D166" s="577">
        <f t="shared" si="2"/>
        <v>44004.01</v>
      </c>
      <c r="G166" s="1027">
        <v>43482.23</v>
      </c>
      <c r="J166" s="570" t="s">
        <v>5368</v>
      </c>
      <c r="K166" s="645">
        <f>IFERROR(VLOOKUP(J166,REAJUSTE!A:Y,25,FALSE),"")</f>
        <v>1.012</v>
      </c>
    </row>
    <row r="167" spans="1:11" ht="27" x14ac:dyDescent="0.25">
      <c r="A167" s="1025">
        <v>607128</v>
      </c>
      <c r="B167" s="1026" t="s">
        <v>5767</v>
      </c>
      <c r="C167" s="1025" t="s">
        <v>7</v>
      </c>
      <c r="D167" s="577">
        <f t="shared" si="2"/>
        <v>48914.65</v>
      </c>
      <c r="G167" s="1027">
        <v>48334.64</v>
      </c>
      <c r="J167" s="570" t="s">
        <v>5368</v>
      </c>
      <c r="K167" s="645">
        <f>IFERROR(VLOOKUP(J167,REAJUSTE!A:Y,25,FALSE),"")</f>
        <v>1.012</v>
      </c>
    </row>
    <row r="168" spans="1:11" ht="27" x14ac:dyDescent="0.25">
      <c r="A168" s="1025">
        <v>606776</v>
      </c>
      <c r="B168" s="1026" t="s">
        <v>5768</v>
      </c>
      <c r="C168" s="1025" t="s">
        <v>7</v>
      </c>
      <c r="D168" s="577">
        <f t="shared" si="2"/>
        <v>48384.82</v>
      </c>
      <c r="G168" s="1027">
        <v>47811.09</v>
      </c>
      <c r="J168" s="570" t="s">
        <v>5368</v>
      </c>
      <c r="K168" s="645">
        <f>IFERROR(VLOOKUP(J168,REAJUSTE!A:Y,25,FALSE),"")</f>
        <v>1.012</v>
      </c>
    </row>
    <row r="169" spans="1:11" ht="27" x14ac:dyDescent="0.25">
      <c r="A169" s="1025">
        <v>607130</v>
      </c>
      <c r="B169" s="1026" t="s">
        <v>5769</v>
      </c>
      <c r="C169" s="1025" t="s">
        <v>7</v>
      </c>
      <c r="D169" s="577">
        <f t="shared" si="2"/>
        <v>52128.58</v>
      </c>
      <c r="G169" s="1027">
        <v>51510.46</v>
      </c>
      <c r="J169" s="570" t="s">
        <v>5368</v>
      </c>
      <c r="K169" s="645">
        <f>IFERROR(VLOOKUP(J169,REAJUSTE!A:Y,25,FALSE),"")</f>
        <v>1.012</v>
      </c>
    </row>
    <row r="170" spans="1:11" ht="27" x14ac:dyDescent="0.25">
      <c r="A170" s="1025">
        <v>606778</v>
      </c>
      <c r="B170" s="1026" t="s">
        <v>5770</v>
      </c>
      <c r="C170" s="1025" t="s">
        <v>7</v>
      </c>
      <c r="D170" s="577">
        <f t="shared" si="2"/>
        <v>51546.22</v>
      </c>
      <c r="G170" s="1027">
        <v>50935</v>
      </c>
      <c r="J170" s="570" t="s">
        <v>5368</v>
      </c>
      <c r="K170" s="645">
        <f>IFERROR(VLOOKUP(J170,REAJUSTE!A:Y,25,FALSE),"")</f>
        <v>1.012</v>
      </c>
    </row>
    <row r="171" spans="1:11" ht="27" x14ac:dyDescent="0.25">
      <c r="A171" s="1025">
        <v>607131</v>
      </c>
      <c r="B171" s="1026" t="s">
        <v>5771</v>
      </c>
      <c r="C171" s="1025" t="s">
        <v>7</v>
      </c>
      <c r="D171" s="577">
        <f t="shared" si="2"/>
        <v>48943.83</v>
      </c>
      <c r="G171" s="1027">
        <v>48363.47</v>
      </c>
      <c r="J171" s="570" t="s">
        <v>5368</v>
      </c>
      <c r="K171" s="645">
        <f>IFERROR(VLOOKUP(J171,REAJUSTE!A:Y,25,FALSE),"")</f>
        <v>1.012</v>
      </c>
    </row>
    <row r="172" spans="1:11" ht="27" x14ac:dyDescent="0.25">
      <c r="A172" s="1025">
        <v>606779</v>
      </c>
      <c r="B172" s="1026" t="s">
        <v>5772</v>
      </c>
      <c r="C172" s="1025" t="s">
        <v>7</v>
      </c>
      <c r="D172" s="577">
        <f t="shared" si="2"/>
        <v>48428.62</v>
      </c>
      <c r="G172" s="1027">
        <v>47854.37</v>
      </c>
      <c r="J172" s="570" t="s">
        <v>5368</v>
      </c>
      <c r="K172" s="645">
        <f>IFERROR(VLOOKUP(J172,REAJUSTE!A:Y,25,FALSE),"")</f>
        <v>1.012</v>
      </c>
    </row>
    <row r="173" spans="1:11" ht="27" x14ac:dyDescent="0.25">
      <c r="A173" s="1025">
        <v>607133</v>
      </c>
      <c r="B173" s="1026" t="s">
        <v>5773</v>
      </c>
      <c r="C173" s="1025" t="s">
        <v>7</v>
      </c>
      <c r="D173" s="577">
        <f t="shared" si="2"/>
        <v>49693.94</v>
      </c>
      <c r="G173" s="1027">
        <v>49104.69</v>
      </c>
      <c r="J173" s="570" t="s">
        <v>5368</v>
      </c>
      <c r="K173" s="645">
        <f>IFERROR(VLOOKUP(J173,REAJUSTE!A:Y,25,FALSE),"")</f>
        <v>1.012</v>
      </c>
    </row>
    <row r="174" spans="1:11" ht="27" x14ac:dyDescent="0.25">
      <c r="A174" s="1025">
        <v>606781</v>
      </c>
      <c r="B174" s="1026" t="s">
        <v>5774</v>
      </c>
      <c r="C174" s="1025" t="s">
        <v>7</v>
      </c>
      <c r="D174" s="577">
        <f t="shared" si="2"/>
        <v>49163.24</v>
      </c>
      <c r="G174" s="1027">
        <v>48580.28</v>
      </c>
      <c r="J174" s="570" t="s">
        <v>5368</v>
      </c>
      <c r="K174" s="645">
        <f>IFERROR(VLOOKUP(J174,REAJUSTE!A:Y,25,FALSE),"")</f>
        <v>1.012</v>
      </c>
    </row>
    <row r="175" spans="1:11" ht="27" x14ac:dyDescent="0.25">
      <c r="A175" s="1025">
        <v>607132</v>
      </c>
      <c r="B175" s="1026" t="s">
        <v>5775</v>
      </c>
      <c r="C175" s="1025" t="s">
        <v>7</v>
      </c>
      <c r="D175" s="577">
        <f t="shared" si="2"/>
        <v>54165.440000000002</v>
      </c>
      <c r="G175" s="1027">
        <v>53523.17</v>
      </c>
      <c r="J175" s="570" t="s">
        <v>5368</v>
      </c>
      <c r="K175" s="645">
        <f>IFERROR(VLOOKUP(J175,REAJUSTE!A:Y,25,FALSE),"")</f>
        <v>1.012</v>
      </c>
    </row>
    <row r="176" spans="1:11" ht="27" x14ac:dyDescent="0.25">
      <c r="A176" s="1025">
        <v>606780</v>
      </c>
      <c r="B176" s="1026" t="s">
        <v>5776</v>
      </c>
      <c r="C176" s="1025" t="s">
        <v>7</v>
      </c>
      <c r="D176" s="577">
        <f t="shared" si="2"/>
        <v>53542.25</v>
      </c>
      <c r="G176" s="1027">
        <v>52907.37</v>
      </c>
      <c r="J176" s="570" t="s">
        <v>5368</v>
      </c>
      <c r="K176" s="645">
        <f>IFERROR(VLOOKUP(J176,REAJUSTE!A:Y,25,FALSE),"")</f>
        <v>1.012</v>
      </c>
    </row>
    <row r="177" spans="1:11" ht="27" x14ac:dyDescent="0.25">
      <c r="A177" s="1025">
        <v>607134</v>
      </c>
      <c r="B177" s="1026" t="s">
        <v>5777</v>
      </c>
      <c r="C177" s="1025" t="s">
        <v>7</v>
      </c>
      <c r="D177" s="577">
        <f t="shared" si="2"/>
        <v>53640.04</v>
      </c>
      <c r="G177" s="1027">
        <v>53004</v>
      </c>
      <c r="J177" s="570" t="s">
        <v>5368</v>
      </c>
      <c r="K177" s="645">
        <f>IFERROR(VLOOKUP(J177,REAJUSTE!A:Y,25,FALSE),"")</f>
        <v>1.012</v>
      </c>
    </row>
    <row r="178" spans="1:11" ht="27" x14ac:dyDescent="0.25">
      <c r="A178" s="1025">
        <v>606782</v>
      </c>
      <c r="B178" s="1026" t="s">
        <v>5778</v>
      </c>
      <c r="C178" s="1025" t="s">
        <v>7</v>
      </c>
      <c r="D178" s="577">
        <f t="shared" si="2"/>
        <v>53031.1</v>
      </c>
      <c r="G178" s="1027">
        <v>52402.28</v>
      </c>
      <c r="J178" s="570" t="s">
        <v>5368</v>
      </c>
      <c r="K178" s="645">
        <f>IFERROR(VLOOKUP(J178,REAJUSTE!A:Y,25,FALSE),"")</f>
        <v>1.012</v>
      </c>
    </row>
    <row r="179" spans="1:11" ht="27" x14ac:dyDescent="0.25">
      <c r="A179" s="1025">
        <v>607136</v>
      </c>
      <c r="B179" s="1026" t="s">
        <v>5779</v>
      </c>
      <c r="C179" s="1025" t="s">
        <v>7</v>
      </c>
      <c r="D179" s="577">
        <f t="shared" si="2"/>
        <v>52927.3</v>
      </c>
      <c r="G179" s="1027">
        <v>52299.71</v>
      </c>
      <c r="J179" s="570" t="s">
        <v>5368</v>
      </c>
      <c r="K179" s="645">
        <f>IFERROR(VLOOKUP(J179,REAJUSTE!A:Y,25,FALSE),"")</f>
        <v>1.012</v>
      </c>
    </row>
    <row r="180" spans="1:11" ht="27" x14ac:dyDescent="0.25">
      <c r="A180" s="1025">
        <v>606784</v>
      </c>
      <c r="B180" s="1026" t="s">
        <v>5780</v>
      </c>
      <c r="C180" s="1025" t="s">
        <v>7</v>
      </c>
      <c r="D180" s="577">
        <f t="shared" si="2"/>
        <v>52337.81</v>
      </c>
      <c r="G180" s="1027">
        <v>51717.21</v>
      </c>
      <c r="J180" s="570" t="s">
        <v>5368</v>
      </c>
      <c r="K180" s="645">
        <f>IFERROR(VLOOKUP(J180,REAJUSTE!A:Y,25,FALSE),"")</f>
        <v>1.012</v>
      </c>
    </row>
    <row r="181" spans="1:11" ht="27" x14ac:dyDescent="0.25">
      <c r="A181" s="1025">
        <v>607135</v>
      </c>
      <c r="B181" s="1026" t="s">
        <v>5781</v>
      </c>
      <c r="C181" s="1025" t="s">
        <v>7</v>
      </c>
      <c r="D181" s="577">
        <f t="shared" si="2"/>
        <v>59082.080000000002</v>
      </c>
      <c r="G181" s="1027">
        <v>58381.51</v>
      </c>
      <c r="J181" s="570" t="s">
        <v>5368</v>
      </c>
      <c r="K181" s="645">
        <f>IFERROR(VLOOKUP(J181,REAJUSTE!A:Y,25,FALSE),"")</f>
        <v>1.012</v>
      </c>
    </row>
    <row r="182" spans="1:11" ht="27" x14ac:dyDescent="0.25">
      <c r="A182" s="1025">
        <v>606783</v>
      </c>
      <c r="B182" s="1026" t="s">
        <v>5782</v>
      </c>
      <c r="C182" s="1025" t="s">
        <v>7</v>
      </c>
      <c r="D182" s="577">
        <f t="shared" si="2"/>
        <v>58398.7</v>
      </c>
      <c r="G182" s="1027">
        <v>57706.23</v>
      </c>
      <c r="J182" s="570" t="s">
        <v>5368</v>
      </c>
      <c r="K182" s="645">
        <f>IFERROR(VLOOKUP(J182,REAJUSTE!A:Y,25,FALSE),"")</f>
        <v>1.012</v>
      </c>
    </row>
    <row r="183" spans="1:11" ht="27" x14ac:dyDescent="0.25">
      <c r="A183" s="1025">
        <v>607138</v>
      </c>
      <c r="B183" s="1026" t="s">
        <v>5783</v>
      </c>
      <c r="C183" s="1025" t="s">
        <v>7</v>
      </c>
      <c r="D183" s="577">
        <f t="shared" si="2"/>
        <v>53838.43</v>
      </c>
      <c r="G183" s="1027">
        <v>53200.03</v>
      </c>
      <c r="J183" s="570" t="s">
        <v>5368</v>
      </c>
      <c r="K183" s="645">
        <f>IFERROR(VLOOKUP(J183,REAJUSTE!A:Y,25,FALSE),"")</f>
        <v>1.012</v>
      </c>
    </row>
    <row r="184" spans="1:11" ht="27" x14ac:dyDescent="0.25">
      <c r="A184" s="1025">
        <v>606786</v>
      </c>
      <c r="B184" s="1026" t="s">
        <v>5784</v>
      </c>
      <c r="C184" s="1025" t="s">
        <v>7</v>
      </c>
      <c r="D184" s="577">
        <f t="shared" si="2"/>
        <v>53210.45</v>
      </c>
      <c r="G184" s="1027">
        <v>52579.5</v>
      </c>
      <c r="J184" s="570" t="s">
        <v>5368</v>
      </c>
      <c r="K184" s="645">
        <f>IFERROR(VLOOKUP(J184,REAJUSTE!A:Y,25,FALSE),"")</f>
        <v>1.012</v>
      </c>
    </row>
    <row r="185" spans="1:11" ht="27" x14ac:dyDescent="0.25">
      <c r="A185" s="1025">
        <v>606842</v>
      </c>
      <c r="B185" s="1026" t="s">
        <v>5785</v>
      </c>
      <c r="C185" s="1025" t="s">
        <v>7</v>
      </c>
      <c r="D185" s="577">
        <f t="shared" si="2"/>
        <v>66960.94</v>
      </c>
      <c r="G185" s="1027">
        <v>66166.94</v>
      </c>
      <c r="J185" s="570" t="s">
        <v>5368</v>
      </c>
      <c r="K185" s="645">
        <f>IFERROR(VLOOKUP(J185,REAJUSTE!A:Y,25,FALSE),"")</f>
        <v>1.012</v>
      </c>
    </row>
    <row r="186" spans="1:11" ht="27" x14ac:dyDescent="0.25">
      <c r="A186" s="1025">
        <v>606832</v>
      </c>
      <c r="B186" s="1026" t="s">
        <v>5786</v>
      </c>
      <c r="C186" s="1025" t="s">
        <v>7</v>
      </c>
      <c r="D186" s="577">
        <f t="shared" si="2"/>
        <v>66604.83</v>
      </c>
      <c r="G186" s="1027">
        <v>65815.05</v>
      </c>
      <c r="J186" s="570" t="s">
        <v>5368</v>
      </c>
      <c r="K186" s="645">
        <f>IFERROR(VLOOKUP(J186,REAJUSTE!A:Y,25,FALSE),"")</f>
        <v>1.012</v>
      </c>
    </row>
    <row r="187" spans="1:11" ht="27" x14ac:dyDescent="0.25">
      <c r="A187" s="1025">
        <v>606843</v>
      </c>
      <c r="B187" s="1026" t="s">
        <v>5787</v>
      </c>
      <c r="C187" s="1025" t="s">
        <v>7</v>
      </c>
      <c r="D187" s="577">
        <f t="shared" si="2"/>
        <v>69584.73</v>
      </c>
      <c r="G187" s="1027">
        <v>68759.62</v>
      </c>
      <c r="J187" s="570" t="s">
        <v>5368</v>
      </c>
      <c r="K187" s="645">
        <f>IFERROR(VLOOKUP(J187,REAJUSTE!A:Y,25,FALSE),"")</f>
        <v>1.012</v>
      </c>
    </row>
    <row r="188" spans="1:11" ht="27" x14ac:dyDescent="0.25">
      <c r="A188" s="1025">
        <v>606833</v>
      </c>
      <c r="B188" s="1026" t="s">
        <v>5788</v>
      </c>
      <c r="C188" s="1025" t="s">
        <v>7</v>
      </c>
      <c r="D188" s="577">
        <f t="shared" si="2"/>
        <v>69210.559999999998</v>
      </c>
      <c r="G188" s="1027">
        <v>68389.89</v>
      </c>
      <c r="J188" s="570" t="s">
        <v>5368</v>
      </c>
      <c r="K188" s="645">
        <f>IFERROR(VLOOKUP(J188,REAJUSTE!A:Y,25,FALSE),"")</f>
        <v>1.012</v>
      </c>
    </row>
    <row r="189" spans="1:11" ht="27" x14ac:dyDescent="0.25">
      <c r="A189" s="1025">
        <v>606845</v>
      </c>
      <c r="B189" s="1026" t="s">
        <v>5789</v>
      </c>
      <c r="C189" s="1025" t="s">
        <v>7</v>
      </c>
      <c r="D189" s="577">
        <f t="shared" si="2"/>
        <v>72161.759999999995</v>
      </c>
      <c r="G189" s="1027">
        <v>71306.09</v>
      </c>
      <c r="J189" s="570" t="s">
        <v>5368</v>
      </c>
      <c r="K189" s="645">
        <f>IFERROR(VLOOKUP(J189,REAJUSTE!A:Y,25,FALSE),"")</f>
        <v>1.012</v>
      </c>
    </row>
    <row r="190" spans="1:11" ht="27" x14ac:dyDescent="0.25">
      <c r="A190" s="1025">
        <v>606835</v>
      </c>
      <c r="B190" s="1026" t="s">
        <v>5790</v>
      </c>
      <c r="C190" s="1025" t="s">
        <v>7</v>
      </c>
      <c r="D190" s="577">
        <f t="shared" si="2"/>
        <v>71788.820000000007</v>
      </c>
      <c r="G190" s="1027">
        <v>70937.570000000007</v>
      </c>
      <c r="J190" s="570" t="s">
        <v>5368</v>
      </c>
      <c r="K190" s="645">
        <f>IFERROR(VLOOKUP(J190,REAJUSTE!A:Y,25,FALSE),"")</f>
        <v>1.012</v>
      </c>
    </row>
    <row r="191" spans="1:11" ht="27" x14ac:dyDescent="0.25">
      <c r="A191" s="1025">
        <v>606844</v>
      </c>
      <c r="B191" s="1026" t="s">
        <v>5791</v>
      </c>
      <c r="C191" s="1025" t="s">
        <v>7</v>
      </c>
      <c r="D191" s="577">
        <f t="shared" si="2"/>
        <v>70668.259999999995</v>
      </c>
      <c r="G191" s="1027">
        <v>69830.3</v>
      </c>
      <c r="J191" s="570" t="s">
        <v>5368</v>
      </c>
      <c r="K191" s="645">
        <f>IFERROR(VLOOKUP(J191,REAJUSTE!A:Y,25,FALSE),"")</f>
        <v>1.012</v>
      </c>
    </row>
    <row r="192" spans="1:11" ht="27" x14ac:dyDescent="0.25">
      <c r="A192" s="1025">
        <v>606834</v>
      </c>
      <c r="B192" s="1026" t="s">
        <v>5792</v>
      </c>
      <c r="C192" s="1025" t="s">
        <v>7</v>
      </c>
      <c r="D192" s="577">
        <f t="shared" si="2"/>
        <v>70284.39</v>
      </c>
      <c r="G192" s="1027">
        <v>69450.98</v>
      </c>
      <c r="J192" s="570" t="s">
        <v>5368</v>
      </c>
      <c r="K192" s="645">
        <f>IFERROR(VLOOKUP(J192,REAJUSTE!A:Y,25,FALSE),"")</f>
        <v>1.012</v>
      </c>
    </row>
    <row r="193" spans="1:11" ht="27" x14ac:dyDescent="0.25">
      <c r="A193" s="1025">
        <v>606847</v>
      </c>
      <c r="B193" s="1026" t="s">
        <v>5793</v>
      </c>
      <c r="C193" s="1025" t="s">
        <v>7</v>
      </c>
      <c r="D193" s="577">
        <f t="shared" si="2"/>
        <v>75455.5</v>
      </c>
      <c r="G193" s="1027">
        <v>74560.78</v>
      </c>
      <c r="J193" s="570" t="s">
        <v>5368</v>
      </c>
      <c r="K193" s="645">
        <f>IFERROR(VLOOKUP(J193,REAJUSTE!A:Y,25,FALSE),"")</f>
        <v>1.012</v>
      </c>
    </row>
    <row r="194" spans="1:11" ht="27" x14ac:dyDescent="0.25">
      <c r="A194" s="1025">
        <v>606837</v>
      </c>
      <c r="B194" s="1026" t="s">
        <v>5794</v>
      </c>
      <c r="C194" s="1025" t="s">
        <v>7</v>
      </c>
      <c r="D194" s="577">
        <f t="shared" si="2"/>
        <v>75035.929999999993</v>
      </c>
      <c r="G194" s="1027">
        <v>74146.179999999993</v>
      </c>
      <c r="J194" s="570" t="s">
        <v>5368</v>
      </c>
      <c r="K194" s="645">
        <f>IFERROR(VLOOKUP(J194,REAJUSTE!A:Y,25,FALSE),"")</f>
        <v>1.012</v>
      </c>
    </row>
    <row r="195" spans="1:11" ht="27" x14ac:dyDescent="0.25">
      <c r="A195" s="1025">
        <v>606846</v>
      </c>
      <c r="B195" s="1026" t="s">
        <v>5795</v>
      </c>
      <c r="C195" s="1025" t="s">
        <v>7</v>
      </c>
      <c r="D195" s="577">
        <f t="shared" si="2"/>
        <v>77309.429999999993</v>
      </c>
      <c r="G195" s="1027">
        <v>76392.72</v>
      </c>
      <c r="J195" s="570" t="s">
        <v>5368</v>
      </c>
      <c r="K195" s="645">
        <f>IFERROR(VLOOKUP(J195,REAJUSTE!A:Y,25,FALSE),"")</f>
        <v>1.012</v>
      </c>
    </row>
    <row r="196" spans="1:11" ht="27" x14ac:dyDescent="0.25">
      <c r="A196" s="1025">
        <v>606836</v>
      </c>
      <c r="B196" s="1026" t="s">
        <v>5796</v>
      </c>
      <c r="C196" s="1025" t="s">
        <v>7</v>
      </c>
      <c r="D196" s="577">
        <f t="shared" si="2"/>
        <v>76885.25</v>
      </c>
      <c r="G196" s="1027">
        <v>75973.570000000007</v>
      </c>
      <c r="J196" s="570" t="s">
        <v>5368</v>
      </c>
      <c r="K196" s="645">
        <f>IFERROR(VLOOKUP(J196,REAJUSTE!A:Y,25,FALSE),"")</f>
        <v>1.012</v>
      </c>
    </row>
    <row r="197" spans="1:11" ht="27" x14ac:dyDescent="0.25">
      <c r="A197" s="1025">
        <v>606848</v>
      </c>
      <c r="B197" s="1026" t="s">
        <v>5797</v>
      </c>
      <c r="C197" s="1025" t="s">
        <v>7</v>
      </c>
      <c r="D197" s="577">
        <f t="shared" si="2"/>
        <v>77710.03</v>
      </c>
      <c r="G197" s="1027">
        <v>76788.570000000007</v>
      </c>
      <c r="J197" s="570" t="s">
        <v>5368</v>
      </c>
      <c r="K197" s="645">
        <f>IFERROR(VLOOKUP(J197,REAJUSTE!A:Y,25,FALSE),"")</f>
        <v>1.012</v>
      </c>
    </row>
    <row r="198" spans="1:11" ht="27" x14ac:dyDescent="0.25">
      <c r="A198" s="1025">
        <v>606838</v>
      </c>
      <c r="B198" s="1026" t="s">
        <v>5798</v>
      </c>
      <c r="C198" s="1025" t="s">
        <v>7</v>
      </c>
      <c r="D198" s="577">
        <f t="shared" si="2"/>
        <v>77268.850000000006</v>
      </c>
      <c r="G198" s="1027">
        <v>76352.62</v>
      </c>
      <c r="J198" s="570" t="s">
        <v>5368</v>
      </c>
      <c r="K198" s="645">
        <f>IFERROR(VLOOKUP(J198,REAJUSTE!A:Y,25,FALSE),"")</f>
        <v>1.012</v>
      </c>
    </row>
    <row r="199" spans="1:11" ht="27" x14ac:dyDescent="0.25">
      <c r="A199" s="1025">
        <v>606849</v>
      </c>
      <c r="B199" s="1026" t="s">
        <v>5799</v>
      </c>
      <c r="C199" s="1025" t="s">
        <v>7</v>
      </c>
      <c r="D199" s="577">
        <f t="shared" si="2"/>
        <v>82421.009999999995</v>
      </c>
      <c r="G199" s="1027">
        <v>81443.69</v>
      </c>
      <c r="J199" s="570" t="s">
        <v>5368</v>
      </c>
      <c r="K199" s="645">
        <f>IFERROR(VLOOKUP(J199,REAJUSTE!A:Y,25,FALSE),"")</f>
        <v>1.012</v>
      </c>
    </row>
    <row r="200" spans="1:11" ht="27" x14ac:dyDescent="0.25">
      <c r="A200" s="1025">
        <v>606839</v>
      </c>
      <c r="B200" s="1026" t="s">
        <v>5800</v>
      </c>
      <c r="C200" s="1025" t="s">
        <v>7</v>
      </c>
      <c r="D200" s="577">
        <f t="shared" si="2"/>
        <v>81990.67</v>
      </c>
      <c r="G200" s="1027">
        <v>81018.45</v>
      </c>
      <c r="J200" s="570" t="s">
        <v>5368</v>
      </c>
      <c r="K200" s="645">
        <f>IFERROR(VLOOKUP(J200,REAJUSTE!A:Y,25,FALSE),"")</f>
        <v>1.012</v>
      </c>
    </row>
    <row r="201" spans="1:11" ht="27" x14ac:dyDescent="0.25">
      <c r="A201" s="1025">
        <v>606850</v>
      </c>
      <c r="B201" s="1026" t="s">
        <v>5801</v>
      </c>
      <c r="C201" s="1025" t="s">
        <v>7</v>
      </c>
      <c r="D201" s="577">
        <f t="shared" si="2"/>
        <v>84681.55</v>
      </c>
      <c r="G201" s="1027">
        <v>83677.429999999993</v>
      </c>
      <c r="J201" s="570" t="s">
        <v>5368</v>
      </c>
      <c r="K201" s="645">
        <f>IFERROR(VLOOKUP(J201,REAJUSTE!A:Y,25,FALSE),"")</f>
        <v>1.012</v>
      </c>
    </row>
    <row r="202" spans="1:11" ht="27" x14ac:dyDescent="0.25">
      <c r="A202" s="1025">
        <v>606840</v>
      </c>
      <c r="B202" s="1026" t="s">
        <v>5802</v>
      </c>
      <c r="C202" s="1025" t="s">
        <v>7</v>
      </c>
      <c r="D202" s="577">
        <f t="shared" ref="D202:D265" si="3">TRUNC(G202*K202,2)</f>
        <v>84210.99</v>
      </c>
      <c r="G202" s="1027">
        <v>83212.45</v>
      </c>
      <c r="J202" s="570" t="s">
        <v>5368</v>
      </c>
      <c r="K202" s="645">
        <f>IFERROR(VLOOKUP(J202,REAJUSTE!A:Y,25,FALSE),"")</f>
        <v>1.012</v>
      </c>
    </row>
    <row r="203" spans="1:11" ht="27" x14ac:dyDescent="0.25">
      <c r="A203" s="1025">
        <v>606851</v>
      </c>
      <c r="B203" s="1026" t="s">
        <v>5803</v>
      </c>
      <c r="C203" s="1025" t="s">
        <v>7</v>
      </c>
      <c r="D203" s="577">
        <f t="shared" si="3"/>
        <v>85535.74</v>
      </c>
      <c r="G203" s="1027">
        <v>84521.49</v>
      </c>
      <c r="J203" s="570" t="s">
        <v>5368</v>
      </c>
      <c r="K203" s="645">
        <f>IFERROR(VLOOKUP(J203,REAJUSTE!A:Y,25,FALSE),"")</f>
        <v>1.012</v>
      </c>
    </row>
    <row r="204" spans="1:11" ht="27" x14ac:dyDescent="0.25">
      <c r="A204" s="1025">
        <v>606841</v>
      </c>
      <c r="B204" s="1026" t="s">
        <v>5804</v>
      </c>
      <c r="C204" s="1025" t="s">
        <v>7</v>
      </c>
      <c r="D204" s="577">
        <f t="shared" si="3"/>
        <v>85085.21</v>
      </c>
      <c r="G204" s="1027">
        <v>84076.3</v>
      </c>
      <c r="J204" s="570" t="s">
        <v>5368</v>
      </c>
      <c r="K204" s="645">
        <f>IFERROR(VLOOKUP(J204,REAJUSTE!A:Y,25,FALSE),"")</f>
        <v>1.012</v>
      </c>
    </row>
    <row r="205" spans="1:11" ht="18" x14ac:dyDescent="0.25">
      <c r="A205" s="1025">
        <v>605604</v>
      </c>
      <c r="B205" s="1026" t="s">
        <v>5805</v>
      </c>
      <c r="C205" s="1025" t="s">
        <v>272</v>
      </c>
      <c r="D205" s="577">
        <f t="shared" si="3"/>
        <v>287.08999999999997</v>
      </c>
      <c r="G205" s="1027">
        <v>283.69</v>
      </c>
      <c r="J205" s="570" t="s">
        <v>5368</v>
      </c>
      <c r="K205" s="645">
        <f>IFERROR(VLOOKUP(J205,REAJUSTE!A:Y,25,FALSE),"")</f>
        <v>1.012</v>
      </c>
    </row>
    <row r="206" spans="1:11" ht="18" x14ac:dyDescent="0.25">
      <c r="A206" s="1025">
        <v>605695</v>
      </c>
      <c r="B206" s="1026" t="s">
        <v>5806</v>
      </c>
      <c r="C206" s="1025" t="s">
        <v>7</v>
      </c>
      <c r="D206" s="577">
        <f t="shared" si="3"/>
        <v>1593.87</v>
      </c>
      <c r="G206" s="1027">
        <v>1574.98</v>
      </c>
      <c r="J206" s="570" t="s">
        <v>5368</v>
      </c>
      <c r="K206" s="645">
        <f>IFERROR(VLOOKUP(J206,REAJUSTE!A:Y,25,FALSE),"")</f>
        <v>1.012</v>
      </c>
    </row>
    <row r="207" spans="1:11" ht="18" x14ac:dyDescent="0.25">
      <c r="A207" s="1025">
        <v>605607</v>
      </c>
      <c r="B207" s="1026" t="s">
        <v>5807</v>
      </c>
      <c r="C207" s="1025" t="s">
        <v>7</v>
      </c>
      <c r="D207" s="577">
        <f t="shared" si="3"/>
        <v>1565.09</v>
      </c>
      <c r="G207" s="1027">
        <v>1546.54</v>
      </c>
      <c r="J207" s="570" t="s">
        <v>5368</v>
      </c>
      <c r="K207" s="645">
        <f>IFERROR(VLOOKUP(J207,REAJUSTE!A:Y,25,FALSE),"")</f>
        <v>1.012</v>
      </c>
    </row>
    <row r="208" spans="1:11" ht="18" x14ac:dyDescent="0.25">
      <c r="A208" s="1025">
        <v>605696</v>
      </c>
      <c r="B208" s="1026" t="s">
        <v>5808</v>
      </c>
      <c r="C208" s="1025" t="s">
        <v>7</v>
      </c>
      <c r="D208" s="577">
        <f t="shared" si="3"/>
        <v>1834.11</v>
      </c>
      <c r="G208" s="1027">
        <v>1812.37</v>
      </c>
      <c r="J208" s="570" t="s">
        <v>5368</v>
      </c>
      <c r="K208" s="645">
        <f>IFERROR(VLOOKUP(J208,REAJUSTE!A:Y,25,FALSE),"")</f>
        <v>1.012</v>
      </c>
    </row>
    <row r="209" spans="1:11" ht="18" x14ac:dyDescent="0.25">
      <c r="A209" s="1025">
        <v>605608</v>
      </c>
      <c r="B209" s="1026" t="s">
        <v>5809</v>
      </c>
      <c r="C209" s="1025" t="s">
        <v>7</v>
      </c>
      <c r="D209" s="577">
        <f t="shared" si="3"/>
        <v>1803.54</v>
      </c>
      <c r="G209" s="1027">
        <v>1782.16</v>
      </c>
      <c r="J209" s="570" t="s">
        <v>5368</v>
      </c>
      <c r="K209" s="645">
        <f>IFERROR(VLOOKUP(J209,REAJUSTE!A:Y,25,FALSE),"")</f>
        <v>1.012</v>
      </c>
    </row>
    <row r="210" spans="1:11" ht="18" x14ac:dyDescent="0.25">
      <c r="A210" s="1025">
        <v>605697</v>
      </c>
      <c r="B210" s="1026" t="s">
        <v>5810</v>
      </c>
      <c r="C210" s="1025" t="s">
        <v>7</v>
      </c>
      <c r="D210" s="577">
        <f t="shared" si="3"/>
        <v>2074.39</v>
      </c>
      <c r="G210" s="1027">
        <v>2049.8000000000002</v>
      </c>
      <c r="J210" s="570" t="s">
        <v>5368</v>
      </c>
      <c r="K210" s="645">
        <f>IFERROR(VLOOKUP(J210,REAJUSTE!A:Y,25,FALSE),"")</f>
        <v>1.012</v>
      </c>
    </row>
    <row r="211" spans="1:11" ht="18" x14ac:dyDescent="0.25">
      <c r="A211" s="1025">
        <v>605609</v>
      </c>
      <c r="B211" s="1026" t="s">
        <v>5811</v>
      </c>
      <c r="C211" s="1025" t="s">
        <v>7</v>
      </c>
      <c r="D211" s="577">
        <f t="shared" si="3"/>
        <v>2042.02</v>
      </c>
      <c r="G211" s="1027">
        <v>2017.81</v>
      </c>
      <c r="J211" s="570" t="s">
        <v>5368</v>
      </c>
      <c r="K211" s="645">
        <f>IFERROR(VLOOKUP(J211,REAJUSTE!A:Y,25,FALSE),"")</f>
        <v>1.012</v>
      </c>
    </row>
    <row r="212" spans="1:11" ht="18" x14ac:dyDescent="0.25">
      <c r="A212" s="1025">
        <v>605698</v>
      </c>
      <c r="B212" s="1026" t="s">
        <v>5812</v>
      </c>
      <c r="C212" s="1025" t="s">
        <v>7</v>
      </c>
      <c r="D212" s="577">
        <f t="shared" si="3"/>
        <v>2267.91</v>
      </c>
      <c r="G212" s="1027">
        <v>2241.02</v>
      </c>
      <c r="J212" s="570" t="s">
        <v>5368</v>
      </c>
      <c r="K212" s="645">
        <f>IFERROR(VLOOKUP(J212,REAJUSTE!A:Y,25,FALSE),"")</f>
        <v>1.012</v>
      </c>
    </row>
    <row r="213" spans="1:11" ht="18" x14ac:dyDescent="0.25">
      <c r="A213" s="1025">
        <v>605610</v>
      </c>
      <c r="B213" s="1026" t="s">
        <v>5813</v>
      </c>
      <c r="C213" s="1025" t="s">
        <v>7</v>
      </c>
      <c r="D213" s="577">
        <f t="shared" si="3"/>
        <v>2233.73</v>
      </c>
      <c r="G213" s="1027">
        <v>2207.25</v>
      </c>
      <c r="J213" s="570" t="s">
        <v>5368</v>
      </c>
      <c r="K213" s="645">
        <f>IFERROR(VLOOKUP(J213,REAJUSTE!A:Y,25,FALSE),"")</f>
        <v>1.012</v>
      </c>
    </row>
    <row r="214" spans="1:11" ht="18" x14ac:dyDescent="0.25">
      <c r="A214" s="1025">
        <v>605699</v>
      </c>
      <c r="B214" s="1026" t="s">
        <v>5814</v>
      </c>
      <c r="C214" s="1025" t="s">
        <v>7</v>
      </c>
      <c r="D214" s="577">
        <f t="shared" si="3"/>
        <v>2508.11</v>
      </c>
      <c r="G214" s="1027">
        <v>2478.37</v>
      </c>
      <c r="J214" s="570" t="s">
        <v>5368</v>
      </c>
      <c r="K214" s="645">
        <f>IFERROR(VLOOKUP(J214,REAJUSTE!A:Y,25,FALSE),"")</f>
        <v>1.012</v>
      </c>
    </row>
    <row r="215" spans="1:11" ht="18" x14ac:dyDescent="0.25">
      <c r="A215" s="1025">
        <v>605611</v>
      </c>
      <c r="B215" s="1026" t="s">
        <v>5815</v>
      </c>
      <c r="C215" s="1025" t="s">
        <v>7</v>
      </c>
      <c r="D215" s="577">
        <f t="shared" si="3"/>
        <v>2472.13</v>
      </c>
      <c r="G215" s="1027">
        <v>2442.8200000000002</v>
      </c>
      <c r="J215" s="570" t="s">
        <v>5368</v>
      </c>
      <c r="K215" s="645">
        <f>IFERROR(VLOOKUP(J215,REAJUSTE!A:Y,25,FALSE),"")</f>
        <v>1.012</v>
      </c>
    </row>
    <row r="216" spans="1:11" ht="18" x14ac:dyDescent="0.25">
      <c r="A216" s="1025">
        <v>605700</v>
      </c>
      <c r="B216" s="1026" t="s">
        <v>5816</v>
      </c>
      <c r="C216" s="1025" t="s">
        <v>7</v>
      </c>
      <c r="D216" s="577">
        <f t="shared" si="3"/>
        <v>2842.04</v>
      </c>
      <c r="G216" s="1027">
        <v>2808.34</v>
      </c>
      <c r="J216" s="570" t="s">
        <v>5368</v>
      </c>
      <c r="K216" s="645">
        <f>IFERROR(VLOOKUP(J216,REAJUSTE!A:Y,25,FALSE),"")</f>
        <v>1.012</v>
      </c>
    </row>
    <row r="217" spans="1:11" ht="18" x14ac:dyDescent="0.25">
      <c r="A217" s="1025">
        <v>605612</v>
      </c>
      <c r="B217" s="1026" t="s">
        <v>5817</v>
      </c>
      <c r="C217" s="1025" t="s">
        <v>7</v>
      </c>
      <c r="D217" s="577">
        <f t="shared" si="3"/>
        <v>2804.26</v>
      </c>
      <c r="G217" s="1027">
        <v>2771.01</v>
      </c>
      <c r="J217" s="570" t="s">
        <v>5368</v>
      </c>
      <c r="K217" s="645">
        <f>IFERROR(VLOOKUP(J217,REAJUSTE!A:Y,25,FALSE),"")</f>
        <v>1.012</v>
      </c>
    </row>
    <row r="218" spans="1:11" ht="18" x14ac:dyDescent="0.25">
      <c r="A218" s="1025">
        <v>605701</v>
      </c>
      <c r="B218" s="1026" t="s">
        <v>5818</v>
      </c>
      <c r="C218" s="1025" t="s">
        <v>7</v>
      </c>
      <c r="D218" s="577">
        <f t="shared" si="3"/>
        <v>3035.49</v>
      </c>
      <c r="G218" s="1027">
        <v>2999.5</v>
      </c>
      <c r="J218" s="570" t="s">
        <v>5368</v>
      </c>
      <c r="K218" s="645">
        <f>IFERROR(VLOOKUP(J218,REAJUSTE!A:Y,25,FALSE),"")</f>
        <v>1.012</v>
      </c>
    </row>
    <row r="219" spans="1:11" ht="18" x14ac:dyDescent="0.25">
      <c r="A219" s="1025">
        <v>605613</v>
      </c>
      <c r="B219" s="1026" t="s">
        <v>5819</v>
      </c>
      <c r="C219" s="1025" t="s">
        <v>7</v>
      </c>
      <c r="D219" s="577">
        <f t="shared" si="3"/>
        <v>2995.92</v>
      </c>
      <c r="G219" s="1027">
        <v>2960.4</v>
      </c>
      <c r="J219" s="570" t="s">
        <v>5368</v>
      </c>
      <c r="K219" s="645">
        <f>IFERROR(VLOOKUP(J219,REAJUSTE!A:Y,25,FALSE),"")</f>
        <v>1.012</v>
      </c>
    </row>
    <row r="220" spans="1:11" ht="18" x14ac:dyDescent="0.25">
      <c r="A220" s="1025">
        <v>605702</v>
      </c>
      <c r="B220" s="1026" t="s">
        <v>5820</v>
      </c>
      <c r="C220" s="1025" t="s">
        <v>7</v>
      </c>
      <c r="D220" s="577">
        <f t="shared" si="3"/>
        <v>3317.16</v>
      </c>
      <c r="G220" s="1027">
        <v>3277.83</v>
      </c>
      <c r="J220" s="570" t="s">
        <v>5368</v>
      </c>
      <c r="K220" s="645">
        <f>IFERROR(VLOOKUP(J220,REAJUSTE!A:Y,25,FALSE),"")</f>
        <v>1.012</v>
      </c>
    </row>
    <row r="221" spans="1:11" ht="18" x14ac:dyDescent="0.25">
      <c r="A221" s="1025">
        <v>605614</v>
      </c>
      <c r="B221" s="1026" t="s">
        <v>5821</v>
      </c>
      <c r="C221" s="1025" t="s">
        <v>7</v>
      </c>
      <c r="D221" s="577">
        <f t="shared" si="3"/>
        <v>3255.1</v>
      </c>
      <c r="G221" s="1027">
        <v>3216.51</v>
      </c>
      <c r="J221" s="570" t="s">
        <v>5368</v>
      </c>
      <c r="K221" s="645">
        <f>IFERROR(VLOOKUP(J221,REAJUSTE!A:Y,25,FALSE),"")</f>
        <v>1.012</v>
      </c>
    </row>
    <row r="222" spans="1:11" ht="18" x14ac:dyDescent="0.25">
      <c r="A222" s="1025">
        <v>605703</v>
      </c>
      <c r="B222" s="1026" t="s">
        <v>5822</v>
      </c>
      <c r="C222" s="1025" t="s">
        <v>7</v>
      </c>
      <c r="D222" s="577">
        <f t="shared" si="3"/>
        <v>3515.33</v>
      </c>
      <c r="G222" s="1027">
        <v>3473.65</v>
      </c>
      <c r="J222" s="570" t="s">
        <v>5368</v>
      </c>
      <c r="K222" s="645">
        <f>IFERROR(VLOOKUP(J222,REAJUSTE!A:Y,25,FALSE),"")</f>
        <v>1.012</v>
      </c>
    </row>
    <row r="223" spans="1:11" ht="18" x14ac:dyDescent="0.25">
      <c r="A223" s="1025">
        <v>605615</v>
      </c>
      <c r="B223" s="1026" t="s">
        <v>5823</v>
      </c>
      <c r="C223" s="1025" t="s">
        <v>7</v>
      </c>
      <c r="D223" s="577">
        <f t="shared" si="3"/>
        <v>3450.57</v>
      </c>
      <c r="G223" s="1027">
        <v>3409.66</v>
      </c>
      <c r="J223" s="570" t="s">
        <v>5368</v>
      </c>
      <c r="K223" s="645">
        <f>IFERROR(VLOOKUP(J223,REAJUSTE!A:Y,25,FALSE),"")</f>
        <v>1.012</v>
      </c>
    </row>
    <row r="224" spans="1:11" ht="18" x14ac:dyDescent="0.25">
      <c r="A224" s="1025">
        <v>605704</v>
      </c>
      <c r="B224" s="1026" t="s">
        <v>5824</v>
      </c>
      <c r="C224" s="1025" t="s">
        <v>7</v>
      </c>
      <c r="D224" s="577">
        <f t="shared" si="3"/>
        <v>3760.99</v>
      </c>
      <c r="G224" s="1027">
        <v>3716.4</v>
      </c>
      <c r="J224" s="570" t="s">
        <v>5368</v>
      </c>
      <c r="K224" s="645">
        <f>IFERROR(VLOOKUP(J224,REAJUSTE!A:Y,25,FALSE),"")</f>
        <v>1.012</v>
      </c>
    </row>
    <row r="225" spans="1:11" ht="18" x14ac:dyDescent="0.25">
      <c r="A225" s="1025">
        <v>605616</v>
      </c>
      <c r="B225" s="1026" t="s">
        <v>5825</v>
      </c>
      <c r="C225" s="1025" t="s">
        <v>7</v>
      </c>
      <c r="D225" s="577">
        <f t="shared" si="3"/>
        <v>3693.54</v>
      </c>
      <c r="G225" s="1027">
        <v>3649.75</v>
      </c>
      <c r="J225" s="570" t="s">
        <v>5368</v>
      </c>
      <c r="K225" s="645">
        <f>IFERROR(VLOOKUP(J225,REAJUSTE!A:Y,25,FALSE),"")</f>
        <v>1.012</v>
      </c>
    </row>
    <row r="226" spans="1:11" ht="18" x14ac:dyDescent="0.25">
      <c r="A226" s="1025">
        <v>605705</v>
      </c>
      <c r="B226" s="1026" t="s">
        <v>5826</v>
      </c>
      <c r="C226" s="1025" t="s">
        <v>7</v>
      </c>
      <c r="D226" s="577">
        <f t="shared" si="3"/>
        <v>4010.81</v>
      </c>
      <c r="G226" s="1027">
        <v>3963.26</v>
      </c>
      <c r="J226" s="570" t="s">
        <v>5368</v>
      </c>
      <c r="K226" s="645">
        <f>IFERROR(VLOOKUP(J226,REAJUSTE!A:Y,25,FALSE),"")</f>
        <v>1.012</v>
      </c>
    </row>
    <row r="227" spans="1:11" ht="18" x14ac:dyDescent="0.25">
      <c r="A227" s="1025">
        <v>605617</v>
      </c>
      <c r="B227" s="1026" t="s">
        <v>5827</v>
      </c>
      <c r="C227" s="1025" t="s">
        <v>7</v>
      </c>
      <c r="D227" s="577">
        <f t="shared" si="3"/>
        <v>3940.67</v>
      </c>
      <c r="G227" s="1027">
        <v>3893.95</v>
      </c>
      <c r="J227" s="570" t="s">
        <v>5368</v>
      </c>
      <c r="K227" s="645">
        <f>IFERROR(VLOOKUP(J227,REAJUSTE!A:Y,25,FALSE),"")</f>
        <v>1.012</v>
      </c>
    </row>
    <row r="228" spans="1:11" ht="18" x14ac:dyDescent="0.25">
      <c r="A228" s="1025">
        <v>605706</v>
      </c>
      <c r="B228" s="1026" t="s">
        <v>5828</v>
      </c>
      <c r="C228" s="1025" t="s">
        <v>7</v>
      </c>
      <c r="D228" s="577">
        <f t="shared" si="3"/>
        <v>4215.3500000000004</v>
      </c>
      <c r="G228" s="1027">
        <v>4165.37</v>
      </c>
      <c r="J228" s="570" t="s">
        <v>5368</v>
      </c>
      <c r="K228" s="645">
        <f>IFERROR(VLOOKUP(J228,REAJUSTE!A:Y,25,FALSE),"")</f>
        <v>1.012</v>
      </c>
    </row>
    <row r="229" spans="1:11" ht="18" x14ac:dyDescent="0.25">
      <c r="A229" s="1025">
        <v>605618</v>
      </c>
      <c r="B229" s="1026" t="s">
        <v>5829</v>
      </c>
      <c r="C229" s="1025" t="s">
        <v>7</v>
      </c>
      <c r="D229" s="577">
        <f t="shared" si="3"/>
        <v>4142.51</v>
      </c>
      <c r="G229" s="1027">
        <v>4093.39</v>
      </c>
      <c r="J229" s="570" t="s">
        <v>5368</v>
      </c>
      <c r="K229" s="645">
        <f>IFERROR(VLOOKUP(J229,REAJUSTE!A:Y,25,FALSE),"")</f>
        <v>1.012</v>
      </c>
    </row>
    <row r="230" spans="1:11" ht="18" x14ac:dyDescent="0.25">
      <c r="A230" s="1025">
        <v>605707</v>
      </c>
      <c r="B230" s="1026" t="s">
        <v>5830</v>
      </c>
      <c r="C230" s="1025" t="s">
        <v>7</v>
      </c>
      <c r="D230" s="577">
        <f t="shared" si="3"/>
        <v>4681.55</v>
      </c>
      <c r="G230" s="1027">
        <v>4626.04</v>
      </c>
      <c r="J230" s="570" t="s">
        <v>5368</v>
      </c>
      <c r="K230" s="645">
        <f>IFERROR(VLOOKUP(J230,REAJUSTE!A:Y,25,FALSE),"")</f>
        <v>1.012</v>
      </c>
    </row>
    <row r="231" spans="1:11" ht="18" x14ac:dyDescent="0.25">
      <c r="A231" s="1025">
        <v>605619</v>
      </c>
      <c r="B231" s="1026" t="s">
        <v>5831</v>
      </c>
      <c r="C231" s="1025" t="s">
        <v>7</v>
      </c>
      <c r="D231" s="577">
        <f t="shared" si="3"/>
        <v>4606</v>
      </c>
      <c r="G231" s="1027">
        <v>4551.3900000000003</v>
      </c>
      <c r="J231" s="570" t="s">
        <v>5368</v>
      </c>
      <c r="K231" s="645">
        <f>IFERROR(VLOOKUP(J231,REAJUSTE!A:Y,25,FALSE),"")</f>
        <v>1.012</v>
      </c>
    </row>
    <row r="232" spans="1:11" ht="18" x14ac:dyDescent="0.25">
      <c r="A232" s="1025">
        <v>605708</v>
      </c>
      <c r="B232" s="1026" t="s">
        <v>5832</v>
      </c>
      <c r="C232" s="1025" t="s">
        <v>7</v>
      </c>
      <c r="D232" s="577">
        <f t="shared" si="3"/>
        <v>5487.17</v>
      </c>
      <c r="G232" s="1027">
        <v>5422.11</v>
      </c>
      <c r="J232" s="570" t="s">
        <v>5368</v>
      </c>
      <c r="K232" s="645">
        <f>IFERROR(VLOOKUP(J232,REAJUSTE!A:Y,25,FALSE),"")</f>
        <v>1.012</v>
      </c>
    </row>
    <row r="233" spans="1:11" ht="18" x14ac:dyDescent="0.25">
      <c r="A233" s="1025">
        <v>605620</v>
      </c>
      <c r="B233" s="1026" t="s">
        <v>5833</v>
      </c>
      <c r="C233" s="1025" t="s">
        <v>7</v>
      </c>
      <c r="D233" s="577">
        <f t="shared" si="3"/>
        <v>5408.92</v>
      </c>
      <c r="G233" s="1027">
        <v>5344.79</v>
      </c>
      <c r="J233" s="570" t="s">
        <v>5368</v>
      </c>
      <c r="K233" s="645">
        <f>IFERROR(VLOOKUP(J233,REAJUSTE!A:Y,25,FALSE),"")</f>
        <v>1.012</v>
      </c>
    </row>
    <row r="234" spans="1:11" ht="18" x14ac:dyDescent="0.25">
      <c r="A234" s="1025">
        <v>605709</v>
      </c>
      <c r="B234" s="1026" t="s">
        <v>5834</v>
      </c>
      <c r="C234" s="1025" t="s">
        <v>7</v>
      </c>
      <c r="D234" s="577">
        <f t="shared" si="3"/>
        <v>5854.82</v>
      </c>
      <c r="G234" s="1027">
        <v>5785.4</v>
      </c>
      <c r="J234" s="570" t="s">
        <v>5368</v>
      </c>
      <c r="K234" s="645">
        <f>IFERROR(VLOOKUP(J234,REAJUSTE!A:Y,25,FALSE),"")</f>
        <v>1.012</v>
      </c>
    </row>
    <row r="235" spans="1:11" ht="18" x14ac:dyDescent="0.25">
      <c r="A235" s="1025">
        <v>605621</v>
      </c>
      <c r="B235" s="1026" t="s">
        <v>5835</v>
      </c>
      <c r="C235" s="1025" t="s">
        <v>7</v>
      </c>
      <c r="D235" s="577">
        <f t="shared" si="3"/>
        <v>5773.88</v>
      </c>
      <c r="G235" s="1027">
        <v>5705.42</v>
      </c>
      <c r="J235" s="570" t="s">
        <v>5368</v>
      </c>
      <c r="K235" s="645">
        <f>IFERROR(VLOOKUP(J235,REAJUSTE!A:Y,25,FALSE),"")</f>
        <v>1.012</v>
      </c>
    </row>
    <row r="236" spans="1:11" ht="18" x14ac:dyDescent="0.25">
      <c r="A236" s="1025">
        <v>605710</v>
      </c>
      <c r="B236" s="1026" t="s">
        <v>5836</v>
      </c>
      <c r="C236" s="1025" t="s">
        <v>7</v>
      </c>
      <c r="D236" s="577">
        <f t="shared" si="3"/>
        <v>6173.93</v>
      </c>
      <c r="G236" s="1027">
        <v>6100.73</v>
      </c>
      <c r="J236" s="570" t="s">
        <v>5368</v>
      </c>
      <c r="K236" s="645">
        <f>IFERROR(VLOOKUP(J236,REAJUSTE!A:Y,25,FALSE),"")</f>
        <v>1.012</v>
      </c>
    </row>
    <row r="237" spans="1:11" ht="18" x14ac:dyDescent="0.25">
      <c r="A237" s="1025">
        <v>605622</v>
      </c>
      <c r="B237" s="1026" t="s">
        <v>5837</v>
      </c>
      <c r="C237" s="1025" t="s">
        <v>7</v>
      </c>
      <c r="D237" s="577">
        <f t="shared" si="3"/>
        <v>6090.3</v>
      </c>
      <c r="G237" s="1027">
        <v>6018.09</v>
      </c>
      <c r="J237" s="570" t="s">
        <v>5368</v>
      </c>
      <c r="K237" s="645">
        <f>IFERROR(VLOOKUP(J237,REAJUSTE!A:Y,25,FALSE),"")</f>
        <v>1.012</v>
      </c>
    </row>
    <row r="238" spans="1:11" ht="18" x14ac:dyDescent="0.25">
      <c r="A238" s="1025">
        <v>605711</v>
      </c>
      <c r="B238" s="1026" t="s">
        <v>5838</v>
      </c>
      <c r="C238" s="1025" t="s">
        <v>7</v>
      </c>
      <c r="D238" s="577">
        <f t="shared" si="3"/>
        <v>6384.24</v>
      </c>
      <c r="G238" s="1027">
        <v>6308.54</v>
      </c>
      <c r="J238" s="570" t="s">
        <v>5368</v>
      </c>
      <c r="K238" s="645">
        <f>IFERROR(VLOOKUP(J238,REAJUSTE!A:Y,25,FALSE),"")</f>
        <v>1.012</v>
      </c>
    </row>
    <row r="239" spans="1:11" ht="18" x14ac:dyDescent="0.25">
      <c r="A239" s="1025">
        <v>605623</v>
      </c>
      <c r="B239" s="1026" t="s">
        <v>5839</v>
      </c>
      <c r="C239" s="1025" t="s">
        <v>7</v>
      </c>
      <c r="D239" s="577">
        <f t="shared" si="3"/>
        <v>6297.9</v>
      </c>
      <c r="G239" s="1027">
        <v>6223.23</v>
      </c>
      <c r="J239" s="570" t="s">
        <v>5368</v>
      </c>
      <c r="K239" s="645">
        <f>IFERROR(VLOOKUP(J239,REAJUSTE!A:Y,25,FALSE),"")</f>
        <v>1.012</v>
      </c>
    </row>
    <row r="240" spans="1:11" ht="18" x14ac:dyDescent="0.25">
      <c r="A240" s="1025">
        <v>605712</v>
      </c>
      <c r="B240" s="1026" t="s">
        <v>5840</v>
      </c>
      <c r="C240" s="1025" t="s">
        <v>7</v>
      </c>
      <c r="D240" s="577">
        <f t="shared" si="3"/>
        <v>6725.41</v>
      </c>
      <c r="G240" s="1027">
        <v>6645.67</v>
      </c>
      <c r="J240" s="570" t="s">
        <v>5368</v>
      </c>
      <c r="K240" s="645">
        <f>IFERROR(VLOOKUP(J240,REAJUSTE!A:Y,25,FALSE),"")</f>
        <v>1.012</v>
      </c>
    </row>
    <row r="241" spans="1:11" ht="18" x14ac:dyDescent="0.25">
      <c r="A241" s="1025">
        <v>605624</v>
      </c>
      <c r="B241" s="1026" t="s">
        <v>5841</v>
      </c>
      <c r="C241" s="1025" t="s">
        <v>7</v>
      </c>
      <c r="D241" s="577">
        <f t="shared" si="3"/>
        <v>6636.38</v>
      </c>
      <c r="G241" s="1027">
        <v>6557.69</v>
      </c>
      <c r="J241" s="570" t="s">
        <v>5368</v>
      </c>
      <c r="K241" s="645">
        <f>IFERROR(VLOOKUP(J241,REAJUSTE!A:Y,25,FALSE),"")</f>
        <v>1.012</v>
      </c>
    </row>
    <row r="242" spans="1:11" ht="18" x14ac:dyDescent="0.25">
      <c r="A242" s="1025">
        <v>605713</v>
      </c>
      <c r="B242" s="1026" t="s">
        <v>5842</v>
      </c>
      <c r="C242" s="1025" t="s">
        <v>7</v>
      </c>
      <c r="D242" s="577">
        <f t="shared" si="3"/>
        <v>9011.07</v>
      </c>
      <c r="G242" s="1027">
        <v>8904.2199999999993</v>
      </c>
      <c r="J242" s="570" t="s">
        <v>5368</v>
      </c>
      <c r="K242" s="645">
        <f>IFERROR(VLOOKUP(J242,REAJUSTE!A:Y,25,FALSE),"")</f>
        <v>1.012</v>
      </c>
    </row>
    <row r="243" spans="1:11" ht="18" x14ac:dyDescent="0.25">
      <c r="A243" s="1025">
        <v>605625</v>
      </c>
      <c r="B243" s="1026" t="s">
        <v>5843</v>
      </c>
      <c r="C243" s="1025" t="s">
        <v>7</v>
      </c>
      <c r="D243" s="577">
        <f t="shared" si="3"/>
        <v>8919.34</v>
      </c>
      <c r="G243" s="1027">
        <v>8813.58</v>
      </c>
      <c r="J243" s="570" t="s">
        <v>5368</v>
      </c>
      <c r="K243" s="645">
        <f>IFERROR(VLOOKUP(J243,REAJUSTE!A:Y,25,FALSE),"")</f>
        <v>1.012</v>
      </c>
    </row>
    <row r="244" spans="1:11" ht="18" x14ac:dyDescent="0.25">
      <c r="A244" s="1025">
        <v>605714</v>
      </c>
      <c r="B244" s="1026" t="s">
        <v>5844</v>
      </c>
      <c r="C244" s="1025" t="s">
        <v>7</v>
      </c>
      <c r="D244" s="577">
        <f t="shared" si="3"/>
        <v>11339.71</v>
      </c>
      <c r="G244" s="1027">
        <v>11205.25</v>
      </c>
      <c r="J244" s="570" t="s">
        <v>5368</v>
      </c>
      <c r="K244" s="645">
        <f>IFERROR(VLOOKUP(J244,REAJUSTE!A:Y,25,FALSE),"")</f>
        <v>1.012</v>
      </c>
    </row>
    <row r="245" spans="1:11" ht="18" x14ac:dyDescent="0.25">
      <c r="A245" s="1025">
        <v>605626</v>
      </c>
      <c r="B245" s="1026" t="s">
        <v>5845</v>
      </c>
      <c r="C245" s="1025" t="s">
        <v>7</v>
      </c>
      <c r="D245" s="577">
        <f t="shared" si="3"/>
        <v>11245.27</v>
      </c>
      <c r="G245" s="1027">
        <v>11111.93</v>
      </c>
      <c r="J245" s="570" t="s">
        <v>5368</v>
      </c>
      <c r="K245" s="645">
        <f>IFERROR(VLOOKUP(J245,REAJUSTE!A:Y,25,FALSE),"")</f>
        <v>1.012</v>
      </c>
    </row>
    <row r="246" spans="1:11" ht="18" x14ac:dyDescent="0.25">
      <c r="A246" s="1025">
        <v>605715</v>
      </c>
      <c r="B246" s="1026" t="s">
        <v>5846</v>
      </c>
      <c r="C246" s="1025" t="s">
        <v>7</v>
      </c>
      <c r="D246" s="577">
        <f t="shared" si="3"/>
        <v>12113.39</v>
      </c>
      <c r="G246" s="1027">
        <v>11969.76</v>
      </c>
      <c r="J246" s="570" t="s">
        <v>5368</v>
      </c>
      <c r="K246" s="645">
        <f>IFERROR(VLOOKUP(J246,REAJUSTE!A:Y,25,FALSE),"")</f>
        <v>1.012</v>
      </c>
    </row>
    <row r="247" spans="1:11" ht="18" x14ac:dyDescent="0.25">
      <c r="A247" s="1025">
        <v>605627</v>
      </c>
      <c r="B247" s="1026" t="s">
        <v>5847</v>
      </c>
      <c r="C247" s="1025" t="s">
        <v>7</v>
      </c>
      <c r="D247" s="577">
        <f t="shared" si="3"/>
        <v>12016.26</v>
      </c>
      <c r="G247" s="1027">
        <v>11873.78</v>
      </c>
      <c r="J247" s="570" t="s">
        <v>5368</v>
      </c>
      <c r="K247" s="645">
        <f>IFERROR(VLOOKUP(J247,REAJUSTE!A:Y,25,FALSE),"")</f>
        <v>1.012</v>
      </c>
    </row>
    <row r="248" spans="1:11" ht="18" x14ac:dyDescent="0.25">
      <c r="A248" s="1025">
        <v>605716</v>
      </c>
      <c r="B248" s="1026" t="s">
        <v>5848</v>
      </c>
      <c r="C248" s="1025" t="s">
        <v>7</v>
      </c>
      <c r="D248" s="577">
        <f t="shared" si="3"/>
        <v>12573.62</v>
      </c>
      <c r="G248" s="1027">
        <v>12424.53</v>
      </c>
      <c r="J248" s="570" t="s">
        <v>5368</v>
      </c>
      <c r="K248" s="645">
        <f>IFERROR(VLOOKUP(J248,REAJUSTE!A:Y,25,FALSE),"")</f>
        <v>1.012</v>
      </c>
    </row>
    <row r="249" spans="1:11" ht="18" x14ac:dyDescent="0.25">
      <c r="A249" s="1025">
        <v>605628</v>
      </c>
      <c r="B249" s="1026" t="s">
        <v>5849</v>
      </c>
      <c r="C249" s="1025" t="s">
        <v>7</v>
      </c>
      <c r="D249" s="577">
        <f t="shared" si="3"/>
        <v>12473.79</v>
      </c>
      <c r="G249" s="1027">
        <v>12325.88</v>
      </c>
      <c r="J249" s="570" t="s">
        <v>5368</v>
      </c>
      <c r="K249" s="645">
        <f>IFERROR(VLOOKUP(J249,REAJUSTE!A:Y,25,FALSE),"")</f>
        <v>1.012</v>
      </c>
    </row>
    <row r="250" spans="1:11" ht="18" x14ac:dyDescent="0.25">
      <c r="A250" s="1025">
        <v>605717</v>
      </c>
      <c r="B250" s="1026" t="s">
        <v>5850</v>
      </c>
      <c r="C250" s="1025" t="s">
        <v>7</v>
      </c>
      <c r="D250" s="577">
        <f t="shared" si="3"/>
        <v>13405.66</v>
      </c>
      <c r="G250" s="1027">
        <v>13246.7</v>
      </c>
      <c r="J250" s="570" t="s">
        <v>5368</v>
      </c>
      <c r="K250" s="645">
        <f>IFERROR(VLOOKUP(J250,REAJUSTE!A:Y,25,FALSE),"")</f>
        <v>1.012</v>
      </c>
    </row>
    <row r="251" spans="1:11" ht="18" x14ac:dyDescent="0.25">
      <c r="A251" s="1025">
        <v>605629</v>
      </c>
      <c r="B251" s="1026" t="s">
        <v>5851</v>
      </c>
      <c r="C251" s="1025" t="s">
        <v>7</v>
      </c>
      <c r="D251" s="577">
        <f t="shared" si="3"/>
        <v>13303.13</v>
      </c>
      <c r="G251" s="1027">
        <v>13145.39</v>
      </c>
      <c r="J251" s="570" t="s">
        <v>5368</v>
      </c>
      <c r="K251" s="645">
        <f>IFERROR(VLOOKUP(J251,REAJUSTE!A:Y,25,FALSE),"")</f>
        <v>1.012</v>
      </c>
    </row>
    <row r="252" spans="1:11" ht="18" x14ac:dyDescent="0.25">
      <c r="A252" s="1025">
        <v>605651</v>
      </c>
      <c r="B252" s="1026" t="s">
        <v>5852</v>
      </c>
      <c r="C252" s="1025" t="s">
        <v>7</v>
      </c>
      <c r="D252" s="577">
        <f t="shared" si="3"/>
        <v>1505.88</v>
      </c>
      <c r="G252" s="1027">
        <v>1488.03</v>
      </c>
      <c r="J252" s="570" t="s">
        <v>5368</v>
      </c>
      <c r="K252" s="645">
        <f>IFERROR(VLOOKUP(J252,REAJUSTE!A:Y,25,FALSE),"")</f>
        <v>1.012</v>
      </c>
    </row>
    <row r="253" spans="1:11" ht="18" x14ac:dyDescent="0.25">
      <c r="A253" s="1025">
        <v>605460</v>
      </c>
      <c r="B253" s="1026" t="s">
        <v>5853</v>
      </c>
      <c r="C253" s="1025" t="s">
        <v>7</v>
      </c>
      <c r="D253" s="577">
        <f t="shared" si="3"/>
        <v>1477.1</v>
      </c>
      <c r="G253" s="1027">
        <v>1459.59</v>
      </c>
      <c r="J253" s="570" t="s">
        <v>5368</v>
      </c>
      <c r="K253" s="645">
        <f>IFERROR(VLOOKUP(J253,REAJUSTE!A:Y,25,FALSE),"")</f>
        <v>1.012</v>
      </c>
    </row>
    <row r="254" spans="1:11" ht="18" x14ac:dyDescent="0.25">
      <c r="A254" s="1025">
        <v>605652</v>
      </c>
      <c r="B254" s="1026" t="s">
        <v>5854</v>
      </c>
      <c r="C254" s="1025" t="s">
        <v>7</v>
      </c>
      <c r="D254" s="577">
        <f t="shared" si="3"/>
        <v>1732.39</v>
      </c>
      <c r="G254" s="1027">
        <v>1711.85</v>
      </c>
      <c r="J254" s="570" t="s">
        <v>5368</v>
      </c>
      <c r="K254" s="645">
        <f>IFERROR(VLOOKUP(J254,REAJUSTE!A:Y,25,FALSE),"")</f>
        <v>1.012</v>
      </c>
    </row>
    <row r="255" spans="1:11" ht="18" x14ac:dyDescent="0.25">
      <c r="A255" s="1025">
        <v>605461</v>
      </c>
      <c r="B255" s="1026" t="s">
        <v>5855</v>
      </c>
      <c r="C255" s="1025" t="s">
        <v>7</v>
      </c>
      <c r="D255" s="577">
        <f t="shared" si="3"/>
        <v>1701.81</v>
      </c>
      <c r="G255" s="1027">
        <v>1681.64</v>
      </c>
      <c r="J255" s="570" t="s">
        <v>5368</v>
      </c>
      <c r="K255" s="645">
        <f>IFERROR(VLOOKUP(J255,REAJUSTE!A:Y,25,FALSE),"")</f>
        <v>1.012</v>
      </c>
    </row>
    <row r="256" spans="1:11" ht="18" x14ac:dyDescent="0.25">
      <c r="A256" s="1025">
        <v>605653</v>
      </c>
      <c r="B256" s="1026" t="s">
        <v>5856</v>
      </c>
      <c r="C256" s="1025" t="s">
        <v>7</v>
      </c>
      <c r="D256" s="577">
        <f t="shared" si="3"/>
        <v>1958.91</v>
      </c>
      <c r="G256" s="1027">
        <v>1935.69</v>
      </c>
      <c r="J256" s="570" t="s">
        <v>5368</v>
      </c>
      <c r="K256" s="645">
        <f>IFERROR(VLOOKUP(J256,REAJUSTE!A:Y,25,FALSE),"")</f>
        <v>1.012</v>
      </c>
    </row>
    <row r="257" spans="1:11" ht="18" x14ac:dyDescent="0.25">
      <c r="A257" s="1025">
        <v>605462</v>
      </c>
      <c r="B257" s="1026" t="s">
        <v>5857</v>
      </c>
      <c r="C257" s="1025" t="s">
        <v>7</v>
      </c>
      <c r="D257" s="577">
        <f t="shared" si="3"/>
        <v>1926.54</v>
      </c>
      <c r="G257" s="1027">
        <v>1903.7</v>
      </c>
      <c r="J257" s="570" t="s">
        <v>5368</v>
      </c>
      <c r="K257" s="645">
        <f>IFERROR(VLOOKUP(J257,REAJUSTE!A:Y,25,FALSE),"")</f>
        <v>1.012</v>
      </c>
    </row>
    <row r="258" spans="1:11" ht="18" x14ac:dyDescent="0.25">
      <c r="A258" s="1025">
        <v>605654</v>
      </c>
      <c r="B258" s="1026" t="s">
        <v>5858</v>
      </c>
      <c r="C258" s="1025" t="s">
        <v>7</v>
      </c>
      <c r="D258" s="577">
        <f t="shared" si="3"/>
        <v>2141.4299999999998</v>
      </c>
      <c r="G258" s="1027">
        <v>2116.04</v>
      </c>
      <c r="J258" s="570" t="s">
        <v>5368</v>
      </c>
      <c r="K258" s="645">
        <f>IFERROR(VLOOKUP(J258,REAJUSTE!A:Y,25,FALSE),"")</f>
        <v>1.012</v>
      </c>
    </row>
    <row r="259" spans="1:11" ht="18" x14ac:dyDescent="0.25">
      <c r="A259" s="1025">
        <v>605463</v>
      </c>
      <c r="B259" s="1026" t="s">
        <v>5859</v>
      </c>
      <c r="C259" s="1025" t="s">
        <v>7</v>
      </c>
      <c r="D259" s="577">
        <f t="shared" si="3"/>
        <v>2107.25</v>
      </c>
      <c r="G259" s="1027">
        <v>2082.27</v>
      </c>
      <c r="J259" s="570" t="s">
        <v>5368</v>
      </c>
      <c r="K259" s="645">
        <f>IFERROR(VLOOKUP(J259,REAJUSTE!A:Y,25,FALSE),"")</f>
        <v>1.012</v>
      </c>
    </row>
    <row r="260" spans="1:11" ht="18" x14ac:dyDescent="0.25">
      <c r="A260" s="1025">
        <v>605655</v>
      </c>
      <c r="B260" s="1026" t="s">
        <v>5860</v>
      </c>
      <c r="C260" s="1025" t="s">
        <v>7</v>
      </c>
      <c r="D260" s="577">
        <f t="shared" si="3"/>
        <v>2367.88</v>
      </c>
      <c r="G260" s="1027">
        <v>2339.81</v>
      </c>
      <c r="J260" s="570" t="s">
        <v>5368</v>
      </c>
      <c r="K260" s="645">
        <f>IFERROR(VLOOKUP(J260,REAJUSTE!A:Y,25,FALSE),"")</f>
        <v>1.012</v>
      </c>
    </row>
    <row r="261" spans="1:11" ht="18" x14ac:dyDescent="0.25">
      <c r="A261" s="1025">
        <v>605464</v>
      </c>
      <c r="B261" s="1026" t="s">
        <v>5861</v>
      </c>
      <c r="C261" s="1025" t="s">
        <v>7</v>
      </c>
      <c r="D261" s="577">
        <f t="shared" si="3"/>
        <v>2331.91</v>
      </c>
      <c r="G261" s="1027">
        <v>2304.2600000000002</v>
      </c>
      <c r="J261" s="570" t="s">
        <v>5368</v>
      </c>
      <c r="K261" s="645">
        <f>IFERROR(VLOOKUP(J261,REAJUSTE!A:Y,25,FALSE),"")</f>
        <v>1.012</v>
      </c>
    </row>
    <row r="262" spans="1:11" ht="18" x14ac:dyDescent="0.25">
      <c r="A262" s="1025">
        <v>605656</v>
      </c>
      <c r="B262" s="1026" t="s">
        <v>5862</v>
      </c>
      <c r="C262" s="1025" t="s">
        <v>7</v>
      </c>
      <c r="D262" s="577">
        <f t="shared" si="3"/>
        <v>2682.54</v>
      </c>
      <c r="G262" s="1027">
        <v>2650.74</v>
      </c>
      <c r="J262" s="570" t="s">
        <v>5368</v>
      </c>
      <c r="K262" s="645">
        <f>IFERROR(VLOOKUP(J262,REAJUSTE!A:Y,25,FALSE),"")</f>
        <v>1.012</v>
      </c>
    </row>
    <row r="263" spans="1:11" ht="18" x14ac:dyDescent="0.25">
      <c r="A263" s="1025">
        <v>605465</v>
      </c>
      <c r="B263" s="1026" t="s">
        <v>5863</v>
      </c>
      <c r="C263" s="1025" t="s">
        <v>7</v>
      </c>
      <c r="D263" s="577">
        <f t="shared" si="3"/>
        <v>2644.78</v>
      </c>
      <c r="G263" s="1027">
        <v>2613.42</v>
      </c>
      <c r="J263" s="570" t="s">
        <v>5368</v>
      </c>
      <c r="K263" s="645">
        <f>IFERROR(VLOOKUP(J263,REAJUSTE!A:Y,25,FALSE),"")</f>
        <v>1.012</v>
      </c>
    </row>
    <row r="264" spans="1:11" ht="18" x14ac:dyDescent="0.25">
      <c r="A264" s="1025">
        <v>605657</v>
      </c>
      <c r="B264" s="1026" t="s">
        <v>5864</v>
      </c>
      <c r="C264" s="1025" t="s">
        <v>7</v>
      </c>
      <c r="D264" s="577">
        <f t="shared" si="3"/>
        <v>2865.02</v>
      </c>
      <c r="G264" s="1027">
        <v>2831.05</v>
      </c>
      <c r="J264" s="570" t="s">
        <v>5368</v>
      </c>
      <c r="K264" s="645">
        <f>IFERROR(VLOOKUP(J264,REAJUSTE!A:Y,25,FALSE),"")</f>
        <v>1.012</v>
      </c>
    </row>
    <row r="265" spans="1:11" ht="18" x14ac:dyDescent="0.25">
      <c r="A265" s="1025">
        <v>605466</v>
      </c>
      <c r="B265" s="1026" t="s">
        <v>5865</v>
      </c>
      <c r="C265" s="1025" t="s">
        <v>7</v>
      </c>
      <c r="D265" s="577">
        <f t="shared" si="3"/>
        <v>2825.44</v>
      </c>
      <c r="G265" s="1027">
        <v>2791.94</v>
      </c>
      <c r="J265" s="570" t="s">
        <v>5368</v>
      </c>
      <c r="K265" s="645">
        <f>IFERROR(VLOOKUP(J265,REAJUSTE!A:Y,25,FALSE),"")</f>
        <v>1.012</v>
      </c>
    </row>
    <row r="266" spans="1:11" ht="18" x14ac:dyDescent="0.25">
      <c r="A266" s="1025">
        <v>605658</v>
      </c>
      <c r="B266" s="1026" t="s">
        <v>5866</v>
      </c>
      <c r="C266" s="1025" t="s">
        <v>7</v>
      </c>
      <c r="D266" s="577">
        <f t="shared" ref="D266:D329" si="4">TRUNC(G266*K266,2)</f>
        <v>3132.94</v>
      </c>
      <c r="G266" s="1027">
        <v>3095.8</v>
      </c>
      <c r="J266" s="570" t="s">
        <v>5368</v>
      </c>
      <c r="K266" s="645">
        <f>IFERROR(VLOOKUP(J266,REAJUSTE!A:Y,25,FALSE),"")</f>
        <v>1.012</v>
      </c>
    </row>
    <row r="267" spans="1:11" ht="18" x14ac:dyDescent="0.25">
      <c r="A267" s="1025">
        <v>605467</v>
      </c>
      <c r="B267" s="1026" t="s">
        <v>5867</v>
      </c>
      <c r="C267" s="1025" t="s">
        <v>7</v>
      </c>
      <c r="D267" s="577">
        <f t="shared" si="4"/>
        <v>3070.89</v>
      </c>
      <c r="G267" s="1027">
        <v>3034.48</v>
      </c>
      <c r="J267" s="570" t="s">
        <v>5368</v>
      </c>
      <c r="K267" s="645">
        <f>IFERROR(VLOOKUP(J267,REAJUSTE!A:Y,25,FALSE),"")</f>
        <v>1.012</v>
      </c>
    </row>
    <row r="268" spans="1:11" ht="18" x14ac:dyDescent="0.25">
      <c r="A268" s="1025">
        <v>605659</v>
      </c>
      <c r="B268" s="1026" t="s">
        <v>5868</v>
      </c>
      <c r="C268" s="1025" t="s">
        <v>7</v>
      </c>
      <c r="D268" s="577">
        <f t="shared" si="4"/>
        <v>3320.1</v>
      </c>
      <c r="G268" s="1027">
        <v>3280.74</v>
      </c>
      <c r="J268" s="570" t="s">
        <v>5368</v>
      </c>
      <c r="K268" s="645">
        <f>IFERROR(VLOOKUP(J268,REAJUSTE!A:Y,25,FALSE),"")</f>
        <v>1.012</v>
      </c>
    </row>
    <row r="269" spans="1:11" ht="18" x14ac:dyDescent="0.25">
      <c r="A269" s="1025">
        <v>605468</v>
      </c>
      <c r="B269" s="1026" t="s">
        <v>5869</v>
      </c>
      <c r="C269" s="1025" t="s">
        <v>7</v>
      </c>
      <c r="D269" s="577">
        <f t="shared" si="4"/>
        <v>3255.35</v>
      </c>
      <c r="G269" s="1027">
        <v>3216.75</v>
      </c>
      <c r="J269" s="570" t="s">
        <v>5368</v>
      </c>
      <c r="K269" s="645">
        <f>IFERROR(VLOOKUP(J269,REAJUSTE!A:Y,25,FALSE),"")</f>
        <v>1.012</v>
      </c>
    </row>
    <row r="270" spans="1:11" ht="18" x14ac:dyDescent="0.25">
      <c r="A270" s="1025">
        <v>605660</v>
      </c>
      <c r="B270" s="1026" t="s">
        <v>5870</v>
      </c>
      <c r="C270" s="1025" t="s">
        <v>7</v>
      </c>
      <c r="D270" s="577">
        <f t="shared" si="4"/>
        <v>3552.03</v>
      </c>
      <c r="G270" s="1027">
        <v>3509.92</v>
      </c>
      <c r="J270" s="570" t="s">
        <v>5368</v>
      </c>
      <c r="K270" s="645">
        <f>IFERROR(VLOOKUP(J270,REAJUSTE!A:Y,25,FALSE),"")</f>
        <v>1.012</v>
      </c>
    </row>
    <row r="271" spans="1:11" ht="18" x14ac:dyDescent="0.25">
      <c r="A271" s="1025">
        <v>605469</v>
      </c>
      <c r="B271" s="1026" t="s">
        <v>5871</v>
      </c>
      <c r="C271" s="1025" t="s">
        <v>7</v>
      </c>
      <c r="D271" s="577">
        <f t="shared" si="4"/>
        <v>3484.57</v>
      </c>
      <c r="G271" s="1027">
        <v>3443.26</v>
      </c>
      <c r="J271" s="570" t="s">
        <v>5368</v>
      </c>
      <c r="K271" s="645">
        <f>IFERROR(VLOOKUP(J271,REAJUSTE!A:Y,25,FALSE),"")</f>
        <v>1.012</v>
      </c>
    </row>
    <row r="272" spans="1:11" ht="18" x14ac:dyDescent="0.25">
      <c r="A272" s="1025">
        <v>605661</v>
      </c>
      <c r="B272" s="1026" t="s">
        <v>5872</v>
      </c>
      <c r="C272" s="1025" t="s">
        <v>7</v>
      </c>
      <c r="D272" s="577">
        <f t="shared" si="4"/>
        <v>3788.1</v>
      </c>
      <c r="G272" s="1027">
        <v>3743.19</v>
      </c>
      <c r="J272" s="570" t="s">
        <v>5368</v>
      </c>
      <c r="K272" s="645">
        <f>IFERROR(VLOOKUP(J272,REAJUSTE!A:Y,25,FALSE),"")</f>
        <v>1.012</v>
      </c>
    </row>
    <row r="273" spans="1:11" ht="18" x14ac:dyDescent="0.25">
      <c r="A273" s="1025">
        <v>605470</v>
      </c>
      <c r="B273" s="1026" t="s">
        <v>5873</v>
      </c>
      <c r="C273" s="1025" t="s">
        <v>7</v>
      </c>
      <c r="D273" s="577">
        <f t="shared" si="4"/>
        <v>3717.95</v>
      </c>
      <c r="G273" s="1027">
        <v>3673.87</v>
      </c>
      <c r="J273" s="570" t="s">
        <v>5368</v>
      </c>
      <c r="K273" s="645">
        <f>IFERROR(VLOOKUP(J273,REAJUSTE!A:Y,25,FALSE),"")</f>
        <v>1.012</v>
      </c>
    </row>
    <row r="274" spans="1:11" ht="18" x14ac:dyDescent="0.25">
      <c r="A274" s="1025">
        <v>605662</v>
      </c>
      <c r="B274" s="1026" t="s">
        <v>5874</v>
      </c>
      <c r="C274" s="1025" t="s">
        <v>7</v>
      </c>
      <c r="D274" s="577">
        <f t="shared" si="4"/>
        <v>3981.64</v>
      </c>
      <c r="G274" s="1027">
        <v>3934.43</v>
      </c>
      <c r="J274" s="570" t="s">
        <v>5368</v>
      </c>
      <c r="K274" s="645">
        <f>IFERROR(VLOOKUP(J274,REAJUSTE!A:Y,25,FALSE),"")</f>
        <v>1.012</v>
      </c>
    </row>
    <row r="275" spans="1:11" ht="18" x14ac:dyDescent="0.25">
      <c r="A275" s="1025">
        <v>605471</v>
      </c>
      <c r="B275" s="1026" t="s">
        <v>5875</v>
      </c>
      <c r="C275" s="1025" t="s">
        <v>7</v>
      </c>
      <c r="D275" s="577">
        <f t="shared" si="4"/>
        <v>3908.79</v>
      </c>
      <c r="G275" s="1027">
        <v>3862.45</v>
      </c>
      <c r="J275" s="570" t="s">
        <v>5368</v>
      </c>
      <c r="K275" s="645">
        <f>IFERROR(VLOOKUP(J275,REAJUSTE!A:Y,25,FALSE),"")</f>
        <v>1.012</v>
      </c>
    </row>
    <row r="276" spans="1:11" ht="18" x14ac:dyDescent="0.25">
      <c r="A276" s="1025">
        <v>605663</v>
      </c>
      <c r="B276" s="1026" t="s">
        <v>5876</v>
      </c>
      <c r="C276" s="1025" t="s">
        <v>7</v>
      </c>
      <c r="D276" s="577">
        <f t="shared" si="4"/>
        <v>4434.08</v>
      </c>
      <c r="G276" s="1027">
        <v>4381.51</v>
      </c>
      <c r="J276" s="570" t="s">
        <v>5368</v>
      </c>
      <c r="K276" s="645">
        <f>IFERROR(VLOOKUP(J276,REAJUSTE!A:Y,25,FALSE),"")</f>
        <v>1.012</v>
      </c>
    </row>
    <row r="277" spans="1:11" ht="18" x14ac:dyDescent="0.25">
      <c r="A277" s="1025">
        <v>605472</v>
      </c>
      <c r="B277" s="1026" t="s">
        <v>5877</v>
      </c>
      <c r="C277" s="1025" t="s">
        <v>7</v>
      </c>
      <c r="D277" s="577">
        <f t="shared" si="4"/>
        <v>4358.54</v>
      </c>
      <c r="G277" s="1027">
        <v>4306.8599999999997</v>
      </c>
      <c r="J277" s="570" t="s">
        <v>5368</v>
      </c>
      <c r="K277" s="645">
        <f>IFERROR(VLOOKUP(J277,REAJUSTE!A:Y,25,FALSE),"")</f>
        <v>1.012</v>
      </c>
    </row>
    <row r="278" spans="1:11" ht="18" x14ac:dyDescent="0.25">
      <c r="A278" s="1025">
        <v>605664</v>
      </c>
      <c r="B278" s="1026" t="s">
        <v>5878</v>
      </c>
      <c r="C278" s="1025" t="s">
        <v>7</v>
      </c>
      <c r="D278" s="577">
        <f t="shared" si="4"/>
        <v>5190.62</v>
      </c>
      <c r="G278" s="1027">
        <v>5129.08</v>
      </c>
      <c r="J278" s="570" t="s">
        <v>5368</v>
      </c>
      <c r="K278" s="645">
        <f>IFERROR(VLOOKUP(J278,REAJUSTE!A:Y,25,FALSE),"")</f>
        <v>1.012</v>
      </c>
    </row>
    <row r="279" spans="1:11" ht="18" x14ac:dyDescent="0.25">
      <c r="A279" s="1025">
        <v>605473</v>
      </c>
      <c r="B279" s="1026" t="s">
        <v>5879</v>
      </c>
      <c r="C279" s="1025" t="s">
        <v>7</v>
      </c>
      <c r="D279" s="577">
        <f t="shared" si="4"/>
        <v>5112.38</v>
      </c>
      <c r="G279" s="1027">
        <v>5051.76</v>
      </c>
      <c r="J279" s="570" t="s">
        <v>5368</v>
      </c>
      <c r="K279" s="645">
        <f>IFERROR(VLOOKUP(J279,REAJUSTE!A:Y,25,FALSE),"")</f>
        <v>1.012</v>
      </c>
    </row>
    <row r="280" spans="1:11" ht="18" x14ac:dyDescent="0.25">
      <c r="A280" s="1025">
        <v>605665</v>
      </c>
      <c r="B280" s="1026" t="s">
        <v>5880</v>
      </c>
      <c r="C280" s="1025" t="s">
        <v>7</v>
      </c>
      <c r="D280" s="577">
        <f t="shared" si="4"/>
        <v>5434.77</v>
      </c>
      <c r="G280" s="1027">
        <v>5370.33</v>
      </c>
      <c r="J280" s="570" t="s">
        <v>5368</v>
      </c>
      <c r="K280" s="645">
        <f>IFERROR(VLOOKUP(J280,REAJUSTE!A:Y,25,FALSE),"")</f>
        <v>1.012</v>
      </c>
    </row>
    <row r="281" spans="1:11" ht="18" x14ac:dyDescent="0.25">
      <c r="A281" s="1025">
        <v>605474</v>
      </c>
      <c r="B281" s="1026" t="s">
        <v>5881</v>
      </c>
      <c r="C281" s="1025" t="s">
        <v>7</v>
      </c>
      <c r="D281" s="577">
        <f t="shared" si="4"/>
        <v>5353.82</v>
      </c>
      <c r="G281" s="1027">
        <v>5290.34</v>
      </c>
      <c r="J281" s="570" t="s">
        <v>5368</v>
      </c>
      <c r="K281" s="645">
        <f>IFERROR(VLOOKUP(J281,REAJUSTE!A:Y,25,FALSE),"")</f>
        <v>1.012</v>
      </c>
    </row>
    <row r="282" spans="1:11" ht="18" x14ac:dyDescent="0.25">
      <c r="A282" s="1025">
        <v>605666</v>
      </c>
      <c r="B282" s="1026" t="s">
        <v>5882</v>
      </c>
      <c r="C282" s="1025" t="s">
        <v>7</v>
      </c>
      <c r="D282" s="577">
        <f t="shared" si="4"/>
        <v>5839.98</v>
      </c>
      <c r="G282" s="1027">
        <v>5770.74</v>
      </c>
      <c r="J282" s="570" t="s">
        <v>5368</v>
      </c>
      <c r="K282" s="645">
        <f>IFERROR(VLOOKUP(J282,REAJUSTE!A:Y,25,FALSE),"")</f>
        <v>1.012</v>
      </c>
    </row>
    <row r="283" spans="1:11" ht="18" x14ac:dyDescent="0.25">
      <c r="A283" s="1025">
        <v>605475</v>
      </c>
      <c r="B283" s="1026" t="s">
        <v>5883</v>
      </c>
      <c r="C283" s="1025" t="s">
        <v>7</v>
      </c>
      <c r="D283" s="577">
        <f t="shared" si="4"/>
        <v>5756.35</v>
      </c>
      <c r="G283" s="1027">
        <v>5688.1</v>
      </c>
      <c r="J283" s="570" t="s">
        <v>5368</v>
      </c>
      <c r="K283" s="645">
        <f>IFERROR(VLOOKUP(J283,REAJUSTE!A:Y,25,FALSE),"")</f>
        <v>1.012</v>
      </c>
    </row>
    <row r="284" spans="1:11" ht="18" x14ac:dyDescent="0.25">
      <c r="A284" s="1025">
        <v>605667</v>
      </c>
      <c r="B284" s="1026" t="s">
        <v>5884</v>
      </c>
      <c r="C284" s="1025" t="s">
        <v>7</v>
      </c>
      <c r="D284" s="577">
        <f t="shared" si="4"/>
        <v>6042.28</v>
      </c>
      <c r="G284" s="1027">
        <v>5970.64</v>
      </c>
      <c r="J284" s="570" t="s">
        <v>5368</v>
      </c>
      <c r="K284" s="645">
        <f>IFERROR(VLOOKUP(J284,REAJUSTE!A:Y,25,FALSE),"")</f>
        <v>1.012</v>
      </c>
    </row>
    <row r="285" spans="1:11" ht="18" x14ac:dyDescent="0.25">
      <c r="A285" s="1025">
        <v>605476</v>
      </c>
      <c r="B285" s="1026" t="s">
        <v>5885</v>
      </c>
      <c r="C285" s="1025" t="s">
        <v>7</v>
      </c>
      <c r="D285" s="577">
        <f t="shared" si="4"/>
        <v>5955.94</v>
      </c>
      <c r="G285" s="1027">
        <v>5885.32</v>
      </c>
      <c r="J285" s="570" t="s">
        <v>5368</v>
      </c>
      <c r="K285" s="645">
        <f>IFERROR(VLOOKUP(J285,REAJUSTE!A:Y,25,FALSE),"")</f>
        <v>1.012</v>
      </c>
    </row>
    <row r="286" spans="1:11" ht="18" x14ac:dyDescent="0.25">
      <c r="A286" s="1025">
        <v>605668</v>
      </c>
      <c r="B286" s="1026" t="s">
        <v>5886</v>
      </c>
      <c r="C286" s="1025" t="s">
        <v>7</v>
      </c>
      <c r="D286" s="577">
        <f t="shared" si="4"/>
        <v>6370.1</v>
      </c>
      <c r="G286" s="1027">
        <v>6294.57</v>
      </c>
      <c r="J286" s="570" t="s">
        <v>5368</v>
      </c>
      <c r="K286" s="645">
        <f>IFERROR(VLOOKUP(J286,REAJUSTE!A:Y,25,FALSE),"")</f>
        <v>1.012</v>
      </c>
    </row>
    <row r="287" spans="1:11" ht="18" x14ac:dyDescent="0.25">
      <c r="A287" s="1025">
        <v>605477</v>
      </c>
      <c r="B287" s="1026" t="s">
        <v>5887</v>
      </c>
      <c r="C287" s="1025" t="s">
        <v>7</v>
      </c>
      <c r="D287" s="577">
        <f t="shared" si="4"/>
        <v>6281.06</v>
      </c>
      <c r="G287" s="1027">
        <v>6206.59</v>
      </c>
      <c r="J287" s="570" t="s">
        <v>5368</v>
      </c>
      <c r="K287" s="645">
        <f>IFERROR(VLOOKUP(J287,REAJUSTE!A:Y,25,FALSE),"")</f>
        <v>1.012</v>
      </c>
    </row>
    <row r="288" spans="1:11" ht="18" x14ac:dyDescent="0.25">
      <c r="A288" s="1025">
        <v>605669</v>
      </c>
      <c r="B288" s="1026" t="s">
        <v>5888</v>
      </c>
      <c r="C288" s="1025" t="s">
        <v>7</v>
      </c>
      <c r="D288" s="577">
        <f t="shared" si="4"/>
        <v>8351.92</v>
      </c>
      <c r="G288" s="1027">
        <v>8252.89</v>
      </c>
      <c r="J288" s="570" t="s">
        <v>5368</v>
      </c>
      <c r="K288" s="645">
        <f>IFERROR(VLOOKUP(J288,REAJUSTE!A:Y,25,FALSE),"")</f>
        <v>1.012</v>
      </c>
    </row>
    <row r="289" spans="1:11" ht="18" x14ac:dyDescent="0.25">
      <c r="A289" s="1025">
        <v>605478</v>
      </c>
      <c r="B289" s="1026" t="s">
        <v>5889</v>
      </c>
      <c r="C289" s="1025" t="s">
        <v>7</v>
      </c>
      <c r="D289" s="577">
        <f t="shared" si="4"/>
        <v>8260.18</v>
      </c>
      <c r="G289" s="1027">
        <v>8162.24</v>
      </c>
      <c r="J289" s="570" t="s">
        <v>5368</v>
      </c>
      <c r="K289" s="645">
        <f>IFERROR(VLOOKUP(J289,REAJUSTE!A:Y,25,FALSE),"")</f>
        <v>1.012</v>
      </c>
    </row>
    <row r="290" spans="1:11" ht="18" x14ac:dyDescent="0.25">
      <c r="A290" s="1025">
        <v>605670</v>
      </c>
      <c r="B290" s="1026" t="s">
        <v>5890</v>
      </c>
      <c r="C290" s="1025" t="s">
        <v>7</v>
      </c>
      <c r="D290" s="577">
        <f t="shared" si="4"/>
        <v>10509.06</v>
      </c>
      <c r="G290" s="1027">
        <v>10384.450000000001</v>
      </c>
      <c r="J290" s="570" t="s">
        <v>5368</v>
      </c>
      <c r="K290" s="645">
        <f>IFERROR(VLOOKUP(J290,REAJUSTE!A:Y,25,FALSE),"")</f>
        <v>1.012</v>
      </c>
    </row>
    <row r="291" spans="1:11" ht="18" x14ac:dyDescent="0.25">
      <c r="A291" s="1025">
        <v>605479</v>
      </c>
      <c r="B291" s="1026" t="s">
        <v>5891</v>
      </c>
      <c r="C291" s="1025" t="s">
        <v>7</v>
      </c>
      <c r="D291" s="577">
        <f t="shared" si="4"/>
        <v>10414.620000000001</v>
      </c>
      <c r="G291" s="1027">
        <v>10291.129999999999</v>
      </c>
      <c r="J291" s="570" t="s">
        <v>5368</v>
      </c>
      <c r="K291" s="645">
        <f>IFERROR(VLOOKUP(J291,REAJUSTE!A:Y,25,FALSE),"")</f>
        <v>1.012</v>
      </c>
    </row>
    <row r="292" spans="1:11" ht="18" x14ac:dyDescent="0.25">
      <c r="A292" s="1025">
        <v>605671</v>
      </c>
      <c r="B292" s="1026" t="s">
        <v>5892</v>
      </c>
      <c r="C292" s="1025" t="s">
        <v>7</v>
      </c>
      <c r="D292" s="577">
        <f t="shared" si="4"/>
        <v>11235.46</v>
      </c>
      <c r="G292" s="1027">
        <v>11102.24</v>
      </c>
      <c r="J292" s="570" t="s">
        <v>5368</v>
      </c>
      <c r="K292" s="645">
        <f>IFERROR(VLOOKUP(J292,REAJUSTE!A:Y,25,FALSE),"")</f>
        <v>1.012</v>
      </c>
    </row>
    <row r="293" spans="1:11" ht="18" x14ac:dyDescent="0.25">
      <c r="A293" s="1025">
        <v>605480</v>
      </c>
      <c r="B293" s="1026" t="s">
        <v>5893</v>
      </c>
      <c r="C293" s="1025" t="s">
        <v>7</v>
      </c>
      <c r="D293" s="577">
        <f t="shared" si="4"/>
        <v>11138.33</v>
      </c>
      <c r="G293" s="1027">
        <v>11006.26</v>
      </c>
      <c r="J293" s="570" t="s">
        <v>5368</v>
      </c>
      <c r="K293" s="645">
        <f>IFERROR(VLOOKUP(J293,REAJUSTE!A:Y,25,FALSE),"")</f>
        <v>1.012</v>
      </c>
    </row>
    <row r="294" spans="1:11" ht="18" x14ac:dyDescent="0.25">
      <c r="A294" s="1025">
        <v>605672</v>
      </c>
      <c r="B294" s="1026" t="s">
        <v>5894</v>
      </c>
      <c r="C294" s="1025" t="s">
        <v>7</v>
      </c>
      <c r="D294" s="577">
        <f t="shared" si="4"/>
        <v>11678.81</v>
      </c>
      <c r="G294" s="1027">
        <v>11540.33</v>
      </c>
      <c r="J294" s="570" t="s">
        <v>5368</v>
      </c>
      <c r="K294" s="645">
        <f>IFERROR(VLOOKUP(J294,REAJUSTE!A:Y,25,FALSE),"")</f>
        <v>1.012</v>
      </c>
    </row>
    <row r="295" spans="1:11" ht="18" x14ac:dyDescent="0.25">
      <c r="A295" s="1025">
        <v>605481</v>
      </c>
      <c r="B295" s="1026" t="s">
        <v>5895</v>
      </c>
      <c r="C295" s="1025" t="s">
        <v>7</v>
      </c>
      <c r="D295" s="577">
        <f t="shared" si="4"/>
        <v>11578.99</v>
      </c>
      <c r="G295" s="1027">
        <v>11441.69</v>
      </c>
      <c r="J295" s="570" t="s">
        <v>5368</v>
      </c>
      <c r="K295" s="645">
        <f>IFERROR(VLOOKUP(J295,REAJUSTE!A:Y,25,FALSE),"")</f>
        <v>1.012</v>
      </c>
    </row>
    <row r="296" spans="1:11" ht="18" x14ac:dyDescent="0.25">
      <c r="A296" s="1025">
        <v>605673</v>
      </c>
      <c r="B296" s="1026" t="s">
        <v>5896</v>
      </c>
      <c r="C296" s="1025" t="s">
        <v>7</v>
      </c>
      <c r="D296" s="577">
        <f t="shared" si="4"/>
        <v>12466.96</v>
      </c>
      <c r="G296" s="1027">
        <v>12319.14</v>
      </c>
      <c r="J296" s="570" t="s">
        <v>5368</v>
      </c>
      <c r="K296" s="645">
        <f>IFERROR(VLOOKUP(J296,REAJUSTE!A:Y,25,FALSE),"")</f>
        <v>1.012</v>
      </c>
    </row>
    <row r="297" spans="1:11" ht="18" x14ac:dyDescent="0.25">
      <c r="A297" s="1025">
        <v>605482</v>
      </c>
      <c r="B297" s="1026" t="s">
        <v>5897</v>
      </c>
      <c r="C297" s="1025" t="s">
        <v>7</v>
      </c>
      <c r="D297" s="577">
        <f t="shared" si="4"/>
        <v>12364.44</v>
      </c>
      <c r="G297" s="1027">
        <v>12217.83</v>
      </c>
      <c r="J297" s="570" t="s">
        <v>5368</v>
      </c>
      <c r="K297" s="645">
        <f>IFERROR(VLOOKUP(J297,REAJUSTE!A:Y,25,FALSE),"")</f>
        <v>1.012</v>
      </c>
    </row>
    <row r="298" spans="1:11" ht="18" x14ac:dyDescent="0.25">
      <c r="A298" s="1025">
        <v>605718</v>
      </c>
      <c r="B298" s="1026" t="s">
        <v>5898</v>
      </c>
      <c r="C298" s="1025" t="s">
        <v>7</v>
      </c>
      <c r="D298" s="577">
        <f t="shared" si="4"/>
        <v>7472.98</v>
      </c>
      <c r="G298" s="1027">
        <v>7384.37</v>
      </c>
      <c r="J298" s="570" t="s">
        <v>5368</v>
      </c>
      <c r="K298" s="645">
        <f>IFERROR(VLOOKUP(J298,REAJUSTE!A:Y,25,FALSE),"")</f>
        <v>1.012</v>
      </c>
    </row>
    <row r="299" spans="1:11" ht="18" x14ac:dyDescent="0.25">
      <c r="A299" s="1025">
        <v>605630</v>
      </c>
      <c r="B299" s="1026" t="s">
        <v>5899</v>
      </c>
      <c r="C299" s="1025" t="s">
        <v>7</v>
      </c>
      <c r="D299" s="577">
        <f t="shared" si="4"/>
        <v>7405.53</v>
      </c>
      <c r="G299" s="1027">
        <v>7317.72</v>
      </c>
      <c r="J299" s="570" t="s">
        <v>5368</v>
      </c>
      <c r="K299" s="645">
        <f>IFERROR(VLOOKUP(J299,REAJUSTE!A:Y,25,FALSE),"")</f>
        <v>1.012</v>
      </c>
    </row>
    <row r="300" spans="1:11" ht="18" x14ac:dyDescent="0.25">
      <c r="A300" s="1025">
        <v>605719</v>
      </c>
      <c r="B300" s="1026" t="s">
        <v>5900</v>
      </c>
      <c r="C300" s="1025" t="s">
        <v>7</v>
      </c>
      <c r="D300" s="577">
        <f t="shared" si="4"/>
        <v>9260.91</v>
      </c>
      <c r="G300" s="1027">
        <v>9151.1</v>
      </c>
      <c r="J300" s="570" t="s">
        <v>5368</v>
      </c>
      <c r="K300" s="645">
        <f>IFERROR(VLOOKUP(J300,REAJUSTE!A:Y,25,FALSE),"")</f>
        <v>1.012</v>
      </c>
    </row>
    <row r="301" spans="1:11" ht="18" x14ac:dyDescent="0.25">
      <c r="A301" s="1025">
        <v>605631</v>
      </c>
      <c r="B301" s="1026" t="s">
        <v>5901</v>
      </c>
      <c r="C301" s="1025" t="s">
        <v>7</v>
      </c>
      <c r="D301" s="577">
        <f t="shared" si="4"/>
        <v>9185.36</v>
      </c>
      <c r="G301" s="1027">
        <v>9076.4500000000007</v>
      </c>
      <c r="J301" s="570" t="s">
        <v>5368</v>
      </c>
      <c r="K301" s="645">
        <f>IFERROR(VLOOKUP(J301,REAJUSTE!A:Y,25,FALSE),"")</f>
        <v>1.012</v>
      </c>
    </row>
    <row r="302" spans="1:11" ht="18" x14ac:dyDescent="0.25">
      <c r="A302" s="1025">
        <v>605720</v>
      </c>
      <c r="B302" s="1026" t="s">
        <v>5902</v>
      </c>
      <c r="C302" s="1025" t="s">
        <v>7</v>
      </c>
      <c r="D302" s="577">
        <f t="shared" si="4"/>
        <v>9556.5</v>
      </c>
      <c r="G302" s="1027">
        <v>9443.19</v>
      </c>
      <c r="J302" s="570" t="s">
        <v>5368</v>
      </c>
      <c r="K302" s="645">
        <f>IFERROR(VLOOKUP(J302,REAJUSTE!A:Y,25,FALSE),"")</f>
        <v>1.012</v>
      </c>
    </row>
    <row r="303" spans="1:11" ht="18" x14ac:dyDescent="0.25">
      <c r="A303" s="1025">
        <v>605632</v>
      </c>
      <c r="B303" s="1026" t="s">
        <v>5903</v>
      </c>
      <c r="C303" s="1025" t="s">
        <v>7</v>
      </c>
      <c r="D303" s="577">
        <f t="shared" si="4"/>
        <v>9478.26</v>
      </c>
      <c r="G303" s="1027">
        <v>9365.8700000000008</v>
      </c>
      <c r="J303" s="570" t="s">
        <v>5368</v>
      </c>
      <c r="K303" s="645">
        <f>IFERROR(VLOOKUP(J303,REAJUSTE!A:Y,25,FALSE),"")</f>
        <v>1.012</v>
      </c>
    </row>
    <row r="304" spans="1:11" ht="18" x14ac:dyDescent="0.25">
      <c r="A304" s="1025">
        <v>605721</v>
      </c>
      <c r="B304" s="1026" t="s">
        <v>5904</v>
      </c>
      <c r="C304" s="1025" t="s">
        <v>7</v>
      </c>
      <c r="D304" s="577">
        <f t="shared" si="4"/>
        <v>10826.48</v>
      </c>
      <c r="G304" s="1027">
        <v>10698.11</v>
      </c>
      <c r="J304" s="570" t="s">
        <v>5368</v>
      </c>
      <c r="K304" s="645">
        <f>IFERROR(VLOOKUP(J304,REAJUSTE!A:Y,25,FALSE),"")</f>
        <v>1.012</v>
      </c>
    </row>
    <row r="305" spans="1:11" ht="18" x14ac:dyDescent="0.25">
      <c r="A305" s="1025">
        <v>605633</v>
      </c>
      <c r="B305" s="1026" t="s">
        <v>5905</v>
      </c>
      <c r="C305" s="1025" t="s">
        <v>7</v>
      </c>
      <c r="D305" s="577">
        <f t="shared" si="4"/>
        <v>10741.49</v>
      </c>
      <c r="G305" s="1027">
        <v>10614.13</v>
      </c>
      <c r="J305" s="570" t="s">
        <v>5368</v>
      </c>
      <c r="K305" s="645">
        <f>IFERROR(VLOOKUP(J305,REAJUSTE!A:Y,25,FALSE),"")</f>
        <v>1.012</v>
      </c>
    </row>
    <row r="306" spans="1:11" ht="18" x14ac:dyDescent="0.25">
      <c r="A306" s="1025">
        <v>605722</v>
      </c>
      <c r="B306" s="1026" t="s">
        <v>5906</v>
      </c>
      <c r="C306" s="1025" t="s">
        <v>7</v>
      </c>
      <c r="D306" s="577">
        <f t="shared" si="4"/>
        <v>11472.43</v>
      </c>
      <c r="G306" s="1027">
        <v>11336.4</v>
      </c>
      <c r="J306" s="570" t="s">
        <v>5368</v>
      </c>
      <c r="K306" s="645">
        <f>IFERROR(VLOOKUP(J306,REAJUSTE!A:Y,25,FALSE),"")</f>
        <v>1.012</v>
      </c>
    </row>
    <row r="307" spans="1:11" ht="18" x14ac:dyDescent="0.25">
      <c r="A307" s="1025">
        <v>605634</v>
      </c>
      <c r="B307" s="1026" t="s">
        <v>5907</v>
      </c>
      <c r="C307" s="1025" t="s">
        <v>7</v>
      </c>
      <c r="D307" s="577">
        <f t="shared" si="4"/>
        <v>11383.4</v>
      </c>
      <c r="G307" s="1027">
        <v>11248.42</v>
      </c>
      <c r="J307" s="570" t="s">
        <v>5368</v>
      </c>
      <c r="K307" s="645">
        <f>IFERROR(VLOOKUP(J307,REAJUSTE!A:Y,25,FALSE),"")</f>
        <v>1.012</v>
      </c>
    </row>
    <row r="308" spans="1:11" ht="18" x14ac:dyDescent="0.25">
      <c r="A308" s="1025">
        <v>605723</v>
      </c>
      <c r="B308" s="1026" t="s">
        <v>5908</v>
      </c>
      <c r="C308" s="1025" t="s">
        <v>7</v>
      </c>
      <c r="D308" s="577">
        <f t="shared" si="4"/>
        <v>13422.54</v>
      </c>
      <c r="G308" s="1027">
        <v>13263.38</v>
      </c>
      <c r="J308" s="570" t="s">
        <v>5368</v>
      </c>
      <c r="K308" s="645">
        <f>IFERROR(VLOOKUP(J308,REAJUSTE!A:Y,25,FALSE),"")</f>
        <v>1.012</v>
      </c>
    </row>
    <row r="309" spans="1:11" ht="18" x14ac:dyDescent="0.25">
      <c r="A309" s="1025">
        <v>605635</v>
      </c>
      <c r="B309" s="1026" t="s">
        <v>5909</v>
      </c>
      <c r="C309" s="1025" t="s">
        <v>7</v>
      </c>
      <c r="D309" s="577">
        <f t="shared" si="4"/>
        <v>13324.06</v>
      </c>
      <c r="G309" s="1027">
        <v>13166.07</v>
      </c>
      <c r="J309" s="570" t="s">
        <v>5368</v>
      </c>
      <c r="K309" s="645">
        <f>IFERROR(VLOOKUP(J309,REAJUSTE!A:Y,25,FALSE),"")</f>
        <v>1.012</v>
      </c>
    </row>
    <row r="310" spans="1:11" ht="18" x14ac:dyDescent="0.25">
      <c r="A310" s="1025">
        <v>605724</v>
      </c>
      <c r="B310" s="1026" t="s">
        <v>5910</v>
      </c>
      <c r="C310" s="1025" t="s">
        <v>7</v>
      </c>
      <c r="D310" s="577">
        <f t="shared" si="4"/>
        <v>15329.41</v>
      </c>
      <c r="G310" s="1027">
        <v>15147.64</v>
      </c>
      <c r="J310" s="570" t="s">
        <v>5368</v>
      </c>
      <c r="K310" s="645">
        <f>IFERROR(VLOOKUP(J310,REAJUSTE!A:Y,25,FALSE),"")</f>
        <v>1.012</v>
      </c>
    </row>
    <row r="311" spans="1:11" ht="18" x14ac:dyDescent="0.25">
      <c r="A311" s="1025">
        <v>605636</v>
      </c>
      <c r="B311" s="1026" t="s">
        <v>5911</v>
      </c>
      <c r="C311" s="1025" t="s">
        <v>7</v>
      </c>
      <c r="D311" s="577">
        <f t="shared" si="4"/>
        <v>15193.16</v>
      </c>
      <c r="G311" s="1027">
        <v>15013.01</v>
      </c>
      <c r="J311" s="570" t="s">
        <v>5368</v>
      </c>
      <c r="K311" s="645">
        <f>IFERROR(VLOOKUP(J311,REAJUSTE!A:Y,25,FALSE),"")</f>
        <v>1.012</v>
      </c>
    </row>
    <row r="312" spans="1:11" ht="18" x14ac:dyDescent="0.25">
      <c r="A312" s="1025">
        <v>605725</v>
      </c>
      <c r="B312" s="1026" t="s">
        <v>5912</v>
      </c>
      <c r="C312" s="1025" t="s">
        <v>7</v>
      </c>
      <c r="D312" s="577">
        <f t="shared" si="4"/>
        <v>16272.87</v>
      </c>
      <c r="G312" s="1027">
        <v>16079.92</v>
      </c>
      <c r="J312" s="570" t="s">
        <v>5368</v>
      </c>
      <c r="K312" s="645">
        <f>IFERROR(VLOOKUP(J312,REAJUSTE!A:Y,25,FALSE),"")</f>
        <v>1.012</v>
      </c>
    </row>
    <row r="313" spans="1:11" ht="18" x14ac:dyDescent="0.25">
      <c r="A313" s="1025">
        <v>605637</v>
      </c>
      <c r="B313" s="1026" t="s">
        <v>5913</v>
      </c>
      <c r="C313" s="1025" t="s">
        <v>7</v>
      </c>
      <c r="D313" s="577">
        <f t="shared" si="4"/>
        <v>16132.57</v>
      </c>
      <c r="G313" s="1027">
        <v>15941.28</v>
      </c>
      <c r="J313" s="570" t="s">
        <v>5368</v>
      </c>
      <c r="K313" s="645">
        <f>IFERROR(VLOOKUP(J313,REAJUSTE!A:Y,25,FALSE),"")</f>
        <v>1.012</v>
      </c>
    </row>
    <row r="314" spans="1:11" ht="18" x14ac:dyDescent="0.25">
      <c r="A314" s="1025">
        <v>605726</v>
      </c>
      <c r="B314" s="1026" t="s">
        <v>5914</v>
      </c>
      <c r="C314" s="1025" t="s">
        <v>7</v>
      </c>
      <c r="D314" s="577">
        <f t="shared" si="4"/>
        <v>17223.22</v>
      </c>
      <c r="G314" s="1027">
        <v>17019</v>
      </c>
      <c r="J314" s="570" t="s">
        <v>5368</v>
      </c>
      <c r="K314" s="645">
        <f>IFERROR(VLOOKUP(J314,REAJUSTE!A:Y,25,FALSE),"")</f>
        <v>1.012</v>
      </c>
    </row>
    <row r="315" spans="1:11" ht="18" x14ac:dyDescent="0.25">
      <c r="A315" s="1025">
        <v>605638</v>
      </c>
      <c r="B315" s="1026" t="s">
        <v>5915</v>
      </c>
      <c r="C315" s="1025" t="s">
        <v>7</v>
      </c>
      <c r="D315" s="577">
        <f t="shared" si="4"/>
        <v>17077.54</v>
      </c>
      <c r="G315" s="1027">
        <v>16875.04</v>
      </c>
      <c r="J315" s="570" t="s">
        <v>5368</v>
      </c>
      <c r="K315" s="645">
        <f>IFERROR(VLOOKUP(J315,REAJUSTE!A:Y,25,FALSE),"")</f>
        <v>1.012</v>
      </c>
    </row>
    <row r="316" spans="1:11" ht="18" x14ac:dyDescent="0.25">
      <c r="A316" s="1025">
        <v>605727</v>
      </c>
      <c r="B316" s="1026" t="s">
        <v>5916</v>
      </c>
      <c r="C316" s="1025" t="s">
        <v>7</v>
      </c>
      <c r="D316" s="577">
        <f t="shared" si="4"/>
        <v>18458.900000000001</v>
      </c>
      <c r="G316" s="1027">
        <v>18240.02</v>
      </c>
      <c r="J316" s="570" t="s">
        <v>5368</v>
      </c>
      <c r="K316" s="645">
        <f>IFERROR(VLOOKUP(J316,REAJUSTE!A:Y,25,FALSE),"")</f>
        <v>1.012</v>
      </c>
    </row>
    <row r="317" spans="1:11" ht="18" x14ac:dyDescent="0.25">
      <c r="A317" s="1025">
        <v>605639</v>
      </c>
      <c r="B317" s="1026" t="s">
        <v>5917</v>
      </c>
      <c r="C317" s="1025" t="s">
        <v>7</v>
      </c>
      <c r="D317" s="577">
        <f t="shared" si="4"/>
        <v>18306.46</v>
      </c>
      <c r="G317" s="1027">
        <v>18089.39</v>
      </c>
      <c r="J317" s="570" t="s">
        <v>5368</v>
      </c>
      <c r="K317" s="645">
        <f>IFERROR(VLOOKUP(J317,REAJUSTE!A:Y,25,FALSE),"")</f>
        <v>1.012</v>
      </c>
    </row>
    <row r="318" spans="1:11" ht="18" x14ac:dyDescent="0.25">
      <c r="A318" s="1025">
        <v>605728</v>
      </c>
      <c r="B318" s="1026" t="s">
        <v>5918</v>
      </c>
      <c r="C318" s="1025" t="s">
        <v>7</v>
      </c>
      <c r="D318" s="577">
        <f t="shared" si="4"/>
        <v>19150.89</v>
      </c>
      <c r="G318" s="1027">
        <v>18923.810000000001</v>
      </c>
      <c r="J318" s="570" t="s">
        <v>5368</v>
      </c>
      <c r="K318" s="645">
        <f>IFERROR(VLOOKUP(J318,REAJUSTE!A:Y,25,FALSE),"")</f>
        <v>1.012</v>
      </c>
    </row>
    <row r="319" spans="1:11" ht="18" x14ac:dyDescent="0.25">
      <c r="A319" s="1025">
        <v>605640</v>
      </c>
      <c r="B319" s="1026" t="s">
        <v>5919</v>
      </c>
      <c r="C319" s="1025" t="s">
        <v>7</v>
      </c>
      <c r="D319" s="577">
        <f t="shared" si="4"/>
        <v>18994.41</v>
      </c>
      <c r="G319" s="1027">
        <v>18769.18</v>
      </c>
      <c r="J319" s="570" t="s">
        <v>5368</v>
      </c>
      <c r="K319" s="645">
        <f>IFERROR(VLOOKUP(J319,REAJUSTE!A:Y,25,FALSE),"")</f>
        <v>1.012</v>
      </c>
    </row>
    <row r="320" spans="1:11" ht="18" x14ac:dyDescent="0.25">
      <c r="A320" s="1025">
        <v>605729</v>
      </c>
      <c r="B320" s="1026" t="s">
        <v>5920</v>
      </c>
      <c r="C320" s="1025" t="s">
        <v>7</v>
      </c>
      <c r="D320" s="577">
        <f t="shared" si="4"/>
        <v>21031.53</v>
      </c>
      <c r="G320" s="1027">
        <v>20782.150000000001</v>
      </c>
      <c r="J320" s="570" t="s">
        <v>5368</v>
      </c>
      <c r="K320" s="645">
        <f>IFERROR(VLOOKUP(J320,REAJUSTE!A:Y,25,FALSE),"")</f>
        <v>1.012</v>
      </c>
    </row>
    <row r="321" spans="1:11" ht="18" x14ac:dyDescent="0.25">
      <c r="A321" s="1025">
        <v>605641</v>
      </c>
      <c r="B321" s="1026" t="s">
        <v>5921</v>
      </c>
      <c r="C321" s="1025" t="s">
        <v>7</v>
      </c>
      <c r="D321" s="577">
        <f t="shared" si="4"/>
        <v>20864.25</v>
      </c>
      <c r="G321" s="1027">
        <v>20616.849999999999</v>
      </c>
      <c r="J321" s="570" t="s">
        <v>5368</v>
      </c>
      <c r="K321" s="645">
        <f>IFERROR(VLOOKUP(J321,REAJUSTE!A:Y,25,FALSE),"")</f>
        <v>1.012</v>
      </c>
    </row>
    <row r="322" spans="1:11" ht="18" x14ac:dyDescent="0.25">
      <c r="A322" s="1025">
        <v>605730</v>
      </c>
      <c r="B322" s="1026" t="s">
        <v>5922</v>
      </c>
      <c r="C322" s="1025" t="s">
        <v>7</v>
      </c>
      <c r="D322" s="577">
        <f t="shared" si="4"/>
        <v>22978.53</v>
      </c>
      <c r="G322" s="1027">
        <v>22706.06</v>
      </c>
      <c r="J322" s="570" t="s">
        <v>5368</v>
      </c>
      <c r="K322" s="645">
        <f>IFERROR(VLOOKUP(J322,REAJUSTE!A:Y,25,FALSE),"")</f>
        <v>1.012</v>
      </c>
    </row>
    <row r="323" spans="1:11" ht="18" x14ac:dyDescent="0.25">
      <c r="A323" s="1025">
        <v>605642</v>
      </c>
      <c r="B323" s="1026" t="s">
        <v>5923</v>
      </c>
      <c r="C323" s="1025" t="s">
        <v>7</v>
      </c>
      <c r="D323" s="577">
        <f t="shared" si="4"/>
        <v>22800.46</v>
      </c>
      <c r="G323" s="1027">
        <v>22530.1</v>
      </c>
      <c r="J323" s="570" t="s">
        <v>5368</v>
      </c>
      <c r="K323" s="645">
        <f>IFERROR(VLOOKUP(J323,REAJUSTE!A:Y,25,FALSE),"")</f>
        <v>1.012</v>
      </c>
    </row>
    <row r="324" spans="1:11" ht="18" x14ac:dyDescent="0.25">
      <c r="A324" s="1025">
        <v>605731</v>
      </c>
      <c r="B324" s="1026" t="s">
        <v>5924</v>
      </c>
      <c r="C324" s="1025" t="s">
        <v>7</v>
      </c>
      <c r="D324" s="577">
        <f t="shared" si="4"/>
        <v>29110.18</v>
      </c>
      <c r="G324" s="1027">
        <v>28765</v>
      </c>
      <c r="J324" s="570" t="s">
        <v>5368</v>
      </c>
      <c r="K324" s="645">
        <f>IFERROR(VLOOKUP(J324,REAJUSTE!A:Y,25,FALSE),"")</f>
        <v>1.012</v>
      </c>
    </row>
    <row r="325" spans="1:11" ht="18" x14ac:dyDescent="0.25">
      <c r="A325" s="1025">
        <v>605643</v>
      </c>
      <c r="B325" s="1026" t="s">
        <v>5925</v>
      </c>
      <c r="C325" s="1025" t="s">
        <v>7</v>
      </c>
      <c r="D325" s="577">
        <f t="shared" si="4"/>
        <v>28926.7</v>
      </c>
      <c r="G325" s="1027">
        <v>28583.7</v>
      </c>
      <c r="J325" s="570" t="s">
        <v>5368</v>
      </c>
      <c r="K325" s="645">
        <f>IFERROR(VLOOKUP(J325,REAJUSTE!A:Y,25,FALSE),"")</f>
        <v>1.012</v>
      </c>
    </row>
    <row r="326" spans="1:11" ht="18" x14ac:dyDescent="0.25">
      <c r="A326" s="1025">
        <v>605732</v>
      </c>
      <c r="B326" s="1026" t="s">
        <v>5926</v>
      </c>
      <c r="C326" s="1025" t="s">
        <v>7</v>
      </c>
      <c r="D326" s="577">
        <f t="shared" si="4"/>
        <v>30112.79</v>
      </c>
      <c r="G326" s="1027">
        <v>29755.73</v>
      </c>
      <c r="J326" s="570" t="s">
        <v>5368</v>
      </c>
      <c r="K326" s="645">
        <f>IFERROR(VLOOKUP(J326,REAJUSTE!A:Y,25,FALSE),"")</f>
        <v>1.012</v>
      </c>
    </row>
    <row r="327" spans="1:11" ht="18" x14ac:dyDescent="0.25">
      <c r="A327" s="1025">
        <v>605644</v>
      </c>
      <c r="B327" s="1026" t="s">
        <v>5927</v>
      </c>
      <c r="C327" s="1025" t="s">
        <v>7</v>
      </c>
      <c r="D327" s="577">
        <f t="shared" si="4"/>
        <v>29892.45</v>
      </c>
      <c r="G327" s="1027">
        <v>29538</v>
      </c>
      <c r="J327" s="570" t="s">
        <v>5368</v>
      </c>
      <c r="K327" s="645">
        <f>IFERROR(VLOOKUP(J327,REAJUSTE!A:Y,25,FALSE),"")</f>
        <v>1.012</v>
      </c>
    </row>
    <row r="328" spans="1:11" ht="18" x14ac:dyDescent="0.25">
      <c r="A328" s="1025">
        <v>605733</v>
      </c>
      <c r="B328" s="1026" t="s">
        <v>5928</v>
      </c>
      <c r="C328" s="1025" t="s">
        <v>7</v>
      </c>
      <c r="D328" s="577">
        <f t="shared" si="4"/>
        <v>36662.620000000003</v>
      </c>
      <c r="G328" s="1027">
        <v>36227.89</v>
      </c>
      <c r="J328" s="570" t="s">
        <v>5368</v>
      </c>
      <c r="K328" s="645">
        <f>IFERROR(VLOOKUP(J328,REAJUSTE!A:Y,25,FALSE),"")</f>
        <v>1.012</v>
      </c>
    </row>
    <row r="329" spans="1:11" ht="18" x14ac:dyDescent="0.25">
      <c r="A329" s="1025">
        <v>605645</v>
      </c>
      <c r="B329" s="1026" t="s">
        <v>5929</v>
      </c>
      <c r="C329" s="1025" t="s">
        <v>7</v>
      </c>
      <c r="D329" s="577">
        <f t="shared" si="4"/>
        <v>36431.26</v>
      </c>
      <c r="G329" s="1027">
        <v>35999.269999999997</v>
      </c>
      <c r="J329" s="570" t="s">
        <v>5368</v>
      </c>
      <c r="K329" s="645">
        <f>IFERROR(VLOOKUP(J329,REAJUSTE!A:Y,25,FALSE),"")</f>
        <v>1.012</v>
      </c>
    </row>
    <row r="330" spans="1:11" ht="18" x14ac:dyDescent="0.25">
      <c r="A330" s="1025">
        <v>605734</v>
      </c>
      <c r="B330" s="1026" t="s">
        <v>5930</v>
      </c>
      <c r="C330" s="1025" t="s">
        <v>7</v>
      </c>
      <c r="D330" s="577">
        <f t="shared" ref="D330:D393" si="5">TRUNC(G330*K330,2)</f>
        <v>39393.58</v>
      </c>
      <c r="G330" s="1027">
        <v>38926.47</v>
      </c>
      <c r="J330" s="570" t="s">
        <v>5368</v>
      </c>
      <c r="K330" s="645">
        <f>IFERROR(VLOOKUP(J330,REAJUSTE!A:Y,25,FALSE),"")</f>
        <v>1.012</v>
      </c>
    </row>
    <row r="331" spans="1:11" ht="18" x14ac:dyDescent="0.25">
      <c r="A331" s="1025">
        <v>605646</v>
      </c>
      <c r="B331" s="1026" t="s">
        <v>5931</v>
      </c>
      <c r="C331" s="1025" t="s">
        <v>7</v>
      </c>
      <c r="D331" s="577">
        <f t="shared" si="5"/>
        <v>39151.199999999997</v>
      </c>
      <c r="G331" s="1027">
        <v>38686.959999999999</v>
      </c>
      <c r="J331" s="570" t="s">
        <v>5368</v>
      </c>
      <c r="K331" s="645">
        <f>IFERROR(VLOOKUP(J331,REAJUSTE!A:Y,25,FALSE),"")</f>
        <v>1.012</v>
      </c>
    </row>
    <row r="332" spans="1:11" ht="18" x14ac:dyDescent="0.25">
      <c r="A332" s="1025">
        <v>605735</v>
      </c>
      <c r="B332" s="1026" t="s">
        <v>5932</v>
      </c>
      <c r="C332" s="1025" t="s">
        <v>7</v>
      </c>
      <c r="D332" s="577">
        <f t="shared" si="5"/>
        <v>48558.05</v>
      </c>
      <c r="G332" s="1027">
        <v>47982.27</v>
      </c>
      <c r="J332" s="570" t="s">
        <v>5368</v>
      </c>
      <c r="K332" s="645">
        <f>IFERROR(VLOOKUP(J332,REAJUSTE!A:Y,25,FALSE),"")</f>
        <v>1.012</v>
      </c>
    </row>
    <row r="333" spans="1:11" ht="18" x14ac:dyDescent="0.25">
      <c r="A333" s="1025">
        <v>605647</v>
      </c>
      <c r="B333" s="1026" t="s">
        <v>5933</v>
      </c>
      <c r="C333" s="1025" t="s">
        <v>7</v>
      </c>
      <c r="D333" s="577">
        <f t="shared" si="5"/>
        <v>48303.08</v>
      </c>
      <c r="G333" s="1027">
        <v>47730.32</v>
      </c>
      <c r="J333" s="570" t="s">
        <v>5368</v>
      </c>
      <c r="K333" s="645">
        <f>IFERROR(VLOOKUP(J333,REAJUSTE!A:Y,25,FALSE),"")</f>
        <v>1.012</v>
      </c>
    </row>
    <row r="334" spans="1:11" ht="18" x14ac:dyDescent="0.25">
      <c r="A334" s="1025">
        <v>605736</v>
      </c>
      <c r="B334" s="1026" t="s">
        <v>5934</v>
      </c>
      <c r="C334" s="1025" t="s">
        <v>7</v>
      </c>
      <c r="D334" s="577">
        <f t="shared" si="5"/>
        <v>63161.79</v>
      </c>
      <c r="G334" s="1027">
        <v>62412.84</v>
      </c>
      <c r="J334" s="570" t="s">
        <v>5368</v>
      </c>
      <c r="K334" s="645">
        <f>IFERROR(VLOOKUP(J334,REAJUSTE!A:Y,25,FALSE),"")</f>
        <v>1.012</v>
      </c>
    </row>
    <row r="335" spans="1:11" ht="18" x14ac:dyDescent="0.25">
      <c r="A335" s="1025">
        <v>605648</v>
      </c>
      <c r="B335" s="1026" t="s">
        <v>5935</v>
      </c>
      <c r="C335" s="1025" t="s">
        <v>7</v>
      </c>
      <c r="D335" s="577">
        <f t="shared" si="5"/>
        <v>62894.23</v>
      </c>
      <c r="G335" s="1027">
        <v>62148.45</v>
      </c>
      <c r="J335" s="570" t="s">
        <v>5368</v>
      </c>
      <c r="K335" s="645">
        <f>IFERROR(VLOOKUP(J335,REAJUSTE!A:Y,25,FALSE),"")</f>
        <v>1.012</v>
      </c>
    </row>
    <row r="336" spans="1:11" ht="18" x14ac:dyDescent="0.25">
      <c r="A336" s="1025">
        <v>605737</v>
      </c>
      <c r="B336" s="1026" t="s">
        <v>5936</v>
      </c>
      <c r="C336" s="1025" t="s">
        <v>7</v>
      </c>
      <c r="D336" s="577">
        <f t="shared" si="5"/>
        <v>65917.33</v>
      </c>
      <c r="G336" s="1027">
        <v>65135.71</v>
      </c>
      <c r="J336" s="570" t="s">
        <v>5368</v>
      </c>
      <c r="K336" s="645">
        <f>IFERROR(VLOOKUP(J336,REAJUSTE!A:Y,25,FALSE),"")</f>
        <v>1.012</v>
      </c>
    </row>
    <row r="337" spans="1:11" ht="18" x14ac:dyDescent="0.25">
      <c r="A337" s="1025">
        <v>605649</v>
      </c>
      <c r="B337" s="1026" t="s">
        <v>5937</v>
      </c>
      <c r="C337" s="1025" t="s">
        <v>7</v>
      </c>
      <c r="D337" s="577">
        <f t="shared" si="5"/>
        <v>65638.759999999995</v>
      </c>
      <c r="G337" s="1027">
        <v>64860.44</v>
      </c>
      <c r="J337" s="570" t="s">
        <v>5368</v>
      </c>
      <c r="K337" s="645">
        <f>IFERROR(VLOOKUP(J337,REAJUSTE!A:Y,25,FALSE),"")</f>
        <v>1.012</v>
      </c>
    </row>
    <row r="338" spans="1:11" ht="18" x14ac:dyDescent="0.25">
      <c r="A338" s="1025">
        <v>605738</v>
      </c>
      <c r="B338" s="1026" t="s">
        <v>5938</v>
      </c>
      <c r="C338" s="1025" t="s">
        <v>7</v>
      </c>
      <c r="D338" s="577">
        <f t="shared" si="5"/>
        <v>69917.64</v>
      </c>
      <c r="G338" s="1027">
        <v>69088.58</v>
      </c>
      <c r="J338" s="570" t="s">
        <v>5368</v>
      </c>
      <c r="K338" s="645">
        <f>IFERROR(VLOOKUP(J338,REAJUSTE!A:Y,25,FALSE),"")</f>
        <v>1.012</v>
      </c>
    </row>
    <row r="339" spans="1:11" ht="18" x14ac:dyDescent="0.25">
      <c r="A339" s="1025">
        <v>605650</v>
      </c>
      <c r="B339" s="1026" t="s">
        <v>5939</v>
      </c>
      <c r="C339" s="1025" t="s">
        <v>7</v>
      </c>
      <c r="D339" s="577">
        <f t="shared" si="5"/>
        <v>69626.48</v>
      </c>
      <c r="G339" s="1027">
        <v>68800.87</v>
      </c>
      <c r="J339" s="570" t="s">
        <v>5368</v>
      </c>
      <c r="K339" s="645">
        <f>IFERROR(VLOOKUP(J339,REAJUSTE!A:Y,25,FALSE),"")</f>
        <v>1.012</v>
      </c>
    </row>
    <row r="340" spans="1:11" ht="18" x14ac:dyDescent="0.25">
      <c r="A340" s="1025">
        <v>605674</v>
      </c>
      <c r="B340" s="1026" t="s">
        <v>5940</v>
      </c>
      <c r="C340" s="1025" t="s">
        <v>7</v>
      </c>
      <c r="D340" s="577">
        <f t="shared" si="5"/>
        <v>7221.45</v>
      </c>
      <c r="G340" s="1027">
        <v>7135.83</v>
      </c>
      <c r="J340" s="570" t="s">
        <v>5368</v>
      </c>
      <c r="K340" s="645">
        <f>IFERROR(VLOOKUP(J340,REAJUSTE!A:Y,25,FALSE),"")</f>
        <v>1.012</v>
      </c>
    </row>
    <row r="341" spans="1:11" ht="18" x14ac:dyDescent="0.25">
      <c r="A341" s="1025">
        <v>605483</v>
      </c>
      <c r="B341" s="1026" t="s">
        <v>5941</v>
      </c>
      <c r="C341" s="1025" t="s">
        <v>7</v>
      </c>
      <c r="D341" s="577">
        <f t="shared" si="5"/>
        <v>7154.01</v>
      </c>
      <c r="G341" s="1027">
        <v>7069.18</v>
      </c>
      <c r="J341" s="570" t="s">
        <v>5368</v>
      </c>
      <c r="K341" s="645">
        <f>IFERROR(VLOOKUP(J341,REAJUSTE!A:Y,25,FALSE),"")</f>
        <v>1.012</v>
      </c>
    </row>
    <row r="342" spans="1:11" ht="18" x14ac:dyDescent="0.25">
      <c r="A342" s="1025">
        <v>605675</v>
      </c>
      <c r="B342" s="1026" t="s">
        <v>5942</v>
      </c>
      <c r="C342" s="1025" t="s">
        <v>7</v>
      </c>
      <c r="D342" s="577">
        <f t="shared" si="5"/>
        <v>8956.77</v>
      </c>
      <c r="G342" s="1027">
        <v>8850.57</v>
      </c>
      <c r="J342" s="570" t="s">
        <v>5368</v>
      </c>
      <c r="K342" s="645">
        <f>IFERROR(VLOOKUP(J342,REAJUSTE!A:Y,25,FALSE),"")</f>
        <v>1.012</v>
      </c>
    </row>
    <row r="343" spans="1:11" ht="18" x14ac:dyDescent="0.25">
      <c r="A343" s="1025">
        <v>605484</v>
      </c>
      <c r="B343" s="1026" t="s">
        <v>5943</v>
      </c>
      <c r="C343" s="1025" t="s">
        <v>7</v>
      </c>
      <c r="D343" s="577">
        <f t="shared" si="5"/>
        <v>8881.23</v>
      </c>
      <c r="G343" s="1027">
        <v>8775.92</v>
      </c>
      <c r="J343" s="570" t="s">
        <v>5368</v>
      </c>
      <c r="K343" s="645">
        <f>IFERROR(VLOOKUP(J343,REAJUSTE!A:Y,25,FALSE),"")</f>
        <v>1.012</v>
      </c>
    </row>
    <row r="344" spans="1:11" ht="18" x14ac:dyDescent="0.25">
      <c r="A344" s="1025">
        <v>605676</v>
      </c>
      <c r="B344" s="1026" t="s">
        <v>5944</v>
      </c>
      <c r="C344" s="1025" t="s">
        <v>7</v>
      </c>
      <c r="D344" s="577">
        <f t="shared" si="5"/>
        <v>9242.51</v>
      </c>
      <c r="G344" s="1027">
        <v>9132.92</v>
      </c>
      <c r="J344" s="570" t="s">
        <v>5368</v>
      </c>
      <c r="K344" s="645">
        <f>IFERROR(VLOOKUP(J344,REAJUSTE!A:Y,25,FALSE),"")</f>
        <v>1.012</v>
      </c>
    </row>
    <row r="345" spans="1:11" ht="18" x14ac:dyDescent="0.25">
      <c r="A345" s="1025">
        <v>605485</v>
      </c>
      <c r="B345" s="1026" t="s">
        <v>5945</v>
      </c>
      <c r="C345" s="1025" t="s">
        <v>7</v>
      </c>
      <c r="D345" s="577">
        <f t="shared" si="5"/>
        <v>9164.27</v>
      </c>
      <c r="G345" s="1027">
        <v>9055.61</v>
      </c>
      <c r="J345" s="570" t="s">
        <v>5368</v>
      </c>
      <c r="K345" s="645">
        <f>IFERROR(VLOOKUP(J345,REAJUSTE!A:Y,25,FALSE),"")</f>
        <v>1.012</v>
      </c>
    </row>
    <row r="346" spans="1:11" ht="18" x14ac:dyDescent="0.25">
      <c r="A346" s="1025">
        <v>605677</v>
      </c>
      <c r="B346" s="1026" t="s">
        <v>5946</v>
      </c>
      <c r="C346" s="1025" t="s">
        <v>7</v>
      </c>
      <c r="D346" s="577">
        <f t="shared" si="5"/>
        <v>10675.8</v>
      </c>
      <c r="G346" s="1027">
        <v>10549.21</v>
      </c>
      <c r="J346" s="570" t="s">
        <v>5368</v>
      </c>
      <c r="K346" s="645">
        <f>IFERROR(VLOOKUP(J346,REAJUSTE!A:Y,25,FALSE),"")</f>
        <v>1.012</v>
      </c>
    </row>
    <row r="347" spans="1:11" ht="18" x14ac:dyDescent="0.25">
      <c r="A347" s="1025">
        <v>605486</v>
      </c>
      <c r="B347" s="1026" t="s">
        <v>5947</v>
      </c>
      <c r="C347" s="1025" t="s">
        <v>7</v>
      </c>
      <c r="D347" s="577">
        <f t="shared" si="5"/>
        <v>10590.8</v>
      </c>
      <c r="G347" s="1027">
        <v>10465.219999999999</v>
      </c>
      <c r="J347" s="570" t="s">
        <v>5368</v>
      </c>
      <c r="K347" s="645">
        <f>IFERROR(VLOOKUP(J347,REAJUSTE!A:Y,25,FALSE),"")</f>
        <v>1.012</v>
      </c>
    </row>
    <row r="348" spans="1:11" ht="18" x14ac:dyDescent="0.25">
      <c r="A348" s="1025">
        <v>605678</v>
      </c>
      <c r="B348" s="1026" t="s">
        <v>5948</v>
      </c>
      <c r="C348" s="1025" t="s">
        <v>7</v>
      </c>
      <c r="D348" s="577">
        <f t="shared" si="5"/>
        <v>11095.97</v>
      </c>
      <c r="G348" s="1027">
        <v>10964.4</v>
      </c>
      <c r="J348" s="570" t="s">
        <v>5368</v>
      </c>
      <c r="K348" s="645">
        <f>IFERROR(VLOOKUP(J348,REAJUSTE!A:Y,25,FALSE),"")</f>
        <v>1.012</v>
      </c>
    </row>
    <row r="349" spans="1:11" ht="18" x14ac:dyDescent="0.25">
      <c r="A349" s="1025">
        <v>605487</v>
      </c>
      <c r="B349" s="1026" t="s">
        <v>5949</v>
      </c>
      <c r="C349" s="1025" t="s">
        <v>7</v>
      </c>
      <c r="D349" s="577">
        <f t="shared" si="5"/>
        <v>11006.93</v>
      </c>
      <c r="G349" s="1027">
        <v>10876.42</v>
      </c>
      <c r="J349" s="570" t="s">
        <v>5368</v>
      </c>
      <c r="K349" s="645">
        <f>IFERROR(VLOOKUP(J349,REAJUSTE!A:Y,25,FALSE),"")</f>
        <v>1.012</v>
      </c>
    </row>
    <row r="350" spans="1:11" ht="18" x14ac:dyDescent="0.25">
      <c r="A350" s="1025">
        <v>605679</v>
      </c>
      <c r="B350" s="1026" t="s">
        <v>5950</v>
      </c>
      <c r="C350" s="1025" t="s">
        <v>7</v>
      </c>
      <c r="D350" s="577">
        <f t="shared" si="5"/>
        <v>12981.96</v>
      </c>
      <c r="G350" s="1027">
        <v>12828.03</v>
      </c>
      <c r="J350" s="570" t="s">
        <v>5368</v>
      </c>
      <c r="K350" s="645">
        <f>IFERROR(VLOOKUP(J350,REAJUSTE!A:Y,25,FALSE),"")</f>
        <v>1.012</v>
      </c>
    </row>
    <row r="351" spans="1:11" ht="18" x14ac:dyDescent="0.25">
      <c r="A351" s="1025">
        <v>605488</v>
      </c>
      <c r="B351" s="1026" t="s">
        <v>5951</v>
      </c>
      <c r="C351" s="1025" t="s">
        <v>7</v>
      </c>
      <c r="D351" s="577">
        <f t="shared" si="5"/>
        <v>12883.47</v>
      </c>
      <c r="G351" s="1027">
        <v>12730.71</v>
      </c>
      <c r="J351" s="570" t="s">
        <v>5368</v>
      </c>
      <c r="K351" s="645">
        <f>IFERROR(VLOOKUP(J351,REAJUSTE!A:Y,25,FALSE),"")</f>
        <v>1.012</v>
      </c>
    </row>
    <row r="352" spans="1:11" ht="18" x14ac:dyDescent="0.25">
      <c r="A352" s="1025">
        <v>605680</v>
      </c>
      <c r="B352" s="1026" t="s">
        <v>5952</v>
      </c>
      <c r="C352" s="1025" t="s">
        <v>7</v>
      </c>
      <c r="D352" s="577">
        <f t="shared" si="5"/>
        <v>14826.36</v>
      </c>
      <c r="G352" s="1027">
        <v>14650.56</v>
      </c>
      <c r="J352" s="570" t="s">
        <v>5368</v>
      </c>
      <c r="K352" s="645">
        <f>IFERROR(VLOOKUP(J352,REAJUSTE!A:Y,25,FALSE),"")</f>
        <v>1.012</v>
      </c>
    </row>
    <row r="353" spans="1:11" ht="18" x14ac:dyDescent="0.25">
      <c r="A353" s="1025">
        <v>605489</v>
      </c>
      <c r="B353" s="1026" t="s">
        <v>5953</v>
      </c>
      <c r="C353" s="1025" t="s">
        <v>7</v>
      </c>
      <c r="D353" s="577">
        <f t="shared" si="5"/>
        <v>14690.11</v>
      </c>
      <c r="G353" s="1027">
        <v>14515.92</v>
      </c>
      <c r="J353" s="570" t="s">
        <v>5368</v>
      </c>
      <c r="K353" s="645">
        <f>IFERROR(VLOOKUP(J353,REAJUSTE!A:Y,25,FALSE),"")</f>
        <v>1.012</v>
      </c>
    </row>
    <row r="354" spans="1:11" ht="18" x14ac:dyDescent="0.25">
      <c r="A354" s="1025">
        <v>605681</v>
      </c>
      <c r="B354" s="1026" t="s">
        <v>5954</v>
      </c>
      <c r="C354" s="1025" t="s">
        <v>7</v>
      </c>
      <c r="D354" s="577">
        <f t="shared" si="5"/>
        <v>15738.6</v>
      </c>
      <c r="G354" s="1027">
        <v>15551.98</v>
      </c>
      <c r="J354" s="570" t="s">
        <v>5368</v>
      </c>
      <c r="K354" s="645">
        <f>IFERROR(VLOOKUP(J354,REAJUSTE!A:Y,25,FALSE),"")</f>
        <v>1.012</v>
      </c>
    </row>
    <row r="355" spans="1:11" ht="18" x14ac:dyDescent="0.25">
      <c r="A355" s="1025">
        <v>605490</v>
      </c>
      <c r="B355" s="1026" t="s">
        <v>5955</v>
      </c>
      <c r="C355" s="1025" t="s">
        <v>7</v>
      </c>
      <c r="D355" s="577">
        <f t="shared" si="5"/>
        <v>15598.31</v>
      </c>
      <c r="G355" s="1027">
        <v>15413.35</v>
      </c>
      <c r="J355" s="570" t="s">
        <v>5368</v>
      </c>
      <c r="K355" s="645">
        <f>IFERROR(VLOOKUP(J355,REAJUSTE!A:Y,25,FALSE),"")</f>
        <v>1.012</v>
      </c>
    </row>
    <row r="356" spans="1:11" ht="18" x14ac:dyDescent="0.25">
      <c r="A356" s="1025">
        <v>605682</v>
      </c>
      <c r="B356" s="1026" t="s">
        <v>5956</v>
      </c>
      <c r="C356" s="1025" t="s">
        <v>7</v>
      </c>
      <c r="D356" s="577">
        <f t="shared" si="5"/>
        <v>16657.71</v>
      </c>
      <c r="G356" s="1027">
        <v>16460.189999999999</v>
      </c>
      <c r="J356" s="570" t="s">
        <v>5368</v>
      </c>
      <c r="K356" s="645">
        <f>IFERROR(VLOOKUP(J356,REAJUSTE!A:Y,25,FALSE),"")</f>
        <v>1.012</v>
      </c>
    </row>
    <row r="357" spans="1:11" ht="18" x14ac:dyDescent="0.25">
      <c r="A357" s="1025">
        <v>605491</v>
      </c>
      <c r="B357" s="1026" t="s">
        <v>5957</v>
      </c>
      <c r="C357" s="1025" t="s">
        <v>7</v>
      </c>
      <c r="D357" s="577">
        <f t="shared" si="5"/>
        <v>16512.009999999998</v>
      </c>
      <c r="G357" s="1027">
        <v>16316.22</v>
      </c>
      <c r="J357" s="570" t="s">
        <v>5368</v>
      </c>
      <c r="K357" s="645">
        <f>IFERROR(VLOOKUP(J357,REAJUSTE!A:Y,25,FALSE),"")</f>
        <v>1.012</v>
      </c>
    </row>
    <row r="358" spans="1:11" ht="18" x14ac:dyDescent="0.25">
      <c r="A358" s="1025">
        <v>605683</v>
      </c>
      <c r="B358" s="1026" t="s">
        <v>5958</v>
      </c>
      <c r="C358" s="1025" t="s">
        <v>7</v>
      </c>
      <c r="D358" s="577">
        <f t="shared" si="5"/>
        <v>17852.28</v>
      </c>
      <c r="G358" s="1027">
        <v>17640.599999999999</v>
      </c>
      <c r="J358" s="570" t="s">
        <v>5368</v>
      </c>
      <c r="K358" s="645">
        <f>IFERROR(VLOOKUP(J358,REAJUSTE!A:Y,25,FALSE),"")</f>
        <v>1.012</v>
      </c>
    </row>
    <row r="359" spans="1:11" ht="18" x14ac:dyDescent="0.25">
      <c r="A359" s="1025">
        <v>605492</v>
      </c>
      <c r="B359" s="1026" t="s">
        <v>5959</v>
      </c>
      <c r="C359" s="1025" t="s">
        <v>7</v>
      </c>
      <c r="D359" s="577">
        <f t="shared" si="5"/>
        <v>17699.84</v>
      </c>
      <c r="G359" s="1027">
        <v>17489.97</v>
      </c>
      <c r="J359" s="570" t="s">
        <v>5368</v>
      </c>
      <c r="K359" s="645">
        <f>IFERROR(VLOOKUP(J359,REAJUSTE!A:Y,25,FALSE),"")</f>
        <v>1.012</v>
      </c>
    </row>
    <row r="360" spans="1:11" ht="18" x14ac:dyDescent="0.25">
      <c r="A360" s="1025">
        <v>605684</v>
      </c>
      <c r="B360" s="1026" t="s">
        <v>5960</v>
      </c>
      <c r="C360" s="1025" t="s">
        <v>7</v>
      </c>
      <c r="D360" s="577">
        <f t="shared" si="5"/>
        <v>18522.900000000001</v>
      </c>
      <c r="G360" s="1027">
        <v>18303.27</v>
      </c>
      <c r="J360" s="570" t="s">
        <v>5368</v>
      </c>
      <c r="K360" s="645">
        <f>IFERROR(VLOOKUP(J360,REAJUSTE!A:Y,25,FALSE),"")</f>
        <v>1.012</v>
      </c>
    </row>
    <row r="361" spans="1:11" ht="18" x14ac:dyDescent="0.25">
      <c r="A361" s="1025">
        <v>605493</v>
      </c>
      <c r="B361" s="1026" t="s">
        <v>5961</v>
      </c>
      <c r="C361" s="1025" t="s">
        <v>7</v>
      </c>
      <c r="D361" s="577">
        <f t="shared" si="5"/>
        <v>18366.41</v>
      </c>
      <c r="G361" s="1027">
        <v>18148.63</v>
      </c>
      <c r="J361" s="570" t="s">
        <v>5368</v>
      </c>
      <c r="K361" s="645">
        <f>IFERROR(VLOOKUP(J361,REAJUSTE!A:Y,25,FALSE),"")</f>
        <v>1.012</v>
      </c>
    </row>
    <row r="362" spans="1:11" ht="18" x14ac:dyDescent="0.25">
      <c r="A362" s="1025">
        <v>605685</v>
      </c>
      <c r="B362" s="1026" t="s">
        <v>5962</v>
      </c>
      <c r="C362" s="1025" t="s">
        <v>7</v>
      </c>
      <c r="D362" s="577">
        <f t="shared" si="5"/>
        <v>20339.43</v>
      </c>
      <c r="G362" s="1027">
        <v>20098.259999999998</v>
      </c>
      <c r="J362" s="570" t="s">
        <v>5368</v>
      </c>
      <c r="K362" s="645">
        <f>IFERROR(VLOOKUP(J362,REAJUSTE!A:Y,25,FALSE),"")</f>
        <v>1.012</v>
      </c>
    </row>
    <row r="363" spans="1:11" ht="18" x14ac:dyDescent="0.25">
      <c r="A363" s="1025">
        <v>605494</v>
      </c>
      <c r="B363" s="1026" t="s">
        <v>5963</v>
      </c>
      <c r="C363" s="1025" t="s">
        <v>7</v>
      </c>
      <c r="D363" s="577">
        <f t="shared" si="5"/>
        <v>20172.150000000001</v>
      </c>
      <c r="G363" s="1027">
        <v>19932.96</v>
      </c>
      <c r="J363" s="570" t="s">
        <v>5368</v>
      </c>
      <c r="K363" s="645">
        <f>IFERROR(VLOOKUP(J363,REAJUSTE!A:Y,25,FALSE),"")</f>
        <v>1.012</v>
      </c>
    </row>
    <row r="364" spans="1:11" ht="18" x14ac:dyDescent="0.25">
      <c r="A364" s="1025">
        <v>605686</v>
      </c>
      <c r="B364" s="1026" t="s">
        <v>5964</v>
      </c>
      <c r="C364" s="1025" t="s">
        <v>7</v>
      </c>
      <c r="D364" s="577">
        <f t="shared" si="5"/>
        <v>22223.95</v>
      </c>
      <c r="G364" s="1027">
        <v>21960.43</v>
      </c>
      <c r="J364" s="570" t="s">
        <v>5368</v>
      </c>
      <c r="K364" s="645">
        <f>IFERROR(VLOOKUP(J364,REAJUSTE!A:Y,25,FALSE),"")</f>
        <v>1.012</v>
      </c>
    </row>
    <row r="365" spans="1:11" ht="18" x14ac:dyDescent="0.25">
      <c r="A365" s="1025">
        <v>605495</v>
      </c>
      <c r="B365" s="1026" t="s">
        <v>5965</v>
      </c>
      <c r="C365" s="1025" t="s">
        <v>7</v>
      </c>
      <c r="D365" s="577">
        <f t="shared" si="5"/>
        <v>22045.88</v>
      </c>
      <c r="G365" s="1027">
        <v>21784.47</v>
      </c>
      <c r="J365" s="570" t="s">
        <v>5368</v>
      </c>
      <c r="K365" s="645">
        <f>IFERROR(VLOOKUP(J365,REAJUSTE!A:Y,25,FALSE),"")</f>
        <v>1.012</v>
      </c>
    </row>
    <row r="366" spans="1:11" ht="18" x14ac:dyDescent="0.25">
      <c r="A366" s="1025">
        <v>605687</v>
      </c>
      <c r="B366" s="1026" t="s">
        <v>5966</v>
      </c>
      <c r="C366" s="1025" t="s">
        <v>7</v>
      </c>
      <c r="D366" s="577">
        <f t="shared" si="5"/>
        <v>25381.7</v>
      </c>
      <c r="G366" s="1027">
        <v>25080.74</v>
      </c>
      <c r="J366" s="570" t="s">
        <v>5368</v>
      </c>
      <c r="K366" s="645">
        <f>IFERROR(VLOOKUP(J366,REAJUSTE!A:Y,25,FALSE),"")</f>
        <v>1.012</v>
      </c>
    </row>
    <row r="367" spans="1:11" ht="18" x14ac:dyDescent="0.25">
      <c r="A367" s="1025">
        <v>605496</v>
      </c>
      <c r="B367" s="1026" t="s">
        <v>5967</v>
      </c>
      <c r="C367" s="1025" t="s">
        <v>7</v>
      </c>
      <c r="D367" s="577">
        <f t="shared" si="5"/>
        <v>25198.23</v>
      </c>
      <c r="G367" s="1027">
        <v>24899.439999999999</v>
      </c>
      <c r="J367" s="570" t="s">
        <v>5368</v>
      </c>
      <c r="K367" s="645">
        <f>IFERROR(VLOOKUP(J367,REAJUSTE!A:Y,25,FALSE),"")</f>
        <v>1.012</v>
      </c>
    </row>
    <row r="368" spans="1:11" ht="18" x14ac:dyDescent="0.25">
      <c r="A368" s="1025">
        <v>605688</v>
      </c>
      <c r="B368" s="1026" t="s">
        <v>5968</v>
      </c>
      <c r="C368" s="1025" t="s">
        <v>7</v>
      </c>
      <c r="D368" s="577">
        <f t="shared" si="5"/>
        <v>26279.02</v>
      </c>
      <c r="G368" s="1027">
        <v>25967.42</v>
      </c>
      <c r="J368" s="570" t="s">
        <v>5368</v>
      </c>
      <c r="K368" s="645">
        <f>IFERROR(VLOOKUP(J368,REAJUSTE!A:Y,25,FALSE),"")</f>
        <v>1.012</v>
      </c>
    </row>
    <row r="369" spans="1:11" ht="18" x14ac:dyDescent="0.25">
      <c r="A369" s="1025">
        <v>605497</v>
      </c>
      <c r="B369" s="1026" t="s">
        <v>5969</v>
      </c>
      <c r="C369" s="1025" t="s">
        <v>7</v>
      </c>
      <c r="D369" s="577">
        <f t="shared" si="5"/>
        <v>26058.68</v>
      </c>
      <c r="G369" s="1027">
        <v>25749.69</v>
      </c>
      <c r="J369" s="570" t="s">
        <v>5368</v>
      </c>
      <c r="K369" s="645">
        <f>IFERROR(VLOOKUP(J369,REAJUSTE!A:Y,25,FALSE),"")</f>
        <v>1.012</v>
      </c>
    </row>
    <row r="370" spans="1:11" ht="18" x14ac:dyDescent="0.25">
      <c r="A370" s="1025">
        <v>605689</v>
      </c>
      <c r="B370" s="1026" t="s">
        <v>5970</v>
      </c>
      <c r="C370" s="1025" t="s">
        <v>7</v>
      </c>
      <c r="D370" s="577">
        <f t="shared" si="5"/>
        <v>32944.839999999997</v>
      </c>
      <c r="G370" s="1027">
        <v>32554.19</v>
      </c>
      <c r="J370" s="570" t="s">
        <v>5368</v>
      </c>
      <c r="K370" s="645">
        <f>IFERROR(VLOOKUP(J370,REAJUSTE!A:Y,25,FALSE),"")</f>
        <v>1.012</v>
      </c>
    </row>
    <row r="371" spans="1:11" ht="18" x14ac:dyDescent="0.25">
      <c r="A371" s="1025">
        <v>605498</v>
      </c>
      <c r="B371" s="1026" t="s">
        <v>5971</v>
      </c>
      <c r="C371" s="1025" t="s">
        <v>7</v>
      </c>
      <c r="D371" s="577">
        <f t="shared" si="5"/>
        <v>32713.48</v>
      </c>
      <c r="G371" s="1027">
        <v>32325.58</v>
      </c>
      <c r="J371" s="570" t="s">
        <v>5368</v>
      </c>
      <c r="K371" s="645">
        <f>IFERROR(VLOOKUP(J371,REAJUSTE!A:Y,25,FALSE),"")</f>
        <v>1.012</v>
      </c>
    </row>
    <row r="372" spans="1:11" ht="18" x14ac:dyDescent="0.25">
      <c r="A372" s="1025">
        <v>605690</v>
      </c>
      <c r="B372" s="1026" t="s">
        <v>5972</v>
      </c>
      <c r="C372" s="1025" t="s">
        <v>7</v>
      </c>
      <c r="D372" s="577">
        <f t="shared" si="5"/>
        <v>35409.9</v>
      </c>
      <c r="G372" s="1027">
        <v>34990.019999999997</v>
      </c>
      <c r="J372" s="570" t="s">
        <v>5368</v>
      </c>
      <c r="K372" s="645">
        <f>IFERROR(VLOOKUP(J372,REAJUSTE!A:Y,25,FALSE),"")</f>
        <v>1.012</v>
      </c>
    </row>
    <row r="373" spans="1:11" ht="18" x14ac:dyDescent="0.25">
      <c r="A373" s="1025">
        <v>605499</v>
      </c>
      <c r="B373" s="1026" t="s">
        <v>5973</v>
      </c>
      <c r="C373" s="1025" t="s">
        <v>7</v>
      </c>
      <c r="D373" s="577">
        <f t="shared" si="5"/>
        <v>35167.519999999997</v>
      </c>
      <c r="G373" s="1027">
        <v>34750.519999999997</v>
      </c>
      <c r="J373" s="570" t="s">
        <v>5368</v>
      </c>
      <c r="K373" s="645">
        <f>IFERROR(VLOOKUP(J373,REAJUSTE!A:Y,25,FALSE),"")</f>
        <v>1.012</v>
      </c>
    </row>
    <row r="374" spans="1:11" ht="18" x14ac:dyDescent="0.25">
      <c r="A374" s="1025">
        <v>605691</v>
      </c>
      <c r="B374" s="1026" t="s">
        <v>5974</v>
      </c>
      <c r="C374" s="1025" t="s">
        <v>7</v>
      </c>
      <c r="D374" s="577">
        <f t="shared" si="5"/>
        <v>43488.32</v>
      </c>
      <c r="G374" s="1027">
        <v>42972.65</v>
      </c>
      <c r="J374" s="570" t="s">
        <v>5368</v>
      </c>
      <c r="K374" s="645">
        <f>IFERROR(VLOOKUP(J374,REAJUSTE!A:Y,25,FALSE),"")</f>
        <v>1.012</v>
      </c>
    </row>
    <row r="375" spans="1:11" ht="18" x14ac:dyDescent="0.25">
      <c r="A375" s="1025">
        <v>605500</v>
      </c>
      <c r="B375" s="1026" t="s">
        <v>5975</v>
      </c>
      <c r="C375" s="1025" t="s">
        <v>7</v>
      </c>
      <c r="D375" s="577">
        <f t="shared" si="5"/>
        <v>43233.34</v>
      </c>
      <c r="G375" s="1027">
        <v>42720.7</v>
      </c>
      <c r="J375" s="570" t="s">
        <v>5368</v>
      </c>
      <c r="K375" s="645">
        <f>IFERROR(VLOOKUP(J375,REAJUSTE!A:Y,25,FALSE),"")</f>
        <v>1.012</v>
      </c>
    </row>
    <row r="376" spans="1:11" ht="18" x14ac:dyDescent="0.25">
      <c r="A376" s="1025">
        <v>605692</v>
      </c>
      <c r="B376" s="1026" t="s">
        <v>5976</v>
      </c>
      <c r="C376" s="1025" t="s">
        <v>7</v>
      </c>
      <c r="D376" s="577">
        <f t="shared" si="5"/>
        <v>52033.58</v>
      </c>
      <c r="G376" s="1027">
        <v>51416.59</v>
      </c>
      <c r="J376" s="570" t="s">
        <v>5368</v>
      </c>
      <c r="K376" s="645">
        <f>IFERROR(VLOOKUP(J376,REAJUSTE!A:Y,25,FALSE),"")</f>
        <v>1.012</v>
      </c>
    </row>
    <row r="377" spans="1:11" ht="18" x14ac:dyDescent="0.25">
      <c r="A377" s="1025">
        <v>605501</v>
      </c>
      <c r="B377" s="1026" t="s">
        <v>5977</v>
      </c>
      <c r="C377" s="1025" t="s">
        <v>7</v>
      </c>
      <c r="D377" s="577">
        <f t="shared" si="5"/>
        <v>51766.02</v>
      </c>
      <c r="G377" s="1027">
        <v>51152.2</v>
      </c>
      <c r="J377" s="570" t="s">
        <v>5368</v>
      </c>
      <c r="K377" s="645">
        <f>IFERROR(VLOOKUP(J377,REAJUSTE!A:Y,25,FALSE),"")</f>
        <v>1.012</v>
      </c>
    </row>
    <row r="378" spans="1:11" ht="18" x14ac:dyDescent="0.25">
      <c r="A378" s="1025">
        <v>605693</v>
      </c>
      <c r="B378" s="1026" t="s">
        <v>5978</v>
      </c>
      <c r="C378" s="1025" t="s">
        <v>7</v>
      </c>
      <c r="D378" s="577">
        <f t="shared" si="5"/>
        <v>55387.32</v>
      </c>
      <c r="G378" s="1027">
        <v>54730.559999999998</v>
      </c>
      <c r="J378" s="570" t="s">
        <v>5368</v>
      </c>
      <c r="K378" s="645">
        <f>IFERROR(VLOOKUP(J378,REAJUSTE!A:Y,25,FALSE),"")</f>
        <v>1.012</v>
      </c>
    </row>
    <row r="379" spans="1:11" ht="18" x14ac:dyDescent="0.25">
      <c r="A379" s="1025">
        <v>605502</v>
      </c>
      <c r="B379" s="1026" t="s">
        <v>5979</v>
      </c>
      <c r="C379" s="1025" t="s">
        <v>7</v>
      </c>
      <c r="D379" s="577">
        <f t="shared" si="5"/>
        <v>55108.75</v>
      </c>
      <c r="G379" s="1027">
        <v>54455.29</v>
      </c>
      <c r="J379" s="570" t="s">
        <v>5368</v>
      </c>
      <c r="K379" s="645">
        <f>IFERROR(VLOOKUP(J379,REAJUSTE!A:Y,25,FALSE),"")</f>
        <v>1.012</v>
      </c>
    </row>
    <row r="380" spans="1:11" ht="18" x14ac:dyDescent="0.25">
      <c r="A380" s="1025">
        <v>605694</v>
      </c>
      <c r="B380" s="1026" t="s">
        <v>5980</v>
      </c>
      <c r="C380" s="1025" t="s">
        <v>7</v>
      </c>
      <c r="D380" s="577">
        <f t="shared" si="5"/>
        <v>58804.82</v>
      </c>
      <c r="G380" s="1027">
        <v>58107.53</v>
      </c>
      <c r="J380" s="570" t="s">
        <v>5368</v>
      </c>
      <c r="K380" s="645">
        <f>IFERROR(VLOOKUP(J380,REAJUSTE!A:Y,25,FALSE),"")</f>
        <v>1.012</v>
      </c>
    </row>
    <row r="381" spans="1:11" ht="18" x14ac:dyDescent="0.25">
      <c r="A381" s="1025">
        <v>605503</v>
      </c>
      <c r="B381" s="1026" t="s">
        <v>5981</v>
      </c>
      <c r="C381" s="1025" t="s">
        <v>7</v>
      </c>
      <c r="D381" s="577">
        <f t="shared" si="5"/>
        <v>58513.64</v>
      </c>
      <c r="G381" s="1027">
        <v>57819.81</v>
      </c>
      <c r="J381" s="570" t="s">
        <v>5368</v>
      </c>
      <c r="K381" s="645">
        <f>IFERROR(VLOOKUP(J381,REAJUSTE!A:Y,25,FALSE),"")</f>
        <v>1.012</v>
      </c>
    </row>
    <row r="382" spans="1:11" ht="36" x14ac:dyDescent="0.25">
      <c r="A382" s="1025">
        <v>606433</v>
      </c>
      <c r="B382" s="1026" t="s">
        <v>5982</v>
      </c>
      <c r="C382" s="1025" t="s">
        <v>7</v>
      </c>
      <c r="D382" s="577">
        <f t="shared" si="5"/>
        <v>8704.9</v>
      </c>
      <c r="G382" s="1027">
        <v>8601.68</v>
      </c>
      <c r="J382" s="570" t="s">
        <v>5368</v>
      </c>
      <c r="K382" s="645">
        <f>IFERROR(VLOOKUP(J382,REAJUSTE!A:Y,25,FALSE),"")</f>
        <v>1.012</v>
      </c>
    </row>
    <row r="383" spans="1:11" ht="36" x14ac:dyDescent="0.25">
      <c r="A383" s="1025">
        <v>606343</v>
      </c>
      <c r="B383" s="1026" t="s">
        <v>5983</v>
      </c>
      <c r="C383" s="1025" t="s">
        <v>7</v>
      </c>
      <c r="D383" s="577">
        <f t="shared" si="5"/>
        <v>8625.2999999999993</v>
      </c>
      <c r="G383" s="1027">
        <v>8523.0300000000007</v>
      </c>
      <c r="J383" s="570" t="s">
        <v>5368</v>
      </c>
      <c r="K383" s="645">
        <f>IFERROR(VLOOKUP(J383,REAJUSTE!A:Y,25,FALSE),"")</f>
        <v>1.012</v>
      </c>
    </row>
    <row r="384" spans="1:11" ht="36" x14ac:dyDescent="0.25">
      <c r="A384" s="1025">
        <v>606434</v>
      </c>
      <c r="B384" s="1026" t="s">
        <v>5984</v>
      </c>
      <c r="C384" s="1025" t="s">
        <v>7</v>
      </c>
      <c r="D384" s="577">
        <f t="shared" si="5"/>
        <v>9625.76</v>
      </c>
      <c r="G384" s="1027">
        <v>9511.6299999999992</v>
      </c>
      <c r="J384" s="570" t="s">
        <v>5368</v>
      </c>
      <c r="K384" s="645">
        <f>IFERROR(VLOOKUP(J384,REAJUSTE!A:Y,25,FALSE),"")</f>
        <v>1.012</v>
      </c>
    </row>
    <row r="385" spans="1:11" ht="36" x14ac:dyDescent="0.25">
      <c r="A385" s="1025">
        <v>606344</v>
      </c>
      <c r="B385" s="1026" t="s">
        <v>5985</v>
      </c>
      <c r="C385" s="1025" t="s">
        <v>7</v>
      </c>
      <c r="D385" s="577">
        <f t="shared" si="5"/>
        <v>9540.7800000000007</v>
      </c>
      <c r="G385" s="1027">
        <v>9427.65</v>
      </c>
      <c r="J385" s="570" t="s">
        <v>5368</v>
      </c>
      <c r="K385" s="645">
        <f>IFERROR(VLOOKUP(J385,REAJUSTE!A:Y,25,FALSE),"")</f>
        <v>1.012</v>
      </c>
    </row>
    <row r="386" spans="1:11" ht="36" x14ac:dyDescent="0.25">
      <c r="A386" s="1025">
        <v>606435</v>
      </c>
      <c r="B386" s="1026" t="s">
        <v>5986</v>
      </c>
      <c r="C386" s="1025" t="s">
        <v>7</v>
      </c>
      <c r="D386" s="577">
        <f t="shared" si="5"/>
        <v>10526.78</v>
      </c>
      <c r="G386" s="1027">
        <v>10401.959999999999</v>
      </c>
      <c r="J386" s="570" t="s">
        <v>5368</v>
      </c>
      <c r="K386" s="645">
        <f>IFERROR(VLOOKUP(J386,REAJUSTE!A:Y,25,FALSE),"")</f>
        <v>1.012</v>
      </c>
    </row>
    <row r="387" spans="1:11" ht="36" x14ac:dyDescent="0.25">
      <c r="A387" s="1025">
        <v>606345</v>
      </c>
      <c r="B387" s="1026" t="s">
        <v>5987</v>
      </c>
      <c r="C387" s="1025" t="s">
        <v>7</v>
      </c>
      <c r="D387" s="577">
        <f t="shared" si="5"/>
        <v>10437.74</v>
      </c>
      <c r="G387" s="1027">
        <v>10313.98</v>
      </c>
      <c r="J387" s="570" t="s">
        <v>5368</v>
      </c>
      <c r="K387" s="645">
        <f>IFERROR(VLOOKUP(J387,REAJUSTE!A:Y,25,FALSE),"")</f>
        <v>1.012</v>
      </c>
    </row>
    <row r="388" spans="1:11" ht="36" x14ac:dyDescent="0.25">
      <c r="A388" s="1025">
        <v>606436</v>
      </c>
      <c r="B388" s="1026" t="s">
        <v>5988</v>
      </c>
      <c r="C388" s="1025" t="s">
        <v>7</v>
      </c>
      <c r="D388" s="577">
        <f t="shared" si="5"/>
        <v>11193.32</v>
      </c>
      <c r="G388" s="1027">
        <v>11060.6</v>
      </c>
      <c r="J388" s="570" t="s">
        <v>5368</v>
      </c>
      <c r="K388" s="645">
        <f>IFERROR(VLOOKUP(J388,REAJUSTE!A:Y,25,FALSE),"")</f>
        <v>1.012</v>
      </c>
    </row>
    <row r="389" spans="1:11" ht="36" x14ac:dyDescent="0.25">
      <c r="A389" s="1025">
        <v>606346</v>
      </c>
      <c r="B389" s="1026" t="s">
        <v>5989</v>
      </c>
      <c r="C389" s="1025" t="s">
        <v>7</v>
      </c>
      <c r="D389" s="577">
        <f t="shared" si="5"/>
        <v>11097.54</v>
      </c>
      <c r="G389" s="1027">
        <v>10965.95</v>
      </c>
      <c r="J389" s="570" t="s">
        <v>5368</v>
      </c>
      <c r="K389" s="645">
        <f>IFERROR(VLOOKUP(J389,REAJUSTE!A:Y,25,FALSE),"")</f>
        <v>1.012</v>
      </c>
    </row>
    <row r="390" spans="1:11" ht="36" x14ac:dyDescent="0.25">
      <c r="A390" s="1025">
        <v>606437</v>
      </c>
      <c r="B390" s="1026" t="s">
        <v>5990</v>
      </c>
      <c r="C390" s="1025" t="s">
        <v>7</v>
      </c>
      <c r="D390" s="577">
        <f t="shared" si="5"/>
        <v>12113.58</v>
      </c>
      <c r="G390" s="1027">
        <v>11969.95</v>
      </c>
      <c r="J390" s="570" t="s">
        <v>5368</v>
      </c>
      <c r="K390" s="645">
        <f>IFERROR(VLOOKUP(J390,REAJUSTE!A:Y,25,FALSE),"")</f>
        <v>1.012</v>
      </c>
    </row>
    <row r="391" spans="1:11" ht="36" x14ac:dyDescent="0.25">
      <c r="A391" s="1025">
        <v>606347</v>
      </c>
      <c r="B391" s="1026" t="s">
        <v>5991</v>
      </c>
      <c r="C391" s="1025" t="s">
        <v>7</v>
      </c>
      <c r="D391" s="577">
        <f t="shared" si="5"/>
        <v>12013.76</v>
      </c>
      <c r="G391" s="1027">
        <v>11871.31</v>
      </c>
      <c r="J391" s="570" t="s">
        <v>5368</v>
      </c>
      <c r="K391" s="645">
        <f>IFERROR(VLOOKUP(J391,REAJUSTE!A:Y,25,FALSE),"")</f>
        <v>1.012</v>
      </c>
    </row>
    <row r="392" spans="1:11" ht="36" x14ac:dyDescent="0.25">
      <c r="A392" s="1025">
        <v>606438</v>
      </c>
      <c r="B392" s="1026" t="s">
        <v>5992</v>
      </c>
      <c r="C392" s="1025" t="s">
        <v>7</v>
      </c>
      <c r="D392" s="577">
        <f t="shared" si="5"/>
        <v>12436.5</v>
      </c>
      <c r="G392" s="1027">
        <v>12289.04</v>
      </c>
      <c r="J392" s="570" t="s">
        <v>5368</v>
      </c>
      <c r="K392" s="645">
        <f>IFERROR(VLOOKUP(J392,REAJUSTE!A:Y,25,FALSE),"")</f>
        <v>1.012</v>
      </c>
    </row>
    <row r="393" spans="1:11" ht="36" x14ac:dyDescent="0.25">
      <c r="A393" s="1025">
        <v>606348</v>
      </c>
      <c r="B393" s="1026" t="s">
        <v>5993</v>
      </c>
      <c r="C393" s="1025" t="s">
        <v>7</v>
      </c>
      <c r="D393" s="577">
        <f t="shared" si="5"/>
        <v>12335.32</v>
      </c>
      <c r="G393" s="1027">
        <v>12189.06</v>
      </c>
      <c r="J393" s="570" t="s">
        <v>5368</v>
      </c>
      <c r="K393" s="645">
        <f>IFERROR(VLOOKUP(J393,REAJUSTE!A:Y,25,FALSE),"")</f>
        <v>1.012</v>
      </c>
    </row>
    <row r="394" spans="1:11" ht="36" x14ac:dyDescent="0.25">
      <c r="A394" s="1025">
        <v>606439</v>
      </c>
      <c r="B394" s="1026" t="s">
        <v>5994</v>
      </c>
      <c r="C394" s="1025" t="s">
        <v>7</v>
      </c>
      <c r="D394" s="577">
        <f t="shared" ref="D394:D457" si="6">TRUNC(G394*K394,2)</f>
        <v>13113.37</v>
      </c>
      <c r="G394" s="1027">
        <v>12957.88</v>
      </c>
      <c r="J394" s="570" t="s">
        <v>5368</v>
      </c>
      <c r="K394" s="645">
        <f>IFERROR(VLOOKUP(J394,REAJUSTE!A:Y,25,FALSE),"")</f>
        <v>1.012</v>
      </c>
    </row>
    <row r="395" spans="1:11" ht="36" x14ac:dyDescent="0.25">
      <c r="A395" s="1025">
        <v>606349</v>
      </c>
      <c r="B395" s="1026" t="s">
        <v>5995</v>
      </c>
      <c r="C395" s="1025" t="s">
        <v>7</v>
      </c>
      <c r="D395" s="577">
        <f t="shared" si="6"/>
        <v>12978.47</v>
      </c>
      <c r="G395" s="1027">
        <v>12824.58</v>
      </c>
      <c r="J395" s="570" t="s">
        <v>5368</v>
      </c>
      <c r="K395" s="645">
        <f>IFERROR(VLOOKUP(J395,REAJUSTE!A:Y,25,FALSE),"")</f>
        <v>1.012</v>
      </c>
    </row>
    <row r="396" spans="1:11" ht="36" x14ac:dyDescent="0.25">
      <c r="A396" s="1025">
        <v>606440</v>
      </c>
      <c r="B396" s="1026" t="s">
        <v>5996</v>
      </c>
      <c r="C396" s="1025" t="s">
        <v>7</v>
      </c>
      <c r="D396" s="577">
        <f t="shared" si="6"/>
        <v>13711.89</v>
      </c>
      <c r="G396" s="1027">
        <v>13549.3</v>
      </c>
      <c r="J396" s="570" t="s">
        <v>5368</v>
      </c>
      <c r="K396" s="645">
        <f>IFERROR(VLOOKUP(J396,REAJUSTE!A:Y,25,FALSE),"")</f>
        <v>1.012</v>
      </c>
    </row>
    <row r="397" spans="1:11" ht="36" x14ac:dyDescent="0.25">
      <c r="A397" s="1025">
        <v>606350</v>
      </c>
      <c r="B397" s="1026" t="s">
        <v>5997</v>
      </c>
      <c r="C397" s="1025" t="s">
        <v>7</v>
      </c>
      <c r="D397" s="577">
        <f t="shared" si="6"/>
        <v>13571.59</v>
      </c>
      <c r="G397" s="1027">
        <v>13410.67</v>
      </c>
      <c r="J397" s="570" t="s">
        <v>5368</v>
      </c>
      <c r="K397" s="645">
        <f>IFERROR(VLOOKUP(J397,REAJUSTE!A:Y,25,FALSE),"")</f>
        <v>1.012</v>
      </c>
    </row>
    <row r="398" spans="1:11" ht="36" x14ac:dyDescent="0.25">
      <c r="A398" s="1025">
        <v>606441</v>
      </c>
      <c r="B398" s="1026" t="s">
        <v>5998</v>
      </c>
      <c r="C398" s="1025" t="s">
        <v>7</v>
      </c>
      <c r="D398" s="577">
        <f t="shared" si="6"/>
        <v>14365.14</v>
      </c>
      <c r="G398" s="1027">
        <v>14194.81</v>
      </c>
      <c r="J398" s="570" t="s">
        <v>5368</v>
      </c>
      <c r="K398" s="645">
        <f>IFERROR(VLOOKUP(J398,REAJUSTE!A:Y,25,FALSE),"")</f>
        <v>1.012</v>
      </c>
    </row>
    <row r="399" spans="1:11" ht="36" x14ac:dyDescent="0.25">
      <c r="A399" s="1025">
        <v>606351</v>
      </c>
      <c r="B399" s="1026" t="s">
        <v>5999</v>
      </c>
      <c r="C399" s="1025" t="s">
        <v>7</v>
      </c>
      <c r="D399" s="577">
        <f t="shared" si="6"/>
        <v>14220.79</v>
      </c>
      <c r="G399" s="1027">
        <v>14052.17</v>
      </c>
      <c r="J399" s="570" t="s">
        <v>5368</v>
      </c>
      <c r="K399" s="645">
        <f>IFERROR(VLOOKUP(J399,REAJUSTE!A:Y,25,FALSE),"")</f>
        <v>1.012</v>
      </c>
    </row>
    <row r="400" spans="1:11" ht="36" x14ac:dyDescent="0.25">
      <c r="A400" s="1025">
        <v>606442</v>
      </c>
      <c r="B400" s="1026" t="s">
        <v>6000</v>
      </c>
      <c r="C400" s="1025" t="s">
        <v>7</v>
      </c>
      <c r="D400" s="577">
        <f t="shared" si="6"/>
        <v>14990.89</v>
      </c>
      <c r="G400" s="1027">
        <v>14813.14</v>
      </c>
      <c r="J400" s="570" t="s">
        <v>5368</v>
      </c>
      <c r="K400" s="645">
        <f>IFERROR(VLOOKUP(J400,REAJUSTE!A:Y,25,FALSE),"")</f>
        <v>1.012</v>
      </c>
    </row>
    <row r="401" spans="1:11" ht="36" x14ac:dyDescent="0.25">
      <c r="A401" s="1025">
        <v>606352</v>
      </c>
      <c r="B401" s="1026" t="s">
        <v>6001</v>
      </c>
      <c r="C401" s="1025" t="s">
        <v>7</v>
      </c>
      <c r="D401" s="577">
        <f t="shared" si="6"/>
        <v>14841.15</v>
      </c>
      <c r="G401" s="1027">
        <v>14665.17</v>
      </c>
      <c r="J401" s="570" t="s">
        <v>5368</v>
      </c>
      <c r="K401" s="645">
        <f>IFERROR(VLOOKUP(J401,REAJUSTE!A:Y,25,FALSE),"")</f>
        <v>1.012</v>
      </c>
    </row>
    <row r="402" spans="1:11" ht="36" x14ac:dyDescent="0.25">
      <c r="A402" s="1025">
        <v>606443</v>
      </c>
      <c r="B402" s="1026" t="s">
        <v>6002</v>
      </c>
      <c r="C402" s="1025" t="s">
        <v>7</v>
      </c>
      <c r="D402" s="577">
        <f t="shared" si="6"/>
        <v>15893.52</v>
      </c>
      <c r="G402" s="1027">
        <v>15705.06</v>
      </c>
      <c r="J402" s="570" t="s">
        <v>5368</v>
      </c>
      <c r="K402" s="645">
        <f>IFERROR(VLOOKUP(J402,REAJUSTE!A:Y,25,FALSE),"")</f>
        <v>1.012</v>
      </c>
    </row>
    <row r="403" spans="1:11" ht="36" x14ac:dyDescent="0.25">
      <c r="A403" s="1025">
        <v>606353</v>
      </c>
      <c r="B403" s="1026" t="s">
        <v>6003</v>
      </c>
      <c r="C403" s="1025" t="s">
        <v>7</v>
      </c>
      <c r="D403" s="577">
        <f t="shared" si="6"/>
        <v>15739.72</v>
      </c>
      <c r="G403" s="1027">
        <v>15553.09</v>
      </c>
      <c r="J403" s="570" t="s">
        <v>5368</v>
      </c>
      <c r="K403" s="645">
        <f>IFERROR(VLOOKUP(J403,REAJUSTE!A:Y,25,FALSE),"")</f>
        <v>1.012</v>
      </c>
    </row>
    <row r="404" spans="1:11" ht="36" x14ac:dyDescent="0.25">
      <c r="A404" s="1025">
        <v>606444</v>
      </c>
      <c r="B404" s="1026" t="s">
        <v>6004</v>
      </c>
      <c r="C404" s="1025" t="s">
        <v>7</v>
      </c>
      <c r="D404" s="577">
        <f t="shared" si="6"/>
        <v>16584.669999999998</v>
      </c>
      <c r="G404" s="1027">
        <v>16388.02</v>
      </c>
      <c r="J404" s="570" t="s">
        <v>5368</v>
      </c>
      <c r="K404" s="645">
        <f>IFERROR(VLOOKUP(J404,REAJUSTE!A:Y,25,FALSE),"")</f>
        <v>1.012</v>
      </c>
    </row>
    <row r="405" spans="1:11" ht="36" x14ac:dyDescent="0.25">
      <c r="A405" s="1025">
        <v>606354</v>
      </c>
      <c r="B405" s="1026" t="s">
        <v>6005</v>
      </c>
      <c r="C405" s="1025" t="s">
        <v>7</v>
      </c>
      <c r="D405" s="577">
        <f t="shared" si="6"/>
        <v>16425.48</v>
      </c>
      <c r="G405" s="1027">
        <v>16230.72</v>
      </c>
      <c r="J405" s="570" t="s">
        <v>5368</v>
      </c>
      <c r="K405" s="645">
        <f>IFERROR(VLOOKUP(J405,REAJUSTE!A:Y,25,FALSE),"")</f>
        <v>1.012</v>
      </c>
    </row>
    <row r="406" spans="1:11" ht="36" x14ac:dyDescent="0.25">
      <c r="A406" s="1025">
        <v>606445</v>
      </c>
      <c r="B406" s="1026" t="s">
        <v>6006</v>
      </c>
      <c r="C406" s="1025" t="s">
        <v>7</v>
      </c>
      <c r="D406" s="577">
        <f t="shared" si="6"/>
        <v>17232.150000000001</v>
      </c>
      <c r="G406" s="1027">
        <v>17027.82</v>
      </c>
      <c r="J406" s="570" t="s">
        <v>5368</v>
      </c>
      <c r="K406" s="645">
        <f>IFERROR(VLOOKUP(J406,REAJUSTE!A:Y,25,FALSE),"")</f>
        <v>1.012</v>
      </c>
    </row>
    <row r="407" spans="1:11" ht="36" x14ac:dyDescent="0.25">
      <c r="A407" s="1025">
        <v>606355</v>
      </c>
      <c r="B407" s="1026" t="s">
        <v>6007</v>
      </c>
      <c r="C407" s="1025" t="s">
        <v>7</v>
      </c>
      <c r="D407" s="577">
        <f t="shared" si="6"/>
        <v>17070.259999999998</v>
      </c>
      <c r="G407" s="1027">
        <v>16867.849999999999</v>
      </c>
      <c r="J407" s="570" t="s">
        <v>5368</v>
      </c>
      <c r="K407" s="645">
        <f>IFERROR(VLOOKUP(J407,REAJUSTE!A:Y,25,FALSE),"")</f>
        <v>1.012</v>
      </c>
    </row>
    <row r="408" spans="1:11" ht="36" x14ac:dyDescent="0.25">
      <c r="A408" s="1025">
        <v>606446</v>
      </c>
      <c r="B408" s="1026" t="s">
        <v>6008</v>
      </c>
      <c r="C408" s="1025" t="s">
        <v>7</v>
      </c>
      <c r="D408" s="577">
        <f t="shared" si="6"/>
        <v>17859.990000000002</v>
      </c>
      <c r="G408" s="1027">
        <v>17648.22</v>
      </c>
      <c r="J408" s="570" t="s">
        <v>5368</v>
      </c>
      <c r="K408" s="645">
        <f>IFERROR(VLOOKUP(J408,REAJUSTE!A:Y,25,FALSE),"")</f>
        <v>1.012</v>
      </c>
    </row>
    <row r="409" spans="1:11" ht="36" x14ac:dyDescent="0.25">
      <c r="A409" s="1025">
        <v>606356</v>
      </c>
      <c r="B409" s="1026" t="s">
        <v>6009</v>
      </c>
      <c r="C409" s="1025" t="s">
        <v>7</v>
      </c>
      <c r="D409" s="577">
        <f t="shared" si="6"/>
        <v>17694.060000000001</v>
      </c>
      <c r="G409" s="1027">
        <v>17484.25</v>
      </c>
      <c r="J409" s="570" t="s">
        <v>5368</v>
      </c>
      <c r="K409" s="645">
        <f>IFERROR(VLOOKUP(J409,REAJUSTE!A:Y,25,FALSE),"")</f>
        <v>1.012</v>
      </c>
    </row>
    <row r="410" spans="1:11" ht="36" x14ac:dyDescent="0.25">
      <c r="A410" s="1025">
        <v>606447</v>
      </c>
      <c r="B410" s="1026" t="s">
        <v>6010</v>
      </c>
      <c r="C410" s="1025" t="s">
        <v>7</v>
      </c>
      <c r="D410" s="577">
        <f t="shared" si="6"/>
        <v>18556.009999999998</v>
      </c>
      <c r="G410" s="1027">
        <v>18335.98</v>
      </c>
      <c r="J410" s="570" t="s">
        <v>5368</v>
      </c>
      <c r="K410" s="645">
        <f>IFERROR(VLOOKUP(J410,REAJUSTE!A:Y,25,FALSE),"")</f>
        <v>1.012</v>
      </c>
    </row>
    <row r="411" spans="1:11" ht="36" x14ac:dyDescent="0.25">
      <c r="A411" s="1025">
        <v>606357</v>
      </c>
      <c r="B411" s="1026" t="s">
        <v>6011</v>
      </c>
      <c r="C411" s="1025" t="s">
        <v>7</v>
      </c>
      <c r="D411" s="577">
        <f t="shared" si="6"/>
        <v>18354.55</v>
      </c>
      <c r="G411" s="1027">
        <v>18136.91</v>
      </c>
      <c r="J411" s="570" t="s">
        <v>5368</v>
      </c>
      <c r="K411" s="645">
        <f>IFERROR(VLOOKUP(J411,REAJUSTE!A:Y,25,FALSE),"")</f>
        <v>1.012</v>
      </c>
    </row>
    <row r="412" spans="1:11" ht="36" x14ac:dyDescent="0.25">
      <c r="A412" s="1025">
        <v>606448</v>
      </c>
      <c r="B412" s="1026" t="s">
        <v>6012</v>
      </c>
      <c r="C412" s="1025" t="s">
        <v>7</v>
      </c>
      <c r="D412" s="577">
        <f t="shared" si="6"/>
        <v>19523.240000000002</v>
      </c>
      <c r="G412" s="1027">
        <v>19291.740000000002</v>
      </c>
      <c r="J412" s="570" t="s">
        <v>5368</v>
      </c>
      <c r="K412" s="645">
        <f>IFERROR(VLOOKUP(J412,REAJUSTE!A:Y,25,FALSE),"")</f>
        <v>1.012</v>
      </c>
    </row>
    <row r="413" spans="1:11" ht="36" x14ac:dyDescent="0.25">
      <c r="A413" s="1025">
        <v>606358</v>
      </c>
      <c r="B413" s="1026" t="s">
        <v>6013</v>
      </c>
      <c r="C413" s="1025" t="s">
        <v>7</v>
      </c>
      <c r="D413" s="577">
        <f t="shared" si="6"/>
        <v>19315.48</v>
      </c>
      <c r="G413" s="1027">
        <v>19086.45</v>
      </c>
      <c r="J413" s="570" t="s">
        <v>5368</v>
      </c>
      <c r="K413" s="645">
        <f>IFERROR(VLOOKUP(J413,REAJUSTE!A:Y,25,FALSE),"")</f>
        <v>1.012</v>
      </c>
    </row>
    <row r="414" spans="1:11" ht="36" x14ac:dyDescent="0.25">
      <c r="A414" s="1025">
        <v>606449</v>
      </c>
      <c r="B414" s="1026" t="s">
        <v>6014</v>
      </c>
      <c r="C414" s="1025" t="s">
        <v>7</v>
      </c>
      <c r="D414" s="577">
        <f t="shared" si="6"/>
        <v>24053.29</v>
      </c>
      <c r="G414" s="1027">
        <v>23768.080000000002</v>
      </c>
      <c r="J414" s="570" t="s">
        <v>5368</v>
      </c>
      <c r="K414" s="645">
        <f>IFERROR(VLOOKUP(J414,REAJUSTE!A:Y,25,FALSE),"")</f>
        <v>1.012</v>
      </c>
    </row>
    <row r="415" spans="1:11" ht="36" x14ac:dyDescent="0.25">
      <c r="A415" s="1025">
        <v>606359</v>
      </c>
      <c r="B415" s="1026" t="s">
        <v>6015</v>
      </c>
      <c r="C415" s="1025" t="s">
        <v>7</v>
      </c>
      <c r="D415" s="577">
        <f t="shared" si="6"/>
        <v>23839.24</v>
      </c>
      <c r="G415" s="1027">
        <v>23556.57</v>
      </c>
      <c r="J415" s="570" t="s">
        <v>5368</v>
      </c>
      <c r="K415" s="645">
        <f>IFERROR(VLOOKUP(J415,REAJUSTE!A:Y,25,FALSE),"")</f>
        <v>1.012</v>
      </c>
    </row>
    <row r="416" spans="1:11" ht="36" x14ac:dyDescent="0.25">
      <c r="A416" s="1025">
        <v>606450</v>
      </c>
      <c r="B416" s="1026" t="s">
        <v>6016</v>
      </c>
      <c r="C416" s="1025" t="s">
        <v>7</v>
      </c>
      <c r="D416" s="577">
        <f t="shared" si="6"/>
        <v>24997.759999999998</v>
      </c>
      <c r="G416" s="1027">
        <v>24701.35</v>
      </c>
      <c r="J416" s="570" t="s">
        <v>5368</v>
      </c>
      <c r="K416" s="645">
        <f>IFERROR(VLOOKUP(J416,REAJUSTE!A:Y,25,FALSE),"")</f>
        <v>1.012</v>
      </c>
    </row>
    <row r="417" spans="1:11" ht="36" x14ac:dyDescent="0.25">
      <c r="A417" s="1025">
        <v>606360</v>
      </c>
      <c r="B417" s="1026" t="s">
        <v>6017</v>
      </c>
      <c r="C417" s="1025" t="s">
        <v>7</v>
      </c>
      <c r="D417" s="577">
        <f t="shared" si="6"/>
        <v>24775.85</v>
      </c>
      <c r="G417" s="1027">
        <v>24482.07</v>
      </c>
      <c r="J417" s="570" t="s">
        <v>5368</v>
      </c>
      <c r="K417" s="645">
        <f>IFERROR(VLOOKUP(J417,REAJUSTE!A:Y,25,FALSE),"")</f>
        <v>1.012</v>
      </c>
    </row>
    <row r="418" spans="1:11" ht="36" x14ac:dyDescent="0.25">
      <c r="A418" s="1025">
        <v>606451</v>
      </c>
      <c r="B418" s="1026" t="s">
        <v>6018</v>
      </c>
      <c r="C418" s="1025" t="s">
        <v>7</v>
      </c>
      <c r="D418" s="577">
        <f t="shared" si="6"/>
        <v>25802.7</v>
      </c>
      <c r="G418" s="1027">
        <v>25496.74</v>
      </c>
      <c r="J418" s="570" t="s">
        <v>5368</v>
      </c>
      <c r="K418" s="645">
        <f>IFERROR(VLOOKUP(J418,REAJUSTE!A:Y,25,FALSE),"")</f>
        <v>1.012</v>
      </c>
    </row>
    <row r="419" spans="1:11" ht="36" x14ac:dyDescent="0.25">
      <c r="A419" s="1025">
        <v>606361</v>
      </c>
      <c r="B419" s="1026" t="s">
        <v>6019</v>
      </c>
      <c r="C419" s="1025" t="s">
        <v>7</v>
      </c>
      <c r="D419" s="577">
        <f t="shared" si="6"/>
        <v>25574.48</v>
      </c>
      <c r="G419" s="1027">
        <v>25271.23</v>
      </c>
      <c r="J419" s="570" t="s">
        <v>5368</v>
      </c>
      <c r="K419" s="645">
        <f>IFERROR(VLOOKUP(J419,REAJUSTE!A:Y,25,FALSE),"")</f>
        <v>1.012</v>
      </c>
    </row>
    <row r="420" spans="1:11" ht="36" x14ac:dyDescent="0.25">
      <c r="A420" s="1025">
        <v>606452</v>
      </c>
      <c r="B420" s="1026" t="s">
        <v>6020</v>
      </c>
      <c r="C420" s="1025" t="s">
        <v>7</v>
      </c>
      <c r="D420" s="577">
        <f t="shared" si="6"/>
        <v>29393.23</v>
      </c>
      <c r="G420" s="1027">
        <v>29044.7</v>
      </c>
      <c r="J420" s="570" t="s">
        <v>5368</v>
      </c>
      <c r="K420" s="645">
        <f>IFERROR(VLOOKUP(J420,REAJUSTE!A:Y,25,FALSE),"")</f>
        <v>1.012</v>
      </c>
    </row>
    <row r="421" spans="1:11" ht="36" x14ac:dyDescent="0.25">
      <c r="A421" s="1025">
        <v>606362</v>
      </c>
      <c r="B421" s="1026" t="s">
        <v>6021</v>
      </c>
      <c r="C421" s="1025" t="s">
        <v>7</v>
      </c>
      <c r="D421" s="577">
        <f t="shared" si="6"/>
        <v>29158.720000000001</v>
      </c>
      <c r="G421" s="1027">
        <v>28812.97</v>
      </c>
      <c r="J421" s="570" t="s">
        <v>5368</v>
      </c>
      <c r="K421" s="645">
        <f>IFERROR(VLOOKUP(J421,REAJUSTE!A:Y,25,FALSE),"")</f>
        <v>1.012</v>
      </c>
    </row>
    <row r="422" spans="1:11" ht="36" x14ac:dyDescent="0.25">
      <c r="A422" s="1025">
        <v>606453</v>
      </c>
      <c r="B422" s="1026" t="s">
        <v>6022</v>
      </c>
      <c r="C422" s="1025" t="s">
        <v>7</v>
      </c>
      <c r="D422" s="577">
        <f t="shared" si="6"/>
        <v>29849.07</v>
      </c>
      <c r="G422" s="1027">
        <v>29495.13</v>
      </c>
      <c r="J422" s="570" t="s">
        <v>5368</v>
      </c>
      <c r="K422" s="645">
        <f>IFERROR(VLOOKUP(J422,REAJUSTE!A:Y,25,FALSE),"")</f>
        <v>1.012</v>
      </c>
    </row>
    <row r="423" spans="1:11" ht="36" x14ac:dyDescent="0.25">
      <c r="A423" s="1025">
        <v>606363</v>
      </c>
      <c r="B423" s="1026" t="s">
        <v>6023</v>
      </c>
      <c r="C423" s="1025" t="s">
        <v>7</v>
      </c>
      <c r="D423" s="577">
        <f t="shared" si="6"/>
        <v>29609.84</v>
      </c>
      <c r="G423" s="1027">
        <v>29258.74</v>
      </c>
      <c r="J423" s="570" t="s">
        <v>5368</v>
      </c>
      <c r="K423" s="645">
        <f>IFERROR(VLOOKUP(J423,REAJUSTE!A:Y,25,FALSE),"")</f>
        <v>1.012</v>
      </c>
    </row>
    <row r="424" spans="1:11" ht="36" x14ac:dyDescent="0.25">
      <c r="A424" s="1025">
        <v>606454</v>
      </c>
      <c r="B424" s="1026" t="s">
        <v>6024</v>
      </c>
      <c r="C424" s="1025" t="s">
        <v>7</v>
      </c>
      <c r="D424" s="577">
        <f t="shared" si="6"/>
        <v>35619.550000000003</v>
      </c>
      <c r="G424" s="1027">
        <v>35197.19</v>
      </c>
      <c r="J424" s="570" t="s">
        <v>5368</v>
      </c>
      <c r="K424" s="645">
        <f>IFERROR(VLOOKUP(J424,REAJUSTE!A:Y,25,FALSE),"")</f>
        <v>1.012</v>
      </c>
    </row>
    <row r="425" spans="1:11" ht="36" x14ac:dyDescent="0.25">
      <c r="A425" s="1025">
        <v>606364</v>
      </c>
      <c r="B425" s="1026" t="s">
        <v>6025</v>
      </c>
      <c r="C425" s="1025" t="s">
        <v>7</v>
      </c>
      <c r="D425" s="577">
        <f t="shared" si="6"/>
        <v>35374.03</v>
      </c>
      <c r="G425" s="1027">
        <v>34954.58</v>
      </c>
      <c r="J425" s="570" t="s">
        <v>5368</v>
      </c>
      <c r="K425" s="645">
        <f>IFERROR(VLOOKUP(J425,REAJUSTE!A:Y,25,FALSE),"")</f>
        <v>1.012</v>
      </c>
    </row>
    <row r="426" spans="1:11" ht="36" x14ac:dyDescent="0.25">
      <c r="A426" s="1025">
        <v>606455</v>
      </c>
      <c r="B426" s="1026" t="s">
        <v>6026</v>
      </c>
      <c r="C426" s="1025" t="s">
        <v>7</v>
      </c>
      <c r="D426" s="577">
        <f t="shared" si="6"/>
        <v>36197.919999999998</v>
      </c>
      <c r="G426" s="1027">
        <v>35768.699999999997</v>
      </c>
      <c r="J426" s="570" t="s">
        <v>5368</v>
      </c>
      <c r="K426" s="645">
        <f>IFERROR(VLOOKUP(J426,REAJUSTE!A:Y,25,FALSE),"")</f>
        <v>1.012</v>
      </c>
    </row>
    <row r="427" spans="1:11" ht="36" x14ac:dyDescent="0.25">
      <c r="A427" s="1025">
        <v>606365</v>
      </c>
      <c r="B427" s="1026" t="s">
        <v>6027</v>
      </c>
      <c r="C427" s="1025" t="s">
        <v>7</v>
      </c>
      <c r="D427" s="577">
        <f t="shared" si="6"/>
        <v>35949.25</v>
      </c>
      <c r="G427" s="1027">
        <v>35522.980000000003</v>
      </c>
      <c r="J427" s="570" t="s">
        <v>5368</v>
      </c>
      <c r="K427" s="645">
        <f>IFERROR(VLOOKUP(J427,REAJUSTE!A:Y,25,FALSE),"")</f>
        <v>1.012</v>
      </c>
    </row>
    <row r="428" spans="1:11" ht="36" x14ac:dyDescent="0.25">
      <c r="A428" s="1025">
        <v>606456</v>
      </c>
      <c r="B428" s="1026" t="s">
        <v>6028</v>
      </c>
      <c r="C428" s="1025" t="s">
        <v>7</v>
      </c>
      <c r="D428" s="577">
        <f t="shared" si="6"/>
        <v>37585.15</v>
      </c>
      <c r="G428" s="1027">
        <v>37139.480000000003</v>
      </c>
      <c r="J428" s="570" t="s">
        <v>5368</v>
      </c>
      <c r="K428" s="645">
        <f>IFERROR(VLOOKUP(J428,REAJUSTE!A:Y,25,FALSE),"")</f>
        <v>1.012</v>
      </c>
    </row>
    <row r="429" spans="1:11" ht="36" x14ac:dyDescent="0.25">
      <c r="A429" s="1025">
        <v>606366</v>
      </c>
      <c r="B429" s="1026" t="s">
        <v>6029</v>
      </c>
      <c r="C429" s="1025" t="s">
        <v>7</v>
      </c>
      <c r="D429" s="577">
        <f t="shared" si="6"/>
        <v>37330.18</v>
      </c>
      <c r="G429" s="1027">
        <v>36887.53</v>
      </c>
      <c r="J429" s="570" t="s">
        <v>5368</v>
      </c>
      <c r="K429" s="645">
        <f>IFERROR(VLOOKUP(J429,REAJUSTE!A:Y,25,FALSE),"")</f>
        <v>1.012</v>
      </c>
    </row>
    <row r="430" spans="1:11" ht="36" x14ac:dyDescent="0.25">
      <c r="A430" s="1025">
        <v>606457</v>
      </c>
      <c r="B430" s="1026" t="s">
        <v>6030</v>
      </c>
      <c r="C430" s="1025" t="s">
        <v>7</v>
      </c>
      <c r="D430" s="577">
        <f t="shared" si="6"/>
        <v>38198.17</v>
      </c>
      <c r="G430" s="1027">
        <v>37745.230000000003</v>
      </c>
      <c r="J430" s="570" t="s">
        <v>5368</v>
      </c>
      <c r="K430" s="645">
        <f>IFERROR(VLOOKUP(J430,REAJUSTE!A:Y,25,FALSE),"")</f>
        <v>1.012</v>
      </c>
    </row>
    <row r="431" spans="1:11" ht="36" x14ac:dyDescent="0.25">
      <c r="A431" s="1025">
        <v>606367</v>
      </c>
      <c r="B431" s="1026" t="s">
        <v>6031</v>
      </c>
      <c r="C431" s="1025" t="s">
        <v>7</v>
      </c>
      <c r="D431" s="577">
        <f t="shared" si="6"/>
        <v>37938.480000000003</v>
      </c>
      <c r="G431" s="1027">
        <v>37488.620000000003</v>
      </c>
      <c r="J431" s="570" t="s">
        <v>5368</v>
      </c>
      <c r="K431" s="645">
        <f>IFERROR(VLOOKUP(J431,REAJUSTE!A:Y,25,FALSE),"")</f>
        <v>1.012</v>
      </c>
    </row>
    <row r="432" spans="1:11" ht="36" x14ac:dyDescent="0.25">
      <c r="A432" s="1025">
        <v>606458</v>
      </c>
      <c r="B432" s="1026" t="s">
        <v>6032</v>
      </c>
      <c r="C432" s="1025" t="s">
        <v>7</v>
      </c>
      <c r="D432" s="577">
        <f t="shared" si="6"/>
        <v>51886.239999999998</v>
      </c>
      <c r="G432" s="1027">
        <v>51270.99</v>
      </c>
      <c r="J432" s="570" t="s">
        <v>5368</v>
      </c>
      <c r="K432" s="645">
        <f>IFERROR(VLOOKUP(J432,REAJUSTE!A:Y,25,FALSE),"")</f>
        <v>1.012</v>
      </c>
    </row>
    <row r="433" spans="1:11" ht="36" x14ac:dyDescent="0.25">
      <c r="A433" s="1025">
        <v>606368</v>
      </c>
      <c r="B433" s="1026" t="s">
        <v>6033</v>
      </c>
      <c r="C433" s="1025" t="s">
        <v>7</v>
      </c>
      <c r="D433" s="577">
        <f t="shared" si="6"/>
        <v>51621.82</v>
      </c>
      <c r="G433" s="1027">
        <v>51009.71</v>
      </c>
      <c r="J433" s="570" t="s">
        <v>5368</v>
      </c>
      <c r="K433" s="645">
        <f>IFERROR(VLOOKUP(J433,REAJUSTE!A:Y,25,FALSE),"")</f>
        <v>1.012</v>
      </c>
    </row>
    <row r="434" spans="1:11" ht="36" x14ac:dyDescent="0.25">
      <c r="A434" s="1025">
        <v>606459</v>
      </c>
      <c r="B434" s="1026" t="s">
        <v>6034</v>
      </c>
      <c r="C434" s="1025" t="s">
        <v>7</v>
      </c>
      <c r="D434" s="577">
        <f t="shared" si="6"/>
        <v>54018.13</v>
      </c>
      <c r="G434" s="1027">
        <v>53377.599999999999</v>
      </c>
      <c r="J434" s="570" t="s">
        <v>5368</v>
      </c>
      <c r="K434" s="645">
        <f>IFERROR(VLOOKUP(J434,REAJUSTE!A:Y,25,FALSE),"")</f>
        <v>1.012</v>
      </c>
    </row>
    <row r="435" spans="1:11" ht="36" x14ac:dyDescent="0.25">
      <c r="A435" s="1025">
        <v>606369</v>
      </c>
      <c r="B435" s="1026" t="s">
        <v>6035</v>
      </c>
      <c r="C435" s="1025" t="s">
        <v>7</v>
      </c>
      <c r="D435" s="577">
        <f t="shared" si="6"/>
        <v>53747.42</v>
      </c>
      <c r="G435" s="1027">
        <v>53110.1</v>
      </c>
      <c r="J435" s="570" t="s">
        <v>5368</v>
      </c>
      <c r="K435" s="645">
        <f>IFERROR(VLOOKUP(J435,REAJUSTE!A:Y,25,FALSE),"")</f>
        <v>1.012</v>
      </c>
    </row>
    <row r="436" spans="1:11" ht="36" x14ac:dyDescent="0.25">
      <c r="A436" s="1025">
        <v>606479</v>
      </c>
      <c r="B436" s="1026" t="s">
        <v>6036</v>
      </c>
      <c r="C436" s="1025" t="s">
        <v>7</v>
      </c>
      <c r="D436" s="577">
        <f t="shared" si="6"/>
        <v>12473.72</v>
      </c>
      <c r="G436" s="1027">
        <v>12325.82</v>
      </c>
      <c r="J436" s="570" t="s">
        <v>5368</v>
      </c>
      <c r="K436" s="645">
        <f>IFERROR(VLOOKUP(J436,REAJUSTE!A:Y,25,FALSE),"")</f>
        <v>1.012</v>
      </c>
    </row>
    <row r="437" spans="1:11" ht="36" x14ac:dyDescent="0.25">
      <c r="A437" s="1025">
        <v>606460</v>
      </c>
      <c r="B437" s="1026" t="s">
        <v>6037</v>
      </c>
      <c r="C437" s="1025" t="s">
        <v>7</v>
      </c>
      <c r="D437" s="577">
        <f t="shared" si="6"/>
        <v>12373</v>
      </c>
      <c r="G437" s="1027">
        <v>12226.29</v>
      </c>
      <c r="J437" s="570" t="s">
        <v>5368</v>
      </c>
      <c r="K437" s="645">
        <f>IFERROR(VLOOKUP(J437,REAJUSTE!A:Y,25,FALSE),"")</f>
        <v>1.012</v>
      </c>
    </row>
    <row r="438" spans="1:11" ht="36" x14ac:dyDescent="0.25">
      <c r="A438" s="1025">
        <v>606480</v>
      </c>
      <c r="B438" s="1026" t="s">
        <v>6038</v>
      </c>
      <c r="C438" s="1025" t="s">
        <v>7</v>
      </c>
      <c r="D438" s="577">
        <f t="shared" si="6"/>
        <v>15938.92</v>
      </c>
      <c r="G438" s="1027">
        <v>15749.93</v>
      </c>
      <c r="J438" s="570" t="s">
        <v>5368</v>
      </c>
      <c r="K438" s="645">
        <f>IFERROR(VLOOKUP(J438,REAJUSTE!A:Y,25,FALSE),"")</f>
        <v>1.012</v>
      </c>
    </row>
    <row r="439" spans="1:11" ht="36" x14ac:dyDescent="0.25">
      <c r="A439" s="1025">
        <v>606461</v>
      </c>
      <c r="B439" s="1026" t="s">
        <v>6039</v>
      </c>
      <c r="C439" s="1025" t="s">
        <v>7</v>
      </c>
      <c r="D439" s="577">
        <f t="shared" si="6"/>
        <v>15816.16</v>
      </c>
      <c r="G439" s="1027">
        <v>15628.62</v>
      </c>
      <c r="J439" s="570" t="s">
        <v>5368</v>
      </c>
      <c r="K439" s="645">
        <f>IFERROR(VLOOKUP(J439,REAJUSTE!A:Y,25,FALSE),"")</f>
        <v>1.012</v>
      </c>
    </row>
    <row r="440" spans="1:11" ht="36" x14ac:dyDescent="0.25">
      <c r="A440" s="1025">
        <v>606481</v>
      </c>
      <c r="B440" s="1026" t="s">
        <v>6040</v>
      </c>
      <c r="C440" s="1025" t="s">
        <v>7</v>
      </c>
      <c r="D440" s="577">
        <f t="shared" si="6"/>
        <v>18551.66</v>
      </c>
      <c r="G440" s="1027">
        <v>18331.68</v>
      </c>
      <c r="J440" s="570" t="s">
        <v>5368</v>
      </c>
      <c r="K440" s="645">
        <f>IFERROR(VLOOKUP(J440,REAJUSTE!A:Y,25,FALSE),"")</f>
        <v>1.012</v>
      </c>
    </row>
    <row r="441" spans="1:11" ht="36" x14ac:dyDescent="0.25">
      <c r="A441" s="1025">
        <v>606462</v>
      </c>
      <c r="B441" s="1026" t="s">
        <v>6041</v>
      </c>
      <c r="C441" s="1025" t="s">
        <v>7</v>
      </c>
      <c r="D441" s="577">
        <f t="shared" si="6"/>
        <v>18372.23</v>
      </c>
      <c r="G441" s="1027">
        <v>18154.38</v>
      </c>
      <c r="J441" s="570" t="s">
        <v>5368</v>
      </c>
      <c r="K441" s="645">
        <f>IFERROR(VLOOKUP(J441,REAJUSTE!A:Y,25,FALSE),"")</f>
        <v>1.012</v>
      </c>
    </row>
    <row r="442" spans="1:11" ht="36" x14ac:dyDescent="0.25">
      <c r="A442" s="1025">
        <v>606482</v>
      </c>
      <c r="B442" s="1026" t="s">
        <v>6042</v>
      </c>
      <c r="C442" s="1025" t="s">
        <v>7</v>
      </c>
      <c r="D442" s="577">
        <f t="shared" si="6"/>
        <v>19517.64</v>
      </c>
      <c r="G442" s="1027">
        <v>19286.21</v>
      </c>
      <c r="J442" s="570" t="s">
        <v>5368</v>
      </c>
      <c r="K442" s="645">
        <f>IFERROR(VLOOKUP(J442,REAJUSTE!A:Y,25,FALSE),"")</f>
        <v>1.012</v>
      </c>
    </row>
    <row r="443" spans="1:11" ht="36" x14ac:dyDescent="0.25">
      <c r="A443" s="1025">
        <v>606463</v>
      </c>
      <c r="B443" s="1026" t="s">
        <v>6043</v>
      </c>
      <c r="C443" s="1025" t="s">
        <v>7</v>
      </c>
      <c r="D443" s="577">
        <f t="shared" si="6"/>
        <v>19331.919999999998</v>
      </c>
      <c r="G443" s="1027">
        <v>19102.689999999999</v>
      </c>
      <c r="J443" s="570" t="s">
        <v>5368</v>
      </c>
      <c r="K443" s="645">
        <f>IFERROR(VLOOKUP(J443,REAJUSTE!A:Y,25,FALSE),"")</f>
        <v>1.012</v>
      </c>
    </row>
    <row r="444" spans="1:11" ht="36" x14ac:dyDescent="0.25">
      <c r="A444" s="1025">
        <v>606483</v>
      </c>
      <c r="B444" s="1026" t="s">
        <v>6044</v>
      </c>
      <c r="C444" s="1025" t="s">
        <v>7</v>
      </c>
      <c r="D444" s="577">
        <f t="shared" si="6"/>
        <v>19997.38</v>
      </c>
      <c r="G444" s="1027">
        <v>19760.259999999998</v>
      </c>
      <c r="J444" s="570" t="s">
        <v>5368</v>
      </c>
      <c r="K444" s="645">
        <f>IFERROR(VLOOKUP(J444,REAJUSTE!A:Y,25,FALSE),"")</f>
        <v>1.012</v>
      </c>
    </row>
    <row r="445" spans="1:11" ht="36" x14ac:dyDescent="0.25">
      <c r="A445" s="1025">
        <v>606464</v>
      </c>
      <c r="B445" s="1026" t="s">
        <v>6045</v>
      </c>
      <c r="C445" s="1025" t="s">
        <v>7</v>
      </c>
      <c r="D445" s="577">
        <f t="shared" si="6"/>
        <v>19808.52</v>
      </c>
      <c r="G445" s="1027">
        <v>19573.64</v>
      </c>
      <c r="J445" s="570" t="s">
        <v>5368</v>
      </c>
      <c r="K445" s="645">
        <f>IFERROR(VLOOKUP(J445,REAJUSTE!A:Y,25,FALSE),"")</f>
        <v>1.012</v>
      </c>
    </row>
    <row r="446" spans="1:11" ht="36" x14ac:dyDescent="0.25">
      <c r="A446" s="1025">
        <v>606484</v>
      </c>
      <c r="B446" s="1026" t="s">
        <v>6046</v>
      </c>
      <c r="C446" s="1025" t="s">
        <v>7</v>
      </c>
      <c r="D446" s="577">
        <f t="shared" si="6"/>
        <v>20688.849999999999</v>
      </c>
      <c r="G446" s="1027">
        <v>20443.53</v>
      </c>
      <c r="J446" s="570" t="s">
        <v>5368</v>
      </c>
      <c r="K446" s="645">
        <f>IFERROR(VLOOKUP(J446,REAJUSTE!A:Y,25,FALSE),"")</f>
        <v>1.012</v>
      </c>
    </row>
    <row r="447" spans="1:11" ht="36" x14ac:dyDescent="0.25">
      <c r="A447" s="1025">
        <v>606465</v>
      </c>
      <c r="B447" s="1026" t="s">
        <v>6047</v>
      </c>
      <c r="C447" s="1025" t="s">
        <v>7</v>
      </c>
      <c r="D447" s="577">
        <f t="shared" si="6"/>
        <v>20493.68</v>
      </c>
      <c r="G447" s="1027">
        <v>20250.68</v>
      </c>
      <c r="J447" s="570" t="s">
        <v>5368</v>
      </c>
      <c r="K447" s="645">
        <f>IFERROR(VLOOKUP(J447,REAJUSTE!A:Y,25,FALSE),"")</f>
        <v>1.012</v>
      </c>
    </row>
    <row r="448" spans="1:11" ht="36" x14ac:dyDescent="0.25">
      <c r="A448" s="1025">
        <v>606485</v>
      </c>
      <c r="B448" s="1026" t="s">
        <v>6048</v>
      </c>
      <c r="C448" s="1025" t="s">
        <v>7</v>
      </c>
      <c r="D448" s="577">
        <f t="shared" si="6"/>
        <v>21351.55</v>
      </c>
      <c r="G448" s="1027">
        <v>21098.37</v>
      </c>
      <c r="J448" s="570" t="s">
        <v>5368</v>
      </c>
      <c r="K448" s="645">
        <f>IFERROR(VLOOKUP(J448,REAJUSTE!A:Y,25,FALSE),"")</f>
        <v>1.012</v>
      </c>
    </row>
    <row r="449" spans="1:11" ht="36" x14ac:dyDescent="0.25">
      <c r="A449" s="1025">
        <v>606466</v>
      </c>
      <c r="B449" s="1026" t="s">
        <v>6049</v>
      </c>
      <c r="C449" s="1025" t="s">
        <v>7</v>
      </c>
      <c r="D449" s="577">
        <f t="shared" si="6"/>
        <v>21154.81</v>
      </c>
      <c r="G449" s="1027">
        <v>20903.97</v>
      </c>
      <c r="J449" s="570" t="s">
        <v>5368</v>
      </c>
      <c r="K449" s="645">
        <f>IFERROR(VLOOKUP(J449,REAJUSTE!A:Y,25,FALSE),"")</f>
        <v>1.012</v>
      </c>
    </row>
    <row r="450" spans="1:11" ht="36" x14ac:dyDescent="0.25">
      <c r="A450" s="1025">
        <v>606486</v>
      </c>
      <c r="B450" s="1026" t="s">
        <v>6050</v>
      </c>
      <c r="C450" s="1025" t="s">
        <v>7</v>
      </c>
      <c r="D450" s="577">
        <f t="shared" si="6"/>
        <v>22283.99</v>
      </c>
      <c r="G450" s="1027">
        <v>22019.759999999998</v>
      </c>
      <c r="J450" s="570" t="s">
        <v>5368</v>
      </c>
      <c r="K450" s="645">
        <f>IFERROR(VLOOKUP(J450,REAJUSTE!A:Y,25,FALSE),"")</f>
        <v>1.012</v>
      </c>
    </row>
    <row r="451" spans="1:11" ht="36" x14ac:dyDescent="0.25">
      <c r="A451" s="1025">
        <v>606467</v>
      </c>
      <c r="B451" s="1026" t="s">
        <v>6051</v>
      </c>
      <c r="C451" s="1025" t="s">
        <v>7</v>
      </c>
      <c r="D451" s="577">
        <f t="shared" si="6"/>
        <v>22082.53</v>
      </c>
      <c r="G451" s="1027">
        <v>21820.69</v>
      </c>
      <c r="J451" s="570" t="s">
        <v>5368</v>
      </c>
      <c r="K451" s="645">
        <f>IFERROR(VLOOKUP(J451,REAJUSTE!A:Y,25,FALSE),"")</f>
        <v>1.012</v>
      </c>
    </row>
    <row r="452" spans="1:11" ht="36" x14ac:dyDescent="0.25">
      <c r="A452" s="1025">
        <v>606487</v>
      </c>
      <c r="B452" s="1026" t="s">
        <v>6052</v>
      </c>
      <c r="C452" s="1025" t="s">
        <v>7</v>
      </c>
      <c r="D452" s="577">
        <f t="shared" si="6"/>
        <v>22932.89</v>
      </c>
      <c r="G452" s="1027">
        <v>22660.959999999999</v>
      </c>
      <c r="J452" s="570" t="s">
        <v>5368</v>
      </c>
      <c r="K452" s="645">
        <f>IFERROR(VLOOKUP(J452,REAJUSTE!A:Y,25,FALSE),"")</f>
        <v>1.012</v>
      </c>
    </row>
    <row r="453" spans="1:11" ht="36" x14ac:dyDescent="0.25">
      <c r="A453" s="1025">
        <v>606468</v>
      </c>
      <c r="B453" s="1026" t="s">
        <v>6053</v>
      </c>
      <c r="C453" s="1025" t="s">
        <v>7</v>
      </c>
      <c r="D453" s="577">
        <f t="shared" si="6"/>
        <v>22728.28</v>
      </c>
      <c r="G453" s="1027">
        <v>22458.78</v>
      </c>
      <c r="J453" s="570" t="s">
        <v>5368</v>
      </c>
      <c r="K453" s="645">
        <f>IFERROR(VLOOKUP(J453,REAJUSTE!A:Y,25,FALSE),"")</f>
        <v>1.012</v>
      </c>
    </row>
    <row r="454" spans="1:11" ht="36" x14ac:dyDescent="0.25">
      <c r="A454" s="1025">
        <v>606488</v>
      </c>
      <c r="B454" s="1026" t="s">
        <v>6054</v>
      </c>
      <c r="C454" s="1025" t="s">
        <v>7</v>
      </c>
      <c r="D454" s="577">
        <f t="shared" si="6"/>
        <v>28332.53</v>
      </c>
      <c r="G454" s="1027">
        <v>27996.58</v>
      </c>
      <c r="J454" s="570" t="s">
        <v>5368</v>
      </c>
      <c r="K454" s="645">
        <f>IFERROR(VLOOKUP(J454,REAJUSTE!A:Y,25,FALSE),"")</f>
        <v>1.012</v>
      </c>
    </row>
    <row r="455" spans="1:11" ht="36" x14ac:dyDescent="0.25">
      <c r="A455" s="1025">
        <v>606469</v>
      </c>
      <c r="B455" s="1026" t="s">
        <v>6055</v>
      </c>
      <c r="C455" s="1025" t="s">
        <v>7</v>
      </c>
      <c r="D455" s="577">
        <f t="shared" si="6"/>
        <v>28121.63</v>
      </c>
      <c r="G455" s="1027">
        <v>27788.18</v>
      </c>
      <c r="J455" s="570" t="s">
        <v>5368</v>
      </c>
      <c r="K455" s="645">
        <f>IFERROR(VLOOKUP(J455,REAJUSTE!A:Y,25,FALSE),"")</f>
        <v>1.012</v>
      </c>
    </row>
    <row r="456" spans="1:11" ht="36" x14ac:dyDescent="0.25">
      <c r="A456" s="1025">
        <v>606489</v>
      </c>
      <c r="B456" s="1026" t="s">
        <v>6056</v>
      </c>
      <c r="C456" s="1025" t="s">
        <v>7</v>
      </c>
      <c r="D456" s="577">
        <f t="shared" si="6"/>
        <v>29904.26</v>
      </c>
      <c r="G456" s="1027">
        <v>29549.67</v>
      </c>
      <c r="J456" s="570" t="s">
        <v>5368</v>
      </c>
      <c r="K456" s="645">
        <f>IFERROR(VLOOKUP(J456,REAJUSTE!A:Y,25,FALSE),"")</f>
        <v>1.012</v>
      </c>
    </row>
    <row r="457" spans="1:11" ht="36" x14ac:dyDescent="0.25">
      <c r="A457" s="1025">
        <v>606470</v>
      </c>
      <c r="B457" s="1026" t="s">
        <v>6057</v>
      </c>
      <c r="C457" s="1025" t="s">
        <v>7</v>
      </c>
      <c r="D457" s="577">
        <f t="shared" si="6"/>
        <v>29690.21</v>
      </c>
      <c r="G457" s="1027">
        <v>29338.16</v>
      </c>
      <c r="J457" s="570" t="s">
        <v>5368</v>
      </c>
      <c r="K457" s="645">
        <f>IFERROR(VLOOKUP(J457,REAJUSTE!A:Y,25,FALSE),"")</f>
        <v>1.012</v>
      </c>
    </row>
    <row r="458" spans="1:11" ht="36" x14ac:dyDescent="0.25">
      <c r="A458" s="1025">
        <v>606490</v>
      </c>
      <c r="B458" s="1026" t="s">
        <v>6058</v>
      </c>
      <c r="C458" s="1025" t="s">
        <v>7</v>
      </c>
      <c r="D458" s="577">
        <f t="shared" ref="D458:D521" si="7">TRUNC(G458*K458,2)</f>
        <v>31383.77</v>
      </c>
      <c r="G458" s="1027">
        <v>31011.64</v>
      </c>
      <c r="J458" s="570" t="s">
        <v>5368</v>
      </c>
      <c r="K458" s="645">
        <f>IFERROR(VLOOKUP(J458,REAJUSTE!A:Y,25,FALSE),"")</f>
        <v>1.012</v>
      </c>
    </row>
    <row r="459" spans="1:11" ht="36" x14ac:dyDescent="0.25">
      <c r="A459" s="1025">
        <v>606471</v>
      </c>
      <c r="B459" s="1026" t="s">
        <v>6059</v>
      </c>
      <c r="C459" s="1025" t="s">
        <v>7</v>
      </c>
      <c r="D459" s="577">
        <f t="shared" si="7"/>
        <v>31163.43</v>
      </c>
      <c r="G459" s="1027">
        <v>30793.91</v>
      </c>
      <c r="J459" s="570" t="s">
        <v>5368</v>
      </c>
      <c r="K459" s="645">
        <f>IFERROR(VLOOKUP(J459,REAJUSTE!A:Y,25,FALSE),"")</f>
        <v>1.012</v>
      </c>
    </row>
    <row r="460" spans="1:11" ht="36" x14ac:dyDescent="0.25">
      <c r="A460" s="1025">
        <v>606491</v>
      </c>
      <c r="B460" s="1026" t="s">
        <v>6060</v>
      </c>
      <c r="C460" s="1025" t="s">
        <v>7</v>
      </c>
      <c r="D460" s="577">
        <f t="shared" si="7"/>
        <v>31649.18</v>
      </c>
      <c r="G460" s="1027">
        <v>31273.9</v>
      </c>
      <c r="J460" s="570" t="s">
        <v>5368</v>
      </c>
      <c r="K460" s="645">
        <f>IFERROR(VLOOKUP(J460,REAJUSTE!A:Y,25,FALSE),"")</f>
        <v>1.012</v>
      </c>
    </row>
    <row r="461" spans="1:11" ht="36" x14ac:dyDescent="0.25">
      <c r="A461" s="1025">
        <v>606472</v>
      </c>
      <c r="B461" s="1026" t="s">
        <v>6061</v>
      </c>
      <c r="C461" s="1025" t="s">
        <v>7</v>
      </c>
      <c r="D461" s="577">
        <f t="shared" si="7"/>
        <v>31424.12</v>
      </c>
      <c r="G461" s="1027">
        <v>31051.51</v>
      </c>
      <c r="J461" s="570" t="s">
        <v>5368</v>
      </c>
      <c r="K461" s="645">
        <f>IFERROR(VLOOKUP(J461,REAJUSTE!A:Y,25,FALSE),"")</f>
        <v>1.012</v>
      </c>
    </row>
    <row r="462" spans="1:11" ht="36" x14ac:dyDescent="0.25">
      <c r="A462" s="1025">
        <v>606492</v>
      </c>
      <c r="B462" s="1026" t="s">
        <v>6062</v>
      </c>
      <c r="C462" s="1025" t="s">
        <v>7</v>
      </c>
      <c r="D462" s="577">
        <f t="shared" si="7"/>
        <v>32319.51</v>
      </c>
      <c r="G462" s="1027">
        <v>31936.28</v>
      </c>
      <c r="J462" s="570" t="s">
        <v>5368</v>
      </c>
      <c r="K462" s="645">
        <f>IFERROR(VLOOKUP(J462,REAJUSTE!A:Y,25,FALSE),"")</f>
        <v>1.012</v>
      </c>
    </row>
    <row r="463" spans="1:11" ht="36" x14ac:dyDescent="0.25">
      <c r="A463" s="1025">
        <v>606473</v>
      </c>
      <c r="B463" s="1026" t="s">
        <v>6063</v>
      </c>
      <c r="C463" s="1025" t="s">
        <v>7</v>
      </c>
      <c r="D463" s="577">
        <f t="shared" si="7"/>
        <v>32091.29</v>
      </c>
      <c r="G463" s="1027">
        <v>31710.77</v>
      </c>
      <c r="J463" s="570" t="s">
        <v>5368</v>
      </c>
      <c r="K463" s="645">
        <f>IFERROR(VLOOKUP(J463,REAJUSTE!A:Y,25,FALSE),"")</f>
        <v>1.012</v>
      </c>
    </row>
    <row r="464" spans="1:11" ht="36" x14ac:dyDescent="0.25">
      <c r="A464" s="1025">
        <v>606493</v>
      </c>
      <c r="B464" s="1026" t="s">
        <v>6064</v>
      </c>
      <c r="C464" s="1025" t="s">
        <v>7</v>
      </c>
      <c r="D464" s="577">
        <f t="shared" si="7"/>
        <v>34077.54</v>
      </c>
      <c r="G464" s="1027">
        <v>33673.46</v>
      </c>
      <c r="J464" s="570" t="s">
        <v>5368</v>
      </c>
      <c r="K464" s="645">
        <f>IFERROR(VLOOKUP(J464,REAJUSTE!A:Y,25,FALSE),"")</f>
        <v>1.012</v>
      </c>
    </row>
    <row r="465" spans="1:11" ht="36" x14ac:dyDescent="0.25">
      <c r="A465" s="1025">
        <v>606474</v>
      </c>
      <c r="B465" s="1026" t="s">
        <v>6065</v>
      </c>
      <c r="C465" s="1025" t="s">
        <v>7</v>
      </c>
      <c r="D465" s="577">
        <f t="shared" si="7"/>
        <v>33847.74</v>
      </c>
      <c r="G465" s="1027">
        <v>33446.39</v>
      </c>
      <c r="J465" s="570" t="s">
        <v>5368</v>
      </c>
      <c r="K465" s="645">
        <f>IFERROR(VLOOKUP(J465,REAJUSTE!A:Y,25,FALSE),"")</f>
        <v>1.012</v>
      </c>
    </row>
    <row r="466" spans="1:11" ht="36" x14ac:dyDescent="0.25">
      <c r="A466" s="1025">
        <v>606494</v>
      </c>
      <c r="B466" s="1026" t="s">
        <v>6066</v>
      </c>
      <c r="C466" s="1025" t="s">
        <v>7</v>
      </c>
      <c r="D466" s="577">
        <f t="shared" si="7"/>
        <v>39388.47</v>
      </c>
      <c r="G466" s="1027">
        <v>38921.42</v>
      </c>
      <c r="J466" s="570" t="s">
        <v>5368</v>
      </c>
      <c r="K466" s="645">
        <f>IFERROR(VLOOKUP(J466,REAJUSTE!A:Y,25,FALSE),"")</f>
        <v>1.012</v>
      </c>
    </row>
    <row r="467" spans="1:11" ht="36" x14ac:dyDescent="0.25">
      <c r="A467" s="1025">
        <v>606475</v>
      </c>
      <c r="B467" s="1026" t="s">
        <v>6067</v>
      </c>
      <c r="C467" s="1025" t="s">
        <v>7</v>
      </c>
      <c r="D467" s="577">
        <f t="shared" si="7"/>
        <v>39147.67</v>
      </c>
      <c r="G467" s="1027">
        <v>38683.47</v>
      </c>
      <c r="J467" s="570" t="s">
        <v>5368</v>
      </c>
      <c r="K467" s="645">
        <f>IFERROR(VLOOKUP(J467,REAJUSTE!A:Y,25,FALSE),"")</f>
        <v>1.012</v>
      </c>
    </row>
    <row r="468" spans="1:11" ht="36" x14ac:dyDescent="0.25">
      <c r="A468" s="1025">
        <v>606495</v>
      </c>
      <c r="B468" s="1026" t="s">
        <v>6068</v>
      </c>
      <c r="C468" s="1025" t="s">
        <v>7</v>
      </c>
      <c r="D468" s="577">
        <f t="shared" si="7"/>
        <v>46340.92</v>
      </c>
      <c r="G468" s="1027">
        <v>45791.43</v>
      </c>
      <c r="J468" s="570" t="s">
        <v>5368</v>
      </c>
      <c r="K468" s="645">
        <f>IFERROR(VLOOKUP(J468,REAJUSTE!A:Y,25,FALSE),"")</f>
        <v>1.012</v>
      </c>
    </row>
    <row r="469" spans="1:11" ht="36" x14ac:dyDescent="0.25">
      <c r="A469" s="1025">
        <v>606476</v>
      </c>
      <c r="B469" s="1026" t="s">
        <v>6069</v>
      </c>
      <c r="C469" s="1025" t="s">
        <v>7</v>
      </c>
      <c r="D469" s="577">
        <f t="shared" si="7"/>
        <v>46093.82</v>
      </c>
      <c r="G469" s="1027">
        <v>45547.26</v>
      </c>
      <c r="J469" s="570" t="s">
        <v>5368</v>
      </c>
      <c r="K469" s="645">
        <f>IFERROR(VLOOKUP(J469,REAJUSTE!A:Y,25,FALSE),"")</f>
        <v>1.012</v>
      </c>
    </row>
    <row r="470" spans="1:11" ht="36" x14ac:dyDescent="0.25">
      <c r="A470" s="1025">
        <v>606496</v>
      </c>
      <c r="B470" s="1026" t="s">
        <v>6070</v>
      </c>
      <c r="C470" s="1025" t="s">
        <v>7</v>
      </c>
      <c r="D470" s="577">
        <f t="shared" si="7"/>
        <v>47447.21</v>
      </c>
      <c r="G470" s="1027">
        <v>46884.6</v>
      </c>
      <c r="J470" s="570" t="s">
        <v>5368</v>
      </c>
      <c r="K470" s="645">
        <f>IFERROR(VLOOKUP(J470,REAJUSTE!A:Y,25,FALSE),"")</f>
        <v>1.012</v>
      </c>
    </row>
    <row r="471" spans="1:11" ht="36" x14ac:dyDescent="0.25">
      <c r="A471" s="1025">
        <v>606477</v>
      </c>
      <c r="B471" s="1026" t="s">
        <v>6071</v>
      </c>
      <c r="C471" s="1025" t="s">
        <v>7</v>
      </c>
      <c r="D471" s="577">
        <f t="shared" si="7"/>
        <v>47195.38</v>
      </c>
      <c r="G471" s="1027">
        <v>46635.76</v>
      </c>
      <c r="J471" s="570" t="s">
        <v>5368</v>
      </c>
      <c r="K471" s="645">
        <f>IFERROR(VLOOKUP(J471,REAJUSTE!A:Y,25,FALSE),"")</f>
        <v>1.012</v>
      </c>
    </row>
    <row r="472" spans="1:11" ht="36" x14ac:dyDescent="0.25">
      <c r="A472" s="1025">
        <v>606497</v>
      </c>
      <c r="B472" s="1026" t="s">
        <v>6072</v>
      </c>
      <c r="C472" s="1025" t="s">
        <v>7</v>
      </c>
      <c r="D472" s="577">
        <f t="shared" si="7"/>
        <v>48751.96</v>
      </c>
      <c r="G472" s="1027">
        <v>48173.88</v>
      </c>
      <c r="J472" s="570" t="s">
        <v>5368</v>
      </c>
      <c r="K472" s="645">
        <f>IFERROR(VLOOKUP(J472,REAJUSTE!A:Y,25,FALSE),"")</f>
        <v>1.012</v>
      </c>
    </row>
    <row r="473" spans="1:11" ht="36" x14ac:dyDescent="0.25">
      <c r="A473" s="1025">
        <v>606478</v>
      </c>
      <c r="B473" s="1026" t="s">
        <v>6073</v>
      </c>
      <c r="C473" s="1025" t="s">
        <v>7</v>
      </c>
      <c r="D473" s="577">
        <f t="shared" si="7"/>
        <v>48492.27</v>
      </c>
      <c r="G473" s="1027">
        <v>47917.27</v>
      </c>
      <c r="J473" s="570" t="s">
        <v>5368</v>
      </c>
      <c r="K473" s="645">
        <f>IFERROR(VLOOKUP(J473,REAJUSTE!A:Y,25,FALSE),"")</f>
        <v>1.012</v>
      </c>
    </row>
    <row r="474" spans="1:11" ht="27" x14ac:dyDescent="0.25">
      <c r="A474" s="1025">
        <v>605835</v>
      </c>
      <c r="B474" s="1026" t="s">
        <v>6074</v>
      </c>
      <c r="C474" s="1025" t="s">
        <v>7</v>
      </c>
      <c r="D474" s="577">
        <f t="shared" si="7"/>
        <v>7258.54</v>
      </c>
      <c r="G474" s="1027">
        <v>7172.48</v>
      </c>
      <c r="J474" s="570" t="s">
        <v>5368</v>
      </c>
      <c r="K474" s="645">
        <f>IFERROR(VLOOKUP(J474,REAJUSTE!A:Y,25,FALSE),"")</f>
        <v>1.012</v>
      </c>
    </row>
    <row r="475" spans="1:11" ht="27" x14ac:dyDescent="0.25">
      <c r="A475" s="1025">
        <v>605571</v>
      </c>
      <c r="B475" s="1026" t="s">
        <v>6075</v>
      </c>
      <c r="C475" s="1025" t="s">
        <v>7</v>
      </c>
      <c r="D475" s="577">
        <f t="shared" si="7"/>
        <v>6438.87</v>
      </c>
      <c r="G475" s="1027">
        <v>6362.52</v>
      </c>
      <c r="J475" s="570" t="s">
        <v>5368</v>
      </c>
      <c r="K475" s="645">
        <f>IFERROR(VLOOKUP(J475,REAJUSTE!A:Y,25,FALSE),"")</f>
        <v>1.012</v>
      </c>
    </row>
    <row r="476" spans="1:11" ht="27" x14ac:dyDescent="0.25">
      <c r="A476" s="1025">
        <v>605850</v>
      </c>
      <c r="B476" s="1026" t="s">
        <v>6076</v>
      </c>
      <c r="C476" s="1025" t="s">
        <v>7</v>
      </c>
      <c r="D476" s="577">
        <f t="shared" si="7"/>
        <v>7746.91</v>
      </c>
      <c r="G476" s="1027">
        <v>7655.05</v>
      </c>
      <c r="J476" s="570" t="s">
        <v>5368</v>
      </c>
      <c r="K476" s="645">
        <f>IFERROR(VLOOKUP(J476,REAJUSTE!A:Y,25,FALSE),"")</f>
        <v>1.012</v>
      </c>
    </row>
    <row r="477" spans="1:11" ht="27" x14ac:dyDescent="0.25">
      <c r="A477" s="1025">
        <v>605582</v>
      </c>
      <c r="B477" s="1026" t="s">
        <v>6077</v>
      </c>
      <c r="C477" s="1025" t="s">
        <v>7</v>
      </c>
      <c r="D477" s="577">
        <f t="shared" si="7"/>
        <v>6927.24</v>
      </c>
      <c r="G477" s="1027">
        <v>6845.1</v>
      </c>
      <c r="J477" s="570" t="s">
        <v>5368</v>
      </c>
      <c r="K477" s="645">
        <f>IFERROR(VLOOKUP(J477,REAJUSTE!A:Y,25,FALSE),"")</f>
        <v>1.012</v>
      </c>
    </row>
    <row r="478" spans="1:11" ht="27" x14ac:dyDescent="0.25">
      <c r="A478" s="1025">
        <v>605889</v>
      </c>
      <c r="B478" s="1026" t="s">
        <v>6078</v>
      </c>
      <c r="C478" s="1025" t="s">
        <v>7</v>
      </c>
      <c r="D478" s="577">
        <f t="shared" si="7"/>
        <v>8582.31</v>
      </c>
      <c r="G478" s="1027">
        <v>8480.5499999999993</v>
      </c>
      <c r="J478" s="570" t="s">
        <v>5368</v>
      </c>
      <c r="K478" s="645">
        <f>IFERROR(VLOOKUP(J478,REAJUSTE!A:Y,25,FALSE),"")</f>
        <v>1.012</v>
      </c>
    </row>
    <row r="479" spans="1:11" ht="27" x14ac:dyDescent="0.25">
      <c r="A479" s="1025">
        <v>605593</v>
      </c>
      <c r="B479" s="1026" t="s">
        <v>6079</v>
      </c>
      <c r="C479" s="1025" t="s">
        <v>7</v>
      </c>
      <c r="D479" s="577">
        <f t="shared" si="7"/>
        <v>7762.64</v>
      </c>
      <c r="G479" s="1027">
        <v>7670.6</v>
      </c>
      <c r="J479" s="570" t="s">
        <v>5368</v>
      </c>
      <c r="K479" s="645">
        <f>IFERROR(VLOOKUP(J479,REAJUSTE!A:Y,25,FALSE),"")</f>
        <v>1.012</v>
      </c>
    </row>
    <row r="480" spans="1:11" ht="27" x14ac:dyDescent="0.25">
      <c r="A480" s="1025">
        <v>605739</v>
      </c>
      <c r="B480" s="1026" t="s">
        <v>6080</v>
      </c>
      <c r="C480" s="1025" t="s">
        <v>7</v>
      </c>
      <c r="D480" s="577">
        <f t="shared" si="7"/>
        <v>7002.18</v>
      </c>
      <c r="G480" s="1027">
        <v>6919.16</v>
      </c>
      <c r="J480" s="570" t="s">
        <v>5368</v>
      </c>
      <c r="K480" s="645">
        <f>IFERROR(VLOOKUP(J480,REAJUSTE!A:Y,25,FALSE),"")</f>
        <v>1.012</v>
      </c>
    </row>
    <row r="481" spans="1:11" ht="27" x14ac:dyDescent="0.25">
      <c r="A481" s="1025">
        <v>605504</v>
      </c>
      <c r="B481" s="1026" t="s">
        <v>6081</v>
      </c>
      <c r="C481" s="1025" t="s">
        <v>7</v>
      </c>
      <c r="D481" s="577">
        <f t="shared" si="7"/>
        <v>6132.66</v>
      </c>
      <c r="G481" s="1027">
        <v>6059.95</v>
      </c>
      <c r="J481" s="570" t="s">
        <v>5368</v>
      </c>
      <c r="K481" s="645">
        <f>IFERROR(VLOOKUP(J481,REAJUSTE!A:Y,25,FALSE),"")</f>
        <v>1.012</v>
      </c>
    </row>
    <row r="482" spans="1:11" ht="27" x14ac:dyDescent="0.25">
      <c r="A482" s="1025">
        <v>605781</v>
      </c>
      <c r="B482" s="1026" t="s">
        <v>6082</v>
      </c>
      <c r="C482" s="1025" t="s">
        <v>7</v>
      </c>
      <c r="D482" s="577">
        <f t="shared" si="7"/>
        <v>7490.55</v>
      </c>
      <c r="G482" s="1027">
        <v>7401.73</v>
      </c>
      <c r="J482" s="570" t="s">
        <v>5368</v>
      </c>
      <c r="K482" s="645">
        <f>IFERROR(VLOOKUP(J482,REAJUSTE!A:Y,25,FALSE),"")</f>
        <v>1.012</v>
      </c>
    </row>
    <row r="483" spans="1:11" ht="27" x14ac:dyDescent="0.25">
      <c r="A483" s="1025">
        <v>605524</v>
      </c>
      <c r="B483" s="1026" t="s">
        <v>6083</v>
      </c>
      <c r="C483" s="1025" t="s">
        <v>7</v>
      </c>
      <c r="D483" s="577">
        <f t="shared" si="7"/>
        <v>6621.04</v>
      </c>
      <c r="G483" s="1027">
        <v>6542.53</v>
      </c>
      <c r="J483" s="570" t="s">
        <v>5368</v>
      </c>
      <c r="K483" s="645">
        <f>IFERROR(VLOOKUP(J483,REAJUSTE!A:Y,25,FALSE),"")</f>
        <v>1.012</v>
      </c>
    </row>
    <row r="484" spans="1:11" ht="27" x14ac:dyDescent="0.25">
      <c r="A484" s="1025">
        <v>605815</v>
      </c>
      <c r="B484" s="1026" t="s">
        <v>6084</v>
      </c>
      <c r="C484" s="1025" t="s">
        <v>7</v>
      </c>
      <c r="D484" s="577">
        <f t="shared" si="7"/>
        <v>8325.9599999999991</v>
      </c>
      <c r="G484" s="1027">
        <v>8227.24</v>
      </c>
      <c r="J484" s="570" t="s">
        <v>5368</v>
      </c>
      <c r="K484" s="645">
        <f>IFERROR(VLOOKUP(J484,REAJUSTE!A:Y,25,FALSE),"")</f>
        <v>1.012</v>
      </c>
    </row>
    <row r="485" spans="1:11" ht="27" x14ac:dyDescent="0.25">
      <c r="A485" s="1025">
        <v>605544</v>
      </c>
      <c r="B485" s="1026" t="s">
        <v>6085</v>
      </c>
      <c r="C485" s="1025" t="s">
        <v>7</v>
      </c>
      <c r="D485" s="577">
        <f t="shared" si="7"/>
        <v>7456.44</v>
      </c>
      <c r="G485" s="1027">
        <v>7368.03</v>
      </c>
      <c r="J485" s="570" t="s">
        <v>5368</v>
      </c>
      <c r="K485" s="645">
        <f>IFERROR(VLOOKUP(J485,REAJUSTE!A:Y,25,FALSE),"")</f>
        <v>1.012</v>
      </c>
    </row>
    <row r="486" spans="1:11" ht="27" x14ac:dyDescent="0.25">
      <c r="A486" s="1025">
        <v>605836</v>
      </c>
      <c r="B486" s="1026" t="s">
        <v>6086</v>
      </c>
      <c r="C486" s="1025" t="s">
        <v>7</v>
      </c>
      <c r="D486" s="577">
        <f t="shared" si="7"/>
        <v>8215.85</v>
      </c>
      <c r="G486" s="1027">
        <v>8118.43</v>
      </c>
      <c r="J486" s="570" t="s">
        <v>5368</v>
      </c>
      <c r="K486" s="645">
        <f>IFERROR(VLOOKUP(J486,REAJUSTE!A:Y,25,FALSE),"")</f>
        <v>1.012</v>
      </c>
    </row>
    <row r="487" spans="1:11" ht="27" x14ac:dyDescent="0.25">
      <c r="A487" s="1025">
        <v>605572</v>
      </c>
      <c r="B487" s="1026" t="s">
        <v>6087</v>
      </c>
      <c r="C487" s="1025" t="s">
        <v>7</v>
      </c>
      <c r="D487" s="577">
        <f t="shared" si="7"/>
        <v>7330.05</v>
      </c>
      <c r="G487" s="1027">
        <v>7243.14</v>
      </c>
      <c r="J487" s="570" t="s">
        <v>5368</v>
      </c>
      <c r="K487" s="645">
        <f>IFERROR(VLOOKUP(J487,REAJUSTE!A:Y,25,FALSE),"")</f>
        <v>1.012</v>
      </c>
    </row>
    <row r="488" spans="1:11" ht="27" x14ac:dyDescent="0.25">
      <c r="A488" s="1025">
        <v>605851</v>
      </c>
      <c r="B488" s="1026" t="s">
        <v>6088</v>
      </c>
      <c r="C488" s="1025" t="s">
        <v>7</v>
      </c>
      <c r="D488" s="577">
        <f t="shared" si="7"/>
        <v>8853.7199999999993</v>
      </c>
      <c r="G488" s="1027">
        <v>8748.74</v>
      </c>
      <c r="J488" s="570" t="s">
        <v>5368</v>
      </c>
      <c r="K488" s="645">
        <f>IFERROR(VLOOKUP(J488,REAJUSTE!A:Y,25,FALSE),"")</f>
        <v>1.012</v>
      </c>
    </row>
    <row r="489" spans="1:11" ht="27" x14ac:dyDescent="0.25">
      <c r="A489" s="1025">
        <v>605583</v>
      </c>
      <c r="B489" s="1026" t="s">
        <v>6089</v>
      </c>
      <c r="C489" s="1025" t="s">
        <v>7</v>
      </c>
      <c r="D489" s="577">
        <f t="shared" si="7"/>
        <v>7967.92</v>
      </c>
      <c r="G489" s="1027">
        <v>7873.44</v>
      </c>
      <c r="J489" s="570" t="s">
        <v>5368</v>
      </c>
      <c r="K489" s="645">
        <f>IFERROR(VLOOKUP(J489,REAJUSTE!A:Y,25,FALSE),"")</f>
        <v>1.012</v>
      </c>
    </row>
    <row r="490" spans="1:11" ht="27" x14ac:dyDescent="0.25">
      <c r="A490" s="1025">
        <v>605890</v>
      </c>
      <c r="B490" s="1026" t="s">
        <v>6090</v>
      </c>
      <c r="C490" s="1025" t="s">
        <v>7</v>
      </c>
      <c r="D490" s="577">
        <f t="shared" si="7"/>
        <v>9944.86</v>
      </c>
      <c r="G490" s="1027">
        <v>9826.94</v>
      </c>
      <c r="J490" s="570" t="s">
        <v>5368</v>
      </c>
      <c r="K490" s="645">
        <f>IFERROR(VLOOKUP(J490,REAJUSTE!A:Y,25,FALSE),"")</f>
        <v>1.012</v>
      </c>
    </row>
    <row r="491" spans="1:11" ht="27" x14ac:dyDescent="0.25">
      <c r="A491" s="1025">
        <v>605594</v>
      </c>
      <c r="B491" s="1026" t="s">
        <v>6091</v>
      </c>
      <c r="C491" s="1025" t="s">
        <v>7</v>
      </c>
      <c r="D491" s="577">
        <f t="shared" si="7"/>
        <v>9059.06</v>
      </c>
      <c r="G491" s="1027">
        <v>8951.65</v>
      </c>
      <c r="J491" s="570" t="s">
        <v>5368</v>
      </c>
      <c r="K491" s="645">
        <f>IFERROR(VLOOKUP(J491,REAJUSTE!A:Y,25,FALSE),"")</f>
        <v>1.012</v>
      </c>
    </row>
    <row r="492" spans="1:11" ht="27" x14ac:dyDescent="0.25">
      <c r="A492" s="1025">
        <v>605740</v>
      </c>
      <c r="B492" s="1026" t="s">
        <v>6092</v>
      </c>
      <c r="C492" s="1025" t="s">
        <v>7</v>
      </c>
      <c r="D492" s="577">
        <f t="shared" si="7"/>
        <v>7926.9</v>
      </c>
      <c r="G492" s="1027">
        <v>7832.91</v>
      </c>
      <c r="J492" s="570" t="s">
        <v>5368</v>
      </c>
      <c r="K492" s="645">
        <f>IFERROR(VLOOKUP(J492,REAJUSTE!A:Y,25,FALSE),"")</f>
        <v>1.012</v>
      </c>
    </row>
    <row r="493" spans="1:11" ht="27" x14ac:dyDescent="0.25">
      <c r="A493" s="1025">
        <v>605505</v>
      </c>
      <c r="B493" s="1026" t="s">
        <v>6093</v>
      </c>
      <c r="C493" s="1025" t="s">
        <v>7</v>
      </c>
      <c r="D493" s="577">
        <f t="shared" si="7"/>
        <v>6982.39</v>
      </c>
      <c r="G493" s="1027">
        <v>6899.6</v>
      </c>
      <c r="J493" s="570" t="s">
        <v>5368</v>
      </c>
      <c r="K493" s="645">
        <f>IFERROR(VLOOKUP(J493,REAJUSTE!A:Y,25,FALSE),"")</f>
        <v>1.012</v>
      </c>
    </row>
    <row r="494" spans="1:11" ht="27" x14ac:dyDescent="0.25">
      <c r="A494" s="1025">
        <v>605782</v>
      </c>
      <c r="B494" s="1026" t="s">
        <v>6094</v>
      </c>
      <c r="C494" s="1025" t="s">
        <v>7</v>
      </c>
      <c r="D494" s="577">
        <f t="shared" si="7"/>
        <v>8564.76</v>
      </c>
      <c r="G494" s="1027">
        <v>8463.2099999999991</v>
      </c>
      <c r="J494" s="570" t="s">
        <v>5368</v>
      </c>
      <c r="K494" s="645">
        <f>IFERROR(VLOOKUP(J494,REAJUSTE!A:Y,25,FALSE),"")</f>
        <v>1.012</v>
      </c>
    </row>
    <row r="495" spans="1:11" ht="27" x14ac:dyDescent="0.25">
      <c r="A495" s="1025">
        <v>605525</v>
      </c>
      <c r="B495" s="1026" t="s">
        <v>6095</v>
      </c>
      <c r="C495" s="1025" t="s">
        <v>7</v>
      </c>
      <c r="D495" s="577">
        <f t="shared" si="7"/>
        <v>7620.25</v>
      </c>
      <c r="G495" s="1027">
        <v>7529.9</v>
      </c>
      <c r="J495" s="570" t="s">
        <v>5368</v>
      </c>
      <c r="K495" s="645">
        <f>IFERROR(VLOOKUP(J495,REAJUSTE!A:Y,25,FALSE),"")</f>
        <v>1.012</v>
      </c>
    </row>
    <row r="496" spans="1:11" ht="27" x14ac:dyDescent="0.25">
      <c r="A496" s="1025">
        <v>605816</v>
      </c>
      <c r="B496" s="1026" t="s">
        <v>6096</v>
      </c>
      <c r="C496" s="1025" t="s">
        <v>7</v>
      </c>
      <c r="D496" s="577">
        <f t="shared" si="7"/>
        <v>9655.91</v>
      </c>
      <c r="G496" s="1027">
        <v>9541.42</v>
      </c>
      <c r="J496" s="570" t="s">
        <v>5368</v>
      </c>
      <c r="K496" s="645">
        <f>IFERROR(VLOOKUP(J496,REAJUSTE!A:Y,25,FALSE),"")</f>
        <v>1.012</v>
      </c>
    </row>
    <row r="497" spans="1:11" ht="27" x14ac:dyDescent="0.25">
      <c r="A497" s="1025">
        <v>605545</v>
      </c>
      <c r="B497" s="1026" t="s">
        <v>6097</v>
      </c>
      <c r="C497" s="1025" t="s">
        <v>7</v>
      </c>
      <c r="D497" s="577">
        <f t="shared" si="7"/>
        <v>8711.4</v>
      </c>
      <c r="G497" s="1027">
        <v>8608.11</v>
      </c>
      <c r="J497" s="570" t="s">
        <v>5368</v>
      </c>
      <c r="K497" s="645">
        <f>IFERROR(VLOOKUP(J497,REAJUSTE!A:Y,25,FALSE),"")</f>
        <v>1.012</v>
      </c>
    </row>
    <row r="498" spans="1:11" ht="27" x14ac:dyDescent="0.25">
      <c r="A498" s="1025">
        <v>605837</v>
      </c>
      <c r="B498" s="1026" t="s">
        <v>6098</v>
      </c>
      <c r="C498" s="1025" t="s">
        <v>7</v>
      </c>
      <c r="D498" s="577">
        <f t="shared" si="7"/>
        <v>9788.99</v>
      </c>
      <c r="G498" s="1027">
        <v>9672.92</v>
      </c>
      <c r="J498" s="570" t="s">
        <v>5368</v>
      </c>
      <c r="K498" s="645">
        <f>IFERROR(VLOOKUP(J498,REAJUSTE!A:Y,25,FALSE),"")</f>
        <v>1.012</v>
      </c>
    </row>
    <row r="499" spans="1:11" ht="27" x14ac:dyDescent="0.25">
      <c r="A499" s="1025">
        <v>605573</v>
      </c>
      <c r="B499" s="1026" t="s">
        <v>6099</v>
      </c>
      <c r="C499" s="1025" t="s">
        <v>7</v>
      </c>
      <c r="D499" s="577">
        <f t="shared" si="7"/>
        <v>8850.7999999999993</v>
      </c>
      <c r="G499" s="1027">
        <v>8745.85</v>
      </c>
      <c r="J499" s="570" t="s">
        <v>5368</v>
      </c>
      <c r="K499" s="645">
        <f>IFERROR(VLOOKUP(J499,REAJUSTE!A:Y,25,FALSE),"")</f>
        <v>1.012</v>
      </c>
    </row>
    <row r="500" spans="1:11" ht="27" x14ac:dyDescent="0.25">
      <c r="A500" s="1025">
        <v>605852</v>
      </c>
      <c r="B500" s="1026" t="s">
        <v>6100</v>
      </c>
      <c r="C500" s="1025" t="s">
        <v>7</v>
      </c>
      <c r="D500" s="577">
        <f t="shared" si="7"/>
        <v>10596.29</v>
      </c>
      <c r="G500" s="1027">
        <v>10470.65</v>
      </c>
      <c r="J500" s="570" t="s">
        <v>5368</v>
      </c>
      <c r="K500" s="645">
        <f>IFERROR(VLOOKUP(J500,REAJUSTE!A:Y,25,FALSE),"")</f>
        <v>1.012</v>
      </c>
    </row>
    <row r="501" spans="1:11" ht="27" x14ac:dyDescent="0.25">
      <c r="A501" s="1025">
        <v>605584</v>
      </c>
      <c r="B501" s="1026" t="s">
        <v>6101</v>
      </c>
      <c r="C501" s="1025" t="s">
        <v>7</v>
      </c>
      <c r="D501" s="577">
        <f t="shared" si="7"/>
        <v>9658.1</v>
      </c>
      <c r="G501" s="1027">
        <v>9543.58</v>
      </c>
      <c r="J501" s="570" t="s">
        <v>5368</v>
      </c>
      <c r="K501" s="645">
        <f>IFERROR(VLOOKUP(J501,REAJUSTE!A:Y,25,FALSE),"")</f>
        <v>1.012</v>
      </c>
    </row>
    <row r="502" spans="1:11" ht="27" x14ac:dyDescent="0.25">
      <c r="A502" s="1025">
        <v>605891</v>
      </c>
      <c r="B502" s="1026" t="s">
        <v>6102</v>
      </c>
      <c r="C502" s="1025" t="s">
        <v>7</v>
      </c>
      <c r="D502" s="577">
        <f t="shared" si="7"/>
        <v>11977.27</v>
      </c>
      <c r="G502" s="1027">
        <v>11835.25</v>
      </c>
      <c r="J502" s="570" t="s">
        <v>5368</v>
      </c>
      <c r="K502" s="645">
        <f>IFERROR(VLOOKUP(J502,REAJUSTE!A:Y,25,FALSE),"")</f>
        <v>1.012</v>
      </c>
    </row>
    <row r="503" spans="1:11" ht="27" x14ac:dyDescent="0.25">
      <c r="A503" s="1025">
        <v>605595</v>
      </c>
      <c r="B503" s="1026" t="s">
        <v>6103</v>
      </c>
      <c r="C503" s="1025" t="s">
        <v>7</v>
      </c>
      <c r="D503" s="577">
        <f t="shared" si="7"/>
        <v>11039.07</v>
      </c>
      <c r="G503" s="1027">
        <v>10908.18</v>
      </c>
      <c r="J503" s="570" t="s">
        <v>5368</v>
      </c>
      <c r="K503" s="645">
        <f>IFERROR(VLOOKUP(J503,REAJUSTE!A:Y,25,FALSE),"")</f>
        <v>1.012</v>
      </c>
    </row>
    <row r="504" spans="1:11" ht="27" x14ac:dyDescent="0.25">
      <c r="A504" s="1025">
        <v>605741</v>
      </c>
      <c r="B504" s="1026" t="s">
        <v>6104</v>
      </c>
      <c r="C504" s="1025" t="s">
        <v>7</v>
      </c>
      <c r="D504" s="577">
        <f t="shared" si="7"/>
        <v>9452.24</v>
      </c>
      <c r="G504" s="1027">
        <v>9340.16</v>
      </c>
      <c r="J504" s="570" t="s">
        <v>5368</v>
      </c>
      <c r="K504" s="645">
        <f>IFERROR(VLOOKUP(J504,REAJUSTE!A:Y,25,FALSE),"")</f>
        <v>1.012</v>
      </c>
    </row>
    <row r="505" spans="1:11" ht="27" x14ac:dyDescent="0.25">
      <c r="A505" s="1025">
        <v>605506</v>
      </c>
      <c r="B505" s="1026" t="s">
        <v>6105</v>
      </c>
      <c r="C505" s="1025" t="s">
        <v>7</v>
      </c>
      <c r="D505" s="577">
        <f t="shared" si="7"/>
        <v>8439.35</v>
      </c>
      <c r="G505" s="1027">
        <v>8339.2800000000007</v>
      </c>
      <c r="J505" s="570" t="s">
        <v>5368</v>
      </c>
      <c r="K505" s="645">
        <f>IFERROR(VLOOKUP(J505,REAJUSTE!A:Y,25,FALSE),"")</f>
        <v>1.012</v>
      </c>
    </row>
    <row r="506" spans="1:11" ht="27" x14ac:dyDescent="0.25">
      <c r="A506" s="1025">
        <v>605783</v>
      </c>
      <c r="B506" s="1026" t="s">
        <v>6106</v>
      </c>
      <c r="C506" s="1025" t="s">
        <v>7</v>
      </c>
      <c r="D506" s="577">
        <f t="shared" si="7"/>
        <v>10259.540000000001</v>
      </c>
      <c r="G506" s="1027">
        <v>10137.89</v>
      </c>
      <c r="J506" s="570" t="s">
        <v>5368</v>
      </c>
      <c r="K506" s="645">
        <f>IFERROR(VLOOKUP(J506,REAJUSTE!A:Y,25,FALSE),"")</f>
        <v>1.012</v>
      </c>
    </row>
    <row r="507" spans="1:11" ht="27" x14ac:dyDescent="0.25">
      <c r="A507" s="1025">
        <v>605526</v>
      </c>
      <c r="B507" s="1026" t="s">
        <v>6107</v>
      </c>
      <c r="C507" s="1025" t="s">
        <v>7</v>
      </c>
      <c r="D507" s="577">
        <f t="shared" si="7"/>
        <v>9246.65</v>
      </c>
      <c r="G507" s="1027">
        <v>9137.01</v>
      </c>
      <c r="J507" s="570" t="s">
        <v>5368</v>
      </c>
      <c r="K507" s="645">
        <f>IFERROR(VLOOKUP(J507,REAJUSTE!A:Y,25,FALSE),"")</f>
        <v>1.012</v>
      </c>
    </row>
    <row r="508" spans="1:11" ht="27" x14ac:dyDescent="0.25">
      <c r="A508" s="1025">
        <v>605817</v>
      </c>
      <c r="B508" s="1026" t="s">
        <v>6108</v>
      </c>
      <c r="C508" s="1025" t="s">
        <v>7</v>
      </c>
      <c r="D508" s="577">
        <f t="shared" si="7"/>
        <v>11640.53</v>
      </c>
      <c r="G508" s="1027">
        <v>11502.5</v>
      </c>
      <c r="J508" s="570" t="s">
        <v>5368</v>
      </c>
      <c r="K508" s="645">
        <f>IFERROR(VLOOKUP(J508,REAJUSTE!A:Y,25,FALSE),"")</f>
        <v>1.012</v>
      </c>
    </row>
    <row r="509" spans="1:11" ht="27" x14ac:dyDescent="0.25">
      <c r="A509" s="1025">
        <v>605546</v>
      </c>
      <c r="B509" s="1026" t="s">
        <v>6109</v>
      </c>
      <c r="C509" s="1025" t="s">
        <v>7</v>
      </c>
      <c r="D509" s="577">
        <f t="shared" si="7"/>
        <v>10627.62</v>
      </c>
      <c r="G509" s="1027">
        <v>10501.61</v>
      </c>
      <c r="J509" s="570" t="s">
        <v>5368</v>
      </c>
      <c r="K509" s="645">
        <f>IFERROR(VLOOKUP(J509,REAJUSTE!A:Y,25,FALSE),"")</f>
        <v>1.012</v>
      </c>
    </row>
    <row r="510" spans="1:11" ht="27" x14ac:dyDescent="0.25">
      <c r="A510" s="1025">
        <v>605838</v>
      </c>
      <c r="B510" s="1026" t="s">
        <v>6110</v>
      </c>
      <c r="C510" s="1025" t="s">
        <v>7</v>
      </c>
      <c r="D510" s="577">
        <f t="shared" si="7"/>
        <v>11132.09</v>
      </c>
      <c r="G510" s="1027">
        <v>11000.09</v>
      </c>
      <c r="J510" s="570" t="s">
        <v>5368</v>
      </c>
      <c r="K510" s="645">
        <f>IFERROR(VLOOKUP(J510,REAJUSTE!A:Y,25,FALSE),"")</f>
        <v>1.012</v>
      </c>
    </row>
    <row r="511" spans="1:11" ht="27" x14ac:dyDescent="0.25">
      <c r="A511" s="1025">
        <v>605574</v>
      </c>
      <c r="B511" s="1026" t="s">
        <v>6111</v>
      </c>
      <c r="C511" s="1025" t="s">
        <v>7</v>
      </c>
      <c r="D511" s="577">
        <f t="shared" si="7"/>
        <v>10049.61</v>
      </c>
      <c r="G511" s="1027">
        <v>9930.4500000000007</v>
      </c>
      <c r="J511" s="570" t="s">
        <v>5368</v>
      </c>
      <c r="K511" s="645">
        <f>IFERROR(VLOOKUP(J511,REAJUSTE!A:Y,25,FALSE),"")</f>
        <v>1.012</v>
      </c>
    </row>
    <row r="512" spans="1:11" ht="27" x14ac:dyDescent="0.25">
      <c r="A512" s="1025">
        <v>605853</v>
      </c>
      <c r="B512" s="1026" t="s">
        <v>6112</v>
      </c>
      <c r="C512" s="1025" t="s">
        <v>7</v>
      </c>
      <c r="D512" s="577">
        <f t="shared" si="7"/>
        <v>12128.75</v>
      </c>
      <c r="G512" s="1027">
        <v>11984.94</v>
      </c>
      <c r="J512" s="570" t="s">
        <v>5368</v>
      </c>
      <c r="K512" s="645">
        <f>IFERROR(VLOOKUP(J512,REAJUSTE!A:Y,25,FALSE),"")</f>
        <v>1.012</v>
      </c>
    </row>
    <row r="513" spans="1:11" ht="27" x14ac:dyDescent="0.25">
      <c r="A513" s="1025">
        <v>605585</v>
      </c>
      <c r="B513" s="1026" t="s">
        <v>6113</v>
      </c>
      <c r="C513" s="1025" t="s">
        <v>7</v>
      </c>
      <c r="D513" s="577">
        <f t="shared" si="7"/>
        <v>11046.29</v>
      </c>
      <c r="G513" s="1027">
        <v>10915.31</v>
      </c>
      <c r="J513" s="570" t="s">
        <v>5368</v>
      </c>
      <c r="K513" s="645">
        <f>IFERROR(VLOOKUP(J513,REAJUSTE!A:Y,25,FALSE),"")</f>
        <v>1.012</v>
      </c>
    </row>
    <row r="514" spans="1:11" ht="27" x14ac:dyDescent="0.25">
      <c r="A514" s="1025">
        <v>605892</v>
      </c>
      <c r="B514" s="1026" t="s">
        <v>6114</v>
      </c>
      <c r="C514" s="1025" t="s">
        <v>7</v>
      </c>
      <c r="D514" s="577">
        <f t="shared" si="7"/>
        <v>13833.66</v>
      </c>
      <c r="G514" s="1027">
        <v>13669.63</v>
      </c>
      <c r="J514" s="570" t="s">
        <v>5368</v>
      </c>
      <c r="K514" s="645">
        <f>IFERROR(VLOOKUP(J514,REAJUSTE!A:Y,25,FALSE),"")</f>
        <v>1.012</v>
      </c>
    </row>
    <row r="515" spans="1:11" ht="27" x14ac:dyDescent="0.25">
      <c r="A515" s="1025">
        <v>605596</v>
      </c>
      <c r="B515" s="1026" t="s">
        <v>6115</v>
      </c>
      <c r="C515" s="1025" t="s">
        <v>7</v>
      </c>
      <c r="D515" s="577">
        <f t="shared" si="7"/>
        <v>12751.2</v>
      </c>
      <c r="G515" s="1027">
        <v>12600</v>
      </c>
      <c r="J515" s="570" t="s">
        <v>5368</v>
      </c>
      <c r="K515" s="645">
        <f>IFERROR(VLOOKUP(J515,REAJUSTE!A:Y,25,FALSE),"")</f>
        <v>1.012</v>
      </c>
    </row>
    <row r="516" spans="1:11" ht="27" x14ac:dyDescent="0.25">
      <c r="A516" s="1025">
        <v>605742</v>
      </c>
      <c r="B516" s="1026" t="s">
        <v>6116</v>
      </c>
      <c r="C516" s="1025" t="s">
        <v>7</v>
      </c>
      <c r="D516" s="577">
        <f t="shared" si="7"/>
        <v>10747.54</v>
      </c>
      <c r="G516" s="1027">
        <v>10620.1</v>
      </c>
      <c r="J516" s="570" t="s">
        <v>5368</v>
      </c>
      <c r="K516" s="645">
        <f>IFERROR(VLOOKUP(J516,REAJUSTE!A:Y,25,FALSE),"")</f>
        <v>1.012</v>
      </c>
    </row>
    <row r="517" spans="1:11" ht="27" x14ac:dyDescent="0.25">
      <c r="A517" s="1025">
        <v>605507</v>
      </c>
      <c r="B517" s="1026" t="s">
        <v>6117</v>
      </c>
      <c r="C517" s="1025" t="s">
        <v>7</v>
      </c>
      <c r="D517" s="577">
        <f t="shared" si="7"/>
        <v>9580.76</v>
      </c>
      <c r="G517" s="1027">
        <v>9467.16</v>
      </c>
      <c r="J517" s="570" t="s">
        <v>5368</v>
      </c>
      <c r="K517" s="645">
        <f>IFERROR(VLOOKUP(J517,REAJUSTE!A:Y,25,FALSE),"")</f>
        <v>1.012</v>
      </c>
    </row>
    <row r="518" spans="1:11" ht="27" x14ac:dyDescent="0.25">
      <c r="A518" s="1025">
        <v>605784</v>
      </c>
      <c r="B518" s="1026" t="s">
        <v>6118</v>
      </c>
      <c r="C518" s="1025" t="s">
        <v>7</v>
      </c>
      <c r="D518" s="577">
        <f t="shared" si="7"/>
        <v>11744.2</v>
      </c>
      <c r="G518" s="1027">
        <v>11604.95</v>
      </c>
      <c r="J518" s="570" t="s">
        <v>5368</v>
      </c>
      <c r="K518" s="645">
        <f>IFERROR(VLOOKUP(J518,REAJUSTE!A:Y,25,FALSE),"")</f>
        <v>1.012</v>
      </c>
    </row>
    <row r="519" spans="1:11" ht="27" x14ac:dyDescent="0.25">
      <c r="A519" s="1025">
        <v>605527</v>
      </c>
      <c r="B519" s="1026" t="s">
        <v>6119</v>
      </c>
      <c r="C519" s="1025" t="s">
        <v>7</v>
      </c>
      <c r="D519" s="577">
        <f t="shared" si="7"/>
        <v>10577.43</v>
      </c>
      <c r="G519" s="1027">
        <v>10452.01</v>
      </c>
      <c r="J519" s="570" t="s">
        <v>5368</v>
      </c>
      <c r="K519" s="645">
        <f>IFERROR(VLOOKUP(J519,REAJUSTE!A:Y,25,FALSE),"")</f>
        <v>1.012</v>
      </c>
    </row>
    <row r="520" spans="1:11" ht="27" x14ac:dyDescent="0.25">
      <c r="A520" s="1025">
        <v>605818</v>
      </c>
      <c r="B520" s="1026" t="s">
        <v>6120</v>
      </c>
      <c r="C520" s="1025" t="s">
        <v>7</v>
      </c>
      <c r="D520" s="577">
        <f t="shared" si="7"/>
        <v>13449.11</v>
      </c>
      <c r="G520" s="1027">
        <v>13289.64</v>
      </c>
      <c r="J520" s="570" t="s">
        <v>5368</v>
      </c>
      <c r="K520" s="645">
        <f>IFERROR(VLOOKUP(J520,REAJUSTE!A:Y,25,FALSE),"")</f>
        <v>1.012</v>
      </c>
    </row>
    <row r="521" spans="1:11" ht="27" x14ac:dyDescent="0.25">
      <c r="A521" s="1025">
        <v>605547</v>
      </c>
      <c r="B521" s="1026" t="s">
        <v>6121</v>
      </c>
      <c r="C521" s="1025" t="s">
        <v>7</v>
      </c>
      <c r="D521" s="577">
        <f t="shared" si="7"/>
        <v>12282.34</v>
      </c>
      <c r="G521" s="1027">
        <v>12136.7</v>
      </c>
      <c r="J521" s="570" t="s">
        <v>5368</v>
      </c>
      <c r="K521" s="645">
        <f>IFERROR(VLOOKUP(J521,REAJUSTE!A:Y,25,FALSE),"")</f>
        <v>1.012</v>
      </c>
    </row>
    <row r="522" spans="1:11" ht="27" x14ac:dyDescent="0.25">
      <c r="A522" s="1025">
        <v>605839</v>
      </c>
      <c r="B522" s="1026" t="s">
        <v>6122</v>
      </c>
      <c r="C522" s="1025" t="s">
        <v>7</v>
      </c>
      <c r="D522" s="577">
        <f t="shared" ref="D522:D585" si="8">TRUNC(G522*K522,2)</f>
        <v>12539.9</v>
      </c>
      <c r="G522" s="1027">
        <v>12391.21</v>
      </c>
      <c r="J522" s="570" t="s">
        <v>5368</v>
      </c>
      <c r="K522" s="645">
        <f>IFERROR(VLOOKUP(J522,REAJUSTE!A:Y,25,FALSE),"")</f>
        <v>1.012</v>
      </c>
    </row>
    <row r="523" spans="1:11" ht="27" x14ac:dyDescent="0.25">
      <c r="A523" s="1025">
        <v>605575</v>
      </c>
      <c r="B523" s="1026" t="s">
        <v>6123</v>
      </c>
      <c r="C523" s="1025" t="s">
        <v>7</v>
      </c>
      <c r="D523" s="577">
        <f t="shared" si="8"/>
        <v>11349.78</v>
      </c>
      <c r="G523" s="1027">
        <v>11215.2</v>
      </c>
      <c r="J523" s="570" t="s">
        <v>5368</v>
      </c>
      <c r="K523" s="645">
        <f>IFERROR(VLOOKUP(J523,REAJUSTE!A:Y,25,FALSE),"")</f>
        <v>1.012</v>
      </c>
    </row>
    <row r="524" spans="1:11" ht="27" x14ac:dyDescent="0.25">
      <c r="A524" s="1025">
        <v>605854</v>
      </c>
      <c r="B524" s="1026" t="s">
        <v>6124</v>
      </c>
      <c r="C524" s="1025" t="s">
        <v>7</v>
      </c>
      <c r="D524" s="577">
        <f t="shared" si="8"/>
        <v>13745.87</v>
      </c>
      <c r="G524" s="1027">
        <v>13582.88</v>
      </c>
      <c r="J524" s="570" t="s">
        <v>5368</v>
      </c>
      <c r="K524" s="645">
        <f>IFERROR(VLOOKUP(J524,REAJUSTE!A:Y,25,FALSE),"")</f>
        <v>1.012</v>
      </c>
    </row>
    <row r="525" spans="1:11" ht="27" x14ac:dyDescent="0.25">
      <c r="A525" s="1025">
        <v>605586</v>
      </c>
      <c r="B525" s="1026" t="s">
        <v>6125</v>
      </c>
      <c r="C525" s="1025" t="s">
        <v>7</v>
      </c>
      <c r="D525" s="577">
        <f t="shared" si="8"/>
        <v>12555.76</v>
      </c>
      <c r="G525" s="1027">
        <v>12406.88</v>
      </c>
      <c r="J525" s="570" t="s">
        <v>5368</v>
      </c>
      <c r="K525" s="645">
        <f>IFERROR(VLOOKUP(J525,REAJUSTE!A:Y,25,FALSE),"")</f>
        <v>1.012</v>
      </c>
    </row>
    <row r="526" spans="1:11" ht="27" x14ac:dyDescent="0.25">
      <c r="A526" s="1025">
        <v>605893</v>
      </c>
      <c r="B526" s="1026" t="s">
        <v>6126</v>
      </c>
      <c r="C526" s="1025" t="s">
        <v>7</v>
      </c>
      <c r="D526" s="577">
        <f t="shared" si="8"/>
        <v>15808.82</v>
      </c>
      <c r="G526" s="1027">
        <v>15621.37</v>
      </c>
      <c r="J526" s="570" t="s">
        <v>5368</v>
      </c>
      <c r="K526" s="645">
        <f>IFERROR(VLOOKUP(J526,REAJUSTE!A:Y,25,FALSE),"")</f>
        <v>1.012</v>
      </c>
    </row>
    <row r="527" spans="1:11" ht="27" x14ac:dyDescent="0.25">
      <c r="A527" s="1025">
        <v>605597</v>
      </c>
      <c r="B527" s="1026" t="s">
        <v>6127</v>
      </c>
      <c r="C527" s="1025" t="s">
        <v>7</v>
      </c>
      <c r="D527" s="577">
        <f t="shared" si="8"/>
        <v>14618.7</v>
      </c>
      <c r="G527" s="1027">
        <v>14445.36</v>
      </c>
      <c r="J527" s="570" t="s">
        <v>5368</v>
      </c>
      <c r="K527" s="645">
        <f>IFERROR(VLOOKUP(J527,REAJUSTE!A:Y,25,FALSE),"")</f>
        <v>1.012</v>
      </c>
    </row>
    <row r="528" spans="1:11" ht="27" x14ac:dyDescent="0.25">
      <c r="A528" s="1025">
        <v>605743</v>
      </c>
      <c r="B528" s="1026" t="s">
        <v>6128</v>
      </c>
      <c r="C528" s="1025" t="s">
        <v>7</v>
      </c>
      <c r="D528" s="577">
        <f t="shared" si="8"/>
        <v>12116.26</v>
      </c>
      <c r="G528" s="1027">
        <v>11972.59</v>
      </c>
      <c r="J528" s="570" t="s">
        <v>5368</v>
      </c>
      <c r="K528" s="645">
        <f>IFERROR(VLOOKUP(J528,REAJUSTE!A:Y,25,FALSE),"")</f>
        <v>1.012</v>
      </c>
    </row>
    <row r="529" spans="1:11" ht="27" x14ac:dyDescent="0.25">
      <c r="A529" s="1025">
        <v>605508</v>
      </c>
      <c r="B529" s="1026" t="s">
        <v>6129</v>
      </c>
      <c r="C529" s="1025" t="s">
        <v>7</v>
      </c>
      <c r="D529" s="577">
        <f t="shared" si="8"/>
        <v>10833.08</v>
      </c>
      <c r="G529" s="1027">
        <v>10704.63</v>
      </c>
      <c r="J529" s="570" t="s">
        <v>5368</v>
      </c>
      <c r="K529" s="645">
        <f>IFERROR(VLOOKUP(J529,REAJUSTE!A:Y,25,FALSE),"")</f>
        <v>1.012</v>
      </c>
    </row>
    <row r="530" spans="1:11" ht="27" x14ac:dyDescent="0.25">
      <c r="A530" s="1025">
        <v>605785</v>
      </c>
      <c r="B530" s="1026" t="s">
        <v>6130</v>
      </c>
      <c r="C530" s="1025" t="s">
        <v>7</v>
      </c>
      <c r="D530" s="577">
        <f t="shared" si="8"/>
        <v>13322.23</v>
      </c>
      <c r="G530" s="1027">
        <v>13164.26</v>
      </c>
      <c r="J530" s="570" t="s">
        <v>5368</v>
      </c>
      <c r="K530" s="645">
        <f>IFERROR(VLOOKUP(J530,REAJUSTE!A:Y,25,FALSE),"")</f>
        <v>1.012</v>
      </c>
    </row>
    <row r="531" spans="1:11" ht="27" x14ac:dyDescent="0.25">
      <c r="A531" s="1025">
        <v>605528</v>
      </c>
      <c r="B531" s="1026" t="s">
        <v>6131</v>
      </c>
      <c r="C531" s="1025" t="s">
        <v>7</v>
      </c>
      <c r="D531" s="577">
        <f t="shared" si="8"/>
        <v>12039.05</v>
      </c>
      <c r="G531" s="1027">
        <v>11896.3</v>
      </c>
      <c r="J531" s="570" t="s">
        <v>5368</v>
      </c>
      <c r="K531" s="645">
        <f>IFERROR(VLOOKUP(J531,REAJUSTE!A:Y,25,FALSE),"")</f>
        <v>1.012</v>
      </c>
    </row>
    <row r="532" spans="1:11" ht="27" x14ac:dyDescent="0.25">
      <c r="A532" s="1025">
        <v>605819</v>
      </c>
      <c r="B532" s="1026" t="s">
        <v>6132</v>
      </c>
      <c r="C532" s="1025" t="s">
        <v>7</v>
      </c>
      <c r="D532" s="577">
        <f t="shared" si="8"/>
        <v>15385.17</v>
      </c>
      <c r="G532" s="1027">
        <v>15202.74</v>
      </c>
      <c r="J532" s="570" t="s">
        <v>5368</v>
      </c>
      <c r="K532" s="645">
        <f>IFERROR(VLOOKUP(J532,REAJUSTE!A:Y,25,FALSE),"")</f>
        <v>1.012</v>
      </c>
    </row>
    <row r="533" spans="1:11" ht="27" x14ac:dyDescent="0.25">
      <c r="A533" s="1025">
        <v>605548</v>
      </c>
      <c r="B533" s="1026" t="s">
        <v>6133</v>
      </c>
      <c r="C533" s="1025" t="s">
        <v>7</v>
      </c>
      <c r="D533" s="577">
        <f t="shared" si="8"/>
        <v>14101.99</v>
      </c>
      <c r="G533" s="1027">
        <v>13934.78</v>
      </c>
      <c r="J533" s="570" t="s">
        <v>5368</v>
      </c>
      <c r="K533" s="645">
        <f>IFERROR(VLOOKUP(J533,REAJUSTE!A:Y,25,FALSE),"")</f>
        <v>1.012</v>
      </c>
    </row>
    <row r="534" spans="1:11" ht="27" x14ac:dyDescent="0.25">
      <c r="A534" s="1025">
        <v>605840</v>
      </c>
      <c r="B534" s="1026" t="s">
        <v>6134</v>
      </c>
      <c r="C534" s="1025" t="s">
        <v>7</v>
      </c>
      <c r="D534" s="577">
        <f t="shared" si="8"/>
        <v>16244.32</v>
      </c>
      <c r="G534" s="1027">
        <v>16051.7</v>
      </c>
      <c r="J534" s="570" t="s">
        <v>5368</v>
      </c>
      <c r="K534" s="645">
        <f>IFERROR(VLOOKUP(J534,REAJUSTE!A:Y,25,FALSE),"")</f>
        <v>1.012</v>
      </c>
    </row>
    <row r="535" spans="1:11" ht="27" x14ac:dyDescent="0.25">
      <c r="A535" s="1025">
        <v>605576</v>
      </c>
      <c r="B535" s="1026" t="s">
        <v>6135</v>
      </c>
      <c r="C535" s="1025" t="s">
        <v>7</v>
      </c>
      <c r="D535" s="577">
        <f t="shared" si="8"/>
        <v>12818.2</v>
      </c>
      <c r="G535" s="1027">
        <v>12666.21</v>
      </c>
      <c r="J535" s="570" t="s">
        <v>5368</v>
      </c>
      <c r="K535" s="645">
        <f>IFERROR(VLOOKUP(J535,REAJUSTE!A:Y,25,FALSE),"")</f>
        <v>1.012</v>
      </c>
    </row>
    <row r="536" spans="1:11" ht="27" x14ac:dyDescent="0.25">
      <c r="A536" s="1025">
        <v>605855</v>
      </c>
      <c r="B536" s="1026" t="s">
        <v>6136</v>
      </c>
      <c r="C536" s="1025" t="s">
        <v>7</v>
      </c>
      <c r="D536" s="577">
        <f t="shared" si="8"/>
        <v>17679.509999999998</v>
      </c>
      <c r="G536" s="1027">
        <v>17469.88</v>
      </c>
      <c r="J536" s="570" t="s">
        <v>5368</v>
      </c>
      <c r="K536" s="645">
        <f>IFERROR(VLOOKUP(J536,REAJUSTE!A:Y,25,FALSE),"")</f>
        <v>1.012</v>
      </c>
    </row>
    <row r="537" spans="1:11" ht="27" x14ac:dyDescent="0.25">
      <c r="A537" s="1025">
        <v>605587</v>
      </c>
      <c r="B537" s="1026" t="s">
        <v>6137</v>
      </c>
      <c r="C537" s="1025" t="s">
        <v>7</v>
      </c>
      <c r="D537" s="577">
        <f t="shared" si="8"/>
        <v>14253.4</v>
      </c>
      <c r="G537" s="1027">
        <v>14084.39</v>
      </c>
      <c r="J537" s="570" t="s">
        <v>5368</v>
      </c>
      <c r="K537" s="645">
        <f>IFERROR(VLOOKUP(J537,REAJUSTE!A:Y,25,FALSE),"")</f>
        <v>1.012</v>
      </c>
    </row>
    <row r="538" spans="1:11" ht="27" x14ac:dyDescent="0.25">
      <c r="A538" s="1025">
        <v>605898</v>
      </c>
      <c r="B538" s="1026" t="s">
        <v>6138</v>
      </c>
      <c r="C538" s="1025" t="s">
        <v>7</v>
      </c>
      <c r="D538" s="577">
        <f t="shared" si="8"/>
        <v>20134.59</v>
      </c>
      <c r="G538" s="1027">
        <v>19895.84</v>
      </c>
      <c r="J538" s="570" t="s">
        <v>5368</v>
      </c>
      <c r="K538" s="645">
        <f>IFERROR(VLOOKUP(J538,REAJUSTE!A:Y,25,FALSE),"")</f>
        <v>1.012</v>
      </c>
    </row>
    <row r="539" spans="1:11" ht="27" x14ac:dyDescent="0.25">
      <c r="A539" s="1025">
        <v>605598</v>
      </c>
      <c r="B539" s="1026" t="s">
        <v>6139</v>
      </c>
      <c r="C539" s="1025" t="s">
        <v>7</v>
      </c>
      <c r="D539" s="577">
        <f t="shared" si="8"/>
        <v>16708.47</v>
      </c>
      <c r="G539" s="1027">
        <v>16510.349999999999</v>
      </c>
      <c r="J539" s="570" t="s">
        <v>5368</v>
      </c>
      <c r="K539" s="645">
        <f>IFERROR(VLOOKUP(J539,REAJUSTE!A:Y,25,FALSE),"")</f>
        <v>1.012</v>
      </c>
    </row>
    <row r="540" spans="1:11" ht="27" x14ac:dyDescent="0.25">
      <c r="A540" s="1025">
        <v>605744</v>
      </c>
      <c r="B540" s="1026" t="s">
        <v>6140</v>
      </c>
      <c r="C540" s="1025" t="s">
        <v>7</v>
      </c>
      <c r="D540" s="577">
        <f t="shared" si="8"/>
        <v>15351.6</v>
      </c>
      <c r="G540" s="1027">
        <v>15169.57</v>
      </c>
      <c r="J540" s="570" t="s">
        <v>5368</v>
      </c>
      <c r="K540" s="645">
        <f>IFERROR(VLOOKUP(J540,REAJUSTE!A:Y,25,FALSE),"")</f>
        <v>1.012</v>
      </c>
    </row>
    <row r="541" spans="1:11" ht="27" x14ac:dyDescent="0.25">
      <c r="A541" s="1025">
        <v>605509</v>
      </c>
      <c r="B541" s="1026" t="s">
        <v>6141</v>
      </c>
      <c r="C541" s="1025" t="s">
        <v>7</v>
      </c>
      <c r="D541" s="577">
        <f t="shared" si="8"/>
        <v>12247.28</v>
      </c>
      <c r="G541" s="1027">
        <v>12102.06</v>
      </c>
      <c r="J541" s="570" t="s">
        <v>5368</v>
      </c>
      <c r="K541" s="645">
        <f>IFERROR(VLOOKUP(J541,REAJUSTE!A:Y,25,FALSE),"")</f>
        <v>1.012</v>
      </c>
    </row>
    <row r="542" spans="1:11" ht="27" x14ac:dyDescent="0.25">
      <c r="A542" s="1025">
        <v>605787</v>
      </c>
      <c r="B542" s="1026" t="s">
        <v>6142</v>
      </c>
      <c r="C542" s="1025" t="s">
        <v>7</v>
      </c>
      <c r="D542" s="577">
        <f t="shared" si="8"/>
        <v>16786.810000000001</v>
      </c>
      <c r="G542" s="1027">
        <v>16587.759999999998</v>
      </c>
      <c r="J542" s="570" t="s">
        <v>5368</v>
      </c>
      <c r="K542" s="645">
        <f>IFERROR(VLOOKUP(J542,REAJUSTE!A:Y,25,FALSE),"")</f>
        <v>1.012</v>
      </c>
    </row>
    <row r="543" spans="1:11" ht="27" x14ac:dyDescent="0.25">
      <c r="A543" s="1025">
        <v>605529</v>
      </c>
      <c r="B543" s="1026" t="s">
        <v>6143</v>
      </c>
      <c r="C543" s="1025" t="s">
        <v>7</v>
      </c>
      <c r="D543" s="577">
        <f t="shared" si="8"/>
        <v>13682.49</v>
      </c>
      <c r="G543" s="1027">
        <v>13520.25</v>
      </c>
      <c r="J543" s="570" t="s">
        <v>5368</v>
      </c>
      <c r="K543" s="645">
        <f>IFERROR(VLOOKUP(J543,REAJUSTE!A:Y,25,FALSE),"")</f>
        <v>1.012</v>
      </c>
    </row>
    <row r="544" spans="1:11" ht="27" x14ac:dyDescent="0.25">
      <c r="A544" s="1025">
        <v>605820</v>
      </c>
      <c r="B544" s="1026" t="s">
        <v>6144</v>
      </c>
      <c r="C544" s="1025" t="s">
        <v>7</v>
      </c>
      <c r="D544" s="577">
        <f t="shared" si="8"/>
        <v>19241.88</v>
      </c>
      <c r="G544" s="1027">
        <v>19013.72</v>
      </c>
      <c r="J544" s="570" t="s">
        <v>5368</v>
      </c>
      <c r="K544" s="645">
        <f>IFERROR(VLOOKUP(J544,REAJUSTE!A:Y,25,FALSE),"")</f>
        <v>1.012</v>
      </c>
    </row>
    <row r="545" spans="1:11" ht="27" x14ac:dyDescent="0.25">
      <c r="A545" s="1025">
        <v>605549</v>
      </c>
      <c r="B545" s="1026" t="s">
        <v>6145</v>
      </c>
      <c r="C545" s="1025" t="s">
        <v>7</v>
      </c>
      <c r="D545" s="577">
        <f t="shared" si="8"/>
        <v>16137.56</v>
      </c>
      <c r="G545" s="1027">
        <v>15946.21</v>
      </c>
      <c r="J545" s="570" t="s">
        <v>5368</v>
      </c>
      <c r="K545" s="645">
        <f>IFERROR(VLOOKUP(J545,REAJUSTE!A:Y,25,FALSE),"")</f>
        <v>1.012</v>
      </c>
    </row>
    <row r="546" spans="1:11" ht="27" x14ac:dyDescent="0.25">
      <c r="A546" s="1025">
        <v>605841</v>
      </c>
      <c r="B546" s="1026" t="s">
        <v>6146</v>
      </c>
      <c r="C546" s="1025" t="s">
        <v>7</v>
      </c>
      <c r="D546" s="577">
        <f t="shared" si="8"/>
        <v>17773.25</v>
      </c>
      <c r="G546" s="1027">
        <v>17562.5</v>
      </c>
      <c r="J546" s="570" t="s">
        <v>5368</v>
      </c>
      <c r="K546" s="645">
        <f>IFERROR(VLOOKUP(J546,REAJUSTE!A:Y,25,FALSE),"")</f>
        <v>1.012</v>
      </c>
    </row>
    <row r="547" spans="1:11" ht="27" x14ac:dyDescent="0.25">
      <c r="A547" s="1025">
        <v>605577</v>
      </c>
      <c r="B547" s="1026" t="s">
        <v>6147</v>
      </c>
      <c r="C547" s="1025" t="s">
        <v>7</v>
      </c>
      <c r="D547" s="577">
        <f t="shared" si="8"/>
        <v>14028.96</v>
      </c>
      <c r="G547" s="1027">
        <v>13862.61</v>
      </c>
      <c r="J547" s="570" t="s">
        <v>5368</v>
      </c>
      <c r="K547" s="645">
        <f>IFERROR(VLOOKUP(J547,REAJUSTE!A:Y,25,FALSE),"")</f>
        <v>1.012</v>
      </c>
    </row>
    <row r="548" spans="1:11" ht="27" x14ac:dyDescent="0.25">
      <c r="A548" s="1025">
        <v>605856</v>
      </c>
      <c r="B548" s="1026" t="s">
        <v>6148</v>
      </c>
      <c r="C548" s="1025" t="s">
        <v>7</v>
      </c>
      <c r="D548" s="577">
        <f t="shared" si="8"/>
        <v>19457.61</v>
      </c>
      <c r="G548" s="1027">
        <v>19226.89</v>
      </c>
      <c r="J548" s="570" t="s">
        <v>5368</v>
      </c>
      <c r="K548" s="645">
        <f>IFERROR(VLOOKUP(J548,REAJUSTE!A:Y,25,FALSE),"")</f>
        <v>1.012</v>
      </c>
    </row>
    <row r="549" spans="1:11" ht="27" x14ac:dyDescent="0.25">
      <c r="A549" s="1025">
        <v>605588</v>
      </c>
      <c r="B549" s="1026" t="s">
        <v>6149</v>
      </c>
      <c r="C549" s="1025" t="s">
        <v>7</v>
      </c>
      <c r="D549" s="577">
        <f t="shared" si="8"/>
        <v>15713.33</v>
      </c>
      <c r="G549" s="1027">
        <v>15527.01</v>
      </c>
      <c r="J549" s="570" t="s">
        <v>5368</v>
      </c>
      <c r="K549" s="645">
        <f>IFERROR(VLOOKUP(J549,REAJUSTE!A:Y,25,FALSE),"")</f>
        <v>1.012</v>
      </c>
    </row>
    <row r="550" spans="1:11" ht="27" x14ac:dyDescent="0.25">
      <c r="A550" s="1025">
        <v>605899</v>
      </c>
      <c r="B550" s="1026" t="s">
        <v>6150</v>
      </c>
      <c r="C550" s="1025" t="s">
        <v>7</v>
      </c>
      <c r="D550" s="577">
        <f t="shared" si="8"/>
        <v>22338.91</v>
      </c>
      <c r="G550" s="1027">
        <v>22074.03</v>
      </c>
      <c r="J550" s="570" t="s">
        <v>5368</v>
      </c>
      <c r="K550" s="645">
        <f>IFERROR(VLOOKUP(J550,REAJUSTE!A:Y,25,FALSE),"")</f>
        <v>1.012</v>
      </c>
    </row>
    <row r="551" spans="1:11" ht="27" x14ac:dyDescent="0.25">
      <c r="A551" s="1025">
        <v>605599</v>
      </c>
      <c r="B551" s="1026" t="s">
        <v>6151</v>
      </c>
      <c r="C551" s="1025" t="s">
        <v>7</v>
      </c>
      <c r="D551" s="577">
        <f t="shared" si="8"/>
        <v>18594.63</v>
      </c>
      <c r="G551" s="1027">
        <v>18374.150000000001</v>
      </c>
      <c r="J551" s="570" t="s">
        <v>5368</v>
      </c>
      <c r="K551" s="645">
        <f>IFERROR(VLOOKUP(J551,REAJUSTE!A:Y,25,FALSE),"")</f>
        <v>1.012</v>
      </c>
    </row>
    <row r="552" spans="1:11" ht="27" x14ac:dyDescent="0.25">
      <c r="A552" s="1025">
        <v>605745</v>
      </c>
      <c r="B552" s="1026" t="s">
        <v>6152</v>
      </c>
      <c r="C552" s="1025" t="s">
        <v>7</v>
      </c>
      <c r="D552" s="577">
        <f t="shared" si="8"/>
        <v>16806.97</v>
      </c>
      <c r="G552" s="1027">
        <v>16607.68</v>
      </c>
      <c r="J552" s="570" t="s">
        <v>5368</v>
      </c>
      <c r="K552" s="645">
        <f>IFERROR(VLOOKUP(J552,REAJUSTE!A:Y,25,FALSE),"")</f>
        <v>1.012</v>
      </c>
    </row>
    <row r="553" spans="1:11" ht="27" x14ac:dyDescent="0.25">
      <c r="A553" s="1025">
        <v>605510</v>
      </c>
      <c r="B553" s="1026" t="s">
        <v>6153</v>
      </c>
      <c r="C553" s="1025" t="s">
        <v>7</v>
      </c>
      <c r="D553" s="577">
        <f t="shared" si="8"/>
        <v>13413.39</v>
      </c>
      <c r="G553" s="1027">
        <v>13254.34</v>
      </c>
      <c r="J553" s="570" t="s">
        <v>5368</v>
      </c>
      <c r="K553" s="645">
        <f>IFERROR(VLOOKUP(J553,REAJUSTE!A:Y,25,FALSE),"")</f>
        <v>1.012</v>
      </c>
    </row>
    <row r="554" spans="1:11" ht="27" x14ac:dyDescent="0.25">
      <c r="A554" s="1025">
        <v>605788</v>
      </c>
      <c r="B554" s="1026" t="s">
        <v>6154</v>
      </c>
      <c r="C554" s="1025" t="s">
        <v>7</v>
      </c>
      <c r="D554" s="577">
        <f t="shared" si="8"/>
        <v>18491.34</v>
      </c>
      <c r="G554" s="1027">
        <v>18272.080000000002</v>
      </c>
      <c r="J554" s="570" t="s">
        <v>5368</v>
      </c>
      <c r="K554" s="645">
        <f>IFERROR(VLOOKUP(J554,REAJUSTE!A:Y,25,FALSE),"")</f>
        <v>1.012</v>
      </c>
    </row>
    <row r="555" spans="1:11" ht="27" x14ac:dyDescent="0.25">
      <c r="A555" s="1025">
        <v>605530</v>
      </c>
      <c r="B555" s="1026" t="s">
        <v>6155</v>
      </c>
      <c r="C555" s="1025" t="s">
        <v>7</v>
      </c>
      <c r="D555" s="577">
        <f t="shared" si="8"/>
        <v>15097.75</v>
      </c>
      <c r="G555" s="1027">
        <v>14918.73</v>
      </c>
      <c r="J555" s="570" t="s">
        <v>5368</v>
      </c>
      <c r="K555" s="645">
        <f>IFERROR(VLOOKUP(J555,REAJUSTE!A:Y,25,FALSE),"")</f>
        <v>1.012</v>
      </c>
    </row>
    <row r="556" spans="1:11" ht="27" x14ac:dyDescent="0.25">
      <c r="A556" s="1025">
        <v>605821</v>
      </c>
      <c r="B556" s="1026" t="s">
        <v>6156</v>
      </c>
      <c r="C556" s="1025" t="s">
        <v>7</v>
      </c>
      <c r="D556" s="577">
        <f t="shared" si="8"/>
        <v>21372.639999999999</v>
      </c>
      <c r="G556" s="1027">
        <v>21119.21</v>
      </c>
      <c r="J556" s="570" t="s">
        <v>5368</v>
      </c>
      <c r="K556" s="645">
        <f>IFERROR(VLOOKUP(J556,REAJUSTE!A:Y,25,FALSE),"")</f>
        <v>1.012</v>
      </c>
    </row>
    <row r="557" spans="1:11" ht="27" x14ac:dyDescent="0.25">
      <c r="A557" s="1025">
        <v>605550</v>
      </c>
      <c r="B557" s="1026" t="s">
        <v>6157</v>
      </c>
      <c r="C557" s="1025" t="s">
        <v>7</v>
      </c>
      <c r="D557" s="577">
        <f t="shared" si="8"/>
        <v>17979.060000000001</v>
      </c>
      <c r="G557" s="1027">
        <v>17765.87</v>
      </c>
      <c r="J557" s="570" t="s">
        <v>5368</v>
      </c>
      <c r="K557" s="645">
        <f>IFERROR(VLOOKUP(J557,REAJUSTE!A:Y,25,FALSE),"")</f>
        <v>1.012</v>
      </c>
    </row>
    <row r="558" spans="1:11" ht="27" x14ac:dyDescent="0.25">
      <c r="A558" s="1025">
        <v>605842</v>
      </c>
      <c r="B558" s="1026" t="s">
        <v>6158</v>
      </c>
      <c r="C558" s="1025" t="s">
        <v>7</v>
      </c>
      <c r="D558" s="577">
        <f t="shared" si="8"/>
        <v>19634.41</v>
      </c>
      <c r="G558" s="1027">
        <v>19401.599999999999</v>
      </c>
      <c r="J558" s="570" t="s">
        <v>5368</v>
      </c>
      <c r="K558" s="645">
        <f>IFERROR(VLOOKUP(J558,REAJUSTE!A:Y,25,FALSE),"")</f>
        <v>1.012</v>
      </c>
    </row>
    <row r="559" spans="1:11" ht="27" x14ac:dyDescent="0.25">
      <c r="A559" s="1025">
        <v>605578</v>
      </c>
      <c r="B559" s="1026" t="s">
        <v>6159</v>
      </c>
      <c r="C559" s="1025" t="s">
        <v>7</v>
      </c>
      <c r="D559" s="577">
        <f t="shared" si="8"/>
        <v>15535.75</v>
      </c>
      <c r="G559" s="1027">
        <v>15351.54</v>
      </c>
      <c r="J559" s="570" t="s">
        <v>5368</v>
      </c>
      <c r="K559" s="645">
        <f>IFERROR(VLOOKUP(J559,REAJUSTE!A:Y,25,FALSE),"")</f>
        <v>1.012</v>
      </c>
    </row>
    <row r="560" spans="1:11" ht="27" x14ac:dyDescent="0.25">
      <c r="A560" s="1025">
        <v>605857</v>
      </c>
      <c r="B560" s="1026" t="s">
        <v>6160</v>
      </c>
      <c r="C560" s="1025" t="s">
        <v>7</v>
      </c>
      <c r="D560" s="577">
        <f t="shared" si="8"/>
        <v>21587.89</v>
      </c>
      <c r="G560" s="1027">
        <v>21331.91</v>
      </c>
      <c r="J560" s="570" t="s">
        <v>5368</v>
      </c>
      <c r="K560" s="645">
        <f>IFERROR(VLOOKUP(J560,REAJUSTE!A:Y,25,FALSE),"")</f>
        <v>1.012</v>
      </c>
    </row>
    <row r="561" spans="1:11" ht="27" x14ac:dyDescent="0.25">
      <c r="A561" s="1025">
        <v>605589</v>
      </c>
      <c r="B561" s="1026" t="s">
        <v>6161</v>
      </c>
      <c r="C561" s="1025" t="s">
        <v>7</v>
      </c>
      <c r="D561" s="577">
        <f t="shared" si="8"/>
        <v>17489.23</v>
      </c>
      <c r="G561" s="1027">
        <v>17281.849999999999</v>
      </c>
      <c r="J561" s="570" t="s">
        <v>5368</v>
      </c>
      <c r="K561" s="645">
        <f>IFERROR(VLOOKUP(J561,REAJUSTE!A:Y,25,FALSE),"")</f>
        <v>1.012</v>
      </c>
    </row>
    <row r="562" spans="1:11" ht="27" x14ac:dyDescent="0.25">
      <c r="A562" s="1025">
        <v>605900</v>
      </c>
      <c r="B562" s="1026" t="s">
        <v>6162</v>
      </c>
      <c r="C562" s="1025" t="s">
        <v>7</v>
      </c>
      <c r="D562" s="577">
        <f t="shared" si="8"/>
        <v>24929.51</v>
      </c>
      <c r="G562" s="1027">
        <v>24633.91</v>
      </c>
      <c r="J562" s="570" t="s">
        <v>5368</v>
      </c>
      <c r="K562" s="645">
        <f>IFERROR(VLOOKUP(J562,REAJUSTE!A:Y,25,FALSE),"")</f>
        <v>1.012</v>
      </c>
    </row>
    <row r="563" spans="1:11" ht="27" x14ac:dyDescent="0.25">
      <c r="A563" s="1025">
        <v>605600</v>
      </c>
      <c r="B563" s="1026" t="s">
        <v>6163</v>
      </c>
      <c r="C563" s="1025" t="s">
        <v>7</v>
      </c>
      <c r="D563" s="577">
        <f t="shared" si="8"/>
        <v>20830.849999999999</v>
      </c>
      <c r="G563" s="1027">
        <v>20583.849999999999</v>
      </c>
      <c r="J563" s="570" t="s">
        <v>5368</v>
      </c>
      <c r="K563" s="645">
        <f>IFERROR(VLOOKUP(J563,REAJUSTE!A:Y,25,FALSE),"")</f>
        <v>1.012</v>
      </c>
    </row>
    <row r="564" spans="1:11" ht="27" x14ac:dyDescent="0.25">
      <c r="A564" s="1025">
        <v>605746</v>
      </c>
      <c r="B564" s="1026" t="s">
        <v>6164</v>
      </c>
      <c r="C564" s="1025" t="s">
        <v>7</v>
      </c>
      <c r="D564" s="577">
        <f t="shared" si="8"/>
        <v>18581.21</v>
      </c>
      <c r="G564" s="1027">
        <v>18360.88</v>
      </c>
      <c r="J564" s="570" t="s">
        <v>5368</v>
      </c>
      <c r="K564" s="645">
        <f>IFERROR(VLOOKUP(J564,REAJUSTE!A:Y,25,FALSE),"")</f>
        <v>1.012</v>
      </c>
    </row>
    <row r="565" spans="1:11" ht="27" x14ac:dyDescent="0.25">
      <c r="A565" s="1025">
        <v>605511</v>
      </c>
      <c r="B565" s="1026" t="s">
        <v>6165</v>
      </c>
      <c r="C565" s="1025" t="s">
        <v>7</v>
      </c>
      <c r="D565" s="577">
        <f t="shared" si="8"/>
        <v>14865.95</v>
      </c>
      <c r="G565" s="1027">
        <v>14689.68</v>
      </c>
      <c r="J565" s="570" t="s">
        <v>5368</v>
      </c>
      <c r="K565" s="645">
        <f>IFERROR(VLOOKUP(J565,REAJUSTE!A:Y,25,FALSE),"")</f>
        <v>1.012</v>
      </c>
    </row>
    <row r="566" spans="1:11" ht="27" x14ac:dyDescent="0.25">
      <c r="A566" s="1025">
        <v>605789</v>
      </c>
      <c r="B566" s="1026" t="s">
        <v>6166</v>
      </c>
      <c r="C566" s="1025" t="s">
        <v>7</v>
      </c>
      <c r="D566" s="577">
        <f t="shared" si="8"/>
        <v>20534.68</v>
      </c>
      <c r="G566" s="1027">
        <v>20291.189999999999</v>
      </c>
      <c r="J566" s="570" t="s">
        <v>5368</v>
      </c>
      <c r="K566" s="645">
        <f>IFERROR(VLOOKUP(J566,REAJUSTE!A:Y,25,FALSE),"")</f>
        <v>1.012</v>
      </c>
    </row>
    <row r="567" spans="1:11" ht="27" x14ac:dyDescent="0.25">
      <c r="A567" s="1025">
        <v>605531</v>
      </c>
      <c r="B567" s="1026" t="s">
        <v>6167</v>
      </c>
      <c r="C567" s="1025" t="s">
        <v>7</v>
      </c>
      <c r="D567" s="577">
        <f t="shared" si="8"/>
        <v>16819.419999999998</v>
      </c>
      <c r="G567" s="1027">
        <v>16619.990000000002</v>
      </c>
      <c r="J567" s="570" t="s">
        <v>5368</v>
      </c>
      <c r="K567" s="645">
        <f>IFERROR(VLOOKUP(J567,REAJUSTE!A:Y,25,FALSE),"")</f>
        <v>1.012</v>
      </c>
    </row>
    <row r="568" spans="1:11" ht="27" x14ac:dyDescent="0.25">
      <c r="A568" s="1025">
        <v>605822</v>
      </c>
      <c r="B568" s="1026" t="s">
        <v>6168</v>
      </c>
      <c r="C568" s="1025" t="s">
        <v>7</v>
      </c>
      <c r="D568" s="577">
        <f t="shared" si="8"/>
        <v>23876.3</v>
      </c>
      <c r="G568" s="1027">
        <v>23593.19</v>
      </c>
      <c r="J568" s="570" t="s">
        <v>5368</v>
      </c>
      <c r="K568" s="645">
        <f>IFERROR(VLOOKUP(J568,REAJUSTE!A:Y,25,FALSE),"")</f>
        <v>1.012</v>
      </c>
    </row>
    <row r="569" spans="1:11" ht="27" x14ac:dyDescent="0.25">
      <c r="A569" s="1025">
        <v>605551</v>
      </c>
      <c r="B569" s="1026" t="s">
        <v>6169</v>
      </c>
      <c r="C569" s="1025" t="s">
        <v>7</v>
      </c>
      <c r="D569" s="577">
        <f t="shared" si="8"/>
        <v>20161.05</v>
      </c>
      <c r="G569" s="1027">
        <v>19921.990000000002</v>
      </c>
      <c r="J569" s="570" t="s">
        <v>5368</v>
      </c>
      <c r="K569" s="645">
        <f>IFERROR(VLOOKUP(J569,REAJUSTE!A:Y,25,FALSE),"")</f>
        <v>1.012</v>
      </c>
    </row>
    <row r="570" spans="1:11" ht="27" x14ac:dyDescent="0.25">
      <c r="A570" s="1025">
        <v>605843</v>
      </c>
      <c r="B570" s="1026" t="s">
        <v>6170</v>
      </c>
      <c r="C570" s="1025" t="s">
        <v>7</v>
      </c>
      <c r="D570" s="577">
        <f t="shared" si="8"/>
        <v>21124.58</v>
      </c>
      <c r="G570" s="1027">
        <v>20874.099999999999</v>
      </c>
      <c r="J570" s="570" t="s">
        <v>5368</v>
      </c>
      <c r="K570" s="645">
        <f>IFERROR(VLOOKUP(J570,REAJUSTE!A:Y,25,FALSE),"")</f>
        <v>1.012</v>
      </c>
    </row>
    <row r="571" spans="1:11" ht="27" x14ac:dyDescent="0.25">
      <c r="A571" s="1025">
        <v>605579</v>
      </c>
      <c r="B571" s="1026" t="s">
        <v>6171</v>
      </c>
      <c r="C571" s="1025" t="s">
        <v>7</v>
      </c>
      <c r="D571" s="577">
        <f t="shared" si="8"/>
        <v>16755.53</v>
      </c>
      <c r="G571" s="1027">
        <v>16556.849999999999</v>
      </c>
      <c r="J571" s="570" t="s">
        <v>5368</v>
      </c>
      <c r="K571" s="645">
        <f>IFERROR(VLOOKUP(J571,REAJUSTE!A:Y,25,FALSE),"")</f>
        <v>1.012</v>
      </c>
    </row>
    <row r="572" spans="1:11" ht="27" x14ac:dyDescent="0.25">
      <c r="A572" s="1025">
        <v>605858</v>
      </c>
      <c r="B572" s="1026" t="s">
        <v>6172</v>
      </c>
      <c r="C572" s="1025" t="s">
        <v>7</v>
      </c>
      <c r="D572" s="577">
        <f t="shared" si="8"/>
        <v>23367.09</v>
      </c>
      <c r="G572" s="1027">
        <v>23090.01</v>
      </c>
      <c r="J572" s="570" t="s">
        <v>5368</v>
      </c>
      <c r="K572" s="645">
        <f>IFERROR(VLOOKUP(J572,REAJUSTE!A:Y,25,FALSE),"")</f>
        <v>1.012</v>
      </c>
    </row>
    <row r="573" spans="1:11" ht="27" x14ac:dyDescent="0.25">
      <c r="A573" s="1025">
        <v>605590</v>
      </c>
      <c r="B573" s="1026" t="s">
        <v>6173</v>
      </c>
      <c r="C573" s="1025" t="s">
        <v>7</v>
      </c>
      <c r="D573" s="577">
        <f t="shared" si="8"/>
        <v>18998.04</v>
      </c>
      <c r="G573" s="1027">
        <v>18772.77</v>
      </c>
      <c r="J573" s="570" t="s">
        <v>5368</v>
      </c>
      <c r="K573" s="645">
        <f>IFERROR(VLOOKUP(J573,REAJUSTE!A:Y,25,FALSE),"")</f>
        <v>1.012</v>
      </c>
    </row>
    <row r="574" spans="1:11" ht="27" x14ac:dyDescent="0.25">
      <c r="A574" s="1025">
        <v>605901</v>
      </c>
      <c r="B574" s="1026" t="s">
        <v>6174</v>
      </c>
      <c r="C574" s="1025" t="s">
        <v>7</v>
      </c>
      <c r="D574" s="577">
        <f t="shared" si="8"/>
        <v>27203.14</v>
      </c>
      <c r="G574" s="1027">
        <v>26880.58</v>
      </c>
      <c r="J574" s="570" t="s">
        <v>5368</v>
      </c>
      <c r="K574" s="645">
        <f>IFERROR(VLOOKUP(J574,REAJUSTE!A:Y,25,FALSE),"")</f>
        <v>1.012</v>
      </c>
    </row>
    <row r="575" spans="1:11" ht="27" x14ac:dyDescent="0.25">
      <c r="A575" s="1025">
        <v>605601</v>
      </c>
      <c r="B575" s="1026" t="s">
        <v>6175</v>
      </c>
      <c r="C575" s="1025" t="s">
        <v>7</v>
      </c>
      <c r="D575" s="577">
        <f t="shared" si="8"/>
        <v>22834.080000000002</v>
      </c>
      <c r="G575" s="1027">
        <v>22563.33</v>
      </c>
      <c r="J575" s="570" t="s">
        <v>5368</v>
      </c>
      <c r="K575" s="645">
        <f>IFERROR(VLOOKUP(J575,REAJUSTE!A:Y,25,FALSE),"")</f>
        <v>1.012</v>
      </c>
    </row>
    <row r="576" spans="1:11" ht="27" x14ac:dyDescent="0.25">
      <c r="A576" s="1025">
        <v>605747</v>
      </c>
      <c r="B576" s="1026" t="s">
        <v>6176</v>
      </c>
      <c r="C576" s="1025" t="s">
        <v>7</v>
      </c>
      <c r="D576" s="577">
        <f t="shared" si="8"/>
        <v>19997.82</v>
      </c>
      <c r="G576" s="1027">
        <v>19760.7</v>
      </c>
      <c r="J576" s="570" t="s">
        <v>5368</v>
      </c>
      <c r="K576" s="645">
        <f>IFERROR(VLOOKUP(J576,REAJUSTE!A:Y,25,FALSE),"")</f>
        <v>1.012</v>
      </c>
    </row>
    <row r="577" spans="1:11" ht="27" x14ac:dyDescent="0.25">
      <c r="A577" s="1025">
        <v>605512</v>
      </c>
      <c r="B577" s="1026" t="s">
        <v>6177</v>
      </c>
      <c r="C577" s="1025" t="s">
        <v>7</v>
      </c>
      <c r="D577" s="577">
        <f t="shared" si="8"/>
        <v>16037.89</v>
      </c>
      <c r="G577" s="1027">
        <v>15847.72</v>
      </c>
      <c r="J577" s="570" t="s">
        <v>5368</v>
      </c>
      <c r="K577" s="645">
        <f>IFERROR(VLOOKUP(J577,REAJUSTE!A:Y,25,FALSE),"")</f>
        <v>1.012</v>
      </c>
    </row>
    <row r="578" spans="1:11" ht="27" x14ac:dyDescent="0.25">
      <c r="A578" s="1025">
        <v>605790</v>
      </c>
      <c r="B578" s="1026" t="s">
        <v>6178</v>
      </c>
      <c r="C578" s="1025" t="s">
        <v>7</v>
      </c>
      <c r="D578" s="577">
        <f t="shared" si="8"/>
        <v>22240.32</v>
      </c>
      <c r="G578" s="1027">
        <v>21976.61</v>
      </c>
      <c r="J578" s="570" t="s">
        <v>5368</v>
      </c>
      <c r="K578" s="645">
        <f>IFERROR(VLOOKUP(J578,REAJUSTE!A:Y,25,FALSE),"")</f>
        <v>1.012</v>
      </c>
    </row>
    <row r="579" spans="1:11" ht="27" x14ac:dyDescent="0.25">
      <c r="A579" s="1025">
        <v>605532</v>
      </c>
      <c r="B579" s="1026" t="s">
        <v>6179</v>
      </c>
      <c r="C579" s="1025" t="s">
        <v>7</v>
      </c>
      <c r="D579" s="577">
        <f t="shared" si="8"/>
        <v>18280.39</v>
      </c>
      <c r="G579" s="1027">
        <v>18063.63</v>
      </c>
      <c r="J579" s="570" t="s">
        <v>5368</v>
      </c>
      <c r="K579" s="645">
        <f>IFERROR(VLOOKUP(J579,REAJUSTE!A:Y,25,FALSE),"")</f>
        <v>1.012</v>
      </c>
    </row>
    <row r="580" spans="1:11" ht="27" x14ac:dyDescent="0.25">
      <c r="A580" s="1025">
        <v>605823</v>
      </c>
      <c r="B580" s="1026" t="s">
        <v>6180</v>
      </c>
      <c r="C580" s="1025" t="s">
        <v>7</v>
      </c>
      <c r="D580" s="577">
        <f t="shared" si="8"/>
        <v>26076.38</v>
      </c>
      <c r="G580" s="1027">
        <v>25767.18</v>
      </c>
      <c r="J580" s="570" t="s">
        <v>5368</v>
      </c>
      <c r="K580" s="645">
        <f>IFERROR(VLOOKUP(J580,REAJUSTE!A:Y,25,FALSE),"")</f>
        <v>1.012</v>
      </c>
    </row>
    <row r="581" spans="1:11" ht="27" x14ac:dyDescent="0.25">
      <c r="A581" s="1025">
        <v>605552</v>
      </c>
      <c r="B581" s="1026" t="s">
        <v>6181</v>
      </c>
      <c r="C581" s="1025" t="s">
        <v>7</v>
      </c>
      <c r="D581" s="577">
        <f t="shared" si="8"/>
        <v>22116.45</v>
      </c>
      <c r="G581" s="1027">
        <v>21854.2</v>
      </c>
      <c r="J581" s="570" t="s">
        <v>5368</v>
      </c>
      <c r="K581" s="645">
        <f>IFERROR(VLOOKUP(J581,REAJUSTE!A:Y,25,FALSE),"")</f>
        <v>1.012</v>
      </c>
    </row>
    <row r="582" spans="1:11" ht="27" x14ac:dyDescent="0.25">
      <c r="A582" s="1025">
        <v>605844</v>
      </c>
      <c r="B582" s="1026" t="s">
        <v>6182</v>
      </c>
      <c r="C582" s="1025" t="s">
        <v>7</v>
      </c>
      <c r="D582" s="577">
        <f t="shared" si="8"/>
        <v>23053.02</v>
      </c>
      <c r="G582" s="1027">
        <v>22779.67</v>
      </c>
      <c r="J582" s="570" t="s">
        <v>5368</v>
      </c>
      <c r="K582" s="645">
        <f>IFERROR(VLOOKUP(J582,REAJUSTE!A:Y,25,FALSE),"")</f>
        <v>1.012</v>
      </c>
    </row>
    <row r="583" spans="1:11" ht="27" x14ac:dyDescent="0.25">
      <c r="A583" s="1025">
        <v>605580</v>
      </c>
      <c r="B583" s="1026" t="s">
        <v>6183</v>
      </c>
      <c r="C583" s="1025" t="s">
        <v>7</v>
      </c>
      <c r="D583" s="577">
        <f t="shared" si="8"/>
        <v>18377.53</v>
      </c>
      <c r="G583" s="1027">
        <v>18159.62</v>
      </c>
      <c r="J583" s="570" t="s">
        <v>5368</v>
      </c>
      <c r="K583" s="645">
        <f>IFERROR(VLOOKUP(J583,REAJUSTE!A:Y,25,FALSE),"")</f>
        <v>1.012</v>
      </c>
    </row>
    <row r="584" spans="1:11" ht="27" x14ac:dyDescent="0.25">
      <c r="A584" s="1025">
        <v>605887</v>
      </c>
      <c r="B584" s="1026" t="s">
        <v>6184</v>
      </c>
      <c r="C584" s="1025" t="s">
        <v>7</v>
      </c>
      <c r="D584" s="577">
        <f t="shared" si="8"/>
        <v>25604.5</v>
      </c>
      <c r="G584" s="1027">
        <v>25300.89</v>
      </c>
      <c r="J584" s="570" t="s">
        <v>5368</v>
      </c>
      <c r="K584" s="645">
        <f>IFERROR(VLOOKUP(J584,REAJUSTE!A:Y,25,FALSE),"")</f>
        <v>1.012</v>
      </c>
    </row>
    <row r="585" spans="1:11" ht="27" x14ac:dyDescent="0.25">
      <c r="A585" s="1025">
        <v>605591</v>
      </c>
      <c r="B585" s="1026" t="s">
        <v>6185</v>
      </c>
      <c r="C585" s="1025" t="s">
        <v>7</v>
      </c>
      <c r="D585" s="577">
        <f t="shared" si="8"/>
        <v>20929.009999999998</v>
      </c>
      <c r="G585" s="1027">
        <v>20680.84</v>
      </c>
      <c r="J585" s="570" t="s">
        <v>5368</v>
      </c>
      <c r="K585" s="645">
        <f>IFERROR(VLOOKUP(J585,REAJUSTE!A:Y,25,FALSE),"")</f>
        <v>1.012</v>
      </c>
    </row>
    <row r="586" spans="1:11" ht="27" x14ac:dyDescent="0.25">
      <c r="A586" s="1025">
        <v>605902</v>
      </c>
      <c r="B586" s="1026" t="s">
        <v>6186</v>
      </c>
      <c r="C586" s="1025" t="s">
        <v>7</v>
      </c>
      <c r="D586" s="577">
        <f t="shared" ref="D586:D649" si="9">TRUNC(G586*K586,2)</f>
        <v>29969.08</v>
      </c>
      <c r="G586" s="1027">
        <v>29613.72</v>
      </c>
      <c r="J586" s="570" t="s">
        <v>5368</v>
      </c>
      <c r="K586" s="645">
        <f>IFERROR(VLOOKUP(J586,REAJUSTE!A:Y,25,FALSE),"")</f>
        <v>1.012</v>
      </c>
    </row>
    <row r="587" spans="1:11" ht="27" x14ac:dyDescent="0.25">
      <c r="A587" s="1025">
        <v>605602</v>
      </c>
      <c r="B587" s="1026" t="s">
        <v>6187</v>
      </c>
      <c r="C587" s="1025" t="s">
        <v>7</v>
      </c>
      <c r="D587" s="577">
        <f t="shared" si="9"/>
        <v>25293.58</v>
      </c>
      <c r="G587" s="1027">
        <v>24993.66</v>
      </c>
      <c r="J587" s="570" t="s">
        <v>5368</v>
      </c>
      <c r="K587" s="645">
        <f>IFERROR(VLOOKUP(J587,REAJUSTE!A:Y,25,FALSE),"")</f>
        <v>1.012</v>
      </c>
    </row>
    <row r="588" spans="1:11" ht="27" x14ac:dyDescent="0.25">
      <c r="A588" s="1025">
        <v>605748</v>
      </c>
      <c r="B588" s="1026" t="s">
        <v>6188</v>
      </c>
      <c r="C588" s="1025" t="s">
        <v>7</v>
      </c>
      <c r="D588" s="577">
        <f t="shared" si="9"/>
        <v>21839.33</v>
      </c>
      <c r="G588" s="1027">
        <v>21580.37</v>
      </c>
      <c r="J588" s="570" t="s">
        <v>5368</v>
      </c>
      <c r="K588" s="645">
        <f>IFERROR(VLOOKUP(J588,REAJUSTE!A:Y,25,FALSE),"")</f>
        <v>1.012</v>
      </c>
    </row>
    <row r="589" spans="1:11" ht="27" x14ac:dyDescent="0.25">
      <c r="A589" s="1025">
        <v>605513</v>
      </c>
      <c r="B589" s="1026" t="s">
        <v>6189</v>
      </c>
      <c r="C589" s="1025" t="s">
        <v>7</v>
      </c>
      <c r="D589" s="577">
        <f t="shared" si="9"/>
        <v>17602.48</v>
      </c>
      <c r="G589" s="1027">
        <v>17393.759999999998</v>
      </c>
      <c r="J589" s="570" t="s">
        <v>5368</v>
      </c>
      <c r="K589" s="645">
        <f>IFERROR(VLOOKUP(J589,REAJUSTE!A:Y,25,FALSE),"")</f>
        <v>1.012</v>
      </c>
    </row>
    <row r="590" spans="1:11" ht="27" x14ac:dyDescent="0.25">
      <c r="A590" s="1025">
        <v>605804</v>
      </c>
      <c r="B590" s="1026" t="s">
        <v>6190</v>
      </c>
      <c r="C590" s="1025" t="s">
        <v>7</v>
      </c>
      <c r="D590" s="577">
        <f t="shared" si="9"/>
        <v>24390.81</v>
      </c>
      <c r="G590" s="1027">
        <v>24101.599999999999</v>
      </c>
      <c r="J590" s="570" t="s">
        <v>5368</v>
      </c>
      <c r="K590" s="645">
        <f>IFERROR(VLOOKUP(J590,REAJUSTE!A:Y,25,FALSE),"")</f>
        <v>1.012</v>
      </c>
    </row>
    <row r="591" spans="1:11" ht="27" x14ac:dyDescent="0.25">
      <c r="A591" s="1025">
        <v>605533</v>
      </c>
      <c r="B591" s="1026" t="s">
        <v>6191</v>
      </c>
      <c r="C591" s="1025" t="s">
        <v>7</v>
      </c>
      <c r="D591" s="577">
        <f t="shared" si="9"/>
        <v>20153.95</v>
      </c>
      <c r="G591" s="1027">
        <v>19914.98</v>
      </c>
      <c r="J591" s="570" t="s">
        <v>5368</v>
      </c>
      <c r="K591" s="645">
        <f>IFERROR(VLOOKUP(J591,REAJUSTE!A:Y,25,FALSE),"")</f>
        <v>1.012</v>
      </c>
    </row>
    <row r="592" spans="1:11" ht="27" x14ac:dyDescent="0.25">
      <c r="A592" s="1025">
        <v>605824</v>
      </c>
      <c r="B592" s="1026" t="s">
        <v>6192</v>
      </c>
      <c r="C592" s="1025" t="s">
        <v>7</v>
      </c>
      <c r="D592" s="577">
        <f t="shared" si="9"/>
        <v>28755.39</v>
      </c>
      <c r="G592" s="1027">
        <v>28414.42</v>
      </c>
      <c r="J592" s="570" t="s">
        <v>5368</v>
      </c>
      <c r="K592" s="645">
        <f>IFERROR(VLOOKUP(J592,REAJUSTE!A:Y,25,FALSE),"")</f>
        <v>1.012</v>
      </c>
    </row>
    <row r="593" spans="1:11" ht="27" x14ac:dyDescent="0.25">
      <c r="A593" s="1025">
        <v>605553</v>
      </c>
      <c r="B593" s="1026" t="s">
        <v>6193</v>
      </c>
      <c r="C593" s="1025" t="s">
        <v>7</v>
      </c>
      <c r="D593" s="577">
        <f t="shared" si="9"/>
        <v>24518.53</v>
      </c>
      <c r="G593" s="1027">
        <v>24227.8</v>
      </c>
      <c r="J593" s="570" t="s">
        <v>5368</v>
      </c>
      <c r="K593" s="645">
        <f>IFERROR(VLOOKUP(J593,REAJUSTE!A:Y,25,FALSE),"")</f>
        <v>1.012</v>
      </c>
    </row>
    <row r="594" spans="1:11" ht="27" x14ac:dyDescent="0.25">
      <c r="A594" s="1025">
        <v>605845</v>
      </c>
      <c r="B594" s="1026" t="s">
        <v>6194</v>
      </c>
      <c r="C594" s="1025" t="s">
        <v>7</v>
      </c>
      <c r="D594" s="577">
        <f t="shared" si="9"/>
        <v>25018.04</v>
      </c>
      <c r="G594" s="1027">
        <v>24721.39</v>
      </c>
      <c r="J594" s="570" t="s">
        <v>5368</v>
      </c>
      <c r="K594" s="645">
        <f>IFERROR(VLOOKUP(J594,REAJUSTE!A:Y,25,FALSE),"")</f>
        <v>1.012</v>
      </c>
    </row>
    <row r="595" spans="1:11" ht="27" x14ac:dyDescent="0.25">
      <c r="A595" s="1025">
        <v>605581</v>
      </c>
      <c r="B595" s="1026" t="s">
        <v>6195</v>
      </c>
      <c r="C595" s="1025" t="s">
        <v>7</v>
      </c>
      <c r="D595" s="577">
        <f t="shared" si="9"/>
        <v>21987.95</v>
      </c>
      <c r="G595" s="1027">
        <v>21727.23</v>
      </c>
      <c r="J595" s="570" t="s">
        <v>5368</v>
      </c>
      <c r="K595" s="645">
        <f>IFERROR(VLOOKUP(J595,REAJUSTE!A:Y,25,FALSE),"")</f>
        <v>1.012</v>
      </c>
    </row>
    <row r="596" spans="1:11" ht="27" x14ac:dyDescent="0.25">
      <c r="A596" s="1025">
        <v>605888</v>
      </c>
      <c r="B596" s="1026" t="s">
        <v>6196</v>
      </c>
      <c r="C596" s="1025" t="s">
        <v>7</v>
      </c>
      <c r="D596" s="577">
        <f t="shared" si="9"/>
        <v>27898.42</v>
      </c>
      <c r="G596" s="1027">
        <v>27567.61</v>
      </c>
      <c r="J596" s="570" t="s">
        <v>5368</v>
      </c>
      <c r="K596" s="645">
        <f>IFERROR(VLOOKUP(J596,REAJUSTE!A:Y,25,FALSE),"")</f>
        <v>1.012</v>
      </c>
    </row>
    <row r="597" spans="1:11" ht="27" x14ac:dyDescent="0.25">
      <c r="A597" s="1025">
        <v>605592</v>
      </c>
      <c r="B597" s="1026" t="s">
        <v>6197</v>
      </c>
      <c r="C597" s="1025" t="s">
        <v>7</v>
      </c>
      <c r="D597" s="577">
        <f t="shared" si="9"/>
        <v>24868.33</v>
      </c>
      <c r="G597" s="1027">
        <v>24573.45</v>
      </c>
      <c r="J597" s="570" t="s">
        <v>5368</v>
      </c>
      <c r="K597" s="645">
        <f>IFERROR(VLOOKUP(J597,REAJUSTE!A:Y,25,FALSE),"")</f>
        <v>1.012</v>
      </c>
    </row>
    <row r="598" spans="1:11" ht="27" x14ac:dyDescent="0.25">
      <c r="A598" s="1025">
        <v>605903</v>
      </c>
      <c r="B598" s="1026" t="s">
        <v>6198</v>
      </c>
      <c r="C598" s="1025" t="s">
        <v>7</v>
      </c>
      <c r="D598" s="577">
        <f t="shared" si="9"/>
        <v>32825.61</v>
      </c>
      <c r="G598" s="1027">
        <v>32436.38</v>
      </c>
      <c r="J598" s="570" t="s">
        <v>5368</v>
      </c>
      <c r="K598" s="645">
        <f>IFERROR(VLOOKUP(J598,REAJUSTE!A:Y,25,FALSE),"")</f>
        <v>1.012</v>
      </c>
    </row>
    <row r="599" spans="1:11" ht="27" x14ac:dyDescent="0.25">
      <c r="A599" s="1025">
        <v>605603</v>
      </c>
      <c r="B599" s="1026" t="s">
        <v>6199</v>
      </c>
      <c r="C599" s="1025" t="s">
        <v>7</v>
      </c>
      <c r="D599" s="577">
        <f t="shared" si="9"/>
        <v>29795.52</v>
      </c>
      <c r="G599" s="1027">
        <v>29442.22</v>
      </c>
      <c r="J599" s="570" t="s">
        <v>5368</v>
      </c>
      <c r="K599" s="645">
        <f>IFERROR(VLOOKUP(J599,REAJUSTE!A:Y,25,FALSE),"")</f>
        <v>1.012</v>
      </c>
    </row>
    <row r="600" spans="1:11" ht="27" x14ac:dyDescent="0.25">
      <c r="A600" s="1025">
        <v>605771</v>
      </c>
      <c r="B600" s="1026" t="s">
        <v>6200</v>
      </c>
      <c r="C600" s="1025" t="s">
        <v>7</v>
      </c>
      <c r="D600" s="577">
        <f t="shared" si="9"/>
        <v>23730.799999999999</v>
      </c>
      <c r="G600" s="1027">
        <v>23449.41</v>
      </c>
      <c r="J600" s="570" t="s">
        <v>5368</v>
      </c>
      <c r="K600" s="645">
        <f>IFERROR(VLOOKUP(J600,REAJUSTE!A:Y,25,FALSE),"")</f>
        <v>1.012</v>
      </c>
    </row>
    <row r="601" spans="1:11" ht="27" x14ac:dyDescent="0.25">
      <c r="A601" s="1025">
        <v>605514</v>
      </c>
      <c r="B601" s="1026" t="s">
        <v>6201</v>
      </c>
      <c r="C601" s="1025" t="s">
        <v>7</v>
      </c>
      <c r="D601" s="577">
        <f t="shared" si="9"/>
        <v>21312.29</v>
      </c>
      <c r="G601" s="1027">
        <v>21059.58</v>
      </c>
      <c r="J601" s="570" t="s">
        <v>5368</v>
      </c>
      <c r="K601" s="645">
        <f>IFERROR(VLOOKUP(J601,REAJUSTE!A:Y,25,FALSE),"")</f>
        <v>1.012</v>
      </c>
    </row>
    <row r="602" spans="1:11" ht="27" x14ac:dyDescent="0.25">
      <c r="A602" s="1025">
        <v>605805</v>
      </c>
      <c r="B602" s="1026" t="s">
        <v>6202</v>
      </c>
      <c r="C602" s="1025" t="s">
        <v>7</v>
      </c>
      <c r="D602" s="577">
        <f t="shared" si="9"/>
        <v>26611.17</v>
      </c>
      <c r="G602" s="1027">
        <v>26295.63</v>
      </c>
      <c r="J602" s="570" t="s">
        <v>5368</v>
      </c>
      <c r="K602" s="645">
        <f>IFERROR(VLOOKUP(J602,REAJUSTE!A:Y,25,FALSE),"")</f>
        <v>1.012</v>
      </c>
    </row>
    <row r="603" spans="1:11" ht="27" x14ac:dyDescent="0.25">
      <c r="A603" s="1025">
        <v>605534</v>
      </c>
      <c r="B603" s="1026" t="s">
        <v>6203</v>
      </c>
      <c r="C603" s="1025" t="s">
        <v>7</v>
      </c>
      <c r="D603" s="577">
        <f t="shared" si="9"/>
        <v>24192.66</v>
      </c>
      <c r="G603" s="1027">
        <v>23905.8</v>
      </c>
      <c r="J603" s="570" t="s">
        <v>5368</v>
      </c>
      <c r="K603" s="645">
        <f>IFERROR(VLOOKUP(J603,REAJUSTE!A:Y,25,FALSE),"")</f>
        <v>1.012</v>
      </c>
    </row>
    <row r="604" spans="1:11" ht="27" x14ac:dyDescent="0.25">
      <c r="A604" s="1025">
        <v>605825</v>
      </c>
      <c r="B604" s="1026" t="s">
        <v>6204</v>
      </c>
      <c r="C604" s="1025" t="s">
        <v>7</v>
      </c>
      <c r="D604" s="577">
        <f t="shared" si="9"/>
        <v>31538.37</v>
      </c>
      <c r="G604" s="1027">
        <v>31164.400000000001</v>
      </c>
      <c r="J604" s="570" t="s">
        <v>5368</v>
      </c>
      <c r="K604" s="645">
        <f>IFERROR(VLOOKUP(J604,REAJUSTE!A:Y,25,FALSE),"")</f>
        <v>1.012</v>
      </c>
    </row>
    <row r="605" spans="1:11" ht="27" x14ac:dyDescent="0.25">
      <c r="A605" s="1025">
        <v>605554</v>
      </c>
      <c r="B605" s="1026" t="s">
        <v>6205</v>
      </c>
      <c r="C605" s="1025" t="s">
        <v>7</v>
      </c>
      <c r="D605" s="577">
        <f t="shared" si="9"/>
        <v>29119.86</v>
      </c>
      <c r="G605" s="1027">
        <v>28774.57</v>
      </c>
      <c r="J605" s="570" t="s">
        <v>5368</v>
      </c>
      <c r="K605" s="645">
        <f>IFERROR(VLOOKUP(J605,REAJUSTE!A:Y,25,FALSE),"")</f>
        <v>1.012</v>
      </c>
    </row>
    <row r="606" spans="1:11" ht="27" x14ac:dyDescent="0.25">
      <c r="A606" s="1025">
        <v>605772</v>
      </c>
      <c r="B606" s="1026" t="s">
        <v>6206</v>
      </c>
      <c r="C606" s="1025" t="s">
        <v>7</v>
      </c>
      <c r="D606" s="577">
        <f t="shared" si="9"/>
        <v>27716.58</v>
      </c>
      <c r="G606" s="1027">
        <v>27387.93</v>
      </c>
      <c r="J606" s="570" t="s">
        <v>5368</v>
      </c>
      <c r="K606" s="645">
        <f>IFERROR(VLOOKUP(J606,REAJUSTE!A:Y,25,FALSE),"")</f>
        <v>1.012</v>
      </c>
    </row>
    <row r="607" spans="1:11" ht="27" x14ac:dyDescent="0.25">
      <c r="A607" s="1025">
        <v>605515</v>
      </c>
      <c r="B607" s="1026" t="s">
        <v>6207</v>
      </c>
      <c r="C607" s="1025" t="s">
        <v>7</v>
      </c>
      <c r="D607" s="577">
        <f t="shared" si="9"/>
        <v>23183.97</v>
      </c>
      <c r="G607" s="1027">
        <v>22909.07</v>
      </c>
      <c r="J607" s="570" t="s">
        <v>5368</v>
      </c>
      <c r="K607" s="645">
        <f>IFERROR(VLOOKUP(J607,REAJUSTE!A:Y,25,FALSE),"")</f>
        <v>1.012</v>
      </c>
    </row>
    <row r="608" spans="1:11" ht="27" x14ac:dyDescent="0.25">
      <c r="A608" s="1025">
        <v>605806</v>
      </c>
      <c r="B608" s="1026" t="s">
        <v>6208</v>
      </c>
      <c r="C608" s="1025" t="s">
        <v>7</v>
      </c>
      <c r="D608" s="577">
        <f t="shared" si="9"/>
        <v>30945.79</v>
      </c>
      <c r="G608" s="1027">
        <v>30578.85</v>
      </c>
      <c r="J608" s="570" t="s">
        <v>5368</v>
      </c>
      <c r="K608" s="645">
        <f>IFERROR(VLOOKUP(J608,REAJUSTE!A:Y,25,FALSE),"")</f>
        <v>1.012</v>
      </c>
    </row>
    <row r="609" spans="1:11" ht="27" x14ac:dyDescent="0.25">
      <c r="A609" s="1025">
        <v>605535</v>
      </c>
      <c r="B609" s="1026" t="s">
        <v>6209</v>
      </c>
      <c r="C609" s="1025" t="s">
        <v>7</v>
      </c>
      <c r="D609" s="577">
        <f t="shared" si="9"/>
        <v>26413.18</v>
      </c>
      <c r="G609" s="1027">
        <v>26099.99</v>
      </c>
      <c r="J609" s="570" t="s">
        <v>5368</v>
      </c>
      <c r="K609" s="645">
        <f>IFERROR(VLOOKUP(J609,REAJUSTE!A:Y,25,FALSE),"")</f>
        <v>1.012</v>
      </c>
    </row>
    <row r="610" spans="1:11" ht="27" x14ac:dyDescent="0.25">
      <c r="A610" s="1025">
        <v>605826</v>
      </c>
      <c r="B610" s="1026" t="s">
        <v>6210</v>
      </c>
      <c r="C610" s="1025" t="s">
        <v>7</v>
      </c>
      <c r="D610" s="577">
        <f t="shared" si="9"/>
        <v>36469.71</v>
      </c>
      <c r="G610" s="1027">
        <v>36037.269999999997</v>
      </c>
      <c r="J610" s="570" t="s">
        <v>5368</v>
      </c>
      <c r="K610" s="645">
        <f>IFERROR(VLOOKUP(J610,REAJUSTE!A:Y,25,FALSE),"")</f>
        <v>1.012</v>
      </c>
    </row>
    <row r="611" spans="1:11" ht="27" x14ac:dyDescent="0.25">
      <c r="A611" s="1025">
        <v>605555</v>
      </c>
      <c r="B611" s="1026" t="s">
        <v>6211</v>
      </c>
      <c r="C611" s="1025" t="s">
        <v>7</v>
      </c>
      <c r="D611" s="577">
        <f t="shared" si="9"/>
        <v>31937.11</v>
      </c>
      <c r="G611" s="1027">
        <v>31558.41</v>
      </c>
      <c r="J611" s="570" t="s">
        <v>5368</v>
      </c>
      <c r="K611" s="645">
        <f>IFERROR(VLOOKUP(J611,REAJUSTE!A:Y,25,FALSE),"")</f>
        <v>1.012</v>
      </c>
    </row>
    <row r="612" spans="1:11" ht="27" x14ac:dyDescent="0.25">
      <c r="A612" s="1025">
        <v>605773</v>
      </c>
      <c r="B612" s="1026" t="s">
        <v>6212</v>
      </c>
      <c r="C612" s="1025" t="s">
        <v>7</v>
      </c>
      <c r="D612" s="577">
        <f t="shared" si="9"/>
        <v>29411.1</v>
      </c>
      <c r="G612" s="1027">
        <v>29062.36</v>
      </c>
      <c r="J612" s="570" t="s">
        <v>5368</v>
      </c>
      <c r="K612" s="645">
        <f>IFERROR(VLOOKUP(J612,REAJUSTE!A:Y,25,FALSE),"")</f>
        <v>1.012</v>
      </c>
    </row>
    <row r="613" spans="1:11" ht="27" x14ac:dyDescent="0.25">
      <c r="A613" s="1025">
        <v>605516</v>
      </c>
      <c r="B613" s="1026" t="s">
        <v>6213</v>
      </c>
      <c r="C613" s="1025" t="s">
        <v>7</v>
      </c>
      <c r="D613" s="577">
        <f t="shared" si="9"/>
        <v>24576.880000000001</v>
      </c>
      <c r="G613" s="1027">
        <v>24285.46</v>
      </c>
      <c r="J613" s="570" t="s">
        <v>5368</v>
      </c>
      <c r="K613" s="645">
        <f>IFERROR(VLOOKUP(J613,REAJUSTE!A:Y,25,FALSE),"")</f>
        <v>1.012</v>
      </c>
    </row>
    <row r="614" spans="1:11" ht="27" x14ac:dyDescent="0.25">
      <c r="A614" s="1025">
        <v>605807</v>
      </c>
      <c r="B614" s="1026" t="s">
        <v>6214</v>
      </c>
      <c r="C614" s="1025" t="s">
        <v>7</v>
      </c>
      <c r="D614" s="577">
        <f t="shared" si="9"/>
        <v>33009.08</v>
      </c>
      <c r="G614" s="1027">
        <v>32617.67</v>
      </c>
      <c r="J614" s="570" t="s">
        <v>5368</v>
      </c>
      <c r="K614" s="645">
        <f>IFERROR(VLOOKUP(J614,REAJUSTE!A:Y,25,FALSE),"")</f>
        <v>1.012</v>
      </c>
    </row>
    <row r="615" spans="1:11" ht="27" x14ac:dyDescent="0.25">
      <c r="A615" s="1025">
        <v>605536</v>
      </c>
      <c r="B615" s="1026" t="s">
        <v>6215</v>
      </c>
      <c r="C615" s="1025" t="s">
        <v>7</v>
      </c>
      <c r="D615" s="577">
        <f t="shared" si="9"/>
        <v>28174.85</v>
      </c>
      <c r="G615" s="1027">
        <v>27840.77</v>
      </c>
      <c r="J615" s="570" t="s">
        <v>5368</v>
      </c>
      <c r="K615" s="645">
        <f>IFERROR(VLOOKUP(J615,REAJUSTE!A:Y,25,FALSE),"")</f>
        <v>1.012</v>
      </c>
    </row>
    <row r="616" spans="1:11" ht="27" x14ac:dyDescent="0.25">
      <c r="A616" s="1025">
        <v>605827</v>
      </c>
      <c r="B616" s="1026" t="s">
        <v>6216</v>
      </c>
      <c r="C616" s="1025" t="s">
        <v>7</v>
      </c>
      <c r="D616" s="577">
        <f t="shared" si="9"/>
        <v>39163.82</v>
      </c>
      <c r="G616" s="1027">
        <v>38699.43</v>
      </c>
      <c r="J616" s="570" t="s">
        <v>5368</v>
      </c>
      <c r="K616" s="645">
        <f>IFERROR(VLOOKUP(J616,REAJUSTE!A:Y,25,FALSE),"")</f>
        <v>1.012</v>
      </c>
    </row>
    <row r="617" spans="1:11" ht="27" x14ac:dyDescent="0.25">
      <c r="A617" s="1025">
        <v>605556</v>
      </c>
      <c r="B617" s="1026" t="s">
        <v>6217</v>
      </c>
      <c r="C617" s="1025" t="s">
        <v>7</v>
      </c>
      <c r="D617" s="577">
        <f t="shared" si="9"/>
        <v>34329.589999999997</v>
      </c>
      <c r="G617" s="1027">
        <v>33922.519999999997</v>
      </c>
      <c r="J617" s="570" t="s">
        <v>5368</v>
      </c>
      <c r="K617" s="645">
        <f>IFERROR(VLOOKUP(J617,REAJUSTE!A:Y,25,FALSE),"")</f>
        <v>1.012</v>
      </c>
    </row>
    <row r="618" spans="1:11" ht="27" x14ac:dyDescent="0.25">
      <c r="A618" s="1025">
        <v>605774</v>
      </c>
      <c r="B618" s="1026" t="s">
        <v>6218</v>
      </c>
      <c r="C618" s="1025" t="s">
        <v>7</v>
      </c>
      <c r="D618" s="577">
        <f t="shared" si="9"/>
        <v>31639.26</v>
      </c>
      <c r="G618" s="1027">
        <v>31264.1</v>
      </c>
      <c r="J618" s="570" t="s">
        <v>5368</v>
      </c>
      <c r="K618" s="645">
        <f>IFERROR(VLOOKUP(J618,REAJUSTE!A:Y,25,FALSE),"")</f>
        <v>1.012</v>
      </c>
    </row>
    <row r="619" spans="1:11" ht="27" x14ac:dyDescent="0.25">
      <c r="A619" s="1025">
        <v>605517</v>
      </c>
      <c r="B619" s="1026" t="s">
        <v>6219</v>
      </c>
      <c r="C619" s="1025" t="s">
        <v>7</v>
      </c>
      <c r="D619" s="577">
        <f t="shared" si="9"/>
        <v>26433.79</v>
      </c>
      <c r="G619" s="1027">
        <v>26120.35</v>
      </c>
      <c r="J619" s="570" t="s">
        <v>5368</v>
      </c>
      <c r="K619" s="645">
        <f>IFERROR(VLOOKUP(J619,REAJUSTE!A:Y,25,FALSE),"")</f>
        <v>1.012</v>
      </c>
    </row>
    <row r="620" spans="1:11" ht="27" x14ac:dyDescent="0.25">
      <c r="A620" s="1025">
        <v>605808</v>
      </c>
      <c r="B620" s="1026" t="s">
        <v>6220</v>
      </c>
      <c r="C620" s="1025" t="s">
        <v>7</v>
      </c>
      <c r="D620" s="577">
        <f t="shared" si="9"/>
        <v>35625.949999999997</v>
      </c>
      <c r="G620" s="1027">
        <v>35203.51</v>
      </c>
      <c r="J620" s="570" t="s">
        <v>5368</v>
      </c>
      <c r="K620" s="645">
        <f>IFERROR(VLOOKUP(J620,REAJUSTE!A:Y,25,FALSE),"")</f>
        <v>1.012</v>
      </c>
    </row>
    <row r="621" spans="1:11" ht="27" x14ac:dyDescent="0.25">
      <c r="A621" s="1025">
        <v>605537</v>
      </c>
      <c r="B621" s="1026" t="s">
        <v>6221</v>
      </c>
      <c r="C621" s="1025" t="s">
        <v>7</v>
      </c>
      <c r="D621" s="577">
        <f t="shared" si="9"/>
        <v>30420.46</v>
      </c>
      <c r="G621" s="1027">
        <v>30059.75</v>
      </c>
      <c r="J621" s="570" t="s">
        <v>5368</v>
      </c>
      <c r="K621" s="645">
        <f>IFERROR(VLOOKUP(J621,REAJUSTE!A:Y,25,FALSE),"")</f>
        <v>1.012</v>
      </c>
    </row>
    <row r="622" spans="1:11" ht="27" x14ac:dyDescent="0.25">
      <c r="A622" s="1025">
        <v>605828</v>
      </c>
      <c r="B622" s="1026" t="s">
        <v>6222</v>
      </c>
      <c r="C622" s="1025" t="s">
        <v>7</v>
      </c>
      <c r="D622" s="577">
        <f t="shared" si="9"/>
        <v>42445.59</v>
      </c>
      <c r="G622" s="1027">
        <v>41942.29</v>
      </c>
      <c r="J622" s="570" t="s">
        <v>5368</v>
      </c>
      <c r="K622" s="645">
        <f>IFERROR(VLOOKUP(J622,REAJUSTE!A:Y,25,FALSE),"")</f>
        <v>1.012</v>
      </c>
    </row>
    <row r="623" spans="1:11" ht="27" x14ac:dyDescent="0.25">
      <c r="A623" s="1025">
        <v>605557</v>
      </c>
      <c r="B623" s="1026" t="s">
        <v>6223</v>
      </c>
      <c r="C623" s="1025" t="s">
        <v>7</v>
      </c>
      <c r="D623" s="577">
        <f t="shared" si="9"/>
        <v>37240.120000000003</v>
      </c>
      <c r="G623" s="1027">
        <v>36798.54</v>
      </c>
      <c r="J623" s="570" t="s">
        <v>5368</v>
      </c>
      <c r="K623" s="645">
        <f>IFERROR(VLOOKUP(J623,REAJUSTE!A:Y,25,FALSE),"")</f>
        <v>1.012</v>
      </c>
    </row>
    <row r="624" spans="1:11" ht="27" x14ac:dyDescent="0.25">
      <c r="A624" s="1025">
        <v>605775</v>
      </c>
      <c r="B624" s="1026" t="s">
        <v>6224</v>
      </c>
      <c r="C624" s="1025" t="s">
        <v>7</v>
      </c>
      <c r="D624" s="577">
        <f t="shared" si="9"/>
        <v>33304.21</v>
      </c>
      <c r="G624" s="1027">
        <v>32909.300000000003</v>
      </c>
      <c r="J624" s="570" t="s">
        <v>5368</v>
      </c>
      <c r="K624" s="645">
        <f>IFERROR(VLOOKUP(J624,REAJUSTE!A:Y,25,FALSE),"")</f>
        <v>1.012</v>
      </c>
    </row>
    <row r="625" spans="1:11" ht="27" x14ac:dyDescent="0.25">
      <c r="A625" s="1025">
        <v>605518</v>
      </c>
      <c r="B625" s="1026" t="s">
        <v>6225</v>
      </c>
      <c r="C625" s="1025" t="s">
        <v>7</v>
      </c>
      <c r="D625" s="577">
        <f t="shared" si="9"/>
        <v>27888.76</v>
      </c>
      <c r="G625" s="1027">
        <v>27558.07</v>
      </c>
      <c r="J625" s="570" t="s">
        <v>5368</v>
      </c>
      <c r="K625" s="645">
        <f>IFERROR(VLOOKUP(J625,REAJUSTE!A:Y,25,FALSE),"")</f>
        <v>1.012</v>
      </c>
    </row>
    <row r="626" spans="1:11" ht="27" x14ac:dyDescent="0.25">
      <c r="A626" s="1025">
        <v>605809</v>
      </c>
      <c r="B626" s="1026" t="s">
        <v>6226</v>
      </c>
      <c r="C626" s="1025" t="s">
        <v>7</v>
      </c>
      <c r="D626" s="577">
        <f t="shared" si="9"/>
        <v>37699.51</v>
      </c>
      <c r="G626" s="1027">
        <v>37252.49</v>
      </c>
      <c r="J626" s="570" t="s">
        <v>5368</v>
      </c>
      <c r="K626" s="645">
        <f>IFERROR(VLOOKUP(J626,REAJUSTE!A:Y,25,FALSE),"")</f>
        <v>1.012</v>
      </c>
    </row>
    <row r="627" spans="1:11" ht="27" x14ac:dyDescent="0.25">
      <c r="A627" s="1025">
        <v>605538</v>
      </c>
      <c r="B627" s="1026" t="s">
        <v>6227</v>
      </c>
      <c r="C627" s="1025" t="s">
        <v>7</v>
      </c>
      <c r="D627" s="577">
        <f t="shared" si="9"/>
        <v>32284.07</v>
      </c>
      <c r="G627" s="1027">
        <v>31901.26</v>
      </c>
      <c r="J627" s="570" t="s">
        <v>5368</v>
      </c>
      <c r="K627" s="645">
        <f>IFERROR(VLOOKUP(J627,REAJUSTE!A:Y,25,FALSE),"")</f>
        <v>1.012</v>
      </c>
    </row>
    <row r="628" spans="1:11" ht="27" x14ac:dyDescent="0.25">
      <c r="A628" s="1025">
        <v>605829</v>
      </c>
      <c r="B628" s="1026" t="s">
        <v>6228</v>
      </c>
      <c r="C628" s="1025" t="s">
        <v>7</v>
      </c>
      <c r="D628" s="577">
        <f t="shared" si="9"/>
        <v>45218.18</v>
      </c>
      <c r="G628" s="1027">
        <v>44682</v>
      </c>
      <c r="J628" s="570" t="s">
        <v>5368</v>
      </c>
      <c r="K628" s="645">
        <f>IFERROR(VLOOKUP(J628,REAJUSTE!A:Y,25,FALSE),"")</f>
        <v>1.012</v>
      </c>
    </row>
    <row r="629" spans="1:11" ht="27" x14ac:dyDescent="0.25">
      <c r="A629" s="1025">
        <v>605558</v>
      </c>
      <c r="B629" s="1026" t="s">
        <v>6229</v>
      </c>
      <c r="C629" s="1025" t="s">
        <v>7</v>
      </c>
      <c r="D629" s="577">
        <f t="shared" si="9"/>
        <v>39802.730000000003</v>
      </c>
      <c r="G629" s="1027">
        <v>39330.769999999997</v>
      </c>
      <c r="J629" s="570" t="s">
        <v>5368</v>
      </c>
      <c r="K629" s="645">
        <f>IFERROR(VLOOKUP(J629,REAJUSTE!A:Y,25,FALSE),"")</f>
        <v>1.012</v>
      </c>
    </row>
    <row r="630" spans="1:11" ht="27" x14ac:dyDescent="0.25">
      <c r="A630" s="1025">
        <v>605776</v>
      </c>
      <c r="B630" s="1026" t="s">
        <v>6230</v>
      </c>
      <c r="C630" s="1025" t="s">
        <v>7</v>
      </c>
      <c r="D630" s="577">
        <f t="shared" si="9"/>
        <v>35511.69</v>
      </c>
      <c r="G630" s="1027">
        <v>35090.61</v>
      </c>
      <c r="J630" s="570" t="s">
        <v>5368</v>
      </c>
      <c r="K630" s="645">
        <f>IFERROR(VLOOKUP(J630,REAJUSTE!A:Y,25,FALSE),"")</f>
        <v>1.012</v>
      </c>
    </row>
    <row r="631" spans="1:11" ht="27" x14ac:dyDescent="0.25">
      <c r="A631" s="1025">
        <v>605519</v>
      </c>
      <c r="B631" s="1026" t="s">
        <v>6231</v>
      </c>
      <c r="C631" s="1025" t="s">
        <v>7</v>
      </c>
      <c r="D631" s="577">
        <f t="shared" si="9"/>
        <v>33091</v>
      </c>
      <c r="G631" s="1027">
        <v>32698.62</v>
      </c>
      <c r="J631" s="570" t="s">
        <v>5368</v>
      </c>
      <c r="K631" s="645">
        <f>IFERROR(VLOOKUP(J631,REAJUSTE!A:Y,25,FALSE),"")</f>
        <v>1.012</v>
      </c>
    </row>
    <row r="632" spans="1:11" ht="27" x14ac:dyDescent="0.25">
      <c r="A632" s="1025">
        <v>605810</v>
      </c>
      <c r="B632" s="1026" t="s">
        <v>6232</v>
      </c>
      <c r="C632" s="1025" t="s">
        <v>7</v>
      </c>
      <c r="D632" s="577">
        <f t="shared" si="9"/>
        <v>40335.57</v>
      </c>
      <c r="G632" s="1027">
        <v>39857.29</v>
      </c>
      <c r="J632" s="570" t="s">
        <v>5368</v>
      </c>
      <c r="K632" s="645">
        <f>IFERROR(VLOOKUP(J632,REAJUSTE!A:Y,25,FALSE),"")</f>
        <v>1.012</v>
      </c>
    </row>
    <row r="633" spans="1:11" ht="27" x14ac:dyDescent="0.25">
      <c r="A633" s="1025">
        <v>605539</v>
      </c>
      <c r="B633" s="1026" t="s">
        <v>6233</v>
      </c>
      <c r="C633" s="1025" t="s">
        <v>7</v>
      </c>
      <c r="D633" s="577">
        <f t="shared" si="9"/>
        <v>37914.879999999997</v>
      </c>
      <c r="G633" s="1027">
        <v>37465.300000000003</v>
      </c>
      <c r="J633" s="570" t="s">
        <v>5368</v>
      </c>
      <c r="K633" s="645">
        <f>IFERROR(VLOOKUP(J633,REAJUSTE!A:Y,25,FALSE),"")</f>
        <v>1.012</v>
      </c>
    </row>
    <row r="634" spans="1:11" ht="27" x14ac:dyDescent="0.25">
      <c r="A634" s="1025">
        <v>605830</v>
      </c>
      <c r="B634" s="1026" t="s">
        <v>6234</v>
      </c>
      <c r="C634" s="1025" t="s">
        <v>7</v>
      </c>
      <c r="D634" s="577">
        <f t="shared" si="9"/>
        <v>48587.35</v>
      </c>
      <c r="G634" s="1027">
        <v>48011.22</v>
      </c>
      <c r="J634" s="570" t="s">
        <v>5368</v>
      </c>
      <c r="K634" s="645">
        <f>IFERROR(VLOOKUP(J634,REAJUSTE!A:Y,25,FALSE),"")</f>
        <v>1.012</v>
      </c>
    </row>
    <row r="635" spans="1:11" ht="27" x14ac:dyDescent="0.25">
      <c r="A635" s="1025">
        <v>605559</v>
      </c>
      <c r="B635" s="1026" t="s">
        <v>6235</v>
      </c>
      <c r="C635" s="1025" t="s">
        <v>7</v>
      </c>
      <c r="D635" s="577">
        <f t="shared" si="9"/>
        <v>46166.66</v>
      </c>
      <c r="G635" s="1027">
        <v>45619.23</v>
      </c>
      <c r="J635" s="570" t="s">
        <v>5368</v>
      </c>
      <c r="K635" s="645">
        <f>IFERROR(VLOOKUP(J635,REAJUSTE!A:Y,25,FALSE),"")</f>
        <v>1.012</v>
      </c>
    </row>
    <row r="636" spans="1:11" ht="27" x14ac:dyDescent="0.25">
      <c r="A636" s="1025">
        <v>605777</v>
      </c>
      <c r="B636" s="1026" t="s">
        <v>6236</v>
      </c>
      <c r="C636" s="1025" t="s">
        <v>7</v>
      </c>
      <c r="D636" s="577">
        <f t="shared" si="9"/>
        <v>37920.620000000003</v>
      </c>
      <c r="G636" s="1027">
        <v>37470.97</v>
      </c>
      <c r="J636" s="570" t="s">
        <v>5368</v>
      </c>
      <c r="K636" s="645">
        <f>IFERROR(VLOOKUP(J636,REAJUSTE!A:Y,25,FALSE),"")</f>
        <v>1.012</v>
      </c>
    </row>
    <row r="637" spans="1:11" ht="27" x14ac:dyDescent="0.25">
      <c r="A637" s="1025">
        <v>605520</v>
      </c>
      <c r="B637" s="1026" t="s">
        <v>6237</v>
      </c>
      <c r="C637" s="1025" t="s">
        <v>7</v>
      </c>
      <c r="D637" s="577">
        <f t="shared" si="9"/>
        <v>35330.620000000003</v>
      </c>
      <c r="G637" s="1027">
        <v>34911.68</v>
      </c>
      <c r="J637" s="570" t="s">
        <v>5368</v>
      </c>
      <c r="K637" s="645">
        <f>IFERROR(VLOOKUP(J637,REAJUSTE!A:Y,25,FALSE),"")</f>
        <v>1.012</v>
      </c>
    </row>
    <row r="638" spans="1:11" ht="27" x14ac:dyDescent="0.25">
      <c r="A638" s="1025">
        <v>605811</v>
      </c>
      <c r="B638" s="1026" t="s">
        <v>6238</v>
      </c>
      <c r="C638" s="1025" t="s">
        <v>7</v>
      </c>
      <c r="D638" s="577">
        <f t="shared" si="9"/>
        <v>43192.99</v>
      </c>
      <c r="G638" s="1027">
        <v>42680.83</v>
      </c>
      <c r="J638" s="570" t="s">
        <v>5368</v>
      </c>
      <c r="K638" s="645">
        <f>IFERROR(VLOOKUP(J638,REAJUSTE!A:Y,25,FALSE),"")</f>
        <v>1.012</v>
      </c>
    </row>
    <row r="639" spans="1:11" ht="27" x14ac:dyDescent="0.25">
      <c r="A639" s="1025">
        <v>605540</v>
      </c>
      <c r="B639" s="1026" t="s">
        <v>6239</v>
      </c>
      <c r="C639" s="1025" t="s">
        <v>7</v>
      </c>
      <c r="D639" s="577">
        <f t="shared" si="9"/>
        <v>40603</v>
      </c>
      <c r="G639" s="1027">
        <v>40121.550000000003</v>
      </c>
      <c r="J639" s="570" t="s">
        <v>5368</v>
      </c>
      <c r="K639" s="645">
        <f>IFERROR(VLOOKUP(J639,REAJUSTE!A:Y,25,FALSE),"")</f>
        <v>1.012</v>
      </c>
    </row>
    <row r="640" spans="1:11" ht="27" x14ac:dyDescent="0.25">
      <c r="A640" s="1025">
        <v>605831</v>
      </c>
      <c r="B640" s="1026" t="s">
        <v>6240</v>
      </c>
      <c r="C640" s="1025" t="s">
        <v>7</v>
      </c>
      <c r="D640" s="577">
        <f t="shared" si="9"/>
        <v>52211.99</v>
      </c>
      <c r="G640" s="1027">
        <v>51592.88</v>
      </c>
      <c r="J640" s="570" t="s">
        <v>5368</v>
      </c>
      <c r="K640" s="645">
        <f>IFERROR(VLOOKUP(J640,REAJUSTE!A:Y,25,FALSE),"")</f>
        <v>1.012</v>
      </c>
    </row>
    <row r="641" spans="1:11" ht="27" x14ac:dyDescent="0.25">
      <c r="A641" s="1025">
        <v>605560</v>
      </c>
      <c r="B641" s="1026" t="s">
        <v>6241</v>
      </c>
      <c r="C641" s="1025" t="s">
        <v>7</v>
      </c>
      <c r="D641" s="577">
        <f t="shared" si="9"/>
        <v>49622</v>
      </c>
      <c r="G641" s="1027">
        <v>49033.599999999999</v>
      </c>
      <c r="J641" s="570" t="s">
        <v>5368</v>
      </c>
      <c r="K641" s="645">
        <f>IFERROR(VLOOKUP(J641,REAJUSTE!A:Y,25,FALSE),"")</f>
        <v>1.012</v>
      </c>
    </row>
    <row r="642" spans="1:11" ht="27" x14ac:dyDescent="0.25">
      <c r="A642" s="1025">
        <v>605778</v>
      </c>
      <c r="B642" s="1026" t="s">
        <v>6242</v>
      </c>
      <c r="C642" s="1025" t="s">
        <v>7</v>
      </c>
      <c r="D642" s="577">
        <f t="shared" si="9"/>
        <v>40203.31</v>
      </c>
      <c r="G642" s="1027">
        <v>39726.6</v>
      </c>
      <c r="J642" s="570" t="s">
        <v>5368</v>
      </c>
      <c r="K642" s="645">
        <f>IFERROR(VLOOKUP(J642,REAJUSTE!A:Y,25,FALSE),"")</f>
        <v>1.012</v>
      </c>
    </row>
    <row r="643" spans="1:11" ht="27" x14ac:dyDescent="0.25">
      <c r="A643" s="1025">
        <v>605521</v>
      </c>
      <c r="B643" s="1026" t="s">
        <v>6243</v>
      </c>
      <c r="C643" s="1025" t="s">
        <v>7</v>
      </c>
      <c r="D643" s="577">
        <f t="shared" si="9"/>
        <v>37569.699999999997</v>
      </c>
      <c r="G643" s="1027">
        <v>37124.21</v>
      </c>
      <c r="J643" s="570" t="s">
        <v>5368</v>
      </c>
      <c r="K643" s="645">
        <f>IFERROR(VLOOKUP(J643,REAJUSTE!A:Y,25,FALSE),"")</f>
        <v>1.012</v>
      </c>
    </row>
    <row r="644" spans="1:11" ht="27" x14ac:dyDescent="0.25">
      <c r="A644" s="1025">
        <v>605812</v>
      </c>
      <c r="B644" s="1026" t="s">
        <v>6244</v>
      </c>
      <c r="C644" s="1025" t="s">
        <v>7</v>
      </c>
      <c r="D644" s="577">
        <f t="shared" si="9"/>
        <v>45944.14</v>
      </c>
      <c r="G644" s="1027">
        <v>45399.35</v>
      </c>
      <c r="J644" s="570" t="s">
        <v>5368</v>
      </c>
      <c r="K644" s="645">
        <f>IFERROR(VLOOKUP(J644,REAJUSTE!A:Y,25,FALSE),"")</f>
        <v>1.012</v>
      </c>
    </row>
    <row r="645" spans="1:11" ht="27" x14ac:dyDescent="0.25">
      <c r="A645" s="1025">
        <v>605541</v>
      </c>
      <c r="B645" s="1026" t="s">
        <v>6245</v>
      </c>
      <c r="C645" s="1025" t="s">
        <v>7</v>
      </c>
      <c r="D645" s="577">
        <f t="shared" si="9"/>
        <v>43310.52</v>
      </c>
      <c r="G645" s="1027">
        <v>42796.959999999999</v>
      </c>
      <c r="J645" s="570" t="s">
        <v>5368</v>
      </c>
      <c r="K645" s="645">
        <f>IFERROR(VLOOKUP(J645,REAJUSTE!A:Y,25,FALSE),"")</f>
        <v>1.012</v>
      </c>
    </row>
    <row r="646" spans="1:11" ht="27" x14ac:dyDescent="0.25">
      <c r="A646" s="1025">
        <v>605832</v>
      </c>
      <c r="B646" s="1026" t="s">
        <v>6246</v>
      </c>
      <c r="C646" s="1025" t="s">
        <v>7</v>
      </c>
      <c r="D646" s="577">
        <f t="shared" si="9"/>
        <v>55764.42</v>
      </c>
      <c r="G646" s="1027">
        <v>55103.19</v>
      </c>
      <c r="J646" s="570" t="s">
        <v>5368</v>
      </c>
      <c r="K646" s="645">
        <f>IFERROR(VLOOKUP(J646,REAJUSTE!A:Y,25,FALSE),"")</f>
        <v>1.012</v>
      </c>
    </row>
    <row r="647" spans="1:11" ht="27" x14ac:dyDescent="0.25">
      <c r="A647" s="1025">
        <v>605561</v>
      </c>
      <c r="B647" s="1026" t="s">
        <v>6247</v>
      </c>
      <c r="C647" s="1025" t="s">
        <v>7</v>
      </c>
      <c r="D647" s="577">
        <f t="shared" si="9"/>
        <v>53130.8</v>
      </c>
      <c r="G647" s="1027">
        <v>52500.800000000003</v>
      </c>
      <c r="J647" s="570" t="s">
        <v>5368</v>
      </c>
      <c r="K647" s="645">
        <f>IFERROR(VLOOKUP(J647,REAJUSTE!A:Y,25,FALSE),"")</f>
        <v>1.012</v>
      </c>
    </row>
    <row r="648" spans="1:11" ht="27" x14ac:dyDescent="0.25">
      <c r="A648" s="1025">
        <v>605779</v>
      </c>
      <c r="B648" s="1026" t="s">
        <v>6248</v>
      </c>
      <c r="C648" s="1025" t="s">
        <v>7</v>
      </c>
      <c r="D648" s="577">
        <f t="shared" si="9"/>
        <v>46488.17</v>
      </c>
      <c r="G648" s="1027">
        <v>45936.93</v>
      </c>
      <c r="J648" s="570" t="s">
        <v>5368</v>
      </c>
      <c r="K648" s="645">
        <f>IFERROR(VLOOKUP(J648,REAJUSTE!A:Y,25,FALSE),"")</f>
        <v>1.012</v>
      </c>
    </row>
    <row r="649" spans="1:11" ht="27" x14ac:dyDescent="0.25">
      <c r="A649" s="1025">
        <v>605522</v>
      </c>
      <c r="B649" s="1026" t="s">
        <v>6249</v>
      </c>
      <c r="C649" s="1025" t="s">
        <v>7</v>
      </c>
      <c r="D649" s="577">
        <f t="shared" si="9"/>
        <v>42108.87</v>
      </c>
      <c r="G649" s="1027">
        <v>41609.56</v>
      </c>
      <c r="J649" s="570" t="s">
        <v>5368</v>
      </c>
      <c r="K649" s="645">
        <f>IFERROR(VLOOKUP(J649,REAJUSTE!A:Y,25,FALSE),"")</f>
        <v>1.012</v>
      </c>
    </row>
    <row r="650" spans="1:11" ht="27" x14ac:dyDescent="0.25">
      <c r="A650" s="1025">
        <v>605813</v>
      </c>
      <c r="B650" s="1026" t="s">
        <v>6250</v>
      </c>
      <c r="C650" s="1025" t="s">
        <v>7</v>
      </c>
      <c r="D650" s="577">
        <f t="shared" ref="D650:D713" si="10">TRUNC(G650*K650,2)</f>
        <v>52717.35</v>
      </c>
      <c r="G650" s="1027">
        <v>52092.25</v>
      </c>
      <c r="J650" s="570" t="s">
        <v>5368</v>
      </c>
      <c r="K650" s="645">
        <f>IFERROR(VLOOKUP(J650,REAJUSTE!A:Y,25,FALSE),"")</f>
        <v>1.012</v>
      </c>
    </row>
    <row r="651" spans="1:11" ht="27" x14ac:dyDescent="0.25">
      <c r="A651" s="1025">
        <v>605542</v>
      </c>
      <c r="B651" s="1026" t="s">
        <v>6251</v>
      </c>
      <c r="C651" s="1025" t="s">
        <v>7</v>
      </c>
      <c r="D651" s="577">
        <f t="shared" si="10"/>
        <v>48338.06</v>
      </c>
      <c r="G651" s="1027">
        <v>47764.89</v>
      </c>
      <c r="J651" s="570" t="s">
        <v>5368</v>
      </c>
      <c r="K651" s="645">
        <f>IFERROR(VLOOKUP(J651,REAJUSTE!A:Y,25,FALSE),"")</f>
        <v>1.012</v>
      </c>
    </row>
    <row r="652" spans="1:11" ht="27" x14ac:dyDescent="0.25">
      <c r="A652" s="1025">
        <v>605833</v>
      </c>
      <c r="B652" s="1026" t="s">
        <v>6252</v>
      </c>
      <c r="C652" s="1025" t="s">
        <v>7</v>
      </c>
      <c r="D652" s="577">
        <f t="shared" si="10"/>
        <v>63373.05</v>
      </c>
      <c r="G652" s="1027">
        <v>62621.599999999999</v>
      </c>
      <c r="J652" s="570" t="s">
        <v>5368</v>
      </c>
      <c r="K652" s="645">
        <f>IFERROR(VLOOKUP(J652,REAJUSTE!A:Y,25,FALSE),"")</f>
        <v>1.012</v>
      </c>
    </row>
    <row r="653" spans="1:11" ht="27" x14ac:dyDescent="0.25">
      <c r="A653" s="1025">
        <v>605562</v>
      </c>
      <c r="B653" s="1026" t="s">
        <v>6253</v>
      </c>
      <c r="C653" s="1025" t="s">
        <v>7</v>
      </c>
      <c r="D653" s="577">
        <f t="shared" si="10"/>
        <v>58993.760000000002</v>
      </c>
      <c r="G653" s="1027">
        <v>58294.23</v>
      </c>
      <c r="J653" s="570" t="s">
        <v>5368</v>
      </c>
      <c r="K653" s="645">
        <f>IFERROR(VLOOKUP(J653,REAJUSTE!A:Y,25,FALSE),"")</f>
        <v>1.012</v>
      </c>
    </row>
    <row r="654" spans="1:11" ht="27" x14ac:dyDescent="0.25">
      <c r="A654" s="1025">
        <v>605780</v>
      </c>
      <c r="B654" s="1026" t="s">
        <v>6254</v>
      </c>
      <c r="C654" s="1025" t="s">
        <v>7</v>
      </c>
      <c r="D654" s="577">
        <f t="shared" si="10"/>
        <v>49182.15</v>
      </c>
      <c r="G654" s="1027">
        <v>48598.97</v>
      </c>
      <c r="J654" s="570" t="s">
        <v>5368</v>
      </c>
      <c r="K654" s="645">
        <f>IFERROR(VLOOKUP(J654,REAJUSTE!A:Y,25,FALSE),"")</f>
        <v>1.012</v>
      </c>
    </row>
    <row r="655" spans="1:11" ht="27" x14ac:dyDescent="0.25">
      <c r="A655" s="1025">
        <v>605523</v>
      </c>
      <c r="B655" s="1026" t="s">
        <v>6255</v>
      </c>
      <c r="C655" s="1025" t="s">
        <v>7</v>
      </c>
      <c r="D655" s="577">
        <f t="shared" si="10"/>
        <v>44582.36</v>
      </c>
      <c r="G655" s="1027">
        <v>44053.72</v>
      </c>
      <c r="J655" s="570" t="s">
        <v>5368</v>
      </c>
      <c r="K655" s="645">
        <f>IFERROR(VLOOKUP(J655,REAJUSTE!A:Y,25,FALSE),"")</f>
        <v>1.012</v>
      </c>
    </row>
    <row r="656" spans="1:11" ht="27" x14ac:dyDescent="0.25">
      <c r="A656" s="1025">
        <v>605814</v>
      </c>
      <c r="B656" s="1026" t="s">
        <v>6256</v>
      </c>
      <c r="C656" s="1025" t="s">
        <v>7</v>
      </c>
      <c r="D656" s="577">
        <f t="shared" si="10"/>
        <v>55919.64</v>
      </c>
      <c r="G656" s="1027">
        <v>55256.57</v>
      </c>
      <c r="J656" s="570" t="s">
        <v>5368</v>
      </c>
      <c r="K656" s="645">
        <f>IFERROR(VLOOKUP(J656,REAJUSTE!A:Y,25,FALSE),"")</f>
        <v>1.012</v>
      </c>
    </row>
    <row r="657" spans="1:11" ht="27" x14ac:dyDescent="0.25">
      <c r="A657" s="1025">
        <v>605543</v>
      </c>
      <c r="B657" s="1026" t="s">
        <v>6257</v>
      </c>
      <c r="C657" s="1025" t="s">
        <v>7</v>
      </c>
      <c r="D657" s="577">
        <f t="shared" si="10"/>
        <v>51319.85</v>
      </c>
      <c r="G657" s="1027">
        <v>50711.32</v>
      </c>
      <c r="J657" s="570" t="s">
        <v>5368</v>
      </c>
      <c r="K657" s="645">
        <f>IFERROR(VLOOKUP(J657,REAJUSTE!A:Y,25,FALSE),"")</f>
        <v>1.012</v>
      </c>
    </row>
    <row r="658" spans="1:11" ht="27" x14ac:dyDescent="0.25">
      <c r="A658" s="1025">
        <v>605834</v>
      </c>
      <c r="B658" s="1026" t="s">
        <v>6258</v>
      </c>
      <c r="C658" s="1025" t="s">
        <v>7</v>
      </c>
      <c r="D658" s="577">
        <f t="shared" si="10"/>
        <v>67444.850000000006</v>
      </c>
      <c r="G658" s="1027">
        <v>66645.11</v>
      </c>
      <c r="J658" s="570" t="s">
        <v>5368</v>
      </c>
      <c r="K658" s="645">
        <f>IFERROR(VLOOKUP(J658,REAJUSTE!A:Y,25,FALSE),"")</f>
        <v>1.012</v>
      </c>
    </row>
    <row r="659" spans="1:11" ht="27" x14ac:dyDescent="0.25">
      <c r="A659" s="1025">
        <v>605563</v>
      </c>
      <c r="B659" s="1026" t="s">
        <v>6259</v>
      </c>
      <c r="C659" s="1025" t="s">
        <v>7</v>
      </c>
      <c r="D659" s="577">
        <f t="shared" si="10"/>
        <v>62845.06</v>
      </c>
      <c r="G659" s="1027">
        <v>62099.87</v>
      </c>
      <c r="J659" s="570" t="s">
        <v>5368</v>
      </c>
      <c r="K659" s="645">
        <f>IFERROR(VLOOKUP(J659,REAJUSTE!A:Y,25,FALSE),"")</f>
        <v>1.012</v>
      </c>
    </row>
    <row r="660" spans="1:11" ht="18" x14ac:dyDescent="0.25">
      <c r="A660" s="1025">
        <v>605606</v>
      </c>
      <c r="B660" s="1026" t="s">
        <v>6260</v>
      </c>
      <c r="C660" s="1025" t="s">
        <v>272</v>
      </c>
      <c r="D660" s="577">
        <f t="shared" si="10"/>
        <v>15</v>
      </c>
      <c r="G660" s="1027">
        <v>14.83</v>
      </c>
      <c r="J660" s="570" t="s">
        <v>5368</v>
      </c>
      <c r="K660" s="645">
        <f>IFERROR(VLOOKUP(J660,REAJUSTE!A:Y,25,FALSE),"")</f>
        <v>1.012</v>
      </c>
    </row>
    <row r="661" spans="1:11" ht="18" x14ac:dyDescent="0.25">
      <c r="A661" s="1025">
        <v>705314</v>
      </c>
      <c r="B661" s="1026" t="s">
        <v>6261</v>
      </c>
      <c r="C661" s="1025" t="s">
        <v>5022</v>
      </c>
      <c r="D661" s="577">
        <f t="shared" si="10"/>
        <v>13544.21</v>
      </c>
      <c r="G661" s="1027">
        <v>13383.61</v>
      </c>
      <c r="J661" s="570" t="s">
        <v>5368</v>
      </c>
      <c r="K661" s="645">
        <f>IFERROR(VLOOKUP(J661,REAJUSTE!A:Y,25,FALSE),"")</f>
        <v>1.012</v>
      </c>
    </row>
    <row r="662" spans="1:11" ht="18" x14ac:dyDescent="0.25">
      <c r="A662" s="1025">
        <v>705312</v>
      </c>
      <c r="B662" s="1026" t="s">
        <v>6262</v>
      </c>
      <c r="C662" s="1025" t="s">
        <v>5022</v>
      </c>
      <c r="D662" s="577">
        <f t="shared" si="10"/>
        <v>12284.28</v>
      </c>
      <c r="G662" s="1027">
        <v>12138.62</v>
      </c>
      <c r="J662" s="570" t="s">
        <v>5368</v>
      </c>
      <c r="K662" s="645">
        <f>IFERROR(VLOOKUP(J662,REAJUSTE!A:Y,25,FALSE),"")</f>
        <v>1.012</v>
      </c>
    </row>
    <row r="663" spans="1:11" ht="18" x14ac:dyDescent="0.25">
      <c r="A663" s="1025">
        <v>705316</v>
      </c>
      <c r="B663" s="1026" t="s">
        <v>6263</v>
      </c>
      <c r="C663" s="1025" t="s">
        <v>5022</v>
      </c>
      <c r="D663" s="577">
        <f t="shared" si="10"/>
        <v>14855.69</v>
      </c>
      <c r="G663" s="1027">
        <v>14679.54</v>
      </c>
      <c r="J663" s="570" t="s">
        <v>5368</v>
      </c>
      <c r="K663" s="645">
        <f>IFERROR(VLOOKUP(J663,REAJUSTE!A:Y,25,FALSE),"")</f>
        <v>1.012</v>
      </c>
    </row>
    <row r="664" spans="1:11" ht="18" x14ac:dyDescent="0.25">
      <c r="A664" s="1025">
        <v>705315</v>
      </c>
      <c r="B664" s="1026" t="s">
        <v>6264</v>
      </c>
      <c r="C664" s="1025" t="s">
        <v>5022</v>
      </c>
      <c r="D664" s="577">
        <f t="shared" si="10"/>
        <v>13496.44</v>
      </c>
      <c r="G664" s="1027">
        <v>13336.41</v>
      </c>
      <c r="J664" s="570" t="s">
        <v>5368</v>
      </c>
      <c r="K664" s="645">
        <f>IFERROR(VLOOKUP(J664,REAJUSTE!A:Y,25,FALSE),"")</f>
        <v>1.012</v>
      </c>
    </row>
    <row r="665" spans="1:11" ht="18" x14ac:dyDescent="0.25">
      <c r="A665" s="1025">
        <v>705318</v>
      </c>
      <c r="B665" s="1026" t="s">
        <v>6265</v>
      </c>
      <c r="C665" s="1025" t="s">
        <v>5022</v>
      </c>
      <c r="D665" s="577">
        <f t="shared" si="10"/>
        <v>15840.71</v>
      </c>
      <c r="G665" s="1027">
        <v>15652.88</v>
      </c>
      <c r="J665" s="570" t="s">
        <v>5368</v>
      </c>
      <c r="K665" s="645">
        <f>IFERROR(VLOOKUP(J665,REAJUSTE!A:Y,25,FALSE),"")</f>
        <v>1.012</v>
      </c>
    </row>
    <row r="666" spans="1:11" ht="18" x14ac:dyDescent="0.25">
      <c r="A666" s="1025">
        <v>705317</v>
      </c>
      <c r="B666" s="1026" t="s">
        <v>6266</v>
      </c>
      <c r="C666" s="1025" t="s">
        <v>5022</v>
      </c>
      <c r="D666" s="577">
        <f t="shared" si="10"/>
        <v>14308.62</v>
      </c>
      <c r="G666" s="1027">
        <v>14138.96</v>
      </c>
      <c r="J666" s="570" t="s">
        <v>5368</v>
      </c>
      <c r="K666" s="645">
        <f>IFERROR(VLOOKUP(J666,REAJUSTE!A:Y,25,FALSE),"")</f>
        <v>1.012</v>
      </c>
    </row>
    <row r="667" spans="1:11" ht="18" x14ac:dyDescent="0.25">
      <c r="A667" s="1025">
        <v>705320</v>
      </c>
      <c r="B667" s="1026" t="s">
        <v>6267</v>
      </c>
      <c r="C667" s="1025" t="s">
        <v>5022</v>
      </c>
      <c r="D667" s="577">
        <f t="shared" si="10"/>
        <v>19886.009999999998</v>
      </c>
      <c r="G667" s="1027">
        <v>19650.21</v>
      </c>
      <c r="J667" s="570" t="s">
        <v>5368</v>
      </c>
      <c r="K667" s="645">
        <f>IFERROR(VLOOKUP(J667,REAJUSTE!A:Y,25,FALSE),"")</f>
        <v>1.012</v>
      </c>
    </row>
    <row r="668" spans="1:11" ht="18" x14ac:dyDescent="0.25">
      <c r="A668" s="1025">
        <v>705319</v>
      </c>
      <c r="B668" s="1026" t="s">
        <v>6268</v>
      </c>
      <c r="C668" s="1025" t="s">
        <v>5022</v>
      </c>
      <c r="D668" s="577">
        <f t="shared" si="10"/>
        <v>18011.099999999999</v>
      </c>
      <c r="G668" s="1027">
        <v>17797.53</v>
      </c>
      <c r="J668" s="570" t="s">
        <v>5368</v>
      </c>
      <c r="K668" s="645">
        <f>IFERROR(VLOOKUP(J668,REAJUSTE!A:Y,25,FALSE),"")</f>
        <v>1.012</v>
      </c>
    </row>
    <row r="669" spans="1:11" ht="18" x14ac:dyDescent="0.25">
      <c r="A669" s="1025">
        <v>705322</v>
      </c>
      <c r="B669" s="1026" t="s">
        <v>6269</v>
      </c>
      <c r="C669" s="1025" t="s">
        <v>5022</v>
      </c>
      <c r="D669" s="577">
        <f t="shared" si="10"/>
        <v>20967.84</v>
      </c>
      <c r="G669" s="1027">
        <v>20719.21</v>
      </c>
      <c r="J669" s="570" t="s">
        <v>5368</v>
      </c>
      <c r="K669" s="645">
        <f>IFERROR(VLOOKUP(J669,REAJUSTE!A:Y,25,FALSE),"")</f>
        <v>1.012</v>
      </c>
    </row>
    <row r="670" spans="1:11" ht="18" x14ac:dyDescent="0.25">
      <c r="A670" s="1025">
        <v>705321</v>
      </c>
      <c r="B670" s="1026" t="s">
        <v>6270</v>
      </c>
      <c r="C670" s="1025" t="s">
        <v>5022</v>
      </c>
      <c r="D670" s="577">
        <f t="shared" si="10"/>
        <v>18850.07</v>
      </c>
      <c r="G670" s="1027">
        <v>18626.560000000001</v>
      </c>
      <c r="J670" s="570" t="s">
        <v>5368</v>
      </c>
      <c r="K670" s="645">
        <f>IFERROR(VLOOKUP(J670,REAJUSTE!A:Y,25,FALSE),"")</f>
        <v>1.012</v>
      </c>
    </row>
    <row r="671" spans="1:11" ht="18" x14ac:dyDescent="0.25">
      <c r="A671" s="1025">
        <v>705324</v>
      </c>
      <c r="B671" s="1026" t="s">
        <v>6271</v>
      </c>
      <c r="C671" s="1025" t="s">
        <v>5022</v>
      </c>
      <c r="D671" s="577">
        <f t="shared" si="10"/>
        <v>23023.5</v>
      </c>
      <c r="G671" s="1027">
        <v>22750.5</v>
      </c>
      <c r="J671" s="570" t="s">
        <v>5368</v>
      </c>
      <c r="K671" s="645">
        <f>IFERROR(VLOOKUP(J671,REAJUSTE!A:Y,25,FALSE),"")</f>
        <v>1.012</v>
      </c>
    </row>
    <row r="672" spans="1:11" ht="18" x14ac:dyDescent="0.25">
      <c r="A672" s="1025">
        <v>705323</v>
      </c>
      <c r="B672" s="1026" t="s">
        <v>6272</v>
      </c>
      <c r="C672" s="1025" t="s">
        <v>5022</v>
      </c>
      <c r="D672" s="577">
        <f t="shared" si="10"/>
        <v>20753.73</v>
      </c>
      <c r="G672" s="1027">
        <v>20507.64</v>
      </c>
      <c r="J672" s="570" t="s">
        <v>5368</v>
      </c>
      <c r="K672" s="645">
        <f>IFERROR(VLOOKUP(J672,REAJUSTE!A:Y,25,FALSE),"")</f>
        <v>1.012</v>
      </c>
    </row>
    <row r="673" spans="1:11" ht="18" x14ac:dyDescent="0.25">
      <c r="A673" s="1025">
        <v>705326</v>
      </c>
      <c r="B673" s="1026" t="s">
        <v>6273</v>
      </c>
      <c r="C673" s="1025" t="s">
        <v>5022</v>
      </c>
      <c r="D673" s="577">
        <f t="shared" si="10"/>
        <v>24717.72</v>
      </c>
      <c r="G673" s="1027">
        <v>24424.63</v>
      </c>
      <c r="J673" s="570" t="s">
        <v>5368</v>
      </c>
      <c r="K673" s="645">
        <f>IFERROR(VLOOKUP(J673,REAJUSTE!A:Y,25,FALSE),"")</f>
        <v>1.012</v>
      </c>
    </row>
    <row r="674" spans="1:11" ht="18" x14ac:dyDescent="0.25">
      <c r="A674" s="1025">
        <v>705325</v>
      </c>
      <c r="B674" s="1026" t="s">
        <v>6274</v>
      </c>
      <c r="C674" s="1025" t="s">
        <v>5022</v>
      </c>
      <c r="D674" s="577">
        <f t="shared" si="10"/>
        <v>22233.24</v>
      </c>
      <c r="G674" s="1027">
        <v>21969.61</v>
      </c>
      <c r="J674" s="570" t="s">
        <v>5368</v>
      </c>
      <c r="K674" s="645">
        <f>IFERROR(VLOOKUP(J674,REAJUSTE!A:Y,25,FALSE),"")</f>
        <v>1.012</v>
      </c>
    </row>
    <row r="675" spans="1:11" ht="18" x14ac:dyDescent="0.25">
      <c r="A675" s="1025">
        <v>705328</v>
      </c>
      <c r="B675" s="1026" t="s">
        <v>6275</v>
      </c>
      <c r="C675" s="1025" t="s">
        <v>5022</v>
      </c>
      <c r="D675" s="577">
        <f t="shared" si="10"/>
        <v>31405.24</v>
      </c>
      <c r="G675" s="1027">
        <v>31032.85</v>
      </c>
      <c r="J675" s="570" t="s">
        <v>5368</v>
      </c>
      <c r="K675" s="645">
        <f>IFERROR(VLOOKUP(J675,REAJUSTE!A:Y,25,FALSE),"")</f>
        <v>1.012</v>
      </c>
    </row>
    <row r="676" spans="1:11" ht="18" x14ac:dyDescent="0.25">
      <c r="A676" s="1025">
        <v>705327</v>
      </c>
      <c r="B676" s="1026" t="s">
        <v>6276</v>
      </c>
      <c r="C676" s="1025" t="s">
        <v>5022</v>
      </c>
      <c r="D676" s="577">
        <f t="shared" si="10"/>
        <v>28322.959999999999</v>
      </c>
      <c r="G676" s="1027">
        <v>27987.119999999999</v>
      </c>
      <c r="J676" s="570" t="s">
        <v>5368</v>
      </c>
      <c r="K676" s="645">
        <f>IFERROR(VLOOKUP(J676,REAJUSTE!A:Y,25,FALSE),"")</f>
        <v>1.012</v>
      </c>
    </row>
    <row r="677" spans="1:11" ht="18" x14ac:dyDescent="0.25">
      <c r="A677" s="1025">
        <v>705330</v>
      </c>
      <c r="B677" s="1026" t="s">
        <v>6277</v>
      </c>
      <c r="C677" s="1025" t="s">
        <v>5022</v>
      </c>
      <c r="D677" s="577">
        <f t="shared" si="10"/>
        <v>29317.41</v>
      </c>
      <c r="G677" s="1027">
        <v>28969.78</v>
      </c>
      <c r="J677" s="570" t="s">
        <v>5368</v>
      </c>
      <c r="K677" s="645">
        <f>IFERROR(VLOOKUP(J677,REAJUSTE!A:Y,25,FALSE),"")</f>
        <v>1.012</v>
      </c>
    </row>
    <row r="678" spans="1:11" ht="18" x14ac:dyDescent="0.25">
      <c r="A678" s="1025">
        <v>705329</v>
      </c>
      <c r="B678" s="1026" t="s">
        <v>6278</v>
      </c>
      <c r="C678" s="1025" t="s">
        <v>5022</v>
      </c>
      <c r="D678" s="577">
        <f t="shared" si="10"/>
        <v>26236.58</v>
      </c>
      <c r="G678" s="1027">
        <v>25925.48</v>
      </c>
      <c r="J678" s="570" t="s">
        <v>5368</v>
      </c>
      <c r="K678" s="645">
        <f>IFERROR(VLOOKUP(J678,REAJUSTE!A:Y,25,FALSE),"")</f>
        <v>1.012</v>
      </c>
    </row>
    <row r="679" spans="1:11" ht="18" x14ac:dyDescent="0.25">
      <c r="A679" s="1025">
        <v>705332</v>
      </c>
      <c r="B679" s="1026" t="s">
        <v>6279</v>
      </c>
      <c r="C679" s="1025" t="s">
        <v>5022</v>
      </c>
      <c r="D679" s="577">
        <f t="shared" si="10"/>
        <v>31733.99</v>
      </c>
      <c r="G679" s="1027">
        <v>31357.7</v>
      </c>
      <c r="J679" s="570" t="s">
        <v>5368</v>
      </c>
      <c r="K679" s="645">
        <f>IFERROR(VLOOKUP(J679,REAJUSTE!A:Y,25,FALSE),"")</f>
        <v>1.012</v>
      </c>
    </row>
    <row r="680" spans="1:11" ht="18" x14ac:dyDescent="0.25">
      <c r="A680" s="1025">
        <v>705331</v>
      </c>
      <c r="B680" s="1026" t="s">
        <v>6280</v>
      </c>
      <c r="C680" s="1025" t="s">
        <v>5022</v>
      </c>
      <c r="D680" s="577">
        <f t="shared" si="10"/>
        <v>28591.37</v>
      </c>
      <c r="G680" s="1027">
        <v>28252.35</v>
      </c>
      <c r="J680" s="570" t="s">
        <v>5368</v>
      </c>
      <c r="K680" s="645">
        <f>IFERROR(VLOOKUP(J680,REAJUSTE!A:Y,25,FALSE),"")</f>
        <v>1.012</v>
      </c>
    </row>
    <row r="681" spans="1:11" ht="18" x14ac:dyDescent="0.25">
      <c r="A681" s="1025">
        <v>705334</v>
      </c>
      <c r="B681" s="1026" t="s">
        <v>6281</v>
      </c>
      <c r="C681" s="1025" t="s">
        <v>5022</v>
      </c>
      <c r="D681" s="577">
        <f t="shared" si="10"/>
        <v>33797.61</v>
      </c>
      <c r="G681" s="1027">
        <v>33396.85</v>
      </c>
      <c r="J681" s="570" t="s">
        <v>5368</v>
      </c>
      <c r="K681" s="645">
        <f>IFERROR(VLOOKUP(J681,REAJUSTE!A:Y,25,FALSE),"")</f>
        <v>1.012</v>
      </c>
    </row>
    <row r="682" spans="1:11" ht="18" x14ac:dyDescent="0.25">
      <c r="A682" s="1025">
        <v>705333</v>
      </c>
      <c r="B682" s="1026" t="s">
        <v>6282</v>
      </c>
      <c r="C682" s="1025" t="s">
        <v>5022</v>
      </c>
      <c r="D682" s="577">
        <f t="shared" si="10"/>
        <v>30684.11</v>
      </c>
      <c r="G682" s="1027">
        <v>30320.27</v>
      </c>
      <c r="J682" s="570" t="s">
        <v>5368</v>
      </c>
      <c r="K682" s="645">
        <f>IFERROR(VLOOKUP(J682,REAJUSTE!A:Y,25,FALSE),"")</f>
        <v>1.012</v>
      </c>
    </row>
    <row r="683" spans="1:11" ht="18" x14ac:dyDescent="0.25">
      <c r="A683" s="1025">
        <v>705336</v>
      </c>
      <c r="B683" s="1026" t="s">
        <v>6283</v>
      </c>
      <c r="C683" s="1025" t="s">
        <v>5022</v>
      </c>
      <c r="D683" s="577">
        <f t="shared" si="10"/>
        <v>45485.23</v>
      </c>
      <c r="G683" s="1027">
        <v>44945.88</v>
      </c>
      <c r="J683" s="570" t="s">
        <v>5368</v>
      </c>
      <c r="K683" s="645">
        <f>IFERROR(VLOOKUP(J683,REAJUSTE!A:Y,25,FALSE),"")</f>
        <v>1.012</v>
      </c>
    </row>
    <row r="684" spans="1:11" ht="18" x14ac:dyDescent="0.25">
      <c r="A684" s="1025">
        <v>705335</v>
      </c>
      <c r="B684" s="1026" t="s">
        <v>6284</v>
      </c>
      <c r="C684" s="1025" t="s">
        <v>5022</v>
      </c>
      <c r="D684" s="577">
        <f t="shared" si="10"/>
        <v>41145.760000000002</v>
      </c>
      <c r="G684" s="1027">
        <v>40657.870000000003</v>
      </c>
      <c r="J684" s="570" t="s">
        <v>5368</v>
      </c>
      <c r="K684" s="645">
        <f>IFERROR(VLOOKUP(J684,REAJUSTE!A:Y,25,FALSE),"")</f>
        <v>1.012</v>
      </c>
    </row>
    <row r="685" spans="1:11" ht="18" x14ac:dyDescent="0.25">
      <c r="A685" s="1025">
        <v>705338</v>
      </c>
      <c r="B685" s="1026" t="s">
        <v>6285</v>
      </c>
      <c r="C685" s="1025" t="s">
        <v>5022</v>
      </c>
      <c r="D685" s="577">
        <f t="shared" si="10"/>
        <v>42400.99</v>
      </c>
      <c r="G685" s="1027">
        <v>41898.22</v>
      </c>
      <c r="J685" s="570" t="s">
        <v>5368</v>
      </c>
      <c r="K685" s="645">
        <f>IFERROR(VLOOKUP(J685,REAJUSTE!A:Y,25,FALSE),"")</f>
        <v>1.012</v>
      </c>
    </row>
    <row r="686" spans="1:11" ht="18" x14ac:dyDescent="0.25">
      <c r="A686" s="1025">
        <v>705337</v>
      </c>
      <c r="B686" s="1026" t="s">
        <v>6286</v>
      </c>
      <c r="C686" s="1025" t="s">
        <v>5022</v>
      </c>
      <c r="D686" s="577">
        <f t="shared" si="10"/>
        <v>37911.15</v>
      </c>
      <c r="G686" s="1027">
        <v>37461.620000000003</v>
      </c>
      <c r="J686" s="570" t="s">
        <v>5368</v>
      </c>
      <c r="K686" s="645">
        <f>IFERROR(VLOOKUP(J686,REAJUSTE!A:Y,25,FALSE),"")</f>
        <v>1.012</v>
      </c>
    </row>
    <row r="687" spans="1:11" ht="18" x14ac:dyDescent="0.25">
      <c r="A687" s="1025">
        <v>705340</v>
      </c>
      <c r="B687" s="1026" t="s">
        <v>6287</v>
      </c>
      <c r="C687" s="1025" t="s">
        <v>5022</v>
      </c>
      <c r="D687" s="577">
        <f t="shared" si="10"/>
        <v>45752.56</v>
      </c>
      <c r="G687" s="1027">
        <v>45210.04</v>
      </c>
      <c r="J687" s="570" t="s">
        <v>5368</v>
      </c>
      <c r="K687" s="645">
        <f>IFERROR(VLOOKUP(J687,REAJUSTE!A:Y,25,FALSE),"")</f>
        <v>1.012</v>
      </c>
    </row>
    <row r="688" spans="1:11" ht="18" x14ac:dyDescent="0.25">
      <c r="A688" s="1025">
        <v>705339</v>
      </c>
      <c r="B688" s="1026" t="s">
        <v>6288</v>
      </c>
      <c r="C688" s="1025" t="s">
        <v>5022</v>
      </c>
      <c r="D688" s="577">
        <f t="shared" si="10"/>
        <v>41214.76</v>
      </c>
      <c r="G688" s="1027">
        <v>40726.050000000003</v>
      </c>
      <c r="J688" s="570" t="s">
        <v>5368</v>
      </c>
      <c r="K688" s="645">
        <f>IFERROR(VLOOKUP(J688,REAJUSTE!A:Y,25,FALSE),"")</f>
        <v>1.012</v>
      </c>
    </row>
    <row r="689" spans="1:11" ht="18" x14ac:dyDescent="0.25">
      <c r="A689" s="1025">
        <v>705342</v>
      </c>
      <c r="B689" s="1026" t="s">
        <v>6289</v>
      </c>
      <c r="C689" s="1025" t="s">
        <v>5022</v>
      </c>
      <c r="D689" s="577">
        <f t="shared" si="10"/>
        <v>51945.99</v>
      </c>
      <c r="G689" s="1027">
        <v>51330.03</v>
      </c>
      <c r="J689" s="570" t="s">
        <v>5368</v>
      </c>
      <c r="K689" s="645">
        <f>IFERROR(VLOOKUP(J689,REAJUSTE!A:Y,25,FALSE),"")</f>
        <v>1.012</v>
      </c>
    </row>
    <row r="690" spans="1:11" ht="18" x14ac:dyDescent="0.25">
      <c r="A690" s="1025">
        <v>705341</v>
      </c>
      <c r="B690" s="1026" t="s">
        <v>6290</v>
      </c>
      <c r="C690" s="1025" t="s">
        <v>5022</v>
      </c>
      <c r="D690" s="577">
        <f t="shared" si="10"/>
        <v>46898.94</v>
      </c>
      <c r="G690" s="1027">
        <v>46342.83</v>
      </c>
      <c r="J690" s="570" t="s">
        <v>5368</v>
      </c>
      <c r="K690" s="645">
        <f>IFERROR(VLOOKUP(J690,REAJUSTE!A:Y,25,FALSE),"")</f>
        <v>1.012</v>
      </c>
    </row>
    <row r="691" spans="1:11" ht="18" x14ac:dyDescent="0.25">
      <c r="A691" s="1025">
        <v>705344</v>
      </c>
      <c r="B691" s="1026" t="s">
        <v>6291</v>
      </c>
      <c r="C691" s="1025" t="s">
        <v>5022</v>
      </c>
      <c r="D691" s="577">
        <f t="shared" si="10"/>
        <v>65878.91</v>
      </c>
      <c r="G691" s="1027">
        <v>65097.74</v>
      </c>
      <c r="J691" s="570" t="s">
        <v>5368</v>
      </c>
      <c r="K691" s="645">
        <f>IFERROR(VLOOKUP(J691,REAJUSTE!A:Y,25,FALSE),"")</f>
        <v>1.012</v>
      </c>
    </row>
    <row r="692" spans="1:11" ht="18" x14ac:dyDescent="0.25">
      <c r="A692" s="1025">
        <v>705343</v>
      </c>
      <c r="B692" s="1026" t="s">
        <v>6292</v>
      </c>
      <c r="C692" s="1025" t="s">
        <v>5022</v>
      </c>
      <c r="D692" s="577">
        <f t="shared" si="10"/>
        <v>59696.56</v>
      </c>
      <c r="G692" s="1027">
        <v>58988.7</v>
      </c>
      <c r="J692" s="570" t="s">
        <v>5368</v>
      </c>
      <c r="K692" s="645">
        <f>IFERROR(VLOOKUP(J692,REAJUSTE!A:Y,25,FALSE),"")</f>
        <v>1.012</v>
      </c>
    </row>
    <row r="693" spans="1:11" ht="18" x14ac:dyDescent="0.25">
      <c r="A693" s="1025">
        <v>705225</v>
      </c>
      <c r="B693" s="1026" t="s">
        <v>6293</v>
      </c>
      <c r="C693" s="1025" t="s">
        <v>5022</v>
      </c>
      <c r="D693" s="577">
        <f t="shared" si="10"/>
        <v>11582.42</v>
      </c>
      <c r="G693" s="1027">
        <v>11445.08</v>
      </c>
      <c r="J693" s="570" t="s">
        <v>5368</v>
      </c>
      <c r="K693" s="645">
        <f>IFERROR(VLOOKUP(J693,REAJUSTE!A:Y,25,FALSE),"")</f>
        <v>1.012</v>
      </c>
    </row>
    <row r="694" spans="1:11" ht="18" x14ac:dyDescent="0.25">
      <c r="A694" s="1025">
        <v>705224</v>
      </c>
      <c r="B694" s="1026" t="s">
        <v>6294</v>
      </c>
      <c r="C694" s="1025" t="s">
        <v>5022</v>
      </c>
      <c r="D694" s="577">
        <f t="shared" si="10"/>
        <v>10421.280000000001</v>
      </c>
      <c r="G694" s="1027">
        <v>10297.709999999999</v>
      </c>
      <c r="J694" s="570" t="s">
        <v>5368</v>
      </c>
      <c r="K694" s="645">
        <f>IFERROR(VLOOKUP(J694,REAJUSTE!A:Y,25,FALSE),"")</f>
        <v>1.012</v>
      </c>
    </row>
    <row r="695" spans="1:11" ht="18" x14ac:dyDescent="0.25">
      <c r="A695" s="1025">
        <v>705227</v>
      </c>
      <c r="B695" s="1026" t="s">
        <v>6295</v>
      </c>
      <c r="C695" s="1025" t="s">
        <v>5022</v>
      </c>
      <c r="D695" s="577">
        <f t="shared" si="10"/>
        <v>11995.84</v>
      </c>
      <c r="G695" s="1027">
        <v>11853.6</v>
      </c>
      <c r="J695" s="570" t="s">
        <v>5368</v>
      </c>
      <c r="K695" s="645">
        <f>IFERROR(VLOOKUP(J695,REAJUSTE!A:Y,25,FALSE),"")</f>
        <v>1.012</v>
      </c>
    </row>
    <row r="696" spans="1:11" ht="18" x14ac:dyDescent="0.25">
      <c r="A696" s="1025">
        <v>705226</v>
      </c>
      <c r="B696" s="1026" t="s">
        <v>6296</v>
      </c>
      <c r="C696" s="1025" t="s">
        <v>5022</v>
      </c>
      <c r="D696" s="577">
        <f t="shared" si="10"/>
        <v>10931.43</v>
      </c>
      <c r="G696" s="1027">
        <v>10801.81</v>
      </c>
      <c r="J696" s="570" t="s">
        <v>5368</v>
      </c>
      <c r="K696" s="645">
        <f>IFERROR(VLOOKUP(J696,REAJUSTE!A:Y,25,FALSE),"")</f>
        <v>1.012</v>
      </c>
    </row>
    <row r="697" spans="1:11" ht="18" x14ac:dyDescent="0.25">
      <c r="A697" s="1025">
        <v>705229</v>
      </c>
      <c r="B697" s="1026" t="s">
        <v>6297</v>
      </c>
      <c r="C697" s="1025" t="s">
        <v>5022</v>
      </c>
      <c r="D697" s="577">
        <f t="shared" si="10"/>
        <v>12915.68</v>
      </c>
      <c r="G697" s="1027">
        <v>12762.53</v>
      </c>
      <c r="J697" s="570" t="s">
        <v>5368</v>
      </c>
      <c r="K697" s="645">
        <f>IFERROR(VLOOKUP(J697,REAJUSTE!A:Y,25,FALSE),"")</f>
        <v>1.012</v>
      </c>
    </row>
    <row r="698" spans="1:11" ht="18" x14ac:dyDescent="0.25">
      <c r="A698" s="1025">
        <v>705228</v>
      </c>
      <c r="B698" s="1026" t="s">
        <v>6298</v>
      </c>
      <c r="C698" s="1025" t="s">
        <v>5022</v>
      </c>
      <c r="D698" s="577">
        <f t="shared" si="10"/>
        <v>11686.77</v>
      </c>
      <c r="G698" s="1027">
        <v>11548.2</v>
      </c>
      <c r="J698" s="570" t="s">
        <v>5368</v>
      </c>
      <c r="K698" s="645">
        <f>IFERROR(VLOOKUP(J698,REAJUSTE!A:Y,25,FALSE),"")</f>
        <v>1.012</v>
      </c>
    </row>
    <row r="699" spans="1:11" ht="18" x14ac:dyDescent="0.25">
      <c r="A699" s="1025">
        <v>705231</v>
      </c>
      <c r="B699" s="1026" t="s">
        <v>6299</v>
      </c>
      <c r="C699" s="1025" t="s">
        <v>5022</v>
      </c>
      <c r="D699" s="577">
        <f t="shared" si="10"/>
        <v>16109.21</v>
      </c>
      <c r="G699" s="1027">
        <v>15918.2</v>
      </c>
      <c r="J699" s="570" t="s">
        <v>5368</v>
      </c>
      <c r="K699" s="645">
        <f>IFERROR(VLOOKUP(J699,REAJUSTE!A:Y,25,FALSE),"")</f>
        <v>1.012</v>
      </c>
    </row>
    <row r="700" spans="1:11" ht="18" x14ac:dyDescent="0.25">
      <c r="A700" s="1025">
        <v>705230</v>
      </c>
      <c r="B700" s="1026" t="s">
        <v>6300</v>
      </c>
      <c r="C700" s="1025" t="s">
        <v>5022</v>
      </c>
      <c r="D700" s="577">
        <f t="shared" si="10"/>
        <v>14670.74</v>
      </c>
      <c r="G700" s="1027">
        <v>14496.78</v>
      </c>
      <c r="J700" s="570" t="s">
        <v>5368</v>
      </c>
      <c r="K700" s="645">
        <f>IFERROR(VLOOKUP(J700,REAJUSTE!A:Y,25,FALSE),"")</f>
        <v>1.012</v>
      </c>
    </row>
    <row r="701" spans="1:11" ht="18" x14ac:dyDescent="0.25">
      <c r="A701" s="1025">
        <v>705233</v>
      </c>
      <c r="B701" s="1026" t="s">
        <v>6301</v>
      </c>
      <c r="C701" s="1025" t="s">
        <v>5022</v>
      </c>
      <c r="D701" s="577">
        <f t="shared" si="10"/>
        <v>18057.96</v>
      </c>
      <c r="G701" s="1027">
        <v>17843.84</v>
      </c>
      <c r="J701" s="570" t="s">
        <v>5368</v>
      </c>
      <c r="K701" s="645">
        <f>IFERROR(VLOOKUP(J701,REAJUSTE!A:Y,25,FALSE),"")</f>
        <v>1.012</v>
      </c>
    </row>
    <row r="702" spans="1:11" ht="18" x14ac:dyDescent="0.25">
      <c r="A702" s="1025">
        <v>705232</v>
      </c>
      <c r="B702" s="1026" t="s">
        <v>6302</v>
      </c>
      <c r="C702" s="1025" t="s">
        <v>5022</v>
      </c>
      <c r="D702" s="577">
        <f t="shared" si="10"/>
        <v>16210.15</v>
      </c>
      <c r="G702" s="1027">
        <v>16017.94</v>
      </c>
      <c r="J702" s="570" t="s">
        <v>5368</v>
      </c>
      <c r="K702" s="645">
        <f>IFERROR(VLOOKUP(J702,REAJUSTE!A:Y,25,FALSE),"")</f>
        <v>1.012</v>
      </c>
    </row>
    <row r="703" spans="1:11" ht="18" x14ac:dyDescent="0.25">
      <c r="A703" s="1025">
        <v>705235</v>
      </c>
      <c r="B703" s="1026" t="s">
        <v>6303</v>
      </c>
      <c r="C703" s="1025" t="s">
        <v>5022</v>
      </c>
      <c r="D703" s="577">
        <f t="shared" si="10"/>
        <v>18574.72</v>
      </c>
      <c r="G703" s="1027">
        <v>18354.47</v>
      </c>
      <c r="J703" s="570" t="s">
        <v>5368</v>
      </c>
      <c r="K703" s="645">
        <f>IFERROR(VLOOKUP(J703,REAJUSTE!A:Y,25,FALSE),"")</f>
        <v>1.012</v>
      </c>
    </row>
    <row r="704" spans="1:11" ht="18" x14ac:dyDescent="0.25">
      <c r="A704" s="1025">
        <v>705234</v>
      </c>
      <c r="B704" s="1026" t="s">
        <v>6304</v>
      </c>
      <c r="C704" s="1025" t="s">
        <v>5022</v>
      </c>
      <c r="D704" s="577">
        <f t="shared" si="10"/>
        <v>16851.14</v>
      </c>
      <c r="G704" s="1027">
        <v>16651.330000000002</v>
      </c>
      <c r="J704" s="570" t="s">
        <v>5368</v>
      </c>
      <c r="K704" s="645">
        <f>IFERROR(VLOOKUP(J704,REAJUSTE!A:Y,25,FALSE),"")</f>
        <v>1.012</v>
      </c>
    </row>
    <row r="705" spans="1:11" ht="18" x14ac:dyDescent="0.25">
      <c r="A705" s="1025">
        <v>705237</v>
      </c>
      <c r="B705" s="1026" t="s">
        <v>6305</v>
      </c>
      <c r="C705" s="1025" t="s">
        <v>5022</v>
      </c>
      <c r="D705" s="577">
        <f t="shared" si="10"/>
        <v>20094.78</v>
      </c>
      <c r="G705" s="1027">
        <v>19856.509999999998</v>
      </c>
      <c r="J705" s="570" t="s">
        <v>5368</v>
      </c>
      <c r="K705" s="645">
        <f>IFERROR(VLOOKUP(J705,REAJUSTE!A:Y,25,FALSE),"")</f>
        <v>1.012</v>
      </c>
    </row>
    <row r="706" spans="1:11" ht="18" x14ac:dyDescent="0.25">
      <c r="A706" s="1025">
        <v>705236</v>
      </c>
      <c r="B706" s="1026" t="s">
        <v>6306</v>
      </c>
      <c r="C706" s="1025" t="s">
        <v>5022</v>
      </c>
      <c r="D706" s="577">
        <f t="shared" si="10"/>
        <v>18160.32</v>
      </c>
      <c r="G706" s="1027">
        <v>17944.990000000002</v>
      </c>
      <c r="J706" s="570" t="s">
        <v>5368</v>
      </c>
      <c r="K706" s="645">
        <f>IFERROR(VLOOKUP(J706,REAJUSTE!A:Y,25,FALSE),"")</f>
        <v>1.012</v>
      </c>
    </row>
    <row r="707" spans="1:11" ht="18" x14ac:dyDescent="0.25">
      <c r="A707" s="1025">
        <v>705239</v>
      </c>
      <c r="B707" s="1026" t="s">
        <v>6307</v>
      </c>
      <c r="C707" s="1025" t="s">
        <v>5022</v>
      </c>
      <c r="D707" s="577">
        <f t="shared" si="10"/>
        <v>25682.1</v>
      </c>
      <c r="G707" s="1027">
        <v>25377.57</v>
      </c>
      <c r="J707" s="570" t="s">
        <v>5368</v>
      </c>
      <c r="K707" s="645">
        <f>IFERROR(VLOOKUP(J707,REAJUSTE!A:Y,25,FALSE),"")</f>
        <v>1.012</v>
      </c>
    </row>
    <row r="708" spans="1:11" ht="18" x14ac:dyDescent="0.25">
      <c r="A708" s="1025">
        <v>705238</v>
      </c>
      <c r="B708" s="1026" t="s">
        <v>6308</v>
      </c>
      <c r="C708" s="1025" t="s">
        <v>5022</v>
      </c>
      <c r="D708" s="577">
        <f t="shared" si="10"/>
        <v>23263.53</v>
      </c>
      <c r="G708" s="1027">
        <v>22987.68</v>
      </c>
      <c r="J708" s="570" t="s">
        <v>5368</v>
      </c>
      <c r="K708" s="645">
        <f>IFERROR(VLOOKUP(J708,REAJUSTE!A:Y,25,FALSE),"")</f>
        <v>1.012</v>
      </c>
    </row>
    <row r="709" spans="1:11" ht="18" x14ac:dyDescent="0.25">
      <c r="A709" s="1025">
        <v>705241</v>
      </c>
      <c r="B709" s="1026" t="s">
        <v>6309</v>
      </c>
      <c r="C709" s="1025" t="s">
        <v>5022</v>
      </c>
      <c r="D709" s="577">
        <f t="shared" si="10"/>
        <v>24412.06</v>
      </c>
      <c r="G709" s="1027">
        <v>24122.59</v>
      </c>
      <c r="J709" s="570" t="s">
        <v>5368</v>
      </c>
      <c r="K709" s="645">
        <f>IFERROR(VLOOKUP(J709,REAJUSTE!A:Y,25,FALSE),"")</f>
        <v>1.012</v>
      </c>
    </row>
    <row r="710" spans="1:11" ht="18" x14ac:dyDescent="0.25">
      <c r="A710" s="1025">
        <v>705240</v>
      </c>
      <c r="B710" s="1026" t="s">
        <v>6310</v>
      </c>
      <c r="C710" s="1025" t="s">
        <v>5022</v>
      </c>
      <c r="D710" s="577">
        <f t="shared" si="10"/>
        <v>21874.05</v>
      </c>
      <c r="G710" s="1027">
        <v>21614.68</v>
      </c>
      <c r="J710" s="570" t="s">
        <v>5368</v>
      </c>
      <c r="K710" s="645">
        <f>IFERROR(VLOOKUP(J710,REAJUSTE!A:Y,25,FALSE),"")</f>
        <v>1.012</v>
      </c>
    </row>
    <row r="711" spans="1:11" ht="18" x14ac:dyDescent="0.25">
      <c r="A711" s="1025">
        <v>705243</v>
      </c>
      <c r="B711" s="1026" t="s">
        <v>6311</v>
      </c>
      <c r="C711" s="1025" t="s">
        <v>5022</v>
      </c>
      <c r="D711" s="577">
        <f t="shared" si="10"/>
        <v>25898.81</v>
      </c>
      <c r="G711" s="1027">
        <v>25591.71</v>
      </c>
      <c r="J711" s="570" t="s">
        <v>5368</v>
      </c>
      <c r="K711" s="645">
        <f>IFERROR(VLOOKUP(J711,REAJUSTE!A:Y,25,FALSE),"")</f>
        <v>1.012</v>
      </c>
    </row>
    <row r="712" spans="1:11" ht="18" x14ac:dyDescent="0.25">
      <c r="A712" s="1025">
        <v>705242</v>
      </c>
      <c r="B712" s="1026" t="s">
        <v>6312</v>
      </c>
      <c r="C712" s="1025" t="s">
        <v>5022</v>
      </c>
      <c r="D712" s="577">
        <f t="shared" si="10"/>
        <v>23354.75</v>
      </c>
      <c r="G712" s="1027">
        <v>23077.82</v>
      </c>
      <c r="J712" s="570" t="s">
        <v>5368</v>
      </c>
      <c r="K712" s="645">
        <f>IFERROR(VLOOKUP(J712,REAJUSTE!A:Y,25,FALSE),"")</f>
        <v>1.012</v>
      </c>
    </row>
    <row r="713" spans="1:11" ht="18" x14ac:dyDescent="0.25">
      <c r="A713" s="1025">
        <v>705245</v>
      </c>
      <c r="B713" s="1026" t="s">
        <v>6313</v>
      </c>
      <c r="C713" s="1025" t="s">
        <v>5022</v>
      </c>
      <c r="D713" s="577">
        <f t="shared" si="10"/>
        <v>28730.02</v>
      </c>
      <c r="G713" s="1027">
        <v>28389.35</v>
      </c>
      <c r="J713" s="570" t="s">
        <v>5368</v>
      </c>
      <c r="K713" s="645">
        <f>IFERROR(VLOOKUP(J713,REAJUSTE!A:Y,25,FALSE),"")</f>
        <v>1.012</v>
      </c>
    </row>
    <row r="714" spans="1:11" ht="18" x14ac:dyDescent="0.25">
      <c r="A714" s="1025">
        <v>705244</v>
      </c>
      <c r="B714" s="1026" t="s">
        <v>6314</v>
      </c>
      <c r="C714" s="1025" t="s">
        <v>5022</v>
      </c>
      <c r="D714" s="577">
        <f t="shared" ref="D714:D777" si="11">TRUNC(G714*K714,2)</f>
        <v>26016.21</v>
      </c>
      <c r="G714" s="1027">
        <v>25707.72</v>
      </c>
      <c r="J714" s="570" t="s">
        <v>5368</v>
      </c>
      <c r="K714" s="645">
        <f>IFERROR(VLOOKUP(J714,REAJUSTE!A:Y,25,FALSE),"")</f>
        <v>1.012</v>
      </c>
    </row>
    <row r="715" spans="1:11" ht="18" x14ac:dyDescent="0.25">
      <c r="A715" s="1025">
        <v>705247</v>
      </c>
      <c r="B715" s="1026" t="s">
        <v>6315</v>
      </c>
      <c r="C715" s="1025" t="s">
        <v>5022</v>
      </c>
      <c r="D715" s="577">
        <f t="shared" si="11"/>
        <v>36425.4</v>
      </c>
      <c r="G715" s="1027">
        <v>35993.480000000003</v>
      </c>
      <c r="J715" s="570" t="s">
        <v>5368</v>
      </c>
      <c r="K715" s="645">
        <f>IFERROR(VLOOKUP(J715,REAJUSTE!A:Y,25,FALSE),"")</f>
        <v>1.012</v>
      </c>
    </row>
    <row r="716" spans="1:11" ht="18" x14ac:dyDescent="0.25">
      <c r="A716" s="1025">
        <v>705246</v>
      </c>
      <c r="B716" s="1026" t="s">
        <v>6316</v>
      </c>
      <c r="C716" s="1025" t="s">
        <v>5022</v>
      </c>
      <c r="D716" s="577">
        <f t="shared" si="11"/>
        <v>33100.800000000003</v>
      </c>
      <c r="G716" s="1027">
        <v>32708.31</v>
      </c>
      <c r="J716" s="570" t="s">
        <v>5368</v>
      </c>
      <c r="K716" s="645">
        <f>IFERROR(VLOOKUP(J716,REAJUSTE!A:Y,25,FALSE),"")</f>
        <v>1.012</v>
      </c>
    </row>
    <row r="717" spans="1:11" ht="18" x14ac:dyDescent="0.25">
      <c r="A717" s="1025">
        <v>705249</v>
      </c>
      <c r="B717" s="1026" t="s">
        <v>6317</v>
      </c>
      <c r="C717" s="1025" t="s">
        <v>5022</v>
      </c>
      <c r="D717" s="577">
        <f t="shared" si="11"/>
        <v>34699.599999999999</v>
      </c>
      <c r="G717" s="1027">
        <v>34288.15</v>
      </c>
      <c r="J717" s="570" t="s">
        <v>5368</v>
      </c>
      <c r="K717" s="645">
        <f>IFERROR(VLOOKUP(J717,REAJUSTE!A:Y,25,FALSE),"")</f>
        <v>1.012</v>
      </c>
    </row>
    <row r="718" spans="1:11" ht="18" x14ac:dyDescent="0.25">
      <c r="A718" s="1025">
        <v>705248</v>
      </c>
      <c r="B718" s="1026" t="s">
        <v>6318</v>
      </c>
      <c r="C718" s="1025" t="s">
        <v>5022</v>
      </c>
      <c r="D718" s="577">
        <f t="shared" si="11"/>
        <v>31017.119999999999</v>
      </c>
      <c r="G718" s="1027">
        <v>30649.33</v>
      </c>
      <c r="J718" s="570" t="s">
        <v>5368</v>
      </c>
      <c r="K718" s="645">
        <f>IFERROR(VLOOKUP(J718,REAJUSTE!A:Y,25,FALSE),"")</f>
        <v>1.012</v>
      </c>
    </row>
    <row r="719" spans="1:11" ht="18" x14ac:dyDescent="0.25">
      <c r="A719" s="1025">
        <v>705251</v>
      </c>
      <c r="B719" s="1026" t="s">
        <v>6319</v>
      </c>
      <c r="C719" s="1025" t="s">
        <v>5022</v>
      </c>
      <c r="D719" s="577">
        <f t="shared" si="11"/>
        <v>36760.01</v>
      </c>
      <c r="G719" s="1027">
        <v>36324.129999999997</v>
      </c>
      <c r="J719" s="570" t="s">
        <v>5368</v>
      </c>
      <c r="K719" s="645">
        <f>IFERROR(VLOOKUP(J719,REAJUSTE!A:Y,25,FALSE),"")</f>
        <v>1.012</v>
      </c>
    </row>
    <row r="720" spans="1:11" ht="18" x14ac:dyDescent="0.25">
      <c r="A720" s="1025">
        <v>705250</v>
      </c>
      <c r="B720" s="1026" t="s">
        <v>6320</v>
      </c>
      <c r="C720" s="1025" t="s">
        <v>5022</v>
      </c>
      <c r="D720" s="577">
        <f t="shared" si="11"/>
        <v>33068.85</v>
      </c>
      <c r="G720" s="1027">
        <v>32676.73</v>
      </c>
      <c r="J720" s="570" t="s">
        <v>5368</v>
      </c>
      <c r="K720" s="645">
        <f>IFERROR(VLOOKUP(J720,REAJUSTE!A:Y,25,FALSE),"")</f>
        <v>1.012</v>
      </c>
    </row>
    <row r="721" spans="1:11" ht="18" x14ac:dyDescent="0.25">
      <c r="A721" s="1025">
        <v>705253</v>
      </c>
      <c r="B721" s="1026" t="s">
        <v>6321</v>
      </c>
      <c r="C721" s="1025" t="s">
        <v>5022</v>
      </c>
      <c r="D721" s="577">
        <f t="shared" si="11"/>
        <v>40216.230000000003</v>
      </c>
      <c r="G721" s="1027">
        <v>39739.360000000001</v>
      </c>
      <c r="J721" s="570" t="s">
        <v>5368</v>
      </c>
      <c r="K721" s="645">
        <f>IFERROR(VLOOKUP(J721,REAJUSTE!A:Y,25,FALSE),"")</f>
        <v>1.012</v>
      </c>
    </row>
    <row r="722" spans="1:11" ht="18" x14ac:dyDescent="0.25">
      <c r="A722" s="1025">
        <v>705252</v>
      </c>
      <c r="B722" s="1026" t="s">
        <v>6322</v>
      </c>
      <c r="C722" s="1025" t="s">
        <v>5022</v>
      </c>
      <c r="D722" s="577">
        <f t="shared" si="11"/>
        <v>36201.879999999997</v>
      </c>
      <c r="G722" s="1027">
        <v>35772.61</v>
      </c>
      <c r="J722" s="570" t="s">
        <v>5368</v>
      </c>
      <c r="K722" s="645">
        <f>IFERROR(VLOOKUP(J722,REAJUSTE!A:Y,25,FALSE),"")</f>
        <v>1.012</v>
      </c>
    </row>
    <row r="723" spans="1:11" ht="18" x14ac:dyDescent="0.25">
      <c r="A723" s="1025">
        <v>705255</v>
      </c>
      <c r="B723" s="1026" t="s">
        <v>6323</v>
      </c>
      <c r="C723" s="1025" t="s">
        <v>5022</v>
      </c>
      <c r="D723" s="577">
        <f t="shared" si="11"/>
        <v>50920.76</v>
      </c>
      <c r="G723" s="1027">
        <v>50316.959999999999</v>
      </c>
      <c r="J723" s="570" t="s">
        <v>5368</v>
      </c>
      <c r="K723" s="645">
        <f>IFERROR(VLOOKUP(J723,REAJUSTE!A:Y,25,FALSE),"")</f>
        <v>1.012</v>
      </c>
    </row>
    <row r="724" spans="1:11" ht="18" x14ac:dyDescent="0.25">
      <c r="A724" s="1025">
        <v>705254</v>
      </c>
      <c r="B724" s="1026" t="s">
        <v>6324</v>
      </c>
      <c r="C724" s="1025" t="s">
        <v>5022</v>
      </c>
      <c r="D724" s="577">
        <f t="shared" si="11"/>
        <v>46067.28</v>
      </c>
      <c r="G724" s="1027">
        <v>45521.03</v>
      </c>
      <c r="J724" s="570" t="s">
        <v>5368</v>
      </c>
      <c r="K724" s="645">
        <f>IFERROR(VLOOKUP(J724,REAJUSTE!A:Y,25,FALSE),"")</f>
        <v>1.012</v>
      </c>
    </row>
    <row r="725" spans="1:11" ht="18" x14ac:dyDescent="0.25">
      <c r="A725" s="1025">
        <v>705403</v>
      </c>
      <c r="B725" s="1026" t="s">
        <v>6325</v>
      </c>
      <c r="C725" s="1025" t="s">
        <v>5022</v>
      </c>
      <c r="D725" s="577">
        <f t="shared" si="11"/>
        <v>16943.490000000002</v>
      </c>
      <c r="G725" s="1027">
        <v>16742.580000000002</v>
      </c>
      <c r="J725" s="570" t="s">
        <v>5368</v>
      </c>
      <c r="K725" s="645">
        <f>IFERROR(VLOOKUP(J725,REAJUSTE!A:Y,25,FALSE),"")</f>
        <v>1.012</v>
      </c>
    </row>
    <row r="726" spans="1:11" ht="18" x14ac:dyDescent="0.25">
      <c r="A726" s="1025">
        <v>705402</v>
      </c>
      <c r="B726" s="1026" t="s">
        <v>6326</v>
      </c>
      <c r="C726" s="1025" t="s">
        <v>5022</v>
      </c>
      <c r="D726" s="577">
        <f t="shared" si="11"/>
        <v>15256.12</v>
      </c>
      <c r="G726" s="1027">
        <v>15075.22</v>
      </c>
      <c r="J726" s="570" t="s">
        <v>5368</v>
      </c>
      <c r="K726" s="645">
        <f>IFERROR(VLOOKUP(J726,REAJUSTE!A:Y,25,FALSE),"")</f>
        <v>1.012</v>
      </c>
    </row>
    <row r="727" spans="1:11" ht="18" x14ac:dyDescent="0.25">
      <c r="A727" s="1025">
        <v>705405</v>
      </c>
      <c r="B727" s="1026" t="s">
        <v>6327</v>
      </c>
      <c r="C727" s="1025" t="s">
        <v>5022</v>
      </c>
      <c r="D727" s="577">
        <f t="shared" si="11"/>
        <v>18335.599999999999</v>
      </c>
      <c r="G727" s="1027">
        <v>18118.189999999999</v>
      </c>
      <c r="J727" s="570" t="s">
        <v>5368</v>
      </c>
      <c r="K727" s="645">
        <f>IFERROR(VLOOKUP(J727,REAJUSTE!A:Y,25,FALSE),"")</f>
        <v>1.012</v>
      </c>
    </row>
    <row r="728" spans="1:11" ht="18" x14ac:dyDescent="0.25">
      <c r="A728" s="1025">
        <v>705404</v>
      </c>
      <c r="B728" s="1026" t="s">
        <v>6328</v>
      </c>
      <c r="C728" s="1025" t="s">
        <v>5022</v>
      </c>
      <c r="D728" s="577">
        <f t="shared" si="11"/>
        <v>16627.8</v>
      </c>
      <c r="G728" s="1027">
        <v>16430.64</v>
      </c>
      <c r="J728" s="570" t="s">
        <v>5368</v>
      </c>
      <c r="K728" s="645">
        <f>IFERROR(VLOOKUP(J728,REAJUSTE!A:Y,25,FALSE),"")</f>
        <v>1.012</v>
      </c>
    </row>
    <row r="729" spans="1:11" ht="18" x14ac:dyDescent="0.25">
      <c r="A729" s="1025">
        <v>705407</v>
      </c>
      <c r="B729" s="1026" t="s">
        <v>6329</v>
      </c>
      <c r="C729" s="1025" t="s">
        <v>5022</v>
      </c>
      <c r="D729" s="577">
        <f t="shared" si="11"/>
        <v>19183.759999999998</v>
      </c>
      <c r="G729" s="1027">
        <v>18956.29</v>
      </c>
      <c r="J729" s="570" t="s">
        <v>5368</v>
      </c>
      <c r="K729" s="645">
        <f>IFERROR(VLOOKUP(J729,REAJUSTE!A:Y,25,FALSE),"")</f>
        <v>1.012</v>
      </c>
    </row>
    <row r="730" spans="1:11" ht="18" x14ac:dyDescent="0.25">
      <c r="A730" s="1025">
        <v>705406</v>
      </c>
      <c r="B730" s="1026" t="s">
        <v>6330</v>
      </c>
      <c r="C730" s="1025" t="s">
        <v>5022</v>
      </c>
      <c r="D730" s="577">
        <f t="shared" si="11"/>
        <v>17281.53</v>
      </c>
      <c r="G730" s="1027">
        <v>17076.62</v>
      </c>
      <c r="J730" s="570" t="s">
        <v>5368</v>
      </c>
      <c r="K730" s="645">
        <f>IFERROR(VLOOKUP(J730,REAJUSTE!A:Y,25,FALSE),"")</f>
        <v>1.012</v>
      </c>
    </row>
    <row r="731" spans="1:11" ht="18" x14ac:dyDescent="0.25">
      <c r="A731" s="1025">
        <v>705409</v>
      </c>
      <c r="B731" s="1026" t="s">
        <v>6331</v>
      </c>
      <c r="C731" s="1025" t="s">
        <v>5022</v>
      </c>
      <c r="D731" s="577">
        <f t="shared" si="11"/>
        <v>24178.65</v>
      </c>
      <c r="G731" s="1027">
        <v>23891.95</v>
      </c>
      <c r="J731" s="570" t="s">
        <v>5368</v>
      </c>
      <c r="K731" s="645">
        <f>IFERROR(VLOOKUP(J731,REAJUSTE!A:Y,25,FALSE),"")</f>
        <v>1.012</v>
      </c>
    </row>
    <row r="732" spans="1:11" ht="18" x14ac:dyDescent="0.25">
      <c r="A732" s="1025">
        <v>705408</v>
      </c>
      <c r="B732" s="1026" t="s">
        <v>6332</v>
      </c>
      <c r="C732" s="1025" t="s">
        <v>5022</v>
      </c>
      <c r="D732" s="577">
        <f t="shared" si="11"/>
        <v>21835.35</v>
      </c>
      <c r="G732" s="1027">
        <v>21576.44</v>
      </c>
      <c r="J732" s="570" t="s">
        <v>5368</v>
      </c>
      <c r="K732" s="645">
        <f>IFERROR(VLOOKUP(J732,REAJUSTE!A:Y,25,FALSE),"")</f>
        <v>1.012</v>
      </c>
    </row>
    <row r="733" spans="1:11" ht="18" x14ac:dyDescent="0.25">
      <c r="A733" s="1025">
        <v>705411</v>
      </c>
      <c r="B733" s="1026" t="s">
        <v>6333</v>
      </c>
      <c r="C733" s="1025" t="s">
        <v>5022</v>
      </c>
      <c r="D733" s="577">
        <f t="shared" si="11"/>
        <v>25711.45</v>
      </c>
      <c r="G733" s="1027">
        <v>25406.58</v>
      </c>
      <c r="J733" s="570" t="s">
        <v>5368</v>
      </c>
      <c r="K733" s="645">
        <f>IFERROR(VLOOKUP(J733,REAJUSTE!A:Y,25,FALSE),"")</f>
        <v>1.012</v>
      </c>
    </row>
    <row r="734" spans="1:11" ht="18" x14ac:dyDescent="0.25">
      <c r="A734" s="1025">
        <v>705410</v>
      </c>
      <c r="B734" s="1026" t="s">
        <v>6334</v>
      </c>
      <c r="C734" s="1025" t="s">
        <v>5022</v>
      </c>
      <c r="D734" s="577">
        <f t="shared" si="11"/>
        <v>22991.37</v>
      </c>
      <c r="G734" s="1027">
        <v>22718.75</v>
      </c>
      <c r="J734" s="570" t="s">
        <v>5368</v>
      </c>
      <c r="K734" s="645">
        <f>IFERROR(VLOOKUP(J734,REAJUSTE!A:Y,25,FALSE),"")</f>
        <v>1.012</v>
      </c>
    </row>
    <row r="735" spans="1:11" ht="18" x14ac:dyDescent="0.25">
      <c r="A735" s="1025">
        <v>705413</v>
      </c>
      <c r="B735" s="1026" t="s">
        <v>6335</v>
      </c>
      <c r="C735" s="1025" t="s">
        <v>5022</v>
      </c>
      <c r="D735" s="577">
        <f t="shared" si="11"/>
        <v>27690.77</v>
      </c>
      <c r="G735" s="1027">
        <v>27362.43</v>
      </c>
      <c r="J735" s="570" t="s">
        <v>5368</v>
      </c>
      <c r="K735" s="645">
        <f>IFERROR(VLOOKUP(J735,REAJUSTE!A:Y,25,FALSE),"")</f>
        <v>1.012</v>
      </c>
    </row>
    <row r="736" spans="1:11" ht="18" x14ac:dyDescent="0.25">
      <c r="A736" s="1025">
        <v>705412</v>
      </c>
      <c r="B736" s="1026" t="s">
        <v>6336</v>
      </c>
      <c r="C736" s="1025" t="s">
        <v>5022</v>
      </c>
      <c r="D736" s="577">
        <f t="shared" si="11"/>
        <v>24965.69</v>
      </c>
      <c r="G736" s="1027">
        <v>24669.66</v>
      </c>
      <c r="J736" s="570" t="s">
        <v>5368</v>
      </c>
      <c r="K736" s="645">
        <f>IFERROR(VLOOKUP(J736,REAJUSTE!A:Y,25,FALSE),"")</f>
        <v>1.012</v>
      </c>
    </row>
    <row r="737" spans="1:11" ht="18" x14ac:dyDescent="0.25">
      <c r="A737" s="1025">
        <v>705415</v>
      </c>
      <c r="B737" s="1026" t="s">
        <v>6337</v>
      </c>
      <c r="C737" s="1025" t="s">
        <v>5022</v>
      </c>
      <c r="D737" s="577">
        <f t="shared" si="11"/>
        <v>30486.99</v>
      </c>
      <c r="G737" s="1027">
        <v>30125.49</v>
      </c>
      <c r="J737" s="570" t="s">
        <v>5368</v>
      </c>
      <c r="K737" s="645">
        <f>IFERROR(VLOOKUP(J737,REAJUSTE!A:Y,25,FALSE),"")</f>
        <v>1.012</v>
      </c>
    </row>
    <row r="738" spans="1:11" ht="18" x14ac:dyDescent="0.25">
      <c r="A738" s="1025">
        <v>705414</v>
      </c>
      <c r="B738" s="1026" t="s">
        <v>6338</v>
      </c>
      <c r="C738" s="1025" t="s">
        <v>5022</v>
      </c>
      <c r="D738" s="577">
        <f t="shared" si="11"/>
        <v>27416.27</v>
      </c>
      <c r="G738" s="1027">
        <v>27091.18</v>
      </c>
      <c r="J738" s="570" t="s">
        <v>5368</v>
      </c>
      <c r="K738" s="645">
        <f>IFERROR(VLOOKUP(J738,REAJUSTE!A:Y,25,FALSE),"")</f>
        <v>1.012</v>
      </c>
    </row>
    <row r="739" spans="1:11" ht="18" x14ac:dyDescent="0.25">
      <c r="A739" s="1025">
        <v>705417</v>
      </c>
      <c r="B739" s="1026" t="s">
        <v>6339</v>
      </c>
      <c r="C739" s="1025" t="s">
        <v>5022</v>
      </c>
      <c r="D739" s="577">
        <f t="shared" si="11"/>
        <v>38647.64</v>
      </c>
      <c r="G739" s="1027">
        <v>38189.370000000003</v>
      </c>
      <c r="J739" s="570" t="s">
        <v>5368</v>
      </c>
      <c r="K739" s="645">
        <f>IFERROR(VLOOKUP(J739,REAJUSTE!A:Y,25,FALSE),"")</f>
        <v>1.012</v>
      </c>
    </row>
    <row r="740" spans="1:11" ht="18" x14ac:dyDescent="0.25">
      <c r="A740" s="1025">
        <v>705416</v>
      </c>
      <c r="B740" s="1026" t="s">
        <v>6340</v>
      </c>
      <c r="C740" s="1025" t="s">
        <v>5022</v>
      </c>
      <c r="D740" s="577">
        <f t="shared" si="11"/>
        <v>34868.160000000003</v>
      </c>
      <c r="G740" s="1027">
        <v>34454.71</v>
      </c>
      <c r="J740" s="570" t="s">
        <v>5368</v>
      </c>
      <c r="K740" s="645">
        <f>IFERROR(VLOOKUP(J740,REAJUSTE!A:Y,25,FALSE),"")</f>
        <v>1.012</v>
      </c>
    </row>
    <row r="741" spans="1:11" ht="18" x14ac:dyDescent="0.25">
      <c r="A741" s="1025">
        <v>705419</v>
      </c>
      <c r="B741" s="1026" t="s">
        <v>6341</v>
      </c>
      <c r="C741" s="1025" t="s">
        <v>5022</v>
      </c>
      <c r="D741" s="577">
        <f t="shared" si="11"/>
        <v>36433.56</v>
      </c>
      <c r="G741" s="1027">
        <v>36001.550000000003</v>
      </c>
      <c r="J741" s="570" t="s">
        <v>5368</v>
      </c>
      <c r="K741" s="645">
        <f>IFERROR(VLOOKUP(J741,REAJUSTE!A:Y,25,FALSE),"")</f>
        <v>1.012</v>
      </c>
    </row>
    <row r="742" spans="1:11" ht="18" x14ac:dyDescent="0.25">
      <c r="A742" s="1025">
        <v>705418</v>
      </c>
      <c r="B742" s="1026" t="s">
        <v>6342</v>
      </c>
      <c r="C742" s="1025" t="s">
        <v>5022</v>
      </c>
      <c r="D742" s="577">
        <f t="shared" si="11"/>
        <v>32633.29</v>
      </c>
      <c r="G742" s="1027">
        <v>32246.34</v>
      </c>
      <c r="J742" s="570" t="s">
        <v>5368</v>
      </c>
      <c r="K742" s="645">
        <f>IFERROR(VLOOKUP(J742,REAJUSTE!A:Y,25,FALSE),"")</f>
        <v>1.012</v>
      </c>
    </row>
    <row r="743" spans="1:11" ht="18" x14ac:dyDescent="0.25">
      <c r="A743" s="1025">
        <v>705421</v>
      </c>
      <c r="B743" s="1026" t="s">
        <v>6343</v>
      </c>
      <c r="C743" s="1025" t="s">
        <v>5022</v>
      </c>
      <c r="D743" s="577">
        <f t="shared" si="11"/>
        <v>39240.160000000003</v>
      </c>
      <c r="G743" s="1027">
        <v>38774.870000000003</v>
      </c>
      <c r="J743" s="570" t="s">
        <v>5368</v>
      </c>
      <c r="K743" s="645">
        <f>IFERROR(VLOOKUP(J743,REAJUSTE!A:Y,25,FALSE),"")</f>
        <v>1.012</v>
      </c>
    </row>
    <row r="744" spans="1:11" ht="18" x14ac:dyDescent="0.25">
      <c r="A744" s="1025">
        <v>705420</v>
      </c>
      <c r="B744" s="1026" t="s">
        <v>6344</v>
      </c>
      <c r="C744" s="1025" t="s">
        <v>5022</v>
      </c>
      <c r="D744" s="577">
        <f t="shared" si="11"/>
        <v>35418.43</v>
      </c>
      <c r="G744" s="1027">
        <v>34998.449999999997</v>
      </c>
      <c r="J744" s="570" t="s">
        <v>5368</v>
      </c>
      <c r="K744" s="645">
        <f>IFERROR(VLOOKUP(J744,REAJUSTE!A:Y,25,FALSE),"")</f>
        <v>1.012</v>
      </c>
    </row>
    <row r="745" spans="1:11" ht="18" x14ac:dyDescent="0.25">
      <c r="A745" s="1025">
        <v>705423</v>
      </c>
      <c r="B745" s="1026" t="s">
        <v>6345</v>
      </c>
      <c r="C745" s="1025" t="s">
        <v>5022</v>
      </c>
      <c r="D745" s="577">
        <f t="shared" si="11"/>
        <v>44680.86</v>
      </c>
      <c r="G745" s="1027">
        <v>44151.05</v>
      </c>
      <c r="J745" s="570" t="s">
        <v>5368</v>
      </c>
      <c r="K745" s="645">
        <f>IFERROR(VLOOKUP(J745,REAJUSTE!A:Y,25,FALSE),"")</f>
        <v>1.012</v>
      </c>
    </row>
    <row r="746" spans="1:11" ht="18" x14ac:dyDescent="0.25">
      <c r="A746" s="1025">
        <v>705422</v>
      </c>
      <c r="B746" s="1026" t="s">
        <v>6346</v>
      </c>
      <c r="C746" s="1025" t="s">
        <v>5022</v>
      </c>
      <c r="D746" s="577">
        <f t="shared" si="11"/>
        <v>40404.65</v>
      </c>
      <c r="G746" s="1027">
        <v>39925.550000000003</v>
      </c>
      <c r="J746" s="570" t="s">
        <v>5368</v>
      </c>
      <c r="K746" s="645">
        <f>IFERROR(VLOOKUP(J746,REAJUSTE!A:Y,25,FALSE),"")</f>
        <v>1.012</v>
      </c>
    </row>
    <row r="747" spans="1:11" ht="18" x14ac:dyDescent="0.25">
      <c r="A747" s="1025">
        <v>705425</v>
      </c>
      <c r="B747" s="1026" t="s">
        <v>6347</v>
      </c>
      <c r="C747" s="1025" t="s">
        <v>5022</v>
      </c>
      <c r="D747" s="577">
        <f t="shared" si="11"/>
        <v>56611.360000000001</v>
      </c>
      <c r="G747" s="1027">
        <v>55940.08</v>
      </c>
      <c r="J747" s="570" t="s">
        <v>5368</v>
      </c>
      <c r="K747" s="645">
        <f>IFERROR(VLOOKUP(J747,REAJUSTE!A:Y,25,FALSE),"")</f>
        <v>1.012</v>
      </c>
    </row>
    <row r="748" spans="1:11" ht="18" x14ac:dyDescent="0.25">
      <c r="A748" s="1025">
        <v>705424</v>
      </c>
      <c r="B748" s="1026" t="s">
        <v>6348</v>
      </c>
      <c r="C748" s="1025" t="s">
        <v>5022</v>
      </c>
      <c r="D748" s="577">
        <f t="shared" si="11"/>
        <v>51364.37</v>
      </c>
      <c r="G748" s="1027">
        <v>50755.31</v>
      </c>
      <c r="J748" s="570" t="s">
        <v>5368</v>
      </c>
      <c r="K748" s="645">
        <f>IFERROR(VLOOKUP(J748,REAJUSTE!A:Y,25,FALSE),"")</f>
        <v>1.012</v>
      </c>
    </row>
    <row r="749" spans="1:11" ht="18" x14ac:dyDescent="0.25">
      <c r="A749" s="1025">
        <v>705427</v>
      </c>
      <c r="B749" s="1026" t="s">
        <v>6349</v>
      </c>
      <c r="C749" s="1025" t="s">
        <v>5022</v>
      </c>
      <c r="D749" s="577">
        <f t="shared" si="11"/>
        <v>51509.53</v>
      </c>
      <c r="G749" s="1027">
        <v>50898.75</v>
      </c>
      <c r="J749" s="570" t="s">
        <v>5368</v>
      </c>
      <c r="K749" s="645">
        <f>IFERROR(VLOOKUP(J749,REAJUSTE!A:Y,25,FALSE),"")</f>
        <v>1.012</v>
      </c>
    </row>
    <row r="750" spans="1:11" ht="18" x14ac:dyDescent="0.25">
      <c r="A750" s="1025">
        <v>705426</v>
      </c>
      <c r="B750" s="1026" t="s">
        <v>6350</v>
      </c>
      <c r="C750" s="1025" t="s">
        <v>5022</v>
      </c>
      <c r="D750" s="577">
        <f t="shared" si="11"/>
        <v>46012.17</v>
      </c>
      <c r="G750" s="1027">
        <v>45466.58</v>
      </c>
      <c r="J750" s="570" t="s">
        <v>5368</v>
      </c>
      <c r="K750" s="645">
        <f>IFERROR(VLOOKUP(J750,REAJUSTE!A:Y,25,FALSE),"")</f>
        <v>1.012</v>
      </c>
    </row>
    <row r="751" spans="1:11" ht="18" x14ac:dyDescent="0.25">
      <c r="A751" s="1025">
        <v>705429</v>
      </c>
      <c r="B751" s="1026" t="s">
        <v>6351</v>
      </c>
      <c r="C751" s="1025" t="s">
        <v>5022</v>
      </c>
      <c r="D751" s="577">
        <f t="shared" si="11"/>
        <v>53332.800000000003</v>
      </c>
      <c r="G751" s="1027">
        <v>52700.4</v>
      </c>
      <c r="J751" s="570" t="s">
        <v>5368</v>
      </c>
      <c r="K751" s="645">
        <f>IFERROR(VLOOKUP(J751,REAJUSTE!A:Y,25,FALSE),"")</f>
        <v>1.012</v>
      </c>
    </row>
    <row r="752" spans="1:11" ht="18" x14ac:dyDescent="0.25">
      <c r="A752" s="1025">
        <v>705428</v>
      </c>
      <c r="B752" s="1026" t="s">
        <v>6352</v>
      </c>
      <c r="C752" s="1025" t="s">
        <v>5022</v>
      </c>
      <c r="D752" s="577">
        <f t="shared" si="11"/>
        <v>47919.77</v>
      </c>
      <c r="G752" s="1027">
        <v>47351.56</v>
      </c>
      <c r="J752" s="570" t="s">
        <v>5368</v>
      </c>
      <c r="K752" s="645">
        <f>IFERROR(VLOOKUP(J752,REAJUSTE!A:Y,25,FALSE),"")</f>
        <v>1.012</v>
      </c>
    </row>
    <row r="753" spans="1:11" ht="18" x14ac:dyDescent="0.25">
      <c r="A753" s="1025">
        <v>705431</v>
      </c>
      <c r="B753" s="1026" t="s">
        <v>6353</v>
      </c>
      <c r="C753" s="1025" t="s">
        <v>5022</v>
      </c>
      <c r="D753" s="577">
        <f t="shared" si="11"/>
        <v>64296.45</v>
      </c>
      <c r="G753" s="1027">
        <v>63534.05</v>
      </c>
      <c r="J753" s="570" t="s">
        <v>5368</v>
      </c>
      <c r="K753" s="645">
        <f>IFERROR(VLOOKUP(J753,REAJUSTE!A:Y,25,FALSE),"")</f>
        <v>1.012</v>
      </c>
    </row>
    <row r="754" spans="1:11" ht="18" x14ac:dyDescent="0.25">
      <c r="A754" s="1025">
        <v>705430</v>
      </c>
      <c r="B754" s="1026" t="s">
        <v>6354</v>
      </c>
      <c r="C754" s="1025" t="s">
        <v>5022</v>
      </c>
      <c r="D754" s="577">
        <f t="shared" si="11"/>
        <v>58255.69</v>
      </c>
      <c r="G754" s="1027">
        <v>57564.92</v>
      </c>
      <c r="J754" s="570" t="s">
        <v>5368</v>
      </c>
      <c r="K754" s="645">
        <f>IFERROR(VLOOKUP(J754,REAJUSTE!A:Y,25,FALSE),"")</f>
        <v>1.012</v>
      </c>
    </row>
    <row r="755" spans="1:11" ht="18" x14ac:dyDescent="0.25">
      <c r="A755" s="1025">
        <v>705433</v>
      </c>
      <c r="B755" s="1026" t="s">
        <v>6355</v>
      </c>
      <c r="C755" s="1025" t="s">
        <v>5022</v>
      </c>
      <c r="D755" s="577">
        <f t="shared" si="11"/>
        <v>81577.89</v>
      </c>
      <c r="G755" s="1027">
        <v>80610.570000000007</v>
      </c>
      <c r="J755" s="570" t="s">
        <v>5368</v>
      </c>
      <c r="K755" s="645">
        <f>IFERROR(VLOOKUP(J755,REAJUSTE!A:Y,25,FALSE),"")</f>
        <v>1.012</v>
      </c>
    </row>
    <row r="756" spans="1:11" ht="18" x14ac:dyDescent="0.25">
      <c r="A756" s="1025">
        <v>705432</v>
      </c>
      <c r="B756" s="1026" t="s">
        <v>6356</v>
      </c>
      <c r="C756" s="1025" t="s">
        <v>5022</v>
      </c>
      <c r="D756" s="577">
        <f t="shared" si="11"/>
        <v>74095.81</v>
      </c>
      <c r="G756" s="1027">
        <v>73217.210000000006</v>
      </c>
      <c r="J756" s="570" t="s">
        <v>5368</v>
      </c>
      <c r="K756" s="645">
        <f>IFERROR(VLOOKUP(J756,REAJUSTE!A:Y,25,FALSE),"")</f>
        <v>1.012</v>
      </c>
    </row>
    <row r="757" spans="1:11" ht="18" x14ac:dyDescent="0.25">
      <c r="A757" s="1025">
        <v>705257</v>
      </c>
      <c r="B757" s="1026" t="s">
        <v>6357</v>
      </c>
      <c r="C757" s="1025" t="s">
        <v>7</v>
      </c>
      <c r="D757" s="577">
        <f t="shared" si="11"/>
        <v>4010.07</v>
      </c>
      <c r="G757" s="1027">
        <v>3962.52</v>
      </c>
      <c r="J757" s="570" t="s">
        <v>5368</v>
      </c>
      <c r="K757" s="645">
        <f>IFERROR(VLOOKUP(J757,REAJUSTE!A:Y,25,FALSE),"")</f>
        <v>1.012</v>
      </c>
    </row>
    <row r="758" spans="1:11" ht="18" x14ac:dyDescent="0.25">
      <c r="A758" s="1025">
        <v>705256</v>
      </c>
      <c r="B758" s="1026" t="s">
        <v>6358</v>
      </c>
      <c r="C758" s="1025" t="s">
        <v>7</v>
      </c>
      <c r="D758" s="577">
        <f t="shared" si="11"/>
        <v>3667.1</v>
      </c>
      <c r="G758" s="1027">
        <v>3623.62</v>
      </c>
      <c r="J758" s="570" t="s">
        <v>5368</v>
      </c>
      <c r="K758" s="645">
        <f>IFERROR(VLOOKUP(J758,REAJUSTE!A:Y,25,FALSE),"")</f>
        <v>1.012</v>
      </c>
    </row>
    <row r="759" spans="1:11" ht="18" x14ac:dyDescent="0.25">
      <c r="A759" s="1025">
        <v>705259</v>
      </c>
      <c r="B759" s="1026" t="s">
        <v>6359</v>
      </c>
      <c r="C759" s="1025" t="s">
        <v>7</v>
      </c>
      <c r="D759" s="577">
        <f t="shared" si="11"/>
        <v>3485.62</v>
      </c>
      <c r="G759" s="1027">
        <v>3444.29</v>
      </c>
      <c r="J759" s="570" t="s">
        <v>5368</v>
      </c>
      <c r="K759" s="645">
        <f>IFERROR(VLOOKUP(J759,REAJUSTE!A:Y,25,FALSE),"")</f>
        <v>1.012</v>
      </c>
    </row>
    <row r="760" spans="1:11" ht="18" x14ac:dyDescent="0.25">
      <c r="A760" s="1025">
        <v>705258</v>
      </c>
      <c r="B760" s="1026" t="s">
        <v>6360</v>
      </c>
      <c r="C760" s="1025" t="s">
        <v>7</v>
      </c>
      <c r="D760" s="577">
        <f t="shared" si="11"/>
        <v>3142.64</v>
      </c>
      <c r="G760" s="1027">
        <v>3105.38</v>
      </c>
      <c r="J760" s="570" t="s">
        <v>5368</v>
      </c>
      <c r="K760" s="645">
        <f>IFERROR(VLOOKUP(J760,REAJUSTE!A:Y,25,FALSE),"")</f>
        <v>1.012</v>
      </c>
    </row>
    <row r="761" spans="1:11" ht="18" x14ac:dyDescent="0.25">
      <c r="A761" s="1025">
        <v>705267</v>
      </c>
      <c r="B761" s="1026" t="s">
        <v>6361</v>
      </c>
      <c r="C761" s="1025" t="s">
        <v>7</v>
      </c>
      <c r="D761" s="577">
        <f t="shared" si="11"/>
        <v>5042.42</v>
      </c>
      <c r="G761" s="1027">
        <v>4982.63</v>
      </c>
      <c r="J761" s="570" t="s">
        <v>5368</v>
      </c>
      <c r="K761" s="645">
        <f>IFERROR(VLOOKUP(J761,REAJUSTE!A:Y,25,FALSE),"")</f>
        <v>1.012</v>
      </c>
    </row>
    <row r="762" spans="1:11" ht="18" x14ac:dyDescent="0.25">
      <c r="A762" s="1025">
        <v>705266</v>
      </c>
      <c r="B762" s="1026" t="s">
        <v>6362</v>
      </c>
      <c r="C762" s="1025" t="s">
        <v>7</v>
      </c>
      <c r="D762" s="577">
        <f t="shared" si="11"/>
        <v>4588.3100000000004</v>
      </c>
      <c r="G762" s="1027">
        <v>4533.91</v>
      </c>
      <c r="J762" s="570" t="s">
        <v>5368</v>
      </c>
      <c r="K762" s="645">
        <f>IFERROR(VLOOKUP(J762,REAJUSTE!A:Y,25,FALSE),"")</f>
        <v>1.012</v>
      </c>
    </row>
    <row r="763" spans="1:11" ht="18" x14ac:dyDescent="0.25">
      <c r="A763" s="1025">
        <v>705269</v>
      </c>
      <c r="B763" s="1026" t="s">
        <v>6363</v>
      </c>
      <c r="C763" s="1025" t="s">
        <v>7</v>
      </c>
      <c r="D763" s="577">
        <f t="shared" si="11"/>
        <v>5298.75</v>
      </c>
      <c r="G763" s="1027">
        <v>5235.92</v>
      </c>
      <c r="J763" s="570" t="s">
        <v>5368</v>
      </c>
      <c r="K763" s="645">
        <f>IFERROR(VLOOKUP(J763,REAJUSTE!A:Y,25,FALSE),"")</f>
        <v>1.012</v>
      </c>
    </row>
    <row r="764" spans="1:11" ht="18" x14ac:dyDescent="0.25">
      <c r="A764" s="1025">
        <v>705268</v>
      </c>
      <c r="B764" s="1026" t="s">
        <v>6364</v>
      </c>
      <c r="C764" s="1025" t="s">
        <v>7</v>
      </c>
      <c r="D764" s="577">
        <f t="shared" si="11"/>
        <v>4844.63</v>
      </c>
      <c r="G764" s="1027">
        <v>4787.1899999999996</v>
      </c>
      <c r="J764" s="570" t="s">
        <v>5368</v>
      </c>
      <c r="K764" s="645">
        <f>IFERROR(VLOOKUP(J764,REAJUSTE!A:Y,25,FALSE),"")</f>
        <v>1.012</v>
      </c>
    </row>
    <row r="765" spans="1:11" ht="18" x14ac:dyDescent="0.25">
      <c r="A765" s="1025">
        <v>705261</v>
      </c>
      <c r="B765" s="1026" t="s">
        <v>6365</v>
      </c>
      <c r="C765" s="1025" t="s">
        <v>7</v>
      </c>
      <c r="D765" s="577">
        <f t="shared" si="11"/>
        <v>3729.52</v>
      </c>
      <c r="G765" s="1027">
        <v>3685.3</v>
      </c>
      <c r="J765" s="570" t="s">
        <v>5368</v>
      </c>
      <c r="K765" s="645">
        <f>IFERROR(VLOOKUP(J765,REAJUSTE!A:Y,25,FALSE),"")</f>
        <v>1.012</v>
      </c>
    </row>
    <row r="766" spans="1:11" ht="18" x14ac:dyDescent="0.25">
      <c r="A766" s="1025">
        <v>705260</v>
      </c>
      <c r="B766" s="1026" t="s">
        <v>6366</v>
      </c>
      <c r="C766" s="1025" t="s">
        <v>7</v>
      </c>
      <c r="D766" s="577">
        <f t="shared" si="11"/>
        <v>3386.54</v>
      </c>
      <c r="G766" s="1027">
        <v>3346.39</v>
      </c>
      <c r="J766" s="570" t="s">
        <v>5368</v>
      </c>
      <c r="K766" s="645">
        <f>IFERROR(VLOOKUP(J766,REAJUSTE!A:Y,25,FALSE),"")</f>
        <v>1.012</v>
      </c>
    </row>
    <row r="767" spans="1:11" ht="18" x14ac:dyDescent="0.25">
      <c r="A767" s="1025">
        <v>705263</v>
      </c>
      <c r="B767" s="1026" t="s">
        <v>6367</v>
      </c>
      <c r="C767" s="1025" t="s">
        <v>7</v>
      </c>
      <c r="D767" s="577">
        <f t="shared" si="11"/>
        <v>4211.57</v>
      </c>
      <c r="G767" s="1027">
        <v>4161.6400000000003</v>
      </c>
      <c r="J767" s="570" t="s">
        <v>5368</v>
      </c>
      <c r="K767" s="645">
        <f>IFERROR(VLOOKUP(J767,REAJUSTE!A:Y,25,FALSE),"")</f>
        <v>1.012</v>
      </c>
    </row>
    <row r="768" spans="1:11" ht="18" x14ac:dyDescent="0.25">
      <c r="A768" s="1025">
        <v>705262</v>
      </c>
      <c r="B768" s="1026" t="s">
        <v>6368</v>
      </c>
      <c r="C768" s="1025" t="s">
        <v>7</v>
      </c>
      <c r="D768" s="577">
        <f t="shared" si="11"/>
        <v>3868.6</v>
      </c>
      <c r="G768" s="1027">
        <v>3822.73</v>
      </c>
      <c r="J768" s="570" t="s">
        <v>5368</v>
      </c>
      <c r="K768" s="645">
        <f>IFERROR(VLOOKUP(J768,REAJUSTE!A:Y,25,FALSE),"")</f>
        <v>1.012</v>
      </c>
    </row>
    <row r="769" spans="1:11" ht="18" x14ac:dyDescent="0.25">
      <c r="A769" s="1025">
        <v>705265</v>
      </c>
      <c r="B769" s="1026" t="s">
        <v>6369</v>
      </c>
      <c r="C769" s="1025" t="s">
        <v>7</v>
      </c>
      <c r="D769" s="577">
        <f t="shared" si="11"/>
        <v>4625.91</v>
      </c>
      <c r="G769" s="1027">
        <v>4571.0600000000004</v>
      </c>
      <c r="J769" s="570" t="s">
        <v>5368</v>
      </c>
      <c r="K769" s="645">
        <f>IFERROR(VLOOKUP(J769,REAJUSTE!A:Y,25,FALSE),"")</f>
        <v>1.012</v>
      </c>
    </row>
    <row r="770" spans="1:11" ht="18" x14ac:dyDescent="0.25">
      <c r="A770" s="1025">
        <v>705264</v>
      </c>
      <c r="B770" s="1026" t="s">
        <v>6370</v>
      </c>
      <c r="C770" s="1025" t="s">
        <v>7</v>
      </c>
      <c r="D770" s="577">
        <f t="shared" si="11"/>
        <v>4282.93</v>
      </c>
      <c r="G770" s="1027">
        <v>4232.1499999999996</v>
      </c>
      <c r="J770" s="570" t="s">
        <v>5368</v>
      </c>
      <c r="K770" s="645">
        <f>IFERROR(VLOOKUP(J770,REAJUSTE!A:Y,25,FALSE),"")</f>
        <v>1.012</v>
      </c>
    </row>
    <row r="771" spans="1:11" ht="18" x14ac:dyDescent="0.25">
      <c r="A771" s="1025">
        <v>705271</v>
      </c>
      <c r="B771" s="1026" t="s">
        <v>6371</v>
      </c>
      <c r="C771" s="1025" t="s">
        <v>7</v>
      </c>
      <c r="D771" s="577">
        <f t="shared" si="11"/>
        <v>5760.65</v>
      </c>
      <c r="G771" s="1027">
        <v>5692.35</v>
      </c>
      <c r="J771" s="570" t="s">
        <v>5368</v>
      </c>
      <c r="K771" s="645">
        <f>IFERROR(VLOOKUP(J771,REAJUSTE!A:Y,25,FALSE),"")</f>
        <v>1.012</v>
      </c>
    </row>
    <row r="772" spans="1:11" ht="18" x14ac:dyDescent="0.25">
      <c r="A772" s="1025">
        <v>705270</v>
      </c>
      <c r="B772" s="1026" t="s">
        <v>6372</v>
      </c>
      <c r="C772" s="1025" t="s">
        <v>7</v>
      </c>
      <c r="D772" s="577">
        <f t="shared" si="11"/>
        <v>5317.16</v>
      </c>
      <c r="G772" s="1027">
        <v>5254.12</v>
      </c>
      <c r="J772" s="570" t="s">
        <v>5368</v>
      </c>
      <c r="K772" s="645">
        <f>IFERROR(VLOOKUP(J772,REAJUSTE!A:Y,25,FALSE),"")</f>
        <v>1.012</v>
      </c>
    </row>
    <row r="773" spans="1:11" ht="18" x14ac:dyDescent="0.25">
      <c r="A773" s="1025">
        <v>705273</v>
      </c>
      <c r="B773" s="1026" t="s">
        <v>6373</v>
      </c>
      <c r="C773" s="1025" t="s">
        <v>7</v>
      </c>
      <c r="D773" s="577">
        <f t="shared" si="11"/>
        <v>5118.62</v>
      </c>
      <c r="G773" s="1027">
        <v>5057.93</v>
      </c>
      <c r="J773" s="570" t="s">
        <v>5368</v>
      </c>
      <c r="K773" s="645">
        <f>IFERROR(VLOOKUP(J773,REAJUSTE!A:Y,25,FALSE),"")</f>
        <v>1.012</v>
      </c>
    </row>
    <row r="774" spans="1:11" ht="18" x14ac:dyDescent="0.25">
      <c r="A774" s="1025">
        <v>705272</v>
      </c>
      <c r="B774" s="1026" t="s">
        <v>6374</v>
      </c>
      <c r="C774" s="1025" t="s">
        <v>7</v>
      </c>
      <c r="D774" s="577">
        <f t="shared" si="11"/>
        <v>4675.13</v>
      </c>
      <c r="G774" s="1027">
        <v>4619.7</v>
      </c>
      <c r="J774" s="570" t="s">
        <v>5368</v>
      </c>
      <c r="K774" s="645">
        <f>IFERROR(VLOOKUP(J774,REAJUSTE!A:Y,25,FALSE),"")</f>
        <v>1.012</v>
      </c>
    </row>
    <row r="775" spans="1:11" ht="18" x14ac:dyDescent="0.25">
      <c r="A775" s="1025">
        <v>705281</v>
      </c>
      <c r="B775" s="1026" t="s">
        <v>6375</v>
      </c>
      <c r="C775" s="1025" t="s">
        <v>7</v>
      </c>
      <c r="D775" s="577">
        <f t="shared" si="11"/>
        <v>7911.26</v>
      </c>
      <c r="G775" s="1027">
        <v>7817.46</v>
      </c>
      <c r="J775" s="570" t="s">
        <v>5368</v>
      </c>
      <c r="K775" s="645">
        <f>IFERROR(VLOOKUP(J775,REAJUSTE!A:Y,25,FALSE),"")</f>
        <v>1.012</v>
      </c>
    </row>
    <row r="776" spans="1:11" ht="18" x14ac:dyDescent="0.25">
      <c r="A776" s="1025">
        <v>705280</v>
      </c>
      <c r="B776" s="1026" t="s">
        <v>6376</v>
      </c>
      <c r="C776" s="1025" t="s">
        <v>7</v>
      </c>
      <c r="D776" s="577">
        <f t="shared" si="11"/>
        <v>7195.99</v>
      </c>
      <c r="G776" s="1027">
        <v>7110.67</v>
      </c>
      <c r="J776" s="570" t="s">
        <v>5368</v>
      </c>
      <c r="K776" s="645">
        <f>IFERROR(VLOOKUP(J776,REAJUSTE!A:Y,25,FALSE),"")</f>
        <v>1.012</v>
      </c>
    </row>
    <row r="777" spans="1:11" ht="18" x14ac:dyDescent="0.25">
      <c r="A777" s="1025">
        <v>705283</v>
      </c>
      <c r="B777" s="1026" t="s">
        <v>6377</v>
      </c>
      <c r="C777" s="1025" t="s">
        <v>7</v>
      </c>
      <c r="D777" s="577">
        <f t="shared" si="11"/>
        <v>8112.16</v>
      </c>
      <c r="G777" s="1027">
        <v>8015.97</v>
      </c>
      <c r="J777" s="570" t="s">
        <v>5368</v>
      </c>
      <c r="K777" s="645">
        <f>IFERROR(VLOOKUP(J777,REAJUSTE!A:Y,25,FALSE),"")</f>
        <v>1.012</v>
      </c>
    </row>
    <row r="778" spans="1:11" ht="18" x14ac:dyDescent="0.25">
      <c r="A778" s="1025">
        <v>705282</v>
      </c>
      <c r="B778" s="1026" t="s">
        <v>6378</v>
      </c>
      <c r="C778" s="1025" t="s">
        <v>7</v>
      </c>
      <c r="D778" s="577">
        <f t="shared" ref="D778:D841" si="12">TRUNC(G778*K778,2)</f>
        <v>7396.89</v>
      </c>
      <c r="G778" s="1027">
        <v>7309.18</v>
      </c>
      <c r="J778" s="570" t="s">
        <v>5368</v>
      </c>
      <c r="K778" s="645">
        <f>IFERROR(VLOOKUP(J778,REAJUSTE!A:Y,25,FALSE),"")</f>
        <v>1.012</v>
      </c>
    </row>
    <row r="779" spans="1:11" ht="18" x14ac:dyDescent="0.25">
      <c r="A779" s="1025">
        <v>705275</v>
      </c>
      <c r="B779" s="1026" t="s">
        <v>6379</v>
      </c>
      <c r="C779" s="1025" t="s">
        <v>7</v>
      </c>
      <c r="D779" s="577">
        <f t="shared" si="12"/>
        <v>5749.9</v>
      </c>
      <c r="G779" s="1027">
        <v>5681.72</v>
      </c>
      <c r="J779" s="570" t="s">
        <v>5368</v>
      </c>
      <c r="K779" s="645">
        <f>IFERROR(VLOOKUP(J779,REAJUSTE!A:Y,25,FALSE),"")</f>
        <v>1.012</v>
      </c>
    </row>
    <row r="780" spans="1:11" ht="18" x14ac:dyDescent="0.25">
      <c r="A780" s="1025">
        <v>705274</v>
      </c>
      <c r="B780" s="1026" t="s">
        <v>6380</v>
      </c>
      <c r="C780" s="1025" t="s">
        <v>7</v>
      </c>
      <c r="D780" s="577">
        <f t="shared" si="12"/>
        <v>5306.41</v>
      </c>
      <c r="G780" s="1027">
        <v>5243.49</v>
      </c>
      <c r="J780" s="570" t="s">
        <v>5368</v>
      </c>
      <c r="K780" s="645">
        <f>IFERROR(VLOOKUP(J780,REAJUSTE!A:Y,25,FALSE),"")</f>
        <v>1.012</v>
      </c>
    </row>
    <row r="781" spans="1:11" ht="18" x14ac:dyDescent="0.25">
      <c r="A781" s="1025">
        <v>705277</v>
      </c>
      <c r="B781" s="1026" t="s">
        <v>6381</v>
      </c>
      <c r="C781" s="1025" t="s">
        <v>7</v>
      </c>
      <c r="D781" s="577">
        <f t="shared" si="12"/>
        <v>6462.27</v>
      </c>
      <c r="G781" s="1027">
        <v>6385.65</v>
      </c>
      <c r="J781" s="570" t="s">
        <v>5368</v>
      </c>
      <c r="K781" s="645">
        <f>IFERROR(VLOOKUP(J781,REAJUSTE!A:Y,25,FALSE),"")</f>
        <v>1.012</v>
      </c>
    </row>
    <row r="782" spans="1:11" ht="18" x14ac:dyDescent="0.25">
      <c r="A782" s="1025">
        <v>705276</v>
      </c>
      <c r="B782" s="1026" t="s">
        <v>6382</v>
      </c>
      <c r="C782" s="1025" t="s">
        <v>7</v>
      </c>
      <c r="D782" s="577">
        <f t="shared" si="12"/>
        <v>5882.1</v>
      </c>
      <c r="G782" s="1027">
        <v>5812.36</v>
      </c>
      <c r="J782" s="570" t="s">
        <v>5368</v>
      </c>
      <c r="K782" s="645">
        <f>IFERROR(VLOOKUP(J782,REAJUSTE!A:Y,25,FALSE),"")</f>
        <v>1.012</v>
      </c>
    </row>
    <row r="783" spans="1:11" ht="18" x14ac:dyDescent="0.25">
      <c r="A783" s="1025">
        <v>705279</v>
      </c>
      <c r="B783" s="1026" t="s">
        <v>6383</v>
      </c>
      <c r="C783" s="1025" t="s">
        <v>7</v>
      </c>
      <c r="D783" s="577">
        <f t="shared" si="12"/>
        <v>7346</v>
      </c>
      <c r="G783" s="1027">
        <v>7258.9</v>
      </c>
      <c r="J783" s="570" t="s">
        <v>5368</v>
      </c>
      <c r="K783" s="645">
        <f>IFERROR(VLOOKUP(J783,REAJUSTE!A:Y,25,FALSE),"")</f>
        <v>1.012</v>
      </c>
    </row>
    <row r="784" spans="1:11" ht="18" x14ac:dyDescent="0.25">
      <c r="A784" s="1025">
        <v>705278</v>
      </c>
      <c r="B784" s="1026" t="s">
        <v>6384</v>
      </c>
      <c r="C784" s="1025" t="s">
        <v>7</v>
      </c>
      <c r="D784" s="577">
        <f t="shared" si="12"/>
        <v>6765.83</v>
      </c>
      <c r="G784" s="1027">
        <v>6685.61</v>
      </c>
      <c r="J784" s="570" t="s">
        <v>5368</v>
      </c>
      <c r="K784" s="645">
        <f>IFERROR(VLOOKUP(J784,REAJUSTE!A:Y,25,FALSE),"")</f>
        <v>1.012</v>
      </c>
    </row>
    <row r="785" spans="1:11" ht="18" x14ac:dyDescent="0.25">
      <c r="A785" s="1025">
        <v>705285</v>
      </c>
      <c r="B785" s="1026" t="s">
        <v>6385</v>
      </c>
      <c r="C785" s="1025" t="s">
        <v>7</v>
      </c>
      <c r="D785" s="577">
        <f t="shared" si="12"/>
        <v>7405.28</v>
      </c>
      <c r="G785" s="1027">
        <v>7317.48</v>
      </c>
      <c r="J785" s="570" t="s">
        <v>5368</v>
      </c>
      <c r="K785" s="645">
        <f>IFERROR(VLOOKUP(J785,REAJUSTE!A:Y,25,FALSE),"")</f>
        <v>1.012</v>
      </c>
    </row>
    <row r="786" spans="1:11" ht="18" x14ac:dyDescent="0.25">
      <c r="A786" s="1025">
        <v>705284</v>
      </c>
      <c r="B786" s="1026" t="s">
        <v>6386</v>
      </c>
      <c r="C786" s="1025" t="s">
        <v>7</v>
      </c>
      <c r="D786" s="577">
        <f t="shared" si="12"/>
        <v>6847.75</v>
      </c>
      <c r="G786" s="1027">
        <v>6766.56</v>
      </c>
      <c r="J786" s="570" t="s">
        <v>5368</v>
      </c>
      <c r="K786" s="645">
        <f>IFERROR(VLOOKUP(J786,REAJUSTE!A:Y,25,FALSE),"")</f>
        <v>1.012</v>
      </c>
    </row>
    <row r="787" spans="1:11" ht="18" x14ac:dyDescent="0.25">
      <c r="A787" s="1025">
        <v>705287</v>
      </c>
      <c r="B787" s="1026" t="s">
        <v>6387</v>
      </c>
      <c r="C787" s="1025" t="s">
        <v>7</v>
      </c>
      <c r="D787" s="577">
        <f t="shared" si="12"/>
        <v>6770.57</v>
      </c>
      <c r="G787" s="1027">
        <v>6690.29</v>
      </c>
      <c r="J787" s="570" t="s">
        <v>5368</v>
      </c>
      <c r="K787" s="645">
        <f>IFERROR(VLOOKUP(J787,REAJUSTE!A:Y,25,FALSE),"")</f>
        <v>1.012</v>
      </c>
    </row>
    <row r="788" spans="1:11" ht="18" x14ac:dyDescent="0.25">
      <c r="A788" s="1025">
        <v>705286</v>
      </c>
      <c r="B788" s="1026" t="s">
        <v>6388</v>
      </c>
      <c r="C788" s="1025" t="s">
        <v>7</v>
      </c>
      <c r="D788" s="577">
        <f t="shared" si="12"/>
        <v>6213.04</v>
      </c>
      <c r="G788" s="1027">
        <v>6139.37</v>
      </c>
      <c r="J788" s="570" t="s">
        <v>5368</v>
      </c>
      <c r="K788" s="645">
        <f>IFERROR(VLOOKUP(J788,REAJUSTE!A:Y,25,FALSE),"")</f>
        <v>1.012</v>
      </c>
    </row>
    <row r="789" spans="1:11" ht="18" x14ac:dyDescent="0.25">
      <c r="A789" s="1025">
        <v>705295</v>
      </c>
      <c r="B789" s="1026" t="s">
        <v>6389</v>
      </c>
      <c r="C789" s="1025" t="s">
        <v>7</v>
      </c>
      <c r="D789" s="577">
        <f t="shared" si="12"/>
        <v>10366.27</v>
      </c>
      <c r="G789" s="1027">
        <v>10243.35</v>
      </c>
      <c r="J789" s="570" t="s">
        <v>5368</v>
      </c>
      <c r="K789" s="645">
        <f>IFERROR(VLOOKUP(J789,REAJUSTE!A:Y,25,FALSE),"")</f>
        <v>1.012</v>
      </c>
    </row>
    <row r="790" spans="1:11" ht="18" x14ac:dyDescent="0.25">
      <c r="A790" s="1025">
        <v>705294</v>
      </c>
      <c r="B790" s="1026" t="s">
        <v>6390</v>
      </c>
      <c r="C790" s="1025" t="s">
        <v>7</v>
      </c>
      <c r="D790" s="577">
        <f t="shared" si="12"/>
        <v>9505.4</v>
      </c>
      <c r="G790" s="1027">
        <v>9392.69</v>
      </c>
      <c r="J790" s="570" t="s">
        <v>5368</v>
      </c>
      <c r="K790" s="645">
        <f>IFERROR(VLOOKUP(J790,REAJUSTE!A:Y,25,FALSE),"")</f>
        <v>1.012</v>
      </c>
    </row>
    <row r="791" spans="1:11" ht="18" x14ac:dyDescent="0.25">
      <c r="A791" s="1025">
        <v>705297</v>
      </c>
      <c r="B791" s="1026" t="s">
        <v>6391</v>
      </c>
      <c r="C791" s="1025" t="s">
        <v>7</v>
      </c>
      <c r="D791" s="577">
        <f t="shared" si="12"/>
        <v>11197.57</v>
      </c>
      <c r="G791" s="1027">
        <v>11064.8</v>
      </c>
      <c r="J791" s="570" t="s">
        <v>5368</v>
      </c>
      <c r="K791" s="645">
        <f>IFERROR(VLOOKUP(J791,REAJUSTE!A:Y,25,FALSE),"")</f>
        <v>1.012</v>
      </c>
    </row>
    <row r="792" spans="1:11" ht="18" x14ac:dyDescent="0.25">
      <c r="A792" s="1025">
        <v>705296</v>
      </c>
      <c r="B792" s="1026" t="s">
        <v>6392</v>
      </c>
      <c r="C792" s="1025" t="s">
        <v>7</v>
      </c>
      <c r="D792" s="577">
        <f t="shared" si="12"/>
        <v>10336.69</v>
      </c>
      <c r="G792" s="1027">
        <v>10214.129999999999</v>
      </c>
      <c r="J792" s="570" t="s">
        <v>5368</v>
      </c>
      <c r="K792" s="645">
        <f>IFERROR(VLOOKUP(J792,REAJUSTE!A:Y,25,FALSE),"")</f>
        <v>1.012</v>
      </c>
    </row>
    <row r="793" spans="1:11" ht="18" x14ac:dyDescent="0.25">
      <c r="A793" s="1025">
        <v>705289</v>
      </c>
      <c r="B793" s="1026" t="s">
        <v>6393</v>
      </c>
      <c r="C793" s="1025" t="s">
        <v>7</v>
      </c>
      <c r="D793" s="577">
        <f t="shared" si="12"/>
        <v>7642.94</v>
      </c>
      <c r="G793" s="1027">
        <v>7552.32</v>
      </c>
      <c r="J793" s="570" t="s">
        <v>5368</v>
      </c>
      <c r="K793" s="645">
        <f>IFERROR(VLOOKUP(J793,REAJUSTE!A:Y,25,FALSE),"")</f>
        <v>1.012</v>
      </c>
    </row>
    <row r="794" spans="1:11" ht="18" x14ac:dyDescent="0.25">
      <c r="A794" s="1025">
        <v>705288</v>
      </c>
      <c r="B794" s="1026" t="s">
        <v>6394</v>
      </c>
      <c r="C794" s="1025" t="s">
        <v>7</v>
      </c>
      <c r="D794" s="577">
        <f t="shared" si="12"/>
        <v>6936.71</v>
      </c>
      <c r="G794" s="1027">
        <v>6854.46</v>
      </c>
      <c r="J794" s="570" t="s">
        <v>5368</v>
      </c>
      <c r="K794" s="645">
        <f>IFERROR(VLOOKUP(J794,REAJUSTE!A:Y,25,FALSE),"")</f>
        <v>1.012</v>
      </c>
    </row>
    <row r="795" spans="1:11" ht="18" x14ac:dyDescent="0.25">
      <c r="A795" s="1025">
        <v>705291</v>
      </c>
      <c r="B795" s="1026" t="s">
        <v>6395</v>
      </c>
      <c r="C795" s="1025" t="s">
        <v>7</v>
      </c>
      <c r="D795" s="577">
        <f t="shared" si="12"/>
        <v>8706.7099999999991</v>
      </c>
      <c r="G795" s="1027">
        <v>8603.4699999999993</v>
      </c>
      <c r="J795" s="570" t="s">
        <v>5368</v>
      </c>
      <c r="K795" s="645">
        <f>IFERROR(VLOOKUP(J795,REAJUSTE!A:Y,25,FALSE),"")</f>
        <v>1.012</v>
      </c>
    </row>
    <row r="796" spans="1:11" ht="18" x14ac:dyDescent="0.25">
      <c r="A796" s="1025">
        <v>705290</v>
      </c>
      <c r="B796" s="1026" t="s">
        <v>6396</v>
      </c>
      <c r="C796" s="1025" t="s">
        <v>7</v>
      </c>
      <c r="D796" s="577">
        <f t="shared" si="12"/>
        <v>8000.47</v>
      </c>
      <c r="G796" s="1027">
        <v>7905.61</v>
      </c>
      <c r="J796" s="570" t="s">
        <v>5368</v>
      </c>
      <c r="K796" s="645">
        <f>IFERROR(VLOOKUP(J796,REAJUSTE!A:Y,25,FALSE),"")</f>
        <v>1.012</v>
      </c>
    </row>
    <row r="797" spans="1:11" ht="18" x14ac:dyDescent="0.25">
      <c r="A797" s="1025">
        <v>705293</v>
      </c>
      <c r="B797" s="1026" t="s">
        <v>6397</v>
      </c>
      <c r="C797" s="1025" t="s">
        <v>7</v>
      </c>
      <c r="D797" s="577">
        <f t="shared" si="12"/>
        <v>9388.6299999999992</v>
      </c>
      <c r="G797" s="1027">
        <v>9277.31</v>
      </c>
      <c r="J797" s="570" t="s">
        <v>5368</v>
      </c>
      <c r="K797" s="645">
        <f>IFERROR(VLOOKUP(J797,REAJUSTE!A:Y,25,FALSE),"")</f>
        <v>1.012</v>
      </c>
    </row>
    <row r="798" spans="1:11" ht="18" x14ac:dyDescent="0.25">
      <c r="A798" s="1025">
        <v>705292</v>
      </c>
      <c r="B798" s="1026" t="s">
        <v>6398</v>
      </c>
      <c r="C798" s="1025" t="s">
        <v>7</v>
      </c>
      <c r="D798" s="577">
        <f t="shared" si="12"/>
        <v>8527.75</v>
      </c>
      <c r="G798" s="1027">
        <v>8426.64</v>
      </c>
      <c r="J798" s="570" t="s">
        <v>5368</v>
      </c>
      <c r="K798" s="645">
        <f>IFERROR(VLOOKUP(J798,REAJUSTE!A:Y,25,FALSE),"")</f>
        <v>1.012</v>
      </c>
    </row>
    <row r="799" spans="1:11" ht="18" x14ac:dyDescent="0.25">
      <c r="A799" s="1025">
        <v>705299</v>
      </c>
      <c r="B799" s="1026" t="s">
        <v>6399</v>
      </c>
      <c r="C799" s="1025" t="s">
        <v>7</v>
      </c>
      <c r="D799" s="577">
        <f t="shared" si="12"/>
        <v>9509.57</v>
      </c>
      <c r="G799" s="1027">
        <v>9396.81</v>
      </c>
      <c r="J799" s="570" t="s">
        <v>5368</v>
      </c>
      <c r="K799" s="645">
        <f>IFERROR(VLOOKUP(J799,REAJUSTE!A:Y,25,FALSE),"")</f>
        <v>1.012</v>
      </c>
    </row>
    <row r="800" spans="1:11" ht="18" x14ac:dyDescent="0.25">
      <c r="A800" s="1025">
        <v>705298</v>
      </c>
      <c r="B800" s="1026" t="s">
        <v>6400</v>
      </c>
      <c r="C800" s="1025" t="s">
        <v>7</v>
      </c>
      <c r="D800" s="577">
        <f t="shared" si="12"/>
        <v>8677.27</v>
      </c>
      <c r="G800" s="1027">
        <v>8574.3799999999992</v>
      </c>
      <c r="J800" s="570" t="s">
        <v>5368</v>
      </c>
      <c r="K800" s="645">
        <f>IFERROR(VLOOKUP(J800,REAJUSTE!A:Y,25,FALSE),"")</f>
        <v>1.012</v>
      </c>
    </row>
    <row r="801" spans="1:11" ht="18" x14ac:dyDescent="0.25">
      <c r="A801" s="1025">
        <v>705301</v>
      </c>
      <c r="B801" s="1026" t="s">
        <v>6401</v>
      </c>
      <c r="C801" s="1025" t="s">
        <v>7</v>
      </c>
      <c r="D801" s="577">
        <f t="shared" si="12"/>
        <v>8904.93</v>
      </c>
      <c r="G801" s="1027">
        <v>8799.34</v>
      </c>
      <c r="J801" s="570" t="s">
        <v>5368</v>
      </c>
      <c r="K801" s="645">
        <f>IFERROR(VLOOKUP(J801,REAJUSTE!A:Y,25,FALSE),"")</f>
        <v>1.012</v>
      </c>
    </row>
    <row r="802" spans="1:11" ht="18" x14ac:dyDescent="0.25">
      <c r="A802" s="1025">
        <v>705300</v>
      </c>
      <c r="B802" s="1026" t="s">
        <v>6402</v>
      </c>
      <c r="C802" s="1025" t="s">
        <v>7</v>
      </c>
      <c r="D802" s="577">
        <f t="shared" si="12"/>
        <v>8072.63</v>
      </c>
      <c r="G802" s="1027">
        <v>7976.91</v>
      </c>
      <c r="J802" s="570" t="s">
        <v>5368</v>
      </c>
      <c r="K802" s="645">
        <f>IFERROR(VLOOKUP(J802,REAJUSTE!A:Y,25,FALSE),"")</f>
        <v>1.012</v>
      </c>
    </row>
    <row r="803" spans="1:11" ht="18" x14ac:dyDescent="0.25">
      <c r="A803" s="1025">
        <v>705309</v>
      </c>
      <c r="B803" s="1026" t="s">
        <v>6403</v>
      </c>
      <c r="C803" s="1025" t="s">
        <v>7</v>
      </c>
      <c r="D803" s="577">
        <f t="shared" si="12"/>
        <v>14380.11</v>
      </c>
      <c r="G803" s="1027">
        <v>14209.6</v>
      </c>
      <c r="J803" s="570" t="s">
        <v>5368</v>
      </c>
      <c r="K803" s="645">
        <f>IFERROR(VLOOKUP(J803,REAJUSTE!A:Y,25,FALSE),"")</f>
        <v>1.012</v>
      </c>
    </row>
    <row r="804" spans="1:11" ht="18" x14ac:dyDescent="0.25">
      <c r="A804" s="1025">
        <v>705308</v>
      </c>
      <c r="B804" s="1026" t="s">
        <v>6404</v>
      </c>
      <c r="C804" s="1025" t="s">
        <v>7</v>
      </c>
      <c r="D804" s="577">
        <f t="shared" si="12"/>
        <v>13134.75</v>
      </c>
      <c r="G804" s="1027">
        <v>12979.01</v>
      </c>
      <c r="J804" s="570" t="s">
        <v>5368</v>
      </c>
      <c r="K804" s="645">
        <f>IFERROR(VLOOKUP(J804,REAJUSTE!A:Y,25,FALSE),"")</f>
        <v>1.012</v>
      </c>
    </row>
    <row r="805" spans="1:11" ht="18" x14ac:dyDescent="0.25">
      <c r="A805" s="1025">
        <v>705311</v>
      </c>
      <c r="B805" s="1026" t="s">
        <v>6405</v>
      </c>
      <c r="C805" s="1025" t="s">
        <v>7</v>
      </c>
      <c r="D805" s="577">
        <f t="shared" si="12"/>
        <v>14285.11</v>
      </c>
      <c r="G805" s="1027">
        <v>14115.73</v>
      </c>
      <c r="J805" s="570" t="s">
        <v>5368</v>
      </c>
      <c r="K805" s="645">
        <f>IFERROR(VLOOKUP(J805,REAJUSTE!A:Y,25,FALSE),"")</f>
        <v>1.012</v>
      </c>
    </row>
    <row r="806" spans="1:11" ht="18" x14ac:dyDescent="0.25">
      <c r="A806" s="1025">
        <v>705310</v>
      </c>
      <c r="B806" s="1026" t="s">
        <v>6406</v>
      </c>
      <c r="C806" s="1025" t="s">
        <v>7</v>
      </c>
      <c r="D806" s="577">
        <f t="shared" si="12"/>
        <v>13039.76</v>
      </c>
      <c r="G806" s="1027">
        <v>12885.14</v>
      </c>
      <c r="J806" s="570" t="s">
        <v>5368</v>
      </c>
      <c r="K806" s="645">
        <f>IFERROR(VLOOKUP(J806,REAJUSTE!A:Y,25,FALSE),"")</f>
        <v>1.012</v>
      </c>
    </row>
    <row r="807" spans="1:11" ht="18" x14ac:dyDescent="0.25">
      <c r="A807" s="1025">
        <v>705303</v>
      </c>
      <c r="B807" s="1026" t="s">
        <v>6407</v>
      </c>
      <c r="C807" s="1025" t="s">
        <v>7</v>
      </c>
      <c r="D807" s="577">
        <f t="shared" si="12"/>
        <v>9574.7199999999993</v>
      </c>
      <c r="G807" s="1027">
        <v>9461.19</v>
      </c>
      <c r="J807" s="570" t="s">
        <v>5368</v>
      </c>
      <c r="K807" s="645">
        <f>IFERROR(VLOOKUP(J807,REAJUSTE!A:Y,25,FALSE),"")</f>
        <v>1.012</v>
      </c>
    </row>
    <row r="808" spans="1:11" ht="18" x14ac:dyDescent="0.25">
      <c r="A808" s="1025">
        <v>705302</v>
      </c>
      <c r="B808" s="1026" t="s">
        <v>6408</v>
      </c>
      <c r="C808" s="1025" t="s">
        <v>7</v>
      </c>
      <c r="D808" s="577">
        <f t="shared" si="12"/>
        <v>8560.73</v>
      </c>
      <c r="G808" s="1027">
        <v>8459.2199999999993</v>
      </c>
      <c r="J808" s="570" t="s">
        <v>5368</v>
      </c>
      <c r="K808" s="645">
        <f>IFERROR(VLOOKUP(J808,REAJUSTE!A:Y,25,FALSE),"")</f>
        <v>1.012</v>
      </c>
    </row>
    <row r="809" spans="1:11" ht="18" x14ac:dyDescent="0.25">
      <c r="A809" s="1025">
        <v>705305</v>
      </c>
      <c r="B809" s="1026" t="s">
        <v>6409</v>
      </c>
      <c r="C809" s="1025" t="s">
        <v>7</v>
      </c>
      <c r="D809" s="577">
        <f t="shared" si="12"/>
        <v>11671.47</v>
      </c>
      <c r="G809" s="1027">
        <v>11533.08</v>
      </c>
      <c r="J809" s="570" t="s">
        <v>5368</v>
      </c>
      <c r="K809" s="645">
        <f>IFERROR(VLOOKUP(J809,REAJUSTE!A:Y,25,FALSE),"")</f>
        <v>1.012</v>
      </c>
    </row>
    <row r="810" spans="1:11" ht="18" x14ac:dyDescent="0.25">
      <c r="A810" s="1025">
        <v>705304</v>
      </c>
      <c r="B810" s="1026" t="s">
        <v>6410</v>
      </c>
      <c r="C810" s="1025" t="s">
        <v>7</v>
      </c>
      <c r="D810" s="577">
        <f t="shared" si="12"/>
        <v>10657.48</v>
      </c>
      <c r="G810" s="1027">
        <v>10531.11</v>
      </c>
      <c r="J810" s="570" t="s">
        <v>5368</v>
      </c>
      <c r="K810" s="645">
        <f>IFERROR(VLOOKUP(J810,REAJUSTE!A:Y,25,FALSE),"")</f>
        <v>1.012</v>
      </c>
    </row>
    <row r="811" spans="1:11" ht="18" x14ac:dyDescent="0.25">
      <c r="A811" s="1025">
        <v>705307</v>
      </c>
      <c r="B811" s="1026" t="s">
        <v>6411</v>
      </c>
      <c r="C811" s="1025" t="s">
        <v>7</v>
      </c>
      <c r="D811" s="577">
        <f t="shared" si="12"/>
        <v>12869.78</v>
      </c>
      <c r="G811" s="1027">
        <v>12717.18</v>
      </c>
      <c r="J811" s="570" t="s">
        <v>5368</v>
      </c>
      <c r="K811" s="645">
        <f>IFERROR(VLOOKUP(J811,REAJUSTE!A:Y,25,FALSE),"")</f>
        <v>1.012</v>
      </c>
    </row>
    <row r="812" spans="1:11" ht="18" x14ac:dyDescent="0.25">
      <c r="A812" s="1025">
        <v>705306</v>
      </c>
      <c r="B812" s="1026" t="s">
        <v>6412</v>
      </c>
      <c r="C812" s="1025" t="s">
        <v>7</v>
      </c>
      <c r="D812" s="577">
        <f t="shared" si="12"/>
        <v>11624.42</v>
      </c>
      <c r="G812" s="1027">
        <v>11486.59</v>
      </c>
      <c r="J812" s="570" t="s">
        <v>5368</v>
      </c>
      <c r="K812" s="645">
        <f>IFERROR(VLOOKUP(J812,REAJUSTE!A:Y,25,FALSE),"")</f>
        <v>1.012</v>
      </c>
    </row>
    <row r="813" spans="1:11" ht="18" x14ac:dyDescent="0.25">
      <c r="A813" s="1025">
        <v>705169</v>
      </c>
      <c r="B813" s="1026" t="s">
        <v>6413</v>
      </c>
      <c r="C813" s="1025" t="s">
        <v>7</v>
      </c>
      <c r="D813" s="577">
        <f t="shared" si="12"/>
        <v>2406.3200000000002</v>
      </c>
      <c r="G813" s="1027">
        <v>2377.79</v>
      </c>
      <c r="J813" s="570" t="s">
        <v>5368</v>
      </c>
      <c r="K813" s="645">
        <f>IFERROR(VLOOKUP(J813,REAJUSTE!A:Y,25,FALSE),"")</f>
        <v>1.012</v>
      </c>
    </row>
    <row r="814" spans="1:11" ht="18" x14ac:dyDescent="0.25">
      <c r="A814" s="1025">
        <v>705168</v>
      </c>
      <c r="B814" s="1026" t="s">
        <v>6414</v>
      </c>
      <c r="C814" s="1025" t="s">
        <v>7</v>
      </c>
      <c r="D814" s="577">
        <f t="shared" si="12"/>
        <v>2214.04</v>
      </c>
      <c r="G814" s="1027">
        <v>2187.79</v>
      </c>
      <c r="J814" s="570" t="s">
        <v>5368</v>
      </c>
      <c r="K814" s="645">
        <f>IFERROR(VLOOKUP(J814,REAJUSTE!A:Y,25,FALSE),"")</f>
        <v>1.012</v>
      </c>
    </row>
    <row r="815" spans="1:11" ht="18" x14ac:dyDescent="0.25">
      <c r="A815" s="1025">
        <v>705171</v>
      </c>
      <c r="B815" s="1026" t="s">
        <v>6415</v>
      </c>
      <c r="C815" s="1025" t="s">
        <v>7</v>
      </c>
      <c r="D815" s="577">
        <f t="shared" si="12"/>
        <v>2127.64</v>
      </c>
      <c r="G815" s="1027">
        <v>2102.42</v>
      </c>
      <c r="J815" s="570" t="s">
        <v>5368</v>
      </c>
      <c r="K815" s="645">
        <f>IFERROR(VLOOKUP(J815,REAJUSTE!A:Y,25,FALSE),"")</f>
        <v>1.012</v>
      </c>
    </row>
    <row r="816" spans="1:11" ht="18" x14ac:dyDescent="0.25">
      <c r="A816" s="1025">
        <v>705170</v>
      </c>
      <c r="B816" s="1026" t="s">
        <v>6416</v>
      </c>
      <c r="C816" s="1025" t="s">
        <v>7</v>
      </c>
      <c r="D816" s="577">
        <f t="shared" si="12"/>
        <v>1935.36</v>
      </c>
      <c r="G816" s="1027">
        <v>1912.42</v>
      </c>
      <c r="J816" s="570" t="s">
        <v>5368</v>
      </c>
      <c r="K816" s="645">
        <f>IFERROR(VLOOKUP(J816,REAJUSTE!A:Y,25,FALSE),"")</f>
        <v>1.012</v>
      </c>
    </row>
    <row r="817" spans="1:11" ht="18" x14ac:dyDescent="0.25">
      <c r="A817" s="1025">
        <v>705179</v>
      </c>
      <c r="B817" s="1026" t="s">
        <v>6417</v>
      </c>
      <c r="C817" s="1025" t="s">
        <v>7</v>
      </c>
      <c r="D817" s="577">
        <f t="shared" si="12"/>
        <v>3025.92</v>
      </c>
      <c r="G817" s="1027">
        <v>2990.04</v>
      </c>
      <c r="J817" s="570" t="s">
        <v>5368</v>
      </c>
      <c r="K817" s="645">
        <f>IFERROR(VLOOKUP(J817,REAJUSTE!A:Y,25,FALSE),"")</f>
        <v>1.012</v>
      </c>
    </row>
    <row r="818" spans="1:11" ht="18" x14ac:dyDescent="0.25">
      <c r="A818" s="1025">
        <v>705178</v>
      </c>
      <c r="B818" s="1026" t="s">
        <v>6418</v>
      </c>
      <c r="C818" s="1025" t="s">
        <v>7</v>
      </c>
      <c r="D818" s="577">
        <f t="shared" si="12"/>
        <v>2772.1</v>
      </c>
      <c r="G818" s="1027">
        <v>2739.23</v>
      </c>
      <c r="J818" s="570" t="s">
        <v>5368</v>
      </c>
      <c r="K818" s="645">
        <f>IFERROR(VLOOKUP(J818,REAJUSTE!A:Y,25,FALSE),"")</f>
        <v>1.012</v>
      </c>
    </row>
    <row r="819" spans="1:11" ht="18" x14ac:dyDescent="0.25">
      <c r="A819" s="1025">
        <v>705181</v>
      </c>
      <c r="B819" s="1026" t="s">
        <v>6419</v>
      </c>
      <c r="C819" s="1025" t="s">
        <v>7</v>
      </c>
      <c r="D819" s="577">
        <f t="shared" si="12"/>
        <v>3162.7</v>
      </c>
      <c r="G819" s="1027">
        <v>3125.2</v>
      </c>
      <c r="J819" s="570" t="s">
        <v>5368</v>
      </c>
      <c r="K819" s="645">
        <f>IFERROR(VLOOKUP(J819,REAJUSTE!A:Y,25,FALSE),"")</f>
        <v>1.012</v>
      </c>
    </row>
    <row r="820" spans="1:11" ht="18" x14ac:dyDescent="0.25">
      <c r="A820" s="1025">
        <v>705180</v>
      </c>
      <c r="B820" s="1026" t="s">
        <v>6420</v>
      </c>
      <c r="C820" s="1025" t="s">
        <v>7</v>
      </c>
      <c r="D820" s="577">
        <f t="shared" si="12"/>
        <v>2908.88</v>
      </c>
      <c r="G820" s="1027">
        <v>2874.39</v>
      </c>
      <c r="J820" s="570" t="s">
        <v>5368</v>
      </c>
      <c r="K820" s="645">
        <f>IFERROR(VLOOKUP(J820,REAJUSTE!A:Y,25,FALSE),"")</f>
        <v>1.012</v>
      </c>
    </row>
    <row r="821" spans="1:11" ht="18" x14ac:dyDescent="0.25">
      <c r="A821" s="1025">
        <v>705173</v>
      </c>
      <c r="B821" s="1026" t="s">
        <v>6421</v>
      </c>
      <c r="C821" s="1025" t="s">
        <v>7</v>
      </c>
      <c r="D821" s="577">
        <f t="shared" si="12"/>
        <v>2322</v>
      </c>
      <c r="G821" s="1027">
        <v>2294.4699999999998</v>
      </c>
      <c r="J821" s="570" t="s">
        <v>5368</v>
      </c>
      <c r="K821" s="645">
        <f>IFERROR(VLOOKUP(J821,REAJUSTE!A:Y,25,FALSE),"")</f>
        <v>1.012</v>
      </c>
    </row>
    <row r="822" spans="1:11" ht="18" x14ac:dyDescent="0.25">
      <c r="A822" s="1025">
        <v>705172</v>
      </c>
      <c r="B822" s="1026" t="s">
        <v>6422</v>
      </c>
      <c r="C822" s="1025" t="s">
        <v>7</v>
      </c>
      <c r="D822" s="577">
        <f t="shared" si="12"/>
        <v>2129.7199999999998</v>
      </c>
      <c r="G822" s="1027">
        <v>2104.4699999999998</v>
      </c>
      <c r="J822" s="570" t="s">
        <v>5368</v>
      </c>
      <c r="K822" s="645">
        <f>IFERROR(VLOOKUP(J822,REAJUSTE!A:Y,25,FALSE),"")</f>
        <v>1.012</v>
      </c>
    </row>
    <row r="823" spans="1:11" ht="18" x14ac:dyDescent="0.25">
      <c r="A823" s="1025">
        <v>705175</v>
      </c>
      <c r="B823" s="1026" t="s">
        <v>6423</v>
      </c>
      <c r="C823" s="1025" t="s">
        <v>7</v>
      </c>
      <c r="D823" s="577">
        <f t="shared" si="12"/>
        <v>2589.71</v>
      </c>
      <c r="G823" s="1027">
        <v>2559.0100000000002</v>
      </c>
      <c r="J823" s="570" t="s">
        <v>5368</v>
      </c>
      <c r="K823" s="645">
        <f>IFERROR(VLOOKUP(J823,REAJUSTE!A:Y,25,FALSE),"")</f>
        <v>1.012</v>
      </c>
    </row>
    <row r="824" spans="1:11" ht="18" x14ac:dyDescent="0.25">
      <c r="A824" s="1025">
        <v>705174</v>
      </c>
      <c r="B824" s="1026" t="s">
        <v>6424</v>
      </c>
      <c r="C824" s="1025" t="s">
        <v>7</v>
      </c>
      <c r="D824" s="577">
        <f t="shared" si="12"/>
        <v>2397.44</v>
      </c>
      <c r="G824" s="1027">
        <v>2369.02</v>
      </c>
      <c r="J824" s="570" t="s">
        <v>5368</v>
      </c>
      <c r="K824" s="645">
        <f>IFERROR(VLOOKUP(J824,REAJUSTE!A:Y,25,FALSE),"")</f>
        <v>1.012</v>
      </c>
    </row>
    <row r="825" spans="1:11" ht="18" x14ac:dyDescent="0.25">
      <c r="A825" s="1025">
        <v>705177</v>
      </c>
      <c r="B825" s="1026" t="s">
        <v>6425</v>
      </c>
      <c r="C825" s="1025" t="s">
        <v>7</v>
      </c>
      <c r="D825" s="577">
        <f t="shared" si="12"/>
        <v>2912.5</v>
      </c>
      <c r="G825" s="1027">
        <v>2877.97</v>
      </c>
      <c r="J825" s="570" t="s">
        <v>5368</v>
      </c>
      <c r="K825" s="645">
        <f>IFERROR(VLOOKUP(J825,REAJUSTE!A:Y,25,FALSE),"")</f>
        <v>1.012</v>
      </c>
    </row>
    <row r="826" spans="1:11" ht="18" x14ac:dyDescent="0.25">
      <c r="A826" s="1025">
        <v>705176</v>
      </c>
      <c r="B826" s="1026" t="s">
        <v>6426</v>
      </c>
      <c r="C826" s="1025" t="s">
        <v>7</v>
      </c>
      <c r="D826" s="577">
        <f t="shared" si="12"/>
        <v>2658.69</v>
      </c>
      <c r="G826" s="1027">
        <v>2627.17</v>
      </c>
      <c r="J826" s="570" t="s">
        <v>5368</v>
      </c>
      <c r="K826" s="645">
        <f>IFERROR(VLOOKUP(J826,REAJUSTE!A:Y,25,FALSE),"")</f>
        <v>1.012</v>
      </c>
    </row>
    <row r="827" spans="1:11" ht="18" x14ac:dyDescent="0.25">
      <c r="A827" s="1025">
        <v>705183</v>
      </c>
      <c r="B827" s="1026" t="s">
        <v>6427</v>
      </c>
      <c r="C827" s="1025" t="s">
        <v>7</v>
      </c>
      <c r="D827" s="577">
        <f t="shared" si="12"/>
        <v>3360.33</v>
      </c>
      <c r="G827" s="1027">
        <v>3320.49</v>
      </c>
      <c r="J827" s="570" t="s">
        <v>5368</v>
      </c>
      <c r="K827" s="645">
        <f>IFERROR(VLOOKUP(J827,REAJUSTE!A:Y,25,FALSE),"")</f>
        <v>1.012</v>
      </c>
    </row>
    <row r="828" spans="1:11" ht="18" x14ac:dyDescent="0.25">
      <c r="A828" s="1025">
        <v>705182</v>
      </c>
      <c r="B828" s="1026" t="s">
        <v>6428</v>
      </c>
      <c r="C828" s="1025" t="s">
        <v>7</v>
      </c>
      <c r="D828" s="577">
        <f t="shared" si="12"/>
        <v>3113.19</v>
      </c>
      <c r="G828" s="1027">
        <v>3076.28</v>
      </c>
      <c r="J828" s="570" t="s">
        <v>5368</v>
      </c>
      <c r="K828" s="645">
        <f>IFERROR(VLOOKUP(J828,REAJUSTE!A:Y,25,FALSE),"")</f>
        <v>1.012</v>
      </c>
    </row>
    <row r="829" spans="1:11" ht="18" x14ac:dyDescent="0.25">
      <c r="A829" s="1025">
        <v>705185</v>
      </c>
      <c r="B829" s="1026" t="s">
        <v>6429</v>
      </c>
      <c r="C829" s="1025" t="s">
        <v>7</v>
      </c>
      <c r="D829" s="577">
        <f t="shared" si="12"/>
        <v>3037.33</v>
      </c>
      <c r="G829" s="1027">
        <v>3001.32</v>
      </c>
      <c r="J829" s="570" t="s">
        <v>5368</v>
      </c>
      <c r="K829" s="645">
        <f>IFERROR(VLOOKUP(J829,REAJUSTE!A:Y,25,FALSE),"")</f>
        <v>1.012</v>
      </c>
    </row>
    <row r="830" spans="1:11" ht="18" x14ac:dyDescent="0.25">
      <c r="A830" s="1025">
        <v>705184</v>
      </c>
      <c r="B830" s="1026" t="s">
        <v>6430</v>
      </c>
      <c r="C830" s="1025" t="s">
        <v>7</v>
      </c>
      <c r="D830" s="577">
        <f t="shared" si="12"/>
        <v>2790.2</v>
      </c>
      <c r="G830" s="1027">
        <v>2757.12</v>
      </c>
      <c r="J830" s="570" t="s">
        <v>5368</v>
      </c>
      <c r="K830" s="645">
        <f>IFERROR(VLOOKUP(J830,REAJUSTE!A:Y,25,FALSE),"")</f>
        <v>1.012</v>
      </c>
    </row>
    <row r="831" spans="1:11" ht="18" x14ac:dyDescent="0.25">
      <c r="A831" s="1025">
        <v>705193</v>
      </c>
      <c r="B831" s="1026" t="s">
        <v>6431</v>
      </c>
      <c r="C831" s="1025" t="s">
        <v>7</v>
      </c>
      <c r="D831" s="577">
        <f t="shared" si="12"/>
        <v>4609.25</v>
      </c>
      <c r="G831" s="1027">
        <v>4554.6000000000004</v>
      </c>
      <c r="J831" s="570" t="s">
        <v>5368</v>
      </c>
      <c r="K831" s="645">
        <f>IFERROR(VLOOKUP(J831,REAJUSTE!A:Y,25,FALSE),"")</f>
        <v>1.012</v>
      </c>
    </row>
    <row r="832" spans="1:11" ht="18" x14ac:dyDescent="0.25">
      <c r="A832" s="1025">
        <v>705192</v>
      </c>
      <c r="B832" s="1026" t="s">
        <v>6432</v>
      </c>
      <c r="C832" s="1025" t="s">
        <v>7</v>
      </c>
      <c r="D832" s="577">
        <f t="shared" si="12"/>
        <v>4210.4799999999996</v>
      </c>
      <c r="G832" s="1027">
        <v>4160.5600000000004</v>
      </c>
      <c r="J832" s="570" t="s">
        <v>5368</v>
      </c>
      <c r="K832" s="645">
        <f>IFERROR(VLOOKUP(J832,REAJUSTE!A:Y,25,FALSE),"")</f>
        <v>1.012</v>
      </c>
    </row>
    <row r="833" spans="1:11" ht="18" x14ac:dyDescent="0.25">
      <c r="A833" s="1025">
        <v>705195</v>
      </c>
      <c r="B833" s="1026" t="s">
        <v>6433</v>
      </c>
      <c r="C833" s="1025" t="s">
        <v>7</v>
      </c>
      <c r="D833" s="577">
        <f t="shared" si="12"/>
        <v>4937.13</v>
      </c>
      <c r="G833" s="1027">
        <v>4878.59</v>
      </c>
      <c r="J833" s="570" t="s">
        <v>5368</v>
      </c>
      <c r="K833" s="645">
        <f>IFERROR(VLOOKUP(J833,REAJUSTE!A:Y,25,FALSE),"")</f>
        <v>1.012</v>
      </c>
    </row>
    <row r="834" spans="1:11" ht="18" x14ac:dyDescent="0.25">
      <c r="A834" s="1025">
        <v>705194</v>
      </c>
      <c r="B834" s="1026" t="s">
        <v>6434</v>
      </c>
      <c r="C834" s="1025" t="s">
        <v>7</v>
      </c>
      <c r="D834" s="577">
        <f t="shared" si="12"/>
        <v>4538.3599999999997</v>
      </c>
      <c r="G834" s="1027">
        <v>4484.55</v>
      </c>
      <c r="J834" s="570" t="s">
        <v>5368</v>
      </c>
      <c r="K834" s="645">
        <f>IFERROR(VLOOKUP(J834,REAJUSTE!A:Y,25,FALSE),"")</f>
        <v>1.012</v>
      </c>
    </row>
    <row r="835" spans="1:11" ht="18" x14ac:dyDescent="0.25">
      <c r="A835" s="1025">
        <v>705187</v>
      </c>
      <c r="B835" s="1026" t="s">
        <v>6435</v>
      </c>
      <c r="C835" s="1025" t="s">
        <v>7</v>
      </c>
      <c r="D835" s="577">
        <f t="shared" si="12"/>
        <v>3444.42</v>
      </c>
      <c r="G835" s="1027">
        <v>3403.58</v>
      </c>
      <c r="J835" s="570" t="s">
        <v>5368</v>
      </c>
      <c r="K835" s="645">
        <f>IFERROR(VLOOKUP(J835,REAJUSTE!A:Y,25,FALSE),"")</f>
        <v>1.012</v>
      </c>
    </row>
    <row r="836" spans="1:11" ht="18" x14ac:dyDescent="0.25">
      <c r="A836" s="1025">
        <v>705186</v>
      </c>
      <c r="B836" s="1026" t="s">
        <v>6436</v>
      </c>
      <c r="C836" s="1025" t="s">
        <v>7</v>
      </c>
      <c r="D836" s="577">
        <f t="shared" si="12"/>
        <v>3120.71</v>
      </c>
      <c r="G836" s="1027">
        <v>3083.71</v>
      </c>
      <c r="J836" s="570" t="s">
        <v>5368</v>
      </c>
      <c r="K836" s="645">
        <f>IFERROR(VLOOKUP(J836,REAJUSTE!A:Y,25,FALSE),"")</f>
        <v>1.012</v>
      </c>
    </row>
    <row r="837" spans="1:11" ht="18" x14ac:dyDescent="0.25">
      <c r="A837" s="1025">
        <v>705189</v>
      </c>
      <c r="B837" s="1026" t="s">
        <v>6437</v>
      </c>
      <c r="C837" s="1025" t="s">
        <v>7</v>
      </c>
      <c r="D837" s="577">
        <f t="shared" si="12"/>
        <v>3870.41</v>
      </c>
      <c r="G837" s="1027">
        <v>3824.52</v>
      </c>
      <c r="J837" s="570" t="s">
        <v>5368</v>
      </c>
      <c r="K837" s="645">
        <f>IFERROR(VLOOKUP(J837,REAJUSTE!A:Y,25,FALSE),"")</f>
        <v>1.012</v>
      </c>
    </row>
    <row r="838" spans="1:11" ht="18" x14ac:dyDescent="0.25">
      <c r="A838" s="1025">
        <v>705188</v>
      </c>
      <c r="B838" s="1026" t="s">
        <v>6438</v>
      </c>
      <c r="C838" s="1025" t="s">
        <v>7</v>
      </c>
      <c r="D838" s="577">
        <f t="shared" si="12"/>
        <v>3546.7</v>
      </c>
      <c r="G838" s="1027">
        <v>3504.65</v>
      </c>
      <c r="J838" s="570" t="s">
        <v>5368</v>
      </c>
      <c r="K838" s="645">
        <f>IFERROR(VLOOKUP(J838,REAJUSTE!A:Y,25,FALSE),"")</f>
        <v>1.012</v>
      </c>
    </row>
    <row r="839" spans="1:11" ht="18" x14ac:dyDescent="0.25">
      <c r="A839" s="1025">
        <v>705191</v>
      </c>
      <c r="B839" s="1026" t="s">
        <v>6439</v>
      </c>
      <c r="C839" s="1025" t="s">
        <v>7</v>
      </c>
      <c r="D839" s="577">
        <f t="shared" si="12"/>
        <v>4237.53</v>
      </c>
      <c r="G839" s="1027">
        <v>4187.29</v>
      </c>
      <c r="J839" s="570" t="s">
        <v>5368</v>
      </c>
      <c r="K839" s="645">
        <f>IFERROR(VLOOKUP(J839,REAJUSTE!A:Y,25,FALSE),"")</f>
        <v>1.012</v>
      </c>
    </row>
    <row r="840" spans="1:11" ht="18" x14ac:dyDescent="0.25">
      <c r="A840" s="1025">
        <v>705190</v>
      </c>
      <c r="B840" s="1026" t="s">
        <v>6440</v>
      </c>
      <c r="C840" s="1025" t="s">
        <v>7</v>
      </c>
      <c r="D840" s="577">
        <f t="shared" si="12"/>
        <v>3838.76</v>
      </c>
      <c r="G840" s="1027">
        <v>3793.25</v>
      </c>
      <c r="J840" s="570" t="s">
        <v>5368</v>
      </c>
      <c r="K840" s="645">
        <f>IFERROR(VLOOKUP(J840,REAJUSTE!A:Y,25,FALSE),"")</f>
        <v>1.012</v>
      </c>
    </row>
    <row r="841" spans="1:11" ht="18" x14ac:dyDescent="0.25">
      <c r="A841" s="1025">
        <v>705197</v>
      </c>
      <c r="B841" s="1026" t="s">
        <v>6441</v>
      </c>
      <c r="C841" s="1025" t="s">
        <v>7</v>
      </c>
      <c r="D841" s="577">
        <f t="shared" si="12"/>
        <v>4577.09</v>
      </c>
      <c r="G841" s="1027">
        <v>4522.82</v>
      </c>
      <c r="J841" s="570" t="s">
        <v>5368</v>
      </c>
      <c r="K841" s="645">
        <f>IFERROR(VLOOKUP(J841,REAJUSTE!A:Y,25,FALSE),"")</f>
        <v>1.012</v>
      </c>
    </row>
    <row r="842" spans="1:11" ht="18" x14ac:dyDescent="0.25">
      <c r="A842" s="1025">
        <v>705196</v>
      </c>
      <c r="B842" s="1026" t="s">
        <v>6442</v>
      </c>
      <c r="C842" s="1025" t="s">
        <v>7</v>
      </c>
      <c r="D842" s="577">
        <f t="shared" ref="D842:D905" si="13">TRUNC(G842*K842,2)</f>
        <v>4182.18</v>
      </c>
      <c r="G842" s="1027">
        <v>4132.59</v>
      </c>
      <c r="J842" s="570" t="s">
        <v>5368</v>
      </c>
      <c r="K842" s="645">
        <f>IFERROR(VLOOKUP(J842,REAJUSTE!A:Y,25,FALSE),"")</f>
        <v>1.012</v>
      </c>
    </row>
    <row r="843" spans="1:11" ht="18" x14ac:dyDescent="0.25">
      <c r="A843" s="1025">
        <v>705199</v>
      </c>
      <c r="B843" s="1026" t="s">
        <v>6443</v>
      </c>
      <c r="C843" s="1025" t="s">
        <v>7</v>
      </c>
      <c r="D843" s="577">
        <f t="shared" si="13"/>
        <v>4332.74</v>
      </c>
      <c r="G843" s="1027">
        <v>4281.37</v>
      </c>
      <c r="J843" s="570" t="s">
        <v>5368</v>
      </c>
      <c r="K843" s="645">
        <f>IFERROR(VLOOKUP(J843,REAJUSTE!A:Y,25,FALSE),"")</f>
        <v>1.012</v>
      </c>
    </row>
    <row r="844" spans="1:11" ht="18" x14ac:dyDescent="0.25">
      <c r="A844" s="1025">
        <v>705198</v>
      </c>
      <c r="B844" s="1026" t="s">
        <v>6444</v>
      </c>
      <c r="C844" s="1025" t="s">
        <v>7</v>
      </c>
      <c r="D844" s="577">
        <f t="shared" si="13"/>
        <v>3937.83</v>
      </c>
      <c r="G844" s="1027">
        <v>3891.14</v>
      </c>
      <c r="J844" s="570" t="s">
        <v>5368</v>
      </c>
      <c r="K844" s="645">
        <f>IFERROR(VLOOKUP(J844,REAJUSTE!A:Y,25,FALSE),"")</f>
        <v>1.012</v>
      </c>
    </row>
    <row r="845" spans="1:11" ht="18" x14ac:dyDescent="0.25">
      <c r="A845" s="1025">
        <v>705207</v>
      </c>
      <c r="B845" s="1026" t="s">
        <v>6445</v>
      </c>
      <c r="C845" s="1025" t="s">
        <v>7</v>
      </c>
      <c r="D845" s="577">
        <f t="shared" si="13"/>
        <v>6517.19</v>
      </c>
      <c r="G845" s="1027">
        <v>6439.92</v>
      </c>
      <c r="J845" s="570" t="s">
        <v>5368</v>
      </c>
      <c r="K845" s="645">
        <f>IFERROR(VLOOKUP(J845,REAJUSTE!A:Y,25,FALSE),"")</f>
        <v>1.012</v>
      </c>
    </row>
    <row r="846" spans="1:11" ht="18" x14ac:dyDescent="0.25">
      <c r="A846" s="1025">
        <v>705206</v>
      </c>
      <c r="B846" s="1026" t="s">
        <v>6446</v>
      </c>
      <c r="C846" s="1025" t="s">
        <v>7</v>
      </c>
      <c r="D846" s="577">
        <f t="shared" si="13"/>
        <v>5928.57</v>
      </c>
      <c r="G846" s="1027">
        <v>5858.28</v>
      </c>
      <c r="J846" s="570" t="s">
        <v>5368</v>
      </c>
      <c r="K846" s="645">
        <f>IFERROR(VLOOKUP(J846,REAJUSTE!A:Y,25,FALSE),"")</f>
        <v>1.012</v>
      </c>
    </row>
    <row r="847" spans="1:11" ht="18" x14ac:dyDescent="0.25">
      <c r="A847" s="1025">
        <v>705209</v>
      </c>
      <c r="B847" s="1026" t="s">
        <v>6447</v>
      </c>
      <c r="C847" s="1025" t="s">
        <v>7</v>
      </c>
      <c r="D847" s="577">
        <f t="shared" si="13"/>
        <v>7392.48</v>
      </c>
      <c r="G847" s="1027">
        <v>7304.83</v>
      </c>
      <c r="J847" s="570" t="s">
        <v>5368</v>
      </c>
      <c r="K847" s="645">
        <f>IFERROR(VLOOKUP(J847,REAJUSTE!A:Y,25,FALSE),"")</f>
        <v>1.012</v>
      </c>
    </row>
    <row r="848" spans="1:11" ht="18" x14ac:dyDescent="0.25">
      <c r="A848" s="1025">
        <v>705208</v>
      </c>
      <c r="B848" s="1026" t="s">
        <v>6448</v>
      </c>
      <c r="C848" s="1025" t="s">
        <v>7</v>
      </c>
      <c r="D848" s="577">
        <f t="shared" si="13"/>
        <v>6706.25</v>
      </c>
      <c r="G848" s="1027">
        <v>6626.73</v>
      </c>
      <c r="J848" s="570" t="s">
        <v>5368</v>
      </c>
      <c r="K848" s="645">
        <f>IFERROR(VLOOKUP(J848,REAJUSTE!A:Y,25,FALSE),"")</f>
        <v>1.012</v>
      </c>
    </row>
    <row r="849" spans="1:11" ht="18" x14ac:dyDescent="0.25">
      <c r="A849" s="1025">
        <v>705201</v>
      </c>
      <c r="B849" s="1026" t="s">
        <v>6449</v>
      </c>
      <c r="C849" s="1025" t="s">
        <v>7</v>
      </c>
      <c r="D849" s="577">
        <f t="shared" si="13"/>
        <v>4974.96</v>
      </c>
      <c r="G849" s="1027">
        <v>4915.97</v>
      </c>
      <c r="J849" s="570" t="s">
        <v>5368</v>
      </c>
      <c r="K849" s="645">
        <f>IFERROR(VLOOKUP(J849,REAJUSTE!A:Y,25,FALSE),"")</f>
        <v>1.012</v>
      </c>
    </row>
    <row r="850" spans="1:11" ht="18" x14ac:dyDescent="0.25">
      <c r="A850" s="1025">
        <v>705200</v>
      </c>
      <c r="B850" s="1026" t="s">
        <v>6450</v>
      </c>
      <c r="C850" s="1025" t="s">
        <v>7</v>
      </c>
      <c r="D850" s="577">
        <f t="shared" si="13"/>
        <v>4580.04</v>
      </c>
      <c r="G850" s="1027">
        <v>4525.74</v>
      </c>
      <c r="J850" s="570" t="s">
        <v>5368</v>
      </c>
      <c r="K850" s="645">
        <f>IFERROR(VLOOKUP(J850,REAJUSTE!A:Y,25,FALSE),"")</f>
        <v>1.012</v>
      </c>
    </row>
    <row r="851" spans="1:11" ht="18" x14ac:dyDescent="0.25">
      <c r="A851" s="1025">
        <v>705203</v>
      </c>
      <c r="B851" s="1026" t="s">
        <v>6451</v>
      </c>
      <c r="C851" s="1025" t="s">
        <v>7</v>
      </c>
      <c r="D851" s="577">
        <f t="shared" si="13"/>
        <v>5463.7</v>
      </c>
      <c r="G851" s="1027">
        <v>5398.92</v>
      </c>
      <c r="J851" s="570" t="s">
        <v>5368</v>
      </c>
      <c r="K851" s="645">
        <f>IFERROR(VLOOKUP(J851,REAJUSTE!A:Y,25,FALSE),"")</f>
        <v>1.012</v>
      </c>
    </row>
    <row r="852" spans="1:11" ht="18" x14ac:dyDescent="0.25">
      <c r="A852" s="1025">
        <v>705202</v>
      </c>
      <c r="B852" s="1026" t="s">
        <v>6452</v>
      </c>
      <c r="C852" s="1025" t="s">
        <v>7</v>
      </c>
      <c r="D852" s="577">
        <f t="shared" si="13"/>
        <v>4978.7</v>
      </c>
      <c r="G852" s="1027">
        <v>4919.67</v>
      </c>
      <c r="J852" s="570" t="s">
        <v>5368</v>
      </c>
      <c r="K852" s="645">
        <f>IFERROR(VLOOKUP(J852,REAJUSTE!A:Y,25,FALSE),"")</f>
        <v>1.012</v>
      </c>
    </row>
    <row r="853" spans="1:11" ht="18" x14ac:dyDescent="0.25">
      <c r="A853" s="1025">
        <v>705205</v>
      </c>
      <c r="B853" s="1026" t="s">
        <v>6453</v>
      </c>
      <c r="C853" s="1025" t="s">
        <v>7</v>
      </c>
      <c r="D853" s="577">
        <f t="shared" si="13"/>
        <v>5978.39</v>
      </c>
      <c r="G853" s="1027">
        <v>5907.5</v>
      </c>
      <c r="J853" s="570" t="s">
        <v>5368</v>
      </c>
      <c r="K853" s="645">
        <f>IFERROR(VLOOKUP(J853,REAJUSTE!A:Y,25,FALSE),"")</f>
        <v>1.012</v>
      </c>
    </row>
    <row r="854" spans="1:11" ht="18" x14ac:dyDescent="0.25">
      <c r="A854" s="1025">
        <v>705204</v>
      </c>
      <c r="B854" s="1026" t="s">
        <v>6454</v>
      </c>
      <c r="C854" s="1025" t="s">
        <v>7</v>
      </c>
      <c r="D854" s="577">
        <f t="shared" si="13"/>
        <v>5493.38</v>
      </c>
      <c r="G854" s="1027">
        <v>5428.25</v>
      </c>
      <c r="J854" s="570" t="s">
        <v>5368</v>
      </c>
      <c r="K854" s="645">
        <f>IFERROR(VLOOKUP(J854,REAJUSTE!A:Y,25,FALSE),"")</f>
        <v>1.012</v>
      </c>
    </row>
    <row r="855" spans="1:11" ht="18" x14ac:dyDescent="0.25">
      <c r="A855" s="1025">
        <v>705211</v>
      </c>
      <c r="B855" s="1026" t="s">
        <v>6455</v>
      </c>
      <c r="C855" s="1025" t="s">
        <v>7</v>
      </c>
      <c r="D855" s="577">
        <f t="shared" si="13"/>
        <v>5838.36</v>
      </c>
      <c r="G855" s="1027">
        <v>5769.14</v>
      </c>
      <c r="J855" s="570" t="s">
        <v>5368</v>
      </c>
      <c r="K855" s="645">
        <f>IFERROR(VLOOKUP(J855,REAJUSTE!A:Y,25,FALSE),"")</f>
        <v>1.012</v>
      </c>
    </row>
    <row r="856" spans="1:11" ht="18" x14ac:dyDescent="0.25">
      <c r="A856" s="1025">
        <v>705210</v>
      </c>
      <c r="B856" s="1026" t="s">
        <v>6456</v>
      </c>
      <c r="C856" s="1025" t="s">
        <v>7</v>
      </c>
      <c r="D856" s="577">
        <f t="shared" si="13"/>
        <v>5268.45</v>
      </c>
      <c r="G856" s="1027">
        <v>5205.9799999999996</v>
      </c>
      <c r="J856" s="570" t="s">
        <v>5368</v>
      </c>
      <c r="K856" s="645">
        <f>IFERROR(VLOOKUP(J856,REAJUSTE!A:Y,25,FALSE),"")</f>
        <v>1.012</v>
      </c>
    </row>
    <row r="857" spans="1:11" ht="18" x14ac:dyDescent="0.25">
      <c r="A857" s="1025">
        <v>705213</v>
      </c>
      <c r="B857" s="1026" t="s">
        <v>6457</v>
      </c>
      <c r="C857" s="1025" t="s">
        <v>7</v>
      </c>
      <c r="D857" s="577">
        <f t="shared" si="13"/>
        <v>5764.85</v>
      </c>
      <c r="G857" s="1027">
        <v>5696.5</v>
      </c>
      <c r="J857" s="570" t="s">
        <v>5368</v>
      </c>
      <c r="K857" s="645">
        <f>IFERROR(VLOOKUP(J857,REAJUSTE!A:Y,25,FALSE),"")</f>
        <v>1.012</v>
      </c>
    </row>
    <row r="858" spans="1:11" ht="18" x14ac:dyDescent="0.25">
      <c r="A858" s="1025">
        <v>705212</v>
      </c>
      <c r="B858" s="1026" t="s">
        <v>6458</v>
      </c>
      <c r="C858" s="1025" t="s">
        <v>7</v>
      </c>
      <c r="D858" s="577">
        <f t="shared" si="13"/>
        <v>5194.9399999999996</v>
      </c>
      <c r="G858" s="1027">
        <v>5133.34</v>
      </c>
      <c r="J858" s="570" t="s">
        <v>5368</v>
      </c>
      <c r="K858" s="645">
        <f>IFERROR(VLOOKUP(J858,REAJUSTE!A:Y,25,FALSE),"")</f>
        <v>1.012</v>
      </c>
    </row>
    <row r="859" spans="1:11" ht="18" x14ac:dyDescent="0.25">
      <c r="A859" s="1025">
        <v>705221</v>
      </c>
      <c r="B859" s="1026" t="s">
        <v>6459</v>
      </c>
      <c r="C859" s="1025" t="s">
        <v>7</v>
      </c>
      <c r="D859" s="577">
        <f t="shared" si="13"/>
        <v>8960.19</v>
      </c>
      <c r="G859" s="1027">
        <v>8853.9500000000007</v>
      </c>
      <c r="J859" s="570" t="s">
        <v>5368</v>
      </c>
      <c r="K859" s="645">
        <f>IFERROR(VLOOKUP(J859,REAJUSTE!A:Y,25,FALSE),"")</f>
        <v>1.012</v>
      </c>
    </row>
    <row r="860" spans="1:11" ht="18" x14ac:dyDescent="0.25">
      <c r="A860" s="1025">
        <v>705220</v>
      </c>
      <c r="B860" s="1026" t="s">
        <v>6460</v>
      </c>
      <c r="C860" s="1025" t="s">
        <v>7</v>
      </c>
      <c r="D860" s="577">
        <f t="shared" si="13"/>
        <v>8158.99</v>
      </c>
      <c r="G860" s="1027">
        <v>8062.25</v>
      </c>
      <c r="J860" s="570" t="s">
        <v>5368</v>
      </c>
      <c r="K860" s="645">
        <f>IFERROR(VLOOKUP(J860,REAJUSTE!A:Y,25,FALSE),"")</f>
        <v>1.012</v>
      </c>
    </row>
    <row r="861" spans="1:11" ht="18" x14ac:dyDescent="0.25">
      <c r="A861" s="1025">
        <v>705223</v>
      </c>
      <c r="B861" s="1026" t="s">
        <v>6461</v>
      </c>
      <c r="C861" s="1025" t="s">
        <v>7</v>
      </c>
      <c r="D861" s="577">
        <f t="shared" si="13"/>
        <v>9677.1200000000008</v>
      </c>
      <c r="G861" s="1027">
        <v>9562.3799999999992</v>
      </c>
      <c r="J861" s="570" t="s">
        <v>5368</v>
      </c>
      <c r="K861" s="645">
        <f>IFERROR(VLOOKUP(J861,REAJUSTE!A:Y,25,FALSE),"")</f>
        <v>1.012</v>
      </c>
    </row>
    <row r="862" spans="1:11" ht="18" x14ac:dyDescent="0.25">
      <c r="A862" s="1025">
        <v>705222</v>
      </c>
      <c r="B862" s="1026" t="s">
        <v>6462</v>
      </c>
      <c r="C862" s="1025" t="s">
        <v>7</v>
      </c>
      <c r="D862" s="577">
        <f t="shared" si="13"/>
        <v>8754.26</v>
      </c>
      <c r="G862" s="1027">
        <v>8650.4599999999991</v>
      </c>
      <c r="J862" s="570" t="s">
        <v>5368</v>
      </c>
      <c r="K862" s="645">
        <f>IFERROR(VLOOKUP(J862,REAJUSTE!A:Y,25,FALSE),"")</f>
        <v>1.012</v>
      </c>
    </row>
    <row r="863" spans="1:11" ht="18" x14ac:dyDescent="0.25">
      <c r="A863" s="1025">
        <v>705215</v>
      </c>
      <c r="B863" s="1026" t="s">
        <v>6463</v>
      </c>
      <c r="C863" s="1025" t="s">
        <v>7</v>
      </c>
      <c r="D863" s="577">
        <f t="shared" si="13"/>
        <v>6826.02</v>
      </c>
      <c r="G863" s="1027">
        <v>6745.08</v>
      </c>
      <c r="J863" s="570" t="s">
        <v>5368</v>
      </c>
      <c r="K863" s="645">
        <f>IFERROR(VLOOKUP(J863,REAJUSTE!A:Y,25,FALSE),"")</f>
        <v>1.012</v>
      </c>
    </row>
    <row r="864" spans="1:11" ht="18" x14ac:dyDescent="0.25">
      <c r="A864" s="1025">
        <v>705214</v>
      </c>
      <c r="B864" s="1026" t="s">
        <v>6464</v>
      </c>
      <c r="C864" s="1025" t="s">
        <v>7</v>
      </c>
      <c r="D864" s="577">
        <f t="shared" si="13"/>
        <v>6135.95</v>
      </c>
      <c r="G864" s="1027">
        <v>6063.2</v>
      </c>
      <c r="J864" s="570" t="s">
        <v>5368</v>
      </c>
      <c r="K864" s="645">
        <f>IFERROR(VLOOKUP(J864,REAJUSTE!A:Y,25,FALSE),"")</f>
        <v>1.012</v>
      </c>
    </row>
    <row r="865" spans="1:11" ht="18" x14ac:dyDescent="0.25">
      <c r="A865" s="1025">
        <v>705217</v>
      </c>
      <c r="B865" s="1026" t="s">
        <v>6465</v>
      </c>
      <c r="C865" s="1025" t="s">
        <v>7</v>
      </c>
      <c r="D865" s="577">
        <f t="shared" si="13"/>
        <v>7585.88</v>
      </c>
      <c r="G865" s="1027">
        <v>7495.93</v>
      </c>
      <c r="J865" s="570" t="s">
        <v>5368</v>
      </c>
      <c r="K865" s="645">
        <f>IFERROR(VLOOKUP(J865,REAJUSTE!A:Y,25,FALSE),"")</f>
        <v>1.012</v>
      </c>
    </row>
    <row r="866" spans="1:11" ht="18" x14ac:dyDescent="0.25">
      <c r="A866" s="1025">
        <v>705216</v>
      </c>
      <c r="B866" s="1026" t="s">
        <v>6466</v>
      </c>
      <c r="C866" s="1025" t="s">
        <v>7</v>
      </c>
      <c r="D866" s="577">
        <f t="shared" si="13"/>
        <v>6895.81</v>
      </c>
      <c r="G866" s="1027">
        <v>6814.05</v>
      </c>
      <c r="J866" s="570" t="s">
        <v>5368</v>
      </c>
      <c r="K866" s="645">
        <f>IFERROR(VLOOKUP(J866,REAJUSTE!A:Y,25,FALSE),"")</f>
        <v>1.012</v>
      </c>
    </row>
    <row r="867" spans="1:11" ht="18" x14ac:dyDescent="0.25">
      <c r="A867" s="1025">
        <v>705219</v>
      </c>
      <c r="B867" s="1026" t="s">
        <v>6467</v>
      </c>
      <c r="C867" s="1025" t="s">
        <v>7</v>
      </c>
      <c r="D867" s="577">
        <f t="shared" si="13"/>
        <v>8256.5400000000009</v>
      </c>
      <c r="G867" s="1027">
        <v>8158.64</v>
      </c>
      <c r="J867" s="570" t="s">
        <v>5368</v>
      </c>
      <c r="K867" s="645">
        <f>IFERROR(VLOOKUP(J867,REAJUSTE!A:Y,25,FALSE),"")</f>
        <v>1.012</v>
      </c>
    </row>
    <row r="868" spans="1:11" ht="18" x14ac:dyDescent="0.25">
      <c r="A868" s="1025">
        <v>705218</v>
      </c>
      <c r="B868" s="1026" t="s">
        <v>6468</v>
      </c>
      <c r="C868" s="1025" t="s">
        <v>7</v>
      </c>
      <c r="D868" s="577">
        <f t="shared" si="13"/>
        <v>7455.34</v>
      </c>
      <c r="G868" s="1027">
        <v>7366.94</v>
      </c>
      <c r="J868" s="570" t="s">
        <v>5368</v>
      </c>
      <c r="K868" s="645">
        <f>IFERROR(VLOOKUP(J868,REAJUSTE!A:Y,25,FALSE),"")</f>
        <v>1.012</v>
      </c>
    </row>
    <row r="869" spans="1:11" ht="18" x14ac:dyDescent="0.25">
      <c r="A869" s="1025">
        <v>705346</v>
      </c>
      <c r="B869" s="1026" t="s">
        <v>6469</v>
      </c>
      <c r="C869" s="1025" t="s">
        <v>7</v>
      </c>
      <c r="D869" s="577">
        <f t="shared" si="13"/>
        <v>5510.53</v>
      </c>
      <c r="G869" s="1027">
        <v>5445.19</v>
      </c>
      <c r="J869" s="570" t="s">
        <v>5368</v>
      </c>
      <c r="K869" s="645">
        <f>IFERROR(VLOOKUP(J869,REAJUSTE!A:Y,25,FALSE),"")</f>
        <v>1.012</v>
      </c>
    </row>
    <row r="870" spans="1:11" ht="18" x14ac:dyDescent="0.25">
      <c r="A870" s="1025">
        <v>705345</v>
      </c>
      <c r="B870" s="1026" t="s">
        <v>6470</v>
      </c>
      <c r="C870" s="1025" t="s">
        <v>7</v>
      </c>
      <c r="D870" s="577">
        <f t="shared" si="13"/>
        <v>5016.95</v>
      </c>
      <c r="G870" s="1027">
        <v>4957.47</v>
      </c>
      <c r="J870" s="570" t="s">
        <v>5368</v>
      </c>
      <c r="K870" s="645">
        <f>IFERROR(VLOOKUP(J870,REAJUSTE!A:Y,25,FALSE),"")</f>
        <v>1.012</v>
      </c>
    </row>
    <row r="871" spans="1:11" ht="18" x14ac:dyDescent="0.25">
      <c r="A871" s="1025">
        <v>705348</v>
      </c>
      <c r="B871" s="1026" t="s">
        <v>6471</v>
      </c>
      <c r="C871" s="1025" t="s">
        <v>7</v>
      </c>
      <c r="D871" s="577">
        <f t="shared" si="13"/>
        <v>4945.67</v>
      </c>
      <c r="G871" s="1027">
        <v>4887.03</v>
      </c>
      <c r="J871" s="570" t="s">
        <v>5368</v>
      </c>
      <c r="K871" s="645">
        <f>IFERROR(VLOOKUP(J871,REAJUSTE!A:Y,25,FALSE),"")</f>
        <v>1.012</v>
      </c>
    </row>
    <row r="872" spans="1:11" ht="18" x14ac:dyDescent="0.25">
      <c r="A872" s="1025">
        <v>705347</v>
      </c>
      <c r="B872" s="1026" t="s">
        <v>6472</v>
      </c>
      <c r="C872" s="1025" t="s">
        <v>7</v>
      </c>
      <c r="D872" s="577">
        <f t="shared" si="13"/>
        <v>4452.1000000000004</v>
      </c>
      <c r="G872" s="1027">
        <v>4399.3100000000004</v>
      </c>
      <c r="J872" s="570" t="s">
        <v>5368</v>
      </c>
      <c r="K872" s="645">
        <f>IFERROR(VLOOKUP(J872,REAJUSTE!A:Y,25,FALSE),"")</f>
        <v>1.012</v>
      </c>
    </row>
    <row r="873" spans="1:11" ht="18" x14ac:dyDescent="0.25">
      <c r="A873" s="1025">
        <v>705356</v>
      </c>
      <c r="B873" s="1026" t="s">
        <v>6473</v>
      </c>
      <c r="C873" s="1025" t="s">
        <v>7</v>
      </c>
      <c r="D873" s="577">
        <f t="shared" si="13"/>
        <v>7342.2</v>
      </c>
      <c r="G873" s="1027">
        <v>7255.14</v>
      </c>
      <c r="J873" s="570" t="s">
        <v>5368</v>
      </c>
      <c r="K873" s="645">
        <f>IFERROR(VLOOKUP(J873,REAJUSTE!A:Y,25,FALSE),"")</f>
        <v>1.012</v>
      </c>
    </row>
    <row r="874" spans="1:11" ht="18" x14ac:dyDescent="0.25">
      <c r="A874" s="1025">
        <v>705355</v>
      </c>
      <c r="B874" s="1026" t="s">
        <v>6474</v>
      </c>
      <c r="C874" s="1025" t="s">
        <v>7</v>
      </c>
      <c r="D874" s="577">
        <f t="shared" si="13"/>
        <v>6684.96</v>
      </c>
      <c r="G874" s="1027">
        <v>6605.7</v>
      </c>
      <c r="J874" s="570" t="s">
        <v>5368</v>
      </c>
      <c r="K874" s="645">
        <f>IFERROR(VLOOKUP(J874,REAJUSTE!A:Y,25,FALSE),"")</f>
        <v>1.012</v>
      </c>
    </row>
    <row r="875" spans="1:11" ht="18" x14ac:dyDescent="0.25">
      <c r="A875" s="1025">
        <v>705358</v>
      </c>
      <c r="B875" s="1026" t="s">
        <v>6475</v>
      </c>
      <c r="C875" s="1025" t="s">
        <v>7</v>
      </c>
      <c r="D875" s="577">
        <f t="shared" si="13"/>
        <v>7456.71</v>
      </c>
      <c r="G875" s="1027">
        <v>7368.3</v>
      </c>
      <c r="J875" s="570" t="s">
        <v>5368</v>
      </c>
      <c r="K875" s="645">
        <f>IFERROR(VLOOKUP(J875,REAJUSTE!A:Y,25,FALSE),"")</f>
        <v>1.012</v>
      </c>
    </row>
    <row r="876" spans="1:11" ht="18" x14ac:dyDescent="0.25">
      <c r="A876" s="1025">
        <v>705357</v>
      </c>
      <c r="B876" s="1026" t="s">
        <v>6476</v>
      </c>
      <c r="C876" s="1025" t="s">
        <v>7</v>
      </c>
      <c r="D876" s="577">
        <f t="shared" si="13"/>
        <v>6799.48</v>
      </c>
      <c r="G876" s="1027">
        <v>6718.86</v>
      </c>
      <c r="J876" s="570" t="s">
        <v>5368</v>
      </c>
      <c r="K876" s="645">
        <f>IFERROR(VLOOKUP(J876,REAJUSTE!A:Y,25,FALSE),"")</f>
        <v>1.012</v>
      </c>
    </row>
    <row r="877" spans="1:11" ht="18" x14ac:dyDescent="0.25">
      <c r="A877" s="1025">
        <v>705350</v>
      </c>
      <c r="B877" s="1026" t="s">
        <v>6477</v>
      </c>
      <c r="C877" s="1025" t="s">
        <v>7</v>
      </c>
      <c r="D877" s="577">
        <f t="shared" si="13"/>
        <v>5407.34</v>
      </c>
      <c r="G877" s="1027">
        <v>5343.23</v>
      </c>
      <c r="J877" s="570" t="s">
        <v>5368</v>
      </c>
      <c r="K877" s="645">
        <f>IFERROR(VLOOKUP(J877,REAJUSTE!A:Y,25,FALSE),"")</f>
        <v>1.012</v>
      </c>
    </row>
    <row r="878" spans="1:11" ht="18" x14ac:dyDescent="0.25">
      <c r="A878" s="1025">
        <v>705349</v>
      </c>
      <c r="B878" s="1026" t="s">
        <v>6478</v>
      </c>
      <c r="C878" s="1025" t="s">
        <v>7</v>
      </c>
      <c r="D878" s="577">
        <f t="shared" si="13"/>
        <v>4913.7700000000004</v>
      </c>
      <c r="G878" s="1027">
        <v>4855.51</v>
      </c>
      <c r="J878" s="570" t="s">
        <v>5368</v>
      </c>
      <c r="K878" s="645">
        <f>IFERROR(VLOOKUP(J878,REAJUSTE!A:Y,25,FALSE),"")</f>
        <v>1.012</v>
      </c>
    </row>
    <row r="879" spans="1:11" ht="18" x14ac:dyDescent="0.25">
      <c r="A879" s="1025">
        <v>705352</v>
      </c>
      <c r="B879" s="1026" t="s">
        <v>6479</v>
      </c>
      <c r="C879" s="1025" t="s">
        <v>7</v>
      </c>
      <c r="D879" s="577">
        <f t="shared" si="13"/>
        <v>5801.66</v>
      </c>
      <c r="G879" s="1027">
        <v>5732.87</v>
      </c>
      <c r="J879" s="570" t="s">
        <v>5368</v>
      </c>
      <c r="K879" s="645">
        <f>IFERROR(VLOOKUP(J879,REAJUSTE!A:Y,25,FALSE),"")</f>
        <v>1.012</v>
      </c>
    </row>
    <row r="880" spans="1:11" ht="18" x14ac:dyDescent="0.25">
      <c r="A880" s="1025">
        <v>705351</v>
      </c>
      <c r="B880" s="1026" t="s">
        <v>6480</v>
      </c>
      <c r="C880" s="1025" t="s">
        <v>7</v>
      </c>
      <c r="D880" s="577">
        <f t="shared" si="13"/>
        <v>5308.09</v>
      </c>
      <c r="G880" s="1027">
        <v>5245.15</v>
      </c>
      <c r="J880" s="570" t="s">
        <v>5368</v>
      </c>
      <c r="K880" s="645">
        <f>IFERROR(VLOOKUP(J880,REAJUSTE!A:Y,25,FALSE),"")</f>
        <v>1.012</v>
      </c>
    </row>
    <row r="881" spans="1:11" ht="18" x14ac:dyDescent="0.25">
      <c r="A881" s="1025">
        <v>705354</v>
      </c>
      <c r="B881" s="1026" t="s">
        <v>6481</v>
      </c>
      <c r="C881" s="1025" t="s">
        <v>7</v>
      </c>
      <c r="D881" s="577">
        <f t="shared" si="13"/>
        <v>6397.73</v>
      </c>
      <c r="G881" s="1027">
        <v>6321.87</v>
      </c>
      <c r="J881" s="570" t="s">
        <v>5368</v>
      </c>
      <c r="K881" s="645">
        <f>IFERROR(VLOOKUP(J881,REAJUSTE!A:Y,25,FALSE),"")</f>
        <v>1.012</v>
      </c>
    </row>
    <row r="882" spans="1:11" ht="18" x14ac:dyDescent="0.25">
      <c r="A882" s="1025">
        <v>705353</v>
      </c>
      <c r="B882" s="1026" t="s">
        <v>6482</v>
      </c>
      <c r="C882" s="1025" t="s">
        <v>7</v>
      </c>
      <c r="D882" s="577">
        <f t="shared" si="13"/>
        <v>5904.14</v>
      </c>
      <c r="G882" s="1027">
        <v>5834.14</v>
      </c>
      <c r="J882" s="570" t="s">
        <v>5368</v>
      </c>
      <c r="K882" s="645">
        <f>IFERROR(VLOOKUP(J882,REAJUSTE!A:Y,25,FALSE),"")</f>
        <v>1.012</v>
      </c>
    </row>
    <row r="883" spans="1:11" ht="18" x14ac:dyDescent="0.25">
      <c r="A883" s="1025">
        <v>705360</v>
      </c>
      <c r="B883" s="1026" t="s">
        <v>6483</v>
      </c>
      <c r="C883" s="1025" t="s">
        <v>7</v>
      </c>
      <c r="D883" s="577">
        <f t="shared" si="13"/>
        <v>7922.15</v>
      </c>
      <c r="G883" s="1027">
        <v>7828.22</v>
      </c>
      <c r="J883" s="570" t="s">
        <v>5368</v>
      </c>
      <c r="K883" s="645">
        <f>IFERROR(VLOOKUP(J883,REAJUSTE!A:Y,25,FALSE),"")</f>
        <v>1.012</v>
      </c>
    </row>
    <row r="884" spans="1:11" ht="18" x14ac:dyDescent="0.25">
      <c r="A884" s="1025">
        <v>705359</v>
      </c>
      <c r="B884" s="1026" t="s">
        <v>6484</v>
      </c>
      <c r="C884" s="1025" t="s">
        <v>7</v>
      </c>
      <c r="D884" s="577">
        <f t="shared" si="13"/>
        <v>7285.23</v>
      </c>
      <c r="G884" s="1027">
        <v>7198.85</v>
      </c>
      <c r="J884" s="570" t="s">
        <v>5368</v>
      </c>
      <c r="K884" s="645">
        <f>IFERROR(VLOOKUP(J884,REAJUSTE!A:Y,25,FALSE),"")</f>
        <v>1.012</v>
      </c>
    </row>
    <row r="885" spans="1:11" ht="18" x14ac:dyDescent="0.25">
      <c r="A885" s="1025">
        <v>705362</v>
      </c>
      <c r="B885" s="1026" t="s">
        <v>6485</v>
      </c>
      <c r="C885" s="1025" t="s">
        <v>7</v>
      </c>
      <c r="D885" s="577">
        <f t="shared" si="13"/>
        <v>7193.25</v>
      </c>
      <c r="G885" s="1027">
        <v>7107.96</v>
      </c>
      <c r="J885" s="570" t="s">
        <v>5368</v>
      </c>
      <c r="K885" s="645">
        <f>IFERROR(VLOOKUP(J885,REAJUSTE!A:Y,25,FALSE),"")</f>
        <v>1.012</v>
      </c>
    </row>
    <row r="886" spans="1:11" ht="18" x14ac:dyDescent="0.25">
      <c r="A886" s="1025">
        <v>705361</v>
      </c>
      <c r="B886" s="1026" t="s">
        <v>6486</v>
      </c>
      <c r="C886" s="1025" t="s">
        <v>7</v>
      </c>
      <c r="D886" s="577">
        <f t="shared" si="13"/>
        <v>6556.34</v>
      </c>
      <c r="G886" s="1027">
        <v>6478.6</v>
      </c>
      <c r="J886" s="570" t="s">
        <v>5368</v>
      </c>
      <c r="K886" s="645">
        <f>IFERROR(VLOOKUP(J886,REAJUSTE!A:Y,25,FALSE),"")</f>
        <v>1.012</v>
      </c>
    </row>
    <row r="887" spans="1:11" ht="18" x14ac:dyDescent="0.25">
      <c r="A887" s="1025">
        <v>705370</v>
      </c>
      <c r="B887" s="1026" t="s">
        <v>6487</v>
      </c>
      <c r="C887" s="1025" t="s">
        <v>7</v>
      </c>
      <c r="D887" s="577">
        <f t="shared" si="13"/>
        <v>10765.6</v>
      </c>
      <c r="G887" s="1027">
        <v>10637.95</v>
      </c>
      <c r="J887" s="570" t="s">
        <v>5368</v>
      </c>
      <c r="K887" s="645">
        <f>IFERROR(VLOOKUP(J887,REAJUSTE!A:Y,25,FALSE),"")</f>
        <v>1.012</v>
      </c>
    </row>
    <row r="888" spans="1:11" ht="18" x14ac:dyDescent="0.25">
      <c r="A888" s="1025">
        <v>705369</v>
      </c>
      <c r="B888" s="1026" t="s">
        <v>6488</v>
      </c>
      <c r="C888" s="1025" t="s">
        <v>7</v>
      </c>
      <c r="D888" s="577">
        <f t="shared" si="13"/>
        <v>9747.27</v>
      </c>
      <c r="G888" s="1027">
        <v>9631.69</v>
      </c>
      <c r="J888" s="570" t="s">
        <v>5368</v>
      </c>
      <c r="K888" s="645">
        <f>IFERROR(VLOOKUP(J888,REAJUSTE!A:Y,25,FALSE),"")</f>
        <v>1.012</v>
      </c>
    </row>
    <row r="889" spans="1:11" ht="18" x14ac:dyDescent="0.25">
      <c r="A889" s="1025">
        <v>705372</v>
      </c>
      <c r="B889" s="1026" t="s">
        <v>6489</v>
      </c>
      <c r="C889" s="1025" t="s">
        <v>7</v>
      </c>
      <c r="D889" s="577">
        <f t="shared" si="13"/>
        <v>11479.39</v>
      </c>
      <c r="G889" s="1027">
        <v>11343.28</v>
      </c>
      <c r="J889" s="570" t="s">
        <v>5368</v>
      </c>
      <c r="K889" s="645">
        <f>IFERROR(VLOOKUP(J889,REAJUSTE!A:Y,25,FALSE),"")</f>
        <v>1.012</v>
      </c>
    </row>
    <row r="890" spans="1:11" ht="18" x14ac:dyDescent="0.25">
      <c r="A890" s="1025">
        <v>705371</v>
      </c>
      <c r="B890" s="1026" t="s">
        <v>6490</v>
      </c>
      <c r="C890" s="1025" t="s">
        <v>7</v>
      </c>
      <c r="D890" s="577">
        <f t="shared" si="13"/>
        <v>10461.049999999999</v>
      </c>
      <c r="G890" s="1027">
        <v>10337.01</v>
      </c>
      <c r="J890" s="570" t="s">
        <v>5368</v>
      </c>
      <c r="K890" s="645">
        <f>IFERROR(VLOOKUP(J890,REAJUSTE!A:Y,25,FALSE),"")</f>
        <v>1.012</v>
      </c>
    </row>
    <row r="891" spans="1:11" ht="18" x14ac:dyDescent="0.25">
      <c r="A891" s="1025">
        <v>705364</v>
      </c>
      <c r="B891" s="1026" t="s">
        <v>6491</v>
      </c>
      <c r="C891" s="1025" t="s">
        <v>7</v>
      </c>
      <c r="D891" s="577">
        <f t="shared" si="13"/>
        <v>8168.19</v>
      </c>
      <c r="G891" s="1027">
        <v>8071.34</v>
      </c>
      <c r="J891" s="570" t="s">
        <v>5368</v>
      </c>
      <c r="K891" s="645">
        <f>IFERROR(VLOOKUP(J891,REAJUSTE!A:Y,25,FALSE),"")</f>
        <v>1.012</v>
      </c>
    </row>
    <row r="892" spans="1:11" ht="18" x14ac:dyDescent="0.25">
      <c r="A892" s="1025">
        <v>705363</v>
      </c>
      <c r="B892" s="1026" t="s">
        <v>6492</v>
      </c>
      <c r="C892" s="1025" t="s">
        <v>7</v>
      </c>
      <c r="D892" s="577">
        <f t="shared" si="13"/>
        <v>7531.27</v>
      </c>
      <c r="G892" s="1027">
        <v>7441.97</v>
      </c>
      <c r="J892" s="570" t="s">
        <v>5368</v>
      </c>
      <c r="K892" s="645">
        <f>IFERROR(VLOOKUP(J892,REAJUSTE!A:Y,25,FALSE),"")</f>
        <v>1.012</v>
      </c>
    </row>
    <row r="893" spans="1:11" ht="18" x14ac:dyDescent="0.25">
      <c r="A893" s="1025">
        <v>705366</v>
      </c>
      <c r="B893" s="1026" t="s">
        <v>6493</v>
      </c>
      <c r="C893" s="1025" t="s">
        <v>7</v>
      </c>
      <c r="D893" s="577">
        <f t="shared" si="13"/>
        <v>8913.32</v>
      </c>
      <c r="G893" s="1027">
        <v>8807.6299999999992</v>
      </c>
      <c r="J893" s="570" t="s">
        <v>5368</v>
      </c>
      <c r="K893" s="645">
        <f>IFERROR(VLOOKUP(J893,REAJUSTE!A:Y,25,FALSE),"")</f>
        <v>1.012</v>
      </c>
    </row>
    <row r="894" spans="1:11" ht="18" x14ac:dyDescent="0.25">
      <c r="A894" s="1025">
        <v>705365</v>
      </c>
      <c r="B894" s="1026" t="s">
        <v>6494</v>
      </c>
      <c r="C894" s="1025" t="s">
        <v>7</v>
      </c>
      <c r="D894" s="577">
        <f t="shared" si="13"/>
        <v>8075.17</v>
      </c>
      <c r="G894" s="1027">
        <v>7979.42</v>
      </c>
      <c r="J894" s="570" t="s">
        <v>5368</v>
      </c>
      <c r="K894" s="645">
        <f>IFERROR(VLOOKUP(J894,REAJUSTE!A:Y,25,FALSE),"")</f>
        <v>1.012</v>
      </c>
    </row>
    <row r="895" spans="1:11" ht="18" x14ac:dyDescent="0.25">
      <c r="A895" s="1025">
        <v>705368</v>
      </c>
      <c r="B895" s="1026" t="s">
        <v>6495</v>
      </c>
      <c r="C895" s="1025" t="s">
        <v>7</v>
      </c>
      <c r="D895" s="577">
        <f t="shared" si="13"/>
        <v>10015.99</v>
      </c>
      <c r="G895" s="1027">
        <v>9897.23</v>
      </c>
      <c r="J895" s="570" t="s">
        <v>5368</v>
      </c>
      <c r="K895" s="645">
        <f>IFERROR(VLOOKUP(J895,REAJUSTE!A:Y,25,FALSE),"")</f>
        <v>1.012</v>
      </c>
    </row>
    <row r="896" spans="1:11" ht="18" x14ac:dyDescent="0.25">
      <c r="A896" s="1025">
        <v>705367</v>
      </c>
      <c r="B896" s="1026" t="s">
        <v>6496</v>
      </c>
      <c r="C896" s="1025" t="s">
        <v>7</v>
      </c>
      <c r="D896" s="577">
        <f t="shared" si="13"/>
        <v>9177.84</v>
      </c>
      <c r="G896" s="1027">
        <v>9069.02</v>
      </c>
      <c r="J896" s="570" t="s">
        <v>5368</v>
      </c>
      <c r="K896" s="645">
        <f>IFERROR(VLOOKUP(J896,REAJUSTE!A:Y,25,FALSE),"")</f>
        <v>1.012</v>
      </c>
    </row>
    <row r="897" spans="1:11" ht="18" x14ac:dyDescent="0.25">
      <c r="A897" s="1025">
        <v>705374</v>
      </c>
      <c r="B897" s="1026" t="s">
        <v>6497</v>
      </c>
      <c r="C897" s="1025" t="s">
        <v>7</v>
      </c>
      <c r="D897" s="577">
        <f t="shared" si="13"/>
        <v>10463.379999999999</v>
      </c>
      <c r="G897" s="1027">
        <v>10339.31</v>
      </c>
      <c r="J897" s="570" t="s">
        <v>5368</v>
      </c>
      <c r="K897" s="645">
        <f>IFERROR(VLOOKUP(J897,REAJUSTE!A:Y,25,FALSE),"")</f>
        <v>1.012</v>
      </c>
    </row>
    <row r="898" spans="1:11" ht="18" x14ac:dyDescent="0.25">
      <c r="A898" s="1025">
        <v>705373</v>
      </c>
      <c r="B898" s="1026" t="s">
        <v>6498</v>
      </c>
      <c r="C898" s="1025" t="s">
        <v>7</v>
      </c>
      <c r="D898" s="577">
        <f t="shared" si="13"/>
        <v>9654.74</v>
      </c>
      <c r="G898" s="1027">
        <v>9540.26</v>
      </c>
      <c r="J898" s="570" t="s">
        <v>5368</v>
      </c>
      <c r="K898" s="645">
        <f>IFERROR(VLOOKUP(J898,REAJUSTE!A:Y,25,FALSE),"")</f>
        <v>1.012</v>
      </c>
    </row>
    <row r="899" spans="1:11" ht="18" x14ac:dyDescent="0.25">
      <c r="A899" s="1025">
        <v>705376</v>
      </c>
      <c r="B899" s="1026" t="s">
        <v>6499</v>
      </c>
      <c r="C899" s="1025" t="s">
        <v>7</v>
      </c>
      <c r="D899" s="577">
        <f t="shared" si="13"/>
        <v>9356.25</v>
      </c>
      <c r="G899" s="1027">
        <v>9245.31</v>
      </c>
      <c r="J899" s="570" t="s">
        <v>5368</v>
      </c>
      <c r="K899" s="645">
        <f>IFERROR(VLOOKUP(J899,REAJUSTE!A:Y,25,FALSE),"")</f>
        <v>1.012</v>
      </c>
    </row>
    <row r="900" spans="1:11" ht="18" x14ac:dyDescent="0.25">
      <c r="A900" s="1025">
        <v>705375</v>
      </c>
      <c r="B900" s="1026" t="s">
        <v>6500</v>
      </c>
      <c r="C900" s="1025" t="s">
        <v>7</v>
      </c>
      <c r="D900" s="577">
        <f t="shared" si="13"/>
        <v>8547.6</v>
      </c>
      <c r="G900" s="1027">
        <v>8446.25</v>
      </c>
      <c r="J900" s="570" t="s">
        <v>5368</v>
      </c>
      <c r="K900" s="645">
        <f>IFERROR(VLOOKUP(J900,REAJUSTE!A:Y,25,FALSE),"")</f>
        <v>1.012</v>
      </c>
    </row>
    <row r="901" spans="1:11" ht="18" x14ac:dyDescent="0.25">
      <c r="A901" s="1025">
        <v>705384</v>
      </c>
      <c r="B901" s="1026" t="s">
        <v>6501</v>
      </c>
      <c r="C901" s="1025" t="s">
        <v>7</v>
      </c>
      <c r="D901" s="577">
        <f t="shared" si="13"/>
        <v>14257.82</v>
      </c>
      <c r="G901" s="1027">
        <v>14088.76</v>
      </c>
      <c r="J901" s="570" t="s">
        <v>5368</v>
      </c>
      <c r="K901" s="645">
        <f>IFERROR(VLOOKUP(J901,REAJUSTE!A:Y,25,FALSE),"")</f>
        <v>1.012</v>
      </c>
    </row>
    <row r="902" spans="1:11" ht="18" x14ac:dyDescent="0.25">
      <c r="A902" s="1025">
        <v>705383</v>
      </c>
      <c r="B902" s="1026" t="s">
        <v>6502</v>
      </c>
      <c r="C902" s="1025" t="s">
        <v>7</v>
      </c>
      <c r="D902" s="577">
        <f t="shared" si="13"/>
        <v>13019.66</v>
      </c>
      <c r="G902" s="1027">
        <v>12865.28</v>
      </c>
      <c r="J902" s="570" t="s">
        <v>5368</v>
      </c>
      <c r="K902" s="645">
        <f>IFERROR(VLOOKUP(J902,REAJUSTE!A:Y,25,FALSE),"")</f>
        <v>1.012</v>
      </c>
    </row>
    <row r="903" spans="1:11" ht="18" x14ac:dyDescent="0.25">
      <c r="A903" s="1025">
        <v>705386</v>
      </c>
      <c r="B903" s="1026" t="s">
        <v>6503</v>
      </c>
      <c r="C903" s="1025" t="s">
        <v>7</v>
      </c>
      <c r="D903" s="577">
        <f t="shared" si="13"/>
        <v>15391.13</v>
      </c>
      <c r="G903" s="1027">
        <v>15208.63</v>
      </c>
      <c r="J903" s="570" t="s">
        <v>5368</v>
      </c>
      <c r="K903" s="645">
        <f>IFERROR(VLOOKUP(J903,REAJUSTE!A:Y,25,FALSE),"")</f>
        <v>1.012</v>
      </c>
    </row>
    <row r="904" spans="1:11" ht="18" x14ac:dyDescent="0.25">
      <c r="A904" s="1025">
        <v>705385</v>
      </c>
      <c r="B904" s="1026" t="s">
        <v>6504</v>
      </c>
      <c r="C904" s="1025" t="s">
        <v>7</v>
      </c>
      <c r="D904" s="577">
        <f t="shared" si="13"/>
        <v>14152.98</v>
      </c>
      <c r="G904" s="1027">
        <v>13985.16</v>
      </c>
      <c r="J904" s="570" t="s">
        <v>5368</v>
      </c>
      <c r="K904" s="645">
        <f>IFERROR(VLOOKUP(J904,REAJUSTE!A:Y,25,FALSE),"")</f>
        <v>1.012</v>
      </c>
    </row>
    <row r="905" spans="1:11" ht="18" x14ac:dyDescent="0.25">
      <c r="A905" s="1025">
        <v>705378</v>
      </c>
      <c r="B905" s="1026" t="s">
        <v>6505</v>
      </c>
      <c r="C905" s="1025" t="s">
        <v>7</v>
      </c>
      <c r="D905" s="577">
        <f t="shared" si="13"/>
        <v>10632.05</v>
      </c>
      <c r="G905" s="1027">
        <v>10505.98</v>
      </c>
      <c r="J905" s="570" t="s">
        <v>5368</v>
      </c>
      <c r="K905" s="645">
        <f>IFERROR(VLOOKUP(J905,REAJUSTE!A:Y,25,FALSE),"")</f>
        <v>1.012</v>
      </c>
    </row>
    <row r="906" spans="1:11" ht="18" x14ac:dyDescent="0.25">
      <c r="A906" s="1025">
        <v>705377</v>
      </c>
      <c r="B906" s="1026" t="s">
        <v>6506</v>
      </c>
      <c r="C906" s="1025" t="s">
        <v>7</v>
      </c>
      <c r="D906" s="577">
        <f t="shared" ref="D906:D969" si="14">TRUNC(G906*K906,2)</f>
        <v>9611.65</v>
      </c>
      <c r="G906" s="1027">
        <v>9497.68</v>
      </c>
      <c r="J906" s="570" t="s">
        <v>5368</v>
      </c>
      <c r="K906" s="645">
        <f>IFERROR(VLOOKUP(J906,REAJUSTE!A:Y,25,FALSE),"")</f>
        <v>1.012</v>
      </c>
    </row>
    <row r="907" spans="1:11" ht="18" x14ac:dyDescent="0.25">
      <c r="A907" s="1025">
        <v>705380</v>
      </c>
      <c r="B907" s="1026" t="s">
        <v>6507</v>
      </c>
      <c r="C907" s="1025" t="s">
        <v>7</v>
      </c>
      <c r="D907" s="577">
        <f t="shared" si="14"/>
        <v>12093.9</v>
      </c>
      <c r="G907" s="1027">
        <v>11950.5</v>
      </c>
      <c r="J907" s="570" t="s">
        <v>5368</v>
      </c>
      <c r="K907" s="645">
        <f>IFERROR(VLOOKUP(J907,REAJUSTE!A:Y,25,FALSE),"")</f>
        <v>1.012</v>
      </c>
    </row>
    <row r="908" spans="1:11" ht="18" x14ac:dyDescent="0.25">
      <c r="A908" s="1025">
        <v>705379</v>
      </c>
      <c r="B908" s="1026" t="s">
        <v>6508</v>
      </c>
      <c r="C908" s="1025" t="s">
        <v>7</v>
      </c>
      <c r="D908" s="577">
        <f t="shared" si="14"/>
        <v>11073.51</v>
      </c>
      <c r="G908" s="1027">
        <v>10942.21</v>
      </c>
      <c r="J908" s="570" t="s">
        <v>5368</v>
      </c>
      <c r="K908" s="645">
        <f>IFERROR(VLOOKUP(J908,REAJUSTE!A:Y,25,FALSE),"")</f>
        <v>1.012</v>
      </c>
    </row>
    <row r="909" spans="1:11" ht="18" x14ac:dyDescent="0.25">
      <c r="A909" s="1025">
        <v>705382</v>
      </c>
      <c r="B909" s="1026" t="s">
        <v>6509</v>
      </c>
      <c r="C909" s="1025" t="s">
        <v>7</v>
      </c>
      <c r="D909" s="577">
        <f t="shared" si="14"/>
        <v>13316.89</v>
      </c>
      <c r="G909" s="1027">
        <v>13158.99</v>
      </c>
      <c r="J909" s="570" t="s">
        <v>5368</v>
      </c>
      <c r="K909" s="645">
        <f>IFERROR(VLOOKUP(J909,REAJUSTE!A:Y,25,FALSE),"")</f>
        <v>1.012</v>
      </c>
    </row>
    <row r="910" spans="1:11" ht="18" x14ac:dyDescent="0.25">
      <c r="A910" s="1025">
        <v>705381</v>
      </c>
      <c r="B910" s="1026" t="s">
        <v>6510</v>
      </c>
      <c r="C910" s="1025" t="s">
        <v>7</v>
      </c>
      <c r="D910" s="577">
        <f t="shared" si="14"/>
        <v>12078.74</v>
      </c>
      <c r="G910" s="1027">
        <v>11935.52</v>
      </c>
      <c r="J910" s="570" t="s">
        <v>5368</v>
      </c>
      <c r="K910" s="645">
        <f>IFERROR(VLOOKUP(J910,REAJUSTE!A:Y,25,FALSE),"")</f>
        <v>1.012</v>
      </c>
    </row>
    <row r="911" spans="1:11" ht="18" x14ac:dyDescent="0.25">
      <c r="A911" s="1025">
        <v>705388</v>
      </c>
      <c r="B911" s="1026" t="s">
        <v>6511</v>
      </c>
      <c r="C911" s="1025" t="s">
        <v>7</v>
      </c>
      <c r="D911" s="577">
        <f t="shared" si="14"/>
        <v>13119.11</v>
      </c>
      <c r="G911" s="1027">
        <v>12963.55</v>
      </c>
      <c r="J911" s="570" t="s">
        <v>5368</v>
      </c>
      <c r="K911" s="645">
        <f>IFERROR(VLOOKUP(J911,REAJUSTE!A:Y,25,FALSE),"")</f>
        <v>1.012</v>
      </c>
    </row>
    <row r="912" spans="1:11" ht="18" x14ac:dyDescent="0.25">
      <c r="A912" s="1025">
        <v>705387</v>
      </c>
      <c r="B912" s="1026" t="s">
        <v>6512</v>
      </c>
      <c r="C912" s="1025" t="s">
        <v>7</v>
      </c>
      <c r="D912" s="577">
        <f t="shared" si="14"/>
        <v>11917.8</v>
      </c>
      <c r="G912" s="1027">
        <v>11776.49</v>
      </c>
      <c r="J912" s="570" t="s">
        <v>5368</v>
      </c>
      <c r="K912" s="645">
        <f>IFERROR(VLOOKUP(J912,REAJUSTE!A:Y,25,FALSE),"")</f>
        <v>1.012</v>
      </c>
    </row>
    <row r="913" spans="1:11" ht="18" x14ac:dyDescent="0.25">
      <c r="A913" s="1025">
        <v>705390</v>
      </c>
      <c r="B913" s="1026" t="s">
        <v>6513</v>
      </c>
      <c r="C913" s="1025" t="s">
        <v>7</v>
      </c>
      <c r="D913" s="577">
        <f t="shared" si="14"/>
        <v>12335.9</v>
      </c>
      <c r="G913" s="1027">
        <v>12189.63</v>
      </c>
      <c r="J913" s="570" t="s">
        <v>5368</v>
      </c>
      <c r="K913" s="645">
        <f>IFERROR(VLOOKUP(J913,REAJUSTE!A:Y,25,FALSE),"")</f>
        <v>1.012</v>
      </c>
    </row>
    <row r="914" spans="1:11" ht="18" x14ac:dyDescent="0.25">
      <c r="A914" s="1025">
        <v>705389</v>
      </c>
      <c r="B914" s="1026" t="s">
        <v>6514</v>
      </c>
      <c r="C914" s="1025" t="s">
        <v>7</v>
      </c>
      <c r="D914" s="577">
        <f t="shared" si="14"/>
        <v>11134.6</v>
      </c>
      <c r="G914" s="1027">
        <v>11002.57</v>
      </c>
      <c r="J914" s="570" t="s">
        <v>5368</v>
      </c>
      <c r="K914" s="645">
        <f>IFERROR(VLOOKUP(J914,REAJUSTE!A:Y,25,FALSE),"")</f>
        <v>1.012</v>
      </c>
    </row>
    <row r="915" spans="1:11" ht="18" x14ac:dyDescent="0.25">
      <c r="A915" s="1025">
        <v>705399</v>
      </c>
      <c r="B915" s="1026" t="s">
        <v>6515</v>
      </c>
      <c r="C915" s="1025" t="s">
        <v>7</v>
      </c>
      <c r="D915" s="577">
        <f t="shared" si="14"/>
        <v>19104.91</v>
      </c>
      <c r="G915" s="1027">
        <v>18878.37</v>
      </c>
      <c r="J915" s="570" t="s">
        <v>5368</v>
      </c>
      <c r="K915" s="645">
        <f>IFERROR(VLOOKUP(J915,REAJUSTE!A:Y,25,FALSE),"")</f>
        <v>1.012</v>
      </c>
    </row>
    <row r="916" spans="1:11" ht="18" x14ac:dyDescent="0.25">
      <c r="A916" s="1025">
        <v>705398</v>
      </c>
      <c r="B916" s="1026" t="s">
        <v>6516</v>
      </c>
      <c r="C916" s="1025" t="s">
        <v>7</v>
      </c>
      <c r="D916" s="577">
        <f t="shared" si="14"/>
        <v>17302.759999999998</v>
      </c>
      <c r="G916" s="1027">
        <v>17097.59</v>
      </c>
      <c r="J916" s="570" t="s">
        <v>5368</v>
      </c>
      <c r="K916" s="645">
        <f>IFERROR(VLOOKUP(J916,REAJUSTE!A:Y,25,FALSE),"")</f>
        <v>1.012</v>
      </c>
    </row>
    <row r="917" spans="1:11" ht="18" x14ac:dyDescent="0.25">
      <c r="A917" s="1025">
        <v>705401</v>
      </c>
      <c r="B917" s="1026" t="s">
        <v>6517</v>
      </c>
      <c r="C917" s="1025" t="s">
        <v>7</v>
      </c>
      <c r="D917" s="577">
        <f t="shared" si="14"/>
        <v>20639.72</v>
      </c>
      <c r="G917" s="1027">
        <v>20394.990000000002</v>
      </c>
      <c r="J917" s="570" t="s">
        <v>5368</v>
      </c>
      <c r="K917" s="645">
        <f>IFERROR(VLOOKUP(J917,REAJUSTE!A:Y,25,FALSE),"")</f>
        <v>1.012</v>
      </c>
    </row>
    <row r="918" spans="1:11" ht="18" x14ac:dyDescent="0.25">
      <c r="A918" s="1025">
        <v>705400</v>
      </c>
      <c r="B918" s="1026" t="s">
        <v>6518</v>
      </c>
      <c r="C918" s="1025" t="s">
        <v>7</v>
      </c>
      <c r="D918" s="577">
        <f t="shared" si="14"/>
        <v>18837.580000000002</v>
      </c>
      <c r="G918" s="1027">
        <v>18614.21</v>
      </c>
      <c r="J918" s="570" t="s">
        <v>5368</v>
      </c>
      <c r="K918" s="645">
        <f>IFERROR(VLOOKUP(J918,REAJUSTE!A:Y,25,FALSE),"")</f>
        <v>1.012</v>
      </c>
    </row>
    <row r="919" spans="1:11" ht="18" x14ac:dyDescent="0.25">
      <c r="A919" s="1025">
        <v>705392</v>
      </c>
      <c r="B919" s="1026" t="s">
        <v>6519</v>
      </c>
      <c r="C919" s="1025" t="s">
        <v>7</v>
      </c>
      <c r="D919" s="577">
        <f t="shared" si="14"/>
        <v>14075.84</v>
      </c>
      <c r="G919" s="1027">
        <v>13908.94</v>
      </c>
      <c r="J919" s="570" t="s">
        <v>5368</v>
      </c>
      <c r="K919" s="645">
        <f>IFERROR(VLOOKUP(J919,REAJUSTE!A:Y,25,FALSE),"")</f>
        <v>1.012</v>
      </c>
    </row>
    <row r="920" spans="1:11" ht="18" x14ac:dyDescent="0.25">
      <c r="A920" s="1025">
        <v>705391</v>
      </c>
      <c r="B920" s="1026" t="s">
        <v>6520</v>
      </c>
      <c r="C920" s="1025" t="s">
        <v>7</v>
      </c>
      <c r="D920" s="577">
        <f t="shared" si="14"/>
        <v>12619.2</v>
      </c>
      <c r="G920" s="1027">
        <v>12469.57</v>
      </c>
      <c r="J920" s="570" t="s">
        <v>5368</v>
      </c>
      <c r="K920" s="645">
        <f>IFERROR(VLOOKUP(J920,REAJUSTE!A:Y,25,FALSE),"")</f>
        <v>1.012</v>
      </c>
    </row>
    <row r="921" spans="1:11" ht="18" x14ac:dyDescent="0.25">
      <c r="A921" s="1025">
        <v>705395</v>
      </c>
      <c r="B921" s="1026" t="s">
        <v>6521</v>
      </c>
      <c r="C921" s="1025" t="s">
        <v>7</v>
      </c>
      <c r="D921" s="577">
        <f t="shared" si="14"/>
        <v>16111.93</v>
      </c>
      <c r="G921" s="1027">
        <v>15920.88</v>
      </c>
      <c r="J921" s="570" t="s">
        <v>5368</v>
      </c>
      <c r="K921" s="645">
        <f>IFERROR(VLOOKUP(J921,REAJUSTE!A:Y,25,FALSE),"")</f>
        <v>1.012</v>
      </c>
    </row>
    <row r="922" spans="1:11" ht="18" x14ac:dyDescent="0.25">
      <c r="A922" s="1025">
        <v>705394</v>
      </c>
      <c r="B922" s="1026" t="s">
        <v>6522</v>
      </c>
      <c r="C922" s="1025" t="s">
        <v>7</v>
      </c>
      <c r="D922" s="577">
        <f t="shared" si="14"/>
        <v>14655.28</v>
      </c>
      <c r="G922" s="1027">
        <v>14481.51</v>
      </c>
      <c r="J922" s="570" t="s">
        <v>5368</v>
      </c>
      <c r="K922" s="645">
        <f>IFERROR(VLOOKUP(J922,REAJUSTE!A:Y,25,FALSE),"")</f>
        <v>1.012</v>
      </c>
    </row>
    <row r="923" spans="1:11" ht="18" x14ac:dyDescent="0.25">
      <c r="A923" s="1025">
        <v>705397</v>
      </c>
      <c r="B923" s="1026" t="s">
        <v>6523</v>
      </c>
      <c r="C923" s="1025" t="s">
        <v>7</v>
      </c>
      <c r="D923" s="577">
        <f t="shared" si="14"/>
        <v>17639.650000000001</v>
      </c>
      <c r="G923" s="1027">
        <v>17430.490000000002</v>
      </c>
      <c r="J923" s="570" t="s">
        <v>5368</v>
      </c>
      <c r="K923" s="645">
        <f>IFERROR(VLOOKUP(J923,REAJUSTE!A:Y,25,FALSE),"")</f>
        <v>1.012</v>
      </c>
    </row>
    <row r="924" spans="1:11" ht="18" x14ac:dyDescent="0.25">
      <c r="A924" s="1025">
        <v>705396</v>
      </c>
      <c r="B924" s="1026" t="s">
        <v>6524</v>
      </c>
      <c r="C924" s="1025" t="s">
        <v>7</v>
      </c>
      <c r="D924" s="577">
        <f t="shared" si="14"/>
        <v>15837.5</v>
      </c>
      <c r="G924" s="1027">
        <v>15649.71</v>
      </c>
      <c r="J924" s="570" t="s">
        <v>5368</v>
      </c>
      <c r="K924" s="645">
        <f>IFERROR(VLOOKUP(J924,REAJUSTE!A:Y,25,FALSE),"")</f>
        <v>1.012</v>
      </c>
    </row>
    <row r="925" spans="1:11" ht="18" x14ac:dyDescent="0.25">
      <c r="A925" s="1025">
        <v>804213</v>
      </c>
      <c r="B925" s="1026" t="s">
        <v>6525</v>
      </c>
      <c r="C925" s="1025" t="s">
        <v>5022</v>
      </c>
      <c r="D925" s="577">
        <f t="shared" si="14"/>
        <v>1510.61</v>
      </c>
      <c r="G925" s="1027">
        <v>1492.7</v>
      </c>
      <c r="J925" s="570" t="s">
        <v>5368</v>
      </c>
      <c r="K925" s="645">
        <f>IFERROR(VLOOKUP(J925,REAJUSTE!A:Y,25,FALSE),"")</f>
        <v>1.012</v>
      </c>
    </row>
    <row r="926" spans="1:11" ht="18" x14ac:dyDescent="0.25">
      <c r="A926" s="1025">
        <v>804212</v>
      </c>
      <c r="B926" s="1026" t="s">
        <v>6526</v>
      </c>
      <c r="C926" s="1025" t="s">
        <v>5022</v>
      </c>
      <c r="D926" s="577">
        <f t="shared" si="14"/>
        <v>1216.49</v>
      </c>
      <c r="G926" s="1027">
        <v>1202.07</v>
      </c>
      <c r="J926" s="570" t="s">
        <v>5368</v>
      </c>
      <c r="K926" s="645">
        <f>IFERROR(VLOOKUP(J926,REAJUSTE!A:Y,25,FALSE),"")</f>
        <v>1.012</v>
      </c>
    </row>
    <row r="927" spans="1:11" ht="18" x14ac:dyDescent="0.25">
      <c r="A927" s="1025">
        <v>804217</v>
      </c>
      <c r="B927" s="1026" t="s">
        <v>6527</v>
      </c>
      <c r="C927" s="1025" t="s">
        <v>5022</v>
      </c>
      <c r="D927" s="577">
        <f t="shared" si="14"/>
        <v>1519.28</v>
      </c>
      <c r="G927" s="1027">
        <v>1501.27</v>
      </c>
      <c r="J927" s="570" t="s">
        <v>5368</v>
      </c>
      <c r="K927" s="645">
        <f>IFERROR(VLOOKUP(J927,REAJUSTE!A:Y,25,FALSE),"")</f>
        <v>1.012</v>
      </c>
    </row>
    <row r="928" spans="1:11" ht="18" x14ac:dyDescent="0.25">
      <c r="A928" s="1025">
        <v>804216</v>
      </c>
      <c r="B928" s="1026" t="s">
        <v>6528</v>
      </c>
      <c r="C928" s="1025" t="s">
        <v>5022</v>
      </c>
      <c r="D928" s="577">
        <f t="shared" si="14"/>
        <v>1224.56</v>
      </c>
      <c r="G928" s="1027">
        <v>1210.04</v>
      </c>
      <c r="J928" s="570" t="s">
        <v>5368</v>
      </c>
      <c r="K928" s="645">
        <f>IFERROR(VLOOKUP(J928,REAJUSTE!A:Y,25,FALSE),"")</f>
        <v>1.012</v>
      </c>
    </row>
    <row r="929" spans="1:11" ht="18" x14ac:dyDescent="0.25">
      <c r="A929" s="1025">
        <v>804219</v>
      </c>
      <c r="B929" s="1026" t="s">
        <v>6529</v>
      </c>
      <c r="C929" s="1025" t="s">
        <v>5022</v>
      </c>
      <c r="D929" s="577">
        <f t="shared" si="14"/>
        <v>1530.24</v>
      </c>
      <c r="G929" s="1027">
        <v>1512.1</v>
      </c>
      <c r="J929" s="570" t="s">
        <v>5368</v>
      </c>
      <c r="K929" s="645">
        <f>IFERROR(VLOOKUP(J929,REAJUSTE!A:Y,25,FALSE),"")</f>
        <v>1.012</v>
      </c>
    </row>
    <row r="930" spans="1:11" ht="18" x14ac:dyDescent="0.25">
      <c r="A930" s="1025">
        <v>804218</v>
      </c>
      <c r="B930" s="1026" t="s">
        <v>6530</v>
      </c>
      <c r="C930" s="1025" t="s">
        <v>5022</v>
      </c>
      <c r="D930" s="577">
        <f t="shared" si="14"/>
        <v>1234.92</v>
      </c>
      <c r="G930" s="1027">
        <v>1220.28</v>
      </c>
      <c r="J930" s="570" t="s">
        <v>5368</v>
      </c>
      <c r="K930" s="645">
        <f>IFERROR(VLOOKUP(J930,REAJUSTE!A:Y,25,FALSE),"")</f>
        <v>1.012</v>
      </c>
    </row>
    <row r="931" spans="1:11" ht="18" x14ac:dyDescent="0.25">
      <c r="A931" s="1025">
        <v>804221</v>
      </c>
      <c r="B931" s="1026" t="s">
        <v>6531</v>
      </c>
      <c r="C931" s="1025" t="s">
        <v>5022</v>
      </c>
      <c r="D931" s="577">
        <f t="shared" si="14"/>
        <v>1547.9</v>
      </c>
      <c r="G931" s="1027">
        <v>1529.55</v>
      </c>
      <c r="J931" s="570" t="s">
        <v>5368</v>
      </c>
      <c r="K931" s="645">
        <f>IFERROR(VLOOKUP(J931,REAJUSTE!A:Y,25,FALSE),"")</f>
        <v>1.012</v>
      </c>
    </row>
    <row r="932" spans="1:11" ht="18" x14ac:dyDescent="0.25">
      <c r="A932" s="1025">
        <v>804220</v>
      </c>
      <c r="B932" s="1026" t="s">
        <v>6532</v>
      </c>
      <c r="C932" s="1025" t="s">
        <v>5022</v>
      </c>
      <c r="D932" s="577">
        <f t="shared" si="14"/>
        <v>1251.53</v>
      </c>
      <c r="G932" s="1027">
        <v>1236.69</v>
      </c>
      <c r="J932" s="570" t="s">
        <v>5368</v>
      </c>
      <c r="K932" s="645">
        <f>IFERROR(VLOOKUP(J932,REAJUSTE!A:Y,25,FALSE),"")</f>
        <v>1.012</v>
      </c>
    </row>
    <row r="933" spans="1:11" ht="18" x14ac:dyDescent="0.25">
      <c r="A933" s="1025">
        <v>804223</v>
      </c>
      <c r="B933" s="1026" t="s">
        <v>6533</v>
      </c>
      <c r="C933" s="1025" t="s">
        <v>5022</v>
      </c>
      <c r="D933" s="577">
        <f t="shared" si="14"/>
        <v>1571.04</v>
      </c>
      <c r="G933" s="1027">
        <v>1552.42</v>
      </c>
      <c r="J933" s="570" t="s">
        <v>5368</v>
      </c>
      <c r="K933" s="645">
        <f>IFERROR(VLOOKUP(J933,REAJUSTE!A:Y,25,FALSE),"")</f>
        <v>1.012</v>
      </c>
    </row>
    <row r="934" spans="1:11" ht="18" x14ac:dyDescent="0.25">
      <c r="A934" s="1025">
        <v>804222</v>
      </c>
      <c r="B934" s="1026" t="s">
        <v>6534</v>
      </c>
      <c r="C934" s="1025" t="s">
        <v>5022</v>
      </c>
      <c r="D934" s="577">
        <f t="shared" si="14"/>
        <v>1273.31</v>
      </c>
      <c r="G934" s="1027">
        <v>1258.22</v>
      </c>
      <c r="J934" s="570" t="s">
        <v>5368</v>
      </c>
      <c r="K934" s="645">
        <f>IFERROR(VLOOKUP(J934,REAJUSTE!A:Y,25,FALSE),"")</f>
        <v>1.012</v>
      </c>
    </row>
    <row r="935" spans="1:11" ht="18" x14ac:dyDescent="0.25">
      <c r="A935" s="1025">
        <v>804225</v>
      </c>
      <c r="B935" s="1026" t="s">
        <v>6535</v>
      </c>
      <c r="C935" s="1025" t="s">
        <v>5022</v>
      </c>
      <c r="D935" s="577">
        <f t="shared" si="14"/>
        <v>1601.51</v>
      </c>
      <c r="G935" s="1027">
        <v>1582.52</v>
      </c>
      <c r="J935" s="570" t="s">
        <v>5368</v>
      </c>
      <c r="K935" s="645">
        <f>IFERROR(VLOOKUP(J935,REAJUSTE!A:Y,25,FALSE),"")</f>
        <v>1.012</v>
      </c>
    </row>
    <row r="936" spans="1:11" ht="18" x14ac:dyDescent="0.25">
      <c r="A936" s="1025">
        <v>804224</v>
      </c>
      <c r="B936" s="1026" t="s">
        <v>6536</v>
      </c>
      <c r="C936" s="1025" t="s">
        <v>5022</v>
      </c>
      <c r="D936" s="577">
        <f t="shared" si="14"/>
        <v>1302.27</v>
      </c>
      <c r="G936" s="1027">
        <v>1286.83</v>
      </c>
      <c r="J936" s="570" t="s">
        <v>5368</v>
      </c>
      <c r="K936" s="645">
        <f>IFERROR(VLOOKUP(J936,REAJUSTE!A:Y,25,FALSE),"")</f>
        <v>1.012</v>
      </c>
    </row>
    <row r="937" spans="1:11" ht="18" x14ac:dyDescent="0.25">
      <c r="A937" s="1025">
        <v>804227</v>
      </c>
      <c r="B937" s="1026" t="s">
        <v>6537</v>
      </c>
      <c r="C937" s="1025" t="s">
        <v>5022</v>
      </c>
      <c r="D937" s="577">
        <f t="shared" si="14"/>
        <v>1642.78</v>
      </c>
      <c r="G937" s="1027">
        <v>1623.31</v>
      </c>
      <c r="J937" s="570" t="s">
        <v>5368</v>
      </c>
      <c r="K937" s="645">
        <f>IFERROR(VLOOKUP(J937,REAJUSTE!A:Y,25,FALSE),"")</f>
        <v>1.012</v>
      </c>
    </row>
    <row r="938" spans="1:11" ht="18" x14ac:dyDescent="0.25">
      <c r="A938" s="1025">
        <v>804226</v>
      </c>
      <c r="B938" s="1026" t="s">
        <v>6538</v>
      </c>
      <c r="C938" s="1025" t="s">
        <v>5022</v>
      </c>
      <c r="D938" s="577">
        <f t="shared" si="14"/>
        <v>1341.76</v>
      </c>
      <c r="G938" s="1027">
        <v>1325.85</v>
      </c>
      <c r="J938" s="570" t="s">
        <v>5368</v>
      </c>
      <c r="K938" s="645">
        <f>IFERROR(VLOOKUP(J938,REAJUSTE!A:Y,25,FALSE),"")</f>
        <v>1.012</v>
      </c>
    </row>
    <row r="939" spans="1:11" ht="18" x14ac:dyDescent="0.25">
      <c r="A939" s="1025">
        <v>804229</v>
      </c>
      <c r="B939" s="1026" t="s">
        <v>6539</v>
      </c>
      <c r="C939" s="1025" t="s">
        <v>5022</v>
      </c>
      <c r="D939" s="577">
        <f t="shared" si="14"/>
        <v>1696.74</v>
      </c>
      <c r="G939" s="1027">
        <v>1676.63</v>
      </c>
      <c r="J939" s="570" t="s">
        <v>5368</v>
      </c>
      <c r="K939" s="645">
        <f>IFERROR(VLOOKUP(J939,REAJUSTE!A:Y,25,FALSE),"")</f>
        <v>1.012</v>
      </c>
    </row>
    <row r="940" spans="1:11" ht="18" x14ac:dyDescent="0.25">
      <c r="A940" s="1025">
        <v>804228</v>
      </c>
      <c r="B940" s="1026" t="s">
        <v>6540</v>
      </c>
      <c r="C940" s="1025" t="s">
        <v>5022</v>
      </c>
      <c r="D940" s="577">
        <f t="shared" si="14"/>
        <v>1393.75</v>
      </c>
      <c r="G940" s="1027">
        <v>1377.23</v>
      </c>
      <c r="J940" s="570" t="s">
        <v>5368</v>
      </c>
      <c r="K940" s="645">
        <f>IFERROR(VLOOKUP(J940,REAJUSTE!A:Y,25,FALSE),"")</f>
        <v>1.012</v>
      </c>
    </row>
    <row r="941" spans="1:11" ht="18" x14ac:dyDescent="0.25">
      <c r="A941" s="1025">
        <v>804231</v>
      </c>
      <c r="B941" s="1026" t="s">
        <v>6541</v>
      </c>
      <c r="C941" s="1025" t="s">
        <v>5022</v>
      </c>
      <c r="D941" s="577">
        <f t="shared" si="14"/>
        <v>1770.68</v>
      </c>
      <c r="G941" s="1027">
        <v>1749.69</v>
      </c>
      <c r="J941" s="570" t="s">
        <v>5368</v>
      </c>
      <c r="K941" s="645">
        <f>IFERROR(VLOOKUP(J941,REAJUSTE!A:Y,25,FALSE),"")</f>
        <v>1.012</v>
      </c>
    </row>
    <row r="942" spans="1:11" ht="18" x14ac:dyDescent="0.25">
      <c r="A942" s="1025">
        <v>804230</v>
      </c>
      <c r="B942" s="1026" t="s">
        <v>6542</v>
      </c>
      <c r="C942" s="1025" t="s">
        <v>5022</v>
      </c>
      <c r="D942" s="577">
        <f t="shared" si="14"/>
        <v>1465.44</v>
      </c>
      <c r="G942" s="1027">
        <v>1448.07</v>
      </c>
      <c r="J942" s="570" t="s">
        <v>5368</v>
      </c>
      <c r="K942" s="645">
        <f>IFERROR(VLOOKUP(J942,REAJUSTE!A:Y,25,FALSE),"")</f>
        <v>1.012</v>
      </c>
    </row>
    <row r="943" spans="1:11" ht="18" x14ac:dyDescent="0.25">
      <c r="A943" s="1025">
        <v>804215</v>
      </c>
      <c r="B943" s="1026" t="s">
        <v>6543</v>
      </c>
      <c r="C943" s="1025" t="s">
        <v>5022</v>
      </c>
      <c r="D943" s="577">
        <f t="shared" si="14"/>
        <v>1512.58</v>
      </c>
      <c r="G943" s="1027">
        <v>1494.65</v>
      </c>
      <c r="J943" s="570" t="s">
        <v>5368</v>
      </c>
      <c r="K943" s="645">
        <f>IFERROR(VLOOKUP(J943,REAJUSTE!A:Y,25,FALSE),"")</f>
        <v>1.012</v>
      </c>
    </row>
    <row r="944" spans="1:11" ht="18" x14ac:dyDescent="0.25">
      <c r="A944" s="1025">
        <v>804214</v>
      </c>
      <c r="B944" s="1026" t="s">
        <v>6544</v>
      </c>
      <c r="C944" s="1025" t="s">
        <v>5022</v>
      </c>
      <c r="D944" s="577">
        <f t="shared" si="14"/>
        <v>1218.31</v>
      </c>
      <c r="G944" s="1027">
        <v>1203.8699999999999</v>
      </c>
      <c r="J944" s="570" t="s">
        <v>5368</v>
      </c>
      <c r="K944" s="645">
        <f>IFERROR(VLOOKUP(J944,REAJUSTE!A:Y,25,FALSE),"")</f>
        <v>1.012</v>
      </c>
    </row>
    <row r="945" spans="1:11" ht="18" x14ac:dyDescent="0.25">
      <c r="A945" s="1025">
        <v>804417</v>
      </c>
      <c r="B945" s="1026" t="s">
        <v>6545</v>
      </c>
      <c r="C945" s="1025" t="s">
        <v>5022</v>
      </c>
      <c r="D945" s="577">
        <f t="shared" si="14"/>
        <v>3907.35</v>
      </c>
      <c r="G945" s="1027">
        <v>3861.02</v>
      </c>
      <c r="J945" s="570" t="s">
        <v>5368</v>
      </c>
      <c r="K945" s="645">
        <f>IFERROR(VLOOKUP(J945,REAJUSTE!A:Y,25,FALSE),"")</f>
        <v>1.012</v>
      </c>
    </row>
    <row r="946" spans="1:11" ht="18" x14ac:dyDescent="0.25">
      <c r="A946" s="1025">
        <v>804233</v>
      </c>
      <c r="B946" s="1026" t="s">
        <v>6546</v>
      </c>
      <c r="C946" s="1025" t="s">
        <v>5022</v>
      </c>
      <c r="D946" s="577">
        <f t="shared" si="14"/>
        <v>2245.54</v>
      </c>
      <c r="G946" s="1027">
        <v>2218.92</v>
      </c>
      <c r="J946" s="570" t="s">
        <v>5368</v>
      </c>
      <c r="K946" s="645">
        <f>IFERROR(VLOOKUP(J946,REAJUSTE!A:Y,25,FALSE),"")</f>
        <v>1.012</v>
      </c>
    </row>
    <row r="947" spans="1:11" ht="18" x14ac:dyDescent="0.25">
      <c r="A947" s="1025">
        <v>804416</v>
      </c>
      <c r="B947" s="1026" t="s">
        <v>6547</v>
      </c>
      <c r="C947" s="1025" t="s">
        <v>5022</v>
      </c>
      <c r="D947" s="577">
        <f t="shared" si="14"/>
        <v>3139.96</v>
      </c>
      <c r="G947" s="1027">
        <v>3102.73</v>
      </c>
      <c r="J947" s="570" t="s">
        <v>5368</v>
      </c>
      <c r="K947" s="645">
        <f>IFERROR(VLOOKUP(J947,REAJUSTE!A:Y,25,FALSE),"")</f>
        <v>1.012</v>
      </c>
    </row>
    <row r="948" spans="1:11" ht="18" x14ac:dyDescent="0.25">
      <c r="A948" s="1025">
        <v>804232</v>
      </c>
      <c r="B948" s="1026" t="s">
        <v>6548</v>
      </c>
      <c r="C948" s="1025" t="s">
        <v>5022</v>
      </c>
      <c r="D948" s="577">
        <f t="shared" si="14"/>
        <v>1789.11</v>
      </c>
      <c r="G948" s="1027">
        <v>1767.9</v>
      </c>
      <c r="J948" s="570" t="s">
        <v>5368</v>
      </c>
      <c r="K948" s="645">
        <f>IFERROR(VLOOKUP(J948,REAJUSTE!A:Y,25,FALSE),"")</f>
        <v>1.012</v>
      </c>
    </row>
    <row r="949" spans="1:11" ht="18" x14ac:dyDescent="0.25">
      <c r="A949" s="1025">
        <v>804237</v>
      </c>
      <c r="B949" s="1026" t="s">
        <v>6549</v>
      </c>
      <c r="C949" s="1025" t="s">
        <v>5022</v>
      </c>
      <c r="D949" s="577">
        <f t="shared" si="14"/>
        <v>2258.62</v>
      </c>
      <c r="G949" s="1027">
        <v>2231.84</v>
      </c>
      <c r="J949" s="570" t="s">
        <v>5368</v>
      </c>
      <c r="K949" s="645">
        <f>IFERROR(VLOOKUP(J949,REAJUSTE!A:Y,25,FALSE),"")</f>
        <v>1.012</v>
      </c>
    </row>
    <row r="950" spans="1:11" ht="18" x14ac:dyDescent="0.25">
      <c r="A950" s="1025">
        <v>804236</v>
      </c>
      <c r="B950" s="1026" t="s">
        <v>6550</v>
      </c>
      <c r="C950" s="1025" t="s">
        <v>5022</v>
      </c>
      <c r="D950" s="577">
        <f t="shared" si="14"/>
        <v>1801.13</v>
      </c>
      <c r="G950" s="1027">
        <v>1779.78</v>
      </c>
      <c r="J950" s="570" t="s">
        <v>5368</v>
      </c>
      <c r="K950" s="645">
        <f>IFERROR(VLOOKUP(J950,REAJUSTE!A:Y,25,FALSE),"")</f>
        <v>1.012</v>
      </c>
    </row>
    <row r="951" spans="1:11" ht="18" x14ac:dyDescent="0.25">
      <c r="A951" s="1025">
        <v>804419</v>
      </c>
      <c r="B951" s="1026" t="s">
        <v>6551</v>
      </c>
      <c r="C951" s="1025" t="s">
        <v>5022</v>
      </c>
      <c r="D951" s="577">
        <f t="shared" si="14"/>
        <v>4087.4</v>
      </c>
      <c r="G951" s="1027">
        <v>4038.94</v>
      </c>
      <c r="J951" s="570" t="s">
        <v>5368</v>
      </c>
      <c r="K951" s="645">
        <f>IFERROR(VLOOKUP(J951,REAJUSTE!A:Y,25,FALSE),"")</f>
        <v>1.012</v>
      </c>
    </row>
    <row r="952" spans="1:11" ht="18" x14ac:dyDescent="0.25">
      <c r="A952" s="1025">
        <v>804239</v>
      </c>
      <c r="B952" s="1026" t="s">
        <v>6552</v>
      </c>
      <c r="C952" s="1025" t="s">
        <v>5022</v>
      </c>
      <c r="D952" s="577">
        <f t="shared" si="14"/>
        <v>2275.65</v>
      </c>
      <c r="G952" s="1027">
        <v>2248.67</v>
      </c>
      <c r="J952" s="570" t="s">
        <v>5368</v>
      </c>
      <c r="K952" s="645">
        <f>IFERROR(VLOOKUP(J952,REAJUSTE!A:Y,25,FALSE),"")</f>
        <v>1.012</v>
      </c>
    </row>
    <row r="953" spans="1:11" ht="18" x14ac:dyDescent="0.25">
      <c r="A953" s="1025">
        <v>804418</v>
      </c>
      <c r="B953" s="1026" t="s">
        <v>6553</v>
      </c>
      <c r="C953" s="1025" t="s">
        <v>5022</v>
      </c>
      <c r="D953" s="577">
        <f t="shared" si="14"/>
        <v>3283.34</v>
      </c>
      <c r="G953" s="1027">
        <v>3244.41</v>
      </c>
      <c r="J953" s="570" t="s">
        <v>5368</v>
      </c>
      <c r="K953" s="645">
        <f>IFERROR(VLOOKUP(J953,REAJUSTE!A:Y,25,FALSE),"")</f>
        <v>1.012</v>
      </c>
    </row>
    <row r="954" spans="1:11" ht="18" x14ac:dyDescent="0.25">
      <c r="A954" s="1025">
        <v>804238</v>
      </c>
      <c r="B954" s="1026" t="s">
        <v>6554</v>
      </c>
      <c r="C954" s="1025" t="s">
        <v>5022</v>
      </c>
      <c r="D954" s="577">
        <f t="shared" si="14"/>
        <v>1816.81</v>
      </c>
      <c r="G954" s="1027">
        <v>1795.27</v>
      </c>
      <c r="J954" s="570" t="s">
        <v>5368</v>
      </c>
      <c r="K954" s="645">
        <f>IFERROR(VLOOKUP(J954,REAJUSTE!A:Y,25,FALSE),"")</f>
        <v>1.012</v>
      </c>
    </row>
    <row r="955" spans="1:11" ht="18" x14ac:dyDescent="0.25">
      <c r="A955" s="1025">
        <v>804241</v>
      </c>
      <c r="B955" s="1026" t="s">
        <v>6555</v>
      </c>
      <c r="C955" s="1025" t="s">
        <v>5022</v>
      </c>
      <c r="D955" s="577">
        <f t="shared" si="14"/>
        <v>2300.14</v>
      </c>
      <c r="G955" s="1027">
        <v>2272.87</v>
      </c>
      <c r="J955" s="570" t="s">
        <v>5368</v>
      </c>
      <c r="K955" s="645">
        <f>IFERROR(VLOOKUP(J955,REAJUSTE!A:Y,25,FALSE),"")</f>
        <v>1.012</v>
      </c>
    </row>
    <row r="956" spans="1:11" ht="18" x14ac:dyDescent="0.25">
      <c r="A956" s="1025">
        <v>804240</v>
      </c>
      <c r="B956" s="1026" t="s">
        <v>6556</v>
      </c>
      <c r="C956" s="1025" t="s">
        <v>5022</v>
      </c>
      <c r="D956" s="577">
        <f t="shared" si="14"/>
        <v>1839.5</v>
      </c>
      <c r="G956" s="1027">
        <v>1817.69</v>
      </c>
      <c r="J956" s="570" t="s">
        <v>5368</v>
      </c>
      <c r="K956" s="645">
        <f>IFERROR(VLOOKUP(J956,REAJUSTE!A:Y,25,FALSE),"")</f>
        <v>1.012</v>
      </c>
    </row>
    <row r="957" spans="1:11" ht="18" x14ac:dyDescent="0.25">
      <c r="A957" s="1025">
        <v>804243</v>
      </c>
      <c r="B957" s="1026" t="s">
        <v>6557</v>
      </c>
      <c r="C957" s="1025" t="s">
        <v>5022</v>
      </c>
      <c r="D957" s="577">
        <f t="shared" si="14"/>
        <v>2333.62</v>
      </c>
      <c r="G957" s="1027">
        <v>2305.9499999999998</v>
      </c>
      <c r="J957" s="570" t="s">
        <v>5368</v>
      </c>
      <c r="K957" s="645">
        <f>IFERROR(VLOOKUP(J957,REAJUSTE!A:Y,25,FALSE),"")</f>
        <v>1.012</v>
      </c>
    </row>
    <row r="958" spans="1:11" ht="18" x14ac:dyDescent="0.25">
      <c r="A958" s="1025">
        <v>804242</v>
      </c>
      <c r="B958" s="1026" t="s">
        <v>6558</v>
      </c>
      <c r="C958" s="1025" t="s">
        <v>5022</v>
      </c>
      <c r="D958" s="577">
        <f t="shared" si="14"/>
        <v>1870.72</v>
      </c>
      <c r="G958" s="1027">
        <v>1848.54</v>
      </c>
      <c r="J958" s="570" t="s">
        <v>5368</v>
      </c>
      <c r="K958" s="645">
        <f>IFERROR(VLOOKUP(J958,REAJUSTE!A:Y,25,FALSE),"")</f>
        <v>1.012</v>
      </c>
    </row>
    <row r="959" spans="1:11" ht="18" x14ac:dyDescent="0.25">
      <c r="A959" s="1025">
        <v>804421</v>
      </c>
      <c r="B959" s="1026" t="s">
        <v>6559</v>
      </c>
      <c r="C959" s="1025" t="s">
        <v>5022</v>
      </c>
      <c r="D959" s="577">
        <f t="shared" si="14"/>
        <v>4561.13</v>
      </c>
      <c r="G959" s="1027">
        <v>4507.05</v>
      </c>
      <c r="J959" s="570" t="s">
        <v>5368</v>
      </c>
      <c r="K959" s="645">
        <f>IFERROR(VLOOKUP(J959,REAJUSTE!A:Y,25,FALSE),"")</f>
        <v>1.012</v>
      </c>
    </row>
    <row r="960" spans="1:11" ht="18" x14ac:dyDescent="0.25">
      <c r="A960" s="1025">
        <v>804245</v>
      </c>
      <c r="B960" s="1026" t="s">
        <v>6560</v>
      </c>
      <c r="C960" s="1025" t="s">
        <v>5022</v>
      </c>
      <c r="D960" s="577">
        <f t="shared" si="14"/>
        <v>2378.81</v>
      </c>
      <c r="G960" s="1027">
        <v>2350.61</v>
      </c>
      <c r="J960" s="570" t="s">
        <v>5368</v>
      </c>
      <c r="K960" s="645">
        <f>IFERROR(VLOOKUP(J960,REAJUSTE!A:Y,25,FALSE),"")</f>
        <v>1.012</v>
      </c>
    </row>
    <row r="961" spans="1:11" ht="18" x14ac:dyDescent="0.25">
      <c r="A961" s="1025">
        <v>804420</v>
      </c>
      <c r="B961" s="1026" t="s">
        <v>6561</v>
      </c>
      <c r="C961" s="1025" t="s">
        <v>5022</v>
      </c>
      <c r="D961" s="577">
        <f t="shared" si="14"/>
        <v>3661.33</v>
      </c>
      <c r="G961" s="1027">
        <v>3617.92</v>
      </c>
      <c r="J961" s="570" t="s">
        <v>5368</v>
      </c>
      <c r="K961" s="645">
        <f>IFERROR(VLOOKUP(J961,REAJUSTE!A:Y,25,FALSE),"")</f>
        <v>1.012</v>
      </c>
    </row>
    <row r="962" spans="1:11" ht="18" x14ac:dyDescent="0.25">
      <c r="A962" s="1025">
        <v>804244</v>
      </c>
      <c r="B962" s="1026" t="s">
        <v>6562</v>
      </c>
      <c r="C962" s="1025" t="s">
        <v>5022</v>
      </c>
      <c r="D962" s="577">
        <f t="shared" si="14"/>
        <v>1913.06</v>
      </c>
      <c r="G962" s="1027">
        <v>1890.38</v>
      </c>
      <c r="J962" s="570" t="s">
        <v>5368</v>
      </c>
      <c r="K962" s="645">
        <f>IFERROR(VLOOKUP(J962,REAJUSTE!A:Y,25,FALSE),"")</f>
        <v>1.012</v>
      </c>
    </row>
    <row r="963" spans="1:11" ht="18" x14ac:dyDescent="0.25">
      <c r="A963" s="1025">
        <v>804247</v>
      </c>
      <c r="B963" s="1026" t="s">
        <v>6563</v>
      </c>
      <c r="C963" s="1025" t="s">
        <v>5022</v>
      </c>
      <c r="D963" s="577">
        <f t="shared" si="14"/>
        <v>2437.89</v>
      </c>
      <c r="G963" s="1027">
        <v>2408.9899999999998</v>
      </c>
      <c r="J963" s="570" t="s">
        <v>5368</v>
      </c>
      <c r="K963" s="645">
        <f>IFERROR(VLOOKUP(J963,REAJUSTE!A:Y,25,FALSE),"")</f>
        <v>1.012</v>
      </c>
    </row>
    <row r="964" spans="1:11" ht="18" x14ac:dyDescent="0.25">
      <c r="A964" s="1025">
        <v>804246</v>
      </c>
      <c r="B964" s="1026" t="s">
        <v>6564</v>
      </c>
      <c r="C964" s="1025" t="s">
        <v>5022</v>
      </c>
      <c r="D964" s="577">
        <f t="shared" si="14"/>
        <v>1968.98</v>
      </c>
      <c r="G964" s="1027">
        <v>1945.64</v>
      </c>
      <c r="J964" s="570" t="s">
        <v>5368</v>
      </c>
      <c r="K964" s="645">
        <f>IFERROR(VLOOKUP(J964,REAJUSTE!A:Y,25,FALSE),"")</f>
        <v>1.012</v>
      </c>
    </row>
    <row r="965" spans="1:11" ht="18" x14ac:dyDescent="0.25">
      <c r="A965" s="1025">
        <v>804249</v>
      </c>
      <c r="B965" s="1026" t="s">
        <v>6565</v>
      </c>
      <c r="C965" s="1025" t="s">
        <v>5022</v>
      </c>
      <c r="D965" s="577">
        <f t="shared" si="14"/>
        <v>2517.1</v>
      </c>
      <c r="G965" s="1027">
        <v>2487.2600000000002</v>
      </c>
      <c r="J965" s="570" t="s">
        <v>5368</v>
      </c>
      <c r="K965" s="645">
        <f>IFERROR(VLOOKUP(J965,REAJUSTE!A:Y,25,FALSE),"")</f>
        <v>1.012</v>
      </c>
    </row>
    <row r="966" spans="1:11" ht="18" x14ac:dyDescent="0.25">
      <c r="A966" s="1025">
        <v>804248</v>
      </c>
      <c r="B966" s="1026" t="s">
        <v>6566</v>
      </c>
      <c r="C966" s="1025" t="s">
        <v>5022</v>
      </c>
      <c r="D966" s="577">
        <f t="shared" si="14"/>
        <v>2044.44</v>
      </c>
      <c r="G966" s="1027">
        <v>2020.2</v>
      </c>
      <c r="J966" s="570" t="s">
        <v>5368</v>
      </c>
      <c r="K966" s="645">
        <f>IFERROR(VLOOKUP(J966,REAJUSTE!A:Y,25,FALSE),"")</f>
        <v>1.012</v>
      </c>
    </row>
    <row r="967" spans="1:11" ht="18" x14ac:dyDescent="0.25">
      <c r="A967" s="1025">
        <v>804423</v>
      </c>
      <c r="B967" s="1026" t="s">
        <v>6567</v>
      </c>
      <c r="C967" s="1025" t="s">
        <v>5022</v>
      </c>
      <c r="D967" s="577">
        <f t="shared" si="14"/>
        <v>5647.69</v>
      </c>
      <c r="G967" s="1027">
        <v>5580.73</v>
      </c>
      <c r="J967" s="570" t="s">
        <v>5368</v>
      </c>
      <c r="K967" s="645">
        <f>IFERROR(VLOOKUP(J967,REAJUSTE!A:Y,25,FALSE),"")</f>
        <v>1.012</v>
      </c>
    </row>
    <row r="968" spans="1:11" ht="18" x14ac:dyDescent="0.25">
      <c r="A968" s="1025">
        <v>804251</v>
      </c>
      <c r="B968" s="1026" t="s">
        <v>6568</v>
      </c>
      <c r="C968" s="1025" t="s">
        <v>5022</v>
      </c>
      <c r="D968" s="577">
        <f t="shared" si="14"/>
        <v>2622.72</v>
      </c>
      <c r="G968" s="1027">
        <v>2591.63</v>
      </c>
      <c r="J968" s="570" t="s">
        <v>5368</v>
      </c>
      <c r="K968" s="645">
        <f>IFERROR(VLOOKUP(J968,REAJUSTE!A:Y,25,FALSE),"")</f>
        <v>1.012</v>
      </c>
    </row>
    <row r="969" spans="1:11" ht="18" x14ac:dyDescent="0.25">
      <c r="A969" s="1025">
        <v>804422</v>
      </c>
      <c r="B969" s="1026" t="s">
        <v>6569</v>
      </c>
      <c r="C969" s="1025" t="s">
        <v>5022</v>
      </c>
      <c r="D969" s="577">
        <f t="shared" si="14"/>
        <v>4525.01</v>
      </c>
      <c r="G969" s="1027">
        <v>4471.3599999999997</v>
      </c>
      <c r="J969" s="570" t="s">
        <v>5368</v>
      </c>
      <c r="K969" s="645">
        <f>IFERROR(VLOOKUP(J969,REAJUSTE!A:Y,25,FALSE),"")</f>
        <v>1.012</v>
      </c>
    </row>
    <row r="970" spans="1:11" ht="18" x14ac:dyDescent="0.25">
      <c r="A970" s="1025">
        <v>804250</v>
      </c>
      <c r="B970" s="1026" t="s">
        <v>6570</v>
      </c>
      <c r="C970" s="1025" t="s">
        <v>5022</v>
      </c>
      <c r="D970" s="577">
        <f t="shared" ref="D970:D1033" si="15">TRUNC(G970*K970,2)</f>
        <v>2146.14</v>
      </c>
      <c r="G970" s="1027">
        <v>2120.6999999999998</v>
      </c>
      <c r="J970" s="570" t="s">
        <v>5368</v>
      </c>
      <c r="K970" s="645">
        <f>IFERROR(VLOOKUP(J970,REAJUSTE!A:Y,25,FALSE),"")</f>
        <v>1.012</v>
      </c>
    </row>
    <row r="971" spans="1:11" ht="18" x14ac:dyDescent="0.25">
      <c r="A971" s="1025">
        <v>804235</v>
      </c>
      <c r="B971" s="1026" t="s">
        <v>6571</v>
      </c>
      <c r="C971" s="1025" t="s">
        <v>5022</v>
      </c>
      <c r="D971" s="577">
        <f t="shared" si="15"/>
        <v>2248.7399999999998</v>
      </c>
      <c r="G971" s="1027">
        <v>2222.08</v>
      </c>
      <c r="J971" s="570" t="s">
        <v>5368</v>
      </c>
      <c r="K971" s="645">
        <f>IFERROR(VLOOKUP(J971,REAJUSTE!A:Y,25,FALSE),"")</f>
        <v>1.012</v>
      </c>
    </row>
    <row r="972" spans="1:11" ht="18" x14ac:dyDescent="0.25">
      <c r="A972" s="1025">
        <v>804234</v>
      </c>
      <c r="B972" s="1026" t="s">
        <v>6572</v>
      </c>
      <c r="C972" s="1025" t="s">
        <v>5022</v>
      </c>
      <c r="D972" s="577">
        <f t="shared" si="15"/>
        <v>1791.99</v>
      </c>
      <c r="G972" s="1027">
        <v>1770.75</v>
      </c>
      <c r="J972" s="570" t="s">
        <v>5368</v>
      </c>
      <c r="K972" s="645">
        <f>IFERROR(VLOOKUP(J972,REAJUSTE!A:Y,25,FALSE),"")</f>
        <v>1.012</v>
      </c>
    </row>
    <row r="973" spans="1:11" ht="18" x14ac:dyDescent="0.25">
      <c r="A973" s="1025">
        <v>804425</v>
      </c>
      <c r="B973" s="1026" t="s">
        <v>6573</v>
      </c>
      <c r="C973" s="1025" t="s">
        <v>5022</v>
      </c>
      <c r="D973" s="577">
        <f t="shared" si="15"/>
        <v>5669.04</v>
      </c>
      <c r="G973" s="1027">
        <v>5601.82</v>
      </c>
      <c r="J973" s="570" t="s">
        <v>5368</v>
      </c>
      <c r="K973" s="645">
        <f>IFERROR(VLOOKUP(J973,REAJUSTE!A:Y,25,FALSE),"")</f>
        <v>1.012</v>
      </c>
    </row>
    <row r="974" spans="1:11" ht="18" x14ac:dyDescent="0.25">
      <c r="A974" s="1025">
        <v>804253</v>
      </c>
      <c r="B974" s="1026" t="s">
        <v>6574</v>
      </c>
      <c r="C974" s="1025" t="s">
        <v>5022</v>
      </c>
      <c r="D974" s="577">
        <f t="shared" si="15"/>
        <v>3122.89</v>
      </c>
      <c r="G974" s="1027">
        <v>3085.86</v>
      </c>
      <c r="J974" s="570" t="s">
        <v>5368</v>
      </c>
      <c r="K974" s="645">
        <f>IFERROR(VLOOKUP(J974,REAJUSTE!A:Y,25,FALSE),"")</f>
        <v>1.012</v>
      </c>
    </row>
    <row r="975" spans="1:11" ht="18" x14ac:dyDescent="0.25">
      <c r="A975" s="1025">
        <v>804424</v>
      </c>
      <c r="B975" s="1026" t="s">
        <v>6575</v>
      </c>
      <c r="C975" s="1025" t="s">
        <v>5022</v>
      </c>
      <c r="D975" s="577">
        <f t="shared" si="15"/>
        <v>4483.38</v>
      </c>
      <c r="G975" s="1027">
        <v>4430.22</v>
      </c>
      <c r="J975" s="570" t="s">
        <v>5368</v>
      </c>
      <c r="K975" s="645">
        <f>IFERROR(VLOOKUP(J975,REAJUSTE!A:Y,25,FALSE),"")</f>
        <v>1.012</v>
      </c>
    </row>
    <row r="976" spans="1:11" ht="18" x14ac:dyDescent="0.25">
      <c r="A976" s="1025">
        <v>804252</v>
      </c>
      <c r="B976" s="1026" t="s">
        <v>6576</v>
      </c>
      <c r="C976" s="1025" t="s">
        <v>5022</v>
      </c>
      <c r="D976" s="577">
        <f t="shared" si="15"/>
        <v>2460.4</v>
      </c>
      <c r="G976" s="1027">
        <v>2431.23</v>
      </c>
      <c r="J976" s="570" t="s">
        <v>5368</v>
      </c>
      <c r="K976" s="645">
        <f>IFERROR(VLOOKUP(J976,REAJUSTE!A:Y,25,FALSE),"")</f>
        <v>1.012</v>
      </c>
    </row>
    <row r="977" spans="1:11" ht="18" x14ac:dyDescent="0.25">
      <c r="A977" s="1025">
        <v>804257</v>
      </c>
      <c r="B977" s="1026" t="s">
        <v>6577</v>
      </c>
      <c r="C977" s="1025" t="s">
        <v>5022</v>
      </c>
      <c r="D977" s="577">
        <f t="shared" si="15"/>
        <v>3142.17</v>
      </c>
      <c r="G977" s="1027">
        <v>3104.92</v>
      </c>
      <c r="J977" s="570" t="s">
        <v>5368</v>
      </c>
      <c r="K977" s="645">
        <f>IFERROR(VLOOKUP(J977,REAJUSTE!A:Y,25,FALSE),"")</f>
        <v>1.012</v>
      </c>
    </row>
    <row r="978" spans="1:11" ht="18" x14ac:dyDescent="0.25">
      <c r="A978" s="1025">
        <v>804256</v>
      </c>
      <c r="B978" s="1026" t="s">
        <v>6578</v>
      </c>
      <c r="C978" s="1025" t="s">
        <v>5022</v>
      </c>
      <c r="D978" s="577">
        <f t="shared" si="15"/>
        <v>2477.5700000000002</v>
      </c>
      <c r="G978" s="1027">
        <v>2448.1999999999998</v>
      </c>
      <c r="J978" s="570" t="s">
        <v>5368</v>
      </c>
      <c r="K978" s="645">
        <f>IFERROR(VLOOKUP(J978,REAJUSTE!A:Y,25,FALSE),"")</f>
        <v>1.012</v>
      </c>
    </row>
    <row r="979" spans="1:11" ht="18" x14ac:dyDescent="0.25">
      <c r="A979" s="1025">
        <v>804427</v>
      </c>
      <c r="B979" s="1026" t="s">
        <v>6579</v>
      </c>
      <c r="C979" s="1025" t="s">
        <v>5022</v>
      </c>
      <c r="D979" s="577">
        <f t="shared" si="15"/>
        <v>5943.72</v>
      </c>
      <c r="G979" s="1027">
        <v>5873.25</v>
      </c>
      <c r="J979" s="570" t="s">
        <v>5368</v>
      </c>
      <c r="K979" s="645">
        <f>IFERROR(VLOOKUP(J979,REAJUSTE!A:Y,25,FALSE),"")</f>
        <v>1.012</v>
      </c>
    </row>
    <row r="980" spans="1:11" ht="18" x14ac:dyDescent="0.25">
      <c r="A980" s="1025">
        <v>804259</v>
      </c>
      <c r="B980" s="1026" t="s">
        <v>6580</v>
      </c>
      <c r="C980" s="1025" t="s">
        <v>5022</v>
      </c>
      <c r="D980" s="577">
        <f t="shared" si="15"/>
        <v>3166.61</v>
      </c>
      <c r="G980" s="1027">
        <v>3129.07</v>
      </c>
      <c r="J980" s="570" t="s">
        <v>5368</v>
      </c>
      <c r="K980" s="645">
        <f>IFERROR(VLOOKUP(J980,REAJUSTE!A:Y,25,FALSE),"")</f>
        <v>1.012</v>
      </c>
    </row>
    <row r="981" spans="1:11" ht="18" x14ac:dyDescent="0.25">
      <c r="A981" s="1025">
        <v>804426</v>
      </c>
      <c r="B981" s="1026" t="s">
        <v>6581</v>
      </c>
      <c r="C981" s="1025" t="s">
        <v>5022</v>
      </c>
      <c r="D981" s="577">
        <f t="shared" si="15"/>
        <v>4697.95</v>
      </c>
      <c r="G981" s="1027">
        <v>4642.25</v>
      </c>
      <c r="J981" s="570" t="s">
        <v>5368</v>
      </c>
      <c r="K981" s="645">
        <f>IFERROR(VLOOKUP(J981,REAJUSTE!A:Y,25,FALSE),"")</f>
        <v>1.012</v>
      </c>
    </row>
    <row r="982" spans="1:11" ht="18" x14ac:dyDescent="0.25">
      <c r="A982" s="1025">
        <v>804258</v>
      </c>
      <c r="B982" s="1026" t="s">
        <v>6582</v>
      </c>
      <c r="C982" s="1025" t="s">
        <v>5022</v>
      </c>
      <c r="D982" s="577">
        <f t="shared" si="15"/>
        <v>2499.4699999999998</v>
      </c>
      <c r="G982" s="1027">
        <v>2469.84</v>
      </c>
      <c r="J982" s="570" t="s">
        <v>5368</v>
      </c>
      <c r="K982" s="645">
        <f>IFERROR(VLOOKUP(J982,REAJUSTE!A:Y,25,FALSE),"")</f>
        <v>1.012</v>
      </c>
    </row>
    <row r="983" spans="1:11" ht="18" x14ac:dyDescent="0.25">
      <c r="A983" s="1025">
        <v>804261</v>
      </c>
      <c r="B983" s="1026" t="s">
        <v>6583</v>
      </c>
      <c r="C983" s="1025" t="s">
        <v>5022</v>
      </c>
      <c r="D983" s="577">
        <f t="shared" si="15"/>
        <v>3202.61</v>
      </c>
      <c r="G983" s="1027">
        <v>3164.64</v>
      </c>
      <c r="J983" s="570" t="s">
        <v>5368</v>
      </c>
      <c r="K983" s="645">
        <f>IFERROR(VLOOKUP(J983,REAJUSTE!A:Y,25,FALSE),"")</f>
        <v>1.012</v>
      </c>
    </row>
    <row r="984" spans="1:11" ht="18" x14ac:dyDescent="0.25">
      <c r="A984" s="1025">
        <v>804260</v>
      </c>
      <c r="B984" s="1026" t="s">
        <v>6584</v>
      </c>
      <c r="C984" s="1025" t="s">
        <v>5022</v>
      </c>
      <c r="D984" s="577">
        <f t="shared" si="15"/>
        <v>2531.86</v>
      </c>
      <c r="G984" s="1027">
        <v>2501.84</v>
      </c>
      <c r="J984" s="570" t="s">
        <v>5368</v>
      </c>
      <c r="K984" s="645">
        <f>IFERROR(VLOOKUP(J984,REAJUSTE!A:Y,25,FALSE),"")</f>
        <v>1.012</v>
      </c>
    </row>
    <row r="985" spans="1:11" ht="18" x14ac:dyDescent="0.25">
      <c r="A985" s="1025">
        <v>804263</v>
      </c>
      <c r="B985" s="1026" t="s">
        <v>6585</v>
      </c>
      <c r="C985" s="1025" t="s">
        <v>5022</v>
      </c>
      <c r="D985" s="577">
        <f t="shared" si="15"/>
        <v>3251.69</v>
      </c>
      <c r="G985" s="1027">
        <v>3213.14</v>
      </c>
      <c r="J985" s="570" t="s">
        <v>5368</v>
      </c>
      <c r="K985" s="645">
        <f>IFERROR(VLOOKUP(J985,REAJUSTE!A:Y,25,FALSE),"")</f>
        <v>1.012</v>
      </c>
    </row>
    <row r="986" spans="1:11" ht="18" x14ac:dyDescent="0.25">
      <c r="A986" s="1025">
        <v>804262</v>
      </c>
      <c r="B986" s="1026" t="s">
        <v>6586</v>
      </c>
      <c r="C986" s="1025" t="s">
        <v>5022</v>
      </c>
      <c r="D986" s="577">
        <f t="shared" si="15"/>
        <v>2576.27</v>
      </c>
      <c r="G986" s="1027">
        <v>2545.73</v>
      </c>
      <c r="J986" s="570" t="s">
        <v>5368</v>
      </c>
      <c r="K986" s="645">
        <f>IFERROR(VLOOKUP(J986,REAJUSTE!A:Y,25,FALSE),"")</f>
        <v>1.012</v>
      </c>
    </row>
    <row r="987" spans="1:11" ht="18" x14ac:dyDescent="0.25">
      <c r="A987" s="1025">
        <v>804429</v>
      </c>
      <c r="B987" s="1026" t="s">
        <v>6587</v>
      </c>
      <c r="C987" s="1025" t="s">
        <v>5022</v>
      </c>
      <c r="D987" s="577">
        <f t="shared" si="15"/>
        <v>6634.75</v>
      </c>
      <c r="G987" s="1027">
        <v>6556.08</v>
      </c>
      <c r="J987" s="570" t="s">
        <v>5368</v>
      </c>
      <c r="K987" s="645">
        <f>IFERROR(VLOOKUP(J987,REAJUSTE!A:Y,25,FALSE),"")</f>
        <v>1.012</v>
      </c>
    </row>
    <row r="988" spans="1:11" ht="18" x14ac:dyDescent="0.25">
      <c r="A988" s="1025">
        <v>804265</v>
      </c>
      <c r="B988" s="1026" t="s">
        <v>6588</v>
      </c>
      <c r="C988" s="1025" t="s">
        <v>5022</v>
      </c>
      <c r="D988" s="577">
        <f t="shared" si="15"/>
        <v>3317.21</v>
      </c>
      <c r="G988" s="1027">
        <v>3277.88</v>
      </c>
      <c r="J988" s="570" t="s">
        <v>5368</v>
      </c>
      <c r="K988" s="645">
        <f>IFERROR(VLOOKUP(J988,REAJUSTE!A:Y,25,FALSE),"")</f>
        <v>1.012</v>
      </c>
    </row>
    <row r="989" spans="1:11" ht="18" x14ac:dyDescent="0.25">
      <c r="A989" s="1025">
        <v>804428</v>
      </c>
      <c r="B989" s="1026" t="s">
        <v>6589</v>
      </c>
      <c r="C989" s="1025" t="s">
        <v>5022</v>
      </c>
      <c r="D989" s="577">
        <f t="shared" si="15"/>
        <v>5239.29</v>
      </c>
      <c r="G989" s="1027">
        <v>5177.17</v>
      </c>
      <c r="J989" s="570" t="s">
        <v>5368</v>
      </c>
      <c r="K989" s="645">
        <f>IFERROR(VLOOKUP(J989,REAJUSTE!A:Y,25,FALSE),"")</f>
        <v>1.012</v>
      </c>
    </row>
    <row r="990" spans="1:11" ht="18" x14ac:dyDescent="0.25">
      <c r="A990" s="1025">
        <v>804264</v>
      </c>
      <c r="B990" s="1026" t="s">
        <v>6590</v>
      </c>
      <c r="C990" s="1025" t="s">
        <v>5022</v>
      </c>
      <c r="D990" s="577">
        <f t="shared" si="15"/>
        <v>2636.23</v>
      </c>
      <c r="G990" s="1027">
        <v>2604.98</v>
      </c>
      <c r="J990" s="570" t="s">
        <v>5368</v>
      </c>
      <c r="K990" s="645">
        <f>IFERROR(VLOOKUP(J990,REAJUSTE!A:Y,25,FALSE),"")</f>
        <v>1.012</v>
      </c>
    </row>
    <row r="991" spans="1:11" ht="18" x14ac:dyDescent="0.25">
      <c r="A991" s="1025">
        <v>804267</v>
      </c>
      <c r="B991" s="1026" t="s">
        <v>6591</v>
      </c>
      <c r="C991" s="1025" t="s">
        <v>5022</v>
      </c>
      <c r="D991" s="577">
        <f t="shared" si="15"/>
        <v>3401.01</v>
      </c>
      <c r="G991" s="1027">
        <v>3360.69</v>
      </c>
      <c r="J991" s="570" t="s">
        <v>5368</v>
      </c>
      <c r="K991" s="645">
        <f>IFERROR(VLOOKUP(J991,REAJUSTE!A:Y,25,FALSE),"")</f>
        <v>1.012</v>
      </c>
    </row>
    <row r="992" spans="1:11" ht="18" x14ac:dyDescent="0.25">
      <c r="A992" s="1025">
        <v>804266</v>
      </c>
      <c r="B992" s="1026" t="s">
        <v>6592</v>
      </c>
      <c r="C992" s="1025" t="s">
        <v>5022</v>
      </c>
      <c r="D992" s="577">
        <f t="shared" si="15"/>
        <v>2713.72</v>
      </c>
      <c r="G992" s="1027">
        <v>2681.55</v>
      </c>
      <c r="J992" s="570" t="s">
        <v>5368</v>
      </c>
      <c r="K992" s="645">
        <f>IFERROR(VLOOKUP(J992,REAJUSTE!A:Y,25,FALSE),"")</f>
        <v>1.012</v>
      </c>
    </row>
    <row r="993" spans="1:11" ht="18" x14ac:dyDescent="0.25">
      <c r="A993" s="1025">
        <v>804269</v>
      </c>
      <c r="B993" s="1026" t="s">
        <v>6593</v>
      </c>
      <c r="C993" s="1025" t="s">
        <v>5022</v>
      </c>
      <c r="D993" s="577">
        <f t="shared" si="15"/>
        <v>3512.39</v>
      </c>
      <c r="G993" s="1027">
        <v>3470.75</v>
      </c>
      <c r="J993" s="570" t="s">
        <v>5368</v>
      </c>
      <c r="K993" s="645">
        <f>IFERROR(VLOOKUP(J993,REAJUSTE!A:Y,25,FALSE),"")</f>
        <v>1.012</v>
      </c>
    </row>
    <row r="994" spans="1:11" ht="18" x14ac:dyDescent="0.25">
      <c r="A994" s="1025">
        <v>804268</v>
      </c>
      <c r="B994" s="1026" t="s">
        <v>6594</v>
      </c>
      <c r="C994" s="1025" t="s">
        <v>5022</v>
      </c>
      <c r="D994" s="577">
        <f t="shared" si="15"/>
        <v>2817.75</v>
      </c>
      <c r="G994" s="1027">
        <v>2784.34</v>
      </c>
      <c r="J994" s="570" t="s">
        <v>5368</v>
      </c>
      <c r="K994" s="645">
        <f>IFERROR(VLOOKUP(J994,REAJUSTE!A:Y,25,FALSE),"")</f>
        <v>1.012</v>
      </c>
    </row>
    <row r="995" spans="1:11" ht="18" x14ac:dyDescent="0.25">
      <c r="A995" s="1025">
        <v>804431</v>
      </c>
      <c r="B995" s="1026" t="s">
        <v>6595</v>
      </c>
      <c r="C995" s="1025" t="s">
        <v>5022</v>
      </c>
      <c r="D995" s="577">
        <f t="shared" si="15"/>
        <v>8227.92</v>
      </c>
      <c r="G995" s="1027">
        <v>8130.36</v>
      </c>
      <c r="J995" s="570" t="s">
        <v>5368</v>
      </c>
      <c r="K995" s="645">
        <f>IFERROR(VLOOKUP(J995,REAJUSTE!A:Y,25,FALSE),"")</f>
        <v>1.012</v>
      </c>
    </row>
    <row r="996" spans="1:11" ht="18" x14ac:dyDescent="0.25">
      <c r="A996" s="1025">
        <v>804271</v>
      </c>
      <c r="B996" s="1026" t="s">
        <v>6596</v>
      </c>
      <c r="C996" s="1025" t="s">
        <v>5022</v>
      </c>
      <c r="D996" s="577">
        <f t="shared" si="15"/>
        <v>3661.16</v>
      </c>
      <c r="G996" s="1027">
        <v>3617.75</v>
      </c>
      <c r="J996" s="570" t="s">
        <v>5368</v>
      </c>
      <c r="K996" s="645">
        <f>IFERROR(VLOOKUP(J996,REAJUSTE!A:Y,25,FALSE),"")</f>
        <v>1.012</v>
      </c>
    </row>
    <row r="997" spans="1:11" ht="18" x14ac:dyDescent="0.25">
      <c r="A997" s="1025">
        <v>804430</v>
      </c>
      <c r="B997" s="1026" t="s">
        <v>6597</v>
      </c>
      <c r="C997" s="1025" t="s">
        <v>5022</v>
      </c>
      <c r="D997" s="577">
        <f t="shared" si="15"/>
        <v>6483.47</v>
      </c>
      <c r="G997" s="1027">
        <v>6406.6</v>
      </c>
      <c r="J997" s="570" t="s">
        <v>5368</v>
      </c>
      <c r="K997" s="645">
        <f>IFERROR(VLOOKUP(J997,REAJUSTE!A:Y,25,FALSE),"")</f>
        <v>1.012</v>
      </c>
    </row>
    <row r="998" spans="1:11" ht="18" x14ac:dyDescent="0.25">
      <c r="A998" s="1025">
        <v>804270</v>
      </c>
      <c r="B998" s="1026" t="s">
        <v>6598</v>
      </c>
      <c r="C998" s="1025" t="s">
        <v>5022</v>
      </c>
      <c r="D998" s="577">
        <f t="shared" si="15"/>
        <v>2958.39</v>
      </c>
      <c r="G998" s="1027">
        <v>2923.32</v>
      </c>
      <c r="J998" s="570" t="s">
        <v>5368</v>
      </c>
      <c r="K998" s="645">
        <f>IFERROR(VLOOKUP(J998,REAJUSTE!A:Y,25,FALSE),"")</f>
        <v>1.012</v>
      </c>
    </row>
    <row r="999" spans="1:11" ht="18" x14ac:dyDescent="0.25">
      <c r="A999" s="1025">
        <v>804255</v>
      </c>
      <c r="B999" s="1026" t="s">
        <v>6599</v>
      </c>
      <c r="C999" s="1025" t="s">
        <v>5022</v>
      </c>
      <c r="D999" s="577">
        <f t="shared" si="15"/>
        <v>3127.74</v>
      </c>
      <c r="G999" s="1027">
        <v>3090.66</v>
      </c>
      <c r="J999" s="570" t="s">
        <v>5368</v>
      </c>
      <c r="K999" s="645">
        <f>IFERROR(VLOOKUP(J999,REAJUSTE!A:Y,25,FALSE),"")</f>
        <v>1.012</v>
      </c>
    </row>
    <row r="1000" spans="1:11" ht="18" x14ac:dyDescent="0.25">
      <c r="A1000" s="1025">
        <v>804254</v>
      </c>
      <c r="B1000" s="1026" t="s">
        <v>6600</v>
      </c>
      <c r="C1000" s="1025" t="s">
        <v>5022</v>
      </c>
      <c r="D1000" s="577">
        <f t="shared" si="15"/>
        <v>2464.65</v>
      </c>
      <c r="G1000" s="1027">
        <v>2435.4299999999998</v>
      </c>
      <c r="J1000" s="570" t="s">
        <v>5368</v>
      </c>
      <c r="K1000" s="645">
        <f>IFERROR(VLOOKUP(J1000,REAJUSTE!A:Y,25,FALSE),"")</f>
        <v>1.012</v>
      </c>
    </row>
    <row r="1001" spans="1:11" ht="18" x14ac:dyDescent="0.25">
      <c r="A1001" s="1025">
        <v>804433</v>
      </c>
      <c r="B1001" s="1026" t="s">
        <v>6601</v>
      </c>
      <c r="C1001" s="1025" t="s">
        <v>5022</v>
      </c>
      <c r="D1001" s="577">
        <f t="shared" si="15"/>
        <v>10029.959999999999</v>
      </c>
      <c r="G1001" s="1027">
        <v>9911.0300000000007</v>
      </c>
      <c r="J1001" s="570" t="s">
        <v>5368</v>
      </c>
      <c r="K1001" s="645">
        <f>IFERROR(VLOOKUP(J1001,REAJUSTE!A:Y,25,FALSE),"")</f>
        <v>1.012</v>
      </c>
    </row>
    <row r="1002" spans="1:11" ht="18" x14ac:dyDescent="0.25">
      <c r="A1002" s="1025">
        <v>804273</v>
      </c>
      <c r="B1002" s="1026" t="s">
        <v>6602</v>
      </c>
      <c r="C1002" s="1025" t="s">
        <v>5022</v>
      </c>
      <c r="D1002" s="577">
        <f t="shared" si="15"/>
        <v>5362.57</v>
      </c>
      <c r="G1002" s="1027">
        <v>5298.99</v>
      </c>
      <c r="J1002" s="570" t="s">
        <v>5368</v>
      </c>
      <c r="K1002" s="645">
        <f>IFERROR(VLOOKUP(J1002,REAJUSTE!A:Y,25,FALSE),"")</f>
        <v>1.012</v>
      </c>
    </row>
    <row r="1003" spans="1:11" ht="18" x14ac:dyDescent="0.25">
      <c r="A1003" s="1025">
        <v>804432</v>
      </c>
      <c r="B1003" s="1026" t="s">
        <v>6603</v>
      </c>
      <c r="C1003" s="1025" t="s">
        <v>5022</v>
      </c>
      <c r="D1003" s="577">
        <f t="shared" si="15"/>
        <v>7754.83</v>
      </c>
      <c r="G1003" s="1027">
        <v>7662.88</v>
      </c>
      <c r="J1003" s="570" t="s">
        <v>5368</v>
      </c>
      <c r="K1003" s="645">
        <f>IFERROR(VLOOKUP(J1003,REAJUSTE!A:Y,25,FALSE),"")</f>
        <v>1.012</v>
      </c>
    </row>
    <row r="1004" spans="1:11" ht="18" x14ac:dyDescent="0.25">
      <c r="A1004" s="1025">
        <v>804272</v>
      </c>
      <c r="B1004" s="1026" t="s">
        <v>6604</v>
      </c>
      <c r="C1004" s="1025" t="s">
        <v>5022</v>
      </c>
      <c r="D1004" s="577">
        <f t="shared" si="15"/>
        <v>4177.5200000000004</v>
      </c>
      <c r="G1004" s="1027">
        <v>4127.99</v>
      </c>
      <c r="J1004" s="570" t="s">
        <v>5368</v>
      </c>
      <c r="K1004" s="645">
        <f>IFERROR(VLOOKUP(J1004,REAJUSTE!A:Y,25,FALSE),"")</f>
        <v>1.012</v>
      </c>
    </row>
    <row r="1005" spans="1:11" ht="18" x14ac:dyDescent="0.25">
      <c r="A1005" s="1025">
        <v>804277</v>
      </c>
      <c r="B1005" s="1026" t="s">
        <v>6605</v>
      </c>
      <c r="C1005" s="1025" t="s">
        <v>5022</v>
      </c>
      <c r="D1005" s="577">
        <f t="shared" si="15"/>
        <v>5391.7</v>
      </c>
      <c r="G1005" s="1027">
        <v>5327.77</v>
      </c>
      <c r="J1005" s="570" t="s">
        <v>5368</v>
      </c>
      <c r="K1005" s="645">
        <f>IFERROR(VLOOKUP(J1005,REAJUSTE!A:Y,25,FALSE),"")</f>
        <v>1.012</v>
      </c>
    </row>
    <row r="1006" spans="1:11" ht="18" x14ac:dyDescent="0.25">
      <c r="A1006" s="1025">
        <v>804276</v>
      </c>
      <c r="B1006" s="1026" t="s">
        <v>6606</v>
      </c>
      <c r="C1006" s="1025" t="s">
        <v>5022</v>
      </c>
      <c r="D1006" s="577">
        <f t="shared" si="15"/>
        <v>4203.04</v>
      </c>
      <c r="G1006" s="1027">
        <v>4153.21</v>
      </c>
      <c r="J1006" s="570" t="s">
        <v>5368</v>
      </c>
      <c r="K1006" s="645">
        <f>IFERROR(VLOOKUP(J1006,REAJUSTE!A:Y,25,FALSE),"")</f>
        <v>1.012</v>
      </c>
    </row>
    <row r="1007" spans="1:11" ht="18" x14ac:dyDescent="0.25">
      <c r="A1007" s="1025">
        <v>804435</v>
      </c>
      <c r="B1007" s="1026" t="s">
        <v>6607</v>
      </c>
      <c r="C1007" s="1025" t="s">
        <v>5022</v>
      </c>
      <c r="D1007" s="577">
        <f t="shared" si="15"/>
        <v>10527.16</v>
      </c>
      <c r="G1007" s="1027">
        <v>10402.34</v>
      </c>
      <c r="J1007" s="570" t="s">
        <v>5368</v>
      </c>
      <c r="K1007" s="645">
        <f>IFERROR(VLOOKUP(J1007,REAJUSTE!A:Y,25,FALSE),"")</f>
        <v>1.012</v>
      </c>
    </row>
    <row r="1008" spans="1:11" ht="18" x14ac:dyDescent="0.25">
      <c r="A1008" s="1025">
        <v>804279</v>
      </c>
      <c r="B1008" s="1026" t="s">
        <v>6608</v>
      </c>
      <c r="C1008" s="1025" t="s">
        <v>5022</v>
      </c>
      <c r="D1008" s="577">
        <f t="shared" si="15"/>
        <v>5428.11</v>
      </c>
      <c r="G1008" s="1027">
        <v>5363.75</v>
      </c>
      <c r="J1008" s="570" t="s">
        <v>5368</v>
      </c>
      <c r="K1008" s="645">
        <f>IFERROR(VLOOKUP(J1008,REAJUSTE!A:Y,25,FALSE),"")</f>
        <v>1.012</v>
      </c>
    </row>
    <row r="1009" spans="1:11" ht="18" x14ac:dyDescent="0.25">
      <c r="A1009" s="1025">
        <v>804434</v>
      </c>
      <c r="B1009" s="1026" t="s">
        <v>6609</v>
      </c>
      <c r="C1009" s="1025" t="s">
        <v>5022</v>
      </c>
      <c r="D1009" s="577">
        <f t="shared" si="15"/>
        <v>8135.72</v>
      </c>
      <c r="G1009" s="1027">
        <v>8039.25</v>
      </c>
      <c r="J1009" s="570" t="s">
        <v>5368</v>
      </c>
      <c r="K1009" s="645">
        <f>IFERROR(VLOOKUP(J1009,REAJUSTE!A:Y,25,FALSE),"")</f>
        <v>1.012</v>
      </c>
    </row>
    <row r="1010" spans="1:11" ht="18" x14ac:dyDescent="0.25">
      <c r="A1010" s="1025">
        <v>804278</v>
      </c>
      <c r="B1010" s="1026" t="s">
        <v>6610</v>
      </c>
      <c r="C1010" s="1025" t="s">
        <v>5022</v>
      </c>
      <c r="D1010" s="577">
        <f t="shared" si="15"/>
        <v>4234.9399999999996</v>
      </c>
      <c r="G1010" s="1027">
        <v>4184.7299999999996</v>
      </c>
      <c r="J1010" s="570" t="s">
        <v>5368</v>
      </c>
      <c r="K1010" s="645">
        <f>IFERROR(VLOOKUP(J1010,REAJUSTE!A:Y,25,FALSE),"")</f>
        <v>1.012</v>
      </c>
    </row>
    <row r="1011" spans="1:11" ht="18" x14ac:dyDescent="0.25">
      <c r="A1011" s="1025">
        <v>804281</v>
      </c>
      <c r="B1011" s="1026" t="s">
        <v>6611</v>
      </c>
      <c r="C1011" s="1025" t="s">
        <v>5022</v>
      </c>
      <c r="D1011" s="577">
        <f t="shared" si="15"/>
        <v>5481.69</v>
      </c>
      <c r="G1011" s="1027">
        <v>5416.69</v>
      </c>
      <c r="J1011" s="570" t="s">
        <v>5368</v>
      </c>
      <c r="K1011" s="645">
        <f>IFERROR(VLOOKUP(J1011,REAJUSTE!A:Y,25,FALSE),"")</f>
        <v>1.012</v>
      </c>
    </row>
    <row r="1012" spans="1:11" ht="18" x14ac:dyDescent="0.25">
      <c r="A1012" s="1025">
        <v>804280</v>
      </c>
      <c r="B1012" s="1026" t="s">
        <v>6612</v>
      </c>
      <c r="C1012" s="1025" t="s">
        <v>5022</v>
      </c>
      <c r="D1012" s="577">
        <f t="shared" si="15"/>
        <v>4282.3500000000004</v>
      </c>
      <c r="G1012" s="1027">
        <v>4231.58</v>
      </c>
      <c r="J1012" s="570" t="s">
        <v>5368</v>
      </c>
      <c r="K1012" s="645">
        <f>IFERROR(VLOOKUP(J1012,REAJUSTE!A:Y,25,FALSE),"")</f>
        <v>1.012</v>
      </c>
    </row>
    <row r="1013" spans="1:11" ht="18" x14ac:dyDescent="0.25">
      <c r="A1013" s="1025">
        <v>804283</v>
      </c>
      <c r="B1013" s="1026" t="s">
        <v>6613</v>
      </c>
      <c r="C1013" s="1025" t="s">
        <v>5022</v>
      </c>
      <c r="D1013" s="577">
        <f t="shared" si="15"/>
        <v>5554.71</v>
      </c>
      <c r="G1013" s="1027">
        <v>5488.85</v>
      </c>
      <c r="J1013" s="570" t="s">
        <v>5368</v>
      </c>
      <c r="K1013" s="645">
        <f>IFERROR(VLOOKUP(J1013,REAJUSTE!A:Y,25,FALSE),"")</f>
        <v>1.012</v>
      </c>
    </row>
    <row r="1014" spans="1:11" ht="18" x14ac:dyDescent="0.25">
      <c r="A1014" s="1025">
        <v>804282</v>
      </c>
      <c r="B1014" s="1026" t="s">
        <v>6614</v>
      </c>
      <c r="C1014" s="1025" t="s">
        <v>5022</v>
      </c>
      <c r="D1014" s="577">
        <f t="shared" si="15"/>
        <v>4347.57</v>
      </c>
      <c r="G1014" s="1027">
        <v>4296.0200000000004</v>
      </c>
      <c r="J1014" s="570" t="s">
        <v>5368</v>
      </c>
      <c r="K1014" s="645">
        <f>IFERROR(VLOOKUP(J1014,REAJUSTE!A:Y,25,FALSE),"")</f>
        <v>1.012</v>
      </c>
    </row>
    <row r="1015" spans="1:11" ht="18" x14ac:dyDescent="0.25">
      <c r="A1015" s="1025">
        <v>804437</v>
      </c>
      <c r="B1015" s="1026" t="s">
        <v>6615</v>
      </c>
      <c r="C1015" s="1025" t="s">
        <v>5022</v>
      </c>
      <c r="D1015" s="577">
        <f t="shared" si="15"/>
        <v>11790.48</v>
      </c>
      <c r="G1015" s="1027">
        <v>11650.68</v>
      </c>
      <c r="J1015" s="570" t="s">
        <v>5368</v>
      </c>
      <c r="K1015" s="645">
        <f>IFERROR(VLOOKUP(J1015,REAJUSTE!A:Y,25,FALSE),"")</f>
        <v>1.012</v>
      </c>
    </row>
    <row r="1016" spans="1:11" ht="18" x14ac:dyDescent="0.25">
      <c r="A1016" s="1025">
        <v>804285</v>
      </c>
      <c r="B1016" s="1026" t="s">
        <v>6616</v>
      </c>
      <c r="C1016" s="1025" t="s">
        <v>5022</v>
      </c>
      <c r="D1016" s="577">
        <f t="shared" si="15"/>
        <v>5650.71</v>
      </c>
      <c r="G1016" s="1027">
        <v>5583.71</v>
      </c>
      <c r="J1016" s="570" t="s">
        <v>5368</v>
      </c>
      <c r="K1016" s="645">
        <f>IFERROR(VLOOKUP(J1016,REAJUSTE!A:Y,25,FALSE),"")</f>
        <v>1.012</v>
      </c>
    </row>
    <row r="1017" spans="1:11" ht="18" x14ac:dyDescent="0.25">
      <c r="A1017" s="1025">
        <v>804436</v>
      </c>
      <c r="B1017" s="1026" t="s">
        <v>6617</v>
      </c>
      <c r="C1017" s="1025" t="s">
        <v>5022</v>
      </c>
      <c r="D1017" s="577">
        <f t="shared" si="15"/>
        <v>9103.86</v>
      </c>
      <c r="G1017" s="1027">
        <v>8995.91</v>
      </c>
      <c r="J1017" s="570" t="s">
        <v>5368</v>
      </c>
      <c r="K1017" s="645">
        <f>IFERROR(VLOOKUP(J1017,REAJUSTE!A:Y,25,FALSE),"")</f>
        <v>1.012</v>
      </c>
    </row>
    <row r="1018" spans="1:11" ht="18" x14ac:dyDescent="0.25">
      <c r="A1018" s="1025">
        <v>804284</v>
      </c>
      <c r="B1018" s="1026" t="s">
        <v>6618</v>
      </c>
      <c r="C1018" s="1025" t="s">
        <v>5022</v>
      </c>
      <c r="D1018" s="577">
        <f t="shared" si="15"/>
        <v>4433.9399999999996</v>
      </c>
      <c r="G1018" s="1027">
        <v>4381.37</v>
      </c>
      <c r="J1018" s="570" t="s">
        <v>5368</v>
      </c>
      <c r="K1018" s="645">
        <f>IFERROR(VLOOKUP(J1018,REAJUSTE!A:Y,25,FALSE),"")</f>
        <v>1.012</v>
      </c>
    </row>
    <row r="1019" spans="1:11" ht="18" x14ac:dyDescent="0.25">
      <c r="A1019" s="1025">
        <v>804287</v>
      </c>
      <c r="B1019" s="1026" t="s">
        <v>6619</v>
      </c>
      <c r="C1019" s="1025" t="s">
        <v>5022</v>
      </c>
      <c r="D1019" s="577">
        <f t="shared" si="15"/>
        <v>5775.19</v>
      </c>
      <c r="G1019" s="1027">
        <v>5706.71</v>
      </c>
      <c r="J1019" s="570" t="s">
        <v>5368</v>
      </c>
      <c r="K1019" s="645">
        <f>IFERROR(VLOOKUP(J1019,REAJUSTE!A:Y,25,FALSE),"")</f>
        <v>1.012</v>
      </c>
    </row>
    <row r="1020" spans="1:11" ht="18" x14ac:dyDescent="0.25">
      <c r="A1020" s="1025">
        <v>804286</v>
      </c>
      <c r="B1020" s="1026" t="s">
        <v>6620</v>
      </c>
      <c r="C1020" s="1025" t="s">
        <v>5022</v>
      </c>
      <c r="D1020" s="577">
        <f t="shared" si="15"/>
        <v>4547.45</v>
      </c>
      <c r="G1020" s="1027">
        <v>4493.53</v>
      </c>
      <c r="J1020" s="570" t="s">
        <v>5368</v>
      </c>
      <c r="K1020" s="645">
        <f>IFERROR(VLOOKUP(J1020,REAJUSTE!A:Y,25,FALSE),"")</f>
        <v>1.012</v>
      </c>
    </row>
    <row r="1021" spans="1:11" ht="18" x14ac:dyDescent="0.25">
      <c r="A1021" s="1025">
        <v>804289</v>
      </c>
      <c r="B1021" s="1026" t="s">
        <v>6621</v>
      </c>
      <c r="C1021" s="1025" t="s">
        <v>5022</v>
      </c>
      <c r="D1021" s="577">
        <f t="shared" si="15"/>
        <v>5938.21</v>
      </c>
      <c r="G1021" s="1027">
        <v>5867.8</v>
      </c>
      <c r="J1021" s="570" t="s">
        <v>5368</v>
      </c>
      <c r="K1021" s="645">
        <f>IFERROR(VLOOKUP(J1021,REAJUSTE!A:Y,25,FALSE),"")</f>
        <v>1.012</v>
      </c>
    </row>
    <row r="1022" spans="1:11" ht="18" x14ac:dyDescent="0.25">
      <c r="A1022" s="1025">
        <v>804288</v>
      </c>
      <c r="B1022" s="1026" t="s">
        <v>6622</v>
      </c>
      <c r="C1022" s="1025" t="s">
        <v>5022</v>
      </c>
      <c r="D1022" s="577">
        <f t="shared" si="15"/>
        <v>4697.8500000000004</v>
      </c>
      <c r="G1022" s="1027">
        <v>4642.1499999999996</v>
      </c>
      <c r="J1022" s="570" t="s">
        <v>5368</v>
      </c>
      <c r="K1022" s="645">
        <f>IFERROR(VLOOKUP(J1022,REAJUSTE!A:Y,25,FALSE),"")</f>
        <v>1.012</v>
      </c>
    </row>
    <row r="1023" spans="1:11" ht="18" x14ac:dyDescent="0.25">
      <c r="A1023" s="1025">
        <v>804439</v>
      </c>
      <c r="B1023" s="1026" t="s">
        <v>6623</v>
      </c>
      <c r="C1023" s="1025" t="s">
        <v>5022</v>
      </c>
      <c r="D1023" s="577">
        <f t="shared" si="15"/>
        <v>14685.33</v>
      </c>
      <c r="G1023" s="1027">
        <v>14511.2</v>
      </c>
      <c r="J1023" s="570" t="s">
        <v>5368</v>
      </c>
      <c r="K1023" s="645">
        <f>IFERROR(VLOOKUP(J1023,REAJUSTE!A:Y,25,FALSE),"")</f>
        <v>1.012</v>
      </c>
    </row>
    <row r="1024" spans="1:11" ht="18" x14ac:dyDescent="0.25">
      <c r="A1024" s="1025">
        <v>804291</v>
      </c>
      <c r="B1024" s="1026" t="s">
        <v>6624</v>
      </c>
      <c r="C1024" s="1025" t="s">
        <v>5022</v>
      </c>
      <c r="D1024" s="577">
        <f t="shared" si="15"/>
        <v>6153.7</v>
      </c>
      <c r="G1024" s="1027">
        <v>6080.74</v>
      </c>
      <c r="J1024" s="570" t="s">
        <v>5368</v>
      </c>
      <c r="K1024" s="645">
        <f>IFERROR(VLOOKUP(J1024,REAJUSTE!A:Y,25,FALSE),"")</f>
        <v>1.012</v>
      </c>
    </row>
    <row r="1025" spans="1:11" ht="18" x14ac:dyDescent="0.25">
      <c r="A1025" s="1025">
        <v>804438</v>
      </c>
      <c r="B1025" s="1026" t="s">
        <v>6625</v>
      </c>
      <c r="C1025" s="1025" t="s">
        <v>5022</v>
      </c>
      <c r="D1025" s="577">
        <f t="shared" si="15"/>
        <v>11315.47</v>
      </c>
      <c r="G1025" s="1027">
        <v>11181.3</v>
      </c>
      <c r="J1025" s="570" t="s">
        <v>5368</v>
      </c>
      <c r="K1025" s="645">
        <f>IFERROR(VLOOKUP(J1025,REAJUSTE!A:Y,25,FALSE),"")</f>
        <v>1.012</v>
      </c>
    </row>
    <row r="1026" spans="1:11" ht="18" x14ac:dyDescent="0.25">
      <c r="A1026" s="1025">
        <v>804290</v>
      </c>
      <c r="B1026" s="1026" t="s">
        <v>6626</v>
      </c>
      <c r="C1026" s="1025" t="s">
        <v>5022</v>
      </c>
      <c r="D1026" s="577">
        <f t="shared" si="15"/>
        <v>4899.51</v>
      </c>
      <c r="G1026" s="1027">
        <v>4841.42</v>
      </c>
      <c r="J1026" s="570" t="s">
        <v>5368</v>
      </c>
      <c r="K1026" s="645">
        <f>IFERROR(VLOOKUP(J1026,REAJUSTE!A:Y,25,FALSE),"")</f>
        <v>1.012</v>
      </c>
    </row>
    <row r="1027" spans="1:11" ht="18" x14ac:dyDescent="0.25">
      <c r="A1027" s="1025">
        <v>804275</v>
      </c>
      <c r="B1027" s="1026" t="s">
        <v>6627</v>
      </c>
      <c r="C1027" s="1025" t="s">
        <v>5022</v>
      </c>
      <c r="D1027" s="577">
        <f t="shared" si="15"/>
        <v>5369.86</v>
      </c>
      <c r="G1027" s="1027">
        <v>5306.19</v>
      </c>
      <c r="J1027" s="570" t="s">
        <v>5368</v>
      </c>
      <c r="K1027" s="645">
        <f>IFERROR(VLOOKUP(J1027,REAJUSTE!A:Y,25,FALSE),"")</f>
        <v>1.012</v>
      </c>
    </row>
    <row r="1028" spans="1:11" ht="18" x14ac:dyDescent="0.25">
      <c r="A1028" s="1025">
        <v>804274</v>
      </c>
      <c r="B1028" s="1026" t="s">
        <v>6628</v>
      </c>
      <c r="C1028" s="1025" t="s">
        <v>5022</v>
      </c>
      <c r="D1028" s="577">
        <f t="shared" si="15"/>
        <v>4183.91</v>
      </c>
      <c r="G1028" s="1027">
        <v>4134.3</v>
      </c>
      <c r="J1028" s="570" t="s">
        <v>5368</v>
      </c>
      <c r="K1028" s="645">
        <f>IFERROR(VLOOKUP(J1028,REAJUSTE!A:Y,25,FALSE),"")</f>
        <v>1.012</v>
      </c>
    </row>
    <row r="1029" spans="1:11" ht="18" x14ac:dyDescent="0.25">
      <c r="A1029" s="1025">
        <v>804061</v>
      </c>
      <c r="B1029" s="1026" t="s">
        <v>6629</v>
      </c>
      <c r="C1029" s="1025" t="s">
        <v>5022</v>
      </c>
      <c r="D1029" s="577">
        <f t="shared" si="15"/>
        <v>365.21</v>
      </c>
      <c r="G1029" s="1027">
        <v>360.88</v>
      </c>
      <c r="J1029" s="570" t="s">
        <v>5368</v>
      </c>
      <c r="K1029" s="645">
        <f>IFERROR(VLOOKUP(J1029,REAJUSTE!A:Y,25,FALSE),"")</f>
        <v>1.012</v>
      </c>
    </row>
    <row r="1030" spans="1:11" ht="18" x14ac:dyDescent="0.25">
      <c r="A1030" s="1025">
        <v>804060</v>
      </c>
      <c r="B1030" s="1026" t="s">
        <v>6630</v>
      </c>
      <c r="C1030" s="1025" t="s">
        <v>5022</v>
      </c>
      <c r="D1030" s="577">
        <f t="shared" si="15"/>
        <v>301.63</v>
      </c>
      <c r="G1030" s="1027">
        <v>298.06</v>
      </c>
      <c r="J1030" s="570" t="s">
        <v>5368</v>
      </c>
      <c r="K1030" s="645">
        <f>IFERROR(VLOOKUP(J1030,REAJUSTE!A:Y,25,FALSE),"")</f>
        <v>1.012</v>
      </c>
    </row>
    <row r="1031" spans="1:11" ht="18" x14ac:dyDescent="0.25">
      <c r="A1031" s="1025">
        <v>804065</v>
      </c>
      <c r="B1031" s="1026" t="s">
        <v>6631</v>
      </c>
      <c r="C1031" s="1025" t="s">
        <v>5022</v>
      </c>
      <c r="D1031" s="577">
        <f t="shared" si="15"/>
        <v>366.73</v>
      </c>
      <c r="G1031" s="1027">
        <v>362.39</v>
      </c>
      <c r="J1031" s="570" t="s">
        <v>5368</v>
      </c>
      <c r="K1031" s="645">
        <f>IFERROR(VLOOKUP(J1031,REAJUSTE!A:Y,25,FALSE),"")</f>
        <v>1.012</v>
      </c>
    </row>
    <row r="1032" spans="1:11" ht="18" x14ac:dyDescent="0.25">
      <c r="A1032" s="1025">
        <v>804064</v>
      </c>
      <c r="B1032" s="1026" t="s">
        <v>6632</v>
      </c>
      <c r="C1032" s="1025" t="s">
        <v>5022</v>
      </c>
      <c r="D1032" s="577">
        <f t="shared" si="15"/>
        <v>303.16000000000003</v>
      </c>
      <c r="G1032" s="1027">
        <v>299.57</v>
      </c>
      <c r="J1032" s="570" t="s">
        <v>5368</v>
      </c>
      <c r="K1032" s="645">
        <f>IFERROR(VLOOKUP(J1032,REAJUSTE!A:Y,25,FALSE),"")</f>
        <v>1.012</v>
      </c>
    </row>
    <row r="1033" spans="1:11" ht="18" x14ac:dyDescent="0.25">
      <c r="A1033" s="1025">
        <v>804067</v>
      </c>
      <c r="B1033" s="1026" t="s">
        <v>6633</v>
      </c>
      <c r="C1033" s="1025" t="s">
        <v>5022</v>
      </c>
      <c r="D1033" s="577">
        <f t="shared" si="15"/>
        <v>368.26</v>
      </c>
      <c r="G1033" s="1027">
        <v>363.9</v>
      </c>
      <c r="J1033" s="570" t="s">
        <v>5368</v>
      </c>
      <c r="K1033" s="645">
        <f>IFERROR(VLOOKUP(J1033,REAJUSTE!A:Y,25,FALSE),"")</f>
        <v>1.012</v>
      </c>
    </row>
    <row r="1034" spans="1:11" ht="18" x14ac:dyDescent="0.25">
      <c r="A1034" s="1025">
        <v>804066</v>
      </c>
      <c r="B1034" s="1026" t="s">
        <v>6634</v>
      </c>
      <c r="C1034" s="1025" t="s">
        <v>5022</v>
      </c>
      <c r="D1034" s="577">
        <f t="shared" ref="D1034:D1097" si="16">TRUNC(G1034*K1034,2)</f>
        <v>304.69</v>
      </c>
      <c r="G1034" s="1027">
        <v>301.08</v>
      </c>
      <c r="J1034" s="570" t="s">
        <v>5368</v>
      </c>
      <c r="K1034" s="645">
        <f>IFERROR(VLOOKUP(J1034,REAJUSTE!A:Y,25,FALSE),"")</f>
        <v>1.012</v>
      </c>
    </row>
    <row r="1035" spans="1:11" ht="18" x14ac:dyDescent="0.25">
      <c r="A1035" s="1025">
        <v>804069</v>
      </c>
      <c r="B1035" s="1026" t="s">
        <v>6635</v>
      </c>
      <c r="C1035" s="1025" t="s">
        <v>5022</v>
      </c>
      <c r="D1035" s="577">
        <f t="shared" si="16"/>
        <v>371</v>
      </c>
      <c r="G1035" s="1027">
        <v>366.61</v>
      </c>
      <c r="J1035" s="570" t="s">
        <v>5368</v>
      </c>
      <c r="K1035" s="645">
        <f>IFERROR(VLOOKUP(J1035,REAJUSTE!A:Y,25,FALSE),"")</f>
        <v>1.012</v>
      </c>
    </row>
    <row r="1036" spans="1:11" ht="18" x14ac:dyDescent="0.25">
      <c r="A1036" s="1025">
        <v>804068</v>
      </c>
      <c r="B1036" s="1026" t="s">
        <v>6636</v>
      </c>
      <c r="C1036" s="1025" t="s">
        <v>5022</v>
      </c>
      <c r="D1036" s="577">
        <f t="shared" si="16"/>
        <v>307.27999999999997</v>
      </c>
      <c r="G1036" s="1027">
        <v>303.64</v>
      </c>
      <c r="J1036" s="570" t="s">
        <v>5368</v>
      </c>
      <c r="K1036" s="645">
        <f>IFERROR(VLOOKUP(J1036,REAJUSTE!A:Y,25,FALSE),"")</f>
        <v>1.012</v>
      </c>
    </row>
    <row r="1037" spans="1:11" ht="18" x14ac:dyDescent="0.25">
      <c r="A1037" s="1025">
        <v>804071</v>
      </c>
      <c r="B1037" s="1026" t="s">
        <v>6637</v>
      </c>
      <c r="C1037" s="1025" t="s">
        <v>5022</v>
      </c>
      <c r="D1037" s="577">
        <f t="shared" si="16"/>
        <v>374.82</v>
      </c>
      <c r="G1037" s="1027">
        <v>370.38</v>
      </c>
      <c r="J1037" s="570" t="s">
        <v>5368</v>
      </c>
      <c r="K1037" s="645">
        <f>IFERROR(VLOOKUP(J1037,REAJUSTE!A:Y,25,FALSE),"")</f>
        <v>1.012</v>
      </c>
    </row>
    <row r="1038" spans="1:11" ht="18" x14ac:dyDescent="0.25">
      <c r="A1038" s="1025">
        <v>804070</v>
      </c>
      <c r="B1038" s="1026" t="s">
        <v>6638</v>
      </c>
      <c r="C1038" s="1025" t="s">
        <v>5022</v>
      </c>
      <c r="D1038" s="577">
        <f t="shared" si="16"/>
        <v>311.08999999999997</v>
      </c>
      <c r="G1038" s="1027">
        <v>307.41000000000003</v>
      </c>
      <c r="J1038" s="570" t="s">
        <v>5368</v>
      </c>
      <c r="K1038" s="645">
        <f>IFERROR(VLOOKUP(J1038,REAJUSTE!A:Y,25,FALSE),"")</f>
        <v>1.012</v>
      </c>
    </row>
    <row r="1039" spans="1:11" ht="18" x14ac:dyDescent="0.25">
      <c r="A1039" s="1025">
        <v>804073</v>
      </c>
      <c r="B1039" s="1026" t="s">
        <v>6639</v>
      </c>
      <c r="C1039" s="1025" t="s">
        <v>5022</v>
      </c>
      <c r="D1039" s="577">
        <f t="shared" si="16"/>
        <v>379.85</v>
      </c>
      <c r="G1039" s="1027">
        <v>375.35</v>
      </c>
      <c r="J1039" s="570" t="s">
        <v>5368</v>
      </c>
      <c r="K1039" s="645">
        <f>IFERROR(VLOOKUP(J1039,REAJUSTE!A:Y,25,FALSE),"")</f>
        <v>1.012</v>
      </c>
    </row>
    <row r="1040" spans="1:11" ht="18" x14ac:dyDescent="0.25">
      <c r="A1040" s="1025">
        <v>804072</v>
      </c>
      <c r="B1040" s="1026" t="s">
        <v>6640</v>
      </c>
      <c r="C1040" s="1025" t="s">
        <v>5022</v>
      </c>
      <c r="D1040" s="577">
        <f t="shared" si="16"/>
        <v>315.97000000000003</v>
      </c>
      <c r="G1040" s="1027">
        <v>312.23</v>
      </c>
      <c r="J1040" s="570" t="s">
        <v>5368</v>
      </c>
      <c r="K1040" s="645">
        <f>IFERROR(VLOOKUP(J1040,REAJUSTE!A:Y,25,FALSE),"")</f>
        <v>1.012</v>
      </c>
    </row>
    <row r="1041" spans="1:11" ht="18" x14ac:dyDescent="0.25">
      <c r="A1041" s="1025">
        <v>804075</v>
      </c>
      <c r="B1041" s="1026" t="s">
        <v>6641</v>
      </c>
      <c r="C1041" s="1025" t="s">
        <v>5022</v>
      </c>
      <c r="D1041" s="577">
        <f t="shared" si="16"/>
        <v>386.72</v>
      </c>
      <c r="G1041" s="1027">
        <v>382.14</v>
      </c>
      <c r="J1041" s="570" t="s">
        <v>5368</v>
      </c>
      <c r="K1041" s="645">
        <f>IFERROR(VLOOKUP(J1041,REAJUSTE!A:Y,25,FALSE),"")</f>
        <v>1.012</v>
      </c>
    </row>
    <row r="1042" spans="1:11" ht="18" x14ac:dyDescent="0.25">
      <c r="A1042" s="1025">
        <v>804074</v>
      </c>
      <c r="B1042" s="1026" t="s">
        <v>6642</v>
      </c>
      <c r="C1042" s="1025" t="s">
        <v>5022</v>
      </c>
      <c r="D1042" s="577">
        <f t="shared" si="16"/>
        <v>322.83999999999997</v>
      </c>
      <c r="G1042" s="1027">
        <v>319.02</v>
      </c>
      <c r="J1042" s="570" t="s">
        <v>5368</v>
      </c>
      <c r="K1042" s="645">
        <f>IFERROR(VLOOKUP(J1042,REAJUSTE!A:Y,25,FALSE),"")</f>
        <v>1.012</v>
      </c>
    </row>
    <row r="1043" spans="1:11" ht="18" x14ac:dyDescent="0.25">
      <c r="A1043" s="1025">
        <v>804077</v>
      </c>
      <c r="B1043" s="1026" t="s">
        <v>6643</v>
      </c>
      <c r="C1043" s="1025" t="s">
        <v>5022</v>
      </c>
      <c r="D1043" s="577">
        <f t="shared" si="16"/>
        <v>395.58</v>
      </c>
      <c r="G1043" s="1027">
        <v>390.89</v>
      </c>
      <c r="J1043" s="570" t="s">
        <v>5368</v>
      </c>
      <c r="K1043" s="645">
        <f>IFERROR(VLOOKUP(J1043,REAJUSTE!A:Y,25,FALSE),"")</f>
        <v>1.012</v>
      </c>
    </row>
    <row r="1044" spans="1:11" ht="18" x14ac:dyDescent="0.25">
      <c r="A1044" s="1025">
        <v>804076</v>
      </c>
      <c r="B1044" s="1026" t="s">
        <v>6644</v>
      </c>
      <c r="C1044" s="1025" t="s">
        <v>5022</v>
      </c>
      <c r="D1044" s="577">
        <f t="shared" si="16"/>
        <v>331.55</v>
      </c>
      <c r="G1044" s="1027">
        <v>327.62</v>
      </c>
      <c r="J1044" s="570" t="s">
        <v>5368</v>
      </c>
      <c r="K1044" s="645">
        <f>IFERROR(VLOOKUP(J1044,REAJUSTE!A:Y,25,FALSE),"")</f>
        <v>1.012</v>
      </c>
    </row>
    <row r="1045" spans="1:11" ht="18" x14ac:dyDescent="0.25">
      <c r="A1045" s="1025">
        <v>804079</v>
      </c>
      <c r="B1045" s="1026" t="s">
        <v>6645</v>
      </c>
      <c r="C1045" s="1025" t="s">
        <v>5022</v>
      </c>
      <c r="D1045" s="577">
        <f t="shared" si="16"/>
        <v>409</v>
      </c>
      <c r="G1045" s="1027">
        <v>404.16</v>
      </c>
      <c r="J1045" s="570" t="s">
        <v>5368</v>
      </c>
      <c r="K1045" s="645">
        <f>IFERROR(VLOOKUP(J1045,REAJUSTE!A:Y,25,FALSE),"")</f>
        <v>1.012</v>
      </c>
    </row>
    <row r="1046" spans="1:11" ht="18" x14ac:dyDescent="0.25">
      <c r="A1046" s="1025">
        <v>804078</v>
      </c>
      <c r="B1046" s="1026" t="s">
        <v>6646</v>
      </c>
      <c r="C1046" s="1025" t="s">
        <v>5022</v>
      </c>
      <c r="D1046" s="577">
        <f t="shared" si="16"/>
        <v>344.82</v>
      </c>
      <c r="G1046" s="1027">
        <v>340.74</v>
      </c>
      <c r="J1046" s="570" t="s">
        <v>5368</v>
      </c>
      <c r="K1046" s="645">
        <f>IFERROR(VLOOKUP(J1046,REAJUSTE!A:Y,25,FALSE),"")</f>
        <v>1.012</v>
      </c>
    </row>
    <row r="1047" spans="1:11" ht="18" x14ac:dyDescent="0.25">
      <c r="A1047" s="1025">
        <v>804063</v>
      </c>
      <c r="B1047" s="1026" t="s">
        <v>6647</v>
      </c>
      <c r="C1047" s="1025" t="s">
        <v>5022</v>
      </c>
      <c r="D1047" s="577">
        <f t="shared" si="16"/>
        <v>365.96</v>
      </c>
      <c r="G1047" s="1027">
        <v>361.63</v>
      </c>
      <c r="J1047" s="570" t="s">
        <v>5368</v>
      </c>
      <c r="K1047" s="645">
        <f>IFERROR(VLOOKUP(J1047,REAJUSTE!A:Y,25,FALSE),"")</f>
        <v>1.012</v>
      </c>
    </row>
    <row r="1048" spans="1:11" ht="18" x14ac:dyDescent="0.25">
      <c r="A1048" s="1025">
        <v>804062</v>
      </c>
      <c r="B1048" s="1026" t="s">
        <v>6648</v>
      </c>
      <c r="C1048" s="1025" t="s">
        <v>5022</v>
      </c>
      <c r="D1048" s="577">
        <f t="shared" si="16"/>
        <v>302.39</v>
      </c>
      <c r="G1048" s="1027">
        <v>298.81</v>
      </c>
      <c r="J1048" s="570" t="s">
        <v>5368</v>
      </c>
      <c r="K1048" s="645">
        <f>IFERROR(VLOOKUP(J1048,REAJUSTE!A:Y,25,FALSE),"")</f>
        <v>1.012</v>
      </c>
    </row>
    <row r="1049" spans="1:11" ht="18" x14ac:dyDescent="0.25">
      <c r="A1049" s="1025">
        <v>804377</v>
      </c>
      <c r="B1049" s="1026" t="s">
        <v>6649</v>
      </c>
      <c r="C1049" s="1025" t="s">
        <v>5022</v>
      </c>
      <c r="D1049" s="577">
        <f t="shared" si="16"/>
        <v>1087.71</v>
      </c>
      <c r="G1049" s="1027">
        <v>1074.82</v>
      </c>
      <c r="J1049" s="570" t="s">
        <v>5368</v>
      </c>
      <c r="K1049" s="645">
        <f>IFERROR(VLOOKUP(J1049,REAJUSTE!A:Y,25,FALSE),"")</f>
        <v>1.012</v>
      </c>
    </row>
    <row r="1050" spans="1:11" ht="18" x14ac:dyDescent="0.25">
      <c r="A1050" s="1025">
        <v>804081</v>
      </c>
      <c r="B1050" s="1026" t="s">
        <v>6650</v>
      </c>
      <c r="C1050" s="1025" t="s">
        <v>5022</v>
      </c>
      <c r="D1050" s="577">
        <f t="shared" si="16"/>
        <v>737.81</v>
      </c>
      <c r="G1050" s="1027">
        <v>729.07</v>
      </c>
      <c r="J1050" s="570" t="s">
        <v>5368</v>
      </c>
      <c r="K1050" s="645">
        <f>IFERROR(VLOOKUP(J1050,REAJUSTE!A:Y,25,FALSE),"")</f>
        <v>1.012</v>
      </c>
    </row>
    <row r="1051" spans="1:11" ht="18" x14ac:dyDescent="0.25">
      <c r="A1051" s="1025">
        <v>804376</v>
      </c>
      <c r="B1051" s="1026" t="s">
        <v>6651</v>
      </c>
      <c r="C1051" s="1025" t="s">
        <v>5022</v>
      </c>
      <c r="D1051" s="577">
        <f t="shared" si="16"/>
        <v>914.43</v>
      </c>
      <c r="G1051" s="1027">
        <v>903.59</v>
      </c>
      <c r="J1051" s="570" t="s">
        <v>5368</v>
      </c>
      <c r="K1051" s="645">
        <f>IFERROR(VLOOKUP(J1051,REAJUSTE!A:Y,25,FALSE),"")</f>
        <v>1.012</v>
      </c>
    </row>
    <row r="1052" spans="1:11" ht="18" x14ac:dyDescent="0.25">
      <c r="A1052" s="1025">
        <v>804080</v>
      </c>
      <c r="B1052" s="1026" t="s">
        <v>6652</v>
      </c>
      <c r="C1052" s="1025" t="s">
        <v>5022</v>
      </c>
      <c r="D1052" s="577">
        <f t="shared" si="16"/>
        <v>597.74</v>
      </c>
      <c r="G1052" s="1027">
        <v>590.66</v>
      </c>
      <c r="J1052" s="570" t="s">
        <v>5368</v>
      </c>
      <c r="K1052" s="645">
        <f>IFERROR(VLOOKUP(J1052,REAJUSTE!A:Y,25,FALSE),"")</f>
        <v>1.012</v>
      </c>
    </row>
    <row r="1053" spans="1:11" ht="18" x14ac:dyDescent="0.25">
      <c r="A1053" s="1025">
        <v>804085</v>
      </c>
      <c r="B1053" s="1026" t="s">
        <v>6653</v>
      </c>
      <c r="C1053" s="1025" t="s">
        <v>5022</v>
      </c>
      <c r="D1053" s="577">
        <f t="shared" si="16"/>
        <v>740.56</v>
      </c>
      <c r="G1053" s="1027">
        <v>731.78</v>
      </c>
      <c r="J1053" s="570" t="s">
        <v>5368</v>
      </c>
      <c r="K1053" s="645">
        <f>IFERROR(VLOOKUP(J1053,REAJUSTE!A:Y,25,FALSE),"")</f>
        <v>1.012</v>
      </c>
    </row>
    <row r="1054" spans="1:11" ht="18" x14ac:dyDescent="0.25">
      <c r="A1054" s="1025">
        <v>804084</v>
      </c>
      <c r="B1054" s="1026" t="s">
        <v>6654</v>
      </c>
      <c r="C1054" s="1025" t="s">
        <v>5022</v>
      </c>
      <c r="D1054" s="577">
        <f t="shared" si="16"/>
        <v>600.33000000000004</v>
      </c>
      <c r="G1054" s="1027">
        <v>593.22</v>
      </c>
      <c r="J1054" s="570" t="s">
        <v>5368</v>
      </c>
      <c r="K1054" s="645">
        <f>IFERROR(VLOOKUP(J1054,REAJUSTE!A:Y,25,FALSE),"")</f>
        <v>1.012</v>
      </c>
    </row>
    <row r="1055" spans="1:11" ht="18" x14ac:dyDescent="0.25">
      <c r="A1055" s="1025">
        <v>804379</v>
      </c>
      <c r="B1055" s="1026" t="s">
        <v>6655</v>
      </c>
      <c r="C1055" s="1025" t="s">
        <v>5022</v>
      </c>
      <c r="D1055" s="577">
        <f t="shared" si="16"/>
        <v>916.15</v>
      </c>
      <c r="G1055" s="1027">
        <v>905.29</v>
      </c>
      <c r="J1055" s="570" t="s">
        <v>5368</v>
      </c>
      <c r="K1055" s="645">
        <f>IFERROR(VLOOKUP(J1055,REAJUSTE!A:Y,25,FALSE),"")</f>
        <v>1.012</v>
      </c>
    </row>
    <row r="1056" spans="1:11" ht="18" x14ac:dyDescent="0.25">
      <c r="A1056" s="1025">
        <v>804087</v>
      </c>
      <c r="B1056" s="1026" t="s">
        <v>6656</v>
      </c>
      <c r="C1056" s="1025" t="s">
        <v>5022</v>
      </c>
      <c r="D1056" s="577">
        <f t="shared" si="16"/>
        <v>743.6</v>
      </c>
      <c r="G1056" s="1027">
        <v>734.79</v>
      </c>
      <c r="J1056" s="570" t="s">
        <v>5368</v>
      </c>
      <c r="K1056" s="645">
        <f>IFERROR(VLOOKUP(J1056,REAJUSTE!A:Y,25,FALSE),"")</f>
        <v>1.012</v>
      </c>
    </row>
    <row r="1057" spans="1:11" ht="18" x14ac:dyDescent="0.25">
      <c r="A1057" s="1025">
        <v>804378</v>
      </c>
      <c r="B1057" s="1026" t="s">
        <v>6657</v>
      </c>
      <c r="C1057" s="1025" t="s">
        <v>5022</v>
      </c>
      <c r="D1057" s="577">
        <f t="shared" si="16"/>
        <v>733.09</v>
      </c>
      <c r="G1057" s="1027">
        <v>724.4</v>
      </c>
      <c r="J1057" s="570" t="s">
        <v>5368</v>
      </c>
      <c r="K1057" s="645">
        <f>IFERROR(VLOOKUP(J1057,REAJUSTE!A:Y,25,FALSE),"")</f>
        <v>1.012</v>
      </c>
    </row>
    <row r="1058" spans="1:11" ht="18" x14ac:dyDescent="0.25">
      <c r="A1058" s="1025">
        <v>804086</v>
      </c>
      <c r="B1058" s="1026" t="s">
        <v>6658</v>
      </c>
      <c r="C1058" s="1025" t="s">
        <v>5022</v>
      </c>
      <c r="D1058" s="577">
        <f t="shared" si="16"/>
        <v>603.38</v>
      </c>
      <c r="G1058" s="1027">
        <v>596.23</v>
      </c>
      <c r="J1058" s="570" t="s">
        <v>5368</v>
      </c>
      <c r="K1058" s="645">
        <f>IFERROR(VLOOKUP(J1058,REAJUSTE!A:Y,25,FALSE),"")</f>
        <v>1.012</v>
      </c>
    </row>
    <row r="1059" spans="1:11" ht="18" x14ac:dyDescent="0.25">
      <c r="A1059" s="1025">
        <v>804089</v>
      </c>
      <c r="B1059" s="1026" t="s">
        <v>6659</v>
      </c>
      <c r="C1059" s="1025" t="s">
        <v>5022</v>
      </c>
      <c r="D1059" s="577">
        <f t="shared" si="16"/>
        <v>748.64</v>
      </c>
      <c r="G1059" s="1027">
        <v>739.77</v>
      </c>
      <c r="J1059" s="570" t="s">
        <v>5368</v>
      </c>
      <c r="K1059" s="645">
        <f>IFERROR(VLOOKUP(J1059,REAJUSTE!A:Y,25,FALSE),"")</f>
        <v>1.012</v>
      </c>
    </row>
    <row r="1060" spans="1:11" ht="18" x14ac:dyDescent="0.25">
      <c r="A1060" s="1025">
        <v>804088</v>
      </c>
      <c r="B1060" s="1026" t="s">
        <v>6660</v>
      </c>
      <c r="C1060" s="1025" t="s">
        <v>5022</v>
      </c>
      <c r="D1060" s="577">
        <f t="shared" si="16"/>
        <v>608.27</v>
      </c>
      <c r="G1060" s="1027">
        <v>601.05999999999995</v>
      </c>
      <c r="J1060" s="570" t="s">
        <v>5368</v>
      </c>
      <c r="K1060" s="645">
        <f>IFERROR(VLOOKUP(J1060,REAJUSTE!A:Y,25,FALSE),"")</f>
        <v>1.012</v>
      </c>
    </row>
    <row r="1061" spans="1:11" ht="18" x14ac:dyDescent="0.25">
      <c r="A1061" s="1025">
        <v>804091</v>
      </c>
      <c r="B1061" s="1026" t="s">
        <v>6661</v>
      </c>
      <c r="C1061" s="1025" t="s">
        <v>5022</v>
      </c>
      <c r="D1061" s="577">
        <f t="shared" si="16"/>
        <v>755.2</v>
      </c>
      <c r="G1061" s="1027">
        <v>746.25</v>
      </c>
      <c r="J1061" s="570" t="s">
        <v>5368</v>
      </c>
      <c r="K1061" s="645">
        <f>IFERROR(VLOOKUP(J1061,REAJUSTE!A:Y,25,FALSE),"")</f>
        <v>1.012</v>
      </c>
    </row>
    <row r="1062" spans="1:11" ht="18" x14ac:dyDescent="0.25">
      <c r="A1062" s="1025">
        <v>804090</v>
      </c>
      <c r="B1062" s="1026" t="s">
        <v>6662</v>
      </c>
      <c r="C1062" s="1025" t="s">
        <v>5022</v>
      </c>
      <c r="D1062" s="577">
        <f t="shared" si="16"/>
        <v>614.66999999999996</v>
      </c>
      <c r="G1062" s="1027">
        <v>607.39</v>
      </c>
      <c r="J1062" s="570" t="s">
        <v>5368</v>
      </c>
      <c r="K1062" s="645">
        <f>IFERROR(VLOOKUP(J1062,REAJUSTE!A:Y,25,FALSE),"")</f>
        <v>1.012</v>
      </c>
    </row>
    <row r="1063" spans="1:11" ht="18" x14ac:dyDescent="0.25">
      <c r="A1063" s="1025">
        <v>804381</v>
      </c>
      <c r="B1063" s="1026" t="s">
        <v>6663</v>
      </c>
      <c r="C1063" s="1025" t="s">
        <v>5022</v>
      </c>
      <c r="D1063" s="577">
        <f t="shared" si="16"/>
        <v>1286.07</v>
      </c>
      <c r="G1063" s="1027">
        <v>1270.83</v>
      </c>
      <c r="J1063" s="570" t="s">
        <v>5368</v>
      </c>
      <c r="K1063" s="645">
        <f>IFERROR(VLOOKUP(J1063,REAJUSTE!A:Y,25,FALSE),"")</f>
        <v>1.012</v>
      </c>
    </row>
    <row r="1064" spans="1:11" ht="18" x14ac:dyDescent="0.25">
      <c r="A1064" s="1025">
        <v>804093</v>
      </c>
      <c r="B1064" s="1026" t="s">
        <v>6664</v>
      </c>
      <c r="C1064" s="1025" t="s">
        <v>5022</v>
      </c>
      <c r="D1064" s="577">
        <f t="shared" si="16"/>
        <v>764.5</v>
      </c>
      <c r="G1064" s="1027">
        <v>755.44</v>
      </c>
      <c r="J1064" s="570" t="s">
        <v>5368</v>
      </c>
      <c r="K1064" s="645">
        <f>IFERROR(VLOOKUP(J1064,REAJUSTE!A:Y,25,FALSE),"")</f>
        <v>1.012</v>
      </c>
    </row>
    <row r="1065" spans="1:11" ht="18" x14ac:dyDescent="0.25">
      <c r="A1065" s="1025">
        <v>804380</v>
      </c>
      <c r="B1065" s="1026" t="s">
        <v>6665</v>
      </c>
      <c r="C1065" s="1025" t="s">
        <v>5022</v>
      </c>
      <c r="D1065" s="577">
        <f t="shared" si="16"/>
        <v>1078.67</v>
      </c>
      <c r="G1065" s="1027">
        <v>1065.8800000000001</v>
      </c>
      <c r="J1065" s="570" t="s">
        <v>5368</v>
      </c>
      <c r="K1065" s="645">
        <f>IFERROR(VLOOKUP(J1065,REAJUSTE!A:Y,25,FALSE),"")</f>
        <v>1.012</v>
      </c>
    </row>
    <row r="1066" spans="1:11" ht="18" x14ac:dyDescent="0.25">
      <c r="A1066" s="1025">
        <v>804092</v>
      </c>
      <c r="B1066" s="1026" t="s">
        <v>6666</v>
      </c>
      <c r="C1066" s="1025" t="s">
        <v>5022</v>
      </c>
      <c r="D1066" s="577">
        <f t="shared" si="16"/>
        <v>623.66999999999996</v>
      </c>
      <c r="G1066" s="1027">
        <v>616.28</v>
      </c>
      <c r="J1066" s="570" t="s">
        <v>5368</v>
      </c>
      <c r="K1066" s="645">
        <f>IFERROR(VLOOKUP(J1066,REAJUSTE!A:Y,25,FALSE),"")</f>
        <v>1.012</v>
      </c>
    </row>
    <row r="1067" spans="1:11" ht="18" x14ac:dyDescent="0.25">
      <c r="A1067" s="1025">
        <v>804095</v>
      </c>
      <c r="B1067" s="1026" t="s">
        <v>6667</v>
      </c>
      <c r="C1067" s="1025" t="s">
        <v>5022</v>
      </c>
      <c r="D1067" s="577">
        <f t="shared" si="16"/>
        <v>777.16</v>
      </c>
      <c r="G1067" s="1027">
        <v>767.95</v>
      </c>
      <c r="J1067" s="570" t="s">
        <v>5368</v>
      </c>
      <c r="K1067" s="645">
        <f>IFERROR(VLOOKUP(J1067,REAJUSTE!A:Y,25,FALSE),"")</f>
        <v>1.012</v>
      </c>
    </row>
    <row r="1068" spans="1:11" ht="18" x14ac:dyDescent="0.25">
      <c r="A1068" s="1025">
        <v>804094</v>
      </c>
      <c r="B1068" s="1026" t="s">
        <v>6668</v>
      </c>
      <c r="C1068" s="1025" t="s">
        <v>5022</v>
      </c>
      <c r="D1068" s="577">
        <f t="shared" si="16"/>
        <v>636.19000000000005</v>
      </c>
      <c r="G1068" s="1027">
        <v>628.65</v>
      </c>
      <c r="J1068" s="570" t="s">
        <v>5368</v>
      </c>
      <c r="K1068" s="645">
        <f>IFERROR(VLOOKUP(J1068,REAJUSTE!A:Y,25,FALSE),"")</f>
        <v>1.012</v>
      </c>
    </row>
    <row r="1069" spans="1:11" ht="18" x14ac:dyDescent="0.25">
      <c r="A1069" s="1025">
        <v>804097</v>
      </c>
      <c r="B1069" s="1026" t="s">
        <v>6669</v>
      </c>
      <c r="C1069" s="1025" t="s">
        <v>5022</v>
      </c>
      <c r="D1069" s="577">
        <f t="shared" si="16"/>
        <v>793.33</v>
      </c>
      <c r="G1069" s="1027">
        <v>783.93</v>
      </c>
      <c r="J1069" s="570" t="s">
        <v>5368</v>
      </c>
      <c r="K1069" s="645">
        <f>IFERROR(VLOOKUP(J1069,REAJUSTE!A:Y,25,FALSE),"")</f>
        <v>1.012</v>
      </c>
    </row>
    <row r="1070" spans="1:11" ht="18" x14ac:dyDescent="0.25">
      <c r="A1070" s="1025">
        <v>804096</v>
      </c>
      <c r="B1070" s="1026" t="s">
        <v>6670</v>
      </c>
      <c r="C1070" s="1025" t="s">
        <v>5022</v>
      </c>
      <c r="D1070" s="577">
        <f t="shared" si="16"/>
        <v>652.05999999999995</v>
      </c>
      <c r="G1070" s="1027">
        <v>644.33000000000004</v>
      </c>
      <c r="J1070" s="570" t="s">
        <v>5368</v>
      </c>
      <c r="K1070" s="645">
        <f>IFERROR(VLOOKUP(J1070,REAJUSTE!A:Y,25,FALSE),"")</f>
        <v>1.012</v>
      </c>
    </row>
    <row r="1071" spans="1:11" ht="18" x14ac:dyDescent="0.25">
      <c r="A1071" s="1025">
        <v>804383</v>
      </c>
      <c r="B1071" s="1026" t="s">
        <v>6671</v>
      </c>
      <c r="C1071" s="1025" t="s">
        <v>5022</v>
      </c>
      <c r="D1071" s="577">
        <f t="shared" si="16"/>
        <v>1590.4</v>
      </c>
      <c r="G1071" s="1027">
        <v>1571.55</v>
      </c>
      <c r="J1071" s="570" t="s">
        <v>5368</v>
      </c>
      <c r="K1071" s="645">
        <f>IFERROR(VLOOKUP(J1071,REAJUSTE!A:Y,25,FALSE),"")</f>
        <v>1.012</v>
      </c>
    </row>
    <row r="1072" spans="1:11" ht="18" x14ac:dyDescent="0.25">
      <c r="A1072" s="1025">
        <v>804099</v>
      </c>
      <c r="B1072" s="1026" t="s">
        <v>6672</v>
      </c>
      <c r="C1072" s="1025" t="s">
        <v>5022</v>
      </c>
      <c r="D1072" s="577">
        <f t="shared" si="16"/>
        <v>816.38</v>
      </c>
      <c r="G1072" s="1027">
        <v>806.7</v>
      </c>
      <c r="J1072" s="570" t="s">
        <v>5368</v>
      </c>
      <c r="K1072" s="645">
        <f>IFERROR(VLOOKUP(J1072,REAJUSTE!A:Y,25,FALSE),"")</f>
        <v>1.012</v>
      </c>
    </row>
    <row r="1073" spans="1:11" ht="18" x14ac:dyDescent="0.25">
      <c r="A1073" s="1025">
        <v>804382</v>
      </c>
      <c r="B1073" s="1026" t="s">
        <v>6673</v>
      </c>
      <c r="C1073" s="1025" t="s">
        <v>5022</v>
      </c>
      <c r="D1073" s="577">
        <f t="shared" si="16"/>
        <v>1331.59</v>
      </c>
      <c r="G1073" s="1027">
        <v>1315.81</v>
      </c>
      <c r="J1073" s="570" t="s">
        <v>5368</v>
      </c>
      <c r="K1073" s="645">
        <f>IFERROR(VLOOKUP(J1073,REAJUSTE!A:Y,25,FALSE),"")</f>
        <v>1.012</v>
      </c>
    </row>
    <row r="1074" spans="1:11" ht="18" x14ac:dyDescent="0.25">
      <c r="A1074" s="1025">
        <v>804098</v>
      </c>
      <c r="B1074" s="1026" t="s">
        <v>6674</v>
      </c>
      <c r="C1074" s="1025" t="s">
        <v>5022</v>
      </c>
      <c r="D1074" s="577">
        <f t="shared" si="16"/>
        <v>674.81</v>
      </c>
      <c r="G1074" s="1027">
        <v>666.81</v>
      </c>
      <c r="J1074" s="570" t="s">
        <v>5368</v>
      </c>
      <c r="K1074" s="645">
        <f>IFERROR(VLOOKUP(J1074,REAJUSTE!A:Y,25,FALSE),"")</f>
        <v>1.012</v>
      </c>
    </row>
    <row r="1075" spans="1:11" ht="18" x14ac:dyDescent="0.25">
      <c r="A1075" s="1025">
        <v>804083</v>
      </c>
      <c r="B1075" s="1026" t="s">
        <v>6675</v>
      </c>
      <c r="C1075" s="1025" t="s">
        <v>5022</v>
      </c>
      <c r="D1075" s="577">
        <f t="shared" si="16"/>
        <v>738.57</v>
      </c>
      <c r="G1075" s="1027">
        <v>729.82</v>
      </c>
      <c r="J1075" s="570" t="s">
        <v>5368</v>
      </c>
      <c r="K1075" s="645">
        <f>IFERROR(VLOOKUP(J1075,REAJUSTE!A:Y,25,FALSE),"")</f>
        <v>1.012</v>
      </c>
    </row>
    <row r="1076" spans="1:11" ht="18" x14ac:dyDescent="0.25">
      <c r="A1076" s="1025">
        <v>804082</v>
      </c>
      <c r="B1076" s="1026" t="s">
        <v>6676</v>
      </c>
      <c r="C1076" s="1025" t="s">
        <v>5022</v>
      </c>
      <c r="D1076" s="577">
        <f t="shared" si="16"/>
        <v>598.5</v>
      </c>
      <c r="G1076" s="1027">
        <v>591.41</v>
      </c>
      <c r="J1076" s="570" t="s">
        <v>5368</v>
      </c>
      <c r="K1076" s="645">
        <f>IFERROR(VLOOKUP(J1076,REAJUSTE!A:Y,25,FALSE),"")</f>
        <v>1.012</v>
      </c>
    </row>
    <row r="1077" spans="1:11" ht="18" x14ac:dyDescent="0.25">
      <c r="A1077" s="1025">
        <v>804385</v>
      </c>
      <c r="B1077" s="1026" t="s">
        <v>6677</v>
      </c>
      <c r="C1077" s="1025" t="s">
        <v>5022</v>
      </c>
      <c r="D1077" s="577">
        <f t="shared" si="16"/>
        <v>1815.92</v>
      </c>
      <c r="G1077" s="1027">
        <v>1794.39</v>
      </c>
      <c r="J1077" s="570" t="s">
        <v>5368</v>
      </c>
      <c r="K1077" s="645">
        <f>IFERROR(VLOOKUP(J1077,REAJUSTE!A:Y,25,FALSE),"")</f>
        <v>1.012</v>
      </c>
    </row>
    <row r="1078" spans="1:11" ht="18" x14ac:dyDescent="0.25">
      <c r="A1078" s="1025">
        <v>804101</v>
      </c>
      <c r="B1078" s="1026" t="s">
        <v>6678</v>
      </c>
      <c r="C1078" s="1025" t="s">
        <v>5022</v>
      </c>
      <c r="D1078" s="577">
        <f t="shared" si="16"/>
        <v>1250.08</v>
      </c>
      <c r="G1078" s="1027">
        <v>1235.26</v>
      </c>
      <c r="J1078" s="570" t="s">
        <v>5368</v>
      </c>
      <c r="K1078" s="645">
        <f>IFERROR(VLOOKUP(J1078,REAJUSTE!A:Y,25,FALSE),"")</f>
        <v>1.012</v>
      </c>
    </row>
    <row r="1079" spans="1:11" ht="18" x14ac:dyDescent="0.25">
      <c r="A1079" s="1025">
        <v>804384</v>
      </c>
      <c r="B1079" s="1026" t="s">
        <v>6679</v>
      </c>
      <c r="C1079" s="1025" t="s">
        <v>5022</v>
      </c>
      <c r="D1079" s="577">
        <f t="shared" si="16"/>
        <v>1494.29</v>
      </c>
      <c r="G1079" s="1027">
        <v>1476.58</v>
      </c>
      <c r="J1079" s="570" t="s">
        <v>5368</v>
      </c>
      <c r="K1079" s="645">
        <f>IFERROR(VLOOKUP(J1079,REAJUSTE!A:Y,25,FALSE),"")</f>
        <v>1.012</v>
      </c>
    </row>
    <row r="1080" spans="1:11" ht="18" x14ac:dyDescent="0.25">
      <c r="A1080" s="1025">
        <v>804100</v>
      </c>
      <c r="B1080" s="1026" t="s">
        <v>6680</v>
      </c>
      <c r="C1080" s="1025" t="s">
        <v>5022</v>
      </c>
      <c r="D1080" s="577">
        <f t="shared" si="16"/>
        <v>1006.75</v>
      </c>
      <c r="G1080" s="1027">
        <v>994.82</v>
      </c>
      <c r="J1080" s="570" t="s">
        <v>5368</v>
      </c>
      <c r="K1080" s="645">
        <f>IFERROR(VLOOKUP(J1080,REAJUSTE!A:Y,25,FALSE),"")</f>
        <v>1.012</v>
      </c>
    </row>
    <row r="1081" spans="1:11" ht="18" x14ac:dyDescent="0.25">
      <c r="A1081" s="1025">
        <v>804105</v>
      </c>
      <c r="B1081" s="1026" t="s">
        <v>6681</v>
      </c>
      <c r="C1081" s="1025" t="s">
        <v>5022</v>
      </c>
      <c r="D1081" s="577">
        <f t="shared" si="16"/>
        <v>1254.3499999999999</v>
      </c>
      <c r="G1081" s="1027">
        <v>1239.48</v>
      </c>
      <c r="J1081" s="570" t="s">
        <v>5368</v>
      </c>
      <c r="K1081" s="645">
        <f>IFERROR(VLOOKUP(J1081,REAJUSTE!A:Y,25,FALSE),"")</f>
        <v>1.012</v>
      </c>
    </row>
    <row r="1082" spans="1:11" ht="18" x14ac:dyDescent="0.25">
      <c r="A1082" s="1025">
        <v>804104</v>
      </c>
      <c r="B1082" s="1026" t="s">
        <v>6682</v>
      </c>
      <c r="C1082" s="1025" t="s">
        <v>5022</v>
      </c>
      <c r="D1082" s="577">
        <f t="shared" si="16"/>
        <v>1010.87</v>
      </c>
      <c r="G1082" s="1027">
        <v>998.89</v>
      </c>
      <c r="J1082" s="570" t="s">
        <v>5368</v>
      </c>
      <c r="K1082" s="645">
        <f>IFERROR(VLOOKUP(J1082,REAJUSTE!A:Y,25,FALSE),"")</f>
        <v>1.012</v>
      </c>
    </row>
    <row r="1083" spans="1:11" ht="18" x14ac:dyDescent="0.25">
      <c r="A1083" s="1025">
        <v>804387</v>
      </c>
      <c r="B1083" s="1026" t="s">
        <v>6683</v>
      </c>
      <c r="C1083" s="1025" t="s">
        <v>5022</v>
      </c>
      <c r="D1083" s="577">
        <f t="shared" si="16"/>
        <v>1913.58</v>
      </c>
      <c r="G1083" s="1027">
        <v>1890.89</v>
      </c>
      <c r="J1083" s="570" t="s">
        <v>5368</v>
      </c>
      <c r="K1083" s="645">
        <f>IFERROR(VLOOKUP(J1083,REAJUSTE!A:Y,25,FALSE),"")</f>
        <v>1.012</v>
      </c>
    </row>
    <row r="1084" spans="1:11" ht="18" x14ac:dyDescent="0.25">
      <c r="A1084" s="1025">
        <v>804107</v>
      </c>
      <c r="B1084" s="1026" t="s">
        <v>6684</v>
      </c>
      <c r="C1084" s="1025" t="s">
        <v>5022</v>
      </c>
      <c r="D1084" s="577">
        <f t="shared" si="16"/>
        <v>1260.1400000000001</v>
      </c>
      <c r="G1084" s="1027">
        <v>1245.2</v>
      </c>
      <c r="J1084" s="570" t="s">
        <v>5368</v>
      </c>
      <c r="K1084" s="645">
        <f>IFERROR(VLOOKUP(J1084,REAJUSTE!A:Y,25,FALSE),"")</f>
        <v>1.012</v>
      </c>
    </row>
    <row r="1085" spans="1:11" ht="18" x14ac:dyDescent="0.25">
      <c r="A1085" s="1025">
        <v>804386</v>
      </c>
      <c r="B1085" s="1026" t="s">
        <v>6685</v>
      </c>
      <c r="C1085" s="1025" t="s">
        <v>5022</v>
      </c>
      <c r="D1085" s="577">
        <f t="shared" si="16"/>
        <v>1573.62</v>
      </c>
      <c r="G1085" s="1027">
        <v>1554.97</v>
      </c>
      <c r="J1085" s="570" t="s">
        <v>5368</v>
      </c>
      <c r="K1085" s="645">
        <f>IFERROR(VLOOKUP(J1085,REAJUSTE!A:Y,25,FALSE),"")</f>
        <v>1.012</v>
      </c>
    </row>
    <row r="1086" spans="1:11" ht="18" x14ac:dyDescent="0.25">
      <c r="A1086" s="1025">
        <v>804106</v>
      </c>
      <c r="B1086" s="1026" t="s">
        <v>6686</v>
      </c>
      <c r="C1086" s="1025" t="s">
        <v>5022</v>
      </c>
      <c r="D1086" s="577">
        <f t="shared" si="16"/>
        <v>1016.52</v>
      </c>
      <c r="G1086" s="1027">
        <v>1004.47</v>
      </c>
      <c r="J1086" s="570" t="s">
        <v>5368</v>
      </c>
      <c r="K1086" s="645">
        <f>IFERROR(VLOOKUP(J1086,REAJUSTE!A:Y,25,FALSE),"")</f>
        <v>1.012</v>
      </c>
    </row>
    <row r="1087" spans="1:11" ht="18" x14ac:dyDescent="0.25">
      <c r="A1087" s="1025">
        <v>804109</v>
      </c>
      <c r="B1087" s="1026" t="s">
        <v>6687</v>
      </c>
      <c r="C1087" s="1025" t="s">
        <v>5022</v>
      </c>
      <c r="D1087" s="577">
        <f t="shared" si="16"/>
        <v>1268.99</v>
      </c>
      <c r="G1087" s="1027">
        <v>1253.95</v>
      </c>
      <c r="J1087" s="570" t="s">
        <v>5368</v>
      </c>
      <c r="K1087" s="645">
        <f>IFERROR(VLOOKUP(J1087,REAJUSTE!A:Y,25,FALSE),"")</f>
        <v>1.012</v>
      </c>
    </row>
    <row r="1088" spans="1:11" ht="18" x14ac:dyDescent="0.25">
      <c r="A1088" s="1025">
        <v>804108</v>
      </c>
      <c r="B1088" s="1026" t="s">
        <v>6688</v>
      </c>
      <c r="C1088" s="1025" t="s">
        <v>5022</v>
      </c>
      <c r="D1088" s="577">
        <f t="shared" si="16"/>
        <v>1025.21</v>
      </c>
      <c r="G1088" s="1027">
        <v>1013.06</v>
      </c>
      <c r="J1088" s="570" t="s">
        <v>5368</v>
      </c>
      <c r="K1088" s="645">
        <f>IFERROR(VLOOKUP(J1088,REAJUSTE!A:Y,25,FALSE),"")</f>
        <v>1.012</v>
      </c>
    </row>
    <row r="1089" spans="1:11" ht="18" x14ac:dyDescent="0.25">
      <c r="A1089" s="1025">
        <v>804111</v>
      </c>
      <c r="B1089" s="1026" t="s">
        <v>6689</v>
      </c>
      <c r="C1089" s="1025" t="s">
        <v>5022</v>
      </c>
      <c r="D1089" s="577">
        <f t="shared" si="16"/>
        <v>1280.58</v>
      </c>
      <c r="G1089" s="1027">
        <v>1265.4000000000001</v>
      </c>
      <c r="J1089" s="570" t="s">
        <v>5368</v>
      </c>
      <c r="K1089" s="645">
        <f>IFERROR(VLOOKUP(J1089,REAJUSTE!A:Y,25,FALSE),"")</f>
        <v>1.012</v>
      </c>
    </row>
    <row r="1090" spans="1:11" ht="18" x14ac:dyDescent="0.25">
      <c r="A1090" s="1025">
        <v>804110</v>
      </c>
      <c r="B1090" s="1026" t="s">
        <v>6690</v>
      </c>
      <c r="C1090" s="1025" t="s">
        <v>5022</v>
      </c>
      <c r="D1090" s="577">
        <f t="shared" si="16"/>
        <v>1036.51</v>
      </c>
      <c r="G1090" s="1027">
        <v>1024.22</v>
      </c>
      <c r="J1090" s="570" t="s">
        <v>5368</v>
      </c>
      <c r="K1090" s="645">
        <f>IFERROR(VLOOKUP(J1090,REAJUSTE!A:Y,25,FALSE),"")</f>
        <v>1.012</v>
      </c>
    </row>
    <row r="1091" spans="1:11" ht="18" x14ac:dyDescent="0.25">
      <c r="A1091" s="1025">
        <v>804389</v>
      </c>
      <c r="B1091" s="1026" t="s">
        <v>6691</v>
      </c>
      <c r="C1091" s="1025" t="s">
        <v>5022</v>
      </c>
      <c r="D1091" s="577">
        <f t="shared" si="16"/>
        <v>2137.5</v>
      </c>
      <c r="G1091" s="1027">
        <v>2112.16</v>
      </c>
      <c r="J1091" s="570" t="s">
        <v>5368</v>
      </c>
      <c r="K1091" s="645">
        <f>IFERROR(VLOOKUP(J1091,REAJUSTE!A:Y,25,FALSE),"")</f>
        <v>1.012</v>
      </c>
    </row>
    <row r="1092" spans="1:11" ht="18" x14ac:dyDescent="0.25">
      <c r="A1092" s="1025">
        <v>804113</v>
      </c>
      <c r="B1092" s="1026" t="s">
        <v>6692</v>
      </c>
      <c r="C1092" s="1025" t="s">
        <v>5022</v>
      </c>
      <c r="D1092" s="577">
        <f t="shared" si="16"/>
        <v>1296.44</v>
      </c>
      <c r="G1092" s="1027">
        <v>1281.07</v>
      </c>
      <c r="J1092" s="570" t="s">
        <v>5368</v>
      </c>
      <c r="K1092" s="645">
        <f>IFERROR(VLOOKUP(J1092,REAJUSTE!A:Y,25,FALSE),"")</f>
        <v>1.012</v>
      </c>
    </row>
    <row r="1093" spans="1:11" ht="18" x14ac:dyDescent="0.25">
      <c r="A1093" s="1025">
        <v>804388</v>
      </c>
      <c r="B1093" s="1026" t="s">
        <v>6693</v>
      </c>
      <c r="C1093" s="1025" t="s">
        <v>5022</v>
      </c>
      <c r="D1093" s="577">
        <f t="shared" si="16"/>
        <v>1755.91</v>
      </c>
      <c r="G1093" s="1027">
        <v>1735.09</v>
      </c>
      <c r="J1093" s="570" t="s">
        <v>5368</v>
      </c>
      <c r="K1093" s="645">
        <f>IFERROR(VLOOKUP(J1093,REAJUSTE!A:Y,25,FALSE),"")</f>
        <v>1.012</v>
      </c>
    </row>
    <row r="1094" spans="1:11" ht="18" x14ac:dyDescent="0.25">
      <c r="A1094" s="1025">
        <v>804112</v>
      </c>
      <c r="B1094" s="1026" t="s">
        <v>6694</v>
      </c>
      <c r="C1094" s="1025" t="s">
        <v>5022</v>
      </c>
      <c r="D1094" s="577">
        <f t="shared" si="16"/>
        <v>1051.9100000000001</v>
      </c>
      <c r="G1094" s="1027">
        <v>1039.44</v>
      </c>
      <c r="J1094" s="570" t="s">
        <v>5368</v>
      </c>
      <c r="K1094" s="645">
        <f>IFERROR(VLOOKUP(J1094,REAJUSTE!A:Y,25,FALSE),"")</f>
        <v>1.012</v>
      </c>
    </row>
    <row r="1095" spans="1:11" ht="18" x14ac:dyDescent="0.25">
      <c r="A1095" s="1025">
        <v>804115</v>
      </c>
      <c r="B1095" s="1026" t="s">
        <v>6695</v>
      </c>
      <c r="C1095" s="1025" t="s">
        <v>5022</v>
      </c>
      <c r="D1095" s="577">
        <f t="shared" si="16"/>
        <v>1318.41</v>
      </c>
      <c r="G1095" s="1027">
        <v>1302.78</v>
      </c>
      <c r="J1095" s="570" t="s">
        <v>5368</v>
      </c>
      <c r="K1095" s="645">
        <f>IFERROR(VLOOKUP(J1095,REAJUSTE!A:Y,25,FALSE),"")</f>
        <v>1.012</v>
      </c>
    </row>
    <row r="1096" spans="1:11" ht="18" x14ac:dyDescent="0.25">
      <c r="A1096" s="1025">
        <v>804114</v>
      </c>
      <c r="B1096" s="1026" t="s">
        <v>6696</v>
      </c>
      <c r="C1096" s="1025" t="s">
        <v>5022</v>
      </c>
      <c r="D1096" s="577">
        <f t="shared" si="16"/>
        <v>1073.42</v>
      </c>
      <c r="G1096" s="1027">
        <v>1060.7</v>
      </c>
      <c r="J1096" s="570" t="s">
        <v>5368</v>
      </c>
      <c r="K1096" s="645">
        <f>IFERROR(VLOOKUP(J1096,REAJUSTE!A:Y,25,FALSE),"")</f>
        <v>1.012</v>
      </c>
    </row>
    <row r="1097" spans="1:11" ht="18" x14ac:dyDescent="0.25">
      <c r="A1097" s="1025">
        <v>804117</v>
      </c>
      <c r="B1097" s="1026" t="s">
        <v>6697</v>
      </c>
      <c r="C1097" s="1025" t="s">
        <v>5022</v>
      </c>
      <c r="D1097" s="577">
        <f t="shared" si="16"/>
        <v>1347.24</v>
      </c>
      <c r="G1097" s="1027">
        <v>1331.27</v>
      </c>
      <c r="J1097" s="570" t="s">
        <v>5368</v>
      </c>
      <c r="K1097" s="645">
        <f>IFERROR(VLOOKUP(J1097,REAJUSTE!A:Y,25,FALSE),"")</f>
        <v>1.012</v>
      </c>
    </row>
    <row r="1098" spans="1:11" ht="18" x14ac:dyDescent="0.25">
      <c r="A1098" s="1025">
        <v>804116</v>
      </c>
      <c r="B1098" s="1026" t="s">
        <v>6698</v>
      </c>
      <c r="C1098" s="1025" t="s">
        <v>5022</v>
      </c>
      <c r="D1098" s="577">
        <f t="shared" ref="D1098:D1161" si="17">TRUNC(G1098*K1098,2)</f>
        <v>1101.81</v>
      </c>
      <c r="G1098" s="1027">
        <v>1088.75</v>
      </c>
      <c r="J1098" s="570" t="s">
        <v>5368</v>
      </c>
      <c r="K1098" s="645">
        <f>IFERROR(VLOOKUP(J1098,REAJUSTE!A:Y,25,FALSE),"")</f>
        <v>1.012</v>
      </c>
    </row>
    <row r="1099" spans="1:11" ht="18" x14ac:dyDescent="0.25">
      <c r="A1099" s="1025">
        <v>804391</v>
      </c>
      <c r="B1099" s="1026" t="s">
        <v>6699</v>
      </c>
      <c r="C1099" s="1025" t="s">
        <v>5022</v>
      </c>
      <c r="D1099" s="577">
        <f t="shared" si="17"/>
        <v>2654.05</v>
      </c>
      <c r="G1099" s="1027">
        <v>2622.58</v>
      </c>
      <c r="J1099" s="570" t="s">
        <v>5368</v>
      </c>
      <c r="K1099" s="645">
        <f>IFERROR(VLOOKUP(J1099,REAJUSTE!A:Y,25,FALSE),"")</f>
        <v>1.012</v>
      </c>
    </row>
    <row r="1100" spans="1:11" ht="18" x14ac:dyDescent="0.25">
      <c r="A1100" s="1025">
        <v>804119</v>
      </c>
      <c r="B1100" s="1026" t="s">
        <v>6700</v>
      </c>
      <c r="C1100" s="1025" t="s">
        <v>5022</v>
      </c>
      <c r="D1100" s="577">
        <f t="shared" si="17"/>
        <v>1386.77</v>
      </c>
      <c r="G1100" s="1027">
        <v>1370.33</v>
      </c>
      <c r="J1100" s="570" t="s">
        <v>5368</v>
      </c>
      <c r="K1100" s="645">
        <f>IFERROR(VLOOKUP(J1100,REAJUSTE!A:Y,25,FALSE),"")</f>
        <v>1.012</v>
      </c>
    </row>
    <row r="1101" spans="1:11" ht="18" x14ac:dyDescent="0.25">
      <c r="A1101" s="1025">
        <v>804390</v>
      </c>
      <c r="B1101" s="1026" t="s">
        <v>6701</v>
      </c>
      <c r="C1101" s="1025" t="s">
        <v>5022</v>
      </c>
      <c r="D1101" s="577">
        <f t="shared" si="17"/>
        <v>2174.91</v>
      </c>
      <c r="G1101" s="1027">
        <v>2149.13</v>
      </c>
      <c r="J1101" s="570" t="s">
        <v>5368</v>
      </c>
      <c r="K1101" s="645">
        <f>IFERROR(VLOOKUP(J1101,REAJUSTE!A:Y,25,FALSE),"")</f>
        <v>1.012</v>
      </c>
    </row>
    <row r="1102" spans="1:11" ht="18" x14ac:dyDescent="0.25">
      <c r="A1102" s="1025">
        <v>804118</v>
      </c>
      <c r="B1102" s="1026" t="s">
        <v>6702</v>
      </c>
      <c r="C1102" s="1025" t="s">
        <v>5022</v>
      </c>
      <c r="D1102" s="577">
        <f t="shared" si="17"/>
        <v>1140.8900000000001</v>
      </c>
      <c r="G1102" s="1027">
        <v>1127.3699999999999</v>
      </c>
      <c r="J1102" s="570" t="s">
        <v>5368</v>
      </c>
      <c r="K1102" s="645">
        <f>IFERROR(VLOOKUP(J1102,REAJUSTE!A:Y,25,FALSE),"")</f>
        <v>1.012</v>
      </c>
    </row>
    <row r="1103" spans="1:11" ht="18" x14ac:dyDescent="0.25">
      <c r="A1103" s="1025">
        <v>804103</v>
      </c>
      <c r="B1103" s="1026" t="s">
        <v>6703</v>
      </c>
      <c r="C1103" s="1025" t="s">
        <v>5022</v>
      </c>
      <c r="D1103" s="577">
        <f t="shared" si="17"/>
        <v>1251.6099999999999</v>
      </c>
      <c r="G1103" s="1027">
        <v>1236.77</v>
      </c>
      <c r="J1103" s="570" t="s">
        <v>5368</v>
      </c>
      <c r="K1103" s="645">
        <f>IFERROR(VLOOKUP(J1103,REAJUSTE!A:Y,25,FALSE),"")</f>
        <v>1.012</v>
      </c>
    </row>
    <row r="1104" spans="1:11" ht="18" x14ac:dyDescent="0.25">
      <c r="A1104" s="1025">
        <v>804102</v>
      </c>
      <c r="B1104" s="1026" t="s">
        <v>6704</v>
      </c>
      <c r="C1104" s="1025" t="s">
        <v>5022</v>
      </c>
      <c r="D1104" s="577">
        <f t="shared" si="17"/>
        <v>1008.28</v>
      </c>
      <c r="G1104" s="1027">
        <v>996.33</v>
      </c>
      <c r="J1104" s="570" t="s">
        <v>5368</v>
      </c>
      <c r="K1104" s="645">
        <f>IFERROR(VLOOKUP(J1104,REAJUSTE!A:Y,25,FALSE),"")</f>
        <v>1.012</v>
      </c>
    </row>
    <row r="1105" spans="1:11" ht="18" x14ac:dyDescent="0.25">
      <c r="A1105" s="1025">
        <v>804393</v>
      </c>
      <c r="B1105" s="1026" t="s">
        <v>6705</v>
      </c>
      <c r="C1105" s="1025" t="s">
        <v>5022</v>
      </c>
      <c r="D1105" s="577">
        <f t="shared" si="17"/>
        <v>2802.46</v>
      </c>
      <c r="G1105" s="1027">
        <v>2769.23</v>
      </c>
      <c r="J1105" s="570" t="s">
        <v>5368</v>
      </c>
      <c r="K1105" s="645">
        <f>IFERROR(VLOOKUP(J1105,REAJUSTE!A:Y,25,FALSE),"")</f>
        <v>1.012</v>
      </c>
    </row>
    <row r="1106" spans="1:11" ht="18" x14ac:dyDescent="0.25">
      <c r="A1106" s="1025">
        <v>804121</v>
      </c>
      <c r="B1106" s="1026" t="s">
        <v>6706</v>
      </c>
      <c r="C1106" s="1025" t="s">
        <v>5022</v>
      </c>
      <c r="D1106" s="577">
        <f t="shared" si="17"/>
        <v>1870.45</v>
      </c>
      <c r="G1106" s="1027">
        <v>1848.28</v>
      </c>
      <c r="J1106" s="570" t="s">
        <v>5368</v>
      </c>
      <c r="K1106" s="645">
        <f>IFERROR(VLOOKUP(J1106,REAJUSTE!A:Y,25,FALSE),"")</f>
        <v>1.012</v>
      </c>
    </row>
    <row r="1107" spans="1:11" ht="18" x14ac:dyDescent="0.25">
      <c r="A1107" s="1025">
        <v>804392</v>
      </c>
      <c r="B1107" s="1026" t="s">
        <v>6707</v>
      </c>
      <c r="C1107" s="1025" t="s">
        <v>5022</v>
      </c>
      <c r="D1107" s="577">
        <f t="shared" si="17"/>
        <v>2266.36</v>
      </c>
      <c r="G1107" s="1027">
        <v>2239.4899999999998</v>
      </c>
      <c r="J1107" s="570" t="s">
        <v>5368</v>
      </c>
      <c r="K1107" s="645">
        <f>IFERROR(VLOOKUP(J1107,REAJUSTE!A:Y,25,FALSE),"")</f>
        <v>1.012</v>
      </c>
    </row>
    <row r="1108" spans="1:11" ht="18" x14ac:dyDescent="0.25">
      <c r="A1108" s="1025">
        <v>804120</v>
      </c>
      <c r="B1108" s="1026" t="s">
        <v>6708</v>
      </c>
      <c r="C1108" s="1025" t="s">
        <v>5022</v>
      </c>
      <c r="D1108" s="577">
        <f t="shared" si="17"/>
        <v>1492.62</v>
      </c>
      <c r="G1108" s="1027">
        <v>1474.93</v>
      </c>
      <c r="J1108" s="570" t="s">
        <v>5368</v>
      </c>
      <c r="K1108" s="645">
        <f>IFERROR(VLOOKUP(J1108,REAJUSTE!A:Y,25,FALSE),"")</f>
        <v>1.012</v>
      </c>
    </row>
    <row r="1109" spans="1:11" ht="18" x14ac:dyDescent="0.25">
      <c r="A1109" s="1025">
        <v>804125</v>
      </c>
      <c r="B1109" s="1026" t="s">
        <v>6709</v>
      </c>
      <c r="C1109" s="1025" t="s">
        <v>5022</v>
      </c>
      <c r="D1109" s="577">
        <f t="shared" si="17"/>
        <v>1876.25</v>
      </c>
      <c r="G1109" s="1027">
        <v>1854.01</v>
      </c>
      <c r="J1109" s="570" t="s">
        <v>5368</v>
      </c>
      <c r="K1109" s="645">
        <f>IFERROR(VLOOKUP(J1109,REAJUSTE!A:Y,25,FALSE),"")</f>
        <v>1.012</v>
      </c>
    </row>
    <row r="1110" spans="1:11" ht="18" x14ac:dyDescent="0.25">
      <c r="A1110" s="1025">
        <v>804124</v>
      </c>
      <c r="B1110" s="1026" t="s">
        <v>6710</v>
      </c>
      <c r="C1110" s="1025" t="s">
        <v>5022</v>
      </c>
      <c r="D1110" s="577">
        <f t="shared" si="17"/>
        <v>1498.27</v>
      </c>
      <c r="G1110" s="1027">
        <v>1480.51</v>
      </c>
      <c r="J1110" s="570" t="s">
        <v>5368</v>
      </c>
      <c r="K1110" s="645">
        <f>IFERROR(VLOOKUP(J1110,REAJUSTE!A:Y,25,FALSE),"")</f>
        <v>1.012</v>
      </c>
    </row>
    <row r="1111" spans="1:11" ht="18" x14ac:dyDescent="0.25">
      <c r="A1111" s="1025">
        <v>804395</v>
      </c>
      <c r="B1111" s="1026" t="s">
        <v>6711</v>
      </c>
      <c r="C1111" s="1025" t="s">
        <v>5022</v>
      </c>
      <c r="D1111" s="577">
        <f t="shared" si="17"/>
        <v>2943.7</v>
      </c>
      <c r="G1111" s="1027">
        <v>2908.8</v>
      </c>
      <c r="J1111" s="570" t="s">
        <v>5368</v>
      </c>
      <c r="K1111" s="645">
        <f>IFERROR(VLOOKUP(J1111,REAJUSTE!A:Y,25,FALSE),"")</f>
        <v>1.012</v>
      </c>
    </row>
    <row r="1112" spans="1:11" ht="18" x14ac:dyDescent="0.25">
      <c r="A1112" s="1025">
        <v>804127</v>
      </c>
      <c r="B1112" s="1026" t="s">
        <v>6712</v>
      </c>
      <c r="C1112" s="1025" t="s">
        <v>5022</v>
      </c>
      <c r="D1112" s="577">
        <f t="shared" si="17"/>
        <v>1884.78</v>
      </c>
      <c r="G1112" s="1027">
        <v>1862.44</v>
      </c>
      <c r="J1112" s="570" t="s">
        <v>5368</v>
      </c>
      <c r="K1112" s="645">
        <f>IFERROR(VLOOKUP(J1112,REAJUSTE!A:Y,25,FALSE),"")</f>
        <v>1.012</v>
      </c>
    </row>
    <row r="1113" spans="1:11" ht="18" x14ac:dyDescent="0.25">
      <c r="A1113" s="1025">
        <v>804394</v>
      </c>
      <c r="B1113" s="1026" t="s">
        <v>6713</v>
      </c>
      <c r="C1113" s="1025" t="s">
        <v>5022</v>
      </c>
      <c r="D1113" s="577">
        <f t="shared" si="17"/>
        <v>2379.06</v>
      </c>
      <c r="G1113" s="1027">
        <v>2350.85</v>
      </c>
      <c r="J1113" s="570" t="s">
        <v>5368</v>
      </c>
      <c r="K1113" s="645">
        <f>IFERROR(VLOOKUP(J1113,REAJUSTE!A:Y,25,FALSE),"")</f>
        <v>1.012</v>
      </c>
    </row>
    <row r="1114" spans="1:11" ht="18" x14ac:dyDescent="0.25">
      <c r="A1114" s="1025">
        <v>804126</v>
      </c>
      <c r="B1114" s="1026" t="s">
        <v>6714</v>
      </c>
      <c r="C1114" s="1025" t="s">
        <v>5022</v>
      </c>
      <c r="D1114" s="577">
        <f t="shared" si="17"/>
        <v>1506.5</v>
      </c>
      <c r="G1114" s="1027">
        <v>1488.64</v>
      </c>
      <c r="J1114" s="570" t="s">
        <v>5368</v>
      </c>
      <c r="K1114" s="645">
        <f>IFERROR(VLOOKUP(J1114,REAJUSTE!A:Y,25,FALSE),"")</f>
        <v>1.012</v>
      </c>
    </row>
    <row r="1115" spans="1:11" ht="18" x14ac:dyDescent="0.25">
      <c r="A1115" s="1025">
        <v>804129</v>
      </c>
      <c r="B1115" s="1026" t="s">
        <v>6715</v>
      </c>
      <c r="C1115" s="1025" t="s">
        <v>5022</v>
      </c>
      <c r="D1115" s="577">
        <f t="shared" si="17"/>
        <v>1896.83</v>
      </c>
      <c r="G1115" s="1027">
        <v>1874.34</v>
      </c>
      <c r="J1115" s="570" t="s">
        <v>5368</v>
      </c>
      <c r="K1115" s="645">
        <f>IFERROR(VLOOKUP(J1115,REAJUSTE!A:Y,25,FALSE),"")</f>
        <v>1.012</v>
      </c>
    </row>
    <row r="1116" spans="1:11" ht="18" x14ac:dyDescent="0.25">
      <c r="A1116" s="1025">
        <v>804128</v>
      </c>
      <c r="B1116" s="1026" t="s">
        <v>6716</v>
      </c>
      <c r="C1116" s="1025" t="s">
        <v>5022</v>
      </c>
      <c r="D1116" s="577">
        <f t="shared" si="17"/>
        <v>1518.09</v>
      </c>
      <c r="G1116" s="1027">
        <v>1500.09</v>
      </c>
      <c r="J1116" s="570" t="s">
        <v>5368</v>
      </c>
      <c r="K1116" s="645">
        <f>IFERROR(VLOOKUP(J1116,REAJUSTE!A:Y,25,FALSE),"")</f>
        <v>1.012</v>
      </c>
    </row>
    <row r="1117" spans="1:11" ht="18" x14ac:dyDescent="0.25">
      <c r="A1117" s="1025">
        <v>804131</v>
      </c>
      <c r="B1117" s="1026" t="s">
        <v>6717</v>
      </c>
      <c r="C1117" s="1025" t="s">
        <v>5022</v>
      </c>
      <c r="D1117" s="577">
        <f t="shared" si="17"/>
        <v>1913.44</v>
      </c>
      <c r="G1117" s="1027">
        <v>1890.76</v>
      </c>
      <c r="J1117" s="570" t="s">
        <v>5368</v>
      </c>
      <c r="K1117" s="645">
        <f>IFERROR(VLOOKUP(J1117,REAJUSTE!A:Y,25,FALSE),"")</f>
        <v>1.012</v>
      </c>
    </row>
    <row r="1118" spans="1:11" ht="18" x14ac:dyDescent="0.25">
      <c r="A1118" s="1025">
        <v>804130</v>
      </c>
      <c r="B1118" s="1026" t="s">
        <v>6718</v>
      </c>
      <c r="C1118" s="1025" t="s">
        <v>5022</v>
      </c>
      <c r="D1118" s="577">
        <f t="shared" si="17"/>
        <v>1534.26</v>
      </c>
      <c r="G1118" s="1027">
        <v>1516.07</v>
      </c>
      <c r="J1118" s="570" t="s">
        <v>5368</v>
      </c>
      <c r="K1118" s="645">
        <f>IFERROR(VLOOKUP(J1118,REAJUSTE!A:Y,25,FALSE),"")</f>
        <v>1.012</v>
      </c>
    </row>
    <row r="1119" spans="1:11" ht="18" x14ac:dyDescent="0.25">
      <c r="A1119" s="1025">
        <v>804397</v>
      </c>
      <c r="B1119" s="1026" t="s">
        <v>6719</v>
      </c>
      <c r="C1119" s="1025" t="s">
        <v>5022</v>
      </c>
      <c r="D1119" s="577">
        <f t="shared" si="17"/>
        <v>3281.21</v>
      </c>
      <c r="G1119" s="1027">
        <v>3242.31</v>
      </c>
      <c r="J1119" s="570" t="s">
        <v>5368</v>
      </c>
      <c r="K1119" s="645">
        <f>IFERROR(VLOOKUP(J1119,REAJUSTE!A:Y,25,FALSE),"")</f>
        <v>1.012</v>
      </c>
    </row>
    <row r="1120" spans="1:11" ht="18" x14ac:dyDescent="0.25">
      <c r="A1120" s="1025">
        <v>804133</v>
      </c>
      <c r="B1120" s="1026" t="s">
        <v>6720</v>
      </c>
      <c r="C1120" s="1025" t="s">
        <v>5022</v>
      </c>
      <c r="D1120" s="577">
        <f t="shared" si="17"/>
        <v>1936.63</v>
      </c>
      <c r="G1120" s="1027">
        <v>1913.67</v>
      </c>
      <c r="J1120" s="570" t="s">
        <v>5368</v>
      </c>
      <c r="K1120" s="645">
        <f>IFERROR(VLOOKUP(J1120,REAJUSTE!A:Y,25,FALSE),"")</f>
        <v>1.012</v>
      </c>
    </row>
    <row r="1121" spans="1:11" ht="18" x14ac:dyDescent="0.25">
      <c r="A1121" s="1025">
        <v>804396</v>
      </c>
      <c r="B1121" s="1026" t="s">
        <v>6721</v>
      </c>
      <c r="C1121" s="1025" t="s">
        <v>5022</v>
      </c>
      <c r="D1121" s="577">
        <f t="shared" si="17"/>
        <v>2649.24</v>
      </c>
      <c r="G1121" s="1027">
        <v>2617.83</v>
      </c>
      <c r="J1121" s="570" t="s">
        <v>5368</v>
      </c>
      <c r="K1121" s="645">
        <f>IFERROR(VLOOKUP(J1121,REAJUSTE!A:Y,25,FALSE),"")</f>
        <v>1.012</v>
      </c>
    </row>
    <row r="1122" spans="1:11" ht="18" x14ac:dyDescent="0.25">
      <c r="A1122" s="1025">
        <v>804132</v>
      </c>
      <c r="B1122" s="1026" t="s">
        <v>6722</v>
      </c>
      <c r="C1122" s="1025" t="s">
        <v>5022</v>
      </c>
      <c r="D1122" s="577">
        <f t="shared" si="17"/>
        <v>1556.84</v>
      </c>
      <c r="G1122" s="1027">
        <v>1538.38</v>
      </c>
      <c r="J1122" s="570" t="s">
        <v>5368</v>
      </c>
      <c r="K1122" s="645">
        <f>IFERROR(VLOOKUP(J1122,REAJUSTE!A:Y,25,FALSE),"")</f>
        <v>1.012</v>
      </c>
    </row>
    <row r="1123" spans="1:11" ht="18" x14ac:dyDescent="0.25">
      <c r="A1123" s="1025">
        <v>804135</v>
      </c>
      <c r="B1123" s="1026" t="s">
        <v>6723</v>
      </c>
      <c r="C1123" s="1025" t="s">
        <v>5022</v>
      </c>
      <c r="D1123" s="577">
        <f t="shared" si="17"/>
        <v>1966.68</v>
      </c>
      <c r="G1123" s="1027">
        <v>1943.36</v>
      </c>
      <c r="J1123" s="570" t="s">
        <v>5368</v>
      </c>
      <c r="K1123" s="645">
        <f>IFERROR(VLOOKUP(J1123,REAJUSTE!A:Y,25,FALSE),"")</f>
        <v>1.012</v>
      </c>
    </row>
    <row r="1124" spans="1:11" ht="18" x14ac:dyDescent="0.25">
      <c r="A1124" s="1025">
        <v>804134</v>
      </c>
      <c r="B1124" s="1026" t="s">
        <v>6724</v>
      </c>
      <c r="C1124" s="1025" t="s">
        <v>5022</v>
      </c>
      <c r="D1124" s="577">
        <f t="shared" si="17"/>
        <v>1586.28</v>
      </c>
      <c r="G1124" s="1027">
        <v>1567.48</v>
      </c>
      <c r="J1124" s="570" t="s">
        <v>5368</v>
      </c>
      <c r="K1124" s="645">
        <f>IFERROR(VLOOKUP(J1124,REAJUSTE!A:Y,25,FALSE),"")</f>
        <v>1.012</v>
      </c>
    </row>
    <row r="1125" spans="1:11" ht="18" x14ac:dyDescent="0.25">
      <c r="A1125" s="1025">
        <v>804137</v>
      </c>
      <c r="B1125" s="1026" t="s">
        <v>6725</v>
      </c>
      <c r="C1125" s="1025" t="s">
        <v>5022</v>
      </c>
      <c r="D1125" s="577">
        <f t="shared" si="17"/>
        <v>1932.28</v>
      </c>
      <c r="G1125" s="1027">
        <v>1909.37</v>
      </c>
      <c r="J1125" s="570" t="s">
        <v>5368</v>
      </c>
      <c r="K1125" s="645">
        <f>IFERROR(VLOOKUP(J1125,REAJUSTE!A:Y,25,FALSE),"")</f>
        <v>1.012</v>
      </c>
    </row>
    <row r="1126" spans="1:11" ht="18" x14ac:dyDescent="0.25">
      <c r="A1126" s="1025">
        <v>804136</v>
      </c>
      <c r="B1126" s="1026" t="s">
        <v>6726</v>
      </c>
      <c r="C1126" s="1025" t="s">
        <v>5022</v>
      </c>
      <c r="D1126" s="577">
        <f t="shared" si="17"/>
        <v>1551.14</v>
      </c>
      <c r="G1126" s="1027">
        <v>1532.75</v>
      </c>
      <c r="J1126" s="570" t="s">
        <v>5368</v>
      </c>
      <c r="K1126" s="645">
        <f>IFERROR(VLOOKUP(J1126,REAJUSTE!A:Y,25,FALSE),"")</f>
        <v>1.012</v>
      </c>
    </row>
    <row r="1127" spans="1:11" ht="18" x14ac:dyDescent="0.25">
      <c r="A1127" s="1025">
        <v>804399</v>
      </c>
      <c r="B1127" s="1026" t="s">
        <v>6727</v>
      </c>
      <c r="C1127" s="1025" t="s">
        <v>5022</v>
      </c>
      <c r="D1127" s="577">
        <f t="shared" si="17"/>
        <v>4084.66</v>
      </c>
      <c r="G1127" s="1027">
        <v>4036.23</v>
      </c>
      <c r="J1127" s="570" t="s">
        <v>5368</v>
      </c>
      <c r="K1127" s="645">
        <f>IFERROR(VLOOKUP(J1127,REAJUSTE!A:Y,25,FALSE),"")</f>
        <v>1.012</v>
      </c>
    </row>
    <row r="1128" spans="1:11" ht="18" x14ac:dyDescent="0.25">
      <c r="A1128" s="1025">
        <v>804139</v>
      </c>
      <c r="B1128" s="1026" t="s">
        <v>6728</v>
      </c>
      <c r="C1128" s="1025" t="s">
        <v>5022</v>
      </c>
      <c r="D1128" s="577">
        <f t="shared" si="17"/>
        <v>2065.5500000000002</v>
      </c>
      <c r="G1128" s="1027">
        <v>2041.06</v>
      </c>
      <c r="J1128" s="570" t="s">
        <v>5368</v>
      </c>
      <c r="K1128" s="645">
        <f>IFERROR(VLOOKUP(J1128,REAJUSTE!A:Y,25,FALSE),"")</f>
        <v>1.012</v>
      </c>
    </row>
    <row r="1129" spans="1:11" ht="18" x14ac:dyDescent="0.25">
      <c r="A1129" s="1025">
        <v>804398</v>
      </c>
      <c r="B1129" s="1026" t="s">
        <v>6729</v>
      </c>
      <c r="C1129" s="1025" t="s">
        <v>5022</v>
      </c>
      <c r="D1129" s="577">
        <f t="shared" si="17"/>
        <v>3289.16</v>
      </c>
      <c r="G1129" s="1027">
        <v>3250.16</v>
      </c>
      <c r="J1129" s="570" t="s">
        <v>5368</v>
      </c>
      <c r="K1129" s="645">
        <f>IFERROR(VLOOKUP(J1129,REAJUSTE!A:Y,25,FALSE),"")</f>
        <v>1.012</v>
      </c>
    </row>
    <row r="1130" spans="1:11" ht="18" x14ac:dyDescent="0.25">
      <c r="A1130" s="1025">
        <v>804138</v>
      </c>
      <c r="B1130" s="1026" t="s">
        <v>6730</v>
      </c>
      <c r="C1130" s="1025" t="s">
        <v>5022</v>
      </c>
      <c r="D1130" s="577">
        <f t="shared" si="17"/>
        <v>1683.51</v>
      </c>
      <c r="G1130" s="1027">
        <v>1663.55</v>
      </c>
      <c r="J1130" s="570" t="s">
        <v>5368</v>
      </c>
      <c r="K1130" s="645">
        <f>IFERROR(VLOOKUP(J1130,REAJUSTE!A:Y,25,FALSE),"")</f>
        <v>1.012</v>
      </c>
    </row>
    <row r="1131" spans="1:11" ht="18" x14ac:dyDescent="0.25">
      <c r="A1131" s="1025">
        <v>804123</v>
      </c>
      <c r="B1131" s="1026" t="s">
        <v>6731</v>
      </c>
      <c r="C1131" s="1025" t="s">
        <v>5022</v>
      </c>
      <c r="D1131" s="577">
        <f t="shared" si="17"/>
        <v>1871.22</v>
      </c>
      <c r="G1131" s="1027">
        <v>1849.04</v>
      </c>
      <c r="J1131" s="570" t="s">
        <v>5368</v>
      </c>
      <c r="K1131" s="645">
        <f>IFERROR(VLOOKUP(J1131,REAJUSTE!A:Y,25,FALSE),"")</f>
        <v>1.012</v>
      </c>
    </row>
    <row r="1132" spans="1:11" ht="18" x14ac:dyDescent="0.25">
      <c r="A1132" s="1025">
        <v>804122</v>
      </c>
      <c r="B1132" s="1026" t="s">
        <v>6732</v>
      </c>
      <c r="C1132" s="1025" t="s">
        <v>5022</v>
      </c>
      <c r="D1132" s="577">
        <f t="shared" si="17"/>
        <v>1493.38</v>
      </c>
      <c r="G1132" s="1027">
        <v>1475.68</v>
      </c>
      <c r="J1132" s="570" t="s">
        <v>5368</v>
      </c>
      <c r="K1132" s="645">
        <f>IFERROR(VLOOKUP(J1132,REAJUSTE!A:Y,25,FALSE),"")</f>
        <v>1.012</v>
      </c>
    </row>
    <row r="1133" spans="1:11" ht="18" x14ac:dyDescent="0.25">
      <c r="A1133" s="1025">
        <v>804401</v>
      </c>
      <c r="B1133" s="1026" t="s">
        <v>6733</v>
      </c>
      <c r="C1133" s="1025" t="s">
        <v>5022</v>
      </c>
      <c r="D1133" s="577">
        <f t="shared" si="17"/>
        <v>4054.52</v>
      </c>
      <c r="G1133" s="1027">
        <v>4006.45</v>
      </c>
      <c r="J1133" s="570" t="s">
        <v>5368</v>
      </c>
      <c r="K1133" s="645">
        <f>IFERROR(VLOOKUP(J1133,REAJUSTE!A:Y,25,FALSE),"")</f>
        <v>1.012</v>
      </c>
    </row>
    <row r="1134" spans="1:11" ht="18" x14ac:dyDescent="0.25">
      <c r="A1134" s="1025">
        <v>804141</v>
      </c>
      <c r="B1134" s="1026" t="s">
        <v>6734</v>
      </c>
      <c r="C1134" s="1025" t="s">
        <v>5022</v>
      </c>
      <c r="D1134" s="577">
        <f t="shared" si="17"/>
        <v>2600</v>
      </c>
      <c r="G1134" s="1027">
        <v>2569.17</v>
      </c>
      <c r="J1134" s="570" t="s">
        <v>5368</v>
      </c>
      <c r="K1134" s="645">
        <f>IFERROR(VLOOKUP(J1134,REAJUSTE!A:Y,25,FALSE),"")</f>
        <v>1.012</v>
      </c>
    </row>
    <row r="1135" spans="1:11" ht="18" x14ac:dyDescent="0.25">
      <c r="A1135" s="1025">
        <v>804400</v>
      </c>
      <c r="B1135" s="1026" t="s">
        <v>6735</v>
      </c>
      <c r="C1135" s="1025" t="s">
        <v>5022</v>
      </c>
      <c r="D1135" s="577">
        <f t="shared" si="17"/>
        <v>3227.01</v>
      </c>
      <c r="G1135" s="1027">
        <v>3188.75</v>
      </c>
      <c r="J1135" s="570" t="s">
        <v>5368</v>
      </c>
      <c r="K1135" s="645">
        <f>IFERROR(VLOOKUP(J1135,REAJUSTE!A:Y,25,FALSE),"")</f>
        <v>1.012</v>
      </c>
    </row>
    <row r="1136" spans="1:11" ht="18" x14ac:dyDescent="0.25">
      <c r="A1136" s="1025">
        <v>804140</v>
      </c>
      <c r="B1136" s="1026" t="s">
        <v>6736</v>
      </c>
      <c r="C1136" s="1025" t="s">
        <v>5022</v>
      </c>
      <c r="D1136" s="577">
        <f t="shared" si="17"/>
        <v>2053.23</v>
      </c>
      <c r="G1136" s="1027">
        <v>2028.89</v>
      </c>
      <c r="J1136" s="570" t="s">
        <v>5368</v>
      </c>
      <c r="K1136" s="645">
        <f>IFERROR(VLOOKUP(J1136,REAJUSTE!A:Y,25,FALSE),"")</f>
        <v>1.012</v>
      </c>
    </row>
    <row r="1137" spans="1:11" ht="18" x14ac:dyDescent="0.25">
      <c r="A1137" s="1025">
        <v>804145</v>
      </c>
      <c r="B1137" s="1026" t="s">
        <v>6737</v>
      </c>
      <c r="C1137" s="1025" t="s">
        <v>5022</v>
      </c>
      <c r="D1137" s="577">
        <f t="shared" si="17"/>
        <v>2609.4299999999998</v>
      </c>
      <c r="G1137" s="1027">
        <v>2578.4899999999998</v>
      </c>
      <c r="J1137" s="570" t="s">
        <v>5368</v>
      </c>
      <c r="K1137" s="645">
        <f>IFERROR(VLOOKUP(J1137,REAJUSTE!A:Y,25,FALSE),"")</f>
        <v>1.012</v>
      </c>
    </row>
    <row r="1138" spans="1:11" ht="18" x14ac:dyDescent="0.25">
      <c r="A1138" s="1025">
        <v>804144</v>
      </c>
      <c r="B1138" s="1026" t="s">
        <v>6738</v>
      </c>
      <c r="C1138" s="1025" t="s">
        <v>5022</v>
      </c>
      <c r="D1138" s="577">
        <f t="shared" si="17"/>
        <v>2062.0700000000002</v>
      </c>
      <c r="G1138" s="1027">
        <v>2037.62</v>
      </c>
      <c r="J1138" s="570" t="s">
        <v>5368</v>
      </c>
      <c r="K1138" s="645">
        <f>IFERROR(VLOOKUP(J1138,REAJUSTE!A:Y,25,FALSE),"")</f>
        <v>1.012</v>
      </c>
    </row>
    <row r="1139" spans="1:11" ht="18" x14ac:dyDescent="0.25">
      <c r="A1139" s="1025">
        <v>804403</v>
      </c>
      <c r="B1139" s="1026" t="s">
        <v>6739</v>
      </c>
      <c r="C1139" s="1025" t="s">
        <v>5022</v>
      </c>
      <c r="D1139" s="577">
        <f t="shared" si="17"/>
        <v>4270.21</v>
      </c>
      <c r="G1139" s="1027">
        <v>4219.58</v>
      </c>
      <c r="J1139" s="570" t="s">
        <v>5368</v>
      </c>
      <c r="K1139" s="645">
        <f>IFERROR(VLOOKUP(J1139,REAJUSTE!A:Y,25,FALSE),"")</f>
        <v>1.012</v>
      </c>
    </row>
    <row r="1140" spans="1:11" ht="18" x14ac:dyDescent="0.25">
      <c r="A1140" s="1025">
        <v>804147</v>
      </c>
      <c r="B1140" s="1026" t="s">
        <v>6740</v>
      </c>
      <c r="C1140" s="1025" t="s">
        <v>5022</v>
      </c>
      <c r="D1140" s="577">
        <f t="shared" si="17"/>
        <v>2621.16</v>
      </c>
      <c r="G1140" s="1027">
        <v>2590.08</v>
      </c>
      <c r="J1140" s="570" t="s">
        <v>5368</v>
      </c>
      <c r="K1140" s="645">
        <f>IFERROR(VLOOKUP(J1140,REAJUSTE!A:Y,25,FALSE),"")</f>
        <v>1.012</v>
      </c>
    </row>
    <row r="1141" spans="1:11" ht="18" x14ac:dyDescent="0.25">
      <c r="A1141" s="1025">
        <v>804402</v>
      </c>
      <c r="B1141" s="1026" t="s">
        <v>6741</v>
      </c>
      <c r="C1141" s="1025" t="s">
        <v>5022</v>
      </c>
      <c r="D1141" s="577">
        <f t="shared" si="17"/>
        <v>3395.66</v>
      </c>
      <c r="G1141" s="1027">
        <v>3355.4</v>
      </c>
      <c r="J1141" s="570" t="s">
        <v>5368</v>
      </c>
      <c r="K1141" s="645">
        <f>IFERROR(VLOOKUP(J1141,REAJUSTE!A:Y,25,FALSE),"")</f>
        <v>1.012</v>
      </c>
    </row>
    <row r="1142" spans="1:11" ht="18" x14ac:dyDescent="0.25">
      <c r="A1142" s="1025">
        <v>804146</v>
      </c>
      <c r="B1142" s="1026" t="s">
        <v>6742</v>
      </c>
      <c r="C1142" s="1025" t="s">
        <v>5022</v>
      </c>
      <c r="D1142" s="577">
        <f t="shared" si="17"/>
        <v>2073.19</v>
      </c>
      <c r="G1142" s="1027">
        <v>2048.61</v>
      </c>
      <c r="J1142" s="570" t="s">
        <v>5368</v>
      </c>
      <c r="K1142" s="645">
        <f>IFERROR(VLOOKUP(J1142,REAJUSTE!A:Y,25,FALSE),"")</f>
        <v>1.012</v>
      </c>
    </row>
    <row r="1143" spans="1:11" ht="18" x14ac:dyDescent="0.25">
      <c r="A1143" s="1025">
        <v>804149</v>
      </c>
      <c r="B1143" s="1026" t="s">
        <v>6743</v>
      </c>
      <c r="C1143" s="1025" t="s">
        <v>5022</v>
      </c>
      <c r="D1143" s="577">
        <f t="shared" si="17"/>
        <v>2638.82</v>
      </c>
      <c r="G1143" s="1027">
        <v>2607.5300000000002</v>
      </c>
      <c r="J1143" s="570" t="s">
        <v>5368</v>
      </c>
      <c r="K1143" s="645">
        <f>IFERROR(VLOOKUP(J1143,REAJUSTE!A:Y,25,FALSE),"")</f>
        <v>1.012</v>
      </c>
    </row>
    <row r="1144" spans="1:11" ht="18" x14ac:dyDescent="0.25">
      <c r="A1144" s="1025">
        <v>804148</v>
      </c>
      <c r="B1144" s="1026" t="s">
        <v>6744</v>
      </c>
      <c r="C1144" s="1025" t="s">
        <v>5022</v>
      </c>
      <c r="D1144" s="577">
        <f t="shared" si="17"/>
        <v>2089.8000000000002</v>
      </c>
      <c r="G1144" s="1027">
        <v>2065.02</v>
      </c>
      <c r="J1144" s="570" t="s">
        <v>5368</v>
      </c>
      <c r="K1144" s="645">
        <f>IFERROR(VLOOKUP(J1144,REAJUSTE!A:Y,25,FALSE),"")</f>
        <v>1.012</v>
      </c>
    </row>
    <row r="1145" spans="1:11" ht="18" x14ac:dyDescent="0.25">
      <c r="A1145" s="1025">
        <v>804151</v>
      </c>
      <c r="B1145" s="1026" t="s">
        <v>6745</v>
      </c>
      <c r="C1145" s="1025" t="s">
        <v>5022</v>
      </c>
      <c r="D1145" s="577">
        <f t="shared" si="17"/>
        <v>2663.03</v>
      </c>
      <c r="G1145" s="1027">
        <v>2631.46</v>
      </c>
      <c r="J1145" s="570" t="s">
        <v>5368</v>
      </c>
      <c r="K1145" s="645">
        <f>IFERROR(VLOOKUP(J1145,REAJUSTE!A:Y,25,FALSE),"")</f>
        <v>1.012</v>
      </c>
    </row>
    <row r="1146" spans="1:11" ht="18" x14ac:dyDescent="0.25">
      <c r="A1146" s="1025">
        <v>804150</v>
      </c>
      <c r="B1146" s="1026" t="s">
        <v>6746</v>
      </c>
      <c r="C1146" s="1025" t="s">
        <v>5022</v>
      </c>
      <c r="D1146" s="577">
        <f t="shared" si="17"/>
        <v>2112.81</v>
      </c>
      <c r="G1146" s="1027">
        <v>2087.7600000000002</v>
      </c>
      <c r="J1146" s="570" t="s">
        <v>5368</v>
      </c>
      <c r="K1146" s="645">
        <f>IFERROR(VLOOKUP(J1146,REAJUSTE!A:Y,25,FALSE),"")</f>
        <v>1.012</v>
      </c>
    </row>
    <row r="1147" spans="1:11" ht="18" x14ac:dyDescent="0.25">
      <c r="A1147" s="1025">
        <v>804405</v>
      </c>
      <c r="B1147" s="1026" t="s">
        <v>6747</v>
      </c>
      <c r="C1147" s="1025" t="s">
        <v>5022</v>
      </c>
      <c r="D1147" s="577">
        <f t="shared" si="17"/>
        <v>4773.83</v>
      </c>
      <c r="G1147" s="1027">
        <v>4717.2299999999996</v>
      </c>
      <c r="J1147" s="570" t="s">
        <v>5368</v>
      </c>
      <c r="K1147" s="645">
        <f>IFERROR(VLOOKUP(J1147,REAJUSTE!A:Y,25,FALSE),"")</f>
        <v>1.012</v>
      </c>
    </row>
    <row r="1148" spans="1:11" ht="18" x14ac:dyDescent="0.25">
      <c r="A1148" s="1025">
        <v>804153</v>
      </c>
      <c r="B1148" s="1026" t="s">
        <v>6748</v>
      </c>
      <c r="C1148" s="1025" t="s">
        <v>5022</v>
      </c>
      <c r="D1148" s="577">
        <f t="shared" si="17"/>
        <v>2695.78</v>
      </c>
      <c r="G1148" s="1027">
        <v>2663.82</v>
      </c>
      <c r="J1148" s="570" t="s">
        <v>5368</v>
      </c>
      <c r="K1148" s="645">
        <f>IFERROR(VLOOKUP(J1148,REAJUSTE!A:Y,25,FALSE),"")</f>
        <v>1.012</v>
      </c>
    </row>
    <row r="1149" spans="1:11" ht="18" x14ac:dyDescent="0.25">
      <c r="A1149" s="1025">
        <v>804404</v>
      </c>
      <c r="B1149" s="1026" t="s">
        <v>6749</v>
      </c>
      <c r="C1149" s="1025" t="s">
        <v>5022</v>
      </c>
      <c r="D1149" s="577">
        <f t="shared" si="17"/>
        <v>3791.52</v>
      </c>
      <c r="G1149" s="1027">
        <v>3746.57</v>
      </c>
      <c r="J1149" s="570" t="s">
        <v>5368</v>
      </c>
      <c r="K1149" s="645">
        <f>IFERROR(VLOOKUP(J1149,REAJUSTE!A:Y,25,FALSE),"")</f>
        <v>1.012</v>
      </c>
    </row>
    <row r="1150" spans="1:11" ht="18" x14ac:dyDescent="0.25">
      <c r="A1150" s="1025">
        <v>804152</v>
      </c>
      <c r="B1150" s="1026" t="s">
        <v>6750</v>
      </c>
      <c r="C1150" s="1025" t="s">
        <v>5022</v>
      </c>
      <c r="D1150" s="577">
        <f t="shared" si="17"/>
        <v>2144.06</v>
      </c>
      <c r="G1150" s="1027">
        <v>2118.64</v>
      </c>
      <c r="J1150" s="570" t="s">
        <v>5368</v>
      </c>
      <c r="K1150" s="645">
        <f>IFERROR(VLOOKUP(J1150,REAJUSTE!A:Y,25,FALSE),"")</f>
        <v>1.012</v>
      </c>
    </row>
    <row r="1151" spans="1:11" ht="18" x14ac:dyDescent="0.25">
      <c r="A1151" s="1025">
        <v>804155</v>
      </c>
      <c r="B1151" s="1026" t="s">
        <v>6751</v>
      </c>
      <c r="C1151" s="1025" t="s">
        <v>5022</v>
      </c>
      <c r="D1151" s="577">
        <f t="shared" si="17"/>
        <v>2738.14</v>
      </c>
      <c r="G1151" s="1027">
        <v>2705.68</v>
      </c>
      <c r="J1151" s="570" t="s">
        <v>5368</v>
      </c>
      <c r="K1151" s="645">
        <f>IFERROR(VLOOKUP(J1151,REAJUSTE!A:Y,25,FALSE),"")</f>
        <v>1.012</v>
      </c>
    </row>
    <row r="1152" spans="1:11" ht="18" x14ac:dyDescent="0.25">
      <c r="A1152" s="1025">
        <v>804154</v>
      </c>
      <c r="B1152" s="1026" t="s">
        <v>6752</v>
      </c>
      <c r="C1152" s="1025" t="s">
        <v>5022</v>
      </c>
      <c r="D1152" s="577">
        <f t="shared" si="17"/>
        <v>2184.77</v>
      </c>
      <c r="G1152" s="1027">
        <v>2158.87</v>
      </c>
      <c r="J1152" s="570" t="s">
        <v>5368</v>
      </c>
      <c r="K1152" s="645">
        <f>IFERROR(VLOOKUP(J1152,REAJUSTE!A:Y,25,FALSE),"")</f>
        <v>1.012</v>
      </c>
    </row>
    <row r="1153" spans="1:11" ht="18" x14ac:dyDescent="0.25">
      <c r="A1153" s="1025">
        <v>804157</v>
      </c>
      <c r="B1153" s="1026" t="s">
        <v>6753</v>
      </c>
      <c r="C1153" s="1025" t="s">
        <v>5022</v>
      </c>
      <c r="D1153" s="577">
        <f t="shared" si="17"/>
        <v>2796.69</v>
      </c>
      <c r="G1153" s="1027">
        <v>2763.53</v>
      </c>
      <c r="J1153" s="570" t="s">
        <v>5368</v>
      </c>
      <c r="K1153" s="645">
        <f>IFERROR(VLOOKUP(J1153,REAJUSTE!A:Y,25,FALSE),"")</f>
        <v>1.012</v>
      </c>
    </row>
    <row r="1154" spans="1:11" ht="18" x14ac:dyDescent="0.25">
      <c r="A1154" s="1025">
        <v>804156</v>
      </c>
      <c r="B1154" s="1026" t="s">
        <v>6754</v>
      </c>
      <c r="C1154" s="1025" t="s">
        <v>5022</v>
      </c>
      <c r="D1154" s="577">
        <f t="shared" si="17"/>
        <v>2241.35</v>
      </c>
      <c r="G1154" s="1027">
        <v>2214.7800000000002</v>
      </c>
      <c r="J1154" s="570" t="s">
        <v>5368</v>
      </c>
      <c r="K1154" s="645">
        <f>IFERROR(VLOOKUP(J1154,REAJUSTE!A:Y,25,FALSE),"")</f>
        <v>1.012</v>
      </c>
    </row>
    <row r="1155" spans="1:11" ht="18" x14ac:dyDescent="0.25">
      <c r="A1155" s="1025">
        <v>804407</v>
      </c>
      <c r="B1155" s="1026" t="s">
        <v>6755</v>
      </c>
      <c r="C1155" s="1025" t="s">
        <v>5022</v>
      </c>
      <c r="D1155" s="577">
        <f t="shared" si="17"/>
        <v>5949.75</v>
      </c>
      <c r="G1155" s="1027">
        <v>5879.2</v>
      </c>
      <c r="J1155" s="570" t="s">
        <v>5368</v>
      </c>
      <c r="K1155" s="645">
        <f>IFERROR(VLOOKUP(J1155,REAJUSTE!A:Y,25,FALSE),"")</f>
        <v>1.012</v>
      </c>
    </row>
    <row r="1156" spans="1:11" ht="18" x14ac:dyDescent="0.25">
      <c r="A1156" s="1025">
        <v>804159</v>
      </c>
      <c r="B1156" s="1026" t="s">
        <v>6756</v>
      </c>
      <c r="C1156" s="1025" t="s">
        <v>5022</v>
      </c>
      <c r="D1156" s="577">
        <f t="shared" si="17"/>
        <v>2874.75</v>
      </c>
      <c r="G1156" s="1027">
        <v>2840.67</v>
      </c>
      <c r="J1156" s="570" t="s">
        <v>5368</v>
      </c>
      <c r="K1156" s="645">
        <f>IFERROR(VLOOKUP(J1156,REAJUSTE!A:Y,25,FALSE),"")</f>
        <v>1.012</v>
      </c>
    </row>
    <row r="1157" spans="1:11" ht="18" x14ac:dyDescent="0.25">
      <c r="A1157" s="1025">
        <v>804406</v>
      </c>
      <c r="B1157" s="1026" t="s">
        <v>6757</v>
      </c>
      <c r="C1157" s="1025" t="s">
        <v>5022</v>
      </c>
      <c r="D1157" s="577">
        <f t="shared" si="17"/>
        <v>4710.8900000000003</v>
      </c>
      <c r="G1157" s="1027">
        <v>4655.03</v>
      </c>
      <c r="J1157" s="570" t="s">
        <v>5368</v>
      </c>
      <c r="K1157" s="645">
        <f>IFERROR(VLOOKUP(J1157,REAJUSTE!A:Y,25,FALSE),"")</f>
        <v>1.012</v>
      </c>
    </row>
    <row r="1158" spans="1:11" ht="18" x14ac:dyDescent="0.25">
      <c r="A1158" s="1025">
        <v>804158</v>
      </c>
      <c r="B1158" s="1026" t="s">
        <v>6758</v>
      </c>
      <c r="C1158" s="1025" t="s">
        <v>5022</v>
      </c>
      <c r="D1158" s="577">
        <f t="shared" si="17"/>
        <v>2317.3200000000002</v>
      </c>
      <c r="G1158" s="1027">
        <v>2289.85</v>
      </c>
      <c r="J1158" s="570" t="s">
        <v>5368</v>
      </c>
      <c r="K1158" s="645">
        <f>IFERROR(VLOOKUP(J1158,REAJUSTE!A:Y,25,FALSE),"")</f>
        <v>1.012</v>
      </c>
    </row>
    <row r="1159" spans="1:11" ht="18" x14ac:dyDescent="0.25">
      <c r="A1159" s="1025">
        <v>804143</v>
      </c>
      <c r="B1159" s="1026" t="s">
        <v>6759</v>
      </c>
      <c r="C1159" s="1025" t="s">
        <v>5022</v>
      </c>
      <c r="D1159" s="577">
        <f t="shared" si="17"/>
        <v>2602.7399999999998</v>
      </c>
      <c r="G1159" s="1027">
        <v>2571.88</v>
      </c>
      <c r="J1159" s="570" t="s">
        <v>5368</v>
      </c>
      <c r="K1159" s="645">
        <f>IFERROR(VLOOKUP(J1159,REAJUSTE!A:Y,25,FALSE),"")</f>
        <v>1.012</v>
      </c>
    </row>
    <row r="1160" spans="1:11" ht="18" x14ac:dyDescent="0.25">
      <c r="A1160" s="1025">
        <v>804142</v>
      </c>
      <c r="B1160" s="1026" t="s">
        <v>6760</v>
      </c>
      <c r="C1160" s="1025" t="s">
        <v>5022</v>
      </c>
      <c r="D1160" s="577">
        <f t="shared" si="17"/>
        <v>2055.8200000000002</v>
      </c>
      <c r="G1160" s="1027">
        <v>2031.45</v>
      </c>
      <c r="J1160" s="570" t="s">
        <v>5368</v>
      </c>
      <c r="K1160" s="645">
        <f>IFERROR(VLOOKUP(J1160,REAJUSTE!A:Y,25,FALSE),"")</f>
        <v>1.012</v>
      </c>
    </row>
    <row r="1161" spans="1:11" ht="18" x14ac:dyDescent="0.25">
      <c r="A1161" s="1025">
        <v>804409</v>
      </c>
      <c r="B1161" s="1026" t="s">
        <v>6761</v>
      </c>
      <c r="C1161" s="1025" t="s">
        <v>5022</v>
      </c>
      <c r="D1161" s="577">
        <f t="shared" si="17"/>
        <v>7349.27</v>
      </c>
      <c r="G1161" s="1027">
        <v>7262.13</v>
      </c>
      <c r="J1161" s="570" t="s">
        <v>5368</v>
      </c>
      <c r="K1161" s="645">
        <f>IFERROR(VLOOKUP(J1161,REAJUSTE!A:Y,25,FALSE),"")</f>
        <v>1.012</v>
      </c>
    </row>
    <row r="1162" spans="1:11" ht="18" x14ac:dyDescent="0.25">
      <c r="A1162" s="1025">
        <v>804161</v>
      </c>
      <c r="B1162" s="1026" t="s">
        <v>6762</v>
      </c>
      <c r="C1162" s="1025" t="s">
        <v>5022</v>
      </c>
      <c r="D1162" s="577">
        <f t="shared" ref="D1162:D1225" si="18">TRUNC(G1162*K1162,2)</f>
        <v>4476.13</v>
      </c>
      <c r="G1162" s="1027">
        <v>4423.0600000000004</v>
      </c>
      <c r="J1162" s="570" t="s">
        <v>5368</v>
      </c>
      <c r="K1162" s="645">
        <f>IFERROR(VLOOKUP(J1162,REAJUSTE!A:Y,25,FALSE),"")</f>
        <v>1.012</v>
      </c>
    </row>
    <row r="1163" spans="1:11" ht="18" x14ac:dyDescent="0.25">
      <c r="A1163" s="1025">
        <v>804408</v>
      </c>
      <c r="B1163" s="1026" t="s">
        <v>6763</v>
      </c>
      <c r="C1163" s="1025" t="s">
        <v>5022</v>
      </c>
      <c r="D1163" s="577">
        <f t="shared" si="18"/>
        <v>5724.62</v>
      </c>
      <c r="G1163" s="1027">
        <v>5656.74</v>
      </c>
      <c r="J1163" s="570" t="s">
        <v>5368</v>
      </c>
      <c r="K1163" s="645">
        <f>IFERROR(VLOOKUP(J1163,REAJUSTE!A:Y,25,FALSE),"")</f>
        <v>1.012</v>
      </c>
    </row>
    <row r="1164" spans="1:11" ht="18" x14ac:dyDescent="0.25">
      <c r="A1164" s="1025">
        <v>804160</v>
      </c>
      <c r="B1164" s="1026" t="s">
        <v>6764</v>
      </c>
      <c r="C1164" s="1025" t="s">
        <v>5022</v>
      </c>
      <c r="D1164" s="577">
        <f t="shared" si="18"/>
        <v>3501.19</v>
      </c>
      <c r="G1164" s="1027">
        <v>3459.68</v>
      </c>
      <c r="J1164" s="570" t="s">
        <v>5368</v>
      </c>
      <c r="K1164" s="645">
        <f>IFERROR(VLOOKUP(J1164,REAJUSTE!A:Y,25,FALSE),"")</f>
        <v>1.012</v>
      </c>
    </row>
    <row r="1165" spans="1:11" ht="18" x14ac:dyDescent="0.25">
      <c r="A1165" s="1025">
        <v>804165</v>
      </c>
      <c r="B1165" s="1026" t="s">
        <v>6765</v>
      </c>
      <c r="C1165" s="1025" t="s">
        <v>5022</v>
      </c>
      <c r="D1165" s="577">
        <f t="shared" si="18"/>
        <v>4489.08</v>
      </c>
      <c r="G1165" s="1027">
        <v>4435.8500000000004</v>
      </c>
      <c r="J1165" s="570" t="s">
        <v>5368</v>
      </c>
      <c r="K1165" s="645">
        <f>IFERROR(VLOOKUP(J1165,REAJUSTE!A:Y,25,FALSE),"")</f>
        <v>1.012</v>
      </c>
    </row>
    <row r="1166" spans="1:11" ht="18" x14ac:dyDescent="0.25">
      <c r="A1166" s="1025">
        <v>804164</v>
      </c>
      <c r="B1166" s="1026" t="s">
        <v>6766</v>
      </c>
      <c r="C1166" s="1025" t="s">
        <v>5022</v>
      </c>
      <c r="D1166" s="577">
        <f t="shared" si="18"/>
        <v>3513.38</v>
      </c>
      <c r="G1166" s="1027">
        <v>3471.72</v>
      </c>
      <c r="J1166" s="570" t="s">
        <v>5368</v>
      </c>
      <c r="K1166" s="645">
        <f>IFERROR(VLOOKUP(J1166,REAJUSTE!A:Y,25,FALSE),"")</f>
        <v>1.012</v>
      </c>
    </row>
    <row r="1167" spans="1:11" ht="18" x14ac:dyDescent="0.25">
      <c r="A1167" s="1025">
        <v>804411</v>
      </c>
      <c r="B1167" s="1026" t="s">
        <v>6767</v>
      </c>
      <c r="C1167" s="1025" t="s">
        <v>5022</v>
      </c>
      <c r="D1167" s="577">
        <f t="shared" si="18"/>
        <v>7751.66</v>
      </c>
      <c r="G1167" s="1027">
        <v>7659.75</v>
      </c>
      <c r="J1167" s="570" t="s">
        <v>5368</v>
      </c>
      <c r="K1167" s="645">
        <f>IFERROR(VLOOKUP(J1167,REAJUSTE!A:Y,25,FALSE),"")</f>
        <v>1.012</v>
      </c>
    </row>
    <row r="1168" spans="1:11" ht="18" x14ac:dyDescent="0.25">
      <c r="A1168" s="1025">
        <v>804167</v>
      </c>
      <c r="B1168" s="1026" t="s">
        <v>6768</v>
      </c>
      <c r="C1168" s="1025" t="s">
        <v>5022</v>
      </c>
      <c r="D1168" s="577">
        <f t="shared" si="18"/>
        <v>4505.97</v>
      </c>
      <c r="G1168" s="1027">
        <v>4452.54</v>
      </c>
      <c r="J1168" s="570" t="s">
        <v>5368</v>
      </c>
      <c r="K1168" s="645">
        <f>IFERROR(VLOOKUP(J1168,REAJUSTE!A:Y,25,FALSE),"")</f>
        <v>1.012</v>
      </c>
    </row>
    <row r="1169" spans="1:11" ht="18" x14ac:dyDescent="0.25">
      <c r="A1169" s="1025">
        <v>804410</v>
      </c>
      <c r="B1169" s="1026" t="s">
        <v>6769</v>
      </c>
      <c r="C1169" s="1025" t="s">
        <v>5022</v>
      </c>
      <c r="D1169" s="577">
        <f t="shared" si="18"/>
        <v>6033.68</v>
      </c>
      <c r="G1169" s="1027">
        <v>5962.14</v>
      </c>
      <c r="J1169" s="570" t="s">
        <v>5368</v>
      </c>
      <c r="K1169" s="645">
        <f>IFERROR(VLOOKUP(J1169,REAJUSTE!A:Y,25,FALSE),"")</f>
        <v>1.012</v>
      </c>
    </row>
    <row r="1170" spans="1:11" ht="18" x14ac:dyDescent="0.25">
      <c r="A1170" s="1025">
        <v>804166</v>
      </c>
      <c r="B1170" s="1026" t="s">
        <v>6770</v>
      </c>
      <c r="C1170" s="1025" t="s">
        <v>5022</v>
      </c>
      <c r="D1170" s="577">
        <f t="shared" si="18"/>
        <v>3529.22</v>
      </c>
      <c r="G1170" s="1027">
        <v>3487.38</v>
      </c>
      <c r="J1170" s="570" t="s">
        <v>5368</v>
      </c>
      <c r="K1170" s="645">
        <f>IFERROR(VLOOKUP(J1170,REAJUSTE!A:Y,25,FALSE),"")</f>
        <v>1.012</v>
      </c>
    </row>
    <row r="1171" spans="1:11" ht="18" x14ac:dyDescent="0.25">
      <c r="A1171" s="1025">
        <v>804169</v>
      </c>
      <c r="B1171" s="1026" t="s">
        <v>6771</v>
      </c>
      <c r="C1171" s="1025" t="s">
        <v>5022</v>
      </c>
      <c r="D1171" s="577">
        <f t="shared" si="18"/>
        <v>4530.6400000000003</v>
      </c>
      <c r="G1171" s="1027">
        <v>4476.92</v>
      </c>
      <c r="J1171" s="570" t="s">
        <v>5368</v>
      </c>
      <c r="K1171" s="645">
        <f>IFERROR(VLOOKUP(J1171,REAJUSTE!A:Y,25,FALSE),"")</f>
        <v>1.012</v>
      </c>
    </row>
    <row r="1172" spans="1:11" ht="18" x14ac:dyDescent="0.25">
      <c r="A1172" s="1025">
        <v>804168</v>
      </c>
      <c r="B1172" s="1026" t="s">
        <v>6772</v>
      </c>
      <c r="C1172" s="1025" t="s">
        <v>5022</v>
      </c>
      <c r="D1172" s="577">
        <f t="shared" si="18"/>
        <v>3552.54</v>
      </c>
      <c r="G1172" s="1027">
        <v>3510.42</v>
      </c>
      <c r="J1172" s="570" t="s">
        <v>5368</v>
      </c>
      <c r="K1172" s="645">
        <f>IFERROR(VLOOKUP(J1172,REAJUSTE!A:Y,25,FALSE),"")</f>
        <v>1.012</v>
      </c>
    </row>
    <row r="1173" spans="1:11" ht="18" x14ac:dyDescent="0.25">
      <c r="A1173" s="1025">
        <v>804171</v>
      </c>
      <c r="B1173" s="1026" t="s">
        <v>6773</v>
      </c>
      <c r="C1173" s="1025" t="s">
        <v>5022</v>
      </c>
      <c r="D1173" s="577">
        <f t="shared" si="18"/>
        <v>4564.29</v>
      </c>
      <c r="G1173" s="1027">
        <v>4510.17</v>
      </c>
      <c r="J1173" s="570" t="s">
        <v>5368</v>
      </c>
      <c r="K1173" s="645">
        <f>IFERROR(VLOOKUP(J1173,REAJUSTE!A:Y,25,FALSE),"")</f>
        <v>1.012</v>
      </c>
    </row>
    <row r="1174" spans="1:11" ht="18" x14ac:dyDescent="0.25">
      <c r="A1174" s="1025">
        <v>804170</v>
      </c>
      <c r="B1174" s="1026" t="s">
        <v>6774</v>
      </c>
      <c r="C1174" s="1025" t="s">
        <v>5022</v>
      </c>
      <c r="D1174" s="577">
        <f t="shared" si="18"/>
        <v>3584.39</v>
      </c>
      <c r="G1174" s="1027">
        <v>3541.89</v>
      </c>
      <c r="J1174" s="570" t="s">
        <v>5368</v>
      </c>
      <c r="K1174" s="645">
        <f>IFERROR(VLOOKUP(J1174,REAJUSTE!A:Y,25,FALSE),"")</f>
        <v>1.012</v>
      </c>
    </row>
    <row r="1175" spans="1:11" ht="18" x14ac:dyDescent="0.25">
      <c r="A1175" s="1025">
        <v>804413</v>
      </c>
      <c r="B1175" s="1026" t="s">
        <v>6775</v>
      </c>
      <c r="C1175" s="1025" t="s">
        <v>5022</v>
      </c>
      <c r="D1175" s="577">
        <f t="shared" si="18"/>
        <v>8688.49</v>
      </c>
      <c r="G1175" s="1027">
        <v>8585.4699999999993</v>
      </c>
      <c r="J1175" s="570" t="s">
        <v>5368</v>
      </c>
      <c r="K1175" s="645">
        <f>IFERROR(VLOOKUP(J1175,REAJUSTE!A:Y,25,FALSE),"")</f>
        <v>1.012</v>
      </c>
    </row>
    <row r="1176" spans="1:11" ht="18" x14ac:dyDescent="0.25">
      <c r="A1176" s="1025">
        <v>804173</v>
      </c>
      <c r="B1176" s="1026" t="s">
        <v>6776</v>
      </c>
      <c r="C1176" s="1025" t="s">
        <v>5022</v>
      </c>
      <c r="D1176" s="577">
        <f t="shared" si="18"/>
        <v>4609.53</v>
      </c>
      <c r="G1176" s="1027">
        <v>4554.88</v>
      </c>
      <c r="J1176" s="570" t="s">
        <v>5368</v>
      </c>
      <c r="K1176" s="645">
        <f>IFERROR(VLOOKUP(J1176,REAJUSTE!A:Y,25,FALSE),"")</f>
        <v>1.012</v>
      </c>
    </row>
    <row r="1177" spans="1:11" ht="18" x14ac:dyDescent="0.25">
      <c r="A1177" s="1025">
        <v>804412</v>
      </c>
      <c r="B1177" s="1026" t="s">
        <v>6777</v>
      </c>
      <c r="C1177" s="1025" t="s">
        <v>5022</v>
      </c>
      <c r="D1177" s="577">
        <f t="shared" si="18"/>
        <v>6754.53</v>
      </c>
      <c r="G1177" s="1027">
        <v>6674.44</v>
      </c>
      <c r="J1177" s="570" t="s">
        <v>5368</v>
      </c>
      <c r="K1177" s="645">
        <f>IFERROR(VLOOKUP(J1177,REAJUSTE!A:Y,25,FALSE),"")</f>
        <v>1.012</v>
      </c>
    </row>
    <row r="1178" spans="1:11" ht="18" x14ac:dyDescent="0.25">
      <c r="A1178" s="1025">
        <v>804172</v>
      </c>
      <c r="B1178" s="1026" t="s">
        <v>6778</v>
      </c>
      <c r="C1178" s="1025" t="s">
        <v>5022</v>
      </c>
      <c r="D1178" s="577">
        <f t="shared" si="18"/>
        <v>3627.52</v>
      </c>
      <c r="G1178" s="1027">
        <v>3584.51</v>
      </c>
      <c r="J1178" s="570" t="s">
        <v>5368</v>
      </c>
      <c r="K1178" s="645">
        <f>IFERROR(VLOOKUP(J1178,REAJUSTE!A:Y,25,FALSE),"")</f>
        <v>1.012</v>
      </c>
    </row>
    <row r="1179" spans="1:11" ht="18" x14ac:dyDescent="0.25">
      <c r="A1179" s="1025">
        <v>804175</v>
      </c>
      <c r="B1179" s="1026" t="s">
        <v>6779</v>
      </c>
      <c r="C1179" s="1025" t="s">
        <v>5022</v>
      </c>
      <c r="D1179" s="577">
        <f t="shared" si="18"/>
        <v>4670.18</v>
      </c>
      <c r="G1179" s="1027">
        <v>4614.8100000000004</v>
      </c>
      <c r="J1179" s="570" t="s">
        <v>5368</v>
      </c>
      <c r="K1179" s="645">
        <f>IFERROR(VLOOKUP(J1179,REAJUSTE!A:Y,25,FALSE),"")</f>
        <v>1.012</v>
      </c>
    </row>
    <row r="1180" spans="1:11" ht="18" x14ac:dyDescent="0.25">
      <c r="A1180" s="1025">
        <v>804174</v>
      </c>
      <c r="B1180" s="1026" t="s">
        <v>6780</v>
      </c>
      <c r="C1180" s="1025" t="s">
        <v>5022</v>
      </c>
      <c r="D1180" s="577">
        <f t="shared" si="18"/>
        <v>3685.77</v>
      </c>
      <c r="G1180" s="1027">
        <v>3642.07</v>
      </c>
      <c r="J1180" s="570" t="s">
        <v>5368</v>
      </c>
      <c r="K1180" s="645">
        <f>IFERROR(VLOOKUP(J1180,REAJUSTE!A:Y,25,FALSE),"")</f>
        <v>1.012</v>
      </c>
    </row>
    <row r="1181" spans="1:11" ht="18" x14ac:dyDescent="0.25">
      <c r="A1181" s="1025">
        <v>804177</v>
      </c>
      <c r="B1181" s="1026" t="s">
        <v>6781</v>
      </c>
      <c r="C1181" s="1025" t="s">
        <v>5022</v>
      </c>
      <c r="D1181" s="577">
        <f t="shared" si="18"/>
        <v>4751.26</v>
      </c>
      <c r="G1181" s="1027">
        <v>4694.93</v>
      </c>
      <c r="J1181" s="570" t="s">
        <v>5368</v>
      </c>
      <c r="K1181" s="645">
        <f>IFERROR(VLOOKUP(J1181,REAJUSTE!A:Y,25,FALSE),"")</f>
        <v>1.012</v>
      </c>
    </row>
    <row r="1182" spans="1:11" ht="18" x14ac:dyDescent="0.25">
      <c r="A1182" s="1025">
        <v>804176</v>
      </c>
      <c r="B1182" s="1026" t="s">
        <v>6782</v>
      </c>
      <c r="C1182" s="1025" t="s">
        <v>5022</v>
      </c>
      <c r="D1182" s="577">
        <f t="shared" si="18"/>
        <v>3764</v>
      </c>
      <c r="G1182" s="1027">
        <v>3719.37</v>
      </c>
      <c r="J1182" s="570" t="s">
        <v>5368</v>
      </c>
      <c r="K1182" s="645">
        <f>IFERROR(VLOOKUP(J1182,REAJUSTE!A:Y,25,FALSE),"")</f>
        <v>1.012</v>
      </c>
    </row>
    <row r="1183" spans="1:11" ht="18" x14ac:dyDescent="0.25">
      <c r="A1183" s="1025">
        <v>804415</v>
      </c>
      <c r="B1183" s="1026" t="s">
        <v>6783</v>
      </c>
      <c r="C1183" s="1025" t="s">
        <v>5022</v>
      </c>
      <c r="D1183" s="577">
        <f t="shared" si="18"/>
        <v>10894.77</v>
      </c>
      <c r="G1183" s="1027">
        <v>10765.59</v>
      </c>
      <c r="J1183" s="570" t="s">
        <v>5368</v>
      </c>
      <c r="K1183" s="645">
        <f>IFERROR(VLOOKUP(J1183,REAJUSTE!A:Y,25,FALSE),"")</f>
        <v>1.012</v>
      </c>
    </row>
    <row r="1184" spans="1:11" ht="18" x14ac:dyDescent="0.25">
      <c r="A1184" s="1025">
        <v>804179</v>
      </c>
      <c r="B1184" s="1026" t="s">
        <v>6784</v>
      </c>
      <c r="C1184" s="1025" t="s">
        <v>5022</v>
      </c>
      <c r="D1184" s="577">
        <f t="shared" si="18"/>
        <v>4862.2700000000004</v>
      </c>
      <c r="G1184" s="1027">
        <v>4804.62</v>
      </c>
      <c r="J1184" s="570" t="s">
        <v>5368</v>
      </c>
      <c r="K1184" s="645">
        <f>IFERROR(VLOOKUP(J1184,REAJUSTE!A:Y,25,FALSE),"")</f>
        <v>1.012</v>
      </c>
    </row>
    <row r="1185" spans="1:11" ht="18" x14ac:dyDescent="0.25">
      <c r="A1185" s="1025">
        <v>804414</v>
      </c>
      <c r="B1185" s="1026" t="s">
        <v>6785</v>
      </c>
      <c r="C1185" s="1025" t="s">
        <v>5022</v>
      </c>
      <c r="D1185" s="577">
        <f t="shared" si="18"/>
        <v>8444.56</v>
      </c>
      <c r="G1185" s="1027">
        <v>8344.43</v>
      </c>
      <c r="J1185" s="570" t="s">
        <v>5368</v>
      </c>
      <c r="K1185" s="645">
        <f>IFERROR(VLOOKUP(J1185,REAJUSTE!A:Y,25,FALSE),"")</f>
        <v>1.012</v>
      </c>
    </row>
    <row r="1186" spans="1:11" ht="18" x14ac:dyDescent="0.25">
      <c r="A1186" s="1025">
        <v>804178</v>
      </c>
      <c r="B1186" s="1026" t="s">
        <v>6786</v>
      </c>
      <c r="C1186" s="1025" t="s">
        <v>5022</v>
      </c>
      <c r="D1186" s="577">
        <f t="shared" si="18"/>
        <v>3871.85</v>
      </c>
      <c r="G1186" s="1027">
        <v>3825.94</v>
      </c>
      <c r="J1186" s="570" t="s">
        <v>5368</v>
      </c>
      <c r="K1186" s="645">
        <f>IFERROR(VLOOKUP(J1186,REAJUSTE!A:Y,25,FALSE),"")</f>
        <v>1.012</v>
      </c>
    </row>
    <row r="1187" spans="1:11" ht="18" x14ac:dyDescent="0.25">
      <c r="A1187" s="1025">
        <v>804163</v>
      </c>
      <c r="B1187" s="1026" t="s">
        <v>6787</v>
      </c>
      <c r="C1187" s="1025" t="s">
        <v>5022</v>
      </c>
      <c r="D1187" s="577">
        <f t="shared" si="18"/>
        <v>4479.6400000000003</v>
      </c>
      <c r="G1187" s="1027">
        <v>4426.53</v>
      </c>
      <c r="J1187" s="570" t="s">
        <v>5368</v>
      </c>
      <c r="K1187" s="645">
        <f>IFERROR(VLOOKUP(J1187,REAJUSTE!A:Y,25,FALSE),"")</f>
        <v>1.012</v>
      </c>
    </row>
    <row r="1188" spans="1:11" ht="18" x14ac:dyDescent="0.25">
      <c r="A1188" s="1025">
        <v>804162</v>
      </c>
      <c r="B1188" s="1026" t="s">
        <v>6788</v>
      </c>
      <c r="C1188" s="1025" t="s">
        <v>5022</v>
      </c>
      <c r="D1188" s="577">
        <f t="shared" si="18"/>
        <v>3504.54</v>
      </c>
      <c r="G1188" s="1027">
        <v>3462.99</v>
      </c>
      <c r="J1188" s="570" t="s">
        <v>5368</v>
      </c>
      <c r="K1188" s="645">
        <f>IFERROR(VLOOKUP(J1188,REAJUSTE!A:Y,25,FALSE),"")</f>
        <v>1.012</v>
      </c>
    </row>
    <row r="1189" spans="1:11" ht="18" x14ac:dyDescent="0.25">
      <c r="A1189" s="1025">
        <v>804441</v>
      </c>
      <c r="B1189" s="1026" t="s">
        <v>6789</v>
      </c>
      <c r="C1189" s="1025" t="s">
        <v>5022</v>
      </c>
      <c r="D1189" s="577">
        <f t="shared" si="18"/>
        <v>5012.24</v>
      </c>
      <c r="G1189" s="1027">
        <v>4952.8100000000004</v>
      </c>
      <c r="J1189" s="570" t="s">
        <v>5368</v>
      </c>
      <c r="K1189" s="645">
        <f>IFERROR(VLOOKUP(J1189,REAJUSTE!A:Y,25,FALSE),"")</f>
        <v>1.012</v>
      </c>
    </row>
    <row r="1190" spans="1:11" ht="18" x14ac:dyDescent="0.25">
      <c r="A1190" s="1025">
        <v>804317</v>
      </c>
      <c r="B1190" s="1026" t="s">
        <v>6790</v>
      </c>
      <c r="C1190" s="1025" t="s">
        <v>5022</v>
      </c>
      <c r="D1190" s="577">
        <f t="shared" si="18"/>
        <v>2733.59</v>
      </c>
      <c r="G1190" s="1027">
        <v>2701.18</v>
      </c>
      <c r="J1190" s="570" t="s">
        <v>5368</v>
      </c>
      <c r="K1190" s="645">
        <f>IFERROR(VLOOKUP(J1190,REAJUSTE!A:Y,25,FALSE),"")</f>
        <v>1.012</v>
      </c>
    </row>
    <row r="1191" spans="1:11" ht="18" x14ac:dyDescent="0.25">
      <c r="A1191" s="1025">
        <v>804440</v>
      </c>
      <c r="B1191" s="1026" t="s">
        <v>6791</v>
      </c>
      <c r="C1191" s="1025" t="s">
        <v>5022</v>
      </c>
      <c r="D1191" s="577">
        <f t="shared" si="18"/>
        <v>4013.56</v>
      </c>
      <c r="G1191" s="1027">
        <v>3965.97</v>
      </c>
      <c r="J1191" s="570" t="s">
        <v>5368</v>
      </c>
      <c r="K1191" s="645">
        <f>IFERROR(VLOOKUP(J1191,REAJUSTE!A:Y,25,FALSE),"")</f>
        <v>1.012</v>
      </c>
    </row>
    <row r="1192" spans="1:11" ht="18" x14ac:dyDescent="0.25">
      <c r="A1192" s="1025">
        <v>804316</v>
      </c>
      <c r="B1192" s="1026" t="s">
        <v>6792</v>
      </c>
      <c r="C1192" s="1025" t="s">
        <v>5022</v>
      </c>
      <c r="D1192" s="577">
        <f t="shared" si="18"/>
        <v>2160.83</v>
      </c>
      <c r="G1192" s="1027">
        <v>2135.21</v>
      </c>
      <c r="J1192" s="570" t="s">
        <v>5368</v>
      </c>
      <c r="K1192" s="645">
        <f>IFERROR(VLOOKUP(J1192,REAJUSTE!A:Y,25,FALSE),"")</f>
        <v>1.012</v>
      </c>
    </row>
    <row r="1193" spans="1:11" ht="18" x14ac:dyDescent="0.25">
      <c r="A1193" s="1025">
        <v>804321</v>
      </c>
      <c r="B1193" s="1026" t="s">
        <v>6793</v>
      </c>
      <c r="C1193" s="1025" t="s">
        <v>5022</v>
      </c>
      <c r="D1193" s="577">
        <f t="shared" si="18"/>
        <v>2752.74</v>
      </c>
      <c r="G1193" s="1027">
        <v>2720.1</v>
      </c>
      <c r="J1193" s="570" t="s">
        <v>5368</v>
      </c>
      <c r="K1193" s="645">
        <f>IFERROR(VLOOKUP(J1193,REAJUSTE!A:Y,25,FALSE),"")</f>
        <v>1.012</v>
      </c>
    </row>
    <row r="1194" spans="1:11" ht="18" x14ac:dyDescent="0.25">
      <c r="A1194" s="1025">
        <v>804320</v>
      </c>
      <c r="B1194" s="1026" t="s">
        <v>6794</v>
      </c>
      <c r="C1194" s="1025" t="s">
        <v>5022</v>
      </c>
      <c r="D1194" s="577">
        <f t="shared" si="18"/>
        <v>2178.16</v>
      </c>
      <c r="G1194" s="1027">
        <v>2152.34</v>
      </c>
      <c r="J1194" s="570" t="s">
        <v>5368</v>
      </c>
      <c r="K1194" s="645">
        <f>IFERROR(VLOOKUP(J1194,REAJUSTE!A:Y,25,FALSE),"")</f>
        <v>1.012</v>
      </c>
    </row>
    <row r="1195" spans="1:11" ht="18" x14ac:dyDescent="0.25">
      <c r="A1195" s="1025">
        <v>804443</v>
      </c>
      <c r="B1195" s="1026" t="s">
        <v>6795</v>
      </c>
      <c r="C1195" s="1025" t="s">
        <v>5022</v>
      </c>
      <c r="D1195" s="577">
        <f t="shared" si="18"/>
        <v>5230.6499999999996</v>
      </c>
      <c r="G1195" s="1027">
        <v>5168.63</v>
      </c>
      <c r="J1195" s="570" t="s">
        <v>5368</v>
      </c>
      <c r="K1195" s="645">
        <f>IFERROR(VLOOKUP(J1195,REAJUSTE!A:Y,25,FALSE),"")</f>
        <v>1.012</v>
      </c>
    </row>
    <row r="1196" spans="1:11" ht="18" x14ac:dyDescent="0.25">
      <c r="A1196" s="1025">
        <v>804323</v>
      </c>
      <c r="B1196" s="1026" t="s">
        <v>6796</v>
      </c>
      <c r="C1196" s="1025" t="s">
        <v>5022</v>
      </c>
      <c r="D1196" s="577">
        <f t="shared" si="18"/>
        <v>2778.26</v>
      </c>
      <c r="G1196" s="1027">
        <v>2745.32</v>
      </c>
      <c r="J1196" s="570" t="s">
        <v>5368</v>
      </c>
      <c r="K1196" s="645">
        <f>IFERROR(VLOOKUP(J1196,REAJUSTE!A:Y,25,FALSE),"")</f>
        <v>1.012</v>
      </c>
    </row>
    <row r="1197" spans="1:11" ht="18" x14ac:dyDescent="0.25">
      <c r="A1197" s="1025">
        <v>804442</v>
      </c>
      <c r="B1197" s="1026" t="s">
        <v>6797</v>
      </c>
      <c r="C1197" s="1025" t="s">
        <v>5022</v>
      </c>
      <c r="D1197" s="577">
        <f t="shared" si="18"/>
        <v>4187.33</v>
      </c>
      <c r="G1197" s="1027">
        <v>4137.68</v>
      </c>
      <c r="J1197" s="570" t="s">
        <v>5368</v>
      </c>
      <c r="K1197" s="645">
        <f>IFERROR(VLOOKUP(J1197,REAJUSTE!A:Y,25,FALSE),"")</f>
        <v>1.012</v>
      </c>
    </row>
    <row r="1198" spans="1:11" ht="18" x14ac:dyDescent="0.25">
      <c r="A1198" s="1025">
        <v>804322</v>
      </c>
      <c r="B1198" s="1026" t="s">
        <v>6798</v>
      </c>
      <c r="C1198" s="1025" t="s">
        <v>5022</v>
      </c>
      <c r="D1198" s="577">
        <f t="shared" si="18"/>
        <v>2201.29</v>
      </c>
      <c r="G1198" s="1027">
        <v>2175.19</v>
      </c>
      <c r="J1198" s="570" t="s">
        <v>5368</v>
      </c>
      <c r="K1198" s="645">
        <f>IFERROR(VLOOKUP(J1198,REAJUSTE!A:Y,25,FALSE),"")</f>
        <v>1.012</v>
      </c>
    </row>
    <row r="1199" spans="1:11" ht="18" x14ac:dyDescent="0.25">
      <c r="A1199" s="1025">
        <v>804325</v>
      </c>
      <c r="B1199" s="1026" t="s">
        <v>6799</v>
      </c>
      <c r="C1199" s="1025" t="s">
        <v>5022</v>
      </c>
      <c r="D1199" s="577">
        <f t="shared" si="18"/>
        <v>2815.2</v>
      </c>
      <c r="G1199" s="1027">
        <v>2781.82</v>
      </c>
      <c r="J1199" s="570" t="s">
        <v>5368</v>
      </c>
      <c r="K1199" s="645">
        <f>IFERROR(VLOOKUP(J1199,REAJUSTE!A:Y,25,FALSE),"")</f>
        <v>1.012</v>
      </c>
    </row>
    <row r="1200" spans="1:11" ht="18" x14ac:dyDescent="0.25">
      <c r="A1200" s="1025">
        <v>804324</v>
      </c>
      <c r="B1200" s="1026" t="s">
        <v>6800</v>
      </c>
      <c r="C1200" s="1025" t="s">
        <v>5022</v>
      </c>
      <c r="D1200" s="577">
        <f t="shared" si="18"/>
        <v>2235.0700000000002</v>
      </c>
      <c r="G1200" s="1027">
        <v>2208.5700000000002</v>
      </c>
      <c r="J1200" s="570" t="s">
        <v>5368</v>
      </c>
      <c r="K1200" s="645">
        <f>IFERROR(VLOOKUP(J1200,REAJUSTE!A:Y,25,FALSE),"")</f>
        <v>1.012</v>
      </c>
    </row>
    <row r="1201" spans="1:11" ht="18" x14ac:dyDescent="0.25">
      <c r="A1201" s="1025">
        <v>804327</v>
      </c>
      <c r="B1201" s="1026" t="s">
        <v>6801</v>
      </c>
      <c r="C1201" s="1025" t="s">
        <v>5022</v>
      </c>
      <c r="D1201" s="577">
        <f t="shared" si="18"/>
        <v>2865.97</v>
      </c>
      <c r="G1201" s="1027">
        <v>2831.99</v>
      </c>
      <c r="J1201" s="570" t="s">
        <v>5368</v>
      </c>
      <c r="K1201" s="645">
        <f>IFERROR(VLOOKUP(J1201,REAJUSTE!A:Y,25,FALSE),"")</f>
        <v>1.012</v>
      </c>
    </row>
    <row r="1202" spans="1:11" ht="18" x14ac:dyDescent="0.25">
      <c r="A1202" s="1025">
        <v>804326</v>
      </c>
      <c r="B1202" s="1026" t="s">
        <v>6802</v>
      </c>
      <c r="C1202" s="1025" t="s">
        <v>5022</v>
      </c>
      <c r="D1202" s="577">
        <f t="shared" si="18"/>
        <v>2281.64</v>
      </c>
      <c r="G1202" s="1027">
        <v>2254.59</v>
      </c>
      <c r="J1202" s="570" t="s">
        <v>5368</v>
      </c>
      <c r="K1202" s="645">
        <f>IFERROR(VLOOKUP(J1202,REAJUSTE!A:Y,25,FALSE),"")</f>
        <v>1.012</v>
      </c>
    </row>
    <row r="1203" spans="1:11" ht="18" x14ac:dyDescent="0.25">
      <c r="A1203" s="1025">
        <v>804445</v>
      </c>
      <c r="B1203" s="1026" t="s">
        <v>6803</v>
      </c>
      <c r="C1203" s="1025" t="s">
        <v>5022</v>
      </c>
      <c r="D1203" s="577">
        <f t="shared" si="18"/>
        <v>5837.4</v>
      </c>
      <c r="G1203" s="1027">
        <v>5768.19</v>
      </c>
      <c r="J1203" s="570" t="s">
        <v>5368</v>
      </c>
      <c r="K1203" s="645">
        <f>IFERROR(VLOOKUP(J1203,REAJUSTE!A:Y,25,FALSE),"")</f>
        <v>1.012</v>
      </c>
    </row>
    <row r="1204" spans="1:11" ht="18" x14ac:dyDescent="0.25">
      <c r="A1204" s="1025">
        <v>804329</v>
      </c>
      <c r="B1204" s="1026" t="s">
        <v>6804</v>
      </c>
      <c r="C1204" s="1025" t="s">
        <v>5022</v>
      </c>
      <c r="D1204" s="577">
        <f t="shared" si="18"/>
        <v>2933.51</v>
      </c>
      <c r="G1204" s="1027">
        <v>2898.73</v>
      </c>
      <c r="J1204" s="570" t="s">
        <v>5368</v>
      </c>
      <c r="K1204" s="645">
        <f>IFERROR(VLOOKUP(J1204,REAJUSTE!A:Y,25,FALSE),"")</f>
        <v>1.012</v>
      </c>
    </row>
    <row r="1205" spans="1:11" ht="18" x14ac:dyDescent="0.25">
      <c r="A1205" s="1025">
        <v>804444</v>
      </c>
      <c r="B1205" s="1026" t="s">
        <v>6805</v>
      </c>
      <c r="C1205" s="1025" t="s">
        <v>5022</v>
      </c>
      <c r="D1205" s="577">
        <f t="shared" si="18"/>
        <v>4670.2299999999996</v>
      </c>
      <c r="G1205" s="1027">
        <v>4614.8599999999997</v>
      </c>
      <c r="J1205" s="570" t="s">
        <v>5368</v>
      </c>
      <c r="K1205" s="645">
        <f>IFERROR(VLOOKUP(J1205,REAJUSTE!A:Y,25,FALSE),"")</f>
        <v>1.012</v>
      </c>
    </row>
    <row r="1206" spans="1:11" ht="18" x14ac:dyDescent="0.25">
      <c r="A1206" s="1025">
        <v>804328</v>
      </c>
      <c r="B1206" s="1026" t="s">
        <v>6806</v>
      </c>
      <c r="C1206" s="1025" t="s">
        <v>5022</v>
      </c>
      <c r="D1206" s="577">
        <f t="shared" si="18"/>
        <v>2344.21</v>
      </c>
      <c r="G1206" s="1027">
        <v>2316.42</v>
      </c>
      <c r="J1206" s="570" t="s">
        <v>5368</v>
      </c>
      <c r="K1206" s="645">
        <f>IFERROR(VLOOKUP(J1206,REAJUSTE!A:Y,25,FALSE),"")</f>
        <v>1.012</v>
      </c>
    </row>
    <row r="1207" spans="1:11" ht="18" x14ac:dyDescent="0.25">
      <c r="A1207" s="1025">
        <v>804331</v>
      </c>
      <c r="B1207" s="1026" t="s">
        <v>6807</v>
      </c>
      <c r="C1207" s="1025" t="s">
        <v>5022</v>
      </c>
      <c r="D1207" s="577">
        <f t="shared" si="18"/>
        <v>3020.86</v>
      </c>
      <c r="G1207" s="1027">
        <v>2985.04</v>
      </c>
      <c r="J1207" s="570" t="s">
        <v>5368</v>
      </c>
      <c r="K1207" s="645">
        <f>IFERROR(VLOOKUP(J1207,REAJUSTE!A:Y,25,FALSE),"")</f>
        <v>1.012</v>
      </c>
    </row>
    <row r="1208" spans="1:11" ht="18" x14ac:dyDescent="0.25">
      <c r="A1208" s="1025">
        <v>804330</v>
      </c>
      <c r="B1208" s="1026" t="s">
        <v>6808</v>
      </c>
      <c r="C1208" s="1025" t="s">
        <v>5022</v>
      </c>
      <c r="D1208" s="577">
        <f t="shared" si="18"/>
        <v>2425.85</v>
      </c>
      <c r="G1208" s="1027">
        <v>2397.09</v>
      </c>
      <c r="J1208" s="570" t="s">
        <v>5368</v>
      </c>
      <c r="K1208" s="645">
        <f>IFERROR(VLOOKUP(J1208,REAJUSTE!A:Y,25,FALSE),"")</f>
        <v>1.012</v>
      </c>
    </row>
    <row r="1209" spans="1:11" ht="18" x14ac:dyDescent="0.25">
      <c r="A1209" s="1025">
        <v>804333</v>
      </c>
      <c r="B1209" s="1026" t="s">
        <v>6809</v>
      </c>
      <c r="C1209" s="1025" t="s">
        <v>5022</v>
      </c>
      <c r="D1209" s="577">
        <f t="shared" si="18"/>
        <v>3137.63</v>
      </c>
      <c r="G1209" s="1027">
        <v>3100.43</v>
      </c>
      <c r="J1209" s="570" t="s">
        <v>5368</v>
      </c>
      <c r="K1209" s="645">
        <f>IFERROR(VLOOKUP(J1209,REAJUSTE!A:Y,25,FALSE),"")</f>
        <v>1.012</v>
      </c>
    </row>
    <row r="1210" spans="1:11" ht="18" x14ac:dyDescent="0.25">
      <c r="A1210" s="1025">
        <v>804332</v>
      </c>
      <c r="B1210" s="1026" t="s">
        <v>6810</v>
      </c>
      <c r="C1210" s="1025" t="s">
        <v>5022</v>
      </c>
      <c r="D1210" s="577">
        <f t="shared" si="18"/>
        <v>2536.0100000000002</v>
      </c>
      <c r="G1210" s="1027">
        <v>2505.94</v>
      </c>
      <c r="J1210" s="570" t="s">
        <v>5368</v>
      </c>
      <c r="K1210" s="645">
        <f>IFERROR(VLOOKUP(J1210,REAJUSTE!A:Y,25,FALSE),"")</f>
        <v>1.012</v>
      </c>
    </row>
    <row r="1211" spans="1:11" ht="18" x14ac:dyDescent="0.25">
      <c r="A1211" s="1025">
        <v>804447</v>
      </c>
      <c r="B1211" s="1026" t="s">
        <v>6811</v>
      </c>
      <c r="C1211" s="1025" t="s">
        <v>5022</v>
      </c>
      <c r="D1211" s="577">
        <f t="shared" si="18"/>
        <v>7221.84</v>
      </c>
      <c r="G1211" s="1027">
        <v>7136.21</v>
      </c>
      <c r="J1211" s="570" t="s">
        <v>5368</v>
      </c>
      <c r="K1211" s="645">
        <f>IFERROR(VLOOKUP(J1211,REAJUSTE!A:Y,25,FALSE),"")</f>
        <v>1.012</v>
      </c>
    </row>
    <row r="1212" spans="1:11" ht="18" x14ac:dyDescent="0.25">
      <c r="A1212" s="1025">
        <v>804335</v>
      </c>
      <c r="B1212" s="1026" t="s">
        <v>6812</v>
      </c>
      <c r="C1212" s="1025" t="s">
        <v>5022</v>
      </c>
      <c r="D1212" s="577">
        <f t="shared" si="18"/>
        <v>3292.09</v>
      </c>
      <c r="G1212" s="1027">
        <v>3253.06</v>
      </c>
      <c r="J1212" s="570" t="s">
        <v>5368</v>
      </c>
      <c r="K1212" s="645">
        <f>IFERROR(VLOOKUP(J1212,REAJUSTE!A:Y,25,FALSE),"")</f>
        <v>1.012</v>
      </c>
    </row>
    <row r="1213" spans="1:11" ht="18" x14ac:dyDescent="0.25">
      <c r="A1213" s="1025">
        <v>804446</v>
      </c>
      <c r="B1213" s="1026" t="s">
        <v>6813</v>
      </c>
      <c r="C1213" s="1025" t="s">
        <v>5022</v>
      </c>
      <c r="D1213" s="577">
        <f t="shared" si="18"/>
        <v>5771.07</v>
      </c>
      <c r="G1213" s="1027">
        <v>5702.64</v>
      </c>
      <c r="J1213" s="570" t="s">
        <v>5368</v>
      </c>
      <c r="K1213" s="645">
        <f>IFERROR(VLOOKUP(J1213,REAJUSTE!A:Y,25,FALSE),"")</f>
        <v>1.012</v>
      </c>
    </row>
    <row r="1214" spans="1:11" ht="18" x14ac:dyDescent="0.25">
      <c r="A1214" s="1025">
        <v>804334</v>
      </c>
      <c r="B1214" s="1026" t="s">
        <v>6814</v>
      </c>
      <c r="C1214" s="1025" t="s">
        <v>5022</v>
      </c>
      <c r="D1214" s="577">
        <f t="shared" si="18"/>
        <v>2683.25</v>
      </c>
      <c r="G1214" s="1027">
        <v>2651.44</v>
      </c>
      <c r="J1214" s="570" t="s">
        <v>5368</v>
      </c>
      <c r="K1214" s="645">
        <f>IFERROR(VLOOKUP(J1214,REAJUSTE!A:Y,25,FALSE),"")</f>
        <v>1.012</v>
      </c>
    </row>
    <row r="1215" spans="1:11" ht="18" x14ac:dyDescent="0.25">
      <c r="A1215" s="1025">
        <v>804319</v>
      </c>
      <c r="B1215" s="1026" t="s">
        <v>6815</v>
      </c>
      <c r="C1215" s="1025" t="s">
        <v>5022</v>
      </c>
      <c r="D1215" s="577">
        <f t="shared" si="18"/>
        <v>2737.99</v>
      </c>
      <c r="G1215" s="1027">
        <v>2705.53</v>
      </c>
      <c r="J1215" s="570" t="s">
        <v>5368</v>
      </c>
      <c r="K1215" s="645">
        <f>IFERROR(VLOOKUP(J1215,REAJUSTE!A:Y,25,FALSE),"")</f>
        <v>1.012</v>
      </c>
    </row>
    <row r="1216" spans="1:11" ht="18" x14ac:dyDescent="0.25">
      <c r="A1216" s="1025">
        <v>804318</v>
      </c>
      <c r="B1216" s="1026" t="s">
        <v>6816</v>
      </c>
      <c r="C1216" s="1025" t="s">
        <v>5022</v>
      </c>
      <c r="D1216" s="577">
        <f t="shared" si="18"/>
        <v>2164.77</v>
      </c>
      <c r="G1216" s="1027">
        <v>2139.11</v>
      </c>
      <c r="J1216" s="570" t="s">
        <v>5368</v>
      </c>
      <c r="K1216" s="645">
        <f>IFERROR(VLOOKUP(J1216,REAJUSTE!A:Y,25,FALSE),"")</f>
        <v>1.012</v>
      </c>
    </row>
    <row r="1217" spans="1:11" ht="18" x14ac:dyDescent="0.25">
      <c r="A1217" s="1025">
        <v>804449</v>
      </c>
      <c r="B1217" s="1026" t="s">
        <v>6817</v>
      </c>
      <c r="C1217" s="1025" t="s">
        <v>5022</v>
      </c>
      <c r="D1217" s="577">
        <f t="shared" si="18"/>
        <v>7282.78</v>
      </c>
      <c r="G1217" s="1027">
        <v>7196.43</v>
      </c>
      <c r="J1217" s="570" t="s">
        <v>5368</v>
      </c>
      <c r="K1217" s="645">
        <f>IFERROR(VLOOKUP(J1217,REAJUSTE!A:Y,25,FALSE),"")</f>
        <v>1.012</v>
      </c>
    </row>
    <row r="1218" spans="1:11" ht="18" x14ac:dyDescent="0.25">
      <c r="A1218" s="1025">
        <v>804337</v>
      </c>
      <c r="B1218" s="1026" t="s">
        <v>6818</v>
      </c>
      <c r="C1218" s="1025" t="s">
        <v>5022</v>
      </c>
      <c r="D1218" s="577">
        <f t="shared" si="18"/>
        <v>3745.81</v>
      </c>
      <c r="G1218" s="1027">
        <v>3701.4</v>
      </c>
      <c r="J1218" s="570" t="s">
        <v>5368</v>
      </c>
      <c r="K1218" s="645">
        <f>IFERROR(VLOOKUP(J1218,REAJUSTE!A:Y,25,FALSE),"")</f>
        <v>1.012</v>
      </c>
    </row>
    <row r="1219" spans="1:11" ht="18" x14ac:dyDescent="0.25">
      <c r="A1219" s="1025">
        <v>804448</v>
      </c>
      <c r="B1219" s="1026" t="s">
        <v>6819</v>
      </c>
      <c r="C1219" s="1025" t="s">
        <v>5022</v>
      </c>
      <c r="D1219" s="577">
        <f t="shared" si="18"/>
        <v>5738.99</v>
      </c>
      <c r="G1219" s="1027">
        <v>5670.94</v>
      </c>
      <c r="J1219" s="570" t="s">
        <v>5368</v>
      </c>
      <c r="K1219" s="645">
        <f>IFERROR(VLOOKUP(J1219,REAJUSTE!A:Y,25,FALSE),"")</f>
        <v>1.012</v>
      </c>
    </row>
    <row r="1220" spans="1:11" ht="18" x14ac:dyDescent="0.25">
      <c r="A1220" s="1025">
        <v>804336</v>
      </c>
      <c r="B1220" s="1026" t="s">
        <v>6820</v>
      </c>
      <c r="C1220" s="1025" t="s">
        <v>5022</v>
      </c>
      <c r="D1220" s="577">
        <f t="shared" si="18"/>
        <v>2919.66</v>
      </c>
      <c r="G1220" s="1027">
        <v>2885.04</v>
      </c>
      <c r="J1220" s="570" t="s">
        <v>5368</v>
      </c>
      <c r="K1220" s="645">
        <f>IFERROR(VLOOKUP(J1220,REAJUSTE!A:Y,25,FALSE),"")</f>
        <v>1.012</v>
      </c>
    </row>
    <row r="1221" spans="1:11" ht="18" x14ac:dyDescent="0.25">
      <c r="A1221" s="1025">
        <v>804341</v>
      </c>
      <c r="B1221" s="1026" t="s">
        <v>6821</v>
      </c>
      <c r="C1221" s="1025" t="s">
        <v>5022</v>
      </c>
      <c r="D1221" s="577">
        <f t="shared" si="18"/>
        <v>3774.94</v>
      </c>
      <c r="G1221" s="1027">
        <v>3730.18</v>
      </c>
      <c r="J1221" s="570" t="s">
        <v>5368</v>
      </c>
      <c r="K1221" s="645">
        <f>IFERROR(VLOOKUP(J1221,REAJUSTE!A:Y,25,FALSE),"")</f>
        <v>1.012</v>
      </c>
    </row>
    <row r="1222" spans="1:11" ht="18" x14ac:dyDescent="0.25">
      <c r="A1222" s="1025">
        <v>804340</v>
      </c>
      <c r="B1222" s="1026" t="s">
        <v>6822</v>
      </c>
      <c r="C1222" s="1025" t="s">
        <v>5022</v>
      </c>
      <c r="D1222" s="577">
        <f t="shared" si="18"/>
        <v>2945.18</v>
      </c>
      <c r="G1222" s="1027">
        <v>2910.26</v>
      </c>
      <c r="J1222" s="570" t="s">
        <v>5368</v>
      </c>
      <c r="K1222" s="645">
        <f>IFERROR(VLOOKUP(J1222,REAJUSTE!A:Y,25,FALSE),"")</f>
        <v>1.012</v>
      </c>
    </row>
    <row r="1223" spans="1:11" ht="18" x14ac:dyDescent="0.25">
      <c r="A1223" s="1025">
        <v>804451</v>
      </c>
      <c r="B1223" s="1026" t="s">
        <v>6823</v>
      </c>
      <c r="C1223" s="1025" t="s">
        <v>5022</v>
      </c>
      <c r="D1223" s="577">
        <f t="shared" si="18"/>
        <v>7617.24</v>
      </c>
      <c r="G1223" s="1027">
        <v>7526.92</v>
      </c>
      <c r="J1223" s="570" t="s">
        <v>5368</v>
      </c>
      <c r="K1223" s="645">
        <f>IFERROR(VLOOKUP(J1223,REAJUSTE!A:Y,25,FALSE),"")</f>
        <v>1.012</v>
      </c>
    </row>
    <row r="1224" spans="1:11" ht="18" x14ac:dyDescent="0.25">
      <c r="A1224" s="1025">
        <v>804343</v>
      </c>
      <c r="B1224" s="1026" t="s">
        <v>6824</v>
      </c>
      <c r="C1224" s="1025" t="s">
        <v>5022</v>
      </c>
      <c r="D1224" s="577">
        <f t="shared" si="18"/>
        <v>3812.11</v>
      </c>
      <c r="G1224" s="1027">
        <v>3766.91</v>
      </c>
      <c r="J1224" s="570" t="s">
        <v>5368</v>
      </c>
      <c r="K1224" s="645">
        <f>IFERROR(VLOOKUP(J1224,REAJUSTE!A:Y,25,FALSE),"")</f>
        <v>1.012</v>
      </c>
    </row>
    <row r="1225" spans="1:11" ht="18" x14ac:dyDescent="0.25">
      <c r="A1225" s="1025">
        <v>804450</v>
      </c>
      <c r="B1225" s="1026" t="s">
        <v>6825</v>
      </c>
      <c r="C1225" s="1025" t="s">
        <v>5022</v>
      </c>
      <c r="D1225" s="577">
        <f t="shared" si="18"/>
        <v>6000.24</v>
      </c>
      <c r="G1225" s="1027">
        <v>5929.1</v>
      </c>
      <c r="J1225" s="570" t="s">
        <v>5368</v>
      </c>
      <c r="K1225" s="645">
        <f>IFERROR(VLOOKUP(J1225,REAJUSTE!A:Y,25,FALSE),"")</f>
        <v>1.012</v>
      </c>
    </row>
    <row r="1226" spans="1:11" ht="18" x14ac:dyDescent="0.25">
      <c r="A1226" s="1025">
        <v>804342</v>
      </c>
      <c r="B1226" s="1026" t="s">
        <v>6826</v>
      </c>
      <c r="C1226" s="1025" t="s">
        <v>5022</v>
      </c>
      <c r="D1226" s="577">
        <f t="shared" ref="D1226:D1289" si="19">TRUNC(G1226*K1226,2)</f>
        <v>2977.84</v>
      </c>
      <c r="G1226" s="1027">
        <v>2942.53</v>
      </c>
      <c r="J1226" s="570" t="s">
        <v>5368</v>
      </c>
      <c r="K1226" s="645">
        <f>IFERROR(VLOOKUP(J1226,REAJUSTE!A:Y,25,FALSE),"")</f>
        <v>1.012</v>
      </c>
    </row>
    <row r="1227" spans="1:11" ht="18" x14ac:dyDescent="0.25">
      <c r="A1227" s="1025">
        <v>804345</v>
      </c>
      <c r="B1227" s="1026" t="s">
        <v>6827</v>
      </c>
      <c r="C1227" s="1025" t="s">
        <v>5022</v>
      </c>
      <c r="D1227" s="577">
        <f t="shared" si="19"/>
        <v>3866.45</v>
      </c>
      <c r="G1227" s="1027">
        <v>3820.61</v>
      </c>
      <c r="J1227" s="570" t="s">
        <v>5368</v>
      </c>
      <c r="K1227" s="645">
        <f>IFERROR(VLOOKUP(J1227,REAJUSTE!A:Y,25,FALSE),"")</f>
        <v>1.012</v>
      </c>
    </row>
    <row r="1228" spans="1:11" ht="18" x14ac:dyDescent="0.25">
      <c r="A1228" s="1025">
        <v>804344</v>
      </c>
      <c r="B1228" s="1026" t="s">
        <v>6828</v>
      </c>
      <c r="C1228" s="1025" t="s">
        <v>5022</v>
      </c>
      <c r="D1228" s="577">
        <f t="shared" si="19"/>
        <v>3026.02</v>
      </c>
      <c r="G1228" s="1027">
        <v>2990.14</v>
      </c>
      <c r="J1228" s="570" t="s">
        <v>5368</v>
      </c>
      <c r="K1228" s="645">
        <f>IFERROR(VLOOKUP(J1228,REAJUSTE!A:Y,25,FALSE),"")</f>
        <v>1.012</v>
      </c>
    </row>
    <row r="1229" spans="1:11" ht="18" x14ac:dyDescent="0.25">
      <c r="A1229" s="1025">
        <v>804347</v>
      </c>
      <c r="B1229" s="1026" t="s">
        <v>6829</v>
      </c>
      <c r="C1229" s="1025" t="s">
        <v>5022</v>
      </c>
      <c r="D1229" s="577">
        <f t="shared" si="19"/>
        <v>3940.69</v>
      </c>
      <c r="G1229" s="1027">
        <v>3893.97</v>
      </c>
      <c r="J1229" s="570" t="s">
        <v>5368</v>
      </c>
      <c r="K1229" s="645">
        <f>IFERROR(VLOOKUP(J1229,REAJUSTE!A:Y,25,FALSE),"")</f>
        <v>1.012</v>
      </c>
    </row>
    <row r="1230" spans="1:11" ht="18" x14ac:dyDescent="0.25">
      <c r="A1230" s="1025">
        <v>804346</v>
      </c>
      <c r="B1230" s="1026" t="s">
        <v>6830</v>
      </c>
      <c r="C1230" s="1025" t="s">
        <v>5022</v>
      </c>
      <c r="D1230" s="577">
        <f t="shared" si="19"/>
        <v>3092.29</v>
      </c>
      <c r="G1230" s="1027">
        <v>3055.63</v>
      </c>
      <c r="J1230" s="570" t="s">
        <v>5368</v>
      </c>
      <c r="K1230" s="645">
        <f>IFERROR(VLOOKUP(J1230,REAJUSTE!A:Y,25,FALSE),"")</f>
        <v>1.012</v>
      </c>
    </row>
    <row r="1231" spans="1:11" ht="18" x14ac:dyDescent="0.25">
      <c r="A1231" s="1025">
        <v>804453</v>
      </c>
      <c r="B1231" s="1026" t="s">
        <v>6831</v>
      </c>
      <c r="C1231" s="1025" t="s">
        <v>5022</v>
      </c>
      <c r="D1231" s="577">
        <f t="shared" si="19"/>
        <v>8492.57</v>
      </c>
      <c r="G1231" s="1027">
        <v>8391.8700000000008</v>
      </c>
      <c r="J1231" s="570" t="s">
        <v>5368</v>
      </c>
      <c r="K1231" s="645">
        <f>IFERROR(VLOOKUP(J1231,REAJUSTE!A:Y,25,FALSE),"")</f>
        <v>1.012</v>
      </c>
    </row>
    <row r="1232" spans="1:11" ht="18" x14ac:dyDescent="0.25">
      <c r="A1232" s="1025">
        <v>804349</v>
      </c>
      <c r="B1232" s="1026" t="s">
        <v>6832</v>
      </c>
      <c r="C1232" s="1025" t="s">
        <v>5022</v>
      </c>
      <c r="D1232" s="577">
        <f t="shared" si="19"/>
        <v>4038.22</v>
      </c>
      <c r="G1232" s="1027">
        <v>3990.34</v>
      </c>
      <c r="J1232" s="570" t="s">
        <v>5368</v>
      </c>
      <c r="K1232" s="645">
        <f>IFERROR(VLOOKUP(J1232,REAJUSTE!A:Y,25,FALSE),"")</f>
        <v>1.012</v>
      </c>
    </row>
    <row r="1233" spans="1:11" ht="18" x14ac:dyDescent="0.25">
      <c r="A1233" s="1025">
        <v>804452</v>
      </c>
      <c r="B1233" s="1026" t="s">
        <v>6833</v>
      </c>
      <c r="C1233" s="1025" t="s">
        <v>5022</v>
      </c>
      <c r="D1233" s="577">
        <f t="shared" si="19"/>
        <v>6683.2</v>
      </c>
      <c r="G1233" s="1027">
        <v>6603.96</v>
      </c>
      <c r="J1233" s="570" t="s">
        <v>5368</v>
      </c>
      <c r="K1233" s="645">
        <f>IFERROR(VLOOKUP(J1233,REAJUSTE!A:Y,25,FALSE),"")</f>
        <v>1.012</v>
      </c>
    </row>
    <row r="1234" spans="1:11" ht="18" x14ac:dyDescent="0.25">
      <c r="A1234" s="1025">
        <v>804348</v>
      </c>
      <c r="B1234" s="1026" t="s">
        <v>6834</v>
      </c>
      <c r="C1234" s="1025" t="s">
        <v>5022</v>
      </c>
      <c r="D1234" s="577">
        <f t="shared" si="19"/>
        <v>3180.19</v>
      </c>
      <c r="G1234" s="1027">
        <v>3142.49</v>
      </c>
      <c r="J1234" s="570" t="s">
        <v>5368</v>
      </c>
      <c r="K1234" s="645">
        <f>IFERROR(VLOOKUP(J1234,REAJUSTE!A:Y,25,FALSE),"")</f>
        <v>1.012</v>
      </c>
    </row>
    <row r="1235" spans="1:11" ht="18" x14ac:dyDescent="0.25">
      <c r="A1235" s="1025">
        <v>804351</v>
      </c>
      <c r="B1235" s="1026" t="s">
        <v>6835</v>
      </c>
      <c r="C1235" s="1025" t="s">
        <v>5022</v>
      </c>
      <c r="D1235" s="577">
        <f t="shared" si="19"/>
        <v>4163.91</v>
      </c>
      <c r="G1235" s="1027">
        <v>4114.54</v>
      </c>
      <c r="J1235" s="570" t="s">
        <v>5368</v>
      </c>
      <c r="K1235" s="645">
        <f>IFERROR(VLOOKUP(J1235,REAJUSTE!A:Y,25,FALSE),"")</f>
        <v>1.012</v>
      </c>
    </row>
    <row r="1236" spans="1:11" ht="18" x14ac:dyDescent="0.25">
      <c r="A1236" s="1025">
        <v>804350</v>
      </c>
      <c r="B1236" s="1026" t="s">
        <v>6836</v>
      </c>
      <c r="C1236" s="1025" t="s">
        <v>5022</v>
      </c>
      <c r="D1236" s="577">
        <f t="shared" si="19"/>
        <v>3294.76</v>
      </c>
      <c r="G1236" s="1027">
        <v>3255.7</v>
      </c>
      <c r="J1236" s="570" t="s">
        <v>5368</v>
      </c>
      <c r="K1236" s="645">
        <f>IFERROR(VLOOKUP(J1236,REAJUSTE!A:Y,25,FALSE),"")</f>
        <v>1.012</v>
      </c>
    </row>
    <row r="1237" spans="1:11" ht="18" x14ac:dyDescent="0.25">
      <c r="A1237" s="1025">
        <v>804353</v>
      </c>
      <c r="B1237" s="1026" t="s">
        <v>6837</v>
      </c>
      <c r="C1237" s="1025" t="s">
        <v>5022</v>
      </c>
      <c r="D1237" s="577">
        <f t="shared" si="19"/>
        <v>4329.22</v>
      </c>
      <c r="G1237" s="1027">
        <v>4277.8900000000003</v>
      </c>
      <c r="J1237" s="570" t="s">
        <v>5368</v>
      </c>
      <c r="K1237" s="645">
        <f>IFERROR(VLOOKUP(J1237,REAJUSTE!A:Y,25,FALSE),"")</f>
        <v>1.012</v>
      </c>
    </row>
    <row r="1238" spans="1:11" ht="18" x14ac:dyDescent="0.25">
      <c r="A1238" s="1025">
        <v>804352</v>
      </c>
      <c r="B1238" s="1026" t="s">
        <v>6838</v>
      </c>
      <c r="C1238" s="1025" t="s">
        <v>5022</v>
      </c>
      <c r="D1238" s="577">
        <f t="shared" si="19"/>
        <v>3447.45</v>
      </c>
      <c r="G1238" s="1027">
        <v>3406.58</v>
      </c>
      <c r="J1238" s="570" t="s">
        <v>5368</v>
      </c>
      <c r="K1238" s="645">
        <f>IFERROR(VLOOKUP(J1238,REAJUSTE!A:Y,25,FALSE),"")</f>
        <v>1.012</v>
      </c>
    </row>
    <row r="1239" spans="1:11" ht="18" x14ac:dyDescent="0.25">
      <c r="A1239" s="1025">
        <v>804455</v>
      </c>
      <c r="B1239" s="1026" t="s">
        <v>6839</v>
      </c>
      <c r="C1239" s="1025" t="s">
        <v>5022</v>
      </c>
      <c r="D1239" s="577">
        <f t="shared" si="19"/>
        <v>10513.78</v>
      </c>
      <c r="G1239" s="1027">
        <v>10389.120000000001</v>
      </c>
      <c r="J1239" s="570" t="s">
        <v>5368</v>
      </c>
      <c r="K1239" s="645">
        <f>IFERROR(VLOOKUP(J1239,REAJUSTE!A:Y,25,FALSE),"")</f>
        <v>1.012</v>
      </c>
    </row>
    <row r="1240" spans="1:11" ht="18" x14ac:dyDescent="0.25">
      <c r="A1240" s="1025">
        <v>804355</v>
      </c>
      <c r="B1240" s="1026" t="s">
        <v>6840</v>
      </c>
      <c r="C1240" s="1025" t="s">
        <v>5022</v>
      </c>
      <c r="D1240" s="577">
        <f t="shared" si="19"/>
        <v>4547.1400000000003</v>
      </c>
      <c r="G1240" s="1027">
        <v>4493.2299999999996</v>
      </c>
      <c r="J1240" s="570" t="s">
        <v>5368</v>
      </c>
      <c r="K1240" s="645">
        <f>IFERROR(VLOOKUP(J1240,REAJUSTE!A:Y,25,FALSE),"")</f>
        <v>1.012</v>
      </c>
    </row>
    <row r="1241" spans="1:11" ht="18" x14ac:dyDescent="0.25">
      <c r="A1241" s="1025">
        <v>804454</v>
      </c>
      <c r="B1241" s="1026" t="s">
        <v>6841</v>
      </c>
      <c r="C1241" s="1025" t="s">
        <v>5022</v>
      </c>
      <c r="D1241" s="577">
        <f t="shared" si="19"/>
        <v>8261.9500000000007</v>
      </c>
      <c r="G1241" s="1027">
        <v>8163.99</v>
      </c>
      <c r="J1241" s="570" t="s">
        <v>5368</v>
      </c>
      <c r="K1241" s="645">
        <f>IFERROR(VLOOKUP(J1241,REAJUSTE!A:Y,25,FALSE),"")</f>
        <v>1.012</v>
      </c>
    </row>
    <row r="1242" spans="1:11" ht="18" x14ac:dyDescent="0.25">
      <c r="A1242" s="1025">
        <v>804354</v>
      </c>
      <c r="B1242" s="1026" t="s">
        <v>6842</v>
      </c>
      <c r="C1242" s="1025" t="s">
        <v>5022</v>
      </c>
      <c r="D1242" s="577">
        <f t="shared" si="19"/>
        <v>3651.25</v>
      </c>
      <c r="G1242" s="1027">
        <v>3607.96</v>
      </c>
      <c r="J1242" s="570" t="s">
        <v>5368</v>
      </c>
      <c r="K1242" s="645">
        <f>IFERROR(VLOOKUP(J1242,REAJUSTE!A:Y,25,FALSE),"")</f>
        <v>1.012</v>
      </c>
    </row>
    <row r="1243" spans="1:11" ht="18" x14ac:dyDescent="0.25">
      <c r="A1243" s="1025">
        <v>804339</v>
      </c>
      <c r="B1243" s="1026" t="s">
        <v>6843</v>
      </c>
      <c r="C1243" s="1025" t="s">
        <v>5022</v>
      </c>
      <c r="D1243" s="577">
        <f t="shared" si="19"/>
        <v>3753.1</v>
      </c>
      <c r="G1243" s="1027">
        <v>3708.6</v>
      </c>
      <c r="J1243" s="570" t="s">
        <v>5368</v>
      </c>
      <c r="K1243" s="645">
        <f>IFERROR(VLOOKUP(J1243,REAJUSTE!A:Y,25,FALSE),"")</f>
        <v>1.012</v>
      </c>
    </row>
    <row r="1244" spans="1:11" ht="18" x14ac:dyDescent="0.25">
      <c r="A1244" s="1025">
        <v>804338</v>
      </c>
      <c r="B1244" s="1026" t="s">
        <v>6844</v>
      </c>
      <c r="C1244" s="1025" t="s">
        <v>5022</v>
      </c>
      <c r="D1244" s="577">
        <f t="shared" si="19"/>
        <v>2926.04</v>
      </c>
      <c r="G1244" s="1027">
        <v>2891.35</v>
      </c>
      <c r="J1244" s="570" t="s">
        <v>5368</v>
      </c>
      <c r="K1244" s="645">
        <f>IFERROR(VLOOKUP(J1244,REAJUSTE!A:Y,25,FALSE),"")</f>
        <v>1.012</v>
      </c>
    </row>
    <row r="1245" spans="1:11" ht="18" x14ac:dyDescent="0.25">
      <c r="A1245" s="1025">
        <v>804457</v>
      </c>
      <c r="B1245" s="1026" t="s">
        <v>6845</v>
      </c>
      <c r="C1245" s="1025" t="s">
        <v>5022</v>
      </c>
      <c r="D1245" s="577">
        <f t="shared" si="19"/>
        <v>12758.34</v>
      </c>
      <c r="G1245" s="1027">
        <v>12607.06</v>
      </c>
      <c r="J1245" s="570" t="s">
        <v>5368</v>
      </c>
      <c r="K1245" s="645">
        <f>IFERROR(VLOOKUP(J1245,REAJUSTE!A:Y,25,FALSE),"")</f>
        <v>1.012</v>
      </c>
    </row>
    <row r="1246" spans="1:11" ht="18" x14ac:dyDescent="0.25">
      <c r="A1246" s="1025">
        <v>804357</v>
      </c>
      <c r="B1246" s="1026" t="s">
        <v>6846</v>
      </c>
      <c r="C1246" s="1025" t="s">
        <v>5022</v>
      </c>
      <c r="D1246" s="577">
        <f t="shared" si="19"/>
        <v>6322.49</v>
      </c>
      <c r="G1246" s="1027">
        <v>6247.52</v>
      </c>
      <c r="J1246" s="570" t="s">
        <v>5368</v>
      </c>
      <c r="K1246" s="645">
        <f>IFERROR(VLOOKUP(J1246,REAJUSTE!A:Y,25,FALSE),"")</f>
        <v>1.012</v>
      </c>
    </row>
    <row r="1247" spans="1:11" ht="18" x14ac:dyDescent="0.25">
      <c r="A1247" s="1025">
        <v>804456</v>
      </c>
      <c r="B1247" s="1026" t="s">
        <v>6847</v>
      </c>
      <c r="C1247" s="1025" t="s">
        <v>5022</v>
      </c>
      <c r="D1247" s="577">
        <f t="shared" si="19"/>
        <v>9825.24</v>
      </c>
      <c r="G1247" s="1027">
        <v>9708.74</v>
      </c>
      <c r="J1247" s="570" t="s">
        <v>5368</v>
      </c>
      <c r="K1247" s="645">
        <f>IFERROR(VLOOKUP(J1247,REAJUSTE!A:Y,25,FALSE),"")</f>
        <v>1.012</v>
      </c>
    </row>
    <row r="1248" spans="1:11" ht="18" x14ac:dyDescent="0.25">
      <c r="A1248" s="1025">
        <v>804356</v>
      </c>
      <c r="B1248" s="1026" t="s">
        <v>6848</v>
      </c>
      <c r="C1248" s="1025" t="s">
        <v>5022</v>
      </c>
      <c r="D1248" s="577">
        <f t="shared" si="19"/>
        <v>4859.6899999999996</v>
      </c>
      <c r="G1248" s="1027">
        <v>4802.07</v>
      </c>
      <c r="J1248" s="570" t="s">
        <v>5368</v>
      </c>
      <c r="K1248" s="645">
        <f>IFERROR(VLOOKUP(J1248,REAJUSTE!A:Y,25,FALSE),"")</f>
        <v>1.012</v>
      </c>
    </row>
    <row r="1249" spans="1:11" ht="18" x14ac:dyDescent="0.25">
      <c r="A1249" s="1025">
        <v>804361</v>
      </c>
      <c r="B1249" s="1026" t="s">
        <v>6849</v>
      </c>
      <c r="C1249" s="1025" t="s">
        <v>5022</v>
      </c>
      <c r="D1249" s="577">
        <f t="shared" si="19"/>
        <v>6367.35</v>
      </c>
      <c r="G1249" s="1027">
        <v>6291.85</v>
      </c>
      <c r="J1249" s="570" t="s">
        <v>5368</v>
      </c>
      <c r="K1249" s="645">
        <f>IFERROR(VLOOKUP(J1249,REAJUSTE!A:Y,25,FALSE),"")</f>
        <v>1.012</v>
      </c>
    </row>
    <row r="1250" spans="1:11" ht="18" x14ac:dyDescent="0.25">
      <c r="A1250" s="1025">
        <v>804360</v>
      </c>
      <c r="B1250" s="1026" t="s">
        <v>6850</v>
      </c>
      <c r="C1250" s="1025" t="s">
        <v>5022</v>
      </c>
      <c r="D1250" s="577">
        <f t="shared" si="19"/>
        <v>4898.24</v>
      </c>
      <c r="G1250" s="1027">
        <v>4840.16</v>
      </c>
      <c r="J1250" s="570" t="s">
        <v>5368</v>
      </c>
      <c r="K1250" s="645">
        <f>IFERROR(VLOOKUP(J1250,REAJUSTE!A:Y,25,FALSE),"")</f>
        <v>1.012</v>
      </c>
    </row>
    <row r="1251" spans="1:11" ht="18" x14ac:dyDescent="0.25">
      <c r="A1251" s="1025">
        <v>804459</v>
      </c>
      <c r="B1251" s="1026" t="s">
        <v>6851</v>
      </c>
      <c r="C1251" s="1025" t="s">
        <v>5022</v>
      </c>
      <c r="D1251" s="577">
        <f t="shared" si="19"/>
        <v>13352.46</v>
      </c>
      <c r="G1251" s="1027">
        <v>13194.14</v>
      </c>
      <c r="J1251" s="570" t="s">
        <v>5368</v>
      </c>
      <c r="K1251" s="645">
        <f>IFERROR(VLOOKUP(J1251,REAJUSTE!A:Y,25,FALSE),"")</f>
        <v>1.012</v>
      </c>
    </row>
    <row r="1252" spans="1:11" ht="18" x14ac:dyDescent="0.25">
      <c r="A1252" s="1025">
        <v>804363</v>
      </c>
      <c r="B1252" s="1026" t="s">
        <v>6852</v>
      </c>
      <c r="C1252" s="1025" t="s">
        <v>5022</v>
      </c>
      <c r="D1252" s="577">
        <f t="shared" si="19"/>
        <v>6424.79</v>
      </c>
      <c r="G1252" s="1027">
        <v>6348.61</v>
      </c>
      <c r="J1252" s="570" t="s">
        <v>5368</v>
      </c>
      <c r="K1252" s="645">
        <f>IFERROR(VLOOKUP(J1252,REAJUSTE!A:Y,25,FALSE),"")</f>
        <v>1.012</v>
      </c>
    </row>
    <row r="1253" spans="1:11" ht="18" x14ac:dyDescent="0.25">
      <c r="A1253" s="1025">
        <v>804458</v>
      </c>
      <c r="B1253" s="1026" t="s">
        <v>6853</v>
      </c>
      <c r="C1253" s="1025" t="s">
        <v>5022</v>
      </c>
      <c r="D1253" s="577">
        <f t="shared" si="19"/>
        <v>10279.6</v>
      </c>
      <c r="G1253" s="1027">
        <v>10157.709999999999</v>
      </c>
      <c r="J1253" s="570" t="s">
        <v>5368</v>
      </c>
      <c r="K1253" s="645">
        <f>IFERROR(VLOOKUP(J1253,REAJUSTE!A:Y,25,FALSE),"")</f>
        <v>1.012</v>
      </c>
    </row>
    <row r="1254" spans="1:11" ht="18" x14ac:dyDescent="0.25">
      <c r="A1254" s="1025">
        <v>804362</v>
      </c>
      <c r="B1254" s="1026" t="s">
        <v>6854</v>
      </c>
      <c r="C1254" s="1025" t="s">
        <v>5022</v>
      </c>
      <c r="D1254" s="577">
        <f t="shared" si="19"/>
        <v>4947.72</v>
      </c>
      <c r="G1254" s="1027">
        <v>4889.0600000000004</v>
      </c>
      <c r="J1254" s="570" t="s">
        <v>5368</v>
      </c>
      <c r="K1254" s="645">
        <f>IFERROR(VLOOKUP(J1254,REAJUSTE!A:Y,25,FALSE),"")</f>
        <v>1.012</v>
      </c>
    </row>
    <row r="1255" spans="1:11" ht="18" x14ac:dyDescent="0.25">
      <c r="A1255" s="1025">
        <v>804365</v>
      </c>
      <c r="B1255" s="1026" t="s">
        <v>6855</v>
      </c>
      <c r="C1255" s="1025" t="s">
        <v>5022</v>
      </c>
      <c r="D1255" s="577">
        <f t="shared" si="19"/>
        <v>6507.72</v>
      </c>
      <c r="G1255" s="1027">
        <v>6430.56</v>
      </c>
      <c r="J1255" s="570" t="s">
        <v>5368</v>
      </c>
      <c r="K1255" s="645">
        <f>IFERROR(VLOOKUP(J1255,REAJUSTE!A:Y,25,FALSE),"")</f>
        <v>1.012</v>
      </c>
    </row>
    <row r="1256" spans="1:11" ht="18" x14ac:dyDescent="0.25">
      <c r="A1256" s="1025">
        <v>804364</v>
      </c>
      <c r="B1256" s="1026" t="s">
        <v>6856</v>
      </c>
      <c r="C1256" s="1025" t="s">
        <v>5022</v>
      </c>
      <c r="D1256" s="577">
        <f t="shared" si="19"/>
        <v>5019.54</v>
      </c>
      <c r="G1256" s="1027">
        <v>4960.0200000000004</v>
      </c>
      <c r="J1256" s="570" t="s">
        <v>5368</v>
      </c>
      <c r="K1256" s="645">
        <f>IFERROR(VLOOKUP(J1256,REAJUSTE!A:Y,25,FALSE),"")</f>
        <v>1.012</v>
      </c>
    </row>
    <row r="1257" spans="1:11" ht="18" x14ac:dyDescent="0.25">
      <c r="A1257" s="1025">
        <v>804367</v>
      </c>
      <c r="B1257" s="1026" t="s">
        <v>6857</v>
      </c>
      <c r="C1257" s="1025" t="s">
        <v>5022</v>
      </c>
      <c r="D1257" s="577">
        <f t="shared" si="19"/>
        <v>6620.28</v>
      </c>
      <c r="G1257" s="1027">
        <v>6541.78</v>
      </c>
      <c r="J1257" s="570" t="s">
        <v>5368</v>
      </c>
      <c r="K1257" s="645">
        <f>IFERROR(VLOOKUP(J1257,REAJUSTE!A:Y,25,FALSE),"")</f>
        <v>1.012</v>
      </c>
    </row>
    <row r="1258" spans="1:11" ht="18" x14ac:dyDescent="0.25">
      <c r="A1258" s="1025">
        <v>804366</v>
      </c>
      <c r="B1258" s="1026" t="s">
        <v>6858</v>
      </c>
      <c r="C1258" s="1025" t="s">
        <v>5022</v>
      </c>
      <c r="D1258" s="577">
        <f t="shared" si="19"/>
        <v>5117.95</v>
      </c>
      <c r="G1258" s="1027">
        <v>5057.2700000000004</v>
      </c>
      <c r="J1258" s="570" t="s">
        <v>5368</v>
      </c>
      <c r="K1258" s="645">
        <f>IFERROR(VLOOKUP(J1258,REAJUSTE!A:Y,25,FALSE),"")</f>
        <v>1.012</v>
      </c>
    </row>
    <row r="1259" spans="1:11" ht="18" x14ac:dyDescent="0.25">
      <c r="A1259" s="1025">
        <v>804461</v>
      </c>
      <c r="B1259" s="1026" t="s">
        <v>6859</v>
      </c>
      <c r="C1259" s="1025" t="s">
        <v>5022</v>
      </c>
      <c r="D1259" s="577">
        <f t="shared" si="19"/>
        <v>14930.09</v>
      </c>
      <c r="G1259" s="1027">
        <v>14753.06</v>
      </c>
      <c r="J1259" s="570" t="s">
        <v>5368</v>
      </c>
      <c r="K1259" s="645">
        <f>IFERROR(VLOOKUP(J1259,REAJUSTE!A:Y,25,FALSE),"")</f>
        <v>1.012</v>
      </c>
    </row>
    <row r="1260" spans="1:11" ht="18" x14ac:dyDescent="0.25">
      <c r="A1260" s="1025">
        <v>804369</v>
      </c>
      <c r="B1260" s="1026" t="s">
        <v>6860</v>
      </c>
      <c r="C1260" s="1025" t="s">
        <v>5022</v>
      </c>
      <c r="D1260" s="577">
        <f t="shared" si="19"/>
        <v>6767.02</v>
      </c>
      <c r="G1260" s="1027">
        <v>6686.78</v>
      </c>
      <c r="J1260" s="570" t="s">
        <v>5368</v>
      </c>
      <c r="K1260" s="645">
        <f>IFERROR(VLOOKUP(J1260,REAJUSTE!A:Y,25,FALSE),"")</f>
        <v>1.012</v>
      </c>
    </row>
    <row r="1261" spans="1:11" ht="18" x14ac:dyDescent="0.25">
      <c r="A1261" s="1025">
        <v>804460</v>
      </c>
      <c r="B1261" s="1026" t="s">
        <v>6861</v>
      </c>
      <c r="C1261" s="1025" t="s">
        <v>5022</v>
      </c>
      <c r="D1261" s="577">
        <f t="shared" si="19"/>
        <v>11486.14</v>
      </c>
      <c r="G1261" s="1027">
        <v>11349.95</v>
      </c>
      <c r="J1261" s="570" t="s">
        <v>5368</v>
      </c>
      <c r="K1261" s="645">
        <f>IFERROR(VLOOKUP(J1261,REAJUSTE!A:Y,25,FALSE),"")</f>
        <v>1.012</v>
      </c>
    </row>
    <row r="1262" spans="1:11" ht="18" x14ac:dyDescent="0.25">
      <c r="A1262" s="1025">
        <v>804371</v>
      </c>
      <c r="B1262" s="1026" t="s">
        <v>6862</v>
      </c>
      <c r="C1262" s="1025" t="s">
        <v>5022</v>
      </c>
      <c r="D1262" s="577">
        <f t="shared" si="19"/>
        <v>6956.23</v>
      </c>
      <c r="G1262" s="1027">
        <v>6873.75</v>
      </c>
      <c r="J1262" s="570" t="s">
        <v>5368</v>
      </c>
      <c r="K1262" s="645">
        <f>IFERROR(VLOOKUP(J1262,REAJUSTE!A:Y,25,FALSE),"")</f>
        <v>1.012</v>
      </c>
    </row>
    <row r="1263" spans="1:11" ht="18" x14ac:dyDescent="0.25">
      <c r="A1263" s="1025">
        <v>804370</v>
      </c>
      <c r="B1263" s="1026" t="s">
        <v>6863</v>
      </c>
      <c r="C1263" s="1025" t="s">
        <v>5022</v>
      </c>
      <c r="D1263" s="577">
        <f t="shared" si="19"/>
        <v>5416.94</v>
      </c>
      <c r="G1263" s="1027">
        <v>5352.71</v>
      </c>
      <c r="J1263" s="570" t="s">
        <v>5368</v>
      </c>
      <c r="K1263" s="645">
        <f>IFERROR(VLOOKUP(J1263,REAJUSTE!A:Y,25,FALSE),"")</f>
        <v>1.012</v>
      </c>
    </row>
    <row r="1264" spans="1:11" ht="18" x14ac:dyDescent="0.25">
      <c r="A1264" s="1025">
        <v>804373</v>
      </c>
      <c r="B1264" s="1026" t="s">
        <v>6864</v>
      </c>
      <c r="C1264" s="1025" t="s">
        <v>5022</v>
      </c>
      <c r="D1264" s="577">
        <f t="shared" si="19"/>
        <v>7200.43</v>
      </c>
      <c r="G1264" s="1027">
        <v>7115.05</v>
      </c>
      <c r="J1264" s="570" t="s">
        <v>5368</v>
      </c>
      <c r="K1264" s="645">
        <f>IFERROR(VLOOKUP(J1264,REAJUSTE!A:Y,25,FALSE),"")</f>
        <v>1.012</v>
      </c>
    </row>
    <row r="1265" spans="1:11" ht="18" x14ac:dyDescent="0.25">
      <c r="A1265" s="1025">
        <v>804372</v>
      </c>
      <c r="B1265" s="1026" t="s">
        <v>6865</v>
      </c>
      <c r="C1265" s="1025" t="s">
        <v>5022</v>
      </c>
      <c r="D1265" s="577">
        <f t="shared" si="19"/>
        <v>5638.74</v>
      </c>
      <c r="G1265" s="1027">
        <v>5571.88</v>
      </c>
      <c r="J1265" s="570" t="s">
        <v>5368</v>
      </c>
      <c r="K1265" s="645">
        <f>IFERROR(VLOOKUP(J1265,REAJUSTE!A:Y,25,FALSE),"")</f>
        <v>1.012</v>
      </c>
    </row>
    <row r="1266" spans="1:11" ht="18" x14ac:dyDescent="0.25">
      <c r="A1266" s="1025">
        <v>804463</v>
      </c>
      <c r="B1266" s="1026" t="s">
        <v>6866</v>
      </c>
      <c r="C1266" s="1025" t="s">
        <v>5022</v>
      </c>
      <c r="D1266" s="577">
        <f t="shared" si="19"/>
        <v>18544.75</v>
      </c>
      <c r="G1266" s="1027">
        <v>18324.86</v>
      </c>
      <c r="J1266" s="570" t="s">
        <v>5368</v>
      </c>
      <c r="K1266" s="645">
        <f>IFERROR(VLOOKUP(J1266,REAJUSTE!A:Y,25,FALSE),"")</f>
        <v>1.012</v>
      </c>
    </row>
    <row r="1267" spans="1:11" ht="18" x14ac:dyDescent="0.25">
      <c r="A1267" s="1025">
        <v>804375</v>
      </c>
      <c r="B1267" s="1026" t="s">
        <v>6867</v>
      </c>
      <c r="C1267" s="1025" t="s">
        <v>5022</v>
      </c>
      <c r="D1267" s="577">
        <f t="shared" si="19"/>
        <v>7521.76</v>
      </c>
      <c r="G1267" s="1027">
        <v>7432.57</v>
      </c>
      <c r="J1267" s="570" t="s">
        <v>5368</v>
      </c>
      <c r="K1267" s="645">
        <f>IFERROR(VLOOKUP(J1267,REAJUSTE!A:Y,25,FALSE),"")</f>
        <v>1.012</v>
      </c>
    </row>
    <row r="1268" spans="1:11" ht="18" x14ac:dyDescent="0.25">
      <c r="A1268" s="1025">
        <v>804462</v>
      </c>
      <c r="B1268" s="1026" t="s">
        <v>6868</v>
      </c>
      <c r="C1268" s="1025" t="s">
        <v>5022</v>
      </c>
      <c r="D1268" s="577">
        <f t="shared" si="19"/>
        <v>14244</v>
      </c>
      <c r="G1268" s="1027">
        <v>14075.1</v>
      </c>
      <c r="J1268" s="570" t="s">
        <v>5368</v>
      </c>
      <c r="K1268" s="645">
        <f>IFERROR(VLOOKUP(J1268,REAJUSTE!A:Y,25,FALSE),"")</f>
        <v>1.012</v>
      </c>
    </row>
    <row r="1269" spans="1:11" ht="18" x14ac:dyDescent="0.25">
      <c r="A1269" s="1025">
        <v>804374</v>
      </c>
      <c r="B1269" s="1026" t="s">
        <v>6869</v>
      </c>
      <c r="C1269" s="1025" t="s">
        <v>5022</v>
      </c>
      <c r="D1269" s="577">
        <f t="shared" si="19"/>
        <v>5935.12</v>
      </c>
      <c r="G1269" s="1027">
        <v>5864.75</v>
      </c>
      <c r="J1269" s="570" t="s">
        <v>5368</v>
      </c>
      <c r="K1269" s="645">
        <f>IFERROR(VLOOKUP(J1269,REAJUSTE!A:Y,25,FALSE),"")</f>
        <v>1.012</v>
      </c>
    </row>
    <row r="1270" spans="1:11" ht="18" x14ac:dyDescent="0.25">
      <c r="A1270" s="1025">
        <v>804359</v>
      </c>
      <c r="B1270" s="1026" t="s">
        <v>6870</v>
      </c>
      <c r="C1270" s="1025" t="s">
        <v>5022</v>
      </c>
      <c r="D1270" s="577">
        <f t="shared" si="19"/>
        <v>6333.86</v>
      </c>
      <c r="G1270" s="1027">
        <v>6258.76</v>
      </c>
      <c r="J1270" s="570" t="s">
        <v>5368</v>
      </c>
      <c r="K1270" s="645">
        <f>IFERROR(VLOOKUP(J1270,REAJUSTE!A:Y,25,FALSE),"")</f>
        <v>1.012</v>
      </c>
    </row>
    <row r="1271" spans="1:11" ht="18" x14ac:dyDescent="0.25">
      <c r="A1271" s="1025">
        <v>804358</v>
      </c>
      <c r="B1271" s="1026" t="s">
        <v>6871</v>
      </c>
      <c r="C1271" s="1025" t="s">
        <v>5022</v>
      </c>
      <c r="D1271" s="577">
        <f t="shared" si="19"/>
        <v>4869.5600000000004</v>
      </c>
      <c r="G1271" s="1027">
        <v>4811.82</v>
      </c>
      <c r="J1271" s="570" t="s">
        <v>5368</v>
      </c>
      <c r="K1271" s="645">
        <f>IFERROR(VLOOKUP(J1271,REAJUSTE!A:Y,25,FALSE),"")</f>
        <v>1.012</v>
      </c>
    </row>
    <row r="1272" spans="1:11" ht="18" x14ac:dyDescent="0.25">
      <c r="A1272" s="1025">
        <v>804368</v>
      </c>
      <c r="B1272" s="1026" t="s">
        <v>6872</v>
      </c>
      <c r="C1272" s="1025" t="s">
        <v>5022</v>
      </c>
      <c r="D1272" s="577">
        <f t="shared" si="19"/>
        <v>5247.57</v>
      </c>
      <c r="G1272" s="1027">
        <v>5185.3500000000004</v>
      </c>
      <c r="J1272" s="570" t="s">
        <v>5368</v>
      </c>
      <c r="K1272" s="645">
        <f>IFERROR(VLOOKUP(J1272,REAJUSTE!A:Y,25,FALSE),"")</f>
        <v>1.012</v>
      </c>
    </row>
    <row r="1273" spans="1:11" ht="18" x14ac:dyDescent="0.25">
      <c r="A1273" s="1025">
        <v>804465</v>
      </c>
      <c r="B1273" s="1026" t="s">
        <v>6873</v>
      </c>
      <c r="C1273" s="1025" t="s">
        <v>7</v>
      </c>
      <c r="D1273" s="577">
        <f t="shared" si="19"/>
        <v>124.82</v>
      </c>
      <c r="G1273" s="1027">
        <v>123.34</v>
      </c>
      <c r="J1273" s="570" t="s">
        <v>5368</v>
      </c>
      <c r="K1273" s="645">
        <f>IFERROR(VLOOKUP(J1273,REAJUSTE!A:Y,25,FALSE),"")</f>
        <v>1.012</v>
      </c>
    </row>
    <row r="1274" spans="1:11" ht="18" x14ac:dyDescent="0.25">
      <c r="A1274" s="1025">
        <v>804464</v>
      </c>
      <c r="B1274" s="1026" t="s">
        <v>6874</v>
      </c>
      <c r="C1274" s="1025" t="s">
        <v>7</v>
      </c>
      <c r="D1274" s="577">
        <f t="shared" si="19"/>
        <v>104.54</v>
      </c>
      <c r="G1274" s="1027">
        <v>103.31</v>
      </c>
      <c r="J1274" s="570" t="s">
        <v>5368</v>
      </c>
      <c r="K1274" s="645">
        <f>IFERROR(VLOOKUP(J1274,REAJUSTE!A:Y,25,FALSE),"")</f>
        <v>1.012</v>
      </c>
    </row>
    <row r="1275" spans="1:11" ht="18" x14ac:dyDescent="0.25">
      <c r="A1275" s="1025">
        <v>804475</v>
      </c>
      <c r="B1275" s="1026" t="s">
        <v>6875</v>
      </c>
      <c r="C1275" s="1025" t="s">
        <v>7</v>
      </c>
      <c r="D1275" s="577">
        <f t="shared" si="19"/>
        <v>137.66</v>
      </c>
      <c r="G1275" s="1027">
        <v>136.03</v>
      </c>
      <c r="J1275" s="570" t="s">
        <v>5368</v>
      </c>
      <c r="K1275" s="645">
        <f>IFERROR(VLOOKUP(J1275,REAJUSTE!A:Y,25,FALSE),"")</f>
        <v>1.012</v>
      </c>
    </row>
    <row r="1276" spans="1:11" ht="18" x14ac:dyDescent="0.25">
      <c r="A1276" s="1025">
        <v>804474</v>
      </c>
      <c r="B1276" s="1026" t="s">
        <v>6876</v>
      </c>
      <c r="C1276" s="1025" t="s">
        <v>7</v>
      </c>
      <c r="D1276" s="577">
        <f t="shared" si="19"/>
        <v>117.4</v>
      </c>
      <c r="G1276" s="1027">
        <v>116.01</v>
      </c>
      <c r="J1276" s="570" t="s">
        <v>5368</v>
      </c>
      <c r="K1276" s="645">
        <f>IFERROR(VLOOKUP(J1276,REAJUSTE!A:Y,25,FALSE),"")</f>
        <v>1.012</v>
      </c>
    </row>
    <row r="1277" spans="1:11" ht="18" x14ac:dyDescent="0.25">
      <c r="A1277" s="1025">
        <v>804485</v>
      </c>
      <c r="B1277" s="1026" t="s">
        <v>6877</v>
      </c>
      <c r="C1277" s="1025" t="s">
        <v>7</v>
      </c>
      <c r="D1277" s="577">
        <f t="shared" si="19"/>
        <v>201.84</v>
      </c>
      <c r="G1277" s="1027">
        <v>199.45</v>
      </c>
      <c r="J1277" s="570" t="s">
        <v>5368</v>
      </c>
      <c r="K1277" s="645">
        <f>IFERROR(VLOOKUP(J1277,REAJUSTE!A:Y,25,FALSE),"")</f>
        <v>1.012</v>
      </c>
    </row>
    <row r="1278" spans="1:11" ht="18" x14ac:dyDescent="0.25">
      <c r="A1278" s="1025">
        <v>804484</v>
      </c>
      <c r="B1278" s="1026" t="s">
        <v>6878</v>
      </c>
      <c r="C1278" s="1025" t="s">
        <v>7</v>
      </c>
      <c r="D1278" s="577">
        <f t="shared" si="19"/>
        <v>181.67</v>
      </c>
      <c r="G1278" s="1027">
        <v>179.52</v>
      </c>
      <c r="J1278" s="570" t="s">
        <v>5368</v>
      </c>
      <c r="K1278" s="645">
        <f>IFERROR(VLOOKUP(J1278,REAJUSTE!A:Y,25,FALSE),"")</f>
        <v>1.012</v>
      </c>
    </row>
    <row r="1279" spans="1:11" ht="18" x14ac:dyDescent="0.25">
      <c r="A1279" s="1025">
        <v>804495</v>
      </c>
      <c r="B1279" s="1026" t="s">
        <v>6879</v>
      </c>
      <c r="C1279" s="1025" t="s">
        <v>7</v>
      </c>
      <c r="D1279" s="577">
        <f t="shared" si="19"/>
        <v>251.71</v>
      </c>
      <c r="G1279" s="1027">
        <v>248.73</v>
      </c>
      <c r="J1279" s="570" t="s">
        <v>5368</v>
      </c>
      <c r="K1279" s="645">
        <f>IFERROR(VLOOKUP(J1279,REAJUSTE!A:Y,25,FALSE),"")</f>
        <v>1.012</v>
      </c>
    </row>
    <row r="1280" spans="1:11" ht="18" x14ac:dyDescent="0.25">
      <c r="A1280" s="1025">
        <v>804494</v>
      </c>
      <c r="B1280" s="1026" t="s">
        <v>6880</v>
      </c>
      <c r="C1280" s="1025" t="s">
        <v>7</v>
      </c>
      <c r="D1280" s="577">
        <f t="shared" si="19"/>
        <v>227.81</v>
      </c>
      <c r="G1280" s="1027">
        <v>225.11</v>
      </c>
      <c r="J1280" s="570" t="s">
        <v>5368</v>
      </c>
      <c r="K1280" s="645">
        <f>IFERROR(VLOOKUP(J1280,REAJUSTE!A:Y,25,FALSE),"")</f>
        <v>1.012</v>
      </c>
    </row>
    <row r="1281" spans="1:11" ht="18" x14ac:dyDescent="0.25">
      <c r="A1281" s="1025">
        <v>804467</v>
      </c>
      <c r="B1281" s="1026" t="s">
        <v>6881</v>
      </c>
      <c r="C1281" s="1025" t="s">
        <v>7</v>
      </c>
      <c r="D1281" s="577">
        <f t="shared" si="19"/>
        <v>190.05</v>
      </c>
      <c r="G1281" s="1027">
        <v>187.8</v>
      </c>
      <c r="J1281" s="570" t="s">
        <v>5368</v>
      </c>
      <c r="K1281" s="645">
        <f>IFERROR(VLOOKUP(J1281,REAJUSTE!A:Y,25,FALSE),"")</f>
        <v>1.012</v>
      </c>
    </row>
    <row r="1282" spans="1:11" ht="18" x14ac:dyDescent="0.25">
      <c r="A1282" s="1025">
        <v>804466</v>
      </c>
      <c r="B1282" s="1026" t="s">
        <v>6882</v>
      </c>
      <c r="C1282" s="1025" t="s">
        <v>7</v>
      </c>
      <c r="D1282" s="577">
        <f t="shared" si="19"/>
        <v>157.76</v>
      </c>
      <c r="G1282" s="1027">
        <v>155.88999999999999</v>
      </c>
      <c r="J1282" s="570" t="s">
        <v>5368</v>
      </c>
      <c r="K1282" s="645">
        <f>IFERROR(VLOOKUP(J1282,REAJUSTE!A:Y,25,FALSE),"")</f>
        <v>1.012</v>
      </c>
    </row>
    <row r="1283" spans="1:11" ht="18" x14ac:dyDescent="0.25">
      <c r="A1283" s="1025">
        <v>804477</v>
      </c>
      <c r="B1283" s="1026" t="s">
        <v>6883</v>
      </c>
      <c r="C1283" s="1025" t="s">
        <v>7</v>
      </c>
      <c r="D1283" s="577">
        <f t="shared" si="19"/>
        <v>241.39</v>
      </c>
      <c r="G1283" s="1027">
        <v>238.53</v>
      </c>
      <c r="J1283" s="570" t="s">
        <v>5368</v>
      </c>
      <c r="K1283" s="645">
        <f>IFERROR(VLOOKUP(J1283,REAJUSTE!A:Y,25,FALSE),"")</f>
        <v>1.012</v>
      </c>
    </row>
    <row r="1284" spans="1:11" ht="18" x14ac:dyDescent="0.25">
      <c r="A1284" s="1025">
        <v>804476</v>
      </c>
      <c r="B1284" s="1026" t="s">
        <v>6884</v>
      </c>
      <c r="C1284" s="1025" t="s">
        <v>7</v>
      </c>
      <c r="D1284" s="577">
        <f t="shared" si="19"/>
        <v>209.18</v>
      </c>
      <c r="G1284" s="1027">
        <v>206.7</v>
      </c>
      <c r="J1284" s="570" t="s">
        <v>5368</v>
      </c>
      <c r="K1284" s="645">
        <f>IFERROR(VLOOKUP(J1284,REAJUSTE!A:Y,25,FALSE),"")</f>
        <v>1.012</v>
      </c>
    </row>
    <row r="1285" spans="1:11" ht="18" x14ac:dyDescent="0.25">
      <c r="A1285" s="1025">
        <v>804487</v>
      </c>
      <c r="B1285" s="1026" t="s">
        <v>6885</v>
      </c>
      <c r="C1285" s="1025" t="s">
        <v>7</v>
      </c>
      <c r="D1285" s="577">
        <f t="shared" si="19"/>
        <v>343.14</v>
      </c>
      <c r="G1285" s="1027">
        <v>339.08</v>
      </c>
      <c r="J1285" s="570" t="s">
        <v>5368</v>
      </c>
      <c r="K1285" s="645">
        <f>IFERROR(VLOOKUP(J1285,REAJUSTE!A:Y,25,FALSE),"")</f>
        <v>1.012</v>
      </c>
    </row>
    <row r="1286" spans="1:11" ht="18" x14ac:dyDescent="0.25">
      <c r="A1286" s="1025">
        <v>804486</v>
      </c>
      <c r="B1286" s="1026" t="s">
        <v>6886</v>
      </c>
      <c r="C1286" s="1025" t="s">
        <v>7</v>
      </c>
      <c r="D1286" s="577">
        <f t="shared" si="19"/>
        <v>307.08999999999997</v>
      </c>
      <c r="G1286" s="1027">
        <v>303.45</v>
      </c>
      <c r="J1286" s="570" t="s">
        <v>5368</v>
      </c>
      <c r="K1286" s="645">
        <f>IFERROR(VLOOKUP(J1286,REAJUSTE!A:Y,25,FALSE),"")</f>
        <v>1.012</v>
      </c>
    </row>
    <row r="1287" spans="1:11" ht="18" x14ac:dyDescent="0.25">
      <c r="A1287" s="1025">
        <v>804497</v>
      </c>
      <c r="B1287" s="1026" t="s">
        <v>6887</v>
      </c>
      <c r="C1287" s="1025" t="s">
        <v>7</v>
      </c>
      <c r="D1287" s="577">
        <f t="shared" si="19"/>
        <v>404.57</v>
      </c>
      <c r="G1287" s="1027">
        <v>399.78</v>
      </c>
      <c r="J1287" s="570" t="s">
        <v>5368</v>
      </c>
      <c r="K1287" s="645">
        <f>IFERROR(VLOOKUP(J1287,REAJUSTE!A:Y,25,FALSE),"")</f>
        <v>1.012</v>
      </c>
    </row>
    <row r="1288" spans="1:11" ht="18" x14ac:dyDescent="0.25">
      <c r="A1288" s="1025">
        <v>804496</v>
      </c>
      <c r="B1288" s="1026" t="s">
        <v>6888</v>
      </c>
      <c r="C1288" s="1025" t="s">
        <v>7</v>
      </c>
      <c r="D1288" s="577">
        <f t="shared" si="19"/>
        <v>360.91</v>
      </c>
      <c r="G1288" s="1027">
        <v>356.64</v>
      </c>
      <c r="J1288" s="570" t="s">
        <v>5368</v>
      </c>
      <c r="K1288" s="645">
        <f>IFERROR(VLOOKUP(J1288,REAJUSTE!A:Y,25,FALSE),"")</f>
        <v>1.012</v>
      </c>
    </row>
    <row r="1289" spans="1:11" ht="18" x14ac:dyDescent="0.25">
      <c r="A1289" s="1025">
        <v>804469</v>
      </c>
      <c r="B1289" s="1026" t="s">
        <v>6889</v>
      </c>
      <c r="C1289" s="1025" t="s">
        <v>7</v>
      </c>
      <c r="D1289" s="577">
        <f t="shared" si="19"/>
        <v>333.98</v>
      </c>
      <c r="G1289" s="1027">
        <v>330.02</v>
      </c>
      <c r="J1289" s="570" t="s">
        <v>5368</v>
      </c>
      <c r="K1289" s="645">
        <f>IFERROR(VLOOKUP(J1289,REAJUSTE!A:Y,25,FALSE),"")</f>
        <v>1.012</v>
      </c>
    </row>
    <row r="1290" spans="1:11" ht="18" x14ac:dyDescent="0.25">
      <c r="A1290" s="1025">
        <v>804468</v>
      </c>
      <c r="B1290" s="1026" t="s">
        <v>6890</v>
      </c>
      <c r="C1290" s="1025" t="s">
        <v>7</v>
      </c>
      <c r="D1290" s="577">
        <f t="shared" ref="D1290:D1353" si="20">TRUNC(G1290*K1290,2)</f>
        <v>289.7</v>
      </c>
      <c r="G1290" s="1027">
        <v>286.27</v>
      </c>
      <c r="J1290" s="570" t="s">
        <v>5368</v>
      </c>
      <c r="K1290" s="645">
        <f>IFERROR(VLOOKUP(J1290,REAJUSTE!A:Y,25,FALSE),"")</f>
        <v>1.012</v>
      </c>
    </row>
    <row r="1291" spans="1:11" ht="18" x14ac:dyDescent="0.25">
      <c r="A1291" s="1025">
        <v>804479</v>
      </c>
      <c r="B1291" s="1026" t="s">
        <v>6891</v>
      </c>
      <c r="C1291" s="1025" t="s">
        <v>7</v>
      </c>
      <c r="D1291" s="577">
        <f t="shared" si="20"/>
        <v>385.31</v>
      </c>
      <c r="G1291" s="1027">
        <v>380.75</v>
      </c>
      <c r="J1291" s="570" t="s">
        <v>5368</v>
      </c>
      <c r="K1291" s="645">
        <f>IFERROR(VLOOKUP(J1291,REAJUSTE!A:Y,25,FALSE),"")</f>
        <v>1.012</v>
      </c>
    </row>
    <row r="1292" spans="1:11" ht="18" x14ac:dyDescent="0.25">
      <c r="A1292" s="1025">
        <v>804478</v>
      </c>
      <c r="B1292" s="1026" t="s">
        <v>6892</v>
      </c>
      <c r="C1292" s="1025" t="s">
        <v>7</v>
      </c>
      <c r="D1292" s="577">
        <f t="shared" si="20"/>
        <v>341.12</v>
      </c>
      <c r="G1292" s="1027">
        <v>337.08</v>
      </c>
      <c r="J1292" s="570" t="s">
        <v>5368</v>
      </c>
      <c r="K1292" s="645">
        <f>IFERROR(VLOOKUP(J1292,REAJUSTE!A:Y,25,FALSE),"")</f>
        <v>1.012</v>
      </c>
    </row>
    <row r="1293" spans="1:11" ht="18" x14ac:dyDescent="0.25">
      <c r="A1293" s="1025">
        <v>804489</v>
      </c>
      <c r="B1293" s="1026" t="s">
        <v>6893</v>
      </c>
      <c r="C1293" s="1025" t="s">
        <v>7</v>
      </c>
      <c r="D1293" s="577">
        <f t="shared" si="20"/>
        <v>486.34</v>
      </c>
      <c r="G1293" s="1027">
        <v>480.58</v>
      </c>
      <c r="J1293" s="570" t="s">
        <v>5368</v>
      </c>
      <c r="K1293" s="645">
        <f>IFERROR(VLOOKUP(J1293,REAJUSTE!A:Y,25,FALSE),"")</f>
        <v>1.012</v>
      </c>
    </row>
    <row r="1294" spans="1:11" ht="18" x14ac:dyDescent="0.25">
      <c r="A1294" s="1025">
        <v>804488</v>
      </c>
      <c r="B1294" s="1026" t="s">
        <v>6894</v>
      </c>
      <c r="C1294" s="1025" t="s">
        <v>7</v>
      </c>
      <c r="D1294" s="577">
        <f t="shared" si="20"/>
        <v>429.93</v>
      </c>
      <c r="G1294" s="1027">
        <v>424.84</v>
      </c>
      <c r="J1294" s="570" t="s">
        <v>5368</v>
      </c>
      <c r="K1294" s="645">
        <f>IFERROR(VLOOKUP(J1294,REAJUSTE!A:Y,25,FALSE),"")</f>
        <v>1.012</v>
      </c>
    </row>
    <row r="1295" spans="1:11" ht="18" x14ac:dyDescent="0.25">
      <c r="A1295" s="1025">
        <v>804499</v>
      </c>
      <c r="B1295" s="1026" t="s">
        <v>6895</v>
      </c>
      <c r="C1295" s="1025" t="s">
        <v>7</v>
      </c>
      <c r="D1295" s="577">
        <f t="shared" si="20"/>
        <v>617.59</v>
      </c>
      <c r="G1295" s="1027">
        <v>610.27</v>
      </c>
      <c r="J1295" s="570" t="s">
        <v>5368</v>
      </c>
      <c r="K1295" s="645">
        <f>IFERROR(VLOOKUP(J1295,REAJUSTE!A:Y,25,FALSE),"")</f>
        <v>1.012</v>
      </c>
    </row>
    <row r="1296" spans="1:11" ht="18" x14ac:dyDescent="0.25">
      <c r="A1296" s="1025">
        <v>804498</v>
      </c>
      <c r="B1296" s="1026" t="s">
        <v>6896</v>
      </c>
      <c r="C1296" s="1025" t="s">
        <v>7</v>
      </c>
      <c r="D1296" s="577">
        <f t="shared" si="20"/>
        <v>551.79999999999995</v>
      </c>
      <c r="G1296" s="1027">
        <v>545.26</v>
      </c>
      <c r="J1296" s="570" t="s">
        <v>5368</v>
      </c>
      <c r="K1296" s="645">
        <f>IFERROR(VLOOKUP(J1296,REAJUSTE!A:Y,25,FALSE),"")</f>
        <v>1.012</v>
      </c>
    </row>
    <row r="1297" spans="1:11" ht="18" x14ac:dyDescent="0.25">
      <c r="A1297" s="1025">
        <v>804471</v>
      </c>
      <c r="B1297" s="1026" t="s">
        <v>6897</v>
      </c>
      <c r="C1297" s="1025" t="s">
        <v>7</v>
      </c>
      <c r="D1297" s="577">
        <f t="shared" si="20"/>
        <v>453.41</v>
      </c>
      <c r="G1297" s="1027">
        <v>448.04</v>
      </c>
      <c r="J1297" s="570" t="s">
        <v>5368</v>
      </c>
      <c r="K1297" s="645">
        <f>IFERROR(VLOOKUP(J1297,REAJUSTE!A:Y,25,FALSE),"")</f>
        <v>1.012</v>
      </c>
    </row>
    <row r="1298" spans="1:11" ht="18" x14ac:dyDescent="0.25">
      <c r="A1298" s="1025">
        <v>804470</v>
      </c>
      <c r="B1298" s="1026" t="s">
        <v>6898</v>
      </c>
      <c r="C1298" s="1025" t="s">
        <v>7</v>
      </c>
      <c r="D1298" s="577">
        <f t="shared" si="20"/>
        <v>388.95</v>
      </c>
      <c r="G1298" s="1027">
        <v>384.34</v>
      </c>
      <c r="J1298" s="570" t="s">
        <v>5368</v>
      </c>
      <c r="K1298" s="645">
        <f>IFERROR(VLOOKUP(J1298,REAJUSTE!A:Y,25,FALSE),"")</f>
        <v>1.012</v>
      </c>
    </row>
    <row r="1299" spans="1:11" ht="18" x14ac:dyDescent="0.25">
      <c r="A1299" s="1025">
        <v>804481</v>
      </c>
      <c r="B1299" s="1026" t="s">
        <v>6899</v>
      </c>
      <c r="C1299" s="1025" t="s">
        <v>7</v>
      </c>
      <c r="D1299" s="577">
        <f t="shared" si="20"/>
        <v>568.92999999999995</v>
      </c>
      <c r="G1299" s="1027">
        <v>562.19000000000005</v>
      </c>
      <c r="J1299" s="570" t="s">
        <v>5368</v>
      </c>
      <c r="K1299" s="645">
        <f>IFERROR(VLOOKUP(J1299,REAJUSTE!A:Y,25,FALSE),"")</f>
        <v>1.012</v>
      </c>
    </row>
    <row r="1300" spans="1:11" ht="18" x14ac:dyDescent="0.25">
      <c r="A1300" s="1025">
        <v>804480</v>
      </c>
      <c r="B1300" s="1026" t="s">
        <v>6900</v>
      </c>
      <c r="C1300" s="1025" t="s">
        <v>7</v>
      </c>
      <c r="D1300" s="577">
        <f t="shared" si="20"/>
        <v>504.64</v>
      </c>
      <c r="G1300" s="1027">
        <v>498.66</v>
      </c>
      <c r="J1300" s="570" t="s">
        <v>5368</v>
      </c>
      <c r="K1300" s="645">
        <f>IFERROR(VLOOKUP(J1300,REAJUSTE!A:Y,25,FALSE),"")</f>
        <v>1.012</v>
      </c>
    </row>
    <row r="1301" spans="1:11" ht="18" x14ac:dyDescent="0.25">
      <c r="A1301" s="1025">
        <v>804491</v>
      </c>
      <c r="B1301" s="1026" t="s">
        <v>6901</v>
      </c>
      <c r="C1301" s="1025" t="s">
        <v>7</v>
      </c>
      <c r="D1301" s="577">
        <f t="shared" si="20"/>
        <v>749.59</v>
      </c>
      <c r="G1301" s="1027">
        <v>740.71</v>
      </c>
      <c r="J1301" s="570" t="s">
        <v>5368</v>
      </c>
      <c r="K1301" s="645">
        <f>IFERROR(VLOOKUP(J1301,REAJUSTE!A:Y,25,FALSE),"")</f>
        <v>1.012</v>
      </c>
    </row>
    <row r="1302" spans="1:11" ht="18" x14ac:dyDescent="0.25">
      <c r="A1302" s="1025">
        <v>804490</v>
      </c>
      <c r="B1302" s="1026" t="s">
        <v>6902</v>
      </c>
      <c r="C1302" s="1025" t="s">
        <v>7</v>
      </c>
      <c r="D1302" s="577">
        <f t="shared" si="20"/>
        <v>663.72</v>
      </c>
      <c r="G1302" s="1027">
        <v>655.85</v>
      </c>
      <c r="J1302" s="570" t="s">
        <v>5368</v>
      </c>
      <c r="K1302" s="645">
        <f>IFERROR(VLOOKUP(J1302,REAJUSTE!A:Y,25,FALSE),"")</f>
        <v>1.012</v>
      </c>
    </row>
    <row r="1303" spans="1:11" ht="18" x14ac:dyDescent="0.25">
      <c r="A1303" s="1025">
        <v>804501</v>
      </c>
      <c r="B1303" s="1026" t="s">
        <v>6903</v>
      </c>
      <c r="C1303" s="1025" t="s">
        <v>7</v>
      </c>
      <c r="D1303" s="577">
        <f t="shared" si="20"/>
        <v>899.99</v>
      </c>
      <c r="G1303" s="1027">
        <v>889.32</v>
      </c>
      <c r="J1303" s="570" t="s">
        <v>5368</v>
      </c>
      <c r="K1303" s="645">
        <f>IFERROR(VLOOKUP(J1303,REAJUSTE!A:Y,25,FALSE),"")</f>
        <v>1.012</v>
      </c>
    </row>
    <row r="1304" spans="1:11" ht="18" x14ac:dyDescent="0.25">
      <c r="A1304" s="1025">
        <v>804500</v>
      </c>
      <c r="B1304" s="1026" t="s">
        <v>6904</v>
      </c>
      <c r="C1304" s="1025" t="s">
        <v>7</v>
      </c>
      <c r="D1304" s="577">
        <f t="shared" si="20"/>
        <v>802.63</v>
      </c>
      <c r="G1304" s="1027">
        <v>793.12</v>
      </c>
      <c r="J1304" s="570" t="s">
        <v>5368</v>
      </c>
      <c r="K1304" s="645">
        <f>IFERROR(VLOOKUP(J1304,REAJUSTE!A:Y,25,FALSE),"")</f>
        <v>1.012</v>
      </c>
    </row>
    <row r="1305" spans="1:11" ht="18" x14ac:dyDescent="0.25">
      <c r="A1305" s="1025">
        <v>804473</v>
      </c>
      <c r="B1305" s="1026" t="s">
        <v>6905</v>
      </c>
      <c r="C1305" s="1025" t="s">
        <v>7</v>
      </c>
      <c r="D1305" s="577">
        <f t="shared" si="20"/>
        <v>732.96</v>
      </c>
      <c r="G1305" s="1027">
        <v>724.27</v>
      </c>
      <c r="J1305" s="570" t="s">
        <v>5368</v>
      </c>
      <c r="K1305" s="645">
        <f>IFERROR(VLOOKUP(J1305,REAJUSTE!A:Y,25,FALSE),"")</f>
        <v>1.012</v>
      </c>
    </row>
    <row r="1306" spans="1:11" ht="18" x14ac:dyDescent="0.25">
      <c r="A1306" s="1025">
        <v>804472</v>
      </c>
      <c r="B1306" s="1026" t="s">
        <v>6906</v>
      </c>
      <c r="C1306" s="1025" t="s">
        <v>7</v>
      </c>
      <c r="D1306" s="577">
        <f t="shared" si="20"/>
        <v>632.26</v>
      </c>
      <c r="G1306" s="1027">
        <v>624.77</v>
      </c>
      <c r="J1306" s="570" t="s">
        <v>5368</v>
      </c>
      <c r="K1306" s="645">
        <f>IFERROR(VLOOKUP(J1306,REAJUSTE!A:Y,25,FALSE),"")</f>
        <v>1.012</v>
      </c>
    </row>
    <row r="1307" spans="1:11" ht="18" x14ac:dyDescent="0.25">
      <c r="A1307" s="1025">
        <v>804483</v>
      </c>
      <c r="B1307" s="1026" t="s">
        <v>6907</v>
      </c>
      <c r="C1307" s="1025" t="s">
        <v>7</v>
      </c>
      <c r="D1307" s="577">
        <f t="shared" si="20"/>
        <v>912.66</v>
      </c>
      <c r="G1307" s="1027">
        <v>901.84</v>
      </c>
      <c r="J1307" s="570" t="s">
        <v>5368</v>
      </c>
      <c r="K1307" s="645">
        <f>IFERROR(VLOOKUP(J1307,REAJUSTE!A:Y,25,FALSE),"")</f>
        <v>1.012</v>
      </c>
    </row>
    <row r="1308" spans="1:11" ht="18" x14ac:dyDescent="0.25">
      <c r="A1308" s="1025">
        <v>804482</v>
      </c>
      <c r="B1308" s="1026" t="s">
        <v>6908</v>
      </c>
      <c r="C1308" s="1025" t="s">
        <v>7</v>
      </c>
      <c r="D1308" s="577">
        <f t="shared" si="20"/>
        <v>812.23</v>
      </c>
      <c r="G1308" s="1027">
        <v>802.6</v>
      </c>
      <c r="J1308" s="570" t="s">
        <v>5368</v>
      </c>
      <c r="K1308" s="645">
        <f>IFERROR(VLOOKUP(J1308,REAJUSTE!A:Y,25,FALSE),"")</f>
        <v>1.012</v>
      </c>
    </row>
    <row r="1309" spans="1:11" ht="18" x14ac:dyDescent="0.25">
      <c r="A1309" s="1025">
        <v>804493</v>
      </c>
      <c r="B1309" s="1026" t="s">
        <v>6909</v>
      </c>
      <c r="C1309" s="1025" t="s">
        <v>7</v>
      </c>
      <c r="D1309" s="577">
        <f t="shared" si="20"/>
        <v>1203.3699999999999</v>
      </c>
      <c r="G1309" s="1027">
        <v>1189.1099999999999</v>
      </c>
      <c r="J1309" s="570" t="s">
        <v>5368</v>
      </c>
      <c r="K1309" s="645">
        <f>IFERROR(VLOOKUP(J1309,REAJUSTE!A:Y,25,FALSE),"")</f>
        <v>1.012</v>
      </c>
    </row>
    <row r="1310" spans="1:11" ht="18" x14ac:dyDescent="0.25">
      <c r="A1310" s="1025">
        <v>804492</v>
      </c>
      <c r="B1310" s="1026" t="s">
        <v>6910</v>
      </c>
      <c r="C1310" s="1025" t="s">
        <v>7</v>
      </c>
      <c r="D1310" s="577">
        <f t="shared" si="20"/>
        <v>1070.44</v>
      </c>
      <c r="G1310" s="1027">
        <v>1057.75</v>
      </c>
      <c r="J1310" s="570" t="s">
        <v>5368</v>
      </c>
      <c r="K1310" s="645">
        <f>IFERROR(VLOOKUP(J1310,REAJUSTE!A:Y,25,FALSE),"")</f>
        <v>1.012</v>
      </c>
    </row>
    <row r="1311" spans="1:11" ht="18" x14ac:dyDescent="0.25">
      <c r="A1311" s="1025">
        <v>804503</v>
      </c>
      <c r="B1311" s="1026" t="s">
        <v>6911</v>
      </c>
      <c r="C1311" s="1025" t="s">
        <v>7</v>
      </c>
      <c r="D1311" s="577">
        <f t="shared" si="20"/>
        <v>1435.96</v>
      </c>
      <c r="G1311" s="1027">
        <v>1418.94</v>
      </c>
      <c r="J1311" s="570" t="s">
        <v>5368</v>
      </c>
      <c r="K1311" s="645">
        <f>IFERROR(VLOOKUP(J1311,REAJUSTE!A:Y,25,FALSE),"")</f>
        <v>1.012</v>
      </c>
    </row>
    <row r="1312" spans="1:11" ht="18" x14ac:dyDescent="0.25">
      <c r="A1312" s="1025">
        <v>804502</v>
      </c>
      <c r="B1312" s="1026" t="s">
        <v>6912</v>
      </c>
      <c r="C1312" s="1025" t="s">
        <v>7</v>
      </c>
      <c r="D1312" s="577">
        <f t="shared" si="20"/>
        <v>1298.55</v>
      </c>
      <c r="G1312" s="1027">
        <v>1283.1600000000001</v>
      </c>
      <c r="J1312" s="570" t="s">
        <v>5368</v>
      </c>
      <c r="K1312" s="645">
        <f>IFERROR(VLOOKUP(J1312,REAJUSTE!A:Y,25,FALSE),"")</f>
        <v>1.012</v>
      </c>
    </row>
    <row r="1313" spans="1:11" ht="18" x14ac:dyDescent="0.25">
      <c r="A1313" s="1025">
        <v>804180</v>
      </c>
      <c r="B1313" s="1026" t="s">
        <v>6913</v>
      </c>
      <c r="C1313" s="1025" t="s">
        <v>7</v>
      </c>
      <c r="D1313" s="577">
        <f t="shared" si="20"/>
        <v>1120.27</v>
      </c>
      <c r="G1313" s="1027">
        <v>1106.99</v>
      </c>
      <c r="J1313" s="570" t="s">
        <v>5368</v>
      </c>
      <c r="K1313" s="645">
        <f>IFERROR(VLOOKUP(J1313,REAJUSTE!A:Y,25,FALSE),"")</f>
        <v>1.012</v>
      </c>
    </row>
    <row r="1314" spans="1:11" ht="18" x14ac:dyDescent="0.25">
      <c r="A1314" s="1025">
        <v>804181</v>
      </c>
      <c r="B1314" s="1026" t="s">
        <v>6914</v>
      </c>
      <c r="C1314" s="1025" t="s">
        <v>7</v>
      </c>
      <c r="D1314" s="577">
        <f t="shared" si="20"/>
        <v>1215.71</v>
      </c>
      <c r="G1314" s="1027">
        <v>1201.3</v>
      </c>
      <c r="J1314" s="570" t="s">
        <v>5368</v>
      </c>
      <c r="K1314" s="645">
        <f>IFERROR(VLOOKUP(J1314,REAJUSTE!A:Y,25,FALSE),"")</f>
        <v>1.012</v>
      </c>
    </row>
    <row r="1315" spans="1:11" ht="18" x14ac:dyDescent="0.25">
      <c r="A1315" s="1025">
        <v>804182</v>
      </c>
      <c r="B1315" s="1026" t="s">
        <v>6915</v>
      </c>
      <c r="C1315" s="1025" t="s">
        <v>7</v>
      </c>
      <c r="D1315" s="577">
        <f t="shared" si="20"/>
        <v>1210.1099999999999</v>
      </c>
      <c r="G1315" s="1027">
        <v>1195.77</v>
      </c>
      <c r="J1315" s="570" t="s">
        <v>5368</v>
      </c>
      <c r="K1315" s="645">
        <f>IFERROR(VLOOKUP(J1315,REAJUSTE!A:Y,25,FALSE),"")</f>
        <v>1.012</v>
      </c>
    </row>
    <row r="1316" spans="1:11" ht="18" x14ac:dyDescent="0.25">
      <c r="A1316" s="1025">
        <v>804183</v>
      </c>
      <c r="B1316" s="1026" t="s">
        <v>6916</v>
      </c>
      <c r="C1316" s="1025" t="s">
        <v>7</v>
      </c>
      <c r="D1316" s="577">
        <f t="shared" si="20"/>
        <v>1305.57</v>
      </c>
      <c r="G1316" s="1027">
        <v>1290.0899999999999</v>
      </c>
      <c r="J1316" s="570" t="s">
        <v>5368</v>
      </c>
      <c r="K1316" s="645">
        <f>IFERROR(VLOOKUP(J1316,REAJUSTE!A:Y,25,FALSE),"")</f>
        <v>1.012</v>
      </c>
    </row>
    <row r="1317" spans="1:11" ht="18" x14ac:dyDescent="0.25">
      <c r="A1317" s="1025">
        <v>804184</v>
      </c>
      <c r="B1317" s="1026" t="s">
        <v>6917</v>
      </c>
      <c r="C1317" s="1025" t="s">
        <v>7</v>
      </c>
      <c r="D1317" s="577">
        <f t="shared" si="20"/>
        <v>1687.26</v>
      </c>
      <c r="G1317" s="1027">
        <v>1667.26</v>
      </c>
      <c r="J1317" s="570" t="s">
        <v>5368</v>
      </c>
      <c r="K1317" s="645">
        <f>IFERROR(VLOOKUP(J1317,REAJUSTE!A:Y,25,FALSE),"")</f>
        <v>1.012</v>
      </c>
    </row>
    <row r="1318" spans="1:11" ht="18" x14ac:dyDescent="0.25">
      <c r="A1318" s="1025">
        <v>804185</v>
      </c>
      <c r="B1318" s="1026" t="s">
        <v>6918</v>
      </c>
      <c r="C1318" s="1025" t="s">
        <v>7</v>
      </c>
      <c r="D1318" s="577">
        <f t="shared" si="20"/>
        <v>1782.7</v>
      </c>
      <c r="G1318" s="1027">
        <v>1761.57</v>
      </c>
      <c r="J1318" s="570" t="s">
        <v>5368</v>
      </c>
      <c r="K1318" s="645">
        <f>IFERROR(VLOOKUP(J1318,REAJUSTE!A:Y,25,FALSE),"")</f>
        <v>1.012</v>
      </c>
    </row>
    <row r="1319" spans="1:11" ht="18" x14ac:dyDescent="0.25">
      <c r="A1319" s="1025">
        <v>804186</v>
      </c>
      <c r="B1319" s="1026" t="s">
        <v>6919</v>
      </c>
      <c r="C1319" s="1025" t="s">
        <v>7</v>
      </c>
      <c r="D1319" s="577">
        <f t="shared" si="20"/>
        <v>1843.57</v>
      </c>
      <c r="G1319" s="1027">
        <v>1821.71</v>
      </c>
      <c r="J1319" s="570" t="s">
        <v>5368</v>
      </c>
      <c r="K1319" s="645">
        <f>IFERROR(VLOOKUP(J1319,REAJUSTE!A:Y,25,FALSE),"")</f>
        <v>1.012</v>
      </c>
    </row>
    <row r="1320" spans="1:11" ht="18" x14ac:dyDescent="0.25">
      <c r="A1320" s="1025">
        <v>804187</v>
      </c>
      <c r="B1320" s="1026" t="s">
        <v>6920</v>
      </c>
      <c r="C1320" s="1025" t="s">
        <v>7</v>
      </c>
      <c r="D1320" s="577">
        <f t="shared" si="20"/>
        <v>1939.01</v>
      </c>
      <c r="G1320" s="1027">
        <v>1916.02</v>
      </c>
      <c r="J1320" s="570" t="s">
        <v>5368</v>
      </c>
      <c r="K1320" s="645">
        <f>IFERROR(VLOOKUP(J1320,REAJUSTE!A:Y,25,FALSE),"")</f>
        <v>1.012</v>
      </c>
    </row>
    <row r="1321" spans="1:11" ht="18" x14ac:dyDescent="0.25">
      <c r="A1321" s="1025">
        <v>804188</v>
      </c>
      <c r="B1321" s="1026" t="s">
        <v>6921</v>
      </c>
      <c r="C1321" s="1025" t="s">
        <v>7</v>
      </c>
      <c r="D1321" s="577">
        <f t="shared" si="20"/>
        <v>1522.81</v>
      </c>
      <c r="G1321" s="1027">
        <v>1504.76</v>
      </c>
      <c r="J1321" s="570" t="s">
        <v>5368</v>
      </c>
      <c r="K1321" s="645">
        <f>IFERROR(VLOOKUP(J1321,REAJUSTE!A:Y,25,FALSE),"")</f>
        <v>1.012</v>
      </c>
    </row>
    <row r="1322" spans="1:11" ht="18" x14ac:dyDescent="0.25">
      <c r="A1322" s="1025">
        <v>804189</v>
      </c>
      <c r="B1322" s="1026" t="s">
        <v>6922</v>
      </c>
      <c r="C1322" s="1025" t="s">
        <v>7</v>
      </c>
      <c r="D1322" s="577">
        <f t="shared" si="20"/>
        <v>1650.48</v>
      </c>
      <c r="G1322" s="1027">
        <v>1630.91</v>
      </c>
      <c r="J1322" s="570" t="s">
        <v>5368</v>
      </c>
      <c r="K1322" s="645">
        <f>IFERROR(VLOOKUP(J1322,REAJUSTE!A:Y,25,FALSE),"")</f>
        <v>1.012</v>
      </c>
    </row>
    <row r="1323" spans="1:11" ht="18" x14ac:dyDescent="0.25">
      <c r="A1323" s="1025">
        <v>804190</v>
      </c>
      <c r="B1323" s="1026" t="s">
        <v>6923</v>
      </c>
      <c r="C1323" s="1025" t="s">
        <v>7</v>
      </c>
      <c r="D1323" s="577">
        <f t="shared" si="20"/>
        <v>1585.19</v>
      </c>
      <c r="G1323" s="1027">
        <v>1566.4</v>
      </c>
      <c r="J1323" s="570" t="s">
        <v>5368</v>
      </c>
      <c r="K1323" s="645">
        <f>IFERROR(VLOOKUP(J1323,REAJUSTE!A:Y,25,FALSE),"")</f>
        <v>1.012</v>
      </c>
    </row>
    <row r="1324" spans="1:11" ht="18" x14ac:dyDescent="0.25">
      <c r="A1324" s="1025">
        <v>804191</v>
      </c>
      <c r="B1324" s="1026" t="s">
        <v>6924</v>
      </c>
      <c r="C1324" s="1025" t="s">
        <v>7</v>
      </c>
      <c r="D1324" s="577">
        <f t="shared" si="20"/>
        <v>1712.86</v>
      </c>
      <c r="G1324" s="1027">
        <v>1692.55</v>
      </c>
      <c r="J1324" s="570" t="s">
        <v>5368</v>
      </c>
      <c r="K1324" s="645">
        <f>IFERROR(VLOOKUP(J1324,REAJUSTE!A:Y,25,FALSE),"")</f>
        <v>1.012</v>
      </c>
    </row>
    <row r="1325" spans="1:11" ht="18" x14ac:dyDescent="0.25">
      <c r="A1325" s="1025">
        <v>804192</v>
      </c>
      <c r="B1325" s="1026" t="s">
        <v>6925</v>
      </c>
      <c r="C1325" s="1025" t="s">
        <v>7</v>
      </c>
      <c r="D1325" s="577">
        <f t="shared" si="20"/>
        <v>1758.08</v>
      </c>
      <c r="G1325" s="1027">
        <v>1737.24</v>
      </c>
      <c r="J1325" s="570" t="s">
        <v>5368</v>
      </c>
      <c r="K1325" s="645">
        <f>IFERROR(VLOOKUP(J1325,REAJUSTE!A:Y,25,FALSE),"")</f>
        <v>1.012</v>
      </c>
    </row>
    <row r="1326" spans="1:11" ht="18" x14ac:dyDescent="0.25">
      <c r="A1326" s="1025">
        <v>804193</v>
      </c>
      <c r="B1326" s="1026" t="s">
        <v>6926</v>
      </c>
      <c r="C1326" s="1025" t="s">
        <v>7</v>
      </c>
      <c r="D1326" s="577">
        <f t="shared" si="20"/>
        <v>1885.75</v>
      </c>
      <c r="G1326" s="1027">
        <v>1863.39</v>
      </c>
      <c r="J1326" s="570" t="s">
        <v>5368</v>
      </c>
      <c r="K1326" s="645">
        <f>IFERROR(VLOOKUP(J1326,REAJUSTE!A:Y,25,FALSE),"")</f>
        <v>1.012</v>
      </c>
    </row>
    <row r="1327" spans="1:11" ht="18" x14ac:dyDescent="0.25">
      <c r="A1327" s="1025">
        <v>804194</v>
      </c>
      <c r="B1327" s="1026" t="s">
        <v>6927</v>
      </c>
      <c r="C1327" s="1025" t="s">
        <v>7</v>
      </c>
      <c r="D1327" s="577">
        <f t="shared" si="20"/>
        <v>2419.42</v>
      </c>
      <c r="G1327" s="1027">
        <v>2390.7399999999998</v>
      </c>
      <c r="J1327" s="570" t="s">
        <v>5368</v>
      </c>
      <c r="K1327" s="645">
        <f>IFERROR(VLOOKUP(J1327,REAJUSTE!A:Y,25,FALSE),"")</f>
        <v>1.012</v>
      </c>
    </row>
    <row r="1328" spans="1:11" ht="18" x14ac:dyDescent="0.25">
      <c r="A1328" s="1025">
        <v>804195</v>
      </c>
      <c r="B1328" s="1026" t="s">
        <v>6928</v>
      </c>
      <c r="C1328" s="1025" t="s">
        <v>7</v>
      </c>
      <c r="D1328" s="577">
        <f t="shared" si="20"/>
        <v>2547.09</v>
      </c>
      <c r="G1328" s="1027">
        <v>2516.89</v>
      </c>
      <c r="J1328" s="570" t="s">
        <v>5368</v>
      </c>
      <c r="K1328" s="645">
        <f>IFERROR(VLOOKUP(J1328,REAJUSTE!A:Y,25,FALSE),"")</f>
        <v>1.012</v>
      </c>
    </row>
    <row r="1329" spans="1:11" ht="18" x14ac:dyDescent="0.25">
      <c r="A1329" s="1025">
        <v>804196</v>
      </c>
      <c r="B1329" s="1026" t="s">
        <v>6929</v>
      </c>
      <c r="C1329" s="1025" t="s">
        <v>7</v>
      </c>
      <c r="D1329" s="577">
        <f t="shared" si="20"/>
        <v>2275.94</v>
      </c>
      <c r="G1329" s="1027">
        <v>2248.96</v>
      </c>
      <c r="J1329" s="570" t="s">
        <v>5368</v>
      </c>
      <c r="K1329" s="645">
        <f>IFERROR(VLOOKUP(J1329,REAJUSTE!A:Y,25,FALSE),"")</f>
        <v>1.012</v>
      </c>
    </row>
    <row r="1330" spans="1:11" ht="18" x14ac:dyDescent="0.25">
      <c r="A1330" s="1025">
        <v>804197</v>
      </c>
      <c r="B1330" s="1026" t="s">
        <v>6930</v>
      </c>
      <c r="C1330" s="1025" t="s">
        <v>7</v>
      </c>
      <c r="D1330" s="577">
        <f t="shared" si="20"/>
        <v>2438.63</v>
      </c>
      <c r="G1330" s="1027">
        <v>2409.7199999999998</v>
      </c>
      <c r="J1330" s="570" t="s">
        <v>5368</v>
      </c>
      <c r="K1330" s="645">
        <f>IFERROR(VLOOKUP(J1330,REAJUSTE!A:Y,25,FALSE),"")</f>
        <v>1.012</v>
      </c>
    </row>
    <row r="1331" spans="1:11" ht="18" x14ac:dyDescent="0.25">
      <c r="A1331" s="1025">
        <v>804198</v>
      </c>
      <c r="B1331" s="1026" t="s">
        <v>6931</v>
      </c>
      <c r="C1331" s="1025" t="s">
        <v>7</v>
      </c>
      <c r="D1331" s="577">
        <f t="shared" si="20"/>
        <v>2541.8200000000002</v>
      </c>
      <c r="G1331" s="1027">
        <v>2511.6799999999998</v>
      </c>
      <c r="J1331" s="570" t="s">
        <v>5368</v>
      </c>
      <c r="K1331" s="645">
        <f>IFERROR(VLOOKUP(J1331,REAJUSTE!A:Y,25,FALSE),"")</f>
        <v>1.012</v>
      </c>
    </row>
    <row r="1332" spans="1:11" ht="18" x14ac:dyDescent="0.25">
      <c r="A1332" s="1025">
        <v>804199</v>
      </c>
      <c r="B1332" s="1026" t="s">
        <v>6932</v>
      </c>
      <c r="C1332" s="1025" t="s">
        <v>7</v>
      </c>
      <c r="D1332" s="577">
        <f t="shared" si="20"/>
        <v>2704.5</v>
      </c>
      <c r="G1332" s="1027">
        <v>2672.44</v>
      </c>
      <c r="J1332" s="570" t="s">
        <v>5368</v>
      </c>
      <c r="K1332" s="645">
        <f>IFERROR(VLOOKUP(J1332,REAJUSTE!A:Y,25,FALSE),"")</f>
        <v>1.012</v>
      </c>
    </row>
    <row r="1333" spans="1:11" ht="18" x14ac:dyDescent="0.25">
      <c r="A1333" s="1025">
        <v>804200</v>
      </c>
      <c r="B1333" s="1026" t="s">
        <v>6933</v>
      </c>
      <c r="C1333" s="1025" t="s">
        <v>7</v>
      </c>
      <c r="D1333" s="577">
        <f t="shared" si="20"/>
        <v>3112.59</v>
      </c>
      <c r="G1333" s="1027">
        <v>3075.69</v>
      </c>
      <c r="J1333" s="570" t="s">
        <v>5368</v>
      </c>
      <c r="K1333" s="645">
        <f>IFERROR(VLOOKUP(J1333,REAJUSTE!A:Y,25,FALSE),"")</f>
        <v>1.012</v>
      </c>
    </row>
    <row r="1334" spans="1:11" ht="18" x14ac:dyDescent="0.25">
      <c r="A1334" s="1025">
        <v>804201</v>
      </c>
      <c r="B1334" s="1026" t="s">
        <v>6934</v>
      </c>
      <c r="C1334" s="1025" t="s">
        <v>7</v>
      </c>
      <c r="D1334" s="577">
        <f t="shared" si="20"/>
        <v>3275.28</v>
      </c>
      <c r="G1334" s="1027">
        <v>3236.45</v>
      </c>
      <c r="J1334" s="570" t="s">
        <v>5368</v>
      </c>
      <c r="K1334" s="645">
        <f>IFERROR(VLOOKUP(J1334,REAJUSTE!A:Y,25,FALSE),"")</f>
        <v>1.012</v>
      </c>
    </row>
    <row r="1335" spans="1:11" ht="18" x14ac:dyDescent="0.25">
      <c r="A1335" s="1025">
        <v>804202</v>
      </c>
      <c r="B1335" s="1026" t="s">
        <v>6935</v>
      </c>
      <c r="C1335" s="1025" t="s">
        <v>7</v>
      </c>
      <c r="D1335" s="577">
        <f t="shared" si="20"/>
        <v>3456.33</v>
      </c>
      <c r="G1335" s="1027">
        <v>3415.35</v>
      </c>
      <c r="J1335" s="570" t="s">
        <v>5368</v>
      </c>
      <c r="K1335" s="645">
        <f>IFERROR(VLOOKUP(J1335,REAJUSTE!A:Y,25,FALSE),"")</f>
        <v>1.012</v>
      </c>
    </row>
    <row r="1336" spans="1:11" ht="18" x14ac:dyDescent="0.25">
      <c r="A1336" s="1025">
        <v>804203</v>
      </c>
      <c r="B1336" s="1026" t="s">
        <v>6936</v>
      </c>
      <c r="C1336" s="1025" t="s">
        <v>7</v>
      </c>
      <c r="D1336" s="577">
        <f t="shared" si="20"/>
        <v>3619.01</v>
      </c>
      <c r="G1336" s="1027">
        <v>3576.1</v>
      </c>
      <c r="J1336" s="570" t="s">
        <v>5368</v>
      </c>
      <c r="K1336" s="645">
        <f>IFERROR(VLOOKUP(J1336,REAJUSTE!A:Y,25,FALSE),"")</f>
        <v>1.012</v>
      </c>
    </row>
    <row r="1337" spans="1:11" ht="18" x14ac:dyDescent="0.25">
      <c r="A1337" s="1025">
        <v>804204</v>
      </c>
      <c r="B1337" s="1026" t="s">
        <v>6937</v>
      </c>
      <c r="C1337" s="1025" t="s">
        <v>7</v>
      </c>
      <c r="D1337" s="577">
        <f t="shared" si="20"/>
        <v>3306.6</v>
      </c>
      <c r="G1337" s="1027">
        <v>3267.4</v>
      </c>
      <c r="J1337" s="570" t="s">
        <v>5368</v>
      </c>
      <c r="K1337" s="645">
        <f>IFERROR(VLOOKUP(J1337,REAJUSTE!A:Y,25,FALSE),"")</f>
        <v>1.012</v>
      </c>
    </row>
    <row r="1338" spans="1:11" ht="18" x14ac:dyDescent="0.25">
      <c r="A1338" s="1025">
        <v>804205</v>
      </c>
      <c r="B1338" s="1026" t="s">
        <v>6938</v>
      </c>
      <c r="C1338" s="1025" t="s">
        <v>7</v>
      </c>
      <c r="D1338" s="577">
        <f t="shared" si="20"/>
        <v>3516.59</v>
      </c>
      <c r="G1338" s="1027">
        <v>3474.9</v>
      </c>
      <c r="J1338" s="570" t="s">
        <v>5368</v>
      </c>
      <c r="K1338" s="645">
        <f>IFERROR(VLOOKUP(J1338,REAJUSTE!A:Y,25,FALSE),"")</f>
        <v>1.012</v>
      </c>
    </row>
    <row r="1339" spans="1:11" ht="18" x14ac:dyDescent="0.25">
      <c r="A1339" s="1025">
        <v>804206</v>
      </c>
      <c r="B1339" s="1026" t="s">
        <v>6939</v>
      </c>
      <c r="C1339" s="1025" t="s">
        <v>7</v>
      </c>
      <c r="D1339" s="577">
        <f t="shared" si="20"/>
        <v>3580.77</v>
      </c>
      <c r="G1339" s="1027">
        <v>3538.32</v>
      </c>
      <c r="J1339" s="570" t="s">
        <v>5368</v>
      </c>
      <c r="K1339" s="645">
        <f>IFERROR(VLOOKUP(J1339,REAJUSTE!A:Y,25,FALSE),"")</f>
        <v>1.012</v>
      </c>
    </row>
    <row r="1340" spans="1:11" ht="18" x14ac:dyDescent="0.25">
      <c r="A1340" s="1025">
        <v>804207</v>
      </c>
      <c r="B1340" s="1026" t="s">
        <v>6940</v>
      </c>
      <c r="C1340" s="1025" t="s">
        <v>7</v>
      </c>
      <c r="D1340" s="577">
        <f t="shared" si="20"/>
        <v>3790.76</v>
      </c>
      <c r="G1340" s="1027">
        <v>3745.82</v>
      </c>
      <c r="J1340" s="570" t="s">
        <v>5368</v>
      </c>
      <c r="K1340" s="645">
        <f>IFERROR(VLOOKUP(J1340,REAJUSTE!A:Y,25,FALSE),"")</f>
        <v>1.012</v>
      </c>
    </row>
    <row r="1341" spans="1:11" ht="18" x14ac:dyDescent="0.25">
      <c r="A1341" s="1025">
        <v>804208</v>
      </c>
      <c r="B1341" s="1026" t="s">
        <v>6941</v>
      </c>
      <c r="C1341" s="1025" t="s">
        <v>7</v>
      </c>
      <c r="D1341" s="577">
        <f t="shared" si="20"/>
        <v>4108.51</v>
      </c>
      <c r="G1341" s="1027">
        <v>4059.8</v>
      </c>
      <c r="J1341" s="570" t="s">
        <v>5368</v>
      </c>
      <c r="K1341" s="645">
        <f>IFERROR(VLOOKUP(J1341,REAJUSTE!A:Y,25,FALSE),"")</f>
        <v>1.012</v>
      </c>
    </row>
    <row r="1342" spans="1:11" ht="18" x14ac:dyDescent="0.25">
      <c r="A1342" s="1025">
        <v>804209</v>
      </c>
      <c r="B1342" s="1026" t="s">
        <v>6942</v>
      </c>
      <c r="C1342" s="1025" t="s">
        <v>7</v>
      </c>
      <c r="D1342" s="577">
        <f t="shared" si="20"/>
        <v>4318.5</v>
      </c>
      <c r="G1342" s="1027">
        <v>4267.3</v>
      </c>
      <c r="J1342" s="570" t="s">
        <v>5368</v>
      </c>
      <c r="K1342" s="645">
        <f>IFERROR(VLOOKUP(J1342,REAJUSTE!A:Y,25,FALSE),"")</f>
        <v>1.012</v>
      </c>
    </row>
    <row r="1343" spans="1:11" ht="18" x14ac:dyDescent="0.25">
      <c r="A1343" s="1025">
        <v>804210</v>
      </c>
      <c r="B1343" s="1026" t="s">
        <v>6943</v>
      </c>
      <c r="C1343" s="1025" t="s">
        <v>7</v>
      </c>
      <c r="D1343" s="577">
        <f t="shared" si="20"/>
        <v>5110.49</v>
      </c>
      <c r="G1343" s="1027">
        <v>5049.8999999999996</v>
      </c>
      <c r="J1343" s="570" t="s">
        <v>5368</v>
      </c>
      <c r="K1343" s="645">
        <f>IFERROR(VLOOKUP(J1343,REAJUSTE!A:Y,25,FALSE),"")</f>
        <v>1.012</v>
      </c>
    </row>
    <row r="1344" spans="1:11" ht="18" x14ac:dyDescent="0.25">
      <c r="A1344" s="1025">
        <v>804211</v>
      </c>
      <c r="B1344" s="1026" t="s">
        <v>6944</v>
      </c>
      <c r="C1344" s="1025" t="s">
        <v>7</v>
      </c>
      <c r="D1344" s="577">
        <f t="shared" si="20"/>
        <v>5320.48</v>
      </c>
      <c r="G1344" s="1027">
        <v>5257.4</v>
      </c>
      <c r="J1344" s="570" t="s">
        <v>5368</v>
      </c>
      <c r="K1344" s="645">
        <f>IFERROR(VLOOKUP(J1344,REAJUSTE!A:Y,25,FALSE),"")</f>
        <v>1.012</v>
      </c>
    </row>
    <row r="1345" spans="1:11" ht="18" x14ac:dyDescent="0.25">
      <c r="A1345" s="1025">
        <v>804012</v>
      </c>
      <c r="B1345" s="1026" t="s">
        <v>6945</v>
      </c>
      <c r="C1345" s="1025" t="s">
        <v>7</v>
      </c>
      <c r="D1345" s="577">
        <f t="shared" si="20"/>
        <v>249.5</v>
      </c>
      <c r="G1345" s="1027">
        <v>246.55</v>
      </c>
      <c r="J1345" s="570" t="s">
        <v>5368</v>
      </c>
      <c r="K1345" s="645">
        <f>IFERROR(VLOOKUP(J1345,REAJUSTE!A:Y,25,FALSE),"")</f>
        <v>1.012</v>
      </c>
    </row>
    <row r="1346" spans="1:11" ht="18" x14ac:dyDescent="0.25">
      <c r="A1346" s="1025">
        <v>804013</v>
      </c>
      <c r="B1346" s="1026" t="s">
        <v>6946</v>
      </c>
      <c r="C1346" s="1025" t="s">
        <v>7</v>
      </c>
      <c r="D1346" s="577">
        <f t="shared" si="20"/>
        <v>272.75</v>
      </c>
      <c r="G1346" s="1027">
        <v>269.52</v>
      </c>
      <c r="J1346" s="570" t="s">
        <v>5368</v>
      </c>
      <c r="K1346" s="645">
        <f>IFERROR(VLOOKUP(J1346,REAJUSTE!A:Y,25,FALSE),"")</f>
        <v>1.012</v>
      </c>
    </row>
    <row r="1347" spans="1:11" ht="18" x14ac:dyDescent="0.25">
      <c r="A1347" s="1025">
        <v>804014</v>
      </c>
      <c r="B1347" s="1026" t="s">
        <v>6947</v>
      </c>
      <c r="C1347" s="1025" t="s">
        <v>7</v>
      </c>
      <c r="D1347" s="577">
        <f t="shared" si="20"/>
        <v>258</v>
      </c>
      <c r="G1347" s="1027">
        <v>254.95</v>
      </c>
      <c r="J1347" s="570" t="s">
        <v>5368</v>
      </c>
      <c r="K1347" s="645">
        <f>IFERROR(VLOOKUP(J1347,REAJUSTE!A:Y,25,FALSE),"")</f>
        <v>1.012</v>
      </c>
    </row>
    <row r="1348" spans="1:11" ht="18" x14ac:dyDescent="0.25">
      <c r="A1348" s="1025">
        <v>804015</v>
      </c>
      <c r="B1348" s="1026" t="s">
        <v>6948</v>
      </c>
      <c r="C1348" s="1025" t="s">
        <v>7</v>
      </c>
      <c r="D1348" s="577">
        <f t="shared" si="20"/>
        <v>281.25</v>
      </c>
      <c r="G1348" s="1027">
        <v>277.92</v>
      </c>
      <c r="J1348" s="570" t="s">
        <v>5368</v>
      </c>
      <c r="K1348" s="645">
        <f>IFERROR(VLOOKUP(J1348,REAJUSTE!A:Y,25,FALSE),"")</f>
        <v>1.012</v>
      </c>
    </row>
    <row r="1349" spans="1:11" ht="18" x14ac:dyDescent="0.25">
      <c r="A1349" s="1025">
        <v>804016</v>
      </c>
      <c r="B1349" s="1026" t="s">
        <v>6949</v>
      </c>
      <c r="C1349" s="1025" t="s">
        <v>7</v>
      </c>
      <c r="D1349" s="577">
        <f t="shared" si="20"/>
        <v>262.99</v>
      </c>
      <c r="G1349" s="1027">
        <v>259.88</v>
      </c>
      <c r="J1349" s="570" t="s">
        <v>5368</v>
      </c>
      <c r="K1349" s="645">
        <f>IFERROR(VLOOKUP(J1349,REAJUSTE!A:Y,25,FALSE),"")</f>
        <v>1.012</v>
      </c>
    </row>
    <row r="1350" spans="1:11" ht="18" x14ac:dyDescent="0.25">
      <c r="A1350" s="1025">
        <v>804017</v>
      </c>
      <c r="B1350" s="1026" t="s">
        <v>6950</v>
      </c>
      <c r="C1350" s="1025" t="s">
        <v>7</v>
      </c>
      <c r="D1350" s="577">
        <f t="shared" si="20"/>
        <v>286.23</v>
      </c>
      <c r="G1350" s="1027">
        <v>282.83999999999997</v>
      </c>
      <c r="J1350" s="570" t="s">
        <v>5368</v>
      </c>
      <c r="K1350" s="645">
        <f>IFERROR(VLOOKUP(J1350,REAJUSTE!A:Y,25,FALSE),"")</f>
        <v>1.012</v>
      </c>
    </row>
    <row r="1351" spans="1:11" ht="18" x14ac:dyDescent="0.25">
      <c r="A1351" s="1025">
        <v>804018</v>
      </c>
      <c r="B1351" s="1026" t="s">
        <v>6951</v>
      </c>
      <c r="C1351" s="1025" t="s">
        <v>7</v>
      </c>
      <c r="D1351" s="577">
        <f t="shared" si="20"/>
        <v>318.63</v>
      </c>
      <c r="G1351" s="1027">
        <v>314.86</v>
      </c>
      <c r="J1351" s="570" t="s">
        <v>5368</v>
      </c>
      <c r="K1351" s="645">
        <f>IFERROR(VLOOKUP(J1351,REAJUSTE!A:Y,25,FALSE),"")</f>
        <v>1.012</v>
      </c>
    </row>
    <row r="1352" spans="1:11" ht="18" x14ac:dyDescent="0.25">
      <c r="A1352" s="1025">
        <v>804019</v>
      </c>
      <c r="B1352" s="1026" t="s">
        <v>6952</v>
      </c>
      <c r="C1352" s="1025" t="s">
        <v>7</v>
      </c>
      <c r="D1352" s="577">
        <f t="shared" si="20"/>
        <v>341.88</v>
      </c>
      <c r="G1352" s="1027">
        <v>337.83</v>
      </c>
      <c r="J1352" s="570" t="s">
        <v>5368</v>
      </c>
      <c r="K1352" s="645">
        <f>IFERROR(VLOOKUP(J1352,REAJUSTE!A:Y,25,FALSE),"")</f>
        <v>1.012</v>
      </c>
    </row>
    <row r="1353" spans="1:11" ht="18" x14ac:dyDescent="0.25">
      <c r="A1353" s="1025">
        <v>804020</v>
      </c>
      <c r="B1353" s="1026" t="s">
        <v>6953</v>
      </c>
      <c r="C1353" s="1025" t="s">
        <v>7</v>
      </c>
      <c r="D1353" s="577">
        <f t="shared" si="20"/>
        <v>404.54</v>
      </c>
      <c r="G1353" s="1027">
        <v>399.75</v>
      </c>
      <c r="J1353" s="570" t="s">
        <v>5368</v>
      </c>
      <c r="K1353" s="645">
        <f>IFERROR(VLOOKUP(J1353,REAJUSTE!A:Y,25,FALSE),"")</f>
        <v>1.012</v>
      </c>
    </row>
    <row r="1354" spans="1:11" ht="18" x14ac:dyDescent="0.25">
      <c r="A1354" s="1025">
        <v>804021</v>
      </c>
      <c r="B1354" s="1026" t="s">
        <v>6954</v>
      </c>
      <c r="C1354" s="1025" t="s">
        <v>7</v>
      </c>
      <c r="D1354" s="577">
        <f t="shared" ref="D1354:D1417" si="21">TRUNC(G1354*K1354,2)</f>
        <v>439.44</v>
      </c>
      <c r="G1354" s="1027">
        <v>434.23</v>
      </c>
      <c r="J1354" s="570" t="s">
        <v>5368</v>
      </c>
      <c r="K1354" s="645">
        <f>IFERROR(VLOOKUP(J1354,REAJUSTE!A:Y,25,FALSE),"")</f>
        <v>1.012</v>
      </c>
    </row>
    <row r="1355" spans="1:11" ht="18" x14ac:dyDescent="0.25">
      <c r="A1355" s="1025">
        <v>804022</v>
      </c>
      <c r="B1355" s="1026" t="s">
        <v>6955</v>
      </c>
      <c r="C1355" s="1025" t="s">
        <v>7</v>
      </c>
      <c r="D1355" s="577">
        <f t="shared" si="21"/>
        <v>428.28</v>
      </c>
      <c r="G1355" s="1027">
        <v>423.21</v>
      </c>
      <c r="J1355" s="570" t="s">
        <v>5368</v>
      </c>
      <c r="K1355" s="645">
        <f>IFERROR(VLOOKUP(J1355,REAJUSTE!A:Y,25,FALSE),"")</f>
        <v>1.012</v>
      </c>
    </row>
    <row r="1356" spans="1:11" ht="18" x14ac:dyDescent="0.25">
      <c r="A1356" s="1025">
        <v>804023</v>
      </c>
      <c r="B1356" s="1026" t="s">
        <v>6956</v>
      </c>
      <c r="C1356" s="1025" t="s">
        <v>7</v>
      </c>
      <c r="D1356" s="577">
        <f t="shared" si="21"/>
        <v>463.19</v>
      </c>
      <c r="G1356" s="1027">
        <v>457.7</v>
      </c>
      <c r="J1356" s="570" t="s">
        <v>5368</v>
      </c>
      <c r="K1356" s="645">
        <f>IFERROR(VLOOKUP(J1356,REAJUSTE!A:Y,25,FALSE),"")</f>
        <v>1.012</v>
      </c>
    </row>
    <row r="1357" spans="1:11" ht="18" x14ac:dyDescent="0.25">
      <c r="A1357" s="1025">
        <v>804024</v>
      </c>
      <c r="B1357" s="1026" t="s">
        <v>6957</v>
      </c>
      <c r="C1357" s="1025" t="s">
        <v>7</v>
      </c>
      <c r="D1357" s="577">
        <f t="shared" si="21"/>
        <v>452.28</v>
      </c>
      <c r="G1357" s="1027">
        <v>446.92</v>
      </c>
      <c r="J1357" s="570" t="s">
        <v>5368</v>
      </c>
      <c r="K1357" s="645">
        <f>IFERROR(VLOOKUP(J1357,REAJUSTE!A:Y,25,FALSE),"")</f>
        <v>1.012</v>
      </c>
    </row>
    <row r="1358" spans="1:11" ht="18" x14ac:dyDescent="0.25">
      <c r="A1358" s="1025">
        <v>804025</v>
      </c>
      <c r="B1358" s="1026" t="s">
        <v>6958</v>
      </c>
      <c r="C1358" s="1025" t="s">
        <v>7</v>
      </c>
      <c r="D1358" s="577">
        <f t="shared" si="21"/>
        <v>487.18</v>
      </c>
      <c r="G1358" s="1027">
        <v>481.41</v>
      </c>
      <c r="J1358" s="570" t="s">
        <v>5368</v>
      </c>
      <c r="K1358" s="645">
        <f>IFERROR(VLOOKUP(J1358,REAJUSTE!A:Y,25,FALSE),"")</f>
        <v>1.012</v>
      </c>
    </row>
    <row r="1359" spans="1:11" ht="18" x14ac:dyDescent="0.25">
      <c r="A1359" s="1025">
        <v>804026</v>
      </c>
      <c r="B1359" s="1026" t="s">
        <v>6959</v>
      </c>
      <c r="C1359" s="1025" t="s">
        <v>7</v>
      </c>
      <c r="D1359" s="577">
        <f t="shared" si="21"/>
        <v>538.72</v>
      </c>
      <c r="G1359" s="1027">
        <v>532.34</v>
      </c>
      <c r="J1359" s="570" t="s">
        <v>5368</v>
      </c>
      <c r="K1359" s="645">
        <f>IFERROR(VLOOKUP(J1359,REAJUSTE!A:Y,25,FALSE),"")</f>
        <v>1.012</v>
      </c>
    </row>
    <row r="1360" spans="1:11" ht="18" x14ac:dyDescent="0.25">
      <c r="A1360" s="1025">
        <v>804027</v>
      </c>
      <c r="B1360" s="1026" t="s">
        <v>6960</v>
      </c>
      <c r="C1360" s="1025" t="s">
        <v>7</v>
      </c>
      <c r="D1360" s="577">
        <f t="shared" si="21"/>
        <v>573.63</v>
      </c>
      <c r="G1360" s="1027">
        <v>566.83000000000004</v>
      </c>
      <c r="J1360" s="570" t="s">
        <v>5368</v>
      </c>
      <c r="K1360" s="645">
        <f>IFERROR(VLOOKUP(J1360,REAJUSTE!A:Y,25,FALSE),"")</f>
        <v>1.012</v>
      </c>
    </row>
    <row r="1361" spans="1:11" ht="18" x14ac:dyDescent="0.25">
      <c r="A1361" s="1025">
        <v>804028</v>
      </c>
      <c r="B1361" s="1026" t="s">
        <v>6961</v>
      </c>
      <c r="C1361" s="1025" t="s">
        <v>7</v>
      </c>
      <c r="D1361" s="577">
        <f t="shared" si="21"/>
        <v>586.85</v>
      </c>
      <c r="G1361" s="1027">
        <v>579.9</v>
      </c>
      <c r="J1361" s="570" t="s">
        <v>5368</v>
      </c>
      <c r="K1361" s="645">
        <f>IFERROR(VLOOKUP(J1361,REAJUSTE!A:Y,25,FALSE),"")</f>
        <v>1.012</v>
      </c>
    </row>
    <row r="1362" spans="1:11" ht="18" x14ac:dyDescent="0.25">
      <c r="A1362" s="1025">
        <v>804029</v>
      </c>
      <c r="B1362" s="1026" t="s">
        <v>6962</v>
      </c>
      <c r="C1362" s="1025" t="s">
        <v>7</v>
      </c>
      <c r="D1362" s="577">
        <f t="shared" si="21"/>
        <v>634.58000000000004</v>
      </c>
      <c r="G1362" s="1027">
        <v>627.05999999999995</v>
      </c>
      <c r="J1362" s="570" t="s">
        <v>5368</v>
      </c>
      <c r="K1362" s="645">
        <f>IFERROR(VLOOKUP(J1362,REAJUSTE!A:Y,25,FALSE),"")</f>
        <v>1.012</v>
      </c>
    </row>
    <row r="1363" spans="1:11" ht="18" x14ac:dyDescent="0.25">
      <c r="A1363" s="1025">
        <v>804030</v>
      </c>
      <c r="B1363" s="1026" t="s">
        <v>6963</v>
      </c>
      <c r="C1363" s="1025" t="s">
        <v>7</v>
      </c>
      <c r="D1363" s="577">
        <f t="shared" si="21"/>
        <v>631.78</v>
      </c>
      <c r="G1363" s="1027">
        <v>624.29</v>
      </c>
      <c r="J1363" s="570" t="s">
        <v>5368</v>
      </c>
      <c r="K1363" s="645">
        <f>IFERROR(VLOOKUP(J1363,REAJUSTE!A:Y,25,FALSE),"")</f>
        <v>1.012</v>
      </c>
    </row>
    <row r="1364" spans="1:11" ht="18" x14ac:dyDescent="0.25">
      <c r="A1364" s="1025">
        <v>804031</v>
      </c>
      <c r="B1364" s="1026" t="s">
        <v>6964</v>
      </c>
      <c r="C1364" s="1025" t="s">
        <v>7</v>
      </c>
      <c r="D1364" s="577">
        <f t="shared" si="21"/>
        <v>679.5</v>
      </c>
      <c r="G1364" s="1027">
        <v>671.45</v>
      </c>
      <c r="J1364" s="570" t="s">
        <v>5368</v>
      </c>
      <c r="K1364" s="645">
        <f>IFERROR(VLOOKUP(J1364,REAJUSTE!A:Y,25,FALSE),"")</f>
        <v>1.012</v>
      </c>
    </row>
    <row r="1365" spans="1:11" ht="18" x14ac:dyDescent="0.25">
      <c r="A1365" s="1025">
        <v>804032</v>
      </c>
      <c r="B1365" s="1026" t="s">
        <v>6965</v>
      </c>
      <c r="C1365" s="1025" t="s">
        <v>7</v>
      </c>
      <c r="D1365" s="577">
        <f t="shared" si="21"/>
        <v>870.36</v>
      </c>
      <c r="G1365" s="1027">
        <v>860.04</v>
      </c>
      <c r="J1365" s="570" t="s">
        <v>5368</v>
      </c>
      <c r="K1365" s="645">
        <f>IFERROR(VLOOKUP(J1365,REAJUSTE!A:Y,25,FALSE),"")</f>
        <v>1.012</v>
      </c>
    </row>
    <row r="1366" spans="1:11" ht="18" x14ac:dyDescent="0.25">
      <c r="A1366" s="1025">
        <v>804033</v>
      </c>
      <c r="B1366" s="1026" t="s">
        <v>6966</v>
      </c>
      <c r="C1366" s="1025" t="s">
        <v>7</v>
      </c>
      <c r="D1366" s="577">
        <f t="shared" si="21"/>
        <v>918.07</v>
      </c>
      <c r="G1366" s="1027">
        <v>907.19</v>
      </c>
      <c r="J1366" s="570" t="s">
        <v>5368</v>
      </c>
      <c r="K1366" s="645">
        <f>IFERROR(VLOOKUP(J1366,REAJUSTE!A:Y,25,FALSE),"")</f>
        <v>1.012</v>
      </c>
    </row>
    <row r="1367" spans="1:11" ht="18" x14ac:dyDescent="0.25">
      <c r="A1367" s="1025">
        <v>804034</v>
      </c>
      <c r="B1367" s="1026" t="s">
        <v>6967</v>
      </c>
      <c r="C1367" s="1025" t="s">
        <v>7</v>
      </c>
      <c r="D1367" s="577">
        <f t="shared" si="21"/>
        <v>948.5</v>
      </c>
      <c r="G1367" s="1027">
        <v>937.26</v>
      </c>
      <c r="J1367" s="570" t="s">
        <v>5368</v>
      </c>
      <c r="K1367" s="645">
        <f>IFERROR(VLOOKUP(J1367,REAJUSTE!A:Y,25,FALSE),"")</f>
        <v>1.012</v>
      </c>
    </row>
    <row r="1368" spans="1:11" ht="18" x14ac:dyDescent="0.25">
      <c r="A1368" s="1025">
        <v>804035</v>
      </c>
      <c r="B1368" s="1026" t="s">
        <v>6968</v>
      </c>
      <c r="C1368" s="1025" t="s">
        <v>7</v>
      </c>
      <c r="D1368" s="577">
        <f t="shared" si="21"/>
        <v>996.23</v>
      </c>
      <c r="G1368" s="1027">
        <v>984.42</v>
      </c>
      <c r="J1368" s="570" t="s">
        <v>5368</v>
      </c>
      <c r="K1368" s="645">
        <f>IFERROR(VLOOKUP(J1368,REAJUSTE!A:Y,25,FALSE),"")</f>
        <v>1.012</v>
      </c>
    </row>
    <row r="1369" spans="1:11" ht="18" x14ac:dyDescent="0.25">
      <c r="A1369" s="1025">
        <v>804036</v>
      </c>
      <c r="B1369" s="1026" t="s">
        <v>6969</v>
      </c>
      <c r="C1369" s="1025" t="s">
        <v>7</v>
      </c>
      <c r="D1369" s="577">
        <f t="shared" si="21"/>
        <v>789.5</v>
      </c>
      <c r="G1369" s="1027">
        <v>780.14</v>
      </c>
      <c r="J1369" s="570" t="s">
        <v>5368</v>
      </c>
      <c r="K1369" s="645">
        <f>IFERROR(VLOOKUP(J1369,REAJUSTE!A:Y,25,FALSE),"")</f>
        <v>1.012</v>
      </c>
    </row>
    <row r="1370" spans="1:11" ht="18" x14ac:dyDescent="0.25">
      <c r="A1370" s="1025">
        <v>804037</v>
      </c>
      <c r="B1370" s="1026" t="s">
        <v>6970</v>
      </c>
      <c r="C1370" s="1025" t="s">
        <v>7</v>
      </c>
      <c r="D1370" s="577">
        <f t="shared" si="21"/>
        <v>851.81</v>
      </c>
      <c r="G1370" s="1027">
        <v>841.71</v>
      </c>
      <c r="J1370" s="570" t="s">
        <v>5368</v>
      </c>
      <c r="K1370" s="645">
        <f>IFERROR(VLOOKUP(J1370,REAJUSTE!A:Y,25,FALSE),"")</f>
        <v>1.012</v>
      </c>
    </row>
    <row r="1371" spans="1:11" ht="18" x14ac:dyDescent="0.25">
      <c r="A1371" s="1025">
        <v>804038</v>
      </c>
      <c r="B1371" s="1026" t="s">
        <v>6971</v>
      </c>
      <c r="C1371" s="1025" t="s">
        <v>7</v>
      </c>
      <c r="D1371" s="577">
        <f t="shared" si="21"/>
        <v>820.69</v>
      </c>
      <c r="G1371" s="1027">
        <v>810.96</v>
      </c>
      <c r="J1371" s="570" t="s">
        <v>5368</v>
      </c>
      <c r="K1371" s="645">
        <f>IFERROR(VLOOKUP(J1371,REAJUSTE!A:Y,25,FALSE),"")</f>
        <v>1.012</v>
      </c>
    </row>
    <row r="1372" spans="1:11" ht="18" x14ac:dyDescent="0.25">
      <c r="A1372" s="1025">
        <v>804039</v>
      </c>
      <c r="B1372" s="1026" t="s">
        <v>6972</v>
      </c>
      <c r="C1372" s="1025" t="s">
        <v>7</v>
      </c>
      <c r="D1372" s="577">
        <f t="shared" si="21"/>
        <v>883</v>
      </c>
      <c r="G1372" s="1027">
        <v>872.53</v>
      </c>
      <c r="J1372" s="570" t="s">
        <v>5368</v>
      </c>
      <c r="K1372" s="645">
        <f>IFERROR(VLOOKUP(J1372,REAJUSTE!A:Y,25,FALSE),"")</f>
        <v>1.012</v>
      </c>
    </row>
    <row r="1373" spans="1:11" ht="18" x14ac:dyDescent="0.25">
      <c r="A1373" s="1025">
        <v>804040</v>
      </c>
      <c r="B1373" s="1026" t="s">
        <v>6973</v>
      </c>
      <c r="C1373" s="1025" t="s">
        <v>7</v>
      </c>
      <c r="D1373" s="577">
        <f t="shared" si="21"/>
        <v>907.13</v>
      </c>
      <c r="G1373" s="1027">
        <v>896.38</v>
      </c>
      <c r="J1373" s="570" t="s">
        <v>5368</v>
      </c>
      <c r="K1373" s="645">
        <f>IFERROR(VLOOKUP(J1373,REAJUSTE!A:Y,25,FALSE),"")</f>
        <v>1.012</v>
      </c>
    </row>
    <row r="1374" spans="1:11" ht="18" x14ac:dyDescent="0.25">
      <c r="A1374" s="1025">
        <v>804041</v>
      </c>
      <c r="B1374" s="1026" t="s">
        <v>6974</v>
      </c>
      <c r="C1374" s="1025" t="s">
        <v>7</v>
      </c>
      <c r="D1374" s="577">
        <f t="shared" si="21"/>
        <v>969.44</v>
      </c>
      <c r="G1374" s="1027">
        <v>957.95</v>
      </c>
      <c r="J1374" s="570" t="s">
        <v>5368</v>
      </c>
      <c r="K1374" s="645">
        <f>IFERROR(VLOOKUP(J1374,REAJUSTE!A:Y,25,FALSE),"")</f>
        <v>1.012</v>
      </c>
    </row>
    <row r="1375" spans="1:11" ht="18" x14ac:dyDescent="0.25">
      <c r="A1375" s="1025">
        <v>804042</v>
      </c>
      <c r="B1375" s="1026" t="s">
        <v>6975</v>
      </c>
      <c r="C1375" s="1025" t="s">
        <v>7</v>
      </c>
      <c r="D1375" s="577">
        <f t="shared" si="21"/>
        <v>1237.8</v>
      </c>
      <c r="G1375" s="1027">
        <v>1223.1300000000001</v>
      </c>
      <c r="J1375" s="570" t="s">
        <v>5368</v>
      </c>
      <c r="K1375" s="645">
        <f>IFERROR(VLOOKUP(J1375,REAJUSTE!A:Y,25,FALSE),"")</f>
        <v>1.012</v>
      </c>
    </row>
    <row r="1376" spans="1:11" ht="18" x14ac:dyDescent="0.25">
      <c r="A1376" s="1025">
        <v>804043</v>
      </c>
      <c r="B1376" s="1026" t="s">
        <v>6976</v>
      </c>
      <c r="C1376" s="1025" t="s">
        <v>7</v>
      </c>
      <c r="D1376" s="577">
        <f t="shared" si="21"/>
        <v>1300.1099999999999</v>
      </c>
      <c r="G1376" s="1027">
        <v>1284.7</v>
      </c>
      <c r="J1376" s="570" t="s">
        <v>5368</v>
      </c>
      <c r="K1376" s="645">
        <f>IFERROR(VLOOKUP(J1376,REAJUSTE!A:Y,25,FALSE),"")</f>
        <v>1.012</v>
      </c>
    </row>
    <row r="1377" spans="1:11" ht="18" x14ac:dyDescent="0.25">
      <c r="A1377" s="1025">
        <v>804044</v>
      </c>
      <c r="B1377" s="1026" t="s">
        <v>6977</v>
      </c>
      <c r="C1377" s="1025" t="s">
        <v>7</v>
      </c>
      <c r="D1377" s="577">
        <f t="shared" si="21"/>
        <v>1166.7</v>
      </c>
      <c r="G1377" s="1027">
        <v>1152.8699999999999</v>
      </c>
      <c r="J1377" s="570" t="s">
        <v>5368</v>
      </c>
      <c r="K1377" s="645">
        <f>IFERROR(VLOOKUP(J1377,REAJUSTE!A:Y,25,FALSE),"")</f>
        <v>1.012</v>
      </c>
    </row>
    <row r="1378" spans="1:11" ht="18" x14ac:dyDescent="0.25">
      <c r="A1378" s="1025">
        <v>804045</v>
      </c>
      <c r="B1378" s="1026" t="s">
        <v>6978</v>
      </c>
      <c r="C1378" s="1025" t="s">
        <v>7</v>
      </c>
      <c r="D1378" s="577">
        <f t="shared" si="21"/>
        <v>1244.54</v>
      </c>
      <c r="G1378" s="1027">
        <v>1229.79</v>
      </c>
      <c r="J1378" s="570" t="s">
        <v>5368</v>
      </c>
      <c r="K1378" s="645">
        <f>IFERROR(VLOOKUP(J1378,REAJUSTE!A:Y,25,FALSE),"")</f>
        <v>1.012</v>
      </c>
    </row>
    <row r="1379" spans="1:11" ht="18" x14ac:dyDescent="0.25">
      <c r="A1379" s="1025">
        <v>804046</v>
      </c>
      <c r="B1379" s="1026" t="s">
        <v>6979</v>
      </c>
      <c r="C1379" s="1025" t="s">
        <v>7</v>
      </c>
      <c r="D1379" s="577">
        <f t="shared" si="21"/>
        <v>1299.6400000000001</v>
      </c>
      <c r="G1379" s="1027">
        <v>1284.23</v>
      </c>
      <c r="J1379" s="570" t="s">
        <v>5368</v>
      </c>
      <c r="K1379" s="645">
        <f>IFERROR(VLOOKUP(J1379,REAJUSTE!A:Y,25,FALSE),"")</f>
        <v>1.012</v>
      </c>
    </row>
    <row r="1380" spans="1:11" ht="18" x14ac:dyDescent="0.25">
      <c r="A1380" s="1025">
        <v>804047</v>
      </c>
      <c r="B1380" s="1026" t="s">
        <v>6980</v>
      </c>
      <c r="C1380" s="1025" t="s">
        <v>7</v>
      </c>
      <c r="D1380" s="577">
        <f t="shared" si="21"/>
        <v>1377.48</v>
      </c>
      <c r="G1380" s="1027">
        <v>1361.15</v>
      </c>
      <c r="J1380" s="570" t="s">
        <v>5368</v>
      </c>
      <c r="K1380" s="645">
        <f>IFERROR(VLOOKUP(J1380,REAJUSTE!A:Y,25,FALSE),"")</f>
        <v>1.012</v>
      </c>
    </row>
    <row r="1381" spans="1:11" ht="18" x14ac:dyDescent="0.25">
      <c r="A1381" s="1025">
        <v>804048</v>
      </c>
      <c r="B1381" s="1026" t="s">
        <v>6981</v>
      </c>
      <c r="C1381" s="1025" t="s">
        <v>7</v>
      </c>
      <c r="D1381" s="577">
        <f t="shared" si="21"/>
        <v>1585.03</v>
      </c>
      <c r="G1381" s="1027">
        <v>1566.24</v>
      </c>
      <c r="J1381" s="570" t="s">
        <v>5368</v>
      </c>
      <c r="K1381" s="645">
        <f>IFERROR(VLOOKUP(J1381,REAJUSTE!A:Y,25,FALSE),"")</f>
        <v>1.012</v>
      </c>
    </row>
    <row r="1382" spans="1:11" ht="18" x14ac:dyDescent="0.25">
      <c r="A1382" s="1025">
        <v>804049</v>
      </c>
      <c r="B1382" s="1026" t="s">
        <v>6982</v>
      </c>
      <c r="C1382" s="1025" t="s">
        <v>7</v>
      </c>
      <c r="D1382" s="577">
        <f t="shared" si="21"/>
        <v>1662.86</v>
      </c>
      <c r="G1382" s="1027">
        <v>1643.15</v>
      </c>
      <c r="J1382" s="570" t="s">
        <v>5368</v>
      </c>
      <c r="K1382" s="645">
        <f>IFERROR(VLOOKUP(J1382,REAJUSTE!A:Y,25,FALSE),"")</f>
        <v>1.012</v>
      </c>
    </row>
    <row r="1383" spans="1:11" ht="18" x14ac:dyDescent="0.25">
      <c r="A1383" s="1025">
        <v>804050</v>
      </c>
      <c r="B1383" s="1026" t="s">
        <v>6983</v>
      </c>
      <c r="C1383" s="1025" t="s">
        <v>7</v>
      </c>
      <c r="D1383" s="577">
        <f t="shared" si="21"/>
        <v>1756.89</v>
      </c>
      <c r="G1383" s="1027">
        <v>1736.06</v>
      </c>
      <c r="J1383" s="570" t="s">
        <v>5368</v>
      </c>
      <c r="K1383" s="645">
        <f>IFERROR(VLOOKUP(J1383,REAJUSTE!A:Y,25,FALSE),"")</f>
        <v>1.012</v>
      </c>
    </row>
    <row r="1384" spans="1:11" ht="18" x14ac:dyDescent="0.25">
      <c r="A1384" s="1025">
        <v>804051</v>
      </c>
      <c r="B1384" s="1026" t="s">
        <v>6984</v>
      </c>
      <c r="C1384" s="1025" t="s">
        <v>7</v>
      </c>
      <c r="D1384" s="577">
        <f t="shared" si="21"/>
        <v>1834.73</v>
      </c>
      <c r="G1384" s="1027">
        <v>1812.98</v>
      </c>
      <c r="J1384" s="570" t="s">
        <v>5368</v>
      </c>
      <c r="K1384" s="645">
        <f>IFERROR(VLOOKUP(J1384,REAJUSTE!A:Y,25,FALSE),"")</f>
        <v>1.012</v>
      </c>
    </row>
    <row r="1385" spans="1:11" ht="18" x14ac:dyDescent="0.25">
      <c r="A1385" s="1025">
        <v>804052</v>
      </c>
      <c r="B1385" s="1026" t="s">
        <v>6985</v>
      </c>
      <c r="C1385" s="1025" t="s">
        <v>7</v>
      </c>
      <c r="D1385" s="577">
        <f t="shared" si="21"/>
        <v>1685.36</v>
      </c>
      <c r="G1385" s="1027">
        <v>1665.38</v>
      </c>
      <c r="J1385" s="570" t="s">
        <v>5368</v>
      </c>
      <c r="K1385" s="645">
        <f>IFERROR(VLOOKUP(J1385,REAJUSTE!A:Y,25,FALSE),"")</f>
        <v>1.012</v>
      </c>
    </row>
    <row r="1386" spans="1:11" ht="18" x14ac:dyDescent="0.25">
      <c r="A1386" s="1025">
        <v>804053</v>
      </c>
      <c r="B1386" s="1026" t="s">
        <v>6986</v>
      </c>
      <c r="C1386" s="1025" t="s">
        <v>7</v>
      </c>
      <c r="D1386" s="577">
        <f t="shared" si="21"/>
        <v>1786.54</v>
      </c>
      <c r="G1386" s="1027">
        <v>1765.36</v>
      </c>
      <c r="J1386" s="570" t="s">
        <v>5368</v>
      </c>
      <c r="K1386" s="645">
        <f>IFERROR(VLOOKUP(J1386,REAJUSTE!A:Y,25,FALSE),"")</f>
        <v>1.012</v>
      </c>
    </row>
    <row r="1387" spans="1:11" ht="18" x14ac:dyDescent="0.25">
      <c r="A1387" s="1025">
        <v>804054</v>
      </c>
      <c r="B1387" s="1026" t="s">
        <v>6987</v>
      </c>
      <c r="C1387" s="1025" t="s">
        <v>7</v>
      </c>
      <c r="D1387" s="577">
        <f t="shared" si="21"/>
        <v>1822.45</v>
      </c>
      <c r="G1387" s="1027">
        <v>1800.84</v>
      </c>
      <c r="J1387" s="570" t="s">
        <v>5368</v>
      </c>
      <c r="K1387" s="645">
        <f>IFERROR(VLOOKUP(J1387,REAJUSTE!A:Y,25,FALSE),"")</f>
        <v>1.012</v>
      </c>
    </row>
    <row r="1388" spans="1:11" ht="18" x14ac:dyDescent="0.25">
      <c r="A1388" s="1025">
        <v>804055</v>
      </c>
      <c r="B1388" s="1026" t="s">
        <v>6988</v>
      </c>
      <c r="C1388" s="1025" t="s">
        <v>7</v>
      </c>
      <c r="D1388" s="577">
        <f t="shared" si="21"/>
        <v>1923.62</v>
      </c>
      <c r="G1388" s="1027">
        <v>1900.82</v>
      </c>
      <c r="J1388" s="570" t="s">
        <v>5368</v>
      </c>
      <c r="K1388" s="645">
        <f>IFERROR(VLOOKUP(J1388,REAJUSTE!A:Y,25,FALSE),"")</f>
        <v>1.012</v>
      </c>
    </row>
    <row r="1389" spans="1:11" ht="18" x14ac:dyDescent="0.25">
      <c r="A1389" s="1025">
        <v>804056</v>
      </c>
      <c r="B1389" s="1026" t="s">
        <v>6989</v>
      </c>
      <c r="C1389" s="1025" t="s">
        <v>7</v>
      </c>
      <c r="D1389" s="577">
        <f t="shared" si="21"/>
        <v>2086.31</v>
      </c>
      <c r="G1389" s="1027">
        <v>2061.58</v>
      </c>
      <c r="J1389" s="570" t="s">
        <v>5368</v>
      </c>
      <c r="K1389" s="645">
        <f>IFERROR(VLOOKUP(J1389,REAJUSTE!A:Y,25,FALSE),"")</f>
        <v>1.012</v>
      </c>
    </row>
    <row r="1390" spans="1:11" ht="18" x14ac:dyDescent="0.25">
      <c r="A1390" s="1025">
        <v>804057</v>
      </c>
      <c r="B1390" s="1026" t="s">
        <v>6990</v>
      </c>
      <c r="C1390" s="1025" t="s">
        <v>7</v>
      </c>
      <c r="D1390" s="577">
        <f t="shared" si="21"/>
        <v>2187.4899999999998</v>
      </c>
      <c r="G1390" s="1027">
        <v>2161.56</v>
      </c>
      <c r="J1390" s="570" t="s">
        <v>5368</v>
      </c>
      <c r="K1390" s="645">
        <f>IFERROR(VLOOKUP(J1390,REAJUSTE!A:Y,25,FALSE),"")</f>
        <v>1.012</v>
      </c>
    </row>
    <row r="1391" spans="1:11" ht="18" x14ac:dyDescent="0.25">
      <c r="A1391" s="1025">
        <v>804058</v>
      </c>
      <c r="B1391" s="1026" t="s">
        <v>6991</v>
      </c>
      <c r="C1391" s="1025" t="s">
        <v>7</v>
      </c>
      <c r="D1391" s="577">
        <f t="shared" si="21"/>
        <v>2587.3000000000002</v>
      </c>
      <c r="G1391" s="1027">
        <v>2556.63</v>
      </c>
      <c r="J1391" s="570" t="s">
        <v>5368</v>
      </c>
      <c r="K1391" s="645">
        <f>IFERROR(VLOOKUP(J1391,REAJUSTE!A:Y,25,FALSE),"")</f>
        <v>1.012</v>
      </c>
    </row>
    <row r="1392" spans="1:11" ht="18" x14ac:dyDescent="0.25">
      <c r="A1392" s="1025">
        <v>804059</v>
      </c>
      <c r="B1392" s="1026" t="s">
        <v>6992</v>
      </c>
      <c r="C1392" s="1025" t="s">
        <v>7</v>
      </c>
      <c r="D1392" s="577">
        <f t="shared" si="21"/>
        <v>2688.48</v>
      </c>
      <c r="G1392" s="1027">
        <v>2656.61</v>
      </c>
      <c r="J1392" s="570" t="s">
        <v>5368</v>
      </c>
      <c r="K1392" s="645">
        <f>IFERROR(VLOOKUP(J1392,REAJUSTE!A:Y,25,FALSE),"")</f>
        <v>1.012</v>
      </c>
    </row>
    <row r="1393" spans="1:11" ht="18" x14ac:dyDescent="0.25">
      <c r="A1393" s="1025">
        <v>804292</v>
      </c>
      <c r="B1393" s="1026" t="s">
        <v>6993</v>
      </c>
      <c r="C1393" s="1025" t="s">
        <v>7</v>
      </c>
      <c r="D1393" s="577">
        <f t="shared" si="21"/>
        <v>2256.13</v>
      </c>
      <c r="G1393" s="1027">
        <v>2229.38</v>
      </c>
      <c r="J1393" s="570" t="s">
        <v>5368</v>
      </c>
      <c r="K1393" s="645">
        <f>IFERROR(VLOOKUP(J1393,REAJUSTE!A:Y,25,FALSE),"")</f>
        <v>1.012</v>
      </c>
    </row>
    <row r="1394" spans="1:11" ht="18" x14ac:dyDescent="0.25">
      <c r="A1394" s="1025">
        <v>804293</v>
      </c>
      <c r="B1394" s="1026" t="s">
        <v>6994</v>
      </c>
      <c r="C1394" s="1025" t="s">
        <v>7</v>
      </c>
      <c r="D1394" s="577">
        <f t="shared" si="21"/>
        <v>2449.16</v>
      </c>
      <c r="G1394" s="1027">
        <v>2420.12</v>
      </c>
      <c r="J1394" s="570" t="s">
        <v>5368</v>
      </c>
      <c r="K1394" s="645">
        <f>IFERROR(VLOOKUP(J1394,REAJUSTE!A:Y,25,FALSE),"")</f>
        <v>1.012</v>
      </c>
    </row>
    <row r="1395" spans="1:11" ht="18" x14ac:dyDescent="0.25">
      <c r="A1395" s="1025">
        <v>804294</v>
      </c>
      <c r="B1395" s="1026" t="s">
        <v>6995</v>
      </c>
      <c r="C1395" s="1025" t="s">
        <v>7</v>
      </c>
      <c r="D1395" s="577">
        <f t="shared" si="21"/>
        <v>2349.6999999999998</v>
      </c>
      <c r="G1395" s="1027">
        <v>2321.84</v>
      </c>
      <c r="J1395" s="570" t="s">
        <v>5368</v>
      </c>
      <c r="K1395" s="645">
        <f>IFERROR(VLOOKUP(J1395,REAJUSTE!A:Y,25,FALSE),"")</f>
        <v>1.012</v>
      </c>
    </row>
    <row r="1396" spans="1:11" ht="18" x14ac:dyDescent="0.25">
      <c r="A1396" s="1025">
        <v>804295</v>
      </c>
      <c r="B1396" s="1026" t="s">
        <v>6996</v>
      </c>
      <c r="C1396" s="1025" t="s">
        <v>7</v>
      </c>
      <c r="D1396" s="577">
        <f t="shared" si="21"/>
        <v>2542.7199999999998</v>
      </c>
      <c r="G1396" s="1027">
        <v>2512.5700000000002</v>
      </c>
      <c r="J1396" s="570" t="s">
        <v>5368</v>
      </c>
      <c r="K1396" s="645">
        <f>IFERROR(VLOOKUP(J1396,REAJUSTE!A:Y,25,FALSE),"")</f>
        <v>1.012</v>
      </c>
    </row>
    <row r="1397" spans="1:11" ht="18" x14ac:dyDescent="0.25">
      <c r="A1397" s="1025">
        <v>804296</v>
      </c>
      <c r="B1397" s="1026" t="s">
        <v>6997</v>
      </c>
      <c r="C1397" s="1025" t="s">
        <v>7</v>
      </c>
      <c r="D1397" s="577">
        <f t="shared" si="21"/>
        <v>2609.0300000000002</v>
      </c>
      <c r="G1397" s="1027">
        <v>2578.1</v>
      </c>
      <c r="J1397" s="570" t="s">
        <v>5368</v>
      </c>
      <c r="K1397" s="645">
        <f>IFERROR(VLOOKUP(J1397,REAJUSTE!A:Y,25,FALSE),"")</f>
        <v>1.012</v>
      </c>
    </row>
    <row r="1398" spans="1:11" ht="18" x14ac:dyDescent="0.25">
      <c r="A1398" s="1025">
        <v>804297</v>
      </c>
      <c r="B1398" s="1026" t="s">
        <v>6998</v>
      </c>
      <c r="C1398" s="1025" t="s">
        <v>7</v>
      </c>
      <c r="D1398" s="577">
        <f t="shared" si="21"/>
        <v>2802.06</v>
      </c>
      <c r="G1398" s="1027">
        <v>2768.84</v>
      </c>
      <c r="J1398" s="570" t="s">
        <v>5368</v>
      </c>
      <c r="K1398" s="645">
        <f>IFERROR(VLOOKUP(J1398,REAJUSTE!A:Y,25,FALSE),"")</f>
        <v>1.012</v>
      </c>
    </row>
    <row r="1399" spans="1:11" ht="18" x14ac:dyDescent="0.25">
      <c r="A1399" s="1025">
        <v>804298</v>
      </c>
      <c r="B1399" s="1026" t="s">
        <v>6999</v>
      </c>
      <c r="C1399" s="1025" t="s">
        <v>7</v>
      </c>
      <c r="D1399" s="577">
        <f t="shared" si="21"/>
        <v>3601.05</v>
      </c>
      <c r="G1399" s="1027">
        <v>3558.35</v>
      </c>
      <c r="J1399" s="570" t="s">
        <v>5368</v>
      </c>
      <c r="K1399" s="645">
        <f>IFERROR(VLOOKUP(J1399,REAJUSTE!A:Y,25,FALSE),"")</f>
        <v>1.012</v>
      </c>
    </row>
    <row r="1400" spans="1:11" ht="18" x14ac:dyDescent="0.25">
      <c r="A1400" s="1025">
        <v>804299</v>
      </c>
      <c r="B1400" s="1026" t="s">
        <v>7000</v>
      </c>
      <c r="C1400" s="1025" t="s">
        <v>7</v>
      </c>
      <c r="D1400" s="577">
        <f t="shared" si="21"/>
        <v>3794.06</v>
      </c>
      <c r="G1400" s="1027">
        <v>3749.08</v>
      </c>
      <c r="J1400" s="570" t="s">
        <v>5368</v>
      </c>
      <c r="K1400" s="645">
        <f>IFERROR(VLOOKUP(J1400,REAJUSTE!A:Y,25,FALSE),"")</f>
        <v>1.012</v>
      </c>
    </row>
    <row r="1401" spans="1:11" ht="18" x14ac:dyDescent="0.25">
      <c r="A1401" s="1025">
        <v>804300</v>
      </c>
      <c r="B1401" s="1026" t="s">
        <v>7001</v>
      </c>
      <c r="C1401" s="1025" t="s">
        <v>7</v>
      </c>
      <c r="D1401" s="577">
        <f t="shared" si="21"/>
        <v>3384.94</v>
      </c>
      <c r="G1401" s="1027">
        <v>3344.81</v>
      </c>
      <c r="J1401" s="570" t="s">
        <v>5368</v>
      </c>
      <c r="K1401" s="645">
        <f>IFERROR(VLOOKUP(J1401,REAJUSTE!A:Y,25,FALSE),"")</f>
        <v>1.012</v>
      </c>
    </row>
    <row r="1402" spans="1:11" ht="18" x14ac:dyDescent="0.25">
      <c r="A1402" s="1025">
        <v>804301</v>
      </c>
      <c r="B1402" s="1026" t="s">
        <v>7002</v>
      </c>
      <c r="C1402" s="1025" t="s">
        <v>7</v>
      </c>
      <c r="D1402" s="577">
        <f t="shared" si="21"/>
        <v>3632.33</v>
      </c>
      <c r="G1402" s="1027">
        <v>3589.26</v>
      </c>
      <c r="J1402" s="570" t="s">
        <v>5368</v>
      </c>
      <c r="K1402" s="645">
        <f>IFERROR(VLOOKUP(J1402,REAJUSTE!A:Y,25,FALSE),"")</f>
        <v>1.012</v>
      </c>
    </row>
    <row r="1403" spans="1:11" ht="18" x14ac:dyDescent="0.25">
      <c r="A1403" s="1025">
        <v>804302</v>
      </c>
      <c r="B1403" s="1026" t="s">
        <v>7003</v>
      </c>
      <c r="C1403" s="1025" t="s">
        <v>7</v>
      </c>
      <c r="D1403" s="577">
        <f t="shared" si="21"/>
        <v>3783.76</v>
      </c>
      <c r="G1403" s="1027">
        <v>3738.9</v>
      </c>
      <c r="J1403" s="570" t="s">
        <v>5368</v>
      </c>
      <c r="K1403" s="645">
        <f>IFERROR(VLOOKUP(J1403,REAJUSTE!A:Y,25,FALSE),"")</f>
        <v>1.012</v>
      </c>
    </row>
    <row r="1404" spans="1:11" ht="18" x14ac:dyDescent="0.25">
      <c r="A1404" s="1025">
        <v>804303</v>
      </c>
      <c r="B1404" s="1026" t="s">
        <v>7004</v>
      </c>
      <c r="C1404" s="1025" t="s">
        <v>7</v>
      </c>
      <c r="D1404" s="577">
        <f t="shared" si="21"/>
        <v>4031.14</v>
      </c>
      <c r="G1404" s="1027">
        <v>3983.34</v>
      </c>
      <c r="J1404" s="570" t="s">
        <v>5368</v>
      </c>
      <c r="K1404" s="645">
        <f>IFERROR(VLOOKUP(J1404,REAJUSTE!A:Y,25,FALSE),"")</f>
        <v>1.012</v>
      </c>
    </row>
    <row r="1405" spans="1:11" ht="18" x14ac:dyDescent="0.25">
      <c r="A1405" s="1025">
        <v>804304</v>
      </c>
      <c r="B1405" s="1026" t="s">
        <v>7005</v>
      </c>
      <c r="C1405" s="1025" t="s">
        <v>7</v>
      </c>
      <c r="D1405" s="577">
        <f t="shared" si="21"/>
        <v>4639.92</v>
      </c>
      <c r="G1405" s="1027">
        <v>4584.91</v>
      </c>
      <c r="J1405" s="570" t="s">
        <v>5368</v>
      </c>
      <c r="K1405" s="645">
        <f>IFERROR(VLOOKUP(J1405,REAJUSTE!A:Y,25,FALSE),"")</f>
        <v>1.012</v>
      </c>
    </row>
    <row r="1406" spans="1:11" ht="18" x14ac:dyDescent="0.25">
      <c r="A1406" s="1025">
        <v>804305</v>
      </c>
      <c r="B1406" s="1026" t="s">
        <v>7006</v>
      </c>
      <c r="C1406" s="1025" t="s">
        <v>7</v>
      </c>
      <c r="D1406" s="577">
        <f t="shared" si="21"/>
        <v>4887.3100000000004</v>
      </c>
      <c r="G1406" s="1027">
        <v>4829.3599999999997</v>
      </c>
      <c r="J1406" s="570" t="s">
        <v>5368</v>
      </c>
      <c r="K1406" s="645">
        <f>IFERROR(VLOOKUP(J1406,REAJUSTE!A:Y,25,FALSE),"")</f>
        <v>1.012</v>
      </c>
    </row>
    <row r="1407" spans="1:11" ht="18" x14ac:dyDescent="0.25">
      <c r="A1407" s="1025">
        <v>804306</v>
      </c>
      <c r="B1407" s="1026" t="s">
        <v>7007</v>
      </c>
      <c r="C1407" s="1025" t="s">
        <v>7</v>
      </c>
      <c r="D1407" s="577">
        <f t="shared" si="21"/>
        <v>5155.5200000000004</v>
      </c>
      <c r="G1407" s="1027">
        <v>5094.3900000000003</v>
      </c>
      <c r="J1407" s="570" t="s">
        <v>5368</v>
      </c>
      <c r="K1407" s="645">
        <f>IFERROR(VLOOKUP(J1407,REAJUSTE!A:Y,25,FALSE),"")</f>
        <v>1.012</v>
      </c>
    </row>
    <row r="1408" spans="1:11" ht="18" x14ac:dyDescent="0.25">
      <c r="A1408" s="1025">
        <v>804307</v>
      </c>
      <c r="B1408" s="1026" t="s">
        <v>7008</v>
      </c>
      <c r="C1408" s="1025" t="s">
        <v>7</v>
      </c>
      <c r="D1408" s="577">
        <f t="shared" si="21"/>
        <v>5402.9</v>
      </c>
      <c r="G1408" s="1027">
        <v>5338.84</v>
      </c>
      <c r="J1408" s="570" t="s">
        <v>5368</v>
      </c>
      <c r="K1408" s="645">
        <f>IFERROR(VLOOKUP(J1408,REAJUSTE!A:Y,25,FALSE),"")</f>
        <v>1.012</v>
      </c>
    </row>
    <row r="1409" spans="1:11" ht="18" x14ac:dyDescent="0.25">
      <c r="A1409" s="1025">
        <v>804308</v>
      </c>
      <c r="B1409" s="1026" t="s">
        <v>7009</v>
      </c>
      <c r="C1409" s="1025" t="s">
        <v>7</v>
      </c>
      <c r="D1409" s="577">
        <f t="shared" si="21"/>
        <v>4928.09</v>
      </c>
      <c r="G1409" s="1027">
        <v>4869.66</v>
      </c>
      <c r="J1409" s="570" t="s">
        <v>5368</v>
      </c>
      <c r="K1409" s="645">
        <f>IFERROR(VLOOKUP(J1409,REAJUSTE!A:Y,25,FALSE),"")</f>
        <v>1.012</v>
      </c>
    </row>
    <row r="1410" spans="1:11" ht="18" x14ac:dyDescent="0.25">
      <c r="A1410" s="1025">
        <v>804309</v>
      </c>
      <c r="B1410" s="1026" t="s">
        <v>7010</v>
      </c>
      <c r="C1410" s="1025" t="s">
        <v>7</v>
      </c>
      <c r="D1410" s="577">
        <f t="shared" si="21"/>
        <v>5247.03</v>
      </c>
      <c r="G1410" s="1027">
        <v>5184.82</v>
      </c>
      <c r="J1410" s="570" t="s">
        <v>5368</v>
      </c>
      <c r="K1410" s="645">
        <f>IFERROR(VLOOKUP(J1410,REAJUSTE!A:Y,25,FALSE),"")</f>
        <v>1.012</v>
      </c>
    </row>
    <row r="1411" spans="1:11" ht="18" x14ac:dyDescent="0.25">
      <c r="A1411" s="1025">
        <v>804310</v>
      </c>
      <c r="B1411" s="1026" t="s">
        <v>7011</v>
      </c>
      <c r="C1411" s="1025" t="s">
        <v>7</v>
      </c>
      <c r="D1411" s="577">
        <f t="shared" si="21"/>
        <v>5339.35</v>
      </c>
      <c r="G1411" s="1027">
        <v>5276.04</v>
      </c>
      <c r="J1411" s="570" t="s">
        <v>5368</v>
      </c>
      <c r="K1411" s="645">
        <f>IFERROR(VLOOKUP(J1411,REAJUSTE!A:Y,25,FALSE),"")</f>
        <v>1.012</v>
      </c>
    </row>
    <row r="1412" spans="1:11" ht="18" x14ac:dyDescent="0.25">
      <c r="A1412" s="1025">
        <v>804311</v>
      </c>
      <c r="B1412" s="1026" t="s">
        <v>7012</v>
      </c>
      <c r="C1412" s="1025" t="s">
        <v>7</v>
      </c>
      <c r="D1412" s="577">
        <f t="shared" si="21"/>
        <v>5658.3</v>
      </c>
      <c r="G1412" s="1027">
        <v>5591.21</v>
      </c>
      <c r="J1412" s="570" t="s">
        <v>5368</v>
      </c>
      <c r="K1412" s="645">
        <f>IFERROR(VLOOKUP(J1412,REAJUSTE!A:Y,25,FALSE),"")</f>
        <v>1.012</v>
      </c>
    </row>
    <row r="1413" spans="1:11" ht="18" x14ac:dyDescent="0.25">
      <c r="A1413" s="1025">
        <v>804312</v>
      </c>
      <c r="B1413" s="1026" t="s">
        <v>7013</v>
      </c>
      <c r="C1413" s="1025" t="s">
        <v>7</v>
      </c>
      <c r="D1413" s="577">
        <f t="shared" si="21"/>
        <v>6130.95</v>
      </c>
      <c r="G1413" s="1027">
        <v>6058.26</v>
      </c>
      <c r="J1413" s="570" t="s">
        <v>5368</v>
      </c>
      <c r="K1413" s="645">
        <f>IFERROR(VLOOKUP(J1413,REAJUSTE!A:Y,25,FALSE),"")</f>
        <v>1.012</v>
      </c>
    </row>
    <row r="1414" spans="1:11" ht="18" x14ac:dyDescent="0.25">
      <c r="A1414" s="1025">
        <v>804313</v>
      </c>
      <c r="B1414" s="1026" t="s">
        <v>7014</v>
      </c>
      <c r="C1414" s="1025" t="s">
        <v>7</v>
      </c>
      <c r="D1414" s="577">
        <f t="shared" si="21"/>
        <v>6449.9</v>
      </c>
      <c r="G1414" s="1027">
        <v>6373.42</v>
      </c>
      <c r="J1414" s="570" t="s">
        <v>5368</v>
      </c>
      <c r="K1414" s="645">
        <f>IFERROR(VLOOKUP(J1414,REAJUSTE!A:Y,25,FALSE),"")</f>
        <v>1.012</v>
      </c>
    </row>
    <row r="1415" spans="1:11" ht="18" x14ac:dyDescent="0.25">
      <c r="A1415" s="1025">
        <v>804314</v>
      </c>
      <c r="B1415" s="1026" t="s">
        <v>7015</v>
      </c>
      <c r="C1415" s="1025" t="s">
        <v>7</v>
      </c>
      <c r="D1415" s="577">
        <f t="shared" si="21"/>
        <v>7633.93</v>
      </c>
      <c r="G1415" s="1027">
        <v>7543.41</v>
      </c>
      <c r="J1415" s="570" t="s">
        <v>5368</v>
      </c>
      <c r="K1415" s="645">
        <f>IFERROR(VLOOKUP(J1415,REAJUSTE!A:Y,25,FALSE),"")</f>
        <v>1.012</v>
      </c>
    </row>
    <row r="1416" spans="1:11" ht="18" x14ac:dyDescent="0.25">
      <c r="A1416" s="1025">
        <v>804315</v>
      </c>
      <c r="B1416" s="1026" t="s">
        <v>7016</v>
      </c>
      <c r="C1416" s="1025" t="s">
        <v>7</v>
      </c>
      <c r="D1416" s="577">
        <f t="shared" si="21"/>
        <v>7952.87</v>
      </c>
      <c r="G1416" s="1027">
        <v>7858.57</v>
      </c>
      <c r="J1416" s="570" t="s">
        <v>5368</v>
      </c>
      <c r="K1416" s="645">
        <f>IFERROR(VLOOKUP(J1416,REAJUSTE!A:Y,25,FALSE),"")</f>
        <v>1.012</v>
      </c>
    </row>
    <row r="1417" spans="1:11" ht="18" x14ac:dyDescent="0.25">
      <c r="A1417" s="1025">
        <v>805446</v>
      </c>
      <c r="B1417" s="1026" t="s">
        <v>7017</v>
      </c>
      <c r="C1417" s="1025" t="s">
        <v>5022</v>
      </c>
      <c r="D1417" s="577">
        <f t="shared" si="21"/>
        <v>39.409999999999997</v>
      </c>
      <c r="G1417" s="1027">
        <v>38.950000000000003</v>
      </c>
      <c r="J1417" s="570" t="s">
        <v>5368</v>
      </c>
      <c r="K1417" s="645">
        <f>IFERROR(VLOOKUP(J1417,REAJUSTE!A:Y,25,FALSE),"")</f>
        <v>1.012</v>
      </c>
    </row>
    <row r="1418" spans="1:11" ht="18" x14ac:dyDescent="0.25">
      <c r="A1418" s="1025">
        <v>805447</v>
      </c>
      <c r="B1418" s="1026" t="s">
        <v>7018</v>
      </c>
      <c r="C1418" s="1025" t="s">
        <v>5022</v>
      </c>
      <c r="D1418" s="577">
        <f t="shared" ref="D1418:D1481" si="22">TRUNC(G1418*K1418,2)</f>
        <v>54.04</v>
      </c>
      <c r="G1418" s="1027">
        <v>53.4</v>
      </c>
      <c r="J1418" s="570" t="s">
        <v>5368</v>
      </c>
      <c r="K1418" s="645">
        <f>IFERROR(VLOOKUP(J1418,REAJUSTE!A:Y,25,FALSE),"")</f>
        <v>1.012</v>
      </c>
    </row>
    <row r="1419" spans="1:11" ht="18" x14ac:dyDescent="0.25">
      <c r="A1419" s="1025">
        <v>805448</v>
      </c>
      <c r="B1419" s="1026" t="s">
        <v>7019</v>
      </c>
      <c r="C1419" s="1025" t="s">
        <v>5022</v>
      </c>
      <c r="D1419" s="577">
        <f t="shared" si="22"/>
        <v>47.25</v>
      </c>
      <c r="G1419" s="1027">
        <v>46.69</v>
      </c>
      <c r="J1419" s="570" t="s">
        <v>5368</v>
      </c>
      <c r="K1419" s="645">
        <f>IFERROR(VLOOKUP(J1419,REAJUSTE!A:Y,25,FALSE),"")</f>
        <v>1.012</v>
      </c>
    </row>
    <row r="1420" spans="1:11" ht="18" x14ac:dyDescent="0.25">
      <c r="A1420" s="1025">
        <v>805449</v>
      </c>
      <c r="B1420" s="1026" t="s">
        <v>7020</v>
      </c>
      <c r="C1420" s="1025" t="s">
        <v>5022</v>
      </c>
      <c r="D1420" s="577">
        <f t="shared" si="22"/>
        <v>64.760000000000005</v>
      </c>
      <c r="G1420" s="1027">
        <v>64</v>
      </c>
      <c r="J1420" s="570" t="s">
        <v>5368</v>
      </c>
      <c r="K1420" s="645">
        <f>IFERROR(VLOOKUP(J1420,REAJUSTE!A:Y,25,FALSE),"")</f>
        <v>1.012</v>
      </c>
    </row>
    <row r="1421" spans="1:11" ht="18" x14ac:dyDescent="0.25">
      <c r="A1421" s="1025">
        <v>805450</v>
      </c>
      <c r="B1421" s="1026" t="s">
        <v>7021</v>
      </c>
      <c r="C1421" s="1025" t="s">
        <v>5022</v>
      </c>
      <c r="D1421" s="577">
        <f t="shared" si="22"/>
        <v>54.84</v>
      </c>
      <c r="G1421" s="1027">
        <v>54.19</v>
      </c>
      <c r="J1421" s="570" t="s">
        <v>5368</v>
      </c>
      <c r="K1421" s="645">
        <f>IFERROR(VLOOKUP(J1421,REAJUSTE!A:Y,25,FALSE),"")</f>
        <v>1.012</v>
      </c>
    </row>
    <row r="1422" spans="1:11" ht="18" x14ac:dyDescent="0.25">
      <c r="A1422" s="1025">
        <v>805451</v>
      </c>
      <c r="B1422" s="1026" t="s">
        <v>7022</v>
      </c>
      <c r="C1422" s="1025" t="s">
        <v>5022</v>
      </c>
      <c r="D1422" s="577">
        <f t="shared" si="22"/>
        <v>75.099999999999994</v>
      </c>
      <c r="G1422" s="1027">
        <v>74.209999999999994</v>
      </c>
      <c r="J1422" s="570" t="s">
        <v>5368</v>
      </c>
      <c r="K1422" s="645">
        <f>IFERROR(VLOOKUP(J1422,REAJUSTE!A:Y,25,FALSE),"")</f>
        <v>1.012</v>
      </c>
    </row>
    <row r="1423" spans="1:11" ht="18" x14ac:dyDescent="0.25">
      <c r="A1423" s="1025">
        <v>805452</v>
      </c>
      <c r="B1423" s="1026" t="s">
        <v>7023</v>
      </c>
      <c r="C1423" s="1025" t="s">
        <v>5022</v>
      </c>
      <c r="D1423" s="577">
        <f t="shared" si="22"/>
        <v>64.14</v>
      </c>
      <c r="G1423" s="1027">
        <v>63.38</v>
      </c>
      <c r="J1423" s="570" t="s">
        <v>5368</v>
      </c>
      <c r="K1423" s="645">
        <f>IFERROR(VLOOKUP(J1423,REAJUSTE!A:Y,25,FALSE),"")</f>
        <v>1.012</v>
      </c>
    </row>
    <row r="1424" spans="1:11" ht="18" x14ac:dyDescent="0.25">
      <c r="A1424" s="1025">
        <v>805453</v>
      </c>
      <c r="B1424" s="1026" t="s">
        <v>7024</v>
      </c>
      <c r="C1424" s="1025" t="s">
        <v>5022</v>
      </c>
      <c r="D1424" s="577">
        <f t="shared" si="22"/>
        <v>88.2</v>
      </c>
      <c r="G1424" s="1027">
        <v>87.16</v>
      </c>
      <c r="J1424" s="570" t="s">
        <v>5368</v>
      </c>
      <c r="K1424" s="645">
        <f>IFERROR(VLOOKUP(J1424,REAJUSTE!A:Y,25,FALSE),"")</f>
        <v>1.012</v>
      </c>
    </row>
    <row r="1425" spans="1:11" ht="18" x14ac:dyDescent="0.25">
      <c r="A1425" s="1025">
        <v>805434</v>
      </c>
      <c r="B1425" s="1026" t="s">
        <v>7025</v>
      </c>
      <c r="C1425" s="1025" t="s">
        <v>5022</v>
      </c>
      <c r="D1425" s="577">
        <f t="shared" si="22"/>
        <v>13.45</v>
      </c>
      <c r="G1425" s="1027">
        <v>13.3</v>
      </c>
      <c r="J1425" s="570" t="s">
        <v>5368</v>
      </c>
      <c r="K1425" s="645">
        <f>IFERROR(VLOOKUP(J1425,REAJUSTE!A:Y,25,FALSE),"")</f>
        <v>1.012</v>
      </c>
    </row>
    <row r="1426" spans="1:11" ht="18" x14ac:dyDescent="0.25">
      <c r="A1426" s="1025">
        <v>805435</v>
      </c>
      <c r="B1426" s="1026" t="s">
        <v>7026</v>
      </c>
      <c r="C1426" s="1025" t="s">
        <v>5022</v>
      </c>
      <c r="D1426" s="577">
        <f t="shared" si="22"/>
        <v>17.88</v>
      </c>
      <c r="G1426" s="1027">
        <v>17.670000000000002</v>
      </c>
      <c r="J1426" s="570" t="s">
        <v>5368</v>
      </c>
      <c r="K1426" s="645">
        <f>IFERROR(VLOOKUP(J1426,REAJUSTE!A:Y,25,FALSE),"")</f>
        <v>1.012</v>
      </c>
    </row>
    <row r="1427" spans="1:11" ht="18" x14ac:dyDescent="0.25">
      <c r="A1427" s="1025">
        <v>805436</v>
      </c>
      <c r="B1427" s="1026" t="s">
        <v>7027</v>
      </c>
      <c r="C1427" s="1025" t="s">
        <v>5022</v>
      </c>
      <c r="D1427" s="577">
        <f t="shared" si="22"/>
        <v>15.66</v>
      </c>
      <c r="G1427" s="1027">
        <v>15.48</v>
      </c>
      <c r="J1427" s="570" t="s">
        <v>5368</v>
      </c>
      <c r="K1427" s="645">
        <f>IFERROR(VLOOKUP(J1427,REAJUSTE!A:Y,25,FALSE),"")</f>
        <v>1.012</v>
      </c>
    </row>
    <row r="1428" spans="1:11" ht="18" x14ac:dyDescent="0.25">
      <c r="A1428" s="1025">
        <v>805437</v>
      </c>
      <c r="B1428" s="1026" t="s">
        <v>7028</v>
      </c>
      <c r="C1428" s="1025" t="s">
        <v>5022</v>
      </c>
      <c r="D1428" s="577">
        <f t="shared" si="22"/>
        <v>21.45</v>
      </c>
      <c r="G1428" s="1027">
        <v>21.2</v>
      </c>
      <c r="J1428" s="570" t="s">
        <v>5368</v>
      </c>
      <c r="K1428" s="645">
        <f>IFERROR(VLOOKUP(J1428,REAJUSTE!A:Y,25,FALSE),"")</f>
        <v>1.012</v>
      </c>
    </row>
    <row r="1429" spans="1:11" ht="18" x14ac:dyDescent="0.25">
      <c r="A1429" s="1025">
        <v>805438</v>
      </c>
      <c r="B1429" s="1026" t="s">
        <v>7029</v>
      </c>
      <c r="C1429" s="1025" t="s">
        <v>5022</v>
      </c>
      <c r="D1429" s="577">
        <f t="shared" si="22"/>
        <v>21.3</v>
      </c>
      <c r="G1429" s="1027">
        <v>21.05</v>
      </c>
      <c r="J1429" s="570" t="s">
        <v>5368</v>
      </c>
      <c r="K1429" s="645">
        <f>IFERROR(VLOOKUP(J1429,REAJUSTE!A:Y,25,FALSE),"")</f>
        <v>1.012</v>
      </c>
    </row>
    <row r="1430" spans="1:11" ht="18" x14ac:dyDescent="0.25">
      <c r="A1430" s="1025">
        <v>805439</v>
      </c>
      <c r="B1430" s="1026" t="s">
        <v>7030</v>
      </c>
      <c r="C1430" s="1025" t="s">
        <v>5022</v>
      </c>
      <c r="D1430" s="577">
        <f t="shared" si="22"/>
        <v>28.6</v>
      </c>
      <c r="G1430" s="1027">
        <v>28.27</v>
      </c>
      <c r="J1430" s="570" t="s">
        <v>5368</v>
      </c>
      <c r="K1430" s="645">
        <f>IFERROR(VLOOKUP(J1430,REAJUSTE!A:Y,25,FALSE),"")</f>
        <v>1.012</v>
      </c>
    </row>
    <row r="1431" spans="1:11" ht="18" x14ac:dyDescent="0.25">
      <c r="A1431" s="1025">
        <v>805440</v>
      </c>
      <c r="B1431" s="1026" t="s">
        <v>7031</v>
      </c>
      <c r="C1431" s="1025" t="s">
        <v>5022</v>
      </c>
      <c r="D1431" s="577">
        <f t="shared" si="22"/>
        <v>23.74</v>
      </c>
      <c r="G1431" s="1027">
        <v>23.46</v>
      </c>
      <c r="J1431" s="570" t="s">
        <v>5368</v>
      </c>
      <c r="K1431" s="645">
        <f>IFERROR(VLOOKUP(J1431,REAJUSTE!A:Y,25,FALSE),"")</f>
        <v>1.012</v>
      </c>
    </row>
    <row r="1432" spans="1:11" ht="18" x14ac:dyDescent="0.25">
      <c r="A1432" s="1025">
        <v>805441</v>
      </c>
      <c r="B1432" s="1026" t="s">
        <v>7032</v>
      </c>
      <c r="C1432" s="1025" t="s">
        <v>5022</v>
      </c>
      <c r="D1432" s="577">
        <f t="shared" si="22"/>
        <v>32.57</v>
      </c>
      <c r="G1432" s="1027">
        <v>32.19</v>
      </c>
      <c r="J1432" s="570" t="s">
        <v>5368</v>
      </c>
      <c r="K1432" s="645">
        <f>IFERROR(VLOOKUP(J1432,REAJUSTE!A:Y,25,FALSE),"")</f>
        <v>1.012</v>
      </c>
    </row>
    <row r="1433" spans="1:11" ht="18" x14ac:dyDescent="0.25">
      <c r="A1433" s="1025">
        <v>805442</v>
      </c>
      <c r="B1433" s="1026" t="s">
        <v>7033</v>
      </c>
      <c r="C1433" s="1025" t="s">
        <v>5022</v>
      </c>
      <c r="D1433" s="577">
        <f t="shared" si="22"/>
        <v>28.88</v>
      </c>
      <c r="G1433" s="1027">
        <v>28.54</v>
      </c>
      <c r="J1433" s="570" t="s">
        <v>5368</v>
      </c>
      <c r="K1433" s="645">
        <f>IFERROR(VLOOKUP(J1433,REAJUSTE!A:Y,25,FALSE),"")</f>
        <v>1.012</v>
      </c>
    </row>
    <row r="1434" spans="1:11" ht="18" x14ac:dyDescent="0.25">
      <c r="A1434" s="1025">
        <v>805443</v>
      </c>
      <c r="B1434" s="1026" t="s">
        <v>7034</v>
      </c>
      <c r="C1434" s="1025" t="s">
        <v>5022</v>
      </c>
      <c r="D1434" s="577">
        <f t="shared" si="22"/>
        <v>38.94</v>
      </c>
      <c r="G1434" s="1027">
        <v>38.479999999999997</v>
      </c>
      <c r="J1434" s="570" t="s">
        <v>5368</v>
      </c>
      <c r="K1434" s="645">
        <f>IFERROR(VLOOKUP(J1434,REAJUSTE!A:Y,25,FALSE),"")</f>
        <v>1.012</v>
      </c>
    </row>
    <row r="1435" spans="1:11" ht="18" x14ac:dyDescent="0.25">
      <c r="A1435" s="1025">
        <v>805444</v>
      </c>
      <c r="B1435" s="1026" t="s">
        <v>7035</v>
      </c>
      <c r="C1435" s="1025" t="s">
        <v>5022</v>
      </c>
      <c r="D1435" s="577">
        <f t="shared" si="22"/>
        <v>32.07</v>
      </c>
      <c r="G1435" s="1027">
        <v>31.69</v>
      </c>
      <c r="J1435" s="570" t="s">
        <v>5368</v>
      </c>
      <c r="K1435" s="645">
        <f>IFERROR(VLOOKUP(J1435,REAJUSTE!A:Y,25,FALSE),"")</f>
        <v>1.012</v>
      </c>
    </row>
    <row r="1436" spans="1:11" ht="18" x14ac:dyDescent="0.25">
      <c r="A1436" s="1025">
        <v>805445</v>
      </c>
      <c r="B1436" s="1026" t="s">
        <v>7036</v>
      </c>
      <c r="C1436" s="1025" t="s">
        <v>5022</v>
      </c>
      <c r="D1436" s="577">
        <f t="shared" si="22"/>
        <v>44.1</v>
      </c>
      <c r="G1436" s="1027">
        <v>43.58</v>
      </c>
      <c r="J1436" s="570" t="s">
        <v>5368</v>
      </c>
      <c r="K1436" s="645">
        <f>IFERROR(VLOOKUP(J1436,REAJUSTE!A:Y,25,FALSE),"")</f>
        <v>1.012</v>
      </c>
    </row>
    <row r="1437" spans="1:11" ht="18" x14ac:dyDescent="0.25">
      <c r="A1437" s="1025">
        <v>805454</v>
      </c>
      <c r="B1437" s="1026" t="s">
        <v>7037</v>
      </c>
      <c r="C1437" s="1025" t="s">
        <v>5022</v>
      </c>
      <c r="D1437" s="577">
        <f t="shared" si="22"/>
        <v>70.989999999999995</v>
      </c>
      <c r="G1437" s="1027">
        <v>70.150000000000006</v>
      </c>
      <c r="J1437" s="570" t="s">
        <v>5368</v>
      </c>
      <c r="K1437" s="645">
        <f>IFERROR(VLOOKUP(J1437,REAJUSTE!A:Y,25,FALSE),"")</f>
        <v>1.012</v>
      </c>
    </row>
    <row r="1438" spans="1:11" ht="18" x14ac:dyDescent="0.25">
      <c r="A1438" s="1025">
        <v>805455</v>
      </c>
      <c r="B1438" s="1026" t="s">
        <v>7038</v>
      </c>
      <c r="C1438" s="1025" t="s">
        <v>5022</v>
      </c>
      <c r="D1438" s="577">
        <f t="shared" si="22"/>
        <v>97.34</v>
      </c>
      <c r="G1438" s="1027">
        <v>96.19</v>
      </c>
      <c r="J1438" s="570" t="s">
        <v>5368</v>
      </c>
      <c r="K1438" s="645">
        <f>IFERROR(VLOOKUP(J1438,REAJUSTE!A:Y,25,FALSE),"")</f>
        <v>1.012</v>
      </c>
    </row>
    <row r="1439" spans="1:11" ht="18" x14ac:dyDescent="0.25">
      <c r="A1439" s="1025">
        <v>805456</v>
      </c>
      <c r="B1439" s="1026" t="s">
        <v>7039</v>
      </c>
      <c r="C1439" s="1025" t="s">
        <v>5022</v>
      </c>
      <c r="D1439" s="577">
        <f t="shared" si="22"/>
        <v>80.53</v>
      </c>
      <c r="G1439" s="1027">
        <v>79.58</v>
      </c>
      <c r="J1439" s="570" t="s">
        <v>5368</v>
      </c>
      <c r="K1439" s="645">
        <f>IFERROR(VLOOKUP(J1439,REAJUSTE!A:Y,25,FALSE),"")</f>
        <v>1.012</v>
      </c>
    </row>
    <row r="1440" spans="1:11" ht="18" x14ac:dyDescent="0.25">
      <c r="A1440" s="1025">
        <v>805457</v>
      </c>
      <c r="B1440" s="1026" t="s">
        <v>7040</v>
      </c>
      <c r="C1440" s="1025" t="s">
        <v>5022</v>
      </c>
      <c r="D1440" s="577">
        <f t="shared" si="22"/>
        <v>110.85</v>
      </c>
      <c r="G1440" s="1027">
        <v>109.54</v>
      </c>
      <c r="J1440" s="570" t="s">
        <v>5368</v>
      </c>
      <c r="K1440" s="645">
        <f>IFERROR(VLOOKUP(J1440,REAJUSTE!A:Y,25,FALSE),"")</f>
        <v>1.012</v>
      </c>
    </row>
    <row r="1441" spans="1:11" ht="18" x14ac:dyDescent="0.25">
      <c r="A1441" s="1025">
        <v>805458</v>
      </c>
      <c r="B1441" s="1026" t="s">
        <v>7041</v>
      </c>
      <c r="C1441" s="1025" t="s">
        <v>5022</v>
      </c>
      <c r="D1441" s="577">
        <f t="shared" si="22"/>
        <v>96.45</v>
      </c>
      <c r="G1441" s="1027">
        <v>95.31</v>
      </c>
      <c r="J1441" s="570" t="s">
        <v>5368</v>
      </c>
      <c r="K1441" s="645">
        <f>IFERROR(VLOOKUP(J1441,REAJUSTE!A:Y,25,FALSE),"")</f>
        <v>1.012</v>
      </c>
    </row>
    <row r="1442" spans="1:11" ht="18" x14ac:dyDescent="0.25">
      <c r="A1442" s="1025">
        <v>805459</v>
      </c>
      <c r="B1442" s="1026" t="s">
        <v>7042</v>
      </c>
      <c r="C1442" s="1025" t="s">
        <v>5022</v>
      </c>
      <c r="D1442" s="577">
        <f t="shared" si="22"/>
        <v>132.69999999999999</v>
      </c>
      <c r="G1442" s="1027">
        <v>131.13</v>
      </c>
      <c r="J1442" s="570" t="s">
        <v>5368</v>
      </c>
      <c r="K1442" s="645">
        <f>IFERROR(VLOOKUP(J1442,REAJUSTE!A:Y,25,FALSE),"")</f>
        <v>1.012</v>
      </c>
    </row>
    <row r="1443" spans="1:11" ht="27" x14ac:dyDescent="0.25">
      <c r="A1443" s="1025">
        <v>909620</v>
      </c>
      <c r="B1443" s="1026" t="s">
        <v>7043</v>
      </c>
      <c r="C1443" s="1025" t="s">
        <v>273</v>
      </c>
      <c r="D1443" s="577">
        <f t="shared" si="22"/>
        <v>127.99</v>
      </c>
      <c r="G1443" s="1027">
        <v>126.48</v>
      </c>
      <c r="J1443" s="570" t="s">
        <v>5368</v>
      </c>
      <c r="K1443" s="645">
        <f>IFERROR(VLOOKUP(J1443,REAJUSTE!A:Y,25,FALSE),"")</f>
        <v>1.012</v>
      </c>
    </row>
    <row r="1444" spans="1:11" ht="27" x14ac:dyDescent="0.25">
      <c r="A1444" s="1025">
        <v>909621</v>
      </c>
      <c r="B1444" s="1026" t="s">
        <v>7044</v>
      </c>
      <c r="C1444" s="1025" t="s">
        <v>273</v>
      </c>
      <c r="D1444" s="577">
        <f t="shared" si="22"/>
        <v>126.36</v>
      </c>
      <c r="G1444" s="1027">
        <v>124.87</v>
      </c>
      <c r="J1444" s="570" t="s">
        <v>5368</v>
      </c>
      <c r="K1444" s="645">
        <f>IFERROR(VLOOKUP(J1444,REAJUSTE!A:Y,25,FALSE),"")</f>
        <v>1.012</v>
      </c>
    </row>
    <row r="1445" spans="1:11" ht="18" x14ac:dyDescent="0.25">
      <c r="A1445" s="1025">
        <v>903802</v>
      </c>
      <c r="B1445" s="1026" t="s">
        <v>7045</v>
      </c>
      <c r="C1445" s="1025" t="s">
        <v>5022</v>
      </c>
      <c r="D1445" s="577">
        <f t="shared" si="22"/>
        <v>14607.33</v>
      </c>
      <c r="G1445" s="1027">
        <v>14434.13</v>
      </c>
      <c r="J1445" s="570" t="s">
        <v>5368</v>
      </c>
      <c r="K1445" s="645">
        <f>IFERROR(VLOOKUP(J1445,REAJUSTE!A:Y,25,FALSE),"")</f>
        <v>1.012</v>
      </c>
    </row>
    <row r="1446" spans="1:11" x14ac:dyDescent="0.25">
      <c r="A1446" s="1025">
        <v>919113</v>
      </c>
      <c r="B1446" s="1026" t="s">
        <v>17295</v>
      </c>
      <c r="C1446" s="1025" t="s">
        <v>7</v>
      </c>
      <c r="D1446" s="577">
        <f t="shared" si="22"/>
        <v>148.22</v>
      </c>
      <c r="G1446" s="1027">
        <v>146.47</v>
      </c>
      <c r="J1446" s="570" t="s">
        <v>5368</v>
      </c>
      <c r="K1446" s="645">
        <f>IFERROR(VLOOKUP(J1446,REAJUSTE!A:Y,25,FALSE),"")</f>
        <v>1.012</v>
      </c>
    </row>
    <row r="1447" spans="1:11" ht="18" x14ac:dyDescent="0.25">
      <c r="A1447" s="1025">
        <v>903788</v>
      </c>
      <c r="B1447" s="1026" t="s">
        <v>7046</v>
      </c>
      <c r="C1447" s="1025" t="s">
        <v>273</v>
      </c>
      <c r="D1447" s="577">
        <f t="shared" si="22"/>
        <v>4.24</v>
      </c>
      <c r="G1447" s="1027">
        <v>4.1900000000000004</v>
      </c>
      <c r="J1447" s="570" t="s">
        <v>5368</v>
      </c>
      <c r="K1447" s="645">
        <f>IFERROR(VLOOKUP(J1447,REAJUSTE!A:Y,25,FALSE),"")</f>
        <v>1.012</v>
      </c>
    </row>
    <row r="1448" spans="1:11" ht="18" x14ac:dyDescent="0.25">
      <c r="A1448" s="1025">
        <v>919247</v>
      </c>
      <c r="B1448" s="1026" t="s">
        <v>7047</v>
      </c>
      <c r="C1448" s="1025" t="s">
        <v>273</v>
      </c>
      <c r="D1448" s="577">
        <f t="shared" si="22"/>
        <v>39.33</v>
      </c>
      <c r="G1448" s="1027">
        <v>38.869999999999997</v>
      </c>
      <c r="J1448" s="570" t="s">
        <v>5368</v>
      </c>
      <c r="K1448" s="645">
        <f>IFERROR(VLOOKUP(J1448,REAJUSTE!A:Y,25,FALSE),"")</f>
        <v>1.012</v>
      </c>
    </row>
    <row r="1449" spans="1:11" x14ac:dyDescent="0.25">
      <c r="A1449" s="1025">
        <v>919016</v>
      </c>
      <c r="B1449" s="1026" t="s">
        <v>7048</v>
      </c>
      <c r="C1449" s="1025" t="s">
        <v>5022</v>
      </c>
      <c r="D1449" s="577">
        <f t="shared" si="22"/>
        <v>7694.78</v>
      </c>
      <c r="G1449" s="1027">
        <v>7603.54</v>
      </c>
      <c r="J1449" s="570" t="s">
        <v>5368</v>
      </c>
      <c r="K1449" s="645">
        <f>IFERROR(VLOOKUP(J1449,REAJUSTE!A:Y,25,FALSE),"")</f>
        <v>1.012</v>
      </c>
    </row>
    <row r="1450" spans="1:11" ht="18" x14ac:dyDescent="0.25">
      <c r="A1450" s="1025">
        <v>919078</v>
      </c>
      <c r="B1450" s="1026" t="s">
        <v>7049</v>
      </c>
      <c r="C1450" s="1025" t="s">
        <v>5022</v>
      </c>
      <c r="D1450" s="577">
        <f t="shared" si="22"/>
        <v>35203.300000000003</v>
      </c>
      <c r="G1450" s="1027">
        <v>34785.870000000003</v>
      </c>
      <c r="J1450" s="570" t="s">
        <v>5368</v>
      </c>
      <c r="K1450" s="645">
        <f>IFERROR(VLOOKUP(J1450,REAJUSTE!A:Y,25,FALSE),"")</f>
        <v>1.012</v>
      </c>
    </row>
    <row r="1451" spans="1:11" ht="18" x14ac:dyDescent="0.25">
      <c r="A1451" s="1025">
        <v>903789</v>
      </c>
      <c r="B1451" s="1026" t="s">
        <v>7050</v>
      </c>
      <c r="C1451" s="1025" t="s">
        <v>273</v>
      </c>
      <c r="D1451" s="577">
        <f t="shared" si="22"/>
        <v>31.38</v>
      </c>
      <c r="G1451" s="1027">
        <v>31.01</v>
      </c>
      <c r="J1451" s="570" t="s">
        <v>5368</v>
      </c>
      <c r="K1451" s="645">
        <f>IFERROR(VLOOKUP(J1451,REAJUSTE!A:Y,25,FALSE),"")</f>
        <v>1.012</v>
      </c>
    </row>
    <row r="1452" spans="1:11" x14ac:dyDescent="0.25">
      <c r="A1452" s="1025">
        <v>919250</v>
      </c>
      <c r="B1452" s="1026" t="s">
        <v>7051</v>
      </c>
      <c r="C1452" s="1025" t="s">
        <v>5022</v>
      </c>
      <c r="D1452" s="577">
        <f t="shared" si="22"/>
        <v>590.29</v>
      </c>
      <c r="G1452" s="1027">
        <v>583.29999999999995</v>
      </c>
      <c r="J1452" s="570" t="s">
        <v>5368</v>
      </c>
      <c r="K1452" s="645">
        <f>IFERROR(VLOOKUP(J1452,REAJUSTE!A:Y,25,FALSE),"")</f>
        <v>1.012</v>
      </c>
    </row>
    <row r="1453" spans="1:11" ht="18" x14ac:dyDescent="0.25">
      <c r="A1453" s="1025">
        <v>903807</v>
      </c>
      <c r="B1453" s="1026" t="s">
        <v>7052</v>
      </c>
      <c r="C1453" s="1025" t="s">
        <v>5022</v>
      </c>
      <c r="D1453" s="577">
        <f t="shared" si="22"/>
        <v>107338.59</v>
      </c>
      <c r="G1453" s="1027">
        <v>106065.81</v>
      </c>
      <c r="J1453" s="570" t="s">
        <v>5368</v>
      </c>
      <c r="K1453" s="645">
        <f>IFERROR(VLOOKUP(J1453,REAJUSTE!A:Y,25,FALSE),"")</f>
        <v>1.012</v>
      </c>
    </row>
    <row r="1454" spans="1:11" ht="18" x14ac:dyDescent="0.25">
      <c r="A1454" s="1025">
        <v>903806</v>
      </c>
      <c r="B1454" s="1026" t="s">
        <v>7053</v>
      </c>
      <c r="C1454" s="1025" t="s">
        <v>5022</v>
      </c>
      <c r="D1454" s="577">
        <f t="shared" si="22"/>
        <v>179999.54</v>
      </c>
      <c r="G1454" s="1027">
        <v>177865.16</v>
      </c>
      <c r="J1454" s="570" t="s">
        <v>5368</v>
      </c>
      <c r="K1454" s="645">
        <f>IFERROR(VLOOKUP(J1454,REAJUSTE!A:Y,25,FALSE),"")</f>
        <v>1.012</v>
      </c>
    </row>
    <row r="1455" spans="1:11" ht="18" x14ac:dyDescent="0.25">
      <c r="A1455" s="1025">
        <v>903804</v>
      </c>
      <c r="B1455" s="1026" t="s">
        <v>7054</v>
      </c>
      <c r="C1455" s="1025" t="s">
        <v>5022</v>
      </c>
      <c r="D1455" s="577">
        <f t="shared" si="22"/>
        <v>66470.990000000005</v>
      </c>
      <c r="G1455" s="1027">
        <v>65682.8</v>
      </c>
      <c r="J1455" s="570" t="s">
        <v>5368</v>
      </c>
      <c r="K1455" s="645">
        <f>IFERROR(VLOOKUP(J1455,REAJUSTE!A:Y,25,FALSE),"")</f>
        <v>1.012</v>
      </c>
    </row>
    <row r="1456" spans="1:11" ht="18" x14ac:dyDescent="0.25">
      <c r="A1456" s="1025">
        <v>903805</v>
      </c>
      <c r="B1456" s="1026" t="s">
        <v>7055</v>
      </c>
      <c r="C1456" s="1025" t="s">
        <v>5022</v>
      </c>
      <c r="D1456" s="577">
        <f t="shared" si="22"/>
        <v>77386.100000000006</v>
      </c>
      <c r="G1456" s="1027">
        <v>76468.479999999996</v>
      </c>
      <c r="J1456" s="570" t="s">
        <v>5368</v>
      </c>
      <c r="K1456" s="645">
        <f>IFERROR(VLOOKUP(J1456,REAJUSTE!A:Y,25,FALSE),"")</f>
        <v>1.012</v>
      </c>
    </row>
    <row r="1457" spans="1:11" ht="18" x14ac:dyDescent="0.25">
      <c r="A1457" s="1025">
        <v>903810</v>
      </c>
      <c r="B1457" s="1026" t="s">
        <v>7056</v>
      </c>
      <c r="C1457" s="1025" t="s">
        <v>5022</v>
      </c>
      <c r="D1457" s="577">
        <f t="shared" si="22"/>
        <v>190014.87</v>
      </c>
      <c r="G1457" s="1027">
        <v>187761.73</v>
      </c>
      <c r="J1457" s="570" t="s">
        <v>5368</v>
      </c>
      <c r="K1457" s="645">
        <f>IFERROR(VLOOKUP(J1457,REAJUSTE!A:Y,25,FALSE),"")</f>
        <v>1.012</v>
      </c>
    </row>
    <row r="1458" spans="1:11" ht="18" x14ac:dyDescent="0.25">
      <c r="A1458" s="1025">
        <v>903809</v>
      </c>
      <c r="B1458" s="1026" t="s">
        <v>7057</v>
      </c>
      <c r="C1458" s="1025" t="s">
        <v>5022</v>
      </c>
      <c r="D1458" s="577">
        <f t="shared" si="22"/>
        <v>122196.54</v>
      </c>
      <c r="G1458" s="1027">
        <v>120747.57</v>
      </c>
      <c r="J1458" s="570" t="s">
        <v>5368</v>
      </c>
      <c r="K1458" s="645">
        <f>IFERROR(VLOOKUP(J1458,REAJUSTE!A:Y,25,FALSE),"")</f>
        <v>1.012</v>
      </c>
    </row>
    <row r="1459" spans="1:11" ht="18" x14ac:dyDescent="0.25">
      <c r="A1459" s="1025">
        <v>903808</v>
      </c>
      <c r="B1459" s="1026" t="s">
        <v>7058</v>
      </c>
      <c r="C1459" s="1025" t="s">
        <v>5022</v>
      </c>
      <c r="D1459" s="577">
        <f t="shared" si="22"/>
        <v>112229.78</v>
      </c>
      <c r="G1459" s="1027">
        <v>110899</v>
      </c>
      <c r="J1459" s="570" t="s">
        <v>5368</v>
      </c>
      <c r="K1459" s="645">
        <f>IFERROR(VLOOKUP(J1459,REAJUSTE!A:Y,25,FALSE),"")</f>
        <v>1.012</v>
      </c>
    </row>
    <row r="1460" spans="1:11" x14ac:dyDescent="0.25">
      <c r="A1460" s="1025">
        <v>903845</v>
      </c>
      <c r="B1460" s="1026" t="s">
        <v>7059</v>
      </c>
      <c r="C1460" s="1025" t="s">
        <v>272</v>
      </c>
      <c r="D1460" s="577">
        <f t="shared" si="22"/>
        <v>146.59</v>
      </c>
      <c r="G1460" s="1027">
        <v>144.86000000000001</v>
      </c>
      <c r="J1460" s="570" t="s">
        <v>5368</v>
      </c>
      <c r="K1460" s="645">
        <f>IFERROR(VLOOKUP(J1460,REAJUSTE!A:Y,25,FALSE),"")</f>
        <v>1.012</v>
      </c>
    </row>
    <row r="1461" spans="1:11" ht="27" x14ac:dyDescent="0.25">
      <c r="A1461" s="1025">
        <v>919009</v>
      </c>
      <c r="B1461" s="1026" t="s">
        <v>7060</v>
      </c>
      <c r="C1461" s="1025" t="s">
        <v>5022</v>
      </c>
      <c r="D1461" s="577">
        <f t="shared" si="22"/>
        <v>65529.59</v>
      </c>
      <c r="G1461" s="1027">
        <v>64752.56</v>
      </c>
      <c r="J1461" s="570" t="s">
        <v>5368</v>
      </c>
      <c r="K1461" s="645">
        <f>IFERROR(VLOOKUP(J1461,REAJUSTE!A:Y,25,FALSE),"")</f>
        <v>1.012</v>
      </c>
    </row>
    <row r="1462" spans="1:11" ht="27" x14ac:dyDescent="0.25">
      <c r="A1462" s="1025">
        <v>919007</v>
      </c>
      <c r="B1462" s="1026" t="s">
        <v>7061</v>
      </c>
      <c r="C1462" s="1025" t="s">
        <v>5022</v>
      </c>
      <c r="D1462" s="577">
        <f t="shared" si="22"/>
        <v>120652.78</v>
      </c>
      <c r="G1462" s="1027">
        <v>119222.12</v>
      </c>
      <c r="J1462" s="570" t="s">
        <v>5368</v>
      </c>
      <c r="K1462" s="645">
        <f>IFERROR(VLOOKUP(J1462,REAJUSTE!A:Y,25,FALSE),"")</f>
        <v>1.012</v>
      </c>
    </row>
    <row r="1463" spans="1:11" ht="27" x14ac:dyDescent="0.25">
      <c r="A1463" s="1025">
        <v>919011</v>
      </c>
      <c r="B1463" s="1026" t="s">
        <v>7062</v>
      </c>
      <c r="C1463" s="1025" t="s">
        <v>5022</v>
      </c>
      <c r="D1463" s="577">
        <f t="shared" si="22"/>
        <v>34310.67</v>
      </c>
      <c r="G1463" s="1027">
        <v>33903.83</v>
      </c>
      <c r="J1463" s="570" t="s">
        <v>5368</v>
      </c>
      <c r="K1463" s="645">
        <f>IFERROR(VLOOKUP(J1463,REAJUSTE!A:Y,25,FALSE),"")</f>
        <v>1.012</v>
      </c>
    </row>
    <row r="1464" spans="1:11" ht="27" x14ac:dyDescent="0.25">
      <c r="A1464" s="1025">
        <v>919246</v>
      </c>
      <c r="B1464" s="1026" t="s">
        <v>7063</v>
      </c>
      <c r="C1464" s="1025" t="s">
        <v>5022</v>
      </c>
      <c r="D1464" s="577">
        <f t="shared" si="22"/>
        <v>47044.38</v>
      </c>
      <c r="G1464" s="1027">
        <v>46486.55</v>
      </c>
      <c r="J1464" s="570" t="s">
        <v>5368</v>
      </c>
      <c r="K1464" s="645">
        <f>IFERROR(VLOOKUP(J1464,REAJUSTE!A:Y,25,FALSE),"")</f>
        <v>1.012</v>
      </c>
    </row>
    <row r="1465" spans="1:11" ht="36" x14ac:dyDescent="0.25">
      <c r="A1465" s="1025">
        <v>919013</v>
      </c>
      <c r="B1465" s="1026" t="s">
        <v>7064</v>
      </c>
      <c r="C1465" s="1025" t="s">
        <v>5022</v>
      </c>
      <c r="D1465" s="577">
        <f t="shared" si="22"/>
        <v>129979.52</v>
      </c>
      <c r="G1465" s="1027">
        <v>128438.27</v>
      </c>
      <c r="J1465" s="570" t="s">
        <v>5368</v>
      </c>
      <c r="K1465" s="645">
        <f>IFERROR(VLOOKUP(J1465,REAJUSTE!A:Y,25,FALSE),"")</f>
        <v>1.012</v>
      </c>
    </row>
    <row r="1466" spans="1:11" ht="36" x14ac:dyDescent="0.25">
      <c r="A1466" s="1025">
        <v>919008</v>
      </c>
      <c r="B1466" s="1026" t="s">
        <v>7065</v>
      </c>
      <c r="C1466" s="1025" t="s">
        <v>5022</v>
      </c>
      <c r="D1466" s="577">
        <f t="shared" si="22"/>
        <v>93730.47</v>
      </c>
      <c r="G1466" s="1027">
        <v>92619.05</v>
      </c>
      <c r="J1466" s="570" t="s">
        <v>5368</v>
      </c>
      <c r="K1466" s="645">
        <f>IFERROR(VLOOKUP(J1466,REAJUSTE!A:Y,25,FALSE),"")</f>
        <v>1.012</v>
      </c>
    </row>
    <row r="1467" spans="1:11" ht="27" x14ac:dyDescent="0.25">
      <c r="A1467" s="1025">
        <v>919012</v>
      </c>
      <c r="B1467" s="1026" t="s">
        <v>7066</v>
      </c>
      <c r="C1467" s="1025" t="s">
        <v>5022</v>
      </c>
      <c r="D1467" s="577">
        <f t="shared" si="22"/>
        <v>61697.41</v>
      </c>
      <c r="G1467" s="1027">
        <v>60965.83</v>
      </c>
      <c r="J1467" s="570" t="s">
        <v>5368</v>
      </c>
      <c r="K1467" s="645">
        <f>IFERROR(VLOOKUP(J1467,REAJUSTE!A:Y,25,FALSE),"")</f>
        <v>1.012</v>
      </c>
    </row>
    <row r="1468" spans="1:11" ht="18" x14ac:dyDescent="0.25">
      <c r="A1468" s="1025">
        <v>903848</v>
      </c>
      <c r="B1468" s="1026" t="s">
        <v>7067</v>
      </c>
      <c r="C1468" s="1025" t="s">
        <v>7</v>
      </c>
      <c r="D1468" s="577">
        <f t="shared" si="22"/>
        <v>171.74</v>
      </c>
      <c r="G1468" s="1027">
        <v>169.71</v>
      </c>
      <c r="J1468" s="570" t="s">
        <v>5368</v>
      </c>
      <c r="K1468" s="645">
        <f>IFERROR(VLOOKUP(J1468,REAJUSTE!A:Y,25,FALSE),"")</f>
        <v>1.012</v>
      </c>
    </row>
    <row r="1469" spans="1:11" ht="18" x14ac:dyDescent="0.25">
      <c r="A1469" s="1025">
        <v>919002</v>
      </c>
      <c r="B1469" s="1026" t="s">
        <v>7068</v>
      </c>
      <c r="C1469" s="1025" t="s">
        <v>5022</v>
      </c>
      <c r="D1469" s="577">
        <f t="shared" si="22"/>
        <v>38040.74</v>
      </c>
      <c r="G1469" s="1027">
        <v>37589.67</v>
      </c>
      <c r="J1469" s="570" t="s">
        <v>5368</v>
      </c>
      <c r="K1469" s="645">
        <f>IFERROR(VLOOKUP(J1469,REAJUSTE!A:Y,25,FALSE),"")</f>
        <v>1.012</v>
      </c>
    </row>
    <row r="1470" spans="1:11" x14ac:dyDescent="0.25">
      <c r="A1470" s="1025">
        <v>919210</v>
      </c>
      <c r="B1470" s="1026" t="s">
        <v>7069</v>
      </c>
      <c r="C1470" s="1025" t="s">
        <v>5022</v>
      </c>
      <c r="D1470" s="577">
        <f t="shared" si="22"/>
        <v>22680.01</v>
      </c>
      <c r="G1470" s="1027">
        <v>22411.08</v>
      </c>
      <c r="J1470" s="570" t="s">
        <v>5368</v>
      </c>
      <c r="K1470" s="645">
        <f>IFERROR(VLOOKUP(J1470,REAJUSTE!A:Y,25,FALSE),"")</f>
        <v>1.012</v>
      </c>
    </row>
    <row r="1471" spans="1:11" ht="18" x14ac:dyDescent="0.25">
      <c r="A1471" s="1025">
        <v>909612</v>
      </c>
      <c r="B1471" s="1026" t="s">
        <v>7070</v>
      </c>
      <c r="C1471" s="1025" t="s">
        <v>5022</v>
      </c>
      <c r="D1471" s="577">
        <f t="shared" si="22"/>
        <v>13040.69</v>
      </c>
      <c r="G1471" s="1027">
        <v>12886.06</v>
      </c>
      <c r="J1471" s="570" t="s">
        <v>5368</v>
      </c>
      <c r="K1471" s="645">
        <f>IFERROR(VLOOKUP(J1471,REAJUSTE!A:Y,25,FALSE),"")</f>
        <v>1.012</v>
      </c>
    </row>
    <row r="1472" spans="1:11" ht="18" x14ac:dyDescent="0.25">
      <c r="A1472" s="1025">
        <v>909613</v>
      </c>
      <c r="B1472" s="1026" t="s">
        <v>7071</v>
      </c>
      <c r="C1472" s="1025" t="s">
        <v>5022</v>
      </c>
      <c r="D1472" s="577">
        <f t="shared" si="22"/>
        <v>21421.86</v>
      </c>
      <c r="G1472" s="1027">
        <v>21167.85</v>
      </c>
      <c r="J1472" s="570" t="s">
        <v>5368</v>
      </c>
      <c r="K1472" s="645">
        <f>IFERROR(VLOOKUP(J1472,REAJUSTE!A:Y,25,FALSE),"")</f>
        <v>1.012</v>
      </c>
    </row>
    <row r="1473" spans="1:11" ht="18" x14ac:dyDescent="0.25">
      <c r="A1473" s="1025">
        <v>909614</v>
      </c>
      <c r="B1473" s="1026" t="s">
        <v>7072</v>
      </c>
      <c r="C1473" s="1025" t="s">
        <v>5022</v>
      </c>
      <c r="D1473" s="577">
        <f t="shared" si="22"/>
        <v>47492.21</v>
      </c>
      <c r="G1473" s="1027">
        <v>46929.07</v>
      </c>
      <c r="J1473" s="570" t="s">
        <v>5368</v>
      </c>
      <c r="K1473" s="645">
        <f>IFERROR(VLOOKUP(J1473,REAJUSTE!A:Y,25,FALSE),"")</f>
        <v>1.012</v>
      </c>
    </row>
    <row r="1474" spans="1:11" ht="18" x14ac:dyDescent="0.25">
      <c r="A1474" s="1025">
        <v>909616</v>
      </c>
      <c r="B1474" s="1026" t="s">
        <v>7073</v>
      </c>
      <c r="C1474" s="1025" t="s">
        <v>5022</v>
      </c>
      <c r="D1474" s="577">
        <f t="shared" si="22"/>
        <v>37372.33</v>
      </c>
      <c r="G1474" s="1027">
        <v>36929.18</v>
      </c>
      <c r="J1474" s="570" t="s">
        <v>5368</v>
      </c>
      <c r="K1474" s="645">
        <f>IFERROR(VLOOKUP(J1474,REAJUSTE!A:Y,25,FALSE),"")</f>
        <v>1.012</v>
      </c>
    </row>
    <row r="1475" spans="1:11" ht="18" x14ac:dyDescent="0.25">
      <c r="A1475" s="1025">
        <v>909617</v>
      </c>
      <c r="B1475" s="1026" t="s">
        <v>7074</v>
      </c>
      <c r="C1475" s="1025" t="s">
        <v>5022</v>
      </c>
      <c r="D1475" s="577">
        <f t="shared" si="22"/>
        <v>22111.84</v>
      </c>
      <c r="G1475" s="1027">
        <v>21849.65</v>
      </c>
      <c r="J1475" s="570" t="s">
        <v>5368</v>
      </c>
      <c r="K1475" s="645">
        <f>IFERROR(VLOOKUP(J1475,REAJUSTE!A:Y,25,FALSE),"")</f>
        <v>1.012</v>
      </c>
    </row>
    <row r="1476" spans="1:11" ht="18" x14ac:dyDescent="0.25">
      <c r="A1476" s="1025">
        <v>909615</v>
      </c>
      <c r="B1476" s="1026" t="s">
        <v>7075</v>
      </c>
      <c r="C1476" s="1025" t="s">
        <v>5022</v>
      </c>
      <c r="D1476" s="577">
        <f t="shared" si="22"/>
        <v>16959.05</v>
      </c>
      <c r="G1476" s="1027">
        <v>16757.96</v>
      </c>
      <c r="J1476" s="570" t="s">
        <v>5368</v>
      </c>
      <c r="K1476" s="645">
        <f>IFERROR(VLOOKUP(J1476,REAJUSTE!A:Y,25,FALSE),"")</f>
        <v>1.012</v>
      </c>
    </row>
    <row r="1477" spans="1:11" x14ac:dyDescent="0.25">
      <c r="A1477" s="1025">
        <v>903860</v>
      </c>
      <c r="B1477" s="1026" t="s">
        <v>7076</v>
      </c>
      <c r="C1477" s="1025" t="s">
        <v>273</v>
      </c>
      <c r="D1477" s="577">
        <f t="shared" si="22"/>
        <v>3.03</v>
      </c>
      <c r="G1477" s="1027">
        <v>3</v>
      </c>
      <c r="J1477" s="570" t="s">
        <v>5368</v>
      </c>
      <c r="K1477" s="645">
        <f>IFERROR(VLOOKUP(J1477,REAJUSTE!A:Y,25,FALSE),"")</f>
        <v>1.012</v>
      </c>
    </row>
    <row r="1478" spans="1:11" x14ac:dyDescent="0.25">
      <c r="A1478" s="1025">
        <v>919101</v>
      </c>
      <c r="B1478" s="1026" t="s">
        <v>7077</v>
      </c>
      <c r="C1478" s="1025" t="s">
        <v>5022</v>
      </c>
      <c r="D1478" s="577">
        <f t="shared" si="22"/>
        <v>1853.55</v>
      </c>
      <c r="G1478" s="1027">
        <v>1831.58</v>
      </c>
      <c r="J1478" s="570" t="s">
        <v>5368</v>
      </c>
      <c r="K1478" s="645">
        <f>IFERROR(VLOOKUP(J1478,REAJUSTE!A:Y,25,FALSE),"")</f>
        <v>1.012</v>
      </c>
    </row>
    <row r="1479" spans="1:11" x14ac:dyDescent="0.25">
      <c r="A1479" s="1025">
        <v>903818</v>
      </c>
      <c r="B1479" s="1026" t="s">
        <v>7078</v>
      </c>
      <c r="C1479" s="1025" t="s">
        <v>273</v>
      </c>
      <c r="D1479" s="577">
        <f t="shared" si="22"/>
        <v>16.309999999999999</v>
      </c>
      <c r="G1479" s="1027">
        <v>16.12</v>
      </c>
      <c r="J1479" s="570" t="s">
        <v>5368</v>
      </c>
      <c r="K1479" s="645">
        <f>IFERROR(VLOOKUP(J1479,REAJUSTE!A:Y,25,FALSE),"")</f>
        <v>1.012</v>
      </c>
    </row>
    <row r="1480" spans="1:11" x14ac:dyDescent="0.25">
      <c r="A1480" s="1025">
        <v>1100657</v>
      </c>
      <c r="B1480" s="1026" t="s">
        <v>7079</v>
      </c>
      <c r="C1480" s="1025" t="s">
        <v>272</v>
      </c>
      <c r="D1480" s="577">
        <f t="shared" si="22"/>
        <v>3.35</v>
      </c>
      <c r="G1480" s="1027">
        <v>3.32</v>
      </c>
      <c r="J1480" s="570" t="s">
        <v>5368</v>
      </c>
      <c r="K1480" s="645">
        <f>IFERROR(VLOOKUP(J1480,REAJUSTE!A:Y,25,FALSE),"")</f>
        <v>1.012</v>
      </c>
    </row>
    <row r="1481" spans="1:11" ht="18" x14ac:dyDescent="0.25">
      <c r="A1481" s="1025">
        <v>1108055</v>
      </c>
      <c r="B1481" s="1026" t="s">
        <v>7080</v>
      </c>
      <c r="C1481" s="1025" t="s">
        <v>272</v>
      </c>
      <c r="D1481" s="577">
        <f t="shared" si="22"/>
        <v>3231.68</v>
      </c>
      <c r="G1481" s="1027">
        <v>3193.36</v>
      </c>
      <c r="J1481" s="570" t="s">
        <v>5368</v>
      </c>
      <c r="K1481" s="645">
        <f>IFERROR(VLOOKUP(J1481,REAJUSTE!A:Y,25,FALSE),"")</f>
        <v>1.012</v>
      </c>
    </row>
    <row r="1482" spans="1:11" ht="18" x14ac:dyDescent="0.25">
      <c r="A1482" s="1025">
        <v>1109665</v>
      </c>
      <c r="B1482" s="1026" t="s">
        <v>7081</v>
      </c>
      <c r="C1482" s="1025" t="s">
        <v>272</v>
      </c>
      <c r="D1482" s="577">
        <f t="shared" ref="D1482:D1545" si="23">TRUNC(G1482*K1482,2)</f>
        <v>715.35</v>
      </c>
      <c r="G1482" s="1027">
        <v>706.87</v>
      </c>
      <c r="J1482" s="570" t="s">
        <v>5368</v>
      </c>
      <c r="K1482" s="645">
        <f>IFERROR(VLOOKUP(J1482,REAJUSTE!A:Y,25,FALSE),"")</f>
        <v>1.012</v>
      </c>
    </row>
    <row r="1483" spans="1:11" ht="18" x14ac:dyDescent="0.25">
      <c r="A1483" s="1025">
        <v>1109664</v>
      </c>
      <c r="B1483" s="1026" t="s">
        <v>7082</v>
      </c>
      <c r="C1483" s="1025" t="s">
        <v>272</v>
      </c>
      <c r="D1483" s="577">
        <f t="shared" si="23"/>
        <v>651.5</v>
      </c>
      <c r="G1483" s="1027">
        <v>643.78</v>
      </c>
      <c r="J1483" s="570" t="s">
        <v>5368</v>
      </c>
      <c r="K1483" s="645">
        <f>IFERROR(VLOOKUP(J1483,REAJUSTE!A:Y,25,FALSE),"")</f>
        <v>1.012</v>
      </c>
    </row>
    <row r="1484" spans="1:11" ht="18" x14ac:dyDescent="0.25">
      <c r="A1484" s="1025">
        <v>1109667</v>
      </c>
      <c r="B1484" s="1026" t="s">
        <v>7083</v>
      </c>
      <c r="C1484" s="1025" t="s">
        <v>272</v>
      </c>
      <c r="D1484" s="577">
        <f t="shared" si="23"/>
        <v>560.91999999999996</v>
      </c>
      <c r="G1484" s="1027">
        <v>554.27</v>
      </c>
      <c r="J1484" s="570" t="s">
        <v>5368</v>
      </c>
      <c r="K1484" s="645">
        <f>IFERROR(VLOOKUP(J1484,REAJUSTE!A:Y,25,FALSE),"")</f>
        <v>1.012</v>
      </c>
    </row>
    <row r="1485" spans="1:11" ht="18" x14ac:dyDescent="0.25">
      <c r="A1485" s="1025">
        <v>1109666</v>
      </c>
      <c r="B1485" s="1026" t="s">
        <v>7084</v>
      </c>
      <c r="C1485" s="1025" t="s">
        <v>272</v>
      </c>
      <c r="D1485" s="577">
        <f t="shared" si="23"/>
        <v>450.25</v>
      </c>
      <c r="G1485" s="1027">
        <v>444.92</v>
      </c>
      <c r="J1485" s="570" t="s">
        <v>5368</v>
      </c>
      <c r="K1485" s="645">
        <f>IFERROR(VLOOKUP(J1485,REAJUSTE!A:Y,25,FALSE),"")</f>
        <v>1.012</v>
      </c>
    </row>
    <row r="1486" spans="1:11" ht="18" x14ac:dyDescent="0.25">
      <c r="A1486" s="1025">
        <v>1109669</v>
      </c>
      <c r="B1486" s="1026" t="s">
        <v>7085</v>
      </c>
      <c r="C1486" s="1025" t="s">
        <v>272</v>
      </c>
      <c r="D1486" s="577">
        <f t="shared" si="23"/>
        <v>484.21</v>
      </c>
      <c r="G1486" s="1027">
        <v>478.47</v>
      </c>
      <c r="J1486" s="570" t="s">
        <v>5368</v>
      </c>
      <c r="K1486" s="645">
        <f>IFERROR(VLOOKUP(J1486,REAJUSTE!A:Y,25,FALSE),"")</f>
        <v>1.012</v>
      </c>
    </row>
    <row r="1487" spans="1:11" ht="18" x14ac:dyDescent="0.25">
      <c r="A1487" s="1025">
        <v>1109668</v>
      </c>
      <c r="B1487" s="1026" t="s">
        <v>7086</v>
      </c>
      <c r="C1487" s="1025" t="s">
        <v>272</v>
      </c>
      <c r="D1487" s="577">
        <f t="shared" si="23"/>
        <v>351.45</v>
      </c>
      <c r="G1487" s="1027">
        <v>347.29</v>
      </c>
      <c r="J1487" s="570" t="s">
        <v>5368</v>
      </c>
      <c r="K1487" s="645">
        <f>IFERROR(VLOOKUP(J1487,REAJUSTE!A:Y,25,FALSE),"")</f>
        <v>1.012</v>
      </c>
    </row>
    <row r="1488" spans="1:11" ht="27" x14ac:dyDescent="0.25">
      <c r="A1488" s="1025">
        <v>1108060</v>
      </c>
      <c r="B1488" s="1026" t="s">
        <v>7087</v>
      </c>
      <c r="C1488" s="1025" t="s">
        <v>272</v>
      </c>
      <c r="D1488" s="577">
        <f t="shared" si="23"/>
        <v>576.86</v>
      </c>
      <c r="G1488" s="1027">
        <v>570.02</v>
      </c>
      <c r="J1488" s="570" t="s">
        <v>5368</v>
      </c>
      <c r="K1488" s="645">
        <f>IFERROR(VLOOKUP(J1488,REAJUSTE!A:Y,25,FALSE),"")</f>
        <v>1.012</v>
      </c>
    </row>
    <row r="1489" spans="1:11" ht="27" x14ac:dyDescent="0.25">
      <c r="A1489" s="1025">
        <v>1109626</v>
      </c>
      <c r="B1489" s="1026" t="s">
        <v>7088</v>
      </c>
      <c r="C1489" s="1025" t="s">
        <v>272</v>
      </c>
      <c r="D1489" s="577">
        <f t="shared" si="23"/>
        <v>438.59</v>
      </c>
      <c r="G1489" s="1027">
        <v>433.39</v>
      </c>
      <c r="J1489" s="570" t="s">
        <v>5368</v>
      </c>
      <c r="K1489" s="645">
        <f>IFERROR(VLOOKUP(J1489,REAJUSTE!A:Y,25,FALSE),"")</f>
        <v>1.012</v>
      </c>
    </row>
    <row r="1490" spans="1:11" ht="18" x14ac:dyDescent="0.25">
      <c r="A1490" s="1025">
        <v>1109671</v>
      </c>
      <c r="B1490" s="1026" t="s">
        <v>7089</v>
      </c>
      <c r="C1490" s="1025" t="s">
        <v>272</v>
      </c>
      <c r="D1490" s="577">
        <f t="shared" si="23"/>
        <v>447</v>
      </c>
      <c r="G1490" s="1027">
        <v>441.7</v>
      </c>
      <c r="J1490" s="570" t="s">
        <v>5368</v>
      </c>
      <c r="K1490" s="645">
        <f>IFERROR(VLOOKUP(J1490,REAJUSTE!A:Y,25,FALSE),"")</f>
        <v>1.012</v>
      </c>
    </row>
    <row r="1491" spans="1:11" ht="18" x14ac:dyDescent="0.25">
      <c r="A1491" s="1025">
        <v>1109670</v>
      </c>
      <c r="B1491" s="1026" t="s">
        <v>7090</v>
      </c>
      <c r="C1491" s="1025" t="s">
        <v>272</v>
      </c>
      <c r="D1491" s="577">
        <f t="shared" si="23"/>
        <v>301.39</v>
      </c>
      <c r="G1491" s="1027">
        <v>297.82</v>
      </c>
      <c r="J1491" s="570" t="s">
        <v>5368</v>
      </c>
      <c r="K1491" s="645">
        <f>IFERROR(VLOOKUP(J1491,REAJUSTE!A:Y,25,FALSE),"")</f>
        <v>1.012</v>
      </c>
    </row>
    <row r="1492" spans="1:11" ht="27" x14ac:dyDescent="0.25">
      <c r="A1492" s="1025">
        <v>1109672</v>
      </c>
      <c r="B1492" s="1026" t="s">
        <v>7091</v>
      </c>
      <c r="C1492" s="1025" t="s">
        <v>272</v>
      </c>
      <c r="D1492" s="577">
        <f t="shared" si="23"/>
        <v>373.3</v>
      </c>
      <c r="G1492" s="1027">
        <v>368.88</v>
      </c>
      <c r="J1492" s="570" t="s">
        <v>5368</v>
      </c>
      <c r="K1492" s="645">
        <f>IFERROR(VLOOKUP(J1492,REAJUSTE!A:Y,25,FALSE),"")</f>
        <v>1.012</v>
      </c>
    </row>
    <row r="1493" spans="1:11" ht="27" x14ac:dyDescent="0.25">
      <c r="A1493" s="1025">
        <v>1109624</v>
      </c>
      <c r="B1493" s="1026" t="s">
        <v>7092</v>
      </c>
      <c r="C1493" s="1025" t="s">
        <v>272</v>
      </c>
      <c r="D1493" s="577">
        <f t="shared" si="23"/>
        <v>205.52</v>
      </c>
      <c r="G1493" s="1027">
        <v>203.09</v>
      </c>
      <c r="J1493" s="570" t="s">
        <v>5368</v>
      </c>
      <c r="K1493" s="645">
        <f>IFERROR(VLOOKUP(J1493,REAJUSTE!A:Y,25,FALSE),"")</f>
        <v>1.012</v>
      </c>
    </row>
    <row r="1494" spans="1:11" ht="27" x14ac:dyDescent="0.25">
      <c r="A1494" s="1025">
        <v>1109622</v>
      </c>
      <c r="B1494" s="1026" t="s">
        <v>7093</v>
      </c>
      <c r="C1494" s="1025" t="s">
        <v>272</v>
      </c>
      <c r="D1494" s="577">
        <f t="shared" si="23"/>
        <v>440.82</v>
      </c>
      <c r="G1494" s="1027">
        <v>435.6</v>
      </c>
      <c r="J1494" s="570" t="s">
        <v>5368</v>
      </c>
      <c r="K1494" s="645">
        <f>IFERROR(VLOOKUP(J1494,REAJUSTE!A:Y,25,FALSE),"")</f>
        <v>1.012</v>
      </c>
    </row>
    <row r="1495" spans="1:11" ht="27" x14ac:dyDescent="0.25">
      <c r="A1495" s="1025">
        <v>1109623</v>
      </c>
      <c r="B1495" s="1026" t="s">
        <v>7094</v>
      </c>
      <c r="C1495" s="1025" t="s">
        <v>272</v>
      </c>
      <c r="D1495" s="577">
        <f t="shared" si="23"/>
        <v>332.35</v>
      </c>
      <c r="G1495" s="1027">
        <v>328.41</v>
      </c>
      <c r="J1495" s="570" t="s">
        <v>5368</v>
      </c>
      <c r="K1495" s="645">
        <f>IFERROR(VLOOKUP(J1495,REAJUSTE!A:Y,25,FALSE),"")</f>
        <v>1.012</v>
      </c>
    </row>
    <row r="1496" spans="1:11" ht="27" x14ac:dyDescent="0.25">
      <c r="A1496" s="1025">
        <v>1109697</v>
      </c>
      <c r="B1496" s="1026" t="s">
        <v>7095</v>
      </c>
      <c r="C1496" s="1025" t="s">
        <v>272</v>
      </c>
      <c r="D1496" s="577">
        <f t="shared" si="23"/>
        <v>343.32</v>
      </c>
      <c r="G1496" s="1027">
        <v>339.25</v>
      </c>
      <c r="J1496" s="570" t="s">
        <v>5368</v>
      </c>
      <c r="K1496" s="645">
        <f>IFERROR(VLOOKUP(J1496,REAJUSTE!A:Y,25,FALSE),"")</f>
        <v>1.012</v>
      </c>
    </row>
    <row r="1497" spans="1:11" ht="27" x14ac:dyDescent="0.25">
      <c r="A1497" s="1025">
        <v>1109698</v>
      </c>
      <c r="B1497" s="1026" t="s">
        <v>7096</v>
      </c>
      <c r="C1497" s="1025" t="s">
        <v>272</v>
      </c>
      <c r="D1497" s="577">
        <f t="shared" si="23"/>
        <v>205.93</v>
      </c>
      <c r="G1497" s="1027">
        <v>203.49</v>
      </c>
      <c r="J1497" s="570" t="s">
        <v>5368</v>
      </c>
      <c r="K1497" s="645">
        <f>IFERROR(VLOOKUP(J1497,REAJUSTE!A:Y,25,FALSE),"")</f>
        <v>1.012</v>
      </c>
    </row>
    <row r="1498" spans="1:11" ht="27" x14ac:dyDescent="0.25">
      <c r="A1498" s="1025">
        <v>1109679</v>
      </c>
      <c r="B1498" s="1026" t="s">
        <v>7097</v>
      </c>
      <c r="C1498" s="1025" t="s">
        <v>272</v>
      </c>
      <c r="D1498" s="577">
        <f t="shared" si="23"/>
        <v>389.99</v>
      </c>
      <c r="G1498" s="1027">
        <v>385.37</v>
      </c>
      <c r="J1498" s="570" t="s">
        <v>5368</v>
      </c>
      <c r="K1498" s="645">
        <f>IFERROR(VLOOKUP(J1498,REAJUSTE!A:Y,25,FALSE),"")</f>
        <v>1.012</v>
      </c>
    </row>
    <row r="1499" spans="1:11" ht="27" x14ac:dyDescent="0.25">
      <c r="A1499" s="1025">
        <v>1109625</v>
      </c>
      <c r="B1499" s="1026" t="s">
        <v>7098</v>
      </c>
      <c r="C1499" s="1025" t="s">
        <v>272</v>
      </c>
      <c r="D1499" s="577">
        <f t="shared" si="23"/>
        <v>265.37</v>
      </c>
      <c r="G1499" s="1027">
        <v>262.23</v>
      </c>
      <c r="J1499" s="570" t="s">
        <v>5368</v>
      </c>
      <c r="K1499" s="645">
        <f>IFERROR(VLOOKUP(J1499,REAJUSTE!A:Y,25,FALSE),"")</f>
        <v>1.012</v>
      </c>
    </row>
    <row r="1500" spans="1:11" ht="27" x14ac:dyDescent="0.25">
      <c r="A1500" s="1025">
        <v>1109678</v>
      </c>
      <c r="B1500" s="1026" t="s">
        <v>7099</v>
      </c>
      <c r="C1500" s="1025" t="s">
        <v>272</v>
      </c>
      <c r="D1500" s="577">
        <f t="shared" si="23"/>
        <v>362.98</v>
      </c>
      <c r="G1500" s="1027">
        <v>358.68</v>
      </c>
      <c r="J1500" s="570" t="s">
        <v>5368</v>
      </c>
      <c r="K1500" s="645">
        <f>IFERROR(VLOOKUP(J1500,REAJUSTE!A:Y,25,FALSE),"")</f>
        <v>1.012</v>
      </c>
    </row>
    <row r="1501" spans="1:11" ht="27" x14ac:dyDescent="0.25">
      <c r="A1501" s="1025">
        <v>1109694</v>
      </c>
      <c r="B1501" s="1026" t="s">
        <v>7100</v>
      </c>
      <c r="C1501" s="1025" t="s">
        <v>272</v>
      </c>
      <c r="D1501" s="577">
        <f t="shared" si="23"/>
        <v>229.37</v>
      </c>
      <c r="G1501" s="1027">
        <v>226.66</v>
      </c>
      <c r="J1501" s="570" t="s">
        <v>5368</v>
      </c>
      <c r="K1501" s="645">
        <f>IFERROR(VLOOKUP(J1501,REAJUSTE!A:Y,25,FALSE),"")</f>
        <v>1.012</v>
      </c>
    </row>
    <row r="1502" spans="1:11" ht="27" x14ac:dyDescent="0.25">
      <c r="A1502" s="1025">
        <v>1109673</v>
      </c>
      <c r="B1502" s="1026" t="s">
        <v>7101</v>
      </c>
      <c r="C1502" s="1025" t="s">
        <v>272</v>
      </c>
      <c r="D1502" s="577">
        <f t="shared" si="23"/>
        <v>424.8</v>
      </c>
      <c r="G1502" s="1027">
        <v>419.77</v>
      </c>
      <c r="J1502" s="570" t="s">
        <v>5368</v>
      </c>
      <c r="K1502" s="645">
        <f>IFERROR(VLOOKUP(J1502,REAJUSTE!A:Y,25,FALSE),"")</f>
        <v>1.012</v>
      </c>
    </row>
    <row r="1503" spans="1:11" ht="27" x14ac:dyDescent="0.25">
      <c r="A1503" s="1025">
        <v>1109690</v>
      </c>
      <c r="B1503" s="1026" t="s">
        <v>7102</v>
      </c>
      <c r="C1503" s="1025" t="s">
        <v>272</v>
      </c>
      <c r="D1503" s="577">
        <f t="shared" si="23"/>
        <v>308.44</v>
      </c>
      <c r="G1503" s="1027">
        <v>304.79000000000002</v>
      </c>
      <c r="J1503" s="570" t="s">
        <v>5368</v>
      </c>
      <c r="K1503" s="645">
        <f>IFERROR(VLOOKUP(J1503,REAJUSTE!A:Y,25,FALSE),"")</f>
        <v>1.012</v>
      </c>
    </row>
    <row r="1504" spans="1:11" ht="27" x14ac:dyDescent="0.25">
      <c r="A1504" s="1025">
        <v>1109674</v>
      </c>
      <c r="B1504" s="1026" t="s">
        <v>7103</v>
      </c>
      <c r="C1504" s="1025" t="s">
        <v>272</v>
      </c>
      <c r="D1504" s="577">
        <f t="shared" si="23"/>
        <v>404</v>
      </c>
      <c r="G1504" s="1027">
        <v>399.21</v>
      </c>
      <c r="J1504" s="570" t="s">
        <v>5368</v>
      </c>
      <c r="K1504" s="645">
        <f>IFERROR(VLOOKUP(J1504,REAJUSTE!A:Y,25,FALSE),"")</f>
        <v>1.012</v>
      </c>
    </row>
    <row r="1505" spans="1:11" ht="27" x14ac:dyDescent="0.25">
      <c r="A1505" s="1025">
        <v>1109691</v>
      </c>
      <c r="B1505" s="1026" t="s">
        <v>7104</v>
      </c>
      <c r="C1505" s="1025" t="s">
        <v>272</v>
      </c>
      <c r="D1505" s="577">
        <f t="shared" si="23"/>
        <v>281.83</v>
      </c>
      <c r="G1505" s="1027">
        <v>278.49</v>
      </c>
      <c r="J1505" s="570" t="s">
        <v>5368</v>
      </c>
      <c r="K1505" s="645">
        <f>IFERROR(VLOOKUP(J1505,REAJUSTE!A:Y,25,FALSE),"")</f>
        <v>1.012</v>
      </c>
    </row>
    <row r="1506" spans="1:11" ht="27" x14ac:dyDescent="0.25">
      <c r="A1506" s="1025">
        <v>1109675</v>
      </c>
      <c r="B1506" s="1026" t="s">
        <v>7105</v>
      </c>
      <c r="C1506" s="1025" t="s">
        <v>272</v>
      </c>
      <c r="D1506" s="577">
        <f t="shared" si="23"/>
        <v>387.39</v>
      </c>
      <c r="G1506" s="1027">
        <v>382.8</v>
      </c>
      <c r="J1506" s="570" t="s">
        <v>5368</v>
      </c>
      <c r="K1506" s="645">
        <f>IFERROR(VLOOKUP(J1506,REAJUSTE!A:Y,25,FALSE),"")</f>
        <v>1.012</v>
      </c>
    </row>
    <row r="1507" spans="1:11" ht="27" x14ac:dyDescent="0.25">
      <c r="A1507" s="1025">
        <v>1109692</v>
      </c>
      <c r="B1507" s="1026" t="s">
        <v>7106</v>
      </c>
      <c r="C1507" s="1025" t="s">
        <v>272</v>
      </c>
      <c r="D1507" s="577">
        <f t="shared" si="23"/>
        <v>260.62</v>
      </c>
      <c r="G1507" s="1027">
        <v>257.52999999999997</v>
      </c>
      <c r="J1507" s="570" t="s">
        <v>5368</v>
      </c>
      <c r="K1507" s="645">
        <f>IFERROR(VLOOKUP(J1507,REAJUSTE!A:Y,25,FALSE),"")</f>
        <v>1.012</v>
      </c>
    </row>
    <row r="1508" spans="1:11" ht="27" x14ac:dyDescent="0.25">
      <c r="A1508" s="1025">
        <v>1109676</v>
      </c>
      <c r="B1508" s="1026" t="s">
        <v>7107</v>
      </c>
      <c r="C1508" s="1025" t="s">
        <v>272</v>
      </c>
      <c r="D1508" s="577">
        <f t="shared" si="23"/>
        <v>373.97</v>
      </c>
      <c r="G1508" s="1027">
        <v>369.54</v>
      </c>
      <c r="J1508" s="570" t="s">
        <v>5368</v>
      </c>
      <c r="K1508" s="645">
        <f>IFERROR(VLOOKUP(J1508,REAJUSTE!A:Y,25,FALSE),"")</f>
        <v>1.012</v>
      </c>
    </row>
    <row r="1509" spans="1:11" ht="27" x14ac:dyDescent="0.25">
      <c r="A1509" s="1025">
        <v>1109693</v>
      </c>
      <c r="B1509" s="1026" t="s">
        <v>7108</v>
      </c>
      <c r="C1509" s="1025" t="s">
        <v>272</v>
      </c>
      <c r="D1509" s="577">
        <f t="shared" si="23"/>
        <v>243.46</v>
      </c>
      <c r="G1509" s="1027">
        <v>240.58</v>
      </c>
      <c r="J1509" s="570" t="s">
        <v>5368</v>
      </c>
      <c r="K1509" s="645">
        <f>IFERROR(VLOOKUP(J1509,REAJUSTE!A:Y,25,FALSE),"")</f>
        <v>1.012</v>
      </c>
    </row>
    <row r="1510" spans="1:11" ht="18" x14ac:dyDescent="0.25">
      <c r="A1510" s="1025">
        <v>1109680</v>
      </c>
      <c r="B1510" s="1026" t="s">
        <v>7109</v>
      </c>
      <c r="C1510" s="1025" t="s">
        <v>272</v>
      </c>
      <c r="D1510" s="577">
        <f t="shared" si="23"/>
        <v>3746.93</v>
      </c>
      <c r="G1510" s="1027">
        <v>3702.5</v>
      </c>
      <c r="J1510" s="570" t="s">
        <v>5368</v>
      </c>
      <c r="K1510" s="645">
        <f>IFERROR(VLOOKUP(J1510,REAJUSTE!A:Y,25,FALSE),"")</f>
        <v>1.012</v>
      </c>
    </row>
    <row r="1511" spans="1:11" ht="27" x14ac:dyDescent="0.25">
      <c r="A1511" s="1025">
        <v>1107748</v>
      </c>
      <c r="B1511" s="1026" t="s">
        <v>7110</v>
      </c>
      <c r="C1511" s="1025" t="s">
        <v>272</v>
      </c>
      <c r="D1511" s="577">
        <f t="shared" si="23"/>
        <v>11749.69</v>
      </c>
      <c r="G1511" s="1027">
        <v>11610.37</v>
      </c>
      <c r="J1511" s="570" t="s">
        <v>5368</v>
      </c>
      <c r="K1511" s="645">
        <f>IFERROR(VLOOKUP(J1511,REAJUSTE!A:Y,25,FALSE),"")</f>
        <v>1.012</v>
      </c>
    </row>
    <row r="1512" spans="1:11" x14ac:dyDescent="0.25">
      <c r="A1512" s="1025">
        <v>1110000</v>
      </c>
      <c r="B1512" s="1026" t="s">
        <v>7111</v>
      </c>
      <c r="C1512" s="1025" t="s">
        <v>272</v>
      </c>
      <c r="D1512" s="577">
        <f t="shared" si="23"/>
        <v>0</v>
      </c>
      <c r="G1512" s="1027">
        <v>0</v>
      </c>
      <c r="J1512" s="570" t="s">
        <v>5368</v>
      </c>
      <c r="K1512" s="645">
        <f>IFERROR(VLOOKUP(J1512,REAJUSTE!A:Y,25,FALSE),"")</f>
        <v>1.012</v>
      </c>
    </row>
    <row r="1513" spans="1:11" ht="27" x14ac:dyDescent="0.25">
      <c r="A1513" s="1025">
        <v>1106059</v>
      </c>
      <c r="B1513" s="1026" t="s">
        <v>7112</v>
      </c>
      <c r="C1513" s="1025" t="s">
        <v>272</v>
      </c>
      <c r="D1513" s="577">
        <f t="shared" si="23"/>
        <v>578.47</v>
      </c>
      <c r="G1513" s="1027">
        <v>571.62</v>
      </c>
      <c r="J1513" s="570" t="s">
        <v>5368</v>
      </c>
      <c r="K1513" s="645">
        <f>IFERROR(VLOOKUP(J1513,REAJUSTE!A:Y,25,FALSE),"")</f>
        <v>1.012</v>
      </c>
    </row>
    <row r="1514" spans="1:11" ht="27" x14ac:dyDescent="0.25">
      <c r="A1514" s="1025">
        <v>1106060</v>
      </c>
      <c r="B1514" s="1026" t="s">
        <v>7113</v>
      </c>
      <c r="C1514" s="1025" t="s">
        <v>272</v>
      </c>
      <c r="D1514" s="577">
        <f t="shared" si="23"/>
        <v>423.24</v>
      </c>
      <c r="G1514" s="1027">
        <v>418.23</v>
      </c>
      <c r="J1514" s="570" t="s">
        <v>5368</v>
      </c>
      <c r="K1514" s="645">
        <f>IFERROR(VLOOKUP(J1514,REAJUSTE!A:Y,25,FALSE),"")</f>
        <v>1.012</v>
      </c>
    </row>
    <row r="1515" spans="1:11" ht="27" x14ac:dyDescent="0.25">
      <c r="A1515" s="1025">
        <v>1100658</v>
      </c>
      <c r="B1515" s="1026" t="s">
        <v>7114</v>
      </c>
      <c r="C1515" s="1025" t="s">
        <v>272</v>
      </c>
      <c r="D1515" s="577">
        <f t="shared" si="23"/>
        <v>500.22</v>
      </c>
      <c r="G1515" s="1027">
        <v>494.29</v>
      </c>
      <c r="J1515" s="570" t="s">
        <v>5368</v>
      </c>
      <c r="K1515" s="645">
        <f>IFERROR(VLOOKUP(J1515,REAJUSTE!A:Y,25,FALSE),"")</f>
        <v>1.012</v>
      </c>
    </row>
    <row r="1516" spans="1:11" ht="27" x14ac:dyDescent="0.25">
      <c r="A1516" s="1025">
        <v>1106159</v>
      </c>
      <c r="B1516" s="1026" t="s">
        <v>7115</v>
      </c>
      <c r="C1516" s="1025" t="s">
        <v>272</v>
      </c>
      <c r="D1516" s="577">
        <f t="shared" si="23"/>
        <v>529.79</v>
      </c>
      <c r="G1516" s="1027">
        <v>523.51</v>
      </c>
      <c r="J1516" s="570" t="s">
        <v>5368</v>
      </c>
      <c r="K1516" s="645">
        <f>IFERROR(VLOOKUP(J1516,REAJUSTE!A:Y,25,FALSE),"")</f>
        <v>1.012</v>
      </c>
    </row>
    <row r="1517" spans="1:11" ht="27" x14ac:dyDescent="0.25">
      <c r="A1517" s="1025">
        <v>1107902</v>
      </c>
      <c r="B1517" s="1026" t="s">
        <v>7116</v>
      </c>
      <c r="C1517" s="1025" t="s">
        <v>272</v>
      </c>
      <c r="D1517" s="577">
        <f t="shared" si="23"/>
        <v>562.79</v>
      </c>
      <c r="G1517" s="1027">
        <v>556.12</v>
      </c>
      <c r="J1517" s="570" t="s">
        <v>5368</v>
      </c>
      <c r="K1517" s="645">
        <f>IFERROR(VLOOKUP(J1517,REAJUSTE!A:Y,25,FALSE),"")</f>
        <v>1.012</v>
      </c>
    </row>
    <row r="1518" spans="1:11" ht="27" x14ac:dyDescent="0.25">
      <c r="A1518" s="1025">
        <v>1107906</v>
      </c>
      <c r="B1518" s="1026" t="s">
        <v>7117</v>
      </c>
      <c r="C1518" s="1025" t="s">
        <v>272</v>
      </c>
      <c r="D1518" s="577">
        <f t="shared" si="23"/>
        <v>599.67999999999995</v>
      </c>
      <c r="G1518" s="1027">
        <v>592.57000000000005</v>
      </c>
      <c r="J1518" s="570" t="s">
        <v>5368</v>
      </c>
      <c r="K1518" s="645">
        <f>IFERROR(VLOOKUP(J1518,REAJUSTE!A:Y,25,FALSE),"")</f>
        <v>1.012</v>
      </c>
    </row>
    <row r="1519" spans="1:11" ht="27" x14ac:dyDescent="0.25">
      <c r="A1519" s="1025">
        <v>1107910</v>
      </c>
      <c r="B1519" s="1026" t="s">
        <v>7118</v>
      </c>
      <c r="C1519" s="1025" t="s">
        <v>272</v>
      </c>
      <c r="D1519" s="577">
        <f t="shared" si="23"/>
        <v>640.9</v>
      </c>
      <c r="G1519" s="1027">
        <v>633.30999999999995</v>
      </c>
      <c r="J1519" s="570" t="s">
        <v>5368</v>
      </c>
      <c r="K1519" s="645">
        <f>IFERROR(VLOOKUP(J1519,REAJUSTE!A:Y,25,FALSE),"")</f>
        <v>1.012</v>
      </c>
    </row>
    <row r="1520" spans="1:11" ht="27" x14ac:dyDescent="0.25">
      <c r="A1520" s="1025">
        <v>1107911</v>
      </c>
      <c r="B1520" s="1026" t="s">
        <v>7119</v>
      </c>
      <c r="C1520" s="1025" t="s">
        <v>272</v>
      </c>
      <c r="D1520" s="577">
        <f t="shared" si="23"/>
        <v>686.98</v>
      </c>
      <c r="G1520" s="1027">
        <v>678.84</v>
      </c>
      <c r="J1520" s="570" t="s">
        <v>5368</v>
      </c>
      <c r="K1520" s="645">
        <f>IFERROR(VLOOKUP(J1520,REAJUSTE!A:Y,25,FALSE),"")</f>
        <v>1.012</v>
      </c>
    </row>
    <row r="1521" spans="1:11" ht="27" x14ac:dyDescent="0.25">
      <c r="A1521" s="1025">
        <v>1107912</v>
      </c>
      <c r="B1521" s="1026" t="s">
        <v>7120</v>
      </c>
      <c r="C1521" s="1025" t="s">
        <v>272</v>
      </c>
      <c r="D1521" s="577">
        <f t="shared" si="23"/>
        <v>753.1</v>
      </c>
      <c r="G1521" s="1027">
        <v>744.17</v>
      </c>
      <c r="J1521" s="570" t="s">
        <v>5368</v>
      </c>
      <c r="K1521" s="645">
        <f>IFERROR(VLOOKUP(J1521,REAJUSTE!A:Y,25,FALSE),"")</f>
        <v>1.012</v>
      </c>
    </row>
    <row r="1522" spans="1:11" ht="27" x14ac:dyDescent="0.25">
      <c r="A1522" s="1025">
        <v>1106164</v>
      </c>
      <c r="B1522" s="1026" t="s">
        <v>7121</v>
      </c>
      <c r="C1522" s="1025" t="s">
        <v>272</v>
      </c>
      <c r="D1522" s="577">
        <f t="shared" si="23"/>
        <v>244.78</v>
      </c>
      <c r="G1522" s="1027">
        <v>241.88</v>
      </c>
      <c r="J1522" s="570" t="s">
        <v>5368</v>
      </c>
      <c r="K1522" s="645">
        <f>IFERROR(VLOOKUP(J1522,REAJUSTE!A:Y,25,FALSE),"")</f>
        <v>1.012</v>
      </c>
    </row>
    <row r="1523" spans="1:11" ht="27" x14ac:dyDescent="0.25">
      <c r="A1523" s="1025">
        <v>1106165</v>
      </c>
      <c r="B1523" s="1026" t="s">
        <v>7122</v>
      </c>
      <c r="C1523" s="1025" t="s">
        <v>272</v>
      </c>
      <c r="D1523" s="577">
        <f t="shared" si="23"/>
        <v>397.11</v>
      </c>
      <c r="G1523" s="1027">
        <v>392.41</v>
      </c>
      <c r="J1523" s="570" t="s">
        <v>5368</v>
      </c>
      <c r="K1523" s="645">
        <f>IFERROR(VLOOKUP(J1523,REAJUSTE!A:Y,25,FALSE),"")</f>
        <v>1.012</v>
      </c>
    </row>
    <row r="1524" spans="1:11" ht="27" x14ac:dyDescent="0.25">
      <c r="A1524" s="1025">
        <v>1106156</v>
      </c>
      <c r="B1524" s="1026" t="s">
        <v>7123</v>
      </c>
      <c r="C1524" s="1025" t="s">
        <v>272</v>
      </c>
      <c r="D1524" s="577">
        <f t="shared" si="23"/>
        <v>547.28</v>
      </c>
      <c r="G1524" s="1027">
        <v>540.79999999999995</v>
      </c>
      <c r="J1524" s="570" t="s">
        <v>5368</v>
      </c>
      <c r="K1524" s="645">
        <f>IFERROR(VLOOKUP(J1524,REAJUSTE!A:Y,25,FALSE),"")</f>
        <v>1.012</v>
      </c>
    </row>
    <row r="1525" spans="1:11" ht="27" x14ac:dyDescent="0.25">
      <c r="A1525" s="1025">
        <v>1107932</v>
      </c>
      <c r="B1525" s="1026" t="s">
        <v>7124</v>
      </c>
      <c r="C1525" s="1025" t="s">
        <v>272</v>
      </c>
      <c r="D1525" s="577">
        <f t="shared" si="23"/>
        <v>582.30999999999995</v>
      </c>
      <c r="G1525" s="1027">
        <v>575.41</v>
      </c>
      <c r="J1525" s="570" t="s">
        <v>5368</v>
      </c>
      <c r="K1525" s="645">
        <f>IFERROR(VLOOKUP(J1525,REAJUSTE!A:Y,25,FALSE),"")</f>
        <v>1.012</v>
      </c>
    </row>
    <row r="1526" spans="1:11" ht="27" x14ac:dyDescent="0.25">
      <c r="A1526" s="1025">
        <v>1108111</v>
      </c>
      <c r="B1526" s="1026" t="s">
        <v>7125</v>
      </c>
      <c r="C1526" s="1025" t="s">
        <v>272</v>
      </c>
      <c r="D1526" s="577">
        <f t="shared" si="23"/>
        <v>446.8</v>
      </c>
      <c r="G1526" s="1027">
        <v>441.51</v>
      </c>
      <c r="J1526" s="570" t="s">
        <v>5368</v>
      </c>
      <c r="K1526" s="645">
        <f>IFERROR(VLOOKUP(J1526,REAJUSTE!A:Y,25,FALSE),"")</f>
        <v>1.012</v>
      </c>
    </row>
    <row r="1527" spans="1:11" ht="27" x14ac:dyDescent="0.25">
      <c r="A1527" s="1025">
        <v>1108112</v>
      </c>
      <c r="B1527" s="1026" t="s">
        <v>7126</v>
      </c>
      <c r="C1527" s="1025" t="s">
        <v>272</v>
      </c>
      <c r="D1527" s="577">
        <f t="shared" si="23"/>
        <v>456.84</v>
      </c>
      <c r="G1527" s="1027">
        <v>451.43</v>
      </c>
      <c r="J1527" s="570" t="s">
        <v>5368</v>
      </c>
      <c r="K1527" s="645">
        <f>IFERROR(VLOOKUP(J1527,REAJUSTE!A:Y,25,FALSE),"")</f>
        <v>1.012</v>
      </c>
    </row>
    <row r="1528" spans="1:11" ht="27" x14ac:dyDescent="0.25">
      <c r="A1528" s="1025">
        <v>1108113</v>
      </c>
      <c r="B1528" s="1026" t="s">
        <v>7127</v>
      </c>
      <c r="C1528" s="1025" t="s">
        <v>272</v>
      </c>
      <c r="D1528" s="577">
        <f t="shared" si="23"/>
        <v>481.23</v>
      </c>
      <c r="G1528" s="1027">
        <v>475.53</v>
      </c>
      <c r="J1528" s="570" t="s">
        <v>5368</v>
      </c>
      <c r="K1528" s="645">
        <f>IFERROR(VLOOKUP(J1528,REAJUSTE!A:Y,25,FALSE),"")</f>
        <v>1.012</v>
      </c>
    </row>
    <row r="1529" spans="1:11" ht="27" x14ac:dyDescent="0.25">
      <c r="A1529" s="1025">
        <v>1108114</v>
      </c>
      <c r="B1529" s="1026" t="s">
        <v>7128</v>
      </c>
      <c r="C1529" s="1025" t="s">
        <v>272</v>
      </c>
      <c r="D1529" s="577">
        <f t="shared" si="23"/>
        <v>508.44</v>
      </c>
      <c r="G1529" s="1027">
        <v>502.42</v>
      </c>
      <c r="J1529" s="570" t="s">
        <v>5368</v>
      </c>
      <c r="K1529" s="645">
        <f>IFERROR(VLOOKUP(J1529,REAJUSTE!A:Y,25,FALSE),"")</f>
        <v>1.012</v>
      </c>
    </row>
    <row r="1530" spans="1:11" ht="18" x14ac:dyDescent="0.25">
      <c r="A1530" s="1025">
        <v>1108061</v>
      </c>
      <c r="B1530" s="1026" t="s">
        <v>7129</v>
      </c>
      <c r="C1530" s="1025" t="s">
        <v>272</v>
      </c>
      <c r="D1530" s="577">
        <f t="shared" si="23"/>
        <v>903.51</v>
      </c>
      <c r="G1530" s="1027">
        <v>892.8</v>
      </c>
      <c r="J1530" s="570" t="s">
        <v>5368</v>
      </c>
      <c r="K1530" s="645">
        <f>IFERROR(VLOOKUP(J1530,REAJUSTE!A:Y,25,FALSE),"")</f>
        <v>1.012</v>
      </c>
    </row>
    <row r="1531" spans="1:11" ht="18" x14ac:dyDescent="0.25">
      <c r="A1531" s="1025">
        <v>1108064</v>
      </c>
      <c r="B1531" s="1026" t="s">
        <v>7130</v>
      </c>
      <c r="C1531" s="1025" t="s">
        <v>272</v>
      </c>
      <c r="D1531" s="577">
        <f t="shared" si="23"/>
        <v>975.19</v>
      </c>
      <c r="G1531" s="1027">
        <v>963.63</v>
      </c>
      <c r="J1531" s="570" t="s">
        <v>5368</v>
      </c>
      <c r="K1531" s="645">
        <f>IFERROR(VLOOKUP(J1531,REAJUSTE!A:Y,25,FALSE),"")</f>
        <v>1.012</v>
      </c>
    </row>
    <row r="1532" spans="1:11" ht="18" x14ac:dyDescent="0.25">
      <c r="A1532" s="1025">
        <v>1107888</v>
      </c>
      <c r="B1532" s="1026" t="s">
        <v>7131</v>
      </c>
      <c r="C1532" s="1025" t="s">
        <v>272</v>
      </c>
      <c r="D1532" s="577">
        <f t="shared" si="23"/>
        <v>433.55</v>
      </c>
      <c r="G1532" s="1027">
        <v>428.41</v>
      </c>
      <c r="J1532" s="570" t="s">
        <v>5368</v>
      </c>
      <c r="K1532" s="645">
        <f>IFERROR(VLOOKUP(J1532,REAJUSTE!A:Y,25,FALSE),"")</f>
        <v>1.012</v>
      </c>
    </row>
    <row r="1533" spans="1:11" ht="18" x14ac:dyDescent="0.25">
      <c r="A1533" s="1025">
        <v>1107889</v>
      </c>
      <c r="B1533" s="1026" t="s">
        <v>7132</v>
      </c>
      <c r="C1533" s="1025" t="s">
        <v>272</v>
      </c>
      <c r="D1533" s="577">
        <f t="shared" si="23"/>
        <v>281.05</v>
      </c>
      <c r="G1533" s="1027">
        <v>277.72000000000003</v>
      </c>
      <c r="J1533" s="570" t="s">
        <v>5368</v>
      </c>
      <c r="K1533" s="645">
        <f>IFERROR(VLOOKUP(J1533,REAJUSTE!A:Y,25,FALSE),"")</f>
        <v>1.012</v>
      </c>
    </row>
    <row r="1534" spans="1:11" ht="18" x14ac:dyDescent="0.25">
      <c r="A1534" s="1025">
        <v>1107892</v>
      </c>
      <c r="B1534" s="1026" t="s">
        <v>7133</v>
      </c>
      <c r="C1534" s="1025" t="s">
        <v>272</v>
      </c>
      <c r="D1534" s="577">
        <f t="shared" si="23"/>
        <v>450.01</v>
      </c>
      <c r="G1534" s="1027">
        <v>444.68</v>
      </c>
      <c r="J1534" s="570" t="s">
        <v>5368</v>
      </c>
      <c r="K1534" s="645">
        <f>IFERROR(VLOOKUP(J1534,REAJUSTE!A:Y,25,FALSE),"")</f>
        <v>1.012</v>
      </c>
    </row>
    <row r="1535" spans="1:11" ht="18" x14ac:dyDescent="0.25">
      <c r="A1535" s="1025">
        <v>1107891</v>
      </c>
      <c r="B1535" s="1026" t="s">
        <v>7134</v>
      </c>
      <c r="C1535" s="1025" t="s">
        <v>272</v>
      </c>
      <c r="D1535" s="577">
        <f t="shared" si="23"/>
        <v>299.72000000000003</v>
      </c>
      <c r="G1535" s="1027">
        <v>296.17</v>
      </c>
      <c r="J1535" s="570" t="s">
        <v>5368</v>
      </c>
      <c r="K1535" s="645">
        <f>IFERROR(VLOOKUP(J1535,REAJUSTE!A:Y,25,FALSE),"")</f>
        <v>1.012</v>
      </c>
    </row>
    <row r="1536" spans="1:11" ht="18" x14ac:dyDescent="0.25">
      <c r="A1536" s="1025">
        <v>1107928</v>
      </c>
      <c r="B1536" s="1026" t="s">
        <v>7135</v>
      </c>
      <c r="C1536" s="1025" t="s">
        <v>272</v>
      </c>
      <c r="D1536" s="577">
        <f t="shared" si="23"/>
        <v>389.99</v>
      </c>
      <c r="G1536" s="1027">
        <v>385.37</v>
      </c>
      <c r="J1536" s="570" t="s">
        <v>5368</v>
      </c>
      <c r="K1536" s="645">
        <f>IFERROR(VLOOKUP(J1536,REAJUSTE!A:Y,25,FALSE),"")</f>
        <v>1.012</v>
      </c>
    </row>
    <row r="1537" spans="1:11" ht="18" x14ac:dyDescent="0.25">
      <c r="A1537" s="1025">
        <v>1107929</v>
      </c>
      <c r="B1537" s="1026" t="s">
        <v>7136</v>
      </c>
      <c r="C1537" s="1025" t="s">
        <v>272</v>
      </c>
      <c r="D1537" s="577">
        <f t="shared" si="23"/>
        <v>239.14</v>
      </c>
      <c r="G1537" s="1027">
        <v>236.31</v>
      </c>
      <c r="J1537" s="570" t="s">
        <v>5368</v>
      </c>
      <c r="K1537" s="645">
        <f>IFERROR(VLOOKUP(J1537,REAJUSTE!A:Y,25,FALSE),"")</f>
        <v>1.012</v>
      </c>
    </row>
    <row r="1538" spans="1:11" ht="18" x14ac:dyDescent="0.25">
      <c r="A1538" s="1025">
        <v>1106109</v>
      </c>
      <c r="B1538" s="1026" t="s">
        <v>7137</v>
      </c>
      <c r="C1538" s="1025" t="s">
        <v>272</v>
      </c>
      <c r="D1538" s="577">
        <f t="shared" si="23"/>
        <v>377.49</v>
      </c>
      <c r="G1538" s="1027">
        <v>373.02</v>
      </c>
      <c r="J1538" s="570" t="s">
        <v>5368</v>
      </c>
      <c r="K1538" s="645">
        <f>IFERROR(VLOOKUP(J1538,REAJUSTE!A:Y,25,FALSE),"")</f>
        <v>1.012</v>
      </c>
    </row>
    <row r="1539" spans="1:11" ht="18" x14ac:dyDescent="0.25">
      <c r="A1539" s="1025">
        <v>1106117</v>
      </c>
      <c r="B1539" s="1026" t="s">
        <v>7138</v>
      </c>
      <c r="C1539" s="1025" t="s">
        <v>272</v>
      </c>
      <c r="D1539" s="577">
        <f t="shared" si="23"/>
        <v>226.64</v>
      </c>
      <c r="G1539" s="1027">
        <v>223.96</v>
      </c>
      <c r="J1539" s="570" t="s">
        <v>5368</v>
      </c>
      <c r="K1539" s="645">
        <f>IFERROR(VLOOKUP(J1539,REAJUSTE!A:Y,25,FALSE),"")</f>
        <v>1.012</v>
      </c>
    </row>
    <row r="1540" spans="1:11" ht="18" x14ac:dyDescent="0.25">
      <c r="A1540" s="1025">
        <v>1107896</v>
      </c>
      <c r="B1540" s="1026" t="s">
        <v>7139</v>
      </c>
      <c r="C1540" s="1025" t="s">
        <v>272</v>
      </c>
      <c r="D1540" s="577">
        <f t="shared" si="23"/>
        <v>468.47</v>
      </c>
      <c r="G1540" s="1027">
        <v>462.92</v>
      </c>
      <c r="J1540" s="570" t="s">
        <v>5368</v>
      </c>
      <c r="K1540" s="645">
        <f>IFERROR(VLOOKUP(J1540,REAJUSTE!A:Y,25,FALSE),"")</f>
        <v>1.012</v>
      </c>
    </row>
    <row r="1541" spans="1:11" ht="18" x14ac:dyDescent="0.25">
      <c r="A1541" s="1025">
        <v>1107895</v>
      </c>
      <c r="B1541" s="1026" t="s">
        <v>7140</v>
      </c>
      <c r="C1541" s="1025" t="s">
        <v>272</v>
      </c>
      <c r="D1541" s="577">
        <f t="shared" si="23"/>
        <v>320.67</v>
      </c>
      <c r="G1541" s="1027">
        <v>316.87</v>
      </c>
      <c r="J1541" s="570" t="s">
        <v>5368</v>
      </c>
      <c r="K1541" s="645">
        <f>IFERROR(VLOOKUP(J1541,REAJUSTE!A:Y,25,FALSE),"")</f>
        <v>1.012</v>
      </c>
    </row>
    <row r="1542" spans="1:11" ht="18" x14ac:dyDescent="0.25">
      <c r="A1542" s="1025">
        <v>1119528</v>
      </c>
      <c r="B1542" s="1026" t="s">
        <v>7141</v>
      </c>
      <c r="C1542" s="1025" t="s">
        <v>272</v>
      </c>
      <c r="D1542" s="577">
        <f t="shared" si="23"/>
        <v>402.25</v>
      </c>
      <c r="G1542" s="1027">
        <v>397.49</v>
      </c>
      <c r="J1542" s="570" t="s">
        <v>5368</v>
      </c>
      <c r="K1542" s="645">
        <f>IFERROR(VLOOKUP(J1542,REAJUSTE!A:Y,25,FALSE),"")</f>
        <v>1.012</v>
      </c>
    </row>
    <row r="1543" spans="1:11" ht="18" x14ac:dyDescent="0.25">
      <c r="A1543" s="1025">
        <v>1106135</v>
      </c>
      <c r="B1543" s="1026" t="s">
        <v>7142</v>
      </c>
      <c r="C1543" s="1025" t="s">
        <v>272</v>
      </c>
      <c r="D1543" s="577">
        <f t="shared" si="23"/>
        <v>253.13</v>
      </c>
      <c r="G1543" s="1027">
        <v>250.13</v>
      </c>
      <c r="J1543" s="570" t="s">
        <v>5368</v>
      </c>
      <c r="K1543" s="645">
        <f>IFERROR(VLOOKUP(J1543,REAJUSTE!A:Y,25,FALSE),"")</f>
        <v>1.012</v>
      </c>
    </row>
    <row r="1544" spans="1:11" ht="18" x14ac:dyDescent="0.25">
      <c r="A1544" s="1025">
        <v>1106136</v>
      </c>
      <c r="B1544" s="1026" t="s">
        <v>7143</v>
      </c>
      <c r="C1544" s="1025" t="s">
        <v>272</v>
      </c>
      <c r="D1544" s="577">
        <f t="shared" si="23"/>
        <v>389.07</v>
      </c>
      <c r="G1544" s="1027">
        <v>384.46</v>
      </c>
      <c r="J1544" s="570" t="s">
        <v>5368</v>
      </c>
      <c r="K1544" s="645">
        <f>IFERROR(VLOOKUP(J1544,REAJUSTE!A:Y,25,FALSE),"")</f>
        <v>1.012</v>
      </c>
    </row>
    <row r="1545" spans="1:11" ht="18" x14ac:dyDescent="0.25">
      <c r="A1545" s="1025">
        <v>1106137</v>
      </c>
      <c r="B1545" s="1026" t="s">
        <v>7144</v>
      </c>
      <c r="C1545" s="1025" t="s">
        <v>272</v>
      </c>
      <c r="D1545" s="577">
        <f t="shared" si="23"/>
        <v>239.93</v>
      </c>
      <c r="G1545" s="1027">
        <v>237.09</v>
      </c>
      <c r="J1545" s="570" t="s">
        <v>5368</v>
      </c>
      <c r="K1545" s="645">
        <f>IFERROR(VLOOKUP(J1545,REAJUSTE!A:Y,25,FALSE),"")</f>
        <v>1.012</v>
      </c>
    </row>
    <row r="1546" spans="1:11" ht="27" x14ac:dyDescent="0.25">
      <c r="A1546" s="1025">
        <v>1116127</v>
      </c>
      <c r="B1546" s="1026" t="s">
        <v>7145</v>
      </c>
      <c r="C1546" s="1025" t="s">
        <v>272</v>
      </c>
      <c r="D1546" s="577">
        <f t="shared" ref="D1546:D1609" si="24">TRUNC(G1546*K1546,2)</f>
        <v>485.45</v>
      </c>
      <c r="G1546" s="1027">
        <v>479.7</v>
      </c>
      <c r="J1546" s="570" t="s">
        <v>5368</v>
      </c>
      <c r="K1546" s="645">
        <f>IFERROR(VLOOKUP(J1546,REAJUSTE!A:Y,25,FALSE),"")</f>
        <v>1.012</v>
      </c>
    </row>
    <row r="1547" spans="1:11" ht="27" x14ac:dyDescent="0.25">
      <c r="A1547" s="1025">
        <v>1116126</v>
      </c>
      <c r="B1547" s="1026" t="s">
        <v>7146</v>
      </c>
      <c r="C1547" s="1025" t="s">
        <v>272</v>
      </c>
      <c r="D1547" s="577">
        <f t="shared" si="24"/>
        <v>342.95</v>
      </c>
      <c r="G1547" s="1027">
        <v>338.89</v>
      </c>
      <c r="J1547" s="570" t="s">
        <v>5368</v>
      </c>
      <c r="K1547" s="645">
        <f>IFERROR(VLOOKUP(J1547,REAJUSTE!A:Y,25,FALSE),"")</f>
        <v>1.012</v>
      </c>
    </row>
    <row r="1548" spans="1:11" ht="18" x14ac:dyDescent="0.25">
      <c r="A1548" s="1025">
        <v>1107900</v>
      </c>
      <c r="B1548" s="1026" t="s">
        <v>7147</v>
      </c>
      <c r="C1548" s="1025" t="s">
        <v>272</v>
      </c>
      <c r="D1548" s="577">
        <f t="shared" si="24"/>
        <v>489.02</v>
      </c>
      <c r="G1548" s="1027">
        <v>483.23</v>
      </c>
      <c r="J1548" s="570" t="s">
        <v>5368</v>
      </c>
      <c r="K1548" s="645">
        <f>IFERROR(VLOOKUP(J1548,REAJUSTE!A:Y,25,FALSE),"")</f>
        <v>1.012</v>
      </c>
    </row>
    <row r="1549" spans="1:11" ht="18" x14ac:dyDescent="0.25">
      <c r="A1549" s="1025">
        <v>1107899</v>
      </c>
      <c r="B1549" s="1026" t="s">
        <v>7148</v>
      </c>
      <c r="C1549" s="1025" t="s">
        <v>272</v>
      </c>
      <c r="D1549" s="577">
        <f t="shared" si="24"/>
        <v>343.98</v>
      </c>
      <c r="G1549" s="1027">
        <v>339.91</v>
      </c>
      <c r="J1549" s="570" t="s">
        <v>5368</v>
      </c>
      <c r="K1549" s="645">
        <f>IFERROR(VLOOKUP(J1549,REAJUSTE!A:Y,25,FALSE),"")</f>
        <v>1.012</v>
      </c>
    </row>
    <row r="1550" spans="1:11" ht="18" x14ac:dyDescent="0.25">
      <c r="A1550" s="1025">
        <v>1107890</v>
      </c>
      <c r="B1550" s="1026" t="s">
        <v>7149</v>
      </c>
      <c r="C1550" s="1025" t="s">
        <v>272</v>
      </c>
      <c r="D1550" s="577">
        <f t="shared" si="24"/>
        <v>418.25</v>
      </c>
      <c r="G1550" s="1027">
        <v>413.3</v>
      </c>
      <c r="J1550" s="570" t="s">
        <v>5368</v>
      </c>
      <c r="K1550" s="645">
        <f>IFERROR(VLOOKUP(J1550,REAJUSTE!A:Y,25,FALSE),"")</f>
        <v>1.012</v>
      </c>
    </row>
    <row r="1551" spans="1:11" ht="18" x14ac:dyDescent="0.25">
      <c r="A1551" s="1025">
        <v>1106138</v>
      </c>
      <c r="B1551" s="1026" t="s">
        <v>7150</v>
      </c>
      <c r="C1551" s="1025" t="s">
        <v>272</v>
      </c>
      <c r="D1551" s="577">
        <f t="shared" si="24"/>
        <v>271.35000000000002</v>
      </c>
      <c r="G1551" s="1027">
        <v>268.14</v>
      </c>
      <c r="J1551" s="570" t="s">
        <v>5368</v>
      </c>
      <c r="K1551" s="645">
        <f>IFERROR(VLOOKUP(J1551,REAJUSTE!A:Y,25,FALSE),"")</f>
        <v>1.012</v>
      </c>
    </row>
    <row r="1552" spans="1:11" ht="18" x14ac:dyDescent="0.25">
      <c r="A1552" s="1025">
        <v>1106139</v>
      </c>
      <c r="B1552" s="1026" t="s">
        <v>7151</v>
      </c>
      <c r="C1552" s="1025" t="s">
        <v>272</v>
      </c>
      <c r="D1552" s="577">
        <f t="shared" si="24"/>
        <v>404.25</v>
      </c>
      <c r="G1552" s="1027">
        <v>399.46</v>
      </c>
      <c r="J1552" s="570" t="s">
        <v>5368</v>
      </c>
      <c r="K1552" s="645">
        <f>IFERROR(VLOOKUP(J1552,REAJUSTE!A:Y,25,FALSE),"")</f>
        <v>1.012</v>
      </c>
    </row>
    <row r="1553" spans="1:11" ht="18" x14ac:dyDescent="0.25">
      <c r="A1553" s="1025">
        <v>1106140</v>
      </c>
      <c r="B1553" s="1026" t="s">
        <v>7152</v>
      </c>
      <c r="C1553" s="1025" t="s">
        <v>272</v>
      </c>
      <c r="D1553" s="577">
        <f t="shared" si="24"/>
        <v>257.36</v>
      </c>
      <c r="G1553" s="1027">
        <v>254.31</v>
      </c>
      <c r="J1553" s="570" t="s">
        <v>5368</v>
      </c>
      <c r="K1553" s="645">
        <f>IFERROR(VLOOKUP(J1553,REAJUSTE!A:Y,25,FALSE),"")</f>
        <v>1.012</v>
      </c>
    </row>
    <row r="1554" spans="1:11" ht="18" x14ac:dyDescent="0.25">
      <c r="A1554" s="1025">
        <v>1107904</v>
      </c>
      <c r="B1554" s="1026" t="s">
        <v>7153</v>
      </c>
      <c r="C1554" s="1025" t="s">
        <v>272</v>
      </c>
      <c r="D1554" s="577">
        <f t="shared" si="24"/>
        <v>512.04999999999995</v>
      </c>
      <c r="G1554" s="1027">
        <v>505.98</v>
      </c>
      <c r="J1554" s="570" t="s">
        <v>5368</v>
      </c>
      <c r="K1554" s="645">
        <f>IFERROR(VLOOKUP(J1554,REAJUSTE!A:Y,25,FALSE),"")</f>
        <v>1.012</v>
      </c>
    </row>
    <row r="1555" spans="1:11" ht="18" x14ac:dyDescent="0.25">
      <c r="A1555" s="1025">
        <v>1107903</v>
      </c>
      <c r="B1555" s="1026" t="s">
        <v>7154</v>
      </c>
      <c r="C1555" s="1025" t="s">
        <v>272</v>
      </c>
      <c r="D1555" s="577">
        <f t="shared" si="24"/>
        <v>370.1</v>
      </c>
      <c r="G1555" s="1027">
        <v>365.72</v>
      </c>
      <c r="J1555" s="570" t="s">
        <v>5368</v>
      </c>
      <c r="K1555" s="645">
        <f>IFERROR(VLOOKUP(J1555,REAJUSTE!A:Y,25,FALSE),"")</f>
        <v>1.012</v>
      </c>
    </row>
    <row r="1556" spans="1:11" ht="18" x14ac:dyDescent="0.25">
      <c r="A1556" s="1025">
        <v>1107908</v>
      </c>
      <c r="B1556" s="1026" t="s">
        <v>7155</v>
      </c>
      <c r="C1556" s="1025" t="s">
        <v>272</v>
      </c>
      <c r="D1556" s="577">
        <f t="shared" si="24"/>
        <v>537.67999999999995</v>
      </c>
      <c r="G1556" s="1027">
        <v>531.30999999999995</v>
      </c>
      <c r="J1556" s="570" t="s">
        <v>5368</v>
      </c>
      <c r="K1556" s="645">
        <f>IFERROR(VLOOKUP(J1556,REAJUSTE!A:Y,25,FALSE),"")</f>
        <v>1.012</v>
      </c>
    </row>
    <row r="1557" spans="1:11" ht="18" x14ac:dyDescent="0.25">
      <c r="A1557" s="1025">
        <v>1107907</v>
      </c>
      <c r="B1557" s="1026" t="s">
        <v>7156</v>
      </c>
      <c r="C1557" s="1025" t="s">
        <v>272</v>
      </c>
      <c r="D1557" s="577">
        <f t="shared" si="24"/>
        <v>399.2</v>
      </c>
      <c r="G1557" s="1027">
        <v>394.47</v>
      </c>
      <c r="J1557" s="570" t="s">
        <v>5368</v>
      </c>
      <c r="K1557" s="645">
        <f>IFERROR(VLOOKUP(J1557,REAJUSTE!A:Y,25,FALSE),"")</f>
        <v>1.012</v>
      </c>
    </row>
    <row r="1558" spans="1:11" ht="18" x14ac:dyDescent="0.25">
      <c r="A1558" s="1025">
        <v>1107871</v>
      </c>
      <c r="B1558" s="1026" t="s">
        <v>7157</v>
      </c>
      <c r="C1558" s="1025" t="s">
        <v>272</v>
      </c>
      <c r="D1558" s="577">
        <f t="shared" si="24"/>
        <v>449.22</v>
      </c>
      <c r="G1558" s="1027">
        <v>443.9</v>
      </c>
      <c r="J1558" s="570" t="s">
        <v>5368</v>
      </c>
      <c r="K1558" s="645">
        <f>IFERROR(VLOOKUP(J1558,REAJUSTE!A:Y,25,FALSE),"")</f>
        <v>1.012</v>
      </c>
    </row>
    <row r="1559" spans="1:11" ht="18" x14ac:dyDescent="0.25">
      <c r="A1559" s="1025">
        <v>1107870</v>
      </c>
      <c r="B1559" s="1026" t="s">
        <v>7158</v>
      </c>
      <c r="C1559" s="1025" t="s">
        <v>272</v>
      </c>
      <c r="D1559" s="577">
        <f t="shared" si="24"/>
        <v>303.12</v>
      </c>
      <c r="G1559" s="1027">
        <v>299.52999999999997</v>
      </c>
      <c r="J1559" s="570" t="s">
        <v>5368</v>
      </c>
      <c r="K1559" s="645">
        <f>IFERROR(VLOOKUP(J1559,REAJUSTE!A:Y,25,FALSE),"")</f>
        <v>1.012</v>
      </c>
    </row>
    <row r="1560" spans="1:11" ht="18" x14ac:dyDescent="0.25">
      <c r="A1560" s="1025">
        <v>1106057</v>
      </c>
      <c r="B1560" s="1026" t="s">
        <v>7159</v>
      </c>
      <c r="C1560" s="1025" t="s">
        <v>272</v>
      </c>
      <c r="D1560" s="577">
        <f t="shared" si="24"/>
        <v>434.48</v>
      </c>
      <c r="G1560" s="1027">
        <v>429.33</v>
      </c>
      <c r="J1560" s="570" t="s">
        <v>5368</v>
      </c>
      <c r="K1560" s="645">
        <f>IFERROR(VLOOKUP(J1560,REAJUSTE!A:Y,25,FALSE),"")</f>
        <v>1.012</v>
      </c>
    </row>
    <row r="1561" spans="1:11" ht="18" x14ac:dyDescent="0.25">
      <c r="A1561" s="1025">
        <v>1106058</v>
      </c>
      <c r="B1561" s="1026" t="s">
        <v>7160</v>
      </c>
      <c r="C1561" s="1025" t="s">
        <v>272</v>
      </c>
      <c r="D1561" s="577">
        <f t="shared" si="24"/>
        <v>292.27</v>
      </c>
      <c r="G1561" s="1027">
        <v>288.81</v>
      </c>
      <c r="J1561" s="570" t="s">
        <v>5368</v>
      </c>
      <c r="K1561" s="645">
        <f>IFERROR(VLOOKUP(J1561,REAJUSTE!A:Y,25,FALSE),"")</f>
        <v>1.012</v>
      </c>
    </row>
    <row r="1562" spans="1:11" ht="18" x14ac:dyDescent="0.25">
      <c r="A1562" s="1025">
        <v>1106380</v>
      </c>
      <c r="B1562" s="1026" t="s">
        <v>7161</v>
      </c>
      <c r="C1562" s="1025" t="s">
        <v>272</v>
      </c>
      <c r="D1562" s="577">
        <f t="shared" si="24"/>
        <v>426.28</v>
      </c>
      <c r="G1562" s="1027">
        <v>421.23</v>
      </c>
      <c r="J1562" s="570" t="s">
        <v>5368</v>
      </c>
      <c r="K1562" s="645">
        <f>IFERROR(VLOOKUP(J1562,REAJUSTE!A:Y,25,FALSE),"")</f>
        <v>1.012</v>
      </c>
    </row>
    <row r="1563" spans="1:11" ht="27" x14ac:dyDescent="0.25">
      <c r="A1563" s="1025">
        <v>1106378</v>
      </c>
      <c r="B1563" s="1026" t="s">
        <v>7162</v>
      </c>
      <c r="C1563" s="1025" t="s">
        <v>272</v>
      </c>
      <c r="D1563" s="577">
        <f t="shared" si="24"/>
        <v>282.23</v>
      </c>
      <c r="G1563" s="1027">
        <v>278.89</v>
      </c>
      <c r="J1563" s="570" t="s">
        <v>5368</v>
      </c>
      <c r="K1563" s="645">
        <f>IFERROR(VLOOKUP(J1563,REAJUSTE!A:Y,25,FALSE),"")</f>
        <v>1.012</v>
      </c>
    </row>
    <row r="1564" spans="1:11" ht="18" x14ac:dyDescent="0.25">
      <c r="A1564" s="1025">
        <v>1116263</v>
      </c>
      <c r="B1564" s="1026" t="s">
        <v>7163</v>
      </c>
      <c r="C1564" s="1025" t="s">
        <v>272</v>
      </c>
      <c r="D1564" s="577">
        <f t="shared" si="24"/>
        <v>411.69</v>
      </c>
      <c r="G1564" s="1027">
        <v>406.81</v>
      </c>
      <c r="J1564" s="570" t="s">
        <v>5368</v>
      </c>
      <c r="K1564" s="645">
        <f>IFERROR(VLOOKUP(J1564,REAJUSTE!A:Y,25,FALSE),"")</f>
        <v>1.012</v>
      </c>
    </row>
    <row r="1565" spans="1:11" ht="27" x14ac:dyDescent="0.25">
      <c r="A1565" s="1025">
        <v>1116267</v>
      </c>
      <c r="B1565" s="1026" t="s">
        <v>7164</v>
      </c>
      <c r="C1565" s="1025" t="s">
        <v>272</v>
      </c>
      <c r="D1565" s="577">
        <f t="shared" si="24"/>
        <v>267.64</v>
      </c>
      <c r="G1565" s="1027">
        <v>264.47000000000003</v>
      </c>
      <c r="J1565" s="570" t="s">
        <v>5368</v>
      </c>
      <c r="K1565" s="645">
        <f>IFERROR(VLOOKUP(J1565,REAJUSTE!A:Y,25,FALSE),"")</f>
        <v>1.012</v>
      </c>
    </row>
    <row r="1566" spans="1:11" ht="18" x14ac:dyDescent="0.25">
      <c r="A1566" s="1025">
        <v>1106280</v>
      </c>
      <c r="B1566" s="1026" t="s">
        <v>7165</v>
      </c>
      <c r="C1566" s="1025" t="s">
        <v>272</v>
      </c>
      <c r="D1566" s="577">
        <f t="shared" si="24"/>
        <v>445.13</v>
      </c>
      <c r="G1566" s="1027">
        <v>439.86</v>
      </c>
      <c r="J1566" s="570" t="s">
        <v>5368</v>
      </c>
      <c r="K1566" s="645">
        <f>IFERROR(VLOOKUP(J1566,REAJUSTE!A:Y,25,FALSE),"")</f>
        <v>1.012</v>
      </c>
    </row>
    <row r="1567" spans="1:11" ht="27" x14ac:dyDescent="0.25">
      <c r="A1567" s="1025">
        <v>1106289</v>
      </c>
      <c r="B1567" s="1026" t="s">
        <v>7166</v>
      </c>
      <c r="C1567" s="1025" t="s">
        <v>272</v>
      </c>
      <c r="D1567" s="577">
        <f t="shared" si="24"/>
        <v>303.69</v>
      </c>
      <c r="G1567" s="1027">
        <v>300.08999999999997</v>
      </c>
      <c r="J1567" s="570" t="s">
        <v>5368</v>
      </c>
      <c r="K1567" s="645">
        <f>IFERROR(VLOOKUP(J1567,REAJUSTE!A:Y,25,FALSE),"")</f>
        <v>1.012</v>
      </c>
    </row>
    <row r="1568" spans="1:11" ht="18" x14ac:dyDescent="0.25">
      <c r="A1568" s="1025">
        <v>1116264</v>
      </c>
      <c r="B1568" s="1026" t="s">
        <v>7167</v>
      </c>
      <c r="C1568" s="1025" t="s">
        <v>272</v>
      </c>
      <c r="D1568" s="577">
        <f t="shared" si="24"/>
        <v>429.59</v>
      </c>
      <c r="G1568" s="1027">
        <v>424.5</v>
      </c>
      <c r="J1568" s="570" t="s">
        <v>5368</v>
      </c>
      <c r="K1568" s="645">
        <f>IFERROR(VLOOKUP(J1568,REAJUSTE!A:Y,25,FALSE),"")</f>
        <v>1.012</v>
      </c>
    </row>
    <row r="1569" spans="1:11" ht="27" x14ac:dyDescent="0.25">
      <c r="A1569" s="1025">
        <v>1116268</v>
      </c>
      <c r="B1569" s="1026" t="s">
        <v>7168</v>
      </c>
      <c r="C1569" s="1025" t="s">
        <v>272</v>
      </c>
      <c r="D1569" s="577">
        <f t="shared" si="24"/>
        <v>288.14</v>
      </c>
      <c r="G1569" s="1027">
        <v>284.73</v>
      </c>
      <c r="J1569" s="570" t="s">
        <v>5368</v>
      </c>
      <c r="K1569" s="645">
        <f>IFERROR(VLOOKUP(J1569,REAJUSTE!A:Y,25,FALSE),"")</f>
        <v>1.012</v>
      </c>
    </row>
    <row r="1570" spans="1:11" ht="18" x14ac:dyDescent="0.25">
      <c r="A1570" s="1025">
        <v>1106281</v>
      </c>
      <c r="B1570" s="1026" t="s">
        <v>7169</v>
      </c>
      <c r="C1570" s="1025" t="s">
        <v>272</v>
      </c>
      <c r="D1570" s="577">
        <f t="shared" si="24"/>
        <v>469.43</v>
      </c>
      <c r="G1570" s="1027">
        <v>463.87</v>
      </c>
      <c r="J1570" s="570" t="s">
        <v>5368</v>
      </c>
      <c r="K1570" s="645">
        <f>IFERROR(VLOOKUP(J1570,REAJUSTE!A:Y,25,FALSE),"")</f>
        <v>1.012</v>
      </c>
    </row>
    <row r="1571" spans="1:11" ht="27" x14ac:dyDescent="0.25">
      <c r="A1571" s="1025">
        <v>1106382</v>
      </c>
      <c r="B1571" s="1026" t="s">
        <v>7170</v>
      </c>
      <c r="C1571" s="1025" t="s">
        <v>272</v>
      </c>
      <c r="D1571" s="577">
        <f t="shared" si="24"/>
        <v>331.33</v>
      </c>
      <c r="G1571" s="1027">
        <v>327.41000000000003</v>
      </c>
      <c r="J1571" s="570" t="s">
        <v>5368</v>
      </c>
      <c r="K1571" s="645">
        <f>IFERROR(VLOOKUP(J1571,REAJUSTE!A:Y,25,FALSE),"")</f>
        <v>1.012</v>
      </c>
    </row>
    <row r="1572" spans="1:11" ht="18" x14ac:dyDescent="0.25">
      <c r="A1572" s="1025">
        <v>1116265</v>
      </c>
      <c r="B1572" s="1026" t="s">
        <v>7171</v>
      </c>
      <c r="C1572" s="1025" t="s">
        <v>272</v>
      </c>
      <c r="D1572" s="577">
        <f t="shared" si="24"/>
        <v>452.58</v>
      </c>
      <c r="G1572" s="1027">
        <v>447.22</v>
      </c>
      <c r="J1572" s="570" t="s">
        <v>5368</v>
      </c>
      <c r="K1572" s="645">
        <f>IFERROR(VLOOKUP(J1572,REAJUSTE!A:Y,25,FALSE),"")</f>
        <v>1.012</v>
      </c>
    </row>
    <row r="1573" spans="1:11" ht="27" x14ac:dyDescent="0.25">
      <c r="A1573" s="1025">
        <v>1116269</v>
      </c>
      <c r="B1573" s="1026" t="s">
        <v>7172</v>
      </c>
      <c r="C1573" s="1025" t="s">
        <v>272</v>
      </c>
      <c r="D1573" s="577">
        <f t="shared" si="24"/>
        <v>314.48</v>
      </c>
      <c r="G1573" s="1027">
        <v>310.76</v>
      </c>
      <c r="J1573" s="570" t="s">
        <v>5368</v>
      </c>
      <c r="K1573" s="645">
        <f>IFERROR(VLOOKUP(J1573,REAJUSTE!A:Y,25,FALSE),"")</f>
        <v>1.012</v>
      </c>
    </row>
    <row r="1574" spans="1:11" ht="18" x14ac:dyDescent="0.25">
      <c r="A1574" s="1025">
        <v>1106282</v>
      </c>
      <c r="B1574" s="1026" t="s">
        <v>7173</v>
      </c>
      <c r="C1574" s="1025" t="s">
        <v>272</v>
      </c>
      <c r="D1574" s="577">
        <f t="shared" si="24"/>
        <v>496.55</v>
      </c>
      <c r="G1574" s="1027">
        <v>490.67</v>
      </c>
      <c r="J1574" s="570" t="s">
        <v>5368</v>
      </c>
      <c r="K1574" s="645">
        <f>IFERROR(VLOOKUP(J1574,REAJUSTE!A:Y,25,FALSE),"")</f>
        <v>1.012</v>
      </c>
    </row>
    <row r="1575" spans="1:11" ht="27" x14ac:dyDescent="0.25">
      <c r="A1575" s="1025">
        <v>1106384</v>
      </c>
      <c r="B1575" s="1026" t="s">
        <v>7174</v>
      </c>
      <c r="C1575" s="1025" t="s">
        <v>272</v>
      </c>
      <c r="D1575" s="577">
        <f t="shared" si="24"/>
        <v>362.19</v>
      </c>
      <c r="G1575" s="1027">
        <v>357.9</v>
      </c>
      <c r="J1575" s="570" t="s">
        <v>5368</v>
      </c>
      <c r="K1575" s="645">
        <f>IFERROR(VLOOKUP(J1575,REAJUSTE!A:Y,25,FALSE),"")</f>
        <v>1.012</v>
      </c>
    </row>
    <row r="1576" spans="1:11" ht="18" x14ac:dyDescent="0.25">
      <c r="A1576" s="1025">
        <v>1116266</v>
      </c>
      <c r="B1576" s="1026" t="s">
        <v>7175</v>
      </c>
      <c r="C1576" s="1025" t="s">
        <v>272</v>
      </c>
      <c r="D1576" s="577">
        <f t="shared" si="24"/>
        <v>478.28</v>
      </c>
      <c r="G1576" s="1027">
        <v>472.61</v>
      </c>
      <c r="J1576" s="570" t="s">
        <v>5368</v>
      </c>
      <c r="K1576" s="645">
        <f>IFERROR(VLOOKUP(J1576,REAJUSTE!A:Y,25,FALSE),"")</f>
        <v>1.012</v>
      </c>
    </row>
    <row r="1577" spans="1:11" ht="27" x14ac:dyDescent="0.25">
      <c r="A1577" s="1025">
        <v>1116270</v>
      </c>
      <c r="B1577" s="1026" t="s">
        <v>7176</v>
      </c>
      <c r="C1577" s="1025" t="s">
        <v>272</v>
      </c>
      <c r="D1577" s="577">
        <f t="shared" si="24"/>
        <v>343.91</v>
      </c>
      <c r="G1577" s="1027">
        <v>339.84</v>
      </c>
      <c r="J1577" s="570" t="s">
        <v>5368</v>
      </c>
      <c r="K1577" s="645">
        <f>IFERROR(VLOOKUP(J1577,REAJUSTE!A:Y,25,FALSE),"")</f>
        <v>1.012</v>
      </c>
    </row>
    <row r="1578" spans="1:11" ht="27" x14ac:dyDescent="0.25">
      <c r="A1578" s="1025">
        <v>1107868</v>
      </c>
      <c r="B1578" s="1026" t="s">
        <v>7177</v>
      </c>
      <c r="C1578" s="1025" t="s">
        <v>272</v>
      </c>
      <c r="D1578" s="577">
        <f t="shared" si="24"/>
        <v>349.29</v>
      </c>
      <c r="G1578" s="1027">
        <v>345.15</v>
      </c>
      <c r="J1578" s="570" t="s">
        <v>5368</v>
      </c>
      <c r="K1578" s="645">
        <f>IFERROR(VLOOKUP(J1578,REAJUSTE!A:Y,25,FALSE),"")</f>
        <v>1.012</v>
      </c>
    </row>
    <row r="1579" spans="1:11" ht="27" x14ac:dyDescent="0.25">
      <c r="A1579" s="1025">
        <v>1107869</v>
      </c>
      <c r="B1579" s="1026" t="s">
        <v>7178</v>
      </c>
      <c r="C1579" s="1025" t="s">
        <v>272</v>
      </c>
      <c r="D1579" s="577">
        <f t="shared" si="24"/>
        <v>192.75</v>
      </c>
      <c r="G1579" s="1027">
        <v>190.47</v>
      </c>
      <c r="J1579" s="570" t="s">
        <v>5368</v>
      </c>
      <c r="K1579" s="645">
        <f>IFERROR(VLOOKUP(J1579,REAJUSTE!A:Y,25,FALSE),"")</f>
        <v>1.012</v>
      </c>
    </row>
    <row r="1580" spans="1:11" ht="27" x14ac:dyDescent="0.25">
      <c r="A1580" s="1025">
        <v>1103853</v>
      </c>
      <c r="B1580" s="1026" t="s">
        <v>7179</v>
      </c>
      <c r="C1580" s="1025" t="s">
        <v>272</v>
      </c>
      <c r="D1580" s="577">
        <f t="shared" si="24"/>
        <v>439.18</v>
      </c>
      <c r="G1580" s="1027">
        <v>433.98</v>
      </c>
      <c r="J1580" s="570" t="s">
        <v>5368</v>
      </c>
      <c r="K1580" s="645">
        <f>IFERROR(VLOOKUP(J1580,REAJUSTE!A:Y,25,FALSE),"")</f>
        <v>1.012</v>
      </c>
    </row>
    <row r="1581" spans="1:11" ht="27" x14ac:dyDescent="0.25">
      <c r="A1581" s="1025">
        <v>1103852</v>
      </c>
      <c r="B1581" s="1026" t="s">
        <v>7180</v>
      </c>
      <c r="C1581" s="1025" t="s">
        <v>272</v>
      </c>
      <c r="D1581" s="577">
        <f t="shared" si="24"/>
        <v>331.45</v>
      </c>
      <c r="G1581" s="1027">
        <v>327.52</v>
      </c>
      <c r="J1581" s="570" t="s">
        <v>5368</v>
      </c>
      <c r="K1581" s="645">
        <f>IFERROR(VLOOKUP(J1581,REAJUSTE!A:Y,25,FALSE),"")</f>
        <v>1.012</v>
      </c>
    </row>
    <row r="1582" spans="1:11" ht="18" x14ac:dyDescent="0.25">
      <c r="A1582" s="1025">
        <v>1106284</v>
      </c>
      <c r="B1582" s="1026" t="s">
        <v>7181</v>
      </c>
      <c r="C1582" s="1025" t="s">
        <v>272</v>
      </c>
      <c r="D1582" s="577">
        <f t="shared" si="24"/>
        <v>440.81</v>
      </c>
      <c r="G1582" s="1027">
        <v>435.59</v>
      </c>
      <c r="J1582" s="570" t="s">
        <v>5368</v>
      </c>
      <c r="K1582" s="645">
        <f>IFERROR(VLOOKUP(J1582,REAJUSTE!A:Y,25,FALSE),"")</f>
        <v>1.012</v>
      </c>
    </row>
    <row r="1583" spans="1:11" ht="18" x14ac:dyDescent="0.25">
      <c r="A1583" s="1025">
        <v>1108116</v>
      </c>
      <c r="B1583" s="1026" t="s">
        <v>7182</v>
      </c>
      <c r="C1583" s="1025" t="s">
        <v>272</v>
      </c>
      <c r="D1583" s="577">
        <f t="shared" si="24"/>
        <v>446.27</v>
      </c>
      <c r="G1583" s="1027">
        <v>440.98</v>
      </c>
      <c r="J1583" s="570" t="s">
        <v>5368</v>
      </c>
      <c r="K1583" s="645">
        <f>IFERROR(VLOOKUP(J1583,REAJUSTE!A:Y,25,FALSE),"")</f>
        <v>1.012</v>
      </c>
    </row>
    <row r="1584" spans="1:11" ht="18" x14ac:dyDescent="0.25">
      <c r="A1584" s="1025">
        <v>1108118</v>
      </c>
      <c r="B1584" s="1026" t="s">
        <v>7183</v>
      </c>
      <c r="C1584" s="1025" t="s">
        <v>272</v>
      </c>
      <c r="D1584" s="577">
        <f t="shared" si="24"/>
        <v>469.58</v>
      </c>
      <c r="G1584" s="1027">
        <v>464.02</v>
      </c>
      <c r="J1584" s="570" t="s">
        <v>5368</v>
      </c>
      <c r="K1584" s="645">
        <f>IFERROR(VLOOKUP(J1584,REAJUSTE!A:Y,25,FALSE),"")</f>
        <v>1.012</v>
      </c>
    </row>
    <row r="1585" spans="1:11" ht="18" x14ac:dyDescent="0.25">
      <c r="A1585" s="1025">
        <v>1106158</v>
      </c>
      <c r="B1585" s="1026" t="s">
        <v>7184</v>
      </c>
      <c r="C1585" s="1025" t="s">
        <v>272</v>
      </c>
      <c r="D1585" s="577">
        <f t="shared" si="24"/>
        <v>496.4</v>
      </c>
      <c r="G1585" s="1027">
        <v>490.52</v>
      </c>
      <c r="J1585" s="570" t="s">
        <v>5368</v>
      </c>
      <c r="K1585" s="645">
        <f>IFERROR(VLOOKUP(J1585,REAJUSTE!A:Y,25,FALSE),"")</f>
        <v>1.012</v>
      </c>
    </row>
    <row r="1586" spans="1:11" ht="18" x14ac:dyDescent="0.25">
      <c r="A1586" s="1025">
        <v>1108120</v>
      </c>
      <c r="B1586" s="1026" t="s">
        <v>7185</v>
      </c>
      <c r="C1586" s="1025" t="s">
        <v>272</v>
      </c>
      <c r="D1586" s="577">
        <f t="shared" si="24"/>
        <v>526.38</v>
      </c>
      <c r="G1586" s="1027">
        <v>520.14</v>
      </c>
      <c r="J1586" s="570" t="s">
        <v>5368</v>
      </c>
      <c r="K1586" s="645">
        <f>IFERROR(VLOOKUP(J1586,REAJUSTE!A:Y,25,FALSE),"")</f>
        <v>1.012</v>
      </c>
    </row>
    <row r="1587" spans="1:11" ht="27" x14ac:dyDescent="0.25">
      <c r="A1587" s="1025">
        <v>1106050</v>
      </c>
      <c r="B1587" s="1026" t="s">
        <v>7186</v>
      </c>
      <c r="C1587" s="1025" t="s">
        <v>272</v>
      </c>
      <c r="D1587" s="577">
        <f t="shared" si="24"/>
        <v>47.81</v>
      </c>
      <c r="G1587" s="1027">
        <v>47.25</v>
      </c>
      <c r="J1587" s="570" t="s">
        <v>5368</v>
      </c>
      <c r="K1587" s="645">
        <f>IFERROR(VLOOKUP(J1587,REAJUSTE!A:Y,25,FALSE),"")</f>
        <v>1.012</v>
      </c>
    </row>
    <row r="1588" spans="1:11" ht="27" x14ac:dyDescent="0.25">
      <c r="A1588" s="1025">
        <v>1106051</v>
      </c>
      <c r="B1588" s="1026" t="s">
        <v>7187</v>
      </c>
      <c r="C1588" s="1025" t="s">
        <v>272</v>
      </c>
      <c r="D1588" s="577">
        <f t="shared" si="24"/>
        <v>40.03</v>
      </c>
      <c r="G1588" s="1027">
        <v>39.56</v>
      </c>
      <c r="J1588" s="570" t="s">
        <v>5368</v>
      </c>
      <c r="K1588" s="645">
        <f>IFERROR(VLOOKUP(J1588,REAJUSTE!A:Y,25,FALSE),"")</f>
        <v>1.012</v>
      </c>
    </row>
    <row r="1589" spans="1:11" ht="18" x14ac:dyDescent="0.25">
      <c r="A1589" s="1025">
        <v>1106061</v>
      </c>
      <c r="B1589" s="1026" t="s">
        <v>7188</v>
      </c>
      <c r="C1589" s="1025" t="s">
        <v>272</v>
      </c>
      <c r="D1589" s="577">
        <f t="shared" si="24"/>
        <v>55.17</v>
      </c>
      <c r="G1589" s="1027">
        <v>54.52</v>
      </c>
      <c r="J1589" s="570" t="s">
        <v>5368</v>
      </c>
      <c r="K1589" s="645">
        <f>IFERROR(VLOOKUP(J1589,REAJUSTE!A:Y,25,FALSE),"")</f>
        <v>1.012</v>
      </c>
    </row>
    <row r="1590" spans="1:11" ht="18" x14ac:dyDescent="0.25">
      <c r="A1590" s="1025">
        <v>1106087</v>
      </c>
      <c r="B1590" s="1026" t="s">
        <v>7189</v>
      </c>
      <c r="C1590" s="1025" t="s">
        <v>272</v>
      </c>
      <c r="D1590" s="577">
        <f t="shared" si="24"/>
        <v>47.62</v>
      </c>
      <c r="G1590" s="1027">
        <v>47.06</v>
      </c>
      <c r="J1590" s="570" t="s">
        <v>5368</v>
      </c>
      <c r="K1590" s="645">
        <f>IFERROR(VLOOKUP(J1590,REAJUSTE!A:Y,25,FALSE),"")</f>
        <v>1.012</v>
      </c>
    </row>
    <row r="1591" spans="1:11" ht="27" x14ac:dyDescent="0.25">
      <c r="A1591" s="1025">
        <v>1107860</v>
      </c>
      <c r="B1591" s="1026" t="s">
        <v>7190</v>
      </c>
      <c r="C1591" s="1025" t="s">
        <v>272</v>
      </c>
      <c r="D1591" s="577">
        <f t="shared" si="24"/>
        <v>55.57</v>
      </c>
      <c r="G1591" s="1027">
        <v>54.92</v>
      </c>
      <c r="J1591" s="570" t="s">
        <v>5368</v>
      </c>
      <c r="K1591" s="645">
        <f>IFERROR(VLOOKUP(J1591,REAJUSTE!A:Y,25,FALSE),"")</f>
        <v>1.012</v>
      </c>
    </row>
    <row r="1592" spans="1:11" ht="27" x14ac:dyDescent="0.25">
      <c r="A1592" s="1025">
        <v>1106088</v>
      </c>
      <c r="B1592" s="1026" t="s">
        <v>7191</v>
      </c>
      <c r="C1592" s="1025" t="s">
        <v>272</v>
      </c>
      <c r="D1592" s="577">
        <f t="shared" si="24"/>
        <v>58.92</v>
      </c>
      <c r="G1592" s="1027">
        <v>58.23</v>
      </c>
      <c r="J1592" s="570" t="s">
        <v>5368</v>
      </c>
      <c r="K1592" s="645">
        <f>IFERROR(VLOOKUP(J1592,REAJUSTE!A:Y,25,FALSE),"")</f>
        <v>1.012</v>
      </c>
    </row>
    <row r="1593" spans="1:11" ht="27" x14ac:dyDescent="0.25">
      <c r="A1593" s="1025">
        <v>1106128</v>
      </c>
      <c r="B1593" s="1026" t="s">
        <v>7192</v>
      </c>
      <c r="C1593" s="1025" t="s">
        <v>272</v>
      </c>
      <c r="D1593" s="577">
        <f t="shared" si="24"/>
        <v>48.57</v>
      </c>
      <c r="G1593" s="1027">
        <v>48</v>
      </c>
      <c r="J1593" s="570" t="s">
        <v>5368</v>
      </c>
      <c r="K1593" s="645">
        <f>IFERROR(VLOOKUP(J1593,REAJUSTE!A:Y,25,FALSE),"")</f>
        <v>1.012</v>
      </c>
    </row>
    <row r="1594" spans="1:11" ht="27" x14ac:dyDescent="0.25">
      <c r="A1594" s="1025">
        <v>1108056</v>
      </c>
      <c r="B1594" s="1026" t="s">
        <v>7193</v>
      </c>
      <c r="C1594" s="1025" t="s">
        <v>272</v>
      </c>
      <c r="D1594" s="577">
        <f t="shared" si="24"/>
        <v>2814.22</v>
      </c>
      <c r="G1594" s="1027">
        <v>2780.85</v>
      </c>
      <c r="J1594" s="570" t="s">
        <v>5368</v>
      </c>
      <c r="K1594" s="645">
        <f>IFERROR(VLOOKUP(J1594,REAJUSTE!A:Y,25,FALSE),"")</f>
        <v>1.012</v>
      </c>
    </row>
    <row r="1595" spans="1:11" ht="18" x14ac:dyDescent="0.25">
      <c r="A1595" s="1025">
        <v>1108059</v>
      </c>
      <c r="B1595" s="1026" t="s">
        <v>7194</v>
      </c>
      <c r="C1595" s="1025" t="s">
        <v>272</v>
      </c>
      <c r="D1595" s="577">
        <f t="shared" si="24"/>
        <v>3395.37</v>
      </c>
      <c r="G1595" s="1027">
        <v>3355.11</v>
      </c>
      <c r="J1595" s="570" t="s">
        <v>5368</v>
      </c>
      <c r="K1595" s="645">
        <f>IFERROR(VLOOKUP(J1595,REAJUSTE!A:Y,25,FALSE),"")</f>
        <v>1.012</v>
      </c>
    </row>
    <row r="1596" spans="1:11" ht="18" x14ac:dyDescent="0.25">
      <c r="A1596" s="1025">
        <v>1207700</v>
      </c>
      <c r="B1596" s="1026" t="s">
        <v>7195</v>
      </c>
      <c r="C1596" s="1025" t="s">
        <v>272</v>
      </c>
      <c r="D1596" s="577">
        <f t="shared" si="24"/>
        <v>575.47</v>
      </c>
      <c r="G1596" s="1027">
        <v>568.65</v>
      </c>
      <c r="J1596" s="570" t="s">
        <v>5368</v>
      </c>
      <c r="K1596" s="645">
        <f>IFERROR(VLOOKUP(J1596,REAJUSTE!A:Y,25,FALSE),"")</f>
        <v>1.012</v>
      </c>
    </row>
    <row r="1597" spans="1:11" ht="18" x14ac:dyDescent="0.25">
      <c r="A1597" s="1025">
        <v>1207701</v>
      </c>
      <c r="B1597" s="1026" t="s">
        <v>7196</v>
      </c>
      <c r="C1597" s="1025" t="s">
        <v>272</v>
      </c>
      <c r="D1597" s="577">
        <f t="shared" si="24"/>
        <v>609.24</v>
      </c>
      <c r="G1597" s="1027">
        <v>602.02</v>
      </c>
      <c r="J1597" s="570" t="s">
        <v>5368</v>
      </c>
      <c r="K1597" s="645">
        <f>IFERROR(VLOOKUP(J1597,REAJUSTE!A:Y,25,FALSE),"")</f>
        <v>1.012</v>
      </c>
    </row>
    <row r="1598" spans="1:11" ht="18" x14ac:dyDescent="0.25">
      <c r="A1598" s="1025">
        <v>1207702</v>
      </c>
      <c r="B1598" s="1026" t="s">
        <v>7197</v>
      </c>
      <c r="C1598" s="1025" t="s">
        <v>272</v>
      </c>
      <c r="D1598" s="577">
        <f t="shared" si="24"/>
        <v>647.03</v>
      </c>
      <c r="G1598" s="1027">
        <v>639.36</v>
      </c>
      <c r="J1598" s="570" t="s">
        <v>5368</v>
      </c>
      <c r="K1598" s="645">
        <f>IFERROR(VLOOKUP(J1598,REAJUSTE!A:Y,25,FALSE),"")</f>
        <v>1.012</v>
      </c>
    </row>
    <row r="1599" spans="1:11" ht="27" x14ac:dyDescent="0.25">
      <c r="A1599" s="1025">
        <v>1207708</v>
      </c>
      <c r="B1599" s="1026" t="s">
        <v>7198</v>
      </c>
      <c r="C1599" s="1025" t="s">
        <v>272</v>
      </c>
      <c r="D1599" s="577">
        <f t="shared" si="24"/>
        <v>589.30999999999995</v>
      </c>
      <c r="G1599" s="1027">
        <v>582.33000000000004</v>
      </c>
      <c r="J1599" s="570" t="s">
        <v>5368</v>
      </c>
      <c r="K1599" s="645">
        <f>IFERROR(VLOOKUP(J1599,REAJUSTE!A:Y,25,FALSE),"")</f>
        <v>1.012</v>
      </c>
    </row>
    <row r="1600" spans="1:11" ht="18" x14ac:dyDescent="0.25">
      <c r="A1600" s="1025">
        <v>1207703</v>
      </c>
      <c r="B1600" s="1026" t="s">
        <v>7199</v>
      </c>
      <c r="C1600" s="1025" t="s">
        <v>272</v>
      </c>
      <c r="D1600" s="577">
        <f t="shared" si="24"/>
        <v>736.55</v>
      </c>
      <c r="G1600" s="1027">
        <v>727.82</v>
      </c>
      <c r="J1600" s="570" t="s">
        <v>5368</v>
      </c>
      <c r="K1600" s="645">
        <f>IFERROR(VLOOKUP(J1600,REAJUSTE!A:Y,25,FALSE),"")</f>
        <v>1.012</v>
      </c>
    </row>
    <row r="1601" spans="1:11" ht="27" x14ac:dyDescent="0.25">
      <c r="A1601" s="1025">
        <v>1207709</v>
      </c>
      <c r="B1601" s="1026" t="s">
        <v>7200</v>
      </c>
      <c r="C1601" s="1025" t="s">
        <v>272</v>
      </c>
      <c r="D1601" s="577">
        <f t="shared" si="24"/>
        <v>671.37</v>
      </c>
      <c r="G1601" s="1027">
        <v>663.41</v>
      </c>
      <c r="J1601" s="570" t="s">
        <v>5368</v>
      </c>
      <c r="K1601" s="645">
        <f>IFERROR(VLOOKUP(J1601,REAJUSTE!A:Y,25,FALSE),"")</f>
        <v>1.012</v>
      </c>
    </row>
    <row r="1602" spans="1:11" ht="18" x14ac:dyDescent="0.25">
      <c r="A1602" s="1025">
        <v>1207710</v>
      </c>
      <c r="B1602" s="1026" t="s">
        <v>7201</v>
      </c>
      <c r="C1602" s="1025" t="s">
        <v>272</v>
      </c>
      <c r="D1602" s="577">
        <f t="shared" si="24"/>
        <v>887.87</v>
      </c>
      <c r="G1602" s="1027">
        <v>877.35</v>
      </c>
      <c r="J1602" s="570" t="s">
        <v>5368</v>
      </c>
      <c r="K1602" s="645">
        <f>IFERROR(VLOOKUP(J1602,REAJUSTE!A:Y,25,FALSE),"")</f>
        <v>1.012</v>
      </c>
    </row>
    <row r="1603" spans="1:11" ht="18" x14ac:dyDescent="0.25">
      <c r="A1603" s="1025">
        <v>1207711</v>
      </c>
      <c r="B1603" s="1026" t="s">
        <v>7202</v>
      </c>
      <c r="C1603" s="1025" t="s">
        <v>272</v>
      </c>
      <c r="D1603" s="577">
        <f t="shared" si="24"/>
        <v>1108.24</v>
      </c>
      <c r="G1603" s="1027">
        <v>1095.0999999999999</v>
      </c>
      <c r="J1603" s="570" t="s">
        <v>5368</v>
      </c>
      <c r="K1603" s="645">
        <f>IFERROR(VLOOKUP(J1603,REAJUSTE!A:Y,25,FALSE),"")</f>
        <v>1.012</v>
      </c>
    </row>
    <row r="1604" spans="1:11" ht="18" x14ac:dyDescent="0.25">
      <c r="A1604" s="1025">
        <v>1207713</v>
      </c>
      <c r="B1604" s="1026" t="s">
        <v>7203</v>
      </c>
      <c r="C1604" s="1025" t="s">
        <v>272</v>
      </c>
      <c r="D1604" s="577">
        <f t="shared" si="24"/>
        <v>1681.07</v>
      </c>
      <c r="G1604" s="1027">
        <v>1661.14</v>
      </c>
      <c r="J1604" s="570" t="s">
        <v>5368</v>
      </c>
      <c r="K1604" s="645">
        <f>IFERROR(VLOOKUP(J1604,REAJUSTE!A:Y,25,FALSE),"")</f>
        <v>1.012</v>
      </c>
    </row>
    <row r="1605" spans="1:11" ht="18" x14ac:dyDescent="0.25">
      <c r="A1605" s="1025">
        <v>1207714</v>
      </c>
      <c r="B1605" s="1026" t="s">
        <v>7204</v>
      </c>
      <c r="C1605" s="1025" t="s">
        <v>272</v>
      </c>
      <c r="D1605" s="577">
        <f t="shared" si="24"/>
        <v>927.6</v>
      </c>
      <c r="G1605" s="1027">
        <v>916.61</v>
      </c>
      <c r="J1605" s="570" t="s">
        <v>5368</v>
      </c>
      <c r="K1605" s="645">
        <f>IFERROR(VLOOKUP(J1605,REAJUSTE!A:Y,25,FALSE),"")</f>
        <v>1.012</v>
      </c>
    </row>
    <row r="1606" spans="1:11" ht="18" x14ac:dyDescent="0.25">
      <c r="A1606" s="1025">
        <v>1207715</v>
      </c>
      <c r="B1606" s="1026" t="s">
        <v>7205</v>
      </c>
      <c r="C1606" s="1025" t="s">
        <v>272</v>
      </c>
      <c r="D1606" s="577">
        <f t="shared" si="24"/>
        <v>1156.49</v>
      </c>
      <c r="G1606" s="1027">
        <v>1142.78</v>
      </c>
      <c r="J1606" s="570" t="s">
        <v>5368</v>
      </c>
      <c r="K1606" s="645">
        <f>IFERROR(VLOOKUP(J1606,REAJUSTE!A:Y,25,FALSE),"")</f>
        <v>1.012</v>
      </c>
    </row>
    <row r="1607" spans="1:11" ht="18" x14ac:dyDescent="0.25">
      <c r="A1607" s="1025">
        <v>1207717</v>
      </c>
      <c r="B1607" s="1026" t="s">
        <v>7206</v>
      </c>
      <c r="C1607" s="1025" t="s">
        <v>272</v>
      </c>
      <c r="D1607" s="577">
        <f t="shared" si="24"/>
        <v>1748.61</v>
      </c>
      <c r="G1607" s="1027">
        <v>1727.88</v>
      </c>
      <c r="J1607" s="570" t="s">
        <v>5368</v>
      </c>
      <c r="K1607" s="645">
        <f>IFERROR(VLOOKUP(J1607,REAJUSTE!A:Y,25,FALSE),"")</f>
        <v>1.012</v>
      </c>
    </row>
    <row r="1608" spans="1:11" ht="18" x14ac:dyDescent="0.25">
      <c r="A1608" s="1025">
        <v>1207718</v>
      </c>
      <c r="B1608" s="1026" t="s">
        <v>7207</v>
      </c>
      <c r="C1608" s="1025" t="s">
        <v>272</v>
      </c>
      <c r="D1608" s="577">
        <f t="shared" si="24"/>
        <v>972.06</v>
      </c>
      <c r="G1608" s="1027">
        <v>960.54</v>
      </c>
      <c r="J1608" s="570" t="s">
        <v>5368</v>
      </c>
      <c r="K1608" s="645">
        <f>IFERROR(VLOOKUP(J1608,REAJUSTE!A:Y,25,FALSE),"")</f>
        <v>1.012</v>
      </c>
    </row>
    <row r="1609" spans="1:11" ht="18" x14ac:dyDescent="0.25">
      <c r="A1609" s="1025">
        <v>1207719</v>
      </c>
      <c r="B1609" s="1026" t="s">
        <v>7208</v>
      </c>
      <c r="C1609" s="1025" t="s">
        <v>272</v>
      </c>
      <c r="D1609" s="577">
        <f t="shared" si="24"/>
        <v>1210.47</v>
      </c>
      <c r="G1609" s="1027">
        <v>1196.1199999999999</v>
      </c>
      <c r="J1609" s="570" t="s">
        <v>5368</v>
      </c>
      <c r="K1609" s="645">
        <f>IFERROR(VLOOKUP(J1609,REAJUSTE!A:Y,25,FALSE),"")</f>
        <v>1.012</v>
      </c>
    </row>
    <row r="1610" spans="1:11" ht="18" x14ac:dyDescent="0.25">
      <c r="A1610" s="1025">
        <v>1207721</v>
      </c>
      <c r="B1610" s="1026" t="s">
        <v>7209</v>
      </c>
      <c r="C1610" s="1025" t="s">
        <v>272</v>
      </c>
      <c r="D1610" s="577">
        <f t="shared" ref="D1610:D1673" si="25">TRUNC(G1610*K1610,2)</f>
        <v>1824.19</v>
      </c>
      <c r="G1610" s="1027">
        <v>1802.56</v>
      </c>
      <c r="J1610" s="570" t="s">
        <v>5368</v>
      </c>
      <c r="K1610" s="645">
        <f>IFERROR(VLOOKUP(J1610,REAJUSTE!A:Y,25,FALSE),"")</f>
        <v>1.012</v>
      </c>
    </row>
    <row r="1611" spans="1:11" ht="18" x14ac:dyDescent="0.25">
      <c r="A1611" s="1025">
        <v>1207722</v>
      </c>
      <c r="B1611" s="1026" t="s">
        <v>7210</v>
      </c>
      <c r="C1611" s="1025" t="s">
        <v>272</v>
      </c>
      <c r="D1611" s="577">
        <f t="shared" si="25"/>
        <v>1077.3800000000001</v>
      </c>
      <c r="G1611" s="1027">
        <v>1064.6099999999999</v>
      </c>
      <c r="J1611" s="570" t="s">
        <v>5368</v>
      </c>
      <c r="K1611" s="645">
        <f>IFERROR(VLOOKUP(J1611,REAJUSTE!A:Y,25,FALSE),"")</f>
        <v>1.012</v>
      </c>
    </row>
    <row r="1612" spans="1:11" ht="18" x14ac:dyDescent="0.25">
      <c r="A1612" s="1025">
        <v>1207723</v>
      </c>
      <c r="B1612" s="1026" t="s">
        <v>7211</v>
      </c>
      <c r="C1612" s="1025" t="s">
        <v>272</v>
      </c>
      <c r="D1612" s="577">
        <f t="shared" si="25"/>
        <v>1338.35</v>
      </c>
      <c r="G1612" s="1027">
        <v>1322.49</v>
      </c>
      <c r="J1612" s="570" t="s">
        <v>5368</v>
      </c>
      <c r="K1612" s="645">
        <f>IFERROR(VLOOKUP(J1612,REAJUSTE!A:Y,25,FALSE),"")</f>
        <v>1.012</v>
      </c>
    </row>
    <row r="1613" spans="1:11" ht="18" x14ac:dyDescent="0.25">
      <c r="A1613" s="1025">
        <v>1207725</v>
      </c>
      <c r="B1613" s="1026" t="s">
        <v>7212</v>
      </c>
      <c r="C1613" s="1025" t="s">
        <v>272</v>
      </c>
      <c r="D1613" s="577">
        <f t="shared" si="25"/>
        <v>2003.23</v>
      </c>
      <c r="G1613" s="1027">
        <v>1979.48</v>
      </c>
      <c r="J1613" s="570" t="s">
        <v>5368</v>
      </c>
      <c r="K1613" s="645">
        <f>IFERROR(VLOOKUP(J1613,REAJUSTE!A:Y,25,FALSE),"")</f>
        <v>1.012</v>
      </c>
    </row>
    <row r="1614" spans="1:11" ht="18" x14ac:dyDescent="0.25">
      <c r="A1614" s="1025">
        <v>1207728</v>
      </c>
      <c r="B1614" s="1026" t="s">
        <v>7213</v>
      </c>
      <c r="C1614" s="1025" t="s">
        <v>272</v>
      </c>
      <c r="D1614" s="577">
        <f t="shared" si="25"/>
        <v>858.29</v>
      </c>
      <c r="G1614" s="1027">
        <v>848.12</v>
      </c>
      <c r="J1614" s="570" t="s">
        <v>5368</v>
      </c>
      <c r="K1614" s="645">
        <f>IFERROR(VLOOKUP(J1614,REAJUSTE!A:Y,25,FALSE),"")</f>
        <v>1.012</v>
      </c>
    </row>
    <row r="1615" spans="1:11" ht="18" x14ac:dyDescent="0.25">
      <c r="A1615" s="1025">
        <v>1207727</v>
      </c>
      <c r="B1615" s="1026" t="s">
        <v>7214</v>
      </c>
      <c r="C1615" s="1025" t="s">
        <v>272</v>
      </c>
      <c r="D1615" s="577">
        <f t="shared" si="25"/>
        <v>840.47</v>
      </c>
      <c r="G1615" s="1027">
        <v>830.51</v>
      </c>
      <c r="J1615" s="570" t="s">
        <v>5368</v>
      </c>
      <c r="K1615" s="645">
        <f>IFERROR(VLOOKUP(J1615,REAJUSTE!A:Y,25,FALSE),"")</f>
        <v>1.012</v>
      </c>
    </row>
    <row r="1616" spans="1:11" ht="18" x14ac:dyDescent="0.25">
      <c r="A1616" s="1025">
        <v>1207726</v>
      </c>
      <c r="B1616" s="1026" t="s">
        <v>7215</v>
      </c>
      <c r="C1616" s="1025" t="s">
        <v>272</v>
      </c>
      <c r="D1616" s="577">
        <f t="shared" si="25"/>
        <v>826.23</v>
      </c>
      <c r="G1616" s="1027">
        <v>816.44</v>
      </c>
      <c r="J1616" s="570" t="s">
        <v>5368</v>
      </c>
      <c r="K1616" s="645">
        <f>IFERROR(VLOOKUP(J1616,REAJUSTE!A:Y,25,FALSE),"")</f>
        <v>1.012</v>
      </c>
    </row>
    <row r="1617" spans="1:11" ht="18" x14ac:dyDescent="0.25">
      <c r="A1617" s="1025">
        <v>1208329</v>
      </c>
      <c r="B1617" s="1026" t="s">
        <v>7216</v>
      </c>
      <c r="C1617" s="1025" t="s">
        <v>272</v>
      </c>
      <c r="D1617" s="577">
        <f t="shared" si="25"/>
        <v>809.82</v>
      </c>
      <c r="G1617" s="1027">
        <v>800.22</v>
      </c>
      <c r="J1617" s="570" t="s">
        <v>5368</v>
      </c>
      <c r="K1617" s="645">
        <f>IFERROR(VLOOKUP(J1617,REAJUSTE!A:Y,25,FALSE),"")</f>
        <v>1.012</v>
      </c>
    </row>
    <row r="1618" spans="1:11" ht="18" x14ac:dyDescent="0.25">
      <c r="A1618" s="1025">
        <v>1207685</v>
      </c>
      <c r="B1618" s="1026" t="s">
        <v>7217</v>
      </c>
      <c r="C1618" s="1025" t="s">
        <v>272</v>
      </c>
      <c r="D1618" s="577">
        <f t="shared" si="25"/>
        <v>900.95</v>
      </c>
      <c r="G1618" s="1027">
        <v>890.27</v>
      </c>
      <c r="J1618" s="570" t="s">
        <v>5368</v>
      </c>
      <c r="K1618" s="645">
        <f>IFERROR(VLOOKUP(J1618,REAJUSTE!A:Y,25,FALSE),"")</f>
        <v>1.012</v>
      </c>
    </row>
    <row r="1619" spans="1:11" ht="18" x14ac:dyDescent="0.25">
      <c r="A1619" s="1025">
        <v>1207684</v>
      </c>
      <c r="B1619" s="1026" t="s">
        <v>7218</v>
      </c>
      <c r="C1619" s="1025" t="s">
        <v>272</v>
      </c>
      <c r="D1619" s="577">
        <f t="shared" si="25"/>
        <v>877.42</v>
      </c>
      <c r="G1619" s="1027">
        <v>867.02</v>
      </c>
      <c r="J1619" s="570" t="s">
        <v>5368</v>
      </c>
      <c r="K1619" s="645">
        <f>IFERROR(VLOOKUP(J1619,REAJUSTE!A:Y,25,FALSE),"")</f>
        <v>1.012</v>
      </c>
    </row>
    <row r="1620" spans="1:11" ht="18" x14ac:dyDescent="0.25">
      <c r="A1620" s="1025">
        <v>1207683</v>
      </c>
      <c r="B1620" s="1026" t="s">
        <v>7219</v>
      </c>
      <c r="C1620" s="1025" t="s">
        <v>272</v>
      </c>
      <c r="D1620" s="577">
        <f t="shared" si="25"/>
        <v>859.48</v>
      </c>
      <c r="G1620" s="1027">
        <v>849.29</v>
      </c>
      <c r="J1620" s="570" t="s">
        <v>5368</v>
      </c>
      <c r="K1620" s="645">
        <f>IFERROR(VLOOKUP(J1620,REAJUSTE!A:Y,25,FALSE),"")</f>
        <v>1.012</v>
      </c>
    </row>
    <row r="1621" spans="1:11" ht="18" x14ac:dyDescent="0.25">
      <c r="A1621" s="1025">
        <v>1208337</v>
      </c>
      <c r="B1621" s="1026" t="s">
        <v>7220</v>
      </c>
      <c r="C1621" s="1025" t="s">
        <v>272</v>
      </c>
      <c r="D1621" s="577">
        <f t="shared" si="25"/>
        <v>840.41</v>
      </c>
      <c r="G1621" s="1027">
        <v>830.45</v>
      </c>
      <c r="J1621" s="570" t="s">
        <v>5368</v>
      </c>
      <c r="K1621" s="645">
        <f>IFERROR(VLOOKUP(J1621,REAJUSTE!A:Y,25,FALSE),"")</f>
        <v>1.012</v>
      </c>
    </row>
    <row r="1622" spans="1:11" ht="18" x14ac:dyDescent="0.25">
      <c r="A1622" s="1025">
        <v>1207691</v>
      </c>
      <c r="B1622" s="1026" t="s">
        <v>7221</v>
      </c>
      <c r="C1622" s="1025" t="s">
        <v>272</v>
      </c>
      <c r="D1622" s="577">
        <f t="shared" si="25"/>
        <v>951.99</v>
      </c>
      <c r="G1622" s="1027">
        <v>940.71</v>
      </c>
      <c r="J1622" s="570" t="s">
        <v>5368</v>
      </c>
      <c r="K1622" s="645">
        <f>IFERROR(VLOOKUP(J1622,REAJUSTE!A:Y,25,FALSE),"")</f>
        <v>1.012</v>
      </c>
    </row>
    <row r="1623" spans="1:11" ht="18" x14ac:dyDescent="0.25">
      <c r="A1623" s="1025">
        <v>1207690</v>
      </c>
      <c r="B1623" s="1026" t="s">
        <v>7222</v>
      </c>
      <c r="C1623" s="1025" t="s">
        <v>272</v>
      </c>
      <c r="D1623" s="577">
        <f t="shared" si="25"/>
        <v>919.95</v>
      </c>
      <c r="G1623" s="1027">
        <v>909.05</v>
      </c>
      <c r="J1623" s="570" t="s">
        <v>5368</v>
      </c>
      <c r="K1623" s="645">
        <f>IFERROR(VLOOKUP(J1623,REAJUSTE!A:Y,25,FALSE),"")</f>
        <v>1.012</v>
      </c>
    </row>
    <row r="1624" spans="1:11" ht="18" x14ac:dyDescent="0.25">
      <c r="A1624" s="1025">
        <v>1207689</v>
      </c>
      <c r="B1624" s="1026" t="s">
        <v>7223</v>
      </c>
      <c r="C1624" s="1025" t="s">
        <v>272</v>
      </c>
      <c r="D1624" s="577">
        <f t="shared" si="25"/>
        <v>893</v>
      </c>
      <c r="G1624" s="1027">
        <v>882.42</v>
      </c>
      <c r="J1624" s="570" t="s">
        <v>5368</v>
      </c>
      <c r="K1624" s="645">
        <f>IFERROR(VLOOKUP(J1624,REAJUSTE!A:Y,25,FALSE),"")</f>
        <v>1.012</v>
      </c>
    </row>
    <row r="1625" spans="1:11" ht="18" x14ac:dyDescent="0.25">
      <c r="A1625" s="1025">
        <v>1208345</v>
      </c>
      <c r="B1625" s="1026" t="s">
        <v>7224</v>
      </c>
      <c r="C1625" s="1025" t="s">
        <v>272</v>
      </c>
      <c r="D1625" s="577">
        <f t="shared" si="25"/>
        <v>870.8</v>
      </c>
      <c r="G1625" s="1027">
        <v>860.48</v>
      </c>
      <c r="J1625" s="570" t="s">
        <v>5368</v>
      </c>
      <c r="K1625" s="645">
        <f>IFERROR(VLOOKUP(J1625,REAJUSTE!A:Y,25,FALSE),"")</f>
        <v>1.012</v>
      </c>
    </row>
    <row r="1626" spans="1:11" ht="18" x14ac:dyDescent="0.25">
      <c r="A1626" s="1025">
        <v>1207697</v>
      </c>
      <c r="B1626" s="1026" t="s">
        <v>7225</v>
      </c>
      <c r="C1626" s="1025" t="s">
        <v>272</v>
      </c>
      <c r="D1626" s="577">
        <f t="shared" si="25"/>
        <v>1015.78</v>
      </c>
      <c r="G1626" s="1027">
        <v>1003.74</v>
      </c>
      <c r="J1626" s="570" t="s">
        <v>5368</v>
      </c>
      <c r="K1626" s="645">
        <f>IFERROR(VLOOKUP(J1626,REAJUSTE!A:Y,25,FALSE),"")</f>
        <v>1.012</v>
      </c>
    </row>
    <row r="1627" spans="1:11" ht="18" x14ac:dyDescent="0.25">
      <c r="A1627" s="1025">
        <v>1207696</v>
      </c>
      <c r="B1627" s="1026" t="s">
        <v>7226</v>
      </c>
      <c r="C1627" s="1025" t="s">
        <v>272</v>
      </c>
      <c r="D1627" s="577">
        <f t="shared" si="25"/>
        <v>969.99</v>
      </c>
      <c r="G1627" s="1027">
        <v>958.49</v>
      </c>
      <c r="J1627" s="570" t="s">
        <v>5368</v>
      </c>
      <c r="K1627" s="645">
        <f>IFERROR(VLOOKUP(J1627,REAJUSTE!A:Y,25,FALSE),"")</f>
        <v>1.012</v>
      </c>
    </row>
    <row r="1628" spans="1:11" ht="18" x14ac:dyDescent="0.25">
      <c r="A1628" s="1025">
        <v>1207695</v>
      </c>
      <c r="B1628" s="1026" t="s">
        <v>7227</v>
      </c>
      <c r="C1628" s="1025" t="s">
        <v>272</v>
      </c>
      <c r="D1628" s="577">
        <f t="shared" si="25"/>
        <v>938.83</v>
      </c>
      <c r="G1628" s="1027">
        <v>927.7</v>
      </c>
      <c r="J1628" s="570" t="s">
        <v>5368</v>
      </c>
      <c r="K1628" s="645">
        <f>IFERROR(VLOOKUP(J1628,REAJUSTE!A:Y,25,FALSE),"")</f>
        <v>1.012</v>
      </c>
    </row>
    <row r="1629" spans="1:11" ht="18" x14ac:dyDescent="0.25">
      <c r="A1629" s="1025">
        <v>1208353</v>
      </c>
      <c r="B1629" s="1026" t="s">
        <v>7228</v>
      </c>
      <c r="C1629" s="1025" t="s">
        <v>272</v>
      </c>
      <c r="D1629" s="577">
        <f t="shared" si="25"/>
        <v>907.51</v>
      </c>
      <c r="G1629" s="1027">
        <v>896.75</v>
      </c>
      <c r="J1629" s="570" t="s">
        <v>5368</v>
      </c>
      <c r="K1629" s="645">
        <f>IFERROR(VLOOKUP(J1629,REAJUSTE!A:Y,25,FALSE),"")</f>
        <v>1.012</v>
      </c>
    </row>
    <row r="1630" spans="1:11" ht="18" x14ac:dyDescent="0.25">
      <c r="A1630" s="1025">
        <v>1207663</v>
      </c>
      <c r="B1630" s="1026" t="s">
        <v>7229</v>
      </c>
      <c r="C1630" s="1025" t="s">
        <v>272</v>
      </c>
      <c r="D1630" s="577">
        <f t="shared" si="25"/>
        <v>1180.93</v>
      </c>
      <c r="G1630" s="1027">
        <v>1166.93</v>
      </c>
      <c r="J1630" s="570" t="s">
        <v>5368</v>
      </c>
      <c r="K1630" s="645">
        <f>IFERROR(VLOOKUP(J1630,REAJUSTE!A:Y,25,FALSE),"")</f>
        <v>1.012</v>
      </c>
    </row>
    <row r="1631" spans="1:11" ht="18" x14ac:dyDescent="0.25">
      <c r="A1631" s="1025">
        <v>1207662</v>
      </c>
      <c r="B1631" s="1026" t="s">
        <v>7230</v>
      </c>
      <c r="C1631" s="1025" t="s">
        <v>272</v>
      </c>
      <c r="D1631" s="577">
        <f t="shared" si="25"/>
        <v>1150.8800000000001</v>
      </c>
      <c r="G1631" s="1027">
        <v>1137.24</v>
      </c>
      <c r="J1631" s="570" t="s">
        <v>5368</v>
      </c>
      <c r="K1631" s="645">
        <f>IFERROR(VLOOKUP(J1631,REAJUSTE!A:Y,25,FALSE),"")</f>
        <v>1.012</v>
      </c>
    </row>
    <row r="1632" spans="1:11" ht="18" x14ac:dyDescent="0.25">
      <c r="A1632" s="1025">
        <v>1207661</v>
      </c>
      <c r="B1632" s="1026" t="s">
        <v>7231</v>
      </c>
      <c r="C1632" s="1025" t="s">
        <v>272</v>
      </c>
      <c r="D1632" s="577">
        <f t="shared" si="25"/>
        <v>1126.8499999999999</v>
      </c>
      <c r="G1632" s="1027">
        <v>1113.49</v>
      </c>
      <c r="J1632" s="570" t="s">
        <v>5368</v>
      </c>
      <c r="K1632" s="645">
        <f>IFERROR(VLOOKUP(J1632,REAJUSTE!A:Y,25,FALSE),"")</f>
        <v>1.012</v>
      </c>
    </row>
    <row r="1633" spans="1:11" ht="18" x14ac:dyDescent="0.25">
      <c r="A1633" s="1025">
        <v>1208361</v>
      </c>
      <c r="B1633" s="1026" t="s">
        <v>7232</v>
      </c>
      <c r="C1633" s="1025" t="s">
        <v>272</v>
      </c>
      <c r="D1633" s="577">
        <f t="shared" si="25"/>
        <v>1090.79</v>
      </c>
      <c r="G1633" s="1027">
        <v>1077.8599999999999</v>
      </c>
      <c r="J1633" s="570" t="s">
        <v>5368</v>
      </c>
      <c r="K1633" s="645">
        <f>IFERROR(VLOOKUP(J1633,REAJUSTE!A:Y,25,FALSE),"")</f>
        <v>1.012</v>
      </c>
    </row>
    <row r="1634" spans="1:11" ht="18" x14ac:dyDescent="0.25">
      <c r="A1634" s="1025">
        <v>1207669</v>
      </c>
      <c r="B1634" s="1026" t="s">
        <v>7233</v>
      </c>
      <c r="C1634" s="1025" t="s">
        <v>272</v>
      </c>
      <c r="D1634" s="577">
        <f t="shared" si="25"/>
        <v>1314.89</v>
      </c>
      <c r="G1634" s="1027">
        <v>1299.3</v>
      </c>
      <c r="J1634" s="570" t="s">
        <v>5368</v>
      </c>
      <c r="K1634" s="645">
        <f>IFERROR(VLOOKUP(J1634,REAJUSTE!A:Y,25,FALSE),"")</f>
        <v>1.012</v>
      </c>
    </row>
    <row r="1635" spans="1:11" ht="18" x14ac:dyDescent="0.25">
      <c r="A1635" s="1025">
        <v>1207668</v>
      </c>
      <c r="B1635" s="1026" t="s">
        <v>7234</v>
      </c>
      <c r="C1635" s="1025" t="s">
        <v>272</v>
      </c>
      <c r="D1635" s="577">
        <f t="shared" si="25"/>
        <v>1277.5899999999999</v>
      </c>
      <c r="G1635" s="1027">
        <v>1262.45</v>
      </c>
      <c r="J1635" s="570" t="s">
        <v>5368</v>
      </c>
      <c r="K1635" s="645">
        <f>IFERROR(VLOOKUP(J1635,REAJUSTE!A:Y,25,FALSE),"")</f>
        <v>1.012</v>
      </c>
    </row>
    <row r="1636" spans="1:11" ht="18" x14ac:dyDescent="0.25">
      <c r="A1636" s="1025">
        <v>1207667</v>
      </c>
      <c r="B1636" s="1026" t="s">
        <v>7235</v>
      </c>
      <c r="C1636" s="1025" t="s">
        <v>272</v>
      </c>
      <c r="D1636" s="577">
        <f t="shared" si="25"/>
        <v>1221.6500000000001</v>
      </c>
      <c r="G1636" s="1027">
        <v>1207.17</v>
      </c>
      <c r="J1636" s="570" t="s">
        <v>5368</v>
      </c>
      <c r="K1636" s="645">
        <f>IFERROR(VLOOKUP(J1636,REAJUSTE!A:Y,25,FALSE),"")</f>
        <v>1.012</v>
      </c>
    </row>
    <row r="1637" spans="1:11" ht="18" x14ac:dyDescent="0.25">
      <c r="A1637" s="1025">
        <v>1208369</v>
      </c>
      <c r="B1637" s="1026" t="s">
        <v>7236</v>
      </c>
      <c r="C1637" s="1025" t="s">
        <v>272</v>
      </c>
      <c r="D1637" s="577">
        <f t="shared" si="25"/>
        <v>1165.7</v>
      </c>
      <c r="G1637" s="1027">
        <v>1151.8800000000001</v>
      </c>
      <c r="J1637" s="570" t="s">
        <v>5368</v>
      </c>
      <c r="K1637" s="645">
        <f>IFERROR(VLOOKUP(J1637,REAJUSTE!A:Y,25,FALSE),"")</f>
        <v>1.012</v>
      </c>
    </row>
    <row r="1638" spans="1:11" ht="18" x14ac:dyDescent="0.25">
      <c r="A1638" s="1025">
        <v>1207682</v>
      </c>
      <c r="B1638" s="1026" t="s">
        <v>7237</v>
      </c>
      <c r="C1638" s="1025" t="s">
        <v>272</v>
      </c>
      <c r="D1638" s="577">
        <f t="shared" si="25"/>
        <v>954.82</v>
      </c>
      <c r="G1638" s="1027">
        <v>943.5</v>
      </c>
      <c r="J1638" s="570" t="s">
        <v>5368</v>
      </c>
      <c r="K1638" s="645">
        <f>IFERROR(VLOOKUP(J1638,REAJUSTE!A:Y,25,FALSE),"")</f>
        <v>1.012</v>
      </c>
    </row>
    <row r="1639" spans="1:11" ht="18" x14ac:dyDescent="0.25">
      <c r="A1639" s="1025">
        <v>1207681</v>
      </c>
      <c r="B1639" s="1026" t="s">
        <v>7238</v>
      </c>
      <c r="C1639" s="1025" t="s">
        <v>272</v>
      </c>
      <c r="D1639" s="577">
        <f t="shared" si="25"/>
        <v>937.01</v>
      </c>
      <c r="G1639" s="1027">
        <v>925.9</v>
      </c>
      <c r="J1639" s="570" t="s">
        <v>5368</v>
      </c>
      <c r="K1639" s="645">
        <f>IFERROR(VLOOKUP(J1639,REAJUSTE!A:Y,25,FALSE),"")</f>
        <v>1.012</v>
      </c>
    </row>
    <row r="1640" spans="1:11" ht="18" x14ac:dyDescent="0.25">
      <c r="A1640" s="1025">
        <v>1207729</v>
      </c>
      <c r="B1640" s="1026" t="s">
        <v>7239</v>
      </c>
      <c r="C1640" s="1025" t="s">
        <v>272</v>
      </c>
      <c r="D1640" s="577">
        <f t="shared" si="25"/>
        <v>922.76</v>
      </c>
      <c r="G1640" s="1027">
        <v>911.82</v>
      </c>
      <c r="J1640" s="570" t="s">
        <v>5368</v>
      </c>
      <c r="K1640" s="645">
        <f>IFERROR(VLOOKUP(J1640,REAJUSTE!A:Y,25,FALSE),"")</f>
        <v>1.012</v>
      </c>
    </row>
    <row r="1641" spans="1:11" ht="18" x14ac:dyDescent="0.25">
      <c r="A1641" s="1025">
        <v>1208333</v>
      </c>
      <c r="B1641" s="1026" t="s">
        <v>7240</v>
      </c>
      <c r="C1641" s="1025" t="s">
        <v>272</v>
      </c>
      <c r="D1641" s="577">
        <f t="shared" si="25"/>
        <v>906.35</v>
      </c>
      <c r="G1641" s="1027">
        <v>895.61</v>
      </c>
      <c r="J1641" s="570" t="s">
        <v>5368</v>
      </c>
      <c r="K1641" s="645">
        <f>IFERROR(VLOOKUP(J1641,REAJUSTE!A:Y,25,FALSE),"")</f>
        <v>1.012</v>
      </c>
    </row>
    <row r="1642" spans="1:11" ht="18" x14ac:dyDescent="0.25">
      <c r="A1642" s="1025">
        <v>1207688</v>
      </c>
      <c r="B1642" s="1026" t="s">
        <v>7241</v>
      </c>
      <c r="C1642" s="1025" t="s">
        <v>272</v>
      </c>
      <c r="D1642" s="577">
        <f t="shared" si="25"/>
        <v>1000.41</v>
      </c>
      <c r="G1642" s="1027">
        <v>988.55</v>
      </c>
      <c r="J1642" s="570" t="s">
        <v>5368</v>
      </c>
      <c r="K1642" s="645">
        <f>IFERROR(VLOOKUP(J1642,REAJUSTE!A:Y,25,FALSE),"")</f>
        <v>1.012</v>
      </c>
    </row>
    <row r="1643" spans="1:11" ht="18" x14ac:dyDescent="0.25">
      <c r="A1643" s="1025">
        <v>1207687</v>
      </c>
      <c r="B1643" s="1026" t="s">
        <v>7242</v>
      </c>
      <c r="C1643" s="1025" t="s">
        <v>272</v>
      </c>
      <c r="D1643" s="577">
        <f t="shared" si="25"/>
        <v>976.88</v>
      </c>
      <c r="G1643" s="1027">
        <v>965.3</v>
      </c>
      <c r="J1643" s="570" t="s">
        <v>5368</v>
      </c>
      <c r="K1643" s="645">
        <f>IFERROR(VLOOKUP(J1643,REAJUSTE!A:Y,25,FALSE),"")</f>
        <v>1.012</v>
      </c>
    </row>
    <row r="1644" spans="1:11" ht="18" x14ac:dyDescent="0.25">
      <c r="A1644" s="1025">
        <v>1207686</v>
      </c>
      <c r="B1644" s="1026" t="s">
        <v>7243</v>
      </c>
      <c r="C1644" s="1025" t="s">
        <v>272</v>
      </c>
      <c r="D1644" s="577">
        <f t="shared" si="25"/>
        <v>958.94</v>
      </c>
      <c r="G1644" s="1027">
        <v>947.57</v>
      </c>
      <c r="J1644" s="570" t="s">
        <v>5368</v>
      </c>
      <c r="K1644" s="645">
        <f>IFERROR(VLOOKUP(J1644,REAJUSTE!A:Y,25,FALSE),"")</f>
        <v>1.012</v>
      </c>
    </row>
    <row r="1645" spans="1:11" ht="18" x14ac:dyDescent="0.25">
      <c r="A1645" s="1025">
        <v>1208341</v>
      </c>
      <c r="B1645" s="1026" t="s">
        <v>7244</v>
      </c>
      <c r="C1645" s="1025" t="s">
        <v>272</v>
      </c>
      <c r="D1645" s="577">
        <f t="shared" si="25"/>
        <v>939.87</v>
      </c>
      <c r="G1645" s="1027">
        <v>928.73</v>
      </c>
      <c r="J1645" s="570" t="s">
        <v>5368</v>
      </c>
      <c r="K1645" s="645">
        <f>IFERROR(VLOOKUP(J1645,REAJUSTE!A:Y,25,FALSE),"")</f>
        <v>1.012</v>
      </c>
    </row>
    <row r="1646" spans="1:11" ht="18" x14ac:dyDescent="0.25">
      <c r="A1646" s="1025">
        <v>1207694</v>
      </c>
      <c r="B1646" s="1026" t="s">
        <v>7245</v>
      </c>
      <c r="C1646" s="1025" t="s">
        <v>272</v>
      </c>
      <c r="D1646" s="577">
        <f t="shared" si="25"/>
        <v>1054.56</v>
      </c>
      <c r="G1646" s="1027">
        <v>1042.06</v>
      </c>
      <c r="J1646" s="570" t="s">
        <v>5368</v>
      </c>
      <c r="K1646" s="645">
        <f>IFERROR(VLOOKUP(J1646,REAJUSTE!A:Y,25,FALSE),"")</f>
        <v>1.012</v>
      </c>
    </row>
    <row r="1647" spans="1:11" ht="18" x14ac:dyDescent="0.25">
      <c r="A1647" s="1025">
        <v>1207693</v>
      </c>
      <c r="B1647" s="1026" t="s">
        <v>7246</v>
      </c>
      <c r="C1647" s="1025" t="s">
        <v>272</v>
      </c>
      <c r="D1647" s="577">
        <f t="shared" si="25"/>
        <v>1022.52</v>
      </c>
      <c r="G1647" s="1027">
        <v>1010.4</v>
      </c>
      <c r="J1647" s="570" t="s">
        <v>5368</v>
      </c>
      <c r="K1647" s="645">
        <f>IFERROR(VLOOKUP(J1647,REAJUSTE!A:Y,25,FALSE),"")</f>
        <v>1.012</v>
      </c>
    </row>
    <row r="1648" spans="1:11" ht="18" x14ac:dyDescent="0.25">
      <c r="A1648" s="1025">
        <v>1207692</v>
      </c>
      <c r="B1648" s="1026" t="s">
        <v>7247</v>
      </c>
      <c r="C1648" s="1025" t="s">
        <v>272</v>
      </c>
      <c r="D1648" s="577">
        <f t="shared" si="25"/>
        <v>995.57</v>
      </c>
      <c r="G1648" s="1027">
        <v>983.77</v>
      </c>
      <c r="J1648" s="570" t="s">
        <v>5368</v>
      </c>
      <c r="K1648" s="645">
        <f>IFERROR(VLOOKUP(J1648,REAJUSTE!A:Y,25,FALSE),"")</f>
        <v>1.012</v>
      </c>
    </row>
    <row r="1649" spans="1:11" ht="18" x14ac:dyDescent="0.25">
      <c r="A1649" s="1025">
        <v>1208349</v>
      </c>
      <c r="B1649" s="1026" t="s">
        <v>7248</v>
      </c>
      <c r="C1649" s="1025" t="s">
        <v>272</v>
      </c>
      <c r="D1649" s="577">
        <f t="shared" si="25"/>
        <v>973.37</v>
      </c>
      <c r="G1649" s="1027">
        <v>961.83</v>
      </c>
      <c r="J1649" s="570" t="s">
        <v>5368</v>
      </c>
      <c r="K1649" s="645">
        <f>IFERROR(VLOOKUP(J1649,REAJUSTE!A:Y,25,FALSE),"")</f>
        <v>1.012</v>
      </c>
    </row>
    <row r="1650" spans="1:11" ht="18" x14ac:dyDescent="0.25">
      <c r="A1650" s="1025">
        <v>1207660</v>
      </c>
      <c r="B1650" s="1026" t="s">
        <v>7249</v>
      </c>
      <c r="C1650" s="1025" t="s">
        <v>272</v>
      </c>
      <c r="D1650" s="577">
        <f t="shared" si="25"/>
        <v>1121.6600000000001</v>
      </c>
      <c r="G1650" s="1027">
        <v>1108.3599999999999</v>
      </c>
      <c r="J1650" s="570" t="s">
        <v>5368</v>
      </c>
      <c r="K1650" s="645">
        <f>IFERROR(VLOOKUP(J1650,REAJUSTE!A:Y,25,FALSE),"")</f>
        <v>1.012</v>
      </c>
    </row>
    <row r="1651" spans="1:11" ht="18" x14ac:dyDescent="0.25">
      <c r="A1651" s="1025">
        <v>1207699</v>
      </c>
      <c r="B1651" s="1026" t="s">
        <v>7250</v>
      </c>
      <c r="C1651" s="1025" t="s">
        <v>272</v>
      </c>
      <c r="D1651" s="577">
        <f t="shared" si="25"/>
        <v>1075.8599999999999</v>
      </c>
      <c r="G1651" s="1027">
        <v>1063.1099999999999</v>
      </c>
      <c r="J1651" s="570" t="s">
        <v>5368</v>
      </c>
      <c r="K1651" s="645">
        <f>IFERROR(VLOOKUP(J1651,REAJUSTE!A:Y,25,FALSE),"")</f>
        <v>1.012</v>
      </c>
    </row>
    <row r="1652" spans="1:11" ht="18" x14ac:dyDescent="0.25">
      <c r="A1652" s="1025">
        <v>1207698</v>
      </c>
      <c r="B1652" s="1026" t="s">
        <v>7251</v>
      </c>
      <c r="C1652" s="1025" t="s">
        <v>272</v>
      </c>
      <c r="D1652" s="577">
        <f t="shared" si="25"/>
        <v>1044.7</v>
      </c>
      <c r="G1652" s="1027">
        <v>1032.32</v>
      </c>
      <c r="J1652" s="570" t="s">
        <v>5368</v>
      </c>
      <c r="K1652" s="645">
        <f>IFERROR(VLOOKUP(J1652,REAJUSTE!A:Y,25,FALSE),"")</f>
        <v>1.012</v>
      </c>
    </row>
    <row r="1653" spans="1:11" ht="18" x14ac:dyDescent="0.25">
      <c r="A1653" s="1025">
        <v>1208357</v>
      </c>
      <c r="B1653" s="1026" t="s">
        <v>7252</v>
      </c>
      <c r="C1653" s="1025" t="s">
        <v>272</v>
      </c>
      <c r="D1653" s="577">
        <f t="shared" si="25"/>
        <v>1013.38</v>
      </c>
      <c r="G1653" s="1027">
        <v>1001.37</v>
      </c>
      <c r="J1653" s="570" t="s">
        <v>5368</v>
      </c>
      <c r="K1653" s="645">
        <f>IFERROR(VLOOKUP(J1653,REAJUSTE!A:Y,25,FALSE),"")</f>
        <v>1.012</v>
      </c>
    </row>
    <row r="1654" spans="1:11" ht="18" x14ac:dyDescent="0.25">
      <c r="A1654" s="1025">
        <v>1207666</v>
      </c>
      <c r="B1654" s="1026" t="s">
        <v>7253</v>
      </c>
      <c r="C1654" s="1025" t="s">
        <v>272</v>
      </c>
      <c r="D1654" s="577">
        <f t="shared" si="25"/>
        <v>1290.33</v>
      </c>
      <c r="G1654" s="1027">
        <v>1275.03</v>
      </c>
      <c r="J1654" s="570" t="s">
        <v>5368</v>
      </c>
      <c r="K1654" s="645">
        <f>IFERROR(VLOOKUP(J1654,REAJUSTE!A:Y,25,FALSE),"")</f>
        <v>1.012</v>
      </c>
    </row>
    <row r="1655" spans="1:11" ht="18" x14ac:dyDescent="0.25">
      <c r="A1655" s="1025">
        <v>1207665</v>
      </c>
      <c r="B1655" s="1026" t="s">
        <v>7254</v>
      </c>
      <c r="C1655" s="1025" t="s">
        <v>272</v>
      </c>
      <c r="D1655" s="577">
        <f t="shared" si="25"/>
        <v>1260.29</v>
      </c>
      <c r="G1655" s="1027">
        <v>1245.3499999999999</v>
      </c>
      <c r="J1655" s="570" t="s">
        <v>5368</v>
      </c>
      <c r="K1655" s="645">
        <f>IFERROR(VLOOKUP(J1655,REAJUSTE!A:Y,25,FALSE),"")</f>
        <v>1.012</v>
      </c>
    </row>
    <row r="1656" spans="1:11" ht="18" x14ac:dyDescent="0.25">
      <c r="A1656" s="1025">
        <v>1207664</v>
      </c>
      <c r="B1656" s="1026" t="s">
        <v>7255</v>
      </c>
      <c r="C1656" s="1025" t="s">
        <v>272</v>
      </c>
      <c r="D1656" s="577">
        <f t="shared" si="25"/>
        <v>1236.24</v>
      </c>
      <c r="G1656" s="1027">
        <v>1221.5899999999999</v>
      </c>
      <c r="J1656" s="570" t="s">
        <v>5368</v>
      </c>
      <c r="K1656" s="645">
        <f>IFERROR(VLOOKUP(J1656,REAJUSTE!A:Y,25,FALSE),"")</f>
        <v>1.012</v>
      </c>
    </row>
    <row r="1657" spans="1:11" ht="18" x14ac:dyDescent="0.25">
      <c r="A1657" s="1025">
        <v>1208365</v>
      </c>
      <c r="B1657" s="1026" t="s">
        <v>7256</v>
      </c>
      <c r="C1657" s="1025" t="s">
        <v>272</v>
      </c>
      <c r="D1657" s="577">
        <f t="shared" si="25"/>
        <v>1200.2</v>
      </c>
      <c r="G1657" s="1027">
        <v>1185.97</v>
      </c>
      <c r="J1657" s="570" t="s">
        <v>5368</v>
      </c>
      <c r="K1657" s="645">
        <f>IFERROR(VLOOKUP(J1657,REAJUSTE!A:Y,25,FALSE),"")</f>
        <v>1.012</v>
      </c>
    </row>
    <row r="1658" spans="1:11" ht="18" x14ac:dyDescent="0.25">
      <c r="A1658" s="1025">
        <v>1207672</v>
      </c>
      <c r="B1658" s="1026" t="s">
        <v>7257</v>
      </c>
      <c r="C1658" s="1025" t="s">
        <v>272</v>
      </c>
      <c r="D1658" s="577">
        <f t="shared" si="25"/>
        <v>1428.07</v>
      </c>
      <c r="G1658" s="1027">
        <v>1411.14</v>
      </c>
      <c r="J1658" s="570" t="s">
        <v>5368</v>
      </c>
      <c r="K1658" s="645">
        <f>IFERROR(VLOOKUP(J1658,REAJUSTE!A:Y,25,FALSE),"")</f>
        <v>1.012</v>
      </c>
    </row>
    <row r="1659" spans="1:11" ht="18" x14ac:dyDescent="0.25">
      <c r="A1659" s="1025">
        <v>1207671</v>
      </c>
      <c r="B1659" s="1026" t="s">
        <v>7258</v>
      </c>
      <c r="C1659" s="1025" t="s">
        <v>272</v>
      </c>
      <c r="D1659" s="577">
        <f t="shared" si="25"/>
        <v>1390.77</v>
      </c>
      <c r="G1659" s="1027">
        <v>1374.28</v>
      </c>
      <c r="J1659" s="570" t="s">
        <v>5368</v>
      </c>
      <c r="K1659" s="645">
        <f>IFERROR(VLOOKUP(J1659,REAJUSTE!A:Y,25,FALSE),"")</f>
        <v>1.012</v>
      </c>
    </row>
    <row r="1660" spans="1:11" ht="18" x14ac:dyDescent="0.25">
      <c r="A1660" s="1025">
        <v>1207670</v>
      </c>
      <c r="B1660" s="1026" t="s">
        <v>7259</v>
      </c>
      <c r="C1660" s="1025" t="s">
        <v>272</v>
      </c>
      <c r="D1660" s="577">
        <f t="shared" si="25"/>
        <v>1334.82</v>
      </c>
      <c r="G1660" s="1027">
        <v>1319</v>
      </c>
      <c r="J1660" s="570" t="s">
        <v>5368</v>
      </c>
      <c r="K1660" s="645">
        <f>IFERROR(VLOOKUP(J1660,REAJUSTE!A:Y,25,FALSE),"")</f>
        <v>1.012</v>
      </c>
    </row>
    <row r="1661" spans="1:11" ht="18" x14ac:dyDescent="0.25">
      <c r="A1661" s="1025">
        <v>1208373</v>
      </c>
      <c r="B1661" s="1026" t="s">
        <v>7260</v>
      </c>
      <c r="C1661" s="1025" t="s">
        <v>272</v>
      </c>
      <c r="D1661" s="577">
        <f t="shared" si="25"/>
        <v>1278.8800000000001</v>
      </c>
      <c r="G1661" s="1027">
        <v>1263.72</v>
      </c>
      <c r="J1661" s="570" t="s">
        <v>5368</v>
      </c>
      <c r="K1661" s="645">
        <f>IFERROR(VLOOKUP(J1661,REAJUSTE!A:Y,25,FALSE),"")</f>
        <v>1.012</v>
      </c>
    </row>
    <row r="1662" spans="1:11" ht="18" x14ac:dyDescent="0.25">
      <c r="A1662" s="1025">
        <v>1400976</v>
      </c>
      <c r="B1662" s="1026" t="s">
        <v>7261</v>
      </c>
      <c r="C1662" s="1025" t="s">
        <v>7</v>
      </c>
      <c r="D1662" s="577">
        <f t="shared" si="25"/>
        <v>4.96</v>
      </c>
      <c r="G1662" s="1027">
        <v>4.91</v>
      </c>
      <c r="J1662" s="570" t="s">
        <v>5368</v>
      </c>
      <c r="K1662" s="645">
        <f>IFERROR(VLOOKUP(J1662,REAJUSTE!A:Y,25,FALSE),"")</f>
        <v>1.012</v>
      </c>
    </row>
    <row r="1663" spans="1:11" ht="18" x14ac:dyDescent="0.25">
      <c r="A1663" s="1025">
        <v>1400970</v>
      </c>
      <c r="B1663" s="1026" t="s">
        <v>7262</v>
      </c>
      <c r="C1663" s="1025" t="s">
        <v>7</v>
      </c>
      <c r="D1663" s="577">
        <f t="shared" si="25"/>
        <v>2.39</v>
      </c>
      <c r="G1663" s="1027">
        <v>2.37</v>
      </c>
      <c r="J1663" s="570" t="s">
        <v>5368</v>
      </c>
      <c r="K1663" s="645">
        <f>IFERROR(VLOOKUP(J1663,REAJUSTE!A:Y,25,FALSE),"")</f>
        <v>1.012</v>
      </c>
    </row>
    <row r="1664" spans="1:11" ht="18" x14ac:dyDescent="0.25">
      <c r="A1664" s="1025">
        <v>1400971</v>
      </c>
      <c r="B1664" s="1026" t="s">
        <v>7263</v>
      </c>
      <c r="C1664" s="1025" t="s">
        <v>7</v>
      </c>
      <c r="D1664" s="577">
        <f t="shared" si="25"/>
        <v>10.46</v>
      </c>
      <c r="G1664" s="1027">
        <v>10.34</v>
      </c>
      <c r="J1664" s="570" t="s">
        <v>5368</v>
      </c>
      <c r="K1664" s="645">
        <f>IFERROR(VLOOKUP(J1664,REAJUSTE!A:Y,25,FALSE),"")</f>
        <v>1.012</v>
      </c>
    </row>
    <row r="1665" spans="1:11" ht="18" x14ac:dyDescent="0.25">
      <c r="A1665" s="1025">
        <v>1400972</v>
      </c>
      <c r="B1665" s="1026" t="s">
        <v>7264</v>
      </c>
      <c r="C1665" s="1025" t="s">
        <v>7</v>
      </c>
      <c r="D1665" s="577">
        <f t="shared" si="25"/>
        <v>2.35</v>
      </c>
      <c r="G1665" s="1027">
        <v>2.33</v>
      </c>
      <c r="J1665" s="570" t="s">
        <v>5368</v>
      </c>
      <c r="K1665" s="645">
        <f>IFERROR(VLOOKUP(J1665,REAJUSTE!A:Y,25,FALSE),"")</f>
        <v>1.012</v>
      </c>
    </row>
    <row r="1666" spans="1:11" x14ac:dyDescent="0.25">
      <c r="A1666" s="1025">
        <v>1416201</v>
      </c>
      <c r="B1666" s="1026" t="s">
        <v>7265</v>
      </c>
      <c r="C1666" s="1025" t="s">
        <v>7266</v>
      </c>
      <c r="D1666" s="577">
        <f t="shared" si="25"/>
        <v>0.21</v>
      </c>
      <c r="G1666" s="1027">
        <v>0.21</v>
      </c>
      <c r="J1666" s="570" t="s">
        <v>5368</v>
      </c>
      <c r="K1666" s="645">
        <f>IFERROR(VLOOKUP(J1666,REAJUSTE!A:Y,25,FALSE),"")</f>
        <v>1.012</v>
      </c>
    </row>
    <row r="1667" spans="1:11" x14ac:dyDescent="0.25">
      <c r="A1667" s="1025">
        <v>1400969</v>
      </c>
      <c r="B1667" s="1026" t="s">
        <v>7267</v>
      </c>
      <c r="C1667" s="1025" t="s">
        <v>5022</v>
      </c>
      <c r="D1667" s="577">
        <f t="shared" si="25"/>
        <v>0.16</v>
      </c>
      <c r="G1667" s="1027">
        <v>0.16</v>
      </c>
      <c r="J1667" s="570" t="s">
        <v>5368</v>
      </c>
      <c r="K1667" s="645">
        <f>IFERROR(VLOOKUP(J1667,REAJUSTE!A:Y,25,FALSE),"")</f>
        <v>1.012</v>
      </c>
    </row>
    <row r="1668" spans="1:11" x14ac:dyDescent="0.25">
      <c r="A1668" s="1025">
        <v>1400975</v>
      </c>
      <c r="B1668" s="1026" t="s">
        <v>7268</v>
      </c>
      <c r="C1668" s="1025" t="s">
        <v>7</v>
      </c>
      <c r="D1668" s="577">
        <f t="shared" si="25"/>
        <v>4.28</v>
      </c>
      <c r="G1668" s="1027">
        <v>4.2300000000000004</v>
      </c>
      <c r="J1668" s="570" t="s">
        <v>5368</v>
      </c>
      <c r="K1668" s="645">
        <f>IFERROR(VLOOKUP(J1668,REAJUSTE!A:Y,25,FALSE),"")</f>
        <v>1.012</v>
      </c>
    </row>
    <row r="1669" spans="1:11" ht="18" x14ac:dyDescent="0.25">
      <c r="A1669" s="1025">
        <v>1416141</v>
      </c>
      <c r="B1669" s="1026" t="s">
        <v>7269</v>
      </c>
      <c r="C1669" s="1025" t="s">
        <v>7</v>
      </c>
      <c r="D1669" s="577">
        <f t="shared" si="25"/>
        <v>3.53</v>
      </c>
      <c r="G1669" s="1027">
        <v>3.49</v>
      </c>
      <c r="J1669" s="570" t="s">
        <v>5368</v>
      </c>
      <c r="K1669" s="645">
        <f>IFERROR(VLOOKUP(J1669,REAJUSTE!A:Y,25,FALSE),"")</f>
        <v>1.012</v>
      </c>
    </row>
    <row r="1670" spans="1:11" ht="18" x14ac:dyDescent="0.25">
      <c r="A1670" s="1025">
        <v>1416142</v>
      </c>
      <c r="B1670" s="1026" t="s">
        <v>7270</v>
      </c>
      <c r="C1670" s="1025" t="s">
        <v>7</v>
      </c>
      <c r="D1670" s="577">
        <f t="shared" si="25"/>
        <v>5.37</v>
      </c>
      <c r="G1670" s="1027">
        <v>5.31</v>
      </c>
      <c r="J1670" s="570" t="s">
        <v>5368</v>
      </c>
      <c r="K1670" s="645">
        <f>IFERROR(VLOOKUP(J1670,REAJUSTE!A:Y,25,FALSE),"")</f>
        <v>1.012</v>
      </c>
    </row>
    <row r="1671" spans="1:11" ht="18" x14ac:dyDescent="0.25">
      <c r="A1671" s="1025">
        <v>1400973</v>
      </c>
      <c r="B1671" s="1026" t="s">
        <v>7271</v>
      </c>
      <c r="C1671" s="1025" t="s">
        <v>7</v>
      </c>
      <c r="D1671" s="577">
        <f t="shared" si="25"/>
        <v>1.56</v>
      </c>
      <c r="G1671" s="1027">
        <v>1.55</v>
      </c>
      <c r="J1671" s="570" t="s">
        <v>5368</v>
      </c>
      <c r="K1671" s="645">
        <f>IFERROR(VLOOKUP(J1671,REAJUSTE!A:Y,25,FALSE),"")</f>
        <v>1.012</v>
      </c>
    </row>
    <row r="1672" spans="1:11" ht="18" x14ac:dyDescent="0.25">
      <c r="A1672" s="1025">
        <v>1400974</v>
      </c>
      <c r="B1672" s="1026" t="s">
        <v>7272</v>
      </c>
      <c r="C1672" s="1025" t="s">
        <v>7</v>
      </c>
      <c r="D1672" s="577">
        <f t="shared" si="25"/>
        <v>1.82</v>
      </c>
      <c r="G1672" s="1027">
        <v>1.8</v>
      </c>
      <c r="J1672" s="570" t="s">
        <v>5368</v>
      </c>
      <c r="K1672" s="645">
        <f>IFERROR(VLOOKUP(J1672,REAJUSTE!A:Y,25,FALSE),"")</f>
        <v>1.012</v>
      </c>
    </row>
    <row r="1673" spans="1:11" ht="18" x14ac:dyDescent="0.25">
      <c r="A1673" s="1025">
        <v>1416139</v>
      </c>
      <c r="B1673" s="1026" t="s">
        <v>7273</v>
      </c>
      <c r="C1673" s="1025" t="s">
        <v>7</v>
      </c>
      <c r="D1673" s="577">
        <f t="shared" si="25"/>
        <v>2.0099999999999998</v>
      </c>
      <c r="G1673" s="1027">
        <v>1.99</v>
      </c>
      <c r="J1673" s="570" t="s">
        <v>5368</v>
      </c>
      <c r="K1673" s="645">
        <f>IFERROR(VLOOKUP(J1673,REAJUSTE!A:Y,25,FALSE),"")</f>
        <v>1.012</v>
      </c>
    </row>
    <row r="1674" spans="1:11" ht="18" x14ac:dyDescent="0.25">
      <c r="A1674" s="1025">
        <v>1416202</v>
      </c>
      <c r="B1674" s="1026" t="s">
        <v>7274</v>
      </c>
      <c r="C1674" s="1025" t="s">
        <v>7</v>
      </c>
      <c r="D1674" s="577">
        <f t="shared" ref="D1674:D1737" si="26">TRUNC(G1674*K1674,2)</f>
        <v>2.31</v>
      </c>
      <c r="G1674" s="1027">
        <v>2.29</v>
      </c>
      <c r="J1674" s="570" t="s">
        <v>5368</v>
      </c>
      <c r="K1674" s="645">
        <f>IFERROR(VLOOKUP(J1674,REAJUSTE!A:Y,25,FALSE),"")</f>
        <v>1.012</v>
      </c>
    </row>
    <row r="1675" spans="1:11" ht="18" x14ac:dyDescent="0.25">
      <c r="A1675" s="1025">
        <v>1416140</v>
      </c>
      <c r="B1675" s="1026" t="s">
        <v>7275</v>
      </c>
      <c r="C1675" s="1025" t="s">
        <v>7</v>
      </c>
      <c r="D1675" s="577">
        <f t="shared" si="26"/>
        <v>2.64</v>
      </c>
      <c r="G1675" s="1027">
        <v>2.61</v>
      </c>
      <c r="J1675" s="570" t="s">
        <v>5368</v>
      </c>
      <c r="K1675" s="645">
        <f>IFERROR(VLOOKUP(J1675,REAJUSTE!A:Y,25,FALSE),"")</f>
        <v>1.012</v>
      </c>
    </row>
    <row r="1676" spans="1:11" ht="18" x14ac:dyDescent="0.25">
      <c r="A1676" s="1025">
        <v>1419543</v>
      </c>
      <c r="B1676" s="1026" t="s">
        <v>7276</v>
      </c>
      <c r="C1676" s="1025" t="s">
        <v>5022</v>
      </c>
      <c r="D1676" s="577">
        <f t="shared" si="26"/>
        <v>0.19</v>
      </c>
      <c r="G1676" s="1027">
        <v>0.19</v>
      </c>
      <c r="J1676" s="570" t="s">
        <v>5368</v>
      </c>
      <c r="K1676" s="645">
        <f>IFERROR(VLOOKUP(J1676,REAJUSTE!A:Y,25,FALSE),"")</f>
        <v>1.012</v>
      </c>
    </row>
    <row r="1677" spans="1:11" x14ac:dyDescent="0.25">
      <c r="A1677" s="1025">
        <v>1408173</v>
      </c>
      <c r="B1677" s="1026" t="s">
        <v>7277</v>
      </c>
      <c r="C1677" s="1025" t="s">
        <v>7266</v>
      </c>
      <c r="D1677" s="577">
        <f t="shared" si="26"/>
        <v>0.06</v>
      </c>
      <c r="G1677" s="1027">
        <v>0.06</v>
      </c>
      <c r="J1677" s="570" t="s">
        <v>5368</v>
      </c>
      <c r="K1677" s="645">
        <f>IFERROR(VLOOKUP(J1677,REAJUSTE!A:Y,25,FALSE),"")</f>
        <v>1.012</v>
      </c>
    </row>
    <row r="1678" spans="1:11" x14ac:dyDescent="0.25">
      <c r="A1678" s="1025">
        <v>1407063</v>
      </c>
      <c r="B1678" s="1026" t="s">
        <v>7278</v>
      </c>
      <c r="C1678" s="1025" t="s">
        <v>5022</v>
      </c>
      <c r="D1678" s="577">
        <f t="shared" si="26"/>
        <v>7.74</v>
      </c>
      <c r="G1678" s="1027">
        <v>7.65</v>
      </c>
      <c r="J1678" s="570" t="s">
        <v>5368</v>
      </c>
      <c r="K1678" s="645">
        <f>IFERROR(VLOOKUP(J1678,REAJUSTE!A:Y,25,FALSE),"")</f>
        <v>1.012</v>
      </c>
    </row>
    <row r="1679" spans="1:11" x14ac:dyDescent="0.25">
      <c r="A1679" s="1025">
        <v>1407064</v>
      </c>
      <c r="B1679" s="1026" t="s">
        <v>7279</v>
      </c>
      <c r="C1679" s="1025" t="s">
        <v>5022</v>
      </c>
      <c r="D1679" s="577">
        <f t="shared" si="26"/>
        <v>7.99</v>
      </c>
      <c r="G1679" s="1027">
        <v>7.9</v>
      </c>
      <c r="J1679" s="570" t="s">
        <v>5368</v>
      </c>
      <c r="K1679" s="645">
        <f>IFERROR(VLOOKUP(J1679,REAJUSTE!A:Y,25,FALSE),"")</f>
        <v>1.012</v>
      </c>
    </row>
    <row r="1680" spans="1:11" x14ac:dyDescent="0.25">
      <c r="A1680" s="1025">
        <v>1407065</v>
      </c>
      <c r="B1680" s="1026" t="s">
        <v>7280</v>
      </c>
      <c r="C1680" s="1025" t="s">
        <v>5022</v>
      </c>
      <c r="D1680" s="577">
        <f t="shared" si="26"/>
        <v>8.18</v>
      </c>
      <c r="G1680" s="1027">
        <v>8.09</v>
      </c>
      <c r="J1680" s="570" t="s">
        <v>5368</v>
      </c>
      <c r="K1680" s="645">
        <f>IFERROR(VLOOKUP(J1680,REAJUSTE!A:Y,25,FALSE),"")</f>
        <v>1.012</v>
      </c>
    </row>
    <row r="1681" spans="1:11" x14ac:dyDescent="0.25">
      <c r="A1681" s="1025">
        <v>1407066</v>
      </c>
      <c r="B1681" s="1026" t="s">
        <v>7281</v>
      </c>
      <c r="C1681" s="1025" t="s">
        <v>5022</v>
      </c>
      <c r="D1681" s="577">
        <f t="shared" si="26"/>
        <v>8.0399999999999991</v>
      </c>
      <c r="G1681" s="1027">
        <v>7.95</v>
      </c>
      <c r="J1681" s="570" t="s">
        <v>5368</v>
      </c>
      <c r="K1681" s="645">
        <f>IFERROR(VLOOKUP(J1681,REAJUSTE!A:Y,25,FALSE),"")</f>
        <v>1.012</v>
      </c>
    </row>
    <row r="1682" spans="1:11" ht="18" x14ac:dyDescent="0.25">
      <c r="A1682" s="1025">
        <v>1400977</v>
      </c>
      <c r="B1682" s="1026" t="s">
        <v>17296</v>
      </c>
      <c r="C1682" s="1025" t="s">
        <v>7</v>
      </c>
      <c r="D1682" s="577">
        <f t="shared" si="26"/>
        <v>3.57</v>
      </c>
      <c r="G1682" s="1027">
        <v>3.53</v>
      </c>
      <c r="J1682" s="570" t="s">
        <v>5368</v>
      </c>
      <c r="K1682" s="645">
        <f>IFERROR(VLOOKUP(J1682,REAJUSTE!A:Y,25,FALSE),"")</f>
        <v>1.012</v>
      </c>
    </row>
    <row r="1683" spans="1:11" ht="18" x14ac:dyDescent="0.25">
      <c r="A1683" s="1025">
        <v>1407067</v>
      </c>
      <c r="B1683" s="1026" t="s">
        <v>7282</v>
      </c>
      <c r="C1683" s="1025" t="s">
        <v>5022</v>
      </c>
      <c r="D1683" s="577">
        <f t="shared" si="26"/>
        <v>2.72</v>
      </c>
      <c r="G1683" s="1027">
        <v>2.69</v>
      </c>
      <c r="J1683" s="570" t="s">
        <v>5368</v>
      </c>
      <c r="K1683" s="645">
        <f>IFERROR(VLOOKUP(J1683,REAJUSTE!A:Y,25,FALSE),"")</f>
        <v>1.012</v>
      </c>
    </row>
    <row r="1684" spans="1:11" ht="18" x14ac:dyDescent="0.25">
      <c r="A1684" s="1025">
        <v>1407068</v>
      </c>
      <c r="B1684" s="1026" t="s">
        <v>7283</v>
      </c>
      <c r="C1684" s="1025" t="s">
        <v>5022</v>
      </c>
      <c r="D1684" s="577">
        <f t="shared" si="26"/>
        <v>3.05</v>
      </c>
      <c r="G1684" s="1027">
        <v>3.02</v>
      </c>
      <c r="J1684" s="570" t="s">
        <v>5368</v>
      </c>
      <c r="K1684" s="645">
        <f>IFERROR(VLOOKUP(J1684,REAJUSTE!A:Y,25,FALSE),"")</f>
        <v>1.012</v>
      </c>
    </row>
    <row r="1685" spans="1:11" ht="18" x14ac:dyDescent="0.25">
      <c r="A1685" s="1025">
        <v>1407069</v>
      </c>
      <c r="B1685" s="1026" t="s">
        <v>7284</v>
      </c>
      <c r="C1685" s="1025" t="s">
        <v>5022</v>
      </c>
      <c r="D1685" s="577">
        <f t="shared" si="26"/>
        <v>3.31</v>
      </c>
      <c r="G1685" s="1027">
        <v>3.28</v>
      </c>
      <c r="J1685" s="570" t="s">
        <v>5368</v>
      </c>
      <c r="K1685" s="645">
        <f>IFERROR(VLOOKUP(J1685,REAJUSTE!A:Y,25,FALSE),"")</f>
        <v>1.012</v>
      </c>
    </row>
    <row r="1686" spans="1:11" ht="18" x14ac:dyDescent="0.25">
      <c r="A1686" s="1025">
        <v>1407070</v>
      </c>
      <c r="B1686" s="1026" t="s">
        <v>7285</v>
      </c>
      <c r="C1686" s="1025" t="s">
        <v>5022</v>
      </c>
      <c r="D1686" s="577">
        <f t="shared" si="26"/>
        <v>3.15</v>
      </c>
      <c r="G1686" s="1027">
        <v>3.12</v>
      </c>
      <c r="J1686" s="570" t="s">
        <v>5368</v>
      </c>
      <c r="K1686" s="645">
        <f>IFERROR(VLOOKUP(J1686,REAJUSTE!A:Y,25,FALSE),"")</f>
        <v>1.012</v>
      </c>
    </row>
    <row r="1687" spans="1:11" ht="18" x14ac:dyDescent="0.25">
      <c r="A1687" s="1025">
        <v>1400987</v>
      </c>
      <c r="B1687" s="1026" t="s">
        <v>17297</v>
      </c>
      <c r="C1687" s="1025" t="s">
        <v>5022</v>
      </c>
      <c r="D1687" s="577">
        <f t="shared" si="26"/>
        <v>1.39</v>
      </c>
      <c r="G1687" s="1027">
        <v>1.38</v>
      </c>
      <c r="J1687" s="570" t="s">
        <v>5368</v>
      </c>
      <c r="K1687" s="645">
        <f>IFERROR(VLOOKUP(J1687,REAJUSTE!A:Y,25,FALSE),"")</f>
        <v>1.012</v>
      </c>
    </row>
    <row r="1688" spans="1:11" ht="18" x14ac:dyDescent="0.25">
      <c r="A1688" s="1025">
        <v>1416257</v>
      </c>
      <c r="B1688" s="1026" t="s">
        <v>7286</v>
      </c>
      <c r="C1688" s="1025" t="s">
        <v>7</v>
      </c>
      <c r="D1688" s="577">
        <f t="shared" si="26"/>
        <v>250.77</v>
      </c>
      <c r="G1688" s="1027">
        <v>247.8</v>
      </c>
      <c r="J1688" s="570" t="s">
        <v>5368</v>
      </c>
      <c r="K1688" s="645">
        <f>IFERROR(VLOOKUP(J1688,REAJUSTE!A:Y,25,FALSE),"")</f>
        <v>1.012</v>
      </c>
    </row>
    <row r="1689" spans="1:11" ht="18" x14ac:dyDescent="0.25">
      <c r="A1689" s="1025">
        <v>1416253</v>
      </c>
      <c r="B1689" s="1026" t="s">
        <v>7287</v>
      </c>
      <c r="C1689" s="1025" t="s">
        <v>7</v>
      </c>
      <c r="D1689" s="577">
        <f t="shared" si="26"/>
        <v>566</v>
      </c>
      <c r="G1689" s="1027">
        <v>559.29</v>
      </c>
      <c r="J1689" s="570" t="s">
        <v>5368</v>
      </c>
      <c r="K1689" s="645">
        <f>IFERROR(VLOOKUP(J1689,REAJUSTE!A:Y,25,FALSE),"")</f>
        <v>1.012</v>
      </c>
    </row>
    <row r="1690" spans="1:11" ht="18" x14ac:dyDescent="0.25">
      <c r="A1690" s="1025">
        <v>1416254</v>
      </c>
      <c r="B1690" s="1026" t="s">
        <v>7288</v>
      </c>
      <c r="C1690" s="1025" t="s">
        <v>7</v>
      </c>
      <c r="D1690" s="577">
        <f t="shared" si="26"/>
        <v>49.72</v>
      </c>
      <c r="G1690" s="1027">
        <v>49.14</v>
      </c>
      <c r="J1690" s="570" t="s">
        <v>5368</v>
      </c>
      <c r="K1690" s="645">
        <f>IFERROR(VLOOKUP(J1690,REAJUSTE!A:Y,25,FALSE),"")</f>
        <v>1.012</v>
      </c>
    </row>
    <row r="1691" spans="1:11" ht="18" x14ac:dyDescent="0.25">
      <c r="A1691" s="1025">
        <v>1416255</v>
      </c>
      <c r="B1691" s="1026" t="s">
        <v>7289</v>
      </c>
      <c r="C1691" s="1025" t="s">
        <v>7</v>
      </c>
      <c r="D1691" s="577">
        <f t="shared" si="26"/>
        <v>85.75</v>
      </c>
      <c r="G1691" s="1027">
        <v>84.74</v>
      </c>
      <c r="J1691" s="570" t="s">
        <v>5368</v>
      </c>
      <c r="K1691" s="645">
        <f>IFERROR(VLOOKUP(J1691,REAJUSTE!A:Y,25,FALSE),"")</f>
        <v>1.012</v>
      </c>
    </row>
    <row r="1692" spans="1:11" ht="18" x14ac:dyDescent="0.25">
      <c r="A1692" s="1025">
        <v>1416256</v>
      </c>
      <c r="B1692" s="1026" t="s">
        <v>7290</v>
      </c>
      <c r="C1692" s="1025" t="s">
        <v>7</v>
      </c>
      <c r="D1692" s="577">
        <f t="shared" si="26"/>
        <v>130.96</v>
      </c>
      <c r="G1692" s="1027">
        <v>129.41</v>
      </c>
      <c r="J1692" s="570" t="s">
        <v>5368</v>
      </c>
      <c r="K1692" s="645">
        <f>IFERROR(VLOOKUP(J1692,REAJUSTE!A:Y,25,FALSE),"")</f>
        <v>1.012</v>
      </c>
    </row>
    <row r="1693" spans="1:11" ht="18" x14ac:dyDescent="0.25">
      <c r="A1693" s="1025">
        <v>1408028</v>
      </c>
      <c r="B1693" s="1026" t="s">
        <v>7291</v>
      </c>
      <c r="C1693" s="1025" t="s">
        <v>20</v>
      </c>
      <c r="D1693" s="577">
        <f t="shared" si="26"/>
        <v>234.04</v>
      </c>
      <c r="G1693" s="1027">
        <v>231.27</v>
      </c>
      <c r="J1693" s="570" t="s">
        <v>5368</v>
      </c>
      <c r="K1693" s="645">
        <f>IFERROR(VLOOKUP(J1693,REAJUSTE!A:Y,25,FALSE),"")</f>
        <v>1.012</v>
      </c>
    </row>
    <row r="1694" spans="1:11" x14ac:dyDescent="0.25">
      <c r="A1694" s="1025">
        <v>1408027</v>
      </c>
      <c r="B1694" s="1026" t="s">
        <v>7292</v>
      </c>
      <c r="C1694" s="1025" t="s">
        <v>20</v>
      </c>
      <c r="D1694" s="577">
        <f t="shared" si="26"/>
        <v>124.4</v>
      </c>
      <c r="G1694" s="1027">
        <v>122.93</v>
      </c>
      <c r="J1694" s="570" t="s">
        <v>5368</v>
      </c>
      <c r="K1694" s="645">
        <f>IFERROR(VLOOKUP(J1694,REAJUSTE!A:Y,25,FALSE),"")</f>
        <v>1.012</v>
      </c>
    </row>
    <row r="1695" spans="1:11" x14ac:dyDescent="0.25">
      <c r="A1695" s="1025">
        <v>1400978</v>
      </c>
      <c r="B1695" s="1026" t="s">
        <v>7293</v>
      </c>
      <c r="C1695" s="1025" t="s">
        <v>20</v>
      </c>
      <c r="D1695" s="577">
        <f t="shared" si="26"/>
        <v>208.16</v>
      </c>
      <c r="G1695" s="1027">
        <v>205.7</v>
      </c>
      <c r="J1695" s="570" t="s">
        <v>5368</v>
      </c>
      <c r="K1695" s="645">
        <f>IFERROR(VLOOKUP(J1695,REAJUSTE!A:Y,25,FALSE),"")</f>
        <v>1.012</v>
      </c>
    </row>
    <row r="1696" spans="1:11" ht="18" x14ac:dyDescent="0.25">
      <c r="A1696" s="1025">
        <v>1513941</v>
      </c>
      <c r="B1696" s="1026" t="s">
        <v>7294</v>
      </c>
      <c r="C1696" s="1025" t="s">
        <v>272</v>
      </c>
      <c r="D1696" s="577">
        <f t="shared" si="26"/>
        <v>510.82</v>
      </c>
      <c r="G1696" s="1027">
        <v>504.77</v>
      </c>
      <c r="J1696" s="570" t="s">
        <v>5368</v>
      </c>
      <c r="K1696" s="645">
        <f>IFERROR(VLOOKUP(J1696,REAJUSTE!A:Y,25,FALSE),"")</f>
        <v>1.012</v>
      </c>
    </row>
    <row r="1697" spans="1:11" ht="27" x14ac:dyDescent="0.25">
      <c r="A1697" s="1025">
        <v>1513940</v>
      </c>
      <c r="B1697" s="1026" t="s">
        <v>7295</v>
      </c>
      <c r="C1697" s="1025" t="s">
        <v>272</v>
      </c>
      <c r="D1697" s="577">
        <f t="shared" si="26"/>
        <v>349.58</v>
      </c>
      <c r="G1697" s="1027">
        <v>345.44</v>
      </c>
      <c r="J1697" s="570" t="s">
        <v>5368</v>
      </c>
      <c r="K1697" s="645">
        <f>IFERROR(VLOOKUP(J1697,REAJUSTE!A:Y,25,FALSE),"")</f>
        <v>1.012</v>
      </c>
    </row>
    <row r="1698" spans="1:11" ht="18" x14ac:dyDescent="0.25">
      <c r="A1698" s="1025">
        <v>1505879</v>
      </c>
      <c r="B1698" s="1026" t="s">
        <v>7296</v>
      </c>
      <c r="C1698" s="1025" t="s">
        <v>272</v>
      </c>
      <c r="D1698" s="577">
        <f t="shared" si="26"/>
        <v>283.57</v>
      </c>
      <c r="G1698" s="1027">
        <v>280.20999999999998</v>
      </c>
      <c r="J1698" s="570" t="s">
        <v>5368</v>
      </c>
      <c r="K1698" s="645">
        <f>IFERROR(VLOOKUP(J1698,REAJUSTE!A:Y,25,FALSE),"")</f>
        <v>1.012</v>
      </c>
    </row>
    <row r="1699" spans="1:11" ht="18" x14ac:dyDescent="0.25">
      <c r="A1699" s="1025">
        <v>1505878</v>
      </c>
      <c r="B1699" s="1026" t="s">
        <v>7297</v>
      </c>
      <c r="C1699" s="1025" t="s">
        <v>272</v>
      </c>
      <c r="D1699" s="577">
        <f t="shared" si="26"/>
        <v>176.04</v>
      </c>
      <c r="G1699" s="1027">
        <v>173.96</v>
      </c>
      <c r="J1699" s="570" t="s">
        <v>5368</v>
      </c>
      <c r="K1699" s="645">
        <f>IFERROR(VLOOKUP(J1699,REAJUSTE!A:Y,25,FALSE),"")</f>
        <v>1.012</v>
      </c>
    </row>
    <row r="1700" spans="1:11" ht="27" x14ac:dyDescent="0.25">
      <c r="A1700" s="1025">
        <v>1505877</v>
      </c>
      <c r="B1700" s="1026" t="s">
        <v>7298</v>
      </c>
      <c r="C1700" s="1025" t="s">
        <v>272</v>
      </c>
      <c r="D1700" s="577">
        <f t="shared" si="26"/>
        <v>181.75</v>
      </c>
      <c r="G1700" s="1027">
        <v>179.6</v>
      </c>
      <c r="J1700" s="570" t="s">
        <v>5368</v>
      </c>
      <c r="K1700" s="645">
        <f>IFERROR(VLOOKUP(J1700,REAJUSTE!A:Y,25,FALSE),"")</f>
        <v>1.012</v>
      </c>
    </row>
    <row r="1701" spans="1:11" ht="18" x14ac:dyDescent="0.25">
      <c r="A1701" s="1025">
        <v>1505860</v>
      </c>
      <c r="B1701" s="1026" t="s">
        <v>7299</v>
      </c>
      <c r="C1701" s="1025" t="s">
        <v>272</v>
      </c>
      <c r="D1701" s="577">
        <f t="shared" si="26"/>
        <v>185.21</v>
      </c>
      <c r="G1701" s="1027">
        <v>183.02</v>
      </c>
      <c r="J1701" s="570" t="s">
        <v>5368</v>
      </c>
      <c r="K1701" s="645">
        <f>IFERROR(VLOOKUP(J1701,REAJUSTE!A:Y,25,FALSE),"")</f>
        <v>1.012</v>
      </c>
    </row>
    <row r="1702" spans="1:11" ht="18" x14ac:dyDescent="0.25">
      <c r="A1702" s="1025">
        <v>1505859</v>
      </c>
      <c r="B1702" s="1026" t="s">
        <v>7300</v>
      </c>
      <c r="C1702" s="1025" t="s">
        <v>272</v>
      </c>
      <c r="D1702" s="577">
        <f t="shared" si="26"/>
        <v>95.61</v>
      </c>
      <c r="G1702" s="1027">
        <v>94.48</v>
      </c>
      <c r="J1702" s="570" t="s">
        <v>5368</v>
      </c>
      <c r="K1702" s="645">
        <f>IFERROR(VLOOKUP(J1702,REAJUSTE!A:Y,25,FALSE),"")</f>
        <v>1.012</v>
      </c>
    </row>
    <row r="1703" spans="1:11" ht="18" x14ac:dyDescent="0.25">
      <c r="A1703" s="1025">
        <v>1516204</v>
      </c>
      <c r="B1703" s="1026" t="s">
        <v>7301</v>
      </c>
      <c r="C1703" s="1025" t="s">
        <v>5022</v>
      </c>
      <c r="D1703" s="577">
        <f t="shared" si="26"/>
        <v>5.88</v>
      </c>
      <c r="G1703" s="1027">
        <v>5.82</v>
      </c>
      <c r="J1703" s="570" t="s">
        <v>5368</v>
      </c>
      <c r="K1703" s="645">
        <f>IFERROR(VLOOKUP(J1703,REAJUSTE!A:Y,25,FALSE),"")</f>
        <v>1.012</v>
      </c>
    </row>
    <row r="1704" spans="1:11" ht="27" x14ac:dyDescent="0.25">
      <c r="A1704" s="1025">
        <v>1516312</v>
      </c>
      <c r="B1704" s="1026" t="s">
        <v>7302</v>
      </c>
      <c r="C1704" s="1025" t="s">
        <v>273</v>
      </c>
      <c r="D1704" s="577">
        <f t="shared" si="26"/>
        <v>43.51</v>
      </c>
      <c r="G1704" s="1027">
        <v>43</v>
      </c>
      <c r="J1704" s="570" t="s">
        <v>5368</v>
      </c>
      <c r="K1704" s="645">
        <f>IFERROR(VLOOKUP(J1704,REAJUSTE!A:Y,25,FALSE),"")</f>
        <v>1.012</v>
      </c>
    </row>
    <row r="1705" spans="1:11" ht="27" x14ac:dyDescent="0.25">
      <c r="A1705" s="1025">
        <v>1516304</v>
      </c>
      <c r="B1705" s="1026" t="s">
        <v>7303</v>
      </c>
      <c r="C1705" s="1025" t="s">
        <v>273</v>
      </c>
      <c r="D1705" s="577">
        <f t="shared" si="26"/>
        <v>53.18</v>
      </c>
      <c r="G1705" s="1027">
        <v>52.55</v>
      </c>
      <c r="J1705" s="570" t="s">
        <v>5368</v>
      </c>
      <c r="K1705" s="645">
        <f>IFERROR(VLOOKUP(J1705,REAJUSTE!A:Y,25,FALSE),"")</f>
        <v>1.012</v>
      </c>
    </row>
    <row r="1706" spans="1:11" ht="27" x14ac:dyDescent="0.25">
      <c r="A1706" s="1025">
        <v>1516308</v>
      </c>
      <c r="B1706" s="1026" t="s">
        <v>7304</v>
      </c>
      <c r="C1706" s="1025" t="s">
        <v>273</v>
      </c>
      <c r="D1706" s="577">
        <f t="shared" si="26"/>
        <v>43.45</v>
      </c>
      <c r="G1706" s="1027">
        <v>42.94</v>
      </c>
      <c r="J1706" s="570" t="s">
        <v>5368</v>
      </c>
      <c r="K1706" s="645">
        <f>IFERROR(VLOOKUP(J1706,REAJUSTE!A:Y,25,FALSE),"")</f>
        <v>1.012</v>
      </c>
    </row>
    <row r="1707" spans="1:11" ht="27" x14ac:dyDescent="0.25">
      <c r="A1707" s="1025">
        <v>1516313</v>
      </c>
      <c r="B1707" s="1026" t="s">
        <v>7305</v>
      </c>
      <c r="C1707" s="1025" t="s">
        <v>273</v>
      </c>
      <c r="D1707" s="577">
        <f t="shared" si="26"/>
        <v>50</v>
      </c>
      <c r="G1707" s="1027">
        <v>49.41</v>
      </c>
      <c r="J1707" s="570" t="s">
        <v>5368</v>
      </c>
      <c r="K1707" s="645">
        <f>IFERROR(VLOOKUP(J1707,REAJUSTE!A:Y,25,FALSE),"")</f>
        <v>1.012</v>
      </c>
    </row>
    <row r="1708" spans="1:11" ht="27" x14ac:dyDescent="0.25">
      <c r="A1708" s="1025">
        <v>1516305</v>
      </c>
      <c r="B1708" s="1026" t="s">
        <v>7306</v>
      </c>
      <c r="C1708" s="1025" t="s">
        <v>273</v>
      </c>
      <c r="D1708" s="577">
        <f t="shared" si="26"/>
        <v>63.92</v>
      </c>
      <c r="G1708" s="1027">
        <v>63.17</v>
      </c>
      <c r="J1708" s="570" t="s">
        <v>5368</v>
      </c>
      <c r="K1708" s="645">
        <f>IFERROR(VLOOKUP(J1708,REAJUSTE!A:Y,25,FALSE),"")</f>
        <v>1.012</v>
      </c>
    </row>
    <row r="1709" spans="1:11" ht="27" x14ac:dyDescent="0.25">
      <c r="A1709" s="1025">
        <v>1516309</v>
      </c>
      <c r="B1709" s="1026" t="s">
        <v>7307</v>
      </c>
      <c r="C1709" s="1025" t="s">
        <v>273</v>
      </c>
      <c r="D1709" s="577">
        <f t="shared" si="26"/>
        <v>52.36</v>
      </c>
      <c r="G1709" s="1027">
        <v>51.74</v>
      </c>
      <c r="J1709" s="570" t="s">
        <v>5368</v>
      </c>
      <c r="K1709" s="645">
        <f>IFERROR(VLOOKUP(J1709,REAJUSTE!A:Y,25,FALSE),"")</f>
        <v>1.012</v>
      </c>
    </row>
    <row r="1710" spans="1:11" ht="27" x14ac:dyDescent="0.25">
      <c r="A1710" s="1025">
        <v>1516314</v>
      </c>
      <c r="B1710" s="1026" t="s">
        <v>7308</v>
      </c>
      <c r="C1710" s="1025" t="s">
        <v>273</v>
      </c>
      <c r="D1710" s="577">
        <f t="shared" si="26"/>
        <v>57.68</v>
      </c>
      <c r="G1710" s="1027">
        <v>57</v>
      </c>
      <c r="J1710" s="570" t="s">
        <v>5368</v>
      </c>
      <c r="K1710" s="645">
        <f>IFERROR(VLOOKUP(J1710,REAJUSTE!A:Y,25,FALSE),"")</f>
        <v>1.012</v>
      </c>
    </row>
    <row r="1711" spans="1:11" ht="27" x14ac:dyDescent="0.25">
      <c r="A1711" s="1025">
        <v>1516306</v>
      </c>
      <c r="B1711" s="1026" t="s">
        <v>7309</v>
      </c>
      <c r="C1711" s="1025" t="s">
        <v>273</v>
      </c>
      <c r="D1711" s="577">
        <f t="shared" si="26"/>
        <v>75.069999999999993</v>
      </c>
      <c r="G1711" s="1027">
        <v>74.180000000000007</v>
      </c>
      <c r="J1711" s="570" t="s">
        <v>5368</v>
      </c>
      <c r="K1711" s="645">
        <f>IFERROR(VLOOKUP(J1711,REAJUSTE!A:Y,25,FALSE),"")</f>
        <v>1.012</v>
      </c>
    </row>
    <row r="1712" spans="1:11" ht="27" x14ac:dyDescent="0.25">
      <c r="A1712" s="1025">
        <v>1516310</v>
      </c>
      <c r="B1712" s="1026" t="s">
        <v>7310</v>
      </c>
      <c r="C1712" s="1025" t="s">
        <v>273</v>
      </c>
      <c r="D1712" s="577">
        <f t="shared" si="26"/>
        <v>61.17</v>
      </c>
      <c r="G1712" s="1027">
        <v>60.45</v>
      </c>
      <c r="J1712" s="570" t="s">
        <v>5368</v>
      </c>
      <c r="K1712" s="645">
        <f>IFERROR(VLOOKUP(J1712,REAJUSTE!A:Y,25,FALSE),"")</f>
        <v>1.012</v>
      </c>
    </row>
    <row r="1713" spans="1:11" ht="27" x14ac:dyDescent="0.25">
      <c r="A1713" s="1025">
        <v>1516311</v>
      </c>
      <c r="B1713" s="1026" t="s">
        <v>7311</v>
      </c>
      <c r="C1713" s="1025" t="s">
        <v>273</v>
      </c>
      <c r="D1713" s="577">
        <f t="shared" si="26"/>
        <v>31.83</v>
      </c>
      <c r="G1713" s="1027">
        <v>31.46</v>
      </c>
      <c r="J1713" s="570" t="s">
        <v>5368</v>
      </c>
      <c r="K1713" s="645">
        <f>IFERROR(VLOOKUP(J1713,REAJUSTE!A:Y,25,FALSE),"")</f>
        <v>1.012</v>
      </c>
    </row>
    <row r="1714" spans="1:11" ht="27" x14ac:dyDescent="0.25">
      <c r="A1714" s="1025">
        <v>1516303</v>
      </c>
      <c r="B1714" s="1026" t="s">
        <v>7312</v>
      </c>
      <c r="C1714" s="1025" t="s">
        <v>273</v>
      </c>
      <c r="D1714" s="577">
        <f t="shared" si="26"/>
        <v>42.49</v>
      </c>
      <c r="G1714" s="1027">
        <v>41.99</v>
      </c>
      <c r="J1714" s="570" t="s">
        <v>5368</v>
      </c>
      <c r="K1714" s="645">
        <f>IFERROR(VLOOKUP(J1714,REAJUSTE!A:Y,25,FALSE),"")</f>
        <v>1.012</v>
      </c>
    </row>
    <row r="1715" spans="1:11" ht="27" x14ac:dyDescent="0.25">
      <c r="A1715" s="1025">
        <v>1516307</v>
      </c>
      <c r="B1715" s="1026" t="s">
        <v>7313</v>
      </c>
      <c r="C1715" s="1025" t="s">
        <v>273</v>
      </c>
      <c r="D1715" s="577">
        <f t="shared" si="26"/>
        <v>35.22</v>
      </c>
      <c r="G1715" s="1027">
        <v>34.81</v>
      </c>
      <c r="J1715" s="570" t="s">
        <v>5368</v>
      </c>
      <c r="K1715" s="645">
        <f>IFERROR(VLOOKUP(J1715,REAJUSTE!A:Y,25,FALSE),"")</f>
        <v>1.012</v>
      </c>
    </row>
    <row r="1716" spans="1:11" ht="18" x14ac:dyDescent="0.25">
      <c r="A1716" s="1025">
        <v>1516298</v>
      </c>
      <c r="B1716" s="1026" t="s">
        <v>7314</v>
      </c>
      <c r="C1716" s="1025" t="s">
        <v>273</v>
      </c>
      <c r="D1716" s="577">
        <f t="shared" si="26"/>
        <v>29.82</v>
      </c>
      <c r="G1716" s="1027">
        <v>29.47</v>
      </c>
      <c r="J1716" s="570" t="s">
        <v>5368</v>
      </c>
      <c r="K1716" s="645">
        <f>IFERROR(VLOOKUP(J1716,REAJUSTE!A:Y,25,FALSE),"")</f>
        <v>1.012</v>
      </c>
    </row>
    <row r="1717" spans="1:11" ht="18" x14ac:dyDescent="0.25">
      <c r="A1717" s="1025">
        <v>1516299</v>
      </c>
      <c r="B1717" s="1026" t="s">
        <v>7315</v>
      </c>
      <c r="C1717" s="1025" t="s">
        <v>273</v>
      </c>
      <c r="D1717" s="577">
        <f t="shared" si="26"/>
        <v>31.97</v>
      </c>
      <c r="G1717" s="1027">
        <v>31.6</v>
      </c>
      <c r="J1717" s="570" t="s">
        <v>5368</v>
      </c>
      <c r="K1717" s="645">
        <f>IFERROR(VLOOKUP(J1717,REAJUSTE!A:Y,25,FALSE),"")</f>
        <v>1.012</v>
      </c>
    </row>
    <row r="1718" spans="1:11" ht="18" x14ac:dyDescent="0.25">
      <c r="A1718" s="1025">
        <v>1516300</v>
      </c>
      <c r="B1718" s="1026" t="s">
        <v>7316</v>
      </c>
      <c r="C1718" s="1025" t="s">
        <v>273</v>
      </c>
      <c r="D1718" s="577">
        <f t="shared" si="26"/>
        <v>42.26</v>
      </c>
      <c r="G1718" s="1027">
        <v>41.76</v>
      </c>
      <c r="J1718" s="570" t="s">
        <v>5368</v>
      </c>
      <c r="K1718" s="645">
        <f>IFERROR(VLOOKUP(J1718,REAJUSTE!A:Y,25,FALSE),"")</f>
        <v>1.012</v>
      </c>
    </row>
    <row r="1719" spans="1:11" ht="18" x14ac:dyDescent="0.25">
      <c r="A1719" s="1025">
        <v>1516301</v>
      </c>
      <c r="B1719" s="1026" t="s">
        <v>7317</v>
      </c>
      <c r="C1719" s="1025" t="s">
        <v>273</v>
      </c>
      <c r="D1719" s="577">
        <f t="shared" si="26"/>
        <v>62.89</v>
      </c>
      <c r="G1719" s="1027">
        <v>62.15</v>
      </c>
      <c r="J1719" s="570" t="s">
        <v>5368</v>
      </c>
      <c r="K1719" s="645">
        <f>IFERROR(VLOOKUP(J1719,REAJUSTE!A:Y,25,FALSE),"")</f>
        <v>1.012</v>
      </c>
    </row>
    <row r="1720" spans="1:11" ht="18" x14ac:dyDescent="0.25">
      <c r="A1720" s="1025">
        <v>1516302</v>
      </c>
      <c r="B1720" s="1026" t="s">
        <v>7318</v>
      </c>
      <c r="C1720" s="1025" t="s">
        <v>273</v>
      </c>
      <c r="D1720" s="577">
        <f t="shared" si="26"/>
        <v>83.4</v>
      </c>
      <c r="G1720" s="1027">
        <v>82.42</v>
      </c>
      <c r="J1720" s="570" t="s">
        <v>5368</v>
      </c>
      <c r="K1720" s="645">
        <f>IFERROR(VLOOKUP(J1720,REAJUSTE!A:Y,25,FALSE),"")</f>
        <v>1.012</v>
      </c>
    </row>
    <row r="1721" spans="1:11" ht="18" x14ac:dyDescent="0.25">
      <c r="A1721" s="1025">
        <v>1516296</v>
      </c>
      <c r="B1721" s="1026" t="s">
        <v>7319</v>
      </c>
      <c r="C1721" s="1025" t="s">
        <v>273</v>
      </c>
      <c r="D1721" s="577">
        <f t="shared" si="26"/>
        <v>22.19</v>
      </c>
      <c r="G1721" s="1027">
        <v>21.93</v>
      </c>
      <c r="J1721" s="570" t="s">
        <v>5368</v>
      </c>
      <c r="K1721" s="645">
        <f>IFERROR(VLOOKUP(J1721,REAJUSTE!A:Y,25,FALSE),"")</f>
        <v>1.012</v>
      </c>
    </row>
    <row r="1722" spans="1:11" ht="18" x14ac:dyDescent="0.25">
      <c r="A1722" s="1025">
        <v>1516297</v>
      </c>
      <c r="B1722" s="1026" t="s">
        <v>7320</v>
      </c>
      <c r="C1722" s="1025" t="s">
        <v>273</v>
      </c>
      <c r="D1722" s="577">
        <f t="shared" si="26"/>
        <v>28.8</v>
      </c>
      <c r="G1722" s="1027">
        <v>28.46</v>
      </c>
      <c r="J1722" s="570" t="s">
        <v>5368</v>
      </c>
      <c r="K1722" s="645">
        <f>IFERROR(VLOOKUP(J1722,REAJUSTE!A:Y,25,FALSE),"")</f>
        <v>1.012</v>
      </c>
    </row>
    <row r="1723" spans="1:11" ht="27" x14ac:dyDescent="0.25">
      <c r="A1723" s="1025">
        <v>1505847</v>
      </c>
      <c r="B1723" s="1026" t="s">
        <v>7321</v>
      </c>
      <c r="C1723" s="1025" t="s">
        <v>273</v>
      </c>
      <c r="D1723" s="577">
        <f t="shared" si="26"/>
        <v>183.2</v>
      </c>
      <c r="G1723" s="1027">
        <v>181.03</v>
      </c>
      <c r="J1723" s="570" t="s">
        <v>5368</v>
      </c>
      <c r="K1723" s="645">
        <f>IFERROR(VLOOKUP(J1723,REAJUSTE!A:Y,25,FALSE),"")</f>
        <v>1.012</v>
      </c>
    </row>
    <row r="1724" spans="1:11" ht="27" x14ac:dyDescent="0.25">
      <c r="A1724" s="1025">
        <v>1505848</v>
      </c>
      <c r="B1724" s="1026" t="s">
        <v>7322</v>
      </c>
      <c r="C1724" s="1025" t="s">
        <v>273</v>
      </c>
      <c r="D1724" s="577">
        <f t="shared" si="26"/>
        <v>178.79</v>
      </c>
      <c r="G1724" s="1027">
        <v>176.67</v>
      </c>
      <c r="J1724" s="570" t="s">
        <v>5368</v>
      </c>
      <c r="K1724" s="645">
        <f>IFERROR(VLOOKUP(J1724,REAJUSTE!A:Y,25,FALSE),"")</f>
        <v>1.012</v>
      </c>
    </row>
    <row r="1725" spans="1:11" ht="27" x14ac:dyDescent="0.25">
      <c r="A1725" s="1025">
        <v>1505849</v>
      </c>
      <c r="B1725" s="1026" t="s">
        <v>7323</v>
      </c>
      <c r="C1725" s="1025" t="s">
        <v>273</v>
      </c>
      <c r="D1725" s="577">
        <f t="shared" si="26"/>
        <v>176.34</v>
      </c>
      <c r="G1725" s="1027">
        <v>174.25</v>
      </c>
      <c r="J1725" s="570" t="s">
        <v>5368</v>
      </c>
      <c r="K1725" s="645">
        <f>IFERROR(VLOOKUP(J1725,REAJUSTE!A:Y,25,FALSE),"")</f>
        <v>1.012</v>
      </c>
    </row>
    <row r="1726" spans="1:11" ht="27" x14ac:dyDescent="0.25">
      <c r="A1726" s="1025">
        <v>1505930</v>
      </c>
      <c r="B1726" s="1026" t="s">
        <v>7324</v>
      </c>
      <c r="C1726" s="1025" t="s">
        <v>273</v>
      </c>
      <c r="D1726" s="577">
        <f t="shared" si="26"/>
        <v>206.39</v>
      </c>
      <c r="G1726" s="1027">
        <v>203.95</v>
      </c>
      <c r="J1726" s="570" t="s">
        <v>5368</v>
      </c>
      <c r="K1726" s="645">
        <f>IFERROR(VLOOKUP(J1726,REAJUSTE!A:Y,25,FALSE),"")</f>
        <v>1.012</v>
      </c>
    </row>
    <row r="1727" spans="1:11" ht="18" x14ac:dyDescent="0.25">
      <c r="A1727" s="1025">
        <v>1506055</v>
      </c>
      <c r="B1727" s="1026" t="s">
        <v>7325</v>
      </c>
      <c r="C1727" s="1025" t="s">
        <v>272</v>
      </c>
      <c r="D1727" s="577">
        <f t="shared" si="26"/>
        <v>428.93</v>
      </c>
      <c r="G1727" s="1027">
        <v>423.85</v>
      </c>
      <c r="J1727" s="570" t="s">
        <v>5368</v>
      </c>
      <c r="K1727" s="645">
        <f>IFERROR(VLOOKUP(J1727,REAJUSTE!A:Y,25,FALSE),"")</f>
        <v>1.012</v>
      </c>
    </row>
    <row r="1728" spans="1:11" ht="18" x14ac:dyDescent="0.25">
      <c r="A1728" s="1025">
        <v>1506056</v>
      </c>
      <c r="B1728" s="1026" t="s">
        <v>7326</v>
      </c>
      <c r="C1728" s="1025" t="s">
        <v>272</v>
      </c>
      <c r="D1728" s="577">
        <f t="shared" si="26"/>
        <v>279.52</v>
      </c>
      <c r="G1728" s="1027">
        <v>276.20999999999998</v>
      </c>
      <c r="J1728" s="570" t="s">
        <v>5368</v>
      </c>
      <c r="K1728" s="645">
        <f>IFERROR(VLOOKUP(J1728,REAJUSTE!A:Y,25,FALSE),"")</f>
        <v>1.012</v>
      </c>
    </row>
    <row r="1729" spans="1:11" ht="36" x14ac:dyDescent="0.25">
      <c r="A1729" s="1025">
        <v>1513943</v>
      </c>
      <c r="B1729" s="1026" t="s">
        <v>17298</v>
      </c>
      <c r="C1729" s="1025" t="s">
        <v>273</v>
      </c>
      <c r="D1729" s="577">
        <f t="shared" si="26"/>
        <v>179.01</v>
      </c>
      <c r="G1729" s="1027">
        <v>176.89</v>
      </c>
      <c r="J1729" s="570" t="s">
        <v>5368</v>
      </c>
      <c r="K1729" s="645">
        <f>IFERROR(VLOOKUP(J1729,REAJUSTE!A:Y,25,FALSE),"")</f>
        <v>1.012</v>
      </c>
    </row>
    <row r="1730" spans="1:11" ht="27" x14ac:dyDescent="0.25">
      <c r="A1730" s="1025">
        <v>1516318</v>
      </c>
      <c r="B1730" s="1026" t="s">
        <v>7327</v>
      </c>
      <c r="C1730" s="1025" t="s">
        <v>273</v>
      </c>
      <c r="D1730" s="577">
        <f t="shared" si="26"/>
        <v>628.5</v>
      </c>
      <c r="G1730" s="1027">
        <v>621.04999999999995</v>
      </c>
      <c r="J1730" s="570" t="s">
        <v>5368</v>
      </c>
      <c r="K1730" s="645">
        <f>IFERROR(VLOOKUP(J1730,REAJUSTE!A:Y,25,FALSE),"")</f>
        <v>1.012</v>
      </c>
    </row>
    <row r="1731" spans="1:11" ht="27" x14ac:dyDescent="0.25">
      <c r="A1731" s="1025">
        <v>1516317</v>
      </c>
      <c r="B1731" s="1026" t="s">
        <v>7328</v>
      </c>
      <c r="C1731" s="1025" t="s">
        <v>273</v>
      </c>
      <c r="D1731" s="577">
        <f t="shared" si="26"/>
        <v>566.38</v>
      </c>
      <c r="G1731" s="1027">
        <v>559.66999999999996</v>
      </c>
      <c r="J1731" s="570" t="s">
        <v>5368</v>
      </c>
      <c r="K1731" s="645">
        <f>IFERROR(VLOOKUP(J1731,REAJUSTE!A:Y,25,FALSE),"")</f>
        <v>1.012</v>
      </c>
    </row>
    <row r="1732" spans="1:11" ht="18" x14ac:dyDescent="0.25">
      <c r="A1732" s="1025">
        <v>1600965</v>
      </c>
      <c r="B1732" s="1026" t="s">
        <v>7329</v>
      </c>
      <c r="C1732" s="1025" t="s">
        <v>272</v>
      </c>
      <c r="D1732" s="577">
        <f t="shared" si="26"/>
        <v>99.32</v>
      </c>
      <c r="G1732" s="1027">
        <v>98.15</v>
      </c>
      <c r="J1732" s="570" t="s">
        <v>5368</v>
      </c>
      <c r="K1732" s="645">
        <f>IFERROR(VLOOKUP(J1732,REAJUSTE!A:Y,25,FALSE),"")</f>
        <v>1.012</v>
      </c>
    </row>
    <row r="1733" spans="1:11" x14ac:dyDescent="0.25">
      <c r="A1733" s="1025">
        <v>1600408</v>
      </c>
      <c r="B1733" s="1026" t="s">
        <v>7330</v>
      </c>
      <c r="C1733" s="1025" t="s">
        <v>273</v>
      </c>
      <c r="D1733" s="577">
        <f t="shared" si="26"/>
        <v>18.34</v>
      </c>
      <c r="G1733" s="1027">
        <v>18.13</v>
      </c>
      <c r="J1733" s="570" t="s">
        <v>5368</v>
      </c>
      <c r="K1733" s="645">
        <f>IFERROR(VLOOKUP(J1733,REAJUSTE!A:Y,25,FALSE),"")</f>
        <v>1.012</v>
      </c>
    </row>
    <row r="1734" spans="1:11" ht="18" x14ac:dyDescent="0.25">
      <c r="A1734" s="1025">
        <v>1600990</v>
      </c>
      <c r="B1734" s="1026" t="s">
        <v>7331</v>
      </c>
      <c r="C1734" s="1025" t="s">
        <v>272</v>
      </c>
      <c r="D1734" s="577">
        <f t="shared" si="26"/>
        <v>766.34</v>
      </c>
      <c r="G1734" s="1027">
        <v>757.26</v>
      </c>
      <c r="J1734" s="570" t="s">
        <v>5368</v>
      </c>
      <c r="K1734" s="645">
        <f>IFERROR(VLOOKUP(J1734,REAJUSTE!A:Y,25,FALSE),"")</f>
        <v>1.012</v>
      </c>
    </row>
    <row r="1735" spans="1:11" x14ac:dyDescent="0.25">
      <c r="A1735" s="1025">
        <v>1600989</v>
      </c>
      <c r="B1735" s="1026" t="s">
        <v>7332</v>
      </c>
      <c r="C1735" s="1025" t="s">
        <v>272</v>
      </c>
      <c r="D1735" s="577">
        <f t="shared" si="26"/>
        <v>399.1</v>
      </c>
      <c r="G1735" s="1027">
        <v>394.37</v>
      </c>
      <c r="J1735" s="570" t="s">
        <v>5368</v>
      </c>
      <c r="K1735" s="645">
        <f>IFERROR(VLOOKUP(J1735,REAJUSTE!A:Y,25,FALSE),"")</f>
        <v>1.012</v>
      </c>
    </row>
    <row r="1736" spans="1:11" x14ac:dyDescent="0.25">
      <c r="A1736" s="1025">
        <v>1600438</v>
      </c>
      <c r="B1736" s="1026" t="s">
        <v>1243</v>
      </c>
      <c r="C1736" s="1025" t="s">
        <v>272</v>
      </c>
      <c r="D1736" s="577">
        <f t="shared" si="26"/>
        <v>580.53</v>
      </c>
      <c r="G1736" s="1027">
        <v>573.65</v>
      </c>
      <c r="J1736" s="570" t="s">
        <v>5368</v>
      </c>
      <c r="K1736" s="645">
        <f>IFERROR(VLOOKUP(J1736,REAJUSTE!A:Y,25,FALSE),"")</f>
        <v>1.012</v>
      </c>
    </row>
    <row r="1737" spans="1:11" x14ac:dyDescent="0.25">
      <c r="A1737" s="1025">
        <v>1600436</v>
      </c>
      <c r="B1737" s="1026" t="s">
        <v>7333</v>
      </c>
      <c r="C1737" s="1025" t="s">
        <v>272</v>
      </c>
      <c r="D1737" s="577">
        <f t="shared" si="26"/>
        <v>396.66</v>
      </c>
      <c r="G1737" s="1027">
        <v>391.96</v>
      </c>
      <c r="J1737" s="570" t="s">
        <v>5368</v>
      </c>
      <c r="K1737" s="645">
        <f>IFERROR(VLOOKUP(J1737,REAJUSTE!A:Y,25,FALSE),"")</f>
        <v>1.012</v>
      </c>
    </row>
    <row r="1738" spans="1:11" ht="18" x14ac:dyDescent="0.25">
      <c r="A1738" s="1025">
        <v>1600895</v>
      </c>
      <c r="B1738" s="1026" t="s">
        <v>7334</v>
      </c>
      <c r="C1738" s="1025" t="s">
        <v>273</v>
      </c>
      <c r="D1738" s="577">
        <f t="shared" ref="D1738:D1801" si="27">TRUNC(G1738*K1738,2)</f>
        <v>14.2</v>
      </c>
      <c r="G1738" s="1027">
        <v>14.04</v>
      </c>
      <c r="J1738" s="570" t="s">
        <v>5368</v>
      </c>
      <c r="K1738" s="645">
        <f>IFERROR(VLOOKUP(J1738,REAJUSTE!A:Y,25,FALSE),"")</f>
        <v>1.012</v>
      </c>
    </row>
    <row r="1739" spans="1:11" ht="18" x14ac:dyDescent="0.25">
      <c r="A1739" s="1025">
        <v>1600897</v>
      </c>
      <c r="B1739" s="1026" t="s">
        <v>7335</v>
      </c>
      <c r="C1739" s="1025" t="s">
        <v>273</v>
      </c>
      <c r="D1739" s="577">
        <f t="shared" si="27"/>
        <v>3.8</v>
      </c>
      <c r="G1739" s="1027">
        <v>3.76</v>
      </c>
      <c r="J1739" s="570" t="s">
        <v>5368</v>
      </c>
      <c r="K1739" s="645">
        <f>IFERROR(VLOOKUP(J1739,REAJUSTE!A:Y,25,FALSE),"")</f>
        <v>1.012</v>
      </c>
    </row>
    <row r="1740" spans="1:11" ht="18" x14ac:dyDescent="0.25">
      <c r="A1740" s="1025">
        <v>1619004</v>
      </c>
      <c r="B1740" s="1026" t="s">
        <v>7336</v>
      </c>
      <c r="C1740" s="1025" t="s">
        <v>272</v>
      </c>
      <c r="D1740" s="577">
        <f t="shared" si="27"/>
        <v>7.45</v>
      </c>
      <c r="G1740" s="1027">
        <v>7.37</v>
      </c>
      <c r="J1740" s="570" t="s">
        <v>5368</v>
      </c>
      <c r="K1740" s="645">
        <f>IFERROR(VLOOKUP(J1740,REAJUSTE!A:Y,25,FALSE),"")</f>
        <v>1.012</v>
      </c>
    </row>
    <row r="1741" spans="1:11" ht="18" x14ac:dyDescent="0.25">
      <c r="A1741" s="1025">
        <v>1600896</v>
      </c>
      <c r="B1741" s="1026" t="s">
        <v>7337</v>
      </c>
      <c r="C1741" s="1025" t="s">
        <v>273</v>
      </c>
      <c r="D1741" s="577">
        <f t="shared" si="27"/>
        <v>16.3</v>
      </c>
      <c r="G1741" s="1027">
        <v>16.11</v>
      </c>
      <c r="J1741" s="570" t="s">
        <v>5368</v>
      </c>
      <c r="K1741" s="645">
        <f>IFERROR(VLOOKUP(J1741,REAJUSTE!A:Y,25,FALSE),"")</f>
        <v>1.012</v>
      </c>
    </row>
    <row r="1742" spans="1:11" ht="18" x14ac:dyDescent="0.25">
      <c r="A1742" s="1025">
        <v>1619003</v>
      </c>
      <c r="B1742" s="1026" t="s">
        <v>7338</v>
      </c>
      <c r="C1742" s="1025" t="s">
        <v>272</v>
      </c>
      <c r="D1742" s="577">
        <f t="shared" si="27"/>
        <v>65.260000000000005</v>
      </c>
      <c r="G1742" s="1027">
        <v>64.489999999999995</v>
      </c>
      <c r="J1742" s="570" t="s">
        <v>5368</v>
      </c>
      <c r="K1742" s="645">
        <f>IFERROR(VLOOKUP(J1742,REAJUSTE!A:Y,25,FALSE),"")</f>
        <v>1.012</v>
      </c>
    </row>
    <row r="1743" spans="1:11" ht="18" x14ac:dyDescent="0.25">
      <c r="A1743" s="1025">
        <v>1619006</v>
      </c>
      <c r="B1743" s="1026" t="s">
        <v>17299</v>
      </c>
      <c r="C1743" s="1025" t="s">
        <v>272</v>
      </c>
      <c r="D1743" s="577">
        <f t="shared" si="27"/>
        <v>48.07</v>
      </c>
      <c r="G1743" s="1027">
        <v>47.5</v>
      </c>
      <c r="J1743" s="570" t="s">
        <v>5368</v>
      </c>
      <c r="K1743" s="645">
        <f>IFERROR(VLOOKUP(J1743,REAJUSTE!A:Y,25,FALSE),"")</f>
        <v>1.012</v>
      </c>
    </row>
    <row r="1744" spans="1:11" x14ac:dyDescent="0.25">
      <c r="A1744" s="1025">
        <v>1600414</v>
      </c>
      <c r="B1744" s="1026" t="s">
        <v>7339</v>
      </c>
      <c r="C1744" s="1025" t="s">
        <v>273</v>
      </c>
      <c r="D1744" s="577">
        <f t="shared" si="27"/>
        <v>1.1299999999999999</v>
      </c>
      <c r="G1744" s="1027">
        <v>1.1200000000000001</v>
      </c>
      <c r="J1744" s="570" t="s">
        <v>5368</v>
      </c>
      <c r="K1744" s="645">
        <f>IFERROR(VLOOKUP(J1744,REAJUSTE!A:Y,25,FALSE),"")</f>
        <v>1.012</v>
      </c>
    </row>
    <row r="1745" spans="1:11" ht="18" x14ac:dyDescent="0.25">
      <c r="A1745" s="1025">
        <v>1608148</v>
      </c>
      <c r="B1745" s="1026" t="s">
        <v>7340</v>
      </c>
      <c r="C1745" s="1025" t="s">
        <v>7</v>
      </c>
      <c r="D1745" s="577">
        <f t="shared" si="27"/>
        <v>241.32</v>
      </c>
      <c r="G1745" s="1027">
        <v>238.46</v>
      </c>
      <c r="J1745" s="570" t="s">
        <v>5368</v>
      </c>
      <c r="K1745" s="645">
        <f>IFERROR(VLOOKUP(J1745,REAJUSTE!A:Y,25,FALSE),"")</f>
        <v>1.012</v>
      </c>
    </row>
    <row r="1746" spans="1:11" ht="18" x14ac:dyDescent="0.25">
      <c r="A1746" s="1025">
        <v>1608021</v>
      </c>
      <c r="B1746" s="1026" t="s">
        <v>7341</v>
      </c>
      <c r="C1746" s="1025" t="s">
        <v>7</v>
      </c>
      <c r="D1746" s="577">
        <f t="shared" si="27"/>
        <v>71.75</v>
      </c>
      <c r="G1746" s="1027">
        <v>70.900000000000006</v>
      </c>
      <c r="J1746" s="570" t="s">
        <v>5368</v>
      </c>
      <c r="K1746" s="645">
        <f>IFERROR(VLOOKUP(J1746,REAJUSTE!A:Y,25,FALSE),"")</f>
        <v>1.012</v>
      </c>
    </row>
    <row r="1747" spans="1:11" ht="18" x14ac:dyDescent="0.25">
      <c r="A1747" s="1025">
        <v>1608024</v>
      </c>
      <c r="B1747" s="1026" t="s">
        <v>7342</v>
      </c>
      <c r="C1747" s="1025" t="s">
        <v>7</v>
      </c>
      <c r="D1747" s="577">
        <f t="shared" si="27"/>
        <v>74.59</v>
      </c>
      <c r="G1747" s="1027">
        <v>73.709999999999994</v>
      </c>
      <c r="J1747" s="570" t="s">
        <v>5368</v>
      </c>
      <c r="K1747" s="645">
        <f>IFERROR(VLOOKUP(J1747,REAJUSTE!A:Y,25,FALSE),"")</f>
        <v>1.012</v>
      </c>
    </row>
    <row r="1748" spans="1:11" ht="18" x14ac:dyDescent="0.25">
      <c r="A1748" s="1025">
        <v>1608026</v>
      </c>
      <c r="B1748" s="1026" t="s">
        <v>7343</v>
      </c>
      <c r="C1748" s="1025" t="s">
        <v>7</v>
      </c>
      <c r="D1748" s="577">
        <f t="shared" si="27"/>
        <v>86.32</v>
      </c>
      <c r="G1748" s="1027">
        <v>85.3</v>
      </c>
      <c r="J1748" s="570" t="s">
        <v>5368</v>
      </c>
      <c r="K1748" s="645">
        <f>IFERROR(VLOOKUP(J1748,REAJUSTE!A:Y,25,FALSE),"")</f>
        <v>1.012</v>
      </c>
    </row>
    <row r="1749" spans="1:11" ht="18" x14ac:dyDescent="0.25">
      <c r="A1749" s="1025">
        <v>1608142</v>
      </c>
      <c r="B1749" s="1026" t="s">
        <v>7344</v>
      </c>
      <c r="C1749" s="1025" t="s">
        <v>7</v>
      </c>
      <c r="D1749" s="577">
        <f t="shared" si="27"/>
        <v>100.8</v>
      </c>
      <c r="G1749" s="1027">
        <v>99.61</v>
      </c>
      <c r="J1749" s="570" t="s">
        <v>5368</v>
      </c>
      <c r="K1749" s="645">
        <f>IFERROR(VLOOKUP(J1749,REAJUSTE!A:Y,25,FALSE),"")</f>
        <v>1.012</v>
      </c>
    </row>
    <row r="1750" spans="1:11" ht="18" x14ac:dyDescent="0.25">
      <c r="A1750" s="1025">
        <v>1608143</v>
      </c>
      <c r="B1750" s="1026" t="s">
        <v>7345</v>
      </c>
      <c r="C1750" s="1025" t="s">
        <v>7</v>
      </c>
      <c r="D1750" s="577">
        <f t="shared" si="27"/>
        <v>104.28</v>
      </c>
      <c r="G1750" s="1027">
        <v>103.05</v>
      </c>
      <c r="J1750" s="570" t="s">
        <v>5368</v>
      </c>
      <c r="K1750" s="645">
        <f>IFERROR(VLOOKUP(J1750,REAJUSTE!A:Y,25,FALSE),"")</f>
        <v>1.012</v>
      </c>
    </row>
    <row r="1751" spans="1:11" ht="18" x14ac:dyDescent="0.25">
      <c r="A1751" s="1025">
        <v>1608144</v>
      </c>
      <c r="B1751" s="1026" t="s">
        <v>7346</v>
      </c>
      <c r="C1751" s="1025" t="s">
        <v>7</v>
      </c>
      <c r="D1751" s="577">
        <f t="shared" si="27"/>
        <v>112.62</v>
      </c>
      <c r="G1751" s="1027">
        <v>111.29</v>
      </c>
      <c r="J1751" s="570" t="s">
        <v>5368</v>
      </c>
      <c r="K1751" s="645">
        <f>IFERROR(VLOOKUP(J1751,REAJUSTE!A:Y,25,FALSE),"")</f>
        <v>1.012</v>
      </c>
    </row>
    <row r="1752" spans="1:11" ht="18" x14ac:dyDescent="0.25">
      <c r="A1752" s="1025">
        <v>1608145</v>
      </c>
      <c r="B1752" s="1026" t="s">
        <v>7347</v>
      </c>
      <c r="C1752" s="1025" t="s">
        <v>7</v>
      </c>
      <c r="D1752" s="577">
        <f t="shared" si="27"/>
        <v>117.21</v>
      </c>
      <c r="G1752" s="1027">
        <v>115.83</v>
      </c>
      <c r="J1752" s="570" t="s">
        <v>5368</v>
      </c>
      <c r="K1752" s="645">
        <f>IFERROR(VLOOKUP(J1752,REAJUSTE!A:Y,25,FALSE),"")</f>
        <v>1.012</v>
      </c>
    </row>
    <row r="1753" spans="1:11" ht="18" x14ac:dyDescent="0.25">
      <c r="A1753" s="1025">
        <v>1608146</v>
      </c>
      <c r="B1753" s="1026" t="s">
        <v>7348</v>
      </c>
      <c r="C1753" s="1025" t="s">
        <v>7</v>
      </c>
      <c r="D1753" s="577">
        <f t="shared" si="27"/>
        <v>134.78</v>
      </c>
      <c r="G1753" s="1027">
        <v>133.19</v>
      </c>
      <c r="J1753" s="570" t="s">
        <v>5368</v>
      </c>
      <c r="K1753" s="645">
        <f>IFERROR(VLOOKUP(J1753,REAJUSTE!A:Y,25,FALSE),"")</f>
        <v>1.012</v>
      </c>
    </row>
    <row r="1754" spans="1:11" ht="18" x14ac:dyDescent="0.25">
      <c r="A1754" s="1025">
        <v>1608147</v>
      </c>
      <c r="B1754" s="1026" t="s">
        <v>7349</v>
      </c>
      <c r="C1754" s="1025" t="s">
        <v>7</v>
      </c>
      <c r="D1754" s="577">
        <f t="shared" si="27"/>
        <v>179.73</v>
      </c>
      <c r="G1754" s="1027">
        <v>177.6</v>
      </c>
      <c r="J1754" s="570" t="s">
        <v>5368</v>
      </c>
      <c r="K1754" s="645">
        <f>IFERROR(VLOOKUP(J1754,REAJUSTE!A:Y,25,FALSE),"")</f>
        <v>1.012</v>
      </c>
    </row>
    <row r="1755" spans="1:11" ht="18" x14ac:dyDescent="0.25">
      <c r="A1755" s="1025">
        <v>1608019</v>
      </c>
      <c r="B1755" s="1026" t="s">
        <v>7350</v>
      </c>
      <c r="C1755" s="1025" t="s">
        <v>7</v>
      </c>
      <c r="D1755" s="577">
        <f t="shared" si="27"/>
        <v>18.97</v>
      </c>
      <c r="G1755" s="1027">
        <v>18.75</v>
      </c>
      <c r="J1755" s="570" t="s">
        <v>5368</v>
      </c>
      <c r="K1755" s="645">
        <f>IFERROR(VLOOKUP(J1755,REAJUSTE!A:Y,25,FALSE),"")</f>
        <v>1.012</v>
      </c>
    </row>
    <row r="1756" spans="1:11" ht="18" x14ac:dyDescent="0.25">
      <c r="A1756" s="1025">
        <v>1608020</v>
      </c>
      <c r="B1756" s="1026" t="s">
        <v>7351</v>
      </c>
      <c r="C1756" s="1025" t="s">
        <v>7</v>
      </c>
      <c r="D1756" s="577">
        <f t="shared" si="27"/>
        <v>30.1</v>
      </c>
      <c r="G1756" s="1027">
        <v>29.75</v>
      </c>
      <c r="J1756" s="570" t="s">
        <v>5368</v>
      </c>
      <c r="K1756" s="645">
        <f>IFERROR(VLOOKUP(J1756,REAJUSTE!A:Y,25,FALSE),"")</f>
        <v>1.012</v>
      </c>
    </row>
    <row r="1757" spans="1:11" ht="18" x14ac:dyDescent="0.25">
      <c r="A1757" s="1025">
        <v>1608025</v>
      </c>
      <c r="B1757" s="1026" t="s">
        <v>7352</v>
      </c>
      <c r="C1757" s="1025" t="s">
        <v>7</v>
      </c>
      <c r="D1757" s="577">
        <f t="shared" si="27"/>
        <v>36.799999999999997</v>
      </c>
      <c r="G1757" s="1027">
        <v>36.369999999999997</v>
      </c>
      <c r="J1757" s="570" t="s">
        <v>5368</v>
      </c>
      <c r="K1757" s="645">
        <f>IFERROR(VLOOKUP(J1757,REAJUSTE!A:Y,25,FALSE),"")</f>
        <v>1.012</v>
      </c>
    </row>
    <row r="1758" spans="1:11" x14ac:dyDescent="0.25">
      <c r="A1758" s="1025">
        <v>1600966</v>
      </c>
      <c r="B1758" s="1026" t="s">
        <v>7353</v>
      </c>
      <c r="C1758" s="1025" t="s">
        <v>7</v>
      </c>
      <c r="D1758" s="577">
        <f t="shared" si="27"/>
        <v>0.74</v>
      </c>
      <c r="G1758" s="1027">
        <v>0.74</v>
      </c>
      <c r="J1758" s="570" t="s">
        <v>5368</v>
      </c>
      <c r="K1758" s="645">
        <f>IFERROR(VLOOKUP(J1758,REAJUSTE!A:Y,25,FALSE),"")</f>
        <v>1.012</v>
      </c>
    </row>
    <row r="1759" spans="1:11" ht="18" x14ac:dyDescent="0.25">
      <c r="A1759" s="1025">
        <v>1600898</v>
      </c>
      <c r="B1759" s="1026" t="s">
        <v>7354</v>
      </c>
      <c r="C1759" s="1025" t="s">
        <v>273</v>
      </c>
      <c r="D1759" s="577">
        <f t="shared" si="27"/>
        <v>11.79</v>
      </c>
      <c r="G1759" s="1027">
        <v>11.66</v>
      </c>
      <c r="J1759" s="570" t="s">
        <v>5368</v>
      </c>
      <c r="K1759" s="645">
        <f>IFERROR(VLOOKUP(J1759,REAJUSTE!A:Y,25,FALSE),"")</f>
        <v>1.012</v>
      </c>
    </row>
    <row r="1760" spans="1:11" x14ac:dyDescent="0.25">
      <c r="A1760" s="1025">
        <v>1600441</v>
      </c>
      <c r="B1760" s="1026" t="s">
        <v>7355</v>
      </c>
      <c r="C1760" s="1025" t="s">
        <v>273</v>
      </c>
      <c r="D1760" s="577">
        <f t="shared" si="27"/>
        <v>3.97</v>
      </c>
      <c r="G1760" s="1027">
        <v>3.93</v>
      </c>
      <c r="J1760" s="570" t="s">
        <v>5368</v>
      </c>
      <c r="K1760" s="645">
        <f>IFERROR(VLOOKUP(J1760,REAJUSTE!A:Y,25,FALSE),"")</f>
        <v>1.012</v>
      </c>
    </row>
    <row r="1761" spans="1:11" ht="18" x14ac:dyDescent="0.25">
      <c r="A1761" s="1025">
        <v>1600404</v>
      </c>
      <c r="B1761" s="1026" t="s">
        <v>7356</v>
      </c>
      <c r="C1761" s="1025" t="s">
        <v>7</v>
      </c>
      <c r="D1761" s="577">
        <f t="shared" si="27"/>
        <v>9.9700000000000006</v>
      </c>
      <c r="G1761" s="1027">
        <v>9.86</v>
      </c>
      <c r="J1761" s="570" t="s">
        <v>5368</v>
      </c>
      <c r="K1761" s="645">
        <f>IFERROR(VLOOKUP(J1761,REAJUSTE!A:Y,25,FALSE),"")</f>
        <v>1.012</v>
      </c>
    </row>
    <row r="1762" spans="1:11" ht="18" x14ac:dyDescent="0.25">
      <c r="A1762" s="1025">
        <v>1600405</v>
      </c>
      <c r="B1762" s="1026" t="s">
        <v>7357</v>
      </c>
      <c r="C1762" s="1025" t="s">
        <v>7</v>
      </c>
      <c r="D1762" s="577">
        <f t="shared" si="27"/>
        <v>11.09</v>
      </c>
      <c r="G1762" s="1027">
        <v>10.96</v>
      </c>
      <c r="J1762" s="570" t="s">
        <v>5368</v>
      </c>
      <c r="K1762" s="645">
        <f>IFERROR(VLOOKUP(J1762,REAJUSTE!A:Y,25,FALSE),"")</f>
        <v>1.012</v>
      </c>
    </row>
    <row r="1763" spans="1:11" ht="36" x14ac:dyDescent="0.25">
      <c r="A1763" s="1025">
        <v>1716605</v>
      </c>
      <c r="B1763" s="1026" t="s">
        <v>7358</v>
      </c>
      <c r="C1763" s="1025" t="s">
        <v>272</v>
      </c>
      <c r="D1763" s="577">
        <f t="shared" si="27"/>
        <v>117.71</v>
      </c>
      <c r="G1763" s="1027">
        <v>116.32</v>
      </c>
      <c r="J1763" s="570" t="s">
        <v>5368</v>
      </c>
      <c r="K1763" s="645">
        <f>IFERROR(VLOOKUP(J1763,REAJUSTE!A:Y,25,FALSE),"")</f>
        <v>1.012</v>
      </c>
    </row>
    <row r="1764" spans="1:11" ht="36" x14ac:dyDescent="0.25">
      <c r="A1764" s="1025">
        <v>1716610</v>
      </c>
      <c r="B1764" s="1026" t="s">
        <v>7359</v>
      </c>
      <c r="C1764" s="1025" t="s">
        <v>272</v>
      </c>
      <c r="D1764" s="577">
        <f t="shared" si="27"/>
        <v>122.42</v>
      </c>
      <c r="G1764" s="1027">
        <v>120.97</v>
      </c>
      <c r="J1764" s="570" t="s">
        <v>5368</v>
      </c>
      <c r="K1764" s="645">
        <f>IFERROR(VLOOKUP(J1764,REAJUSTE!A:Y,25,FALSE),"")</f>
        <v>1.012</v>
      </c>
    </row>
    <row r="1765" spans="1:11" ht="36" x14ac:dyDescent="0.25">
      <c r="A1765" s="1025">
        <v>1716611</v>
      </c>
      <c r="B1765" s="1026" t="s">
        <v>7360</v>
      </c>
      <c r="C1765" s="1025" t="s">
        <v>272</v>
      </c>
      <c r="D1765" s="577">
        <f t="shared" si="27"/>
        <v>123</v>
      </c>
      <c r="G1765" s="1027">
        <v>121.55</v>
      </c>
      <c r="J1765" s="570" t="s">
        <v>5368</v>
      </c>
      <c r="K1765" s="645">
        <f>IFERROR(VLOOKUP(J1765,REAJUSTE!A:Y,25,FALSE),"")</f>
        <v>1.012</v>
      </c>
    </row>
    <row r="1766" spans="1:11" ht="36" x14ac:dyDescent="0.25">
      <c r="A1766" s="1025">
        <v>1716612</v>
      </c>
      <c r="B1766" s="1026" t="s">
        <v>7361</v>
      </c>
      <c r="C1766" s="1025" t="s">
        <v>272</v>
      </c>
      <c r="D1766" s="577">
        <f t="shared" si="27"/>
        <v>123.59</v>
      </c>
      <c r="G1766" s="1027">
        <v>122.13</v>
      </c>
      <c r="J1766" s="570" t="s">
        <v>5368</v>
      </c>
      <c r="K1766" s="645">
        <f>IFERROR(VLOOKUP(J1766,REAJUSTE!A:Y,25,FALSE),"")</f>
        <v>1.012</v>
      </c>
    </row>
    <row r="1767" spans="1:11" ht="36" x14ac:dyDescent="0.25">
      <c r="A1767" s="1025">
        <v>1716613</v>
      </c>
      <c r="B1767" s="1026" t="s">
        <v>7362</v>
      </c>
      <c r="C1767" s="1025" t="s">
        <v>272</v>
      </c>
      <c r="D1767" s="577">
        <f t="shared" si="27"/>
        <v>124.18</v>
      </c>
      <c r="G1767" s="1027">
        <v>122.71</v>
      </c>
      <c r="J1767" s="570" t="s">
        <v>5368</v>
      </c>
      <c r="K1767" s="645">
        <f>IFERROR(VLOOKUP(J1767,REAJUSTE!A:Y,25,FALSE),"")</f>
        <v>1.012</v>
      </c>
    </row>
    <row r="1768" spans="1:11" ht="36" x14ac:dyDescent="0.25">
      <c r="A1768" s="1025">
        <v>1716614</v>
      </c>
      <c r="B1768" s="1026" t="s">
        <v>7363</v>
      </c>
      <c r="C1768" s="1025" t="s">
        <v>272</v>
      </c>
      <c r="D1768" s="577">
        <f t="shared" si="27"/>
        <v>125.35</v>
      </c>
      <c r="G1768" s="1027">
        <v>123.87</v>
      </c>
      <c r="J1768" s="570" t="s">
        <v>5368</v>
      </c>
      <c r="K1768" s="645">
        <f>IFERROR(VLOOKUP(J1768,REAJUSTE!A:Y,25,FALSE),"")</f>
        <v>1.012</v>
      </c>
    </row>
    <row r="1769" spans="1:11" ht="36" x14ac:dyDescent="0.25">
      <c r="A1769" s="1025">
        <v>1716615</v>
      </c>
      <c r="B1769" s="1026" t="s">
        <v>7364</v>
      </c>
      <c r="C1769" s="1025" t="s">
        <v>272</v>
      </c>
      <c r="D1769" s="577">
        <f t="shared" si="27"/>
        <v>126.53</v>
      </c>
      <c r="G1769" s="1027">
        <v>125.03</v>
      </c>
      <c r="J1769" s="570" t="s">
        <v>5368</v>
      </c>
      <c r="K1769" s="645">
        <f>IFERROR(VLOOKUP(J1769,REAJUSTE!A:Y,25,FALSE),"")</f>
        <v>1.012</v>
      </c>
    </row>
    <row r="1770" spans="1:11" ht="36" x14ac:dyDescent="0.25">
      <c r="A1770" s="1025">
        <v>1716616</v>
      </c>
      <c r="B1770" s="1026" t="s">
        <v>7365</v>
      </c>
      <c r="C1770" s="1025" t="s">
        <v>272</v>
      </c>
      <c r="D1770" s="577">
        <f t="shared" si="27"/>
        <v>128.29</v>
      </c>
      <c r="G1770" s="1027">
        <v>126.77</v>
      </c>
      <c r="J1770" s="570" t="s">
        <v>5368</v>
      </c>
      <c r="K1770" s="645">
        <f>IFERROR(VLOOKUP(J1770,REAJUSTE!A:Y,25,FALSE),"")</f>
        <v>1.012</v>
      </c>
    </row>
    <row r="1771" spans="1:11" ht="36" x14ac:dyDescent="0.25">
      <c r="A1771" s="1025">
        <v>1716606</v>
      </c>
      <c r="B1771" s="1026" t="s">
        <v>7366</v>
      </c>
      <c r="C1771" s="1025" t="s">
        <v>272</v>
      </c>
      <c r="D1771" s="577">
        <f t="shared" si="27"/>
        <v>119.47</v>
      </c>
      <c r="G1771" s="1027">
        <v>118.06</v>
      </c>
      <c r="J1771" s="570" t="s">
        <v>5368</v>
      </c>
      <c r="K1771" s="645">
        <f>IFERROR(VLOOKUP(J1771,REAJUSTE!A:Y,25,FALSE),"")</f>
        <v>1.012</v>
      </c>
    </row>
    <row r="1772" spans="1:11" ht="36" x14ac:dyDescent="0.25">
      <c r="A1772" s="1025">
        <v>1716617</v>
      </c>
      <c r="B1772" s="1026" t="s">
        <v>7367</v>
      </c>
      <c r="C1772" s="1025" t="s">
        <v>272</v>
      </c>
      <c r="D1772" s="577">
        <f t="shared" si="27"/>
        <v>129.46</v>
      </c>
      <c r="G1772" s="1027">
        <v>127.93</v>
      </c>
      <c r="J1772" s="570" t="s">
        <v>5368</v>
      </c>
      <c r="K1772" s="645">
        <f>IFERROR(VLOOKUP(J1772,REAJUSTE!A:Y,25,FALSE),"")</f>
        <v>1.012</v>
      </c>
    </row>
    <row r="1773" spans="1:11" ht="36" x14ac:dyDescent="0.25">
      <c r="A1773" s="1025">
        <v>1716607</v>
      </c>
      <c r="B1773" s="1026" t="s">
        <v>7368</v>
      </c>
      <c r="C1773" s="1025" t="s">
        <v>272</v>
      </c>
      <c r="D1773" s="577">
        <f t="shared" si="27"/>
        <v>120.06</v>
      </c>
      <c r="G1773" s="1027">
        <v>118.64</v>
      </c>
      <c r="J1773" s="570" t="s">
        <v>5368</v>
      </c>
      <c r="K1773" s="645">
        <f>IFERROR(VLOOKUP(J1773,REAJUSTE!A:Y,25,FALSE),"")</f>
        <v>1.012</v>
      </c>
    </row>
    <row r="1774" spans="1:11" ht="36" x14ac:dyDescent="0.25">
      <c r="A1774" s="1025">
        <v>1716608</v>
      </c>
      <c r="B1774" s="1026" t="s">
        <v>7369</v>
      </c>
      <c r="C1774" s="1025" t="s">
        <v>272</v>
      </c>
      <c r="D1774" s="577">
        <f t="shared" si="27"/>
        <v>121.24</v>
      </c>
      <c r="G1774" s="1027">
        <v>119.81</v>
      </c>
      <c r="J1774" s="570" t="s">
        <v>5368</v>
      </c>
      <c r="K1774" s="645">
        <f>IFERROR(VLOOKUP(J1774,REAJUSTE!A:Y,25,FALSE),"")</f>
        <v>1.012</v>
      </c>
    </row>
    <row r="1775" spans="1:11" ht="36" x14ac:dyDescent="0.25">
      <c r="A1775" s="1025">
        <v>1716609</v>
      </c>
      <c r="B1775" s="1026" t="s">
        <v>7370</v>
      </c>
      <c r="C1775" s="1025" t="s">
        <v>272</v>
      </c>
      <c r="D1775" s="577">
        <f t="shared" si="27"/>
        <v>121.83</v>
      </c>
      <c r="G1775" s="1027">
        <v>120.39</v>
      </c>
      <c r="J1775" s="570" t="s">
        <v>5368</v>
      </c>
      <c r="K1775" s="645">
        <f>IFERROR(VLOOKUP(J1775,REAJUSTE!A:Y,25,FALSE),"")</f>
        <v>1.012</v>
      </c>
    </row>
    <row r="1776" spans="1:11" ht="27" x14ac:dyDescent="0.25">
      <c r="A1776" s="1025">
        <v>1716604</v>
      </c>
      <c r="B1776" s="1026" t="s">
        <v>7371</v>
      </c>
      <c r="C1776" s="1025" t="s">
        <v>272</v>
      </c>
      <c r="D1776" s="577">
        <f t="shared" si="27"/>
        <v>66.61</v>
      </c>
      <c r="G1776" s="1027">
        <v>65.83</v>
      </c>
      <c r="J1776" s="570" t="s">
        <v>5368</v>
      </c>
      <c r="K1776" s="645">
        <f>IFERROR(VLOOKUP(J1776,REAJUSTE!A:Y,25,FALSE),"")</f>
        <v>1.012</v>
      </c>
    </row>
    <row r="1777" spans="1:11" ht="27" x14ac:dyDescent="0.25">
      <c r="A1777" s="1025">
        <v>1716623</v>
      </c>
      <c r="B1777" s="1026" t="s">
        <v>7372</v>
      </c>
      <c r="C1777" s="1025" t="s">
        <v>272</v>
      </c>
      <c r="D1777" s="577">
        <f t="shared" si="27"/>
        <v>65.33</v>
      </c>
      <c r="G1777" s="1027">
        <v>64.56</v>
      </c>
      <c r="J1777" s="570" t="s">
        <v>5368</v>
      </c>
      <c r="K1777" s="645">
        <f>IFERROR(VLOOKUP(J1777,REAJUSTE!A:Y,25,FALSE),"")</f>
        <v>1.012</v>
      </c>
    </row>
    <row r="1778" spans="1:11" ht="27" x14ac:dyDescent="0.25">
      <c r="A1778" s="1025">
        <v>1716624</v>
      </c>
      <c r="B1778" s="1026" t="s">
        <v>7373</v>
      </c>
      <c r="C1778" s="1025" t="s">
        <v>272</v>
      </c>
      <c r="D1778" s="577">
        <f t="shared" si="27"/>
        <v>116.43</v>
      </c>
      <c r="G1778" s="1027">
        <v>115.05</v>
      </c>
      <c r="J1778" s="570" t="s">
        <v>5368</v>
      </c>
      <c r="K1778" s="645">
        <f>IFERROR(VLOOKUP(J1778,REAJUSTE!A:Y,25,FALSE),"")</f>
        <v>1.012</v>
      </c>
    </row>
    <row r="1779" spans="1:11" ht="27" x14ac:dyDescent="0.25">
      <c r="A1779" s="1025">
        <v>1716629</v>
      </c>
      <c r="B1779" s="1026" t="s">
        <v>7374</v>
      </c>
      <c r="C1779" s="1025" t="s">
        <v>272</v>
      </c>
      <c r="D1779" s="577">
        <f t="shared" si="27"/>
        <v>121.12</v>
      </c>
      <c r="G1779" s="1027">
        <v>119.69</v>
      </c>
      <c r="J1779" s="570" t="s">
        <v>5368</v>
      </c>
      <c r="K1779" s="645">
        <f>IFERROR(VLOOKUP(J1779,REAJUSTE!A:Y,25,FALSE),"")</f>
        <v>1.012</v>
      </c>
    </row>
    <row r="1780" spans="1:11" ht="27" x14ac:dyDescent="0.25">
      <c r="A1780" s="1025">
        <v>1716630</v>
      </c>
      <c r="B1780" s="1026" t="s">
        <v>7375</v>
      </c>
      <c r="C1780" s="1025" t="s">
        <v>272</v>
      </c>
      <c r="D1780" s="577">
        <f t="shared" si="27"/>
        <v>121.71</v>
      </c>
      <c r="G1780" s="1027">
        <v>120.27</v>
      </c>
      <c r="J1780" s="570" t="s">
        <v>5368</v>
      </c>
      <c r="K1780" s="645">
        <f>IFERROR(VLOOKUP(J1780,REAJUSTE!A:Y,25,FALSE),"")</f>
        <v>1.012</v>
      </c>
    </row>
    <row r="1781" spans="1:11" ht="27" x14ac:dyDescent="0.25">
      <c r="A1781" s="1025">
        <v>1716631</v>
      </c>
      <c r="B1781" s="1026" t="s">
        <v>7376</v>
      </c>
      <c r="C1781" s="1025" t="s">
        <v>272</v>
      </c>
      <c r="D1781" s="577">
        <f t="shared" si="27"/>
        <v>122.3</v>
      </c>
      <c r="G1781" s="1027">
        <v>120.85</v>
      </c>
      <c r="J1781" s="570" t="s">
        <v>5368</v>
      </c>
      <c r="K1781" s="645">
        <f>IFERROR(VLOOKUP(J1781,REAJUSTE!A:Y,25,FALSE),"")</f>
        <v>1.012</v>
      </c>
    </row>
    <row r="1782" spans="1:11" ht="27" x14ac:dyDescent="0.25">
      <c r="A1782" s="1025">
        <v>1716632</v>
      </c>
      <c r="B1782" s="1026" t="s">
        <v>7377</v>
      </c>
      <c r="C1782" s="1025" t="s">
        <v>272</v>
      </c>
      <c r="D1782" s="577">
        <f t="shared" si="27"/>
        <v>122.88</v>
      </c>
      <c r="G1782" s="1027">
        <v>121.43</v>
      </c>
      <c r="J1782" s="570" t="s">
        <v>5368</v>
      </c>
      <c r="K1782" s="645">
        <f>IFERROR(VLOOKUP(J1782,REAJUSTE!A:Y,25,FALSE),"")</f>
        <v>1.012</v>
      </c>
    </row>
    <row r="1783" spans="1:11" ht="27" x14ac:dyDescent="0.25">
      <c r="A1783" s="1025">
        <v>1716633</v>
      </c>
      <c r="B1783" s="1026" t="s">
        <v>7378</v>
      </c>
      <c r="C1783" s="1025" t="s">
        <v>272</v>
      </c>
      <c r="D1783" s="577">
        <f t="shared" si="27"/>
        <v>124.06</v>
      </c>
      <c r="G1783" s="1027">
        <v>122.59</v>
      </c>
      <c r="J1783" s="570" t="s">
        <v>5368</v>
      </c>
      <c r="K1783" s="645">
        <f>IFERROR(VLOOKUP(J1783,REAJUSTE!A:Y,25,FALSE),"")</f>
        <v>1.012</v>
      </c>
    </row>
    <row r="1784" spans="1:11" ht="27" x14ac:dyDescent="0.25">
      <c r="A1784" s="1025">
        <v>1716634</v>
      </c>
      <c r="B1784" s="1026" t="s">
        <v>7379</v>
      </c>
      <c r="C1784" s="1025" t="s">
        <v>272</v>
      </c>
      <c r="D1784" s="577">
        <f t="shared" si="27"/>
        <v>125.24</v>
      </c>
      <c r="G1784" s="1027">
        <v>123.76</v>
      </c>
      <c r="J1784" s="570" t="s">
        <v>5368</v>
      </c>
      <c r="K1784" s="645">
        <f>IFERROR(VLOOKUP(J1784,REAJUSTE!A:Y,25,FALSE),"")</f>
        <v>1.012</v>
      </c>
    </row>
    <row r="1785" spans="1:11" ht="27" x14ac:dyDescent="0.25">
      <c r="A1785" s="1025">
        <v>1716635</v>
      </c>
      <c r="B1785" s="1026" t="s">
        <v>7380</v>
      </c>
      <c r="C1785" s="1025" t="s">
        <v>272</v>
      </c>
      <c r="D1785" s="577">
        <f t="shared" si="27"/>
        <v>127</v>
      </c>
      <c r="G1785" s="1027">
        <v>125.5</v>
      </c>
      <c r="J1785" s="570" t="s">
        <v>5368</v>
      </c>
      <c r="K1785" s="645">
        <f>IFERROR(VLOOKUP(J1785,REAJUSTE!A:Y,25,FALSE),"")</f>
        <v>1.012</v>
      </c>
    </row>
    <row r="1786" spans="1:11" ht="27" x14ac:dyDescent="0.25">
      <c r="A1786" s="1025">
        <v>1716625</v>
      </c>
      <c r="B1786" s="1026" t="s">
        <v>7381</v>
      </c>
      <c r="C1786" s="1025" t="s">
        <v>272</v>
      </c>
      <c r="D1786" s="577">
        <f t="shared" si="27"/>
        <v>118.19</v>
      </c>
      <c r="G1786" s="1027">
        <v>116.79</v>
      </c>
      <c r="J1786" s="570" t="s">
        <v>5368</v>
      </c>
      <c r="K1786" s="645">
        <f>IFERROR(VLOOKUP(J1786,REAJUSTE!A:Y,25,FALSE),"")</f>
        <v>1.012</v>
      </c>
    </row>
    <row r="1787" spans="1:11" ht="27" x14ac:dyDescent="0.25">
      <c r="A1787" s="1025">
        <v>1716636</v>
      </c>
      <c r="B1787" s="1026" t="s">
        <v>7382</v>
      </c>
      <c r="C1787" s="1025" t="s">
        <v>272</v>
      </c>
      <c r="D1787" s="577">
        <f t="shared" si="27"/>
        <v>128.16999999999999</v>
      </c>
      <c r="G1787" s="1027">
        <v>126.66</v>
      </c>
      <c r="J1787" s="570" t="s">
        <v>5368</v>
      </c>
      <c r="K1787" s="645">
        <f>IFERROR(VLOOKUP(J1787,REAJUSTE!A:Y,25,FALSE),"")</f>
        <v>1.012</v>
      </c>
    </row>
    <row r="1788" spans="1:11" ht="27" x14ac:dyDescent="0.25">
      <c r="A1788" s="1025">
        <v>1716626</v>
      </c>
      <c r="B1788" s="1026" t="s">
        <v>7383</v>
      </c>
      <c r="C1788" s="1025" t="s">
        <v>272</v>
      </c>
      <c r="D1788" s="577">
        <f t="shared" si="27"/>
        <v>118.77</v>
      </c>
      <c r="G1788" s="1027">
        <v>117.37</v>
      </c>
      <c r="J1788" s="570" t="s">
        <v>5368</v>
      </c>
      <c r="K1788" s="645">
        <f>IFERROR(VLOOKUP(J1788,REAJUSTE!A:Y,25,FALSE),"")</f>
        <v>1.012</v>
      </c>
    </row>
    <row r="1789" spans="1:11" ht="27" x14ac:dyDescent="0.25">
      <c r="A1789" s="1025">
        <v>1716627</v>
      </c>
      <c r="B1789" s="1026" t="s">
        <v>7384</v>
      </c>
      <c r="C1789" s="1025" t="s">
        <v>272</v>
      </c>
      <c r="D1789" s="577">
        <f t="shared" si="27"/>
        <v>119.95</v>
      </c>
      <c r="G1789" s="1027">
        <v>118.53</v>
      </c>
      <c r="J1789" s="570" t="s">
        <v>5368</v>
      </c>
      <c r="K1789" s="645">
        <f>IFERROR(VLOOKUP(J1789,REAJUSTE!A:Y,25,FALSE),"")</f>
        <v>1.012</v>
      </c>
    </row>
    <row r="1790" spans="1:11" ht="27" x14ac:dyDescent="0.25">
      <c r="A1790" s="1025">
        <v>1716628</v>
      </c>
      <c r="B1790" s="1026" t="s">
        <v>7385</v>
      </c>
      <c r="C1790" s="1025" t="s">
        <v>272</v>
      </c>
      <c r="D1790" s="577">
        <f t="shared" si="27"/>
        <v>120.53</v>
      </c>
      <c r="G1790" s="1027">
        <v>119.11</v>
      </c>
      <c r="J1790" s="570" t="s">
        <v>5368</v>
      </c>
      <c r="K1790" s="645">
        <f>IFERROR(VLOOKUP(J1790,REAJUSTE!A:Y,25,FALSE),"")</f>
        <v>1.012</v>
      </c>
    </row>
    <row r="1791" spans="1:11" ht="27" x14ac:dyDescent="0.25">
      <c r="A1791" s="1025">
        <v>1716640</v>
      </c>
      <c r="B1791" s="1026" t="s">
        <v>7386</v>
      </c>
      <c r="C1791" s="1025" t="s">
        <v>272</v>
      </c>
      <c r="D1791" s="577">
        <f t="shared" si="27"/>
        <v>32.619999999999997</v>
      </c>
      <c r="G1791" s="1027">
        <v>32.24</v>
      </c>
      <c r="J1791" s="570" t="s">
        <v>5368</v>
      </c>
      <c r="K1791" s="645">
        <f>IFERROR(VLOOKUP(J1791,REAJUSTE!A:Y,25,FALSE),"")</f>
        <v>1.012</v>
      </c>
    </row>
    <row r="1792" spans="1:11" ht="27" x14ac:dyDescent="0.25">
      <c r="A1792" s="1025">
        <v>1716641</v>
      </c>
      <c r="B1792" s="1026" t="s">
        <v>7387</v>
      </c>
      <c r="C1792" s="1025" t="s">
        <v>272</v>
      </c>
      <c r="D1792" s="577">
        <f t="shared" si="27"/>
        <v>41.87</v>
      </c>
      <c r="G1792" s="1027">
        <v>41.38</v>
      </c>
      <c r="J1792" s="570" t="s">
        <v>5368</v>
      </c>
      <c r="K1792" s="645">
        <f>IFERROR(VLOOKUP(J1792,REAJUSTE!A:Y,25,FALSE),"")</f>
        <v>1.012</v>
      </c>
    </row>
    <row r="1793" spans="1:11" ht="36" x14ac:dyDescent="0.25">
      <c r="A1793" s="1025">
        <v>1716646</v>
      </c>
      <c r="B1793" s="1026" t="s">
        <v>7388</v>
      </c>
      <c r="C1793" s="1025" t="s">
        <v>272</v>
      </c>
      <c r="D1793" s="577">
        <f t="shared" si="27"/>
        <v>42.46</v>
      </c>
      <c r="G1793" s="1027">
        <v>41.96</v>
      </c>
      <c r="J1793" s="570" t="s">
        <v>5368</v>
      </c>
      <c r="K1793" s="645">
        <f>IFERROR(VLOOKUP(J1793,REAJUSTE!A:Y,25,FALSE),"")</f>
        <v>1.012</v>
      </c>
    </row>
    <row r="1794" spans="1:11" ht="36" x14ac:dyDescent="0.25">
      <c r="A1794" s="1025">
        <v>1716647</v>
      </c>
      <c r="B1794" s="1026" t="s">
        <v>7389</v>
      </c>
      <c r="C1794" s="1025" t="s">
        <v>272</v>
      </c>
      <c r="D1794" s="577">
        <f t="shared" si="27"/>
        <v>42.52</v>
      </c>
      <c r="G1794" s="1027">
        <v>42.02</v>
      </c>
      <c r="J1794" s="570" t="s">
        <v>5368</v>
      </c>
      <c r="K1794" s="645">
        <f>IFERROR(VLOOKUP(J1794,REAJUSTE!A:Y,25,FALSE),"")</f>
        <v>1.012</v>
      </c>
    </row>
    <row r="1795" spans="1:11" ht="36" x14ac:dyDescent="0.25">
      <c r="A1795" s="1025">
        <v>1716648</v>
      </c>
      <c r="B1795" s="1026" t="s">
        <v>7390</v>
      </c>
      <c r="C1795" s="1025" t="s">
        <v>272</v>
      </c>
      <c r="D1795" s="577">
        <f t="shared" si="27"/>
        <v>42.63</v>
      </c>
      <c r="G1795" s="1027">
        <v>42.13</v>
      </c>
      <c r="J1795" s="570" t="s">
        <v>5368</v>
      </c>
      <c r="K1795" s="645">
        <f>IFERROR(VLOOKUP(J1795,REAJUSTE!A:Y,25,FALSE),"")</f>
        <v>1.012</v>
      </c>
    </row>
    <row r="1796" spans="1:11" ht="36" x14ac:dyDescent="0.25">
      <c r="A1796" s="1025">
        <v>1716649</v>
      </c>
      <c r="B1796" s="1026" t="s">
        <v>7391</v>
      </c>
      <c r="C1796" s="1025" t="s">
        <v>272</v>
      </c>
      <c r="D1796" s="577">
        <f t="shared" si="27"/>
        <v>42.69</v>
      </c>
      <c r="G1796" s="1027">
        <v>42.19</v>
      </c>
      <c r="J1796" s="570" t="s">
        <v>5368</v>
      </c>
      <c r="K1796" s="645">
        <f>IFERROR(VLOOKUP(J1796,REAJUSTE!A:Y,25,FALSE),"")</f>
        <v>1.012</v>
      </c>
    </row>
    <row r="1797" spans="1:11" ht="36" x14ac:dyDescent="0.25">
      <c r="A1797" s="1025">
        <v>1716650</v>
      </c>
      <c r="B1797" s="1026" t="s">
        <v>7392</v>
      </c>
      <c r="C1797" s="1025" t="s">
        <v>272</v>
      </c>
      <c r="D1797" s="577">
        <f t="shared" si="27"/>
        <v>42.81</v>
      </c>
      <c r="G1797" s="1027">
        <v>42.31</v>
      </c>
      <c r="J1797" s="570" t="s">
        <v>5368</v>
      </c>
      <c r="K1797" s="645">
        <f>IFERROR(VLOOKUP(J1797,REAJUSTE!A:Y,25,FALSE),"")</f>
        <v>1.012</v>
      </c>
    </row>
    <row r="1798" spans="1:11" ht="36" x14ac:dyDescent="0.25">
      <c r="A1798" s="1025">
        <v>1716651</v>
      </c>
      <c r="B1798" s="1026" t="s">
        <v>7393</v>
      </c>
      <c r="C1798" s="1025" t="s">
        <v>272</v>
      </c>
      <c r="D1798" s="577">
        <f t="shared" si="27"/>
        <v>42.93</v>
      </c>
      <c r="G1798" s="1027">
        <v>42.43</v>
      </c>
      <c r="J1798" s="570" t="s">
        <v>5368</v>
      </c>
      <c r="K1798" s="645">
        <f>IFERROR(VLOOKUP(J1798,REAJUSTE!A:Y,25,FALSE),"")</f>
        <v>1.012</v>
      </c>
    </row>
    <row r="1799" spans="1:11" ht="36" x14ac:dyDescent="0.25">
      <c r="A1799" s="1025">
        <v>1716652</v>
      </c>
      <c r="B1799" s="1026" t="s">
        <v>7394</v>
      </c>
      <c r="C1799" s="1025" t="s">
        <v>272</v>
      </c>
      <c r="D1799" s="577">
        <f t="shared" si="27"/>
        <v>43.17</v>
      </c>
      <c r="G1799" s="1027">
        <v>42.66</v>
      </c>
      <c r="J1799" s="570" t="s">
        <v>5368</v>
      </c>
      <c r="K1799" s="645">
        <f>IFERROR(VLOOKUP(J1799,REAJUSTE!A:Y,25,FALSE),"")</f>
        <v>1.012</v>
      </c>
    </row>
    <row r="1800" spans="1:11" ht="36" x14ac:dyDescent="0.25">
      <c r="A1800" s="1025">
        <v>1716642</v>
      </c>
      <c r="B1800" s="1026" t="s">
        <v>7395</v>
      </c>
      <c r="C1800" s="1025" t="s">
        <v>272</v>
      </c>
      <c r="D1800" s="577">
        <f t="shared" si="27"/>
        <v>42.04</v>
      </c>
      <c r="G1800" s="1027">
        <v>41.55</v>
      </c>
      <c r="J1800" s="570" t="s">
        <v>5368</v>
      </c>
      <c r="K1800" s="645">
        <f>IFERROR(VLOOKUP(J1800,REAJUSTE!A:Y,25,FALSE),"")</f>
        <v>1.012</v>
      </c>
    </row>
    <row r="1801" spans="1:11" ht="27" x14ac:dyDescent="0.25">
      <c r="A1801" s="1025">
        <v>1716653</v>
      </c>
      <c r="B1801" s="1026" t="s">
        <v>7396</v>
      </c>
      <c r="C1801" s="1025" t="s">
        <v>272</v>
      </c>
      <c r="D1801" s="577">
        <f t="shared" si="27"/>
        <v>43.34</v>
      </c>
      <c r="G1801" s="1027">
        <v>42.83</v>
      </c>
      <c r="J1801" s="570" t="s">
        <v>5368</v>
      </c>
      <c r="K1801" s="645">
        <f>IFERROR(VLOOKUP(J1801,REAJUSTE!A:Y,25,FALSE),"")</f>
        <v>1.012</v>
      </c>
    </row>
    <row r="1802" spans="1:11" ht="36" x14ac:dyDescent="0.25">
      <c r="A1802" s="1025">
        <v>1716643</v>
      </c>
      <c r="B1802" s="1026" t="s">
        <v>7397</v>
      </c>
      <c r="C1802" s="1025" t="s">
        <v>272</v>
      </c>
      <c r="D1802" s="577">
        <f t="shared" ref="D1802:D1865" si="28">TRUNC(G1802*K1802,2)</f>
        <v>42.17</v>
      </c>
      <c r="G1802" s="1027">
        <v>41.67</v>
      </c>
      <c r="J1802" s="570" t="s">
        <v>5368</v>
      </c>
      <c r="K1802" s="645">
        <f>IFERROR(VLOOKUP(J1802,REAJUSTE!A:Y,25,FALSE),"")</f>
        <v>1.012</v>
      </c>
    </row>
    <row r="1803" spans="1:11" ht="36" x14ac:dyDescent="0.25">
      <c r="A1803" s="1025">
        <v>1716644</v>
      </c>
      <c r="B1803" s="1026" t="s">
        <v>7398</v>
      </c>
      <c r="C1803" s="1025" t="s">
        <v>272</v>
      </c>
      <c r="D1803" s="577">
        <f t="shared" si="28"/>
        <v>42.28</v>
      </c>
      <c r="G1803" s="1027">
        <v>41.78</v>
      </c>
      <c r="J1803" s="570" t="s">
        <v>5368</v>
      </c>
      <c r="K1803" s="645">
        <f>IFERROR(VLOOKUP(J1803,REAJUSTE!A:Y,25,FALSE),"")</f>
        <v>1.012</v>
      </c>
    </row>
    <row r="1804" spans="1:11" ht="36" x14ac:dyDescent="0.25">
      <c r="A1804" s="1025">
        <v>1716645</v>
      </c>
      <c r="B1804" s="1026" t="s">
        <v>7399</v>
      </c>
      <c r="C1804" s="1025" t="s">
        <v>272</v>
      </c>
      <c r="D1804" s="577">
        <f t="shared" si="28"/>
        <v>42.34</v>
      </c>
      <c r="G1804" s="1027">
        <v>41.84</v>
      </c>
      <c r="J1804" s="570" t="s">
        <v>5368</v>
      </c>
      <c r="K1804" s="645">
        <f>IFERROR(VLOOKUP(J1804,REAJUSTE!A:Y,25,FALSE),"")</f>
        <v>1.012</v>
      </c>
    </row>
    <row r="1805" spans="1:11" ht="27" x14ac:dyDescent="0.25">
      <c r="A1805" s="1025">
        <v>1716622</v>
      </c>
      <c r="B1805" s="1026" t="s">
        <v>7400</v>
      </c>
      <c r="C1805" s="1025" t="s">
        <v>272</v>
      </c>
      <c r="D1805" s="577">
        <f t="shared" si="28"/>
        <v>88.92</v>
      </c>
      <c r="G1805" s="1027">
        <v>87.87</v>
      </c>
      <c r="J1805" s="570" t="s">
        <v>5368</v>
      </c>
      <c r="K1805" s="645">
        <f>IFERROR(VLOOKUP(J1805,REAJUSTE!A:Y,25,FALSE),"")</f>
        <v>1.012</v>
      </c>
    </row>
    <row r="1806" spans="1:11" ht="36" x14ac:dyDescent="0.25">
      <c r="A1806" s="1025">
        <v>1716603</v>
      </c>
      <c r="B1806" s="1026" t="s">
        <v>7401</v>
      </c>
      <c r="C1806" s="1025" t="s">
        <v>272</v>
      </c>
      <c r="D1806" s="577">
        <f t="shared" si="28"/>
        <v>88.92</v>
      </c>
      <c r="G1806" s="1027">
        <v>87.87</v>
      </c>
      <c r="J1806" s="570" t="s">
        <v>5368</v>
      </c>
      <c r="K1806" s="645">
        <f>IFERROR(VLOOKUP(J1806,REAJUSTE!A:Y,25,FALSE),"")</f>
        <v>1.012</v>
      </c>
    </row>
    <row r="1807" spans="1:11" ht="27" x14ac:dyDescent="0.25">
      <c r="A1807" s="1025">
        <v>1716620</v>
      </c>
      <c r="B1807" s="1026" t="s">
        <v>7402</v>
      </c>
      <c r="C1807" s="1025" t="s">
        <v>272</v>
      </c>
      <c r="D1807" s="577">
        <f t="shared" si="28"/>
        <v>121.51</v>
      </c>
      <c r="G1807" s="1027">
        <v>120.07</v>
      </c>
      <c r="J1807" s="570" t="s">
        <v>5368</v>
      </c>
      <c r="K1807" s="645">
        <f>IFERROR(VLOOKUP(J1807,REAJUSTE!A:Y,25,FALSE),"")</f>
        <v>1.012</v>
      </c>
    </row>
    <row r="1808" spans="1:11" ht="27" x14ac:dyDescent="0.25">
      <c r="A1808" s="1025">
        <v>1716621</v>
      </c>
      <c r="B1808" s="1026" t="s">
        <v>7403</v>
      </c>
      <c r="C1808" s="1025" t="s">
        <v>272</v>
      </c>
      <c r="D1808" s="577">
        <f t="shared" si="28"/>
        <v>95.33</v>
      </c>
      <c r="G1808" s="1027">
        <v>94.2</v>
      </c>
      <c r="J1808" s="570" t="s">
        <v>5368</v>
      </c>
      <c r="K1808" s="645">
        <f>IFERROR(VLOOKUP(J1808,REAJUSTE!A:Y,25,FALSE),"")</f>
        <v>1.012</v>
      </c>
    </row>
    <row r="1809" spans="1:11" ht="27" x14ac:dyDescent="0.25">
      <c r="A1809" s="1025">
        <v>1716619</v>
      </c>
      <c r="B1809" s="1026" t="s">
        <v>7404</v>
      </c>
      <c r="C1809" s="1025" t="s">
        <v>272</v>
      </c>
      <c r="D1809" s="577">
        <f t="shared" si="28"/>
        <v>200.11</v>
      </c>
      <c r="G1809" s="1027">
        <v>197.74</v>
      </c>
      <c r="J1809" s="570" t="s">
        <v>5368</v>
      </c>
      <c r="K1809" s="645">
        <f>IFERROR(VLOOKUP(J1809,REAJUSTE!A:Y,25,FALSE),"")</f>
        <v>1.012</v>
      </c>
    </row>
    <row r="1810" spans="1:11" ht="27" x14ac:dyDescent="0.25">
      <c r="A1810" s="1025">
        <v>1716601</v>
      </c>
      <c r="B1810" s="1026" t="s">
        <v>7405</v>
      </c>
      <c r="C1810" s="1025" t="s">
        <v>272</v>
      </c>
      <c r="D1810" s="577">
        <f t="shared" si="28"/>
        <v>123.23</v>
      </c>
      <c r="G1810" s="1027">
        <v>121.77</v>
      </c>
      <c r="J1810" s="570" t="s">
        <v>5368</v>
      </c>
      <c r="K1810" s="645">
        <f>IFERROR(VLOOKUP(J1810,REAJUSTE!A:Y,25,FALSE),"")</f>
        <v>1.012</v>
      </c>
    </row>
    <row r="1811" spans="1:11" ht="27" x14ac:dyDescent="0.25">
      <c r="A1811" s="1025">
        <v>1716602</v>
      </c>
      <c r="B1811" s="1026" t="s">
        <v>7406</v>
      </c>
      <c r="C1811" s="1025" t="s">
        <v>272</v>
      </c>
      <c r="D1811" s="577">
        <f t="shared" si="28"/>
        <v>96.48</v>
      </c>
      <c r="G1811" s="1027">
        <v>95.34</v>
      </c>
      <c r="J1811" s="570" t="s">
        <v>5368</v>
      </c>
      <c r="K1811" s="645">
        <f>IFERROR(VLOOKUP(J1811,REAJUSTE!A:Y,25,FALSE),"")</f>
        <v>1.012</v>
      </c>
    </row>
    <row r="1812" spans="1:11" ht="27" x14ac:dyDescent="0.25">
      <c r="A1812" s="1025">
        <v>1716600</v>
      </c>
      <c r="B1812" s="1026" t="s">
        <v>7407</v>
      </c>
      <c r="C1812" s="1025" t="s">
        <v>272</v>
      </c>
      <c r="D1812" s="577">
        <f t="shared" si="28"/>
        <v>203.56</v>
      </c>
      <c r="G1812" s="1027">
        <v>201.15</v>
      </c>
      <c r="J1812" s="570" t="s">
        <v>5368</v>
      </c>
      <c r="K1812" s="645">
        <f>IFERROR(VLOOKUP(J1812,REAJUSTE!A:Y,25,FALSE),"")</f>
        <v>1.012</v>
      </c>
    </row>
    <row r="1813" spans="1:11" ht="27" x14ac:dyDescent="0.25">
      <c r="A1813" s="1025">
        <v>1716655</v>
      </c>
      <c r="B1813" s="1026" t="s">
        <v>7408</v>
      </c>
      <c r="C1813" s="1025" t="s">
        <v>272</v>
      </c>
      <c r="D1813" s="577">
        <f t="shared" si="28"/>
        <v>71.510000000000005</v>
      </c>
      <c r="G1813" s="1027">
        <v>70.67</v>
      </c>
      <c r="J1813" s="570" t="s">
        <v>5368</v>
      </c>
      <c r="K1813" s="645">
        <f>IFERROR(VLOOKUP(J1813,REAJUSTE!A:Y,25,FALSE),"")</f>
        <v>1.012</v>
      </c>
    </row>
    <row r="1814" spans="1:11" ht="27" x14ac:dyDescent="0.25">
      <c r="A1814" s="1025">
        <v>1716639</v>
      </c>
      <c r="B1814" s="1026" t="s">
        <v>7409</v>
      </c>
      <c r="C1814" s="1025" t="s">
        <v>272</v>
      </c>
      <c r="D1814" s="577">
        <f t="shared" si="28"/>
        <v>50.35</v>
      </c>
      <c r="G1814" s="1027">
        <v>49.76</v>
      </c>
      <c r="J1814" s="570" t="s">
        <v>5368</v>
      </c>
      <c r="K1814" s="645">
        <f>IFERROR(VLOOKUP(J1814,REAJUSTE!A:Y,25,FALSE),"")</f>
        <v>1.012</v>
      </c>
    </row>
    <row r="1815" spans="1:11" x14ac:dyDescent="0.25">
      <c r="A1815" s="1025">
        <v>1801636</v>
      </c>
      <c r="B1815" s="1026" t="s">
        <v>7410</v>
      </c>
      <c r="C1815" s="1025" t="s">
        <v>7411</v>
      </c>
      <c r="D1815" s="577">
        <f t="shared" si="28"/>
        <v>20.14</v>
      </c>
      <c r="G1815" s="1027">
        <v>19.91</v>
      </c>
      <c r="J1815" s="570" t="s">
        <v>5368</v>
      </c>
      <c r="K1815" s="645">
        <f>IFERROR(VLOOKUP(J1815,REAJUSTE!A:Y,25,FALSE),"")</f>
        <v>1.012</v>
      </c>
    </row>
    <row r="1816" spans="1:11" x14ac:dyDescent="0.25">
      <c r="A1816" s="1025">
        <v>1801637</v>
      </c>
      <c r="B1816" s="1026" t="s">
        <v>7412</v>
      </c>
      <c r="C1816" s="1025" t="s">
        <v>7411</v>
      </c>
      <c r="D1816" s="577">
        <f t="shared" si="28"/>
        <v>26.85</v>
      </c>
      <c r="G1816" s="1027">
        <v>26.54</v>
      </c>
      <c r="J1816" s="570" t="s">
        <v>5368</v>
      </c>
      <c r="K1816" s="645">
        <f>IFERROR(VLOOKUP(J1816,REAJUSTE!A:Y,25,FALSE),"")</f>
        <v>1.012</v>
      </c>
    </row>
    <row r="1817" spans="1:11" x14ac:dyDescent="0.25">
      <c r="A1817" s="1025">
        <v>1817720</v>
      </c>
      <c r="B1817" s="1026" t="s">
        <v>7413</v>
      </c>
      <c r="C1817" s="1025" t="s">
        <v>7411</v>
      </c>
      <c r="D1817" s="577">
        <f t="shared" si="28"/>
        <v>100.98</v>
      </c>
      <c r="G1817" s="1027">
        <v>99.79</v>
      </c>
      <c r="J1817" s="570" t="s">
        <v>5368</v>
      </c>
      <c r="K1817" s="645">
        <f>IFERROR(VLOOKUP(J1817,REAJUSTE!A:Y,25,FALSE),"")</f>
        <v>1.012</v>
      </c>
    </row>
    <row r="1818" spans="1:11" ht="18" x14ac:dyDescent="0.25">
      <c r="A1818" s="1025">
        <v>1817723</v>
      </c>
      <c r="B1818" s="1026" t="s">
        <v>7414</v>
      </c>
      <c r="C1818" s="1025" t="s">
        <v>7411</v>
      </c>
      <c r="D1818" s="577">
        <f t="shared" si="28"/>
        <v>49.13</v>
      </c>
      <c r="G1818" s="1027">
        <v>48.55</v>
      </c>
      <c r="J1818" s="570" t="s">
        <v>5368</v>
      </c>
      <c r="K1818" s="645">
        <f>IFERROR(VLOOKUP(J1818,REAJUSTE!A:Y,25,FALSE),"")</f>
        <v>1.012</v>
      </c>
    </row>
    <row r="1819" spans="1:11" ht="18" x14ac:dyDescent="0.25">
      <c r="A1819" s="1025">
        <v>1817721</v>
      </c>
      <c r="B1819" s="1026" t="s">
        <v>7415</v>
      </c>
      <c r="C1819" s="1025" t="s">
        <v>7411</v>
      </c>
      <c r="D1819" s="577">
        <f t="shared" si="28"/>
        <v>147.38</v>
      </c>
      <c r="G1819" s="1027">
        <v>145.63999999999999</v>
      </c>
      <c r="J1819" s="570" t="s">
        <v>5368</v>
      </c>
      <c r="K1819" s="645">
        <f>IFERROR(VLOOKUP(J1819,REAJUSTE!A:Y,25,FALSE),"")</f>
        <v>1.012</v>
      </c>
    </row>
    <row r="1820" spans="1:11" ht="18" x14ac:dyDescent="0.25">
      <c r="A1820" s="1025">
        <v>1817722</v>
      </c>
      <c r="B1820" s="1026" t="s">
        <v>7416</v>
      </c>
      <c r="C1820" s="1025" t="s">
        <v>7411</v>
      </c>
      <c r="D1820" s="577">
        <f t="shared" si="28"/>
        <v>73.69</v>
      </c>
      <c r="G1820" s="1027">
        <v>72.819999999999993</v>
      </c>
      <c r="J1820" s="570" t="s">
        <v>5368</v>
      </c>
      <c r="K1820" s="645">
        <f>IFERROR(VLOOKUP(J1820,REAJUSTE!A:Y,25,FALSE),"")</f>
        <v>1.012</v>
      </c>
    </row>
    <row r="1821" spans="1:11" ht="27" x14ac:dyDescent="0.25">
      <c r="A1821" s="1025">
        <v>1917483</v>
      </c>
      <c r="B1821" s="1026" t="s">
        <v>7417</v>
      </c>
      <c r="C1821" s="1025" t="s">
        <v>272</v>
      </c>
      <c r="D1821" s="577">
        <f t="shared" si="28"/>
        <v>4.74</v>
      </c>
      <c r="G1821" s="1027">
        <v>4.6900000000000004</v>
      </c>
      <c r="J1821" s="570" t="s">
        <v>5368</v>
      </c>
      <c r="K1821" s="645">
        <f>IFERROR(VLOOKUP(J1821,REAJUSTE!A:Y,25,FALSE),"")</f>
        <v>1.012</v>
      </c>
    </row>
    <row r="1822" spans="1:11" ht="27" x14ac:dyDescent="0.25">
      <c r="A1822" s="1025">
        <v>1917484</v>
      </c>
      <c r="B1822" s="1026" t="s">
        <v>7418</v>
      </c>
      <c r="C1822" s="1025" t="s">
        <v>272</v>
      </c>
      <c r="D1822" s="577">
        <f t="shared" si="28"/>
        <v>4.92</v>
      </c>
      <c r="G1822" s="1027">
        <v>4.87</v>
      </c>
      <c r="J1822" s="570" t="s">
        <v>5368</v>
      </c>
      <c r="K1822" s="645">
        <f>IFERROR(VLOOKUP(J1822,REAJUSTE!A:Y,25,FALSE),"")</f>
        <v>1.012</v>
      </c>
    </row>
    <row r="1823" spans="1:11" ht="27" x14ac:dyDescent="0.25">
      <c r="A1823" s="1025">
        <v>1917485</v>
      </c>
      <c r="B1823" s="1026" t="s">
        <v>7419</v>
      </c>
      <c r="C1823" s="1025" t="s">
        <v>272</v>
      </c>
      <c r="D1823" s="577">
        <f t="shared" si="28"/>
        <v>5.47</v>
      </c>
      <c r="G1823" s="1027">
        <v>5.41</v>
      </c>
      <c r="J1823" s="570" t="s">
        <v>5368</v>
      </c>
      <c r="K1823" s="645">
        <f>IFERROR(VLOOKUP(J1823,REAJUSTE!A:Y,25,FALSE),"")</f>
        <v>1.012</v>
      </c>
    </row>
    <row r="1824" spans="1:11" ht="27" x14ac:dyDescent="0.25">
      <c r="A1824" s="1025">
        <v>1917486</v>
      </c>
      <c r="B1824" s="1026" t="s">
        <v>7420</v>
      </c>
      <c r="C1824" s="1025" t="s">
        <v>272</v>
      </c>
      <c r="D1824" s="577">
        <f t="shared" si="28"/>
        <v>5.69</v>
      </c>
      <c r="G1824" s="1027">
        <v>5.63</v>
      </c>
      <c r="J1824" s="570" t="s">
        <v>5368</v>
      </c>
      <c r="K1824" s="645">
        <f>IFERROR(VLOOKUP(J1824,REAJUSTE!A:Y,25,FALSE),"")</f>
        <v>1.012</v>
      </c>
    </row>
    <row r="1825" spans="1:11" ht="27" x14ac:dyDescent="0.25">
      <c r="A1825" s="1025">
        <v>1917487</v>
      </c>
      <c r="B1825" s="1026" t="s">
        <v>7421</v>
      </c>
      <c r="C1825" s="1025" t="s">
        <v>272</v>
      </c>
      <c r="D1825" s="577">
        <f t="shared" si="28"/>
        <v>5.99</v>
      </c>
      <c r="G1825" s="1027">
        <v>5.92</v>
      </c>
      <c r="J1825" s="570" t="s">
        <v>5368</v>
      </c>
      <c r="K1825" s="645">
        <f>IFERROR(VLOOKUP(J1825,REAJUSTE!A:Y,25,FALSE),"")</f>
        <v>1.012</v>
      </c>
    </row>
    <row r="1826" spans="1:11" ht="27" x14ac:dyDescent="0.25">
      <c r="A1826" s="1025">
        <v>1917528</v>
      </c>
      <c r="B1826" s="1026" t="s">
        <v>7422</v>
      </c>
      <c r="C1826" s="1025" t="s">
        <v>272</v>
      </c>
      <c r="D1826" s="577">
        <f t="shared" si="28"/>
        <v>31.06</v>
      </c>
      <c r="G1826" s="1027">
        <v>30.7</v>
      </c>
      <c r="J1826" s="570" t="s">
        <v>5368</v>
      </c>
      <c r="K1826" s="645">
        <f>IFERROR(VLOOKUP(J1826,REAJUSTE!A:Y,25,FALSE),"")</f>
        <v>1.012</v>
      </c>
    </row>
    <row r="1827" spans="1:11" ht="27" x14ac:dyDescent="0.25">
      <c r="A1827" s="1025">
        <v>1917529</v>
      </c>
      <c r="B1827" s="1026" t="s">
        <v>7423</v>
      </c>
      <c r="C1827" s="1025" t="s">
        <v>272</v>
      </c>
      <c r="D1827" s="577">
        <f t="shared" si="28"/>
        <v>32.090000000000003</v>
      </c>
      <c r="G1827" s="1027">
        <v>31.71</v>
      </c>
      <c r="J1827" s="570" t="s">
        <v>5368</v>
      </c>
      <c r="K1827" s="645">
        <f>IFERROR(VLOOKUP(J1827,REAJUSTE!A:Y,25,FALSE),"")</f>
        <v>1.012</v>
      </c>
    </row>
    <row r="1828" spans="1:11" ht="27" x14ac:dyDescent="0.25">
      <c r="A1828" s="1025">
        <v>1917530</v>
      </c>
      <c r="B1828" s="1026" t="s">
        <v>7424</v>
      </c>
      <c r="C1828" s="1025" t="s">
        <v>272</v>
      </c>
      <c r="D1828" s="577">
        <f t="shared" si="28"/>
        <v>33.76</v>
      </c>
      <c r="G1828" s="1027">
        <v>33.36</v>
      </c>
      <c r="J1828" s="570" t="s">
        <v>5368</v>
      </c>
      <c r="K1828" s="645">
        <f>IFERROR(VLOOKUP(J1828,REAJUSTE!A:Y,25,FALSE),"")</f>
        <v>1.012</v>
      </c>
    </row>
    <row r="1829" spans="1:11" ht="27" x14ac:dyDescent="0.25">
      <c r="A1829" s="1025">
        <v>1917531</v>
      </c>
      <c r="B1829" s="1026" t="s">
        <v>7425</v>
      </c>
      <c r="C1829" s="1025" t="s">
        <v>272</v>
      </c>
      <c r="D1829" s="577">
        <f t="shared" si="28"/>
        <v>35.5</v>
      </c>
      <c r="G1829" s="1027">
        <v>35.08</v>
      </c>
      <c r="J1829" s="570" t="s">
        <v>5368</v>
      </c>
      <c r="K1829" s="645">
        <f>IFERROR(VLOOKUP(J1829,REAJUSTE!A:Y,25,FALSE),"")</f>
        <v>1.012</v>
      </c>
    </row>
    <row r="1830" spans="1:11" ht="27" x14ac:dyDescent="0.25">
      <c r="A1830" s="1025">
        <v>1917532</v>
      </c>
      <c r="B1830" s="1026" t="s">
        <v>7426</v>
      </c>
      <c r="C1830" s="1025" t="s">
        <v>272</v>
      </c>
      <c r="D1830" s="577">
        <f t="shared" si="28"/>
        <v>37.450000000000003</v>
      </c>
      <c r="G1830" s="1027">
        <v>37.01</v>
      </c>
      <c r="J1830" s="570" t="s">
        <v>5368</v>
      </c>
      <c r="K1830" s="645">
        <f>IFERROR(VLOOKUP(J1830,REAJUSTE!A:Y,25,FALSE),"")</f>
        <v>1.012</v>
      </c>
    </row>
    <row r="1831" spans="1:11" ht="27" x14ac:dyDescent="0.25">
      <c r="A1831" s="1025">
        <v>1917533</v>
      </c>
      <c r="B1831" s="1026" t="s">
        <v>7427</v>
      </c>
      <c r="C1831" s="1025" t="s">
        <v>272</v>
      </c>
      <c r="D1831" s="577">
        <f t="shared" si="28"/>
        <v>38.51</v>
      </c>
      <c r="G1831" s="1027">
        <v>38.06</v>
      </c>
      <c r="J1831" s="570" t="s">
        <v>5368</v>
      </c>
      <c r="K1831" s="645">
        <f>IFERROR(VLOOKUP(J1831,REAJUSTE!A:Y,25,FALSE),"")</f>
        <v>1.012</v>
      </c>
    </row>
    <row r="1832" spans="1:11" ht="27" x14ac:dyDescent="0.25">
      <c r="A1832" s="1025">
        <v>1917534</v>
      </c>
      <c r="B1832" s="1026" t="s">
        <v>7428</v>
      </c>
      <c r="C1832" s="1025" t="s">
        <v>272</v>
      </c>
      <c r="D1832" s="577">
        <f t="shared" si="28"/>
        <v>39.590000000000003</v>
      </c>
      <c r="G1832" s="1027">
        <v>39.130000000000003</v>
      </c>
      <c r="J1832" s="570" t="s">
        <v>5368</v>
      </c>
      <c r="K1832" s="645">
        <f>IFERROR(VLOOKUP(J1832,REAJUSTE!A:Y,25,FALSE),"")</f>
        <v>1.012</v>
      </c>
    </row>
    <row r="1833" spans="1:11" ht="27" x14ac:dyDescent="0.25">
      <c r="A1833" s="1025">
        <v>1917535</v>
      </c>
      <c r="B1833" s="1026" t="s">
        <v>7429</v>
      </c>
      <c r="C1833" s="1025" t="s">
        <v>272</v>
      </c>
      <c r="D1833" s="577">
        <f t="shared" si="28"/>
        <v>41.07</v>
      </c>
      <c r="G1833" s="1027">
        <v>40.590000000000003</v>
      </c>
      <c r="J1833" s="570" t="s">
        <v>5368</v>
      </c>
      <c r="K1833" s="645">
        <f>IFERROR(VLOOKUP(J1833,REAJUSTE!A:Y,25,FALSE),"")</f>
        <v>1.012</v>
      </c>
    </row>
    <row r="1834" spans="1:11" ht="27" x14ac:dyDescent="0.25">
      <c r="A1834" s="1025">
        <v>1917536</v>
      </c>
      <c r="B1834" s="1026" t="s">
        <v>7430</v>
      </c>
      <c r="C1834" s="1025" t="s">
        <v>272</v>
      </c>
      <c r="D1834" s="577">
        <f t="shared" si="28"/>
        <v>42.32</v>
      </c>
      <c r="G1834" s="1027">
        <v>41.82</v>
      </c>
      <c r="J1834" s="570" t="s">
        <v>5368</v>
      </c>
      <c r="K1834" s="645">
        <f>IFERROR(VLOOKUP(J1834,REAJUSTE!A:Y,25,FALSE),"")</f>
        <v>1.012</v>
      </c>
    </row>
    <row r="1835" spans="1:11" ht="27" x14ac:dyDescent="0.25">
      <c r="A1835" s="1025">
        <v>1917537</v>
      </c>
      <c r="B1835" s="1026" t="s">
        <v>7431</v>
      </c>
      <c r="C1835" s="1025" t="s">
        <v>272</v>
      </c>
      <c r="D1835" s="577">
        <f t="shared" si="28"/>
        <v>43.59</v>
      </c>
      <c r="G1835" s="1027">
        <v>43.08</v>
      </c>
      <c r="J1835" s="570" t="s">
        <v>5368</v>
      </c>
      <c r="K1835" s="645">
        <f>IFERROR(VLOOKUP(J1835,REAJUSTE!A:Y,25,FALSE),"")</f>
        <v>1.012</v>
      </c>
    </row>
    <row r="1836" spans="1:11" ht="27" x14ac:dyDescent="0.25">
      <c r="A1836" s="1025">
        <v>1917488</v>
      </c>
      <c r="B1836" s="1026" t="s">
        <v>7432</v>
      </c>
      <c r="C1836" s="1025" t="s">
        <v>272</v>
      </c>
      <c r="D1836" s="577">
        <f t="shared" si="28"/>
        <v>6.22</v>
      </c>
      <c r="G1836" s="1027">
        <v>6.15</v>
      </c>
      <c r="J1836" s="570" t="s">
        <v>5368</v>
      </c>
      <c r="K1836" s="645">
        <f>IFERROR(VLOOKUP(J1836,REAJUSTE!A:Y,25,FALSE),"")</f>
        <v>1.012</v>
      </c>
    </row>
    <row r="1837" spans="1:11" ht="27" x14ac:dyDescent="0.25">
      <c r="A1837" s="1025">
        <v>1917489</v>
      </c>
      <c r="B1837" s="1026" t="s">
        <v>7433</v>
      </c>
      <c r="C1837" s="1025" t="s">
        <v>272</v>
      </c>
      <c r="D1837" s="577">
        <f t="shared" si="28"/>
        <v>6.51</v>
      </c>
      <c r="G1837" s="1027">
        <v>6.44</v>
      </c>
      <c r="J1837" s="570" t="s">
        <v>5368</v>
      </c>
      <c r="K1837" s="645">
        <f>IFERROR(VLOOKUP(J1837,REAJUSTE!A:Y,25,FALSE),"")</f>
        <v>1.012</v>
      </c>
    </row>
    <row r="1838" spans="1:11" ht="27" x14ac:dyDescent="0.25">
      <c r="A1838" s="1025">
        <v>1917490</v>
      </c>
      <c r="B1838" s="1026" t="s">
        <v>7434</v>
      </c>
      <c r="C1838" s="1025" t="s">
        <v>272</v>
      </c>
      <c r="D1838" s="577">
        <f t="shared" si="28"/>
        <v>7.01</v>
      </c>
      <c r="G1838" s="1027">
        <v>6.93</v>
      </c>
      <c r="J1838" s="570" t="s">
        <v>5368</v>
      </c>
      <c r="K1838" s="645">
        <f>IFERROR(VLOOKUP(J1838,REAJUSTE!A:Y,25,FALSE),"")</f>
        <v>1.012</v>
      </c>
    </row>
    <row r="1839" spans="1:11" ht="27" x14ac:dyDescent="0.25">
      <c r="A1839" s="1025">
        <v>1917491</v>
      </c>
      <c r="B1839" s="1026" t="s">
        <v>7435</v>
      </c>
      <c r="C1839" s="1025" t="s">
        <v>272</v>
      </c>
      <c r="D1839" s="577">
        <f t="shared" si="28"/>
        <v>7.32</v>
      </c>
      <c r="G1839" s="1027">
        <v>7.24</v>
      </c>
      <c r="J1839" s="570" t="s">
        <v>5368</v>
      </c>
      <c r="K1839" s="645">
        <f>IFERROR(VLOOKUP(J1839,REAJUSTE!A:Y,25,FALSE),"")</f>
        <v>1.012</v>
      </c>
    </row>
    <row r="1840" spans="1:11" ht="27" x14ac:dyDescent="0.25">
      <c r="A1840" s="1025">
        <v>1917492</v>
      </c>
      <c r="B1840" s="1026" t="s">
        <v>7436</v>
      </c>
      <c r="C1840" s="1025" t="s">
        <v>272</v>
      </c>
      <c r="D1840" s="577">
        <f t="shared" si="28"/>
        <v>7.57</v>
      </c>
      <c r="G1840" s="1027">
        <v>7.49</v>
      </c>
      <c r="J1840" s="570" t="s">
        <v>5368</v>
      </c>
      <c r="K1840" s="645">
        <f>IFERROR(VLOOKUP(J1840,REAJUSTE!A:Y,25,FALSE),"")</f>
        <v>1.012</v>
      </c>
    </row>
    <row r="1841" spans="1:11" ht="27" x14ac:dyDescent="0.25">
      <c r="A1841" s="1025">
        <v>1917493</v>
      </c>
      <c r="B1841" s="1026" t="s">
        <v>7437</v>
      </c>
      <c r="C1841" s="1025" t="s">
        <v>272</v>
      </c>
      <c r="D1841" s="577">
        <f t="shared" si="28"/>
        <v>7.91</v>
      </c>
      <c r="G1841" s="1027">
        <v>7.82</v>
      </c>
      <c r="J1841" s="570" t="s">
        <v>5368</v>
      </c>
      <c r="K1841" s="645">
        <f>IFERROR(VLOOKUP(J1841,REAJUSTE!A:Y,25,FALSE),"")</f>
        <v>1.012</v>
      </c>
    </row>
    <row r="1842" spans="1:11" ht="27" x14ac:dyDescent="0.25">
      <c r="A1842" s="1025">
        <v>1917494</v>
      </c>
      <c r="B1842" s="1026" t="s">
        <v>7438</v>
      </c>
      <c r="C1842" s="1025" t="s">
        <v>272</v>
      </c>
      <c r="D1842" s="577">
        <f t="shared" si="28"/>
        <v>8.25</v>
      </c>
      <c r="G1842" s="1027">
        <v>8.16</v>
      </c>
      <c r="J1842" s="570" t="s">
        <v>5368</v>
      </c>
      <c r="K1842" s="645">
        <f>IFERROR(VLOOKUP(J1842,REAJUSTE!A:Y,25,FALSE),"")</f>
        <v>1.012</v>
      </c>
    </row>
    <row r="1843" spans="1:11" ht="27" x14ac:dyDescent="0.25">
      <c r="A1843" s="1025">
        <v>1917495</v>
      </c>
      <c r="B1843" s="1026" t="s">
        <v>7439</v>
      </c>
      <c r="C1843" s="1025" t="s">
        <v>272</v>
      </c>
      <c r="D1843" s="577">
        <f t="shared" si="28"/>
        <v>8.81</v>
      </c>
      <c r="G1843" s="1027">
        <v>8.7100000000000009</v>
      </c>
      <c r="J1843" s="570" t="s">
        <v>5368</v>
      </c>
      <c r="K1843" s="645">
        <f>IFERROR(VLOOKUP(J1843,REAJUSTE!A:Y,25,FALSE),"")</f>
        <v>1.012</v>
      </c>
    </row>
    <row r="1844" spans="1:11" ht="27" x14ac:dyDescent="0.25">
      <c r="A1844" s="1025">
        <v>1917496</v>
      </c>
      <c r="B1844" s="1026" t="s">
        <v>7440</v>
      </c>
      <c r="C1844" s="1025" t="s">
        <v>272</v>
      </c>
      <c r="D1844" s="577">
        <f t="shared" si="28"/>
        <v>9.1300000000000008</v>
      </c>
      <c r="G1844" s="1027">
        <v>9.0299999999999994</v>
      </c>
      <c r="J1844" s="570" t="s">
        <v>5368</v>
      </c>
      <c r="K1844" s="645">
        <f>IFERROR(VLOOKUP(J1844,REAJUSTE!A:Y,25,FALSE),"")</f>
        <v>1.012</v>
      </c>
    </row>
    <row r="1845" spans="1:11" ht="27" x14ac:dyDescent="0.25">
      <c r="A1845" s="1025">
        <v>1917497</v>
      </c>
      <c r="B1845" s="1026" t="s">
        <v>7441</v>
      </c>
      <c r="C1845" s="1025" t="s">
        <v>272</v>
      </c>
      <c r="D1845" s="577">
        <f t="shared" si="28"/>
        <v>9.4600000000000009</v>
      </c>
      <c r="G1845" s="1027">
        <v>9.35</v>
      </c>
      <c r="J1845" s="570" t="s">
        <v>5368</v>
      </c>
      <c r="K1845" s="645">
        <f>IFERROR(VLOOKUP(J1845,REAJUSTE!A:Y,25,FALSE),"")</f>
        <v>1.012</v>
      </c>
    </row>
    <row r="1846" spans="1:11" ht="27" x14ac:dyDescent="0.25">
      <c r="A1846" s="1025">
        <v>1917498</v>
      </c>
      <c r="B1846" s="1026" t="s">
        <v>7442</v>
      </c>
      <c r="C1846" s="1025" t="s">
        <v>272</v>
      </c>
      <c r="D1846" s="577">
        <f t="shared" si="28"/>
        <v>9.8000000000000007</v>
      </c>
      <c r="G1846" s="1027">
        <v>9.69</v>
      </c>
      <c r="J1846" s="570" t="s">
        <v>5368</v>
      </c>
      <c r="K1846" s="645">
        <f>IFERROR(VLOOKUP(J1846,REAJUSTE!A:Y,25,FALSE),"")</f>
        <v>1.012</v>
      </c>
    </row>
    <row r="1847" spans="1:11" ht="27" x14ac:dyDescent="0.25">
      <c r="A1847" s="1025">
        <v>1917499</v>
      </c>
      <c r="B1847" s="1026" t="s">
        <v>7443</v>
      </c>
      <c r="C1847" s="1025" t="s">
        <v>272</v>
      </c>
      <c r="D1847" s="577">
        <f t="shared" si="28"/>
        <v>10.06</v>
      </c>
      <c r="G1847" s="1027">
        <v>9.9499999999999993</v>
      </c>
      <c r="J1847" s="570" t="s">
        <v>5368</v>
      </c>
      <c r="K1847" s="645">
        <f>IFERROR(VLOOKUP(J1847,REAJUSTE!A:Y,25,FALSE),"")</f>
        <v>1.012</v>
      </c>
    </row>
    <row r="1848" spans="1:11" ht="27" x14ac:dyDescent="0.25">
      <c r="A1848" s="1025">
        <v>1917500</v>
      </c>
      <c r="B1848" s="1026" t="s">
        <v>7444</v>
      </c>
      <c r="C1848" s="1025" t="s">
        <v>272</v>
      </c>
      <c r="D1848" s="577">
        <f t="shared" si="28"/>
        <v>10.68</v>
      </c>
      <c r="G1848" s="1027">
        <v>10.56</v>
      </c>
      <c r="J1848" s="570" t="s">
        <v>5368</v>
      </c>
      <c r="K1848" s="645">
        <f>IFERROR(VLOOKUP(J1848,REAJUSTE!A:Y,25,FALSE),"")</f>
        <v>1.012</v>
      </c>
    </row>
    <row r="1849" spans="1:11" ht="27" x14ac:dyDescent="0.25">
      <c r="A1849" s="1025">
        <v>1917501</v>
      </c>
      <c r="B1849" s="1026" t="s">
        <v>7445</v>
      </c>
      <c r="C1849" s="1025" t="s">
        <v>272</v>
      </c>
      <c r="D1849" s="577">
        <f t="shared" si="28"/>
        <v>11.03</v>
      </c>
      <c r="G1849" s="1027">
        <v>10.9</v>
      </c>
      <c r="J1849" s="570" t="s">
        <v>5368</v>
      </c>
      <c r="K1849" s="645">
        <f>IFERROR(VLOOKUP(J1849,REAJUSTE!A:Y,25,FALSE),"")</f>
        <v>1.012</v>
      </c>
    </row>
    <row r="1850" spans="1:11" ht="27" x14ac:dyDescent="0.25">
      <c r="A1850" s="1025">
        <v>1917502</v>
      </c>
      <c r="B1850" s="1026" t="s">
        <v>7446</v>
      </c>
      <c r="C1850" s="1025" t="s">
        <v>272</v>
      </c>
      <c r="D1850" s="577">
        <f t="shared" si="28"/>
        <v>11.37</v>
      </c>
      <c r="G1850" s="1027">
        <v>11.24</v>
      </c>
      <c r="J1850" s="570" t="s">
        <v>5368</v>
      </c>
      <c r="K1850" s="645">
        <f>IFERROR(VLOOKUP(J1850,REAJUSTE!A:Y,25,FALSE),"")</f>
        <v>1.012</v>
      </c>
    </row>
    <row r="1851" spans="1:11" ht="27" x14ac:dyDescent="0.25">
      <c r="A1851" s="1025">
        <v>1917503</v>
      </c>
      <c r="B1851" s="1026" t="s">
        <v>7447</v>
      </c>
      <c r="C1851" s="1025" t="s">
        <v>272</v>
      </c>
      <c r="D1851" s="577">
        <f t="shared" si="28"/>
        <v>11.72</v>
      </c>
      <c r="G1851" s="1027">
        <v>11.59</v>
      </c>
      <c r="J1851" s="570" t="s">
        <v>5368</v>
      </c>
      <c r="K1851" s="645">
        <f>IFERROR(VLOOKUP(J1851,REAJUSTE!A:Y,25,FALSE),"")</f>
        <v>1.012</v>
      </c>
    </row>
    <row r="1852" spans="1:11" ht="27" x14ac:dyDescent="0.25">
      <c r="A1852" s="1025">
        <v>1917504</v>
      </c>
      <c r="B1852" s="1026" t="s">
        <v>7448</v>
      </c>
      <c r="C1852" s="1025" t="s">
        <v>272</v>
      </c>
      <c r="D1852" s="577">
        <f t="shared" si="28"/>
        <v>12.08</v>
      </c>
      <c r="G1852" s="1027">
        <v>11.94</v>
      </c>
      <c r="J1852" s="570" t="s">
        <v>5368</v>
      </c>
      <c r="K1852" s="645">
        <f>IFERROR(VLOOKUP(J1852,REAJUSTE!A:Y,25,FALSE),"")</f>
        <v>1.012</v>
      </c>
    </row>
    <row r="1853" spans="1:11" ht="27" x14ac:dyDescent="0.25">
      <c r="A1853" s="1025">
        <v>1917505</v>
      </c>
      <c r="B1853" s="1026" t="s">
        <v>7449</v>
      </c>
      <c r="C1853" s="1025" t="s">
        <v>272</v>
      </c>
      <c r="D1853" s="577">
        <f t="shared" si="28"/>
        <v>12.72</v>
      </c>
      <c r="G1853" s="1027">
        <v>12.57</v>
      </c>
      <c r="J1853" s="570" t="s">
        <v>5368</v>
      </c>
      <c r="K1853" s="645">
        <f>IFERROR(VLOOKUP(J1853,REAJUSTE!A:Y,25,FALSE),"")</f>
        <v>1.012</v>
      </c>
    </row>
    <row r="1854" spans="1:11" ht="27" x14ac:dyDescent="0.25">
      <c r="A1854" s="1025">
        <v>1917506</v>
      </c>
      <c r="B1854" s="1026" t="s">
        <v>7450</v>
      </c>
      <c r="C1854" s="1025" t="s">
        <v>272</v>
      </c>
      <c r="D1854" s="577">
        <f t="shared" si="28"/>
        <v>13.07</v>
      </c>
      <c r="G1854" s="1027">
        <v>12.92</v>
      </c>
      <c r="J1854" s="570" t="s">
        <v>5368</v>
      </c>
      <c r="K1854" s="645">
        <f>IFERROR(VLOOKUP(J1854,REAJUSTE!A:Y,25,FALSE),"")</f>
        <v>1.012</v>
      </c>
    </row>
    <row r="1855" spans="1:11" ht="27" x14ac:dyDescent="0.25">
      <c r="A1855" s="1025">
        <v>1917507</v>
      </c>
      <c r="B1855" s="1026" t="s">
        <v>7451</v>
      </c>
      <c r="C1855" s="1025" t="s">
        <v>272</v>
      </c>
      <c r="D1855" s="577">
        <f t="shared" si="28"/>
        <v>13.43</v>
      </c>
      <c r="G1855" s="1027">
        <v>13.28</v>
      </c>
      <c r="J1855" s="570" t="s">
        <v>5368</v>
      </c>
      <c r="K1855" s="645">
        <f>IFERROR(VLOOKUP(J1855,REAJUSTE!A:Y,25,FALSE),"")</f>
        <v>1.012</v>
      </c>
    </row>
    <row r="1856" spans="1:11" ht="27" x14ac:dyDescent="0.25">
      <c r="A1856" s="1025">
        <v>1917480</v>
      </c>
      <c r="B1856" s="1026" t="s">
        <v>7452</v>
      </c>
      <c r="C1856" s="1025" t="s">
        <v>272</v>
      </c>
      <c r="D1856" s="577">
        <f t="shared" si="28"/>
        <v>4.12</v>
      </c>
      <c r="G1856" s="1027">
        <v>4.08</v>
      </c>
      <c r="J1856" s="570" t="s">
        <v>5368</v>
      </c>
      <c r="K1856" s="645">
        <f>IFERROR(VLOOKUP(J1856,REAJUSTE!A:Y,25,FALSE),"")</f>
        <v>1.012</v>
      </c>
    </row>
    <row r="1857" spans="1:11" ht="27" x14ac:dyDescent="0.25">
      <c r="A1857" s="1025">
        <v>1917508</v>
      </c>
      <c r="B1857" s="1026" t="s">
        <v>7453</v>
      </c>
      <c r="C1857" s="1025" t="s">
        <v>272</v>
      </c>
      <c r="D1857" s="577">
        <f t="shared" si="28"/>
        <v>13.81</v>
      </c>
      <c r="G1857" s="1027">
        <v>13.65</v>
      </c>
      <c r="J1857" s="570" t="s">
        <v>5368</v>
      </c>
      <c r="K1857" s="645">
        <f>IFERROR(VLOOKUP(J1857,REAJUSTE!A:Y,25,FALSE),"")</f>
        <v>1.012</v>
      </c>
    </row>
    <row r="1858" spans="1:11" ht="27" x14ac:dyDescent="0.25">
      <c r="A1858" s="1025">
        <v>1917509</v>
      </c>
      <c r="B1858" s="1026" t="s">
        <v>7454</v>
      </c>
      <c r="C1858" s="1025" t="s">
        <v>272</v>
      </c>
      <c r="D1858" s="577">
        <f t="shared" si="28"/>
        <v>14.26</v>
      </c>
      <c r="G1858" s="1027">
        <v>14.1</v>
      </c>
      <c r="J1858" s="570" t="s">
        <v>5368</v>
      </c>
      <c r="K1858" s="645">
        <f>IFERROR(VLOOKUP(J1858,REAJUSTE!A:Y,25,FALSE),"")</f>
        <v>1.012</v>
      </c>
    </row>
    <row r="1859" spans="1:11" ht="27" x14ac:dyDescent="0.25">
      <c r="A1859" s="1025">
        <v>1917510</v>
      </c>
      <c r="B1859" s="1026" t="s">
        <v>7455</v>
      </c>
      <c r="C1859" s="1025" t="s">
        <v>272</v>
      </c>
      <c r="D1859" s="577">
        <f t="shared" si="28"/>
        <v>14.93</v>
      </c>
      <c r="G1859" s="1027">
        <v>14.76</v>
      </c>
      <c r="J1859" s="570" t="s">
        <v>5368</v>
      </c>
      <c r="K1859" s="645">
        <f>IFERROR(VLOOKUP(J1859,REAJUSTE!A:Y,25,FALSE),"")</f>
        <v>1.012</v>
      </c>
    </row>
    <row r="1860" spans="1:11" ht="27" x14ac:dyDescent="0.25">
      <c r="A1860" s="1025">
        <v>1917511</v>
      </c>
      <c r="B1860" s="1026" t="s">
        <v>7456</v>
      </c>
      <c r="C1860" s="1025" t="s">
        <v>272</v>
      </c>
      <c r="D1860" s="577">
        <f t="shared" si="28"/>
        <v>15.34</v>
      </c>
      <c r="G1860" s="1027">
        <v>15.16</v>
      </c>
      <c r="J1860" s="570" t="s">
        <v>5368</v>
      </c>
      <c r="K1860" s="645">
        <f>IFERROR(VLOOKUP(J1860,REAJUSTE!A:Y,25,FALSE),"")</f>
        <v>1.012</v>
      </c>
    </row>
    <row r="1861" spans="1:11" ht="27" x14ac:dyDescent="0.25">
      <c r="A1861" s="1025">
        <v>1917512</v>
      </c>
      <c r="B1861" s="1026" t="s">
        <v>7457</v>
      </c>
      <c r="C1861" s="1025" t="s">
        <v>272</v>
      </c>
      <c r="D1861" s="577">
        <f t="shared" si="28"/>
        <v>15.83</v>
      </c>
      <c r="G1861" s="1027">
        <v>15.65</v>
      </c>
      <c r="J1861" s="570" t="s">
        <v>5368</v>
      </c>
      <c r="K1861" s="645">
        <f>IFERROR(VLOOKUP(J1861,REAJUSTE!A:Y,25,FALSE),"")</f>
        <v>1.012</v>
      </c>
    </row>
    <row r="1862" spans="1:11" ht="27" x14ac:dyDescent="0.25">
      <c r="A1862" s="1025">
        <v>1917513</v>
      </c>
      <c r="B1862" s="1026" t="s">
        <v>7458</v>
      </c>
      <c r="C1862" s="1025" t="s">
        <v>272</v>
      </c>
      <c r="D1862" s="577">
        <f t="shared" si="28"/>
        <v>16.29</v>
      </c>
      <c r="G1862" s="1027">
        <v>16.100000000000001</v>
      </c>
      <c r="J1862" s="570" t="s">
        <v>5368</v>
      </c>
      <c r="K1862" s="645">
        <f>IFERROR(VLOOKUP(J1862,REAJUSTE!A:Y,25,FALSE),"")</f>
        <v>1.012</v>
      </c>
    </row>
    <row r="1863" spans="1:11" ht="27" x14ac:dyDescent="0.25">
      <c r="A1863" s="1025">
        <v>1917514</v>
      </c>
      <c r="B1863" s="1026" t="s">
        <v>7459</v>
      </c>
      <c r="C1863" s="1025" t="s">
        <v>272</v>
      </c>
      <c r="D1863" s="577">
        <f t="shared" si="28"/>
        <v>16.82</v>
      </c>
      <c r="G1863" s="1027">
        <v>16.63</v>
      </c>
      <c r="J1863" s="570" t="s">
        <v>5368</v>
      </c>
      <c r="K1863" s="645">
        <f>IFERROR(VLOOKUP(J1863,REAJUSTE!A:Y,25,FALSE),"")</f>
        <v>1.012</v>
      </c>
    </row>
    <row r="1864" spans="1:11" ht="27" x14ac:dyDescent="0.25">
      <c r="A1864" s="1025">
        <v>1917515</v>
      </c>
      <c r="B1864" s="1026" t="s">
        <v>7460</v>
      </c>
      <c r="C1864" s="1025" t="s">
        <v>272</v>
      </c>
      <c r="D1864" s="577">
        <f t="shared" si="28"/>
        <v>17.66</v>
      </c>
      <c r="G1864" s="1027">
        <v>17.46</v>
      </c>
      <c r="J1864" s="570" t="s">
        <v>5368</v>
      </c>
      <c r="K1864" s="645">
        <f>IFERROR(VLOOKUP(J1864,REAJUSTE!A:Y,25,FALSE),"")</f>
        <v>1.012</v>
      </c>
    </row>
    <row r="1865" spans="1:11" ht="27" x14ac:dyDescent="0.25">
      <c r="A1865" s="1025">
        <v>1917516</v>
      </c>
      <c r="B1865" s="1026" t="s">
        <v>7461</v>
      </c>
      <c r="C1865" s="1025" t="s">
        <v>272</v>
      </c>
      <c r="D1865" s="577">
        <f t="shared" si="28"/>
        <v>18.25</v>
      </c>
      <c r="G1865" s="1027">
        <v>18.04</v>
      </c>
      <c r="J1865" s="570" t="s">
        <v>5368</v>
      </c>
      <c r="K1865" s="645">
        <f>IFERROR(VLOOKUP(J1865,REAJUSTE!A:Y,25,FALSE),"")</f>
        <v>1.012</v>
      </c>
    </row>
    <row r="1866" spans="1:11" ht="27" x14ac:dyDescent="0.25">
      <c r="A1866" s="1025">
        <v>1917517</v>
      </c>
      <c r="B1866" s="1026" t="s">
        <v>7462</v>
      </c>
      <c r="C1866" s="1025" t="s">
        <v>272</v>
      </c>
      <c r="D1866" s="577">
        <f t="shared" ref="D1866:D1929" si="29">TRUNC(G1866*K1866,2)</f>
        <v>19.05</v>
      </c>
      <c r="G1866" s="1027">
        <v>18.829999999999998</v>
      </c>
      <c r="J1866" s="570" t="s">
        <v>5368</v>
      </c>
      <c r="K1866" s="645">
        <f>IFERROR(VLOOKUP(J1866,REAJUSTE!A:Y,25,FALSE),"")</f>
        <v>1.012</v>
      </c>
    </row>
    <row r="1867" spans="1:11" ht="27" x14ac:dyDescent="0.25">
      <c r="A1867" s="1025">
        <v>1917481</v>
      </c>
      <c r="B1867" s="1026" t="s">
        <v>7463</v>
      </c>
      <c r="C1867" s="1025" t="s">
        <v>272</v>
      </c>
      <c r="D1867" s="577">
        <f t="shared" si="29"/>
        <v>4.3</v>
      </c>
      <c r="G1867" s="1027">
        <v>4.25</v>
      </c>
      <c r="J1867" s="570" t="s">
        <v>5368</v>
      </c>
      <c r="K1867" s="645">
        <f>IFERROR(VLOOKUP(J1867,REAJUSTE!A:Y,25,FALSE),"")</f>
        <v>1.012</v>
      </c>
    </row>
    <row r="1868" spans="1:11" ht="27" x14ac:dyDescent="0.25">
      <c r="A1868" s="1025">
        <v>1917518</v>
      </c>
      <c r="B1868" s="1026" t="s">
        <v>7464</v>
      </c>
      <c r="C1868" s="1025" t="s">
        <v>272</v>
      </c>
      <c r="D1868" s="577">
        <f t="shared" si="29"/>
        <v>19.829999999999998</v>
      </c>
      <c r="G1868" s="1027">
        <v>19.600000000000001</v>
      </c>
      <c r="J1868" s="570" t="s">
        <v>5368</v>
      </c>
      <c r="K1868" s="645">
        <f>IFERROR(VLOOKUP(J1868,REAJUSTE!A:Y,25,FALSE),"")</f>
        <v>1.012</v>
      </c>
    </row>
    <row r="1869" spans="1:11" ht="27" x14ac:dyDescent="0.25">
      <c r="A1869" s="1025">
        <v>1917519</v>
      </c>
      <c r="B1869" s="1026" t="s">
        <v>7465</v>
      </c>
      <c r="C1869" s="1025" t="s">
        <v>272</v>
      </c>
      <c r="D1869" s="577">
        <f t="shared" si="29"/>
        <v>20.82</v>
      </c>
      <c r="G1869" s="1027">
        <v>20.58</v>
      </c>
      <c r="J1869" s="570" t="s">
        <v>5368</v>
      </c>
      <c r="K1869" s="645">
        <f>IFERROR(VLOOKUP(J1869,REAJUSTE!A:Y,25,FALSE),"")</f>
        <v>1.012</v>
      </c>
    </row>
    <row r="1870" spans="1:11" ht="27" x14ac:dyDescent="0.25">
      <c r="A1870" s="1025">
        <v>1917520</v>
      </c>
      <c r="B1870" s="1026" t="s">
        <v>7466</v>
      </c>
      <c r="C1870" s="1025" t="s">
        <v>272</v>
      </c>
      <c r="D1870" s="577">
        <f t="shared" si="29"/>
        <v>21.98</v>
      </c>
      <c r="G1870" s="1027">
        <v>21.72</v>
      </c>
      <c r="J1870" s="570" t="s">
        <v>5368</v>
      </c>
      <c r="K1870" s="645">
        <f>IFERROR(VLOOKUP(J1870,REAJUSTE!A:Y,25,FALSE),"")</f>
        <v>1.012</v>
      </c>
    </row>
    <row r="1871" spans="1:11" ht="27" x14ac:dyDescent="0.25">
      <c r="A1871" s="1025">
        <v>1917521</v>
      </c>
      <c r="B1871" s="1026" t="s">
        <v>7467</v>
      </c>
      <c r="C1871" s="1025" t="s">
        <v>272</v>
      </c>
      <c r="D1871" s="577">
        <f t="shared" si="29"/>
        <v>22.92</v>
      </c>
      <c r="G1871" s="1027">
        <v>22.65</v>
      </c>
      <c r="J1871" s="570" t="s">
        <v>5368</v>
      </c>
      <c r="K1871" s="645">
        <f>IFERROR(VLOOKUP(J1871,REAJUSTE!A:Y,25,FALSE),"")</f>
        <v>1.012</v>
      </c>
    </row>
    <row r="1872" spans="1:11" ht="27" x14ac:dyDescent="0.25">
      <c r="A1872" s="1025">
        <v>1917522</v>
      </c>
      <c r="B1872" s="1026" t="s">
        <v>7468</v>
      </c>
      <c r="C1872" s="1025" t="s">
        <v>272</v>
      </c>
      <c r="D1872" s="577">
        <f t="shared" si="29"/>
        <v>23.96</v>
      </c>
      <c r="G1872" s="1027">
        <v>23.68</v>
      </c>
      <c r="J1872" s="570" t="s">
        <v>5368</v>
      </c>
      <c r="K1872" s="645">
        <f>IFERROR(VLOOKUP(J1872,REAJUSTE!A:Y,25,FALSE),"")</f>
        <v>1.012</v>
      </c>
    </row>
    <row r="1873" spans="1:11" ht="27" x14ac:dyDescent="0.25">
      <c r="A1873" s="1025">
        <v>1917523</v>
      </c>
      <c r="B1873" s="1026" t="s">
        <v>7469</v>
      </c>
      <c r="C1873" s="1025" t="s">
        <v>272</v>
      </c>
      <c r="D1873" s="577">
        <f t="shared" si="29"/>
        <v>25.02</v>
      </c>
      <c r="G1873" s="1027">
        <v>24.73</v>
      </c>
      <c r="J1873" s="570" t="s">
        <v>5368</v>
      </c>
      <c r="K1873" s="645">
        <f>IFERROR(VLOOKUP(J1873,REAJUSTE!A:Y,25,FALSE),"")</f>
        <v>1.012</v>
      </c>
    </row>
    <row r="1874" spans="1:11" ht="27" x14ac:dyDescent="0.25">
      <c r="A1874" s="1025">
        <v>1917524</v>
      </c>
      <c r="B1874" s="1026" t="s">
        <v>7470</v>
      </c>
      <c r="C1874" s="1025" t="s">
        <v>272</v>
      </c>
      <c r="D1874" s="577">
        <f t="shared" si="29"/>
        <v>26.16</v>
      </c>
      <c r="G1874" s="1027">
        <v>25.85</v>
      </c>
      <c r="J1874" s="570" t="s">
        <v>5368</v>
      </c>
      <c r="K1874" s="645">
        <f>IFERROR(VLOOKUP(J1874,REAJUSTE!A:Y,25,FALSE),"")</f>
        <v>1.012</v>
      </c>
    </row>
    <row r="1875" spans="1:11" ht="27" x14ac:dyDescent="0.25">
      <c r="A1875" s="1025">
        <v>1917525</v>
      </c>
      <c r="B1875" s="1026" t="s">
        <v>7471</v>
      </c>
      <c r="C1875" s="1025" t="s">
        <v>272</v>
      </c>
      <c r="D1875" s="577">
        <f t="shared" si="29"/>
        <v>27.56</v>
      </c>
      <c r="G1875" s="1027">
        <v>27.24</v>
      </c>
      <c r="J1875" s="570" t="s">
        <v>5368</v>
      </c>
      <c r="K1875" s="645">
        <f>IFERROR(VLOOKUP(J1875,REAJUSTE!A:Y,25,FALSE),"")</f>
        <v>1.012</v>
      </c>
    </row>
    <row r="1876" spans="1:11" ht="27" x14ac:dyDescent="0.25">
      <c r="A1876" s="1025">
        <v>1917526</v>
      </c>
      <c r="B1876" s="1026" t="s">
        <v>7472</v>
      </c>
      <c r="C1876" s="1025" t="s">
        <v>272</v>
      </c>
      <c r="D1876" s="577">
        <f t="shared" si="29"/>
        <v>28.61</v>
      </c>
      <c r="G1876" s="1027">
        <v>28.28</v>
      </c>
      <c r="J1876" s="570" t="s">
        <v>5368</v>
      </c>
      <c r="K1876" s="645">
        <f>IFERROR(VLOOKUP(J1876,REAJUSTE!A:Y,25,FALSE),"")</f>
        <v>1.012</v>
      </c>
    </row>
    <row r="1877" spans="1:11" ht="27" x14ac:dyDescent="0.25">
      <c r="A1877" s="1025">
        <v>1917527</v>
      </c>
      <c r="B1877" s="1026" t="s">
        <v>7473</v>
      </c>
      <c r="C1877" s="1025" t="s">
        <v>272</v>
      </c>
      <c r="D1877" s="577">
        <f t="shared" si="29"/>
        <v>29.67</v>
      </c>
      <c r="G1877" s="1027">
        <v>29.32</v>
      </c>
      <c r="J1877" s="570" t="s">
        <v>5368</v>
      </c>
      <c r="K1877" s="645">
        <f>IFERROR(VLOOKUP(J1877,REAJUSTE!A:Y,25,FALSE),"")</f>
        <v>1.012</v>
      </c>
    </row>
    <row r="1878" spans="1:11" ht="27" x14ac:dyDescent="0.25">
      <c r="A1878" s="1025">
        <v>1917482</v>
      </c>
      <c r="B1878" s="1026" t="s">
        <v>7474</v>
      </c>
      <c r="C1878" s="1025" t="s">
        <v>272</v>
      </c>
      <c r="D1878" s="577">
        <f t="shared" si="29"/>
        <v>4.4800000000000004</v>
      </c>
      <c r="G1878" s="1027">
        <v>4.43</v>
      </c>
      <c r="J1878" s="570" t="s">
        <v>5368</v>
      </c>
      <c r="K1878" s="645">
        <f>IFERROR(VLOOKUP(J1878,REAJUSTE!A:Y,25,FALSE),"")</f>
        <v>1.012</v>
      </c>
    </row>
    <row r="1879" spans="1:11" ht="27" x14ac:dyDescent="0.25">
      <c r="A1879" s="1025">
        <v>1917737</v>
      </c>
      <c r="B1879" s="1026" t="s">
        <v>7475</v>
      </c>
      <c r="C1879" s="1025" t="s">
        <v>272</v>
      </c>
      <c r="D1879" s="577">
        <f t="shared" si="29"/>
        <v>4.09</v>
      </c>
      <c r="G1879" s="1027">
        <v>4.05</v>
      </c>
      <c r="J1879" s="570" t="s">
        <v>5368</v>
      </c>
      <c r="K1879" s="645">
        <f>IFERROR(VLOOKUP(J1879,REAJUSTE!A:Y,25,FALSE),"")</f>
        <v>1.012</v>
      </c>
    </row>
    <row r="1880" spans="1:11" ht="27" x14ac:dyDescent="0.25">
      <c r="A1880" s="1025">
        <v>1917220</v>
      </c>
      <c r="B1880" s="1026" t="s">
        <v>7476</v>
      </c>
      <c r="C1880" s="1025" t="s">
        <v>272</v>
      </c>
      <c r="D1880" s="577">
        <f t="shared" si="29"/>
        <v>6.82</v>
      </c>
      <c r="G1880" s="1027">
        <v>6.74</v>
      </c>
      <c r="J1880" s="570" t="s">
        <v>5368</v>
      </c>
      <c r="K1880" s="645">
        <f>IFERROR(VLOOKUP(J1880,REAJUSTE!A:Y,25,FALSE),"")</f>
        <v>1.012</v>
      </c>
    </row>
    <row r="1881" spans="1:11" ht="27" x14ac:dyDescent="0.25">
      <c r="A1881" s="1025">
        <v>1917221</v>
      </c>
      <c r="B1881" s="1026" t="s">
        <v>7477</v>
      </c>
      <c r="C1881" s="1025" t="s">
        <v>272</v>
      </c>
      <c r="D1881" s="577">
        <f t="shared" si="29"/>
        <v>7.29</v>
      </c>
      <c r="G1881" s="1027">
        <v>7.21</v>
      </c>
      <c r="J1881" s="570" t="s">
        <v>5368</v>
      </c>
      <c r="K1881" s="645">
        <f>IFERROR(VLOOKUP(J1881,REAJUSTE!A:Y,25,FALSE),"")</f>
        <v>1.012</v>
      </c>
    </row>
    <row r="1882" spans="1:11" ht="27" x14ac:dyDescent="0.25">
      <c r="A1882" s="1025">
        <v>1917222</v>
      </c>
      <c r="B1882" s="1026" t="s">
        <v>7478</v>
      </c>
      <c r="C1882" s="1025" t="s">
        <v>272</v>
      </c>
      <c r="D1882" s="577">
        <f t="shared" si="29"/>
        <v>7.88</v>
      </c>
      <c r="G1882" s="1027">
        <v>7.79</v>
      </c>
      <c r="J1882" s="570" t="s">
        <v>5368</v>
      </c>
      <c r="K1882" s="645">
        <f>IFERROR(VLOOKUP(J1882,REAJUSTE!A:Y,25,FALSE),"")</f>
        <v>1.012</v>
      </c>
    </row>
    <row r="1883" spans="1:11" ht="27" x14ac:dyDescent="0.25">
      <c r="A1883" s="1025">
        <v>1917223</v>
      </c>
      <c r="B1883" s="1026" t="s">
        <v>7479</v>
      </c>
      <c r="C1883" s="1025" t="s">
        <v>272</v>
      </c>
      <c r="D1883" s="577">
        <f t="shared" si="29"/>
        <v>8.24</v>
      </c>
      <c r="G1883" s="1027">
        <v>8.15</v>
      </c>
      <c r="J1883" s="570" t="s">
        <v>5368</v>
      </c>
      <c r="K1883" s="645">
        <f>IFERROR(VLOOKUP(J1883,REAJUSTE!A:Y,25,FALSE),"")</f>
        <v>1.012</v>
      </c>
    </row>
    <row r="1884" spans="1:11" ht="27" x14ac:dyDescent="0.25">
      <c r="A1884" s="1025">
        <v>1917224</v>
      </c>
      <c r="B1884" s="1026" t="s">
        <v>7480</v>
      </c>
      <c r="C1884" s="1025" t="s">
        <v>272</v>
      </c>
      <c r="D1884" s="577">
        <f t="shared" si="29"/>
        <v>8.64</v>
      </c>
      <c r="G1884" s="1027">
        <v>8.5399999999999991</v>
      </c>
      <c r="J1884" s="570" t="s">
        <v>5368</v>
      </c>
      <c r="K1884" s="645">
        <f>IFERROR(VLOOKUP(J1884,REAJUSTE!A:Y,25,FALSE),"")</f>
        <v>1.012</v>
      </c>
    </row>
    <row r="1885" spans="1:11" ht="27" x14ac:dyDescent="0.25">
      <c r="A1885" s="1025">
        <v>1917225</v>
      </c>
      <c r="B1885" s="1026" t="s">
        <v>7481</v>
      </c>
      <c r="C1885" s="1025" t="s">
        <v>272</v>
      </c>
      <c r="D1885" s="577">
        <f t="shared" si="29"/>
        <v>9.08</v>
      </c>
      <c r="G1885" s="1027">
        <v>8.98</v>
      </c>
      <c r="J1885" s="570" t="s">
        <v>5368</v>
      </c>
      <c r="K1885" s="645">
        <f>IFERROR(VLOOKUP(J1885,REAJUSTE!A:Y,25,FALSE),"")</f>
        <v>1.012</v>
      </c>
    </row>
    <row r="1886" spans="1:11" ht="27" x14ac:dyDescent="0.25">
      <c r="A1886" s="1025">
        <v>1917226</v>
      </c>
      <c r="B1886" s="1026" t="s">
        <v>7482</v>
      </c>
      <c r="C1886" s="1025" t="s">
        <v>272</v>
      </c>
      <c r="D1886" s="577">
        <f t="shared" si="29"/>
        <v>9.51</v>
      </c>
      <c r="G1886" s="1027">
        <v>9.4</v>
      </c>
      <c r="J1886" s="570" t="s">
        <v>5368</v>
      </c>
      <c r="K1886" s="645">
        <f>IFERROR(VLOOKUP(J1886,REAJUSTE!A:Y,25,FALSE),"")</f>
        <v>1.012</v>
      </c>
    </row>
    <row r="1887" spans="1:11" ht="27" x14ac:dyDescent="0.25">
      <c r="A1887" s="1025">
        <v>1917227</v>
      </c>
      <c r="B1887" s="1026" t="s">
        <v>7483</v>
      </c>
      <c r="C1887" s="1025" t="s">
        <v>272</v>
      </c>
      <c r="D1887" s="577">
        <f t="shared" si="29"/>
        <v>10.130000000000001</v>
      </c>
      <c r="G1887" s="1027">
        <v>10.01</v>
      </c>
      <c r="J1887" s="570" t="s">
        <v>5368</v>
      </c>
      <c r="K1887" s="645">
        <f>IFERROR(VLOOKUP(J1887,REAJUSTE!A:Y,25,FALSE),"")</f>
        <v>1.012</v>
      </c>
    </row>
    <row r="1888" spans="1:11" ht="27" x14ac:dyDescent="0.25">
      <c r="A1888" s="1025">
        <v>1917228</v>
      </c>
      <c r="B1888" s="1026" t="s">
        <v>7484</v>
      </c>
      <c r="C1888" s="1025" t="s">
        <v>272</v>
      </c>
      <c r="D1888" s="577">
        <f t="shared" si="29"/>
        <v>10.64</v>
      </c>
      <c r="G1888" s="1027">
        <v>10.52</v>
      </c>
      <c r="J1888" s="570" t="s">
        <v>5368</v>
      </c>
      <c r="K1888" s="645">
        <f>IFERROR(VLOOKUP(J1888,REAJUSTE!A:Y,25,FALSE),"")</f>
        <v>1.012</v>
      </c>
    </row>
    <row r="1889" spans="1:11" ht="27" x14ac:dyDescent="0.25">
      <c r="A1889" s="1025">
        <v>1917229</v>
      </c>
      <c r="B1889" s="1026" t="s">
        <v>7485</v>
      </c>
      <c r="C1889" s="1025" t="s">
        <v>272</v>
      </c>
      <c r="D1889" s="577">
        <f t="shared" si="29"/>
        <v>11.09</v>
      </c>
      <c r="G1889" s="1027">
        <v>10.96</v>
      </c>
      <c r="J1889" s="570" t="s">
        <v>5368</v>
      </c>
      <c r="K1889" s="645">
        <f>IFERROR(VLOOKUP(J1889,REAJUSTE!A:Y,25,FALSE),"")</f>
        <v>1.012</v>
      </c>
    </row>
    <row r="1890" spans="1:11" ht="27" x14ac:dyDescent="0.25">
      <c r="A1890" s="1025">
        <v>1917230</v>
      </c>
      <c r="B1890" s="1026" t="s">
        <v>7486</v>
      </c>
      <c r="C1890" s="1025" t="s">
        <v>272</v>
      </c>
      <c r="D1890" s="577">
        <f t="shared" si="29"/>
        <v>11.59</v>
      </c>
      <c r="G1890" s="1027">
        <v>11.46</v>
      </c>
      <c r="J1890" s="570" t="s">
        <v>5368</v>
      </c>
      <c r="K1890" s="645">
        <f>IFERROR(VLOOKUP(J1890,REAJUSTE!A:Y,25,FALSE),"")</f>
        <v>1.012</v>
      </c>
    </row>
    <row r="1891" spans="1:11" ht="27" x14ac:dyDescent="0.25">
      <c r="A1891" s="1025">
        <v>1917231</v>
      </c>
      <c r="B1891" s="1026" t="s">
        <v>7487</v>
      </c>
      <c r="C1891" s="1025" t="s">
        <v>272</v>
      </c>
      <c r="D1891" s="577">
        <f t="shared" si="29"/>
        <v>12.12</v>
      </c>
      <c r="G1891" s="1027">
        <v>11.98</v>
      </c>
      <c r="J1891" s="570" t="s">
        <v>5368</v>
      </c>
      <c r="K1891" s="645">
        <f>IFERROR(VLOOKUP(J1891,REAJUSTE!A:Y,25,FALSE),"")</f>
        <v>1.012</v>
      </c>
    </row>
    <row r="1892" spans="1:11" ht="27" x14ac:dyDescent="0.25">
      <c r="A1892" s="1025">
        <v>1917232</v>
      </c>
      <c r="B1892" s="1026" t="s">
        <v>7488</v>
      </c>
      <c r="C1892" s="1025" t="s">
        <v>272</v>
      </c>
      <c r="D1892" s="577">
        <f t="shared" si="29"/>
        <v>12.84</v>
      </c>
      <c r="G1892" s="1027">
        <v>12.69</v>
      </c>
      <c r="J1892" s="570" t="s">
        <v>5368</v>
      </c>
      <c r="K1892" s="645">
        <f>IFERROR(VLOOKUP(J1892,REAJUSTE!A:Y,25,FALSE),"")</f>
        <v>1.012</v>
      </c>
    </row>
    <row r="1893" spans="1:11" ht="27" x14ac:dyDescent="0.25">
      <c r="A1893" s="1025">
        <v>1917233</v>
      </c>
      <c r="B1893" s="1026" t="s">
        <v>7489</v>
      </c>
      <c r="C1893" s="1025" t="s">
        <v>272</v>
      </c>
      <c r="D1893" s="577">
        <f t="shared" si="29"/>
        <v>13.38</v>
      </c>
      <c r="G1893" s="1027">
        <v>13.23</v>
      </c>
      <c r="J1893" s="570" t="s">
        <v>5368</v>
      </c>
      <c r="K1893" s="645">
        <f>IFERROR(VLOOKUP(J1893,REAJUSTE!A:Y,25,FALSE),"")</f>
        <v>1.012</v>
      </c>
    </row>
    <row r="1894" spans="1:11" ht="27" x14ac:dyDescent="0.25">
      <c r="A1894" s="1025">
        <v>1917234</v>
      </c>
      <c r="B1894" s="1026" t="s">
        <v>7490</v>
      </c>
      <c r="C1894" s="1025" t="s">
        <v>272</v>
      </c>
      <c r="D1894" s="577">
        <f t="shared" si="29"/>
        <v>14.04</v>
      </c>
      <c r="G1894" s="1027">
        <v>13.88</v>
      </c>
      <c r="J1894" s="570" t="s">
        <v>5368</v>
      </c>
      <c r="K1894" s="645">
        <f>IFERROR(VLOOKUP(J1894,REAJUSTE!A:Y,25,FALSE),"")</f>
        <v>1.012</v>
      </c>
    </row>
    <row r="1895" spans="1:11" ht="27" x14ac:dyDescent="0.25">
      <c r="A1895" s="1025">
        <v>1917217</v>
      </c>
      <c r="B1895" s="1026" t="s">
        <v>7491</v>
      </c>
      <c r="C1895" s="1025" t="s">
        <v>272</v>
      </c>
      <c r="D1895" s="577">
        <f t="shared" si="29"/>
        <v>5.56</v>
      </c>
      <c r="G1895" s="1027">
        <v>5.5</v>
      </c>
      <c r="J1895" s="570" t="s">
        <v>5368</v>
      </c>
      <c r="K1895" s="645">
        <f>IFERROR(VLOOKUP(J1895,REAJUSTE!A:Y,25,FALSE),"")</f>
        <v>1.012</v>
      </c>
    </row>
    <row r="1896" spans="1:11" ht="27" x14ac:dyDescent="0.25">
      <c r="A1896" s="1025">
        <v>1917218</v>
      </c>
      <c r="B1896" s="1026" t="s">
        <v>7492</v>
      </c>
      <c r="C1896" s="1025" t="s">
        <v>272</v>
      </c>
      <c r="D1896" s="577">
        <f t="shared" si="29"/>
        <v>5.79</v>
      </c>
      <c r="G1896" s="1027">
        <v>5.73</v>
      </c>
      <c r="J1896" s="570" t="s">
        <v>5368</v>
      </c>
      <c r="K1896" s="645">
        <f>IFERROR(VLOOKUP(J1896,REAJUSTE!A:Y,25,FALSE),"")</f>
        <v>1.012</v>
      </c>
    </row>
    <row r="1897" spans="1:11" ht="27" x14ac:dyDescent="0.25">
      <c r="A1897" s="1025">
        <v>1917219</v>
      </c>
      <c r="B1897" s="1026" t="s">
        <v>7493</v>
      </c>
      <c r="C1897" s="1025" t="s">
        <v>272</v>
      </c>
      <c r="D1897" s="577">
        <f t="shared" si="29"/>
        <v>6.25</v>
      </c>
      <c r="G1897" s="1027">
        <v>6.18</v>
      </c>
      <c r="J1897" s="570" t="s">
        <v>5368</v>
      </c>
      <c r="K1897" s="645">
        <f>IFERROR(VLOOKUP(J1897,REAJUSTE!A:Y,25,FALSE),"")</f>
        <v>1.012</v>
      </c>
    </row>
    <row r="1898" spans="1:11" ht="27" x14ac:dyDescent="0.25">
      <c r="A1898" s="1025">
        <v>1917724</v>
      </c>
      <c r="B1898" s="1026" t="s">
        <v>7494</v>
      </c>
      <c r="C1898" s="1025" t="s">
        <v>272</v>
      </c>
      <c r="D1898" s="577">
        <f t="shared" si="29"/>
        <v>5.44</v>
      </c>
      <c r="G1898" s="1027">
        <v>5.38</v>
      </c>
      <c r="J1898" s="570" t="s">
        <v>5368</v>
      </c>
      <c r="K1898" s="645">
        <f>IFERROR(VLOOKUP(J1898,REAJUSTE!A:Y,25,FALSE),"")</f>
        <v>1.012</v>
      </c>
    </row>
    <row r="1899" spans="1:11" ht="27" x14ac:dyDescent="0.25">
      <c r="A1899" s="1025">
        <v>1917274</v>
      </c>
      <c r="B1899" s="1026" t="s">
        <v>7495</v>
      </c>
      <c r="C1899" s="1025" t="s">
        <v>272</v>
      </c>
      <c r="D1899" s="577">
        <f t="shared" si="29"/>
        <v>5.04</v>
      </c>
      <c r="G1899" s="1027">
        <v>4.99</v>
      </c>
      <c r="J1899" s="570" t="s">
        <v>5368</v>
      </c>
      <c r="K1899" s="645">
        <f>IFERROR(VLOOKUP(J1899,REAJUSTE!A:Y,25,FALSE),"")</f>
        <v>1.012</v>
      </c>
    </row>
    <row r="1900" spans="1:11" ht="27" x14ac:dyDescent="0.25">
      <c r="A1900" s="1025">
        <v>1917275</v>
      </c>
      <c r="B1900" s="1026" t="s">
        <v>7496</v>
      </c>
      <c r="C1900" s="1025" t="s">
        <v>272</v>
      </c>
      <c r="D1900" s="577">
        <f t="shared" si="29"/>
        <v>5.36</v>
      </c>
      <c r="G1900" s="1027">
        <v>5.3</v>
      </c>
      <c r="J1900" s="570" t="s">
        <v>5368</v>
      </c>
      <c r="K1900" s="645">
        <f>IFERROR(VLOOKUP(J1900,REAJUSTE!A:Y,25,FALSE),"")</f>
        <v>1.012</v>
      </c>
    </row>
    <row r="1901" spans="1:11" ht="27" x14ac:dyDescent="0.25">
      <c r="A1901" s="1025">
        <v>1917276</v>
      </c>
      <c r="B1901" s="1026" t="s">
        <v>7497</v>
      </c>
      <c r="C1901" s="1025" t="s">
        <v>272</v>
      </c>
      <c r="D1901" s="577">
        <f t="shared" si="29"/>
        <v>5.92</v>
      </c>
      <c r="G1901" s="1027">
        <v>5.85</v>
      </c>
      <c r="J1901" s="570" t="s">
        <v>5368</v>
      </c>
      <c r="K1901" s="645">
        <f>IFERROR(VLOOKUP(J1901,REAJUSTE!A:Y,25,FALSE),"")</f>
        <v>1.012</v>
      </c>
    </row>
    <row r="1902" spans="1:11" ht="27" x14ac:dyDescent="0.25">
      <c r="A1902" s="1025">
        <v>1917277</v>
      </c>
      <c r="B1902" s="1026" t="s">
        <v>7498</v>
      </c>
      <c r="C1902" s="1025" t="s">
        <v>272</v>
      </c>
      <c r="D1902" s="577">
        <f t="shared" si="29"/>
        <v>6.33</v>
      </c>
      <c r="G1902" s="1027">
        <v>6.26</v>
      </c>
      <c r="J1902" s="570" t="s">
        <v>5368</v>
      </c>
      <c r="K1902" s="645">
        <f>IFERROR(VLOOKUP(J1902,REAJUSTE!A:Y,25,FALSE),"")</f>
        <v>1.012</v>
      </c>
    </row>
    <row r="1903" spans="1:11" ht="27" x14ac:dyDescent="0.25">
      <c r="A1903" s="1025">
        <v>1917278</v>
      </c>
      <c r="B1903" s="1026" t="s">
        <v>7499</v>
      </c>
      <c r="C1903" s="1025" t="s">
        <v>272</v>
      </c>
      <c r="D1903" s="577">
        <f t="shared" si="29"/>
        <v>6.54</v>
      </c>
      <c r="G1903" s="1027">
        <v>6.47</v>
      </c>
      <c r="J1903" s="570" t="s">
        <v>5368</v>
      </c>
      <c r="K1903" s="645">
        <f>IFERROR(VLOOKUP(J1903,REAJUSTE!A:Y,25,FALSE),"")</f>
        <v>1.012</v>
      </c>
    </row>
    <row r="1904" spans="1:11" ht="27" x14ac:dyDescent="0.25">
      <c r="A1904" s="1025">
        <v>1917279</v>
      </c>
      <c r="B1904" s="1026" t="s">
        <v>7500</v>
      </c>
      <c r="C1904" s="1025" t="s">
        <v>272</v>
      </c>
      <c r="D1904" s="577">
        <f t="shared" si="29"/>
        <v>6.96</v>
      </c>
      <c r="G1904" s="1027">
        <v>6.88</v>
      </c>
      <c r="J1904" s="570" t="s">
        <v>5368</v>
      </c>
      <c r="K1904" s="645">
        <f>IFERROR(VLOOKUP(J1904,REAJUSTE!A:Y,25,FALSE),"")</f>
        <v>1.012</v>
      </c>
    </row>
    <row r="1905" spans="1:11" ht="27" x14ac:dyDescent="0.25">
      <c r="A1905" s="1025">
        <v>1917280</v>
      </c>
      <c r="B1905" s="1026" t="s">
        <v>7501</v>
      </c>
      <c r="C1905" s="1025" t="s">
        <v>272</v>
      </c>
      <c r="D1905" s="577">
        <f t="shared" si="29"/>
        <v>7.36</v>
      </c>
      <c r="G1905" s="1027">
        <v>7.28</v>
      </c>
      <c r="J1905" s="570" t="s">
        <v>5368</v>
      </c>
      <c r="K1905" s="645">
        <f>IFERROR(VLOOKUP(J1905,REAJUSTE!A:Y,25,FALSE),"")</f>
        <v>1.012</v>
      </c>
    </row>
    <row r="1906" spans="1:11" ht="27" x14ac:dyDescent="0.25">
      <c r="A1906" s="1025">
        <v>1917281</v>
      </c>
      <c r="B1906" s="1026" t="s">
        <v>7502</v>
      </c>
      <c r="C1906" s="1025" t="s">
        <v>272</v>
      </c>
      <c r="D1906" s="577">
        <f t="shared" si="29"/>
        <v>7.94</v>
      </c>
      <c r="G1906" s="1027">
        <v>7.85</v>
      </c>
      <c r="J1906" s="570" t="s">
        <v>5368</v>
      </c>
      <c r="K1906" s="645">
        <f>IFERROR(VLOOKUP(J1906,REAJUSTE!A:Y,25,FALSE),"")</f>
        <v>1.012</v>
      </c>
    </row>
    <row r="1907" spans="1:11" ht="27" x14ac:dyDescent="0.25">
      <c r="A1907" s="1025">
        <v>1917282</v>
      </c>
      <c r="B1907" s="1026" t="s">
        <v>7503</v>
      </c>
      <c r="C1907" s="1025" t="s">
        <v>272</v>
      </c>
      <c r="D1907" s="577">
        <f t="shared" si="29"/>
        <v>8.33</v>
      </c>
      <c r="G1907" s="1027">
        <v>8.24</v>
      </c>
      <c r="J1907" s="570" t="s">
        <v>5368</v>
      </c>
      <c r="K1907" s="645">
        <f>IFERROR(VLOOKUP(J1907,REAJUSTE!A:Y,25,FALSE),"")</f>
        <v>1.012</v>
      </c>
    </row>
    <row r="1908" spans="1:11" ht="27" x14ac:dyDescent="0.25">
      <c r="A1908" s="1025">
        <v>1917283</v>
      </c>
      <c r="B1908" s="1026" t="s">
        <v>7504</v>
      </c>
      <c r="C1908" s="1025" t="s">
        <v>272</v>
      </c>
      <c r="D1908" s="577">
        <f t="shared" si="29"/>
        <v>8.74</v>
      </c>
      <c r="G1908" s="1027">
        <v>8.64</v>
      </c>
      <c r="J1908" s="570" t="s">
        <v>5368</v>
      </c>
      <c r="K1908" s="645">
        <f>IFERROR(VLOOKUP(J1908,REAJUSTE!A:Y,25,FALSE),"")</f>
        <v>1.012</v>
      </c>
    </row>
    <row r="1909" spans="1:11" ht="27" x14ac:dyDescent="0.25">
      <c r="A1909" s="1025">
        <v>1917284</v>
      </c>
      <c r="B1909" s="1026" t="s">
        <v>7505</v>
      </c>
      <c r="C1909" s="1025" t="s">
        <v>272</v>
      </c>
      <c r="D1909" s="577">
        <f t="shared" si="29"/>
        <v>9.1</v>
      </c>
      <c r="G1909" s="1027">
        <v>9</v>
      </c>
      <c r="J1909" s="570" t="s">
        <v>5368</v>
      </c>
      <c r="K1909" s="645">
        <f>IFERROR(VLOOKUP(J1909,REAJUSTE!A:Y,25,FALSE),"")</f>
        <v>1.012</v>
      </c>
    </row>
    <row r="1910" spans="1:11" ht="27" x14ac:dyDescent="0.25">
      <c r="A1910" s="1025">
        <v>1917285</v>
      </c>
      <c r="B1910" s="1026" t="s">
        <v>7506</v>
      </c>
      <c r="C1910" s="1025" t="s">
        <v>272</v>
      </c>
      <c r="D1910" s="577">
        <f t="shared" si="29"/>
        <v>9.52</v>
      </c>
      <c r="G1910" s="1027">
        <v>9.41</v>
      </c>
      <c r="J1910" s="570" t="s">
        <v>5368</v>
      </c>
      <c r="K1910" s="645">
        <f>IFERROR(VLOOKUP(J1910,REAJUSTE!A:Y,25,FALSE),"")</f>
        <v>1.012</v>
      </c>
    </row>
    <row r="1911" spans="1:11" ht="27" x14ac:dyDescent="0.25">
      <c r="A1911" s="1025">
        <v>1917286</v>
      </c>
      <c r="B1911" s="1026" t="s">
        <v>7507</v>
      </c>
      <c r="C1911" s="1025" t="s">
        <v>272</v>
      </c>
      <c r="D1911" s="577">
        <f t="shared" si="29"/>
        <v>10.25</v>
      </c>
      <c r="G1911" s="1027">
        <v>10.130000000000001</v>
      </c>
      <c r="J1911" s="570" t="s">
        <v>5368</v>
      </c>
      <c r="K1911" s="645">
        <f>IFERROR(VLOOKUP(J1911,REAJUSTE!A:Y,25,FALSE),"")</f>
        <v>1.012</v>
      </c>
    </row>
    <row r="1912" spans="1:11" ht="27" x14ac:dyDescent="0.25">
      <c r="A1912" s="1025">
        <v>1917287</v>
      </c>
      <c r="B1912" s="1026" t="s">
        <v>7508</v>
      </c>
      <c r="C1912" s="1025" t="s">
        <v>272</v>
      </c>
      <c r="D1912" s="577">
        <f t="shared" si="29"/>
        <v>10.7</v>
      </c>
      <c r="G1912" s="1027">
        <v>10.58</v>
      </c>
      <c r="J1912" s="570" t="s">
        <v>5368</v>
      </c>
      <c r="K1912" s="645">
        <f>IFERROR(VLOOKUP(J1912,REAJUSTE!A:Y,25,FALSE),"")</f>
        <v>1.012</v>
      </c>
    </row>
    <row r="1913" spans="1:11" ht="27" x14ac:dyDescent="0.25">
      <c r="A1913" s="1025">
        <v>1917288</v>
      </c>
      <c r="B1913" s="1026" t="s">
        <v>7509</v>
      </c>
      <c r="C1913" s="1025" t="s">
        <v>272</v>
      </c>
      <c r="D1913" s="577">
        <f t="shared" si="29"/>
        <v>11.17</v>
      </c>
      <c r="G1913" s="1027">
        <v>11.04</v>
      </c>
      <c r="J1913" s="570" t="s">
        <v>5368</v>
      </c>
      <c r="K1913" s="645">
        <f>IFERROR(VLOOKUP(J1913,REAJUSTE!A:Y,25,FALSE),"")</f>
        <v>1.012</v>
      </c>
    </row>
    <row r="1914" spans="1:11" ht="27" x14ac:dyDescent="0.25">
      <c r="A1914" s="1025">
        <v>1917289</v>
      </c>
      <c r="B1914" s="1026" t="s">
        <v>7510</v>
      </c>
      <c r="C1914" s="1025" t="s">
        <v>272</v>
      </c>
      <c r="D1914" s="577">
        <f t="shared" si="29"/>
        <v>11.69</v>
      </c>
      <c r="G1914" s="1027">
        <v>11.56</v>
      </c>
      <c r="J1914" s="570" t="s">
        <v>5368</v>
      </c>
      <c r="K1914" s="645">
        <f>IFERROR(VLOOKUP(J1914,REAJUSTE!A:Y,25,FALSE),"")</f>
        <v>1.012</v>
      </c>
    </row>
    <row r="1915" spans="1:11" ht="27" x14ac:dyDescent="0.25">
      <c r="A1915" s="1025">
        <v>1917290</v>
      </c>
      <c r="B1915" s="1026" t="s">
        <v>7511</v>
      </c>
      <c r="C1915" s="1025" t="s">
        <v>272</v>
      </c>
      <c r="D1915" s="577">
        <f t="shared" si="29"/>
        <v>12.24</v>
      </c>
      <c r="G1915" s="1027">
        <v>12.1</v>
      </c>
      <c r="J1915" s="570" t="s">
        <v>5368</v>
      </c>
      <c r="K1915" s="645">
        <f>IFERROR(VLOOKUP(J1915,REAJUSTE!A:Y,25,FALSE),"")</f>
        <v>1.012</v>
      </c>
    </row>
    <row r="1916" spans="1:11" ht="27" x14ac:dyDescent="0.25">
      <c r="A1916" s="1025">
        <v>1917291</v>
      </c>
      <c r="B1916" s="1026" t="s">
        <v>7512</v>
      </c>
      <c r="C1916" s="1025" t="s">
        <v>272</v>
      </c>
      <c r="D1916" s="577">
        <f t="shared" si="29"/>
        <v>13.05</v>
      </c>
      <c r="G1916" s="1027">
        <v>12.9</v>
      </c>
      <c r="J1916" s="570" t="s">
        <v>5368</v>
      </c>
      <c r="K1916" s="645">
        <f>IFERROR(VLOOKUP(J1916,REAJUSTE!A:Y,25,FALSE),"")</f>
        <v>1.012</v>
      </c>
    </row>
    <row r="1917" spans="1:11" ht="27" x14ac:dyDescent="0.25">
      <c r="A1917" s="1025">
        <v>1917292</v>
      </c>
      <c r="B1917" s="1026" t="s">
        <v>7513</v>
      </c>
      <c r="C1917" s="1025" t="s">
        <v>272</v>
      </c>
      <c r="D1917" s="577">
        <f t="shared" si="29"/>
        <v>13.64</v>
      </c>
      <c r="G1917" s="1027">
        <v>13.48</v>
      </c>
      <c r="J1917" s="570" t="s">
        <v>5368</v>
      </c>
      <c r="K1917" s="645">
        <f>IFERROR(VLOOKUP(J1917,REAJUSTE!A:Y,25,FALSE),"")</f>
        <v>1.012</v>
      </c>
    </row>
    <row r="1918" spans="1:11" ht="27" x14ac:dyDescent="0.25">
      <c r="A1918" s="1025">
        <v>1917293</v>
      </c>
      <c r="B1918" s="1026" t="s">
        <v>7514</v>
      </c>
      <c r="C1918" s="1025" t="s">
        <v>272</v>
      </c>
      <c r="D1918" s="577">
        <f t="shared" si="29"/>
        <v>14.26</v>
      </c>
      <c r="G1918" s="1027">
        <v>14.1</v>
      </c>
      <c r="J1918" s="570" t="s">
        <v>5368</v>
      </c>
      <c r="K1918" s="645">
        <f>IFERROR(VLOOKUP(J1918,REAJUSTE!A:Y,25,FALSE),"")</f>
        <v>1.012</v>
      </c>
    </row>
    <row r="1919" spans="1:11" ht="27" x14ac:dyDescent="0.25">
      <c r="A1919" s="1025">
        <v>1917294</v>
      </c>
      <c r="B1919" s="1026" t="s">
        <v>7515</v>
      </c>
      <c r="C1919" s="1025" t="s">
        <v>272</v>
      </c>
      <c r="D1919" s="577">
        <f t="shared" si="29"/>
        <v>15.09</v>
      </c>
      <c r="G1919" s="1027">
        <v>14.92</v>
      </c>
      <c r="J1919" s="570" t="s">
        <v>5368</v>
      </c>
      <c r="K1919" s="645">
        <f>IFERROR(VLOOKUP(J1919,REAJUSTE!A:Y,25,FALSE),"")</f>
        <v>1.012</v>
      </c>
    </row>
    <row r="1920" spans="1:11" ht="27" x14ac:dyDescent="0.25">
      <c r="A1920" s="1025">
        <v>1917295</v>
      </c>
      <c r="B1920" s="1026" t="s">
        <v>7516</v>
      </c>
      <c r="C1920" s="1025" t="s">
        <v>272</v>
      </c>
      <c r="D1920" s="577">
        <f t="shared" si="29"/>
        <v>15.91</v>
      </c>
      <c r="G1920" s="1027">
        <v>15.73</v>
      </c>
      <c r="J1920" s="570" t="s">
        <v>5368</v>
      </c>
      <c r="K1920" s="645">
        <f>IFERROR(VLOOKUP(J1920,REAJUSTE!A:Y,25,FALSE),"")</f>
        <v>1.012</v>
      </c>
    </row>
    <row r="1921" spans="1:11" ht="27" x14ac:dyDescent="0.25">
      <c r="A1921" s="1025">
        <v>1917296</v>
      </c>
      <c r="B1921" s="1026" t="s">
        <v>7517</v>
      </c>
      <c r="C1921" s="1025" t="s">
        <v>272</v>
      </c>
      <c r="D1921" s="577">
        <f t="shared" si="29"/>
        <v>17.079999999999998</v>
      </c>
      <c r="G1921" s="1027">
        <v>16.88</v>
      </c>
      <c r="J1921" s="570" t="s">
        <v>5368</v>
      </c>
      <c r="K1921" s="645">
        <f>IFERROR(VLOOKUP(J1921,REAJUSTE!A:Y,25,FALSE),"")</f>
        <v>1.012</v>
      </c>
    </row>
    <row r="1922" spans="1:11" ht="27" x14ac:dyDescent="0.25">
      <c r="A1922" s="1025">
        <v>1917297</v>
      </c>
      <c r="B1922" s="1026" t="s">
        <v>7518</v>
      </c>
      <c r="C1922" s="1025" t="s">
        <v>272</v>
      </c>
      <c r="D1922" s="577">
        <f t="shared" si="29"/>
        <v>18.149999999999999</v>
      </c>
      <c r="G1922" s="1027">
        <v>17.940000000000001</v>
      </c>
      <c r="J1922" s="570" t="s">
        <v>5368</v>
      </c>
      <c r="K1922" s="645">
        <f>IFERROR(VLOOKUP(J1922,REAJUSTE!A:Y,25,FALSE),"")</f>
        <v>1.012</v>
      </c>
    </row>
    <row r="1923" spans="1:11" ht="27" x14ac:dyDescent="0.25">
      <c r="A1923" s="1025">
        <v>1917298</v>
      </c>
      <c r="B1923" s="1026" t="s">
        <v>7519</v>
      </c>
      <c r="C1923" s="1025" t="s">
        <v>272</v>
      </c>
      <c r="D1923" s="577">
        <f t="shared" si="29"/>
        <v>19.29</v>
      </c>
      <c r="G1923" s="1027">
        <v>19.07</v>
      </c>
      <c r="J1923" s="570" t="s">
        <v>5368</v>
      </c>
      <c r="K1923" s="645">
        <f>IFERROR(VLOOKUP(J1923,REAJUSTE!A:Y,25,FALSE),"")</f>
        <v>1.012</v>
      </c>
    </row>
    <row r="1924" spans="1:11" ht="27" x14ac:dyDescent="0.25">
      <c r="A1924" s="1025">
        <v>1917271</v>
      </c>
      <c r="B1924" s="1026" t="s">
        <v>7520</v>
      </c>
      <c r="C1924" s="1025" t="s">
        <v>272</v>
      </c>
      <c r="D1924" s="577">
        <f t="shared" si="29"/>
        <v>4.24</v>
      </c>
      <c r="G1924" s="1027">
        <v>4.1900000000000004</v>
      </c>
      <c r="J1924" s="570" t="s">
        <v>5368</v>
      </c>
      <c r="K1924" s="645">
        <f>IFERROR(VLOOKUP(J1924,REAJUSTE!A:Y,25,FALSE),"")</f>
        <v>1.012</v>
      </c>
    </row>
    <row r="1925" spans="1:11" ht="27" x14ac:dyDescent="0.25">
      <c r="A1925" s="1025">
        <v>1917299</v>
      </c>
      <c r="B1925" s="1026" t="s">
        <v>7521</v>
      </c>
      <c r="C1925" s="1025" t="s">
        <v>272</v>
      </c>
      <c r="D1925" s="577">
        <f t="shared" si="29"/>
        <v>20.66</v>
      </c>
      <c r="G1925" s="1027">
        <v>20.420000000000002</v>
      </c>
      <c r="J1925" s="570" t="s">
        <v>5368</v>
      </c>
      <c r="K1925" s="645">
        <f>IFERROR(VLOOKUP(J1925,REAJUSTE!A:Y,25,FALSE),"")</f>
        <v>1.012</v>
      </c>
    </row>
    <row r="1926" spans="1:11" ht="27" x14ac:dyDescent="0.25">
      <c r="A1926" s="1025">
        <v>1917300</v>
      </c>
      <c r="B1926" s="1026" t="s">
        <v>7522</v>
      </c>
      <c r="C1926" s="1025" t="s">
        <v>272</v>
      </c>
      <c r="D1926" s="577">
        <f t="shared" si="29"/>
        <v>22.16</v>
      </c>
      <c r="G1926" s="1027">
        <v>21.9</v>
      </c>
      <c r="J1926" s="570" t="s">
        <v>5368</v>
      </c>
      <c r="K1926" s="645">
        <f>IFERROR(VLOOKUP(J1926,REAJUSTE!A:Y,25,FALSE),"")</f>
        <v>1.012</v>
      </c>
    </row>
    <row r="1927" spans="1:11" ht="27" x14ac:dyDescent="0.25">
      <c r="A1927" s="1025">
        <v>1917301</v>
      </c>
      <c r="B1927" s="1026" t="s">
        <v>7523</v>
      </c>
      <c r="C1927" s="1025" t="s">
        <v>272</v>
      </c>
      <c r="D1927" s="577">
        <f t="shared" si="29"/>
        <v>24.15</v>
      </c>
      <c r="G1927" s="1027">
        <v>23.87</v>
      </c>
      <c r="J1927" s="570" t="s">
        <v>5368</v>
      </c>
      <c r="K1927" s="645">
        <f>IFERROR(VLOOKUP(J1927,REAJUSTE!A:Y,25,FALSE),"")</f>
        <v>1.012</v>
      </c>
    </row>
    <row r="1928" spans="1:11" ht="27" x14ac:dyDescent="0.25">
      <c r="A1928" s="1025">
        <v>1917302</v>
      </c>
      <c r="B1928" s="1026" t="s">
        <v>7524</v>
      </c>
      <c r="C1928" s="1025" t="s">
        <v>272</v>
      </c>
      <c r="D1928" s="577">
        <f t="shared" si="29"/>
        <v>26.04</v>
      </c>
      <c r="G1928" s="1027">
        <v>25.74</v>
      </c>
      <c r="J1928" s="570" t="s">
        <v>5368</v>
      </c>
      <c r="K1928" s="645">
        <f>IFERROR(VLOOKUP(J1928,REAJUSTE!A:Y,25,FALSE),"")</f>
        <v>1.012</v>
      </c>
    </row>
    <row r="1929" spans="1:11" ht="27" x14ac:dyDescent="0.25">
      <c r="A1929" s="1025">
        <v>1917303</v>
      </c>
      <c r="B1929" s="1026" t="s">
        <v>7525</v>
      </c>
      <c r="C1929" s="1025" t="s">
        <v>272</v>
      </c>
      <c r="D1929" s="577">
        <f t="shared" si="29"/>
        <v>27.81</v>
      </c>
      <c r="G1929" s="1027">
        <v>27.49</v>
      </c>
      <c r="J1929" s="570" t="s">
        <v>5368</v>
      </c>
      <c r="K1929" s="645">
        <f>IFERROR(VLOOKUP(J1929,REAJUSTE!A:Y,25,FALSE),"")</f>
        <v>1.012</v>
      </c>
    </row>
    <row r="1930" spans="1:11" ht="27" x14ac:dyDescent="0.25">
      <c r="A1930" s="1025">
        <v>1917304</v>
      </c>
      <c r="B1930" s="1026" t="s">
        <v>7526</v>
      </c>
      <c r="C1930" s="1025" t="s">
        <v>272</v>
      </c>
      <c r="D1930" s="577">
        <f t="shared" ref="D1930:D1993" si="30">TRUNC(G1930*K1930,2)</f>
        <v>29.55</v>
      </c>
      <c r="G1930" s="1027">
        <v>29.2</v>
      </c>
      <c r="J1930" s="570" t="s">
        <v>5368</v>
      </c>
      <c r="K1930" s="645">
        <f>IFERROR(VLOOKUP(J1930,REAJUSTE!A:Y,25,FALSE),"")</f>
        <v>1.012</v>
      </c>
    </row>
    <row r="1931" spans="1:11" ht="27" x14ac:dyDescent="0.25">
      <c r="A1931" s="1025">
        <v>1917305</v>
      </c>
      <c r="B1931" s="1026" t="s">
        <v>7527</v>
      </c>
      <c r="C1931" s="1025" t="s">
        <v>272</v>
      </c>
      <c r="D1931" s="577">
        <f t="shared" si="30"/>
        <v>31.48</v>
      </c>
      <c r="G1931" s="1027">
        <v>31.11</v>
      </c>
      <c r="J1931" s="570" t="s">
        <v>5368</v>
      </c>
      <c r="K1931" s="645">
        <f>IFERROR(VLOOKUP(J1931,REAJUSTE!A:Y,25,FALSE),"")</f>
        <v>1.012</v>
      </c>
    </row>
    <row r="1932" spans="1:11" ht="27" x14ac:dyDescent="0.25">
      <c r="A1932" s="1025">
        <v>1917306</v>
      </c>
      <c r="B1932" s="1026" t="s">
        <v>7528</v>
      </c>
      <c r="C1932" s="1025" t="s">
        <v>272</v>
      </c>
      <c r="D1932" s="577">
        <f t="shared" si="30"/>
        <v>33.86</v>
      </c>
      <c r="G1932" s="1027">
        <v>33.46</v>
      </c>
      <c r="J1932" s="570" t="s">
        <v>5368</v>
      </c>
      <c r="K1932" s="645">
        <f>IFERROR(VLOOKUP(J1932,REAJUSTE!A:Y,25,FALSE),"")</f>
        <v>1.012</v>
      </c>
    </row>
    <row r="1933" spans="1:11" ht="27" x14ac:dyDescent="0.25">
      <c r="A1933" s="1025">
        <v>1917307</v>
      </c>
      <c r="B1933" s="1026" t="s">
        <v>7529</v>
      </c>
      <c r="C1933" s="1025" t="s">
        <v>272</v>
      </c>
      <c r="D1933" s="577">
        <f t="shared" si="30"/>
        <v>35.619999999999997</v>
      </c>
      <c r="G1933" s="1027">
        <v>35.200000000000003</v>
      </c>
      <c r="J1933" s="570" t="s">
        <v>5368</v>
      </c>
      <c r="K1933" s="645">
        <f>IFERROR(VLOOKUP(J1933,REAJUSTE!A:Y,25,FALSE),"")</f>
        <v>1.012</v>
      </c>
    </row>
    <row r="1934" spans="1:11" ht="27" x14ac:dyDescent="0.25">
      <c r="A1934" s="1025">
        <v>1917272</v>
      </c>
      <c r="B1934" s="1026" t="s">
        <v>7530</v>
      </c>
      <c r="C1934" s="1025" t="s">
        <v>272</v>
      </c>
      <c r="D1934" s="577">
        <f t="shared" si="30"/>
        <v>4.45</v>
      </c>
      <c r="G1934" s="1027">
        <v>4.4000000000000004</v>
      </c>
      <c r="J1934" s="570" t="s">
        <v>5368</v>
      </c>
      <c r="K1934" s="645">
        <f>IFERROR(VLOOKUP(J1934,REAJUSTE!A:Y,25,FALSE),"")</f>
        <v>1.012</v>
      </c>
    </row>
    <row r="1935" spans="1:11" ht="27" x14ac:dyDescent="0.25">
      <c r="A1935" s="1025">
        <v>1917273</v>
      </c>
      <c r="B1935" s="1026" t="s">
        <v>7531</v>
      </c>
      <c r="C1935" s="1025" t="s">
        <v>272</v>
      </c>
      <c r="D1935" s="577">
        <f t="shared" si="30"/>
        <v>4.68</v>
      </c>
      <c r="G1935" s="1027">
        <v>4.63</v>
      </c>
      <c r="J1935" s="570" t="s">
        <v>5368</v>
      </c>
      <c r="K1935" s="645">
        <f>IFERROR(VLOOKUP(J1935,REAJUSTE!A:Y,25,FALSE),"")</f>
        <v>1.012</v>
      </c>
    </row>
    <row r="1936" spans="1:11" ht="27" x14ac:dyDescent="0.25">
      <c r="A1936" s="1025">
        <v>1917729</v>
      </c>
      <c r="B1936" s="1026" t="s">
        <v>7532</v>
      </c>
      <c r="C1936" s="1025" t="s">
        <v>272</v>
      </c>
      <c r="D1936" s="577">
        <f t="shared" si="30"/>
        <v>4.17</v>
      </c>
      <c r="G1936" s="1027">
        <v>4.13</v>
      </c>
      <c r="J1936" s="570" t="s">
        <v>5368</v>
      </c>
      <c r="K1936" s="645">
        <f>IFERROR(VLOOKUP(J1936,REAJUSTE!A:Y,25,FALSE),"")</f>
        <v>1.012</v>
      </c>
    </row>
    <row r="1937" spans="1:11" ht="27" x14ac:dyDescent="0.25">
      <c r="A1937" s="1025">
        <v>1917367</v>
      </c>
      <c r="B1937" s="1026" t="s">
        <v>7533</v>
      </c>
      <c r="C1937" s="1025" t="s">
        <v>272</v>
      </c>
      <c r="D1937" s="577">
        <f t="shared" si="30"/>
        <v>4.72</v>
      </c>
      <c r="G1937" s="1027">
        <v>4.67</v>
      </c>
      <c r="J1937" s="570" t="s">
        <v>5368</v>
      </c>
      <c r="K1937" s="645">
        <f>IFERROR(VLOOKUP(J1937,REAJUSTE!A:Y,25,FALSE),"")</f>
        <v>1.012</v>
      </c>
    </row>
    <row r="1938" spans="1:11" ht="27" x14ac:dyDescent="0.25">
      <c r="A1938" s="1025">
        <v>1917368</v>
      </c>
      <c r="B1938" s="1026" t="s">
        <v>7534</v>
      </c>
      <c r="C1938" s="1025" t="s">
        <v>272</v>
      </c>
      <c r="D1938" s="577">
        <f t="shared" si="30"/>
        <v>5.0599999999999996</v>
      </c>
      <c r="G1938" s="1027">
        <v>5</v>
      </c>
      <c r="J1938" s="570" t="s">
        <v>5368</v>
      </c>
      <c r="K1938" s="645">
        <f>IFERROR(VLOOKUP(J1938,REAJUSTE!A:Y,25,FALSE),"")</f>
        <v>1.012</v>
      </c>
    </row>
    <row r="1939" spans="1:11" ht="27" x14ac:dyDescent="0.25">
      <c r="A1939" s="1025">
        <v>1917369</v>
      </c>
      <c r="B1939" s="1026" t="s">
        <v>7535</v>
      </c>
      <c r="C1939" s="1025" t="s">
        <v>272</v>
      </c>
      <c r="D1939" s="577">
        <f t="shared" si="30"/>
        <v>5.54</v>
      </c>
      <c r="G1939" s="1027">
        <v>5.48</v>
      </c>
      <c r="J1939" s="570" t="s">
        <v>5368</v>
      </c>
      <c r="K1939" s="645">
        <f>IFERROR(VLOOKUP(J1939,REAJUSTE!A:Y,25,FALSE),"")</f>
        <v>1.012</v>
      </c>
    </row>
    <row r="1940" spans="1:11" ht="27" x14ac:dyDescent="0.25">
      <c r="A1940" s="1025">
        <v>1917370</v>
      </c>
      <c r="B1940" s="1026" t="s">
        <v>7536</v>
      </c>
      <c r="C1940" s="1025" t="s">
        <v>272</v>
      </c>
      <c r="D1940" s="577">
        <f t="shared" si="30"/>
        <v>5.84</v>
      </c>
      <c r="G1940" s="1027">
        <v>5.78</v>
      </c>
      <c r="J1940" s="570" t="s">
        <v>5368</v>
      </c>
      <c r="K1940" s="645">
        <f>IFERROR(VLOOKUP(J1940,REAJUSTE!A:Y,25,FALSE),"")</f>
        <v>1.012</v>
      </c>
    </row>
    <row r="1941" spans="1:11" ht="27" x14ac:dyDescent="0.25">
      <c r="A1941" s="1025">
        <v>1917371</v>
      </c>
      <c r="B1941" s="1026" t="s">
        <v>7537</v>
      </c>
      <c r="C1941" s="1025" t="s">
        <v>272</v>
      </c>
      <c r="D1941" s="577">
        <f t="shared" si="30"/>
        <v>6.13</v>
      </c>
      <c r="G1941" s="1027">
        <v>6.06</v>
      </c>
      <c r="J1941" s="570" t="s">
        <v>5368</v>
      </c>
      <c r="K1941" s="645">
        <f>IFERROR(VLOOKUP(J1941,REAJUSTE!A:Y,25,FALSE),"")</f>
        <v>1.012</v>
      </c>
    </row>
    <row r="1942" spans="1:11" ht="27" x14ac:dyDescent="0.25">
      <c r="A1942" s="1025">
        <v>1917372</v>
      </c>
      <c r="B1942" s="1026" t="s">
        <v>7538</v>
      </c>
      <c r="C1942" s="1025" t="s">
        <v>272</v>
      </c>
      <c r="D1942" s="577">
        <f t="shared" si="30"/>
        <v>6.41</v>
      </c>
      <c r="G1942" s="1027">
        <v>6.34</v>
      </c>
      <c r="J1942" s="570" t="s">
        <v>5368</v>
      </c>
      <c r="K1942" s="645">
        <f>IFERROR(VLOOKUP(J1942,REAJUSTE!A:Y,25,FALSE),"")</f>
        <v>1.012</v>
      </c>
    </row>
    <row r="1943" spans="1:11" ht="27" x14ac:dyDescent="0.25">
      <c r="A1943" s="1025">
        <v>1917373</v>
      </c>
      <c r="B1943" s="1026" t="s">
        <v>7539</v>
      </c>
      <c r="C1943" s="1025" t="s">
        <v>272</v>
      </c>
      <c r="D1943" s="577">
        <f t="shared" si="30"/>
        <v>6.63</v>
      </c>
      <c r="G1943" s="1027">
        <v>6.56</v>
      </c>
      <c r="J1943" s="570" t="s">
        <v>5368</v>
      </c>
      <c r="K1943" s="645">
        <f>IFERROR(VLOOKUP(J1943,REAJUSTE!A:Y,25,FALSE),"")</f>
        <v>1.012</v>
      </c>
    </row>
    <row r="1944" spans="1:11" ht="27" x14ac:dyDescent="0.25">
      <c r="A1944" s="1025">
        <v>1917374</v>
      </c>
      <c r="B1944" s="1026" t="s">
        <v>7540</v>
      </c>
      <c r="C1944" s="1025" t="s">
        <v>272</v>
      </c>
      <c r="D1944" s="577">
        <f t="shared" si="30"/>
        <v>7.2</v>
      </c>
      <c r="G1944" s="1027">
        <v>7.12</v>
      </c>
      <c r="J1944" s="570" t="s">
        <v>5368</v>
      </c>
      <c r="K1944" s="645">
        <f>IFERROR(VLOOKUP(J1944,REAJUSTE!A:Y,25,FALSE),"")</f>
        <v>1.012</v>
      </c>
    </row>
    <row r="1945" spans="1:11" ht="27" x14ac:dyDescent="0.25">
      <c r="A1945" s="1025">
        <v>1917375</v>
      </c>
      <c r="B1945" s="1026" t="s">
        <v>7541</v>
      </c>
      <c r="C1945" s="1025" t="s">
        <v>272</v>
      </c>
      <c r="D1945" s="577">
        <f t="shared" si="30"/>
        <v>7.46</v>
      </c>
      <c r="G1945" s="1027">
        <v>7.38</v>
      </c>
      <c r="J1945" s="570" t="s">
        <v>5368</v>
      </c>
      <c r="K1945" s="645">
        <f>IFERROR(VLOOKUP(J1945,REAJUSTE!A:Y,25,FALSE),"")</f>
        <v>1.012</v>
      </c>
    </row>
    <row r="1946" spans="1:11" ht="27" x14ac:dyDescent="0.25">
      <c r="A1946" s="1025">
        <v>1917376</v>
      </c>
      <c r="B1946" s="1026" t="s">
        <v>7542</v>
      </c>
      <c r="C1946" s="1025" t="s">
        <v>272</v>
      </c>
      <c r="D1946" s="577">
        <f t="shared" si="30"/>
        <v>7.73</v>
      </c>
      <c r="G1946" s="1027">
        <v>7.64</v>
      </c>
      <c r="J1946" s="570" t="s">
        <v>5368</v>
      </c>
      <c r="K1946" s="645">
        <f>IFERROR(VLOOKUP(J1946,REAJUSTE!A:Y,25,FALSE),"")</f>
        <v>1.012</v>
      </c>
    </row>
    <row r="1947" spans="1:11" ht="27" x14ac:dyDescent="0.25">
      <c r="A1947" s="1025">
        <v>1917377</v>
      </c>
      <c r="B1947" s="1026" t="s">
        <v>7543</v>
      </c>
      <c r="C1947" s="1025" t="s">
        <v>272</v>
      </c>
      <c r="D1947" s="577">
        <f t="shared" si="30"/>
        <v>8</v>
      </c>
      <c r="G1947" s="1027">
        <v>7.91</v>
      </c>
      <c r="J1947" s="570" t="s">
        <v>5368</v>
      </c>
      <c r="K1947" s="645">
        <f>IFERROR(VLOOKUP(J1947,REAJUSTE!A:Y,25,FALSE),"")</f>
        <v>1.012</v>
      </c>
    </row>
    <row r="1948" spans="1:11" ht="27" x14ac:dyDescent="0.25">
      <c r="A1948" s="1025">
        <v>1917378</v>
      </c>
      <c r="B1948" s="1026" t="s">
        <v>7544</v>
      </c>
      <c r="C1948" s="1025" t="s">
        <v>272</v>
      </c>
      <c r="D1948" s="577">
        <f t="shared" si="30"/>
        <v>8.2799999999999994</v>
      </c>
      <c r="G1948" s="1027">
        <v>8.19</v>
      </c>
      <c r="J1948" s="570" t="s">
        <v>5368</v>
      </c>
      <c r="K1948" s="645">
        <f>IFERROR(VLOOKUP(J1948,REAJUSTE!A:Y,25,FALSE),"")</f>
        <v>1.012</v>
      </c>
    </row>
    <row r="1949" spans="1:11" ht="27" x14ac:dyDescent="0.25">
      <c r="A1949" s="1025">
        <v>1917379</v>
      </c>
      <c r="B1949" s="1026" t="s">
        <v>7545</v>
      </c>
      <c r="C1949" s="1025" t="s">
        <v>272</v>
      </c>
      <c r="D1949" s="577">
        <f t="shared" si="30"/>
        <v>8.86</v>
      </c>
      <c r="G1949" s="1027">
        <v>8.76</v>
      </c>
      <c r="J1949" s="570" t="s">
        <v>5368</v>
      </c>
      <c r="K1949" s="645">
        <f>IFERROR(VLOOKUP(J1949,REAJUSTE!A:Y,25,FALSE),"")</f>
        <v>1.012</v>
      </c>
    </row>
    <row r="1950" spans="1:11" ht="27" x14ac:dyDescent="0.25">
      <c r="A1950" s="1025">
        <v>1917380</v>
      </c>
      <c r="B1950" s="1026" t="s">
        <v>7546</v>
      </c>
      <c r="C1950" s="1025" t="s">
        <v>272</v>
      </c>
      <c r="D1950" s="577">
        <f t="shared" si="30"/>
        <v>9.19</v>
      </c>
      <c r="G1950" s="1027">
        <v>9.09</v>
      </c>
      <c r="J1950" s="570" t="s">
        <v>5368</v>
      </c>
      <c r="K1950" s="645">
        <f>IFERROR(VLOOKUP(J1950,REAJUSTE!A:Y,25,FALSE),"")</f>
        <v>1.012</v>
      </c>
    </row>
    <row r="1951" spans="1:11" ht="27" x14ac:dyDescent="0.25">
      <c r="A1951" s="1025">
        <v>1917381</v>
      </c>
      <c r="B1951" s="1026" t="s">
        <v>7547</v>
      </c>
      <c r="C1951" s="1025" t="s">
        <v>272</v>
      </c>
      <c r="D1951" s="577">
        <f t="shared" si="30"/>
        <v>9.5399999999999991</v>
      </c>
      <c r="G1951" s="1027">
        <v>9.43</v>
      </c>
      <c r="J1951" s="570" t="s">
        <v>5368</v>
      </c>
      <c r="K1951" s="645">
        <f>IFERROR(VLOOKUP(J1951,REAJUSTE!A:Y,25,FALSE),"")</f>
        <v>1.012</v>
      </c>
    </row>
    <row r="1952" spans="1:11" ht="27" x14ac:dyDescent="0.25">
      <c r="A1952" s="1025">
        <v>1917382</v>
      </c>
      <c r="B1952" s="1026" t="s">
        <v>7548</v>
      </c>
      <c r="C1952" s="1025" t="s">
        <v>272</v>
      </c>
      <c r="D1952" s="577">
        <f t="shared" si="30"/>
        <v>9.9600000000000009</v>
      </c>
      <c r="G1952" s="1027">
        <v>9.85</v>
      </c>
      <c r="J1952" s="570" t="s">
        <v>5368</v>
      </c>
      <c r="K1952" s="645">
        <f>IFERROR(VLOOKUP(J1952,REAJUSTE!A:Y,25,FALSE),"")</f>
        <v>1.012</v>
      </c>
    </row>
    <row r="1953" spans="1:11" ht="27" x14ac:dyDescent="0.25">
      <c r="A1953" s="1025">
        <v>1917383</v>
      </c>
      <c r="B1953" s="1026" t="s">
        <v>7549</v>
      </c>
      <c r="C1953" s="1025" t="s">
        <v>272</v>
      </c>
      <c r="D1953" s="577">
        <f t="shared" si="30"/>
        <v>10.34</v>
      </c>
      <c r="G1953" s="1027">
        <v>10.220000000000001</v>
      </c>
      <c r="J1953" s="570" t="s">
        <v>5368</v>
      </c>
      <c r="K1953" s="645">
        <f>IFERROR(VLOOKUP(J1953,REAJUSTE!A:Y,25,FALSE),"")</f>
        <v>1.012</v>
      </c>
    </row>
    <row r="1954" spans="1:11" ht="27" x14ac:dyDescent="0.25">
      <c r="A1954" s="1025">
        <v>1917384</v>
      </c>
      <c r="B1954" s="1026" t="s">
        <v>7550</v>
      </c>
      <c r="C1954" s="1025" t="s">
        <v>272</v>
      </c>
      <c r="D1954" s="577">
        <f t="shared" si="30"/>
        <v>10.98</v>
      </c>
      <c r="G1954" s="1027">
        <v>10.85</v>
      </c>
      <c r="J1954" s="570" t="s">
        <v>5368</v>
      </c>
      <c r="K1954" s="645">
        <f>IFERROR(VLOOKUP(J1954,REAJUSTE!A:Y,25,FALSE),"")</f>
        <v>1.012</v>
      </c>
    </row>
    <row r="1955" spans="1:11" ht="27" x14ac:dyDescent="0.25">
      <c r="A1955" s="1025">
        <v>1917385</v>
      </c>
      <c r="B1955" s="1026" t="s">
        <v>7551</v>
      </c>
      <c r="C1955" s="1025" t="s">
        <v>272</v>
      </c>
      <c r="D1955" s="577">
        <f t="shared" si="30"/>
        <v>11.45</v>
      </c>
      <c r="G1955" s="1027">
        <v>11.32</v>
      </c>
      <c r="J1955" s="570" t="s">
        <v>5368</v>
      </c>
      <c r="K1955" s="645">
        <f>IFERROR(VLOOKUP(J1955,REAJUSTE!A:Y,25,FALSE),"")</f>
        <v>1.012</v>
      </c>
    </row>
    <row r="1956" spans="1:11" ht="27" x14ac:dyDescent="0.25">
      <c r="A1956" s="1025">
        <v>1917386</v>
      </c>
      <c r="B1956" s="1026" t="s">
        <v>7552</v>
      </c>
      <c r="C1956" s="1025" t="s">
        <v>272</v>
      </c>
      <c r="D1956" s="577">
        <f t="shared" si="30"/>
        <v>11.94</v>
      </c>
      <c r="G1956" s="1027">
        <v>11.8</v>
      </c>
      <c r="J1956" s="570" t="s">
        <v>5368</v>
      </c>
      <c r="K1956" s="645">
        <f>IFERROR(VLOOKUP(J1956,REAJUSTE!A:Y,25,FALSE),"")</f>
        <v>1.012</v>
      </c>
    </row>
    <row r="1957" spans="1:11" ht="27" x14ac:dyDescent="0.25">
      <c r="A1957" s="1025">
        <v>1917387</v>
      </c>
      <c r="B1957" s="1026" t="s">
        <v>7553</v>
      </c>
      <c r="C1957" s="1025" t="s">
        <v>272</v>
      </c>
      <c r="D1957" s="577">
        <f t="shared" si="30"/>
        <v>12.44</v>
      </c>
      <c r="G1957" s="1027">
        <v>12.3</v>
      </c>
      <c r="J1957" s="570" t="s">
        <v>5368</v>
      </c>
      <c r="K1957" s="645">
        <f>IFERROR(VLOOKUP(J1957,REAJUSTE!A:Y,25,FALSE),"")</f>
        <v>1.012</v>
      </c>
    </row>
    <row r="1958" spans="1:11" ht="27" x14ac:dyDescent="0.25">
      <c r="A1958" s="1025">
        <v>1917388</v>
      </c>
      <c r="B1958" s="1026" t="s">
        <v>7554</v>
      </c>
      <c r="C1958" s="1025" t="s">
        <v>272</v>
      </c>
      <c r="D1958" s="577">
        <f t="shared" si="30"/>
        <v>12.97</v>
      </c>
      <c r="G1958" s="1027">
        <v>12.82</v>
      </c>
      <c r="J1958" s="570" t="s">
        <v>5368</v>
      </c>
      <c r="K1958" s="645">
        <f>IFERROR(VLOOKUP(J1958,REAJUSTE!A:Y,25,FALSE),"")</f>
        <v>1.012</v>
      </c>
    </row>
    <row r="1959" spans="1:11" ht="27" x14ac:dyDescent="0.25">
      <c r="A1959" s="1025">
        <v>1917389</v>
      </c>
      <c r="B1959" s="1026" t="s">
        <v>7555</v>
      </c>
      <c r="C1959" s="1025" t="s">
        <v>272</v>
      </c>
      <c r="D1959" s="577">
        <f t="shared" si="30"/>
        <v>13.79</v>
      </c>
      <c r="G1959" s="1027">
        <v>13.63</v>
      </c>
      <c r="J1959" s="570" t="s">
        <v>5368</v>
      </c>
      <c r="K1959" s="645">
        <f>IFERROR(VLOOKUP(J1959,REAJUSTE!A:Y,25,FALSE),"")</f>
        <v>1.012</v>
      </c>
    </row>
    <row r="1960" spans="1:11" ht="27" x14ac:dyDescent="0.25">
      <c r="A1960" s="1025">
        <v>1917390</v>
      </c>
      <c r="B1960" s="1026" t="s">
        <v>7556</v>
      </c>
      <c r="C1960" s="1025" t="s">
        <v>272</v>
      </c>
      <c r="D1960" s="577">
        <f t="shared" si="30"/>
        <v>14.52</v>
      </c>
      <c r="G1960" s="1027">
        <v>14.35</v>
      </c>
      <c r="J1960" s="570" t="s">
        <v>5368</v>
      </c>
      <c r="K1960" s="645">
        <f>IFERROR(VLOOKUP(J1960,REAJUSTE!A:Y,25,FALSE),"")</f>
        <v>1.012</v>
      </c>
    </row>
    <row r="1961" spans="1:11" ht="27" x14ac:dyDescent="0.25">
      <c r="A1961" s="1025">
        <v>1917391</v>
      </c>
      <c r="B1961" s="1026" t="s">
        <v>7557</v>
      </c>
      <c r="C1961" s="1025" t="s">
        <v>272</v>
      </c>
      <c r="D1961" s="577">
        <f t="shared" si="30"/>
        <v>15.3</v>
      </c>
      <c r="G1961" s="1027">
        <v>15.12</v>
      </c>
      <c r="J1961" s="570" t="s">
        <v>5368</v>
      </c>
      <c r="K1961" s="645">
        <f>IFERROR(VLOOKUP(J1961,REAJUSTE!A:Y,25,FALSE),"")</f>
        <v>1.012</v>
      </c>
    </row>
    <row r="1962" spans="1:11" ht="27" x14ac:dyDescent="0.25">
      <c r="A1962" s="1025">
        <v>1917364</v>
      </c>
      <c r="B1962" s="1026" t="s">
        <v>7558</v>
      </c>
      <c r="C1962" s="1025" t="s">
        <v>272</v>
      </c>
      <c r="D1962" s="577">
        <f t="shared" si="30"/>
        <v>3.77</v>
      </c>
      <c r="G1962" s="1027">
        <v>3.73</v>
      </c>
      <c r="J1962" s="570" t="s">
        <v>5368</v>
      </c>
      <c r="K1962" s="645">
        <f>IFERROR(VLOOKUP(J1962,REAJUSTE!A:Y,25,FALSE),"")</f>
        <v>1.012</v>
      </c>
    </row>
    <row r="1963" spans="1:11" ht="27" x14ac:dyDescent="0.25">
      <c r="A1963" s="1025">
        <v>1917392</v>
      </c>
      <c r="B1963" s="1026" t="s">
        <v>7559</v>
      </c>
      <c r="C1963" s="1025" t="s">
        <v>272</v>
      </c>
      <c r="D1963" s="577">
        <f t="shared" si="30"/>
        <v>16.260000000000002</v>
      </c>
      <c r="G1963" s="1027">
        <v>16.07</v>
      </c>
      <c r="J1963" s="570" t="s">
        <v>5368</v>
      </c>
      <c r="K1963" s="645">
        <f>IFERROR(VLOOKUP(J1963,REAJUSTE!A:Y,25,FALSE),"")</f>
        <v>1.012</v>
      </c>
    </row>
    <row r="1964" spans="1:11" ht="27" x14ac:dyDescent="0.25">
      <c r="A1964" s="1025">
        <v>1917393</v>
      </c>
      <c r="B1964" s="1026" t="s">
        <v>7560</v>
      </c>
      <c r="C1964" s="1025" t="s">
        <v>272</v>
      </c>
      <c r="D1964" s="577">
        <f t="shared" si="30"/>
        <v>17.29</v>
      </c>
      <c r="G1964" s="1027">
        <v>17.09</v>
      </c>
      <c r="J1964" s="570" t="s">
        <v>5368</v>
      </c>
      <c r="K1964" s="645">
        <f>IFERROR(VLOOKUP(J1964,REAJUSTE!A:Y,25,FALSE),"")</f>
        <v>1.012</v>
      </c>
    </row>
    <row r="1965" spans="1:11" ht="27" x14ac:dyDescent="0.25">
      <c r="A1965" s="1025">
        <v>1917394</v>
      </c>
      <c r="B1965" s="1026" t="s">
        <v>7561</v>
      </c>
      <c r="C1965" s="1025" t="s">
        <v>272</v>
      </c>
      <c r="D1965" s="577">
        <f t="shared" si="30"/>
        <v>18.739999999999998</v>
      </c>
      <c r="G1965" s="1027">
        <v>18.52</v>
      </c>
      <c r="J1965" s="570" t="s">
        <v>5368</v>
      </c>
      <c r="K1965" s="645">
        <f>IFERROR(VLOOKUP(J1965,REAJUSTE!A:Y,25,FALSE),"")</f>
        <v>1.012</v>
      </c>
    </row>
    <row r="1966" spans="1:11" ht="27" x14ac:dyDescent="0.25">
      <c r="A1966" s="1025">
        <v>1917395</v>
      </c>
      <c r="B1966" s="1026" t="s">
        <v>7562</v>
      </c>
      <c r="C1966" s="1025" t="s">
        <v>272</v>
      </c>
      <c r="D1966" s="577">
        <f t="shared" si="30"/>
        <v>19.75</v>
      </c>
      <c r="G1966" s="1027">
        <v>19.52</v>
      </c>
      <c r="J1966" s="570" t="s">
        <v>5368</v>
      </c>
      <c r="K1966" s="645">
        <f>IFERROR(VLOOKUP(J1966,REAJUSTE!A:Y,25,FALSE),"")</f>
        <v>1.012</v>
      </c>
    </row>
    <row r="1967" spans="1:11" ht="27" x14ac:dyDescent="0.25">
      <c r="A1967" s="1025">
        <v>1917396</v>
      </c>
      <c r="B1967" s="1026" t="s">
        <v>7563</v>
      </c>
      <c r="C1967" s="1025" t="s">
        <v>272</v>
      </c>
      <c r="D1967" s="577">
        <f t="shared" si="30"/>
        <v>20.91</v>
      </c>
      <c r="G1967" s="1027">
        <v>20.67</v>
      </c>
      <c r="J1967" s="570" t="s">
        <v>5368</v>
      </c>
      <c r="K1967" s="645">
        <f>IFERROR(VLOOKUP(J1967,REAJUSTE!A:Y,25,FALSE),"")</f>
        <v>1.012</v>
      </c>
    </row>
    <row r="1968" spans="1:11" ht="27" x14ac:dyDescent="0.25">
      <c r="A1968" s="1025">
        <v>1917397</v>
      </c>
      <c r="B1968" s="1026" t="s">
        <v>7564</v>
      </c>
      <c r="C1968" s="1025" t="s">
        <v>272</v>
      </c>
      <c r="D1968" s="577">
        <f t="shared" si="30"/>
        <v>22.25</v>
      </c>
      <c r="G1968" s="1027">
        <v>21.99</v>
      </c>
      <c r="J1968" s="570" t="s">
        <v>5368</v>
      </c>
      <c r="K1968" s="645">
        <f>IFERROR(VLOOKUP(J1968,REAJUSTE!A:Y,25,FALSE),"")</f>
        <v>1.012</v>
      </c>
    </row>
    <row r="1969" spans="1:11" ht="27" x14ac:dyDescent="0.25">
      <c r="A1969" s="1025">
        <v>1917398</v>
      </c>
      <c r="B1969" s="1026" t="s">
        <v>7565</v>
      </c>
      <c r="C1969" s="1025" t="s">
        <v>272</v>
      </c>
      <c r="D1969" s="577">
        <f t="shared" si="30"/>
        <v>23.41</v>
      </c>
      <c r="G1969" s="1027">
        <v>23.14</v>
      </c>
      <c r="J1969" s="570" t="s">
        <v>5368</v>
      </c>
      <c r="K1969" s="645">
        <f>IFERROR(VLOOKUP(J1969,REAJUSTE!A:Y,25,FALSE),"")</f>
        <v>1.012</v>
      </c>
    </row>
    <row r="1970" spans="1:11" ht="27" x14ac:dyDescent="0.25">
      <c r="A1970" s="1025">
        <v>1917399</v>
      </c>
      <c r="B1970" s="1026" t="s">
        <v>7566</v>
      </c>
      <c r="C1970" s="1025" t="s">
        <v>272</v>
      </c>
      <c r="D1970" s="577">
        <f t="shared" si="30"/>
        <v>25.07</v>
      </c>
      <c r="G1970" s="1027">
        <v>24.78</v>
      </c>
      <c r="J1970" s="570" t="s">
        <v>5368</v>
      </c>
      <c r="K1970" s="645">
        <f>IFERROR(VLOOKUP(J1970,REAJUSTE!A:Y,25,FALSE),"")</f>
        <v>1.012</v>
      </c>
    </row>
    <row r="1971" spans="1:11" ht="27" x14ac:dyDescent="0.25">
      <c r="A1971" s="1025">
        <v>1917400</v>
      </c>
      <c r="B1971" s="1026" t="s">
        <v>7567</v>
      </c>
      <c r="C1971" s="1025" t="s">
        <v>272</v>
      </c>
      <c r="D1971" s="577">
        <f t="shared" si="30"/>
        <v>26.58</v>
      </c>
      <c r="G1971" s="1027">
        <v>26.27</v>
      </c>
      <c r="J1971" s="570" t="s">
        <v>5368</v>
      </c>
      <c r="K1971" s="645">
        <f>IFERROR(VLOOKUP(J1971,REAJUSTE!A:Y,25,FALSE),"")</f>
        <v>1.012</v>
      </c>
    </row>
    <row r="1972" spans="1:11" ht="27" x14ac:dyDescent="0.25">
      <c r="A1972" s="1025">
        <v>1917401</v>
      </c>
      <c r="B1972" s="1026" t="s">
        <v>7568</v>
      </c>
      <c r="C1972" s="1025" t="s">
        <v>272</v>
      </c>
      <c r="D1972" s="577">
        <f t="shared" si="30"/>
        <v>27.96</v>
      </c>
      <c r="G1972" s="1027">
        <v>27.63</v>
      </c>
      <c r="J1972" s="570" t="s">
        <v>5368</v>
      </c>
      <c r="K1972" s="645">
        <f>IFERROR(VLOOKUP(J1972,REAJUSTE!A:Y,25,FALSE),"")</f>
        <v>1.012</v>
      </c>
    </row>
    <row r="1973" spans="1:11" ht="27" x14ac:dyDescent="0.25">
      <c r="A1973" s="1025">
        <v>1917365</v>
      </c>
      <c r="B1973" s="1026" t="s">
        <v>7569</v>
      </c>
      <c r="C1973" s="1025" t="s">
        <v>272</v>
      </c>
      <c r="D1973" s="577">
        <f t="shared" si="30"/>
        <v>4.1399999999999997</v>
      </c>
      <c r="G1973" s="1027">
        <v>4.0999999999999996</v>
      </c>
      <c r="J1973" s="570" t="s">
        <v>5368</v>
      </c>
      <c r="K1973" s="645">
        <f>IFERROR(VLOOKUP(J1973,REAJUSTE!A:Y,25,FALSE),"")</f>
        <v>1.012</v>
      </c>
    </row>
    <row r="1974" spans="1:11" ht="27" x14ac:dyDescent="0.25">
      <c r="A1974" s="1025">
        <v>1917402</v>
      </c>
      <c r="B1974" s="1026" t="s">
        <v>7570</v>
      </c>
      <c r="C1974" s="1025" t="s">
        <v>272</v>
      </c>
      <c r="D1974" s="577">
        <f t="shared" si="30"/>
        <v>29.57</v>
      </c>
      <c r="G1974" s="1027">
        <v>29.22</v>
      </c>
      <c r="J1974" s="570" t="s">
        <v>5368</v>
      </c>
      <c r="K1974" s="645">
        <f>IFERROR(VLOOKUP(J1974,REAJUSTE!A:Y,25,FALSE),"")</f>
        <v>1.012</v>
      </c>
    </row>
    <row r="1975" spans="1:11" ht="27" x14ac:dyDescent="0.25">
      <c r="A1975" s="1025">
        <v>1917403</v>
      </c>
      <c r="B1975" s="1026" t="s">
        <v>7571</v>
      </c>
      <c r="C1975" s="1025" t="s">
        <v>272</v>
      </c>
      <c r="D1975" s="577">
        <f t="shared" si="30"/>
        <v>31.37</v>
      </c>
      <c r="G1975" s="1027">
        <v>31</v>
      </c>
      <c r="J1975" s="570" t="s">
        <v>5368</v>
      </c>
      <c r="K1975" s="645">
        <f>IFERROR(VLOOKUP(J1975,REAJUSTE!A:Y,25,FALSE),"")</f>
        <v>1.012</v>
      </c>
    </row>
    <row r="1976" spans="1:11" ht="27" x14ac:dyDescent="0.25">
      <c r="A1976" s="1025">
        <v>1917404</v>
      </c>
      <c r="B1976" s="1026" t="s">
        <v>7572</v>
      </c>
      <c r="C1976" s="1025" t="s">
        <v>272</v>
      </c>
      <c r="D1976" s="577">
        <f t="shared" si="30"/>
        <v>33.22</v>
      </c>
      <c r="G1976" s="1027">
        <v>32.83</v>
      </c>
      <c r="J1976" s="570" t="s">
        <v>5368</v>
      </c>
      <c r="K1976" s="645">
        <f>IFERROR(VLOOKUP(J1976,REAJUSTE!A:Y,25,FALSE),"")</f>
        <v>1.012</v>
      </c>
    </row>
    <row r="1977" spans="1:11" ht="27" x14ac:dyDescent="0.25">
      <c r="A1977" s="1025">
        <v>1917405</v>
      </c>
      <c r="B1977" s="1026" t="s">
        <v>7573</v>
      </c>
      <c r="C1977" s="1025" t="s">
        <v>272</v>
      </c>
      <c r="D1977" s="577">
        <f t="shared" si="30"/>
        <v>34.99</v>
      </c>
      <c r="G1977" s="1027">
        <v>34.58</v>
      </c>
      <c r="J1977" s="570" t="s">
        <v>5368</v>
      </c>
      <c r="K1977" s="645">
        <f>IFERROR(VLOOKUP(J1977,REAJUSTE!A:Y,25,FALSE),"")</f>
        <v>1.012</v>
      </c>
    </row>
    <row r="1978" spans="1:11" ht="27" x14ac:dyDescent="0.25">
      <c r="A1978" s="1025">
        <v>1917406</v>
      </c>
      <c r="B1978" s="1026" t="s">
        <v>7574</v>
      </c>
      <c r="C1978" s="1025" t="s">
        <v>272</v>
      </c>
      <c r="D1978" s="577">
        <f t="shared" si="30"/>
        <v>36.950000000000003</v>
      </c>
      <c r="G1978" s="1027">
        <v>36.520000000000003</v>
      </c>
      <c r="J1978" s="570" t="s">
        <v>5368</v>
      </c>
      <c r="K1978" s="645">
        <f>IFERROR(VLOOKUP(J1978,REAJUSTE!A:Y,25,FALSE),"")</f>
        <v>1.012</v>
      </c>
    </row>
    <row r="1979" spans="1:11" ht="27" x14ac:dyDescent="0.25">
      <c r="A1979" s="1025">
        <v>1917407</v>
      </c>
      <c r="B1979" s="1026" t="s">
        <v>7575</v>
      </c>
      <c r="C1979" s="1025" t="s">
        <v>272</v>
      </c>
      <c r="D1979" s="577">
        <f t="shared" si="30"/>
        <v>39.200000000000003</v>
      </c>
      <c r="G1979" s="1027">
        <v>38.74</v>
      </c>
      <c r="J1979" s="570" t="s">
        <v>5368</v>
      </c>
      <c r="K1979" s="645">
        <f>IFERROR(VLOOKUP(J1979,REAJUSTE!A:Y,25,FALSE),"")</f>
        <v>1.012</v>
      </c>
    </row>
    <row r="1980" spans="1:11" ht="27" x14ac:dyDescent="0.25">
      <c r="A1980" s="1025">
        <v>1917408</v>
      </c>
      <c r="B1980" s="1026" t="s">
        <v>7576</v>
      </c>
      <c r="C1980" s="1025" t="s">
        <v>272</v>
      </c>
      <c r="D1980" s="577">
        <f t="shared" si="30"/>
        <v>41.69</v>
      </c>
      <c r="G1980" s="1027">
        <v>41.2</v>
      </c>
      <c r="J1980" s="570" t="s">
        <v>5368</v>
      </c>
      <c r="K1980" s="645">
        <f>IFERROR(VLOOKUP(J1980,REAJUSTE!A:Y,25,FALSE),"")</f>
        <v>1.012</v>
      </c>
    </row>
    <row r="1981" spans="1:11" ht="27" x14ac:dyDescent="0.25">
      <c r="A1981" s="1025">
        <v>1917409</v>
      </c>
      <c r="B1981" s="1026" t="s">
        <v>7577</v>
      </c>
      <c r="C1981" s="1025" t="s">
        <v>272</v>
      </c>
      <c r="D1981" s="577">
        <f t="shared" si="30"/>
        <v>43.69</v>
      </c>
      <c r="G1981" s="1027">
        <v>43.18</v>
      </c>
      <c r="J1981" s="570" t="s">
        <v>5368</v>
      </c>
      <c r="K1981" s="645">
        <f>IFERROR(VLOOKUP(J1981,REAJUSTE!A:Y,25,FALSE),"")</f>
        <v>1.012</v>
      </c>
    </row>
    <row r="1982" spans="1:11" ht="27" x14ac:dyDescent="0.25">
      <c r="A1982" s="1025">
        <v>1917410</v>
      </c>
      <c r="B1982" s="1026" t="s">
        <v>7578</v>
      </c>
      <c r="C1982" s="1025" t="s">
        <v>272</v>
      </c>
      <c r="D1982" s="577">
        <f t="shared" si="30"/>
        <v>45.5</v>
      </c>
      <c r="G1982" s="1027">
        <v>44.97</v>
      </c>
      <c r="J1982" s="570" t="s">
        <v>5368</v>
      </c>
      <c r="K1982" s="645">
        <f>IFERROR(VLOOKUP(J1982,REAJUSTE!A:Y,25,FALSE),"")</f>
        <v>1.012</v>
      </c>
    </row>
    <row r="1983" spans="1:11" ht="27" x14ac:dyDescent="0.25">
      <c r="A1983" s="1025">
        <v>1917411</v>
      </c>
      <c r="B1983" s="1026" t="s">
        <v>7579</v>
      </c>
      <c r="C1983" s="1025" t="s">
        <v>272</v>
      </c>
      <c r="D1983" s="577">
        <f t="shared" si="30"/>
        <v>47.56</v>
      </c>
      <c r="G1983" s="1027">
        <v>47</v>
      </c>
      <c r="J1983" s="570" t="s">
        <v>5368</v>
      </c>
      <c r="K1983" s="645">
        <f>IFERROR(VLOOKUP(J1983,REAJUSTE!A:Y,25,FALSE),"")</f>
        <v>1.012</v>
      </c>
    </row>
    <row r="1984" spans="1:11" ht="27" x14ac:dyDescent="0.25">
      <c r="A1984" s="1025">
        <v>1917366</v>
      </c>
      <c r="B1984" s="1026" t="s">
        <v>7580</v>
      </c>
      <c r="C1984" s="1025" t="s">
        <v>272</v>
      </c>
      <c r="D1984" s="577">
        <f t="shared" si="30"/>
        <v>4.4000000000000004</v>
      </c>
      <c r="G1984" s="1027">
        <v>4.3499999999999996</v>
      </c>
      <c r="J1984" s="570" t="s">
        <v>5368</v>
      </c>
      <c r="K1984" s="645">
        <f>IFERROR(VLOOKUP(J1984,REAJUSTE!A:Y,25,FALSE),"")</f>
        <v>1.012</v>
      </c>
    </row>
    <row r="1985" spans="1:11" ht="27" x14ac:dyDescent="0.25">
      <c r="A1985" s="1025">
        <v>1917732</v>
      </c>
      <c r="B1985" s="1026" t="s">
        <v>7581</v>
      </c>
      <c r="C1985" s="1025" t="s">
        <v>272</v>
      </c>
      <c r="D1985" s="577">
        <f t="shared" si="30"/>
        <v>3.53</v>
      </c>
      <c r="G1985" s="1027">
        <v>3.49</v>
      </c>
      <c r="J1985" s="570" t="s">
        <v>5368</v>
      </c>
      <c r="K1985" s="645">
        <f>IFERROR(VLOOKUP(J1985,REAJUSTE!A:Y,25,FALSE),"")</f>
        <v>1.012</v>
      </c>
    </row>
    <row r="1986" spans="1:11" ht="18" x14ac:dyDescent="0.25">
      <c r="A1986" s="1025">
        <v>1917043</v>
      </c>
      <c r="B1986" s="1026" t="s">
        <v>7582</v>
      </c>
      <c r="C1986" s="1025" t="s">
        <v>272</v>
      </c>
      <c r="D1986" s="577">
        <f t="shared" si="30"/>
        <v>12.97</v>
      </c>
      <c r="G1986" s="1027">
        <v>12.82</v>
      </c>
      <c r="J1986" s="570" t="s">
        <v>5368</v>
      </c>
      <c r="K1986" s="645">
        <f>IFERROR(VLOOKUP(J1986,REAJUSTE!A:Y,25,FALSE),"")</f>
        <v>1.012</v>
      </c>
    </row>
    <row r="1987" spans="1:11" ht="18" x14ac:dyDescent="0.25">
      <c r="A1987" s="1025">
        <v>1917044</v>
      </c>
      <c r="B1987" s="1026" t="s">
        <v>7583</v>
      </c>
      <c r="C1987" s="1025" t="s">
        <v>272</v>
      </c>
      <c r="D1987" s="577">
        <f t="shared" si="30"/>
        <v>13.19</v>
      </c>
      <c r="G1987" s="1027">
        <v>13.04</v>
      </c>
      <c r="J1987" s="570" t="s">
        <v>5368</v>
      </c>
      <c r="K1987" s="645">
        <f>IFERROR(VLOOKUP(J1987,REAJUSTE!A:Y,25,FALSE),"")</f>
        <v>1.012</v>
      </c>
    </row>
    <row r="1988" spans="1:11" ht="18" x14ac:dyDescent="0.25">
      <c r="A1988" s="1025">
        <v>1917045</v>
      </c>
      <c r="B1988" s="1026" t="s">
        <v>7584</v>
      </c>
      <c r="C1988" s="1025" t="s">
        <v>272</v>
      </c>
      <c r="D1988" s="577">
        <f t="shared" si="30"/>
        <v>13.42</v>
      </c>
      <c r="G1988" s="1027">
        <v>13.27</v>
      </c>
      <c r="J1988" s="570" t="s">
        <v>5368</v>
      </c>
      <c r="K1988" s="645">
        <f>IFERROR(VLOOKUP(J1988,REAJUSTE!A:Y,25,FALSE),"")</f>
        <v>1.012</v>
      </c>
    </row>
    <row r="1989" spans="1:11" ht="18" x14ac:dyDescent="0.25">
      <c r="A1989" s="1025">
        <v>1917046</v>
      </c>
      <c r="B1989" s="1026" t="s">
        <v>7585</v>
      </c>
      <c r="C1989" s="1025" t="s">
        <v>272</v>
      </c>
      <c r="D1989" s="577">
        <f t="shared" si="30"/>
        <v>13.67</v>
      </c>
      <c r="G1989" s="1027">
        <v>13.51</v>
      </c>
      <c r="J1989" s="570" t="s">
        <v>5368</v>
      </c>
      <c r="K1989" s="645">
        <f>IFERROR(VLOOKUP(J1989,REAJUSTE!A:Y,25,FALSE),"")</f>
        <v>1.012</v>
      </c>
    </row>
    <row r="1990" spans="1:11" ht="18" x14ac:dyDescent="0.25">
      <c r="A1990" s="1025">
        <v>1917047</v>
      </c>
      <c r="B1990" s="1026" t="s">
        <v>7586</v>
      </c>
      <c r="C1990" s="1025" t="s">
        <v>272</v>
      </c>
      <c r="D1990" s="577">
        <f t="shared" si="30"/>
        <v>13.93</v>
      </c>
      <c r="G1990" s="1027">
        <v>13.77</v>
      </c>
      <c r="J1990" s="570" t="s">
        <v>5368</v>
      </c>
      <c r="K1990" s="645">
        <f>IFERROR(VLOOKUP(J1990,REAJUSTE!A:Y,25,FALSE),"")</f>
        <v>1.012</v>
      </c>
    </row>
    <row r="1991" spans="1:11" ht="18" x14ac:dyDescent="0.25">
      <c r="A1991" s="1025">
        <v>1917048</v>
      </c>
      <c r="B1991" s="1026" t="s">
        <v>7587</v>
      </c>
      <c r="C1991" s="1025" t="s">
        <v>272</v>
      </c>
      <c r="D1991" s="577">
        <f t="shared" si="30"/>
        <v>14.06</v>
      </c>
      <c r="G1991" s="1027">
        <v>13.9</v>
      </c>
      <c r="J1991" s="570" t="s">
        <v>5368</v>
      </c>
      <c r="K1991" s="645">
        <f>IFERROR(VLOOKUP(J1991,REAJUSTE!A:Y,25,FALSE),"")</f>
        <v>1.012</v>
      </c>
    </row>
    <row r="1992" spans="1:11" ht="18" x14ac:dyDescent="0.25">
      <c r="A1992" s="1025">
        <v>1901518</v>
      </c>
      <c r="B1992" s="1026" t="s">
        <v>7588</v>
      </c>
      <c r="C1992" s="1025" t="s">
        <v>272</v>
      </c>
      <c r="D1992" s="577">
        <f t="shared" si="30"/>
        <v>8.82</v>
      </c>
      <c r="G1992" s="1027">
        <v>8.7200000000000006</v>
      </c>
      <c r="J1992" s="570" t="s">
        <v>5368</v>
      </c>
      <c r="K1992" s="645">
        <f>IFERROR(VLOOKUP(J1992,REAJUSTE!A:Y,25,FALSE),"")</f>
        <v>1.012</v>
      </c>
    </row>
    <row r="1993" spans="1:11" ht="18" x14ac:dyDescent="0.25">
      <c r="A1993" s="1025">
        <v>1901519</v>
      </c>
      <c r="B1993" s="1026" t="s">
        <v>7589</v>
      </c>
      <c r="C1993" s="1025" t="s">
        <v>272</v>
      </c>
      <c r="D1993" s="577">
        <f t="shared" si="30"/>
        <v>8.8800000000000008</v>
      </c>
      <c r="G1993" s="1027">
        <v>8.7799999999999994</v>
      </c>
      <c r="J1993" s="570" t="s">
        <v>5368</v>
      </c>
      <c r="K1993" s="645">
        <f>IFERROR(VLOOKUP(J1993,REAJUSTE!A:Y,25,FALSE),"")</f>
        <v>1.012</v>
      </c>
    </row>
    <row r="1994" spans="1:11" ht="18" x14ac:dyDescent="0.25">
      <c r="A1994" s="1025">
        <v>1901520</v>
      </c>
      <c r="B1994" s="1026" t="s">
        <v>7590</v>
      </c>
      <c r="C1994" s="1025" t="s">
        <v>272</v>
      </c>
      <c r="D1994" s="577">
        <f t="shared" ref="D1994:D2057" si="31">TRUNC(G1994*K1994,2)</f>
        <v>8.9499999999999993</v>
      </c>
      <c r="G1994" s="1027">
        <v>8.85</v>
      </c>
      <c r="J1994" s="570" t="s">
        <v>5368</v>
      </c>
      <c r="K1994" s="645">
        <f>IFERROR(VLOOKUP(J1994,REAJUSTE!A:Y,25,FALSE),"")</f>
        <v>1.012</v>
      </c>
    </row>
    <row r="1995" spans="1:11" ht="18" x14ac:dyDescent="0.25">
      <c r="A1995" s="1025">
        <v>1901521</v>
      </c>
      <c r="B1995" s="1026" t="s">
        <v>7591</v>
      </c>
      <c r="C1995" s="1025" t="s">
        <v>272</v>
      </c>
      <c r="D1995" s="577">
        <f t="shared" si="31"/>
        <v>9.02</v>
      </c>
      <c r="G1995" s="1027">
        <v>8.92</v>
      </c>
      <c r="J1995" s="570" t="s">
        <v>5368</v>
      </c>
      <c r="K1995" s="645">
        <f>IFERROR(VLOOKUP(J1995,REAJUSTE!A:Y,25,FALSE),"")</f>
        <v>1.012</v>
      </c>
    </row>
    <row r="1996" spans="1:11" ht="18" x14ac:dyDescent="0.25">
      <c r="A1996" s="1025">
        <v>1901522</v>
      </c>
      <c r="B1996" s="1026" t="s">
        <v>7592</v>
      </c>
      <c r="C1996" s="1025" t="s">
        <v>272</v>
      </c>
      <c r="D1996" s="577">
        <f t="shared" si="31"/>
        <v>9.1</v>
      </c>
      <c r="G1996" s="1027">
        <v>9</v>
      </c>
      <c r="J1996" s="570" t="s">
        <v>5368</v>
      </c>
      <c r="K1996" s="645">
        <f>IFERROR(VLOOKUP(J1996,REAJUSTE!A:Y,25,FALSE),"")</f>
        <v>1.012</v>
      </c>
    </row>
    <row r="1997" spans="1:11" ht="18" x14ac:dyDescent="0.25">
      <c r="A1997" s="1025">
        <v>1901517</v>
      </c>
      <c r="B1997" s="1026" t="s">
        <v>7593</v>
      </c>
      <c r="C1997" s="1025" t="s">
        <v>272</v>
      </c>
      <c r="D1997" s="577">
        <f t="shared" si="31"/>
        <v>9.14</v>
      </c>
      <c r="G1997" s="1027">
        <v>9.0399999999999991</v>
      </c>
      <c r="J1997" s="570" t="s">
        <v>5368</v>
      </c>
      <c r="K1997" s="645">
        <f>IFERROR(VLOOKUP(J1997,REAJUSTE!A:Y,25,FALSE),"")</f>
        <v>1.012</v>
      </c>
    </row>
    <row r="1998" spans="1:11" ht="18" x14ac:dyDescent="0.25">
      <c r="A1998" s="1025">
        <v>1901523</v>
      </c>
      <c r="B1998" s="1026" t="s">
        <v>7594</v>
      </c>
      <c r="C1998" s="1025" t="s">
        <v>272</v>
      </c>
      <c r="D1998" s="577">
        <f t="shared" si="31"/>
        <v>11.72</v>
      </c>
      <c r="G1998" s="1027">
        <v>11.59</v>
      </c>
      <c r="J1998" s="570" t="s">
        <v>5368</v>
      </c>
      <c r="K1998" s="645">
        <f>IFERROR(VLOOKUP(J1998,REAJUSTE!A:Y,25,FALSE),"")</f>
        <v>1.012</v>
      </c>
    </row>
    <row r="1999" spans="1:11" ht="18" x14ac:dyDescent="0.25">
      <c r="A1999" s="1025">
        <v>1901524</v>
      </c>
      <c r="B1999" s="1026" t="s">
        <v>7595</v>
      </c>
      <c r="C1999" s="1025" t="s">
        <v>272</v>
      </c>
      <c r="D1999" s="577">
        <f t="shared" si="31"/>
        <v>11.78</v>
      </c>
      <c r="G1999" s="1027">
        <v>11.65</v>
      </c>
      <c r="J1999" s="570" t="s">
        <v>5368</v>
      </c>
      <c r="K1999" s="645">
        <f>IFERROR(VLOOKUP(J1999,REAJUSTE!A:Y,25,FALSE),"")</f>
        <v>1.012</v>
      </c>
    </row>
    <row r="2000" spans="1:11" ht="18" x14ac:dyDescent="0.25">
      <c r="A2000" s="1025">
        <v>1901525</v>
      </c>
      <c r="B2000" s="1026" t="s">
        <v>7596</v>
      </c>
      <c r="C2000" s="1025" t="s">
        <v>272</v>
      </c>
      <c r="D2000" s="577">
        <f t="shared" si="31"/>
        <v>11.86</v>
      </c>
      <c r="G2000" s="1027">
        <v>11.72</v>
      </c>
      <c r="J2000" s="570" t="s">
        <v>5368</v>
      </c>
      <c r="K2000" s="645">
        <f>IFERROR(VLOOKUP(J2000,REAJUSTE!A:Y,25,FALSE),"")</f>
        <v>1.012</v>
      </c>
    </row>
    <row r="2001" spans="1:11" ht="18" x14ac:dyDescent="0.25">
      <c r="A2001" s="1025">
        <v>1901526</v>
      </c>
      <c r="B2001" s="1026" t="s">
        <v>7597</v>
      </c>
      <c r="C2001" s="1025" t="s">
        <v>272</v>
      </c>
      <c r="D2001" s="577">
        <f t="shared" si="31"/>
        <v>11.93</v>
      </c>
      <c r="G2001" s="1027">
        <v>11.79</v>
      </c>
      <c r="J2001" s="570" t="s">
        <v>5368</v>
      </c>
      <c r="K2001" s="645">
        <f>IFERROR(VLOOKUP(J2001,REAJUSTE!A:Y,25,FALSE),"")</f>
        <v>1.012</v>
      </c>
    </row>
    <row r="2002" spans="1:11" ht="18" x14ac:dyDescent="0.25">
      <c r="A2002" s="1025">
        <v>1901527</v>
      </c>
      <c r="B2002" s="1026" t="s">
        <v>7598</v>
      </c>
      <c r="C2002" s="1025" t="s">
        <v>272</v>
      </c>
      <c r="D2002" s="577">
        <f t="shared" si="31"/>
        <v>12</v>
      </c>
      <c r="G2002" s="1027">
        <v>11.86</v>
      </c>
      <c r="J2002" s="570" t="s">
        <v>5368</v>
      </c>
      <c r="K2002" s="645">
        <f>IFERROR(VLOOKUP(J2002,REAJUSTE!A:Y,25,FALSE),"")</f>
        <v>1.012</v>
      </c>
    </row>
    <row r="2003" spans="1:11" ht="18" x14ac:dyDescent="0.25">
      <c r="A2003" s="1025">
        <v>1901528</v>
      </c>
      <c r="B2003" s="1026" t="s">
        <v>7599</v>
      </c>
      <c r="C2003" s="1025" t="s">
        <v>272</v>
      </c>
      <c r="D2003" s="577">
        <f t="shared" si="31"/>
        <v>12.04</v>
      </c>
      <c r="G2003" s="1027">
        <v>11.9</v>
      </c>
      <c r="J2003" s="570" t="s">
        <v>5368</v>
      </c>
      <c r="K2003" s="645">
        <f>IFERROR(VLOOKUP(J2003,REAJUSTE!A:Y,25,FALSE),"")</f>
        <v>1.012</v>
      </c>
    </row>
    <row r="2004" spans="1:11" ht="18" x14ac:dyDescent="0.25">
      <c r="A2004" s="1025">
        <v>1917079</v>
      </c>
      <c r="B2004" s="1026" t="s">
        <v>7600</v>
      </c>
      <c r="C2004" s="1025" t="s">
        <v>272</v>
      </c>
      <c r="D2004" s="577">
        <f t="shared" si="31"/>
        <v>9.19</v>
      </c>
      <c r="G2004" s="1027">
        <v>9.09</v>
      </c>
      <c r="J2004" s="570" t="s">
        <v>5368</v>
      </c>
      <c r="K2004" s="645">
        <f>IFERROR(VLOOKUP(J2004,REAJUSTE!A:Y,25,FALSE),"")</f>
        <v>1.012</v>
      </c>
    </row>
    <row r="2005" spans="1:11" ht="18" x14ac:dyDescent="0.25">
      <c r="A2005" s="1025">
        <v>1917080</v>
      </c>
      <c r="B2005" s="1026" t="s">
        <v>7601</v>
      </c>
      <c r="C2005" s="1025" t="s">
        <v>272</v>
      </c>
      <c r="D2005" s="577">
        <f t="shared" si="31"/>
        <v>9.34</v>
      </c>
      <c r="G2005" s="1027">
        <v>9.23</v>
      </c>
      <c r="J2005" s="570" t="s">
        <v>5368</v>
      </c>
      <c r="K2005" s="645">
        <f>IFERROR(VLOOKUP(J2005,REAJUSTE!A:Y,25,FALSE),"")</f>
        <v>1.012</v>
      </c>
    </row>
    <row r="2006" spans="1:11" ht="18" x14ac:dyDescent="0.25">
      <c r="A2006" s="1025">
        <v>1917081</v>
      </c>
      <c r="B2006" s="1026" t="s">
        <v>7602</v>
      </c>
      <c r="C2006" s="1025" t="s">
        <v>272</v>
      </c>
      <c r="D2006" s="577">
        <f t="shared" si="31"/>
        <v>9.48</v>
      </c>
      <c r="G2006" s="1027">
        <v>9.3699999999999992</v>
      </c>
      <c r="J2006" s="570" t="s">
        <v>5368</v>
      </c>
      <c r="K2006" s="645">
        <f>IFERROR(VLOOKUP(J2006,REAJUSTE!A:Y,25,FALSE),"")</f>
        <v>1.012</v>
      </c>
    </row>
    <row r="2007" spans="1:11" ht="18" x14ac:dyDescent="0.25">
      <c r="A2007" s="1025">
        <v>1917082</v>
      </c>
      <c r="B2007" s="1026" t="s">
        <v>7603</v>
      </c>
      <c r="C2007" s="1025" t="s">
        <v>272</v>
      </c>
      <c r="D2007" s="577">
        <f t="shared" si="31"/>
        <v>9.6300000000000008</v>
      </c>
      <c r="G2007" s="1027">
        <v>9.52</v>
      </c>
      <c r="J2007" s="570" t="s">
        <v>5368</v>
      </c>
      <c r="K2007" s="645">
        <f>IFERROR(VLOOKUP(J2007,REAJUSTE!A:Y,25,FALSE),"")</f>
        <v>1.012</v>
      </c>
    </row>
    <row r="2008" spans="1:11" ht="18" x14ac:dyDescent="0.25">
      <c r="A2008" s="1025">
        <v>1917083</v>
      </c>
      <c r="B2008" s="1026" t="s">
        <v>7604</v>
      </c>
      <c r="C2008" s="1025" t="s">
        <v>272</v>
      </c>
      <c r="D2008" s="577">
        <f t="shared" si="31"/>
        <v>9.7899999999999991</v>
      </c>
      <c r="G2008" s="1027">
        <v>9.68</v>
      </c>
      <c r="J2008" s="570" t="s">
        <v>5368</v>
      </c>
      <c r="K2008" s="645">
        <f>IFERROR(VLOOKUP(J2008,REAJUSTE!A:Y,25,FALSE),"")</f>
        <v>1.012</v>
      </c>
    </row>
    <row r="2009" spans="1:11" ht="18" x14ac:dyDescent="0.25">
      <c r="A2009" s="1025">
        <v>1917084</v>
      </c>
      <c r="B2009" s="1026" t="s">
        <v>7605</v>
      </c>
      <c r="C2009" s="1025" t="s">
        <v>272</v>
      </c>
      <c r="D2009" s="577">
        <f t="shared" si="31"/>
        <v>9.8800000000000008</v>
      </c>
      <c r="G2009" s="1027">
        <v>9.77</v>
      </c>
      <c r="J2009" s="570" t="s">
        <v>5368</v>
      </c>
      <c r="K2009" s="645">
        <f>IFERROR(VLOOKUP(J2009,REAJUSTE!A:Y,25,FALSE),"")</f>
        <v>1.012</v>
      </c>
    </row>
    <row r="2010" spans="1:11" ht="18" x14ac:dyDescent="0.25">
      <c r="A2010" s="1025">
        <v>1901529</v>
      </c>
      <c r="B2010" s="1026" t="s">
        <v>7606</v>
      </c>
      <c r="C2010" s="1025" t="s">
        <v>272</v>
      </c>
      <c r="D2010" s="577">
        <f t="shared" si="31"/>
        <v>14.7</v>
      </c>
      <c r="G2010" s="1027">
        <v>14.53</v>
      </c>
      <c r="J2010" s="570" t="s">
        <v>5368</v>
      </c>
      <c r="K2010" s="645">
        <f>IFERROR(VLOOKUP(J2010,REAJUSTE!A:Y,25,FALSE),"")</f>
        <v>1.012</v>
      </c>
    </row>
    <row r="2011" spans="1:11" ht="18" x14ac:dyDescent="0.25">
      <c r="A2011" s="1025">
        <v>1901530</v>
      </c>
      <c r="B2011" s="1026" t="s">
        <v>7607</v>
      </c>
      <c r="C2011" s="1025" t="s">
        <v>272</v>
      </c>
      <c r="D2011" s="577">
        <f t="shared" si="31"/>
        <v>14.76</v>
      </c>
      <c r="G2011" s="1027">
        <v>14.59</v>
      </c>
      <c r="J2011" s="570" t="s">
        <v>5368</v>
      </c>
      <c r="K2011" s="645">
        <f>IFERROR(VLOOKUP(J2011,REAJUSTE!A:Y,25,FALSE),"")</f>
        <v>1.012</v>
      </c>
    </row>
    <row r="2012" spans="1:11" ht="18" x14ac:dyDescent="0.25">
      <c r="A2012" s="1025">
        <v>1901531</v>
      </c>
      <c r="B2012" s="1026" t="s">
        <v>7608</v>
      </c>
      <c r="C2012" s="1025" t="s">
        <v>272</v>
      </c>
      <c r="D2012" s="577">
        <f t="shared" si="31"/>
        <v>14.82</v>
      </c>
      <c r="G2012" s="1027">
        <v>14.65</v>
      </c>
      <c r="J2012" s="570" t="s">
        <v>5368</v>
      </c>
      <c r="K2012" s="645">
        <f>IFERROR(VLOOKUP(J2012,REAJUSTE!A:Y,25,FALSE),"")</f>
        <v>1.012</v>
      </c>
    </row>
    <row r="2013" spans="1:11" ht="18" x14ac:dyDescent="0.25">
      <c r="A2013" s="1025">
        <v>1901532</v>
      </c>
      <c r="B2013" s="1026" t="s">
        <v>7609</v>
      </c>
      <c r="C2013" s="1025" t="s">
        <v>272</v>
      </c>
      <c r="D2013" s="577">
        <f t="shared" si="31"/>
        <v>14.89</v>
      </c>
      <c r="G2013" s="1027">
        <v>14.72</v>
      </c>
      <c r="J2013" s="570" t="s">
        <v>5368</v>
      </c>
      <c r="K2013" s="645">
        <f>IFERROR(VLOOKUP(J2013,REAJUSTE!A:Y,25,FALSE),"")</f>
        <v>1.012</v>
      </c>
    </row>
    <row r="2014" spans="1:11" ht="18" x14ac:dyDescent="0.25">
      <c r="A2014" s="1025">
        <v>1901533</v>
      </c>
      <c r="B2014" s="1026" t="s">
        <v>7610</v>
      </c>
      <c r="C2014" s="1025" t="s">
        <v>272</v>
      </c>
      <c r="D2014" s="577">
        <f t="shared" si="31"/>
        <v>14.96</v>
      </c>
      <c r="G2014" s="1027">
        <v>14.79</v>
      </c>
      <c r="J2014" s="570" t="s">
        <v>5368</v>
      </c>
      <c r="K2014" s="645">
        <f>IFERROR(VLOOKUP(J2014,REAJUSTE!A:Y,25,FALSE),"")</f>
        <v>1.012</v>
      </c>
    </row>
    <row r="2015" spans="1:11" ht="18" x14ac:dyDescent="0.25">
      <c r="A2015" s="1025">
        <v>1901534</v>
      </c>
      <c r="B2015" s="1026" t="s">
        <v>7611</v>
      </c>
      <c r="C2015" s="1025" t="s">
        <v>272</v>
      </c>
      <c r="D2015" s="577">
        <f t="shared" si="31"/>
        <v>15</v>
      </c>
      <c r="G2015" s="1027">
        <v>14.83</v>
      </c>
      <c r="J2015" s="570" t="s">
        <v>5368</v>
      </c>
      <c r="K2015" s="645">
        <f>IFERROR(VLOOKUP(J2015,REAJUSTE!A:Y,25,FALSE),"")</f>
        <v>1.012</v>
      </c>
    </row>
    <row r="2016" spans="1:11" ht="18" x14ac:dyDescent="0.25">
      <c r="A2016" s="1025">
        <v>1917115</v>
      </c>
      <c r="B2016" s="1026" t="s">
        <v>7612</v>
      </c>
      <c r="C2016" s="1025" t="s">
        <v>272</v>
      </c>
      <c r="D2016" s="577">
        <f t="shared" si="31"/>
        <v>8.83</v>
      </c>
      <c r="G2016" s="1027">
        <v>8.73</v>
      </c>
      <c r="J2016" s="570" t="s">
        <v>5368</v>
      </c>
      <c r="K2016" s="645">
        <f>IFERROR(VLOOKUP(J2016,REAJUSTE!A:Y,25,FALSE),"")</f>
        <v>1.012</v>
      </c>
    </row>
    <row r="2017" spans="1:11" ht="18" x14ac:dyDescent="0.25">
      <c r="A2017" s="1025">
        <v>1917116</v>
      </c>
      <c r="B2017" s="1026" t="s">
        <v>7613</v>
      </c>
      <c r="C2017" s="1025" t="s">
        <v>272</v>
      </c>
      <c r="D2017" s="577">
        <f t="shared" si="31"/>
        <v>8.9499999999999993</v>
      </c>
      <c r="G2017" s="1027">
        <v>8.85</v>
      </c>
      <c r="J2017" s="570" t="s">
        <v>5368</v>
      </c>
      <c r="K2017" s="645">
        <f>IFERROR(VLOOKUP(J2017,REAJUSTE!A:Y,25,FALSE),"")</f>
        <v>1.012</v>
      </c>
    </row>
    <row r="2018" spans="1:11" ht="18" x14ac:dyDescent="0.25">
      <c r="A2018" s="1025">
        <v>1917117</v>
      </c>
      <c r="B2018" s="1026" t="s">
        <v>7614</v>
      </c>
      <c r="C2018" s="1025" t="s">
        <v>272</v>
      </c>
      <c r="D2018" s="577">
        <f t="shared" si="31"/>
        <v>9.06</v>
      </c>
      <c r="G2018" s="1027">
        <v>8.9600000000000009</v>
      </c>
      <c r="J2018" s="570" t="s">
        <v>5368</v>
      </c>
      <c r="K2018" s="645">
        <f>IFERROR(VLOOKUP(J2018,REAJUSTE!A:Y,25,FALSE),"")</f>
        <v>1.012</v>
      </c>
    </row>
    <row r="2019" spans="1:11" ht="18" x14ac:dyDescent="0.25">
      <c r="A2019" s="1025">
        <v>1917118</v>
      </c>
      <c r="B2019" s="1026" t="s">
        <v>7615</v>
      </c>
      <c r="C2019" s="1025" t="s">
        <v>272</v>
      </c>
      <c r="D2019" s="577">
        <f t="shared" si="31"/>
        <v>9.19</v>
      </c>
      <c r="G2019" s="1027">
        <v>9.09</v>
      </c>
      <c r="J2019" s="570" t="s">
        <v>5368</v>
      </c>
      <c r="K2019" s="645">
        <f>IFERROR(VLOOKUP(J2019,REAJUSTE!A:Y,25,FALSE),"")</f>
        <v>1.012</v>
      </c>
    </row>
    <row r="2020" spans="1:11" ht="18" x14ac:dyDescent="0.25">
      <c r="A2020" s="1025">
        <v>1917119</v>
      </c>
      <c r="B2020" s="1026" t="s">
        <v>7616</v>
      </c>
      <c r="C2020" s="1025" t="s">
        <v>272</v>
      </c>
      <c r="D2020" s="577">
        <f t="shared" si="31"/>
        <v>9.33</v>
      </c>
      <c r="G2020" s="1027">
        <v>9.2200000000000006</v>
      </c>
      <c r="J2020" s="570" t="s">
        <v>5368</v>
      </c>
      <c r="K2020" s="645">
        <f>IFERROR(VLOOKUP(J2020,REAJUSTE!A:Y,25,FALSE),"")</f>
        <v>1.012</v>
      </c>
    </row>
    <row r="2021" spans="1:11" ht="18" x14ac:dyDescent="0.25">
      <c r="A2021" s="1025">
        <v>1917120</v>
      </c>
      <c r="B2021" s="1026" t="s">
        <v>7617</v>
      </c>
      <c r="C2021" s="1025" t="s">
        <v>272</v>
      </c>
      <c r="D2021" s="577">
        <f t="shared" si="31"/>
        <v>9.4</v>
      </c>
      <c r="G2021" s="1027">
        <v>9.2899999999999991</v>
      </c>
      <c r="J2021" s="570" t="s">
        <v>5368</v>
      </c>
      <c r="K2021" s="645">
        <f>IFERROR(VLOOKUP(J2021,REAJUSTE!A:Y,25,FALSE),"")</f>
        <v>1.012</v>
      </c>
    </row>
    <row r="2022" spans="1:11" ht="18" x14ac:dyDescent="0.25">
      <c r="A2022" s="1025">
        <v>1917151</v>
      </c>
      <c r="B2022" s="1026" t="s">
        <v>7618</v>
      </c>
      <c r="C2022" s="1025" t="s">
        <v>272</v>
      </c>
      <c r="D2022" s="577">
        <f t="shared" si="31"/>
        <v>8.44</v>
      </c>
      <c r="G2022" s="1027">
        <v>8.34</v>
      </c>
      <c r="J2022" s="570" t="s">
        <v>5368</v>
      </c>
      <c r="K2022" s="645">
        <f>IFERROR(VLOOKUP(J2022,REAJUSTE!A:Y,25,FALSE),"")</f>
        <v>1.012</v>
      </c>
    </row>
    <row r="2023" spans="1:11" ht="18" x14ac:dyDescent="0.25">
      <c r="A2023" s="1025">
        <v>1917152</v>
      </c>
      <c r="B2023" s="1026" t="s">
        <v>7619</v>
      </c>
      <c r="C2023" s="1025" t="s">
        <v>272</v>
      </c>
      <c r="D2023" s="577">
        <f t="shared" si="31"/>
        <v>8.5399999999999991</v>
      </c>
      <c r="G2023" s="1027">
        <v>8.44</v>
      </c>
      <c r="J2023" s="570" t="s">
        <v>5368</v>
      </c>
      <c r="K2023" s="645">
        <f>IFERROR(VLOOKUP(J2023,REAJUSTE!A:Y,25,FALSE),"")</f>
        <v>1.012</v>
      </c>
    </row>
    <row r="2024" spans="1:11" ht="18" x14ac:dyDescent="0.25">
      <c r="A2024" s="1025">
        <v>1917153</v>
      </c>
      <c r="B2024" s="1026" t="s">
        <v>7620</v>
      </c>
      <c r="C2024" s="1025" t="s">
        <v>272</v>
      </c>
      <c r="D2024" s="577">
        <f t="shared" si="31"/>
        <v>8.64</v>
      </c>
      <c r="G2024" s="1027">
        <v>8.5399999999999991</v>
      </c>
      <c r="J2024" s="570" t="s">
        <v>5368</v>
      </c>
      <c r="K2024" s="645">
        <f>IFERROR(VLOOKUP(J2024,REAJUSTE!A:Y,25,FALSE),"")</f>
        <v>1.012</v>
      </c>
    </row>
    <row r="2025" spans="1:11" ht="18" x14ac:dyDescent="0.25">
      <c r="A2025" s="1025">
        <v>1917154</v>
      </c>
      <c r="B2025" s="1026" t="s">
        <v>7621</v>
      </c>
      <c r="C2025" s="1025" t="s">
        <v>272</v>
      </c>
      <c r="D2025" s="577">
        <f t="shared" si="31"/>
        <v>8.75</v>
      </c>
      <c r="G2025" s="1027">
        <v>8.65</v>
      </c>
      <c r="J2025" s="570" t="s">
        <v>5368</v>
      </c>
      <c r="K2025" s="645">
        <f>IFERROR(VLOOKUP(J2025,REAJUSTE!A:Y,25,FALSE),"")</f>
        <v>1.012</v>
      </c>
    </row>
    <row r="2026" spans="1:11" ht="18" x14ac:dyDescent="0.25">
      <c r="A2026" s="1025">
        <v>1917155</v>
      </c>
      <c r="B2026" s="1026" t="s">
        <v>7622</v>
      </c>
      <c r="C2026" s="1025" t="s">
        <v>272</v>
      </c>
      <c r="D2026" s="577">
        <f t="shared" si="31"/>
        <v>8.8699999999999992</v>
      </c>
      <c r="G2026" s="1027">
        <v>8.77</v>
      </c>
      <c r="J2026" s="570" t="s">
        <v>5368</v>
      </c>
      <c r="K2026" s="645">
        <f>IFERROR(VLOOKUP(J2026,REAJUSTE!A:Y,25,FALSE),"")</f>
        <v>1.012</v>
      </c>
    </row>
    <row r="2027" spans="1:11" ht="18" x14ac:dyDescent="0.25">
      <c r="A2027" s="1025">
        <v>1917156</v>
      </c>
      <c r="B2027" s="1026" t="s">
        <v>7623</v>
      </c>
      <c r="C2027" s="1025" t="s">
        <v>272</v>
      </c>
      <c r="D2027" s="577">
        <f t="shared" si="31"/>
        <v>8.93</v>
      </c>
      <c r="G2027" s="1027">
        <v>8.83</v>
      </c>
      <c r="J2027" s="570" t="s">
        <v>5368</v>
      </c>
      <c r="K2027" s="645">
        <f>IFERROR(VLOOKUP(J2027,REAJUSTE!A:Y,25,FALSE),"")</f>
        <v>1.012</v>
      </c>
    </row>
    <row r="2028" spans="1:11" ht="18" x14ac:dyDescent="0.25">
      <c r="A2028" s="1025">
        <v>1917187</v>
      </c>
      <c r="B2028" s="1026" t="s">
        <v>7624</v>
      </c>
      <c r="C2028" s="1025" t="s">
        <v>272</v>
      </c>
      <c r="D2028" s="577">
        <f t="shared" si="31"/>
        <v>9.4</v>
      </c>
      <c r="G2028" s="1027">
        <v>9.2899999999999991</v>
      </c>
      <c r="J2028" s="570" t="s">
        <v>5368</v>
      </c>
      <c r="K2028" s="645">
        <f>IFERROR(VLOOKUP(J2028,REAJUSTE!A:Y,25,FALSE),"")</f>
        <v>1.012</v>
      </c>
    </row>
    <row r="2029" spans="1:11" ht="18" x14ac:dyDescent="0.25">
      <c r="A2029" s="1025">
        <v>1917188</v>
      </c>
      <c r="B2029" s="1026" t="s">
        <v>7625</v>
      </c>
      <c r="C2029" s="1025" t="s">
        <v>272</v>
      </c>
      <c r="D2029" s="577">
        <f t="shared" si="31"/>
        <v>9.49</v>
      </c>
      <c r="G2029" s="1027">
        <v>9.3800000000000008</v>
      </c>
      <c r="J2029" s="570" t="s">
        <v>5368</v>
      </c>
      <c r="K2029" s="645">
        <f>IFERROR(VLOOKUP(J2029,REAJUSTE!A:Y,25,FALSE),"")</f>
        <v>1.012</v>
      </c>
    </row>
    <row r="2030" spans="1:11" ht="18" x14ac:dyDescent="0.25">
      <c r="A2030" s="1025">
        <v>1917189</v>
      </c>
      <c r="B2030" s="1026" t="s">
        <v>7626</v>
      </c>
      <c r="C2030" s="1025" t="s">
        <v>272</v>
      </c>
      <c r="D2030" s="577">
        <f t="shared" si="31"/>
        <v>9.58</v>
      </c>
      <c r="G2030" s="1027">
        <v>9.4700000000000006</v>
      </c>
      <c r="J2030" s="570" t="s">
        <v>5368</v>
      </c>
      <c r="K2030" s="645">
        <f>IFERROR(VLOOKUP(J2030,REAJUSTE!A:Y,25,FALSE),"")</f>
        <v>1.012</v>
      </c>
    </row>
    <row r="2031" spans="1:11" ht="18" x14ac:dyDescent="0.25">
      <c r="A2031" s="1025">
        <v>1917190</v>
      </c>
      <c r="B2031" s="1026" t="s">
        <v>7627</v>
      </c>
      <c r="C2031" s="1025" t="s">
        <v>272</v>
      </c>
      <c r="D2031" s="577">
        <f t="shared" si="31"/>
        <v>9.68</v>
      </c>
      <c r="G2031" s="1027">
        <v>9.57</v>
      </c>
      <c r="J2031" s="570" t="s">
        <v>5368</v>
      </c>
      <c r="K2031" s="645">
        <f>IFERROR(VLOOKUP(J2031,REAJUSTE!A:Y,25,FALSE),"")</f>
        <v>1.012</v>
      </c>
    </row>
    <row r="2032" spans="1:11" ht="18" x14ac:dyDescent="0.25">
      <c r="A2032" s="1025">
        <v>1917191</v>
      </c>
      <c r="B2032" s="1026" t="s">
        <v>7628</v>
      </c>
      <c r="C2032" s="1025" t="s">
        <v>272</v>
      </c>
      <c r="D2032" s="577">
        <f t="shared" si="31"/>
        <v>9.7799999999999994</v>
      </c>
      <c r="G2032" s="1027">
        <v>9.67</v>
      </c>
      <c r="J2032" s="570" t="s">
        <v>5368</v>
      </c>
      <c r="K2032" s="645">
        <f>IFERROR(VLOOKUP(J2032,REAJUSTE!A:Y,25,FALSE),"")</f>
        <v>1.012</v>
      </c>
    </row>
    <row r="2033" spans="1:11" ht="18" x14ac:dyDescent="0.25">
      <c r="A2033" s="1025">
        <v>1917192</v>
      </c>
      <c r="B2033" s="1026" t="s">
        <v>7629</v>
      </c>
      <c r="C2033" s="1025" t="s">
        <v>272</v>
      </c>
      <c r="D2033" s="577">
        <f t="shared" si="31"/>
        <v>9.84</v>
      </c>
      <c r="G2033" s="1027">
        <v>9.73</v>
      </c>
      <c r="J2033" s="570" t="s">
        <v>5368</v>
      </c>
      <c r="K2033" s="645">
        <f>IFERROR(VLOOKUP(J2033,REAJUSTE!A:Y,25,FALSE),"")</f>
        <v>1.012</v>
      </c>
    </row>
    <row r="2034" spans="1:11" ht="18" x14ac:dyDescent="0.25">
      <c r="A2034" s="1025">
        <v>1917007</v>
      </c>
      <c r="B2034" s="1026" t="s">
        <v>7630</v>
      </c>
      <c r="C2034" s="1025" t="s">
        <v>272</v>
      </c>
      <c r="D2034" s="577">
        <f t="shared" si="31"/>
        <v>17.600000000000001</v>
      </c>
      <c r="G2034" s="1027">
        <v>17.399999999999999</v>
      </c>
      <c r="J2034" s="570" t="s">
        <v>5368</v>
      </c>
      <c r="K2034" s="645">
        <f>IFERROR(VLOOKUP(J2034,REAJUSTE!A:Y,25,FALSE),"")</f>
        <v>1.012</v>
      </c>
    </row>
    <row r="2035" spans="1:11" ht="18" x14ac:dyDescent="0.25">
      <c r="A2035" s="1025">
        <v>1917008</v>
      </c>
      <c r="B2035" s="1026" t="s">
        <v>7631</v>
      </c>
      <c r="C2035" s="1025" t="s">
        <v>272</v>
      </c>
      <c r="D2035" s="577">
        <f t="shared" si="31"/>
        <v>17.93</v>
      </c>
      <c r="G2035" s="1027">
        <v>17.72</v>
      </c>
      <c r="J2035" s="570" t="s">
        <v>5368</v>
      </c>
      <c r="K2035" s="645">
        <f>IFERROR(VLOOKUP(J2035,REAJUSTE!A:Y,25,FALSE),"")</f>
        <v>1.012</v>
      </c>
    </row>
    <row r="2036" spans="1:11" ht="18" x14ac:dyDescent="0.25">
      <c r="A2036" s="1025">
        <v>1917009</v>
      </c>
      <c r="B2036" s="1026" t="s">
        <v>7632</v>
      </c>
      <c r="C2036" s="1025" t="s">
        <v>272</v>
      </c>
      <c r="D2036" s="577">
        <f t="shared" si="31"/>
        <v>18.260000000000002</v>
      </c>
      <c r="G2036" s="1027">
        <v>18.05</v>
      </c>
      <c r="J2036" s="570" t="s">
        <v>5368</v>
      </c>
      <c r="K2036" s="645">
        <f>IFERROR(VLOOKUP(J2036,REAJUSTE!A:Y,25,FALSE),"")</f>
        <v>1.012</v>
      </c>
    </row>
    <row r="2037" spans="1:11" ht="18" x14ac:dyDescent="0.25">
      <c r="A2037" s="1025">
        <v>1917010</v>
      </c>
      <c r="B2037" s="1026" t="s">
        <v>7633</v>
      </c>
      <c r="C2037" s="1025" t="s">
        <v>272</v>
      </c>
      <c r="D2037" s="577">
        <f t="shared" si="31"/>
        <v>18.61</v>
      </c>
      <c r="G2037" s="1027">
        <v>18.39</v>
      </c>
      <c r="J2037" s="570" t="s">
        <v>5368</v>
      </c>
      <c r="K2037" s="645">
        <f>IFERROR(VLOOKUP(J2037,REAJUSTE!A:Y,25,FALSE),"")</f>
        <v>1.012</v>
      </c>
    </row>
    <row r="2038" spans="1:11" ht="18" x14ac:dyDescent="0.25">
      <c r="A2038" s="1025">
        <v>1917011</v>
      </c>
      <c r="B2038" s="1026" t="s">
        <v>7634</v>
      </c>
      <c r="C2038" s="1025" t="s">
        <v>272</v>
      </c>
      <c r="D2038" s="577">
        <f t="shared" si="31"/>
        <v>18.98</v>
      </c>
      <c r="G2038" s="1027">
        <v>18.760000000000002</v>
      </c>
      <c r="J2038" s="570" t="s">
        <v>5368</v>
      </c>
      <c r="K2038" s="645">
        <f>IFERROR(VLOOKUP(J2038,REAJUSTE!A:Y,25,FALSE),"")</f>
        <v>1.012</v>
      </c>
    </row>
    <row r="2039" spans="1:11" ht="18" x14ac:dyDescent="0.25">
      <c r="A2039" s="1025">
        <v>1917012</v>
      </c>
      <c r="B2039" s="1026" t="s">
        <v>7635</v>
      </c>
      <c r="C2039" s="1025" t="s">
        <v>272</v>
      </c>
      <c r="D2039" s="577">
        <f t="shared" si="31"/>
        <v>19.170000000000002</v>
      </c>
      <c r="G2039" s="1027">
        <v>18.95</v>
      </c>
      <c r="J2039" s="570" t="s">
        <v>5368</v>
      </c>
      <c r="K2039" s="645">
        <f>IFERROR(VLOOKUP(J2039,REAJUSTE!A:Y,25,FALSE),"")</f>
        <v>1.012</v>
      </c>
    </row>
    <row r="2040" spans="1:11" ht="27" x14ac:dyDescent="0.25">
      <c r="A2040" s="1025">
        <v>1917578</v>
      </c>
      <c r="B2040" s="1026" t="s">
        <v>7636</v>
      </c>
      <c r="C2040" s="1025" t="s">
        <v>272</v>
      </c>
      <c r="D2040" s="577">
        <f t="shared" si="31"/>
        <v>6.66</v>
      </c>
      <c r="G2040" s="1027">
        <v>6.59</v>
      </c>
      <c r="J2040" s="570" t="s">
        <v>5368</v>
      </c>
      <c r="K2040" s="645">
        <f>IFERROR(VLOOKUP(J2040,REAJUSTE!A:Y,25,FALSE),"")</f>
        <v>1.012</v>
      </c>
    </row>
    <row r="2041" spans="1:11" ht="27" x14ac:dyDescent="0.25">
      <c r="A2041" s="1025">
        <v>1917579</v>
      </c>
      <c r="B2041" s="1026" t="s">
        <v>7637</v>
      </c>
      <c r="C2041" s="1025" t="s">
        <v>272</v>
      </c>
      <c r="D2041" s="577">
        <f t="shared" si="31"/>
        <v>7.13</v>
      </c>
      <c r="G2041" s="1027">
        <v>7.05</v>
      </c>
      <c r="J2041" s="570" t="s">
        <v>5368</v>
      </c>
      <c r="K2041" s="645">
        <f>IFERROR(VLOOKUP(J2041,REAJUSTE!A:Y,25,FALSE),"")</f>
        <v>1.012</v>
      </c>
    </row>
    <row r="2042" spans="1:11" ht="27" x14ac:dyDescent="0.25">
      <c r="A2042" s="1025">
        <v>1917580</v>
      </c>
      <c r="B2042" s="1026" t="s">
        <v>7638</v>
      </c>
      <c r="C2042" s="1025" t="s">
        <v>272</v>
      </c>
      <c r="D2042" s="577">
        <f t="shared" si="31"/>
        <v>7.52</v>
      </c>
      <c r="G2042" s="1027">
        <v>7.44</v>
      </c>
      <c r="J2042" s="570" t="s">
        <v>5368</v>
      </c>
      <c r="K2042" s="645">
        <f>IFERROR(VLOOKUP(J2042,REAJUSTE!A:Y,25,FALSE),"")</f>
        <v>1.012</v>
      </c>
    </row>
    <row r="2043" spans="1:11" ht="27" x14ac:dyDescent="0.25">
      <c r="A2043" s="1025">
        <v>1917581</v>
      </c>
      <c r="B2043" s="1026" t="s">
        <v>7639</v>
      </c>
      <c r="C2043" s="1025" t="s">
        <v>272</v>
      </c>
      <c r="D2043" s="577">
        <f t="shared" si="31"/>
        <v>7.97</v>
      </c>
      <c r="G2043" s="1027">
        <v>7.88</v>
      </c>
      <c r="J2043" s="570" t="s">
        <v>5368</v>
      </c>
      <c r="K2043" s="645">
        <f>IFERROR(VLOOKUP(J2043,REAJUSTE!A:Y,25,FALSE),"")</f>
        <v>1.012</v>
      </c>
    </row>
    <row r="2044" spans="1:11" ht="27" x14ac:dyDescent="0.25">
      <c r="A2044" s="1025">
        <v>1917582</v>
      </c>
      <c r="B2044" s="1026" t="s">
        <v>7640</v>
      </c>
      <c r="C2044" s="1025" t="s">
        <v>272</v>
      </c>
      <c r="D2044" s="577">
        <f t="shared" si="31"/>
        <v>8.64</v>
      </c>
      <c r="G2044" s="1027">
        <v>8.5399999999999991</v>
      </c>
      <c r="J2044" s="570" t="s">
        <v>5368</v>
      </c>
      <c r="K2044" s="645">
        <f>IFERROR(VLOOKUP(J2044,REAJUSTE!A:Y,25,FALSE),"")</f>
        <v>1.012</v>
      </c>
    </row>
    <row r="2045" spans="1:11" ht="27" x14ac:dyDescent="0.25">
      <c r="A2045" s="1025">
        <v>1917583</v>
      </c>
      <c r="B2045" s="1026" t="s">
        <v>7641</v>
      </c>
      <c r="C2045" s="1025" t="s">
        <v>272</v>
      </c>
      <c r="D2045" s="577">
        <f t="shared" si="31"/>
        <v>9.1300000000000008</v>
      </c>
      <c r="G2045" s="1027">
        <v>9.0299999999999994</v>
      </c>
      <c r="J2045" s="570" t="s">
        <v>5368</v>
      </c>
      <c r="K2045" s="645">
        <f>IFERROR(VLOOKUP(J2045,REAJUSTE!A:Y,25,FALSE),"")</f>
        <v>1.012</v>
      </c>
    </row>
    <row r="2046" spans="1:11" ht="27" x14ac:dyDescent="0.25">
      <c r="A2046" s="1025">
        <v>1917584</v>
      </c>
      <c r="B2046" s="1026" t="s">
        <v>7642</v>
      </c>
      <c r="C2046" s="1025" t="s">
        <v>272</v>
      </c>
      <c r="D2046" s="577">
        <f t="shared" si="31"/>
        <v>9.58</v>
      </c>
      <c r="G2046" s="1027">
        <v>9.4700000000000006</v>
      </c>
      <c r="J2046" s="570" t="s">
        <v>5368</v>
      </c>
      <c r="K2046" s="645">
        <f>IFERROR(VLOOKUP(J2046,REAJUSTE!A:Y,25,FALSE),"")</f>
        <v>1.012</v>
      </c>
    </row>
    <row r="2047" spans="1:11" ht="27" x14ac:dyDescent="0.25">
      <c r="A2047" s="1025">
        <v>1917585</v>
      </c>
      <c r="B2047" s="1026" t="s">
        <v>7643</v>
      </c>
      <c r="C2047" s="1025" t="s">
        <v>272</v>
      </c>
      <c r="D2047" s="577">
        <f t="shared" si="31"/>
        <v>10.23</v>
      </c>
      <c r="G2047" s="1027">
        <v>10.11</v>
      </c>
      <c r="J2047" s="570" t="s">
        <v>5368</v>
      </c>
      <c r="K2047" s="645">
        <f>IFERROR(VLOOKUP(J2047,REAJUSTE!A:Y,25,FALSE),"")</f>
        <v>1.012</v>
      </c>
    </row>
    <row r="2048" spans="1:11" ht="27" x14ac:dyDescent="0.25">
      <c r="A2048" s="1025">
        <v>1917586</v>
      </c>
      <c r="B2048" s="1026" t="s">
        <v>7644</v>
      </c>
      <c r="C2048" s="1025" t="s">
        <v>272</v>
      </c>
      <c r="D2048" s="577">
        <f t="shared" si="31"/>
        <v>11.19</v>
      </c>
      <c r="G2048" s="1027">
        <v>11.06</v>
      </c>
      <c r="J2048" s="570" t="s">
        <v>5368</v>
      </c>
      <c r="K2048" s="645">
        <f>IFERROR(VLOOKUP(J2048,REAJUSTE!A:Y,25,FALSE),"")</f>
        <v>1.012</v>
      </c>
    </row>
    <row r="2049" spans="1:11" ht="27" x14ac:dyDescent="0.25">
      <c r="A2049" s="1025">
        <v>1917587</v>
      </c>
      <c r="B2049" s="1026" t="s">
        <v>7645</v>
      </c>
      <c r="C2049" s="1025" t="s">
        <v>272</v>
      </c>
      <c r="D2049" s="577">
        <f t="shared" si="31"/>
        <v>11.92</v>
      </c>
      <c r="G2049" s="1027">
        <v>11.78</v>
      </c>
      <c r="J2049" s="570" t="s">
        <v>5368</v>
      </c>
      <c r="K2049" s="645">
        <f>IFERROR(VLOOKUP(J2049,REAJUSTE!A:Y,25,FALSE),"")</f>
        <v>1.012</v>
      </c>
    </row>
    <row r="2050" spans="1:11" ht="27" x14ac:dyDescent="0.25">
      <c r="A2050" s="1025">
        <v>1917588</v>
      </c>
      <c r="B2050" s="1026" t="s">
        <v>7646</v>
      </c>
      <c r="C2050" s="1025" t="s">
        <v>272</v>
      </c>
      <c r="D2050" s="577">
        <f t="shared" si="31"/>
        <v>12.74</v>
      </c>
      <c r="G2050" s="1027">
        <v>12.59</v>
      </c>
      <c r="J2050" s="570" t="s">
        <v>5368</v>
      </c>
      <c r="K2050" s="645">
        <f>IFERROR(VLOOKUP(J2050,REAJUSTE!A:Y,25,FALSE),"")</f>
        <v>1.012</v>
      </c>
    </row>
    <row r="2051" spans="1:11" ht="27" x14ac:dyDescent="0.25">
      <c r="A2051" s="1025">
        <v>1917589</v>
      </c>
      <c r="B2051" s="1026" t="s">
        <v>7647</v>
      </c>
      <c r="C2051" s="1025" t="s">
        <v>272</v>
      </c>
      <c r="D2051" s="577">
        <f t="shared" si="31"/>
        <v>14.35</v>
      </c>
      <c r="G2051" s="1027">
        <v>14.18</v>
      </c>
      <c r="J2051" s="570" t="s">
        <v>5368</v>
      </c>
      <c r="K2051" s="645">
        <f>IFERROR(VLOOKUP(J2051,REAJUSTE!A:Y,25,FALSE),"")</f>
        <v>1.012</v>
      </c>
    </row>
    <row r="2052" spans="1:11" ht="27" x14ac:dyDescent="0.25">
      <c r="A2052" s="1025">
        <v>1917590</v>
      </c>
      <c r="B2052" s="1026" t="s">
        <v>7648</v>
      </c>
      <c r="C2052" s="1025" t="s">
        <v>272</v>
      </c>
      <c r="D2052" s="577">
        <f t="shared" si="31"/>
        <v>16.62</v>
      </c>
      <c r="G2052" s="1027">
        <v>16.43</v>
      </c>
      <c r="J2052" s="570" t="s">
        <v>5368</v>
      </c>
      <c r="K2052" s="645">
        <f>IFERROR(VLOOKUP(J2052,REAJUSTE!A:Y,25,FALSE),"")</f>
        <v>1.012</v>
      </c>
    </row>
    <row r="2053" spans="1:11" ht="27" x14ac:dyDescent="0.25">
      <c r="A2053" s="1025">
        <v>1917591</v>
      </c>
      <c r="B2053" s="1026" t="s">
        <v>7649</v>
      </c>
      <c r="C2053" s="1025" t="s">
        <v>272</v>
      </c>
      <c r="D2053" s="577">
        <f t="shared" si="31"/>
        <v>18.64</v>
      </c>
      <c r="G2053" s="1027">
        <v>18.420000000000002</v>
      </c>
      <c r="J2053" s="570" t="s">
        <v>5368</v>
      </c>
      <c r="K2053" s="645">
        <f>IFERROR(VLOOKUP(J2053,REAJUSTE!A:Y,25,FALSE),"")</f>
        <v>1.012</v>
      </c>
    </row>
    <row r="2054" spans="1:11" ht="27" x14ac:dyDescent="0.25">
      <c r="A2054" s="1025">
        <v>1917592</v>
      </c>
      <c r="B2054" s="1026" t="s">
        <v>7650</v>
      </c>
      <c r="C2054" s="1025" t="s">
        <v>272</v>
      </c>
      <c r="D2054" s="577">
        <f t="shared" si="31"/>
        <v>21.2</v>
      </c>
      <c r="G2054" s="1027">
        <v>20.95</v>
      </c>
      <c r="J2054" s="570" t="s">
        <v>5368</v>
      </c>
      <c r="K2054" s="645">
        <f>IFERROR(VLOOKUP(J2054,REAJUSTE!A:Y,25,FALSE),"")</f>
        <v>1.012</v>
      </c>
    </row>
    <row r="2055" spans="1:11" ht="27" x14ac:dyDescent="0.25">
      <c r="A2055" s="1025">
        <v>1917593</v>
      </c>
      <c r="B2055" s="1026" t="s">
        <v>7651</v>
      </c>
      <c r="C2055" s="1025" t="s">
        <v>272</v>
      </c>
      <c r="D2055" s="577">
        <f t="shared" si="31"/>
        <v>23.86</v>
      </c>
      <c r="G2055" s="1027">
        <v>23.58</v>
      </c>
      <c r="J2055" s="570" t="s">
        <v>5368</v>
      </c>
      <c r="K2055" s="645">
        <f>IFERROR(VLOOKUP(J2055,REAJUSTE!A:Y,25,FALSE),"")</f>
        <v>1.012</v>
      </c>
    </row>
    <row r="2056" spans="1:11" ht="27" x14ac:dyDescent="0.25">
      <c r="A2056" s="1025">
        <v>1917594</v>
      </c>
      <c r="B2056" s="1026" t="s">
        <v>7652</v>
      </c>
      <c r="C2056" s="1025" t="s">
        <v>272</v>
      </c>
      <c r="D2056" s="577">
        <f t="shared" si="31"/>
        <v>27.1</v>
      </c>
      <c r="G2056" s="1027">
        <v>26.78</v>
      </c>
      <c r="J2056" s="570" t="s">
        <v>5368</v>
      </c>
      <c r="K2056" s="645">
        <f>IFERROR(VLOOKUP(J2056,REAJUSTE!A:Y,25,FALSE),"")</f>
        <v>1.012</v>
      </c>
    </row>
    <row r="2057" spans="1:11" ht="27" x14ac:dyDescent="0.25">
      <c r="A2057" s="1025">
        <v>1917595</v>
      </c>
      <c r="B2057" s="1026" t="s">
        <v>7653</v>
      </c>
      <c r="C2057" s="1025" t="s">
        <v>272</v>
      </c>
      <c r="D2057" s="577">
        <f t="shared" si="31"/>
        <v>30.56</v>
      </c>
      <c r="G2057" s="1027">
        <v>30.2</v>
      </c>
      <c r="J2057" s="570" t="s">
        <v>5368</v>
      </c>
      <c r="K2057" s="645">
        <f>IFERROR(VLOOKUP(J2057,REAJUSTE!A:Y,25,FALSE),"")</f>
        <v>1.012</v>
      </c>
    </row>
    <row r="2058" spans="1:11" ht="27" x14ac:dyDescent="0.25">
      <c r="A2058" s="1025">
        <v>1917596</v>
      </c>
      <c r="B2058" s="1026" t="s">
        <v>7654</v>
      </c>
      <c r="C2058" s="1025" t="s">
        <v>272</v>
      </c>
      <c r="D2058" s="577">
        <f t="shared" ref="D2058:D2121" si="32">TRUNC(G2058*K2058,2)</f>
        <v>33.69</v>
      </c>
      <c r="G2058" s="1027">
        <v>33.299999999999997</v>
      </c>
      <c r="J2058" s="570" t="s">
        <v>5368</v>
      </c>
      <c r="K2058" s="645">
        <f>IFERROR(VLOOKUP(J2058,REAJUSTE!A:Y,25,FALSE),"")</f>
        <v>1.012</v>
      </c>
    </row>
    <row r="2059" spans="1:11" ht="27" x14ac:dyDescent="0.25">
      <c r="A2059" s="1025">
        <v>1917597</v>
      </c>
      <c r="B2059" s="1026" t="s">
        <v>7655</v>
      </c>
      <c r="C2059" s="1025" t="s">
        <v>272</v>
      </c>
      <c r="D2059" s="577">
        <f t="shared" si="32"/>
        <v>38.03</v>
      </c>
      <c r="G2059" s="1027">
        <v>37.58</v>
      </c>
      <c r="J2059" s="570" t="s">
        <v>5368</v>
      </c>
      <c r="K2059" s="645">
        <f>IFERROR(VLOOKUP(J2059,REAJUSTE!A:Y,25,FALSE),"")</f>
        <v>1.012</v>
      </c>
    </row>
    <row r="2060" spans="1:11" ht="27" x14ac:dyDescent="0.25">
      <c r="A2060" s="1025">
        <v>1917598</v>
      </c>
      <c r="B2060" s="1026" t="s">
        <v>7656</v>
      </c>
      <c r="C2060" s="1025" t="s">
        <v>272</v>
      </c>
      <c r="D2060" s="577">
        <f t="shared" si="32"/>
        <v>42.02</v>
      </c>
      <c r="G2060" s="1027">
        <v>41.53</v>
      </c>
      <c r="J2060" s="570" t="s">
        <v>5368</v>
      </c>
      <c r="K2060" s="645">
        <f>IFERROR(VLOOKUP(J2060,REAJUSTE!A:Y,25,FALSE),"")</f>
        <v>1.012</v>
      </c>
    </row>
    <row r="2061" spans="1:11" ht="27" x14ac:dyDescent="0.25">
      <c r="A2061" s="1025">
        <v>1917599</v>
      </c>
      <c r="B2061" s="1026" t="s">
        <v>7657</v>
      </c>
      <c r="C2061" s="1025" t="s">
        <v>272</v>
      </c>
      <c r="D2061" s="577">
        <f t="shared" si="32"/>
        <v>46.58</v>
      </c>
      <c r="G2061" s="1027">
        <v>46.03</v>
      </c>
      <c r="J2061" s="570" t="s">
        <v>5368</v>
      </c>
      <c r="K2061" s="645">
        <f>IFERROR(VLOOKUP(J2061,REAJUSTE!A:Y,25,FALSE),"")</f>
        <v>1.012</v>
      </c>
    </row>
    <row r="2062" spans="1:11" ht="27" x14ac:dyDescent="0.25">
      <c r="A2062" s="1025">
        <v>1917600</v>
      </c>
      <c r="B2062" s="1026" t="s">
        <v>7658</v>
      </c>
      <c r="C2062" s="1025" t="s">
        <v>272</v>
      </c>
      <c r="D2062" s="577">
        <f t="shared" si="32"/>
        <v>52.42</v>
      </c>
      <c r="G2062" s="1027">
        <v>51.8</v>
      </c>
      <c r="J2062" s="570" t="s">
        <v>5368</v>
      </c>
      <c r="K2062" s="645">
        <f>IFERROR(VLOOKUP(J2062,REAJUSTE!A:Y,25,FALSE),"")</f>
        <v>1.012</v>
      </c>
    </row>
    <row r="2063" spans="1:11" ht="27" x14ac:dyDescent="0.25">
      <c r="A2063" s="1025">
        <v>1917601</v>
      </c>
      <c r="B2063" s="1026" t="s">
        <v>7659</v>
      </c>
      <c r="C2063" s="1025" t="s">
        <v>272</v>
      </c>
      <c r="D2063" s="577">
        <f t="shared" si="32"/>
        <v>55.08</v>
      </c>
      <c r="G2063" s="1027">
        <v>54.43</v>
      </c>
      <c r="J2063" s="570" t="s">
        <v>5368</v>
      </c>
      <c r="K2063" s="645">
        <f>IFERROR(VLOOKUP(J2063,REAJUSTE!A:Y,25,FALSE),"")</f>
        <v>1.012</v>
      </c>
    </row>
    <row r="2064" spans="1:11" ht="27" x14ac:dyDescent="0.25">
      <c r="A2064" s="1025">
        <v>1917575</v>
      </c>
      <c r="B2064" s="1026" t="s">
        <v>7660</v>
      </c>
      <c r="C2064" s="1025" t="s">
        <v>272</v>
      </c>
      <c r="D2064" s="577">
        <f t="shared" si="32"/>
        <v>5.17</v>
      </c>
      <c r="G2064" s="1027">
        <v>5.1100000000000003</v>
      </c>
      <c r="J2064" s="570" t="s">
        <v>5368</v>
      </c>
      <c r="K2064" s="645">
        <f>IFERROR(VLOOKUP(J2064,REAJUSTE!A:Y,25,FALSE),"")</f>
        <v>1.012</v>
      </c>
    </row>
    <row r="2065" spans="1:11" ht="27" x14ac:dyDescent="0.25">
      <c r="A2065" s="1025">
        <v>1917576</v>
      </c>
      <c r="B2065" s="1026" t="s">
        <v>7661</v>
      </c>
      <c r="C2065" s="1025" t="s">
        <v>272</v>
      </c>
      <c r="D2065" s="577">
        <f t="shared" si="32"/>
        <v>5.54</v>
      </c>
      <c r="G2065" s="1027">
        <v>5.48</v>
      </c>
      <c r="J2065" s="570" t="s">
        <v>5368</v>
      </c>
      <c r="K2065" s="645">
        <f>IFERROR(VLOOKUP(J2065,REAJUSTE!A:Y,25,FALSE),"")</f>
        <v>1.012</v>
      </c>
    </row>
    <row r="2066" spans="1:11" ht="27" x14ac:dyDescent="0.25">
      <c r="A2066" s="1025">
        <v>1917577</v>
      </c>
      <c r="B2066" s="1026" t="s">
        <v>7662</v>
      </c>
      <c r="C2066" s="1025" t="s">
        <v>272</v>
      </c>
      <c r="D2066" s="577">
        <f t="shared" si="32"/>
        <v>6</v>
      </c>
      <c r="G2066" s="1027">
        <v>5.93</v>
      </c>
      <c r="J2066" s="570" t="s">
        <v>5368</v>
      </c>
      <c r="K2066" s="645">
        <f>IFERROR(VLOOKUP(J2066,REAJUSTE!A:Y,25,FALSE),"")</f>
        <v>1.012</v>
      </c>
    </row>
    <row r="2067" spans="1:11" ht="27" x14ac:dyDescent="0.25">
      <c r="A2067" s="1025">
        <v>1917739</v>
      </c>
      <c r="B2067" s="1026" t="s">
        <v>7663</v>
      </c>
      <c r="C2067" s="1025" t="s">
        <v>272</v>
      </c>
      <c r="D2067" s="577">
        <f t="shared" si="32"/>
        <v>5.09</v>
      </c>
      <c r="G2067" s="1027">
        <v>5.03</v>
      </c>
      <c r="J2067" s="570" t="s">
        <v>5368</v>
      </c>
      <c r="K2067" s="645">
        <f>IFERROR(VLOOKUP(J2067,REAJUSTE!A:Y,25,FALSE),"")</f>
        <v>1.012</v>
      </c>
    </row>
    <row r="2068" spans="1:11" ht="27" x14ac:dyDescent="0.25">
      <c r="A2068" s="1025">
        <v>1917253</v>
      </c>
      <c r="B2068" s="1026" t="s">
        <v>7664</v>
      </c>
      <c r="C2068" s="1025" t="s">
        <v>272</v>
      </c>
      <c r="D2068" s="577">
        <f t="shared" si="32"/>
        <v>8.14</v>
      </c>
      <c r="G2068" s="1027">
        <v>8.0500000000000007</v>
      </c>
      <c r="J2068" s="570" t="s">
        <v>5368</v>
      </c>
      <c r="K2068" s="645">
        <f>IFERROR(VLOOKUP(J2068,REAJUSTE!A:Y,25,FALSE),"")</f>
        <v>1.012</v>
      </c>
    </row>
    <row r="2069" spans="1:11" ht="27" x14ac:dyDescent="0.25">
      <c r="A2069" s="1025">
        <v>1917254</v>
      </c>
      <c r="B2069" s="1026" t="s">
        <v>7665</v>
      </c>
      <c r="C2069" s="1025" t="s">
        <v>272</v>
      </c>
      <c r="D2069" s="577">
        <f t="shared" si="32"/>
        <v>8.73</v>
      </c>
      <c r="G2069" s="1027">
        <v>8.6300000000000008</v>
      </c>
      <c r="J2069" s="570" t="s">
        <v>5368</v>
      </c>
      <c r="K2069" s="645">
        <f>IFERROR(VLOOKUP(J2069,REAJUSTE!A:Y,25,FALSE),"")</f>
        <v>1.012</v>
      </c>
    </row>
    <row r="2070" spans="1:11" ht="27" x14ac:dyDescent="0.25">
      <c r="A2070" s="1025">
        <v>1917255</v>
      </c>
      <c r="B2070" s="1026" t="s">
        <v>7666</v>
      </c>
      <c r="C2070" s="1025" t="s">
        <v>272</v>
      </c>
      <c r="D2070" s="577">
        <f t="shared" si="32"/>
        <v>9.4700000000000006</v>
      </c>
      <c r="G2070" s="1027">
        <v>9.36</v>
      </c>
      <c r="J2070" s="570" t="s">
        <v>5368</v>
      </c>
      <c r="K2070" s="645">
        <f>IFERROR(VLOOKUP(J2070,REAJUSTE!A:Y,25,FALSE),"")</f>
        <v>1.012</v>
      </c>
    </row>
    <row r="2071" spans="1:11" ht="27" x14ac:dyDescent="0.25">
      <c r="A2071" s="1025">
        <v>1917256</v>
      </c>
      <c r="B2071" s="1026" t="s">
        <v>7667</v>
      </c>
      <c r="C2071" s="1025" t="s">
        <v>272</v>
      </c>
      <c r="D2071" s="577">
        <f t="shared" si="32"/>
        <v>10.24</v>
      </c>
      <c r="G2071" s="1027">
        <v>10.119999999999999</v>
      </c>
      <c r="J2071" s="570" t="s">
        <v>5368</v>
      </c>
      <c r="K2071" s="645">
        <f>IFERROR(VLOOKUP(J2071,REAJUSTE!A:Y,25,FALSE),"")</f>
        <v>1.012</v>
      </c>
    </row>
    <row r="2072" spans="1:11" ht="27" x14ac:dyDescent="0.25">
      <c r="A2072" s="1025">
        <v>1917257</v>
      </c>
      <c r="B2072" s="1026" t="s">
        <v>7668</v>
      </c>
      <c r="C2072" s="1025" t="s">
        <v>272</v>
      </c>
      <c r="D2072" s="577">
        <f t="shared" si="32"/>
        <v>11.29</v>
      </c>
      <c r="G2072" s="1027">
        <v>11.16</v>
      </c>
      <c r="J2072" s="570" t="s">
        <v>5368</v>
      </c>
      <c r="K2072" s="645">
        <f>IFERROR(VLOOKUP(J2072,REAJUSTE!A:Y,25,FALSE),"")</f>
        <v>1.012</v>
      </c>
    </row>
    <row r="2073" spans="1:11" ht="27" x14ac:dyDescent="0.25">
      <c r="A2073" s="1025">
        <v>1917258</v>
      </c>
      <c r="B2073" s="1026" t="s">
        <v>7669</v>
      </c>
      <c r="C2073" s="1025" t="s">
        <v>272</v>
      </c>
      <c r="D2073" s="577">
        <f t="shared" si="32"/>
        <v>12.36</v>
      </c>
      <c r="G2073" s="1027">
        <v>12.22</v>
      </c>
      <c r="J2073" s="570" t="s">
        <v>5368</v>
      </c>
      <c r="K2073" s="645">
        <f>IFERROR(VLOOKUP(J2073,REAJUSTE!A:Y,25,FALSE),"")</f>
        <v>1.012</v>
      </c>
    </row>
    <row r="2074" spans="1:11" ht="27" x14ac:dyDescent="0.25">
      <c r="A2074" s="1025">
        <v>1917259</v>
      </c>
      <c r="B2074" s="1026" t="s">
        <v>7670</v>
      </c>
      <c r="C2074" s="1025" t="s">
        <v>272</v>
      </c>
      <c r="D2074" s="577">
        <f t="shared" si="32"/>
        <v>15.42</v>
      </c>
      <c r="G2074" s="1027">
        <v>15.24</v>
      </c>
      <c r="J2074" s="570" t="s">
        <v>5368</v>
      </c>
      <c r="K2074" s="645">
        <f>IFERROR(VLOOKUP(J2074,REAJUSTE!A:Y,25,FALSE),"")</f>
        <v>1.012</v>
      </c>
    </row>
    <row r="2075" spans="1:11" ht="27" x14ac:dyDescent="0.25">
      <c r="A2075" s="1025">
        <v>1917250</v>
      </c>
      <c r="B2075" s="1026" t="s">
        <v>7671</v>
      </c>
      <c r="C2075" s="1025" t="s">
        <v>272</v>
      </c>
      <c r="D2075" s="577">
        <f t="shared" si="32"/>
        <v>6.1</v>
      </c>
      <c r="G2075" s="1027">
        <v>6.03</v>
      </c>
      <c r="J2075" s="570" t="s">
        <v>5368</v>
      </c>
      <c r="K2075" s="645">
        <f>IFERROR(VLOOKUP(J2075,REAJUSTE!A:Y,25,FALSE),"")</f>
        <v>1.012</v>
      </c>
    </row>
    <row r="2076" spans="1:11" ht="27" x14ac:dyDescent="0.25">
      <c r="A2076" s="1025">
        <v>1917251</v>
      </c>
      <c r="B2076" s="1026" t="s">
        <v>7672</v>
      </c>
      <c r="C2076" s="1025" t="s">
        <v>272</v>
      </c>
      <c r="D2076" s="577">
        <f t="shared" si="32"/>
        <v>6.46</v>
      </c>
      <c r="G2076" s="1027">
        <v>6.39</v>
      </c>
      <c r="J2076" s="570" t="s">
        <v>5368</v>
      </c>
      <c r="K2076" s="645">
        <f>IFERROR(VLOOKUP(J2076,REAJUSTE!A:Y,25,FALSE),"")</f>
        <v>1.012</v>
      </c>
    </row>
    <row r="2077" spans="1:11" ht="27" x14ac:dyDescent="0.25">
      <c r="A2077" s="1025">
        <v>1917252</v>
      </c>
      <c r="B2077" s="1026" t="s">
        <v>7673</v>
      </c>
      <c r="C2077" s="1025" t="s">
        <v>272</v>
      </c>
      <c r="D2077" s="577">
        <f t="shared" si="32"/>
        <v>7.23</v>
      </c>
      <c r="G2077" s="1027">
        <v>7.15</v>
      </c>
      <c r="J2077" s="570" t="s">
        <v>5368</v>
      </c>
      <c r="K2077" s="645">
        <f>IFERROR(VLOOKUP(J2077,REAJUSTE!A:Y,25,FALSE),"")</f>
        <v>1.012</v>
      </c>
    </row>
    <row r="2078" spans="1:11" ht="27" x14ac:dyDescent="0.25">
      <c r="A2078" s="1025">
        <v>1917726</v>
      </c>
      <c r="B2078" s="1026" t="s">
        <v>7674</v>
      </c>
      <c r="C2078" s="1025" t="s">
        <v>272</v>
      </c>
      <c r="D2078" s="577">
        <f t="shared" si="32"/>
        <v>5.96</v>
      </c>
      <c r="G2078" s="1027">
        <v>5.89</v>
      </c>
      <c r="J2078" s="570" t="s">
        <v>5368</v>
      </c>
      <c r="K2078" s="645">
        <f>IFERROR(VLOOKUP(J2078,REAJUSTE!A:Y,25,FALSE),"")</f>
        <v>1.012</v>
      </c>
    </row>
    <row r="2079" spans="1:11" ht="27" x14ac:dyDescent="0.25">
      <c r="A2079" s="1025">
        <v>1917335</v>
      </c>
      <c r="B2079" s="1026" t="s">
        <v>7675</v>
      </c>
      <c r="C2079" s="1025" t="s">
        <v>272</v>
      </c>
      <c r="D2079" s="577">
        <f t="shared" si="32"/>
        <v>5.99</v>
      </c>
      <c r="G2079" s="1027">
        <v>5.92</v>
      </c>
      <c r="J2079" s="570" t="s">
        <v>5368</v>
      </c>
      <c r="K2079" s="645">
        <f>IFERROR(VLOOKUP(J2079,REAJUSTE!A:Y,25,FALSE),"")</f>
        <v>1.012</v>
      </c>
    </row>
    <row r="2080" spans="1:11" ht="27" x14ac:dyDescent="0.25">
      <c r="A2080" s="1025">
        <v>1917336</v>
      </c>
      <c r="B2080" s="1026" t="s">
        <v>7676</v>
      </c>
      <c r="C2080" s="1025" t="s">
        <v>272</v>
      </c>
      <c r="D2080" s="577">
        <f t="shared" si="32"/>
        <v>6.82</v>
      </c>
      <c r="G2080" s="1027">
        <v>6.74</v>
      </c>
      <c r="J2080" s="570" t="s">
        <v>5368</v>
      </c>
      <c r="K2080" s="645">
        <f>IFERROR(VLOOKUP(J2080,REAJUSTE!A:Y,25,FALSE),"")</f>
        <v>1.012</v>
      </c>
    </row>
    <row r="2081" spans="1:11" ht="27" x14ac:dyDescent="0.25">
      <c r="A2081" s="1025">
        <v>1917337</v>
      </c>
      <c r="B2081" s="1026" t="s">
        <v>7677</v>
      </c>
      <c r="C2081" s="1025" t="s">
        <v>272</v>
      </c>
      <c r="D2081" s="577">
        <f t="shared" si="32"/>
        <v>7.43</v>
      </c>
      <c r="G2081" s="1027">
        <v>7.35</v>
      </c>
      <c r="J2081" s="570" t="s">
        <v>5368</v>
      </c>
      <c r="K2081" s="645">
        <f>IFERROR(VLOOKUP(J2081,REAJUSTE!A:Y,25,FALSE),"")</f>
        <v>1.012</v>
      </c>
    </row>
    <row r="2082" spans="1:11" ht="27" x14ac:dyDescent="0.25">
      <c r="A2082" s="1025">
        <v>1917338</v>
      </c>
      <c r="B2082" s="1026" t="s">
        <v>7678</v>
      </c>
      <c r="C2082" s="1025" t="s">
        <v>272</v>
      </c>
      <c r="D2082" s="577">
        <f t="shared" si="32"/>
        <v>8.2200000000000006</v>
      </c>
      <c r="G2082" s="1027">
        <v>8.1300000000000008</v>
      </c>
      <c r="J2082" s="570" t="s">
        <v>5368</v>
      </c>
      <c r="K2082" s="645">
        <f>IFERROR(VLOOKUP(J2082,REAJUSTE!A:Y,25,FALSE),"")</f>
        <v>1.012</v>
      </c>
    </row>
    <row r="2083" spans="1:11" ht="27" x14ac:dyDescent="0.25">
      <c r="A2083" s="1025">
        <v>1917339</v>
      </c>
      <c r="B2083" s="1026" t="s">
        <v>7679</v>
      </c>
      <c r="C2083" s="1025" t="s">
        <v>272</v>
      </c>
      <c r="D2083" s="577">
        <f t="shared" si="32"/>
        <v>9.17</v>
      </c>
      <c r="G2083" s="1027">
        <v>9.07</v>
      </c>
      <c r="J2083" s="570" t="s">
        <v>5368</v>
      </c>
      <c r="K2083" s="645">
        <f>IFERROR(VLOOKUP(J2083,REAJUSTE!A:Y,25,FALSE),"")</f>
        <v>1.012</v>
      </c>
    </row>
    <row r="2084" spans="1:11" ht="27" x14ac:dyDescent="0.25">
      <c r="A2084" s="1025">
        <v>1917340</v>
      </c>
      <c r="B2084" s="1026" t="s">
        <v>7680</v>
      </c>
      <c r="C2084" s="1025" t="s">
        <v>272</v>
      </c>
      <c r="D2084" s="577">
        <f t="shared" si="32"/>
        <v>10.67</v>
      </c>
      <c r="G2084" s="1027">
        <v>10.55</v>
      </c>
      <c r="J2084" s="570" t="s">
        <v>5368</v>
      </c>
      <c r="K2084" s="645">
        <f>IFERROR(VLOOKUP(J2084,REAJUSTE!A:Y,25,FALSE),"")</f>
        <v>1.012</v>
      </c>
    </row>
    <row r="2085" spans="1:11" ht="27" x14ac:dyDescent="0.25">
      <c r="A2085" s="1025">
        <v>1917341</v>
      </c>
      <c r="B2085" s="1026" t="s">
        <v>7681</v>
      </c>
      <c r="C2085" s="1025" t="s">
        <v>272</v>
      </c>
      <c r="D2085" s="577">
        <f t="shared" si="32"/>
        <v>13.59</v>
      </c>
      <c r="G2085" s="1027">
        <v>13.43</v>
      </c>
      <c r="J2085" s="570" t="s">
        <v>5368</v>
      </c>
      <c r="K2085" s="645">
        <f>IFERROR(VLOOKUP(J2085,REAJUSTE!A:Y,25,FALSE),"")</f>
        <v>1.012</v>
      </c>
    </row>
    <row r="2086" spans="1:11" ht="27" x14ac:dyDescent="0.25">
      <c r="A2086" s="1025">
        <v>1917342</v>
      </c>
      <c r="B2086" s="1026" t="s">
        <v>7682</v>
      </c>
      <c r="C2086" s="1025" t="s">
        <v>272</v>
      </c>
      <c r="D2086" s="577">
        <f t="shared" si="32"/>
        <v>16.89</v>
      </c>
      <c r="G2086" s="1027">
        <v>16.690000000000001</v>
      </c>
      <c r="J2086" s="570" t="s">
        <v>5368</v>
      </c>
      <c r="K2086" s="645">
        <f>IFERROR(VLOOKUP(J2086,REAJUSTE!A:Y,25,FALSE),"")</f>
        <v>1.012</v>
      </c>
    </row>
    <row r="2087" spans="1:11" ht="27" x14ac:dyDescent="0.25">
      <c r="A2087" s="1025">
        <v>1917343</v>
      </c>
      <c r="B2087" s="1026" t="s">
        <v>7683</v>
      </c>
      <c r="C2087" s="1025" t="s">
        <v>272</v>
      </c>
      <c r="D2087" s="577">
        <f t="shared" si="32"/>
        <v>21.07</v>
      </c>
      <c r="G2087" s="1027">
        <v>20.83</v>
      </c>
      <c r="J2087" s="570" t="s">
        <v>5368</v>
      </c>
      <c r="K2087" s="645">
        <f>IFERROR(VLOOKUP(J2087,REAJUSTE!A:Y,25,FALSE),"")</f>
        <v>1.012</v>
      </c>
    </row>
    <row r="2088" spans="1:11" ht="27" x14ac:dyDescent="0.25">
      <c r="A2088" s="1025">
        <v>1917344</v>
      </c>
      <c r="B2088" s="1026" t="s">
        <v>7684</v>
      </c>
      <c r="C2088" s="1025" t="s">
        <v>272</v>
      </c>
      <c r="D2088" s="577">
        <f t="shared" si="32"/>
        <v>25.52</v>
      </c>
      <c r="G2088" s="1027">
        <v>25.22</v>
      </c>
      <c r="J2088" s="570" t="s">
        <v>5368</v>
      </c>
      <c r="K2088" s="645">
        <f>IFERROR(VLOOKUP(J2088,REAJUSTE!A:Y,25,FALSE),"")</f>
        <v>1.012</v>
      </c>
    </row>
    <row r="2089" spans="1:11" ht="27" x14ac:dyDescent="0.25">
      <c r="A2089" s="1025">
        <v>1917345</v>
      </c>
      <c r="B2089" s="1026" t="s">
        <v>7685</v>
      </c>
      <c r="C2089" s="1025" t="s">
        <v>272</v>
      </c>
      <c r="D2089" s="577">
        <f t="shared" si="32"/>
        <v>31.77</v>
      </c>
      <c r="G2089" s="1027">
        <v>31.4</v>
      </c>
      <c r="J2089" s="570" t="s">
        <v>5368</v>
      </c>
      <c r="K2089" s="645">
        <f>IFERROR(VLOOKUP(J2089,REAJUSTE!A:Y,25,FALSE),"")</f>
        <v>1.012</v>
      </c>
    </row>
    <row r="2090" spans="1:11" ht="27" x14ac:dyDescent="0.25">
      <c r="A2090" s="1025">
        <v>1917346</v>
      </c>
      <c r="B2090" s="1026" t="s">
        <v>7686</v>
      </c>
      <c r="C2090" s="1025" t="s">
        <v>272</v>
      </c>
      <c r="D2090" s="577">
        <f t="shared" si="32"/>
        <v>37.909999999999997</v>
      </c>
      <c r="G2090" s="1027">
        <v>37.47</v>
      </c>
      <c r="J2090" s="570" t="s">
        <v>5368</v>
      </c>
      <c r="K2090" s="645">
        <f>IFERROR(VLOOKUP(J2090,REAJUSTE!A:Y,25,FALSE),"")</f>
        <v>1.012</v>
      </c>
    </row>
    <row r="2091" spans="1:11" ht="27" x14ac:dyDescent="0.25">
      <c r="A2091" s="1025">
        <v>1917347</v>
      </c>
      <c r="B2091" s="1026" t="s">
        <v>7687</v>
      </c>
      <c r="C2091" s="1025" t="s">
        <v>272</v>
      </c>
      <c r="D2091" s="577">
        <f t="shared" si="32"/>
        <v>49.94</v>
      </c>
      <c r="G2091" s="1027">
        <v>49.35</v>
      </c>
      <c r="J2091" s="570" t="s">
        <v>5368</v>
      </c>
      <c r="K2091" s="645">
        <f>IFERROR(VLOOKUP(J2091,REAJUSTE!A:Y,25,FALSE),"")</f>
        <v>1.012</v>
      </c>
    </row>
    <row r="2092" spans="1:11" ht="27" x14ac:dyDescent="0.25">
      <c r="A2092" s="1025">
        <v>1917332</v>
      </c>
      <c r="B2092" s="1026" t="s">
        <v>7688</v>
      </c>
      <c r="C2092" s="1025" t="s">
        <v>272</v>
      </c>
      <c r="D2092" s="577">
        <f t="shared" si="32"/>
        <v>4.8899999999999997</v>
      </c>
      <c r="G2092" s="1027">
        <v>4.84</v>
      </c>
      <c r="J2092" s="570" t="s">
        <v>5368</v>
      </c>
      <c r="K2092" s="645">
        <f>IFERROR(VLOOKUP(J2092,REAJUSTE!A:Y,25,FALSE),"")</f>
        <v>1.012</v>
      </c>
    </row>
    <row r="2093" spans="1:11" ht="27" x14ac:dyDescent="0.25">
      <c r="A2093" s="1025">
        <v>1917333</v>
      </c>
      <c r="B2093" s="1026" t="s">
        <v>7689</v>
      </c>
      <c r="C2093" s="1025" t="s">
        <v>272</v>
      </c>
      <c r="D2093" s="577">
        <f t="shared" si="32"/>
        <v>5.22</v>
      </c>
      <c r="G2093" s="1027">
        <v>5.16</v>
      </c>
      <c r="J2093" s="570" t="s">
        <v>5368</v>
      </c>
      <c r="K2093" s="645">
        <f>IFERROR(VLOOKUP(J2093,REAJUSTE!A:Y,25,FALSE),"")</f>
        <v>1.012</v>
      </c>
    </row>
    <row r="2094" spans="1:11" ht="27" x14ac:dyDescent="0.25">
      <c r="A2094" s="1025">
        <v>1917334</v>
      </c>
      <c r="B2094" s="1026" t="s">
        <v>7690</v>
      </c>
      <c r="C2094" s="1025" t="s">
        <v>272</v>
      </c>
      <c r="D2094" s="577">
        <f t="shared" si="32"/>
        <v>5.54</v>
      </c>
      <c r="G2094" s="1027">
        <v>5.48</v>
      </c>
      <c r="J2094" s="570" t="s">
        <v>5368</v>
      </c>
      <c r="K2094" s="645">
        <f>IFERROR(VLOOKUP(J2094,REAJUSTE!A:Y,25,FALSE),"")</f>
        <v>1.012</v>
      </c>
    </row>
    <row r="2095" spans="1:11" ht="27" x14ac:dyDescent="0.25">
      <c r="A2095" s="1025">
        <v>1917331</v>
      </c>
      <c r="B2095" s="1026" t="s">
        <v>7691</v>
      </c>
      <c r="C2095" s="1025" t="s">
        <v>272</v>
      </c>
      <c r="D2095" s="577">
        <f t="shared" si="32"/>
        <v>4.47</v>
      </c>
      <c r="G2095" s="1027">
        <v>4.42</v>
      </c>
      <c r="J2095" s="570" t="s">
        <v>5368</v>
      </c>
      <c r="K2095" s="645">
        <f>IFERROR(VLOOKUP(J2095,REAJUSTE!A:Y,25,FALSE),"")</f>
        <v>1.012</v>
      </c>
    </row>
    <row r="2096" spans="1:11" ht="27" x14ac:dyDescent="0.25">
      <c r="A2096" s="1025">
        <v>1917443</v>
      </c>
      <c r="B2096" s="1026" t="s">
        <v>7692</v>
      </c>
      <c r="C2096" s="1025" t="s">
        <v>272</v>
      </c>
      <c r="D2096" s="577">
        <f t="shared" si="32"/>
        <v>6.61</v>
      </c>
      <c r="G2096" s="1027">
        <v>6.54</v>
      </c>
      <c r="J2096" s="570" t="s">
        <v>5368</v>
      </c>
      <c r="K2096" s="645">
        <f>IFERROR(VLOOKUP(J2096,REAJUSTE!A:Y,25,FALSE),"")</f>
        <v>1.012</v>
      </c>
    </row>
    <row r="2097" spans="1:11" ht="27" x14ac:dyDescent="0.25">
      <c r="A2097" s="1025">
        <v>1917444</v>
      </c>
      <c r="B2097" s="1026" t="s">
        <v>7693</v>
      </c>
      <c r="C2097" s="1025" t="s">
        <v>272</v>
      </c>
      <c r="D2097" s="577">
        <f t="shared" si="32"/>
        <v>7.14</v>
      </c>
      <c r="G2097" s="1027">
        <v>7.06</v>
      </c>
      <c r="J2097" s="570" t="s">
        <v>5368</v>
      </c>
      <c r="K2097" s="645">
        <f>IFERROR(VLOOKUP(J2097,REAJUSTE!A:Y,25,FALSE),"")</f>
        <v>1.012</v>
      </c>
    </row>
    <row r="2098" spans="1:11" ht="27" x14ac:dyDescent="0.25">
      <c r="A2098" s="1025">
        <v>1917445</v>
      </c>
      <c r="B2098" s="1026" t="s">
        <v>7694</v>
      </c>
      <c r="C2098" s="1025" t="s">
        <v>272</v>
      </c>
      <c r="D2098" s="577">
        <f t="shared" si="32"/>
        <v>7.74</v>
      </c>
      <c r="G2098" s="1027">
        <v>7.65</v>
      </c>
      <c r="J2098" s="570" t="s">
        <v>5368</v>
      </c>
      <c r="K2098" s="645">
        <f>IFERROR(VLOOKUP(J2098,REAJUSTE!A:Y,25,FALSE),"")</f>
        <v>1.012</v>
      </c>
    </row>
    <row r="2099" spans="1:11" ht="27" x14ac:dyDescent="0.25">
      <c r="A2099" s="1025">
        <v>1917446</v>
      </c>
      <c r="B2099" s="1026" t="s">
        <v>7695</v>
      </c>
      <c r="C2099" s="1025" t="s">
        <v>272</v>
      </c>
      <c r="D2099" s="577">
        <f t="shared" si="32"/>
        <v>8.34</v>
      </c>
      <c r="G2099" s="1027">
        <v>8.25</v>
      </c>
      <c r="J2099" s="570" t="s">
        <v>5368</v>
      </c>
      <c r="K2099" s="645">
        <f>IFERROR(VLOOKUP(J2099,REAJUSTE!A:Y,25,FALSE),"")</f>
        <v>1.012</v>
      </c>
    </row>
    <row r="2100" spans="1:11" ht="27" x14ac:dyDescent="0.25">
      <c r="A2100" s="1025">
        <v>1917447</v>
      </c>
      <c r="B2100" s="1026" t="s">
        <v>7696</v>
      </c>
      <c r="C2100" s="1025" t="s">
        <v>272</v>
      </c>
      <c r="D2100" s="577">
        <f t="shared" si="32"/>
        <v>9.2899999999999991</v>
      </c>
      <c r="G2100" s="1027">
        <v>9.18</v>
      </c>
      <c r="J2100" s="570" t="s">
        <v>5368</v>
      </c>
      <c r="K2100" s="645">
        <f>IFERROR(VLOOKUP(J2100,REAJUSTE!A:Y,25,FALSE),"")</f>
        <v>1.012</v>
      </c>
    </row>
    <row r="2101" spans="1:11" ht="27" x14ac:dyDescent="0.25">
      <c r="A2101" s="1025">
        <v>1917448</v>
      </c>
      <c r="B2101" s="1026" t="s">
        <v>7697</v>
      </c>
      <c r="C2101" s="1025" t="s">
        <v>272</v>
      </c>
      <c r="D2101" s="577">
        <f t="shared" si="32"/>
        <v>10.06</v>
      </c>
      <c r="G2101" s="1027">
        <v>9.9499999999999993</v>
      </c>
      <c r="J2101" s="570" t="s">
        <v>5368</v>
      </c>
      <c r="K2101" s="645">
        <f>IFERROR(VLOOKUP(J2101,REAJUSTE!A:Y,25,FALSE),"")</f>
        <v>1.012</v>
      </c>
    </row>
    <row r="2102" spans="1:11" ht="27" x14ac:dyDescent="0.25">
      <c r="A2102" s="1025">
        <v>1917449</v>
      </c>
      <c r="B2102" s="1026" t="s">
        <v>7698</v>
      </c>
      <c r="C2102" s="1025" t="s">
        <v>272</v>
      </c>
      <c r="D2102" s="577">
        <f t="shared" si="32"/>
        <v>11.1</v>
      </c>
      <c r="G2102" s="1027">
        <v>10.97</v>
      </c>
      <c r="J2102" s="570" t="s">
        <v>5368</v>
      </c>
      <c r="K2102" s="645">
        <f>IFERROR(VLOOKUP(J2102,REAJUSTE!A:Y,25,FALSE),"")</f>
        <v>1.012</v>
      </c>
    </row>
    <row r="2103" spans="1:11" ht="27" x14ac:dyDescent="0.25">
      <c r="A2103" s="1025">
        <v>1917450</v>
      </c>
      <c r="B2103" s="1026" t="s">
        <v>7699</v>
      </c>
      <c r="C2103" s="1025" t="s">
        <v>272</v>
      </c>
      <c r="D2103" s="577">
        <f t="shared" si="32"/>
        <v>12.33</v>
      </c>
      <c r="G2103" s="1027">
        <v>12.19</v>
      </c>
      <c r="J2103" s="570" t="s">
        <v>5368</v>
      </c>
      <c r="K2103" s="645">
        <f>IFERROR(VLOOKUP(J2103,REAJUSTE!A:Y,25,FALSE),"")</f>
        <v>1.012</v>
      </c>
    </row>
    <row r="2104" spans="1:11" ht="27" x14ac:dyDescent="0.25">
      <c r="A2104" s="1025">
        <v>1917451</v>
      </c>
      <c r="B2104" s="1026" t="s">
        <v>7700</v>
      </c>
      <c r="C2104" s="1025" t="s">
        <v>272</v>
      </c>
      <c r="D2104" s="577">
        <f t="shared" si="32"/>
        <v>15.08</v>
      </c>
      <c r="G2104" s="1027">
        <v>14.91</v>
      </c>
      <c r="J2104" s="570" t="s">
        <v>5368</v>
      </c>
      <c r="K2104" s="645">
        <f>IFERROR(VLOOKUP(J2104,REAJUSTE!A:Y,25,FALSE),"")</f>
        <v>1.012</v>
      </c>
    </row>
    <row r="2105" spans="1:11" ht="27" x14ac:dyDescent="0.25">
      <c r="A2105" s="1025">
        <v>1917452</v>
      </c>
      <c r="B2105" s="1026" t="s">
        <v>7701</v>
      </c>
      <c r="C2105" s="1025" t="s">
        <v>272</v>
      </c>
      <c r="D2105" s="577">
        <f t="shared" si="32"/>
        <v>17.77</v>
      </c>
      <c r="G2105" s="1027">
        <v>17.559999999999999</v>
      </c>
      <c r="J2105" s="570" t="s">
        <v>5368</v>
      </c>
      <c r="K2105" s="645">
        <f>IFERROR(VLOOKUP(J2105,REAJUSTE!A:Y,25,FALSE),"")</f>
        <v>1.012</v>
      </c>
    </row>
    <row r="2106" spans="1:11" ht="27" x14ac:dyDescent="0.25">
      <c r="A2106" s="1025">
        <v>1917453</v>
      </c>
      <c r="B2106" s="1026" t="s">
        <v>7702</v>
      </c>
      <c r="C2106" s="1025" t="s">
        <v>272</v>
      </c>
      <c r="D2106" s="577">
        <f t="shared" si="32"/>
        <v>20.99</v>
      </c>
      <c r="G2106" s="1027">
        <v>20.75</v>
      </c>
      <c r="J2106" s="570" t="s">
        <v>5368</v>
      </c>
      <c r="K2106" s="645">
        <f>IFERROR(VLOOKUP(J2106,REAJUSTE!A:Y,25,FALSE),"")</f>
        <v>1.012</v>
      </c>
    </row>
    <row r="2107" spans="1:11" ht="27" x14ac:dyDescent="0.25">
      <c r="A2107" s="1025">
        <v>1917454</v>
      </c>
      <c r="B2107" s="1026" t="s">
        <v>7703</v>
      </c>
      <c r="C2107" s="1025" t="s">
        <v>272</v>
      </c>
      <c r="D2107" s="577">
        <f t="shared" si="32"/>
        <v>24.55</v>
      </c>
      <c r="G2107" s="1027">
        <v>24.26</v>
      </c>
      <c r="J2107" s="570" t="s">
        <v>5368</v>
      </c>
      <c r="K2107" s="645">
        <f>IFERROR(VLOOKUP(J2107,REAJUSTE!A:Y,25,FALSE),"")</f>
        <v>1.012</v>
      </c>
    </row>
    <row r="2108" spans="1:11" ht="27" x14ac:dyDescent="0.25">
      <c r="A2108" s="1025">
        <v>1917455</v>
      </c>
      <c r="B2108" s="1026" t="s">
        <v>7704</v>
      </c>
      <c r="C2108" s="1025" t="s">
        <v>272</v>
      </c>
      <c r="D2108" s="577">
        <f t="shared" si="32"/>
        <v>29.12</v>
      </c>
      <c r="G2108" s="1027">
        <v>28.78</v>
      </c>
      <c r="J2108" s="570" t="s">
        <v>5368</v>
      </c>
      <c r="K2108" s="645">
        <f>IFERROR(VLOOKUP(J2108,REAJUSTE!A:Y,25,FALSE),"")</f>
        <v>1.012</v>
      </c>
    </row>
    <row r="2109" spans="1:11" ht="27" x14ac:dyDescent="0.25">
      <c r="A2109" s="1025">
        <v>1917456</v>
      </c>
      <c r="B2109" s="1026" t="s">
        <v>7705</v>
      </c>
      <c r="C2109" s="1025" t="s">
        <v>272</v>
      </c>
      <c r="D2109" s="577">
        <f t="shared" si="32"/>
        <v>34.03</v>
      </c>
      <c r="G2109" s="1027">
        <v>33.630000000000003</v>
      </c>
      <c r="J2109" s="570" t="s">
        <v>5368</v>
      </c>
      <c r="K2109" s="645">
        <f>IFERROR(VLOOKUP(J2109,REAJUSTE!A:Y,25,FALSE),"")</f>
        <v>1.012</v>
      </c>
    </row>
    <row r="2110" spans="1:11" ht="27" x14ac:dyDescent="0.25">
      <c r="A2110" s="1025">
        <v>1917457</v>
      </c>
      <c r="B2110" s="1026" t="s">
        <v>7706</v>
      </c>
      <c r="C2110" s="1025" t="s">
        <v>272</v>
      </c>
      <c r="D2110" s="577">
        <f t="shared" si="32"/>
        <v>38.44</v>
      </c>
      <c r="G2110" s="1027">
        <v>37.99</v>
      </c>
      <c r="J2110" s="570" t="s">
        <v>5368</v>
      </c>
      <c r="K2110" s="645">
        <f>IFERROR(VLOOKUP(J2110,REAJUSTE!A:Y,25,FALSE),"")</f>
        <v>1.012</v>
      </c>
    </row>
    <row r="2111" spans="1:11" ht="27" x14ac:dyDescent="0.25">
      <c r="A2111" s="1025">
        <v>1917458</v>
      </c>
      <c r="B2111" s="1026" t="s">
        <v>7707</v>
      </c>
      <c r="C2111" s="1025" t="s">
        <v>272</v>
      </c>
      <c r="D2111" s="577">
        <f t="shared" si="32"/>
        <v>44.29</v>
      </c>
      <c r="G2111" s="1027">
        <v>43.77</v>
      </c>
      <c r="J2111" s="570" t="s">
        <v>5368</v>
      </c>
      <c r="K2111" s="645">
        <f>IFERROR(VLOOKUP(J2111,REAJUSTE!A:Y,25,FALSE),"")</f>
        <v>1.012</v>
      </c>
    </row>
    <row r="2112" spans="1:11" ht="27" x14ac:dyDescent="0.25">
      <c r="A2112" s="1025">
        <v>1917459</v>
      </c>
      <c r="B2112" s="1026" t="s">
        <v>7708</v>
      </c>
      <c r="C2112" s="1025" t="s">
        <v>272</v>
      </c>
      <c r="D2112" s="577">
        <f t="shared" si="32"/>
        <v>46.66</v>
      </c>
      <c r="G2112" s="1027">
        <v>46.11</v>
      </c>
      <c r="J2112" s="570" t="s">
        <v>5368</v>
      </c>
      <c r="K2112" s="645">
        <f>IFERROR(VLOOKUP(J2112,REAJUSTE!A:Y,25,FALSE),"")</f>
        <v>1.012</v>
      </c>
    </row>
    <row r="2113" spans="1:11" ht="27" x14ac:dyDescent="0.25">
      <c r="A2113" s="1025">
        <v>1917440</v>
      </c>
      <c r="B2113" s="1026" t="s">
        <v>7709</v>
      </c>
      <c r="C2113" s="1025" t="s">
        <v>272</v>
      </c>
      <c r="D2113" s="577">
        <f t="shared" si="32"/>
        <v>4.5999999999999996</v>
      </c>
      <c r="G2113" s="1027">
        <v>4.55</v>
      </c>
      <c r="J2113" s="570" t="s">
        <v>5368</v>
      </c>
      <c r="K2113" s="645">
        <f>IFERROR(VLOOKUP(J2113,REAJUSTE!A:Y,25,FALSE),"")</f>
        <v>1.012</v>
      </c>
    </row>
    <row r="2114" spans="1:11" ht="27" x14ac:dyDescent="0.25">
      <c r="A2114" s="1025">
        <v>1917441</v>
      </c>
      <c r="B2114" s="1026" t="s">
        <v>7710</v>
      </c>
      <c r="C2114" s="1025" t="s">
        <v>272</v>
      </c>
      <c r="D2114" s="577">
        <f t="shared" si="32"/>
        <v>5.19</v>
      </c>
      <c r="G2114" s="1027">
        <v>5.13</v>
      </c>
      <c r="J2114" s="570" t="s">
        <v>5368</v>
      </c>
      <c r="K2114" s="645">
        <f>IFERROR(VLOOKUP(J2114,REAJUSTE!A:Y,25,FALSE),"")</f>
        <v>1.012</v>
      </c>
    </row>
    <row r="2115" spans="1:11" ht="27" x14ac:dyDescent="0.25">
      <c r="A2115" s="1025">
        <v>1917442</v>
      </c>
      <c r="B2115" s="1026" t="s">
        <v>7711</v>
      </c>
      <c r="C2115" s="1025" t="s">
        <v>272</v>
      </c>
      <c r="D2115" s="577">
        <f t="shared" si="32"/>
        <v>5.78</v>
      </c>
      <c r="G2115" s="1027">
        <v>5.72</v>
      </c>
      <c r="J2115" s="570" t="s">
        <v>5368</v>
      </c>
      <c r="K2115" s="645">
        <f>IFERROR(VLOOKUP(J2115,REAJUSTE!A:Y,25,FALSE),"")</f>
        <v>1.012</v>
      </c>
    </row>
    <row r="2116" spans="1:11" ht="27" x14ac:dyDescent="0.25">
      <c r="A2116" s="1025">
        <v>1917734</v>
      </c>
      <c r="B2116" s="1026" t="s">
        <v>7712</v>
      </c>
      <c r="C2116" s="1025" t="s">
        <v>272</v>
      </c>
      <c r="D2116" s="577">
        <f t="shared" si="32"/>
        <v>4.2699999999999996</v>
      </c>
      <c r="G2116" s="1027">
        <v>4.22</v>
      </c>
      <c r="J2116" s="570" t="s">
        <v>5368</v>
      </c>
      <c r="K2116" s="645">
        <f>IFERROR(VLOOKUP(J2116,REAJUSTE!A:Y,25,FALSE),"")</f>
        <v>1.012</v>
      </c>
    </row>
    <row r="2117" spans="1:11" ht="18" x14ac:dyDescent="0.25">
      <c r="A2117" s="1025">
        <v>1917055</v>
      </c>
      <c r="B2117" s="1026" t="s">
        <v>7713</v>
      </c>
      <c r="C2117" s="1025" t="s">
        <v>272</v>
      </c>
      <c r="D2117" s="577">
        <f t="shared" si="32"/>
        <v>11.82</v>
      </c>
      <c r="G2117" s="1027">
        <v>11.68</v>
      </c>
      <c r="J2117" s="570" t="s">
        <v>5368</v>
      </c>
      <c r="K2117" s="645">
        <f>IFERROR(VLOOKUP(J2117,REAJUSTE!A:Y,25,FALSE),"")</f>
        <v>1.012</v>
      </c>
    </row>
    <row r="2118" spans="1:11" ht="18" x14ac:dyDescent="0.25">
      <c r="A2118" s="1025">
        <v>1917056</v>
      </c>
      <c r="B2118" s="1026" t="s">
        <v>7714</v>
      </c>
      <c r="C2118" s="1025" t="s">
        <v>272</v>
      </c>
      <c r="D2118" s="577">
        <f t="shared" si="32"/>
        <v>12.04</v>
      </c>
      <c r="G2118" s="1027">
        <v>11.9</v>
      </c>
      <c r="J2118" s="570" t="s">
        <v>5368</v>
      </c>
      <c r="K2118" s="645">
        <f>IFERROR(VLOOKUP(J2118,REAJUSTE!A:Y,25,FALSE),"")</f>
        <v>1.012</v>
      </c>
    </row>
    <row r="2119" spans="1:11" ht="18" x14ac:dyDescent="0.25">
      <c r="A2119" s="1025">
        <v>1917057</v>
      </c>
      <c r="B2119" s="1026" t="s">
        <v>7715</v>
      </c>
      <c r="C2119" s="1025" t="s">
        <v>272</v>
      </c>
      <c r="D2119" s="577">
        <f t="shared" si="32"/>
        <v>12.26</v>
      </c>
      <c r="G2119" s="1027">
        <v>12.12</v>
      </c>
      <c r="J2119" s="570" t="s">
        <v>5368</v>
      </c>
      <c r="K2119" s="645">
        <f>IFERROR(VLOOKUP(J2119,REAJUSTE!A:Y,25,FALSE),"")</f>
        <v>1.012</v>
      </c>
    </row>
    <row r="2120" spans="1:11" ht="18" x14ac:dyDescent="0.25">
      <c r="A2120" s="1025">
        <v>1917058</v>
      </c>
      <c r="B2120" s="1026" t="s">
        <v>7716</v>
      </c>
      <c r="C2120" s="1025" t="s">
        <v>272</v>
      </c>
      <c r="D2120" s="577">
        <f t="shared" si="32"/>
        <v>12.49</v>
      </c>
      <c r="G2120" s="1027">
        <v>12.35</v>
      </c>
      <c r="J2120" s="570" t="s">
        <v>5368</v>
      </c>
      <c r="K2120" s="645">
        <f>IFERROR(VLOOKUP(J2120,REAJUSTE!A:Y,25,FALSE),"")</f>
        <v>1.012</v>
      </c>
    </row>
    <row r="2121" spans="1:11" ht="18" x14ac:dyDescent="0.25">
      <c r="A2121" s="1025">
        <v>1917059</v>
      </c>
      <c r="B2121" s="1026" t="s">
        <v>7717</v>
      </c>
      <c r="C2121" s="1025" t="s">
        <v>272</v>
      </c>
      <c r="D2121" s="577">
        <f t="shared" si="32"/>
        <v>12.75</v>
      </c>
      <c r="G2121" s="1027">
        <v>12.6</v>
      </c>
      <c r="J2121" s="570" t="s">
        <v>5368</v>
      </c>
      <c r="K2121" s="645">
        <f>IFERROR(VLOOKUP(J2121,REAJUSTE!A:Y,25,FALSE),"")</f>
        <v>1.012</v>
      </c>
    </row>
    <row r="2122" spans="1:11" ht="18" x14ac:dyDescent="0.25">
      <c r="A2122" s="1025">
        <v>1917060</v>
      </c>
      <c r="B2122" s="1026" t="s">
        <v>7718</v>
      </c>
      <c r="C2122" s="1025" t="s">
        <v>272</v>
      </c>
      <c r="D2122" s="577">
        <f t="shared" ref="D2122:D2185" si="33">TRUNC(G2122*K2122,2)</f>
        <v>12.88</v>
      </c>
      <c r="G2122" s="1027">
        <v>12.73</v>
      </c>
      <c r="J2122" s="570" t="s">
        <v>5368</v>
      </c>
      <c r="K2122" s="645">
        <f>IFERROR(VLOOKUP(J2122,REAJUSTE!A:Y,25,FALSE),"")</f>
        <v>1.012</v>
      </c>
    </row>
    <row r="2123" spans="1:11" ht="18" x14ac:dyDescent="0.25">
      <c r="A2123" s="1025">
        <v>1901536</v>
      </c>
      <c r="B2123" s="1026" t="s">
        <v>7719</v>
      </c>
      <c r="C2123" s="1025" t="s">
        <v>272</v>
      </c>
      <c r="D2123" s="577">
        <f t="shared" si="33"/>
        <v>7.92</v>
      </c>
      <c r="G2123" s="1027">
        <v>7.83</v>
      </c>
      <c r="J2123" s="570" t="s">
        <v>5368</v>
      </c>
      <c r="K2123" s="645">
        <f>IFERROR(VLOOKUP(J2123,REAJUSTE!A:Y,25,FALSE),"")</f>
        <v>1.012</v>
      </c>
    </row>
    <row r="2124" spans="1:11" ht="18" x14ac:dyDescent="0.25">
      <c r="A2124" s="1025">
        <v>1901537</v>
      </c>
      <c r="B2124" s="1026" t="s">
        <v>7720</v>
      </c>
      <c r="C2124" s="1025" t="s">
        <v>272</v>
      </c>
      <c r="D2124" s="577">
        <f t="shared" si="33"/>
        <v>7.99</v>
      </c>
      <c r="G2124" s="1027">
        <v>7.9</v>
      </c>
      <c r="J2124" s="570" t="s">
        <v>5368</v>
      </c>
      <c r="K2124" s="645">
        <f>IFERROR(VLOOKUP(J2124,REAJUSTE!A:Y,25,FALSE),"")</f>
        <v>1.012</v>
      </c>
    </row>
    <row r="2125" spans="1:11" ht="18" x14ac:dyDescent="0.25">
      <c r="A2125" s="1025">
        <v>1901538</v>
      </c>
      <c r="B2125" s="1026" t="s">
        <v>7721</v>
      </c>
      <c r="C2125" s="1025" t="s">
        <v>272</v>
      </c>
      <c r="D2125" s="577">
        <f t="shared" si="33"/>
        <v>8.0500000000000007</v>
      </c>
      <c r="G2125" s="1027">
        <v>7.96</v>
      </c>
      <c r="J2125" s="570" t="s">
        <v>5368</v>
      </c>
      <c r="K2125" s="645">
        <f>IFERROR(VLOOKUP(J2125,REAJUSTE!A:Y,25,FALSE),"")</f>
        <v>1.012</v>
      </c>
    </row>
    <row r="2126" spans="1:11" ht="18" x14ac:dyDescent="0.25">
      <c r="A2126" s="1025">
        <v>1901539</v>
      </c>
      <c r="B2126" s="1026" t="s">
        <v>7722</v>
      </c>
      <c r="C2126" s="1025" t="s">
        <v>272</v>
      </c>
      <c r="D2126" s="577">
        <f t="shared" si="33"/>
        <v>8.1199999999999992</v>
      </c>
      <c r="G2126" s="1027">
        <v>8.0299999999999994</v>
      </c>
      <c r="J2126" s="570" t="s">
        <v>5368</v>
      </c>
      <c r="K2126" s="645">
        <f>IFERROR(VLOOKUP(J2126,REAJUSTE!A:Y,25,FALSE),"")</f>
        <v>1.012</v>
      </c>
    </row>
    <row r="2127" spans="1:11" ht="18" x14ac:dyDescent="0.25">
      <c r="A2127" s="1025">
        <v>1901540</v>
      </c>
      <c r="B2127" s="1026" t="s">
        <v>7723</v>
      </c>
      <c r="C2127" s="1025" t="s">
        <v>272</v>
      </c>
      <c r="D2127" s="577">
        <f t="shared" si="33"/>
        <v>8.1999999999999993</v>
      </c>
      <c r="G2127" s="1027">
        <v>8.11</v>
      </c>
      <c r="J2127" s="570" t="s">
        <v>5368</v>
      </c>
      <c r="K2127" s="645">
        <f>IFERROR(VLOOKUP(J2127,REAJUSTE!A:Y,25,FALSE),"")</f>
        <v>1.012</v>
      </c>
    </row>
    <row r="2128" spans="1:11" ht="18" x14ac:dyDescent="0.25">
      <c r="A2128" s="1025">
        <v>1901535</v>
      </c>
      <c r="B2128" s="1026" t="s">
        <v>7724</v>
      </c>
      <c r="C2128" s="1025" t="s">
        <v>272</v>
      </c>
      <c r="D2128" s="577">
        <f t="shared" si="33"/>
        <v>8.24</v>
      </c>
      <c r="G2128" s="1027">
        <v>8.15</v>
      </c>
      <c r="J2128" s="570" t="s">
        <v>5368</v>
      </c>
      <c r="K2128" s="645">
        <f>IFERROR(VLOOKUP(J2128,REAJUSTE!A:Y,25,FALSE),"")</f>
        <v>1.012</v>
      </c>
    </row>
    <row r="2129" spans="1:11" ht="18" x14ac:dyDescent="0.25">
      <c r="A2129" s="1025">
        <v>1901542</v>
      </c>
      <c r="B2129" s="1026" t="s">
        <v>7725</v>
      </c>
      <c r="C2129" s="1025" t="s">
        <v>272</v>
      </c>
      <c r="D2129" s="577">
        <f t="shared" si="33"/>
        <v>10.47</v>
      </c>
      <c r="G2129" s="1027">
        <v>10.35</v>
      </c>
      <c r="J2129" s="570" t="s">
        <v>5368</v>
      </c>
      <c r="K2129" s="645">
        <f>IFERROR(VLOOKUP(J2129,REAJUSTE!A:Y,25,FALSE),"")</f>
        <v>1.012</v>
      </c>
    </row>
    <row r="2130" spans="1:11" ht="18" x14ac:dyDescent="0.25">
      <c r="A2130" s="1025">
        <v>1901543</v>
      </c>
      <c r="B2130" s="1026" t="s">
        <v>7726</v>
      </c>
      <c r="C2130" s="1025" t="s">
        <v>272</v>
      </c>
      <c r="D2130" s="577">
        <f t="shared" si="33"/>
        <v>10.53</v>
      </c>
      <c r="G2130" s="1027">
        <v>10.41</v>
      </c>
      <c r="J2130" s="570" t="s">
        <v>5368</v>
      </c>
      <c r="K2130" s="645">
        <f>IFERROR(VLOOKUP(J2130,REAJUSTE!A:Y,25,FALSE),"")</f>
        <v>1.012</v>
      </c>
    </row>
    <row r="2131" spans="1:11" ht="18" x14ac:dyDescent="0.25">
      <c r="A2131" s="1025">
        <v>1901544</v>
      </c>
      <c r="B2131" s="1026" t="s">
        <v>7727</v>
      </c>
      <c r="C2131" s="1025" t="s">
        <v>272</v>
      </c>
      <c r="D2131" s="577">
        <f t="shared" si="33"/>
        <v>10.6</v>
      </c>
      <c r="G2131" s="1027">
        <v>10.48</v>
      </c>
      <c r="J2131" s="570" t="s">
        <v>5368</v>
      </c>
      <c r="K2131" s="645">
        <f>IFERROR(VLOOKUP(J2131,REAJUSTE!A:Y,25,FALSE),"")</f>
        <v>1.012</v>
      </c>
    </row>
    <row r="2132" spans="1:11" ht="18" x14ac:dyDescent="0.25">
      <c r="A2132" s="1025">
        <v>1901545</v>
      </c>
      <c r="B2132" s="1026" t="s">
        <v>7728</v>
      </c>
      <c r="C2132" s="1025" t="s">
        <v>272</v>
      </c>
      <c r="D2132" s="577">
        <f t="shared" si="33"/>
        <v>10.66</v>
      </c>
      <c r="G2132" s="1027">
        <v>10.54</v>
      </c>
      <c r="J2132" s="570" t="s">
        <v>5368</v>
      </c>
      <c r="K2132" s="645">
        <f>IFERROR(VLOOKUP(J2132,REAJUSTE!A:Y,25,FALSE),"")</f>
        <v>1.012</v>
      </c>
    </row>
    <row r="2133" spans="1:11" ht="18" x14ac:dyDescent="0.25">
      <c r="A2133" s="1025">
        <v>1901546</v>
      </c>
      <c r="B2133" s="1026" t="s">
        <v>7729</v>
      </c>
      <c r="C2133" s="1025" t="s">
        <v>272</v>
      </c>
      <c r="D2133" s="577">
        <f t="shared" si="33"/>
        <v>10.73</v>
      </c>
      <c r="G2133" s="1027">
        <v>10.61</v>
      </c>
      <c r="J2133" s="570" t="s">
        <v>5368</v>
      </c>
      <c r="K2133" s="645">
        <f>IFERROR(VLOOKUP(J2133,REAJUSTE!A:Y,25,FALSE),"")</f>
        <v>1.012</v>
      </c>
    </row>
    <row r="2134" spans="1:11" ht="18" x14ac:dyDescent="0.25">
      <c r="A2134" s="1025">
        <v>1901541</v>
      </c>
      <c r="B2134" s="1026" t="s">
        <v>7730</v>
      </c>
      <c r="C2134" s="1025" t="s">
        <v>272</v>
      </c>
      <c r="D2134" s="577">
        <f t="shared" si="33"/>
        <v>10.77</v>
      </c>
      <c r="G2134" s="1027">
        <v>10.65</v>
      </c>
      <c r="J2134" s="570" t="s">
        <v>5368</v>
      </c>
      <c r="K2134" s="645">
        <f>IFERROR(VLOOKUP(J2134,REAJUSTE!A:Y,25,FALSE),"")</f>
        <v>1.012</v>
      </c>
    </row>
    <row r="2135" spans="1:11" ht="18" x14ac:dyDescent="0.25">
      <c r="A2135" s="1025">
        <v>1917091</v>
      </c>
      <c r="B2135" s="1026" t="s">
        <v>7731</v>
      </c>
      <c r="C2135" s="1025" t="s">
        <v>272</v>
      </c>
      <c r="D2135" s="577">
        <f t="shared" si="33"/>
        <v>8.36</v>
      </c>
      <c r="G2135" s="1027">
        <v>8.27</v>
      </c>
      <c r="J2135" s="570" t="s">
        <v>5368</v>
      </c>
      <c r="K2135" s="645">
        <f>IFERROR(VLOOKUP(J2135,REAJUSTE!A:Y,25,FALSE),"")</f>
        <v>1.012</v>
      </c>
    </row>
    <row r="2136" spans="1:11" ht="18" x14ac:dyDescent="0.25">
      <c r="A2136" s="1025">
        <v>1917092</v>
      </c>
      <c r="B2136" s="1026" t="s">
        <v>7732</v>
      </c>
      <c r="C2136" s="1025" t="s">
        <v>272</v>
      </c>
      <c r="D2136" s="577">
        <f t="shared" si="33"/>
        <v>8.5</v>
      </c>
      <c r="G2136" s="1027">
        <v>8.4</v>
      </c>
      <c r="J2136" s="570" t="s">
        <v>5368</v>
      </c>
      <c r="K2136" s="645">
        <f>IFERROR(VLOOKUP(J2136,REAJUSTE!A:Y,25,FALSE),"")</f>
        <v>1.012</v>
      </c>
    </row>
    <row r="2137" spans="1:11" ht="18" x14ac:dyDescent="0.25">
      <c r="A2137" s="1025">
        <v>1917093</v>
      </c>
      <c r="B2137" s="1026" t="s">
        <v>7733</v>
      </c>
      <c r="C2137" s="1025" t="s">
        <v>272</v>
      </c>
      <c r="D2137" s="577">
        <f t="shared" si="33"/>
        <v>8.64</v>
      </c>
      <c r="G2137" s="1027">
        <v>8.5399999999999991</v>
      </c>
      <c r="J2137" s="570" t="s">
        <v>5368</v>
      </c>
      <c r="K2137" s="645">
        <f>IFERROR(VLOOKUP(J2137,REAJUSTE!A:Y,25,FALSE),"")</f>
        <v>1.012</v>
      </c>
    </row>
    <row r="2138" spans="1:11" ht="18" x14ac:dyDescent="0.25">
      <c r="A2138" s="1025">
        <v>1917094</v>
      </c>
      <c r="B2138" s="1026" t="s">
        <v>7734</v>
      </c>
      <c r="C2138" s="1025" t="s">
        <v>272</v>
      </c>
      <c r="D2138" s="577">
        <f t="shared" si="33"/>
        <v>8.7899999999999991</v>
      </c>
      <c r="G2138" s="1027">
        <v>8.69</v>
      </c>
      <c r="J2138" s="570" t="s">
        <v>5368</v>
      </c>
      <c r="K2138" s="645">
        <f>IFERROR(VLOOKUP(J2138,REAJUSTE!A:Y,25,FALSE),"")</f>
        <v>1.012</v>
      </c>
    </row>
    <row r="2139" spans="1:11" ht="18" x14ac:dyDescent="0.25">
      <c r="A2139" s="1025">
        <v>1917095</v>
      </c>
      <c r="B2139" s="1026" t="s">
        <v>7735</v>
      </c>
      <c r="C2139" s="1025" t="s">
        <v>272</v>
      </c>
      <c r="D2139" s="577">
        <f t="shared" si="33"/>
        <v>8.9499999999999993</v>
      </c>
      <c r="G2139" s="1027">
        <v>8.85</v>
      </c>
      <c r="J2139" s="570" t="s">
        <v>5368</v>
      </c>
      <c r="K2139" s="645">
        <f>IFERROR(VLOOKUP(J2139,REAJUSTE!A:Y,25,FALSE),"")</f>
        <v>1.012</v>
      </c>
    </row>
    <row r="2140" spans="1:11" ht="18" x14ac:dyDescent="0.25">
      <c r="A2140" s="1025">
        <v>1917096</v>
      </c>
      <c r="B2140" s="1026" t="s">
        <v>7736</v>
      </c>
      <c r="C2140" s="1025" t="s">
        <v>272</v>
      </c>
      <c r="D2140" s="577">
        <f t="shared" si="33"/>
        <v>9.0299999999999994</v>
      </c>
      <c r="G2140" s="1027">
        <v>8.93</v>
      </c>
      <c r="J2140" s="570" t="s">
        <v>5368</v>
      </c>
      <c r="K2140" s="645">
        <f>IFERROR(VLOOKUP(J2140,REAJUSTE!A:Y,25,FALSE),"")</f>
        <v>1.012</v>
      </c>
    </row>
    <row r="2141" spans="1:11" ht="18" x14ac:dyDescent="0.25">
      <c r="A2141" s="1025">
        <v>1901548</v>
      </c>
      <c r="B2141" s="1026" t="s">
        <v>7737</v>
      </c>
      <c r="C2141" s="1025" t="s">
        <v>272</v>
      </c>
      <c r="D2141" s="577">
        <f t="shared" si="33"/>
        <v>13.09</v>
      </c>
      <c r="G2141" s="1027">
        <v>12.94</v>
      </c>
      <c r="J2141" s="570" t="s">
        <v>5368</v>
      </c>
      <c r="K2141" s="645">
        <f>IFERROR(VLOOKUP(J2141,REAJUSTE!A:Y,25,FALSE),"")</f>
        <v>1.012</v>
      </c>
    </row>
    <row r="2142" spans="1:11" ht="18" x14ac:dyDescent="0.25">
      <c r="A2142" s="1025">
        <v>1901549</v>
      </c>
      <c r="B2142" s="1026" t="s">
        <v>7738</v>
      </c>
      <c r="C2142" s="1025" t="s">
        <v>272</v>
      </c>
      <c r="D2142" s="577">
        <f t="shared" si="33"/>
        <v>13.14</v>
      </c>
      <c r="G2142" s="1027">
        <v>12.99</v>
      </c>
      <c r="J2142" s="570" t="s">
        <v>5368</v>
      </c>
      <c r="K2142" s="645">
        <f>IFERROR(VLOOKUP(J2142,REAJUSTE!A:Y,25,FALSE),"")</f>
        <v>1.012</v>
      </c>
    </row>
    <row r="2143" spans="1:11" ht="18" x14ac:dyDescent="0.25">
      <c r="A2143" s="1025">
        <v>1901550</v>
      </c>
      <c r="B2143" s="1026" t="s">
        <v>7739</v>
      </c>
      <c r="C2143" s="1025" t="s">
        <v>272</v>
      </c>
      <c r="D2143" s="577">
        <f t="shared" si="33"/>
        <v>13.21</v>
      </c>
      <c r="G2143" s="1027">
        <v>13.06</v>
      </c>
      <c r="J2143" s="570" t="s">
        <v>5368</v>
      </c>
      <c r="K2143" s="645">
        <f>IFERROR(VLOOKUP(J2143,REAJUSTE!A:Y,25,FALSE),"")</f>
        <v>1.012</v>
      </c>
    </row>
    <row r="2144" spans="1:11" ht="18" x14ac:dyDescent="0.25">
      <c r="A2144" s="1025">
        <v>1901551</v>
      </c>
      <c r="B2144" s="1026" t="s">
        <v>7740</v>
      </c>
      <c r="C2144" s="1025" t="s">
        <v>272</v>
      </c>
      <c r="D2144" s="577">
        <f t="shared" si="33"/>
        <v>13.27</v>
      </c>
      <c r="G2144" s="1027">
        <v>13.12</v>
      </c>
      <c r="J2144" s="570" t="s">
        <v>5368</v>
      </c>
      <c r="K2144" s="645">
        <f>IFERROR(VLOOKUP(J2144,REAJUSTE!A:Y,25,FALSE),"")</f>
        <v>1.012</v>
      </c>
    </row>
    <row r="2145" spans="1:11" ht="18" x14ac:dyDescent="0.25">
      <c r="A2145" s="1025">
        <v>1901552</v>
      </c>
      <c r="B2145" s="1026" t="s">
        <v>7741</v>
      </c>
      <c r="C2145" s="1025" t="s">
        <v>272</v>
      </c>
      <c r="D2145" s="577">
        <f t="shared" si="33"/>
        <v>13.34</v>
      </c>
      <c r="G2145" s="1027">
        <v>13.19</v>
      </c>
      <c r="J2145" s="570" t="s">
        <v>5368</v>
      </c>
      <c r="K2145" s="645">
        <f>IFERROR(VLOOKUP(J2145,REAJUSTE!A:Y,25,FALSE),"")</f>
        <v>1.012</v>
      </c>
    </row>
    <row r="2146" spans="1:11" ht="18" x14ac:dyDescent="0.25">
      <c r="A2146" s="1025">
        <v>1901547</v>
      </c>
      <c r="B2146" s="1026" t="s">
        <v>7742</v>
      </c>
      <c r="C2146" s="1025" t="s">
        <v>272</v>
      </c>
      <c r="D2146" s="577">
        <f t="shared" si="33"/>
        <v>13.37</v>
      </c>
      <c r="G2146" s="1027">
        <v>13.22</v>
      </c>
      <c r="J2146" s="570" t="s">
        <v>5368</v>
      </c>
      <c r="K2146" s="645">
        <f>IFERROR(VLOOKUP(J2146,REAJUSTE!A:Y,25,FALSE),"")</f>
        <v>1.012</v>
      </c>
    </row>
    <row r="2147" spans="1:11" ht="18" x14ac:dyDescent="0.25">
      <c r="A2147" s="1025">
        <v>1917127</v>
      </c>
      <c r="B2147" s="1026" t="s">
        <v>7743</v>
      </c>
      <c r="C2147" s="1025" t="s">
        <v>272</v>
      </c>
      <c r="D2147" s="577">
        <f t="shared" si="33"/>
        <v>8.01</v>
      </c>
      <c r="G2147" s="1027">
        <v>7.92</v>
      </c>
      <c r="J2147" s="570" t="s">
        <v>5368</v>
      </c>
      <c r="K2147" s="645">
        <f>IFERROR(VLOOKUP(J2147,REAJUSTE!A:Y,25,FALSE),"")</f>
        <v>1.012</v>
      </c>
    </row>
    <row r="2148" spans="1:11" ht="18" x14ac:dyDescent="0.25">
      <c r="A2148" s="1025">
        <v>1917128</v>
      </c>
      <c r="B2148" s="1026" t="s">
        <v>7744</v>
      </c>
      <c r="C2148" s="1025" t="s">
        <v>272</v>
      </c>
      <c r="D2148" s="577">
        <f t="shared" si="33"/>
        <v>8.1199999999999992</v>
      </c>
      <c r="G2148" s="1027">
        <v>8.0299999999999994</v>
      </c>
      <c r="J2148" s="570" t="s">
        <v>5368</v>
      </c>
      <c r="K2148" s="645">
        <f>IFERROR(VLOOKUP(J2148,REAJUSTE!A:Y,25,FALSE),"")</f>
        <v>1.012</v>
      </c>
    </row>
    <row r="2149" spans="1:11" ht="18" x14ac:dyDescent="0.25">
      <c r="A2149" s="1025">
        <v>1917129</v>
      </c>
      <c r="B2149" s="1026" t="s">
        <v>7745</v>
      </c>
      <c r="C2149" s="1025" t="s">
        <v>272</v>
      </c>
      <c r="D2149" s="577">
        <f t="shared" si="33"/>
        <v>8.23</v>
      </c>
      <c r="G2149" s="1027">
        <v>8.14</v>
      </c>
      <c r="J2149" s="570" t="s">
        <v>5368</v>
      </c>
      <c r="K2149" s="645">
        <f>IFERROR(VLOOKUP(J2149,REAJUSTE!A:Y,25,FALSE),"")</f>
        <v>1.012</v>
      </c>
    </row>
    <row r="2150" spans="1:11" ht="18" x14ac:dyDescent="0.25">
      <c r="A2150" s="1025">
        <v>1917130</v>
      </c>
      <c r="B2150" s="1026" t="s">
        <v>7746</v>
      </c>
      <c r="C2150" s="1025" t="s">
        <v>272</v>
      </c>
      <c r="D2150" s="577">
        <f t="shared" si="33"/>
        <v>8.35</v>
      </c>
      <c r="G2150" s="1027">
        <v>8.26</v>
      </c>
      <c r="J2150" s="570" t="s">
        <v>5368</v>
      </c>
      <c r="K2150" s="645">
        <f>IFERROR(VLOOKUP(J2150,REAJUSTE!A:Y,25,FALSE),"")</f>
        <v>1.012</v>
      </c>
    </row>
    <row r="2151" spans="1:11" ht="18" x14ac:dyDescent="0.25">
      <c r="A2151" s="1025">
        <v>1917131</v>
      </c>
      <c r="B2151" s="1026" t="s">
        <v>7747</v>
      </c>
      <c r="C2151" s="1025" t="s">
        <v>272</v>
      </c>
      <c r="D2151" s="577">
        <f t="shared" si="33"/>
        <v>8.49</v>
      </c>
      <c r="G2151" s="1027">
        <v>8.39</v>
      </c>
      <c r="J2151" s="570" t="s">
        <v>5368</v>
      </c>
      <c r="K2151" s="645">
        <f>IFERROR(VLOOKUP(J2151,REAJUSTE!A:Y,25,FALSE),"")</f>
        <v>1.012</v>
      </c>
    </row>
    <row r="2152" spans="1:11" ht="18" x14ac:dyDescent="0.25">
      <c r="A2152" s="1025">
        <v>1917132</v>
      </c>
      <c r="B2152" s="1026" t="s">
        <v>7748</v>
      </c>
      <c r="C2152" s="1025" t="s">
        <v>272</v>
      </c>
      <c r="D2152" s="577">
        <f t="shared" si="33"/>
        <v>8.56</v>
      </c>
      <c r="G2152" s="1027">
        <v>8.4600000000000009</v>
      </c>
      <c r="J2152" s="570" t="s">
        <v>5368</v>
      </c>
      <c r="K2152" s="645">
        <f>IFERROR(VLOOKUP(J2152,REAJUSTE!A:Y,25,FALSE),"")</f>
        <v>1.012</v>
      </c>
    </row>
    <row r="2153" spans="1:11" ht="18" x14ac:dyDescent="0.25">
      <c r="A2153" s="1025">
        <v>1917163</v>
      </c>
      <c r="B2153" s="1026" t="s">
        <v>7749</v>
      </c>
      <c r="C2153" s="1025" t="s">
        <v>272</v>
      </c>
      <c r="D2153" s="577">
        <f t="shared" si="33"/>
        <v>7.64</v>
      </c>
      <c r="G2153" s="1027">
        <v>7.55</v>
      </c>
      <c r="J2153" s="570" t="s">
        <v>5368</v>
      </c>
      <c r="K2153" s="645">
        <f>IFERROR(VLOOKUP(J2153,REAJUSTE!A:Y,25,FALSE),"")</f>
        <v>1.012</v>
      </c>
    </row>
    <row r="2154" spans="1:11" ht="18" x14ac:dyDescent="0.25">
      <c r="A2154" s="1025">
        <v>1917164</v>
      </c>
      <c r="B2154" s="1026" t="s">
        <v>7750</v>
      </c>
      <c r="C2154" s="1025" t="s">
        <v>272</v>
      </c>
      <c r="D2154" s="577">
        <f t="shared" si="33"/>
        <v>7.74</v>
      </c>
      <c r="G2154" s="1027">
        <v>7.65</v>
      </c>
      <c r="J2154" s="570" t="s">
        <v>5368</v>
      </c>
      <c r="K2154" s="645">
        <f>IFERROR(VLOOKUP(J2154,REAJUSTE!A:Y,25,FALSE),"")</f>
        <v>1.012</v>
      </c>
    </row>
    <row r="2155" spans="1:11" ht="18" x14ac:dyDescent="0.25">
      <c r="A2155" s="1025">
        <v>1917165</v>
      </c>
      <c r="B2155" s="1026" t="s">
        <v>7751</v>
      </c>
      <c r="C2155" s="1025" t="s">
        <v>272</v>
      </c>
      <c r="D2155" s="577">
        <f t="shared" si="33"/>
        <v>7.84</v>
      </c>
      <c r="G2155" s="1027">
        <v>7.75</v>
      </c>
      <c r="J2155" s="570" t="s">
        <v>5368</v>
      </c>
      <c r="K2155" s="645">
        <f>IFERROR(VLOOKUP(J2155,REAJUSTE!A:Y,25,FALSE),"")</f>
        <v>1.012</v>
      </c>
    </row>
    <row r="2156" spans="1:11" ht="18" x14ac:dyDescent="0.25">
      <c r="A2156" s="1025">
        <v>1917166</v>
      </c>
      <c r="B2156" s="1026" t="s">
        <v>7752</v>
      </c>
      <c r="C2156" s="1025" t="s">
        <v>272</v>
      </c>
      <c r="D2156" s="577">
        <f t="shared" si="33"/>
        <v>7.94</v>
      </c>
      <c r="G2156" s="1027">
        <v>7.85</v>
      </c>
      <c r="J2156" s="570" t="s">
        <v>5368</v>
      </c>
      <c r="K2156" s="645">
        <f>IFERROR(VLOOKUP(J2156,REAJUSTE!A:Y,25,FALSE),"")</f>
        <v>1.012</v>
      </c>
    </row>
    <row r="2157" spans="1:11" ht="18" x14ac:dyDescent="0.25">
      <c r="A2157" s="1025">
        <v>1917167</v>
      </c>
      <c r="B2157" s="1026" t="s">
        <v>7753</v>
      </c>
      <c r="C2157" s="1025" t="s">
        <v>272</v>
      </c>
      <c r="D2157" s="577">
        <f t="shared" si="33"/>
        <v>8.0500000000000007</v>
      </c>
      <c r="G2157" s="1027">
        <v>7.96</v>
      </c>
      <c r="J2157" s="570" t="s">
        <v>5368</v>
      </c>
      <c r="K2157" s="645">
        <f>IFERROR(VLOOKUP(J2157,REAJUSTE!A:Y,25,FALSE),"")</f>
        <v>1.012</v>
      </c>
    </row>
    <row r="2158" spans="1:11" ht="18" x14ac:dyDescent="0.25">
      <c r="A2158" s="1025">
        <v>1917168</v>
      </c>
      <c r="B2158" s="1026" t="s">
        <v>7754</v>
      </c>
      <c r="C2158" s="1025" t="s">
        <v>272</v>
      </c>
      <c r="D2158" s="577">
        <f t="shared" si="33"/>
        <v>8.11</v>
      </c>
      <c r="G2158" s="1027">
        <v>8.02</v>
      </c>
      <c r="J2158" s="570" t="s">
        <v>5368</v>
      </c>
      <c r="K2158" s="645">
        <f>IFERROR(VLOOKUP(J2158,REAJUSTE!A:Y,25,FALSE),"")</f>
        <v>1.012</v>
      </c>
    </row>
    <row r="2159" spans="1:11" ht="18" x14ac:dyDescent="0.25">
      <c r="A2159" s="1025">
        <v>1917199</v>
      </c>
      <c r="B2159" s="1026" t="s">
        <v>7755</v>
      </c>
      <c r="C2159" s="1025" t="s">
        <v>272</v>
      </c>
      <c r="D2159" s="577">
        <f t="shared" si="33"/>
        <v>8.4700000000000006</v>
      </c>
      <c r="G2159" s="1027">
        <v>8.3699999999999992</v>
      </c>
      <c r="J2159" s="570" t="s">
        <v>5368</v>
      </c>
      <c r="K2159" s="645">
        <f>IFERROR(VLOOKUP(J2159,REAJUSTE!A:Y,25,FALSE),"")</f>
        <v>1.012</v>
      </c>
    </row>
    <row r="2160" spans="1:11" ht="18" x14ac:dyDescent="0.25">
      <c r="A2160" s="1025">
        <v>1917200</v>
      </c>
      <c r="B2160" s="1026" t="s">
        <v>7756</v>
      </c>
      <c r="C2160" s="1025" t="s">
        <v>272</v>
      </c>
      <c r="D2160" s="577">
        <f t="shared" si="33"/>
        <v>8.56</v>
      </c>
      <c r="G2160" s="1027">
        <v>8.4600000000000009</v>
      </c>
      <c r="J2160" s="570" t="s">
        <v>5368</v>
      </c>
      <c r="K2160" s="645">
        <f>IFERROR(VLOOKUP(J2160,REAJUSTE!A:Y,25,FALSE),"")</f>
        <v>1.012</v>
      </c>
    </row>
    <row r="2161" spans="1:11" ht="18" x14ac:dyDescent="0.25">
      <c r="A2161" s="1025">
        <v>1917201</v>
      </c>
      <c r="B2161" s="1026" t="s">
        <v>7757</v>
      </c>
      <c r="C2161" s="1025" t="s">
        <v>272</v>
      </c>
      <c r="D2161" s="577">
        <f t="shared" si="33"/>
        <v>8.65</v>
      </c>
      <c r="G2161" s="1027">
        <v>8.5500000000000007</v>
      </c>
      <c r="J2161" s="570" t="s">
        <v>5368</v>
      </c>
      <c r="K2161" s="645">
        <f>IFERROR(VLOOKUP(J2161,REAJUSTE!A:Y,25,FALSE),"")</f>
        <v>1.012</v>
      </c>
    </row>
    <row r="2162" spans="1:11" ht="18" x14ac:dyDescent="0.25">
      <c r="A2162" s="1025">
        <v>1917202</v>
      </c>
      <c r="B2162" s="1026" t="s">
        <v>7758</v>
      </c>
      <c r="C2162" s="1025" t="s">
        <v>272</v>
      </c>
      <c r="D2162" s="577">
        <f t="shared" si="33"/>
        <v>8.74</v>
      </c>
      <c r="G2162" s="1027">
        <v>8.64</v>
      </c>
      <c r="J2162" s="570" t="s">
        <v>5368</v>
      </c>
      <c r="K2162" s="645">
        <f>IFERROR(VLOOKUP(J2162,REAJUSTE!A:Y,25,FALSE),"")</f>
        <v>1.012</v>
      </c>
    </row>
    <row r="2163" spans="1:11" ht="18" x14ac:dyDescent="0.25">
      <c r="A2163" s="1025">
        <v>1917203</v>
      </c>
      <c r="B2163" s="1026" t="s">
        <v>7759</v>
      </c>
      <c r="C2163" s="1025" t="s">
        <v>272</v>
      </c>
      <c r="D2163" s="577">
        <f t="shared" si="33"/>
        <v>8.84</v>
      </c>
      <c r="G2163" s="1027">
        <v>8.74</v>
      </c>
      <c r="J2163" s="570" t="s">
        <v>5368</v>
      </c>
      <c r="K2163" s="645">
        <f>IFERROR(VLOOKUP(J2163,REAJUSTE!A:Y,25,FALSE),"")</f>
        <v>1.012</v>
      </c>
    </row>
    <row r="2164" spans="1:11" ht="18" x14ac:dyDescent="0.25">
      <c r="A2164" s="1025">
        <v>1917204</v>
      </c>
      <c r="B2164" s="1026" t="s">
        <v>7760</v>
      </c>
      <c r="C2164" s="1025" t="s">
        <v>272</v>
      </c>
      <c r="D2164" s="577">
        <f t="shared" si="33"/>
        <v>8.89</v>
      </c>
      <c r="G2164" s="1027">
        <v>8.7899999999999991</v>
      </c>
      <c r="J2164" s="570" t="s">
        <v>5368</v>
      </c>
      <c r="K2164" s="645">
        <f>IFERROR(VLOOKUP(J2164,REAJUSTE!A:Y,25,FALSE),"")</f>
        <v>1.012</v>
      </c>
    </row>
    <row r="2165" spans="1:11" ht="18" x14ac:dyDescent="0.25">
      <c r="A2165" s="1025">
        <v>1917019</v>
      </c>
      <c r="B2165" s="1026" t="s">
        <v>7761</v>
      </c>
      <c r="C2165" s="1025" t="s">
        <v>272</v>
      </c>
      <c r="D2165" s="577">
        <f t="shared" si="33"/>
        <v>16.010000000000002</v>
      </c>
      <c r="G2165" s="1027">
        <v>15.83</v>
      </c>
      <c r="J2165" s="570" t="s">
        <v>5368</v>
      </c>
      <c r="K2165" s="645">
        <f>IFERROR(VLOOKUP(J2165,REAJUSTE!A:Y,25,FALSE),"")</f>
        <v>1.012</v>
      </c>
    </row>
    <row r="2166" spans="1:11" ht="18" x14ac:dyDescent="0.25">
      <c r="A2166" s="1025">
        <v>1917020</v>
      </c>
      <c r="B2166" s="1026" t="s">
        <v>7762</v>
      </c>
      <c r="C2166" s="1025" t="s">
        <v>272</v>
      </c>
      <c r="D2166" s="577">
        <f t="shared" si="33"/>
        <v>16.329999999999998</v>
      </c>
      <c r="G2166" s="1027">
        <v>16.14</v>
      </c>
      <c r="J2166" s="570" t="s">
        <v>5368</v>
      </c>
      <c r="K2166" s="645">
        <f>IFERROR(VLOOKUP(J2166,REAJUSTE!A:Y,25,FALSE),"")</f>
        <v>1.012</v>
      </c>
    </row>
    <row r="2167" spans="1:11" ht="18" x14ac:dyDescent="0.25">
      <c r="A2167" s="1025">
        <v>1917021</v>
      </c>
      <c r="B2167" s="1026" t="s">
        <v>7763</v>
      </c>
      <c r="C2167" s="1025" t="s">
        <v>272</v>
      </c>
      <c r="D2167" s="577">
        <f t="shared" si="33"/>
        <v>16.649999999999999</v>
      </c>
      <c r="G2167" s="1027">
        <v>16.46</v>
      </c>
      <c r="J2167" s="570" t="s">
        <v>5368</v>
      </c>
      <c r="K2167" s="645">
        <f>IFERROR(VLOOKUP(J2167,REAJUSTE!A:Y,25,FALSE),"")</f>
        <v>1.012</v>
      </c>
    </row>
    <row r="2168" spans="1:11" ht="18" x14ac:dyDescent="0.25">
      <c r="A2168" s="1025">
        <v>1917022</v>
      </c>
      <c r="B2168" s="1026" t="s">
        <v>7764</v>
      </c>
      <c r="C2168" s="1025" t="s">
        <v>272</v>
      </c>
      <c r="D2168" s="577">
        <f t="shared" si="33"/>
        <v>16.989999999999998</v>
      </c>
      <c r="G2168" s="1027">
        <v>16.79</v>
      </c>
      <c r="J2168" s="570" t="s">
        <v>5368</v>
      </c>
      <c r="K2168" s="645">
        <f>IFERROR(VLOOKUP(J2168,REAJUSTE!A:Y,25,FALSE),"")</f>
        <v>1.012</v>
      </c>
    </row>
    <row r="2169" spans="1:11" ht="18" x14ac:dyDescent="0.25">
      <c r="A2169" s="1025">
        <v>1917023</v>
      </c>
      <c r="B2169" s="1026" t="s">
        <v>7765</v>
      </c>
      <c r="C2169" s="1025" t="s">
        <v>272</v>
      </c>
      <c r="D2169" s="577">
        <f t="shared" si="33"/>
        <v>17.34</v>
      </c>
      <c r="G2169" s="1027">
        <v>17.14</v>
      </c>
      <c r="J2169" s="570" t="s">
        <v>5368</v>
      </c>
      <c r="K2169" s="645">
        <f>IFERROR(VLOOKUP(J2169,REAJUSTE!A:Y,25,FALSE),"")</f>
        <v>1.012</v>
      </c>
    </row>
    <row r="2170" spans="1:11" ht="18" x14ac:dyDescent="0.25">
      <c r="A2170" s="1025">
        <v>1917024</v>
      </c>
      <c r="B2170" s="1026" t="s">
        <v>7766</v>
      </c>
      <c r="C2170" s="1025" t="s">
        <v>272</v>
      </c>
      <c r="D2170" s="577">
        <f t="shared" si="33"/>
        <v>17.53</v>
      </c>
      <c r="G2170" s="1027">
        <v>17.329999999999998</v>
      </c>
      <c r="J2170" s="570" t="s">
        <v>5368</v>
      </c>
      <c r="K2170" s="645">
        <f>IFERROR(VLOOKUP(J2170,REAJUSTE!A:Y,25,FALSE),"")</f>
        <v>1.012</v>
      </c>
    </row>
    <row r="2171" spans="1:11" ht="27" x14ac:dyDescent="0.25">
      <c r="A2171" s="1025">
        <v>1917541</v>
      </c>
      <c r="B2171" s="1026" t="s">
        <v>7767</v>
      </c>
      <c r="C2171" s="1025" t="s">
        <v>272</v>
      </c>
      <c r="D2171" s="577">
        <f t="shared" si="33"/>
        <v>5.66</v>
      </c>
      <c r="G2171" s="1027">
        <v>5.6</v>
      </c>
      <c r="J2171" s="570" t="s">
        <v>5368</v>
      </c>
      <c r="K2171" s="645">
        <f>IFERROR(VLOOKUP(J2171,REAJUSTE!A:Y,25,FALSE),"")</f>
        <v>1.012</v>
      </c>
    </row>
    <row r="2172" spans="1:11" ht="27" x14ac:dyDescent="0.25">
      <c r="A2172" s="1025">
        <v>1917542</v>
      </c>
      <c r="B2172" s="1026" t="s">
        <v>7768</v>
      </c>
      <c r="C2172" s="1025" t="s">
        <v>272</v>
      </c>
      <c r="D2172" s="577">
        <f t="shared" si="33"/>
        <v>6.32</v>
      </c>
      <c r="G2172" s="1027">
        <v>6.25</v>
      </c>
      <c r="J2172" s="570" t="s">
        <v>5368</v>
      </c>
      <c r="K2172" s="645">
        <f>IFERROR(VLOOKUP(J2172,REAJUSTE!A:Y,25,FALSE),"")</f>
        <v>1.012</v>
      </c>
    </row>
    <row r="2173" spans="1:11" ht="27" x14ac:dyDescent="0.25">
      <c r="A2173" s="1025">
        <v>1917543</v>
      </c>
      <c r="B2173" s="1026" t="s">
        <v>7769</v>
      </c>
      <c r="C2173" s="1025" t="s">
        <v>272</v>
      </c>
      <c r="D2173" s="577">
        <f t="shared" si="33"/>
        <v>6.64</v>
      </c>
      <c r="G2173" s="1027">
        <v>6.57</v>
      </c>
      <c r="J2173" s="570" t="s">
        <v>5368</v>
      </c>
      <c r="K2173" s="645">
        <f>IFERROR(VLOOKUP(J2173,REAJUSTE!A:Y,25,FALSE),"")</f>
        <v>1.012</v>
      </c>
    </row>
    <row r="2174" spans="1:11" ht="27" x14ac:dyDescent="0.25">
      <c r="A2174" s="1025">
        <v>1917544</v>
      </c>
      <c r="B2174" s="1026" t="s">
        <v>7770</v>
      </c>
      <c r="C2174" s="1025" t="s">
        <v>272</v>
      </c>
      <c r="D2174" s="577">
        <f t="shared" si="33"/>
        <v>6.96</v>
      </c>
      <c r="G2174" s="1027">
        <v>6.88</v>
      </c>
      <c r="J2174" s="570" t="s">
        <v>5368</v>
      </c>
      <c r="K2174" s="645">
        <f>IFERROR(VLOOKUP(J2174,REAJUSTE!A:Y,25,FALSE),"")</f>
        <v>1.012</v>
      </c>
    </row>
    <row r="2175" spans="1:11" ht="27" x14ac:dyDescent="0.25">
      <c r="A2175" s="1025">
        <v>1917545</v>
      </c>
      <c r="B2175" s="1026" t="s">
        <v>7771</v>
      </c>
      <c r="C2175" s="1025" t="s">
        <v>272</v>
      </c>
      <c r="D2175" s="577">
        <f t="shared" si="33"/>
        <v>7.37</v>
      </c>
      <c r="G2175" s="1027">
        <v>7.29</v>
      </c>
      <c r="J2175" s="570" t="s">
        <v>5368</v>
      </c>
      <c r="K2175" s="645">
        <f>IFERROR(VLOOKUP(J2175,REAJUSTE!A:Y,25,FALSE),"")</f>
        <v>1.012</v>
      </c>
    </row>
    <row r="2176" spans="1:11" ht="27" x14ac:dyDescent="0.25">
      <c r="A2176" s="1025">
        <v>1917546</v>
      </c>
      <c r="B2176" s="1026" t="s">
        <v>7772</v>
      </c>
      <c r="C2176" s="1025" t="s">
        <v>272</v>
      </c>
      <c r="D2176" s="577">
        <f t="shared" si="33"/>
        <v>7.71</v>
      </c>
      <c r="G2176" s="1027">
        <v>7.62</v>
      </c>
      <c r="J2176" s="570" t="s">
        <v>5368</v>
      </c>
      <c r="K2176" s="645">
        <f>IFERROR(VLOOKUP(J2176,REAJUSTE!A:Y,25,FALSE),"")</f>
        <v>1.012</v>
      </c>
    </row>
    <row r="2177" spans="1:11" ht="27" x14ac:dyDescent="0.25">
      <c r="A2177" s="1025">
        <v>1917547</v>
      </c>
      <c r="B2177" s="1026" t="s">
        <v>7773</v>
      </c>
      <c r="C2177" s="1025" t="s">
        <v>272</v>
      </c>
      <c r="D2177" s="577">
        <f t="shared" si="33"/>
        <v>8.41</v>
      </c>
      <c r="G2177" s="1027">
        <v>8.32</v>
      </c>
      <c r="J2177" s="570" t="s">
        <v>5368</v>
      </c>
      <c r="K2177" s="645">
        <f>IFERROR(VLOOKUP(J2177,REAJUSTE!A:Y,25,FALSE),"")</f>
        <v>1.012</v>
      </c>
    </row>
    <row r="2178" spans="1:11" ht="27" x14ac:dyDescent="0.25">
      <c r="A2178" s="1025">
        <v>1917548</v>
      </c>
      <c r="B2178" s="1026" t="s">
        <v>7774</v>
      </c>
      <c r="C2178" s="1025" t="s">
        <v>272</v>
      </c>
      <c r="D2178" s="577">
        <f t="shared" si="33"/>
        <v>8.85</v>
      </c>
      <c r="G2178" s="1027">
        <v>8.75</v>
      </c>
      <c r="J2178" s="570" t="s">
        <v>5368</v>
      </c>
      <c r="K2178" s="645">
        <f>IFERROR(VLOOKUP(J2178,REAJUSTE!A:Y,25,FALSE),"")</f>
        <v>1.012</v>
      </c>
    </row>
    <row r="2179" spans="1:11" ht="27" x14ac:dyDescent="0.25">
      <c r="A2179" s="1025">
        <v>1917549</v>
      </c>
      <c r="B2179" s="1026" t="s">
        <v>7775</v>
      </c>
      <c r="C2179" s="1025" t="s">
        <v>272</v>
      </c>
      <c r="D2179" s="577">
        <f t="shared" si="33"/>
        <v>9.3000000000000007</v>
      </c>
      <c r="G2179" s="1027">
        <v>9.19</v>
      </c>
      <c r="J2179" s="570" t="s">
        <v>5368</v>
      </c>
      <c r="K2179" s="645">
        <f>IFERROR(VLOOKUP(J2179,REAJUSTE!A:Y,25,FALSE),"")</f>
        <v>1.012</v>
      </c>
    </row>
    <row r="2180" spans="1:11" ht="27" x14ac:dyDescent="0.25">
      <c r="A2180" s="1025">
        <v>1917550</v>
      </c>
      <c r="B2180" s="1026" t="s">
        <v>7776</v>
      </c>
      <c r="C2180" s="1025" t="s">
        <v>272</v>
      </c>
      <c r="D2180" s="577">
        <f t="shared" si="33"/>
        <v>9.7799999999999994</v>
      </c>
      <c r="G2180" s="1027">
        <v>9.67</v>
      </c>
      <c r="J2180" s="570" t="s">
        <v>5368</v>
      </c>
      <c r="K2180" s="645">
        <f>IFERROR(VLOOKUP(J2180,REAJUSTE!A:Y,25,FALSE),"")</f>
        <v>1.012</v>
      </c>
    </row>
    <row r="2181" spans="1:11" ht="27" x14ac:dyDescent="0.25">
      <c r="A2181" s="1025">
        <v>1917551</v>
      </c>
      <c r="B2181" s="1026" t="s">
        <v>7777</v>
      </c>
      <c r="C2181" s="1025" t="s">
        <v>272</v>
      </c>
      <c r="D2181" s="577">
        <f t="shared" si="33"/>
        <v>10.57</v>
      </c>
      <c r="G2181" s="1027">
        <v>10.45</v>
      </c>
      <c r="J2181" s="570" t="s">
        <v>5368</v>
      </c>
      <c r="K2181" s="645">
        <f>IFERROR(VLOOKUP(J2181,REAJUSTE!A:Y,25,FALSE),"")</f>
        <v>1.012</v>
      </c>
    </row>
    <row r="2182" spans="1:11" ht="27" x14ac:dyDescent="0.25">
      <c r="A2182" s="1025">
        <v>1917552</v>
      </c>
      <c r="B2182" s="1026" t="s">
        <v>7778</v>
      </c>
      <c r="C2182" s="1025" t="s">
        <v>272</v>
      </c>
      <c r="D2182" s="577">
        <f t="shared" si="33"/>
        <v>11.1</v>
      </c>
      <c r="G2182" s="1027">
        <v>10.97</v>
      </c>
      <c r="J2182" s="570" t="s">
        <v>5368</v>
      </c>
      <c r="K2182" s="645">
        <f>IFERROR(VLOOKUP(J2182,REAJUSTE!A:Y,25,FALSE),"")</f>
        <v>1.012</v>
      </c>
    </row>
    <row r="2183" spans="1:11" ht="27" x14ac:dyDescent="0.25">
      <c r="A2183" s="1025">
        <v>1917553</v>
      </c>
      <c r="B2183" s="1026" t="s">
        <v>7779</v>
      </c>
      <c r="C2183" s="1025" t="s">
        <v>272</v>
      </c>
      <c r="D2183" s="577">
        <f t="shared" si="33"/>
        <v>10.95</v>
      </c>
      <c r="G2183" s="1027">
        <v>10.83</v>
      </c>
      <c r="J2183" s="570" t="s">
        <v>5368</v>
      </c>
      <c r="K2183" s="645">
        <f>IFERROR(VLOOKUP(J2183,REAJUSTE!A:Y,25,FALSE),"")</f>
        <v>1.012</v>
      </c>
    </row>
    <row r="2184" spans="1:11" ht="27" x14ac:dyDescent="0.25">
      <c r="A2184" s="1025">
        <v>1917554</v>
      </c>
      <c r="B2184" s="1026" t="s">
        <v>7780</v>
      </c>
      <c r="C2184" s="1025" t="s">
        <v>272</v>
      </c>
      <c r="D2184" s="577">
        <f t="shared" si="33"/>
        <v>12.09</v>
      </c>
      <c r="G2184" s="1027">
        <v>11.95</v>
      </c>
      <c r="J2184" s="570" t="s">
        <v>5368</v>
      </c>
      <c r="K2184" s="645">
        <f>IFERROR(VLOOKUP(J2184,REAJUSTE!A:Y,25,FALSE),"")</f>
        <v>1.012</v>
      </c>
    </row>
    <row r="2185" spans="1:11" ht="27" x14ac:dyDescent="0.25">
      <c r="A2185" s="1025">
        <v>1917555</v>
      </c>
      <c r="B2185" s="1026" t="s">
        <v>7781</v>
      </c>
      <c r="C2185" s="1025" t="s">
        <v>272</v>
      </c>
      <c r="D2185" s="577">
        <f t="shared" si="33"/>
        <v>12.66</v>
      </c>
      <c r="G2185" s="1027">
        <v>12.51</v>
      </c>
      <c r="J2185" s="570" t="s">
        <v>5368</v>
      </c>
      <c r="K2185" s="645">
        <f>IFERROR(VLOOKUP(J2185,REAJUSTE!A:Y,25,FALSE),"")</f>
        <v>1.012</v>
      </c>
    </row>
    <row r="2186" spans="1:11" ht="27" x14ac:dyDescent="0.25">
      <c r="A2186" s="1025">
        <v>1917556</v>
      </c>
      <c r="B2186" s="1026" t="s">
        <v>7782</v>
      </c>
      <c r="C2186" s="1025" t="s">
        <v>272</v>
      </c>
      <c r="D2186" s="577">
        <f t="shared" ref="D2186:D2249" si="34">TRUNC(G2186*K2186,2)</f>
        <v>13.6</v>
      </c>
      <c r="G2186" s="1027">
        <v>13.44</v>
      </c>
      <c r="J2186" s="570" t="s">
        <v>5368</v>
      </c>
      <c r="K2186" s="645">
        <f>IFERROR(VLOOKUP(J2186,REAJUSTE!A:Y,25,FALSE),"")</f>
        <v>1.012</v>
      </c>
    </row>
    <row r="2187" spans="1:11" ht="27" x14ac:dyDescent="0.25">
      <c r="A2187" s="1025">
        <v>1917557</v>
      </c>
      <c r="B2187" s="1026" t="s">
        <v>7783</v>
      </c>
      <c r="C2187" s="1025" t="s">
        <v>272</v>
      </c>
      <c r="D2187" s="577">
        <f t="shared" si="34"/>
        <v>14.2</v>
      </c>
      <c r="G2187" s="1027">
        <v>14.04</v>
      </c>
      <c r="J2187" s="570" t="s">
        <v>5368</v>
      </c>
      <c r="K2187" s="645">
        <f>IFERROR(VLOOKUP(J2187,REAJUSTE!A:Y,25,FALSE),"")</f>
        <v>1.012</v>
      </c>
    </row>
    <row r="2188" spans="1:11" ht="27" x14ac:dyDescent="0.25">
      <c r="A2188" s="1025">
        <v>1917558</v>
      </c>
      <c r="B2188" s="1026" t="s">
        <v>7784</v>
      </c>
      <c r="C2188" s="1025" t="s">
        <v>272</v>
      </c>
      <c r="D2188" s="577">
        <f t="shared" si="34"/>
        <v>15.1</v>
      </c>
      <c r="G2188" s="1027">
        <v>14.93</v>
      </c>
      <c r="J2188" s="570" t="s">
        <v>5368</v>
      </c>
      <c r="K2188" s="645">
        <f>IFERROR(VLOOKUP(J2188,REAJUSTE!A:Y,25,FALSE),"")</f>
        <v>1.012</v>
      </c>
    </row>
    <row r="2189" spans="1:11" ht="27" x14ac:dyDescent="0.25">
      <c r="A2189" s="1025">
        <v>1917559</v>
      </c>
      <c r="B2189" s="1026" t="s">
        <v>7785</v>
      </c>
      <c r="C2189" s="1025" t="s">
        <v>272</v>
      </c>
      <c r="D2189" s="577">
        <f t="shared" si="34"/>
        <v>16.600000000000001</v>
      </c>
      <c r="G2189" s="1027">
        <v>16.41</v>
      </c>
      <c r="J2189" s="570" t="s">
        <v>5368</v>
      </c>
      <c r="K2189" s="645">
        <f>IFERROR(VLOOKUP(J2189,REAJUSTE!A:Y,25,FALSE),"")</f>
        <v>1.012</v>
      </c>
    </row>
    <row r="2190" spans="1:11" ht="27" x14ac:dyDescent="0.25">
      <c r="A2190" s="1025">
        <v>1917560</v>
      </c>
      <c r="B2190" s="1026" t="s">
        <v>7786</v>
      </c>
      <c r="C2190" s="1025" t="s">
        <v>272</v>
      </c>
      <c r="D2190" s="577">
        <f t="shared" si="34"/>
        <v>18.510000000000002</v>
      </c>
      <c r="G2190" s="1027">
        <v>18.3</v>
      </c>
      <c r="J2190" s="570" t="s">
        <v>5368</v>
      </c>
      <c r="K2190" s="645">
        <f>IFERROR(VLOOKUP(J2190,REAJUSTE!A:Y,25,FALSE),"")</f>
        <v>1.012</v>
      </c>
    </row>
    <row r="2191" spans="1:11" ht="27" x14ac:dyDescent="0.25">
      <c r="A2191" s="1025">
        <v>1917561</v>
      </c>
      <c r="B2191" s="1026" t="s">
        <v>7787</v>
      </c>
      <c r="C2191" s="1025" t="s">
        <v>272</v>
      </c>
      <c r="D2191" s="577">
        <f t="shared" si="34"/>
        <v>20.39</v>
      </c>
      <c r="G2191" s="1027">
        <v>20.149999999999999</v>
      </c>
      <c r="J2191" s="570" t="s">
        <v>5368</v>
      </c>
      <c r="K2191" s="645">
        <f>IFERROR(VLOOKUP(J2191,REAJUSTE!A:Y,25,FALSE),"")</f>
        <v>1.012</v>
      </c>
    </row>
    <row r="2192" spans="1:11" ht="27" x14ac:dyDescent="0.25">
      <c r="A2192" s="1025">
        <v>1917562</v>
      </c>
      <c r="B2192" s="1026" t="s">
        <v>7788</v>
      </c>
      <c r="C2192" s="1025" t="s">
        <v>272</v>
      </c>
      <c r="D2192" s="577">
        <f t="shared" si="34"/>
        <v>22.52</v>
      </c>
      <c r="G2192" s="1027">
        <v>22.26</v>
      </c>
      <c r="J2192" s="570" t="s">
        <v>5368</v>
      </c>
      <c r="K2192" s="645">
        <f>IFERROR(VLOOKUP(J2192,REAJUSTE!A:Y,25,FALSE),"")</f>
        <v>1.012</v>
      </c>
    </row>
    <row r="2193" spans="1:11" ht="27" x14ac:dyDescent="0.25">
      <c r="A2193" s="1025">
        <v>1917563</v>
      </c>
      <c r="B2193" s="1026" t="s">
        <v>7789</v>
      </c>
      <c r="C2193" s="1025" t="s">
        <v>272</v>
      </c>
      <c r="D2193" s="577">
        <f t="shared" si="34"/>
        <v>24.49</v>
      </c>
      <c r="G2193" s="1027">
        <v>24.2</v>
      </c>
      <c r="J2193" s="570" t="s">
        <v>5368</v>
      </c>
      <c r="K2193" s="645">
        <f>IFERROR(VLOOKUP(J2193,REAJUSTE!A:Y,25,FALSE),"")</f>
        <v>1.012</v>
      </c>
    </row>
    <row r="2194" spans="1:11" ht="27" x14ac:dyDescent="0.25">
      <c r="A2194" s="1025">
        <v>1917564</v>
      </c>
      <c r="B2194" s="1026" t="s">
        <v>7790</v>
      </c>
      <c r="C2194" s="1025" t="s">
        <v>272</v>
      </c>
      <c r="D2194" s="577">
        <f t="shared" si="34"/>
        <v>26.6</v>
      </c>
      <c r="G2194" s="1027">
        <v>26.29</v>
      </c>
      <c r="J2194" s="570" t="s">
        <v>5368</v>
      </c>
      <c r="K2194" s="645">
        <f>IFERROR(VLOOKUP(J2194,REAJUSTE!A:Y,25,FALSE),"")</f>
        <v>1.012</v>
      </c>
    </row>
    <row r="2195" spans="1:11" ht="27" x14ac:dyDescent="0.25">
      <c r="A2195" s="1025">
        <v>1917565</v>
      </c>
      <c r="B2195" s="1026" t="s">
        <v>7791</v>
      </c>
      <c r="C2195" s="1025" t="s">
        <v>272</v>
      </c>
      <c r="D2195" s="577">
        <f t="shared" si="34"/>
        <v>29.43</v>
      </c>
      <c r="G2195" s="1027">
        <v>29.09</v>
      </c>
      <c r="J2195" s="570" t="s">
        <v>5368</v>
      </c>
      <c r="K2195" s="645">
        <f>IFERROR(VLOOKUP(J2195,REAJUSTE!A:Y,25,FALSE),"")</f>
        <v>1.012</v>
      </c>
    </row>
    <row r="2196" spans="1:11" ht="27" x14ac:dyDescent="0.25">
      <c r="A2196" s="1025">
        <v>1917538</v>
      </c>
      <c r="B2196" s="1026" t="s">
        <v>7792</v>
      </c>
      <c r="C2196" s="1025" t="s">
        <v>272</v>
      </c>
      <c r="D2196" s="577">
        <f t="shared" si="34"/>
        <v>4.68</v>
      </c>
      <c r="G2196" s="1027">
        <v>4.63</v>
      </c>
      <c r="J2196" s="570" t="s">
        <v>5368</v>
      </c>
      <c r="K2196" s="645">
        <f>IFERROR(VLOOKUP(J2196,REAJUSTE!A:Y,25,FALSE),"")</f>
        <v>1.012</v>
      </c>
    </row>
    <row r="2197" spans="1:11" ht="27" x14ac:dyDescent="0.25">
      <c r="A2197" s="1025">
        <v>1917566</v>
      </c>
      <c r="B2197" s="1026" t="s">
        <v>7793</v>
      </c>
      <c r="C2197" s="1025" t="s">
        <v>272</v>
      </c>
      <c r="D2197" s="577">
        <f t="shared" si="34"/>
        <v>32.28</v>
      </c>
      <c r="G2197" s="1027">
        <v>31.9</v>
      </c>
      <c r="J2197" s="570" t="s">
        <v>5368</v>
      </c>
      <c r="K2197" s="645">
        <f>IFERROR(VLOOKUP(J2197,REAJUSTE!A:Y,25,FALSE),"")</f>
        <v>1.012</v>
      </c>
    </row>
    <row r="2198" spans="1:11" ht="27" x14ac:dyDescent="0.25">
      <c r="A2198" s="1025">
        <v>1917567</v>
      </c>
      <c r="B2198" s="1026" t="s">
        <v>7794</v>
      </c>
      <c r="C2198" s="1025" t="s">
        <v>272</v>
      </c>
      <c r="D2198" s="577">
        <f t="shared" si="34"/>
        <v>35.28</v>
      </c>
      <c r="G2198" s="1027">
        <v>34.869999999999997</v>
      </c>
      <c r="J2198" s="570" t="s">
        <v>5368</v>
      </c>
      <c r="K2198" s="645">
        <f>IFERROR(VLOOKUP(J2198,REAJUSTE!A:Y,25,FALSE),"")</f>
        <v>1.012</v>
      </c>
    </row>
    <row r="2199" spans="1:11" ht="27" x14ac:dyDescent="0.25">
      <c r="A2199" s="1025">
        <v>1917568</v>
      </c>
      <c r="B2199" s="1026" t="s">
        <v>7795</v>
      </c>
      <c r="C2199" s="1025" t="s">
        <v>272</v>
      </c>
      <c r="D2199" s="577">
        <f t="shared" si="34"/>
        <v>38.18</v>
      </c>
      <c r="G2199" s="1027">
        <v>37.729999999999997</v>
      </c>
      <c r="J2199" s="570" t="s">
        <v>5368</v>
      </c>
      <c r="K2199" s="645">
        <f>IFERROR(VLOOKUP(J2199,REAJUSTE!A:Y,25,FALSE),"")</f>
        <v>1.012</v>
      </c>
    </row>
    <row r="2200" spans="1:11" ht="27" x14ac:dyDescent="0.25">
      <c r="A2200" s="1025">
        <v>1917569</v>
      </c>
      <c r="B2200" s="1026" t="s">
        <v>7796</v>
      </c>
      <c r="C2200" s="1025" t="s">
        <v>272</v>
      </c>
      <c r="D2200" s="577">
        <f t="shared" si="34"/>
        <v>41.77</v>
      </c>
      <c r="G2200" s="1027">
        <v>41.28</v>
      </c>
      <c r="J2200" s="570" t="s">
        <v>5368</v>
      </c>
      <c r="K2200" s="645">
        <f>IFERROR(VLOOKUP(J2200,REAJUSTE!A:Y,25,FALSE),"")</f>
        <v>1.012</v>
      </c>
    </row>
    <row r="2201" spans="1:11" ht="27" x14ac:dyDescent="0.25">
      <c r="A2201" s="1025">
        <v>1917570</v>
      </c>
      <c r="B2201" s="1026" t="s">
        <v>7797</v>
      </c>
      <c r="C2201" s="1025" t="s">
        <v>272</v>
      </c>
      <c r="D2201" s="577">
        <f t="shared" si="34"/>
        <v>45.06</v>
      </c>
      <c r="G2201" s="1027">
        <v>44.53</v>
      </c>
      <c r="J2201" s="570" t="s">
        <v>5368</v>
      </c>
      <c r="K2201" s="645">
        <f>IFERROR(VLOOKUP(J2201,REAJUSTE!A:Y,25,FALSE),"")</f>
        <v>1.012</v>
      </c>
    </row>
    <row r="2202" spans="1:11" ht="27" x14ac:dyDescent="0.25">
      <c r="A2202" s="1025">
        <v>1917571</v>
      </c>
      <c r="B2202" s="1026" t="s">
        <v>7798</v>
      </c>
      <c r="C2202" s="1025" t="s">
        <v>272</v>
      </c>
      <c r="D2202" s="577">
        <f t="shared" si="34"/>
        <v>48.96</v>
      </c>
      <c r="G2202" s="1027">
        <v>48.38</v>
      </c>
      <c r="J2202" s="570" t="s">
        <v>5368</v>
      </c>
      <c r="K2202" s="645">
        <f>IFERROR(VLOOKUP(J2202,REAJUSTE!A:Y,25,FALSE),"")</f>
        <v>1.012</v>
      </c>
    </row>
    <row r="2203" spans="1:11" ht="27" x14ac:dyDescent="0.25">
      <c r="A2203" s="1025">
        <v>1917572</v>
      </c>
      <c r="B2203" s="1026" t="s">
        <v>7799</v>
      </c>
      <c r="C2203" s="1025" t="s">
        <v>272</v>
      </c>
      <c r="D2203" s="577">
        <f t="shared" si="34"/>
        <v>53.31</v>
      </c>
      <c r="G2203" s="1027">
        <v>52.68</v>
      </c>
      <c r="J2203" s="570" t="s">
        <v>5368</v>
      </c>
      <c r="K2203" s="645">
        <f>IFERROR(VLOOKUP(J2203,REAJUSTE!A:Y,25,FALSE),"")</f>
        <v>1.012</v>
      </c>
    </row>
    <row r="2204" spans="1:11" ht="27" x14ac:dyDescent="0.25">
      <c r="A2204" s="1025">
        <v>1917573</v>
      </c>
      <c r="B2204" s="1026" t="s">
        <v>7800</v>
      </c>
      <c r="C2204" s="1025" t="s">
        <v>272</v>
      </c>
      <c r="D2204" s="577">
        <f t="shared" si="34"/>
        <v>58.03</v>
      </c>
      <c r="G2204" s="1027">
        <v>57.35</v>
      </c>
      <c r="J2204" s="570" t="s">
        <v>5368</v>
      </c>
      <c r="K2204" s="645">
        <f>IFERROR(VLOOKUP(J2204,REAJUSTE!A:Y,25,FALSE),"")</f>
        <v>1.012</v>
      </c>
    </row>
    <row r="2205" spans="1:11" ht="27" x14ac:dyDescent="0.25">
      <c r="A2205" s="1025">
        <v>1917574</v>
      </c>
      <c r="B2205" s="1026" t="s">
        <v>7801</v>
      </c>
      <c r="C2205" s="1025" t="s">
        <v>272</v>
      </c>
      <c r="D2205" s="577">
        <f t="shared" si="34"/>
        <v>62.38</v>
      </c>
      <c r="G2205" s="1027">
        <v>61.65</v>
      </c>
      <c r="J2205" s="570" t="s">
        <v>5368</v>
      </c>
      <c r="K2205" s="645">
        <f>IFERROR(VLOOKUP(J2205,REAJUSTE!A:Y,25,FALSE),"")</f>
        <v>1.012</v>
      </c>
    </row>
    <row r="2206" spans="1:11" ht="27" x14ac:dyDescent="0.25">
      <c r="A2206" s="1025">
        <v>1917539</v>
      </c>
      <c r="B2206" s="1026" t="s">
        <v>7802</v>
      </c>
      <c r="C2206" s="1025" t="s">
        <v>272</v>
      </c>
      <c r="D2206" s="577">
        <f t="shared" si="34"/>
        <v>4.9800000000000004</v>
      </c>
      <c r="G2206" s="1027">
        <v>4.93</v>
      </c>
      <c r="J2206" s="570" t="s">
        <v>5368</v>
      </c>
      <c r="K2206" s="645">
        <f>IFERROR(VLOOKUP(J2206,REAJUSTE!A:Y,25,FALSE),"")</f>
        <v>1.012</v>
      </c>
    </row>
    <row r="2207" spans="1:11" ht="27" x14ac:dyDescent="0.25">
      <c r="A2207" s="1025">
        <v>1917540</v>
      </c>
      <c r="B2207" s="1026" t="s">
        <v>7803</v>
      </c>
      <c r="C2207" s="1025" t="s">
        <v>272</v>
      </c>
      <c r="D2207" s="577">
        <f t="shared" si="34"/>
        <v>5.36</v>
      </c>
      <c r="G2207" s="1027">
        <v>5.3</v>
      </c>
      <c r="J2207" s="570" t="s">
        <v>5368</v>
      </c>
      <c r="K2207" s="645">
        <f>IFERROR(VLOOKUP(J2207,REAJUSTE!A:Y,25,FALSE),"")</f>
        <v>1.012</v>
      </c>
    </row>
    <row r="2208" spans="1:11" ht="27" x14ac:dyDescent="0.25">
      <c r="A2208" s="1025">
        <v>1917738</v>
      </c>
      <c r="B2208" s="1026" t="s">
        <v>7804</v>
      </c>
      <c r="C2208" s="1025" t="s">
        <v>272</v>
      </c>
      <c r="D2208" s="577">
        <f t="shared" si="34"/>
        <v>4.6100000000000003</v>
      </c>
      <c r="G2208" s="1027">
        <v>4.5599999999999996</v>
      </c>
      <c r="J2208" s="570" t="s">
        <v>5368</v>
      </c>
      <c r="K2208" s="645">
        <f>IFERROR(VLOOKUP(J2208,REAJUSTE!A:Y,25,FALSE),"")</f>
        <v>1.012</v>
      </c>
    </row>
    <row r="2209" spans="1:11" ht="27" x14ac:dyDescent="0.25">
      <c r="A2209" s="1025">
        <v>1917238</v>
      </c>
      <c r="B2209" s="1026" t="s">
        <v>7805</v>
      </c>
      <c r="C2209" s="1025" t="s">
        <v>272</v>
      </c>
      <c r="D2209" s="577">
        <f t="shared" si="34"/>
        <v>7.25</v>
      </c>
      <c r="G2209" s="1027">
        <v>7.17</v>
      </c>
      <c r="J2209" s="570" t="s">
        <v>5368</v>
      </c>
      <c r="K2209" s="645">
        <f>IFERROR(VLOOKUP(J2209,REAJUSTE!A:Y,25,FALSE),"")</f>
        <v>1.012</v>
      </c>
    </row>
    <row r="2210" spans="1:11" ht="27" x14ac:dyDescent="0.25">
      <c r="A2210" s="1025">
        <v>1917239</v>
      </c>
      <c r="B2210" s="1026" t="s">
        <v>7806</v>
      </c>
      <c r="C2210" s="1025" t="s">
        <v>272</v>
      </c>
      <c r="D2210" s="577">
        <f t="shared" si="34"/>
        <v>7.95</v>
      </c>
      <c r="G2210" s="1027">
        <v>7.86</v>
      </c>
      <c r="J2210" s="570" t="s">
        <v>5368</v>
      </c>
      <c r="K2210" s="645">
        <f>IFERROR(VLOOKUP(J2210,REAJUSTE!A:Y,25,FALSE),"")</f>
        <v>1.012</v>
      </c>
    </row>
    <row r="2211" spans="1:11" ht="27" x14ac:dyDescent="0.25">
      <c r="A2211" s="1025">
        <v>1917240</v>
      </c>
      <c r="B2211" s="1026" t="s">
        <v>7807</v>
      </c>
      <c r="C2211" s="1025" t="s">
        <v>272</v>
      </c>
      <c r="D2211" s="577">
        <f t="shared" si="34"/>
        <v>8.5</v>
      </c>
      <c r="G2211" s="1027">
        <v>8.4</v>
      </c>
      <c r="J2211" s="570" t="s">
        <v>5368</v>
      </c>
      <c r="K2211" s="645">
        <f>IFERROR(VLOOKUP(J2211,REAJUSTE!A:Y,25,FALSE),"")</f>
        <v>1.012</v>
      </c>
    </row>
    <row r="2212" spans="1:11" ht="27" x14ac:dyDescent="0.25">
      <c r="A2212" s="1025">
        <v>1917241</v>
      </c>
      <c r="B2212" s="1026" t="s">
        <v>7808</v>
      </c>
      <c r="C2212" s="1025" t="s">
        <v>272</v>
      </c>
      <c r="D2212" s="577">
        <f t="shared" si="34"/>
        <v>9</v>
      </c>
      <c r="G2212" s="1027">
        <v>8.9</v>
      </c>
      <c r="J2212" s="570" t="s">
        <v>5368</v>
      </c>
      <c r="K2212" s="645">
        <f>IFERROR(VLOOKUP(J2212,REAJUSTE!A:Y,25,FALSE),"")</f>
        <v>1.012</v>
      </c>
    </row>
    <row r="2213" spans="1:11" ht="27" x14ac:dyDescent="0.25">
      <c r="A2213" s="1025">
        <v>1917242</v>
      </c>
      <c r="B2213" s="1026" t="s">
        <v>7809</v>
      </c>
      <c r="C2213" s="1025" t="s">
        <v>272</v>
      </c>
      <c r="D2213" s="577">
        <f t="shared" si="34"/>
        <v>9.49</v>
      </c>
      <c r="G2213" s="1027">
        <v>9.3800000000000008</v>
      </c>
      <c r="J2213" s="570" t="s">
        <v>5368</v>
      </c>
      <c r="K2213" s="645">
        <f>IFERROR(VLOOKUP(J2213,REAJUSTE!A:Y,25,FALSE),"")</f>
        <v>1.012</v>
      </c>
    </row>
    <row r="2214" spans="1:11" ht="27" x14ac:dyDescent="0.25">
      <c r="A2214" s="1025">
        <v>1917243</v>
      </c>
      <c r="B2214" s="1026" t="s">
        <v>7810</v>
      </c>
      <c r="C2214" s="1025" t="s">
        <v>272</v>
      </c>
      <c r="D2214" s="577">
        <f t="shared" si="34"/>
        <v>9.9499999999999993</v>
      </c>
      <c r="G2214" s="1027">
        <v>9.84</v>
      </c>
      <c r="J2214" s="570" t="s">
        <v>5368</v>
      </c>
      <c r="K2214" s="645">
        <f>IFERROR(VLOOKUP(J2214,REAJUSTE!A:Y,25,FALSE),"")</f>
        <v>1.012</v>
      </c>
    </row>
    <row r="2215" spans="1:11" ht="27" x14ac:dyDescent="0.25">
      <c r="A2215" s="1025">
        <v>1917244</v>
      </c>
      <c r="B2215" s="1026" t="s">
        <v>7811</v>
      </c>
      <c r="C2215" s="1025" t="s">
        <v>272</v>
      </c>
      <c r="D2215" s="577">
        <f t="shared" si="34"/>
        <v>10.61</v>
      </c>
      <c r="G2215" s="1027">
        <v>10.49</v>
      </c>
      <c r="J2215" s="570" t="s">
        <v>5368</v>
      </c>
      <c r="K2215" s="645">
        <f>IFERROR(VLOOKUP(J2215,REAJUSTE!A:Y,25,FALSE),"")</f>
        <v>1.012</v>
      </c>
    </row>
    <row r="2216" spans="1:11" ht="27" x14ac:dyDescent="0.25">
      <c r="A2216" s="1025">
        <v>1917245</v>
      </c>
      <c r="B2216" s="1026" t="s">
        <v>7812</v>
      </c>
      <c r="C2216" s="1025" t="s">
        <v>272</v>
      </c>
      <c r="D2216" s="577">
        <f t="shared" si="34"/>
        <v>11.18</v>
      </c>
      <c r="G2216" s="1027">
        <v>11.05</v>
      </c>
      <c r="J2216" s="570" t="s">
        <v>5368</v>
      </c>
      <c r="K2216" s="645">
        <f>IFERROR(VLOOKUP(J2216,REAJUSTE!A:Y,25,FALSE),"")</f>
        <v>1.012</v>
      </c>
    </row>
    <row r="2217" spans="1:11" ht="27" x14ac:dyDescent="0.25">
      <c r="A2217" s="1025">
        <v>1917246</v>
      </c>
      <c r="B2217" s="1026" t="s">
        <v>7813</v>
      </c>
      <c r="C2217" s="1025" t="s">
        <v>272</v>
      </c>
      <c r="D2217" s="577">
        <f t="shared" si="34"/>
        <v>11.76</v>
      </c>
      <c r="G2217" s="1027">
        <v>11.63</v>
      </c>
      <c r="J2217" s="570" t="s">
        <v>5368</v>
      </c>
      <c r="K2217" s="645">
        <f>IFERROR(VLOOKUP(J2217,REAJUSTE!A:Y,25,FALSE),"")</f>
        <v>1.012</v>
      </c>
    </row>
    <row r="2218" spans="1:11" ht="27" x14ac:dyDescent="0.25">
      <c r="A2218" s="1025">
        <v>1917247</v>
      </c>
      <c r="B2218" s="1026" t="s">
        <v>7814</v>
      </c>
      <c r="C2218" s="1025" t="s">
        <v>272</v>
      </c>
      <c r="D2218" s="577">
        <f t="shared" si="34"/>
        <v>12.76</v>
      </c>
      <c r="G2218" s="1027">
        <v>12.61</v>
      </c>
      <c r="J2218" s="570" t="s">
        <v>5368</v>
      </c>
      <c r="K2218" s="645">
        <f>IFERROR(VLOOKUP(J2218,REAJUSTE!A:Y,25,FALSE),"")</f>
        <v>1.012</v>
      </c>
    </row>
    <row r="2219" spans="1:11" ht="27" x14ac:dyDescent="0.25">
      <c r="A2219" s="1025">
        <v>1917248</v>
      </c>
      <c r="B2219" s="1026" t="s">
        <v>7815</v>
      </c>
      <c r="C2219" s="1025" t="s">
        <v>272</v>
      </c>
      <c r="D2219" s="577">
        <f t="shared" si="34"/>
        <v>14.6</v>
      </c>
      <c r="G2219" s="1027">
        <v>14.43</v>
      </c>
      <c r="J2219" s="570" t="s">
        <v>5368</v>
      </c>
      <c r="K2219" s="645">
        <f>IFERROR(VLOOKUP(J2219,REAJUSTE!A:Y,25,FALSE),"")</f>
        <v>1.012</v>
      </c>
    </row>
    <row r="2220" spans="1:11" ht="27" x14ac:dyDescent="0.25">
      <c r="A2220" s="1025">
        <v>1917249</v>
      </c>
      <c r="B2220" s="1026" t="s">
        <v>7816</v>
      </c>
      <c r="C2220" s="1025" t="s">
        <v>272</v>
      </c>
      <c r="D2220" s="577">
        <f t="shared" si="34"/>
        <v>17.510000000000002</v>
      </c>
      <c r="G2220" s="1027">
        <v>17.309999999999999</v>
      </c>
      <c r="J2220" s="570" t="s">
        <v>5368</v>
      </c>
      <c r="K2220" s="645">
        <f>IFERROR(VLOOKUP(J2220,REAJUSTE!A:Y,25,FALSE),"")</f>
        <v>1.012</v>
      </c>
    </row>
    <row r="2221" spans="1:11" ht="27" x14ac:dyDescent="0.25">
      <c r="A2221" s="1025">
        <v>1917235</v>
      </c>
      <c r="B2221" s="1026" t="s">
        <v>7817</v>
      </c>
      <c r="C2221" s="1025" t="s">
        <v>272</v>
      </c>
      <c r="D2221" s="577">
        <f t="shared" si="34"/>
        <v>5.75</v>
      </c>
      <c r="G2221" s="1027">
        <v>5.69</v>
      </c>
      <c r="J2221" s="570" t="s">
        <v>5368</v>
      </c>
      <c r="K2221" s="645">
        <f>IFERROR(VLOOKUP(J2221,REAJUSTE!A:Y,25,FALSE),"")</f>
        <v>1.012</v>
      </c>
    </row>
    <row r="2222" spans="1:11" ht="27" x14ac:dyDescent="0.25">
      <c r="A2222" s="1025">
        <v>1917236</v>
      </c>
      <c r="B2222" s="1026" t="s">
        <v>7818</v>
      </c>
      <c r="C2222" s="1025" t="s">
        <v>272</v>
      </c>
      <c r="D2222" s="577">
        <f t="shared" si="34"/>
        <v>6.15</v>
      </c>
      <c r="G2222" s="1027">
        <v>6.08</v>
      </c>
      <c r="J2222" s="570" t="s">
        <v>5368</v>
      </c>
      <c r="K2222" s="645">
        <f>IFERROR(VLOOKUP(J2222,REAJUSTE!A:Y,25,FALSE),"")</f>
        <v>1.012</v>
      </c>
    </row>
    <row r="2223" spans="1:11" ht="27" x14ac:dyDescent="0.25">
      <c r="A2223" s="1025">
        <v>1917237</v>
      </c>
      <c r="B2223" s="1026" t="s">
        <v>7819</v>
      </c>
      <c r="C2223" s="1025" t="s">
        <v>272</v>
      </c>
      <c r="D2223" s="577">
        <f t="shared" si="34"/>
        <v>6.63</v>
      </c>
      <c r="G2223" s="1027">
        <v>6.56</v>
      </c>
      <c r="J2223" s="570" t="s">
        <v>5368</v>
      </c>
      <c r="K2223" s="645">
        <f>IFERROR(VLOOKUP(J2223,REAJUSTE!A:Y,25,FALSE),"")</f>
        <v>1.012</v>
      </c>
    </row>
    <row r="2224" spans="1:11" ht="27" x14ac:dyDescent="0.25">
      <c r="A2224" s="1025">
        <v>1917725</v>
      </c>
      <c r="B2224" s="1026" t="s">
        <v>7820</v>
      </c>
      <c r="C2224" s="1025" t="s">
        <v>272</v>
      </c>
      <c r="D2224" s="577">
        <f t="shared" si="34"/>
        <v>5.6</v>
      </c>
      <c r="G2224" s="1027">
        <v>5.54</v>
      </c>
      <c r="J2224" s="570" t="s">
        <v>5368</v>
      </c>
      <c r="K2224" s="645">
        <f>IFERROR(VLOOKUP(J2224,REAJUSTE!A:Y,25,FALSE),"")</f>
        <v>1.012</v>
      </c>
    </row>
    <row r="2225" spans="1:11" ht="27" x14ac:dyDescent="0.25">
      <c r="A2225" s="1025">
        <v>1917311</v>
      </c>
      <c r="B2225" s="1026" t="s">
        <v>7821</v>
      </c>
      <c r="C2225" s="1025" t="s">
        <v>272</v>
      </c>
      <c r="D2225" s="577">
        <f t="shared" si="34"/>
        <v>5.69</v>
      </c>
      <c r="G2225" s="1027">
        <v>5.63</v>
      </c>
      <c r="J2225" s="570" t="s">
        <v>5368</v>
      </c>
      <c r="K2225" s="645">
        <f>IFERROR(VLOOKUP(J2225,REAJUSTE!A:Y,25,FALSE),"")</f>
        <v>1.012</v>
      </c>
    </row>
    <row r="2226" spans="1:11" ht="27" x14ac:dyDescent="0.25">
      <c r="A2226" s="1025">
        <v>1917312</v>
      </c>
      <c r="B2226" s="1026" t="s">
        <v>7822</v>
      </c>
      <c r="C2226" s="1025" t="s">
        <v>272</v>
      </c>
      <c r="D2226" s="577">
        <f t="shared" si="34"/>
        <v>6.44</v>
      </c>
      <c r="G2226" s="1027">
        <v>6.37</v>
      </c>
      <c r="J2226" s="570" t="s">
        <v>5368</v>
      </c>
      <c r="K2226" s="645">
        <f>IFERROR(VLOOKUP(J2226,REAJUSTE!A:Y,25,FALSE),"")</f>
        <v>1.012</v>
      </c>
    </row>
    <row r="2227" spans="1:11" ht="27" x14ac:dyDescent="0.25">
      <c r="A2227" s="1025">
        <v>1917313</v>
      </c>
      <c r="B2227" s="1026" t="s">
        <v>7823</v>
      </c>
      <c r="C2227" s="1025" t="s">
        <v>272</v>
      </c>
      <c r="D2227" s="577">
        <f t="shared" si="34"/>
        <v>6.92</v>
      </c>
      <c r="G2227" s="1027">
        <v>6.84</v>
      </c>
      <c r="J2227" s="570" t="s">
        <v>5368</v>
      </c>
      <c r="K2227" s="645">
        <f>IFERROR(VLOOKUP(J2227,REAJUSTE!A:Y,25,FALSE),"")</f>
        <v>1.012</v>
      </c>
    </row>
    <row r="2228" spans="1:11" ht="27" x14ac:dyDescent="0.25">
      <c r="A2228" s="1025">
        <v>1917314</v>
      </c>
      <c r="B2228" s="1026" t="s">
        <v>7824</v>
      </c>
      <c r="C2228" s="1025" t="s">
        <v>272</v>
      </c>
      <c r="D2228" s="577">
        <f t="shared" si="34"/>
        <v>7.37</v>
      </c>
      <c r="G2228" s="1027">
        <v>7.29</v>
      </c>
      <c r="J2228" s="570" t="s">
        <v>5368</v>
      </c>
      <c r="K2228" s="645">
        <f>IFERROR(VLOOKUP(J2228,REAJUSTE!A:Y,25,FALSE),"")</f>
        <v>1.012</v>
      </c>
    </row>
    <row r="2229" spans="1:11" ht="27" x14ac:dyDescent="0.25">
      <c r="A2229" s="1025">
        <v>1917315</v>
      </c>
      <c r="B2229" s="1026" t="s">
        <v>7825</v>
      </c>
      <c r="C2229" s="1025" t="s">
        <v>272</v>
      </c>
      <c r="D2229" s="577">
        <f t="shared" si="34"/>
        <v>7.92</v>
      </c>
      <c r="G2229" s="1027">
        <v>7.83</v>
      </c>
      <c r="J2229" s="570" t="s">
        <v>5368</v>
      </c>
      <c r="K2229" s="645">
        <f>IFERROR(VLOOKUP(J2229,REAJUSTE!A:Y,25,FALSE),"")</f>
        <v>1.012</v>
      </c>
    </row>
    <row r="2230" spans="1:11" ht="27" x14ac:dyDescent="0.25">
      <c r="A2230" s="1025">
        <v>1917316</v>
      </c>
      <c r="B2230" s="1026" t="s">
        <v>7826</v>
      </c>
      <c r="C2230" s="1025" t="s">
        <v>272</v>
      </c>
      <c r="D2230" s="577">
        <f t="shared" si="34"/>
        <v>8.4700000000000006</v>
      </c>
      <c r="G2230" s="1027">
        <v>8.3699999999999992</v>
      </c>
      <c r="J2230" s="570" t="s">
        <v>5368</v>
      </c>
      <c r="K2230" s="645">
        <f>IFERROR(VLOOKUP(J2230,REAJUSTE!A:Y,25,FALSE),"")</f>
        <v>1.012</v>
      </c>
    </row>
    <row r="2231" spans="1:11" ht="27" x14ac:dyDescent="0.25">
      <c r="A2231" s="1025">
        <v>1917317</v>
      </c>
      <c r="B2231" s="1026" t="s">
        <v>7827</v>
      </c>
      <c r="C2231" s="1025" t="s">
        <v>272</v>
      </c>
      <c r="D2231" s="577">
        <f t="shared" si="34"/>
        <v>9.34</v>
      </c>
      <c r="G2231" s="1027">
        <v>9.23</v>
      </c>
      <c r="J2231" s="570" t="s">
        <v>5368</v>
      </c>
      <c r="K2231" s="645">
        <f>IFERROR(VLOOKUP(J2231,REAJUSTE!A:Y,25,FALSE),"")</f>
        <v>1.012</v>
      </c>
    </row>
    <row r="2232" spans="1:11" ht="27" x14ac:dyDescent="0.25">
      <c r="A2232" s="1025">
        <v>1917318</v>
      </c>
      <c r="B2232" s="1026" t="s">
        <v>7828</v>
      </c>
      <c r="C2232" s="1025" t="s">
        <v>272</v>
      </c>
      <c r="D2232" s="577">
        <f t="shared" si="34"/>
        <v>10.08</v>
      </c>
      <c r="G2232" s="1027">
        <v>9.9700000000000006</v>
      </c>
      <c r="J2232" s="570" t="s">
        <v>5368</v>
      </c>
      <c r="K2232" s="645">
        <f>IFERROR(VLOOKUP(J2232,REAJUSTE!A:Y,25,FALSE),"")</f>
        <v>1.012</v>
      </c>
    </row>
    <row r="2233" spans="1:11" ht="27" x14ac:dyDescent="0.25">
      <c r="A2233" s="1025">
        <v>1917319</v>
      </c>
      <c r="B2233" s="1026" t="s">
        <v>7829</v>
      </c>
      <c r="C2233" s="1025" t="s">
        <v>272</v>
      </c>
      <c r="D2233" s="577">
        <f t="shared" si="34"/>
        <v>10.78</v>
      </c>
      <c r="G2233" s="1027">
        <v>10.66</v>
      </c>
      <c r="J2233" s="570" t="s">
        <v>5368</v>
      </c>
      <c r="K2233" s="645">
        <f>IFERROR(VLOOKUP(J2233,REAJUSTE!A:Y,25,FALSE),"")</f>
        <v>1.012</v>
      </c>
    </row>
    <row r="2234" spans="1:11" ht="27" x14ac:dyDescent="0.25">
      <c r="A2234" s="1025">
        <v>1917320</v>
      </c>
      <c r="B2234" s="1026" t="s">
        <v>7830</v>
      </c>
      <c r="C2234" s="1025" t="s">
        <v>272</v>
      </c>
      <c r="D2234" s="577">
        <f t="shared" si="34"/>
        <v>11.54</v>
      </c>
      <c r="G2234" s="1027">
        <v>11.41</v>
      </c>
      <c r="J2234" s="570" t="s">
        <v>5368</v>
      </c>
      <c r="K2234" s="645">
        <f>IFERROR(VLOOKUP(J2234,REAJUSTE!A:Y,25,FALSE),"")</f>
        <v>1.012</v>
      </c>
    </row>
    <row r="2235" spans="1:11" ht="27" x14ac:dyDescent="0.25">
      <c r="A2235" s="1025">
        <v>1917321</v>
      </c>
      <c r="B2235" s="1026" t="s">
        <v>7831</v>
      </c>
      <c r="C2235" s="1025" t="s">
        <v>272</v>
      </c>
      <c r="D2235" s="577">
        <f t="shared" si="34"/>
        <v>14.13</v>
      </c>
      <c r="G2235" s="1027">
        <v>13.97</v>
      </c>
      <c r="J2235" s="570" t="s">
        <v>5368</v>
      </c>
      <c r="K2235" s="645">
        <f>IFERROR(VLOOKUP(J2235,REAJUSTE!A:Y,25,FALSE),"")</f>
        <v>1.012</v>
      </c>
    </row>
    <row r="2236" spans="1:11" ht="27" x14ac:dyDescent="0.25">
      <c r="A2236" s="1025">
        <v>1917322</v>
      </c>
      <c r="B2236" s="1026" t="s">
        <v>7832</v>
      </c>
      <c r="C2236" s="1025" t="s">
        <v>272</v>
      </c>
      <c r="D2236" s="577">
        <f t="shared" si="34"/>
        <v>16.36</v>
      </c>
      <c r="G2236" s="1027">
        <v>16.170000000000002</v>
      </c>
      <c r="J2236" s="570" t="s">
        <v>5368</v>
      </c>
      <c r="K2236" s="645">
        <f>IFERROR(VLOOKUP(J2236,REAJUSTE!A:Y,25,FALSE),"")</f>
        <v>1.012</v>
      </c>
    </row>
    <row r="2237" spans="1:11" ht="27" x14ac:dyDescent="0.25">
      <c r="A2237" s="1025">
        <v>1917323</v>
      </c>
      <c r="B2237" s="1026" t="s">
        <v>7833</v>
      </c>
      <c r="C2237" s="1025" t="s">
        <v>272</v>
      </c>
      <c r="D2237" s="577">
        <f t="shared" si="34"/>
        <v>19.21</v>
      </c>
      <c r="G2237" s="1027">
        <v>18.989999999999998</v>
      </c>
      <c r="J2237" s="570" t="s">
        <v>5368</v>
      </c>
      <c r="K2237" s="645">
        <f>IFERROR(VLOOKUP(J2237,REAJUSTE!A:Y,25,FALSE),"")</f>
        <v>1.012</v>
      </c>
    </row>
    <row r="2238" spans="1:11" ht="27" x14ac:dyDescent="0.25">
      <c r="A2238" s="1025">
        <v>1917324</v>
      </c>
      <c r="B2238" s="1026" t="s">
        <v>7834</v>
      </c>
      <c r="C2238" s="1025" t="s">
        <v>272</v>
      </c>
      <c r="D2238" s="577">
        <f t="shared" si="34"/>
        <v>22.23</v>
      </c>
      <c r="G2238" s="1027">
        <v>21.97</v>
      </c>
      <c r="J2238" s="570" t="s">
        <v>5368</v>
      </c>
      <c r="K2238" s="645">
        <f>IFERROR(VLOOKUP(J2238,REAJUSTE!A:Y,25,FALSE),"")</f>
        <v>1.012</v>
      </c>
    </row>
    <row r="2239" spans="1:11" ht="27" x14ac:dyDescent="0.25">
      <c r="A2239" s="1025">
        <v>1917325</v>
      </c>
      <c r="B2239" s="1026" t="s">
        <v>7835</v>
      </c>
      <c r="C2239" s="1025" t="s">
        <v>272</v>
      </c>
      <c r="D2239" s="577">
        <f t="shared" si="34"/>
        <v>25.79</v>
      </c>
      <c r="G2239" s="1027">
        <v>25.49</v>
      </c>
      <c r="J2239" s="570" t="s">
        <v>5368</v>
      </c>
      <c r="K2239" s="645">
        <f>IFERROR(VLOOKUP(J2239,REAJUSTE!A:Y,25,FALSE),"")</f>
        <v>1.012</v>
      </c>
    </row>
    <row r="2240" spans="1:11" ht="27" x14ac:dyDescent="0.25">
      <c r="A2240" s="1025">
        <v>1917326</v>
      </c>
      <c r="B2240" s="1026" t="s">
        <v>7836</v>
      </c>
      <c r="C2240" s="1025" t="s">
        <v>272</v>
      </c>
      <c r="D2240" s="577">
        <f t="shared" si="34"/>
        <v>30.65</v>
      </c>
      <c r="G2240" s="1027">
        <v>30.29</v>
      </c>
      <c r="J2240" s="570" t="s">
        <v>5368</v>
      </c>
      <c r="K2240" s="645">
        <f>IFERROR(VLOOKUP(J2240,REAJUSTE!A:Y,25,FALSE),"")</f>
        <v>1.012</v>
      </c>
    </row>
    <row r="2241" spans="1:11" ht="27" x14ac:dyDescent="0.25">
      <c r="A2241" s="1025">
        <v>1917327</v>
      </c>
      <c r="B2241" s="1026" t="s">
        <v>7837</v>
      </c>
      <c r="C2241" s="1025" t="s">
        <v>272</v>
      </c>
      <c r="D2241" s="577">
        <f t="shared" si="34"/>
        <v>35.57</v>
      </c>
      <c r="G2241" s="1027">
        <v>35.15</v>
      </c>
      <c r="J2241" s="570" t="s">
        <v>5368</v>
      </c>
      <c r="K2241" s="645">
        <f>IFERROR(VLOOKUP(J2241,REAJUSTE!A:Y,25,FALSE),"")</f>
        <v>1.012</v>
      </c>
    </row>
    <row r="2242" spans="1:11" ht="27" x14ac:dyDescent="0.25">
      <c r="A2242" s="1025">
        <v>1917328</v>
      </c>
      <c r="B2242" s="1026" t="s">
        <v>7838</v>
      </c>
      <c r="C2242" s="1025" t="s">
        <v>272</v>
      </c>
      <c r="D2242" s="577">
        <f t="shared" si="34"/>
        <v>41.21</v>
      </c>
      <c r="G2242" s="1027">
        <v>40.729999999999997</v>
      </c>
      <c r="J2242" s="570" t="s">
        <v>5368</v>
      </c>
      <c r="K2242" s="645">
        <f>IFERROR(VLOOKUP(J2242,REAJUSTE!A:Y,25,FALSE),"")</f>
        <v>1.012</v>
      </c>
    </row>
    <row r="2243" spans="1:11" ht="27" x14ac:dyDescent="0.25">
      <c r="A2243" s="1025">
        <v>1917329</v>
      </c>
      <c r="B2243" s="1026" t="s">
        <v>7839</v>
      </c>
      <c r="C2243" s="1025" t="s">
        <v>272</v>
      </c>
      <c r="D2243" s="577">
        <f t="shared" si="34"/>
        <v>45.09</v>
      </c>
      <c r="G2243" s="1027">
        <v>44.56</v>
      </c>
      <c r="J2243" s="570" t="s">
        <v>5368</v>
      </c>
      <c r="K2243" s="645">
        <f>IFERROR(VLOOKUP(J2243,REAJUSTE!A:Y,25,FALSE),"")</f>
        <v>1.012</v>
      </c>
    </row>
    <row r="2244" spans="1:11" ht="27" x14ac:dyDescent="0.25">
      <c r="A2244" s="1025">
        <v>1917330</v>
      </c>
      <c r="B2244" s="1026" t="s">
        <v>7840</v>
      </c>
      <c r="C2244" s="1025" t="s">
        <v>272</v>
      </c>
      <c r="D2244" s="577">
        <f t="shared" si="34"/>
        <v>49.89</v>
      </c>
      <c r="G2244" s="1027">
        <v>49.3</v>
      </c>
      <c r="J2244" s="570" t="s">
        <v>5368</v>
      </c>
      <c r="K2244" s="645">
        <f>IFERROR(VLOOKUP(J2244,REAJUSTE!A:Y,25,FALSE),"")</f>
        <v>1.012</v>
      </c>
    </row>
    <row r="2245" spans="1:11" ht="27" x14ac:dyDescent="0.25">
      <c r="A2245" s="1025">
        <v>1917308</v>
      </c>
      <c r="B2245" s="1026" t="s">
        <v>7841</v>
      </c>
      <c r="C2245" s="1025" t="s">
        <v>272</v>
      </c>
      <c r="D2245" s="577">
        <f t="shared" si="34"/>
        <v>4.66</v>
      </c>
      <c r="G2245" s="1027">
        <v>4.6100000000000003</v>
      </c>
      <c r="J2245" s="570" t="s">
        <v>5368</v>
      </c>
      <c r="K2245" s="645">
        <f>IFERROR(VLOOKUP(J2245,REAJUSTE!A:Y,25,FALSE),"")</f>
        <v>1.012</v>
      </c>
    </row>
    <row r="2246" spans="1:11" ht="27" x14ac:dyDescent="0.25">
      <c r="A2246" s="1025">
        <v>1917309</v>
      </c>
      <c r="B2246" s="1026" t="s">
        <v>7842</v>
      </c>
      <c r="C2246" s="1025" t="s">
        <v>272</v>
      </c>
      <c r="D2246" s="577">
        <f t="shared" si="34"/>
        <v>4.95</v>
      </c>
      <c r="G2246" s="1027">
        <v>4.9000000000000004</v>
      </c>
      <c r="J2246" s="570" t="s">
        <v>5368</v>
      </c>
      <c r="K2246" s="645">
        <f>IFERROR(VLOOKUP(J2246,REAJUSTE!A:Y,25,FALSE),"")</f>
        <v>1.012</v>
      </c>
    </row>
    <row r="2247" spans="1:11" ht="27" x14ac:dyDescent="0.25">
      <c r="A2247" s="1025">
        <v>1917310</v>
      </c>
      <c r="B2247" s="1026" t="s">
        <v>7843</v>
      </c>
      <c r="C2247" s="1025" t="s">
        <v>272</v>
      </c>
      <c r="D2247" s="577">
        <f t="shared" si="34"/>
        <v>5.27</v>
      </c>
      <c r="G2247" s="1027">
        <v>5.21</v>
      </c>
      <c r="J2247" s="570" t="s">
        <v>5368</v>
      </c>
      <c r="K2247" s="645">
        <f>IFERROR(VLOOKUP(J2247,REAJUSTE!A:Y,25,FALSE),"")</f>
        <v>1.012</v>
      </c>
    </row>
    <row r="2248" spans="1:11" ht="27" x14ac:dyDescent="0.25">
      <c r="A2248" s="1025">
        <v>1917730</v>
      </c>
      <c r="B2248" s="1026" t="s">
        <v>7844</v>
      </c>
      <c r="C2248" s="1025" t="s">
        <v>272</v>
      </c>
      <c r="D2248" s="577">
        <f t="shared" si="34"/>
        <v>4.5999999999999996</v>
      </c>
      <c r="G2248" s="1027">
        <v>4.55</v>
      </c>
      <c r="J2248" s="570" t="s">
        <v>5368</v>
      </c>
      <c r="K2248" s="645">
        <f>IFERROR(VLOOKUP(J2248,REAJUSTE!A:Y,25,FALSE),"")</f>
        <v>1.012</v>
      </c>
    </row>
    <row r="2249" spans="1:11" ht="27" x14ac:dyDescent="0.25">
      <c r="A2249" s="1025">
        <v>1917415</v>
      </c>
      <c r="B2249" s="1026" t="s">
        <v>7845</v>
      </c>
      <c r="C2249" s="1025" t="s">
        <v>272</v>
      </c>
      <c r="D2249" s="577">
        <f t="shared" si="34"/>
        <v>5.61</v>
      </c>
      <c r="G2249" s="1027">
        <v>5.55</v>
      </c>
      <c r="J2249" s="570" t="s">
        <v>5368</v>
      </c>
      <c r="K2249" s="645">
        <f>IFERROR(VLOOKUP(J2249,REAJUSTE!A:Y,25,FALSE),"")</f>
        <v>1.012</v>
      </c>
    </row>
    <row r="2250" spans="1:11" ht="27" x14ac:dyDescent="0.25">
      <c r="A2250" s="1025">
        <v>1917416</v>
      </c>
      <c r="B2250" s="1026" t="s">
        <v>7846</v>
      </c>
      <c r="C2250" s="1025" t="s">
        <v>272</v>
      </c>
      <c r="D2250" s="577">
        <f t="shared" ref="D2250:D2313" si="35">TRUNC(G2250*K2250,2)</f>
        <v>6.31</v>
      </c>
      <c r="G2250" s="1027">
        <v>6.24</v>
      </c>
      <c r="J2250" s="570" t="s">
        <v>5368</v>
      </c>
      <c r="K2250" s="645">
        <f>IFERROR(VLOOKUP(J2250,REAJUSTE!A:Y,25,FALSE),"")</f>
        <v>1.012</v>
      </c>
    </row>
    <row r="2251" spans="1:11" ht="27" x14ac:dyDescent="0.25">
      <c r="A2251" s="1025">
        <v>1917417</v>
      </c>
      <c r="B2251" s="1026" t="s">
        <v>7847</v>
      </c>
      <c r="C2251" s="1025" t="s">
        <v>272</v>
      </c>
      <c r="D2251" s="577">
        <f t="shared" si="35"/>
        <v>6.76</v>
      </c>
      <c r="G2251" s="1027">
        <v>6.68</v>
      </c>
      <c r="J2251" s="570" t="s">
        <v>5368</v>
      </c>
      <c r="K2251" s="645">
        <f>IFERROR(VLOOKUP(J2251,REAJUSTE!A:Y,25,FALSE),"")</f>
        <v>1.012</v>
      </c>
    </row>
    <row r="2252" spans="1:11" ht="27" x14ac:dyDescent="0.25">
      <c r="A2252" s="1025">
        <v>1917418</v>
      </c>
      <c r="B2252" s="1026" t="s">
        <v>7848</v>
      </c>
      <c r="C2252" s="1025" t="s">
        <v>272</v>
      </c>
      <c r="D2252" s="577">
        <f t="shared" si="35"/>
        <v>7.18</v>
      </c>
      <c r="G2252" s="1027">
        <v>7.1</v>
      </c>
      <c r="J2252" s="570" t="s">
        <v>5368</v>
      </c>
      <c r="K2252" s="645">
        <f>IFERROR(VLOOKUP(J2252,REAJUSTE!A:Y,25,FALSE),"")</f>
        <v>1.012</v>
      </c>
    </row>
    <row r="2253" spans="1:11" ht="27" x14ac:dyDescent="0.25">
      <c r="A2253" s="1025">
        <v>1917419</v>
      </c>
      <c r="B2253" s="1026" t="s">
        <v>7849</v>
      </c>
      <c r="C2253" s="1025" t="s">
        <v>272</v>
      </c>
      <c r="D2253" s="577">
        <f t="shared" si="35"/>
        <v>7.55</v>
      </c>
      <c r="G2253" s="1027">
        <v>7.47</v>
      </c>
      <c r="J2253" s="570" t="s">
        <v>5368</v>
      </c>
      <c r="K2253" s="645">
        <f>IFERROR(VLOOKUP(J2253,REAJUSTE!A:Y,25,FALSE),"")</f>
        <v>1.012</v>
      </c>
    </row>
    <row r="2254" spans="1:11" ht="27" x14ac:dyDescent="0.25">
      <c r="A2254" s="1025">
        <v>1917420</v>
      </c>
      <c r="B2254" s="1026" t="s">
        <v>7850</v>
      </c>
      <c r="C2254" s="1025" t="s">
        <v>272</v>
      </c>
      <c r="D2254" s="577">
        <f t="shared" si="35"/>
        <v>8</v>
      </c>
      <c r="G2254" s="1027">
        <v>7.91</v>
      </c>
      <c r="J2254" s="570" t="s">
        <v>5368</v>
      </c>
      <c r="K2254" s="645">
        <f>IFERROR(VLOOKUP(J2254,REAJUSTE!A:Y,25,FALSE),"")</f>
        <v>1.012</v>
      </c>
    </row>
    <row r="2255" spans="1:11" ht="27" x14ac:dyDescent="0.25">
      <c r="A2255" s="1025">
        <v>1917421</v>
      </c>
      <c r="B2255" s="1026" t="s">
        <v>7851</v>
      </c>
      <c r="C2255" s="1025" t="s">
        <v>272</v>
      </c>
      <c r="D2255" s="577">
        <f t="shared" si="35"/>
        <v>8.73</v>
      </c>
      <c r="G2255" s="1027">
        <v>8.6300000000000008</v>
      </c>
      <c r="J2255" s="570" t="s">
        <v>5368</v>
      </c>
      <c r="K2255" s="645">
        <f>IFERROR(VLOOKUP(J2255,REAJUSTE!A:Y,25,FALSE),"")</f>
        <v>1.012</v>
      </c>
    </row>
    <row r="2256" spans="1:11" ht="27" x14ac:dyDescent="0.25">
      <c r="A2256" s="1025">
        <v>1917422</v>
      </c>
      <c r="B2256" s="1026" t="s">
        <v>7852</v>
      </c>
      <c r="C2256" s="1025" t="s">
        <v>272</v>
      </c>
      <c r="D2256" s="577">
        <f t="shared" si="35"/>
        <v>9.15</v>
      </c>
      <c r="G2256" s="1027">
        <v>9.0500000000000007</v>
      </c>
      <c r="J2256" s="570" t="s">
        <v>5368</v>
      </c>
      <c r="K2256" s="645">
        <f>IFERROR(VLOOKUP(J2256,REAJUSTE!A:Y,25,FALSE),"")</f>
        <v>1.012</v>
      </c>
    </row>
    <row r="2257" spans="1:11" ht="27" x14ac:dyDescent="0.25">
      <c r="A2257" s="1025">
        <v>1917423</v>
      </c>
      <c r="B2257" s="1026" t="s">
        <v>7853</v>
      </c>
      <c r="C2257" s="1025" t="s">
        <v>272</v>
      </c>
      <c r="D2257" s="577">
        <f t="shared" si="35"/>
        <v>9.59</v>
      </c>
      <c r="G2257" s="1027">
        <v>9.48</v>
      </c>
      <c r="J2257" s="570" t="s">
        <v>5368</v>
      </c>
      <c r="K2257" s="645">
        <f>IFERROR(VLOOKUP(J2257,REAJUSTE!A:Y,25,FALSE),"")</f>
        <v>1.012</v>
      </c>
    </row>
    <row r="2258" spans="1:11" ht="27" x14ac:dyDescent="0.25">
      <c r="A2258" s="1025">
        <v>1917424</v>
      </c>
      <c r="B2258" s="1026" t="s">
        <v>7854</v>
      </c>
      <c r="C2258" s="1025" t="s">
        <v>272</v>
      </c>
      <c r="D2258" s="577">
        <f t="shared" si="35"/>
        <v>10.029999999999999</v>
      </c>
      <c r="G2258" s="1027">
        <v>9.92</v>
      </c>
      <c r="J2258" s="570" t="s">
        <v>5368</v>
      </c>
      <c r="K2258" s="645">
        <f>IFERROR(VLOOKUP(J2258,REAJUSTE!A:Y,25,FALSE),"")</f>
        <v>1.012</v>
      </c>
    </row>
    <row r="2259" spans="1:11" ht="27" x14ac:dyDescent="0.25">
      <c r="A2259" s="1025">
        <v>1917425</v>
      </c>
      <c r="B2259" s="1026" t="s">
        <v>7855</v>
      </c>
      <c r="C2259" s="1025" t="s">
        <v>272</v>
      </c>
      <c r="D2259" s="577">
        <f t="shared" si="35"/>
        <v>10.92</v>
      </c>
      <c r="G2259" s="1027">
        <v>10.8</v>
      </c>
      <c r="J2259" s="570" t="s">
        <v>5368</v>
      </c>
      <c r="K2259" s="645">
        <f>IFERROR(VLOOKUP(J2259,REAJUSTE!A:Y,25,FALSE),"")</f>
        <v>1.012</v>
      </c>
    </row>
    <row r="2260" spans="1:11" ht="27" x14ac:dyDescent="0.25">
      <c r="A2260" s="1025">
        <v>1917426</v>
      </c>
      <c r="B2260" s="1026" t="s">
        <v>7856</v>
      </c>
      <c r="C2260" s="1025" t="s">
        <v>272</v>
      </c>
      <c r="D2260" s="577">
        <f t="shared" si="35"/>
        <v>11.86</v>
      </c>
      <c r="G2260" s="1027">
        <v>11.72</v>
      </c>
      <c r="J2260" s="570" t="s">
        <v>5368</v>
      </c>
      <c r="K2260" s="645">
        <f>IFERROR(VLOOKUP(J2260,REAJUSTE!A:Y,25,FALSE),"")</f>
        <v>1.012</v>
      </c>
    </row>
    <row r="2261" spans="1:11" ht="27" x14ac:dyDescent="0.25">
      <c r="A2261" s="1025">
        <v>1917427</v>
      </c>
      <c r="B2261" s="1026" t="s">
        <v>7857</v>
      </c>
      <c r="C2261" s="1025" t="s">
        <v>272</v>
      </c>
      <c r="D2261" s="577">
        <f t="shared" si="35"/>
        <v>13.52</v>
      </c>
      <c r="G2261" s="1027">
        <v>13.36</v>
      </c>
      <c r="J2261" s="570" t="s">
        <v>5368</v>
      </c>
      <c r="K2261" s="645">
        <f>IFERROR(VLOOKUP(J2261,REAJUSTE!A:Y,25,FALSE),"")</f>
        <v>1.012</v>
      </c>
    </row>
    <row r="2262" spans="1:11" ht="27" x14ac:dyDescent="0.25">
      <c r="A2262" s="1025">
        <v>1917428</v>
      </c>
      <c r="B2262" s="1026" t="s">
        <v>7858</v>
      </c>
      <c r="C2262" s="1025" t="s">
        <v>272</v>
      </c>
      <c r="D2262" s="577">
        <f t="shared" si="35"/>
        <v>15.47</v>
      </c>
      <c r="G2262" s="1027">
        <v>15.29</v>
      </c>
      <c r="J2262" s="570" t="s">
        <v>5368</v>
      </c>
      <c r="K2262" s="645">
        <f>IFERROR(VLOOKUP(J2262,REAJUSTE!A:Y,25,FALSE),"")</f>
        <v>1.012</v>
      </c>
    </row>
    <row r="2263" spans="1:11" ht="27" x14ac:dyDescent="0.25">
      <c r="A2263" s="1025">
        <v>1917429</v>
      </c>
      <c r="B2263" s="1026" t="s">
        <v>7859</v>
      </c>
      <c r="C2263" s="1025" t="s">
        <v>272</v>
      </c>
      <c r="D2263" s="577">
        <f t="shared" si="35"/>
        <v>17.510000000000002</v>
      </c>
      <c r="G2263" s="1027">
        <v>17.309999999999999</v>
      </c>
      <c r="J2263" s="570" t="s">
        <v>5368</v>
      </c>
      <c r="K2263" s="645">
        <f>IFERROR(VLOOKUP(J2263,REAJUSTE!A:Y,25,FALSE),"")</f>
        <v>1.012</v>
      </c>
    </row>
    <row r="2264" spans="1:11" ht="27" x14ac:dyDescent="0.25">
      <c r="A2264" s="1025">
        <v>1917430</v>
      </c>
      <c r="B2264" s="1026" t="s">
        <v>7860</v>
      </c>
      <c r="C2264" s="1025" t="s">
        <v>272</v>
      </c>
      <c r="D2264" s="577">
        <f t="shared" si="35"/>
        <v>20.25</v>
      </c>
      <c r="G2264" s="1027">
        <v>20.010000000000002</v>
      </c>
      <c r="J2264" s="570" t="s">
        <v>5368</v>
      </c>
      <c r="K2264" s="645">
        <f>IFERROR(VLOOKUP(J2264,REAJUSTE!A:Y,25,FALSE),"")</f>
        <v>1.012</v>
      </c>
    </row>
    <row r="2265" spans="1:11" ht="27" x14ac:dyDescent="0.25">
      <c r="A2265" s="1025">
        <v>1917431</v>
      </c>
      <c r="B2265" s="1026" t="s">
        <v>7861</v>
      </c>
      <c r="C2265" s="1025" t="s">
        <v>272</v>
      </c>
      <c r="D2265" s="577">
        <f t="shared" si="35"/>
        <v>22.64</v>
      </c>
      <c r="G2265" s="1027">
        <v>22.38</v>
      </c>
      <c r="J2265" s="570" t="s">
        <v>5368</v>
      </c>
      <c r="K2265" s="645">
        <f>IFERROR(VLOOKUP(J2265,REAJUSTE!A:Y,25,FALSE),"")</f>
        <v>1.012</v>
      </c>
    </row>
    <row r="2266" spans="1:11" ht="27" x14ac:dyDescent="0.25">
      <c r="A2266" s="1025">
        <v>1917432</v>
      </c>
      <c r="B2266" s="1026" t="s">
        <v>7862</v>
      </c>
      <c r="C2266" s="1025" t="s">
        <v>272</v>
      </c>
      <c r="D2266" s="577">
        <f t="shared" si="35"/>
        <v>25.74</v>
      </c>
      <c r="G2266" s="1027">
        <v>25.44</v>
      </c>
      <c r="J2266" s="570" t="s">
        <v>5368</v>
      </c>
      <c r="K2266" s="645">
        <f>IFERROR(VLOOKUP(J2266,REAJUSTE!A:Y,25,FALSE),"")</f>
        <v>1.012</v>
      </c>
    </row>
    <row r="2267" spans="1:11" ht="27" x14ac:dyDescent="0.25">
      <c r="A2267" s="1025">
        <v>1917433</v>
      </c>
      <c r="B2267" s="1026" t="s">
        <v>7863</v>
      </c>
      <c r="C2267" s="1025" t="s">
        <v>272</v>
      </c>
      <c r="D2267" s="577">
        <f t="shared" si="35"/>
        <v>28.92</v>
      </c>
      <c r="G2267" s="1027">
        <v>28.58</v>
      </c>
      <c r="J2267" s="570" t="s">
        <v>5368</v>
      </c>
      <c r="K2267" s="645">
        <f>IFERROR(VLOOKUP(J2267,REAJUSTE!A:Y,25,FALSE),"")</f>
        <v>1.012</v>
      </c>
    </row>
    <row r="2268" spans="1:11" ht="27" x14ac:dyDescent="0.25">
      <c r="A2268" s="1025">
        <v>1917434</v>
      </c>
      <c r="B2268" s="1026" t="s">
        <v>7864</v>
      </c>
      <c r="C2268" s="1025" t="s">
        <v>272</v>
      </c>
      <c r="D2268" s="577">
        <f t="shared" si="35"/>
        <v>32.700000000000003</v>
      </c>
      <c r="G2268" s="1027">
        <v>32.32</v>
      </c>
      <c r="J2268" s="570" t="s">
        <v>5368</v>
      </c>
      <c r="K2268" s="645">
        <f>IFERROR(VLOOKUP(J2268,REAJUSTE!A:Y,25,FALSE),"")</f>
        <v>1.012</v>
      </c>
    </row>
    <row r="2269" spans="1:11" ht="27" x14ac:dyDescent="0.25">
      <c r="A2269" s="1025">
        <v>1917435</v>
      </c>
      <c r="B2269" s="1026" t="s">
        <v>7865</v>
      </c>
      <c r="C2269" s="1025" t="s">
        <v>272</v>
      </c>
      <c r="D2269" s="577">
        <f t="shared" si="35"/>
        <v>37.229999999999997</v>
      </c>
      <c r="G2269" s="1027">
        <v>36.79</v>
      </c>
      <c r="J2269" s="570" t="s">
        <v>5368</v>
      </c>
      <c r="K2269" s="645">
        <f>IFERROR(VLOOKUP(J2269,REAJUSTE!A:Y,25,FALSE),"")</f>
        <v>1.012</v>
      </c>
    </row>
    <row r="2270" spans="1:11" ht="27" x14ac:dyDescent="0.25">
      <c r="A2270" s="1025">
        <v>1917436</v>
      </c>
      <c r="B2270" s="1026" t="s">
        <v>7866</v>
      </c>
      <c r="C2270" s="1025" t="s">
        <v>272</v>
      </c>
      <c r="D2270" s="577">
        <f t="shared" si="35"/>
        <v>41.33</v>
      </c>
      <c r="G2270" s="1027">
        <v>40.840000000000003</v>
      </c>
      <c r="J2270" s="570" t="s">
        <v>5368</v>
      </c>
      <c r="K2270" s="645">
        <f>IFERROR(VLOOKUP(J2270,REAJUSTE!A:Y,25,FALSE),"")</f>
        <v>1.012</v>
      </c>
    </row>
    <row r="2271" spans="1:11" ht="27" x14ac:dyDescent="0.25">
      <c r="A2271" s="1025">
        <v>1917437</v>
      </c>
      <c r="B2271" s="1026" t="s">
        <v>7867</v>
      </c>
      <c r="C2271" s="1025" t="s">
        <v>272</v>
      </c>
      <c r="D2271" s="577">
        <f t="shared" si="35"/>
        <v>46.57</v>
      </c>
      <c r="G2271" s="1027">
        <v>46.02</v>
      </c>
      <c r="J2271" s="570" t="s">
        <v>5368</v>
      </c>
      <c r="K2271" s="645">
        <f>IFERROR(VLOOKUP(J2271,REAJUSTE!A:Y,25,FALSE),"")</f>
        <v>1.012</v>
      </c>
    </row>
    <row r="2272" spans="1:11" ht="27" x14ac:dyDescent="0.25">
      <c r="A2272" s="1025">
        <v>1917438</v>
      </c>
      <c r="B2272" s="1026" t="s">
        <v>7868</v>
      </c>
      <c r="C2272" s="1025" t="s">
        <v>272</v>
      </c>
      <c r="D2272" s="577">
        <f t="shared" si="35"/>
        <v>50.24</v>
      </c>
      <c r="G2272" s="1027">
        <v>49.65</v>
      </c>
      <c r="J2272" s="570" t="s">
        <v>5368</v>
      </c>
      <c r="K2272" s="645">
        <f>IFERROR(VLOOKUP(J2272,REAJUSTE!A:Y,25,FALSE),"")</f>
        <v>1.012</v>
      </c>
    </row>
    <row r="2273" spans="1:11" ht="27" x14ac:dyDescent="0.25">
      <c r="A2273" s="1025">
        <v>1917439</v>
      </c>
      <c r="B2273" s="1026" t="s">
        <v>7869</v>
      </c>
      <c r="C2273" s="1025" t="s">
        <v>272</v>
      </c>
      <c r="D2273" s="577">
        <f t="shared" si="35"/>
        <v>53.51</v>
      </c>
      <c r="G2273" s="1027">
        <v>52.88</v>
      </c>
      <c r="J2273" s="570" t="s">
        <v>5368</v>
      </c>
      <c r="K2273" s="645">
        <f>IFERROR(VLOOKUP(J2273,REAJUSTE!A:Y,25,FALSE),"")</f>
        <v>1.012</v>
      </c>
    </row>
    <row r="2274" spans="1:11" ht="27" x14ac:dyDescent="0.25">
      <c r="A2274" s="1025">
        <v>1917412</v>
      </c>
      <c r="B2274" s="1026" t="s">
        <v>7870</v>
      </c>
      <c r="C2274" s="1025" t="s">
        <v>272</v>
      </c>
      <c r="D2274" s="577">
        <f t="shared" si="35"/>
        <v>4.24</v>
      </c>
      <c r="G2274" s="1027">
        <v>4.1900000000000004</v>
      </c>
      <c r="J2274" s="570" t="s">
        <v>5368</v>
      </c>
      <c r="K2274" s="645">
        <f>IFERROR(VLOOKUP(J2274,REAJUSTE!A:Y,25,FALSE),"")</f>
        <v>1.012</v>
      </c>
    </row>
    <row r="2275" spans="1:11" ht="27" x14ac:dyDescent="0.25">
      <c r="A2275" s="1025">
        <v>1917413</v>
      </c>
      <c r="B2275" s="1026" t="s">
        <v>7871</v>
      </c>
      <c r="C2275" s="1025" t="s">
        <v>272</v>
      </c>
      <c r="D2275" s="577">
        <f t="shared" si="35"/>
        <v>4.7300000000000004</v>
      </c>
      <c r="G2275" s="1027">
        <v>4.68</v>
      </c>
      <c r="J2275" s="570" t="s">
        <v>5368</v>
      </c>
      <c r="K2275" s="645">
        <f>IFERROR(VLOOKUP(J2275,REAJUSTE!A:Y,25,FALSE),"")</f>
        <v>1.012</v>
      </c>
    </row>
    <row r="2276" spans="1:11" ht="27" x14ac:dyDescent="0.25">
      <c r="A2276" s="1025">
        <v>1917414</v>
      </c>
      <c r="B2276" s="1026" t="s">
        <v>7872</v>
      </c>
      <c r="C2276" s="1025" t="s">
        <v>272</v>
      </c>
      <c r="D2276" s="577">
        <f t="shared" si="35"/>
        <v>5.23</v>
      </c>
      <c r="G2276" s="1027">
        <v>5.17</v>
      </c>
      <c r="J2276" s="570" t="s">
        <v>5368</v>
      </c>
      <c r="K2276" s="645">
        <f>IFERROR(VLOOKUP(J2276,REAJUSTE!A:Y,25,FALSE),"")</f>
        <v>1.012</v>
      </c>
    </row>
    <row r="2277" spans="1:11" ht="27" x14ac:dyDescent="0.25">
      <c r="A2277" s="1025">
        <v>1917733</v>
      </c>
      <c r="B2277" s="1026" t="s">
        <v>7873</v>
      </c>
      <c r="C2277" s="1025" t="s">
        <v>272</v>
      </c>
      <c r="D2277" s="577">
        <f t="shared" si="35"/>
        <v>3.95</v>
      </c>
      <c r="G2277" s="1027">
        <v>3.91</v>
      </c>
      <c r="J2277" s="570" t="s">
        <v>5368</v>
      </c>
      <c r="K2277" s="645">
        <f>IFERROR(VLOOKUP(J2277,REAJUSTE!A:Y,25,FALSE),"")</f>
        <v>1.012</v>
      </c>
    </row>
    <row r="2278" spans="1:11" ht="18" x14ac:dyDescent="0.25">
      <c r="A2278" s="1025">
        <v>1917049</v>
      </c>
      <c r="B2278" s="1026" t="s">
        <v>7874</v>
      </c>
      <c r="C2278" s="1025" t="s">
        <v>272</v>
      </c>
      <c r="D2278" s="577">
        <f t="shared" si="35"/>
        <v>12.21</v>
      </c>
      <c r="G2278" s="1027">
        <v>12.07</v>
      </c>
      <c r="J2278" s="570" t="s">
        <v>5368</v>
      </c>
      <c r="K2278" s="645">
        <f>IFERROR(VLOOKUP(J2278,REAJUSTE!A:Y,25,FALSE),"")</f>
        <v>1.012</v>
      </c>
    </row>
    <row r="2279" spans="1:11" ht="18" x14ac:dyDescent="0.25">
      <c r="A2279" s="1025">
        <v>1917050</v>
      </c>
      <c r="B2279" s="1026" t="s">
        <v>7875</v>
      </c>
      <c r="C2279" s="1025" t="s">
        <v>272</v>
      </c>
      <c r="D2279" s="577">
        <f t="shared" si="35"/>
        <v>12.43</v>
      </c>
      <c r="G2279" s="1027">
        <v>12.29</v>
      </c>
      <c r="J2279" s="570" t="s">
        <v>5368</v>
      </c>
      <c r="K2279" s="645">
        <f>IFERROR(VLOOKUP(J2279,REAJUSTE!A:Y,25,FALSE),"")</f>
        <v>1.012</v>
      </c>
    </row>
    <row r="2280" spans="1:11" ht="18" x14ac:dyDescent="0.25">
      <c r="A2280" s="1025">
        <v>1917051</v>
      </c>
      <c r="B2280" s="1026" t="s">
        <v>7876</v>
      </c>
      <c r="C2280" s="1025" t="s">
        <v>272</v>
      </c>
      <c r="D2280" s="577">
        <f t="shared" si="35"/>
        <v>12.66</v>
      </c>
      <c r="G2280" s="1027">
        <v>12.51</v>
      </c>
      <c r="J2280" s="570" t="s">
        <v>5368</v>
      </c>
      <c r="K2280" s="645">
        <f>IFERROR(VLOOKUP(J2280,REAJUSTE!A:Y,25,FALSE),"")</f>
        <v>1.012</v>
      </c>
    </row>
    <row r="2281" spans="1:11" ht="18" x14ac:dyDescent="0.25">
      <c r="A2281" s="1025">
        <v>1917052</v>
      </c>
      <c r="B2281" s="1026" t="s">
        <v>7877</v>
      </c>
      <c r="C2281" s="1025" t="s">
        <v>272</v>
      </c>
      <c r="D2281" s="577">
        <f t="shared" si="35"/>
        <v>12.9</v>
      </c>
      <c r="G2281" s="1027">
        <v>12.75</v>
      </c>
      <c r="J2281" s="570" t="s">
        <v>5368</v>
      </c>
      <c r="K2281" s="645">
        <f>IFERROR(VLOOKUP(J2281,REAJUSTE!A:Y,25,FALSE),"")</f>
        <v>1.012</v>
      </c>
    </row>
    <row r="2282" spans="1:11" ht="18" x14ac:dyDescent="0.25">
      <c r="A2282" s="1025">
        <v>1917053</v>
      </c>
      <c r="B2282" s="1026" t="s">
        <v>7878</v>
      </c>
      <c r="C2282" s="1025" t="s">
        <v>272</v>
      </c>
      <c r="D2282" s="577">
        <f t="shared" si="35"/>
        <v>13.15</v>
      </c>
      <c r="G2282" s="1027">
        <v>13</v>
      </c>
      <c r="J2282" s="570" t="s">
        <v>5368</v>
      </c>
      <c r="K2282" s="645">
        <f>IFERROR(VLOOKUP(J2282,REAJUSTE!A:Y,25,FALSE),"")</f>
        <v>1.012</v>
      </c>
    </row>
    <row r="2283" spans="1:11" ht="18" x14ac:dyDescent="0.25">
      <c r="A2283" s="1025">
        <v>1917054</v>
      </c>
      <c r="B2283" s="1026" t="s">
        <v>7879</v>
      </c>
      <c r="C2283" s="1025" t="s">
        <v>272</v>
      </c>
      <c r="D2283" s="577">
        <f t="shared" si="35"/>
        <v>13.28</v>
      </c>
      <c r="G2283" s="1027">
        <v>13.13</v>
      </c>
      <c r="J2283" s="570" t="s">
        <v>5368</v>
      </c>
      <c r="K2283" s="645">
        <f>IFERROR(VLOOKUP(J2283,REAJUSTE!A:Y,25,FALSE),"")</f>
        <v>1.012</v>
      </c>
    </row>
    <row r="2284" spans="1:11" ht="18" x14ac:dyDescent="0.25">
      <c r="A2284" s="1025">
        <v>1901553</v>
      </c>
      <c r="B2284" s="1026" t="s">
        <v>7880</v>
      </c>
      <c r="C2284" s="1025" t="s">
        <v>272</v>
      </c>
      <c r="D2284" s="577">
        <f t="shared" si="35"/>
        <v>8.2200000000000006</v>
      </c>
      <c r="G2284" s="1027">
        <v>8.1300000000000008</v>
      </c>
      <c r="J2284" s="570" t="s">
        <v>5368</v>
      </c>
      <c r="K2284" s="645">
        <f>IFERROR(VLOOKUP(J2284,REAJUSTE!A:Y,25,FALSE),"")</f>
        <v>1.012</v>
      </c>
    </row>
    <row r="2285" spans="1:11" ht="18" x14ac:dyDescent="0.25">
      <c r="A2285" s="1025">
        <v>1901554</v>
      </c>
      <c r="B2285" s="1026" t="s">
        <v>7881</v>
      </c>
      <c r="C2285" s="1025" t="s">
        <v>272</v>
      </c>
      <c r="D2285" s="577">
        <f t="shared" si="35"/>
        <v>8.2899999999999991</v>
      </c>
      <c r="G2285" s="1027">
        <v>8.1999999999999993</v>
      </c>
      <c r="J2285" s="570" t="s">
        <v>5368</v>
      </c>
      <c r="K2285" s="645">
        <f>IFERROR(VLOOKUP(J2285,REAJUSTE!A:Y,25,FALSE),"")</f>
        <v>1.012</v>
      </c>
    </row>
    <row r="2286" spans="1:11" ht="18" x14ac:dyDescent="0.25">
      <c r="A2286" s="1025">
        <v>1901555</v>
      </c>
      <c r="B2286" s="1026" t="s">
        <v>7882</v>
      </c>
      <c r="C2286" s="1025" t="s">
        <v>272</v>
      </c>
      <c r="D2286" s="577">
        <f t="shared" si="35"/>
        <v>8.35</v>
      </c>
      <c r="G2286" s="1027">
        <v>8.26</v>
      </c>
      <c r="J2286" s="570" t="s">
        <v>5368</v>
      </c>
      <c r="K2286" s="645">
        <f>IFERROR(VLOOKUP(J2286,REAJUSTE!A:Y,25,FALSE),"")</f>
        <v>1.012</v>
      </c>
    </row>
    <row r="2287" spans="1:11" ht="18" x14ac:dyDescent="0.25">
      <c r="A2287" s="1025">
        <v>1901556</v>
      </c>
      <c r="B2287" s="1026" t="s">
        <v>7883</v>
      </c>
      <c r="C2287" s="1025" t="s">
        <v>272</v>
      </c>
      <c r="D2287" s="577">
        <f t="shared" si="35"/>
        <v>8.42</v>
      </c>
      <c r="G2287" s="1027">
        <v>8.33</v>
      </c>
      <c r="J2287" s="570" t="s">
        <v>5368</v>
      </c>
      <c r="K2287" s="645">
        <f>IFERROR(VLOOKUP(J2287,REAJUSTE!A:Y,25,FALSE),"")</f>
        <v>1.012</v>
      </c>
    </row>
    <row r="2288" spans="1:11" ht="18" x14ac:dyDescent="0.25">
      <c r="A2288" s="1025">
        <v>1901557</v>
      </c>
      <c r="B2288" s="1026" t="s">
        <v>7884</v>
      </c>
      <c r="C2288" s="1025" t="s">
        <v>272</v>
      </c>
      <c r="D2288" s="577">
        <f t="shared" si="35"/>
        <v>8.51</v>
      </c>
      <c r="G2288" s="1027">
        <v>8.41</v>
      </c>
      <c r="J2288" s="570" t="s">
        <v>5368</v>
      </c>
      <c r="K2288" s="645">
        <f>IFERROR(VLOOKUP(J2288,REAJUSTE!A:Y,25,FALSE),"")</f>
        <v>1.012</v>
      </c>
    </row>
    <row r="2289" spans="1:11" ht="18" x14ac:dyDescent="0.25">
      <c r="A2289" s="1025">
        <v>1901558</v>
      </c>
      <c r="B2289" s="1026" t="s">
        <v>7885</v>
      </c>
      <c r="C2289" s="1025" t="s">
        <v>272</v>
      </c>
      <c r="D2289" s="577">
        <f t="shared" si="35"/>
        <v>8.5500000000000007</v>
      </c>
      <c r="G2289" s="1027">
        <v>8.4499999999999993</v>
      </c>
      <c r="J2289" s="570" t="s">
        <v>5368</v>
      </c>
      <c r="K2289" s="645">
        <f>IFERROR(VLOOKUP(J2289,REAJUSTE!A:Y,25,FALSE),"")</f>
        <v>1.012</v>
      </c>
    </row>
    <row r="2290" spans="1:11" ht="18" x14ac:dyDescent="0.25">
      <c r="A2290" s="1025">
        <v>1901560</v>
      </c>
      <c r="B2290" s="1026" t="s">
        <v>7886</v>
      </c>
      <c r="C2290" s="1025" t="s">
        <v>272</v>
      </c>
      <c r="D2290" s="577">
        <f t="shared" si="35"/>
        <v>10.89</v>
      </c>
      <c r="G2290" s="1027">
        <v>10.77</v>
      </c>
      <c r="J2290" s="570" t="s">
        <v>5368</v>
      </c>
      <c r="K2290" s="645">
        <f>IFERROR(VLOOKUP(J2290,REAJUSTE!A:Y,25,FALSE),"")</f>
        <v>1.012</v>
      </c>
    </row>
    <row r="2291" spans="1:11" ht="18" x14ac:dyDescent="0.25">
      <c r="A2291" s="1025">
        <v>1901561</v>
      </c>
      <c r="B2291" s="1026" t="s">
        <v>7887</v>
      </c>
      <c r="C2291" s="1025" t="s">
        <v>272</v>
      </c>
      <c r="D2291" s="577">
        <f t="shared" si="35"/>
        <v>10.95</v>
      </c>
      <c r="G2291" s="1027">
        <v>10.83</v>
      </c>
      <c r="J2291" s="570" t="s">
        <v>5368</v>
      </c>
      <c r="K2291" s="645">
        <f>IFERROR(VLOOKUP(J2291,REAJUSTE!A:Y,25,FALSE),"")</f>
        <v>1.012</v>
      </c>
    </row>
    <row r="2292" spans="1:11" ht="18" x14ac:dyDescent="0.25">
      <c r="A2292" s="1025">
        <v>1901562</v>
      </c>
      <c r="B2292" s="1026" t="s">
        <v>7888</v>
      </c>
      <c r="C2292" s="1025" t="s">
        <v>272</v>
      </c>
      <c r="D2292" s="577">
        <f t="shared" si="35"/>
        <v>11.02</v>
      </c>
      <c r="G2292" s="1027">
        <v>10.89</v>
      </c>
      <c r="J2292" s="570" t="s">
        <v>5368</v>
      </c>
      <c r="K2292" s="645">
        <f>IFERROR(VLOOKUP(J2292,REAJUSTE!A:Y,25,FALSE),"")</f>
        <v>1.012</v>
      </c>
    </row>
    <row r="2293" spans="1:11" ht="18" x14ac:dyDescent="0.25">
      <c r="A2293" s="1025">
        <v>1901563</v>
      </c>
      <c r="B2293" s="1026" t="s">
        <v>7889</v>
      </c>
      <c r="C2293" s="1025" t="s">
        <v>272</v>
      </c>
      <c r="D2293" s="577">
        <f t="shared" si="35"/>
        <v>11.09</v>
      </c>
      <c r="G2293" s="1027">
        <v>10.96</v>
      </c>
      <c r="J2293" s="570" t="s">
        <v>5368</v>
      </c>
      <c r="K2293" s="645">
        <f>IFERROR(VLOOKUP(J2293,REAJUSTE!A:Y,25,FALSE),"")</f>
        <v>1.012</v>
      </c>
    </row>
    <row r="2294" spans="1:11" ht="18" x14ac:dyDescent="0.25">
      <c r="A2294" s="1025">
        <v>1901564</v>
      </c>
      <c r="B2294" s="1026" t="s">
        <v>7890</v>
      </c>
      <c r="C2294" s="1025" t="s">
        <v>272</v>
      </c>
      <c r="D2294" s="577">
        <f t="shared" si="35"/>
        <v>11.16</v>
      </c>
      <c r="G2294" s="1027">
        <v>11.03</v>
      </c>
      <c r="J2294" s="570" t="s">
        <v>5368</v>
      </c>
      <c r="K2294" s="645">
        <f>IFERROR(VLOOKUP(J2294,REAJUSTE!A:Y,25,FALSE),"")</f>
        <v>1.012</v>
      </c>
    </row>
    <row r="2295" spans="1:11" ht="18" x14ac:dyDescent="0.25">
      <c r="A2295" s="1025">
        <v>1901559</v>
      </c>
      <c r="B2295" s="1026" t="s">
        <v>7891</v>
      </c>
      <c r="C2295" s="1025" t="s">
        <v>272</v>
      </c>
      <c r="D2295" s="577">
        <f t="shared" si="35"/>
        <v>11.2</v>
      </c>
      <c r="G2295" s="1027">
        <v>11.07</v>
      </c>
      <c r="J2295" s="570" t="s">
        <v>5368</v>
      </c>
      <c r="K2295" s="645">
        <f>IFERROR(VLOOKUP(J2295,REAJUSTE!A:Y,25,FALSE),"")</f>
        <v>1.012</v>
      </c>
    </row>
    <row r="2296" spans="1:11" ht="18" x14ac:dyDescent="0.25">
      <c r="A2296" s="1025">
        <v>1917085</v>
      </c>
      <c r="B2296" s="1026" t="s">
        <v>7892</v>
      </c>
      <c r="C2296" s="1025" t="s">
        <v>272</v>
      </c>
      <c r="D2296" s="577">
        <f t="shared" si="35"/>
        <v>8.65</v>
      </c>
      <c r="G2296" s="1027">
        <v>8.5500000000000007</v>
      </c>
      <c r="J2296" s="570" t="s">
        <v>5368</v>
      </c>
      <c r="K2296" s="645">
        <f>IFERROR(VLOOKUP(J2296,REAJUSTE!A:Y,25,FALSE),"")</f>
        <v>1.012</v>
      </c>
    </row>
    <row r="2297" spans="1:11" ht="18" x14ac:dyDescent="0.25">
      <c r="A2297" s="1025">
        <v>1917086</v>
      </c>
      <c r="B2297" s="1026" t="s">
        <v>7893</v>
      </c>
      <c r="C2297" s="1025" t="s">
        <v>272</v>
      </c>
      <c r="D2297" s="577">
        <f t="shared" si="35"/>
        <v>8.7899999999999991</v>
      </c>
      <c r="G2297" s="1027">
        <v>8.69</v>
      </c>
      <c r="J2297" s="570" t="s">
        <v>5368</v>
      </c>
      <c r="K2297" s="645">
        <f>IFERROR(VLOOKUP(J2297,REAJUSTE!A:Y,25,FALSE),"")</f>
        <v>1.012</v>
      </c>
    </row>
    <row r="2298" spans="1:11" ht="18" x14ac:dyDescent="0.25">
      <c r="A2298" s="1025">
        <v>1917087</v>
      </c>
      <c r="B2298" s="1026" t="s">
        <v>7894</v>
      </c>
      <c r="C2298" s="1025" t="s">
        <v>272</v>
      </c>
      <c r="D2298" s="577">
        <f t="shared" si="35"/>
        <v>8.93</v>
      </c>
      <c r="G2298" s="1027">
        <v>8.83</v>
      </c>
      <c r="J2298" s="570" t="s">
        <v>5368</v>
      </c>
      <c r="K2298" s="645">
        <f>IFERROR(VLOOKUP(J2298,REAJUSTE!A:Y,25,FALSE),"")</f>
        <v>1.012</v>
      </c>
    </row>
    <row r="2299" spans="1:11" ht="18" x14ac:dyDescent="0.25">
      <c r="A2299" s="1025">
        <v>1917088</v>
      </c>
      <c r="B2299" s="1026" t="s">
        <v>7895</v>
      </c>
      <c r="C2299" s="1025" t="s">
        <v>272</v>
      </c>
      <c r="D2299" s="577">
        <f t="shared" si="35"/>
        <v>9.07</v>
      </c>
      <c r="G2299" s="1027">
        <v>8.9700000000000006</v>
      </c>
      <c r="J2299" s="570" t="s">
        <v>5368</v>
      </c>
      <c r="K2299" s="645">
        <f>IFERROR(VLOOKUP(J2299,REAJUSTE!A:Y,25,FALSE),"")</f>
        <v>1.012</v>
      </c>
    </row>
    <row r="2300" spans="1:11" ht="18" x14ac:dyDescent="0.25">
      <c r="A2300" s="1025">
        <v>1917089</v>
      </c>
      <c r="B2300" s="1026" t="s">
        <v>7896</v>
      </c>
      <c r="C2300" s="1025" t="s">
        <v>272</v>
      </c>
      <c r="D2300" s="577">
        <f t="shared" si="35"/>
        <v>9.23</v>
      </c>
      <c r="G2300" s="1027">
        <v>9.1300000000000008</v>
      </c>
      <c r="J2300" s="570" t="s">
        <v>5368</v>
      </c>
      <c r="K2300" s="645">
        <f>IFERROR(VLOOKUP(J2300,REAJUSTE!A:Y,25,FALSE),"")</f>
        <v>1.012</v>
      </c>
    </row>
    <row r="2301" spans="1:11" ht="18" x14ac:dyDescent="0.25">
      <c r="A2301" s="1025">
        <v>1917090</v>
      </c>
      <c r="B2301" s="1026" t="s">
        <v>7897</v>
      </c>
      <c r="C2301" s="1025" t="s">
        <v>272</v>
      </c>
      <c r="D2301" s="577">
        <f t="shared" si="35"/>
        <v>9.32</v>
      </c>
      <c r="G2301" s="1027">
        <v>9.2100000000000009</v>
      </c>
      <c r="J2301" s="570" t="s">
        <v>5368</v>
      </c>
      <c r="K2301" s="645">
        <f>IFERROR(VLOOKUP(J2301,REAJUSTE!A:Y,25,FALSE),"")</f>
        <v>1.012</v>
      </c>
    </row>
    <row r="2302" spans="1:11" ht="18" x14ac:dyDescent="0.25">
      <c r="A2302" s="1025">
        <v>1901566</v>
      </c>
      <c r="B2302" s="1026" t="s">
        <v>7898</v>
      </c>
      <c r="C2302" s="1025" t="s">
        <v>272</v>
      </c>
      <c r="D2302" s="577">
        <f t="shared" si="35"/>
        <v>13.63</v>
      </c>
      <c r="G2302" s="1027">
        <v>13.47</v>
      </c>
      <c r="J2302" s="570" t="s">
        <v>5368</v>
      </c>
      <c r="K2302" s="645">
        <f>IFERROR(VLOOKUP(J2302,REAJUSTE!A:Y,25,FALSE),"")</f>
        <v>1.012</v>
      </c>
    </row>
    <row r="2303" spans="1:11" ht="18" x14ac:dyDescent="0.25">
      <c r="A2303" s="1025">
        <v>1901567</v>
      </c>
      <c r="B2303" s="1026" t="s">
        <v>7899</v>
      </c>
      <c r="C2303" s="1025" t="s">
        <v>272</v>
      </c>
      <c r="D2303" s="577">
        <f t="shared" si="35"/>
        <v>13.69</v>
      </c>
      <c r="G2303" s="1027">
        <v>13.53</v>
      </c>
      <c r="J2303" s="570" t="s">
        <v>5368</v>
      </c>
      <c r="K2303" s="645">
        <f>IFERROR(VLOOKUP(J2303,REAJUSTE!A:Y,25,FALSE),"")</f>
        <v>1.012</v>
      </c>
    </row>
    <row r="2304" spans="1:11" ht="18" x14ac:dyDescent="0.25">
      <c r="A2304" s="1025">
        <v>1901568</v>
      </c>
      <c r="B2304" s="1026" t="s">
        <v>7900</v>
      </c>
      <c r="C2304" s="1025" t="s">
        <v>272</v>
      </c>
      <c r="D2304" s="577">
        <f t="shared" si="35"/>
        <v>13.75</v>
      </c>
      <c r="G2304" s="1027">
        <v>13.59</v>
      </c>
      <c r="J2304" s="570" t="s">
        <v>5368</v>
      </c>
      <c r="K2304" s="645">
        <f>IFERROR(VLOOKUP(J2304,REAJUSTE!A:Y,25,FALSE),"")</f>
        <v>1.012</v>
      </c>
    </row>
    <row r="2305" spans="1:11" ht="18" x14ac:dyDescent="0.25">
      <c r="A2305" s="1025">
        <v>1901569</v>
      </c>
      <c r="B2305" s="1026" t="s">
        <v>7901</v>
      </c>
      <c r="C2305" s="1025" t="s">
        <v>272</v>
      </c>
      <c r="D2305" s="577">
        <f t="shared" si="35"/>
        <v>13.82</v>
      </c>
      <c r="G2305" s="1027">
        <v>13.66</v>
      </c>
      <c r="J2305" s="570" t="s">
        <v>5368</v>
      </c>
      <c r="K2305" s="645">
        <f>IFERROR(VLOOKUP(J2305,REAJUSTE!A:Y,25,FALSE),"")</f>
        <v>1.012</v>
      </c>
    </row>
    <row r="2306" spans="1:11" ht="18" x14ac:dyDescent="0.25">
      <c r="A2306" s="1025">
        <v>1901570</v>
      </c>
      <c r="B2306" s="1026" t="s">
        <v>7902</v>
      </c>
      <c r="C2306" s="1025" t="s">
        <v>272</v>
      </c>
      <c r="D2306" s="577">
        <f t="shared" si="35"/>
        <v>13.89</v>
      </c>
      <c r="G2306" s="1027">
        <v>13.73</v>
      </c>
      <c r="J2306" s="570" t="s">
        <v>5368</v>
      </c>
      <c r="K2306" s="645">
        <f>IFERROR(VLOOKUP(J2306,REAJUSTE!A:Y,25,FALSE),"")</f>
        <v>1.012</v>
      </c>
    </row>
    <row r="2307" spans="1:11" ht="18" x14ac:dyDescent="0.25">
      <c r="A2307" s="1025">
        <v>1901565</v>
      </c>
      <c r="B2307" s="1026" t="s">
        <v>7903</v>
      </c>
      <c r="C2307" s="1025" t="s">
        <v>272</v>
      </c>
      <c r="D2307" s="577">
        <f t="shared" si="35"/>
        <v>13.92</v>
      </c>
      <c r="G2307" s="1027">
        <v>13.76</v>
      </c>
      <c r="J2307" s="570" t="s">
        <v>5368</v>
      </c>
      <c r="K2307" s="645">
        <f>IFERROR(VLOOKUP(J2307,REAJUSTE!A:Y,25,FALSE),"")</f>
        <v>1.012</v>
      </c>
    </row>
    <row r="2308" spans="1:11" ht="18" x14ac:dyDescent="0.25">
      <c r="A2308" s="1025">
        <v>1917121</v>
      </c>
      <c r="B2308" s="1026" t="s">
        <v>7904</v>
      </c>
      <c r="C2308" s="1025" t="s">
        <v>272</v>
      </c>
      <c r="D2308" s="577">
        <f t="shared" si="35"/>
        <v>8.2899999999999991</v>
      </c>
      <c r="G2308" s="1027">
        <v>8.1999999999999993</v>
      </c>
      <c r="J2308" s="570" t="s">
        <v>5368</v>
      </c>
      <c r="K2308" s="645">
        <f>IFERROR(VLOOKUP(J2308,REAJUSTE!A:Y,25,FALSE),"")</f>
        <v>1.012</v>
      </c>
    </row>
    <row r="2309" spans="1:11" ht="18" x14ac:dyDescent="0.25">
      <c r="A2309" s="1025">
        <v>1917122</v>
      </c>
      <c r="B2309" s="1026" t="s">
        <v>7905</v>
      </c>
      <c r="C2309" s="1025" t="s">
        <v>272</v>
      </c>
      <c r="D2309" s="577">
        <f t="shared" si="35"/>
        <v>8.4</v>
      </c>
      <c r="G2309" s="1027">
        <v>8.31</v>
      </c>
      <c r="J2309" s="570" t="s">
        <v>5368</v>
      </c>
      <c r="K2309" s="645">
        <f>IFERROR(VLOOKUP(J2309,REAJUSTE!A:Y,25,FALSE),"")</f>
        <v>1.012</v>
      </c>
    </row>
    <row r="2310" spans="1:11" ht="18" x14ac:dyDescent="0.25">
      <c r="A2310" s="1025">
        <v>1917123</v>
      </c>
      <c r="B2310" s="1026" t="s">
        <v>7906</v>
      </c>
      <c r="C2310" s="1025" t="s">
        <v>272</v>
      </c>
      <c r="D2310" s="577">
        <f t="shared" si="35"/>
        <v>8.52</v>
      </c>
      <c r="G2310" s="1027">
        <v>8.42</v>
      </c>
      <c r="J2310" s="570" t="s">
        <v>5368</v>
      </c>
      <c r="K2310" s="645">
        <f>IFERROR(VLOOKUP(J2310,REAJUSTE!A:Y,25,FALSE),"")</f>
        <v>1.012</v>
      </c>
    </row>
    <row r="2311" spans="1:11" ht="18" x14ac:dyDescent="0.25">
      <c r="A2311" s="1025">
        <v>1917124</v>
      </c>
      <c r="B2311" s="1026" t="s">
        <v>7907</v>
      </c>
      <c r="C2311" s="1025" t="s">
        <v>272</v>
      </c>
      <c r="D2311" s="577">
        <f t="shared" si="35"/>
        <v>8.64</v>
      </c>
      <c r="G2311" s="1027">
        <v>8.5399999999999991</v>
      </c>
      <c r="J2311" s="570" t="s">
        <v>5368</v>
      </c>
      <c r="K2311" s="645">
        <f>IFERROR(VLOOKUP(J2311,REAJUSTE!A:Y,25,FALSE),"")</f>
        <v>1.012</v>
      </c>
    </row>
    <row r="2312" spans="1:11" ht="18" x14ac:dyDescent="0.25">
      <c r="A2312" s="1025">
        <v>1917125</v>
      </c>
      <c r="B2312" s="1026" t="s">
        <v>7908</v>
      </c>
      <c r="C2312" s="1025" t="s">
        <v>272</v>
      </c>
      <c r="D2312" s="577">
        <f t="shared" si="35"/>
        <v>8.77</v>
      </c>
      <c r="G2312" s="1027">
        <v>8.67</v>
      </c>
      <c r="J2312" s="570" t="s">
        <v>5368</v>
      </c>
      <c r="K2312" s="645">
        <f>IFERROR(VLOOKUP(J2312,REAJUSTE!A:Y,25,FALSE),"")</f>
        <v>1.012</v>
      </c>
    </row>
    <row r="2313" spans="1:11" ht="18" x14ac:dyDescent="0.25">
      <c r="A2313" s="1025">
        <v>1917126</v>
      </c>
      <c r="B2313" s="1026" t="s">
        <v>7909</v>
      </c>
      <c r="C2313" s="1025" t="s">
        <v>272</v>
      </c>
      <c r="D2313" s="577">
        <f t="shared" si="35"/>
        <v>8.84</v>
      </c>
      <c r="G2313" s="1027">
        <v>8.74</v>
      </c>
      <c r="J2313" s="570" t="s">
        <v>5368</v>
      </c>
      <c r="K2313" s="645">
        <f>IFERROR(VLOOKUP(J2313,REAJUSTE!A:Y,25,FALSE),"")</f>
        <v>1.012</v>
      </c>
    </row>
    <row r="2314" spans="1:11" ht="18" x14ac:dyDescent="0.25">
      <c r="A2314" s="1025">
        <v>1917157</v>
      </c>
      <c r="B2314" s="1026" t="s">
        <v>7910</v>
      </c>
      <c r="C2314" s="1025" t="s">
        <v>272</v>
      </c>
      <c r="D2314" s="577">
        <f t="shared" ref="D2314:D2377" si="36">TRUNC(G2314*K2314,2)</f>
        <v>7.91</v>
      </c>
      <c r="G2314" s="1027">
        <v>7.82</v>
      </c>
      <c r="J2314" s="570" t="s">
        <v>5368</v>
      </c>
      <c r="K2314" s="645">
        <f>IFERROR(VLOOKUP(J2314,REAJUSTE!A:Y,25,FALSE),"")</f>
        <v>1.012</v>
      </c>
    </row>
    <row r="2315" spans="1:11" ht="18" x14ac:dyDescent="0.25">
      <c r="A2315" s="1025">
        <v>1917158</v>
      </c>
      <c r="B2315" s="1026" t="s">
        <v>7911</v>
      </c>
      <c r="C2315" s="1025" t="s">
        <v>272</v>
      </c>
      <c r="D2315" s="577">
        <f t="shared" si="36"/>
        <v>8.01</v>
      </c>
      <c r="G2315" s="1027">
        <v>7.92</v>
      </c>
      <c r="J2315" s="570" t="s">
        <v>5368</v>
      </c>
      <c r="K2315" s="645">
        <f>IFERROR(VLOOKUP(J2315,REAJUSTE!A:Y,25,FALSE),"")</f>
        <v>1.012</v>
      </c>
    </row>
    <row r="2316" spans="1:11" ht="18" x14ac:dyDescent="0.25">
      <c r="A2316" s="1025">
        <v>1917159</v>
      </c>
      <c r="B2316" s="1026" t="s">
        <v>7912</v>
      </c>
      <c r="C2316" s="1025" t="s">
        <v>272</v>
      </c>
      <c r="D2316" s="577">
        <f t="shared" si="36"/>
        <v>8.11</v>
      </c>
      <c r="G2316" s="1027">
        <v>8.02</v>
      </c>
      <c r="J2316" s="570" t="s">
        <v>5368</v>
      </c>
      <c r="K2316" s="645">
        <f>IFERROR(VLOOKUP(J2316,REAJUSTE!A:Y,25,FALSE),"")</f>
        <v>1.012</v>
      </c>
    </row>
    <row r="2317" spans="1:11" ht="18" x14ac:dyDescent="0.25">
      <c r="A2317" s="1025">
        <v>1917160</v>
      </c>
      <c r="B2317" s="1026" t="s">
        <v>7913</v>
      </c>
      <c r="C2317" s="1025" t="s">
        <v>272</v>
      </c>
      <c r="D2317" s="577">
        <f t="shared" si="36"/>
        <v>8.2100000000000009</v>
      </c>
      <c r="G2317" s="1027">
        <v>8.1199999999999992</v>
      </c>
      <c r="J2317" s="570" t="s">
        <v>5368</v>
      </c>
      <c r="K2317" s="645">
        <f>IFERROR(VLOOKUP(J2317,REAJUSTE!A:Y,25,FALSE),"")</f>
        <v>1.012</v>
      </c>
    </row>
    <row r="2318" spans="1:11" ht="18" x14ac:dyDescent="0.25">
      <c r="A2318" s="1025">
        <v>1917161</v>
      </c>
      <c r="B2318" s="1026" t="s">
        <v>7914</v>
      </c>
      <c r="C2318" s="1025" t="s">
        <v>272</v>
      </c>
      <c r="D2318" s="577">
        <f t="shared" si="36"/>
        <v>8.33</v>
      </c>
      <c r="G2318" s="1027">
        <v>8.24</v>
      </c>
      <c r="J2318" s="570" t="s">
        <v>5368</v>
      </c>
      <c r="K2318" s="645">
        <f>IFERROR(VLOOKUP(J2318,REAJUSTE!A:Y,25,FALSE),"")</f>
        <v>1.012</v>
      </c>
    </row>
    <row r="2319" spans="1:11" ht="18" x14ac:dyDescent="0.25">
      <c r="A2319" s="1025">
        <v>1917162</v>
      </c>
      <c r="B2319" s="1026" t="s">
        <v>7915</v>
      </c>
      <c r="C2319" s="1025" t="s">
        <v>272</v>
      </c>
      <c r="D2319" s="577">
        <f t="shared" si="36"/>
        <v>8.39</v>
      </c>
      <c r="G2319" s="1027">
        <v>8.3000000000000007</v>
      </c>
      <c r="J2319" s="570" t="s">
        <v>5368</v>
      </c>
      <c r="K2319" s="645">
        <f>IFERROR(VLOOKUP(J2319,REAJUSTE!A:Y,25,FALSE),"")</f>
        <v>1.012</v>
      </c>
    </row>
    <row r="2320" spans="1:11" ht="18" x14ac:dyDescent="0.25">
      <c r="A2320" s="1025">
        <v>1917193</v>
      </c>
      <c r="B2320" s="1026" t="s">
        <v>7916</v>
      </c>
      <c r="C2320" s="1025" t="s">
        <v>272</v>
      </c>
      <c r="D2320" s="577">
        <f t="shared" si="36"/>
        <v>8.7799999999999994</v>
      </c>
      <c r="G2320" s="1027">
        <v>8.68</v>
      </c>
      <c r="J2320" s="570" t="s">
        <v>5368</v>
      </c>
      <c r="K2320" s="645">
        <f>IFERROR(VLOOKUP(J2320,REAJUSTE!A:Y,25,FALSE),"")</f>
        <v>1.012</v>
      </c>
    </row>
    <row r="2321" spans="1:11" ht="18" x14ac:dyDescent="0.25">
      <c r="A2321" s="1025">
        <v>1917194</v>
      </c>
      <c r="B2321" s="1026" t="s">
        <v>7917</v>
      </c>
      <c r="C2321" s="1025" t="s">
        <v>272</v>
      </c>
      <c r="D2321" s="577">
        <f t="shared" si="36"/>
        <v>8.8699999999999992</v>
      </c>
      <c r="G2321" s="1027">
        <v>8.77</v>
      </c>
      <c r="J2321" s="570" t="s">
        <v>5368</v>
      </c>
      <c r="K2321" s="645">
        <f>IFERROR(VLOOKUP(J2321,REAJUSTE!A:Y,25,FALSE),"")</f>
        <v>1.012</v>
      </c>
    </row>
    <row r="2322" spans="1:11" ht="18" x14ac:dyDescent="0.25">
      <c r="A2322" s="1025">
        <v>1917195</v>
      </c>
      <c r="B2322" s="1026" t="s">
        <v>7918</v>
      </c>
      <c r="C2322" s="1025" t="s">
        <v>272</v>
      </c>
      <c r="D2322" s="577">
        <f t="shared" si="36"/>
        <v>8.9600000000000009</v>
      </c>
      <c r="G2322" s="1027">
        <v>8.86</v>
      </c>
      <c r="J2322" s="570" t="s">
        <v>5368</v>
      </c>
      <c r="K2322" s="645">
        <f>IFERROR(VLOOKUP(J2322,REAJUSTE!A:Y,25,FALSE),"")</f>
        <v>1.012</v>
      </c>
    </row>
    <row r="2323" spans="1:11" ht="18" x14ac:dyDescent="0.25">
      <c r="A2323" s="1025">
        <v>1917196</v>
      </c>
      <c r="B2323" s="1026" t="s">
        <v>7919</v>
      </c>
      <c r="C2323" s="1025" t="s">
        <v>272</v>
      </c>
      <c r="D2323" s="577">
        <f t="shared" si="36"/>
        <v>9.06</v>
      </c>
      <c r="G2323" s="1027">
        <v>8.9600000000000009</v>
      </c>
      <c r="J2323" s="570" t="s">
        <v>5368</v>
      </c>
      <c r="K2323" s="645">
        <f>IFERROR(VLOOKUP(J2323,REAJUSTE!A:Y,25,FALSE),"")</f>
        <v>1.012</v>
      </c>
    </row>
    <row r="2324" spans="1:11" ht="18" x14ac:dyDescent="0.25">
      <c r="A2324" s="1025">
        <v>1917197</v>
      </c>
      <c r="B2324" s="1026" t="s">
        <v>7920</v>
      </c>
      <c r="C2324" s="1025" t="s">
        <v>272</v>
      </c>
      <c r="D2324" s="577">
        <f t="shared" si="36"/>
        <v>9.16</v>
      </c>
      <c r="G2324" s="1027">
        <v>9.06</v>
      </c>
      <c r="J2324" s="570" t="s">
        <v>5368</v>
      </c>
      <c r="K2324" s="645">
        <f>IFERROR(VLOOKUP(J2324,REAJUSTE!A:Y,25,FALSE),"")</f>
        <v>1.012</v>
      </c>
    </row>
    <row r="2325" spans="1:11" ht="18" x14ac:dyDescent="0.25">
      <c r="A2325" s="1025">
        <v>1917198</v>
      </c>
      <c r="B2325" s="1026" t="s">
        <v>7921</v>
      </c>
      <c r="C2325" s="1025" t="s">
        <v>272</v>
      </c>
      <c r="D2325" s="577">
        <f t="shared" si="36"/>
        <v>9.2100000000000009</v>
      </c>
      <c r="G2325" s="1027">
        <v>9.11</v>
      </c>
      <c r="J2325" s="570" t="s">
        <v>5368</v>
      </c>
      <c r="K2325" s="645">
        <f>IFERROR(VLOOKUP(J2325,REAJUSTE!A:Y,25,FALSE),"")</f>
        <v>1.012</v>
      </c>
    </row>
    <row r="2326" spans="1:11" ht="18" x14ac:dyDescent="0.25">
      <c r="A2326" s="1025">
        <v>1917013</v>
      </c>
      <c r="B2326" s="1026" t="s">
        <v>7922</v>
      </c>
      <c r="C2326" s="1025" t="s">
        <v>272</v>
      </c>
      <c r="D2326" s="577">
        <f t="shared" si="36"/>
        <v>16.559999999999999</v>
      </c>
      <c r="G2326" s="1027">
        <v>16.37</v>
      </c>
      <c r="J2326" s="570" t="s">
        <v>5368</v>
      </c>
      <c r="K2326" s="645">
        <f>IFERROR(VLOOKUP(J2326,REAJUSTE!A:Y,25,FALSE),"")</f>
        <v>1.012</v>
      </c>
    </row>
    <row r="2327" spans="1:11" ht="18" x14ac:dyDescent="0.25">
      <c r="A2327" s="1025">
        <v>1917014</v>
      </c>
      <c r="B2327" s="1026" t="s">
        <v>7923</v>
      </c>
      <c r="C2327" s="1025" t="s">
        <v>272</v>
      </c>
      <c r="D2327" s="577">
        <f t="shared" si="36"/>
        <v>16.88</v>
      </c>
      <c r="G2327" s="1027">
        <v>16.68</v>
      </c>
      <c r="J2327" s="570" t="s">
        <v>5368</v>
      </c>
      <c r="K2327" s="645">
        <f>IFERROR(VLOOKUP(J2327,REAJUSTE!A:Y,25,FALSE),"")</f>
        <v>1.012</v>
      </c>
    </row>
    <row r="2328" spans="1:11" ht="18" x14ac:dyDescent="0.25">
      <c r="A2328" s="1025">
        <v>1917015</v>
      </c>
      <c r="B2328" s="1026" t="s">
        <v>7924</v>
      </c>
      <c r="C2328" s="1025" t="s">
        <v>272</v>
      </c>
      <c r="D2328" s="577">
        <f t="shared" si="36"/>
        <v>17.2</v>
      </c>
      <c r="G2328" s="1027">
        <v>17</v>
      </c>
      <c r="J2328" s="570" t="s">
        <v>5368</v>
      </c>
      <c r="K2328" s="645">
        <f>IFERROR(VLOOKUP(J2328,REAJUSTE!A:Y,25,FALSE),"")</f>
        <v>1.012</v>
      </c>
    </row>
    <row r="2329" spans="1:11" ht="18" x14ac:dyDescent="0.25">
      <c r="A2329" s="1025">
        <v>1917016</v>
      </c>
      <c r="B2329" s="1026" t="s">
        <v>7925</v>
      </c>
      <c r="C2329" s="1025" t="s">
        <v>272</v>
      </c>
      <c r="D2329" s="577">
        <f t="shared" si="36"/>
        <v>17.54</v>
      </c>
      <c r="G2329" s="1027">
        <v>17.34</v>
      </c>
      <c r="J2329" s="570" t="s">
        <v>5368</v>
      </c>
      <c r="K2329" s="645">
        <f>IFERROR(VLOOKUP(J2329,REAJUSTE!A:Y,25,FALSE),"")</f>
        <v>1.012</v>
      </c>
    </row>
    <row r="2330" spans="1:11" ht="18" x14ac:dyDescent="0.25">
      <c r="A2330" s="1025">
        <v>1917017</v>
      </c>
      <c r="B2330" s="1026" t="s">
        <v>7926</v>
      </c>
      <c r="C2330" s="1025" t="s">
        <v>272</v>
      </c>
      <c r="D2330" s="577">
        <f t="shared" si="36"/>
        <v>17.91</v>
      </c>
      <c r="G2330" s="1027">
        <v>17.7</v>
      </c>
      <c r="J2330" s="570" t="s">
        <v>5368</v>
      </c>
      <c r="K2330" s="645">
        <f>IFERROR(VLOOKUP(J2330,REAJUSTE!A:Y,25,FALSE),"")</f>
        <v>1.012</v>
      </c>
    </row>
    <row r="2331" spans="1:11" ht="18" x14ac:dyDescent="0.25">
      <c r="A2331" s="1025">
        <v>1917018</v>
      </c>
      <c r="B2331" s="1026" t="s">
        <v>7927</v>
      </c>
      <c r="C2331" s="1025" t="s">
        <v>272</v>
      </c>
      <c r="D2331" s="577">
        <f t="shared" si="36"/>
        <v>18.09</v>
      </c>
      <c r="G2331" s="1027">
        <v>17.88</v>
      </c>
      <c r="J2331" s="570" t="s">
        <v>5368</v>
      </c>
      <c r="K2331" s="645">
        <f>IFERROR(VLOOKUP(J2331,REAJUSTE!A:Y,25,FALSE),"")</f>
        <v>1.012</v>
      </c>
    </row>
    <row r="2332" spans="1:11" ht="27" x14ac:dyDescent="0.25">
      <c r="A2332" s="1025">
        <v>1917623</v>
      </c>
      <c r="B2332" s="1026" t="s">
        <v>7928</v>
      </c>
      <c r="C2332" s="1025" t="s">
        <v>272</v>
      </c>
      <c r="D2332" s="577">
        <f t="shared" si="36"/>
        <v>19.54</v>
      </c>
      <c r="G2332" s="1027">
        <v>19.309999999999999</v>
      </c>
      <c r="J2332" s="570" t="s">
        <v>5368</v>
      </c>
      <c r="K2332" s="645">
        <f>IFERROR(VLOOKUP(J2332,REAJUSTE!A:Y,25,FALSE),"")</f>
        <v>1.012</v>
      </c>
    </row>
    <row r="2333" spans="1:11" ht="27" x14ac:dyDescent="0.25">
      <c r="A2333" s="1025">
        <v>1917624</v>
      </c>
      <c r="B2333" s="1026" t="s">
        <v>7929</v>
      </c>
      <c r="C2333" s="1025" t="s">
        <v>272</v>
      </c>
      <c r="D2333" s="577">
        <f t="shared" si="36"/>
        <v>24.62</v>
      </c>
      <c r="G2333" s="1027">
        <v>24.33</v>
      </c>
      <c r="J2333" s="570" t="s">
        <v>5368</v>
      </c>
      <c r="K2333" s="645">
        <f>IFERROR(VLOOKUP(J2333,REAJUSTE!A:Y,25,FALSE),"")</f>
        <v>1.012</v>
      </c>
    </row>
    <row r="2334" spans="1:11" ht="27" x14ac:dyDescent="0.25">
      <c r="A2334" s="1025">
        <v>1917625</v>
      </c>
      <c r="B2334" s="1026" t="s">
        <v>7930</v>
      </c>
      <c r="C2334" s="1025" t="s">
        <v>272</v>
      </c>
      <c r="D2334" s="577">
        <f t="shared" si="36"/>
        <v>30.86</v>
      </c>
      <c r="G2334" s="1027">
        <v>30.5</v>
      </c>
      <c r="J2334" s="570" t="s">
        <v>5368</v>
      </c>
      <c r="K2334" s="645">
        <f>IFERROR(VLOOKUP(J2334,REAJUSTE!A:Y,25,FALSE),"")</f>
        <v>1.012</v>
      </c>
    </row>
    <row r="2335" spans="1:11" ht="27" x14ac:dyDescent="0.25">
      <c r="A2335" s="1025">
        <v>1917626</v>
      </c>
      <c r="B2335" s="1026" t="s">
        <v>7931</v>
      </c>
      <c r="C2335" s="1025" t="s">
        <v>272</v>
      </c>
      <c r="D2335" s="577">
        <f t="shared" si="36"/>
        <v>37.729999999999997</v>
      </c>
      <c r="G2335" s="1027">
        <v>37.29</v>
      </c>
      <c r="J2335" s="570" t="s">
        <v>5368</v>
      </c>
      <c r="K2335" s="645">
        <f>IFERROR(VLOOKUP(J2335,REAJUSTE!A:Y,25,FALSE),"")</f>
        <v>1.012</v>
      </c>
    </row>
    <row r="2336" spans="1:11" ht="27" x14ac:dyDescent="0.25">
      <c r="A2336" s="1025">
        <v>1917627</v>
      </c>
      <c r="B2336" s="1026" t="s">
        <v>7932</v>
      </c>
      <c r="C2336" s="1025" t="s">
        <v>272</v>
      </c>
      <c r="D2336" s="577">
        <f t="shared" si="36"/>
        <v>45.36</v>
      </c>
      <c r="G2336" s="1027">
        <v>44.83</v>
      </c>
      <c r="J2336" s="570" t="s">
        <v>5368</v>
      </c>
      <c r="K2336" s="645">
        <f>IFERROR(VLOOKUP(J2336,REAJUSTE!A:Y,25,FALSE),"")</f>
        <v>1.012</v>
      </c>
    </row>
    <row r="2337" spans="1:11" ht="27" x14ac:dyDescent="0.25">
      <c r="A2337" s="1025">
        <v>1917628</v>
      </c>
      <c r="B2337" s="1026" t="s">
        <v>7933</v>
      </c>
      <c r="C2337" s="1025" t="s">
        <v>272</v>
      </c>
      <c r="D2337" s="577">
        <f t="shared" si="36"/>
        <v>53.05</v>
      </c>
      <c r="G2337" s="1027">
        <v>52.43</v>
      </c>
      <c r="J2337" s="570" t="s">
        <v>5368</v>
      </c>
      <c r="K2337" s="645">
        <f>IFERROR(VLOOKUP(J2337,REAJUSTE!A:Y,25,FALSE),"")</f>
        <v>1.012</v>
      </c>
    </row>
    <row r="2338" spans="1:11" ht="27" x14ac:dyDescent="0.25">
      <c r="A2338" s="1025">
        <v>1917620</v>
      </c>
      <c r="B2338" s="1026" t="s">
        <v>7934</v>
      </c>
      <c r="C2338" s="1025" t="s">
        <v>272</v>
      </c>
      <c r="D2338" s="577">
        <f t="shared" si="36"/>
        <v>9.15</v>
      </c>
      <c r="G2338" s="1027">
        <v>9.0500000000000007</v>
      </c>
      <c r="J2338" s="570" t="s">
        <v>5368</v>
      </c>
      <c r="K2338" s="645">
        <f>IFERROR(VLOOKUP(J2338,REAJUSTE!A:Y,25,FALSE),"")</f>
        <v>1.012</v>
      </c>
    </row>
    <row r="2339" spans="1:11" ht="27" x14ac:dyDescent="0.25">
      <c r="A2339" s="1025">
        <v>1917621</v>
      </c>
      <c r="B2339" s="1026" t="s">
        <v>7935</v>
      </c>
      <c r="C2339" s="1025" t="s">
        <v>272</v>
      </c>
      <c r="D2339" s="577">
        <f t="shared" si="36"/>
        <v>10.66</v>
      </c>
      <c r="G2339" s="1027">
        <v>10.54</v>
      </c>
      <c r="J2339" s="570" t="s">
        <v>5368</v>
      </c>
      <c r="K2339" s="645">
        <f>IFERROR(VLOOKUP(J2339,REAJUSTE!A:Y,25,FALSE),"")</f>
        <v>1.012</v>
      </c>
    </row>
    <row r="2340" spans="1:11" ht="27" x14ac:dyDescent="0.25">
      <c r="A2340" s="1025">
        <v>1917622</v>
      </c>
      <c r="B2340" s="1026" t="s">
        <v>7936</v>
      </c>
      <c r="C2340" s="1025" t="s">
        <v>272</v>
      </c>
      <c r="D2340" s="577">
        <f t="shared" si="36"/>
        <v>13.3</v>
      </c>
      <c r="G2340" s="1027">
        <v>13.15</v>
      </c>
      <c r="J2340" s="570" t="s">
        <v>5368</v>
      </c>
      <c r="K2340" s="645">
        <f>IFERROR(VLOOKUP(J2340,REAJUSTE!A:Y,25,FALSE),"")</f>
        <v>1.012</v>
      </c>
    </row>
    <row r="2341" spans="1:11" ht="27" x14ac:dyDescent="0.25">
      <c r="A2341" s="1025">
        <v>1917741</v>
      </c>
      <c r="B2341" s="1026" t="s">
        <v>7937</v>
      </c>
      <c r="C2341" s="1025" t="s">
        <v>272</v>
      </c>
      <c r="D2341" s="577">
        <f t="shared" si="36"/>
        <v>8.48</v>
      </c>
      <c r="G2341" s="1027">
        <v>8.3800000000000008</v>
      </c>
      <c r="J2341" s="570" t="s">
        <v>5368</v>
      </c>
      <c r="K2341" s="645">
        <f>IFERROR(VLOOKUP(J2341,REAJUSTE!A:Y,25,FALSE),"")</f>
        <v>1.012</v>
      </c>
    </row>
    <row r="2342" spans="1:11" ht="27" x14ac:dyDescent="0.25">
      <c r="A2342" s="1025">
        <v>1917269</v>
      </c>
      <c r="B2342" s="1026" t="s">
        <v>7938</v>
      </c>
      <c r="C2342" s="1025" t="s">
        <v>272</v>
      </c>
      <c r="D2342" s="577">
        <f t="shared" si="36"/>
        <v>23.78</v>
      </c>
      <c r="G2342" s="1027">
        <v>23.5</v>
      </c>
      <c r="J2342" s="570" t="s">
        <v>5368</v>
      </c>
      <c r="K2342" s="645">
        <f>IFERROR(VLOOKUP(J2342,REAJUSTE!A:Y,25,FALSE),"")</f>
        <v>1.012</v>
      </c>
    </row>
    <row r="2343" spans="1:11" ht="27" x14ac:dyDescent="0.25">
      <c r="A2343" s="1025">
        <v>1917270</v>
      </c>
      <c r="B2343" s="1026" t="s">
        <v>7939</v>
      </c>
      <c r="C2343" s="1025" t="s">
        <v>272</v>
      </c>
      <c r="D2343" s="577">
        <f t="shared" si="36"/>
        <v>32.06</v>
      </c>
      <c r="G2343" s="1027">
        <v>31.68</v>
      </c>
      <c r="J2343" s="570" t="s">
        <v>5368</v>
      </c>
      <c r="K2343" s="645">
        <f>IFERROR(VLOOKUP(J2343,REAJUSTE!A:Y,25,FALSE),"")</f>
        <v>1.012</v>
      </c>
    </row>
    <row r="2344" spans="1:11" ht="27" x14ac:dyDescent="0.25">
      <c r="A2344" s="1025">
        <v>1917266</v>
      </c>
      <c r="B2344" s="1026" t="s">
        <v>7940</v>
      </c>
      <c r="C2344" s="1025" t="s">
        <v>272</v>
      </c>
      <c r="D2344" s="577">
        <f t="shared" si="36"/>
        <v>7.8</v>
      </c>
      <c r="G2344" s="1027">
        <v>7.71</v>
      </c>
      <c r="J2344" s="570" t="s">
        <v>5368</v>
      </c>
      <c r="K2344" s="645">
        <f>IFERROR(VLOOKUP(J2344,REAJUSTE!A:Y,25,FALSE),"")</f>
        <v>1.012</v>
      </c>
    </row>
    <row r="2345" spans="1:11" ht="27" x14ac:dyDescent="0.25">
      <c r="A2345" s="1025">
        <v>1917267</v>
      </c>
      <c r="B2345" s="1026" t="s">
        <v>7941</v>
      </c>
      <c r="C2345" s="1025" t="s">
        <v>272</v>
      </c>
      <c r="D2345" s="577">
        <f t="shared" si="36"/>
        <v>11.31</v>
      </c>
      <c r="G2345" s="1027">
        <v>11.18</v>
      </c>
      <c r="J2345" s="570" t="s">
        <v>5368</v>
      </c>
      <c r="K2345" s="645">
        <f>IFERROR(VLOOKUP(J2345,REAJUSTE!A:Y,25,FALSE),"")</f>
        <v>1.012</v>
      </c>
    </row>
    <row r="2346" spans="1:11" ht="27" x14ac:dyDescent="0.25">
      <c r="A2346" s="1025">
        <v>1917268</v>
      </c>
      <c r="B2346" s="1026" t="s">
        <v>7942</v>
      </c>
      <c r="C2346" s="1025" t="s">
        <v>272</v>
      </c>
      <c r="D2346" s="577">
        <f t="shared" si="36"/>
        <v>17.25</v>
      </c>
      <c r="G2346" s="1027">
        <v>17.05</v>
      </c>
      <c r="J2346" s="570" t="s">
        <v>5368</v>
      </c>
      <c r="K2346" s="645">
        <f>IFERROR(VLOOKUP(J2346,REAJUSTE!A:Y,25,FALSE),"")</f>
        <v>1.012</v>
      </c>
    </row>
    <row r="2347" spans="1:11" ht="27" x14ac:dyDescent="0.25">
      <c r="A2347" s="1025">
        <v>1917728</v>
      </c>
      <c r="B2347" s="1026" t="s">
        <v>7943</v>
      </c>
      <c r="C2347" s="1025" t="s">
        <v>272</v>
      </c>
      <c r="D2347" s="577">
        <f t="shared" si="36"/>
        <v>7.19</v>
      </c>
      <c r="G2347" s="1027">
        <v>7.11</v>
      </c>
      <c r="J2347" s="570" t="s">
        <v>5368</v>
      </c>
      <c r="K2347" s="645">
        <f>IFERROR(VLOOKUP(J2347,REAJUSTE!A:Y,25,FALSE),"")</f>
        <v>1.012</v>
      </c>
    </row>
    <row r="2348" spans="1:11" ht="27" x14ac:dyDescent="0.25">
      <c r="A2348" s="1025">
        <v>1917358</v>
      </c>
      <c r="B2348" s="1026" t="s">
        <v>7944</v>
      </c>
      <c r="C2348" s="1025" t="s">
        <v>272</v>
      </c>
      <c r="D2348" s="577">
        <f t="shared" si="36"/>
        <v>7.29</v>
      </c>
      <c r="G2348" s="1027">
        <v>7.21</v>
      </c>
      <c r="J2348" s="570" t="s">
        <v>5368</v>
      </c>
      <c r="K2348" s="645">
        <f>IFERROR(VLOOKUP(J2348,REAJUSTE!A:Y,25,FALSE),"")</f>
        <v>1.012</v>
      </c>
    </row>
    <row r="2349" spans="1:11" ht="27" x14ac:dyDescent="0.25">
      <c r="A2349" s="1025">
        <v>1917362</v>
      </c>
      <c r="B2349" s="1026" t="s">
        <v>7945</v>
      </c>
      <c r="C2349" s="1025" t="s">
        <v>272</v>
      </c>
      <c r="D2349" s="577">
        <f t="shared" si="36"/>
        <v>34.99</v>
      </c>
      <c r="G2349" s="1027">
        <v>34.58</v>
      </c>
      <c r="J2349" s="570" t="s">
        <v>5368</v>
      </c>
      <c r="K2349" s="645">
        <f>IFERROR(VLOOKUP(J2349,REAJUSTE!A:Y,25,FALSE),"")</f>
        <v>1.012</v>
      </c>
    </row>
    <row r="2350" spans="1:11" ht="27" x14ac:dyDescent="0.25">
      <c r="A2350" s="1025">
        <v>1917363</v>
      </c>
      <c r="B2350" s="1026" t="s">
        <v>7946</v>
      </c>
      <c r="C2350" s="1025" t="s">
        <v>272</v>
      </c>
      <c r="D2350" s="577">
        <f t="shared" si="36"/>
        <v>42.65</v>
      </c>
      <c r="G2350" s="1027">
        <v>42.15</v>
      </c>
      <c r="J2350" s="570" t="s">
        <v>5368</v>
      </c>
      <c r="K2350" s="645">
        <f>IFERROR(VLOOKUP(J2350,REAJUSTE!A:Y,25,FALSE),"")</f>
        <v>1.012</v>
      </c>
    </row>
    <row r="2351" spans="1:11" ht="27" x14ac:dyDescent="0.25">
      <c r="A2351" s="1025">
        <v>1917359</v>
      </c>
      <c r="B2351" s="1026" t="s">
        <v>7947</v>
      </c>
      <c r="C2351" s="1025" t="s">
        <v>272</v>
      </c>
      <c r="D2351" s="577">
        <f t="shared" si="36"/>
        <v>10.27</v>
      </c>
      <c r="G2351" s="1027">
        <v>10.15</v>
      </c>
      <c r="J2351" s="570" t="s">
        <v>5368</v>
      </c>
      <c r="K2351" s="645">
        <f>IFERROR(VLOOKUP(J2351,REAJUSTE!A:Y,25,FALSE),"")</f>
        <v>1.012</v>
      </c>
    </row>
    <row r="2352" spans="1:11" ht="27" x14ac:dyDescent="0.25">
      <c r="A2352" s="1025">
        <v>1917360</v>
      </c>
      <c r="B2352" s="1026" t="s">
        <v>7948</v>
      </c>
      <c r="C2352" s="1025" t="s">
        <v>272</v>
      </c>
      <c r="D2352" s="577">
        <f t="shared" si="36"/>
        <v>16.77</v>
      </c>
      <c r="G2352" s="1027">
        <v>16.579999999999998</v>
      </c>
      <c r="J2352" s="570" t="s">
        <v>5368</v>
      </c>
      <c r="K2352" s="645">
        <f>IFERROR(VLOOKUP(J2352,REAJUSTE!A:Y,25,FALSE),"")</f>
        <v>1.012</v>
      </c>
    </row>
    <row r="2353" spans="1:11" ht="27" x14ac:dyDescent="0.25">
      <c r="A2353" s="1025">
        <v>1917361</v>
      </c>
      <c r="B2353" s="1026" t="s">
        <v>7949</v>
      </c>
      <c r="C2353" s="1025" t="s">
        <v>272</v>
      </c>
      <c r="D2353" s="577">
        <f t="shared" si="36"/>
        <v>25.1</v>
      </c>
      <c r="G2353" s="1027">
        <v>24.81</v>
      </c>
      <c r="J2353" s="570" t="s">
        <v>5368</v>
      </c>
      <c r="K2353" s="645">
        <f>IFERROR(VLOOKUP(J2353,REAJUSTE!A:Y,25,FALSE),"")</f>
        <v>1.012</v>
      </c>
    </row>
    <row r="2354" spans="1:11" ht="27" x14ac:dyDescent="0.25">
      <c r="A2354" s="1025">
        <v>1917476</v>
      </c>
      <c r="B2354" s="1026" t="s">
        <v>7950</v>
      </c>
      <c r="C2354" s="1025" t="s">
        <v>272</v>
      </c>
      <c r="D2354" s="577">
        <f t="shared" si="36"/>
        <v>25.96</v>
      </c>
      <c r="G2354" s="1027">
        <v>25.66</v>
      </c>
      <c r="J2354" s="570" t="s">
        <v>5368</v>
      </c>
      <c r="K2354" s="645">
        <f>IFERROR(VLOOKUP(J2354,REAJUSTE!A:Y,25,FALSE),"")</f>
        <v>1.012</v>
      </c>
    </row>
    <row r="2355" spans="1:11" ht="27" x14ac:dyDescent="0.25">
      <c r="A2355" s="1025">
        <v>1917477</v>
      </c>
      <c r="B2355" s="1026" t="s">
        <v>7951</v>
      </c>
      <c r="C2355" s="1025" t="s">
        <v>272</v>
      </c>
      <c r="D2355" s="577">
        <f t="shared" si="36"/>
        <v>33.43</v>
      </c>
      <c r="G2355" s="1027">
        <v>33.04</v>
      </c>
      <c r="J2355" s="570" t="s">
        <v>5368</v>
      </c>
      <c r="K2355" s="645">
        <f>IFERROR(VLOOKUP(J2355,REAJUSTE!A:Y,25,FALSE),"")</f>
        <v>1.012</v>
      </c>
    </row>
    <row r="2356" spans="1:11" ht="27" x14ac:dyDescent="0.25">
      <c r="A2356" s="1025">
        <v>1917478</v>
      </c>
      <c r="B2356" s="1026" t="s">
        <v>7952</v>
      </c>
      <c r="C2356" s="1025" t="s">
        <v>272</v>
      </c>
      <c r="D2356" s="577">
        <f t="shared" si="36"/>
        <v>42.94</v>
      </c>
      <c r="G2356" s="1027">
        <v>42.44</v>
      </c>
      <c r="J2356" s="570" t="s">
        <v>5368</v>
      </c>
      <c r="K2356" s="645">
        <f>IFERROR(VLOOKUP(J2356,REAJUSTE!A:Y,25,FALSE),"")</f>
        <v>1.012</v>
      </c>
    </row>
    <row r="2357" spans="1:11" ht="27" x14ac:dyDescent="0.25">
      <c r="A2357" s="1025">
        <v>1917479</v>
      </c>
      <c r="B2357" s="1026" t="s">
        <v>7953</v>
      </c>
      <c r="C2357" s="1025" t="s">
        <v>272</v>
      </c>
      <c r="D2357" s="577">
        <f t="shared" si="36"/>
        <v>46.73</v>
      </c>
      <c r="G2357" s="1027">
        <v>46.18</v>
      </c>
      <c r="J2357" s="570" t="s">
        <v>5368</v>
      </c>
      <c r="K2357" s="645">
        <f>IFERROR(VLOOKUP(J2357,REAJUSTE!A:Y,25,FALSE),"")</f>
        <v>1.012</v>
      </c>
    </row>
    <row r="2358" spans="1:11" ht="27" x14ac:dyDescent="0.25">
      <c r="A2358" s="1025">
        <v>1917473</v>
      </c>
      <c r="B2358" s="1026" t="s">
        <v>7954</v>
      </c>
      <c r="C2358" s="1025" t="s">
        <v>272</v>
      </c>
      <c r="D2358" s="577">
        <f t="shared" si="36"/>
        <v>11.88</v>
      </c>
      <c r="G2358" s="1027">
        <v>11.74</v>
      </c>
      <c r="J2358" s="570" t="s">
        <v>5368</v>
      </c>
      <c r="K2358" s="645">
        <f>IFERROR(VLOOKUP(J2358,REAJUSTE!A:Y,25,FALSE),"")</f>
        <v>1.012</v>
      </c>
    </row>
    <row r="2359" spans="1:11" ht="27" x14ac:dyDescent="0.25">
      <c r="A2359" s="1025">
        <v>1917474</v>
      </c>
      <c r="B2359" s="1026" t="s">
        <v>7955</v>
      </c>
      <c r="C2359" s="1025" t="s">
        <v>272</v>
      </c>
      <c r="D2359" s="577">
        <f t="shared" si="36"/>
        <v>15.28</v>
      </c>
      <c r="G2359" s="1027">
        <v>15.1</v>
      </c>
      <c r="J2359" s="570" t="s">
        <v>5368</v>
      </c>
      <c r="K2359" s="645">
        <f>IFERROR(VLOOKUP(J2359,REAJUSTE!A:Y,25,FALSE),"")</f>
        <v>1.012</v>
      </c>
    </row>
    <row r="2360" spans="1:11" ht="27" x14ac:dyDescent="0.25">
      <c r="A2360" s="1025">
        <v>1917475</v>
      </c>
      <c r="B2360" s="1026" t="s">
        <v>7956</v>
      </c>
      <c r="C2360" s="1025" t="s">
        <v>272</v>
      </c>
      <c r="D2360" s="577">
        <f t="shared" si="36"/>
        <v>19.579999999999998</v>
      </c>
      <c r="G2360" s="1027">
        <v>19.350000000000001</v>
      </c>
      <c r="J2360" s="570" t="s">
        <v>5368</v>
      </c>
      <c r="K2360" s="645">
        <f>IFERROR(VLOOKUP(J2360,REAJUSTE!A:Y,25,FALSE),"")</f>
        <v>1.012</v>
      </c>
    </row>
    <row r="2361" spans="1:11" ht="27" x14ac:dyDescent="0.25">
      <c r="A2361" s="1025">
        <v>1917736</v>
      </c>
      <c r="B2361" s="1026" t="s">
        <v>7957</v>
      </c>
      <c r="C2361" s="1025" t="s">
        <v>272</v>
      </c>
      <c r="D2361" s="577">
        <f t="shared" si="36"/>
        <v>8.58</v>
      </c>
      <c r="G2361" s="1027">
        <v>8.48</v>
      </c>
      <c r="J2361" s="570" t="s">
        <v>5368</v>
      </c>
      <c r="K2361" s="645">
        <f>IFERROR(VLOOKUP(J2361,REAJUSTE!A:Y,25,FALSE),"")</f>
        <v>1.012</v>
      </c>
    </row>
    <row r="2362" spans="1:11" ht="18" x14ac:dyDescent="0.25">
      <c r="A2362" s="1025">
        <v>1917067</v>
      </c>
      <c r="B2362" s="1026" t="s">
        <v>7958</v>
      </c>
      <c r="C2362" s="1025" t="s">
        <v>272</v>
      </c>
      <c r="D2362" s="577">
        <f t="shared" si="36"/>
        <v>11.4</v>
      </c>
      <c r="G2362" s="1027">
        <v>11.27</v>
      </c>
      <c r="J2362" s="570" t="s">
        <v>5368</v>
      </c>
      <c r="K2362" s="645">
        <f>IFERROR(VLOOKUP(J2362,REAJUSTE!A:Y,25,FALSE),"")</f>
        <v>1.012</v>
      </c>
    </row>
    <row r="2363" spans="1:11" ht="18" x14ac:dyDescent="0.25">
      <c r="A2363" s="1025">
        <v>1917068</v>
      </c>
      <c r="B2363" s="1026" t="s">
        <v>7959</v>
      </c>
      <c r="C2363" s="1025" t="s">
        <v>272</v>
      </c>
      <c r="D2363" s="577">
        <f t="shared" si="36"/>
        <v>11.63</v>
      </c>
      <c r="G2363" s="1027">
        <v>11.5</v>
      </c>
      <c r="J2363" s="570" t="s">
        <v>5368</v>
      </c>
      <c r="K2363" s="645">
        <f>IFERROR(VLOOKUP(J2363,REAJUSTE!A:Y,25,FALSE),"")</f>
        <v>1.012</v>
      </c>
    </row>
    <row r="2364" spans="1:11" ht="18" x14ac:dyDescent="0.25">
      <c r="A2364" s="1025">
        <v>1917069</v>
      </c>
      <c r="B2364" s="1026" t="s">
        <v>7960</v>
      </c>
      <c r="C2364" s="1025" t="s">
        <v>272</v>
      </c>
      <c r="D2364" s="577">
        <f t="shared" si="36"/>
        <v>11.87</v>
      </c>
      <c r="G2364" s="1027">
        <v>11.73</v>
      </c>
      <c r="J2364" s="570" t="s">
        <v>5368</v>
      </c>
      <c r="K2364" s="645">
        <f>IFERROR(VLOOKUP(J2364,REAJUSTE!A:Y,25,FALSE),"")</f>
        <v>1.012</v>
      </c>
    </row>
    <row r="2365" spans="1:11" ht="18" x14ac:dyDescent="0.25">
      <c r="A2365" s="1025">
        <v>1917070</v>
      </c>
      <c r="B2365" s="1026" t="s">
        <v>7961</v>
      </c>
      <c r="C2365" s="1025" t="s">
        <v>272</v>
      </c>
      <c r="D2365" s="577">
        <f t="shared" si="36"/>
        <v>12.11</v>
      </c>
      <c r="G2365" s="1027">
        <v>11.97</v>
      </c>
      <c r="J2365" s="570" t="s">
        <v>5368</v>
      </c>
      <c r="K2365" s="645">
        <f>IFERROR(VLOOKUP(J2365,REAJUSTE!A:Y,25,FALSE),"")</f>
        <v>1.012</v>
      </c>
    </row>
    <row r="2366" spans="1:11" ht="18" x14ac:dyDescent="0.25">
      <c r="A2366" s="1025">
        <v>1917071</v>
      </c>
      <c r="B2366" s="1026" t="s">
        <v>7962</v>
      </c>
      <c r="C2366" s="1025" t="s">
        <v>272</v>
      </c>
      <c r="D2366" s="577">
        <f t="shared" si="36"/>
        <v>12.37</v>
      </c>
      <c r="G2366" s="1027">
        <v>12.23</v>
      </c>
      <c r="J2366" s="570" t="s">
        <v>5368</v>
      </c>
      <c r="K2366" s="645">
        <f>IFERROR(VLOOKUP(J2366,REAJUSTE!A:Y,25,FALSE),"")</f>
        <v>1.012</v>
      </c>
    </row>
    <row r="2367" spans="1:11" ht="18" x14ac:dyDescent="0.25">
      <c r="A2367" s="1025">
        <v>1917072</v>
      </c>
      <c r="B2367" s="1026" t="s">
        <v>7963</v>
      </c>
      <c r="C2367" s="1025" t="s">
        <v>272</v>
      </c>
      <c r="D2367" s="577">
        <f t="shared" si="36"/>
        <v>12.5</v>
      </c>
      <c r="G2367" s="1027">
        <v>12.36</v>
      </c>
      <c r="J2367" s="570" t="s">
        <v>5368</v>
      </c>
      <c r="K2367" s="645">
        <f>IFERROR(VLOOKUP(J2367,REAJUSTE!A:Y,25,FALSE),"")</f>
        <v>1.012</v>
      </c>
    </row>
    <row r="2368" spans="1:11" ht="18" x14ac:dyDescent="0.25">
      <c r="A2368" s="1025">
        <v>1901572</v>
      </c>
      <c r="B2368" s="1026" t="s">
        <v>7964</v>
      </c>
      <c r="C2368" s="1025" t="s">
        <v>272</v>
      </c>
      <c r="D2368" s="577">
        <f t="shared" si="36"/>
        <v>7.52</v>
      </c>
      <c r="G2368" s="1027">
        <v>7.44</v>
      </c>
      <c r="J2368" s="570" t="s">
        <v>5368</v>
      </c>
      <c r="K2368" s="645">
        <f>IFERROR(VLOOKUP(J2368,REAJUSTE!A:Y,25,FALSE),"")</f>
        <v>1.012</v>
      </c>
    </row>
    <row r="2369" spans="1:11" ht="18" x14ac:dyDescent="0.25">
      <c r="A2369" s="1025">
        <v>1901573</v>
      </c>
      <c r="B2369" s="1026" t="s">
        <v>7965</v>
      </c>
      <c r="C2369" s="1025" t="s">
        <v>272</v>
      </c>
      <c r="D2369" s="577">
        <f t="shared" si="36"/>
        <v>7.6</v>
      </c>
      <c r="G2369" s="1027">
        <v>7.51</v>
      </c>
      <c r="J2369" s="570" t="s">
        <v>5368</v>
      </c>
      <c r="K2369" s="645">
        <f>IFERROR(VLOOKUP(J2369,REAJUSTE!A:Y,25,FALSE),"")</f>
        <v>1.012</v>
      </c>
    </row>
    <row r="2370" spans="1:11" ht="18" x14ac:dyDescent="0.25">
      <c r="A2370" s="1025">
        <v>1901574</v>
      </c>
      <c r="B2370" s="1026" t="s">
        <v>7966</v>
      </c>
      <c r="C2370" s="1025" t="s">
        <v>272</v>
      </c>
      <c r="D2370" s="577">
        <f t="shared" si="36"/>
        <v>7.67</v>
      </c>
      <c r="G2370" s="1027">
        <v>7.58</v>
      </c>
      <c r="J2370" s="570" t="s">
        <v>5368</v>
      </c>
      <c r="K2370" s="645">
        <f>IFERROR(VLOOKUP(J2370,REAJUSTE!A:Y,25,FALSE),"")</f>
        <v>1.012</v>
      </c>
    </row>
    <row r="2371" spans="1:11" ht="18" x14ac:dyDescent="0.25">
      <c r="A2371" s="1025">
        <v>1901575</v>
      </c>
      <c r="B2371" s="1026" t="s">
        <v>7967</v>
      </c>
      <c r="C2371" s="1025" t="s">
        <v>272</v>
      </c>
      <c r="D2371" s="577">
        <f t="shared" si="36"/>
        <v>7.74</v>
      </c>
      <c r="G2371" s="1027">
        <v>7.65</v>
      </c>
      <c r="J2371" s="570" t="s">
        <v>5368</v>
      </c>
      <c r="K2371" s="645">
        <f>IFERROR(VLOOKUP(J2371,REAJUSTE!A:Y,25,FALSE),"")</f>
        <v>1.012</v>
      </c>
    </row>
    <row r="2372" spans="1:11" ht="18" x14ac:dyDescent="0.25">
      <c r="A2372" s="1025">
        <v>1901576</v>
      </c>
      <c r="B2372" s="1026" t="s">
        <v>7968</v>
      </c>
      <c r="C2372" s="1025" t="s">
        <v>272</v>
      </c>
      <c r="D2372" s="577">
        <f t="shared" si="36"/>
        <v>7.82</v>
      </c>
      <c r="G2372" s="1027">
        <v>7.73</v>
      </c>
      <c r="J2372" s="570" t="s">
        <v>5368</v>
      </c>
      <c r="K2372" s="645">
        <f>IFERROR(VLOOKUP(J2372,REAJUSTE!A:Y,25,FALSE),"")</f>
        <v>1.012</v>
      </c>
    </row>
    <row r="2373" spans="1:11" ht="18" x14ac:dyDescent="0.25">
      <c r="A2373" s="1025">
        <v>1901571</v>
      </c>
      <c r="B2373" s="1026" t="s">
        <v>7969</v>
      </c>
      <c r="C2373" s="1025" t="s">
        <v>272</v>
      </c>
      <c r="D2373" s="577">
        <f t="shared" si="36"/>
        <v>7.86</v>
      </c>
      <c r="G2373" s="1027">
        <v>7.77</v>
      </c>
      <c r="J2373" s="570" t="s">
        <v>5368</v>
      </c>
      <c r="K2373" s="645">
        <f>IFERROR(VLOOKUP(J2373,REAJUSTE!A:Y,25,FALSE),"")</f>
        <v>1.012</v>
      </c>
    </row>
    <row r="2374" spans="1:11" ht="18" x14ac:dyDescent="0.25">
      <c r="A2374" s="1025">
        <v>1901578</v>
      </c>
      <c r="B2374" s="1026" t="s">
        <v>7970</v>
      </c>
      <c r="C2374" s="1025" t="s">
        <v>272</v>
      </c>
      <c r="D2374" s="577">
        <f t="shared" si="36"/>
        <v>9.8800000000000008</v>
      </c>
      <c r="G2374" s="1027">
        <v>9.77</v>
      </c>
      <c r="J2374" s="570" t="s">
        <v>5368</v>
      </c>
      <c r="K2374" s="645">
        <f>IFERROR(VLOOKUP(J2374,REAJUSTE!A:Y,25,FALSE),"")</f>
        <v>1.012</v>
      </c>
    </row>
    <row r="2375" spans="1:11" ht="18" x14ac:dyDescent="0.25">
      <c r="A2375" s="1025">
        <v>1901579</v>
      </c>
      <c r="B2375" s="1026" t="s">
        <v>7971</v>
      </c>
      <c r="C2375" s="1025" t="s">
        <v>272</v>
      </c>
      <c r="D2375" s="577">
        <f t="shared" si="36"/>
        <v>9.94</v>
      </c>
      <c r="G2375" s="1027">
        <v>9.83</v>
      </c>
      <c r="J2375" s="570" t="s">
        <v>5368</v>
      </c>
      <c r="K2375" s="645">
        <f>IFERROR(VLOOKUP(J2375,REAJUSTE!A:Y,25,FALSE),"")</f>
        <v>1.012</v>
      </c>
    </row>
    <row r="2376" spans="1:11" ht="18" x14ac:dyDescent="0.25">
      <c r="A2376" s="1025">
        <v>1901580</v>
      </c>
      <c r="B2376" s="1026" t="s">
        <v>7972</v>
      </c>
      <c r="C2376" s="1025" t="s">
        <v>272</v>
      </c>
      <c r="D2376" s="577">
        <f t="shared" si="36"/>
        <v>10.01</v>
      </c>
      <c r="G2376" s="1027">
        <v>9.9</v>
      </c>
      <c r="J2376" s="570" t="s">
        <v>5368</v>
      </c>
      <c r="K2376" s="645">
        <f>IFERROR(VLOOKUP(J2376,REAJUSTE!A:Y,25,FALSE),"")</f>
        <v>1.012</v>
      </c>
    </row>
    <row r="2377" spans="1:11" ht="18" x14ac:dyDescent="0.25">
      <c r="A2377" s="1025">
        <v>1901581</v>
      </c>
      <c r="B2377" s="1026" t="s">
        <v>7973</v>
      </c>
      <c r="C2377" s="1025" t="s">
        <v>272</v>
      </c>
      <c r="D2377" s="577">
        <f t="shared" si="36"/>
        <v>10.08</v>
      </c>
      <c r="G2377" s="1027">
        <v>9.9700000000000006</v>
      </c>
      <c r="J2377" s="570" t="s">
        <v>5368</v>
      </c>
      <c r="K2377" s="645">
        <f>IFERROR(VLOOKUP(J2377,REAJUSTE!A:Y,25,FALSE),"")</f>
        <v>1.012</v>
      </c>
    </row>
    <row r="2378" spans="1:11" ht="18" x14ac:dyDescent="0.25">
      <c r="A2378" s="1025">
        <v>1901582</v>
      </c>
      <c r="B2378" s="1026" t="s">
        <v>7974</v>
      </c>
      <c r="C2378" s="1025" t="s">
        <v>272</v>
      </c>
      <c r="D2378" s="577">
        <f t="shared" ref="D2378:D2441" si="37">TRUNC(G2378*K2378,2)</f>
        <v>10.16</v>
      </c>
      <c r="G2378" s="1027">
        <v>10.039999999999999</v>
      </c>
      <c r="J2378" s="570" t="s">
        <v>5368</v>
      </c>
      <c r="K2378" s="645">
        <f>IFERROR(VLOOKUP(J2378,REAJUSTE!A:Y,25,FALSE),"")</f>
        <v>1.012</v>
      </c>
    </row>
    <row r="2379" spans="1:11" ht="18" x14ac:dyDescent="0.25">
      <c r="A2379" s="1025">
        <v>1901577</v>
      </c>
      <c r="B2379" s="1026" t="s">
        <v>7975</v>
      </c>
      <c r="C2379" s="1025" t="s">
        <v>272</v>
      </c>
      <c r="D2379" s="577">
        <f t="shared" si="37"/>
        <v>10.199999999999999</v>
      </c>
      <c r="G2379" s="1027">
        <v>10.08</v>
      </c>
      <c r="J2379" s="570" t="s">
        <v>5368</v>
      </c>
      <c r="K2379" s="645">
        <f>IFERROR(VLOOKUP(J2379,REAJUSTE!A:Y,25,FALSE),"")</f>
        <v>1.012</v>
      </c>
    </row>
    <row r="2380" spans="1:11" ht="18" x14ac:dyDescent="0.25">
      <c r="A2380" s="1025">
        <v>1917103</v>
      </c>
      <c r="B2380" s="1026" t="s">
        <v>7976</v>
      </c>
      <c r="C2380" s="1025" t="s">
        <v>272</v>
      </c>
      <c r="D2380" s="577">
        <f t="shared" si="37"/>
        <v>8.06</v>
      </c>
      <c r="G2380" s="1027">
        <v>7.97</v>
      </c>
      <c r="J2380" s="570" t="s">
        <v>5368</v>
      </c>
      <c r="K2380" s="645">
        <f>IFERROR(VLOOKUP(J2380,REAJUSTE!A:Y,25,FALSE),"")</f>
        <v>1.012</v>
      </c>
    </row>
    <row r="2381" spans="1:11" ht="18" x14ac:dyDescent="0.25">
      <c r="A2381" s="1025">
        <v>1917104</v>
      </c>
      <c r="B2381" s="1026" t="s">
        <v>7977</v>
      </c>
      <c r="C2381" s="1025" t="s">
        <v>272</v>
      </c>
      <c r="D2381" s="577">
        <f t="shared" si="37"/>
        <v>8.1999999999999993</v>
      </c>
      <c r="G2381" s="1027">
        <v>8.11</v>
      </c>
      <c r="J2381" s="570" t="s">
        <v>5368</v>
      </c>
      <c r="K2381" s="645">
        <f>IFERROR(VLOOKUP(J2381,REAJUSTE!A:Y,25,FALSE),"")</f>
        <v>1.012</v>
      </c>
    </row>
    <row r="2382" spans="1:11" ht="18" x14ac:dyDescent="0.25">
      <c r="A2382" s="1025">
        <v>1917105</v>
      </c>
      <c r="B2382" s="1026" t="s">
        <v>7978</v>
      </c>
      <c r="C2382" s="1025" t="s">
        <v>272</v>
      </c>
      <c r="D2382" s="577">
        <f t="shared" si="37"/>
        <v>8.34</v>
      </c>
      <c r="G2382" s="1027">
        <v>8.25</v>
      </c>
      <c r="J2382" s="570" t="s">
        <v>5368</v>
      </c>
      <c r="K2382" s="645">
        <f>IFERROR(VLOOKUP(J2382,REAJUSTE!A:Y,25,FALSE),"")</f>
        <v>1.012</v>
      </c>
    </row>
    <row r="2383" spans="1:11" ht="18" x14ac:dyDescent="0.25">
      <c r="A2383" s="1025">
        <v>1917106</v>
      </c>
      <c r="B2383" s="1026" t="s">
        <v>7979</v>
      </c>
      <c r="C2383" s="1025" t="s">
        <v>272</v>
      </c>
      <c r="D2383" s="577">
        <f t="shared" si="37"/>
        <v>8.5</v>
      </c>
      <c r="G2383" s="1027">
        <v>8.4</v>
      </c>
      <c r="J2383" s="570" t="s">
        <v>5368</v>
      </c>
      <c r="K2383" s="645">
        <f>IFERROR(VLOOKUP(J2383,REAJUSTE!A:Y,25,FALSE),"")</f>
        <v>1.012</v>
      </c>
    </row>
    <row r="2384" spans="1:11" ht="18" x14ac:dyDescent="0.25">
      <c r="A2384" s="1025">
        <v>1917107</v>
      </c>
      <c r="B2384" s="1026" t="s">
        <v>7980</v>
      </c>
      <c r="C2384" s="1025" t="s">
        <v>272</v>
      </c>
      <c r="D2384" s="577">
        <f t="shared" si="37"/>
        <v>8.66</v>
      </c>
      <c r="G2384" s="1027">
        <v>8.56</v>
      </c>
      <c r="J2384" s="570" t="s">
        <v>5368</v>
      </c>
      <c r="K2384" s="645">
        <f>IFERROR(VLOOKUP(J2384,REAJUSTE!A:Y,25,FALSE),"")</f>
        <v>1.012</v>
      </c>
    </row>
    <row r="2385" spans="1:11" ht="18" x14ac:dyDescent="0.25">
      <c r="A2385" s="1025">
        <v>1917108</v>
      </c>
      <c r="B2385" s="1026" t="s">
        <v>7981</v>
      </c>
      <c r="C2385" s="1025" t="s">
        <v>272</v>
      </c>
      <c r="D2385" s="577">
        <f t="shared" si="37"/>
        <v>8.75</v>
      </c>
      <c r="G2385" s="1027">
        <v>8.65</v>
      </c>
      <c r="J2385" s="570" t="s">
        <v>5368</v>
      </c>
      <c r="K2385" s="645">
        <f>IFERROR(VLOOKUP(J2385,REAJUSTE!A:Y,25,FALSE),"")</f>
        <v>1.012</v>
      </c>
    </row>
    <row r="2386" spans="1:11" ht="18" x14ac:dyDescent="0.25">
      <c r="A2386" s="1025">
        <v>1901583</v>
      </c>
      <c r="B2386" s="1026" t="s">
        <v>7982</v>
      </c>
      <c r="C2386" s="1025" t="s">
        <v>272</v>
      </c>
      <c r="D2386" s="577">
        <f t="shared" si="37"/>
        <v>12.3</v>
      </c>
      <c r="G2386" s="1027">
        <v>12.16</v>
      </c>
      <c r="J2386" s="570" t="s">
        <v>5368</v>
      </c>
      <c r="K2386" s="645">
        <f>IFERROR(VLOOKUP(J2386,REAJUSTE!A:Y,25,FALSE),"")</f>
        <v>1.012</v>
      </c>
    </row>
    <row r="2387" spans="1:11" ht="18" x14ac:dyDescent="0.25">
      <c r="A2387" s="1025">
        <v>1901584</v>
      </c>
      <c r="B2387" s="1026" t="s">
        <v>7983</v>
      </c>
      <c r="C2387" s="1025" t="s">
        <v>272</v>
      </c>
      <c r="D2387" s="577">
        <f t="shared" si="37"/>
        <v>12.36</v>
      </c>
      <c r="G2387" s="1027">
        <v>12.22</v>
      </c>
      <c r="J2387" s="570" t="s">
        <v>5368</v>
      </c>
      <c r="K2387" s="645">
        <f>IFERROR(VLOOKUP(J2387,REAJUSTE!A:Y,25,FALSE),"")</f>
        <v>1.012</v>
      </c>
    </row>
    <row r="2388" spans="1:11" ht="18" x14ac:dyDescent="0.25">
      <c r="A2388" s="1025">
        <v>1901585</v>
      </c>
      <c r="B2388" s="1026" t="s">
        <v>7984</v>
      </c>
      <c r="C2388" s="1025" t="s">
        <v>272</v>
      </c>
      <c r="D2388" s="577">
        <f t="shared" si="37"/>
        <v>12.42</v>
      </c>
      <c r="G2388" s="1027">
        <v>12.28</v>
      </c>
      <c r="J2388" s="570" t="s">
        <v>5368</v>
      </c>
      <c r="K2388" s="645">
        <f>IFERROR(VLOOKUP(J2388,REAJUSTE!A:Y,25,FALSE),"")</f>
        <v>1.012</v>
      </c>
    </row>
    <row r="2389" spans="1:11" ht="18" x14ac:dyDescent="0.25">
      <c r="A2389" s="1025">
        <v>1901586</v>
      </c>
      <c r="B2389" s="1026" t="s">
        <v>7985</v>
      </c>
      <c r="C2389" s="1025" t="s">
        <v>272</v>
      </c>
      <c r="D2389" s="577">
        <f t="shared" si="37"/>
        <v>12.49</v>
      </c>
      <c r="G2389" s="1027">
        <v>12.35</v>
      </c>
      <c r="J2389" s="570" t="s">
        <v>5368</v>
      </c>
      <c r="K2389" s="645">
        <f>IFERROR(VLOOKUP(J2389,REAJUSTE!A:Y,25,FALSE),"")</f>
        <v>1.012</v>
      </c>
    </row>
    <row r="2390" spans="1:11" ht="18" x14ac:dyDescent="0.25">
      <c r="A2390" s="1025">
        <v>1901587</v>
      </c>
      <c r="B2390" s="1026" t="s">
        <v>7986</v>
      </c>
      <c r="C2390" s="1025" t="s">
        <v>272</v>
      </c>
      <c r="D2390" s="577">
        <f t="shared" si="37"/>
        <v>12.56</v>
      </c>
      <c r="G2390" s="1027">
        <v>12.42</v>
      </c>
      <c r="J2390" s="570" t="s">
        <v>5368</v>
      </c>
      <c r="K2390" s="645">
        <f>IFERROR(VLOOKUP(J2390,REAJUSTE!A:Y,25,FALSE),"")</f>
        <v>1.012</v>
      </c>
    </row>
    <row r="2391" spans="1:11" ht="18" x14ac:dyDescent="0.25">
      <c r="A2391" s="1025">
        <v>1901588</v>
      </c>
      <c r="B2391" s="1026" t="s">
        <v>7987</v>
      </c>
      <c r="C2391" s="1025" t="s">
        <v>272</v>
      </c>
      <c r="D2391" s="577">
        <f t="shared" si="37"/>
        <v>12.6</v>
      </c>
      <c r="G2391" s="1027">
        <v>12.46</v>
      </c>
      <c r="J2391" s="570" t="s">
        <v>5368</v>
      </c>
      <c r="K2391" s="645">
        <f>IFERROR(VLOOKUP(J2391,REAJUSTE!A:Y,25,FALSE),"")</f>
        <v>1.012</v>
      </c>
    </row>
    <row r="2392" spans="1:11" ht="18" x14ac:dyDescent="0.25">
      <c r="A2392" s="1025">
        <v>1917139</v>
      </c>
      <c r="B2392" s="1026" t="s">
        <v>7988</v>
      </c>
      <c r="C2392" s="1025" t="s">
        <v>272</v>
      </c>
      <c r="D2392" s="577">
        <f t="shared" si="37"/>
        <v>7.69</v>
      </c>
      <c r="G2392" s="1027">
        <v>7.6</v>
      </c>
      <c r="J2392" s="570" t="s">
        <v>5368</v>
      </c>
      <c r="K2392" s="645">
        <f>IFERROR(VLOOKUP(J2392,REAJUSTE!A:Y,25,FALSE),"")</f>
        <v>1.012</v>
      </c>
    </row>
    <row r="2393" spans="1:11" ht="18" x14ac:dyDescent="0.25">
      <c r="A2393" s="1025">
        <v>1917140</v>
      </c>
      <c r="B2393" s="1026" t="s">
        <v>7989</v>
      </c>
      <c r="C2393" s="1025" t="s">
        <v>272</v>
      </c>
      <c r="D2393" s="577">
        <f t="shared" si="37"/>
        <v>7.8</v>
      </c>
      <c r="G2393" s="1027">
        <v>7.71</v>
      </c>
      <c r="J2393" s="570" t="s">
        <v>5368</v>
      </c>
      <c r="K2393" s="645">
        <f>IFERROR(VLOOKUP(J2393,REAJUSTE!A:Y,25,FALSE),"")</f>
        <v>1.012</v>
      </c>
    </row>
    <row r="2394" spans="1:11" ht="18" x14ac:dyDescent="0.25">
      <c r="A2394" s="1025">
        <v>1917141</v>
      </c>
      <c r="B2394" s="1026" t="s">
        <v>7990</v>
      </c>
      <c r="C2394" s="1025" t="s">
        <v>272</v>
      </c>
      <c r="D2394" s="577">
        <f t="shared" si="37"/>
        <v>7.92</v>
      </c>
      <c r="G2394" s="1027">
        <v>7.83</v>
      </c>
      <c r="J2394" s="570" t="s">
        <v>5368</v>
      </c>
      <c r="K2394" s="645">
        <f>IFERROR(VLOOKUP(J2394,REAJUSTE!A:Y,25,FALSE),"")</f>
        <v>1.012</v>
      </c>
    </row>
    <row r="2395" spans="1:11" ht="18" x14ac:dyDescent="0.25">
      <c r="A2395" s="1025">
        <v>1917142</v>
      </c>
      <c r="B2395" s="1026" t="s">
        <v>7991</v>
      </c>
      <c r="C2395" s="1025" t="s">
        <v>272</v>
      </c>
      <c r="D2395" s="577">
        <f t="shared" si="37"/>
        <v>8.0399999999999991</v>
      </c>
      <c r="G2395" s="1027">
        <v>7.95</v>
      </c>
      <c r="J2395" s="570" t="s">
        <v>5368</v>
      </c>
      <c r="K2395" s="645">
        <f>IFERROR(VLOOKUP(J2395,REAJUSTE!A:Y,25,FALSE),"")</f>
        <v>1.012</v>
      </c>
    </row>
    <row r="2396" spans="1:11" ht="18" x14ac:dyDescent="0.25">
      <c r="A2396" s="1025">
        <v>1917143</v>
      </c>
      <c r="B2396" s="1026" t="s">
        <v>7992</v>
      </c>
      <c r="C2396" s="1025" t="s">
        <v>272</v>
      </c>
      <c r="D2396" s="577">
        <f t="shared" si="37"/>
        <v>8.18</v>
      </c>
      <c r="G2396" s="1027">
        <v>8.09</v>
      </c>
      <c r="J2396" s="570" t="s">
        <v>5368</v>
      </c>
      <c r="K2396" s="645">
        <f>IFERROR(VLOOKUP(J2396,REAJUSTE!A:Y,25,FALSE),"")</f>
        <v>1.012</v>
      </c>
    </row>
    <row r="2397" spans="1:11" ht="18" x14ac:dyDescent="0.25">
      <c r="A2397" s="1025">
        <v>1917144</v>
      </c>
      <c r="B2397" s="1026" t="s">
        <v>7993</v>
      </c>
      <c r="C2397" s="1025" t="s">
        <v>272</v>
      </c>
      <c r="D2397" s="577">
        <f t="shared" si="37"/>
        <v>8.25</v>
      </c>
      <c r="G2397" s="1027">
        <v>8.16</v>
      </c>
      <c r="J2397" s="570" t="s">
        <v>5368</v>
      </c>
      <c r="K2397" s="645">
        <f>IFERROR(VLOOKUP(J2397,REAJUSTE!A:Y,25,FALSE),"")</f>
        <v>1.012</v>
      </c>
    </row>
    <row r="2398" spans="1:11" ht="18" x14ac:dyDescent="0.25">
      <c r="A2398" s="1025">
        <v>1917175</v>
      </c>
      <c r="B2398" s="1026" t="s">
        <v>7994</v>
      </c>
      <c r="C2398" s="1025" t="s">
        <v>272</v>
      </c>
      <c r="D2398" s="577">
        <f t="shared" si="37"/>
        <v>7.31</v>
      </c>
      <c r="G2398" s="1027">
        <v>7.23</v>
      </c>
      <c r="J2398" s="570" t="s">
        <v>5368</v>
      </c>
      <c r="K2398" s="645">
        <f>IFERROR(VLOOKUP(J2398,REAJUSTE!A:Y,25,FALSE),"")</f>
        <v>1.012</v>
      </c>
    </row>
    <row r="2399" spans="1:11" ht="18" x14ac:dyDescent="0.25">
      <c r="A2399" s="1025">
        <v>1917176</v>
      </c>
      <c r="B2399" s="1026" t="s">
        <v>7995</v>
      </c>
      <c r="C2399" s="1025" t="s">
        <v>272</v>
      </c>
      <c r="D2399" s="577">
        <f t="shared" si="37"/>
        <v>7.41</v>
      </c>
      <c r="G2399" s="1027">
        <v>7.33</v>
      </c>
      <c r="J2399" s="570" t="s">
        <v>5368</v>
      </c>
      <c r="K2399" s="645">
        <f>IFERROR(VLOOKUP(J2399,REAJUSTE!A:Y,25,FALSE),"")</f>
        <v>1.012</v>
      </c>
    </row>
    <row r="2400" spans="1:11" ht="18" x14ac:dyDescent="0.25">
      <c r="A2400" s="1025">
        <v>1917177</v>
      </c>
      <c r="B2400" s="1026" t="s">
        <v>7996</v>
      </c>
      <c r="C2400" s="1025" t="s">
        <v>272</v>
      </c>
      <c r="D2400" s="577">
        <f t="shared" si="37"/>
        <v>7.52</v>
      </c>
      <c r="G2400" s="1027">
        <v>7.44</v>
      </c>
      <c r="J2400" s="570" t="s">
        <v>5368</v>
      </c>
      <c r="K2400" s="645">
        <f>IFERROR(VLOOKUP(J2400,REAJUSTE!A:Y,25,FALSE),"")</f>
        <v>1.012</v>
      </c>
    </row>
    <row r="2401" spans="1:11" ht="18" x14ac:dyDescent="0.25">
      <c r="A2401" s="1025">
        <v>1917178</v>
      </c>
      <c r="B2401" s="1026" t="s">
        <v>7997</v>
      </c>
      <c r="C2401" s="1025" t="s">
        <v>272</v>
      </c>
      <c r="D2401" s="577">
        <f t="shared" si="37"/>
        <v>7.64</v>
      </c>
      <c r="G2401" s="1027">
        <v>7.55</v>
      </c>
      <c r="J2401" s="570" t="s">
        <v>5368</v>
      </c>
      <c r="K2401" s="645">
        <f>IFERROR(VLOOKUP(J2401,REAJUSTE!A:Y,25,FALSE),"")</f>
        <v>1.012</v>
      </c>
    </row>
    <row r="2402" spans="1:11" ht="18" x14ac:dyDescent="0.25">
      <c r="A2402" s="1025">
        <v>1917179</v>
      </c>
      <c r="B2402" s="1026" t="s">
        <v>7998</v>
      </c>
      <c r="C2402" s="1025" t="s">
        <v>272</v>
      </c>
      <c r="D2402" s="577">
        <f t="shared" si="37"/>
        <v>7.75</v>
      </c>
      <c r="G2402" s="1027">
        <v>7.66</v>
      </c>
      <c r="J2402" s="570" t="s">
        <v>5368</v>
      </c>
      <c r="K2402" s="645">
        <f>IFERROR(VLOOKUP(J2402,REAJUSTE!A:Y,25,FALSE),"")</f>
        <v>1.012</v>
      </c>
    </row>
    <row r="2403" spans="1:11" ht="18" x14ac:dyDescent="0.25">
      <c r="A2403" s="1025">
        <v>1917180</v>
      </c>
      <c r="B2403" s="1026" t="s">
        <v>7999</v>
      </c>
      <c r="C2403" s="1025" t="s">
        <v>272</v>
      </c>
      <c r="D2403" s="577">
        <f t="shared" si="37"/>
        <v>7.82</v>
      </c>
      <c r="G2403" s="1027">
        <v>7.73</v>
      </c>
      <c r="J2403" s="570" t="s">
        <v>5368</v>
      </c>
      <c r="K2403" s="645">
        <f>IFERROR(VLOOKUP(J2403,REAJUSTE!A:Y,25,FALSE),"")</f>
        <v>1.012</v>
      </c>
    </row>
    <row r="2404" spans="1:11" ht="18" x14ac:dyDescent="0.25">
      <c r="A2404" s="1025">
        <v>1917211</v>
      </c>
      <c r="B2404" s="1026" t="s">
        <v>8000</v>
      </c>
      <c r="C2404" s="1025" t="s">
        <v>272</v>
      </c>
      <c r="D2404" s="577">
        <f t="shared" si="37"/>
        <v>8.07</v>
      </c>
      <c r="G2404" s="1027">
        <v>7.98</v>
      </c>
      <c r="J2404" s="570" t="s">
        <v>5368</v>
      </c>
      <c r="K2404" s="645">
        <f>IFERROR(VLOOKUP(J2404,REAJUSTE!A:Y,25,FALSE),"")</f>
        <v>1.012</v>
      </c>
    </row>
    <row r="2405" spans="1:11" ht="18" x14ac:dyDescent="0.25">
      <c r="A2405" s="1025">
        <v>1917212</v>
      </c>
      <c r="B2405" s="1026" t="s">
        <v>8001</v>
      </c>
      <c r="C2405" s="1025" t="s">
        <v>272</v>
      </c>
      <c r="D2405" s="577">
        <f t="shared" si="37"/>
        <v>8.16</v>
      </c>
      <c r="G2405" s="1027">
        <v>8.07</v>
      </c>
      <c r="J2405" s="570" t="s">
        <v>5368</v>
      </c>
      <c r="K2405" s="645">
        <f>IFERROR(VLOOKUP(J2405,REAJUSTE!A:Y,25,FALSE),"")</f>
        <v>1.012</v>
      </c>
    </row>
    <row r="2406" spans="1:11" ht="18" x14ac:dyDescent="0.25">
      <c r="A2406" s="1025">
        <v>1917213</v>
      </c>
      <c r="B2406" s="1026" t="s">
        <v>8002</v>
      </c>
      <c r="C2406" s="1025" t="s">
        <v>272</v>
      </c>
      <c r="D2406" s="577">
        <f t="shared" si="37"/>
        <v>8.25</v>
      </c>
      <c r="G2406" s="1027">
        <v>8.16</v>
      </c>
      <c r="J2406" s="570" t="s">
        <v>5368</v>
      </c>
      <c r="K2406" s="645">
        <f>IFERROR(VLOOKUP(J2406,REAJUSTE!A:Y,25,FALSE),"")</f>
        <v>1.012</v>
      </c>
    </row>
    <row r="2407" spans="1:11" ht="18" x14ac:dyDescent="0.25">
      <c r="A2407" s="1025">
        <v>1917214</v>
      </c>
      <c r="B2407" s="1026" t="s">
        <v>8003</v>
      </c>
      <c r="C2407" s="1025" t="s">
        <v>272</v>
      </c>
      <c r="D2407" s="577">
        <f t="shared" si="37"/>
        <v>8.35</v>
      </c>
      <c r="G2407" s="1027">
        <v>8.26</v>
      </c>
      <c r="J2407" s="570" t="s">
        <v>5368</v>
      </c>
      <c r="K2407" s="645">
        <f>IFERROR(VLOOKUP(J2407,REAJUSTE!A:Y,25,FALSE),"")</f>
        <v>1.012</v>
      </c>
    </row>
    <row r="2408" spans="1:11" ht="18" x14ac:dyDescent="0.25">
      <c r="A2408" s="1025">
        <v>1917215</v>
      </c>
      <c r="B2408" s="1026" t="s">
        <v>8004</v>
      </c>
      <c r="C2408" s="1025" t="s">
        <v>272</v>
      </c>
      <c r="D2408" s="577">
        <f t="shared" si="37"/>
        <v>8.4600000000000009</v>
      </c>
      <c r="G2408" s="1027">
        <v>8.36</v>
      </c>
      <c r="J2408" s="570" t="s">
        <v>5368</v>
      </c>
      <c r="K2408" s="645">
        <f>IFERROR(VLOOKUP(J2408,REAJUSTE!A:Y,25,FALSE),"")</f>
        <v>1.012</v>
      </c>
    </row>
    <row r="2409" spans="1:11" ht="18" x14ac:dyDescent="0.25">
      <c r="A2409" s="1025">
        <v>1917216</v>
      </c>
      <c r="B2409" s="1026" t="s">
        <v>8005</v>
      </c>
      <c r="C2409" s="1025" t="s">
        <v>272</v>
      </c>
      <c r="D2409" s="577">
        <f t="shared" si="37"/>
        <v>8.52</v>
      </c>
      <c r="G2409" s="1027">
        <v>8.42</v>
      </c>
      <c r="J2409" s="570" t="s">
        <v>5368</v>
      </c>
      <c r="K2409" s="645">
        <f>IFERROR(VLOOKUP(J2409,REAJUSTE!A:Y,25,FALSE),"")</f>
        <v>1.012</v>
      </c>
    </row>
    <row r="2410" spans="1:11" ht="18" x14ac:dyDescent="0.25">
      <c r="A2410" s="1025">
        <v>1917031</v>
      </c>
      <c r="B2410" s="1026" t="s">
        <v>8006</v>
      </c>
      <c r="C2410" s="1025" t="s">
        <v>272</v>
      </c>
      <c r="D2410" s="577">
        <f t="shared" si="37"/>
        <v>15.42</v>
      </c>
      <c r="G2410" s="1027">
        <v>15.24</v>
      </c>
      <c r="J2410" s="570" t="s">
        <v>5368</v>
      </c>
      <c r="K2410" s="645">
        <f>IFERROR(VLOOKUP(J2410,REAJUSTE!A:Y,25,FALSE),"")</f>
        <v>1.012</v>
      </c>
    </row>
    <row r="2411" spans="1:11" ht="18" x14ac:dyDescent="0.25">
      <c r="A2411" s="1025">
        <v>1917032</v>
      </c>
      <c r="B2411" s="1026" t="s">
        <v>8007</v>
      </c>
      <c r="C2411" s="1025" t="s">
        <v>272</v>
      </c>
      <c r="D2411" s="577">
        <f t="shared" si="37"/>
        <v>15.75</v>
      </c>
      <c r="G2411" s="1027">
        <v>15.57</v>
      </c>
      <c r="J2411" s="570" t="s">
        <v>5368</v>
      </c>
      <c r="K2411" s="645">
        <f>IFERROR(VLOOKUP(J2411,REAJUSTE!A:Y,25,FALSE),"")</f>
        <v>1.012</v>
      </c>
    </row>
    <row r="2412" spans="1:11" ht="18" x14ac:dyDescent="0.25">
      <c r="A2412" s="1025">
        <v>1917033</v>
      </c>
      <c r="B2412" s="1026" t="s">
        <v>8008</v>
      </c>
      <c r="C2412" s="1025" t="s">
        <v>272</v>
      </c>
      <c r="D2412" s="577">
        <f t="shared" si="37"/>
        <v>16.079999999999998</v>
      </c>
      <c r="G2412" s="1027">
        <v>15.89</v>
      </c>
      <c r="J2412" s="570" t="s">
        <v>5368</v>
      </c>
      <c r="K2412" s="645">
        <f>IFERROR(VLOOKUP(J2412,REAJUSTE!A:Y,25,FALSE),"")</f>
        <v>1.012</v>
      </c>
    </row>
    <row r="2413" spans="1:11" ht="18" x14ac:dyDescent="0.25">
      <c r="A2413" s="1025">
        <v>1917034</v>
      </c>
      <c r="B2413" s="1026" t="s">
        <v>8009</v>
      </c>
      <c r="C2413" s="1025" t="s">
        <v>272</v>
      </c>
      <c r="D2413" s="577">
        <f t="shared" si="37"/>
        <v>16.43</v>
      </c>
      <c r="G2413" s="1027">
        <v>16.239999999999998</v>
      </c>
      <c r="J2413" s="570" t="s">
        <v>5368</v>
      </c>
      <c r="K2413" s="645">
        <f>IFERROR(VLOOKUP(J2413,REAJUSTE!A:Y,25,FALSE),"")</f>
        <v>1.012</v>
      </c>
    </row>
    <row r="2414" spans="1:11" ht="18" x14ac:dyDescent="0.25">
      <c r="A2414" s="1025">
        <v>1917035</v>
      </c>
      <c r="B2414" s="1026" t="s">
        <v>8010</v>
      </c>
      <c r="C2414" s="1025" t="s">
        <v>272</v>
      </c>
      <c r="D2414" s="577">
        <f t="shared" si="37"/>
        <v>16.8</v>
      </c>
      <c r="G2414" s="1027">
        <v>16.61</v>
      </c>
      <c r="J2414" s="570" t="s">
        <v>5368</v>
      </c>
      <c r="K2414" s="645">
        <f>IFERROR(VLOOKUP(J2414,REAJUSTE!A:Y,25,FALSE),"")</f>
        <v>1.012</v>
      </c>
    </row>
    <row r="2415" spans="1:11" ht="18" x14ac:dyDescent="0.25">
      <c r="A2415" s="1025">
        <v>1917036</v>
      </c>
      <c r="B2415" s="1026" t="s">
        <v>8011</v>
      </c>
      <c r="C2415" s="1025" t="s">
        <v>272</v>
      </c>
      <c r="D2415" s="577">
        <f t="shared" si="37"/>
        <v>17</v>
      </c>
      <c r="G2415" s="1027">
        <v>16.8</v>
      </c>
      <c r="J2415" s="570" t="s">
        <v>5368</v>
      </c>
      <c r="K2415" s="645">
        <f>IFERROR(VLOOKUP(J2415,REAJUSTE!A:Y,25,FALSE),"")</f>
        <v>1.012</v>
      </c>
    </row>
    <row r="2416" spans="1:11" ht="27" x14ac:dyDescent="0.25">
      <c r="A2416" s="1025">
        <v>1917605</v>
      </c>
      <c r="B2416" s="1026" t="s">
        <v>8012</v>
      </c>
      <c r="C2416" s="1025" t="s">
        <v>272</v>
      </c>
      <c r="D2416" s="577">
        <f t="shared" si="37"/>
        <v>8.61</v>
      </c>
      <c r="G2416" s="1027">
        <v>8.51</v>
      </c>
      <c r="J2416" s="570" t="s">
        <v>5368</v>
      </c>
      <c r="K2416" s="645">
        <f>IFERROR(VLOOKUP(J2416,REAJUSTE!A:Y,25,FALSE),"")</f>
        <v>1.012</v>
      </c>
    </row>
    <row r="2417" spans="1:11" ht="27" x14ac:dyDescent="0.25">
      <c r="A2417" s="1025">
        <v>1917606</v>
      </c>
      <c r="B2417" s="1026" t="s">
        <v>8013</v>
      </c>
      <c r="C2417" s="1025" t="s">
        <v>272</v>
      </c>
      <c r="D2417" s="577">
        <f t="shared" si="37"/>
        <v>9.2899999999999991</v>
      </c>
      <c r="G2417" s="1027">
        <v>9.18</v>
      </c>
      <c r="J2417" s="570" t="s">
        <v>5368</v>
      </c>
      <c r="K2417" s="645">
        <f>IFERROR(VLOOKUP(J2417,REAJUSTE!A:Y,25,FALSE),"")</f>
        <v>1.012</v>
      </c>
    </row>
    <row r="2418" spans="1:11" ht="27" x14ac:dyDescent="0.25">
      <c r="A2418" s="1025">
        <v>1917607</v>
      </c>
      <c r="B2418" s="1026" t="s">
        <v>8014</v>
      </c>
      <c r="C2418" s="1025" t="s">
        <v>272</v>
      </c>
      <c r="D2418" s="577">
        <f t="shared" si="37"/>
        <v>9.9499999999999993</v>
      </c>
      <c r="G2418" s="1027">
        <v>9.84</v>
      </c>
      <c r="J2418" s="570" t="s">
        <v>5368</v>
      </c>
      <c r="K2418" s="645">
        <f>IFERROR(VLOOKUP(J2418,REAJUSTE!A:Y,25,FALSE),"")</f>
        <v>1.012</v>
      </c>
    </row>
    <row r="2419" spans="1:11" ht="27" x14ac:dyDescent="0.25">
      <c r="A2419" s="1025">
        <v>1917608</v>
      </c>
      <c r="B2419" s="1026" t="s">
        <v>8015</v>
      </c>
      <c r="C2419" s="1025" t="s">
        <v>272</v>
      </c>
      <c r="D2419" s="577">
        <f t="shared" si="37"/>
        <v>11.1</v>
      </c>
      <c r="G2419" s="1027">
        <v>10.97</v>
      </c>
      <c r="J2419" s="570" t="s">
        <v>5368</v>
      </c>
      <c r="K2419" s="645">
        <f>IFERROR(VLOOKUP(J2419,REAJUSTE!A:Y,25,FALSE),"")</f>
        <v>1.012</v>
      </c>
    </row>
    <row r="2420" spans="1:11" ht="27" x14ac:dyDescent="0.25">
      <c r="A2420" s="1025">
        <v>1917609</v>
      </c>
      <c r="B2420" s="1026" t="s">
        <v>8016</v>
      </c>
      <c r="C2420" s="1025" t="s">
        <v>272</v>
      </c>
      <c r="D2420" s="577">
        <f t="shared" si="37"/>
        <v>12.66</v>
      </c>
      <c r="G2420" s="1027">
        <v>12.51</v>
      </c>
      <c r="J2420" s="570" t="s">
        <v>5368</v>
      </c>
      <c r="K2420" s="645">
        <f>IFERROR(VLOOKUP(J2420,REAJUSTE!A:Y,25,FALSE),"")</f>
        <v>1.012</v>
      </c>
    </row>
    <row r="2421" spans="1:11" ht="27" x14ac:dyDescent="0.25">
      <c r="A2421" s="1025">
        <v>1917610</v>
      </c>
      <c r="B2421" s="1026" t="s">
        <v>8017</v>
      </c>
      <c r="C2421" s="1025" t="s">
        <v>272</v>
      </c>
      <c r="D2421" s="577">
        <f t="shared" si="37"/>
        <v>14.99</v>
      </c>
      <c r="G2421" s="1027">
        <v>14.82</v>
      </c>
      <c r="J2421" s="570" t="s">
        <v>5368</v>
      </c>
      <c r="K2421" s="645">
        <f>IFERROR(VLOOKUP(J2421,REAJUSTE!A:Y,25,FALSE),"")</f>
        <v>1.012</v>
      </c>
    </row>
    <row r="2422" spans="1:11" ht="27" x14ac:dyDescent="0.25">
      <c r="A2422" s="1025">
        <v>1917611</v>
      </c>
      <c r="B2422" s="1026" t="s">
        <v>8018</v>
      </c>
      <c r="C2422" s="1025" t="s">
        <v>272</v>
      </c>
      <c r="D2422" s="577">
        <f t="shared" si="37"/>
        <v>17.600000000000001</v>
      </c>
      <c r="G2422" s="1027">
        <v>17.399999999999999</v>
      </c>
      <c r="J2422" s="570" t="s">
        <v>5368</v>
      </c>
      <c r="K2422" s="645">
        <f>IFERROR(VLOOKUP(J2422,REAJUSTE!A:Y,25,FALSE),"")</f>
        <v>1.012</v>
      </c>
    </row>
    <row r="2423" spans="1:11" ht="27" x14ac:dyDescent="0.25">
      <c r="A2423" s="1025">
        <v>1917612</v>
      </c>
      <c r="B2423" s="1026" t="s">
        <v>8019</v>
      </c>
      <c r="C2423" s="1025" t="s">
        <v>272</v>
      </c>
      <c r="D2423" s="577">
        <f t="shared" si="37"/>
        <v>20.7</v>
      </c>
      <c r="G2423" s="1027">
        <v>20.46</v>
      </c>
      <c r="J2423" s="570" t="s">
        <v>5368</v>
      </c>
      <c r="K2423" s="645">
        <f>IFERROR(VLOOKUP(J2423,REAJUSTE!A:Y,25,FALSE),"")</f>
        <v>1.012</v>
      </c>
    </row>
    <row r="2424" spans="1:11" ht="27" x14ac:dyDescent="0.25">
      <c r="A2424" s="1025">
        <v>1917613</v>
      </c>
      <c r="B2424" s="1026" t="s">
        <v>8020</v>
      </c>
      <c r="C2424" s="1025" t="s">
        <v>272</v>
      </c>
      <c r="D2424" s="577">
        <f t="shared" si="37"/>
        <v>24.13</v>
      </c>
      <c r="G2424" s="1027">
        <v>23.85</v>
      </c>
      <c r="J2424" s="570" t="s">
        <v>5368</v>
      </c>
      <c r="K2424" s="645">
        <f>IFERROR(VLOOKUP(J2424,REAJUSTE!A:Y,25,FALSE),"")</f>
        <v>1.012</v>
      </c>
    </row>
    <row r="2425" spans="1:11" ht="27" x14ac:dyDescent="0.25">
      <c r="A2425" s="1025">
        <v>1917614</v>
      </c>
      <c r="B2425" s="1026" t="s">
        <v>8021</v>
      </c>
      <c r="C2425" s="1025" t="s">
        <v>272</v>
      </c>
      <c r="D2425" s="577">
        <f t="shared" si="37"/>
        <v>27.91</v>
      </c>
      <c r="G2425" s="1027">
        <v>27.58</v>
      </c>
      <c r="J2425" s="570" t="s">
        <v>5368</v>
      </c>
      <c r="K2425" s="645">
        <f>IFERROR(VLOOKUP(J2425,REAJUSTE!A:Y,25,FALSE),"")</f>
        <v>1.012</v>
      </c>
    </row>
    <row r="2426" spans="1:11" ht="27" x14ac:dyDescent="0.25">
      <c r="A2426" s="1025">
        <v>1917615</v>
      </c>
      <c r="B2426" s="1026" t="s">
        <v>8022</v>
      </c>
      <c r="C2426" s="1025" t="s">
        <v>272</v>
      </c>
      <c r="D2426" s="577">
        <f t="shared" si="37"/>
        <v>32.18</v>
      </c>
      <c r="G2426" s="1027">
        <v>31.8</v>
      </c>
      <c r="J2426" s="570" t="s">
        <v>5368</v>
      </c>
      <c r="K2426" s="645">
        <f>IFERROR(VLOOKUP(J2426,REAJUSTE!A:Y,25,FALSE),"")</f>
        <v>1.012</v>
      </c>
    </row>
    <row r="2427" spans="1:11" ht="27" x14ac:dyDescent="0.25">
      <c r="A2427" s="1025">
        <v>1917616</v>
      </c>
      <c r="B2427" s="1026" t="s">
        <v>8023</v>
      </c>
      <c r="C2427" s="1025" t="s">
        <v>272</v>
      </c>
      <c r="D2427" s="577">
        <f t="shared" si="37"/>
        <v>37.32</v>
      </c>
      <c r="G2427" s="1027">
        <v>36.880000000000003</v>
      </c>
      <c r="J2427" s="570" t="s">
        <v>5368</v>
      </c>
      <c r="K2427" s="645">
        <f>IFERROR(VLOOKUP(J2427,REAJUSTE!A:Y,25,FALSE),"")</f>
        <v>1.012</v>
      </c>
    </row>
    <row r="2428" spans="1:11" ht="27" x14ac:dyDescent="0.25">
      <c r="A2428" s="1025">
        <v>1917617</v>
      </c>
      <c r="B2428" s="1026" t="s">
        <v>8024</v>
      </c>
      <c r="C2428" s="1025" t="s">
        <v>272</v>
      </c>
      <c r="D2428" s="577">
        <f t="shared" si="37"/>
        <v>41.85</v>
      </c>
      <c r="G2428" s="1027">
        <v>41.36</v>
      </c>
      <c r="J2428" s="570" t="s">
        <v>5368</v>
      </c>
      <c r="K2428" s="645">
        <f>IFERROR(VLOOKUP(J2428,REAJUSTE!A:Y,25,FALSE),"")</f>
        <v>1.012</v>
      </c>
    </row>
    <row r="2429" spans="1:11" ht="27" x14ac:dyDescent="0.25">
      <c r="A2429" s="1025">
        <v>1917618</v>
      </c>
      <c r="B2429" s="1026" t="s">
        <v>8025</v>
      </c>
      <c r="C2429" s="1025" t="s">
        <v>272</v>
      </c>
      <c r="D2429" s="577">
        <f t="shared" si="37"/>
        <v>47.74</v>
      </c>
      <c r="G2429" s="1027">
        <v>47.18</v>
      </c>
      <c r="J2429" s="570" t="s">
        <v>5368</v>
      </c>
      <c r="K2429" s="645">
        <f>IFERROR(VLOOKUP(J2429,REAJUSTE!A:Y,25,FALSE),"")</f>
        <v>1.012</v>
      </c>
    </row>
    <row r="2430" spans="1:11" ht="27" x14ac:dyDescent="0.25">
      <c r="A2430" s="1025">
        <v>1917619</v>
      </c>
      <c r="B2430" s="1026" t="s">
        <v>8026</v>
      </c>
      <c r="C2430" s="1025" t="s">
        <v>272</v>
      </c>
      <c r="D2430" s="577">
        <f t="shared" si="37"/>
        <v>51.78</v>
      </c>
      <c r="G2430" s="1027">
        <v>51.17</v>
      </c>
      <c r="J2430" s="570" t="s">
        <v>5368</v>
      </c>
      <c r="K2430" s="645">
        <f>IFERROR(VLOOKUP(J2430,REAJUSTE!A:Y,25,FALSE),"")</f>
        <v>1.012</v>
      </c>
    </row>
    <row r="2431" spans="1:11" ht="27" x14ac:dyDescent="0.25">
      <c r="A2431" s="1025">
        <v>1917602</v>
      </c>
      <c r="B2431" s="1026" t="s">
        <v>8027</v>
      </c>
      <c r="C2431" s="1025" t="s">
        <v>272</v>
      </c>
      <c r="D2431" s="577">
        <f t="shared" si="37"/>
        <v>6.32</v>
      </c>
      <c r="G2431" s="1027">
        <v>6.25</v>
      </c>
      <c r="J2431" s="570" t="s">
        <v>5368</v>
      </c>
      <c r="K2431" s="645">
        <f>IFERROR(VLOOKUP(J2431,REAJUSTE!A:Y,25,FALSE),"")</f>
        <v>1.012</v>
      </c>
    </row>
    <row r="2432" spans="1:11" ht="27" x14ac:dyDescent="0.25">
      <c r="A2432" s="1025">
        <v>1917603</v>
      </c>
      <c r="B2432" s="1026" t="s">
        <v>8028</v>
      </c>
      <c r="C2432" s="1025" t="s">
        <v>272</v>
      </c>
      <c r="D2432" s="577">
        <f t="shared" si="37"/>
        <v>7.03</v>
      </c>
      <c r="G2432" s="1027">
        <v>6.95</v>
      </c>
      <c r="J2432" s="570" t="s">
        <v>5368</v>
      </c>
      <c r="K2432" s="645">
        <f>IFERROR(VLOOKUP(J2432,REAJUSTE!A:Y,25,FALSE),"")</f>
        <v>1.012</v>
      </c>
    </row>
    <row r="2433" spans="1:11" ht="27" x14ac:dyDescent="0.25">
      <c r="A2433" s="1025">
        <v>1917604</v>
      </c>
      <c r="B2433" s="1026" t="s">
        <v>8029</v>
      </c>
      <c r="C2433" s="1025" t="s">
        <v>272</v>
      </c>
      <c r="D2433" s="577">
        <f t="shared" si="37"/>
        <v>7.65</v>
      </c>
      <c r="G2433" s="1027">
        <v>7.56</v>
      </c>
      <c r="J2433" s="570" t="s">
        <v>5368</v>
      </c>
      <c r="K2433" s="645">
        <f>IFERROR(VLOOKUP(J2433,REAJUSTE!A:Y,25,FALSE),"")</f>
        <v>1.012</v>
      </c>
    </row>
    <row r="2434" spans="1:11" ht="27" x14ac:dyDescent="0.25">
      <c r="A2434" s="1025">
        <v>1917740</v>
      </c>
      <c r="B2434" s="1026" t="s">
        <v>8030</v>
      </c>
      <c r="C2434" s="1025" t="s">
        <v>272</v>
      </c>
      <c r="D2434" s="577">
        <f t="shared" si="37"/>
        <v>6.08</v>
      </c>
      <c r="G2434" s="1027">
        <v>6.01</v>
      </c>
      <c r="J2434" s="570" t="s">
        <v>5368</v>
      </c>
      <c r="K2434" s="645">
        <f>IFERROR(VLOOKUP(J2434,REAJUSTE!A:Y,25,FALSE),"")</f>
        <v>1.012</v>
      </c>
    </row>
    <row r="2435" spans="1:11" ht="27" x14ac:dyDescent="0.25">
      <c r="A2435" s="1025">
        <v>1917263</v>
      </c>
      <c r="B2435" s="1026" t="s">
        <v>8031</v>
      </c>
      <c r="C2435" s="1025" t="s">
        <v>272</v>
      </c>
      <c r="D2435" s="577">
        <f t="shared" si="37"/>
        <v>10.99</v>
      </c>
      <c r="G2435" s="1027">
        <v>10.86</v>
      </c>
      <c r="J2435" s="570" t="s">
        <v>5368</v>
      </c>
      <c r="K2435" s="645">
        <f>IFERROR(VLOOKUP(J2435,REAJUSTE!A:Y,25,FALSE),"")</f>
        <v>1.012</v>
      </c>
    </row>
    <row r="2436" spans="1:11" ht="27" x14ac:dyDescent="0.25">
      <c r="A2436" s="1025">
        <v>1917264</v>
      </c>
      <c r="B2436" s="1026" t="s">
        <v>8032</v>
      </c>
      <c r="C2436" s="1025" t="s">
        <v>272</v>
      </c>
      <c r="D2436" s="577">
        <f t="shared" si="37"/>
        <v>13.62</v>
      </c>
      <c r="G2436" s="1027">
        <v>13.46</v>
      </c>
      <c r="J2436" s="570" t="s">
        <v>5368</v>
      </c>
      <c r="K2436" s="645">
        <f>IFERROR(VLOOKUP(J2436,REAJUSTE!A:Y,25,FALSE),"")</f>
        <v>1.012</v>
      </c>
    </row>
    <row r="2437" spans="1:11" ht="27" x14ac:dyDescent="0.25">
      <c r="A2437" s="1025">
        <v>1917265</v>
      </c>
      <c r="B2437" s="1026" t="s">
        <v>8033</v>
      </c>
      <c r="C2437" s="1025" t="s">
        <v>272</v>
      </c>
      <c r="D2437" s="577">
        <f t="shared" si="37"/>
        <v>17.649999999999999</v>
      </c>
      <c r="G2437" s="1027">
        <v>17.45</v>
      </c>
      <c r="J2437" s="570" t="s">
        <v>5368</v>
      </c>
      <c r="K2437" s="645">
        <f>IFERROR(VLOOKUP(J2437,REAJUSTE!A:Y,25,FALSE),"")</f>
        <v>1.012</v>
      </c>
    </row>
    <row r="2438" spans="1:11" ht="27" x14ac:dyDescent="0.25">
      <c r="A2438" s="1025">
        <v>1917260</v>
      </c>
      <c r="B2438" s="1026" t="s">
        <v>8034</v>
      </c>
      <c r="C2438" s="1025" t="s">
        <v>272</v>
      </c>
      <c r="D2438" s="577">
        <f t="shared" si="37"/>
        <v>6.67</v>
      </c>
      <c r="G2438" s="1027">
        <v>6.6</v>
      </c>
      <c r="J2438" s="570" t="s">
        <v>5368</v>
      </c>
      <c r="K2438" s="645">
        <f>IFERROR(VLOOKUP(J2438,REAJUSTE!A:Y,25,FALSE),"")</f>
        <v>1.012</v>
      </c>
    </row>
    <row r="2439" spans="1:11" ht="27" x14ac:dyDescent="0.25">
      <c r="A2439" s="1025">
        <v>1917261</v>
      </c>
      <c r="B2439" s="1026" t="s">
        <v>8035</v>
      </c>
      <c r="C2439" s="1025" t="s">
        <v>272</v>
      </c>
      <c r="D2439" s="577">
        <f t="shared" si="37"/>
        <v>7.43</v>
      </c>
      <c r="G2439" s="1027">
        <v>7.35</v>
      </c>
      <c r="J2439" s="570" t="s">
        <v>5368</v>
      </c>
      <c r="K2439" s="645">
        <f>IFERROR(VLOOKUP(J2439,REAJUSTE!A:Y,25,FALSE),"")</f>
        <v>1.012</v>
      </c>
    </row>
    <row r="2440" spans="1:11" ht="27" x14ac:dyDescent="0.25">
      <c r="A2440" s="1025">
        <v>1917262</v>
      </c>
      <c r="B2440" s="1026" t="s">
        <v>8036</v>
      </c>
      <c r="C2440" s="1025" t="s">
        <v>272</v>
      </c>
      <c r="D2440" s="577">
        <f t="shared" si="37"/>
        <v>8.8000000000000007</v>
      </c>
      <c r="G2440" s="1027">
        <v>8.6999999999999993</v>
      </c>
      <c r="J2440" s="570" t="s">
        <v>5368</v>
      </c>
      <c r="K2440" s="645">
        <f>IFERROR(VLOOKUP(J2440,REAJUSTE!A:Y,25,FALSE),"")</f>
        <v>1.012</v>
      </c>
    </row>
    <row r="2441" spans="1:11" ht="27" x14ac:dyDescent="0.25">
      <c r="A2441" s="1025">
        <v>1917727</v>
      </c>
      <c r="B2441" s="1026" t="s">
        <v>8037</v>
      </c>
      <c r="C2441" s="1025" t="s">
        <v>272</v>
      </c>
      <c r="D2441" s="577">
        <f t="shared" si="37"/>
        <v>6.46</v>
      </c>
      <c r="G2441" s="1027">
        <v>6.39</v>
      </c>
      <c r="J2441" s="570" t="s">
        <v>5368</v>
      </c>
      <c r="K2441" s="645">
        <f>IFERROR(VLOOKUP(J2441,REAJUSTE!A:Y,25,FALSE),"")</f>
        <v>1.012</v>
      </c>
    </row>
    <row r="2442" spans="1:11" ht="27" x14ac:dyDescent="0.25">
      <c r="A2442" s="1025">
        <v>1917351</v>
      </c>
      <c r="B2442" s="1026" t="s">
        <v>8038</v>
      </c>
      <c r="C2442" s="1025" t="s">
        <v>272</v>
      </c>
      <c r="D2442" s="577">
        <f t="shared" ref="D2442:D2505" si="38">TRUNC(G2442*K2442,2)</f>
        <v>9.58</v>
      </c>
      <c r="G2442" s="1027">
        <v>9.4700000000000006</v>
      </c>
      <c r="J2442" s="570" t="s">
        <v>5368</v>
      </c>
      <c r="K2442" s="645">
        <f>IFERROR(VLOOKUP(J2442,REAJUSTE!A:Y,25,FALSE),"")</f>
        <v>1.012</v>
      </c>
    </row>
    <row r="2443" spans="1:11" ht="27" x14ac:dyDescent="0.25">
      <c r="A2443" s="1025">
        <v>1917352</v>
      </c>
      <c r="B2443" s="1026" t="s">
        <v>8039</v>
      </c>
      <c r="C2443" s="1025" t="s">
        <v>272</v>
      </c>
      <c r="D2443" s="577">
        <f t="shared" si="38"/>
        <v>12.66</v>
      </c>
      <c r="G2443" s="1027">
        <v>12.51</v>
      </c>
      <c r="J2443" s="570" t="s">
        <v>5368</v>
      </c>
      <c r="K2443" s="645">
        <f>IFERROR(VLOOKUP(J2443,REAJUSTE!A:Y,25,FALSE),"")</f>
        <v>1.012</v>
      </c>
    </row>
    <row r="2444" spans="1:11" ht="27" x14ac:dyDescent="0.25">
      <c r="A2444" s="1025">
        <v>1917353</v>
      </c>
      <c r="B2444" s="1026" t="s">
        <v>8040</v>
      </c>
      <c r="C2444" s="1025" t="s">
        <v>272</v>
      </c>
      <c r="D2444" s="577">
        <f t="shared" si="38"/>
        <v>16.27</v>
      </c>
      <c r="G2444" s="1027">
        <v>16.079999999999998</v>
      </c>
      <c r="J2444" s="570" t="s">
        <v>5368</v>
      </c>
      <c r="K2444" s="645">
        <f>IFERROR(VLOOKUP(J2444,REAJUSTE!A:Y,25,FALSE),"")</f>
        <v>1.012</v>
      </c>
    </row>
    <row r="2445" spans="1:11" ht="27" x14ac:dyDescent="0.25">
      <c r="A2445" s="1025">
        <v>1917354</v>
      </c>
      <c r="B2445" s="1026" t="s">
        <v>8041</v>
      </c>
      <c r="C2445" s="1025" t="s">
        <v>272</v>
      </c>
      <c r="D2445" s="577">
        <f t="shared" si="38"/>
        <v>21.15</v>
      </c>
      <c r="G2445" s="1027">
        <v>20.9</v>
      </c>
      <c r="J2445" s="570" t="s">
        <v>5368</v>
      </c>
      <c r="K2445" s="645">
        <f>IFERROR(VLOOKUP(J2445,REAJUSTE!A:Y,25,FALSE),"")</f>
        <v>1.012</v>
      </c>
    </row>
    <row r="2446" spans="1:11" ht="27" x14ac:dyDescent="0.25">
      <c r="A2446" s="1025">
        <v>1917355</v>
      </c>
      <c r="B2446" s="1026" t="s">
        <v>8042</v>
      </c>
      <c r="C2446" s="1025" t="s">
        <v>272</v>
      </c>
      <c r="D2446" s="577">
        <f t="shared" si="38"/>
        <v>27.26</v>
      </c>
      <c r="G2446" s="1027">
        <v>26.94</v>
      </c>
      <c r="J2446" s="570" t="s">
        <v>5368</v>
      </c>
      <c r="K2446" s="645">
        <f>IFERROR(VLOOKUP(J2446,REAJUSTE!A:Y,25,FALSE),"")</f>
        <v>1.012</v>
      </c>
    </row>
    <row r="2447" spans="1:11" ht="27" x14ac:dyDescent="0.25">
      <c r="A2447" s="1025">
        <v>1917356</v>
      </c>
      <c r="B2447" s="1026" t="s">
        <v>8043</v>
      </c>
      <c r="C2447" s="1025" t="s">
        <v>272</v>
      </c>
      <c r="D2447" s="577">
        <f t="shared" si="38"/>
        <v>33.409999999999997</v>
      </c>
      <c r="G2447" s="1027">
        <v>33.020000000000003</v>
      </c>
      <c r="J2447" s="570" t="s">
        <v>5368</v>
      </c>
      <c r="K2447" s="645">
        <f>IFERROR(VLOOKUP(J2447,REAJUSTE!A:Y,25,FALSE),"")</f>
        <v>1.012</v>
      </c>
    </row>
    <row r="2448" spans="1:11" ht="27" x14ac:dyDescent="0.25">
      <c r="A2448" s="1025">
        <v>1917357</v>
      </c>
      <c r="B2448" s="1026" t="s">
        <v>8044</v>
      </c>
      <c r="C2448" s="1025" t="s">
        <v>272</v>
      </c>
      <c r="D2448" s="577">
        <f t="shared" si="38"/>
        <v>38.19</v>
      </c>
      <c r="G2448" s="1027">
        <v>37.74</v>
      </c>
      <c r="J2448" s="570" t="s">
        <v>5368</v>
      </c>
      <c r="K2448" s="645">
        <f>IFERROR(VLOOKUP(J2448,REAJUSTE!A:Y,25,FALSE),"")</f>
        <v>1.012</v>
      </c>
    </row>
    <row r="2449" spans="1:11" ht="27" x14ac:dyDescent="0.25">
      <c r="A2449" s="1025">
        <v>1917348</v>
      </c>
      <c r="B2449" s="1026" t="s">
        <v>8045</v>
      </c>
      <c r="C2449" s="1025" t="s">
        <v>272</v>
      </c>
      <c r="D2449" s="577">
        <f t="shared" si="38"/>
        <v>5.8</v>
      </c>
      <c r="G2449" s="1027">
        <v>5.74</v>
      </c>
      <c r="J2449" s="570" t="s">
        <v>5368</v>
      </c>
      <c r="K2449" s="645">
        <f>IFERROR(VLOOKUP(J2449,REAJUSTE!A:Y,25,FALSE),"")</f>
        <v>1.012</v>
      </c>
    </row>
    <row r="2450" spans="1:11" ht="27" x14ac:dyDescent="0.25">
      <c r="A2450" s="1025">
        <v>1917349</v>
      </c>
      <c r="B2450" s="1026" t="s">
        <v>8046</v>
      </c>
      <c r="C2450" s="1025" t="s">
        <v>272</v>
      </c>
      <c r="D2450" s="577">
        <f t="shared" si="38"/>
        <v>6.28</v>
      </c>
      <c r="G2450" s="1027">
        <v>6.21</v>
      </c>
      <c r="J2450" s="570" t="s">
        <v>5368</v>
      </c>
      <c r="K2450" s="645">
        <f>IFERROR(VLOOKUP(J2450,REAJUSTE!A:Y,25,FALSE),"")</f>
        <v>1.012</v>
      </c>
    </row>
    <row r="2451" spans="1:11" ht="27" x14ac:dyDescent="0.25">
      <c r="A2451" s="1025">
        <v>1917350</v>
      </c>
      <c r="B2451" s="1026" t="s">
        <v>8047</v>
      </c>
      <c r="C2451" s="1025" t="s">
        <v>272</v>
      </c>
      <c r="D2451" s="577">
        <f t="shared" si="38"/>
        <v>7.13</v>
      </c>
      <c r="G2451" s="1027">
        <v>7.05</v>
      </c>
      <c r="J2451" s="570" t="s">
        <v>5368</v>
      </c>
      <c r="K2451" s="645">
        <f>IFERROR(VLOOKUP(J2451,REAJUSTE!A:Y,25,FALSE),"")</f>
        <v>1.012</v>
      </c>
    </row>
    <row r="2452" spans="1:11" ht="27" x14ac:dyDescent="0.25">
      <c r="A2452" s="1025">
        <v>1917731</v>
      </c>
      <c r="B2452" s="1026" t="s">
        <v>8048</v>
      </c>
      <c r="C2452" s="1025" t="s">
        <v>272</v>
      </c>
      <c r="D2452" s="577">
        <f t="shared" si="38"/>
        <v>5.68</v>
      </c>
      <c r="G2452" s="1027">
        <v>5.62</v>
      </c>
      <c r="J2452" s="570" t="s">
        <v>5368</v>
      </c>
      <c r="K2452" s="645">
        <f>IFERROR(VLOOKUP(J2452,REAJUSTE!A:Y,25,FALSE),"")</f>
        <v>1.012</v>
      </c>
    </row>
    <row r="2453" spans="1:11" ht="27" x14ac:dyDescent="0.25">
      <c r="A2453" s="1025">
        <v>1917463</v>
      </c>
      <c r="B2453" s="1026" t="s">
        <v>8049</v>
      </c>
      <c r="C2453" s="1025" t="s">
        <v>272</v>
      </c>
      <c r="D2453" s="577">
        <f t="shared" si="38"/>
        <v>9.69</v>
      </c>
      <c r="G2453" s="1027">
        <v>9.58</v>
      </c>
      <c r="J2453" s="570" t="s">
        <v>5368</v>
      </c>
      <c r="K2453" s="645">
        <f>IFERROR(VLOOKUP(J2453,REAJUSTE!A:Y,25,FALSE),"")</f>
        <v>1.012</v>
      </c>
    </row>
    <row r="2454" spans="1:11" ht="27" x14ac:dyDescent="0.25">
      <c r="A2454" s="1025">
        <v>1917464</v>
      </c>
      <c r="B2454" s="1026" t="s">
        <v>8050</v>
      </c>
      <c r="C2454" s="1025" t="s">
        <v>272</v>
      </c>
      <c r="D2454" s="577">
        <f t="shared" si="38"/>
        <v>11.22</v>
      </c>
      <c r="G2454" s="1027">
        <v>11.09</v>
      </c>
      <c r="J2454" s="570" t="s">
        <v>5368</v>
      </c>
      <c r="K2454" s="645">
        <f>IFERROR(VLOOKUP(J2454,REAJUSTE!A:Y,25,FALSE),"")</f>
        <v>1.012</v>
      </c>
    </row>
    <row r="2455" spans="1:11" ht="27" x14ac:dyDescent="0.25">
      <c r="A2455" s="1025">
        <v>1917465</v>
      </c>
      <c r="B2455" s="1026" t="s">
        <v>8051</v>
      </c>
      <c r="C2455" s="1025" t="s">
        <v>272</v>
      </c>
      <c r="D2455" s="577">
        <f t="shared" si="38"/>
        <v>12.94</v>
      </c>
      <c r="G2455" s="1027">
        <v>12.79</v>
      </c>
      <c r="J2455" s="570" t="s">
        <v>5368</v>
      </c>
      <c r="K2455" s="645">
        <f>IFERROR(VLOOKUP(J2455,REAJUSTE!A:Y,25,FALSE),"")</f>
        <v>1.012</v>
      </c>
    </row>
    <row r="2456" spans="1:11" ht="27" x14ac:dyDescent="0.25">
      <c r="A2456" s="1025">
        <v>1917466</v>
      </c>
      <c r="B2456" s="1026" t="s">
        <v>8052</v>
      </c>
      <c r="C2456" s="1025" t="s">
        <v>272</v>
      </c>
      <c r="D2456" s="577">
        <f t="shared" si="38"/>
        <v>15.4</v>
      </c>
      <c r="G2456" s="1027">
        <v>15.22</v>
      </c>
      <c r="J2456" s="570" t="s">
        <v>5368</v>
      </c>
      <c r="K2456" s="645">
        <f>IFERROR(VLOOKUP(J2456,REAJUSTE!A:Y,25,FALSE),"")</f>
        <v>1.012</v>
      </c>
    </row>
    <row r="2457" spans="1:11" ht="27" x14ac:dyDescent="0.25">
      <c r="A2457" s="1025">
        <v>1917467</v>
      </c>
      <c r="B2457" s="1026" t="s">
        <v>8053</v>
      </c>
      <c r="C2457" s="1025" t="s">
        <v>272</v>
      </c>
      <c r="D2457" s="577">
        <f t="shared" si="38"/>
        <v>19.07</v>
      </c>
      <c r="G2457" s="1027">
        <v>18.850000000000001</v>
      </c>
      <c r="J2457" s="570" t="s">
        <v>5368</v>
      </c>
      <c r="K2457" s="645">
        <f>IFERROR(VLOOKUP(J2457,REAJUSTE!A:Y,25,FALSE),"")</f>
        <v>1.012</v>
      </c>
    </row>
    <row r="2458" spans="1:11" ht="27" x14ac:dyDescent="0.25">
      <c r="A2458" s="1025">
        <v>1917468</v>
      </c>
      <c r="B2458" s="1026" t="s">
        <v>8054</v>
      </c>
      <c r="C2458" s="1025" t="s">
        <v>272</v>
      </c>
      <c r="D2458" s="577">
        <f t="shared" si="38"/>
        <v>23.26</v>
      </c>
      <c r="G2458" s="1027">
        <v>22.99</v>
      </c>
      <c r="J2458" s="570" t="s">
        <v>5368</v>
      </c>
      <c r="K2458" s="645">
        <f>IFERROR(VLOOKUP(J2458,REAJUSTE!A:Y,25,FALSE),"")</f>
        <v>1.012</v>
      </c>
    </row>
    <row r="2459" spans="1:11" ht="27" x14ac:dyDescent="0.25">
      <c r="A2459" s="1025">
        <v>1917469</v>
      </c>
      <c r="B2459" s="1026" t="s">
        <v>8055</v>
      </c>
      <c r="C2459" s="1025" t="s">
        <v>272</v>
      </c>
      <c r="D2459" s="577">
        <f t="shared" si="38"/>
        <v>27.89</v>
      </c>
      <c r="G2459" s="1027">
        <v>27.56</v>
      </c>
      <c r="J2459" s="570" t="s">
        <v>5368</v>
      </c>
      <c r="K2459" s="645">
        <f>IFERROR(VLOOKUP(J2459,REAJUSTE!A:Y,25,FALSE),"")</f>
        <v>1.012</v>
      </c>
    </row>
    <row r="2460" spans="1:11" ht="27" x14ac:dyDescent="0.25">
      <c r="A2460" s="1025">
        <v>1917470</v>
      </c>
      <c r="B2460" s="1026" t="s">
        <v>8056</v>
      </c>
      <c r="C2460" s="1025" t="s">
        <v>272</v>
      </c>
      <c r="D2460" s="577">
        <f t="shared" si="38"/>
        <v>33.28</v>
      </c>
      <c r="G2460" s="1027">
        <v>32.89</v>
      </c>
      <c r="J2460" s="570" t="s">
        <v>5368</v>
      </c>
      <c r="K2460" s="645">
        <f>IFERROR(VLOOKUP(J2460,REAJUSTE!A:Y,25,FALSE),"")</f>
        <v>1.012</v>
      </c>
    </row>
    <row r="2461" spans="1:11" ht="27" x14ac:dyDescent="0.25">
      <c r="A2461" s="1025">
        <v>1917471</v>
      </c>
      <c r="B2461" s="1026" t="s">
        <v>8057</v>
      </c>
      <c r="C2461" s="1025" t="s">
        <v>272</v>
      </c>
      <c r="D2461" s="577">
        <f t="shared" si="38"/>
        <v>39.67</v>
      </c>
      <c r="G2461" s="1027">
        <v>39.200000000000003</v>
      </c>
      <c r="J2461" s="570" t="s">
        <v>5368</v>
      </c>
      <c r="K2461" s="645">
        <f>IFERROR(VLOOKUP(J2461,REAJUSTE!A:Y,25,FALSE),"")</f>
        <v>1.012</v>
      </c>
    </row>
    <row r="2462" spans="1:11" ht="27" x14ac:dyDescent="0.25">
      <c r="A2462" s="1025">
        <v>1917472</v>
      </c>
      <c r="B2462" s="1026" t="s">
        <v>8058</v>
      </c>
      <c r="C2462" s="1025" t="s">
        <v>272</v>
      </c>
      <c r="D2462" s="577">
        <f t="shared" si="38"/>
        <v>42.46</v>
      </c>
      <c r="G2462" s="1027">
        <v>41.96</v>
      </c>
      <c r="J2462" s="570" t="s">
        <v>5368</v>
      </c>
      <c r="K2462" s="645">
        <f>IFERROR(VLOOKUP(J2462,REAJUSTE!A:Y,25,FALSE),"")</f>
        <v>1.012</v>
      </c>
    </row>
    <row r="2463" spans="1:11" ht="27" x14ac:dyDescent="0.25">
      <c r="A2463" s="1025">
        <v>1917460</v>
      </c>
      <c r="B2463" s="1026" t="s">
        <v>8059</v>
      </c>
      <c r="C2463" s="1025" t="s">
        <v>272</v>
      </c>
      <c r="D2463" s="577">
        <f t="shared" si="38"/>
        <v>5.62</v>
      </c>
      <c r="G2463" s="1027">
        <v>5.56</v>
      </c>
      <c r="J2463" s="570" t="s">
        <v>5368</v>
      </c>
      <c r="K2463" s="645">
        <f>IFERROR(VLOOKUP(J2463,REAJUSTE!A:Y,25,FALSE),"")</f>
        <v>1.012</v>
      </c>
    </row>
    <row r="2464" spans="1:11" ht="27" x14ac:dyDescent="0.25">
      <c r="A2464" s="1025">
        <v>1917461</v>
      </c>
      <c r="B2464" s="1026" t="s">
        <v>8060</v>
      </c>
      <c r="C2464" s="1025" t="s">
        <v>272</v>
      </c>
      <c r="D2464" s="577">
        <f t="shared" si="38"/>
        <v>6.66</v>
      </c>
      <c r="G2464" s="1027">
        <v>6.59</v>
      </c>
      <c r="J2464" s="570" t="s">
        <v>5368</v>
      </c>
      <c r="K2464" s="645">
        <f>IFERROR(VLOOKUP(J2464,REAJUSTE!A:Y,25,FALSE),"")</f>
        <v>1.012</v>
      </c>
    </row>
    <row r="2465" spans="1:11" ht="27" x14ac:dyDescent="0.25">
      <c r="A2465" s="1025">
        <v>1917462</v>
      </c>
      <c r="B2465" s="1026" t="s">
        <v>8061</v>
      </c>
      <c r="C2465" s="1025" t="s">
        <v>272</v>
      </c>
      <c r="D2465" s="577">
        <f t="shared" si="38"/>
        <v>7.93</v>
      </c>
      <c r="G2465" s="1027">
        <v>7.84</v>
      </c>
      <c r="J2465" s="570" t="s">
        <v>5368</v>
      </c>
      <c r="K2465" s="645">
        <f>IFERROR(VLOOKUP(J2465,REAJUSTE!A:Y,25,FALSE),"")</f>
        <v>1.012</v>
      </c>
    </row>
    <row r="2466" spans="1:11" ht="27" x14ac:dyDescent="0.25">
      <c r="A2466" s="1025">
        <v>1917735</v>
      </c>
      <c r="B2466" s="1026" t="s">
        <v>8062</v>
      </c>
      <c r="C2466" s="1025" t="s">
        <v>272</v>
      </c>
      <c r="D2466" s="577">
        <f t="shared" si="38"/>
        <v>5.01</v>
      </c>
      <c r="G2466" s="1027">
        <v>4.96</v>
      </c>
      <c r="J2466" s="570" t="s">
        <v>5368</v>
      </c>
      <c r="K2466" s="645">
        <f>IFERROR(VLOOKUP(J2466,REAJUSTE!A:Y,25,FALSE),"")</f>
        <v>1.012</v>
      </c>
    </row>
    <row r="2467" spans="1:11" ht="18" x14ac:dyDescent="0.25">
      <c r="A2467" s="1025">
        <v>1917061</v>
      </c>
      <c r="B2467" s="1026" t="s">
        <v>8063</v>
      </c>
      <c r="C2467" s="1025" t="s">
        <v>272</v>
      </c>
      <c r="D2467" s="577">
        <f t="shared" si="38"/>
        <v>11.53</v>
      </c>
      <c r="G2467" s="1027">
        <v>11.4</v>
      </c>
      <c r="J2467" s="570" t="s">
        <v>5368</v>
      </c>
      <c r="K2467" s="645">
        <f>IFERROR(VLOOKUP(J2467,REAJUSTE!A:Y,25,FALSE),"")</f>
        <v>1.012</v>
      </c>
    </row>
    <row r="2468" spans="1:11" ht="18" x14ac:dyDescent="0.25">
      <c r="A2468" s="1025">
        <v>1917062</v>
      </c>
      <c r="B2468" s="1026" t="s">
        <v>8064</v>
      </c>
      <c r="C2468" s="1025" t="s">
        <v>272</v>
      </c>
      <c r="D2468" s="577">
        <f t="shared" si="38"/>
        <v>11.75</v>
      </c>
      <c r="G2468" s="1027">
        <v>11.62</v>
      </c>
      <c r="J2468" s="570" t="s">
        <v>5368</v>
      </c>
      <c r="K2468" s="645">
        <f>IFERROR(VLOOKUP(J2468,REAJUSTE!A:Y,25,FALSE),"")</f>
        <v>1.012</v>
      </c>
    </row>
    <row r="2469" spans="1:11" ht="27" x14ac:dyDescent="0.25">
      <c r="A2469" s="1025">
        <v>1917063</v>
      </c>
      <c r="B2469" s="1026" t="s">
        <v>8065</v>
      </c>
      <c r="C2469" s="1025" t="s">
        <v>272</v>
      </c>
      <c r="D2469" s="577">
        <f t="shared" si="38"/>
        <v>11.99</v>
      </c>
      <c r="G2469" s="1027">
        <v>11.85</v>
      </c>
      <c r="J2469" s="570" t="s">
        <v>5368</v>
      </c>
      <c r="K2469" s="645">
        <f>IFERROR(VLOOKUP(J2469,REAJUSTE!A:Y,25,FALSE),"")</f>
        <v>1.012</v>
      </c>
    </row>
    <row r="2470" spans="1:11" ht="27" x14ac:dyDescent="0.25">
      <c r="A2470" s="1025">
        <v>1917064</v>
      </c>
      <c r="B2470" s="1026" t="s">
        <v>8066</v>
      </c>
      <c r="C2470" s="1025" t="s">
        <v>272</v>
      </c>
      <c r="D2470" s="577">
        <f t="shared" si="38"/>
        <v>12.23</v>
      </c>
      <c r="G2470" s="1027">
        <v>12.09</v>
      </c>
      <c r="J2470" s="570" t="s">
        <v>5368</v>
      </c>
      <c r="K2470" s="645">
        <f>IFERROR(VLOOKUP(J2470,REAJUSTE!A:Y,25,FALSE),"")</f>
        <v>1.012</v>
      </c>
    </row>
    <row r="2471" spans="1:11" ht="27" x14ac:dyDescent="0.25">
      <c r="A2471" s="1025">
        <v>1917065</v>
      </c>
      <c r="B2471" s="1026" t="s">
        <v>8067</v>
      </c>
      <c r="C2471" s="1025" t="s">
        <v>272</v>
      </c>
      <c r="D2471" s="577">
        <f t="shared" si="38"/>
        <v>12.48</v>
      </c>
      <c r="G2471" s="1027">
        <v>12.34</v>
      </c>
      <c r="J2471" s="570" t="s">
        <v>5368</v>
      </c>
      <c r="K2471" s="645">
        <f>IFERROR(VLOOKUP(J2471,REAJUSTE!A:Y,25,FALSE),"")</f>
        <v>1.012</v>
      </c>
    </row>
    <row r="2472" spans="1:11" ht="18" x14ac:dyDescent="0.25">
      <c r="A2472" s="1025">
        <v>1917066</v>
      </c>
      <c r="B2472" s="1026" t="s">
        <v>8068</v>
      </c>
      <c r="C2472" s="1025" t="s">
        <v>272</v>
      </c>
      <c r="D2472" s="577">
        <f t="shared" si="38"/>
        <v>12.61</v>
      </c>
      <c r="G2472" s="1027">
        <v>12.47</v>
      </c>
      <c r="J2472" s="570" t="s">
        <v>5368</v>
      </c>
      <c r="K2472" s="645">
        <f>IFERROR(VLOOKUP(J2472,REAJUSTE!A:Y,25,FALSE),"")</f>
        <v>1.012</v>
      </c>
    </row>
    <row r="2473" spans="1:11" ht="27" x14ac:dyDescent="0.25">
      <c r="A2473" s="1025">
        <v>1901590</v>
      </c>
      <c r="B2473" s="1026" t="s">
        <v>8069</v>
      </c>
      <c r="C2473" s="1025" t="s">
        <v>272</v>
      </c>
      <c r="D2473" s="577">
        <f t="shared" si="38"/>
        <v>7.67</v>
      </c>
      <c r="G2473" s="1027">
        <v>7.58</v>
      </c>
      <c r="J2473" s="570" t="s">
        <v>5368</v>
      </c>
      <c r="K2473" s="645">
        <f>IFERROR(VLOOKUP(J2473,REAJUSTE!A:Y,25,FALSE),"")</f>
        <v>1.012</v>
      </c>
    </row>
    <row r="2474" spans="1:11" ht="27" x14ac:dyDescent="0.25">
      <c r="A2474" s="1025">
        <v>1901591</v>
      </c>
      <c r="B2474" s="1026" t="s">
        <v>8070</v>
      </c>
      <c r="C2474" s="1025" t="s">
        <v>272</v>
      </c>
      <c r="D2474" s="577">
        <f t="shared" si="38"/>
        <v>7.73</v>
      </c>
      <c r="G2474" s="1027">
        <v>7.64</v>
      </c>
      <c r="J2474" s="570" t="s">
        <v>5368</v>
      </c>
      <c r="K2474" s="645">
        <f>IFERROR(VLOOKUP(J2474,REAJUSTE!A:Y,25,FALSE),"")</f>
        <v>1.012</v>
      </c>
    </row>
    <row r="2475" spans="1:11" ht="27" x14ac:dyDescent="0.25">
      <c r="A2475" s="1025">
        <v>1901592</v>
      </c>
      <c r="B2475" s="1026" t="s">
        <v>8071</v>
      </c>
      <c r="C2475" s="1025" t="s">
        <v>272</v>
      </c>
      <c r="D2475" s="577">
        <f t="shared" si="38"/>
        <v>7.8</v>
      </c>
      <c r="G2475" s="1027">
        <v>7.71</v>
      </c>
      <c r="J2475" s="570" t="s">
        <v>5368</v>
      </c>
      <c r="K2475" s="645">
        <f>IFERROR(VLOOKUP(J2475,REAJUSTE!A:Y,25,FALSE),"")</f>
        <v>1.012</v>
      </c>
    </row>
    <row r="2476" spans="1:11" ht="27" x14ac:dyDescent="0.25">
      <c r="A2476" s="1025">
        <v>1901593</v>
      </c>
      <c r="B2476" s="1026" t="s">
        <v>8072</v>
      </c>
      <c r="C2476" s="1025" t="s">
        <v>272</v>
      </c>
      <c r="D2476" s="577">
        <f t="shared" si="38"/>
        <v>7.87</v>
      </c>
      <c r="G2476" s="1027">
        <v>7.78</v>
      </c>
      <c r="J2476" s="570" t="s">
        <v>5368</v>
      </c>
      <c r="K2476" s="645">
        <f>IFERROR(VLOOKUP(J2476,REAJUSTE!A:Y,25,FALSE),"")</f>
        <v>1.012</v>
      </c>
    </row>
    <row r="2477" spans="1:11" ht="27" x14ac:dyDescent="0.25">
      <c r="A2477" s="1025">
        <v>1901594</v>
      </c>
      <c r="B2477" s="1026" t="s">
        <v>8073</v>
      </c>
      <c r="C2477" s="1025" t="s">
        <v>272</v>
      </c>
      <c r="D2477" s="577">
        <f t="shared" si="38"/>
        <v>7.95</v>
      </c>
      <c r="G2477" s="1027">
        <v>7.86</v>
      </c>
      <c r="J2477" s="570" t="s">
        <v>5368</v>
      </c>
      <c r="K2477" s="645">
        <f>IFERROR(VLOOKUP(J2477,REAJUSTE!A:Y,25,FALSE),"")</f>
        <v>1.012</v>
      </c>
    </row>
    <row r="2478" spans="1:11" ht="18" x14ac:dyDescent="0.25">
      <c r="A2478" s="1025">
        <v>1901589</v>
      </c>
      <c r="B2478" s="1026" t="s">
        <v>8074</v>
      </c>
      <c r="C2478" s="1025" t="s">
        <v>272</v>
      </c>
      <c r="D2478" s="577">
        <f t="shared" si="38"/>
        <v>7.99</v>
      </c>
      <c r="G2478" s="1027">
        <v>7.9</v>
      </c>
      <c r="J2478" s="570" t="s">
        <v>5368</v>
      </c>
      <c r="K2478" s="645">
        <f>IFERROR(VLOOKUP(J2478,REAJUSTE!A:Y,25,FALSE),"")</f>
        <v>1.012</v>
      </c>
    </row>
    <row r="2479" spans="1:11" ht="27" x14ac:dyDescent="0.25">
      <c r="A2479" s="1025">
        <v>1901596</v>
      </c>
      <c r="B2479" s="1026" t="s">
        <v>8075</v>
      </c>
      <c r="C2479" s="1025" t="s">
        <v>272</v>
      </c>
      <c r="D2479" s="577">
        <f t="shared" si="38"/>
        <v>10.09</v>
      </c>
      <c r="G2479" s="1027">
        <v>9.98</v>
      </c>
      <c r="J2479" s="570" t="s">
        <v>5368</v>
      </c>
      <c r="K2479" s="645">
        <f>IFERROR(VLOOKUP(J2479,REAJUSTE!A:Y,25,FALSE),"")</f>
        <v>1.012</v>
      </c>
    </row>
    <row r="2480" spans="1:11" ht="27" x14ac:dyDescent="0.25">
      <c r="A2480" s="1025">
        <v>1901597</v>
      </c>
      <c r="B2480" s="1026" t="s">
        <v>8076</v>
      </c>
      <c r="C2480" s="1025" t="s">
        <v>272</v>
      </c>
      <c r="D2480" s="577">
        <f t="shared" si="38"/>
        <v>10.16</v>
      </c>
      <c r="G2480" s="1027">
        <v>10.039999999999999</v>
      </c>
      <c r="J2480" s="570" t="s">
        <v>5368</v>
      </c>
      <c r="K2480" s="645">
        <f>IFERROR(VLOOKUP(J2480,REAJUSTE!A:Y,25,FALSE),"")</f>
        <v>1.012</v>
      </c>
    </row>
    <row r="2481" spans="1:11" ht="27" x14ac:dyDescent="0.25">
      <c r="A2481" s="1025">
        <v>1901598</v>
      </c>
      <c r="B2481" s="1026" t="s">
        <v>8077</v>
      </c>
      <c r="C2481" s="1025" t="s">
        <v>272</v>
      </c>
      <c r="D2481" s="577">
        <f t="shared" si="38"/>
        <v>10.220000000000001</v>
      </c>
      <c r="G2481" s="1027">
        <v>10.1</v>
      </c>
      <c r="J2481" s="570" t="s">
        <v>5368</v>
      </c>
      <c r="K2481" s="645">
        <f>IFERROR(VLOOKUP(J2481,REAJUSTE!A:Y,25,FALSE),"")</f>
        <v>1.012</v>
      </c>
    </row>
    <row r="2482" spans="1:11" ht="27" x14ac:dyDescent="0.25">
      <c r="A2482" s="1025">
        <v>1901599</v>
      </c>
      <c r="B2482" s="1026" t="s">
        <v>8078</v>
      </c>
      <c r="C2482" s="1025" t="s">
        <v>272</v>
      </c>
      <c r="D2482" s="577">
        <f t="shared" si="38"/>
        <v>10.29</v>
      </c>
      <c r="G2482" s="1027">
        <v>10.17</v>
      </c>
      <c r="J2482" s="570" t="s">
        <v>5368</v>
      </c>
      <c r="K2482" s="645">
        <f>IFERROR(VLOOKUP(J2482,REAJUSTE!A:Y,25,FALSE),"")</f>
        <v>1.012</v>
      </c>
    </row>
    <row r="2483" spans="1:11" ht="27" x14ac:dyDescent="0.25">
      <c r="A2483" s="1025">
        <v>1901600</v>
      </c>
      <c r="B2483" s="1026" t="s">
        <v>8079</v>
      </c>
      <c r="C2483" s="1025" t="s">
        <v>272</v>
      </c>
      <c r="D2483" s="577">
        <f t="shared" si="38"/>
        <v>10.36</v>
      </c>
      <c r="G2483" s="1027">
        <v>10.24</v>
      </c>
      <c r="J2483" s="570" t="s">
        <v>5368</v>
      </c>
      <c r="K2483" s="645">
        <f>IFERROR(VLOOKUP(J2483,REAJUSTE!A:Y,25,FALSE),"")</f>
        <v>1.012</v>
      </c>
    </row>
    <row r="2484" spans="1:11" ht="18" x14ac:dyDescent="0.25">
      <c r="A2484" s="1025">
        <v>1901595</v>
      </c>
      <c r="B2484" s="1026" t="s">
        <v>8080</v>
      </c>
      <c r="C2484" s="1025" t="s">
        <v>272</v>
      </c>
      <c r="D2484" s="577">
        <f t="shared" si="38"/>
        <v>10.4</v>
      </c>
      <c r="G2484" s="1027">
        <v>10.28</v>
      </c>
      <c r="J2484" s="570" t="s">
        <v>5368</v>
      </c>
      <c r="K2484" s="645">
        <f>IFERROR(VLOOKUP(J2484,REAJUSTE!A:Y,25,FALSE),"")</f>
        <v>1.012</v>
      </c>
    </row>
    <row r="2485" spans="1:11" ht="27" x14ac:dyDescent="0.25">
      <c r="A2485" s="1025">
        <v>1917097</v>
      </c>
      <c r="B2485" s="1026" t="s">
        <v>8081</v>
      </c>
      <c r="C2485" s="1025" t="s">
        <v>272</v>
      </c>
      <c r="D2485" s="577">
        <f t="shared" si="38"/>
        <v>8.15</v>
      </c>
      <c r="G2485" s="1027">
        <v>8.06</v>
      </c>
      <c r="J2485" s="570" t="s">
        <v>5368</v>
      </c>
      <c r="K2485" s="645">
        <f>IFERROR(VLOOKUP(J2485,REAJUSTE!A:Y,25,FALSE),"")</f>
        <v>1.012</v>
      </c>
    </row>
    <row r="2486" spans="1:11" ht="27" x14ac:dyDescent="0.25">
      <c r="A2486" s="1025">
        <v>1917098</v>
      </c>
      <c r="B2486" s="1026" t="s">
        <v>8082</v>
      </c>
      <c r="C2486" s="1025" t="s">
        <v>272</v>
      </c>
      <c r="D2486" s="577">
        <f t="shared" si="38"/>
        <v>8.2899999999999991</v>
      </c>
      <c r="G2486" s="1027">
        <v>8.1999999999999993</v>
      </c>
      <c r="J2486" s="570" t="s">
        <v>5368</v>
      </c>
      <c r="K2486" s="645">
        <f>IFERROR(VLOOKUP(J2486,REAJUSTE!A:Y,25,FALSE),"")</f>
        <v>1.012</v>
      </c>
    </row>
    <row r="2487" spans="1:11" ht="27" x14ac:dyDescent="0.25">
      <c r="A2487" s="1025">
        <v>1917099</v>
      </c>
      <c r="B2487" s="1026" t="s">
        <v>8083</v>
      </c>
      <c r="C2487" s="1025" t="s">
        <v>272</v>
      </c>
      <c r="D2487" s="577">
        <f t="shared" si="38"/>
        <v>8.44</v>
      </c>
      <c r="G2487" s="1027">
        <v>8.34</v>
      </c>
      <c r="J2487" s="570" t="s">
        <v>5368</v>
      </c>
      <c r="K2487" s="645">
        <f>IFERROR(VLOOKUP(J2487,REAJUSTE!A:Y,25,FALSE),"")</f>
        <v>1.012</v>
      </c>
    </row>
    <row r="2488" spans="1:11" ht="27" x14ac:dyDescent="0.25">
      <c r="A2488" s="1025">
        <v>1917100</v>
      </c>
      <c r="B2488" s="1026" t="s">
        <v>8084</v>
      </c>
      <c r="C2488" s="1025" t="s">
        <v>272</v>
      </c>
      <c r="D2488" s="577">
        <f t="shared" si="38"/>
        <v>8.59</v>
      </c>
      <c r="G2488" s="1027">
        <v>8.49</v>
      </c>
      <c r="J2488" s="570" t="s">
        <v>5368</v>
      </c>
      <c r="K2488" s="645">
        <f>IFERROR(VLOOKUP(J2488,REAJUSTE!A:Y,25,FALSE),"")</f>
        <v>1.012</v>
      </c>
    </row>
    <row r="2489" spans="1:11" ht="27" x14ac:dyDescent="0.25">
      <c r="A2489" s="1025">
        <v>1917101</v>
      </c>
      <c r="B2489" s="1026" t="s">
        <v>8085</v>
      </c>
      <c r="C2489" s="1025" t="s">
        <v>272</v>
      </c>
      <c r="D2489" s="577">
        <f t="shared" si="38"/>
        <v>8.75</v>
      </c>
      <c r="G2489" s="1027">
        <v>8.65</v>
      </c>
      <c r="J2489" s="570" t="s">
        <v>5368</v>
      </c>
      <c r="K2489" s="645">
        <f>IFERROR(VLOOKUP(J2489,REAJUSTE!A:Y,25,FALSE),"")</f>
        <v>1.012</v>
      </c>
    </row>
    <row r="2490" spans="1:11" ht="18" x14ac:dyDescent="0.25">
      <c r="A2490" s="1025">
        <v>1917102</v>
      </c>
      <c r="B2490" s="1026" t="s">
        <v>8086</v>
      </c>
      <c r="C2490" s="1025" t="s">
        <v>272</v>
      </c>
      <c r="D2490" s="577">
        <f t="shared" si="38"/>
        <v>8.83</v>
      </c>
      <c r="G2490" s="1027">
        <v>8.73</v>
      </c>
      <c r="J2490" s="570" t="s">
        <v>5368</v>
      </c>
      <c r="K2490" s="645">
        <f>IFERROR(VLOOKUP(J2490,REAJUSTE!A:Y,25,FALSE),"")</f>
        <v>1.012</v>
      </c>
    </row>
    <row r="2491" spans="1:11" ht="27" x14ac:dyDescent="0.25">
      <c r="A2491" s="1025">
        <v>1901601</v>
      </c>
      <c r="B2491" s="1026" t="s">
        <v>8087</v>
      </c>
      <c r="C2491" s="1025" t="s">
        <v>272</v>
      </c>
      <c r="D2491" s="577">
        <f t="shared" si="38"/>
        <v>12.58</v>
      </c>
      <c r="G2491" s="1027">
        <v>12.44</v>
      </c>
      <c r="J2491" s="570" t="s">
        <v>5368</v>
      </c>
      <c r="K2491" s="645">
        <f>IFERROR(VLOOKUP(J2491,REAJUSTE!A:Y,25,FALSE),"")</f>
        <v>1.012</v>
      </c>
    </row>
    <row r="2492" spans="1:11" ht="27" x14ac:dyDescent="0.25">
      <c r="A2492" s="1025">
        <v>1901602</v>
      </c>
      <c r="B2492" s="1026" t="s">
        <v>8088</v>
      </c>
      <c r="C2492" s="1025" t="s">
        <v>272</v>
      </c>
      <c r="D2492" s="577">
        <f t="shared" si="38"/>
        <v>12.65</v>
      </c>
      <c r="G2492" s="1027">
        <v>12.5</v>
      </c>
      <c r="J2492" s="570" t="s">
        <v>5368</v>
      </c>
      <c r="K2492" s="645">
        <f>IFERROR(VLOOKUP(J2492,REAJUSTE!A:Y,25,FALSE),"")</f>
        <v>1.012</v>
      </c>
    </row>
    <row r="2493" spans="1:11" ht="27" x14ac:dyDescent="0.25">
      <c r="A2493" s="1025">
        <v>1901603</v>
      </c>
      <c r="B2493" s="1026" t="s">
        <v>8089</v>
      </c>
      <c r="C2493" s="1025" t="s">
        <v>272</v>
      </c>
      <c r="D2493" s="577">
        <f t="shared" si="38"/>
        <v>12.71</v>
      </c>
      <c r="G2493" s="1027">
        <v>12.56</v>
      </c>
      <c r="J2493" s="570" t="s">
        <v>5368</v>
      </c>
      <c r="K2493" s="645">
        <f>IFERROR(VLOOKUP(J2493,REAJUSTE!A:Y,25,FALSE),"")</f>
        <v>1.012</v>
      </c>
    </row>
    <row r="2494" spans="1:11" ht="27" x14ac:dyDescent="0.25">
      <c r="A2494" s="1025">
        <v>1901604</v>
      </c>
      <c r="B2494" s="1026" t="s">
        <v>8090</v>
      </c>
      <c r="C2494" s="1025" t="s">
        <v>272</v>
      </c>
      <c r="D2494" s="577">
        <f t="shared" si="38"/>
        <v>12.78</v>
      </c>
      <c r="G2494" s="1027">
        <v>12.63</v>
      </c>
      <c r="J2494" s="570" t="s">
        <v>5368</v>
      </c>
      <c r="K2494" s="645">
        <f>IFERROR(VLOOKUP(J2494,REAJUSTE!A:Y,25,FALSE),"")</f>
        <v>1.012</v>
      </c>
    </row>
    <row r="2495" spans="1:11" ht="27" x14ac:dyDescent="0.25">
      <c r="A2495" s="1025">
        <v>1901605</v>
      </c>
      <c r="B2495" s="1026" t="s">
        <v>8091</v>
      </c>
      <c r="C2495" s="1025" t="s">
        <v>272</v>
      </c>
      <c r="D2495" s="577">
        <f t="shared" si="38"/>
        <v>12.85</v>
      </c>
      <c r="G2495" s="1027">
        <v>12.7</v>
      </c>
      <c r="J2495" s="570" t="s">
        <v>5368</v>
      </c>
      <c r="K2495" s="645">
        <f>IFERROR(VLOOKUP(J2495,REAJUSTE!A:Y,25,FALSE),"")</f>
        <v>1.012</v>
      </c>
    </row>
    <row r="2496" spans="1:11" ht="18" x14ac:dyDescent="0.25">
      <c r="A2496" s="1025">
        <v>1901606</v>
      </c>
      <c r="B2496" s="1026" t="s">
        <v>8092</v>
      </c>
      <c r="C2496" s="1025" t="s">
        <v>272</v>
      </c>
      <c r="D2496" s="577">
        <f t="shared" si="38"/>
        <v>12.89</v>
      </c>
      <c r="G2496" s="1027">
        <v>12.74</v>
      </c>
      <c r="J2496" s="570" t="s">
        <v>5368</v>
      </c>
      <c r="K2496" s="645">
        <f>IFERROR(VLOOKUP(J2496,REAJUSTE!A:Y,25,FALSE),"")</f>
        <v>1.012</v>
      </c>
    </row>
    <row r="2497" spans="1:11" ht="27" x14ac:dyDescent="0.25">
      <c r="A2497" s="1025">
        <v>1917133</v>
      </c>
      <c r="B2497" s="1026" t="s">
        <v>8093</v>
      </c>
      <c r="C2497" s="1025" t="s">
        <v>272</v>
      </c>
      <c r="D2497" s="577">
        <f t="shared" si="38"/>
        <v>7.79</v>
      </c>
      <c r="G2497" s="1027">
        <v>7.7</v>
      </c>
      <c r="J2497" s="570" t="s">
        <v>5368</v>
      </c>
      <c r="K2497" s="645">
        <f>IFERROR(VLOOKUP(J2497,REAJUSTE!A:Y,25,FALSE),"")</f>
        <v>1.012</v>
      </c>
    </row>
    <row r="2498" spans="1:11" ht="27" x14ac:dyDescent="0.25">
      <c r="A2498" s="1025">
        <v>1917134</v>
      </c>
      <c r="B2498" s="1026" t="s">
        <v>8094</v>
      </c>
      <c r="C2498" s="1025" t="s">
        <v>272</v>
      </c>
      <c r="D2498" s="577">
        <f t="shared" si="38"/>
        <v>7.91</v>
      </c>
      <c r="G2498" s="1027">
        <v>7.82</v>
      </c>
      <c r="J2498" s="570" t="s">
        <v>5368</v>
      </c>
      <c r="K2498" s="645">
        <f>IFERROR(VLOOKUP(J2498,REAJUSTE!A:Y,25,FALSE),"")</f>
        <v>1.012</v>
      </c>
    </row>
    <row r="2499" spans="1:11" ht="27" x14ac:dyDescent="0.25">
      <c r="A2499" s="1025">
        <v>1917135</v>
      </c>
      <c r="B2499" s="1026" t="s">
        <v>8095</v>
      </c>
      <c r="C2499" s="1025" t="s">
        <v>272</v>
      </c>
      <c r="D2499" s="577">
        <f t="shared" si="38"/>
        <v>8.02</v>
      </c>
      <c r="G2499" s="1027">
        <v>7.93</v>
      </c>
      <c r="J2499" s="570" t="s">
        <v>5368</v>
      </c>
      <c r="K2499" s="645">
        <f>IFERROR(VLOOKUP(J2499,REAJUSTE!A:Y,25,FALSE),"")</f>
        <v>1.012</v>
      </c>
    </row>
    <row r="2500" spans="1:11" ht="27" x14ac:dyDescent="0.25">
      <c r="A2500" s="1025">
        <v>1917136</v>
      </c>
      <c r="B2500" s="1026" t="s">
        <v>8096</v>
      </c>
      <c r="C2500" s="1025" t="s">
        <v>272</v>
      </c>
      <c r="D2500" s="577">
        <f t="shared" si="38"/>
        <v>8.14</v>
      </c>
      <c r="G2500" s="1027">
        <v>8.0500000000000007</v>
      </c>
      <c r="J2500" s="570" t="s">
        <v>5368</v>
      </c>
      <c r="K2500" s="645">
        <f>IFERROR(VLOOKUP(J2500,REAJUSTE!A:Y,25,FALSE),"")</f>
        <v>1.012</v>
      </c>
    </row>
    <row r="2501" spans="1:11" ht="27" x14ac:dyDescent="0.25">
      <c r="A2501" s="1025">
        <v>1917137</v>
      </c>
      <c r="B2501" s="1026" t="s">
        <v>8097</v>
      </c>
      <c r="C2501" s="1025" t="s">
        <v>272</v>
      </c>
      <c r="D2501" s="577">
        <f t="shared" si="38"/>
        <v>8.27</v>
      </c>
      <c r="G2501" s="1027">
        <v>8.18</v>
      </c>
      <c r="J2501" s="570" t="s">
        <v>5368</v>
      </c>
      <c r="K2501" s="645">
        <f>IFERROR(VLOOKUP(J2501,REAJUSTE!A:Y,25,FALSE),"")</f>
        <v>1.012</v>
      </c>
    </row>
    <row r="2502" spans="1:11" ht="18" x14ac:dyDescent="0.25">
      <c r="A2502" s="1025">
        <v>1917138</v>
      </c>
      <c r="B2502" s="1026" t="s">
        <v>8098</v>
      </c>
      <c r="C2502" s="1025" t="s">
        <v>272</v>
      </c>
      <c r="D2502" s="577">
        <f t="shared" si="38"/>
        <v>8.34</v>
      </c>
      <c r="G2502" s="1027">
        <v>8.25</v>
      </c>
      <c r="J2502" s="570" t="s">
        <v>5368</v>
      </c>
      <c r="K2502" s="645">
        <f>IFERROR(VLOOKUP(J2502,REAJUSTE!A:Y,25,FALSE),"")</f>
        <v>1.012</v>
      </c>
    </row>
    <row r="2503" spans="1:11" ht="27" x14ac:dyDescent="0.25">
      <c r="A2503" s="1025">
        <v>1917169</v>
      </c>
      <c r="B2503" s="1026" t="s">
        <v>8099</v>
      </c>
      <c r="C2503" s="1025" t="s">
        <v>272</v>
      </c>
      <c r="D2503" s="577">
        <f t="shared" si="38"/>
        <v>7.42</v>
      </c>
      <c r="G2503" s="1027">
        <v>7.34</v>
      </c>
      <c r="J2503" s="570" t="s">
        <v>5368</v>
      </c>
      <c r="K2503" s="645">
        <f>IFERROR(VLOOKUP(J2503,REAJUSTE!A:Y,25,FALSE),"")</f>
        <v>1.012</v>
      </c>
    </row>
    <row r="2504" spans="1:11" ht="27" x14ac:dyDescent="0.25">
      <c r="A2504" s="1025">
        <v>1917170</v>
      </c>
      <c r="B2504" s="1026" t="s">
        <v>8100</v>
      </c>
      <c r="C2504" s="1025" t="s">
        <v>272</v>
      </c>
      <c r="D2504" s="577">
        <f t="shared" si="38"/>
        <v>7.52</v>
      </c>
      <c r="G2504" s="1027">
        <v>7.44</v>
      </c>
      <c r="J2504" s="570" t="s">
        <v>5368</v>
      </c>
      <c r="K2504" s="645">
        <f>IFERROR(VLOOKUP(J2504,REAJUSTE!A:Y,25,FALSE),"")</f>
        <v>1.012</v>
      </c>
    </row>
    <row r="2505" spans="1:11" ht="27" x14ac:dyDescent="0.25">
      <c r="A2505" s="1025">
        <v>1917171</v>
      </c>
      <c r="B2505" s="1026" t="s">
        <v>8101</v>
      </c>
      <c r="C2505" s="1025" t="s">
        <v>272</v>
      </c>
      <c r="D2505" s="577">
        <f t="shared" si="38"/>
        <v>7.63</v>
      </c>
      <c r="G2505" s="1027">
        <v>7.54</v>
      </c>
      <c r="J2505" s="570" t="s">
        <v>5368</v>
      </c>
      <c r="K2505" s="645">
        <f>IFERROR(VLOOKUP(J2505,REAJUSTE!A:Y,25,FALSE),"")</f>
        <v>1.012</v>
      </c>
    </row>
    <row r="2506" spans="1:11" ht="27" x14ac:dyDescent="0.25">
      <c r="A2506" s="1025">
        <v>1917172</v>
      </c>
      <c r="B2506" s="1026" t="s">
        <v>8102</v>
      </c>
      <c r="C2506" s="1025" t="s">
        <v>272</v>
      </c>
      <c r="D2506" s="577">
        <f t="shared" ref="D2506:D2569" si="39">TRUNC(G2506*K2506,2)</f>
        <v>7.74</v>
      </c>
      <c r="G2506" s="1027">
        <v>7.65</v>
      </c>
      <c r="J2506" s="570" t="s">
        <v>5368</v>
      </c>
      <c r="K2506" s="645">
        <f>IFERROR(VLOOKUP(J2506,REAJUSTE!A:Y,25,FALSE),"")</f>
        <v>1.012</v>
      </c>
    </row>
    <row r="2507" spans="1:11" ht="27" x14ac:dyDescent="0.25">
      <c r="A2507" s="1025">
        <v>1917173</v>
      </c>
      <c r="B2507" s="1026" t="s">
        <v>8103</v>
      </c>
      <c r="C2507" s="1025" t="s">
        <v>272</v>
      </c>
      <c r="D2507" s="577">
        <f t="shared" si="39"/>
        <v>7.85</v>
      </c>
      <c r="G2507" s="1027">
        <v>7.76</v>
      </c>
      <c r="J2507" s="570" t="s">
        <v>5368</v>
      </c>
      <c r="K2507" s="645">
        <f>IFERROR(VLOOKUP(J2507,REAJUSTE!A:Y,25,FALSE),"")</f>
        <v>1.012</v>
      </c>
    </row>
    <row r="2508" spans="1:11" ht="18" x14ac:dyDescent="0.25">
      <c r="A2508" s="1025">
        <v>1917174</v>
      </c>
      <c r="B2508" s="1026" t="s">
        <v>8104</v>
      </c>
      <c r="C2508" s="1025" t="s">
        <v>272</v>
      </c>
      <c r="D2508" s="577">
        <f t="shared" si="39"/>
        <v>7.91</v>
      </c>
      <c r="G2508" s="1027">
        <v>7.82</v>
      </c>
      <c r="J2508" s="570" t="s">
        <v>5368</v>
      </c>
      <c r="K2508" s="645">
        <f>IFERROR(VLOOKUP(J2508,REAJUSTE!A:Y,25,FALSE),"")</f>
        <v>1.012</v>
      </c>
    </row>
    <row r="2509" spans="1:11" ht="27" x14ac:dyDescent="0.25">
      <c r="A2509" s="1025">
        <v>1917205</v>
      </c>
      <c r="B2509" s="1026" t="s">
        <v>8105</v>
      </c>
      <c r="C2509" s="1025" t="s">
        <v>272</v>
      </c>
      <c r="D2509" s="577">
        <f t="shared" si="39"/>
        <v>8.1999999999999993</v>
      </c>
      <c r="G2509" s="1027">
        <v>8.11</v>
      </c>
      <c r="J2509" s="570" t="s">
        <v>5368</v>
      </c>
      <c r="K2509" s="645">
        <f>IFERROR(VLOOKUP(J2509,REAJUSTE!A:Y,25,FALSE),"")</f>
        <v>1.012</v>
      </c>
    </row>
    <row r="2510" spans="1:11" ht="27" x14ac:dyDescent="0.25">
      <c r="A2510" s="1025">
        <v>1917206</v>
      </c>
      <c r="B2510" s="1026" t="s">
        <v>8106</v>
      </c>
      <c r="C2510" s="1025" t="s">
        <v>272</v>
      </c>
      <c r="D2510" s="577">
        <f t="shared" si="39"/>
        <v>8.2899999999999991</v>
      </c>
      <c r="G2510" s="1027">
        <v>8.1999999999999993</v>
      </c>
      <c r="J2510" s="570" t="s">
        <v>5368</v>
      </c>
      <c r="K2510" s="645">
        <f>IFERROR(VLOOKUP(J2510,REAJUSTE!A:Y,25,FALSE),"")</f>
        <v>1.012</v>
      </c>
    </row>
    <row r="2511" spans="1:11" ht="27" x14ac:dyDescent="0.25">
      <c r="A2511" s="1025">
        <v>1917207</v>
      </c>
      <c r="B2511" s="1026" t="s">
        <v>8107</v>
      </c>
      <c r="C2511" s="1025" t="s">
        <v>272</v>
      </c>
      <c r="D2511" s="577">
        <f t="shared" si="39"/>
        <v>8.3800000000000008</v>
      </c>
      <c r="G2511" s="1027">
        <v>8.2899999999999991</v>
      </c>
      <c r="J2511" s="570" t="s">
        <v>5368</v>
      </c>
      <c r="K2511" s="645">
        <f>IFERROR(VLOOKUP(J2511,REAJUSTE!A:Y,25,FALSE),"")</f>
        <v>1.012</v>
      </c>
    </row>
    <row r="2512" spans="1:11" ht="27" x14ac:dyDescent="0.25">
      <c r="A2512" s="1025">
        <v>1917208</v>
      </c>
      <c r="B2512" s="1026" t="s">
        <v>8108</v>
      </c>
      <c r="C2512" s="1025" t="s">
        <v>272</v>
      </c>
      <c r="D2512" s="577">
        <f t="shared" si="39"/>
        <v>8.49</v>
      </c>
      <c r="G2512" s="1027">
        <v>8.39</v>
      </c>
      <c r="J2512" s="570" t="s">
        <v>5368</v>
      </c>
      <c r="K2512" s="645">
        <f>IFERROR(VLOOKUP(J2512,REAJUSTE!A:Y,25,FALSE),"")</f>
        <v>1.012</v>
      </c>
    </row>
    <row r="2513" spans="1:11" ht="27" x14ac:dyDescent="0.25">
      <c r="A2513" s="1025">
        <v>1917209</v>
      </c>
      <c r="B2513" s="1026" t="s">
        <v>8109</v>
      </c>
      <c r="C2513" s="1025" t="s">
        <v>272</v>
      </c>
      <c r="D2513" s="577">
        <f t="shared" si="39"/>
        <v>8.59</v>
      </c>
      <c r="G2513" s="1027">
        <v>8.49</v>
      </c>
      <c r="J2513" s="570" t="s">
        <v>5368</v>
      </c>
      <c r="K2513" s="645">
        <f>IFERROR(VLOOKUP(J2513,REAJUSTE!A:Y,25,FALSE),"")</f>
        <v>1.012</v>
      </c>
    </row>
    <row r="2514" spans="1:11" ht="18" x14ac:dyDescent="0.25">
      <c r="A2514" s="1025">
        <v>1917210</v>
      </c>
      <c r="B2514" s="1026" t="s">
        <v>8110</v>
      </c>
      <c r="C2514" s="1025" t="s">
        <v>272</v>
      </c>
      <c r="D2514" s="577">
        <f t="shared" si="39"/>
        <v>8.64</v>
      </c>
      <c r="G2514" s="1027">
        <v>8.5399999999999991</v>
      </c>
      <c r="J2514" s="570" t="s">
        <v>5368</v>
      </c>
      <c r="K2514" s="645">
        <f>IFERROR(VLOOKUP(J2514,REAJUSTE!A:Y,25,FALSE),"")</f>
        <v>1.012</v>
      </c>
    </row>
    <row r="2515" spans="1:11" ht="18" x14ac:dyDescent="0.25">
      <c r="A2515" s="1025">
        <v>1917025</v>
      </c>
      <c r="B2515" s="1026" t="s">
        <v>8111</v>
      </c>
      <c r="C2515" s="1025" t="s">
        <v>272</v>
      </c>
      <c r="D2515" s="577">
        <f t="shared" si="39"/>
        <v>15.61</v>
      </c>
      <c r="G2515" s="1027">
        <v>15.43</v>
      </c>
      <c r="J2515" s="570" t="s">
        <v>5368</v>
      </c>
      <c r="K2515" s="645">
        <f>IFERROR(VLOOKUP(J2515,REAJUSTE!A:Y,25,FALSE),"")</f>
        <v>1.012</v>
      </c>
    </row>
    <row r="2516" spans="1:11" ht="18" x14ac:dyDescent="0.25">
      <c r="A2516" s="1025">
        <v>1917026</v>
      </c>
      <c r="B2516" s="1026" t="s">
        <v>8112</v>
      </c>
      <c r="C2516" s="1025" t="s">
        <v>272</v>
      </c>
      <c r="D2516" s="577">
        <f t="shared" si="39"/>
        <v>15.93</v>
      </c>
      <c r="G2516" s="1027">
        <v>15.75</v>
      </c>
      <c r="J2516" s="570" t="s">
        <v>5368</v>
      </c>
      <c r="K2516" s="645">
        <f>IFERROR(VLOOKUP(J2516,REAJUSTE!A:Y,25,FALSE),"")</f>
        <v>1.012</v>
      </c>
    </row>
    <row r="2517" spans="1:11" ht="18" x14ac:dyDescent="0.25">
      <c r="A2517" s="1025">
        <v>1917027</v>
      </c>
      <c r="B2517" s="1026" t="s">
        <v>8113</v>
      </c>
      <c r="C2517" s="1025" t="s">
        <v>272</v>
      </c>
      <c r="D2517" s="577">
        <f t="shared" si="39"/>
        <v>16.260000000000002</v>
      </c>
      <c r="G2517" s="1027">
        <v>16.07</v>
      </c>
      <c r="J2517" s="570" t="s">
        <v>5368</v>
      </c>
      <c r="K2517" s="645">
        <f>IFERROR(VLOOKUP(J2517,REAJUSTE!A:Y,25,FALSE),"")</f>
        <v>1.012</v>
      </c>
    </row>
    <row r="2518" spans="1:11" ht="18" x14ac:dyDescent="0.25">
      <c r="A2518" s="1025">
        <v>1917028</v>
      </c>
      <c r="B2518" s="1026" t="s">
        <v>8114</v>
      </c>
      <c r="C2518" s="1025" t="s">
        <v>272</v>
      </c>
      <c r="D2518" s="577">
        <f t="shared" si="39"/>
        <v>16.600000000000001</v>
      </c>
      <c r="G2518" s="1027">
        <v>16.41</v>
      </c>
      <c r="J2518" s="570" t="s">
        <v>5368</v>
      </c>
      <c r="K2518" s="645">
        <f>IFERROR(VLOOKUP(J2518,REAJUSTE!A:Y,25,FALSE),"")</f>
        <v>1.012</v>
      </c>
    </row>
    <row r="2519" spans="1:11" ht="18" x14ac:dyDescent="0.25">
      <c r="A2519" s="1025">
        <v>1917029</v>
      </c>
      <c r="B2519" s="1026" t="s">
        <v>8115</v>
      </c>
      <c r="C2519" s="1025" t="s">
        <v>272</v>
      </c>
      <c r="D2519" s="577">
        <f t="shared" si="39"/>
        <v>16.97</v>
      </c>
      <c r="G2519" s="1027">
        <v>16.77</v>
      </c>
      <c r="J2519" s="570" t="s">
        <v>5368</v>
      </c>
      <c r="K2519" s="645">
        <f>IFERROR(VLOOKUP(J2519,REAJUSTE!A:Y,25,FALSE),"")</f>
        <v>1.012</v>
      </c>
    </row>
    <row r="2520" spans="1:11" ht="18" x14ac:dyDescent="0.25">
      <c r="A2520" s="1025">
        <v>1917030</v>
      </c>
      <c r="B2520" s="1026" t="s">
        <v>8116</v>
      </c>
      <c r="C2520" s="1025" t="s">
        <v>272</v>
      </c>
      <c r="D2520" s="577">
        <f t="shared" si="39"/>
        <v>17.16</v>
      </c>
      <c r="G2520" s="1027">
        <v>16.96</v>
      </c>
      <c r="J2520" s="570" t="s">
        <v>5368</v>
      </c>
      <c r="K2520" s="645">
        <f>IFERROR(VLOOKUP(J2520,REAJUSTE!A:Y,25,FALSE),"")</f>
        <v>1.012</v>
      </c>
    </row>
    <row r="2521" spans="1:11" ht="36" x14ac:dyDescent="0.25">
      <c r="A2521" s="1025">
        <v>1917629</v>
      </c>
      <c r="B2521" s="1026" t="s">
        <v>8117</v>
      </c>
      <c r="C2521" s="1025" t="s">
        <v>272</v>
      </c>
      <c r="D2521" s="577">
        <f t="shared" si="39"/>
        <v>14.52</v>
      </c>
      <c r="G2521" s="1027">
        <v>14.35</v>
      </c>
      <c r="J2521" s="570" t="s">
        <v>5368</v>
      </c>
      <c r="K2521" s="645">
        <f>IFERROR(VLOOKUP(J2521,REAJUSTE!A:Y,25,FALSE),"")</f>
        <v>1.012</v>
      </c>
    </row>
    <row r="2522" spans="1:11" ht="36" x14ac:dyDescent="0.25">
      <c r="A2522" s="1025">
        <v>1917633</v>
      </c>
      <c r="B2522" s="1026" t="s">
        <v>8118</v>
      </c>
      <c r="C2522" s="1025" t="s">
        <v>272</v>
      </c>
      <c r="D2522" s="577">
        <f t="shared" si="39"/>
        <v>16.329999999999998</v>
      </c>
      <c r="G2522" s="1027">
        <v>16.14</v>
      </c>
      <c r="J2522" s="570" t="s">
        <v>5368</v>
      </c>
      <c r="K2522" s="645">
        <f>IFERROR(VLOOKUP(J2522,REAJUSTE!A:Y,25,FALSE),"")</f>
        <v>1.012</v>
      </c>
    </row>
    <row r="2523" spans="1:11" ht="36" x14ac:dyDescent="0.25">
      <c r="A2523" s="1025">
        <v>1917634</v>
      </c>
      <c r="B2523" s="1026" t="s">
        <v>8119</v>
      </c>
      <c r="C2523" s="1025" t="s">
        <v>272</v>
      </c>
      <c r="D2523" s="577">
        <f t="shared" si="39"/>
        <v>16.66</v>
      </c>
      <c r="G2523" s="1027">
        <v>16.47</v>
      </c>
      <c r="J2523" s="570" t="s">
        <v>5368</v>
      </c>
      <c r="K2523" s="645">
        <f>IFERROR(VLOOKUP(J2523,REAJUSTE!A:Y,25,FALSE),"")</f>
        <v>1.012</v>
      </c>
    </row>
    <row r="2524" spans="1:11" ht="36" x14ac:dyDescent="0.25">
      <c r="A2524" s="1025">
        <v>1917635</v>
      </c>
      <c r="B2524" s="1026" t="s">
        <v>8120</v>
      </c>
      <c r="C2524" s="1025" t="s">
        <v>272</v>
      </c>
      <c r="D2524" s="577">
        <f t="shared" si="39"/>
        <v>16.989999999999998</v>
      </c>
      <c r="G2524" s="1027">
        <v>16.79</v>
      </c>
      <c r="J2524" s="570" t="s">
        <v>5368</v>
      </c>
      <c r="K2524" s="645">
        <f>IFERROR(VLOOKUP(J2524,REAJUSTE!A:Y,25,FALSE),"")</f>
        <v>1.012</v>
      </c>
    </row>
    <row r="2525" spans="1:11" ht="36" x14ac:dyDescent="0.25">
      <c r="A2525" s="1025">
        <v>1917636</v>
      </c>
      <c r="B2525" s="1026" t="s">
        <v>8121</v>
      </c>
      <c r="C2525" s="1025" t="s">
        <v>272</v>
      </c>
      <c r="D2525" s="577">
        <f t="shared" si="39"/>
        <v>18.93</v>
      </c>
      <c r="G2525" s="1027">
        <v>18.71</v>
      </c>
      <c r="J2525" s="570" t="s">
        <v>5368</v>
      </c>
      <c r="K2525" s="645">
        <f>IFERROR(VLOOKUP(J2525,REAJUSTE!A:Y,25,FALSE),"")</f>
        <v>1.012</v>
      </c>
    </row>
    <row r="2526" spans="1:11" ht="36" x14ac:dyDescent="0.25">
      <c r="A2526" s="1025">
        <v>1917637</v>
      </c>
      <c r="B2526" s="1026" t="s">
        <v>8122</v>
      </c>
      <c r="C2526" s="1025" t="s">
        <v>272</v>
      </c>
      <c r="D2526" s="577">
        <f t="shared" si="39"/>
        <v>19.36</v>
      </c>
      <c r="G2526" s="1027">
        <v>19.14</v>
      </c>
      <c r="J2526" s="570" t="s">
        <v>5368</v>
      </c>
      <c r="K2526" s="645">
        <f>IFERROR(VLOOKUP(J2526,REAJUSTE!A:Y,25,FALSE),"")</f>
        <v>1.012</v>
      </c>
    </row>
    <row r="2527" spans="1:11" ht="36" x14ac:dyDescent="0.25">
      <c r="A2527" s="1025">
        <v>1917638</v>
      </c>
      <c r="B2527" s="1026" t="s">
        <v>8123</v>
      </c>
      <c r="C2527" s="1025" t="s">
        <v>272</v>
      </c>
      <c r="D2527" s="577">
        <f t="shared" si="39"/>
        <v>19.8</v>
      </c>
      <c r="G2527" s="1027">
        <v>19.57</v>
      </c>
      <c r="J2527" s="570" t="s">
        <v>5368</v>
      </c>
      <c r="K2527" s="645">
        <f>IFERROR(VLOOKUP(J2527,REAJUSTE!A:Y,25,FALSE),"")</f>
        <v>1.012</v>
      </c>
    </row>
    <row r="2528" spans="1:11" ht="36" x14ac:dyDescent="0.25">
      <c r="A2528" s="1025">
        <v>1917630</v>
      </c>
      <c r="B2528" s="1026" t="s">
        <v>8124</v>
      </c>
      <c r="C2528" s="1025" t="s">
        <v>272</v>
      </c>
      <c r="D2528" s="577">
        <f t="shared" si="39"/>
        <v>15.09</v>
      </c>
      <c r="G2528" s="1027">
        <v>14.92</v>
      </c>
      <c r="J2528" s="570" t="s">
        <v>5368</v>
      </c>
      <c r="K2528" s="645">
        <f>IFERROR(VLOOKUP(J2528,REAJUSTE!A:Y,25,FALSE),"")</f>
        <v>1.012</v>
      </c>
    </row>
    <row r="2529" spans="1:11" ht="36" x14ac:dyDescent="0.25">
      <c r="A2529" s="1025">
        <v>1917631</v>
      </c>
      <c r="B2529" s="1026" t="s">
        <v>8125</v>
      </c>
      <c r="C2529" s="1025" t="s">
        <v>272</v>
      </c>
      <c r="D2529" s="577">
        <f t="shared" si="39"/>
        <v>15.59</v>
      </c>
      <c r="G2529" s="1027">
        <v>15.41</v>
      </c>
      <c r="J2529" s="570" t="s">
        <v>5368</v>
      </c>
      <c r="K2529" s="645">
        <f>IFERROR(VLOOKUP(J2529,REAJUSTE!A:Y,25,FALSE),"")</f>
        <v>1.012</v>
      </c>
    </row>
    <row r="2530" spans="1:11" ht="36" x14ac:dyDescent="0.25">
      <c r="A2530" s="1025">
        <v>1917632</v>
      </c>
      <c r="B2530" s="1026" t="s">
        <v>8126</v>
      </c>
      <c r="C2530" s="1025" t="s">
        <v>272</v>
      </c>
      <c r="D2530" s="577">
        <f t="shared" si="39"/>
        <v>15.92</v>
      </c>
      <c r="G2530" s="1027">
        <v>15.74</v>
      </c>
      <c r="J2530" s="570" t="s">
        <v>5368</v>
      </c>
      <c r="K2530" s="645">
        <f>IFERROR(VLOOKUP(J2530,REAJUSTE!A:Y,25,FALSE),"")</f>
        <v>1.012</v>
      </c>
    </row>
    <row r="2531" spans="1:11" ht="36" x14ac:dyDescent="0.25">
      <c r="A2531" s="1025">
        <v>1917639</v>
      </c>
      <c r="B2531" s="1026" t="s">
        <v>8127</v>
      </c>
      <c r="C2531" s="1025" t="s">
        <v>272</v>
      </c>
      <c r="D2531" s="577">
        <f t="shared" si="39"/>
        <v>20.02</v>
      </c>
      <c r="G2531" s="1027">
        <v>19.79</v>
      </c>
      <c r="J2531" s="570" t="s">
        <v>5368</v>
      </c>
      <c r="K2531" s="645">
        <f>IFERROR(VLOOKUP(J2531,REAJUSTE!A:Y,25,FALSE),"")</f>
        <v>1.012</v>
      </c>
    </row>
    <row r="2532" spans="1:11" ht="36" x14ac:dyDescent="0.25">
      <c r="A2532" s="1025">
        <v>1917646</v>
      </c>
      <c r="B2532" s="1026" t="s">
        <v>8128</v>
      </c>
      <c r="C2532" s="1025" t="s">
        <v>272</v>
      </c>
      <c r="D2532" s="577">
        <f t="shared" si="39"/>
        <v>19.48</v>
      </c>
      <c r="G2532" s="1027">
        <v>19.25</v>
      </c>
      <c r="J2532" s="570" t="s">
        <v>5368</v>
      </c>
      <c r="K2532" s="645">
        <f>IFERROR(VLOOKUP(J2532,REAJUSTE!A:Y,25,FALSE),"")</f>
        <v>1.012</v>
      </c>
    </row>
    <row r="2533" spans="1:11" ht="36" x14ac:dyDescent="0.25">
      <c r="A2533" s="1025">
        <v>1917647</v>
      </c>
      <c r="B2533" s="1026" t="s">
        <v>8129</v>
      </c>
      <c r="C2533" s="1025" t="s">
        <v>272</v>
      </c>
      <c r="D2533" s="577">
        <f t="shared" si="39"/>
        <v>19.79</v>
      </c>
      <c r="G2533" s="1027">
        <v>19.559999999999999</v>
      </c>
      <c r="J2533" s="570" t="s">
        <v>5368</v>
      </c>
      <c r="K2533" s="645">
        <f>IFERROR(VLOOKUP(J2533,REAJUSTE!A:Y,25,FALSE),"")</f>
        <v>1.012</v>
      </c>
    </row>
    <row r="2534" spans="1:11" ht="36" x14ac:dyDescent="0.25">
      <c r="A2534" s="1025">
        <v>1917648</v>
      </c>
      <c r="B2534" s="1026" t="s">
        <v>8130</v>
      </c>
      <c r="C2534" s="1025" t="s">
        <v>272</v>
      </c>
      <c r="D2534" s="577">
        <f t="shared" si="39"/>
        <v>20.02</v>
      </c>
      <c r="G2534" s="1027">
        <v>19.79</v>
      </c>
      <c r="J2534" s="570" t="s">
        <v>5368</v>
      </c>
      <c r="K2534" s="645">
        <f>IFERROR(VLOOKUP(J2534,REAJUSTE!A:Y,25,FALSE),"")</f>
        <v>1.012</v>
      </c>
    </row>
    <row r="2535" spans="1:11" ht="36" x14ac:dyDescent="0.25">
      <c r="A2535" s="1025">
        <v>1917649</v>
      </c>
      <c r="B2535" s="1026" t="s">
        <v>8131</v>
      </c>
      <c r="C2535" s="1025" t="s">
        <v>272</v>
      </c>
      <c r="D2535" s="577">
        <f t="shared" si="39"/>
        <v>20.34</v>
      </c>
      <c r="G2535" s="1027">
        <v>20.100000000000001</v>
      </c>
      <c r="J2535" s="570" t="s">
        <v>5368</v>
      </c>
      <c r="K2535" s="645">
        <f>IFERROR(VLOOKUP(J2535,REAJUSTE!A:Y,25,FALSE),"")</f>
        <v>1.012</v>
      </c>
    </row>
    <row r="2536" spans="1:11" ht="36" x14ac:dyDescent="0.25">
      <c r="A2536" s="1025">
        <v>1917650</v>
      </c>
      <c r="B2536" s="1026" t="s">
        <v>8132</v>
      </c>
      <c r="C2536" s="1025" t="s">
        <v>272</v>
      </c>
      <c r="D2536" s="577">
        <f t="shared" si="39"/>
        <v>20.65</v>
      </c>
      <c r="G2536" s="1027">
        <v>20.41</v>
      </c>
      <c r="J2536" s="570" t="s">
        <v>5368</v>
      </c>
      <c r="K2536" s="645">
        <f>IFERROR(VLOOKUP(J2536,REAJUSTE!A:Y,25,FALSE),"")</f>
        <v>1.012</v>
      </c>
    </row>
    <row r="2537" spans="1:11" ht="36" x14ac:dyDescent="0.25">
      <c r="A2537" s="1025">
        <v>1917651</v>
      </c>
      <c r="B2537" s="1026" t="s">
        <v>8133</v>
      </c>
      <c r="C2537" s="1025" t="s">
        <v>272</v>
      </c>
      <c r="D2537" s="577">
        <f t="shared" si="39"/>
        <v>21.12</v>
      </c>
      <c r="G2537" s="1027">
        <v>20.87</v>
      </c>
      <c r="J2537" s="570" t="s">
        <v>5368</v>
      </c>
      <c r="K2537" s="645">
        <f>IFERROR(VLOOKUP(J2537,REAJUSTE!A:Y,25,FALSE),"")</f>
        <v>1.012</v>
      </c>
    </row>
    <row r="2538" spans="1:11" ht="36" x14ac:dyDescent="0.25">
      <c r="A2538" s="1025">
        <v>1917652</v>
      </c>
      <c r="B2538" s="1026" t="s">
        <v>8134</v>
      </c>
      <c r="C2538" s="1025" t="s">
        <v>272</v>
      </c>
      <c r="D2538" s="577">
        <f t="shared" si="39"/>
        <v>23.45</v>
      </c>
      <c r="G2538" s="1027">
        <v>23.18</v>
      </c>
      <c r="J2538" s="570" t="s">
        <v>5368</v>
      </c>
      <c r="K2538" s="645">
        <f>IFERROR(VLOOKUP(J2538,REAJUSTE!A:Y,25,FALSE),"")</f>
        <v>1.012</v>
      </c>
    </row>
    <row r="2539" spans="1:11" ht="27" x14ac:dyDescent="0.25">
      <c r="A2539" s="1025">
        <v>1917642</v>
      </c>
      <c r="B2539" s="1026" t="s">
        <v>8135</v>
      </c>
      <c r="C2539" s="1025" t="s">
        <v>272</v>
      </c>
      <c r="D2539" s="577">
        <f t="shared" si="39"/>
        <v>18.149999999999999</v>
      </c>
      <c r="G2539" s="1027">
        <v>17.940000000000001</v>
      </c>
      <c r="J2539" s="570" t="s">
        <v>5368</v>
      </c>
      <c r="K2539" s="645">
        <f>IFERROR(VLOOKUP(J2539,REAJUSTE!A:Y,25,FALSE),"")</f>
        <v>1.012</v>
      </c>
    </row>
    <row r="2540" spans="1:11" ht="27" x14ac:dyDescent="0.25">
      <c r="A2540" s="1025">
        <v>1917643</v>
      </c>
      <c r="B2540" s="1026" t="s">
        <v>8136</v>
      </c>
      <c r="C2540" s="1025" t="s">
        <v>272</v>
      </c>
      <c r="D2540" s="577">
        <f t="shared" si="39"/>
        <v>18.53</v>
      </c>
      <c r="G2540" s="1027">
        <v>18.32</v>
      </c>
      <c r="J2540" s="570" t="s">
        <v>5368</v>
      </c>
      <c r="K2540" s="645">
        <f>IFERROR(VLOOKUP(J2540,REAJUSTE!A:Y,25,FALSE),"")</f>
        <v>1.012</v>
      </c>
    </row>
    <row r="2541" spans="1:11" ht="27" x14ac:dyDescent="0.25">
      <c r="A2541" s="1025">
        <v>1917641</v>
      </c>
      <c r="B2541" s="1026" t="s">
        <v>8137</v>
      </c>
      <c r="C2541" s="1025" t="s">
        <v>272</v>
      </c>
      <c r="D2541" s="577">
        <f t="shared" si="39"/>
        <v>16.2</v>
      </c>
      <c r="G2541" s="1027">
        <v>16.010000000000002</v>
      </c>
      <c r="J2541" s="570" t="s">
        <v>5368</v>
      </c>
      <c r="K2541" s="645">
        <f>IFERROR(VLOOKUP(J2541,REAJUSTE!A:Y,25,FALSE),"")</f>
        <v>1.012</v>
      </c>
    </row>
    <row r="2542" spans="1:11" ht="27" x14ac:dyDescent="0.25">
      <c r="A2542" s="1025">
        <v>1917644</v>
      </c>
      <c r="B2542" s="1026" t="s">
        <v>8138</v>
      </c>
      <c r="C2542" s="1025" t="s">
        <v>272</v>
      </c>
      <c r="D2542" s="577">
        <f t="shared" si="39"/>
        <v>18.93</v>
      </c>
      <c r="G2542" s="1027">
        <v>18.71</v>
      </c>
      <c r="J2542" s="570" t="s">
        <v>5368</v>
      </c>
      <c r="K2542" s="645">
        <f>IFERROR(VLOOKUP(J2542,REAJUSTE!A:Y,25,FALSE),"")</f>
        <v>1.012</v>
      </c>
    </row>
    <row r="2543" spans="1:11" ht="27" x14ac:dyDescent="0.25">
      <c r="A2543" s="1025">
        <v>1917645</v>
      </c>
      <c r="B2543" s="1026" t="s">
        <v>8139</v>
      </c>
      <c r="C2543" s="1025" t="s">
        <v>272</v>
      </c>
      <c r="D2543" s="577">
        <f t="shared" si="39"/>
        <v>19.16</v>
      </c>
      <c r="G2543" s="1027">
        <v>18.940000000000001</v>
      </c>
      <c r="J2543" s="570" t="s">
        <v>5368</v>
      </c>
      <c r="K2543" s="645">
        <f>IFERROR(VLOOKUP(J2543,REAJUSTE!A:Y,25,FALSE),"")</f>
        <v>1.012</v>
      </c>
    </row>
    <row r="2544" spans="1:11" ht="27" x14ac:dyDescent="0.25">
      <c r="A2544" s="1025">
        <v>1917653</v>
      </c>
      <c r="B2544" s="1026" t="s">
        <v>8140</v>
      </c>
      <c r="C2544" s="1025" t="s">
        <v>272</v>
      </c>
      <c r="D2544" s="577">
        <f t="shared" si="39"/>
        <v>23.81</v>
      </c>
      <c r="G2544" s="1027">
        <v>23.53</v>
      </c>
      <c r="J2544" s="570" t="s">
        <v>5368</v>
      </c>
      <c r="K2544" s="645">
        <f>IFERROR(VLOOKUP(J2544,REAJUSTE!A:Y,25,FALSE),"")</f>
        <v>1.012</v>
      </c>
    </row>
    <row r="2545" spans="1:11" ht="36" x14ac:dyDescent="0.25">
      <c r="A2545" s="1025">
        <v>1917659</v>
      </c>
      <c r="B2545" s="1026" t="s">
        <v>8141</v>
      </c>
      <c r="C2545" s="1025" t="s">
        <v>272</v>
      </c>
      <c r="D2545" s="577">
        <f t="shared" si="39"/>
        <v>18.62</v>
      </c>
      <c r="G2545" s="1027">
        <v>18.399999999999999</v>
      </c>
      <c r="J2545" s="570" t="s">
        <v>5368</v>
      </c>
      <c r="K2545" s="645">
        <f>IFERROR(VLOOKUP(J2545,REAJUSTE!A:Y,25,FALSE),"")</f>
        <v>1.012</v>
      </c>
    </row>
    <row r="2546" spans="1:11" ht="36" x14ac:dyDescent="0.25">
      <c r="A2546" s="1025">
        <v>1917660</v>
      </c>
      <c r="B2546" s="1026" t="s">
        <v>8142</v>
      </c>
      <c r="C2546" s="1025" t="s">
        <v>272</v>
      </c>
      <c r="D2546" s="577">
        <f t="shared" si="39"/>
        <v>18.77</v>
      </c>
      <c r="G2546" s="1027">
        <v>18.55</v>
      </c>
      <c r="J2546" s="570" t="s">
        <v>5368</v>
      </c>
      <c r="K2546" s="645">
        <f>IFERROR(VLOOKUP(J2546,REAJUSTE!A:Y,25,FALSE),"")</f>
        <v>1.012</v>
      </c>
    </row>
    <row r="2547" spans="1:11" ht="36" x14ac:dyDescent="0.25">
      <c r="A2547" s="1025">
        <v>1917661</v>
      </c>
      <c r="B2547" s="1026" t="s">
        <v>8143</v>
      </c>
      <c r="C2547" s="1025" t="s">
        <v>272</v>
      </c>
      <c r="D2547" s="577">
        <f t="shared" si="39"/>
        <v>18.93</v>
      </c>
      <c r="G2547" s="1027">
        <v>18.71</v>
      </c>
      <c r="J2547" s="570" t="s">
        <v>5368</v>
      </c>
      <c r="K2547" s="645">
        <f>IFERROR(VLOOKUP(J2547,REAJUSTE!A:Y,25,FALSE),"")</f>
        <v>1.012</v>
      </c>
    </row>
    <row r="2548" spans="1:11" ht="36" x14ac:dyDescent="0.25">
      <c r="A2548" s="1025">
        <v>1917662</v>
      </c>
      <c r="B2548" s="1026" t="s">
        <v>8144</v>
      </c>
      <c r="C2548" s="1025" t="s">
        <v>272</v>
      </c>
      <c r="D2548" s="577">
        <f t="shared" si="39"/>
        <v>19.079999999999998</v>
      </c>
      <c r="G2548" s="1027">
        <v>18.86</v>
      </c>
      <c r="J2548" s="570" t="s">
        <v>5368</v>
      </c>
      <c r="K2548" s="645">
        <f>IFERROR(VLOOKUP(J2548,REAJUSTE!A:Y,25,FALSE),"")</f>
        <v>1.012</v>
      </c>
    </row>
    <row r="2549" spans="1:11" ht="36" x14ac:dyDescent="0.25">
      <c r="A2549" s="1025">
        <v>1917663</v>
      </c>
      <c r="B2549" s="1026" t="s">
        <v>8145</v>
      </c>
      <c r="C2549" s="1025" t="s">
        <v>272</v>
      </c>
      <c r="D2549" s="577">
        <f t="shared" si="39"/>
        <v>19.32</v>
      </c>
      <c r="G2549" s="1027">
        <v>19.100000000000001</v>
      </c>
      <c r="J2549" s="570" t="s">
        <v>5368</v>
      </c>
      <c r="K2549" s="645">
        <f>IFERROR(VLOOKUP(J2549,REAJUSTE!A:Y,25,FALSE),"")</f>
        <v>1.012</v>
      </c>
    </row>
    <row r="2550" spans="1:11" ht="36" x14ac:dyDescent="0.25">
      <c r="A2550" s="1025">
        <v>1917664</v>
      </c>
      <c r="B2550" s="1026" t="s">
        <v>8146</v>
      </c>
      <c r="C2550" s="1025" t="s">
        <v>272</v>
      </c>
      <c r="D2550" s="577">
        <f t="shared" si="39"/>
        <v>19.63</v>
      </c>
      <c r="G2550" s="1027">
        <v>19.399999999999999</v>
      </c>
      <c r="J2550" s="570" t="s">
        <v>5368</v>
      </c>
      <c r="K2550" s="645">
        <f>IFERROR(VLOOKUP(J2550,REAJUSTE!A:Y,25,FALSE),"")</f>
        <v>1.012</v>
      </c>
    </row>
    <row r="2551" spans="1:11" ht="36" x14ac:dyDescent="0.25">
      <c r="A2551" s="1025">
        <v>1917665</v>
      </c>
      <c r="B2551" s="1026" t="s">
        <v>8147</v>
      </c>
      <c r="C2551" s="1025" t="s">
        <v>272</v>
      </c>
      <c r="D2551" s="577">
        <f t="shared" si="39"/>
        <v>20.100000000000001</v>
      </c>
      <c r="G2551" s="1027">
        <v>19.87</v>
      </c>
      <c r="J2551" s="570" t="s">
        <v>5368</v>
      </c>
      <c r="K2551" s="645">
        <f>IFERROR(VLOOKUP(J2551,REAJUSTE!A:Y,25,FALSE),"")</f>
        <v>1.012</v>
      </c>
    </row>
    <row r="2552" spans="1:11" ht="36" x14ac:dyDescent="0.25">
      <c r="A2552" s="1025">
        <v>1917655</v>
      </c>
      <c r="B2552" s="1026" t="s">
        <v>8148</v>
      </c>
      <c r="C2552" s="1025" t="s">
        <v>272</v>
      </c>
      <c r="D2552" s="577">
        <f t="shared" si="39"/>
        <v>16.2</v>
      </c>
      <c r="G2552" s="1027">
        <v>16.010000000000002</v>
      </c>
      <c r="J2552" s="570" t="s">
        <v>5368</v>
      </c>
      <c r="K2552" s="645">
        <f>IFERROR(VLOOKUP(J2552,REAJUSTE!A:Y,25,FALSE),"")</f>
        <v>1.012</v>
      </c>
    </row>
    <row r="2553" spans="1:11" ht="36" x14ac:dyDescent="0.25">
      <c r="A2553" s="1025">
        <v>1917656</v>
      </c>
      <c r="B2553" s="1026" t="s">
        <v>8149</v>
      </c>
      <c r="C2553" s="1025" t="s">
        <v>272</v>
      </c>
      <c r="D2553" s="577">
        <f t="shared" si="39"/>
        <v>17.989999999999998</v>
      </c>
      <c r="G2553" s="1027">
        <v>17.78</v>
      </c>
      <c r="J2553" s="570" t="s">
        <v>5368</v>
      </c>
      <c r="K2553" s="645">
        <f>IFERROR(VLOOKUP(J2553,REAJUSTE!A:Y,25,FALSE),"")</f>
        <v>1.012</v>
      </c>
    </row>
    <row r="2554" spans="1:11" ht="36" x14ac:dyDescent="0.25">
      <c r="A2554" s="1025">
        <v>1917654</v>
      </c>
      <c r="B2554" s="1026" t="s">
        <v>8150</v>
      </c>
      <c r="C2554" s="1025" t="s">
        <v>272</v>
      </c>
      <c r="D2554" s="577">
        <f t="shared" si="39"/>
        <v>15.92</v>
      </c>
      <c r="G2554" s="1027">
        <v>15.74</v>
      </c>
      <c r="J2554" s="570" t="s">
        <v>5368</v>
      </c>
      <c r="K2554" s="645">
        <f>IFERROR(VLOOKUP(J2554,REAJUSTE!A:Y,25,FALSE),"")</f>
        <v>1.012</v>
      </c>
    </row>
    <row r="2555" spans="1:11" ht="36" x14ac:dyDescent="0.25">
      <c r="A2555" s="1025">
        <v>1917657</v>
      </c>
      <c r="B2555" s="1026" t="s">
        <v>8151</v>
      </c>
      <c r="C2555" s="1025" t="s">
        <v>272</v>
      </c>
      <c r="D2555" s="577">
        <f t="shared" si="39"/>
        <v>18.22</v>
      </c>
      <c r="G2555" s="1027">
        <v>18.010000000000002</v>
      </c>
      <c r="J2555" s="570" t="s">
        <v>5368</v>
      </c>
      <c r="K2555" s="645">
        <f>IFERROR(VLOOKUP(J2555,REAJUSTE!A:Y,25,FALSE),"")</f>
        <v>1.012</v>
      </c>
    </row>
    <row r="2556" spans="1:11" ht="36" x14ac:dyDescent="0.25">
      <c r="A2556" s="1025">
        <v>1917658</v>
      </c>
      <c r="B2556" s="1026" t="s">
        <v>8152</v>
      </c>
      <c r="C2556" s="1025" t="s">
        <v>272</v>
      </c>
      <c r="D2556" s="577">
        <f t="shared" si="39"/>
        <v>18.38</v>
      </c>
      <c r="G2556" s="1027">
        <v>18.170000000000002</v>
      </c>
      <c r="J2556" s="570" t="s">
        <v>5368</v>
      </c>
      <c r="K2556" s="645">
        <f>IFERROR(VLOOKUP(J2556,REAJUSTE!A:Y,25,FALSE),"")</f>
        <v>1.012</v>
      </c>
    </row>
    <row r="2557" spans="1:11" ht="36" x14ac:dyDescent="0.25">
      <c r="A2557" s="1025">
        <v>1917666</v>
      </c>
      <c r="B2557" s="1026" t="s">
        <v>8153</v>
      </c>
      <c r="C2557" s="1025" t="s">
        <v>272</v>
      </c>
      <c r="D2557" s="577">
        <f t="shared" si="39"/>
        <v>20.420000000000002</v>
      </c>
      <c r="G2557" s="1027">
        <v>20.18</v>
      </c>
      <c r="J2557" s="570" t="s">
        <v>5368</v>
      </c>
      <c r="K2557" s="645">
        <f>IFERROR(VLOOKUP(J2557,REAJUSTE!A:Y,25,FALSE),"")</f>
        <v>1.012</v>
      </c>
    </row>
    <row r="2558" spans="1:11" ht="36" x14ac:dyDescent="0.25">
      <c r="A2558" s="1025">
        <v>1917672</v>
      </c>
      <c r="B2558" s="1026" t="s">
        <v>8154</v>
      </c>
      <c r="C2558" s="1025" t="s">
        <v>272</v>
      </c>
      <c r="D2558" s="577">
        <f t="shared" si="39"/>
        <v>18.53</v>
      </c>
      <c r="G2558" s="1027">
        <v>18.32</v>
      </c>
      <c r="J2558" s="570" t="s">
        <v>5368</v>
      </c>
      <c r="K2558" s="645">
        <f>IFERROR(VLOOKUP(J2558,REAJUSTE!A:Y,25,FALSE),"")</f>
        <v>1.012</v>
      </c>
    </row>
    <row r="2559" spans="1:11" ht="36" x14ac:dyDescent="0.25">
      <c r="A2559" s="1025">
        <v>1917673</v>
      </c>
      <c r="B2559" s="1026" t="s">
        <v>8155</v>
      </c>
      <c r="C2559" s="1025" t="s">
        <v>272</v>
      </c>
      <c r="D2559" s="577">
        <f t="shared" si="39"/>
        <v>18.77</v>
      </c>
      <c r="G2559" s="1027">
        <v>18.55</v>
      </c>
      <c r="J2559" s="570" t="s">
        <v>5368</v>
      </c>
      <c r="K2559" s="645">
        <f>IFERROR(VLOOKUP(J2559,REAJUSTE!A:Y,25,FALSE),"")</f>
        <v>1.012</v>
      </c>
    </row>
    <row r="2560" spans="1:11" ht="36" x14ac:dyDescent="0.25">
      <c r="A2560" s="1025">
        <v>1917674</v>
      </c>
      <c r="B2560" s="1026" t="s">
        <v>8156</v>
      </c>
      <c r="C2560" s="1025" t="s">
        <v>272</v>
      </c>
      <c r="D2560" s="577">
        <f t="shared" si="39"/>
        <v>18.93</v>
      </c>
      <c r="G2560" s="1027">
        <v>18.71</v>
      </c>
      <c r="J2560" s="570" t="s">
        <v>5368</v>
      </c>
      <c r="K2560" s="645">
        <f>IFERROR(VLOOKUP(J2560,REAJUSTE!A:Y,25,FALSE),"")</f>
        <v>1.012</v>
      </c>
    </row>
    <row r="2561" spans="1:11" ht="36" x14ac:dyDescent="0.25">
      <c r="A2561" s="1025">
        <v>1917675</v>
      </c>
      <c r="B2561" s="1026" t="s">
        <v>8157</v>
      </c>
      <c r="C2561" s="1025" t="s">
        <v>272</v>
      </c>
      <c r="D2561" s="577">
        <f t="shared" si="39"/>
        <v>19.079999999999998</v>
      </c>
      <c r="G2561" s="1027">
        <v>18.86</v>
      </c>
      <c r="J2561" s="570" t="s">
        <v>5368</v>
      </c>
      <c r="K2561" s="645">
        <f>IFERROR(VLOOKUP(J2561,REAJUSTE!A:Y,25,FALSE),"")</f>
        <v>1.012</v>
      </c>
    </row>
    <row r="2562" spans="1:11" ht="36" x14ac:dyDescent="0.25">
      <c r="A2562" s="1025">
        <v>1917676</v>
      </c>
      <c r="B2562" s="1026" t="s">
        <v>8158</v>
      </c>
      <c r="C2562" s="1025" t="s">
        <v>272</v>
      </c>
      <c r="D2562" s="577">
        <f t="shared" si="39"/>
        <v>19.239999999999998</v>
      </c>
      <c r="G2562" s="1027">
        <v>19.02</v>
      </c>
      <c r="J2562" s="570" t="s">
        <v>5368</v>
      </c>
      <c r="K2562" s="645">
        <f>IFERROR(VLOOKUP(J2562,REAJUSTE!A:Y,25,FALSE),"")</f>
        <v>1.012</v>
      </c>
    </row>
    <row r="2563" spans="1:11" ht="36" x14ac:dyDescent="0.25">
      <c r="A2563" s="1025">
        <v>1917677</v>
      </c>
      <c r="B2563" s="1026" t="s">
        <v>8159</v>
      </c>
      <c r="C2563" s="1025" t="s">
        <v>272</v>
      </c>
      <c r="D2563" s="577">
        <f t="shared" si="39"/>
        <v>19.559999999999999</v>
      </c>
      <c r="G2563" s="1027">
        <v>19.329999999999998</v>
      </c>
      <c r="J2563" s="570" t="s">
        <v>5368</v>
      </c>
      <c r="K2563" s="645">
        <f>IFERROR(VLOOKUP(J2563,REAJUSTE!A:Y,25,FALSE),"")</f>
        <v>1.012</v>
      </c>
    </row>
    <row r="2564" spans="1:11" ht="36" x14ac:dyDescent="0.25">
      <c r="A2564" s="1025">
        <v>1917678</v>
      </c>
      <c r="B2564" s="1026" t="s">
        <v>8160</v>
      </c>
      <c r="C2564" s="1025" t="s">
        <v>272</v>
      </c>
      <c r="D2564" s="577">
        <f t="shared" si="39"/>
        <v>20.02</v>
      </c>
      <c r="G2564" s="1027">
        <v>19.79</v>
      </c>
      <c r="J2564" s="570" t="s">
        <v>5368</v>
      </c>
      <c r="K2564" s="645">
        <f>IFERROR(VLOOKUP(J2564,REAJUSTE!A:Y,25,FALSE),"")</f>
        <v>1.012</v>
      </c>
    </row>
    <row r="2565" spans="1:11" ht="27" x14ac:dyDescent="0.25">
      <c r="A2565" s="1025">
        <v>1917668</v>
      </c>
      <c r="B2565" s="1026" t="s">
        <v>8161</v>
      </c>
      <c r="C2565" s="1025" t="s">
        <v>272</v>
      </c>
      <c r="D2565" s="577">
        <f t="shared" si="39"/>
        <v>17.84</v>
      </c>
      <c r="G2565" s="1027">
        <v>17.63</v>
      </c>
      <c r="J2565" s="570" t="s">
        <v>5368</v>
      </c>
      <c r="K2565" s="645">
        <f>IFERROR(VLOOKUP(J2565,REAJUSTE!A:Y,25,FALSE),"")</f>
        <v>1.012</v>
      </c>
    </row>
    <row r="2566" spans="1:11" ht="27" x14ac:dyDescent="0.25">
      <c r="A2566" s="1025">
        <v>1917669</v>
      </c>
      <c r="B2566" s="1026" t="s">
        <v>8162</v>
      </c>
      <c r="C2566" s="1025" t="s">
        <v>272</v>
      </c>
      <c r="D2566" s="577">
        <f t="shared" si="39"/>
        <v>17.989999999999998</v>
      </c>
      <c r="G2566" s="1027">
        <v>17.78</v>
      </c>
      <c r="J2566" s="570" t="s">
        <v>5368</v>
      </c>
      <c r="K2566" s="645">
        <f>IFERROR(VLOOKUP(J2566,REAJUSTE!A:Y,25,FALSE),"")</f>
        <v>1.012</v>
      </c>
    </row>
    <row r="2567" spans="1:11" ht="27" x14ac:dyDescent="0.25">
      <c r="A2567" s="1025">
        <v>1917667</v>
      </c>
      <c r="B2567" s="1026" t="s">
        <v>8163</v>
      </c>
      <c r="C2567" s="1025" t="s">
        <v>272</v>
      </c>
      <c r="D2567" s="577">
        <f t="shared" si="39"/>
        <v>16</v>
      </c>
      <c r="G2567" s="1027">
        <v>15.82</v>
      </c>
      <c r="J2567" s="570" t="s">
        <v>5368</v>
      </c>
      <c r="K2567" s="645">
        <f>IFERROR(VLOOKUP(J2567,REAJUSTE!A:Y,25,FALSE),"")</f>
        <v>1.012</v>
      </c>
    </row>
    <row r="2568" spans="1:11" ht="27" x14ac:dyDescent="0.25">
      <c r="A2568" s="1025">
        <v>1917670</v>
      </c>
      <c r="B2568" s="1026" t="s">
        <v>8164</v>
      </c>
      <c r="C2568" s="1025" t="s">
        <v>272</v>
      </c>
      <c r="D2568" s="577">
        <f t="shared" si="39"/>
        <v>18.22</v>
      </c>
      <c r="G2568" s="1027">
        <v>18.010000000000002</v>
      </c>
      <c r="J2568" s="570" t="s">
        <v>5368</v>
      </c>
      <c r="K2568" s="645">
        <f>IFERROR(VLOOKUP(J2568,REAJUSTE!A:Y,25,FALSE),"")</f>
        <v>1.012</v>
      </c>
    </row>
    <row r="2569" spans="1:11" ht="27" x14ac:dyDescent="0.25">
      <c r="A2569" s="1025">
        <v>1917671</v>
      </c>
      <c r="B2569" s="1026" t="s">
        <v>8165</v>
      </c>
      <c r="C2569" s="1025" t="s">
        <v>272</v>
      </c>
      <c r="D2569" s="577">
        <f t="shared" si="39"/>
        <v>18.38</v>
      </c>
      <c r="G2569" s="1027">
        <v>18.170000000000002</v>
      </c>
      <c r="J2569" s="570" t="s">
        <v>5368</v>
      </c>
      <c r="K2569" s="645">
        <f>IFERROR(VLOOKUP(J2569,REAJUSTE!A:Y,25,FALSE),"")</f>
        <v>1.012</v>
      </c>
    </row>
    <row r="2570" spans="1:11" ht="27" x14ac:dyDescent="0.25">
      <c r="A2570" s="1025">
        <v>1917679</v>
      </c>
      <c r="B2570" s="1026" t="s">
        <v>8166</v>
      </c>
      <c r="C2570" s="1025" t="s">
        <v>272</v>
      </c>
      <c r="D2570" s="577">
        <f t="shared" ref="D2570:D2633" si="40">TRUNC(G2570*K2570,2)</f>
        <v>20.260000000000002</v>
      </c>
      <c r="G2570" s="1027">
        <v>20.02</v>
      </c>
      <c r="J2570" s="570" t="s">
        <v>5368</v>
      </c>
      <c r="K2570" s="645">
        <f>IFERROR(VLOOKUP(J2570,REAJUSTE!A:Y,25,FALSE),"")</f>
        <v>1.012</v>
      </c>
    </row>
    <row r="2571" spans="1:11" ht="18" x14ac:dyDescent="0.25">
      <c r="A2571" s="1025">
        <v>1917640</v>
      </c>
      <c r="B2571" s="1026" t="s">
        <v>8167</v>
      </c>
      <c r="C2571" s="1025" t="s">
        <v>272</v>
      </c>
      <c r="D2571" s="577">
        <f t="shared" si="40"/>
        <v>8.2799999999999994</v>
      </c>
      <c r="G2571" s="1027">
        <v>8.19</v>
      </c>
      <c r="J2571" s="570" t="s">
        <v>5368</v>
      </c>
      <c r="K2571" s="645">
        <f>IFERROR(VLOOKUP(J2571,REAJUSTE!A:Y,25,FALSE),"")</f>
        <v>1.012</v>
      </c>
    </row>
    <row r="2572" spans="1:11" ht="27" x14ac:dyDescent="0.25">
      <c r="A2572" s="1025">
        <v>1917686</v>
      </c>
      <c r="B2572" s="1026" t="s">
        <v>8168</v>
      </c>
      <c r="C2572" s="1025" t="s">
        <v>272</v>
      </c>
      <c r="D2572" s="577">
        <f t="shared" si="40"/>
        <v>10.82</v>
      </c>
      <c r="G2572" s="1027">
        <v>10.7</v>
      </c>
      <c r="J2572" s="570" t="s">
        <v>5368</v>
      </c>
      <c r="K2572" s="645">
        <f>IFERROR(VLOOKUP(J2572,REAJUSTE!A:Y,25,FALSE),"")</f>
        <v>1.012</v>
      </c>
    </row>
    <row r="2573" spans="1:11" ht="27" x14ac:dyDescent="0.25">
      <c r="A2573" s="1025">
        <v>1917687</v>
      </c>
      <c r="B2573" s="1026" t="s">
        <v>8169</v>
      </c>
      <c r="C2573" s="1025" t="s">
        <v>272</v>
      </c>
      <c r="D2573" s="577">
        <f t="shared" si="40"/>
        <v>11.14</v>
      </c>
      <c r="G2573" s="1027">
        <v>11.01</v>
      </c>
      <c r="J2573" s="570" t="s">
        <v>5368</v>
      </c>
      <c r="K2573" s="645">
        <f>IFERROR(VLOOKUP(J2573,REAJUSTE!A:Y,25,FALSE),"")</f>
        <v>1.012</v>
      </c>
    </row>
    <row r="2574" spans="1:11" ht="27" x14ac:dyDescent="0.25">
      <c r="A2574" s="1025">
        <v>1917688</v>
      </c>
      <c r="B2574" s="1026" t="s">
        <v>8170</v>
      </c>
      <c r="C2574" s="1025" t="s">
        <v>272</v>
      </c>
      <c r="D2574" s="577">
        <f t="shared" si="40"/>
        <v>12.17</v>
      </c>
      <c r="G2574" s="1027">
        <v>12.03</v>
      </c>
      <c r="J2574" s="570" t="s">
        <v>5368</v>
      </c>
      <c r="K2574" s="645">
        <f>IFERROR(VLOOKUP(J2574,REAJUSTE!A:Y,25,FALSE),"")</f>
        <v>1.012</v>
      </c>
    </row>
    <row r="2575" spans="1:11" ht="27" x14ac:dyDescent="0.25">
      <c r="A2575" s="1025">
        <v>1917689</v>
      </c>
      <c r="B2575" s="1026" t="s">
        <v>8171</v>
      </c>
      <c r="C2575" s="1025" t="s">
        <v>272</v>
      </c>
      <c r="D2575" s="577">
        <f t="shared" si="40"/>
        <v>12.5</v>
      </c>
      <c r="G2575" s="1027">
        <v>12.36</v>
      </c>
      <c r="J2575" s="570" t="s">
        <v>5368</v>
      </c>
      <c r="K2575" s="645">
        <f>IFERROR(VLOOKUP(J2575,REAJUSTE!A:Y,25,FALSE),"")</f>
        <v>1.012</v>
      </c>
    </row>
    <row r="2576" spans="1:11" ht="27" x14ac:dyDescent="0.25">
      <c r="A2576" s="1025">
        <v>1917690</v>
      </c>
      <c r="B2576" s="1026" t="s">
        <v>8172</v>
      </c>
      <c r="C2576" s="1025" t="s">
        <v>272</v>
      </c>
      <c r="D2576" s="577">
        <f t="shared" si="40"/>
        <v>12.75</v>
      </c>
      <c r="G2576" s="1027">
        <v>12.6</v>
      </c>
      <c r="J2576" s="570" t="s">
        <v>5368</v>
      </c>
      <c r="K2576" s="645">
        <f>IFERROR(VLOOKUP(J2576,REAJUSTE!A:Y,25,FALSE),"")</f>
        <v>1.012</v>
      </c>
    </row>
    <row r="2577" spans="1:11" ht="27" x14ac:dyDescent="0.25">
      <c r="A2577" s="1025">
        <v>1917691</v>
      </c>
      <c r="B2577" s="1026" t="s">
        <v>8173</v>
      </c>
      <c r="C2577" s="1025" t="s">
        <v>272</v>
      </c>
      <c r="D2577" s="577">
        <f t="shared" si="40"/>
        <v>13.24</v>
      </c>
      <c r="G2577" s="1027">
        <v>13.09</v>
      </c>
      <c r="J2577" s="570" t="s">
        <v>5368</v>
      </c>
      <c r="K2577" s="645">
        <f>IFERROR(VLOOKUP(J2577,REAJUSTE!A:Y,25,FALSE),"")</f>
        <v>1.012</v>
      </c>
    </row>
    <row r="2578" spans="1:11" ht="27" x14ac:dyDescent="0.25">
      <c r="A2578" s="1025">
        <v>1917692</v>
      </c>
      <c r="B2578" s="1026" t="s">
        <v>8174</v>
      </c>
      <c r="C2578" s="1025" t="s">
        <v>272</v>
      </c>
      <c r="D2578" s="577">
        <f t="shared" si="40"/>
        <v>14.87</v>
      </c>
      <c r="G2578" s="1027">
        <v>14.7</v>
      </c>
      <c r="J2578" s="570" t="s">
        <v>5368</v>
      </c>
      <c r="K2578" s="645">
        <f>IFERROR(VLOOKUP(J2578,REAJUSTE!A:Y,25,FALSE),"")</f>
        <v>1.012</v>
      </c>
    </row>
    <row r="2579" spans="1:11" ht="27" x14ac:dyDescent="0.25">
      <c r="A2579" s="1025">
        <v>1917682</v>
      </c>
      <c r="B2579" s="1026" t="s">
        <v>8175</v>
      </c>
      <c r="C2579" s="1025" t="s">
        <v>272</v>
      </c>
      <c r="D2579" s="577">
        <f t="shared" si="40"/>
        <v>9.5399999999999991</v>
      </c>
      <c r="G2579" s="1027">
        <v>9.43</v>
      </c>
      <c r="J2579" s="570" t="s">
        <v>5368</v>
      </c>
      <c r="K2579" s="645">
        <f>IFERROR(VLOOKUP(J2579,REAJUSTE!A:Y,25,FALSE),"")</f>
        <v>1.012</v>
      </c>
    </row>
    <row r="2580" spans="1:11" ht="27" x14ac:dyDescent="0.25">
      <c r="A2580" s="1025">
        <v>1917693</v>
      </c>
      <c r="B2580" s="1026" t="s">
        <v>8176</v>
      </c>
      <c r="C2580" s="1025" t="s">
        <v>272</v>
      </c>
      <c r="D2580" s="577">
        <f t="shared" si="40"/>
        <v>15.28</v>
      </c>
      <c r="G2580" s="1027">
        <v>15.1</v>
      </c>
      <c r="J2580" s="570" t="s">
        <v>5368</v>
      </c>
      <c r="K2580" s="645">
        <f>IFERROR(VLOOKUP(J2580,REAJUSTE!A:Y,25,FALSE),"")</f>
        <v>1.012</v>
      </c>
    </row>
    <row r="2581" spans="1:11" ht="27" x14ac:dyDescent="0.25">
      <c r="A2581" s="1025">
        <v>1917683</v>
      </c>
      <c r="B2581" s="1026" t="s">
        <v>8177</v>
      </c>
      <c r="C2581" s="1025" t="s">
        <v>272</v>
      </c>
      <c r="D2581" s="577">
        <f t="shared" si="40"/>
        <v>9.9</v>
      </c>
      <c r="G2581" s="1027">
        <v>9.7899999999999991</v>
      </c>
      <c r="J2581" s="570" t="s">
        <v>5368</v>
      </c>
      <c r="K2581" s="645">
        <f>IFERROR(VLOOKUP(J2581,REAJUSTE!A:Y,25,FALSE),"")</f>
        <v>1.012</v>
      </c>
    </row>
    <row r="2582" spans="1:11" ht="27" x14ac:dyDescent="0.25">
      <c r="A2582" s="1025">
        <v>1917681</v>
      </c>
      <c r="B2582" s="1026" t="s">
        <v>8178</v>
      </c>
      <c r="C2582" s="1025" t="s">
        <v>272</v>
      </c>
      <c r="D2582" s="577">
        <f t="shared" si="40"/>
        <v>8.25</v>
      </c>
      <c r="G2582" s="1027">
        <v>8.16</v>
      </c>
      <c r="J2582" s="570" t="s">
        <v>5368</v>
      </c>
      <c r="K2582" s="645">
        <f>IFERROR(VLOOKUP(J2582,REAJUSTE!A:Y,25,FALSE),"")</f>
        <v>1.012</v>
      </c>
    </row>
    <row r="2583" spans="1:11" ht="27" x14ac:dyDescent="0.25">
      <c r="A2583" s="1025">
        <v>1917684</v>
      </c>
      <c r="B2583" s="1026" t="s">
        <v>8179</v>
      </c>
      <c r="C2583" s="1025" t="s">
        <v>272</v>
      </c>
      <c r="D2583" s="577">
        <f t="shared" si="40"/>
        <v>10.220000000000001</v>
      </c>
      <c r="G2583" s="1027">
        <v>10.1</v>
      </c>
      <c r="J2583" s="570" t="s">
        <v>5368</v>
      </c>
      <c r="K2583" s="645">
        <f>IFERROR(VLOOKUP(J2583,REAJUSTE!A:Y,25,FALSE),"")</f>
        <v>1.012</v>
      </c>
    </row>
    <row r="2584" spans="1:11" ht="27" x14ac:dyDescent="0.25">
      <c r="A2584" s="1025">
        <v>1917685</v>
      </c>
      <c r="B2584" s="1026" t="s">
        <v>8180</v>
      </c>
      <c r="C2584" s="1025" t="s">
        <v>272</v>
      </c>
      <c r="D2584" s="577">
        <f t="shared" si="40"/>
        <v>10.52</v>
      </c>
      <c r="G2584" s="1027">
        <v>10.4</v>
      </c>
      <c r="J2584" s="570" t="s">
        <v>5368</v>
      </c>
      <c r="K2584" s="645">
        <f>IFERROR(VLOOKUP(J2584,REAJUSTE!A:Y,25,FALSE),"")</f>
        <v>1.012</v>
      </c>
    </row>
    <row r="2585" spans="1:11" ht="27" x14ac:dyDescent="0.25">
      <c r="A2585" s="1025">
        <v>1917699</v>
      </c>
      <c r="B2585" s="1026" t="s">
        <v>8181</v>
      </c>
      <c r="C2585" s="1025" t="s">
        <v>272</v>
      </c>
      <c r="D2585" s="577">
        <f t="shared" si="40"/>
        <v>9.9</v>
      </c>
      <c r="G2585" s="1027">
        <v>9.7899999999999991</v>
      </c>
      <c r="J2585" s="570" t="s">
        <v>5368</v>
      </c>
      <c r="K2585" s="645">
        <f>IFERROR(VLOOKUP(J2585,REAJUSTE!A:Y,25,FALSE),"")</f>
        <v>1.012</v>
      </c>
    </row>
    <row r="2586" spans="1:11" ht="27" x14ac:dyDescent="0.25">
      <c r="A2586" s="1025">
        <v>1917700</v>
      </c>
      <c r="B2586" s="1026" t="s">
        <v>8182</v>
      </c>
      <c r="C2586" s="1025" t="s">
        <v>272</v>
      </c>
      <c r="D2586" s="577">
        <f t="shared" si="40"/>
        <v>10.09</v>
      </c>
      <c r="G2586" s="1027">
        <v>9.98</v>
      </c>
      <c r="J2586" s="570" t="s">
        <v>5368</v>
      </c>
      <c r="K2586" s="645">
        <f>IFERROR(VLOOKUP(J2586,REAJUSTE!A:Y,25,FALSE),"")</f>
        <v>1.012</v>
      </c>
    </row>
    <row r="2587" spans="1:11" ht="27" x14ac:dyDescent="0.25">
      <c r="A2587" s="1025">
        <v>1917701</v>
      </c>
      <c r="B2587" s="1026" t="s">
        <v>8183</v>
      </c>
      <c r="C2587" s="1025" t="s">
        <v>272</v>
      </c>
      <c r="D2587" s="577">
        <f t="shared" si="40"/>
        <v>10.28</v>
      </c>
      <c r="G2587" s="1027">
        <v>10.16</v>
      </c>
      <c r="J2587" s="570" t="s">
        <v>5368</v>
      </c>
      <c r="K2587" s="645">
        <f>IFERROR(VLOOKUP(J2587,REAJUSTE!A:Y,25,FALSE),"")</f>
        <v>1.012</v>
      </c>
    </row>
    <row r="2588" spans="1:11" ht="27" x14ac:dyDescent="0.25">
      <c r="A2588" s="1025">
        <v>1917702</v>
      </c>
      <c r="B2588" s="1026" t="s">
        <v>8184</v>
      </c>
      <c r="C2588" s="1025" t="s">
        <v>272</v>
      </c>
      <c r="D2588" s="577">
        <f t="shared" si="40"/>
        <v>10.46</v>
      </c>
      <c r="G2588" s="1027">
        <v>10.34</v>
      </c>
      <c r="J2588" s="570" t="s">
        <v>5368</v>
      </c>
      <c r="K2588" s="645">
        <f>IFERROR(VLOOKUP(J2588,REAJUSTE!A:Y,25,FALSE),"")</f>
        <v>1.012</v>
      </c>
    </row>
    <row r="2589" spans="1:11" ht="27" x14ac:dyDescent="0.25">
      <c r="A2589" s="1025">
        <v>1917703</v>
      </c>
      <c r="B2589" s="1026" t="s">
        <v>8185</v>
      </c>
      <c r="C2589" s="1025" t="s">
        <v>272</v>
      </c>
      <c r="D2589" s="577">
        <f t="shared" si="40"/>
        <v>10.64</v>
      </c>
      <c r="G2589" s="1027">
        <v>10.52</v>
      </c>
      <c r="J2589" s="570" t="s">
        <v>5368</v>
      </c>
      <c r="K2589" s="645">
        <f>IFERROR(VLOOKUP(J2589,REAJUSTE!A:Y,25,FALSE),"")</f>
        <v>1.012</v>
      </c>
    </row>
    <row r="2590" spans="1:11" ht="27" x14ac:dyDescent="0.25">
      <c r="A2590" s="1025">
        <v>1917704</v>
      </c>
      <c r="B2590" s="1026" t="s">
        <v>8186</v>
      </c>
      <c r="C2590" s="1025" t="s">
        <v>272</v>
      </c>
      <c r="D2590" s="577">
        <f t="shared" si="40"/>
        <v>10.95</v>
      </c>
      <c r="G2590" s="1027">
        <v>10.83</v>
      </c>
      <c r="J2590" s="570" t="s">
        <v>5368</v>
      </c>
      <c r="K2590" s="645">
        <f>IFERROR(VLOOKUP(J2590,REAJUSTE!A:Y,25,FALSE),"")</f>
        <v>1.012</v>
      </c>
    </row>
    <row r="2591" spans="1:11" ht="27" x14ac:dyDescent="0.25">
      <c r="A2591" s="1025">
        <v>1917705</v>
      </c>
      <c r="B2591" s="1026" t="s">
        <v>8187</v>
      </c>
      <c r="C2591" s="1025" t="s">
        <v>272</v>
      </c>
      <c r="D2591" s="577">
        <f t="shared" si="40"/>
        <v>12.25</v>
      </c>
      <c r="G2591" s="1027">
        <v>12.11</v>
      </c>
      <c r="J2591" s="570" t="s">
        <v>5368</v>
      </c>
      <c r="K2591" s="645">
        <f>IFERROR(VLOOKUP(J2591,REAJUSTE!A:Y,25,FALSE),"")</f>
        <v>1.012</v>
      </c>
    </row>
    <row r="2592" spans="1:11" ht="27" x14ac:dyDescent="0.25">
      <c r="A2592" s="1025">
        <v>1917695</v>
      </c>
      <c r="B2592" s="1026" t="s">
        <v>8188</v>
      </c>
      <c r="C2592" s="1025" t="s">
        <v>272</v>
      </c>
      <c r="D2592" s="577">
        <f t="shared" si="40"/>
        <v>8.25</v>
      </c>
      <c r="G2592" s="1027">
        <v>8.16</v>
      </c>
      <c r="J2592" s="570" t="s">
        <v>5368</v>
      </c>
      <c r="K2592" s="645">
        <f>IFERROR(VLOOKUP(J2592,REAJUSTE!A:Y,25,FALSE),"")</f>
        <v>1.012</v>
      </c>
    </row>
    <row r="2593" spans="1:11" ht="27" x14ac:dyDescent="0.25">
      <c r="A2593" s="1025">
        <v>1917706</v>
      </c>
      <c r="B2593" s="1026" t="s">
        <v>8189</v>
      </c>
      <c r="C2593" s="1025" t="s">
        <v>272</v>
      </c>
      <c r="D2593" s="577">
        <f t="shared" si="40"/>
        <v>12.58</v>
      </c>
      <c r="G2593" s="1027">
        <v>12.44</v>
      </c>
      <c r="J2593" s="570" t="s">
        <v>5368</v>
      </c>
      <c r="K2593" s="645">
        <f>IFERROR(VLOOKUP(J2593,REAJUSTE!A:Y,25,FALSE),"")</f>
        <v>1.012</v>
      </c>
    </row>
    <row r="2594" spans="1:11" ht="27" x14ac:dyDescent="0.25">
      <c r="A2594" s="1025">
        <v>1917696</v>
      </c>
      <c r="B2594" s="1026" t="s">
        <v>8190</v>
      </c>
      <c r="C2594" s="1025" t="s">
        <v>272</v>
      </c>
      <c r="D2594" s="577">
        <f t="shared" si="40"/>
        <v>9.3000000000000007</v>
      </c>
      <c r="G2594" s="1027">
        <v>9.19</v>
      </c>
      <c r="J2594" s="570" t="s">
        <v>5368</v>
      </c>
      <c r="K2594" s="645">
        <f>IFERROR(VLOOKUP(J2594,REAJUSTE!A:Y,25,FALSE),"")</f>
        <v>1.012</v>
      </c>
    </row>
    <row r="2595" spans="1:11" ht="27" x14ac:dyDescent="0.25">
      <c r="A2595" s="1025">
        <v>1917694</v>
      </c>
      <c r="B2595" s="1026" t="s">
        <v>8191</v>
      </c>
      <c r="C2595" s="1025" t="s">
        <v>272</v>
      </c>
      <c r="D2595" s="577">
        <f t="shared" si="40"/>
        <v>7.97</v>
      </c>
      <c r="G2595" s="1027">
        <v>7.88</v>
      </c>
      <c r="J2595" s="570" t="s">
        <v>5368</v>
      </c>
      <c r="K2595" s="645">
        <f>IFERROR(VLOOKUP(J2595,REAJUSTE!A:Y,25,FALSE),"")</f>
        <v>1.012</v>
      </c>
    </row>
    <row r="2596" spans="1:11" ht="27" x14ac:dyDescent="0.25">
      <c r="A2596" s="1025">
        <v>1917697</v>
      </c>
      <c r="B2596" s="1026" t="s">
        <v>8192</v>
      </c>
      <c r="C2596" s="1025" t="s">
        <v>272</v>
      </c>
      <c r="D2596" s="577">
        <f t="shared" si="40"/>
        <v>9.5399999999999991</v>
      </c>
      <c r="G2596" s="1027">
        <v>9.43</v>
      </c>
      <c r="J2596" s="570" t="s">
        <v>5368</v>
      </c>
      <c r="K2596" s="645">
        <f>IFERROR(VLOOKUP(J2596,REAJUSTE!A:Y,25,FALSE),"")</f>
        <v>1.012</v>
      </c>
    </row>
    <row r="2597" spans="1:11" ht="27" x14ac:dyDescent="0.25">
      <c r="A2597" s="1025">
        <v>1917698</v>
      </c>
      <c r="B2597" s="1026" t="s">
        <v>8193</v>
      </c>
      <c r="C2597" s="1025" t="s">
        <v>272</v>
      </c>
      <c r="D2597" s="577">
        <f t="shared" si="40"/>
        <v>9.7200000000000006</v>
      </c>
      <c r="G2597" s="1027">
        <v>9.61</v>
      </c>
      <c r="J2597" s="570" t="s">
        <v>5368</v>
      </c>
      <c r="K2597" s="645">
        <f>IFERROR(VLOOKUP(J2597,REAJUSTE!A:Y,25,FALSE),"")</f>
        <v>1.012</v>
      </c>
    </row>
    <row r="2598" spans="1:11" ht="27" x14ac:dyDescent="0.25">
      <c r="A2598" s="1025">
        <v>1917712</v>
      </c>
      <c r="B2598" s="1026" t="s">
        <v>8194</v>
      </c>
      <c r="C2598" s="1025" t="s">
        <v>272</v>
      </c>
      <c r="D2598" s="577">
        <f t="shared" si="40"/>
        <v>9.9</v>
      </c>
      <c r="G2598" s="1027">
        <v>9.7899999999999991</v>
      </c>
      <c r="J2598" s="570" t="s">
        <v>5368</v>
      </c>
      <c r="K2598" s="645">
        <f>IFERROR(VLOOKUP(J2598,REAJUSTE!A:Y,25,FALSE),"")</f>
        <v>1.012</v>
      </c>
    </row>
    <row r="2599" spans="1:11" ht="27" x14ac:dyDescent="0.25">
      <c r="A2599" s="1025">
        <v>1917713</v>
      </c>
      <c r="B2599" s="1026" t="s">
        <v>8195</v>
      </c>
      <c r="C2599" s="1025" t="s">
        <v>272</v>
      </c>
      <c r="D2599" s="577">
        <f t="shared" si="40"/>
        <v>10.09</v>
      </c>
      <c r="G2599" s="1027">
        <v>9.98</v>
      </c>
      <c r="J2599" s="570" t="s">
        <v>5368</v>
      </c>
      <c r="K2599" s="645">
        <f>IFERROR(VLOOKUP(J2599,REAJUSTE!A:Y,25,FALSE),"")</f>
        <v>1.012</v>
      </c>
    </row>
    <row r="2600" spans="1:11" ht="27" x14ac:dyDescent="0.25">
      <c r="A2600" s="1025">
        <v>1917714</v>
      </c>
      <c r="B2600" s="1026" t="s">
        <v>8196</v>
      </c>
      <c r="C2600" s="1025" t="s">
        <v>272</v>
      </c>
      <c r="D2600" s="577">
        <f t="shared" si="40"/>
        <v>10.28</v>
      </c>
      <c r="G2600" s="1027">
        <v>10.16</v>
      </c>
      <c r="J2600" s="570" t="s">
        <v>5368</v>
      </c>
      <c r="K2600" s="645">
        <f>IFERROR(VLOOKUP(J2600,REAJUSTE!A:Y,25,FALSE),"")</f>
        <v>1.012</v>
      </c>
    </row>
    <row r="2601" spans="1:11" ht="27" x14ac:dyDescent="0.25">
      <c r="A2601" s="1025">
        <v>1917715</v>
      </c>
      <c r="B2601" s="1026" t="s">
        <v>8197</v>
      </c>
      <c r="C2601" s="1025" t="s">
        <v>272</v>
      </c>
      <c r="D2601" s="577">
        <f t="shared" si="40"/>
        <v>10.4</v>
      </c>
      <c r="G2601" s="1027">
        <v>10.28</v>
      </c>
      <c r="J2601" s="570" t="s">
        <v>5368</v>
      </c>
      <c r="K2601" s="645">
        <f>IFERROR(VLOOKUP(J2601,REAJUSTE!A:Y,25,FALSE),"")</f>
        <v>1.012</v>
      </c>
    </row>
    <row r="2602" spans="1:11" ht="27" x14ac:dyDescent="0.25">
      <c r="A2602" s="1025">
        <v>1917716</v>
      </c>
      <c r="B2602" s="1026" t="s">
        <v>8198</v>
      </c>
      <c r="C2602" s="1025" t="s">
        <v>272</v>
      </c>
      <c r="D2602" s="577">
        <f t="shared" si="40"/>
        <v>10.58</v>
      </c>
      <c r="G2602" s="1027">
        <v>10.46</v>
      </c>
      <c r="J2602" s="570" t="s">
        <v>5368</v>
      </c>
      <c r="K2602" s="645">
        <f>IFERROR(VLOOKUP(J2602,REAJUSTE!A:Y,25,FALSE),"")</f>
        <v>1.012</v>
      </c>
    </row>
    <row r="2603" spans="1:11" ht="27" x14ac:dyDescent="0.25">
      <c r="A2603" s="1025">
        <v>1917717</v>
      </c>
      <c r="B2603" s="1026" t="s">
        <v>8199</v>
      </c>
      <c r="C2603" s="1025" t="s">
        <v>272</v>
      </c>
      <c r="D2603" s="577">
        <f t="shared" si="40"/>
        <v>10.88</v>
      </c>
      <c r="G2603" s="1027">
        <v>10.76</v>
      </c>
      <c r="J2603" s="570" t="s">
        <v>5368</v>
      </c>
      <c r="K2603" s="645">
        <f>IFERROR(VLOOKUP(J2603,REAJUSTE!A:Y,25,FALSE),"")</f>
        <v>1.012</v>
      </c>
    </row>
    <row r="2604" spans="1:11" ht="27" x14ac:dyDescent="0.25">
      <c r="A2604" s="1025">
        <v>1917718</v>
      </c>
      <c r="B2604" s="1026" t="s">
        <v>8200</v>
      </c>
      <c r="C2604" s="1025" t="s">
        <v>272</v>
      </c>
      <c r="D2604" s="577">
        <f t="shared" si="40"/>
        <v>12.09</v>
      </c>
      <c r="G2604" s="1027">
        <v>11.95</v>
      </c>
      <c r="J2604" s="570" t="s">
        <v>5368</v>
      </c>
      <c r="K2604" s="645">
        <f>IFERROR(VLOOKUP(J2604,REAJUSTE!A:Y,25,FALSE),"")</f>
        <v>1.012</v>
      </c>
    </row>
    <row r="2605" spans="1:11" ht="27" x14ac:dyDescent="0.25">
      <c r="A2605" s="1025">
        <v>1917708</v>
      </c>
      <c r="B2605" s="1026" t="s">
        <v>8201</v>
      </c>
      <c r="C2605" s="1025" t="s">
        <v>272</v>
      </c>
      <c r="D2605" s="577">
        <f t="shared" si="40"/>
        <v>9.11</v>
      </c>
      <c r="G2605" s="1027">
        <v>9.01</v>
      </c>
      <c r="J2605" s="570" t="s">
        <v>5368</v>
      </c>
      <c r="K2605" s="645">
        <f>IFERROR(VLOOKUP(J2605,REAJUSTE!A:Y,25,FALSE),"")</f>
        <v>1.012</v>
      </c>
    </row>
    <row r="2606" spans="1:11" ht="27" x14ac:dyDescent="0.25">
      <c r="A2606" s="1025">
        <v>1917719</v>
      </c>
      <c r="B2606" s="1026" t="s">
        <v>8202</v>
      </c>
      <c r="C2606" s="1025" t="s">
        <v>272</v>
      </c>
      <c r="D2606" s="577">
        <f t="shared" si="40"/>
        <v>12.42</v>
      </c>
      <c r="G2606" s="1027">
        <v>12.28</v>
      </c>
      <c r="J2606" s="570" t="s">
        <v>5368</v>
      </c>
      <c r="K2606" s="645">
        <f>IFERROR(VLOOKUP(J2606,REAJUSTE!A:Y,25,FALSE),"")</f>
        <v>1.012</v>
      </c>
    </row>
    <row r="2607" spans="1:11" ht="27" x14ac:dyDescent="0.25">
      <c r="A2607" s="1025">
        <v>1917709</v>
      </c>
      <c r="B2607" s="1026" t="s">
        <v>8203</v>
      </c>
      <c r="C2607" s="1025" t="s">
        <v>272</v>
      </c>
      <c r="D2607" s="577">
        <f t="shared" si="40"/>
        <v>9.36</v>
      </c>
      <c r="G2607" s="1027">
        <v>9.25</v>
      </c>
      <c r="J2607" s="570" t="s">
        <v>5368</v>
      </c>
      <c r="K2607" s="645">
        <f>IFERROR(VLOOKUP(J2607,REAJUSTE!A:Y,25,FALSE),"")</f>
        <v>1.012</v>
      </c>
    </row>
    <row r="2608" spans="1:11" ht="27" x14ac:dyDescent="0.25">
      <c r="A2608" s="1025">
        <v>1917707</v>
      </c>
      <c r="B2608" s="1026" t="s">
        <v>8204</v>
      </c>
      <c r="C2608" s="1025" t="s">
        <v>272</v>
      </c>
      <c r="D2608" s="577">
        <f t="shared" si="40"/>
        <v>8.09</v>
      </c>
      <c r="G2608" s="1027">
        <v>8</v>
      </c>
      <c r="J2608" s="570" t="s">
        <v>5368</v>
      </c>
      <c r="K2608" s="645">
        <f>IFERROR(VLOOKUP(J2608,REAJUSTE!A:Y,25,FALSE),"")</f>
        <v>1.012</v>
      </c>
    </row>
    <row r="2609" spans="1:11" ht="27" x14ac:dyDescent="0.25">
      <c r="A2609" s="1025">
        <v>1917710</v>
      </c>
      <c r="B2609" s="1026" t="s">
        <v>8205</v>
      </c>
      <c r="C2609" s="1025" t="s">
        <v>272</v>
      </c>
      <c r="D2609" s="577">
        <f t="shared" si="40"/>
        <v>9.5399999999999991</v>
      </c>
      <c r="G2609" s="1027">
        <v>9.43</v>
      </c>
      <c r="J2609" s="570" t="s">
        <v>5368</v>
      </c>
      <c r="K2609" s="645">
        <f>IFERROR(VLOOKUP(J2609,REAJUSTE!A:Y,25,FALSE),"")</f>
        <v>1.012</v>
      </c>
    </row>
    <row r="2610" spans="1:11" ht="27" x14ac:dyDescent="0.25">
      <c r="A2610" s="1025">
        <v>1917711</v>
      </c>
      <c r="B2610" s="1026" t="s">
        <v>8206</v>
      </c>
      <c r="C2610" s="1025" t="s">
        <v>272</v>
      </c>
      <c r="D2610" s="577">
        <f t="shared" si="40"/>
        <v>9.7200000000000006</v>
      </c>
      <c r="G2610" s="1027">
        <v>9.61</v>
      </c>
      <c r="J2610" s="570" t="s">
        <v>5368</v>
      </c>
      <c r="K2610" s="645">
        <f>IFERROR(VLOOKUP(J2610,REAJUSTE!A:Y,25,FALSE),"")</f>
        <v>1.012</v>
      </c>
    </row>
    <row r="2611" spans="1:11" ht="27" x14ac:dyDescent="0.25">
      <c r="A2611" s="1025">
        <v>1917680</v>
      </c>
      <c r="B2611" s="1026" t="s">
        <v>8207</v>
      </c>
      <c r="C2611" s="1025" t="s">
        <v>272</v>
      </c>
      <c r="D2611" s="577">
        <f t="shared" si="40"/>
        <v>2.62</v>
      </c>
      <c r="G2611" s="1027">
        <v>2.59</v>
      </c>
      <c r="J2611" s="570" t="s">
        <v>5368</v>
      </c>
      <c r="K2611" s="645">
        <f>IFERROR(VLOOKUP(J2611,REAJUSTE!A:Y,25,FALSE),"")</f>
        <v>1.012</v>
      </c>
    </row>
    <row r="2612" spans="1:11" ht="36" x14ac:dyDescent="0.25">
      <c r="A2612" s="1025">
        <v>1901607</v>
      </c>
      <c r="B2612" s="1026" t="s">
        <v>8208</v>
      </c>
      <c r="C2612" s="1025" t="s">
        <v>272</v>
      </c>
      <c r="D2612" s="577">
        <f t="shared" si="40"/>
        <v>14.86</v>
      </c>
      <c r="G2612" s="1027">
        <v>14.69</v>
      </c>
      <c r="J2612" s="570" t="s">
        <v>5368</v>
      </c>
      <c r="K2612" s="645">
        <f>IFERROR(VLOOKUP(J2612,REAJUSTE!A:Y,25,FALSE),"")</f>
        <v>1.012</v>
      </c>
    </row>
    <row r="2613" spans="1:11" ht="36" x14ac:dyDescent="0.25">
      <c r="A2613" s="1025">
        <v>1901611</v>
      </c>
      <c r="B2613" s="1026" t="s">
        <v>8209</v>
      </c>
      <c r="C2613" s="1025" t="s">
        <v>272</v>
      </c>
      <c r="D2613" s="577">
        <f t="shared" si="40"/>
        <v>18.690000000000001</v>
      </c>
      <c r="G2613" s="1027">
        <v>18.47</v>
      </c>
      <c r="J2613" s="570" t="s">
        <v>5368</v>
      </c>
      <c r="K2613" s="645">
        <f>IFERROR(VLOOKUP(J2613,REAJUSTE!A:Y,25,FALSE),"")</f>
        <v>1.012</v>
      </c>
    </row>
    <row r="2614" spans="1:11" ht="36" x14ac:dyDescent="0.25">
      <c r="A2614" s="1025">
        <v>1901612</v>
      </c>
      <c r="B2614" s="1026" t="s">
        <v>8210</v>
      </c>
      <c r="C2614" s="1025" t="s">
        <v>272</v>
      </c>
      <c r="D2614" s="577">
        <f t="shared" si="40"/>
        <v>19.14</v>
      </c>
      <c r="G2614" s="1027">
        <v>18.920000000000002</v>
      </c>
      <c r="J2614" s="570" t="s">
        <v>5368</v>
      </c>
      <c r="K2614" s="645">
        <f>IFERROR(VLOOKUP(J2614,REAJUSTE!A:Y,25,FALSE),"")</f>
        <v>1.012</v>
      </c>
    </row>
    <row r="2615" spans="1:11" ht="36" x14ac:dyDescent="0.25">
      <c r="A2615" s="1025">
        <v>1901613</v>
      </c>
      <c r="B2615" s="1026" t="s">
        <v>8211</v>
      </c>
      <c r="C2615" s="1025" t="s">
        <v>272</v>
      </c>
      <c r="D2615" s="577">
        <f t="shared" si="40"/>
        <v>19.489999999999998</v>
      </c>
      <c r="G2615" s="1027">
        <v>19.260000000000002</v>
      </c>
      <c r="J2615" s="570" t="s">
        <v>5368</v>
      </c>
      <c r="K2615" s="645">
        <f>IFERROR(VLOOKUP(J2615,REAJUSTE!A:Y,25,FALSE),"")</f>
        <v>1.012</v>
      </c>
    </row>
    <row r="2616" spans="1:11" ht="36" x14ac:dyDescent="0.25">
      <c r="A2616" s="1025">
        <v>1901614</v>
      </c>
      <c r="B2616" s="1026" t="s">
        <v>8212</v>
      </c>
      <c r="C2616" s="1025" t="s">
        <v>272</v>
      </c>
      <c r="D2616" s="577">
        <f t="shared" si="40"/>
        <v>19.82</v>
      </c>
      <c r="G2616" s="1027">
        <v>19.59</v>
      </c>
      <c r="J2616" s="570" t="s">
        <v>5368</v>
      </c>
      <c r="K2616" s="645">
        <f>IFERROR(VLOOKUP(J2616,REAJUSTE!A:Y,25,FALSE),"")</f>
        <v>1.012</v>
      </c>
    </row>
    <row r="2617" spans="1:11" ht="36" x14ac:dyDescent="0.25">
      <c r="A2617" s="1025">
        <v>1901615</v>
      </c>
      <c r="B2617" s="1026" t="s">
        <v>8213</v>
      </c>
      <c r="C2617" s="1025" t="s">
        <v>272</v>
      </c>
      <c r="D2617" s="577">
        <f t="shared" si="40"/>
        <v>20.28</v>
      </c>
      <c r="G2617" s="1027">
        <v>20.04</v>
      </c>
      <c r="J2617" s="570" t="s">
        <v>5368</v>
      </c>
      <c r="K2617" s="645">
        <f>IFERROR(VLOOKUP(J2617,REAJUSTE!A:Y,25,FALSE),"")</f>
        <v>1.012</v>
      </c>
    </row>
    <row r="2618" spans="1:11" ht="36" x14ac:dyDescent="0.25">
      <c r="A2618" s="1025">
        <v>1901616</v>
      </c>
      <c r="B2618" s="1026" t="s">
        <v>8214</v>
      </c>
      <c r="C2618" s="1025" t="s">
        <v>272</v>
      </c>
      <c r="D2618" s="577">
        <f t="shared" si="40"/>
        <v>20.62</v>
      </c>
      <c r="G2618" s="1027">
        <v>20.38</v>
      </c>
      <c r="J2618" s="570" t="s">
        <v>5368</v>
      </c>
      <c r="K2618" s="645">
        <f>IFERROR(VLOOKUP(J2618,REAJUSTE!A:Y,25,FALSE),"")</f>
        <v>1.012</v>
      </c>
    </row>
    <row r="2619" spans="1:11" ht="36" x14ac:dyDescent="0.25">
      <c r="A2619" s="1025">
        <v>1901608</v>
      </c>
      <c r="B2619" s="1026" t="s">
        <v>8215</v>
      </c>
      <c r="C2619" s="1025" t="s">
        <v>272</v>
      </c>
      <c r="D2619" s="577">
        <f t="shared" si="40"/>
        <v>15.39</v>
      </c>
      <c r="G2619" s="1027">
        <v>15.21</v>
      </c>
      <c r="J2619" s="570" t="s">
        <v>5368</v>
      </c>
      <c r="K2619" s="645">
        <f>IFERROR(VLOOKUP(J2619,REAJUSTE!A:Y,25,FALSE),"")</f>
        <v>1.012</v>
      </c>
    </row>
    <row r="2620" spans="1:11" ht="36" x14ac:dyDescent="0.25">
      <c r="A2620" s="1025">
        <v>1901609</v>
      </c>
      <c r="B2620" s="1026" t="s">
        <v>8216</v>
      </c>
      <c r="C2620" s="1025" t="s">
        <v>272</v>
      </c>
      <c r="D2620" s="577">
        <f t="shared" si="40"/>
        <v>15.84</v>
      </c>
      <c r="G2620" s="1027">
        <v>15.66</v>
      </c>
      <c r="J2620" s="570" t="s">
        <v>5368</v>
      </c>
      <c r="K2620" s="645">
        <f>IFERROR(VLOOKUP(J2620,REAJUSTE!A:Y,25,FALSE),"")</f>
        <v>1.012</v>
      </c>
    </row>
    <row r="2621" spans="1:11" ht="36" x14ac:dyDescent="0.25">
      <c r="A2621" s="1025">
        <v>1901610</v>
      </c>
      <c r="B2621" s="1026" t="s">
        <v>8217</v>
      </c>
      <c r="C2621" s="1025" t="s">
        <v>272</v>
      </c>
      <c r="D2621" s="577">
        <f t="shared" si="40"/>
        <v>18.350000000000001</v>
      </c>
      <c r="G2621" s="1027">
        <v>18.14</v>
      </c>
      <c r="J2621" s="570" t="s">
        <v>5368</v>
      </c>
      <c r="K2621" s="645">
        <f>IFERROR(VLOOKUP(J2621,REAJUSTE!A:Y,25,FALSE),"")</f>
        <v>1.012</v>
      </c>
    </row>
    <row r="2622" spans="1:11" ht="36" x14ac:dyDescent="0.25">
      <c r="A2622" s="1025">
        <v>1901617</v>
      </c>
      <c r="B2622" s="1026" t="s">
        <v>8218</v>
      </c>
      <c r="C2622" s="1025" t="s">
        <v>272</v>
      </c>
      <c r="D2622" s="577">
        <f t="shared" si="40"/>
        <v>20.84</v>
      </c>
      <c r="G2622" s="1027">
        <v>20.6</v>
      </c>
      <c r="J2622" s="570" t="s">
        <v>5368</v>
      </c>
      <c r="K2622" s="645">
        <f>IFERROR(VLOOKUP(J2622,REAJUSTE!A:Y,25,FALSE),"")</f>
        <v>1.012</v>
      </c>
    </row>
    <row r="2623" spans="1:11" ht="18" x14ac:dyDescent="0.25">
      <c r="A2623" s="1025">
        <v>1917037</v>
      </c>
      <c r="B2623" s="1026" t="s">
        <v>8219</v>
      </c>
      <c r="C2623" s="1025" t="s">
        <v>272</v>
      </c>
      <c r="D2623" s="577">
        <f t="shared" si="40"/>
        <v>19.190000000000001</v>
      </c>
      <c r="G2623" s="1027">
        <v>18.97</v>
      </c>
      <c r="J2623" s="570" t="s">
        <v>5368</v>
      </c>
      <c r="K2623" s="645">
        <f>IFERROR(VLOOKUP(J2623,REAJUSTE!A:Y,25,FALSE),"")</f>
        <v>1.012</v>
      </c>
    </row>
    <row r="2624" spans="1:11" ht="18" x14ac:dyDescent="0.25">
      <c r="A2624" s="1025">
        <v>1917038</v>
      </c>
      <c r="B2624" s="1026" t="s">
        <v>8220</v>
      </c>
      <c r="C2624" s="1025" t="s">
        <v>272</v>
      </c>
      <c r="D2624" s="577">
        <f t="shared" si="40"/>
        <v>19.84</v>
      </c>
      <c r="G2624" s="1027">
        <v>19.61</v>
      </c>
      <c r="J2624" s="570" t="s">
        <v>5368</v>
      </c>
      <c r="K2624" s="645">
        <f>IFERROR(VLOOKUP(J2624,REAJUSTE!A:Y,25,FALSE),"")</f>
        <v>1.012</v>
      </c>
    </row>
    <row r="2625" spans="1:11" ht="18" x14ac:dyDescent="0.25">
      <c r="A2625" s="1025">
        <v>1917039</v>
      </c>
      <c r="B2625" s="1026" t="s">
        <v>8221</v>
      </c>
      <c r="C2625" s="1025" t="s">
        <v>272</v>
      </c>
      <c r="D2625" s="577">
        <f t="shared" si="40"/>
        <v>20.51</v>
      </c>
      <c r="G2625" s="1027">
        <v>20.27</v>
      </c>
      <c r="J2625" s="570" t="s">
        <v>5368</v>
      </c>
      <c r="K2625" s="645">
        <f>IFERROR(VLOOKUP(J2625,REAJUSTE!A:Y,25,FALSE),"")</f>
        <v>1.012</v>
      </c>
    </row>
    <row r="2626" spans="1:11" ht="18" x14ac:dyDescent="0.25">
      <c r="A2626" s="1025">
        <v>1917040</v>
      </c>
      <c r="B2626" s="1026" t="s">
        <v>8222</v>
      </c>
      <c r="C2626" s="1025" t="s">
        <v>272</v>
      </c>
      <c r="D2626" s="577">
        <f t="shared" si="40"/>
        <v>21.21</v>
      </c>
      <c r="G2626" s="1027">
        <v>20.96</v>
      </c>
      <c r="J2626" s="570" t="s">
        <v>5368</v>
      </c>
      <c r="K2626" s="645">
        <f>IFERROR(VLOOKUP(J2626,REAJUSTE!A:Y,25,FALSE),"")</f>
        <v>1.012</v>
      </c>
    </row>
    <row r="2627" spans="1:11" ht="18" x14ac:dyDescent="0.25">
      <c r="A2627" s="1025">
        <v>1917041</v>
      </c>
      <c r="B2627" s="1026" t="s">
        <v>8223</v>
      </c>
      <c r="C2627" s="1025" t="s">
        <v>272</v>
      </c>
      <c r="D2627" s="577">
        <f t="shared" si="40"/>
        <v>21.94</v>
      </c>
      <c r="G2627" s="1027">
        <v>21.68</v>
      </c>
      <c r="J2627" s="570" t="s">
        <v>5368</v>
      </c>
      <c r="K2627" s="645">
        <f>IFERROR(VLOOKUP(J2627,REAJUSTE!A:Y,25,FALSE),"")</f>
        <v>1.012</v>
      </c>
    </row>
    <row r="2628" spans="1:11" ht="18" x14ac:dyDescent="0.25">
      <c r="A2628" s="1025">
        <v>1917042</v>
      </c>
      <c r="B2628" s="1026" t="s">
        <v>8224</v>
      </c>
      <c r="C2628" s="1025" t="s">
        <v>272</v>
      </c>
      <c r="D2628" s="577">
        <f t="shared" si="40"/>
        <v>22.33</v>
      </c>
      <c r="G2628" s="1027">
        <v>22.07</v>
      </c>
      <c r="J2628" s="570" t="s">
        <v>5368</v>
      </c>
      <c r="K2628" s="645">
        <f>IFERROR(VLOOKUP(J2628,REAJUSTE!A:Y,25,FALSE),"")</f>
        <v>1.012</v>
      </c>
    </row>
    <row r="2629" spans="1:11" ht="18" x14ac:dyDescent="0.25">
      <c r="A2629" s="1025">
        <v>1901619</v>
      </c>
      <c r="B2629" s="1026" t="s">
        <v>8225</v>
      </c>
      <c r="C2629" s="1025" t="s">
        <v>272</v>
      </c>
      <c r="D2629" s="577">
        <f t="shared" si="40"/>
        <v>10.61</v>
      </c>
      <c r="G2629" s="1027">
        <v>10.49</v>
      </c>
      <c r="J2629" s="570" t="s">
        <v>5368</v>
      </c>
      <c r="K2629" s="645">
        <f>IFERROR(VLOOKUP(J2629,REAJUSTE!A:Y,25,FALSE),"")</f>
        <v>1.012</v>
      </c>
    </row>
    <row r="2630" spans="1:11" ht="18" x14ac:dyDescent="0.25">
      <c r="A2630" s="1025">
        <v>1901620</v>
      </c>
      <c r="B2630" s="1026" t="s">
        <v>8226</v>
      </c>
      <c r="C2630" s="1025" t="s">
        <v>272</v>
      </c>
      <c r="D2630" s="577">
        <f t="shared" si="40"/>
        <v>10.8</v>
      </c>
      <c r="G2630" s="1027">
        <v>10.68</v>
      </c>
      <c r="J2630" s="570" t="s">
        <v>5368</v>
      </c>
      <c r="K2630" s="645">
        <f>IFERROR(VLOOKUP(J2630,REAJUSTE!A:Y,25,FALSE),"")</f>
        <v>1.012</v>
      </c>
    </row>
    <row r="2631" spans="1:11" ht="18" x14ac:dyDescent="0.25">
      <c r="A2631" s="1025">
        <v>1901621</v>
      </c>
      <c r="B2631" s="1026" t="s">
        <v>8227</v>
      </c>
      <c r="C2631" s="1025" t="s">
        <v>272</v>
      </c>
      <c r="D2631" s="577">
        <f t="shared" si="40"/>
        <v>11</v>
      </c>
      <c r="G2631" s="1027">
        <v>10.87</v>
      </c>
      <c r="J2631" s="570" t="s">
        <v>5368</v>
      </c>
      <c r="K2631" s="645">
        <f>IFERROR(VLOOKUP(J2631,REAJUSTE!A:Y,25,FALSE),"")</f>
        <v>1.012</v>
      </c>
    </row>
    <row r="2632" spans="1:11" ht="18" x14ac:dyDescent="0.25">
      <c r="A2632" s="1025">
        <v>1901622</v>
      </c>
      <c r="B2632" s="1026" t="s">
        <v>8228</v>
      </c>
      <c r="C2632" s="1025" t="s">
        <v>272</v>
      </c>
      <c r="D2632" s="577">
        <f t="shared" si="40"/>
        <v>11.21</v>
      </c>
      <c r="G2632" s="1027">
        <v>11.08</v>
      </c>
      <c r="J2632" s="570" t="s">
        <v>5368</v>
      </c>
      <c r="K2632" s="645">
        <f>IFERROR(VLOOKUP(J2632,REAJUSTE!A:Y,25,FALSE),"")</f>
        <v>1.012</v>
      </c>
    </row>
    <row r="2633" spans="1:11" ht="18" x14ac:dyDescent="0.25">
      <c r="A2633" s="1025">
        <v>1901623</v>
      </c>
      <c r="B2633" s="1026" t="s">
        <v>8229</v>
      </c>
      <c r="C2633" s="1025" t="s">
        <v>272</v>
      </c>
      <c r="D2633" s="577">
        <f t="shared" si="40"/>
        <v>11.42</v>
      </c>
      <c r="G2633" s="1027">
        <v>11.29</v>
      </c>
      <c r="J2633" s="570" t="s">
        <v>5368</v>
      </c>
      <c r="K2633" s="645">
        <f>IFERROR(VLOOKUP(J2633,REAJUSTE!A:Y,25,FALSE),"")</f>
        <v>1.012</v>
      </c>
    </row>
    <row r="2634" spans="1:11" ht="18" x14ac:dyDescent="0.25">
      <c r="A2634" s="1025">
        <v>1901618</v>
      </c>
      <c r="B2634" s="1026" t="s">
        <v>8230</v>
      </c>
      <c r="C2634" s="1025" t="s">
        <v>272</v>
      </c>
      <c r="D2634" s="577">
        <f t="shared" ref="D2634:D2697" si="41">TRUNC(G2634*K2634,2)</f>
        <v>11.54</v>
      </c>
      <c r="G2634" s="1027">
        <v>11.41</v>
      </c>
      <c r="J2634" s="570" t="s">
        <v>5368</v>
      </c>
      <c r="K2634" s="645">
        <f>IFERROR(VLOOKUP(J2634,REAJUSTE!A:Y,25,FALSE),"")</f>
        <v>1.012</v>
      </c>
    </row>
    <row r="2635" spans="1:11" ht="18" x14ac:dyDescent="0.25">
      <c r="A2635" s="1025">
        <v>1901625</v>
      </c>
      <c r="B2635" s="1026" t="s">
        <v>8231</v>
      </c>
      <c r="C2635" s="1025" t="s">
        <v>272</v>
      </c>
      <c r="D2635" s="577">
        <f t="shared" si="41"/>
        <v>12.75</v>
      </c>
      <c r="G2635" s="1027">
        <v>12.6</v>
      </c>
      <c r="J2635" s="570" t="s">
        <v>5368</v>
      </c>
      <c r="K2635" s="645">
        <f>IFERROR(VLOOKUP(J2635,REAJUSTE!A:Y,25,FALSE),"")</f>
        <v>1.012</v>
      </c>
    </row>
    <row r="2636" spans="1:11" ht="18" x14ac:dyDescent="0.25">
      <c r="A2636" s="1025">
        <v>1901626</v>
      </c>
      <c r="B2636" s="1026" t="s">
        <v>8232</v>
      </c>
      <c r="C2636" s="1025" t="s">
        <v>272</v>
      </c>
      <c r="D2636" s="577">
        <f t="shared" si="41"/>
        <v>12.93</v>
      </c>
      <c r="G2636" s="1027">
        <v>12.78</v>
      </c>
      <c r="J2636" s="570" t="s">
        <v>5368</v>
      </c>
      <c r="K2636" s="645">
        <f>IFERROR(VLOOKUP(J2636,REAJUSTE!A:Y,25,FALSE),"")</f>
        <v>1.012</v>
      </c>
    </row>
    <row r="2637" spans="1:11" ht="18" x14ac:dyDescent="0.25">
      <c r="A2637" s="1025">
        <v>1901627</v>
      </c>
      <c r="B2637" s="1026" t="s">
        <v>8233</v>
      </c>
      <c r="C2637" s="1025" t="s">
        <v>272</v>
      </c>
      <c r="D2637" s="577">
        <f t="shared" si="41"/>
        <v>13.12</v>
      </c>
      <c r="G2637" s="1027">
        <v>12.97</v>
      </c>
      <c r="J2637" s="570" t="s">
        <v>5368</v>
      </c>
      <c r="K2637" s="645">
        <f>IFERROR(VLOOKUP(J2637,REAJUSTE!A:Y,25,FALSE),"")</f>
        <v>1.012</v>
      </c>
    </row>
    <row r="2638" spans="1:11" ht="18" x14ac:dyDescent="0.25">
      <c r="A2638" s="1025">
        <v>1901628</v>
      </c>
      <c r="B2638" s="1026" t="s">
        <v>8234</v>
      </c>
      <c r="C2638" s="1025" t="s">
        <v>272</v>
      </c>
      <c r="D2638" s="577">
        <f t="shared" si="41"/>
        <v>13.31</v>
      </c>
      <c r="G2638" s="1027">
        <v>13.16</v>
      </c>
      <c r="J2638" s="570" t="s">
        <v>5368</v>
      </c>
      <c r="K2638" s="645">
        <f>IFERROR(VLOOKUP(J2638,REAJUSTE!A:Y,25,FALSE),"")</f>
        <v>1.012</v>
      </c>
    </row>
    <row r="2639" spans="1:11" ht="18" x14ac:dyDescent="0.25">
      <c r="A2639" s="1025">
        <v>1901629</v>
      </c>
      <c r="B2639" s="1026" t="s">
        <v>8235</v>
      </c>
      <c r="C2639" s="1025" t="s">
        <v>272</v>
      </c>
      <c r="D2639" s="577">
        <f t="shared" si="41"/>
        <v>13.53</v>
      </c>
      <c r="G2639" s="1027">
        <v>13.37</v>
      </c>
      <c r="J2639" s="570" t="s">
        <v>5368</v>
      </c>
      <c r="K2639" s="645">
        <f>IFERROR(VLOOKUP(J2639,REAJUSTE!A:Y,25,FALSE),"")</f>
        <v>1.012</v>
      </c>
    </row>
    <row r="2640" spans="1:11" ht="18" x14ac:dyDescent="0.25">
      <c r="A2640" s="1025">
        <v>1901624</v>
      </c>
      <c r="B2640" s="1026" t="s">
        <v>8236</v>
      </c>
      <c r="C2640" s="1025" t="s">
        <v>272</v>
      </c>
      <c r="D2640" s="577">
        <f t="shared" si="41"/>
        <v>13.64</v>
      </c>
      <c r="G2640" s="1027">
        <v>13.48</v>
      </c>
      <c r="J2640" s="570" t="s">
        <v>5368</v>
      </c>
      <c r="K2640" s="645">
        <f>IFERROR(VLOOKUP(J2640,REAJUSTE!A:Y,25,FALSE),"")</f>
        <v>1.012</v>
      </c>
    </row>
    <row r="2641" spans="1:11" ht="18" x14ac:dyDescent="0.25">
      <c r="A2641" s="1025">
        <v>1917073</v>
      </c>
      <c r="B2641" s="1026" t="s">
        <v>8237</v>
      </c>
      <c r="C2641" s="1025" t="s">
        <v>272</v>
      </c>
      <c r="D2641" s="577">
        <f t="shared" si="41"/>
        <v>13.32</v>
      </c>
      <c r="G2641" s="1027">
        <v>13.17</v>
      </c>
      <c r="J2641" s="570" t="s">
        <v>5368</v>
      </c>
      <c r="K2641" s="645">
        <f>IFERROR(VLOOKUP(J2641,REAJUSTE!A:Y,25,FALSE),"")</f>
        <v>1.012</v>
      </c>
    </row>
    <row r="2642" spans="1:11" ht="18" x14ac:dyDescent="0.25">
      <c r="A2642" s="1025">
        <v>1917074</v>
      </c>
      <c r="B2642" s="1026" t="s">
        <v>8238</v>
      </c>
      <c r="C2642" s="1025" t="s">
        <v>272</v>
      </c>
      <c r="D2642" s="577">
        <f t="shared" si="41"/>
        <v>13.73</v>
      </c>
      <c r="G2642" s="1027">
        <v>13.57</v>
      </c>
      <c r="J2642" s="570" t="s">
        <v>5368</v>
      </c>
      <c r="K2642" s="645">
        <f>IFERROR(VLOOKUP(J2642,REAJUSTE!A:Y,25,FALSE),"")</f>
        <v>1.012</v>
      </c>
    </row>
    <row r="2643" spans="1:11" ht="18" x14ac:dyDescent="0.25">
      <c r="A2643" s="1025">
        <v>1917075</v>
      </c>
      <c r="B2643" s="1026" t="s">
        <v>8239</v>
      </c>
      <c r="C2643" s="1025" t="s">
        <v>272</v>
      </c>
      <c r="D2643" s="577">
        <f t="shared" si="41"/>
        <v>14.14</v>
      </c>
      <c r="G2643" s="1027">
        <v>13.98</v>
      </c>
      <c r="J2643" s="570" t="s">
        <v>5368</v>
      </c>
      <c r="K2643" s="645">
        <f>IFERROR(VLOOKUP(J2643,REAJUSTE!A:Y,25,FALSE),"")</f>
        <v>1.012</v>
      </c>
    </row>
    <row r="2644" spans="1:11" ht="18" x14ac:dyDescent="0.25">
      <c r="A2644" s="1025">
        <v>1917076</v>
      </c>
      <c r="B2644" s="1026" t="s">
        <v>8240</v>
      </c>
      <c r="C2644" s="1025" t="s">
        <v>272</v>
      </c>
      <c r="D2644" s="577">
        <f t="shared" si="41"/>
        <v>14.58</v>
      </c>
      <c r="G2644" s="1027">
        <v>14.41</v>
      </c>
      <c r="J2644" s="570" t="s">
        <v>5368</v>
      </c>
      <c r="K2644" s="645">
        <f>IFERROR(VLOOKUP(J2644,REAJUSTE!A:Y,25,FALSE),"")</f>
        <v>1.012</v>
      </c>
    </row>
    <row r="2645" spans="1:11" ht="18" x14ac:dyDescent="0.25">
      <c r="A2645" s="1025">
        <v>1917077</v>
      </c>
      <c r="B2645" s="1026" t="s">
        <v>8241</v>
      </c>
      <c r="C2645" s="1025" t="s">
        <v>272</v>
      </c>
      <c r="D2645" s="577">
        <f t="shared" si="41"/>
        <v>15.04</v>
      </c>
      <c r="G2645" s="1027">
        <v>14.87</v>
      </c>
      <c r="J2645" s="570" t="s">
        <v>5368</v>
      </c>
      <c r="K2645" s="645">
        <f>IFERROR(VLOOKUP(J2645,REAJUSTE!A:Y,25,FALSE),"")</f>
        <v>1.012</v>
      </c>
    </row>
    <row r="2646" spans="1:11" ht="18" x14ac:dyDescent="0.25">
      <c r="A2646" s="1025">
        <v>1917078</v>
      </c>
      <c r="B2646" s="1026" t="s">
        <v>8242</v>
      </c>
      <c r="C2646" s="1025" t="s">
        <v>272</v>
      </c>
      <c r="D2646" s="577">
        <f t="shared" si="41"/>
        <v>15.29</v>
      </c>
      <c r="G2646" s="1027">
        <v>15.11</v>
      </c>
      <c r="J2646" s="570" t="s">
        <v>5368</v>
      </c>
      <c r="K2646" s="645">
        <f>IFERROR(VLOOKUP(J2646,REAJUSTE!A:Y,25,FALSE),"")</f>
        <v>1.012</v>
      </c>
    </row>
    <row r="2647" spans="1:11" ht="18" x14ac:dyDescent="0.25">
      <c r="A2647" s="1025">
        <v>1901631</v>
      </c>
      <c r="B2647" s="1026" t="s">
        <v>8243</v>
      </c>
      <c r="C2647" s="1025" t="s">
        <v>272</v>
      </c>
      <c r="D2647" s="577">
        <f t="shared" si="41"/>
        <v>15.04</v>
      </c>
      <c r="G2647" s="1027">
        <v>14.87</v>
      </c>
      <c r="J2647" s="570" t="s">
        <v>5368</v>
      </c>
      <c r="K2647" s="645">
        <f>IFERROR(VLOOKUP(J2647,REAJUSTE!A:Y,25,FALSE),"")</f>
        <v>1.012</v>
      </c>
    </row>
    <row r="2648" spans="1:11" ht="18" x14ac:dyDescent="0.25">
      <c r="A2648" s="1025">
        <v>1901632</v>
      </c>
      <c r="B2648" s="1026" t="s">
        <v>8244</v>
      </c>
      <c r="C2648" s="1025" t="s">
        <v>272</v>
      </c>
      <c r="D2648" s="577">
        <f t="shared" si="41"/>
        <v>15.22</v>
      </c>
      <c r="G2648" s="1027">
        <v>15.04</v>
      </c>
      <c r="J2648" s="570" t="s">
        <v>5368</v>
      </c>
      <c r="K2648" s="645">
        <f>IFERROR(VLOOKUP(J2648,REAJUSTE!A:Y,25,FALSE),"")</f>
        <v>1.012</v>
      </c>
    </row>
    <row r="2649" spans="1:11" ht="18" x14ac:dyDescent="0.25">
      <c r="A2649" s="1025">
        <v>1901633</v>
      </c>
      <c r="B2649" s="1026" t="s">
        <v>8245</v>
      </c>
      <c r="C2649" s="1025" t="s">
        <v>272</v>
      </c>
      <c r="D2649" s="577">
        <f t="shared" si="41"/>
        <v>15.4</v>
      </c>
      <c r="G2649" s="1027">
        <v>15.22</v>
      </c>
      <c r="J2649" s="570" t="s">
        <v>5368</v>
      </c>
      <c r="K2649" s="645">
        <f>IFERROR(VLOOKUP(J2649,REAJUSTE!A:Y,25,FALSE),"")</f>
        <v>1.012</v>
      </c>
    </row>
    <row r="2650" spans="1:11" ht="18" x14ac:dyDescent="0.25">
      <c r="A2650" s="1025">
        <v>1901634</v>
      </c>
      <c r="B2650" s="1026" t="s">
        <v>8246</v>
      </c>
      <c r="C2650" s="1025" t="s">
        <v>272</v>
      </c>
      <c r="D2650" s="577">
        <f t="shared" si="41"/>
        <v>15.59</v>
      </c>
      <c r="G2650" s="1027">
        <v>15.41</v>
      </c>
      <c r="J2650" s="570" t="s">
        <v>5368</v>
      </c>
      <c r="K2650" s="645">
        <f>IFERROR(VLOOKUP(J2650,REAJUSTE!A:Y,25,FALSE),"")</f>
        <v>1.012</v>
      </c>
    </row>
    <row r="2651" spans="1:11" ht="18" x14ac:dyDescent="0.25">
      <c r="A2651" s="1025">
        <v>1901635</v>
      </c>
      <c r="B2651" s="1026" t="s">
        <v>8247</v>
      </c>
      <c r="C2651" s="1025" t="s">
        <v>272</v>
      </c>
      <c r="D2651" s="577">
        <f t="shared" si="41"/>
        <v>15.79</v>
      </c>
      <c r="G2651" s="1027">
        <v>15.61</v>
      </c>
      <c r="J2651" s="570" t="s">
        <v>5368</v>
      </c>
      <c r="K2651" s="645">
        <f>IFERROR(VLOOKUP(J2651,REAJUSTE!A:Y,25,FALSE),"")</f>
        <v>1.012</v>
      </c>
    </row>
    <row r="2652" spans="1:11" ht="18" x14ac:dyDescent="0.25">
      <c r="A2652" s="1025">
        <v>1901630</v>
      </c>
      <c r="B2652" s="1026" t="s">
        <v>8248</v>
      </c>
      <c r="C2652" s="1025" t="s">
        <v>272</v>
      </c>
      <c r="D2652" s="577">
        <f t="shared" si="41"/>
        <v>15.9</v>
      </c>
      <c r="G2652" s="1027">
        <v>15.72</v>
      </c>
      <c r="J2652" s="570" t="s">
        <v>5368</v>
      </c>
      <c r="K2652" s="645">
        <f>IFERROR(VLOOKUP(J2652,REAJUSTE!A:Y,25,FALSE),"")</f>
        <v>1.012</v>
      </c>
    </row>
    <row r="2653" spans="1:11" ht="18" x14ac:dyDescent="0.25">
      <c r="A2653" s="1025">
        <v>1917109</v>
      </c>
      <c r="B2653" s="1026" t="s">
        <v>8249</v>
      </c>
      <c r="C2653" s="1025" t="s">
        <v>272</v>
      </c>
      <c r="D2653" s="577">
        <f t="shared" si="41"/>
        <v>12.18</v>
      </c>
      <c r="G2653" s="1027">
        <v>12.04</v>
      </c>
      <c r="J2653" s="570" t="s">
        <v>5368</v>
      </c>
      <c r="K2653" s="645">
        <f>IFERROR(VLOOKUP(J2653,REAJUSTE!A:Y,25,FALSE),"")</f>
        <v>1.012</v>
      </c>
    </row>
    <row r="2654" spans="1:11" ht="18" x14ac:dyDescent="0.25">
      <c r="A2654" s="1025">
        <v>1917110</v>
      </c>
      <c r="B2654" s="1026" t="s">
        <v>8250</v>
      </c>
      <c r="C2654" s="1025" t="s">
        <v>272</v>
      </c>
      <c r="D2654" s="577">
        <f t="shared" si="41"/>
        <v>12.51</v>
      </c>
      <c r="G2654" s="1027">
        <v>12.37</v>
      </c>
      <c r="J2654" s="570" t="s">
        <v>5368</v>
      </c>
      <c r="K2654" s="645">
        <f>IFERROR(VLOOKUP(J2654,REAJUSTE!A:Y,25,FALSE),"")</f>
        <v>1.012</v>
      </c>
    </row>
    <row r="2655" spans="1:11" ht="18" x14ac:dyDescent="0.25">
      <c r="A2655" s="1025">
        <v>1917111</v>
      </c>
      <c r="B2655" s="1026" t="s">
        <v>8251</v>
      </c>
      <c r="C2655" s="1025" t="s">
        <v>272</v>
      </c>
      <c r="D2655" s="577">
        <f t="shared" si="41"/>
        <v>12.85</v>
      </c>
      <c r="G2655" s="1027">
        <v>12.7</v>
      </c>
      <c r="J2655" s="570" t="s">
        <v>5368</v>
      </c>
      <c r="K2655" s="645">
        <f>IFERROR(VLOOKUP(J2655,REAJUSTE!A:Y,25,FALSE),"")</f>
        <v>1.012</v>
      </c>
    </row>
    <row r="2656" spans="1:11" ht="18" x14ac:dyDescent="0.25">
      <c r="A2656" s="1025">
        <v>1917112</v>
      </c>
      <c r="B2656" s="1026" t="s">
        <v>8252</v>
      </c>
      <c r="C2656" s="1025" t="s">
        <v>272</v>
      </c>
      <c r="D2656" s="577">
        <f t="shared" si="41"/>
        <v>13.2</v>
      </c>
      <c r="G2656" s="1027">
        <v>13.05</v>
      </c>
      <c r="J2656" s="570" t="s">
        <v>5368</v>
      </c>
      <c r="K2656" s="645">
        <f>IFERROR(VLOOKUP(J2656,REAJUSTE!A:Y,25,FALSE),"")</f>
        <v>1.012</v>
      </c>
    </row>
    <row r="2657" spans="1:11" ht="18" x14ac:dyDescent="0.25">
      <c r="A2657" s="1025">
        <v>1917113</v>
      </c>
      <c r="B2657" s="1026" t="s">
        <v>8253</v>
      </c>
      <c r="C2657" s="1025" t="s">
        <v>272</v>
      </c>
      <c r="D2657" s="577">
        <f t="shared" si="41"/>
        <v>13.59</v>
      </c>
      <c r="G2657" s="1027">
        <v>13.43</v>
      </c>
      <c r="J2657" s="570" t="s">
        <v>5368</v>
      </c>
      <c r="K2657" s="645">
        <f>IFERROR(VLOOKUP(J2657,REAJUSTE!A:Y,25,FALSE),"")</f>
        <v>1.012</v>
      </c>
    </row>
    <row r="2658" spans="1:11" ht="18" x14ac:dyDescent="0.25">
      <c r="A2658" s="1025">
        <v>1917114</v>
      </c>
      <c r="B2658" s="1026" t="s">
        <v>8254</v>
      </c>
      <c r="C2658" s="1025" t="s">
        <v>272</v>
      </c>
      <c r="D2658" s="577">
        <f t="shared" si="41"/>
        <v>13.79</v>
      </c>
      <c r="G2658" s="1027">
        <v>13.63</v>
      </c>
      <c r="J2658" s="570" t="s">
        <v>5368</v>
      </c>
      <c r="K2658" s="645">
        <f>IFERROR(VLOOKUP(J2658,REAJUSTE!A:Y,25,FALSE),"")</f>
        <v>1.012</v>
      </c>
    </row>
    <row r="2659" spans="1:11" ht="18" x14ac:dyDescent="0.25">
      <c r="A2659" s="1025">
        <v>1917145</v>
      </c>
      <c r="B2659" s="1026" t="s">
        <v>8255</v>
      </c>
      <c r="C2659" s="1025" t="s">
        <v>272</v>
      </c>
      <c r="D2659" s="577">
        <f t="shared" si="41"/>
        <v>11.4</v>
      </c>
      <c r="G2659" s="1027">
        <v>11.27</v>
      </c>
      <c r="J2659" s="570" t="s">
        <v>5368</v>
      </c>
      <c r="K2659" s="645">
        <f>IFERROR(VLOOKUP(J2659,REAJUSTE!A:Y,25,FALSE),"")</f>
        <v>1.012</v>
      </c>
    </row>
    <row r="2660" spans="1:11" ht="18" x14ac:dyDescent="0.25">
      <c r="A2660" s="1025">
        <v>1917146</v>
      </c>
      <c r="B2660" s="1026" t="s">
        <v>8256</v>
      </c>
      <c r="C2660" s="1025" t="s">
        <v>272</v>
      </c>
      <c r="D2660" s="577">
        <f t="shared" si="41"/>
        <v>11.69</v>
      </c>
      <c r="G2660" s="1027">
        <v>11.56</v>
      </c>
      <c r="J2660" s="570" t="s">
        <v>5368</v>
      </c>
      <c r="K2660" s="645">
        <f>IFERROR(VLOOKUP(J2660,REAJUSTE!A:Y,25,FALSE),"")</f>
        <v>1.012</v>
      </c>
    </row>
    <row r="2661" spans="1:11" ht="18" x14ac:dyDescent="0.25">
      <c r="A2661" s="1025">
        <v>1917147</v>
      </c>
      <c r="B2661" s="1026" t="s">
        <v>8257</v>
      </c>
      <c r="C2661" s="1025" t="s">
        <v>272</v>
      </c>
      <c r="D2661" s="577">
        <f t="shared" si="41"/>
        <v>11.99</v>
      </c>
      <c r="G2661" s="1027">
        <v>11.85</v>
      </c>
      <c r="J2661" s="570" t="s">
        <v>5368</v>
      </c>
      <c r="K2661" s="645">
        <f>IFERROR(VLOOKUP(J2661,REAJUSTE!A:Y,25,FALSE),"")</f>
        <v>1.012</v>
      </c>
    </row>
    <row r="2662" spans="1:11" ht="18" x14ac:dyDescent="0.25">
      <c r="A2662" s="1025">
        <v>1917148</v>
      </c>
      <c r="B2662" s="1026" t="s">
        <v>8258</v>
      </c>
      <c r="C2662" s="1025" t="s">
        <v>272</v>
      </c>
      <c r="D2662" s="577">
        <f t="shared" si="41"/>
        <v>12.3</v>
      </c>
      <c r="G2662" s="1027">
        <v>12.16</v>
      </c>
      <c r="J2662" s="570" t="s">
        <v>5368</v>
      </c>
      <c r="K2662" s="645">
        <f>IFERROR(VLOOKUP(J2662,REAJUSTE!A:Y,25,FALSE),"")</f>
        <v>1.012</v>
      </c>
    </row>
    <row r="2663" spans="1:11" ht="18" x14ac:dyDescent="0.25">
      <c r="A2663" s="1025">
        <v>1917149</v>
      </c>
      <c r="B2663" s="1026" t="s">
        <v>8259</v>
      </c>
      <c r="C2663" s="1025" t="s">
        <v>272</v>
      </c>
      <c r="D2663" s="577">
        <f t="shared" si="41"/>
        <v>12.63</v>
      </c>
      <c r="G2663" s="1027">
        <v>12.49</v>
      </c>
      <c r="J2663" s="570" t="s">
        <v>5368</v>
      </c>
      <c r="K2663" s="645">
        <f>IFERROR(VLOOKUP(J2663,REAJUSTE!A:Y,25,FALSE),"")</f>
        <v>1.012</v>
      </c>
    </row>
    <row r="2664" spans="1:11" ht="18" x14ac:dyDescent="0.25">
      <c r="A2664" s="1025">
        <v>1917150</v>
      </c>
      <c r="B2664" s="1026" t="s">
        <v>8260</v>
      </c>
      <c r="C2664" s="1025" t="s">
        <v>272</v>
      </c>
      <c r="D2664" s="577">
        <f t="shared" si="41"/>
        <v>12.82</v>
      </c>
      <c r="G2664" s="1027">
        <v>12.67</v>
      </c>
      <c r="J2664" s="570" t="s">
        <v>5368</v>
      </c>
      <c r="K2664" s="645">
        <f>IFERROR(VLOOKUP(J2664,REAJUSTE!A:Y,25,FALSE),"")</f>
        <v>1.012</v>
      </c>
    </row>
    <row r="2665" spans="1:11" ht="18" x14ac:dyDescent="0.25">
      <c r="A2665" s="1025">
        <v>1917181</v>
      </c>
      <c r="B2665" s="1026" t="s">
        <v>8261</v>
      </c>
      <c r="C2665" s="1025" t="s">
        <v>272</v>
      </c>
      <c r="D2665" s="577">
        <f t="shared" si="41"/>
        <v>11.84</v>
      </c>
      <c r="G2665" s="1027">
        <v>11.7</v>
      </c>
      <c r="J2665" s="570" t="s">
        <v>5368</v>
      </c>
      <c r="K2665" s="645">
        <f>IFERROR(VLOOKUP(J2665,REAJUSTE!A:Y,25,FALSE),"")</f>
        <v>1.012</v>
      </c>
    </row>
    <row r="2666" spans="1:11" ht="18" x14ac:dyDescent="0.25">
      <c r="A2666" s="1025">
        <v>1917182</v>
      </c>
      <c r="B2666" s="1026" t="s">
        <v>8262</v>
      </c>
      <c r="C2666" s="1025" t="s">
        <v>272</v>
      </c>
      <c r="D2666" s="577">
        <f t="shared" si="41"/>
        <v>12.09</v>
      </c>
      <c r="G2666" s="1027">
        <v>11.95</v>
      </c>
      <c r="J2666" s="570" t="s">
        <v>5368</v>
      </c>
      <c r="K2666" s="645">
        <f>IFERROR(VLOOKUP(J2666,REAJUSTE!A:Y,25,FALSE),"")</f>
        <v>1.012</v>
      </c>
    </row>
    <row r="2667" spans="1:11" ht="18" x14ac:dyDescent="0.25">
      <c r="A2667" s="1025">
        <v>1917183</v>
      </c>
      <c r="B2667" s="1026" t="s">
        <v>8263</v>
      </c>
      <c r="C2667" s="1025" t="s">
        <v>272</v>
      </c>
      <c r="D2667" s="577">
        <f t="shared" si="41"/>
        <v>12.36</v>
      </c>
      <c r="G2667" s="1027">
        <v>12.22</v>
      </c>
      <c r="J2667" s="570" t="s">
        <v>5368</v>
      </c>
      <c r="K2667" s="645">
        <f>IFERROR(VLOOKUP(J2667,REAJUSTE!A:Y,25,FALSE),"")</f>
        <v>1.012</v>
      </c>
    </row>
    <row r="2668" spans="1:11" ht="18" x14ac:dyDescent="0.25">
      <c r="A2668" s="1025">
        <v>1917184</v>
      </c>
      <c r="B2668" s="1026" t="s">
        <v>8264</v>
      </c>
      <c r="C2668" s="1025" t="s">
        <v>272</v>
      </c>
      <c r="D2668" s="577">
        <f t="shared" si="41"/>
        <v>12.63</v>
      </c>
      <c r="G2668" s="1027">
        <v>12.49</v>
      </c>
      <c r="J2668" s="570" t="s">
        <v>5368</v>
      </c>
      <c r="K2668" s="645">
        <f>IFERROR(VLOOKUP(J2668,REAJUSTE!A:Y,25,FALSE),"")</f>
        <v>1.012</v>
      </c>
    </row>
    <row r="2669" spans="1:11" ht="18" x14ac:dyDescent="0.25">
      <c r="A2669" s="1025">
        <v>1917185</v>
      </c>
      <c r="B2669" s="1026" t="s">
        <v>8265</v>
      </c>
      <c r="C2669" s="1025" t="s">
        <v>272</v>
      </c>
      <c r="D2669" s="577">
        <f t="shared" si="41"/>
        <v>12.93</v>
      </c>
      <c r="G2669" s="1027">
        <v>12.78</v>
      </c>
      <c r="J2669" s="570" t="s">
        <v>5368</v>
      </c>
      <c r="K2669" s="645">
        <f>IFERROR(VLOOKUP(J2669,REAJUSTE!A:Y,25,FALSE),"")</f>
        <v>1.012</v>
      </c>
    </row>
    <row r="2670" spans="1:11" ht="18" x14ac:dyDescent="0.25">
      <c r="A2670" s="1025">
        <v>1917186</v>
      </c>
      <c r="B2670" s="1026" t="s">
        <v>8266</v>
      </c>
      <c r="C2670" s="1025" t="s">
        <v>272</v>
      </c>
      <c r="D2670" s="577">
        <f t="shared" si="41"/>
        <v>13.09</v>
      </c>
      <c r="G2670" s="1027">
        <v>12.94</v>
      </c>
      <c r="J2670" s="570" t="s">
        <v>5368</v>
      </c>
      <c r="K2670" s="645">
        <f>IFERROR(VLOOKUP(J2670,REAJUSTE!A:Y,25,FALSE),"")</f>
        <v>1.012</v>
      </c>
    </row>
    <row r="2671" spans="1:11" ht="18" x14ac:dyDescent="0.25">
      <c r="A2671" s="1025">
        <v>1917001</v>
      </c>
      <c r="B2671" s="1026" t="s">
        <v>8267</v>
      </c>
      <c r="C2671" s="1025" t="s">
        <v>272</v>
      </c>
      <c r="D2671" s="577">
        <f t="shared" si="41"/>
        <v>25.38</v>
      </c>
      <c r="G2671" s="1027">
        <v>25.08</v>
      </c>
      <c r="J2671" s="570" t="s">
        <v>5368</v>
      </c>
      <c r="K2671" s="645">
        <f>IFERROR(VLOOKUP(J2671,REAJUSTE!A:Y,25,FALSE),"")</f>
        <v>1.012</v>
      </c>
    </row>
    <row r="2672" spans="1:11" ht="18" x14ac:dyDescent="0.25">
      <c r="A2672" s="1025">
        <v>1917002</v>
      </c>
      <c r="B2672" s="1026" t="s">
        <v>8268</v>
      </c>
      <c r="C2672" s="1025" t="s">
        <v>272</v>
      </c>
      <c r="D2672" s="577">
        <f t="shared" si="41"/>
        <v>26.31</v>
      </c>
      <c r="G2672" s="1027">
        <v>26</v>
      </c>
      <c r="J2672" s="570" t="s">
        <v>5368</v>
      </c>
      <c r="K2672" s="645">
        <f>IFERROR(VLOOKUP(J2672,REAJUSTE!A:Y,25,FALSE),"")</f>
        <v>1.012</v>
      </c>
    </row>
    <row r="2673" spans="1:11" ht="18" x14ac:dyDescent="0.25">
      <c r="A2673" s="1025">
        <v>1917003</v>
      </c>
      <c r="B2673" s="1026" t="s">
        <v>8269</v>
      </c>
      <c r="C2673" s="1025" t="s">
        <v>272</v>
      </c>
      <c r="D2673" s="577">
        <f t="shared" si="41"/>
        <v>27.25</v>
      </c>
      <c r="G2673" s="1027">
        <v>26.93</v>
      </c>
      <c r="J2673" s="570" t="s">
        <v>5368</v>
      </c>
      <c r="K2673" s="645">
        <f>IFERROR(VLOOKUP(J2673,REAJUSTE!A:Y,25,FALSE),"")</f>
        <v>1.012</v>
      </c>
    </row>
    <row r="2674" spans="1:11" ht="18" x14ac:dyDescent="0.25">
      <c r="A2674" s="1025">
        <v>1917004</v>
      </c>
      <c r="B2674" s="1026" t="s">
        <v>8270</v>
      </c>
      <c r="C2674" s="1025" t="s">
        <v>272</v>
      </c>
      <c r="D2674" s="577">
        <f t="shared" si="41"/>
        <v>28.25</v>
      </c>
      <c r="G2674" s="1027">
        <v>27.92</v>
      </c>
      <c r="J2674" s="570" t="s">
        <v>5368</v>
      </c>
      <c r="K2674" s="645">
        <f>IFERROR(VLOOKUP(J2674,REAJUSTE!A:Y,25,FALSE),"")</f>
        <v>1.012</v>
      </c>
    </row>
    <row r="2675" spans="1:11" ht="18" x14ac:dyDescent="0.25">
      <c r="A2675" s="1025">
        <v>1917005</v>
      </c>
      <c r="B2675" s="1026" t="s">
        <v>8271</v>
      </c>
      <c r="C2675" s="1025" t="s">
        <v>272</v>
      </c>
      <c r="D2675" s="577">
        <f t="shared" si="41"/>
        <v>29.29</v>
      </c>
      <c r="G2675" s="1027">
        <v>28.95</v>
      </c>
      <c r="J2675" s="570" t="s">
        <v>5368</v>
      </c>
      <c r="K2675" s="645">
        <f>IFERROR(VLOOKUP(J2675,REAJUSTE!A:Y,25,FALSE),"")</f>
        <v>1.012</v>
      </c>
    </row>
    <row r="2676" spans="1:11" ht="18" x14ac:dyDescent="0.25">
      <c r="A2676" s="1025">
        <v>1917006</v>
      </c>
      <c r="B2676" s="1026" t="s">
        <v>8272</v>
      </c>
      <c r="C2676" s="1025" t="s">
        <v>272</v>
      </c>
      <c r="D2676" s="577">
        <f t="shared" si="41"/>
        <v>29.86</v>
      </c>
      <c r="G2676" s="1027">
        <v>29.51</v>
      </c>
      <c r="J2676" s="570" t="s">
        <v>5368</v>
      </c>
      <c r="K2676" s="645">
        <f>IFERROR(VLOOKUP(J2676,REAJUSTE!A:Y,25,FALSE),"")</f>
        <v>1.012</v>
      </c>
    </row>
    <row r="2677" spans="1:11" ht="18" x14ac:dyDescent="0.25">
      <c r="A2677" s="1025">
        <v>2009619</v>
      </c>
      <c r="B2677" s="1026" t="s">
        <v>8273</v>
      </c>
      <c r="C2677" s="1025" t="s">
        <v>273</v>
      </c>
      <c r="D2677" s="577">
        <f t="shared" si="41"/>
        <v>126.54</v>
      </c>
      <c r="G2677" s="1027">
        <v>125.04</v>
      </c>
      <c r="J2677" s="570" t="s">
        <v>5368</v>
      </c>
      <c r="K2677" s="645">
        <f>IFERROR(VLOOKUP(J2677,REAJUSTE!A:Y,25,FALSE),"")</f>
        <v>1.012</v>
      </c>
    </row>
    <row r="2678" spans="1:11" ht="18" x14ac:dyDescent="0.25">
      <c r="A2678" s="1025">
        <v>2009618</v>
      </c>
      <c r="B2678" s="1026" t="s">
        <v>8274</v>
      </c>
      <c r="C2678" s="1025" t="s">
        <v>273</v>
      </c>
      <c r="D2678" s="577">
        <f t="shared" si="41"/>
        <v>124.47</v>
      </c>
      <c r="G2678" s="1027">
        <v>123</v>
      </c>
      <c r="J2678" s="570" t="s">
        <v>5368</v>
      </c>
      <c r="K2678" s="645">
        <f>IFERROR(VLOOKUP(J2678,REAJUSTE!A:Y,25,FALSE),"")</f>
        <v>1.012</v>
      </c>
    </row>
    <row r="2679" spans="1:11" ht="18" x14ac:dyDescent="0.25">
      <c r="A2679" s="1025">
        <v>2003866</v>
      </c>
      <c r="B2679" s="1026" t="s">
        <v>8275</v>
      </c>
      <c r="C2679" s="1025" t="s">
        <v>273</v>
      </c>
      <c r="D2679" s="577">
        <f t="shared" si="41"/>
        <v>7.66</v>
      </c>
      <c r="G2679" s="1027">
        <v>7.57</v>
      </c>
      <c r="J2679" s="570" t="s">
        <v>5368</v>
      </c>
      <c r="K2679" s="645">
        <f>IFERROR(VLOOKUP(J2679,REAJUSTE!A:Y,25,FALSE),"")</f>
        <v>1.012</v>
      </c>
    </row>
    <row r="2680" spans="1:11" ht="18" x14ac:dyDescent="0.25">
      <c r="A2680" s="1025">
        <v>2003867</v>
      </c>
      <c r="B2680" s="1026" t="s">
        <v>8276</v>
      </c>
      <c r="C2680" s="1025" t="s">
        <v>273</v>
      </c>
      <c r="D2680" s="577">
        <f t="shared" si="41"/>
        <v>17.11</v>
      </c>
      <c r="G2680" s="1027">
        <v>16.91</v>
      </c>
      <c r="J2680" s="570" t="s">
        <v>5368</v>
      </c>
      <c r="K2680" s="645">
        <f>IFERROR(VLOOKUP(J2680,REAJUSTE!A:Y,25,FALSE),"")</f>
        <v>1.012</v>
      </c>
    </row>
    <row r="2681" spans="1:11" ht="18" x14ac:dyDescent="0.25">
      <c r="A2681" s="1025">
        <v>2003622</v>
      </c>
      <c r="B2681" s="1026" t="s">
        <v>8277</v>
      </c>
      <c r="C2681" s="1025" t="s">
        <v>5022</v>
      </c>
      <c r="D2681" s="577">
        <f t="shared" si="41"/>
        <v>2474.89</v>
      </c>
      <c r="G2681" s="1027">
        <v>2445.5500000000002</v>
      </c>
      <c r="J2681" s="570" t="s">
        <v>5368</v>
      </c>
      <c r="K2681" s="645">
        <f>IFERROR(VLOOKUP(J2681,REAJUSTE!A:Y,25,FALSE),"")</f>
        <v>1.012</v>
      </c>
    </row>
    <row r="2682" spans="1:11" ht="18" x14ac:dyDescent="0.25">
      <c r="A2682" s="1025">
        <v>2003621</v>
      </c>
      <c r="B2682" s="1026" t="s">
        <v>8278</v>
      </c>
      <c r="C2682" s="1025" t="s">
        <v>5022</v>
      </c>
      <c r="D2682" s="577">
        <f t="shared" si="41"/>
        <v>2361.75</v>
      </c>
      <c r="G2682" s="1027">
        <v>2333.75</v>
      </c>
      <c r="J2682" s="570" t="s">
        <v>5368</v>
      </c>
      <c r="K2682" s="645">
        <f>IFERROR(VLOOKUP(J2682,REAJUSTE!A:Y,25,FALSE),"")</f>
        <v>1.012</v>
      </c>
    </row>
    <row r="2683" spans="1:11" ht="18" x14ac:dyDescent="0.25">
      <c r="A2683" s="1025">
        <v>2003624</v>
      </c>
      <c r="B2683" s="1026" t="s">
        <v>8279</v>
      </c>
      <c r="C2683" s="1025" t="s">
        <v>5022</v>
      </c>
      <c r="D2683" s="577">
        <f t="shared" si="41"/>
        <v>2886.32</v>
      </c>
      <c r="G2683" s="1027">
        <v>2852.1</v>
      </c>
      <c r="J2683" s="570" t="s">
        <v>5368</v>
      </c>
      <c r="K2683" s="645">
        <f>IFERROR(VLOOKUP(J2683,REAJUSTE!A:Y,25,FALSE),"")</f>
        <v>1.012</v>
      </c>
    </row>
    <row r="2684" spans="1:11" ht="18" x14ac:dyDescent="0.25">
      <c r="A2684" s="1025">
        <v>2003623</v>
      </c>
      <c r="B2684" s="1026" t="s">
        <v>8280</v>
      </c>
      <c r="C2684" s="1025" t="s">
        <v>5022</v>
      </c>
      <c r="D2684" s="577">
        <f t="shared" si="41"/>
        <v>2760.21</v>
      </c>
      <c r="G2684" s="1027">
        <v>2727.49</v>
      </c>
      <c r="J2684" s="570" t="s">
        <v>5368</v>
      </c>
      <c r="K2684" s="645">
        <f>IFERROR(VLOOKUP(J2684,REAJUSTE!A:Y,25,FALSE),"")</f>
        <v>1.012</v>
      </c>
    </row>
    <row r="2685" spans="1:11" ht="18" x14ac:dyDescent="0.25">
      <c r="A2685" s="1025">
        <v>2003634</v>
      </c>
      <c r="B2685" s="1026" t="s">
        <v>8281</v>
      </c>
      <c r="C2685" s="1025" t="s">
        <v>5022</v>
      </c>
      <c r="D2685" s="577">
        <f t="shared" si="41"/>
        <v>1818.33</v>
      </c>
      <c r="G2685" s="1027">
        <v>1796.77</v>
      </c>
      <c r="J2685" s="570" t="s">
        <v>5368</v>
      </c>
      <c r="K2685" s="645">
        <f>IFERROR(VLOOKUP(J2685,REAJUSTE!A:Y,25,FALSE),"")</f>
        <v>1.012</v>
      </c>
    </row>
    <row r="2686" spans="1:11" ht="18" x14ac:dyDescent="0.25">
      <c r="A2686" s="1025">
        <v>2003633</v>
      </c>
      <c r="B2686" s="1026" t="s">
        <v>8282</v>
      </c>
      <c r="C2686" s="1025" t="s">
        <v>5022</v>
      </c>
      <c r="D2686" s="577">
        <f t="shared" si="41"/>
        <v>1705.18</v>
      </c>
      <c r="G2686" s="1027">
        <v>1684.97</v>
      </c>
      <c r="J2686" s="570" t="s">
        <v>5368</v>
      </c>
      <c r="K2686" s="645">
        <f>IFERROR(VLOOKUP(J2686,REAJUSTE!A:Y,25,FALSE),"")</f>
        <v>1.012</v>
      </c>
    </row>
    <row r="2687" spans="1:11" ht="18" x14ac:dyDescent="0.25">
      <c r="A2687" s="1025">
        <v>2003636</v>
      </c>
      <c r="B2687" s="1026" t="s">
        <v>8283</v>
      </c>
      <c r="C2687" s="1025" t="s">
        <v>5022</v>
      </c>
      <c r="D2687" s="577">
        <f t="shared" si="41"/>
        <v>2229.75</v>
      </c>
      <c r="G2687" s="1027">
        <v>2203.3200000000002</v>
      </c>
      <c r="J2687" s="570" t="s">
        <v>5368</v>
      </c>
      <c r="K2687" s="645">
        <f>IFERROR(VLOOKUP(J2687,REAJUSTE!A:Y,25,FALSE),"")</f>
        <v>1.012</v>
      </c>
    </row>
    <row r="2688" spans="1:11" ht="18" x14ac:dyDescent="0.25">
      <c r="A2688" s="1025">
        <v>2003635</v>
      </c>
      <c r="B2688" s="1026" t="s">
        <v>8284</v>
      </c>
      <c r="C2688" s="1025" t="s">
        <v>5022</v>
      </c>
      <c r="D2688" s="577">
        <f t="shared" si="41"/>
        <v>2103.65</v>
      </c>
      <c r="G2688" s="1027">
        <v>2078.71</v>
      </c>
      <c r="J2688" s="570" t="s">
        <v>5368</v>
      </c>
      <c r="K2688" s="645">
        <f>IFERROR(VLOOKUP(J2688,REAJUSTE!A:Y,25,FALSE),"")</f>
        <v>1.012</v>
      </c>
    </row>
    <row r="2689" spans="1:11" ht="18" x14ac:dyDescent="0.25">
      <c r="A2689" s="1025">
        <v>2003638</v>
      </c>
      <c r="B2689" s="1026" t="s">
        <v>8285</v>
      </c>
      <c r="C2689" s="1025" t="s">
        <v>5022</v>
      </c>
      <c r="D2689" s="577">
        <f t="shared" si="41"/>
        <v>2646.02</v>
      </c>
      <c r="G2689" s="1027">
        <v>2614.65</v>
      </c>
      <c r="J2689" s="570" t="s">
        <v>5368</v>
      </c>
      <c r="K2689" s="645">
        <f>IFERROR(VLOOKUP(J2689,REAJUSTE!A:Y,25,FALSE),"")</f>
        <v>1.012</v>
      </c>
    </row>
    <row r="2690" spans="1:11" ht="18" x14ac:dyDescent="0.25">
      <c r="A2690" s="1025">
        <v>2003637</v>
      </c>
      <c r="B2690" s="1026" t="s">
        <v>8286</v>
      </c>
      <c r="C2690" s="1025" t="s">
        <v>5022</v>
      </c>
      <c r="D2690" s="577">
        <f t="shared" si="41"/>
        <v>2505.64</v>
      </c>
      <c r="G2690" s="1027">
        <v>2475.9299999999998</v>
      </c>
      <c r="J2690" s="570" t="s">
        <v>5368</v>
      </c>
      <c r="K2690" s="645">
        <f>IFERROR(VLOOKUP(J2690,REAJUSTE!A:Y,25,FALSE),"")</f>
        <v>1.012</v>
      </c>
    </row>
    <row r="2691" spans="1:11" ht="18" x14ac:dyDescent="0.25">
      <c r="A2691" s="1025">
        <v>2003640</v>
      </c>
      <c r="B2691" s="1026" t="s">
        <v>8287</v>
      </c>
      <c r="C2691" s="1025" t="s">
        <v>5022</v>
      </c>
      <c r="D2691" s="577">
        <f t="shared" si="41"/>
        <v>3057.45</v>
      </c>
      <c r="G2691" s="1027">
        <v>3021.2</v>
      </c>
      <c r="J2691" s="570" t="s">
        <v>5368</v>
      </c>
      <c r="K2691" s="645">
        <f>IFERROR(VLOOKUP(J2691,REAJUSTE!A:Y,25,FALSE),"")</f>
        <v>1.012</v>
      </c>
    </row>
    <row r="2692" spans="1:11" ht="18" x14ac:dyDescent="0.25">
      <c r="A2692" s="1025">
        <v>2003639</v>
      </c>
      <c r="B2692" s="1026" t="s">
        <v>8288</v>
      </c>
      <c r="C2692" s="1025" t="s">
        <v>5022</v>
      </c>
      <c r="D2692" s="577">
        <f t="shared" si="41"/>
        <v>2904.11</v>
      </c>
      <c r="G2692" s="1027">
        <v>2869.68</v>
      </c>
      <c r="J2692" s="570" t="s">
        <v>5368</v>
      </c>
      <c r="K2692" s="645">
        <f>IFERROR(VLOOKUP(J2692,REAJUSTE!A:Y,25,FALSE),"")</f>
        <v>1.012</v>
      </c>
    </row>
    <row r="2693" spans="1:11" x14ac:dyDescent="0.25">
      <c r="A2693" s="1025">
        <v>2003618</v>
      </c>
      <c r="B2693" s="1026" t="s">
        <v>8289</v>
      </c>
      <c r="C2693" s="1025" t="s">
        <v>5022</v>
      </c>
      <c r="D2693" s="577">
        <f t="shared" si="41"/>
        <v>1011.04</v>
      </c>
      <c r="G2693" s="1027">
        <v>999.06</v>
      </c>
      <c r="J2693" s="570" t="s">
        <v>5368</v>
      </c>
      <c r="K2693" s="645">
        <f>IFERROR(VLOOKUP(J2693,REAJUSTE!A:Y,25,FALSE),"")</f>
        <v>1.012</v>
      </c>
    </row>
    <row r="2694" spans="1:11" ht="18" x14ac:dyDescent="0.25">
      <c r="A2694" s="1025">
        <v>2003617</v>
      </c>
      <c r="B2694" s="1026" t="s">
        <v>8290</v>
      </c>
      <c r="C2694" s="1025" t="s">
        <v>5022</v>
      </c>
      <c r="D2694" s="577">
        <f t="shared" si="41"/>
        <v>948.78</v>
      </c>
      <c r="G2694" s="1027">
        <v>937.53</v>
      </c>
      <c r="J2694" s="570" t="s">
        <v>5368</v>
      </c>
      <c r="K2694" s="645">
        <f>IFERROR(VLOOKUP(J2694,REAJUSTE!A:Y,25,FALSE),"")</f>
        <v>1.012</v>
      </c>
    </row>
    <row r="2695" spans="1:11" x14ac:dyDescent="0.25">
      <c r="A2695" s="1025">
        <v>2003620</v>
      </c>
      <c r="B2695" s="1026" t="s">
        <v>8291</v>
      </c>
      <c r="C2695" s="1025" t="s">
        <v>5022</v>
      </c>
      <c r="D2695" s="577">
        <f t="shared" si="41"/>
        <v>1262.2</v>
      </c>
      <c r="G2695" s="1027">
        <v>1247.24</v>
      </c>
      <c r="J2695" s="570" t="s">
        <v>5368</v>
      </c>
      <c r="K2695" s="645">
        <f>IFERROR(VLOOKUP(J2695,REAJUSTE!A:Y,25,FALSE),"")</f>
        <v>1.012</v>
      </c>
    </row>
    <row r="2696" spans="1:11" ht="18" x14ac:dyDescent="0.25">
      <c r="A2696" s="1025">
        <v>2003619</v>
      </c>
      <c r="B2696" s="1026" t="s">
        <v>8292</v>
      </c>
      <c r="C2696" s="1025" t="s">
        <v>5022</v>
      </c>
      <c r="D2696" s="577">
        <f t="shared" si="41"/>
        <v>1192.0899999999999</v>
      </c>
      <c r="G2696" s="1027">
        <v>1177.96</v>
      </c>
      <c r="J2696" s="570" t="s">
        <v>5368</v>
      </c>
      <c r="K2696" s="645">
        <f>IFERROR(VLOOKUP(J2696,REAJUSTE!A:Y,25,FALSE),"")</f>
        <v>1.012</v>
      </c>
    </row>
    <row r="2697" spans="1:11" ht="18" x14ac:dyDescent="0.25">
      <c r="A2697" s="1025">
        <v>2003626</v>
      </c>
      <c r="B2697" s="1026" t="s">
        <v>8293</v>
      </c>
      <c r="C2697" s="1025" t="s">
        <v>5022</v>
      </c>
      <c r="D2697" s="577">
        <f t="shared" si="41"/>
        <v>942.82</v>
      </c>
      <c r="G2697" s="1027">
        <v>931.65</v>
      </c>
      <c r="J2697" s="570" t="s">
        <v>5368</v>
      </c>
      <c r="K2697" s="645">
        <f>IFERROR(VLOOKUP(J2697,REAJUSTE!A:Y,25,FALSE),"")</f>
        <v>1.012</v>
      </c>
    </row>
    <row r="2698" spans="1:11" ht="18" x14ac:dyDescent="0.25">
      <c r="A2698" s="1025">
        <v>2003625</v>
      </c>
      <c r="B2698" s="1026" t="s">
        <v>8294</v>
      </c>
      <c r="C2698" s="1025" t="s">
        <v>5022</v>
      </c>
      <c r="D2698" s="577">
        <f t="shared" ref="D2698:D2761" si="42">TRUNC(G2698*K2698,2)</f>
        <v>880.55</v>
      </c>
      <c r="G2698" s="1027">
        <v>870.11</v>
      </c>
      <c r="J2698" s="570" t="s">
        <v>5368</v>
      </c>
      <c r="K2698" s="645">
        <f>IFERROR(VLOOKUP(J2698,REAJUSTE!A:Y,25,FALSE),"")</f>
        <v>1.012</v>
      </c>
    </row>
    <row r="2699" spans="1:11" ht="18" x14ac:dyDescent="0.25">
      <c r="A2699" s="1025">
        <v>2003628</v>
      </c>
      <c r="B2699" s="1026" t="s">
        <v>8295</v>
      </c>
      <c r="C2699" s="1025" t="s">
        <v>5022</v>
      </c>
      <c r="D2699" s="577">
        <f t="shared" si="42"/>
        <v>1193.98</v>
      </c>
      <c r="G2699" s="1027">
        <v>1179.83</v>
      </c>
      <c r="J2699" s="570" t="s">
        <v>5368</v>
      </c>
      <c r="K2699" s="645">
        <f>IFERROR(VLOOKUP(J2699,REAJUSTE!A:Y,25,FALSE),"")</f>
        <v>1.012</v>
      </c>
    </row>
    <row r="2700" spans="1:11" ht="18" x14ac:dyDescent="0.25">
      <c r="A2700" s="1025">
        <v>2003627</v>
      </c>
      <c r="B2700" s="1026" t="s">
        <v>8296</v>
      </c>
      <c r="C2700" s="1025" t="s">
        <v>5022</v>
      </c>
      <c r="D2700" s="577">
        <f t="shared" si="42"/>
        <v>1123.8599999999999</v>
      </c>
      <c r="G2700" s="1027">
        <v>1110.54</v>
      </c>
      <c r="J2700" s="570" t="s">
        <v>5368</v>
      </c>
      <c r="K2700" s="645">
        <f>IFERROR(VLOOKUP(J2700,REAJUSTE!A:Y,25,FALSE),"")</f>
        <v>1.012</v>
      </c>
    </row>
    <row r="2701" spans="1:11" ht="18" x14ac:dyDescent="0.25">
      <c r="A2701" s="1025">
        <v>2003630</v>
      </c>
      <c r="B2701" s="1026" t="s">
        <v>8297</v>
      </c>
      <c r="C2701" s="1025" t="s">
        <v>5022</v>
      </c>
      <c r="D2701" s="577">
        <f t="shared" si="42"/>
        <v>1445.13</v>
      </c>
      <c r="G2701" s="1027">
        <v>1428</v>
      </c>
      <c r="J2701" s="570" t="s">
        <v>5368</v>
      </c>
      <c r="K2701" s="645">
        <f>IFERROR(VLOOKUP(J2701,REAJUSTE!A:Y,25,FALSE),"")</f>
        <v>1.012</v>
      </c>
    </row>
    <row r="2702" spans="1:11" ht="18" x14ac:dyDescent="0.25">
      <c r="A2702" s="1025">
        <v>2003629</v>
      </c>
      <c r="B2702" s="1026" t="s">
        <v>8298</v>
      </c>
      <c r="C2702" s="1025" t="s">
        <v>5022</v>
      </c>
      <c r="D2702" s="577">
        <f t="shared" si="42"/>
        <v>1367.18</v>
      </c>
      <c r="G2702" s="1027">
        <v>1350.97</v>
      </c>
      <c r="J2702" s="570" t="s">
        <v>5368</v>
      </c>
      <c r="K2702" s="645">
        <f>IFERROR(VLOOKUP(J2702,REAJUSTE!A:Y,25,FALSE),"")</f>
        <v>1.012</v>
      </c>
    </row>
    <row r="2703" spans="1:11" ht="18" x14ac:dyDescent="0.25">
      <c r="A2703" s="1025">
        <v>2003632</v>
      </c>
      <c r="B2703" s="1026" t="s">
        <v>8299</v>
      </c>
      <c r="C2703" s="1025" t="s">
        <v>5022</v>
      </c>
      <c r="D2703" s="577">
        <f t="shared" si="42"/>
        <v>1696.29</v>
      </c>
      <c r="G2703" s="1027">
        <v>1676.18</v>
      </c>
      <c r="J2703" s="570" t="s">
        <v>5368</v>
      </c>
      <c r="K2703" s="645">
        <f>IFERROR(VLOOKUP(J2703,REAJUSTE!A:Y,25,FALSE),"")</f>
        <v>1.012</v>
      </c>
    </row>
    <row r="2704" spans="1:11" ht="18" x14ac:dyDescent="0.25">
      <c r="A2704" s="1025">
        <v>2003631</v>
      </c>
      <c r="B2704" s="1026" t="s">
        <v>8300</v>
      </c>
      <c r="C2704" s="1025" t="s">
        <v>5022</v>
      </c>
      <c r="D2704" s="577">
        <f t="shared" si="42"/>
        <v>1610.49</v>
      </c>
      <c r="G2704" s="1027">
        <v>1591.4</v>
      </c>
      <c r="J2704" s="570" t="s">
        <v>5368</v>
      </c>
      <c r="K2704" s="645">
        <f>IFERROR(VLOOKUP(J2704,REAJUSTE!A:Y,25,FALSE),"")</f>
        <v>1.012</v>
      </c>
    </row>
    <row r="2705" spans="1:11" ht="18" x14ac:dyDescent="0.25">
      <c r="A2705" s="1025">
        <v>2003599</v>
      </c>
      <c r="B2705" s="1026" t="s">
        <v>8301</v>
      </c>
      <c r="C2705" s="1025" t="s">
        <v>5022</v>
      </c>
      <c r="D2705" s="577">
        <f t="shared" si="42"/>
        <v>204.58</v>
      </c>
      <c r="G2705" s="1027">
        <v>202.16</v>
      </c>
      <c r="J2705" s="570" t="s">
        <v>5368</v>
      </c>
      <c r="K2705" s="645">
        <f>IFERROR(VLOOKUP(J2705,REAJUSTE!A:Y,25,FALSE),"")</f>
        <v>1.012</v>
      </c>
    </row>
    <row r="2706" spans="1:11" ht="27" x14ac:dyDescent="0.25">
      <c r="A2706" s="1025">
        <v>2003598</v>
      </c>
      <c r="B2706" s="1026" t="s">
        <v>8302</v>
      </c>
      <c r="C2706" s="1025" t="s">
        <v>5022</v>
      </c>
      <c r="D2706" s="577">
        <f t="shared" si="42"/>
        <v>181.13</v>
      </c>
      <c r="G2706" s="1027">
        <v>178.99</v>
      </c>
      <c r="J2706" s="570" t="s">
        <v>5368</v>
      </c>
      <c r="K2706" s="645">
        <f>IFERROR(VLOOKUP(J2706,REAJUSTE!A:Y,25,FALSE),"")</f>
        <v>1.012</v>
      </c>
    </row>
    <row r="2707" spans="1:11" ht="18" x14ac:dyDescent="0.25">
      <c r="A2707" s="1025">
        <v>2003919</v>
      </c>
      <c r="B2707" s="1026" t="s">
        <v>8303</v>
      </c>
      <c r="C2707" s="1025" t="s">
        <v>5022</v>
      </c>
      <c r="D2707" s="577">
        <f t="shared" si="42"/>
        <v>204.58</v>
      </c>
      <c r="G2707" s="1027">
        <v>202.16</v>
      </c>
      <c r="J2707" s="570" t="s">
        <v>5368</v>
      </c>
      <c r="K2707" s="645">
        <f>IFERROR(VLOOKUP(J2707,REAJUSTE!A:Y,25,FALSE),"")</f>
        <v>1.012</v>
      </c>
    </row>
    <row r="2708" spans="1:11" ht="18" x14ac:dyDescent="0.25">
      <c r="A2708" s="1025">
        <v>2003918</v>
      </c>
      <c r="B2708" s="1026" t="s">
        <v>8304</v>
      </c>
      <c r="C2708" s="1025" t="s">
        <v>5022</v>
      </c>
      <c r="D2708" s="577">
        <f t="shared" si="42"/>
        <v>181.13</v>
      </c>
      <c r="G2708" s="1027">
        <v>178.99</v>
      </c>
      <c r="J2708" s="570" t="s">
        <v>5368</v>
      </c>
      <c r="K2708" s="645">
        <f>IFERROR(VLOOKUP(J2708,REAJUSTE!A:Y,25,FALSE),"")</f>
        <v>1.012</v>
      </c>
    </row>
    <row r="2709" spans="1:11" ht="18" x14ac:dyDescent="0.25">
      <c r="A2709" s="1025">
        <v>2003601</v>
      </c>
      <c r="B2709" s="1026" t="s">
        <v>8305</v>
      </c>
      <c r="C2709" s="1025" t="s">
        <v>5022</v>
      </c>
      <c r="D2709" s="577">
        <f t="shared" si="42"/>
        <v>256.73</v>
      </c>
      <c r="G2709" s="1027">
        <v>253.69</v>
      </c>
      <c r="J2709" s="570" t="s">
        <v>5368</v>
      </c>
      <c r="K2709" s="645">
        <f>IFERROR(VLOOKUP(J2709,REAJUSTE!A:Y,25,FALSE),"")</f>
        <v>1.012</v>
      </c>
    </row>
    <row r="2710" spans="1:11" ht="27" x14ac:dyDescent="0.25">
      <c r="A2710" s="1025">
        <v>2003600</v>
      </c>
      <c r="B2710" s="1026" t="s">
        <v>8306</v>
      </c>
      <c r="C2710" s="1025" t="s">
        <v>5022</v>
      </c>
      <c r="D2710" s="577">
        <f t="shared" si="42"/>
        <v>226.07</v>
      </c>
      <c r="G2710" s="1027">
        <v>223.39</v>
      </c>
      <c r="J2710" s="570" t="s">
        <v>5368</v>
      </c>
      <c r="K2710" s="645">
        <f>IFERROR(VLOOKUP(J2710,REAJUSTE!A:Y,25,FALSE),"")</f>
        <v>1.012</v>
      </c>
    </row>
    <row r="2711" spans="1:11" ht="18" x14ac:dyDescent="0.25">
      <c r="A2711" s="1025">
        <v>2003921</v>
      </c>
      <c r="B2711" s="1026" t="s">
        <v>8307</v>
      </c>
      <c r="C2711" s="1025" t="s">
        <v>5022</v>
      </c>
      <c r="D2711" s="577">
        <f t="shared" si="42"/>
        <v>256.73</v>
      </c>
      <c r="G2711" s="1027">
        <v>253.69</v>
      </c>
      <c r="J2711" s="570" t="s">
        <v>5368</v>
      </c>
      <c r="K2711" s="645">
        <f>IFERROR(VLOOKUP(J2711,REAJUSTE!A:Y,25,FALSE),"")</f>
        <v>1.012</v>
      </c>
    </row>
    <row r="2712" spans="1:11" ht="18" x14ac:dyDescent="0.25">
      <c r="A2712" s="1025">
        <v>2003920</v>
      </c>
      <c r="B2712" s="1026" t="s">
        <v>8308</v>
      </c>
      <c r="C2712" s="1025" t="s">
        <v>5022</v>
      </c>
      <c r="D2712" s="577">
        <f t="shared" si="42"/>
        <v>226.07</v>
      </c>
      <c r="G2712" s="1027">
        <v>223.39</v>
      </c>
      <c r="J2712" s="570" t="s">
        <v>5368</v>
      </c>
      <c r="K2712" s="645">
        <f>IFERROR(VLOOKUP(J2712,REAJUSTE!A:Y,25,FALSE),"")</f>
        <v>1.012</v>
      </c>
    </row>
    <row r="2713" spans="1:11" ht="18" x14ac:dyDescent="0.25">
      <c r="A2713" s="1025">
        <v>2003616</v>
      </c>
      <c r="B2713" s="1026" t="s">
        <v>8309</v>
      </c>
      <c r="C2713" s="1025" t="s">
        <v>5022</v>
      </c>
      <c r="D2713" s="577">
        <f t="shared" si="42"/>
        <v>22.02</v>
      </c>
      <c r="G2713" s="1027">
        <v>21.76</v>
      </c>
      <c r="J2713" s="570" t="s">
        <v>5368</v>
      </c>
      <c r="K2713" s="645">
        <f>IFERROR(VLOOKUP(J2713,REAJUSTE!A:Y,25,FALSE),"")</f>
        <v>1.012</v>
      </c>
    </row>
    <row r="2714" spans="1:11" ht="18" x14ac:dyDescent="0.25">
      <c r="A2714" s="1025">
        <v>2003615</v>
      </c>
      <c r="B2714" s="1026" t="s">
        <v>8310</v>
      </c>
      <c r="C2714" s="1025" t="s">
        <v>5022</v>
      </c>
      <c r="D2714" s="577">
        <f t="shared" si="42"/>
        <v>18.71</v>
      </c>
      <c r="G2714" s="1027">
        <v>18.489999999999998</v>
      </c>
      <c r="J2714" s="570" t="s">
        <v>5368</v>
      </c>
      <c r="K2714" s="645">
        <f>IFERROR(VLOOKUP(J2714,REAJUSTE!A:Y,25,FALSE),"")</f>
        <v>1.012</v>
      </c>
    </row>
    <row r="2715" spans="1:11" ht="18" x14ac:dyDescent="0.25">
      <c r="A2715" s="1025">
        <v>2003927</v>
      </c>
      <c r="B2715" s="1026" t="s">
        <v>8311</v>
      </c>
      <c r="C2715" s="1025" t="s">
        <v>5022</v>
      </c>
      <c r="D2715" s="577">
        <f t="shared" si="42"/>
        <v>22.89</v>
      </c>
      <c r="G2715" s="1027">
        <v>22.62</v>
      </c>
      <c r="J2715" s="570" t="s">
        <v>5368</v>
      </c>
      <c r="K2715" s="645">
        <f>IFERROR(VLOOKUP(J2715,REAJUSTE!A:Y,25,FALSE),"")</f>
        <v>1.012</v>
      </c>
    </row>
    <row r="2716" spans="1:11" ht="18" x14ac:dyDescent="0.25">
      <c r="A2716" s="1025">
        <v>2003926</v>
      </c>
      <c r="B2716" s="1026" t="s">
        <v>8312</v>
      </c>
      <c r="C2716" s="1025" t="s">
        <v>5022</v>
      </c>
      <c r="D2716" s="577">
        <f t="shared" si="42"/>
        <v>19.579999999999998</v>
      </c>
      <c r="G2716" s="1027">
        <v>19.350000000000001</v>
      </c>
      <c r="J2716" s="570" t="s">
        <v>5368</v>
      </c>
      <c r="K2716" s="645">
        <f>IFERROR(VLOOKUP(J2716,REAJUSTE!A:Y,25,FALSE),"")</f>
        <v>1.012</v>
      </c>
    </row>
    <row r="2717" spans="1:11" ht="18" x14ac:dyDescent="0.25">
      <c r="A2717" s="1025">
        <v>2003613</v>
      </c>
      <c r="B2717" s="1026" t="s">
        <v>8313</v>
      </c>
      <c r="C2717" s="1025" t="s">
        <v>5022</v>
      </c>
      <c r="D2717" s="577">
        <f t="shared" si="42"/>
        <v>146.28</v>
      </c>
      <c r="G2717" s="1027">
        <v>144.55000000000001</v>
      </c>
      <c r="J2717" s="570" t="s">
        <v>5368</v>
      </c>
      <c r="K2717" s="645">
        <f>IFERROR(VLOOKUP(J2717,REAJUSTE!A:Y,25,FALSE),"")</f>
        <v>1.012</v>
      </c>
    </row>
    <row r="2718" spans="1:11" ht="18" x14ac:dyDescent="0.25">
      <c r="A2718" s="1025">
        <v>2003612</v>
      </c>
      <c r="B2718" s="1026" t="s">
        <v>8314</v>
      </c>
      <c r="C2718" s="1025" t="s">
        <v>5022</v>
      </c>
      <c r="D2718" s="577">
        <f t="shared" si="42"/>
        <v>131.85</v>
      </c>
      <c r="G2718" s="1027">
        <v>130.29</v>
      </c>
      <c r="J2718" s="570" t="s">
        <v>5368</v>
      </c>
      <c r="K2718" s="645">
        <f>IFERROR(VLOOKUP(J2718,REAJUSTE!A:Y,25,FALSE),"")</f>
        <v>1.012</v>
      </c>
    </row>
    <row r="2719" spans="1:11" ht="18" x14ac:dyDescent="0.25">
      <c r="A2719" s="1025">
        <v>2003477</v>
      </c>
      <c r="B2719" s="1026" t="s">
        <v>17300</v>
      </c>
      <c r="C2719" s="1025" t="s">
        <v>5022</v>
      </c>
      <c r="D2719" s="577">
        <f t="shared" si="42"/>
        <v>4642.4799999999996</v>
      </c>
      <c r="G2719" s="1027">
        <v>4587.4399999999996</v>
      </c>
      <c r="J2719" s="570" t="s">
        <v>5368</v>
      </c>
      <c r="K2719" s="645">
        <f>IFERROR(VLOOKUP(J2719,REAJUSTE!A:Y,25,FALSE),"")</f>
        <v>1.012</v>
      </c>
    </row>
    <row r="2720" spans="1:11" ht="18" x14ac:dyDescent="0.25">
      <c r="A2720" s="1025">
        <v>2003476</v>
      </c>
      <c r="B2720" s="1026" t="s">
        <v>17301</v>
      </c>
      <c r="C2720" s="1025" t="s">
        <v>5022</v>
      </c>
      <c r="D2720" s="577">
        <f t="shared" si="42"/>
        <v>4248.54</v>
      </c>
      <c r="G2720" s="1027">
        <v>4198.17</v>
      </c>
      <c r="J2720" s="570" t="s">
        <v>5368</v>
      </c>
      <c r="K2720" s="645">
        <f>IFERROR(VLOOKUP(J2720,REAJUSTE!A:Y,25,FALSE),"")</f>
        <v>1.012</v>
      </c>
    </row>
    <row r="2721" spans="1:11" ht="18" x14ac:dyDescent="0.25">
      <c r="A2721" s="1025">
        <v>2003517</v>
      </c>
      <c r="B2721" s="1026" t="s">
        <v>17302</v>
      </c>
      <c r="C2721" s="1025" t="s">
        <v>5022</v>
      </c>
      <c r="D2721" s="577">
        <f t="shared" si="42"/>
        <v>4862.2700000000004</v>
      </c>
      <c r="G2721" s="1027">
        <v>4804.62</v>
      </c>
      <c r="J2721" s="570" t="s">
        <v>5368</v>
      </c>
      <c r="K2721" s="645">
        <f>IFERROR(VLOOKUP(J2721,REAJUSTE!A:Y,25,FALSE),"")</f>
        <v>1.012</v>
      </c>
    </row>
    <row r="2722" spans="1:11" ht="18" x14ac:dyDescent="0.25">
      <c r="A2722" s="1025">
        <v>2003516</v>
      </c>
      <c r="B2722" s="1026" t="s">
        <v>17303</v>
      </c>
      <c r="C2722" s="1025" t="s">
        <v>5022</v>
      </c>
      <c r="D2722" s="577">
        <f t="shared" si="42"/>
        <v>4479.3500000000004</v>
      </c>
      <c r="G2722" s="1027">
        <v>4426.24</v>
      </c>
      <c r="J2722" s="570" t="s">
        <v>5368</v>
      </c>
      <c r="K2722" s="645">
        <f>IFERROR(VLOOKUP(J2722,REAJUSTE!A:Y,25,FALSE),"")</f>
        <v>1.012</v>
      </c>
    </row>
    <row r="2723" spans="1:11" ht="18" x14ac:dyDescent="0.25">
      <c r="A2723" s="1025">
        <v>2003479</v>
      </c>
      <c r="B2723" s="1026" t="s">
        <v>17304</v>
      </c>
      <c r="C2723" s="1025" t="s">
        <v>5022</v>
      </c>
      <c r="D2723" s="577">
        <f t="shared" si="42"/>
        <v>4612.46</v>
      </c>
      <c r="G2723" s="1027">
        <v>4557.7700000000004</v>
      </c>
      <c r="J2723" s="570" t="s">
        <v>5368</v>
      </c>
      <c r="K2723" s="645">
        <f>IFERROR(VLOOKUP(J2723,REAJUSTE!A:Y,25,FALSE),"")</f>
        <v>1.012</v>
      </c>
    </row>
    <row r="2724" spans="1:11" ht="18" x14ac:dyDescent="0.25">
      <c r="A2724" s="1025">
        <v>2003478</v>
      </c>
      <c r="B2724" s="1026" t="s">
        <v>17305</v>
      </c>
      <c r="C2724" s="1025" t="s">
        <v>5022</v>
      </c>
      <c r="D2724" s="577">
        <f t="shared" si="42"/>
        <v>4225.13</v>
      </c>
      <c r="G2724" s="1027">
        <v>4175.03</v>
      </c>
      <c r="J2724" s="570" t="s">
        <v>5368</v>
      </c>
      <c r="K2724" s="645">
        <f>IFERROR(VLOOKUP(J2724,REAJUSTE!A:Y,25,FALSE),"")</f>
        <v>1.012</v>
      </c>
    </row>
    <row r="2725" spans="1:11" ht="18" x14ac:dyDescent="0.25">
      <c r="A2725" s="1025">
        <v>2003519</v>
      </c>
      <c r="B2725" s="1026" t="s">
        <v>17306</v>
      </c>
      <c r="C2725" s="1025" t="s">
        <v>5022</v>
      </c>
      <c r="D2725" s="577">
        <f t="shared" si="42"/>
        <v>4832.24</v>
      </c>
      <c r="G2725" s="1027">
        <v>4774.95</v>
      </c>
      <c r="J2725" s="570" t="s">
        <v>5368</v>
      </c>
      <c r="K2725" s="645">
        <f>IFERROR(VLOOKUP(J2725,REAJUSTE!A:Y,25,FALSE),"")</f>
        <v>1.012</v>
      </c>
    </row>
    <row r="2726" spans="1:11" ht="18" x14ac:dyDescent="0.25">
      <c r="A2726" s="1025">
        <v>2003518</v>
      </c>
      <c r="B2726" s="1026" t="s">
        <v>17307</v>
      </c>
      <c r="C2726" s="1025" t="s">
        <v>5022</v>
      </c>
      <c r="D2726" s="577">
        <f t="shared" si="42"/>
        <v>4455.93</v>
      </c>
      <c r="G2726" s="1027">
        <v>4403.1000000000004</v>
      </c>
      <c r="J2726" s="570" t="s">
        <v>5368</v>
      </c>
      <c r="K2726" s="645">
        <f>IFERROR(VLOOKUP(J2726,REAJUSTE!A:Y,25,FALSE),"")</f>
        <v>1.012</v>
      </c>
    </row>
    <row r="2727" spans="1:11" ht="18" x14ac:dyDescent="0.25">
      <c r="A2727" s="1025">
        <v>2003489</v>
      </c>
      <c r="B2727" s="1026" t="s">
        <v>17308</v>
      </c>
      <c r="C2727" s="1025" t="s">
        <v>5022</v>
      </c>
      <c r="D2727" s="577">
        <f t="shared" si="42"/>
        <v>5630.84</v>
      </c>
      <c r="G2727" s="1027">
        <v>5564.08</v>
      </c>
      <c r="J2727" s="570" t="s">
        <v>5368</v>
      </c>
      <c r="K2727" s="645">
        <f>IFERROR(VLOOKUP(J2727,REAJUSTE!A:Y,25,FALSE),"")</f>
        <v>1.012</v>
      </c>
    </row>
    <row r="2728" spans="1:11" ht="18" x14ac:dyDescent="0.25">
      <c r="A2728" s="1025">
        <v>2003488</v>
      </c>
      <c r="B2728" s="1026" t="s">
        <v>17309</v>
      </c>
      <c r="C2728" s="1025" t="s">
        <v>5022</v>
      </c>
      <c r="D2728" s="577">
        <f t="shared" si="42"/>
        <v>5154.59</v>
      </c>
      <c r="G2728" s="1027">
        <v>5093.47</v>
      </c>
      <c r="J2728" s="570" t="s">
        <v>5368</v>
      </c>
      <c r="K2728" s="645">
        <f>IFERROR(VLOOKUP(J2728,REAJUSTE!A:Y,25,FALSE),"")</f>
        <v>1.012</v>
      </c>
    </row>
    <row r="2729" spans="1:11" ht="18" x14ac:dyDescent="0.25">
      <c r="A2729" s="1025">
        <v>2003529</v>
      </c>
      <c r="B2729" s="1026" t="s">
        <v>17310</v>
      </c>
      <c r="C2729" s="1025" t="s">
        <v>5022</v>
      </c>
      <c r="D2729" s="577">
        <f t="shared" si="42"/>
        <v>5850.63</v>
      </c>
      <c r="G2729" s="1027">
        <v>5781.26</v>
      </c>
      <c r="J2729" s="570" t="s">
        <v>5368</v>
      </c>
      <c r="K2729" s="645">
        <f>IFERROR(VLOOKUP(J2729,REAJUSTE!A:Y,25,FALSE),"")</f>
        <v>1.012</v>
      </c>
    </row>
    <row r="2730" spans="1:11" ht="18" x14ac:dyDescent="0.25">
      <c r="A2730" s="1025">
        <v>2003528</v>
      </c>
      <c r="B2730" s="1026" t="s">
        <v>17311</v>
      </c>
      <c r="C2730" s="1025" t="s">
        <v>5022</v>
      </c>
      <c r="D2730" s="577">
        <f t="shared" si="42"/>
        <v>5385.4</v>
      </c>
      <c r="G2730" s="1027">
        <v>5321.55</v>
      </c>
      <c r="J2730" s="570" t="s">
        <v>5368</v>
      </c>
      <c r="K2730" s="645">
        <f>IFERROR(VLOOKUP(J2730,REAJUSTE!A:Y,25,FALSE),"")</f>
        <v>1.012</v>
      </c>
    </row>
    <row r="2731" spans="1:11" ht="18" x14ac:dyDescent="0.25">
      <c r="A2731" s="1025">
        <v>2003491</v>
      </c>
      <c r="B2731" s="1026" t="s">
        <v>17312</v>
      </c>
      <c r="C2731" s="1025" t="s">
        <v>5022</v>
      </c>
      <c r="D2731" s="577">
        <f t="shared" si="42"/>
        <v>6399.9</v>
      </c>
      <c r="G2731" s="1027">
        <v>6324.02</v>
      </c>
      <c r="J2731" s="570" t="s">
        <v>5368</v>
      </c>
      <c r="K2731" s="645">
        <f>IFERROR(VLOOKUP(J2731,REAJUSTE!A:Y,25,FALSE),"")</f>
        <v>1.012</v>
      </c>
    </row>
    <row r="2732" spans="1:11" ht="18" x14ac:dyDescent="0.25">
      <c r="A2732" s="1025">
        <v>2003490</v>
      </c>
      <c r="B2732" s="1026" t="s">
        <v>17313</v>
      </c>
      <c r="C2732" s="1025" t="s">
        <v>5022</v>
      </c>
      <c r="D2732" s="577">
        <f t="shared" si="42"/>
        <v>5854.9</v>
      </c>
      <c r="G2732" s="1027">
        <v>5785.48</v>
      </c>
      <c r="J2732" s="570" t="s">
        <v>5368</v>
      </c>
      <c r="K2732" s="645">
        <f>IFERROR(VLOOKUP(J2732,REAJUSTE!A:Y,25,FALSE),"")</f>
        <v>1.012</v>
      </c>
    </row>
    <row r="2733" spans="1:11" ht="18" x14ac:dyDescent="0.25">
      <c r="A2733" s="1025">
        <v>2003531</v>
      </c>
      <c r="B2733" s="1026" t="s">
        <v>17314</v>
      </c>
      <c r="C2733" s="1025" t="s">
        <v>5022</v>
      </c>
      <c r="D2733" s="577">
        <f t="shared" si="42"/>
        <v>6656.1</v>
      </c>
      <c r="G2733" s="1027">
        <v>6577.18</v>
      </c>
      <c r="J2733" s="570" t="s">
        <v>5368</v>
      </c>
      <c r="K2733" s="645">
        <f>IFERROR(VLOOKUP(J2733,REAJUSTE!A:Y,25,FALSE),"")</f>
        <v>1.012</v>
      </c>
    </row>
    <row r="2734" spans="1:11" ht="18" x14ac:dyDescent="0.25">
      <c r="A2734" s="1025">
        <v>2003530</v>
      </c>
      <c r="B2734" s="1026" t="s">
        <v>17315</v>
      </c>
      <c r="C2734" s="1025" t="s">
        <v>5022</v>
      </c>
      <c r="D2734" s="577">
        <f t="shared" si="42"/>
        <v>6124.79</v>
      </c>
      <c r="G2734" s="1027">
        <v>6052.17</v>
      </c>
      <c r="J2734" s="570" t="s">
        <v>5368</v>
      </c>
      <c r="K2734" s="645">
        <f>IFERROR(VLOOKUP(J2734,REAJUSTE!A:Y,25,FALSE),"")</f>
        <v>1.012</v>
      </c>
    </row>
    <row r="2735" spans="1:11" ht="18" x14ac:dyDescent="0.25">
      <c r="A2735" s="1025">
        <v>2003485</v>
      </c>
      <c r="B2735" s="1026" t="s">
        <v>17316</v>
      </c>
      <c r="C2735" s="1025" t="s">
        <v>5022</v>
      </c>
      <c r="D2735" s="577">
        <f t="shared" si="42"/>
        <v>5699.49</v>
      </c>
      <c r="G2735" s="1027">
        <v>5631.91</v>
      </c>
      <c r="J2735" s="570" t="s">
        <v>5368</v>
      </c>
      <c r="K2735" s="645">
        <f>IFERROR(VLOOKUP(J2735,REAJUSTE!A:Y,25,FALSE),"")</f>
        <v>1.012</v>
      </c>
    </row>
    <row r="2736" spans="1:11" ht="18" x14ac:dyDescent="0.25">
      <c r="A2736" s="1025">
        <v>2003484</v>
      </c>
      <c r="B2736" s="1026" t="s">
        <v>17317</v>
      </c>
      <c r="C2736" s="1025" t="s">
        <v>5022</v>
      </c>
      <c r="D2736" s="577">
        <f t="shared" si="42"/>
        <v>5208.1099999999997</v>
      </c>
      <c r="G2736" s="1027">
        <v>5146.3599999999997</v>
      </c>
      <c r="J2736" s="570" t="s">
        <v>5368</v>
      </c>
      <c r="K2736" s="645">
        <f>IFERROR(VLOOKUP(J2736,REAJUSTE!A:Y,25,FALSE),"")</f>
        <v>1.012</v>
      </c>
    </row>
    <row r="2737" spans="1:11" ht="18" x14ac:dyDescent="0.25">
      <c r="A2737" s="1025">
        <v>2003525</v>
      </c>
      <c r="B2737" s="1026" t="s">
        <v>17318</v>
      </c>
      <c r="C2737" s="1025" t="s">
        <v>5022</v>
      </c>
      <c r="D2737" s="577">
        <f t="shared" si="42"/>
        <v>5919.27</v>
      </c>
      <c r="G2737" s="1027">
        <v>5849.09</v>
      </c>
      <c r="J2737" s="570" t="s">
        <v>5368</v>
      </c>
      <c r="K2737" s="645">
        <f>IFERROR(VLOOKUP(J2737,REAJUSTE!A:Y,25,FALSE),"")</f>
        <v>1.012</v>
      </c>
    </row>
    <row r="2738" spans="1:11" ht="18" x14ac:dyDescent="0.25">
      <c r="A2738" s="1025">
        <v>2003524</v>
      </c>
      <c r="B2738" s="1026" t="s">
        <v>17319</v>
      </c>
      <c r="C2738" s="1025" t="s">
        <v>5022</v>
      </c>
      <c r="D2738" s="577">
        <f t="shared" si="42"/>
        <v>5438.92</v>
      </c>
      <c r="G2738" s="1027">
        <v>5374.43</v>
      </c>
      <c r="J2738" s="570" t="s">
        <v>5368</v>
      </c>
      <c r="K2738" s="645">
        <f>IFERROR(VLOOKUP(J2738,REAJUSTE!A:Y,25,FALSE),"")</f>
        <v>1.012</v>
      </c>
    </row>
    <row r="2739" spans="1:11" ht="18" x14ac:dyDescent="0.25">
      <c r="A2739" s="1025">
        <v>2003487</v>
      </c>
      <c r="B2739" s="1026" t="s">
        <v>17320</v>
      </c>
      <c r="C2739" s="1025" t="s">
        <v>5022</v>
      </c>
      <c r="D2739" s="577">
        <f t="shared" si="42"/>
        <v>5669.46</v>
      </c>
      <c r="G2739" s="1027">
        <v>5602.24</v>
      </c>
      <c r="J2739" s="570" t="s">
        <v>5368</v>
      </c>
      <c r="K2739" s="645">
        <f>IFERROR(VLOOKUP(J2739,REAJUSTE!A:Y,25,FALSE),"")</f>
        <v>1.012</v>
      </c>
    </row>
    <row r="2740" spans="1:11" ht="18" x14ac:dyDescent="0.25">
      <c r="A2740" s="1025">
        <v>2003486</v>
      </c>
      <c r="B2740" s="1026" t="s">
        <v>17321</v>
      </c>
      <c r="C2740" s="1025" t="s">
        <v>5022</v>
      </c>
      <c r="D2740" s="577">
        <f t="shared" si="42"/>
        <v>5184.6899999999996</v>
      </c>
      <c r="G2740" s="1027">
        <v>5123.22</v>
      </c>
      <c r="J2740" s="570" t="s">
        <v>5368</v>
      </c>
      <c r="K2740" s="645">
        <f>IFERROR(VLOOKUP(J2740,REAJUSTE!A:Y,25,FALSE),"")</f>
        <v>1.012</v>
      </c>
    </row>
    <row r="2741" spans="1:11" ht="18" x14ac:dyDescent="0.25">
      <c r="A2741" s="1025">
        <v>2003527</v>
      </c>
      <c r="B2741" s="1026" t="s">
        <v>17322</v>
      </c>
      <c r="C2741" s="1025" t="s">
        <v>5022</v>
      </c>
      <c r="D2741" s="577">
        <f t="shared" si="42"/>
        <v>5889.24</v>
      </c>
      <c r="G2741" s="1027">
        <v>5819.41</v>
      </c>
      <c r="J2741" s="570" t="s">
        <v>5368</v>
      </c>
      <c r="K2741" s="645">
        <f>IFERROR(VLOOKUP(J2741,REAJUSTE!A:Y,25,FALSE),"")</f>
        <v>1.012</v>
      </c>
    </row>
    <row r="2742" spans="1:11" ht="18" x14ac:dyDescent="0.25">
      <c r="A2742" s="1025">
        <v>2003526</v>
      </c>
      <c r="B2742" s="1026" t="s">
        <v>17323</v>
      </c>
      <c r="C2742" s="1025" t="s">
        <v>5022</v>
      </c>
      <c r="D2742" s="577">
        <f t="shared" si="42"/>
        <v>5415.5</v>
      </c>
      <c r="G2742" s="1027">
        <v>5351.29</v>
      </c>
      <c r="J2742" s="570" t="s">
        <v>5368</v>
      </c>
      <c r="K2742" s="645">
        <f>IFERROR(VLOOKUP(J2742,REAJUSTE!A:Y,25,FALSE),"")</f>
        <v>1.012</v>
      </c>
    </row>
    <row r="2743" spans="1:11" ht="18" x14ac:dyDescent="0.25">
      <c r="A2743" s="1025">
        <v>2003497</v>
      </c>
      <c r="B2743" s="1026" t="s">
        <v>17324</v>
      </c>
      <c r="C2743" s="1025" t="s">
        <v>5022</v>
      </c>
      <c r="D2743" s="577">
        <f t="shared" si="42"/>
        <v>6647.02</v>
      </c>
      <c r="G2743" s="1027">
        <v>6568.21</v>
      </c>
      <c r="J2743" s="570" t="s">
        <v>5368</v>
      </c>
      <c r="K2743" s="645">
        <f>IFERROR(VLOOKUP(J2743,REAJUSTE!A:Y,25,FALSE),"")</f>
        <v>1.012</v>
      </c>
    </row>
    <row r="2744" spans="1:11" ht="18" x14ac:dyDescent="0.25">
      <c r="A2744" s="1025">
        <v>2003496</v>
      </c>
      <c r="B2744" s="1026" t="s">
        <v>17325</v>
      </c>
      <c r="C2744" s="1025" t="s">
        <v>5022</v>
      </c>
      <c r="D2744" s="577">
        <f t="shared" si="42"/>
        <v>6091.11</v>
      </c>
      <c r="G2744" s="1027">
        <v>6018.89</v>
      </c>
      <c r="J2744" s="570" t="s">
        <v>5368</v>
      </c>
      <c r="K2744" s="645">
        <f>IFERROR(VLOOKUP(J2744,REAJUSTE!A:Y,25,FALSE),"")</f>
        <v>1.012</v>
      </c>
    </row>
    <row r="2745" spans="1:11" ht="18" x14ac:dyDescent="0.25">
      <c r="A2745" s="1025">
        <v>2003537</v>
      </c>
      <c r="B2745" s="1026" t="s">
        <v>17326</v>
      </c>
      <c r="C2745" s="1025" t="s">
        <v>5022</v>
      </c>
      <c r="D2745" s="577">
        <f t="shared" si="42"/>
        <v>6866.8</v>
      </c>
      <c r="G2745" s="1027">
        <v>6785.38</v>
      </c>
      <c r="J2745" s="570" t="s">
        <v>5368</v>
      </c>
      <c r="K2745" s="645">
        <f>IFERROR(VLOOKUP(J2745,REAJUSTE!A:Y,25,FALSE),"")</f>
        <v>1.012</v>
      </c>
    </row>
    <row r="2746" spans="1:11" ht="18" x14ac:dyDescent="0.25">
      <c r="A2746" s="1025">
        <v>2003536</v>
      </c>
      <c r="B2746" s="1026" t="s">
        <v>17327</v>
      </c>
      <c r="C2746" s="1025" t="s">
        <v>5022</v>
      </c>
      <c r="D2746" s="577">
        <f t="shared" si="42"/>
        <v>6321.92</v>
      </c>
      <c r="G2746" s="1027">
        <v>6246.96</v>
      </c>
      <c r="J2746" s="570" t="s">
        <v>5368</v>
      </c>
      <c r="K2746" s="645">
        <f>IFERROR(VLOOKUP(J2746,REAJUSTE!A:Y,25,FALSE),"")</f>
        <v>1.012</v>
      </c>
    </row>
    <row r="2747" spans="1:11" ht="18" x14ac:dyDescent="0.25">
      <c r="A2747" s="1025">
        <v>2003499</v>
      </c>
      <c r="B2747" s="1026" t="s">
        <v>17328</v>
      </c>
      <c r="C2747" s="1025" t="s">
        <v>5022</v>
      </c>
      <c r="D2747" s="577">
        <f t="shared" si="42"/>
        <v>7541.02</v>
      </c>
      <c r="G2747" s="1027">
        <v>7451.61</v>
      </c>
      <c r="J2747" s="570" t="s">
        <v>5368</v>
      </c>
      <c r="K2747" s="645">
        <f>IFERROR(VLOOKUP(J2747,REAJUSTE!A:Y,25,FALSE),"")</f>
        <v>1.012</v>
      </c>
    </row>
    <row r="2748" spans="1:11" ht="18" x14ac:dyDescent="0.25">
      <c r="A2748" s="1025">
        <v>2003498</v>
      </c>
      <c r="B2748" s="1026" t="s">
        <v>17329</v>
      </c>
      <c r="C2748" s="1025" t="s">
        <v>5022</v>
      </c>
      <c r="D2748" s="577">
        <f t="shared" si="42"/>
        <v>6905.84</v>
      </c>
      <c r="G2748" s="1027">
        <v>6823.96</v>
      </c>
      <c r="J2748" s="570" t="s">
        <v>5368</v>
      </c>
      <c r="K2748" s="645">
        <f>IFERROR(VLOOKUP(J2748,REAJUSTE!A:Y,25,FALSE),"")</f>
        <v>1.012</v>
      </c>
    </row>
    <row r="2749" spans="1:11" ht="18" x14ac:dyDescent="0.25">
      <c r="A2749" s="1025">
        <v>2003539</v>
      </c>
      <c r="B2749" s="1026" t="s">
        <v>17330</v>
      </c>
      <c r="C2749" s="1025" t="s">
        <v>5022</v>
      </c>
      <c r="D2749" s="577">
        <f t="shared" si="42"/>
        <v>7797.22</v>
      </c>
      <c r="G2749" s="1027">
        <v>7704.77</v>
      </c>
      <c r="J2749" s="570" t="s">
        <v>5368</v>
      </c>
      <c r="K2749" s="645">
        <f>IFERROR(VLOOKUP(J2749,REAJUSTE!A:Y,25,FALSE),"")</f>
        <v>1.012</v>
      </c>
    </row>
    <row r="2750" spans="1:11" ht="18" x14ac:dyDescent="0.25">
      <c r="A2750" s="1025">
        <v>2003538</v>
      </c>
      <c r="B2750" s="1026" t="s">
        <v>17331</v>
      </c>
      <c r="C2750" s="1025" t="s">
        <v>5022</v>
      </c>
      <c r="D2750" s="577">
        <f t="shared" si="42"/>
        <v>7175.73</v>
      </c>
      <c r="G2750" s="1027">
        <v>7090.65</v>
      </c>
      <c r="J2750" s="570" t="s">
        <v>5368</v>
      </c>
      <c r="K2750" s="645">
        <f>IFERROR(VLOOKUP(J2750,REAJUSTE!A:Y,25,FALSE),"")</f>
        <v>1.012</v>
      </c>
    </row>
    <row r="2751" spans="1:11" ht="18" x14ac:dyDescent="0.25">
      <c r="A2751" s="1025">
        <v>2003493</v>
      </c>
      <c r="B2751" s="1026" t="s">
        <v>17332</v>
      </c>
      <c r="C2751" s="1025" t="s">
        <v>5022</v>
      </c>
      <c r="D2751" s="577">
        <f t="shared" si="42"/>
        <v>6715.66</v>
      </c>
      <c r="G2751" s="1027">
        <v>6636.03</v>
      </c>
      <c r="J2751" s="570" t="s">
        <v>5368</v>
      </c>
      <c r="K2751" s="645">
        <f>IFERROR(VLOOKUP(J2751,REAJUSTE!A:Y,25,FALSE),"")</f>
        <v>1.012</v>
      </c>
    </row>
    <row r="2752" spans="1:11" ht="18" x14ac:dyDescent="0.25">
      <c r="A2752" s="1025">
        <v>2003492</v>
      </c>
      <c r="B2752" s="1026" t="s">
        <v>17333</v>
      </c>
      <c r="C2752" s="1025" t="s">
        <v>5022</v>
      </c>
      <c r="D2752" s="577">
        <f t="shared" si="42"/>
        <v>6144.63</v>
      </c>
      <c r="G2752" s="1027">
        <v>6071.77</v>
      </c>
      <c r="J2752" s="570" t="s">
        <v>5368</v>
      </c>
      <c r="K2752" s="645">
        <f>IFERROR(VLOOKUP(J2752,REAJUSTE!A:Y,25,FALSE),"")</f>
        <v>1.012</v>
      </c>
    </row>
    <row r="2753" spans="1:11" ht="18" x14ac:dyDescent="0.25">
      <c r="A2753" s="1025">
        <v>2003533</v>
      </c>
      <c r="B2753" s="1026" t="s">
        <v>17334</v>
      </c>
      <c r="C2753" s="1025" t="s">
        <v>5022</v>
      </c>
      <c r="D2753" s="577">
        <f t="shared" si="42"/>
        <v>6935.44</v>
      </c>
      <c r="G2753" s="1027">
        <v>6853.21</v>
      </c>
      <c r="J2753" s="570" t="s">
        <v>5368</v>
      </c>
      <c r="K2753" s="645">
        <f>IFERROR(VLOOKUP(J2753,REAJUSTE!A:Y,25,FALSE),"")</f>
        <v>1.012</v>
      </c>
    </row>
    <row r="2754" spans="1:11" ht="18" x14ac:dyDescent="0.25">
      <c r="A2754" s="1025">
        <v>2003532</v>
      </c>
      <c r="B2754" s="1026" t="s">
        <v>17335</v>
      </c>
      <c r="C2754" s="1025" t="s">
        <v>5022</v>
      </c>
      <c r="D2754" s="577">
        <f t="shared" si="42"/>
        <v>6375.43</v>
      </c>
      <c r="G2754" s="1027">
        <v>6299.84</v>
      </c>
      <c r="J2754" s="570" t="s">
        <v>5368</v>
      </c>
      <c r="K2754" s="645">
        <f>IFERROR(VLOOKUP(J2754,REAJUSTE!A:Y,25,FALSE),"")</f>
        <v>1.012</v>
      </c>
    </row>
    <row r="2755" spans="1:11" ht="18" x14ac:dyDescent="0.25">
      <c r="A2755" s="1025">
        <v>2003495</v>
      </c>
      <c r="B2755" s="1026" t="s">
        <v>17336</v>
      </c>
      <c r="C2755" s="1025" t="s">
        <v>5022</v>
      </c>
      <c r="D2755" s="577">
        <f t="shared" si="42"/>
        <v>6685.63</v>
      </c>
      <c r="G2755" s="1027">
        <v>6606.36</v>
      </c>
      <c r="J2755" s="570" t="s">
        <v>5368</v>
      </c>
      <c r="K2755" s="645">
        <f>IFERROR(VLOOKUP(J2755,REAJUSTE!A:Y,25,FALSE),"")</f>
        <v>1.012</v>
      </c>
    </row>
    <row r="2756" spans="1:11" ht="18" x14ac:dyDescent="0.25">
      <c r="A2756" s="1025">
        <v>2003494</v>
      </c>
      <c r="B2756" s="1026" t="s">
        <v>17337</v>
      </c>
      <c r="C2756" s="1025" t="s">
        <v>5022</v>
      </c>
      <c r="D2756" s="577">
        <f t="shared" si="42"/>
        <v>6121.21</v>
      </c>
      <c r="G2756" s="1027">
        <v>6048.63</v>
      </c>
      <c r="J2756" s="570" t="s">
        <v>5368</v>
      </c>
      <c r="K2756" s="645">
        <f>IFERROR(VLOOKUP(J2756,REAJUSTE!A:Y,25,FALSE),"")</f>
        <v>1.012</v>
      </c>
    </row>
    <row r="2757" spans="1:11" ht="18" x14ac:dyDescent="0.25">
      <c r="A2757" s="1025">
        <v>2003535</v>
      </c>
      <c r="B2757" s="1026" t="s">
        <v>17338</v>
      </c>
      <c r="C2757" s="1025" t="s">
        <v>5022</v>
      </c>
      <c r="D2757" s="577">
        <f t="shared" si="42"/>
        <v>6905.42</v>
      </c>
      <c r="G2757" s="1027">
        <v>6823.54</v>
      </c>
      <c r="J2757" s="570" t="s">
        <v>5368</v>
      </c>
      <c r="K2757" s="645">
        <f>IFERROR(VLOOKUP(J2757,REAJUSTE!A:Y,25,FALSE),"")</f>
        <v>1.012</v>
      </c>
    </row>
    <row r="2758" spans="1:11" ht="18" x14ac:dyDescent="0.25">
      <c r="A2758" s="1025">
        <v>2003534</v>
      </c>
      <c r="B2758" s="1026" t="s">
        <v>17339</v>
      </c>
      <c r="C2758" s="1025" t="s">
        <v>5022</v>
      </c>
      <c r="D2758" s="577">
        <f t="shared" si="42"/>
        <v>6352.03</v>
      </c>
      <c r="G2758" s="1027">
        <v>6276.71</v>
      </c>
      <c r="J2758" s="570" t="s">
        <v>5368</v>
      </c>
      <c r="K2758" s="645">
        <f>IFERROR(VLOOKUP(J2758,REAJUSTE!A:Y,25,FALSE),"")</f>
        <v>1.012</v>
      </c>
    </row>
    <row r="2759" spans="1:11" ht="18" x14ac:dyDescent="0.25">
      <c r="A2759" s="1025">
        <v>2003505</v>
      </c>
      <c r="B2759" s="1026" t="s">
        <v>17340</v>
      </c>
      <c r="C2759" s="1025" t="s">
        <v>5022</v>
      </c>
      <c r="D2759" s="577">
        <f t="shared" si="42"/>
        <v>7599.56</v>
      </c>
      <c r="G2759" s="1027">
        <v>7509.45</v>
      </c>
      <c r="J2759" s="570" t="s">
        <v>5368</v>
      </c>
      <c r="K2759" s="645">
        <f>IFERROR(VLOOKUP(J2759,REAJUSTE!A:Y,25,FALSE),"")</f>
        <v>1.012</v>
      </c>
    </row>
    <row r="2760" spans="1:11" ht="18" x14ac:dyDescent="0.25">
      <c r="A2760" s="1025">
        <v>2003504</v>
      </c>
      <c r="B2760" s="1026" t="s">
        <v>17341</v>
      </c>
      <c r="C2760" s="1025" t="s">
        <v>5022</v>
      </c>
      <c r="D2760" s="577">
        <f t="shared" si="42"/>
        <v>6963.98</v>
      </c>
      <c r="G2760" s="1027">
        <v>6881.41</v>
      </c>
      <c r="J2760" s="570" t="s">
        <v>5368</v>
      </c>
      <c r="K2760" s="645">
        <f>IFERROR(VLOOKUP(J2760,REAJUSTE!A:Y,25,FALSE),"")</f>
        <v>1.012</v>
      </c>
    </row>
    <row r="2761" spans="1:11" ht="18" x14ac:dyDescent="0.25">
      <c r="A2761" s="1025">
        <v>2003545</v>
      </c>
      <c r="B2761" s="1026" t="s">
        <v>17342</v>
      </c>
      <c r="C2761" s="1025" t="s">
        <v>5022</v>
      </c>
      <c r="D2761" s="577">
        <f t="shared" si="42"/>
        <v>7819.33</v>
      </c>
      <c r="G2761" s="1027">
        <v>7726.62</v>
      </c>
      <c r="J2761" s="570" t="s">
        <v>5368</v>
      </c>
      <c r="K2761" s="645">
        <f>IFERROR(VLOOKUP(J2761,REAJUSTE!A:Y,25,FALSE),"")</f>
        <v>1.012</v>
      </c>
    </row>
    <row r="2762" spans="1:11" ht="18" x14ac:dyDescent="0.25">
      <c r="A2762" s="1025">
        <v>2003544</v>
      </c>
      <c r="B2762" s="1026" t="s">
        <v>17343</v>
      </c>
      <c r="C2762" s="1025" t="s">
        <v>5022</v>
      </c>
      <c r="D2762" s="577">
        <f t="shared" ref="D2762:D2825" si="43">TRUNC(G2762*K2762,2)</f>
        <v>7194.8</v>
      </c>
      <c r="G2762" s="1027">
        <v>7109.49</v>
      </c>
      <c r="J2762" s="570" t="s">
        <v>5368</v>
      </c>
      <c r="K2762" s="645">
        <f>IFERROR(VLOOKUP(J2762,REAJUSTE!A:Y,25,FALSE),"")</f>
        <v>1.012</v>
      </c>
    </row>
    <row r="2763" spans="1:11" ht="18" x14ac:dyDescent="0.25">
      <c r="A2763" s="1025">
        <v>2003507</v>
      </c>
      <c r="B2763" s="1026" t="s">
        <v>17344</v>
      </c>
      <c r="C2763" s="1025" t="s">
        <v>5022</v>
      </c>
      <c r="D2763" s="577">
        <f t="shared" si="43"/>
        <v>8614.02</v>
      </c>
      <c r="G2763" s="1027">
        <v>8511.8799999999992</v>
      </c>
      <c r="J2763" s="570" t="s">
        <v>5368</v>
      </c>
      <c r="K2763" s="645">
        <f>IFERROR(VLOOKUP(J2763,REAJUSTE!A:Y,25,FALSE),"")</f>
        <v>1.012</v>
      </c>
    </row>
    <row r="2764" spans="1:11" ht="18" x14ac:dyDescent="0.25">
      <c r="A2764" s="1025">
        <v>2003506</v>
      </c>
      <c r="B2764" s="1026" t="s">
        <v>17345</v>
      </c>
      <c r="C2764" s="1025" t="s">
        <v>5022</v>
      </c>
      <c r="D2764" s="577">
        <f t="shared" si="43"/>
        <v>7888.66</v>
      </c>
      <c r="G2764" s="1027">
        <v>7795.12</v>
      </c>
      <c r="J2764" s="570" t="s">
        <v>5368</v>
      </c>
      <c r="K2764" s="645">
        <f>IFERROR(VLOOKUP(J2764,REAJUSTE!A:Y,25,FALSE),"")</f>
        <v>1.012</v>
      </c>
    </row>
    <row r="2765" spans="1:11" ht="18" x14ac:dyDescent="0.25">
      <c r="A2765" s="1025">
        <v>2003547</v>
      </c>
      <c r="B2765" s="1026" t="s">
        <v>17346</v>
      </c>
      <c r="C2765" s="1025" t="s">
        <v>5022</v>
      </c>
      <c r="D2765" s="577">
        <f t="shared" si="43"/>
        <v>8870.2099999999991</v>
      </c>
      <c r="G2765" s="1027">
        <v>8765.0300000000007</v>
      </c>
      <c r="J2765" s="570" t="s">
        <v>5368</v>
      </c>
      <c r="K2765" s="645">
        <f>IFERROR(VLOOKUP(J2765,REAJUSTE!A:Y,25,FALSE),"")</f>
        <v>1.012</v>
      </c>
    </row>
    <row r="2766" spans="1:11" ht="18" x14ac:dyDescent="0.25">
      <c r="A2766" s="1025">
        <v>2003546</v>
      </c>
      <c r="B2766" s="1026" t="s">
        <v>17347</v>
      </c>
      <c r="C2766" s="1025" t="s">
        <v>5022</v>
      </c>
      <c r="D2766" s="577">
        <f t="shared" si="43"/>
        <v>8158.55</v>
      </c>
      <c r="G2766" s="1027">
        <v>8061.81</v>
      </c>
      <c r="J2766" s="570" t="s">
        <v>5368</v>
      </c>
      <c r="K2766" s="645">
        <f>IFERROR(VLOOKUP(J2766,REAJUSTE!A:Y,25,FALSE),"")</f>
        <v>1.012</v>
      </c>
    </row>
    <row r="2767" spans="1:11" ht="18" x14ac:dyDescent="0.25">
      <c r="A2767" s="1025">
        <v>2003501</v>
      </c>
      <c r="B2767" s="1026" t="s">
        <v>17348</v>
      </c>
      <c r="C2767" s="1025" t="s">
        <v>5022</v>
      </c>
      <c r="D2767" s="577">
        <f t="shared" si="43"/>
        <v>7668.19</v>
      </c>
      <c r="G2767" s="1027">
        <v>7577.27</v>
      </c>
      <c r="J2767" s="570" t="s">
        <v>5368</v>
      </c>
      <c r="K2767" s="645">
        <f>IFERROR(VLOOKUP(J2767,REAJUSTE!A:Y,25,FALSE),"")</f>
        <v>1.012</v>
      </c>
    </row>
    <row r="2768" spans="1:11" ht="18" x14ac:dyDescent="0.25">
      <c r="A2768" s="1025">
        <v>2003500</v>
      </c>
      <c r="B2768" s="1026" t="s">
        <v>17349</v>
      </c>
      <c r="C2768" s="1025" t="s">
        <v>5022</v>
      </c>
      <c r="D2768" s="577">
        <f t="shared" si="43"/>
        <v>7017.51</v>
      </c>
      <c r="G2768" s="1027">
        <v>6934.3</v>
      </c>
      <c r="J2768" s="570" t="s">
        <v>5368</v>
      </c>
      <c r="K2768" s="645">
        <f>IFERROR(VLOOKUP(J2768,REAJUSTE!A:Y,25,FALSE),"")</f>
        <v>1.012</v>
      </c>
    </row>
    <row r="2769" spans="1:11" ht="18" x14ac:dyDescent="0.25">
      <c r="A2769" s="1025">
        <v>2003541</v>
      </c>
      <c r="B2769" s="1026" t="s">
        <v>17350</v>
      </c>
      <c r="C2769" s="1025" t="s">
        <v>5022</v>
      </c>
      <c r="D2769" s="577">
        <f t="shared" si="43"/>
        <v>7887.98</v>
      </c>
      <c r="G2769" s="1027">
        <v>7794.45</v>
      </c>
      <c r="J2769" s="570" t="s">
        <v>5368</v>
      </c>
      <c r="K2769" s="645">
        <f>IFERROR(VLOOKUP(J2769,REAJUSTE!A:Y,25,FALSE),"")</f>
        <v>1.012</v>
      </c>
    </row>
    <row r="2770" spans="1:11" ht="18" x14ac:dyDescent="0.25">
      <c r="A2770" s="1025">
        <v>2003540</v>
      </c>
      <c r="B2770" s="1026" t="s">
        <v>17351</v>
      </c>
      <c r="C2770" s="1025" t="s">
        <v>5022</v>
      </c>
      <c r="D2770" s="577">
        <f t="shared" si="43"/>
        <v>7248.31</v>
      </c>
      <c r="G2770" s="1027">
        <v>7162.37</v>
      </c>
      <c r="J2770" s="570" t="s">
        <v>5368</v>
      </c>
      <c r="K2770" s="645">
        <f>IFERROR(VLOOKUP(J2770,REAJUSTE!A:Y,25,FALSE),"")</f>
        <v>1.012</v>
      </c>
    </row>
    <row r="2771" spans="1:11" ht="18" x14ac:dyDescent="0.25">
      <c r="A2771" s="1025">
        <v>2003503</v>
      </c>
      <c r="B2771" s="1026" t="s">
        <v>17352</v>
      </c>
      <c r="C2771" s="1025" t="s">
        <v>5022</v>
      </c>
      <c r="D2771" s="577">
        <f t="shared" si="43"/>
        <v>7638.17</v>
      </c>
      <c r="G2771" s="1027">
        <v>7547.6</v>
      </c>
      <c r="J2771" s="570" t="s">
        <v>5368</v>
      </c>
      <c r="K2771" s="645">
        <f>IFERROR(VLOOKUP(J2771,REAJUSTE!A:Y,25,FALSE),"")</f>
        <v>1.012</v>
      </c>
    </row>
    <row r="2772" spans="1:11" ht="18" x14ac:dyDescent="0.25">
      <c r="A2772" s="1025">
        <v>2003502</v>
      </c>
      <c r="B2772" s="1026" t="s">
        <v>17353</v>
      </c>
      <c r="C2772" s="1025" t="s">
        <v>5022</v>
      </c>
      <c r="D2772" s="577">
        <f t="shared" si="43"/>
        <v>6994.09</v>
      </c>
      <c r="G2772" s="1027">
        <v>6911.16</v>
      </c>
      <c r="J2772" s="570" t="s">
        <v>5368</v>
      </c>
      <c r="K2772" s="645">
        <f>IFERROR(VLOOKUP(J2772,REAJUSTE!A:Y,25,FALSE),"")</f>
        <v>1.012</v>
      </c>
    </row>
    <row r="2773" spans="1:11" ht="18" x14ac:dyDescent="0.25">
      <c r="A2773" s="1025">
        <v>2003543</v>
      </c>
      <c r="B2773" s="1026" t="s">
        <v>17354</v>
      </c>
      <c r="C2773" s="1025" t="s">
        <v>5022</v>
      </c>
      <c r="D2773" s="577">
        <f t="shared" si="43"/>
        <v>7857.95</v>
      </c>
      <c r="G2773" s="1027">
        <v>7764.78</v>
      </c>
      <c r="J2773" s="570" t="s">
        <v>5368</v>
      </c>
      <c r="K2773" s="645">
        <f>IFERROR(VLOOKUP(J2773,REAJUSTE!A:Y,25,FALSE),"")</f>
        <v>1.012</v>
      </c>
    </row>
    <row r="2774" spans="1:11" ht="18" x14ac:dyDescent="0.25">
      <c r="A2774" s="1025">
        <v>2003542</v>
      </c>
      <c r="B2774" s="1026" t="s">
        <v>17355</v>
      </c>
      <c r="C2774" s="1025" t="s">
        <v>5022</v>
      </c>
      <c r="D2774" s="577">
        <f t="shared" si="43"/>
        <v>7224.9</v>
      </c>
      <c r="G2774" s="1027">
        <v>7139.23</v>
      </c>
      <c r="J2774" s="570" t="s">
        <v>5368</v>
      </c>
      <c r="K2774" s="645">
        <f>IFERROR(VLOOKUP(J2774,REAJUSTE!A:Y,25,FALSE),"")</f>
        <v>1.012</v>
      </c>
    </row>
    <row r="2775" spans="1:11" ht="18" x14ac:dyDescent="0.25">
      <c r="A2775" s="1025">
        <v>2003513</v>
      </c>
      <c r="B2775" s="1026" t="s">
        <v>17356</v>
      </c>
      <c r="C2775" s="1025" t="s">
        <v>5022</v>
      </c>
      <c r="D2775" s="577">
        <f t="shared" si="43"/>
        <v>8615.73</v>
      </c>
      <c r="G2775" s="1027">
        <v>8513.57</v>
      </c>
      <c r="J2775" s="570" t="s">
        <v>5368</v>
      </c>
      <c r="K2775" s="645">
        <f>IFERROR(VLOOKUP(J2775,REAJUSTE!A:Y,25,FALSE),"")</f>
        <v>1.012</v>
      </c>
    </row>
    <row r="2776" spans="1:11" ht="18" x14ac:dyDescent="0.25">
      <c r="A2776" s="1025">
        <v>2003512</v>
      </c>
      <c r="B2776" s="1026" t="s">
        <v>17357</v>
      </c>
      <c r="C2776" s="1025" t="s">
        <v>5022</v>
      </c>
      <c r="D2776" s="577">
        <f t="shared" si="43"/>
        <v>7900.51</v>
      </c>
      <c r="G2776" s="1027">
        <v>7806.83</v>
      </c>
      <c r="J2776" s="570" t="s">
        <v>5368</v>
      </c>
      <c r="K2776" s="645">
        <f>IFERROR(VLOOKUP(J2776,REAJUSTE!A:Y,25,FALSE),"")</f>
        <v>1.012</v>
      </c>
    </row>
    <row r="2777" spans="1:11" ht="18" x14ac:dyDescent="0.25">
      <c r="A2777" s="1025">
        <v>2003553</v>
      </c>
      <c r="B2777" s="1026" t="s">
        <v>17358</v>
      </c>
      <c r="C2777" s="1025" t="s">
        <v>5022</v>
      </c>
      <c r="D2777" s="577">
        <f t="shared" si="43"/>
        <v>8835.51</v>
      </c>
      <c r="G2777" s="1027">
        <v>8730.75</v>
      </c>
      <c r="J2777" s="570" t="s">
        <v>5368</v>
      </c>
      <c r="K2777" s="645">
        <f>IFERROR(VLOOKUP(J2777,REAJUSTE!A:Y,25,FALSE),"")</f>
        <v>1.012</v>
      </c>
    </row>
    <row r="2778" spans="1:11" ht="18" x14ac:dyDescent="0.25">
      <c r="A2778" s="1025">
        <v>2003552</v>
      </c>
      <c r="B2778" s="1026" t="s">
        <v>17359</v>
      </c>
      <c r="C2778" s="1025" t="s">
        <v>5022</v>
      </c>
      <c r="D2778" s="577">
        <f t="shared" si="43"/>
        <v>8131.31</v>
      </c>
      <c r="G2778" s="1027">
        <v>8034.9</v>
      </c>
      <c r="J2778" s="570" t="s">
        <v>5368</v>
      </c>
      <c r="K2778" s="645">
        <f>IFERROR(VLOOKUP(J2778,REAJUSTE!A:Y,25,FALSE),"")</f>
        <v>1.012</v>
      </c>
    </row>
    <row r="2779" spans="1:11" ht="18" x14ac:dyDescent="0.25">
      <c r="A2779" s="1025">
        <v>2003515</v>
      </c>
      <c r="B2779" s="1026" t="s">
        <v>17360</v>
      </c>
      <c r="C2779" s="1025" t="s">
        <v>5022</v>
      </c>
      <c r="D2779" s="577">
        <f t="shared" si="43"/>
        <v>9755.14</v>
      </c>
      <c r="G2779" s="1027">
        <v>9639.4699999999993</v>
      </c>
      <c r="J2779" s="570" t="s">
        <v>5368</v>
      </c>
      <c r="K2779" s="645">
        <f>IFERROR(VLOOKUP(J2779,REAJUSTE!A:Y,25,FALSE),"")</f>
        <v>1.012</v>
      </c>
    </row>
    <row r="2780" spans="1:11" ht="18" x14ac:dyDescent="0.25">
      <c r="A2780" s="1025">
        <v>2003514</v>
      </c>
      <c r="B2780" s="1026" t="s">
        <v>17361</v>
      </c>
      <c r="C2780" s="1025" t="s">
        <v>5022</v>
      </c>
      <c r="D2780" s="577">
        <f t="shared" si="43"/>
        <v>8939.6</v>
      </c>
      <c r="G2780" s="1027">
        <v>8833.6</v>
      </c>
      <c r="J2780" s="570" t="s">
        <v>5368</v>
      </c>
      <c r="K2780" s="645">
        <f>IFERROR(VLOOKUP(J2780,REAJUSTE!A:Y,25,FALSE),"")</f>
        <v>1.012</v>
      </c>
    </row>
    <row r="2781" spans="1:11" ht="18" x14ac:dyDescent="0.25">
      <c r="A2781" s="1025">
        <v>2003555</v>
      </c>
      <c r="B2781" s="1026" t="s">
        <v>17362</v>
      </c>
      <c r="C2781" s="1025" t="s">
        <v>5022</v>
      </c>
      <c r="D2781" s="577">
        <f t="shared" si="43"/>
        <v>10011.33</v>
      </c>
      <c r="G2781" s="1027">
        <v>9892.6200000000008</v>
      </c>
      <c r="J2781" s="570" t="s">
        <v>5368</v>
      </c>
      <c r="K2781" s="645">
        <f>IFERROR(VLOOKUP(J2781,REAJUSTE!A:Y,25,FALSE),"")</f>
        <v>1.012</v>
      </c>
    </row>
    <row r="2782" spans="1:11" ht="18" x14ac:dyDescent="0.25">
      <c r="A2782" s="1025">
        <v>2003554</v>
      </c>
      <c r="B2782" s="1026" t="s">
        <v>17363</v>
      </c>
      <c r="C2782" s="1025" t="s">
        <v>5022</v>
      </c>
      <c r="D2782" s="577">
        <f t="shared" si="43"/>
        <v>9209.49</v>
      </c>
      <c r="G2782" s="1027">
        <v>9100.2900000000009</v>
      </c>
      <c r="J2782" s="570" t="s">
        <v>5368</v>
      </c>
      <c r="K2782" s="645">
        <f>IFERROR(VLOOKUP(J2782,REAJUSTE!A:Y,25,FALSE),"")</f>
        <v>1.012</v>
      </c>
    </row>
    <row r="2783" spans="1:11" ht="18" x14ac:dyDescent="0.25">
      <c r="A2783" s="1025">
        <v>2003509</v>
      </c>
      <c r="B2783" s="1026" t="s">
        <v>17364</v>
      </c>
      <c r="C2783" s="1025" t="s">
        <v>5022</v>
      </c>
      <c r="D2783" s="577">
        <f t="shared" si="43"/>
        <v>8684.36</v>
      </c>
      <c r="G2783" s="1027">
        <v>8581.39</v>
      </c>
      <c r="J2783" s="570" t="s">
        <v>5368</v>
      </c>
      <c r="K2783" s="645">
        <f>IFERROR(VLOOKUP(J2783,REAJUSTE!A:Y,25,FALSE),"")</f>
        <v>1.012</v>
      </c>
    </row>
    <row r="2784" spans="1:11" ht="18" x14ac:dyDescent="0.25">
      <c r="A2784" s="1025">
        <v>2003508</v>
      </c>
      <c r="B2784" s="1026" t="s">
        <v>17365</v>
      </c>
      <c r="C2784" s="1025" t="s">
        <v>5022</v>
      </c>
      <c r="D2784" s="577">
        <f t="shared" si="43"/>
        <v>7954.02</v>
      </c>
      <c r="G2784" s="1027">
        <v>7859.71</v>
      </c>
      <c r="J2784" s="570" t="s">
        <v>5368</v>
      </c>
      <c r="K2784" s="645">
        <f>IFERROR(VLOOKUP(J2784,REAJUSTE!A:Y,25,FALSE),"")</f>
        <v>1.012</v>
      </c>
    </row>
    <row r="2785" spans="1:11" ht="18" x14ac:dyDescent="0.25">
      <c r="A2785" s="1025">
        <v>2003549</v>
      </c>
      <c r="B2785" s="1026" t="s">
        <v>17366</v>
      </c>
      <c r="C2785" s="1025" t="s">
        <v>5022</v>
      </c>
      <c r="D2785" s="577">
        <f t="shared" si="43"/>
        <v>8904.15</v>
      </c>
      <c r="G2785" s="1027">
        <v>8798.57</v>
      </c>
      <c r="J2785" s="570" t="s">
        <v>5368</v>
      </c>
      <c r="K2785" s="645">
        <f>IFERROR(VLOOKUP(J2785,REAJUSTE!A:Y,25,FALSE),"")</f>
        <v>1.012</v>
      </c>
    </row>
    <row r="2786" spans="1:11" ht="18" x14ac:dyDescent="0.25">
      <c r="A2786" s="1025">
        <v>2003548</v>
      </c>
      <c r="B2786" s="1026" t="s">
        <v>17367</v>
      </c>
      <c r="C2786" s="1025" t="s">
        <v>5022</v>
      </c>
      <c r="D2786" s="577">
        <f t="shared" si="43"/>
        <v>8184.84</v>
      </c>
      <c r="G2786" s="1027">
        <v>8087.79</v>
      </c>
      <c r="J2786" s="570" t="s">
        <v>5368</v>
      </c>
      <c r="K2786" s="645">
        <f>IFERROR(VLOOKUP(J2786,REAJUSTE!A:Y,25,FALSE),"")</f>
        <v>1.012</v>
      </c>
    </row>
    <row r="2787" spans="1:11" ht="18" x14ac:dyDescent="0.25">
      <c r="A2787" s="1025">
        <v>2003511</v>
      </c>
      <c r="B2787" s="1026" t="s">
        <v>17368</v>
      </c>
      <c r="C2787" s="1025" t="s">
        <v>5022</v>
      </c>
      <c r="D2787" s="577">
        <f t="shared" si="43"/>
        <v>8654.34</v>
      </c>
      <c r="G2787" s="1027">
        <v>8551.7199999999993</v>
      </c>
      <c r="J2787" s="570" t="s">
        <v>5368</v>
      </c>
      <c r="K2787" s="645">
        <f>IFERROR(VLOOKUP(J2787,REAJUSTE!A:Y,25,FALSE),"")</f>
        <v>1.012</v>
      </c>
    </row>
    <row r="2788" spans="1:11" ht="18" x14ac:dyDescent="0.25">
      <c r="A2788" s="1025">
        <v>2003510</v>
      </c>
      <c r="B2788" s="1026" t="s">
        <v>17369</v>
      </c>
      <c r="C2788" s="1025" t="s">
        <v>5022</v>
      </c>
      <c r="D2788" s="577">
        <f t="shared" si="43"/>
        <v>7930.61</v>
      </c>
      <c r="G2788" s="1027">
        <v>7836.58</v>
      </c>
      <c r="J2788" s="570" t="s">
        <v>5368</v>
      </c>
      <c r="K2788" s="645">
        <f>IFERROR(VLOOKUP(J2788,REAJUSTE!A:Y,25,FALSE),"")</f>
        <v>1.012</v>
      </c>
    </row>
    <row r="2789" spans="1:11" ht="18" x14ac:dyDescent="0.25">
      <c r="A2789" s="1025">
        <v>2003551</v>
      </c>
      <c r="B2789" s="1026" t="s">
        <v>17370</v>
      </c>
      <c r="C2789" s="1025" t="s">
        <v>5022</v>
      </c>
      <c r="D2789" s="577">
        <f t="shared" si="43"/>
        <v>8874.1200000000008</v>
      </c>
      <c r="G2789" s="1027">
        <v>8768.9</v>
      </c>
      <c r="J2789" s="570" t="s">
        <v>5368</v>
      </c>
      <c r="K2789" s="645">
        <f>IFERROR(VLOOKUP(J2789,REAJUSTE!A:Y,25,FALSE),"")</f>
        <v>1.012</v>
      </c>
    </row>
    <row r="2790" spans="1:11" ht="18" x14ac:dyDescent="0.25">
      <c r="A2790" s="1025">
        <v>2003550</v>
      </c>
      <c r="B2790" s="1026" t="s">
        <v>17371</v>
      </c>
      <c r="C2790" s="1025" t="s">
        <v>5022</v>
      </c>
      <c r="D2790" s="577">
        <f t="shared" si="43"/>
        <v>8161.42</v>
      </c>
      <c r="G2790" s="1027">
        <v>8064.65</v>
      </c>
      <c r="J2790" s="570" t="s">
        <v>5368</v>
      </c>
      <c r="K2790" s="645">
        <f>IFERROR(VLOOKUP(J2790,REAJUSTE!A:Y,25,FALSE),"")</f>
        <v>1.012</v>
      </c>
    </row>
    <row r="2791" spans="1:11" ht="18" x14ac:dyDescent="0.25">
      <c r="A2791" s="1025">
        <v>2003728</v>
      </c>
      <c r="B2791" s="1026" t="s">
        <v>8315</v>
      </c>
      <c r="C2791" s="1025" t="s">
        <v>5022</v>
      </c>
      <c r="D2791" s="577">
        <f t="shared" si="43"/>
        <v>3550.35</v>
      </c>
      <c r="G2791" s="1027">
        <v>3508.26</v>
      </c>
      <c r="J2791" s="570" t="s">
        <v>5368</v>
      </c>
      <c r="K2791" s="645">
        <f>IFERROR(VLOOKUP(J2791,REAJUSTE!A:Y,25,FALSE),"")</f>
        <v>1.012</v>
      </c>
    </row>
    <row r="2792" spans="1:11" ht="18" x14ac:dyDescent="0.25">
      <c r="A2792" s="1025">
        <v>2003727</v>
      </c>
      <c r="B2792" s="1026" t="s">
        <v>8316</v>
      </c>
      <c r="C2792" s="1025" t="s">
        <v>5022</v>
      </c>
      <c r="D2792" s="577">
        <f t="shared" si="43"/>
        <v>3210.7</v>
      </c>
      <c r="G2792" s="1027">
        <v>3172.63</v>
      </c>
      <c r="J2792" s="570" t="s">
        <v>5368</v>
      </c>
      <c r="K2792" s="645">
        <f>IFERROR(VLOOKUP(J2792,REAJUSTE!A:Y,25,FALSE),"")</f>
        <v>1.012</v>
      </c>
    </row>
    <row r="2793" spans="1:11" ht="18" x14ac:dyDescent="0.25">
      <c r="A2793" s="1025">
        <v>2003730</v>
      </c>
      <c r="B2793" s="1026" t="s">
        <v>8317</v>
      </c>
      <c r="C2793" s="1025" t="s">
        <v>5022</v>
      </c>
      <c r="D2793" s="577">
        <f t="shared" si="43"/>
        <v>3505.35</v>
      </c>
      <c r="G2793" s="1027">
        <v>3463.79</v>
      </c>
      <c r="J2793" s="570" t="s">
        <v>5368</v>
      </c>
      <c r="K2793" s="645">
        <f>IFERROR(VLOOKUP(J2793,REAJUSTE!A:Y,25,FALSE),"")</f>
        <v>1.012</v>
      </c>
    </row>
    <row r="2794" spans="1:11" ht="18" x14ac:dyDescent="0.25">
      <c r="A2794" s="1025">
        <v>2003729</v>
      </c>
      <c r="B2794" s="1026" t="s">
        <v>8318</v>
      </c>
      <c r="C2794" s="1025" t="s">
        <v>5022</v>
      </c>
      <c r="D2794" s="577">
        <f t="shared" si="43"/>
        <v>3180.72</v>
      </c>
      <c r="G2794" s="1027">
        <v>3143.01</v>
      </c>
      <c r="J2794" s="570" t="s">
        <v>5368</v>
      </c>
      <c r="K2794" s="645">
        <f>IFERROR(VLOOKUP(J2794,REAJUSTE!A:Y,25,FALSE),"")</f>
        <v>1.012</v>
      </c>
    </row>
    <row r="2795" spans="1:11" ht="18" x14ac:dyDescent="0.25">
      <c r="A2795" s="1025">
        <v>2003732</v>
      </c>
      <c r="B2795" s="1026" t="s">
        <v>8319</v>
      </c>
      <c r="C2795" s="1025" t="s">
        <v>5022</v>
      </c>
      <c r="D2795" s="577">
        <f t="shared" si="43"/>
        <v>3464.85</v>
      </c>
      <c r="G2795" s="1027">
        <v>3423.77</v>
      </c>
      <c r="J2795" s="570" t="s">
        <v>5368</v>
      </c>
      <c r="K2795" s="645">
        <f>IFERROR(VLOOKUP(J2795,REAJUSTE!A:Y,25,FALSE),"")</f>
        <v>1.012</v>
      </c>
    </row>
    <row r="2796" spans="1:11" ht="18" x14ac:dyDescent="0.25">
      <c r="A2796" s="1025">
        <v>2003731</v>
      </c>
      <c r="B2796" s="1026" t="s">
        <v>8320</v>
      </c>
      <c r="C2796" s="1025" t="s">
        <v>5022</v>
      </c>
      <c r="D2796" s="577">
        <f t="shared" si="43"/>
        <v>3153.75</v>
      </c>
      <c r="G2796" s="1027">
        <v>3116.36</v>
      </c>
      <c r="J2796" s="570" t="s">
        <v>5368</v>
      </c>
      <c r="K2796" s="645">
        <f>IFERROR(VLOOKUP(J2796,REAJUSTE!A:Y,25,FALSE),"")</f>
        <v>1.012</v>
      </c>
    </row>
    <row r="2797" spans="1:11" ht="18" x14ac:dyDescent="0.25">
      <c r="A2797" s="1025">
        <v>2003734</v>
      </c>
      <c r="B2797" s="1026" t="s">
        <v>8321</v>
      </c>
      <c r="C2797" s="1025" t="s">
        <v>5022</v>
      </c>
      <c r="D2797" s="577">
        <f t="shared" si="43"/>
        <v>3415.35</v>
      </c>
      <c r="G2797" s="1027">
        <v>3374.86</v>
      </c>
      <c r="J2797" s="570" t="s">
        <v>5368</v>
      </c>
      <c r="K2797" s="645">
        <f>IFERROR(VLOOKUP(J2797,REAJUSTE!A:Y,25,FALSE),"")</f>
        <v>1.012</v>
      </c>
    </row>
    <row r="2798" spans="1:11" ht="18" x14ac:dyDescent="0.25">
      <c r="A2798" s="1025">
        <v>2003733</v>
      </c>
      <c r="B2798" s="1026" t="s">
        <v>8322</v>
      </c>
      <c r="C2798" s="1025" t="s">
        <v>5022</v>
      </c>
      <c r="D2798" s="577">
        <f t="shared" si="43"/>
        <v>3120.78</v>
      </c>
      <c r="G2798" s="1027">
        <v>3083.78</v>
      </c>
      <c r="J2798" s="570" t="s">
        <v>5368</v>
      </c>
      <c r="K2798" s="645">
        <f>IFERROR(VLOOKUP(J2798,REAJUSTE!A:Y,25,FALSE),"")</f>
        <v>1.012</v>
      </c>
    </row>
    <row r="2799" spans="1:11" ht="18" x14ac:dyDescent="0.25">
      <c r="A2799" s="1025">
        <v>2003736</v>
      </c>
      <c r="B2799" s="1026" t="s">
        <v>8323</v>
      </c>
      <c r="C2799" s="1025" t="s">
        <v>5022</v>
      </c>
      <c r="D2799" s="577">
        <f t="shared" si="43"/>
        <v>4662.4799999999996</v>
      </c>
      <c r="G2799" s="1027">
        <v>4607.2</v>
      </c>
      <c r="J2799" s="570" t="s">
        <v>5368</v>
      </c>
      <c r="K2799" s="645">
        <f>IFERROR(VLOOKUP(J2799,REAJUSTE!A:Y,25,FALSE),"")</f>
        <v>1.012</v>
      </c>
    </row>
    <row r="2800" spans="1:11" ht="18" x14ac:dyDescent="0.25">
      <c r="A2800" s="1025">
        <v>2003735</v>
      </c>
      <c r="B2800" s="1026" t="s">
        <v>8324</v>
      </c>
      <c r="C2800" s="1025" t="s">
        <v>5022</v>
      </c>
      <c r="D2800" s="577">
        <f t="shared" si="43"/>
        <v>4240.16</v>
      </c>
      <c r="G2800" s="1027">
        <v>4189.8900000000003</v>
      </c>
      <c r="J2800" s="570" t="s">
        <v>5368</v>
      </c>
      <c r="K2800" s="645">
        <f>IFERROR(VLOOKUP(J2800,REAJUSTE!A:Y,25,FALSE),"")</f>
        <v>1.012</v>
      </c>
    </row>
    <row r="2801" spans="1:11" ht="18" x14ac:dyDescent="0.25">
      <c r="A2801" s="1025">
        <v>2003738</v>
      </c>
      <c r="B2801" s="1026" t="s">
        <v>8325</v>
      </c>
      <c r="C2801" s="1025" t="s">
        <v>5022</v>
      </c>
      <c r="D2801" s="577">
        <f t="shared" si="43"/>
        <v>4617.4799999999996</v>
      </c>
      <c r="G2801" s="1027">
        <v>4562.7299999999996</v>
      </c>
      <c r="J2801" s="570" t="s">
        <v>5368</v>
      </c>
      <c r="K2801" s="645">
        <f>IFERROR(VLOOKUP(J2801,REAJUSTE!A:Y,25,FALSE),"")</f>
        <v>1.012</v>
      </c>
    </row>
    <row r="2802" spans="1:11" ht="18" x14ac:dyDescent="0.25">
      <c r="A2802" s="1025">
        <v>2003737</v>
      </c>
      <c r="B2802" s="1026" t="s">
        <v>8326</v>
      </c>
      <c r="C2802" s="1025" t="s">
        <v>5022</v>
      </c>
      <c r="D2802" s="577">
        <f t="shared" si="43"/>
        <v>4210.1899999999996</v>
      </c>
      <c r="G2802" s="1027">
        <v>4160.2700000000004</v>
      </c>
      <c r="J2802" s="570" t="s">
        <v>5368</v>
      </c>
      <c r="K2802" s="645">
        <f>IFERROR(VLOOKUP(J2802,REAJUSTE!A:Y,25,FALSE),"")</f>
        <v>1.012</v>
      </c>
    </row>
    <row r="2803" spans="1:11" ht="18" x14ac:dyDescent="0.25">
      <c r="A2803" s="1025">
        <v>2003740</v>
      </c>
      <c r="B2803" s="1026" t="s">
        <v>8327</v>
      </c>
      <c r="C2803" s="1025" t="s">
        <v>5022</v>
      </c>
      <c r="D2803" s="577">
        <f t="shared" si="43"/>
        <v>4576.9799999999996</v>
      </c>
      <c r="G2803" s="1027">
        <v>4522.71</v>
      </c>
      <c r="J2803" s="570" t="s">
        <v>5368</v>
      </c>
      <c r="K2803" s="645">
        <f>IFERROR(VLOOKUP(J2803,REAJUSTE!A:Y,25,FALSE),"")</f>
        <v>1.012</v>
      </c>
    </row>
    <row r="2804" spans="1:11" ht="18" x14ac:dyDescent="0.25">
      <c r="A2804" s="1025">
        <v>2003739</v>
      </c>
      <c r="B2804" s="1026" t="s">
        <v>8328</v>
      </c>
      <c r="C2804" s="1025" t="s">
        <v>5022</v>
      </c>
      <c r="D2804" s="577">
        <f t="shared" si="43"/>
        <v>4183.22</v>
      </c>
      <c r="G2804" s="1027">
        <v>4133.62</v>
      </c>
      <c r="J2804" s="570" t="s">
        <v>5368</v>
      </c>
      <c r="K2804" s="645">
        <f>IFERROR(VLOOKUP(J2804,REAJUSTE!A:Y,25,FALSE),"")</f>
        <v>1.012</v>
      </c>
    </row>
    <row r="2805" spans="1:11" ht="18" x14ac:dyDescent="0.25">
      <c r="A2805" s="1025">
        <v>2003742</v>
      </c>
      <c r="B2805" s="1026" t="s">
        <v>8329</v>
      </c>
      <c r="C2805" s="1025" t="s">
        <v>5022</v>
      </c>
      <c r="D2805" s="577">
        <f t="shared" si="43"/>
        <v>4707.49</v>
      </c>
      <c r="G2805" s="1027">
        <v>4651.67</v>
      </c>
      <c r="J2805" s="570" t="s">
        <v>5368</v>
      </c>
      <c r="K2805" s="645">
        <f>IFERROR(VLOOKUP(J2805,REAJUSTE!A:Y,25,FALSE),"")</f>
        <v>1.012</v>
      </c>
    </row>
    <row r="2806" spans="1:11" ht="18" x14ac:dyDescent="0.25">
      <c r="A2806" s="1025">
        <v>2003741</v>
      </c>
      <c r="B2806" s="1026" t="s">
        <v>8330</v>
      </c>
      <c r="C2806" s="1025" t="s">
        <v>5022</v>
      </c>
      <c r="D2806" s="577">
        <f t="shared" si="43"/>
        <v>4270.13</v>
      </c>
      <c r="G2806" s="1027">
        <v>4219.5</v>
      </c>
      <c r="J2806" s="570" t="s">
        <v>5368</v>
      </c>
      <c r="K2806" s="645">
        <f>IFERROR(VLOOKUP(J2806,REAJUSTE!A:Y,25,FALSE),"")</f>
        <v>1.012</v>
      </c>
    </row>
    <row r="2807" spans="1:11" ht="18" x14ac:dyDescent="0.25">
      <c r="A2807" s="1025">
        <v>2003744</v>
      </c>
      <c r="B2807" s="1026" t="s">
        <v>8331</v>
      </c>
      <c r="C2807" s="1025" t="s">
        <v>5022</v>
      </c>
      <c r="D2807" s="577">
        <f t="shared" si="43"/>
        <v>5610.06</v>
      </c>
      <c r="G2807" s="1027">
        <v>5543.54</v>
      </c>
      <c r="J2807" s="570" t="s">
        <v>5368</v>
      </c>
      <c r="K2807" s="645">
        <f>IFERROR(VLOOKUP(J2807,REAJUSTE!A:Y,25,FALSE),"")</f>
        <v>1.012</v>
      </c>
    </row>
    <row r="2808" spans="1:11" ht="18" x14ac:dyDescent="0.25">
      <c r="A2808" s="1025">
        <v>2003743</v>
      </c>
      <c r="B2808" s="1026" t="s">
        <v>8332</v>
      </c>
      <c r="C2808" s="1025" t="s">
        <v>5022</v>
      </c>
      <c r="D2808" s="577">
        <f t="shared" si="43"/>
        <v>5105.08</v>
      </c>
      <c r="G2808" s="1027">
        <v>5044.55</v>
      </c>
      <c r="J2808" s="570" t="s">
        <v>5368</v>
      </c>
      <c r="K2808" s="645">
        <f>IFERROR(VLOOKUP(J2808,REAJUSTE!A:Y,25,FALSE),"")</f>
        <v>1.012</v>
      </c>
    </row>
    <row r="2809" spans="1:11" ht="18" x14ac:dyDescent="0.25">
      <c r="A2809" s="1025">
        <v>2003746</v>
      </c>
      <c r="B2809" s="1026" t="s">
        <v>8333</v>
      </c>
      <c r="C2809" s="1025" t="s">
        <v>5022</v>
      </c>
      <c r="D2809" s="577">
        <f t="shared" si="43"/>
        <v>5565.05</v>
      </c>
      <c r="G2809" s="1027">
        <v>5499.07</v>
      </c>
      <c r="J2809" s="570" t="s">
        <v>5368</v>
      </c>
      <c r="K2809" s="645">
        <f>IFERROR(VLOOKUP(J2809,REAJUSTE!A:Y,25,FALSE),"")</f>
        <v>1.012</v>
      </c>
    </row>
    <row r="2810" spans="1:11" ht="18" x14ac:dyDescent="0.25">
      <c r="A2810" s="1025">
        <v>2003745</v>
      </c>
      <c r="B2810" s="1026" t="s">
        <v>8334</v>
      </c>
      <c r="C2810" s="1025" t="s">
        <v>5022</v>
      </c>
      <c r="D2810" s="577">
        <f t="shared" si="43"/>
        <v>5075.1000000000004</v>
      </c>
      <c r="G2810" s="1027">
        <v>5014.93</v>
      </c>
      <c r="J2810" s="570" t="s">
        <v>5368</v>
      </c>
      <c r="K2810" s="645">
        <f>IFERROR(VLOOKUP(J2810,REAJUSTE!A:Y,25,FALSE),"")</f>
        <v>1.012</v>
      </c>
    </row>
    <row r="2811" spans="1:11" ht="18" x14ac:dyDescent="0.25">
      <c r="A2811" s="1025">
        <v>2003748</v>
      </c>
      <c r="B2811" s="1026" t="s">
        <v>8335</v>
      </c>
      <c r="C2811" s="1025" t="s">
        <v>5022</v>
      </c>
      <c r="D2811" s="577">
        <f t="shared" si="43"/>
        <v>5524.55</v>
      </c>
      <c r="G2811" s="1027">
        <v>5459.05</v>
      </c>
      <c r="J2811" s="570" t="s">
        <v>5368</v>
      </c>
      <c r="K2811" s="645">
        <f>IFERROR(VLOOKUP(J2811,REAJUSTE!A:Y,25,FALSE),"")</f>
        <v>1.012</v>
      </c>
    </row>
    <row r="2812" spans="1:11" ht="18" x14ac:dyDescent="0.25">
      <c r="A2812" s="1025">
        <v>2003747</v>
      </c>
      <c r="B2812" s="1026" t="s">
        <v>8336</v>
      </c>
      <c r="C2812" s="1025" t="s">
        <v>5022</v>
      </c>
      <c r="D2812" s="577">
        <f t="shared" si="43"/>
        <v>5048.12</v>
      </c>
      <c r="G2812" s="1027">
        <v>4988.2700000000004</v>
      </c>
      <c r="J2812" s="570" t="s">
        <v>5368</v>
      </c>
      <c r="K2812" s="645">
        <f>IFERROR(VLOOKUP(J2812,REAJUSTE!A:Y,25,FALSE),"")</f>
        <v>1.012</v>
      </c>
    </row>
    <row r="2813" spans="1:11" ht="18" x14ac:dyDescent="0.25">
      <c r="A2813" s="1025">
        <v>2003750</v>
      </c>
      <c r="B2813" s="1026" t="s">
        <v>8337</v>
      </c>
      <c r="C2813" s="1025" t="s">
        <v>5022</v>
      </c>
      <c r="D2813" s="577">
        <f t="shared" si="43"/>
        <v>5475.06</v>
      </c>
      <c r="G2813" s="1027">
        <v>5410.14</v>
      </c>
      <c r="J2813" s="570" t="s">
        <v>5368</v>
      </c>
      <c r="K2813" s="645">
        <f>IFERROR(VLOOKUP(J2813,REAJUSTE!A:Y,25,FALSE),"")</f>
        <v>1.012</v>
      </c>
    </row>
    <row r="2814" spans="1:11" ht="18" x14ac:dyDescent="0.25">
      <c r="A2814" s="1025">
        <v>2003749</v>
      </c>
      <c r="B2814" s="1026" t="s">
        <v>8338</v>
      </c>
      <c r="C2814" s="1025" t="s">
        <v>5022</v>
      </c>
      <c r="D2814" s="577">
        <f t="shared" si="43"/>
        <v>5015.16</v>
      </c>
      <c r="G2814" s="1027">
        <v>4955.7</v>
      </c>
      <c r="J2814" s="570" t="s">
        <v>5368</v>
      </c>
      <c r="K2814" s="645">
        <f>IFERROR(VLOOKUP(J2814,REAJUSTE!A:Y,25,FALSE),"")</f>
        <v>1.012</v>
      </c>
    </row>
    <row r="2815" spans="1:11" ht="18" x14ac:dyDescent="0.25">
      <c r="A2815" s="1025">
        <v>2003752</v>
      </c>
      <c r="B2815" s="1026" t="s">
        <v>8339</v>
      </c>
      <c r="C2815" s="1025" t="s">
        <v>5022</v>
      </c>
      <c r="D2815" s="577">
        <f t="shared" si="43"/>
        <v>6777.05</v>
      </c>
      <c r="G2815" s="1027">
        <v>6696.69</v>
      </c>
      <c r="J2815" s="570" t="s">
        <v>5368</v>
      </c>
      <c r="K2815" s="645">
        <f>IFERROR(VLOOKUP(J2815,REAJUSTE!A:Y,25,FALSE),"")</f>
        <v>1.012</v>
      </c>
    </row>
    <row r="2816" spans="1:11" ht="18" x14ac:dyDescent="0.25">
      <c r="A2816" s="1025">
        <v>2003751</v>
      </c>
      <c r="B2816" s="1026" t="s">
        <v>8340</v>
      </c>
      <c r="C2816" s="1025" t="s">
        <v>5022</v>
      </c>
      <c r="D2816" s="577">
        <f t="shared" si="43"/>
        <v>6189.4</v>
      </c>
      <c r="G2816" s="1027">
        <v>6116.01</v>
      </c>
      <c r="J2816" s="570" t="s">
        <v>5368</v>
      </c>
      <c r="K2816" s="645">
        <f>IFERROR(VLOOKUP(J2816,REAJUSTE!A:Y,25,FALSE),"")</f>
        <v>1.012</v>
      </c>
    </row>
    <row r="2817" spans="1:11" ht="18" x14ac:dyDescent="0.25">
      <c r="A2817" s="1025">
        <v>2003754</v>
      </c>
      <c r="B2817" s="1026" t="s">
        <v>8341</v>
      </c>
      <c r="C2817" s="1025" t="s">
        <v>5022</v>
      </c>
      <c r="D2817" s="577">
        <f t="shared" si="43"/>
        <v>6732.04</v>
      </c>
      <c r="G2817" s="1027">
        <v>6652.22</v>
      </c>
      <c r="J2817" s="570" t="s">
        <v>5368</v>
      </c>
      <c r="K2817" s="645">
        <f>IFERROR(VLOOKUP(J2817,REAJUSTE!A:Y,25,FALSE),"")</f>
        <v>1.012</v>
      </c>
    </row>
    <row r="2818" spans="1:11" ht="18" x14ac:dyDescent="0.25">
      <c r="A2818" s="1025">
        <v>2003753</v>
      </c>
      <c r="B2818" s="1026" t="s">
        <v>8342</v>
      </c>
      <c r="C2818" s="1025" t="s">
        <v>5022</v>
      </c>
      <c r="D2818" s="577">
        <f t="shared" si="43"/>
        <v>6159.43</v>
      </c>
      <c r="G2818" s="1027">
        <v>6086.4</v>
      </c>
      <c r="J2818" s="570" t="s">
        <v>5368</v>
      </c>
      <c r="K2818" s="645">
        <f>IFERROR(VLOOKUP(J2818,REAJUSTE!A:Y,25,FALSE),"")</f>
        <v>1.012</v>
      </c>
    </row>
    <row r="2819" spans="1:11" ht="18" x14ac:dyDescent="0.25">
      <c r="A2819" s="1025">
        <v>2003756</v>
      </c>
      <c r="B2819" s="1026" t="s">
        <v>8343</v>
      </c>
      <c r="C2819" s="1025" t="s">
        <v>5022</v>
      </c>
      <c r="D2819" s="577">
        <f t="shared" si="43"/>
        <v>6691.54</v>
      </c>
      <c r="G2819" s="1027">
        <v>6612.2</v>
      </c>
      <c r="J2819" s="570" t="s">
        <v>5368</v>
      </c>
      <c r="K2819" s="645">
        <f>IFERROR(VLOOKUP(J2819,REAJUSTE!A:Y,25,FALSE),"")</f>
        <v>1.012</v>
      </c>
    </row>
    <row r="2820" spans="1:11" ht="18" x14ac:dyDescent="0.25">
      <c r="A2820" s="1025">
        <v>2003755</v>
      </c>
      <c r="B2820" s="1026" t="s">
        <v>8344</v>
      </c>
      <c r="C2820" s="1025" t="s">
        <v>5022</v>
      </c>
      <c r="D2820" s="577">
        <f t="shared" si="43"/>
        <v>6132.45</v>
      </c>
      <c r="G2820" s="1027">
        <v>6059.74</v>
      </c>
      <c r="J2820" s="570" t="s">
        <v>5368</v>
      </c>
      <c r="K2820" s="645">
        <f>IFERROR(VLOOKUP(J2820,REAJUSTE!A:Y,25,FALSE),"")</f>
        <v>1.012</v>
      </c>
    </row>
    <row r="2821" spans="1:11" ht="18" x14ac:dyDescent="0.25">
      <c r="A2821" s="1025">
        <v>2003758</v>
      </c>
      <c r="B2821" s="1026" t="s">
        <v>8345</v>
      </c>
      <c r="C2821" s="1025" t="s">
        <v>5022</v>
      </c>
      <c r="D2821" s="577">
        <f t="shared" si="43"/>
        <v>6642.03</v>
      </c>
      <c r="G2821" s="1027">
        <v>6563.28</v>
      </c>
      <c r="J2821" s="570" t="s">
        <v>5368</v>
      </c>
      <c r="K2821" s="645">
        <f>IFERROR(VLOOKUP(J2821,REAJUSTE!A:Y,25,FALSE),"")</f>
        <v>1.012</v>
      </c>
    </row>
    <row r="2822" spans="1:11" ht="18" x14ac:dyDescent="0.25">
      <c r="A2822" s="1025">
        <v>2003757</v>
      </c>
      <c r="B2822" s="1026" t="s">
        <v>8346</v>
      </c>
      <c r="C2822" s="1025" t="s">
        <v>5022</v>
      </c>
      <c r="D2822" s="577">
        <f t="shared" si="43"/>
        <v>6099.48</v>
      </c>
      <c r="G2822" s="1027">
        <v>6027.16</v>
      </c>
      <c r="J2822" s="570" t="s">
        <v>5368</v>
      </c>
      <c r="K2822" s="645">
        <f>IFERROR(VLOOKUP(J2822,REAJUSTE!A:Y,25,FALSE),"")</f>
        <v>1.012</v>
      </c>
    </row>
    <row r="2823" spans="1:11" ht="18" x14ac:dyDescent="0.25">
      <c r="A2823" s="1025">
        <v>2003760</v>
      </c>
      <c r="B2823" s="1026" t="s">
        <v>8347</v>
      </c>
      <c r="C2823" s="1025" t="s">
        <v>5022</v>
      </c>
      <c r="D2823" s="577">
        <f t="shared" si="43"/>
        <v>6778.46</v>
      </c>
      <c r="G2823" s="1027">
        <v>6698.09</v>
      </c>
      <c r="J2823" s="570" t="s">
        <v>5368</v>
      </c>
      <c r="K2823" s="645">
        <f>IFERROR(VLOOKUP(J2823,REAJUSTE!A:Y,25,FALSE),"")</f>
        <v>1.012</v>
      </c>
    </row>
    <row r="2824" spans="1:11" ht="18" x14ac:dyDescent="0.25">
      <c r="A2824" s="1025">
        <v>2003759</v>
      </c>
      <c r="B2824" s="1026" t="s">
        <v>8348</v>
      </c>
      <c r="C2824" s="1025" t="s">
        <v>5022</v>
      </c>
      <c r="D2824" s="577">
        <f t="shared" si="43"/>
        <v>6438.8</v>
      </c>
      <c r="G2824" s="1027">
        <v>6362.46</v>
      </c>
      <c r="J2824" s="570" t="s">
        <v>5368</v>
      </c>
      <c r="K2824" s="645">
        <f>IFERROR(VLOOKUP(J2824,REAJUSTE!A:Y,25,FALSE),"")</f>
        <v>1.012</v>
      </c>
    </row>
    <row r="2825" spans="1:11" ht="18" x14ac:dyDescent="0.25">
      <c r="A2825" s="1025">
        <v>2003762</v>
      </c>
      <c r="B2825" s="1026" t="s">
        <v>8349</v>
      </c>
      <c r="C2825" s="1025" t="s">
        <v>5022</v>
      </c>
      <c r="D2825" s="577">
        <f t="shared" si="43"/>
        <v>7723.5</v>
      </c>
      <c r="G2825" s="1027">
        <v>7631.92</v>
      </c>
      <c r="J2825" s="570" t="s">
        <v>5368</v>
      </c>
      <c r="K2825" s="645">
        <f>IFERROR(VLOOKUP(J2825,REAJUSTE!A:Y,25,FALSE),"")</f>
        <v>1.012</v>
      </c>
    </row>
    <row r="2826" spans="1:11" ht="18" x14ac:dyDescent="0.25">
      <c r="A2826" s="1025">
        <v>2003761</v>
      </c>
      <c r="B2826" s="1026" t="s">
        <v>8350</v>
      </c>
      <c r="C2826" s="1025" t="s">
        <v>5022</v>
      </c>
      <c r="D2826" s="577">
        <f t="shared" ref="D2826:D2889" si="44">TRUNC(G2826*K2826,2)</f>
        <v>7068.23</v>
      </c>
      <c r="G2826" s="1027">
        <v>6984.42</v>
      </c>
      <c r="J2826" s="570" t="s">
        <v>5368</v>
      </c>
      <c r="K2826" s="645">
        <f>IFERROR(VLOOKUP(J2826,REAJUSTE!A:Y,25,FALSE),"")</f>
        <v>1.012</v>
      </c>
    </row>
    <row r="2827" spans="1:11" ht="18" x14ac:dyDescent="0.25">
      <c r="A2827" s="1025">
        <v>2003764</v>
      </c>
      <c r="B2827" s="1026" t="s">
        <v>8351</v>
      </c>
      <c r="C2827" s="1025" t="s">
        <v>5022</v>
      </c>
      <c r="D2827" s="577">
        <f t="shared" si="44"/>
        <v>7683</v>
      </c>
      <c r="G2827" s="1027">
        <v>7591.9</v>
      </c>
      <c r="J2827" s="570" t="s">
        <v>5368</v>
      </c>
      <c r="K2827" s="645">
        <f>IFERROR(VLOOKUP(J2827,REAJUSTE!A:Y,25,FALSE),"")</f>
        <v>1.012</v>
      </c>
    </row>
    <row r="2828" spans="1:11" ht="18" x14ac:dyDescent="0.25">
      <c r="A2828" s="1025">
        <v>2003763</v>
      </c>
      <c r="B2828" s="1026" t="s">
        <v>8352</v>
      </c>
      <c r="C2828" s="1025" t="s">
        <v>5022</v>
      </c>
      <c r="D2828" s="577">
        <f t="shared" si="44"/>
        <v>7041.25</v>
      </c>
      <c r="G2828" s="1027">
        <v>6957.76</v>
      </c>
      <c r="J2828" s="570" t="s">
        <v>5368</v>
      </c>
      <c r="K2828" s="645">
        <f>IFERROR(VLOOKUP(J2828,REAJUSTE!A:Y,25,FALSE),"")</f>
        <v>1.012</v>
      </c>
    </row>
    <row r="2829" spans="1:11" ht="18" x14ac:dyDescent="0.25">
      <c r="A2829" s="1025">
        <v>2003766</v>
      </c>
      <c r="B2829" s="1026" t="s">
        <v>8353</v>
      </c>
      <c r="C2829" s="1025" t="s">
        <v>5022</v>
      </c>
      <c r="D2829" s="577">
        <f t="shared" si="44"/>
        <v>7633.49</v>
      </c>
      <c r="G2829" s="1027">
        <v>7542.98</v>
      </c>
      <c r="J2829" s="570" t="s">
        <v>5368</v>
      </c>
      <c r="K2829" s="645">
        <f>IFERROR(VLOOKUP(J2829,REAJUSTE!A:Y,25,FALSE),"")</f>
        <v>1.012</v>
      </c>
    </row>
    <row r="2830" spans="1:11" ht="18" x14ac:dyDescent="0.25">
      <c r="A2830" s="1025">
        <v>2003765</v>
      </c>
      <c r="B2830" s="1026" t="s">
        <v>8354</v>
      </c>
      <c r="C2830" s="1025" t="s">
        <v>5022</v>
      </c>
      <c r="D2830" s="577">
        <f t="shared" si="44"/>
        <v>7008.28</v>
      </c>
      <c r="G2830" s="1027">
        <v>6925.18</v>
      </c>
      <c r="J2830" s="570" t="s">
        <v>5368</v>
      </c>
      <c r="K2830" s="645">
        <f>IFERROR(VLOOKUP(J2830,REAJUSTE!A:Y,25,FALSE),"")</f>
        <v>1.012</v>
      </c>
    </row>
    <row r="2831" spans="1:11" ht="18" x14ac:dyDescent="0.25">
      <c r="A2831" s="1025">
        <v>2003642</v>
      </c>
      <c r="B2831" s="1026" t="s">
        <v>8355</v>
      </c>
      <c r="C2831" s="1025" t="s">
        <v>5022</v>
      </c>
      <c r="D2831" s="577">
        <f t="shared" si="44"/>
        <v>1598.3</v>
      </c>
      <c r="G2831" s="1027">
        <v>1579.35</v>
      </c>
      <c r="J2831" s="570" t="s">
        <v>5368</v>
      </c>
      <c r="K2831" s="645">
        <f>IFERROR(VLOOKUP(J2831,REAJUSTE!A:Y,25,FALSE),"")</f>
        <v>1.012</v>
      </c>
    </row>
    <row r="2832" spans="1:11" ht="18" x14ac:dyDescent="0.25">
      <c r="A2832" s="1025">
        <v>2003641</v>
      </c>
      <c r="B2832" s="1026" t="s">
        <v>8356</v>
      </c>
      <c r="C2832" s="1025" t="s">
        <v>5022</v>
      </c>
      <c r="D2832" s="577">
        <f t="shared" si="44"/>
        <v>1386.38</v>
      </c>
      <c r="G2832" s="1027">
        <v>1369.95</v>
      </c>
      <c r="J2832" s="570" t="s">
        <v>5368</v>
      </c>
      <c r="K2832" s="645">
        <f>IFERROR(VLOOKUP(J2832,REAJUSTE!A:Y,25,FALSE),"")</f>
        <v>1.012</v>
      </c>
    </row>
    <row r="2833" spans="1:11" ht="18" x14ac:dyDescent="0.25">
      <c r="A2833" s="1025">
        <v>2003644</v>
      </c>
      <c r="B2833" s="1026" t="s">
        <v>8357</v>
      </c>
      <c r="C2833" s="1025" t="s">
        <v>5022</v>
      </c>
      <c r="D2833" s="577">
        <f t="shared" si="44"/>
        <v>1571.3</v>
      </c>
      <c r="G2833" s="1027">
        <v>1552.67</v>
      </c>
      <c r="J2833" s="570" t="s">
        <v>5368</v>
      </c>
      <c r="K2833" s="645">
        <f>IFERROR(VLOOKUP(J2833,REAJUSTE!A:Y,25,FALSE),"")</f>
        <v>1.012</v>
      </c>
    </row>
    <row r="2834" spans="1:11" ht="18" x14ac:dyDescent="0.25">
      <c r="A2834" s="1025">
        <v>2003643</v>
      </c>
      <c r="B2834" s="1026" t="s">
        <v>8358</v>
      </c>
      <c r="C2834" s="1025" t="s">
        <v>5022</v>
      </c>
      <c r="D2834" s="577">
        <f t="shared" si="44"/>
        <v>1368.4</v>
      </c>
      <c r="G2834" s="1027">
        <v>1352.18</v>
      </c>
      <c r="J2834" s="570" t="s">
        <v>5368</v>
      </c>
      <c r="K2834" s="645">
        <f>IFERROR(VLOOKUP(J2834,REAJUSTE!A:Y,25,FALSE),"")</f>
        <v>1.012</v>
      </c>
    </row>
    <row r="2835" spans="1:11" ht="18" x14ac:dyDescent="0.25">
      <c r="A2835" s="1025">
        <v>2003646</v>
      </c>
      <c r="B2835" s="1026" t="s">
        <v>8359</v>
      </c>
      <c r="C2835" s="1025" t="s">
        <v>5022</v>
      </c>
      <c r="D2835" s="577">
        <f t="shared" si="44"/>
        <v>2149.9299999999998</v>
      </c>
      <c r="G2835" s="1027">
        <v>2124.44</v>
      </c>
      <c r="J2835" s="570" t="s">
        <v>5368</v>
      </c>
      <c r="K2835" s="645">
        <f>IFERROR(VLOOKUP(J2835,REAJUSTE!A:Y,25,FALSE),"")</f>
        <v>1.012</v>
      </c>
    </row>
    <row r="2836" spans="1:11" ht="18" x14ac:dyDescent="0.25">
      <c r="A2836" s="1025">
        <v>2003645</v>
      </c>
      <c r="B2836" s="1026" t="s">
        <v>8360</v>
      </c>
      <c r="C2836" s="1025" t="s">
        <v>5022</v>
      </c>
      <c r="D2836" s="577">
        <f t="shared" si="44"/>
        <v>1858.36</v>
      </c>
      <c r="G2836" s="1027">
        <v>1836.33</v>
      </c>
      <c r="J2836" s="570" t="s">
        <v>5368</v>
      </c>
      <c r="K2836" s="645">
        <f>IFERROR(VLOOKUP(J2836,REAJUSTE!A:Y,25,FALSE),"")</f>
        <v>1.012</v>
      </c>
    </row>
    <row r="2837" spans="1:11" ht="18" x14ac:dyDescent="0.25">
      <c r="A2837" s="1025">
        <v>2003648</v>
      </c>
      <c r="B2837" s="1026" t="s">
        <v>8361</v>
      </c>
      <c r="C2837" s="1025" t="s">
        <v>5022</v>
      </c>
      <c r="D2837" s="577">
        <f t="shared" si="44"/>
        <v>2771.81</v>
      </c>
      <c r="G2837" s="1027">
        <v>2738.95</v>
      </c>
      <c r="J2837" s="570" t="s">
        <v>5368</v>
      </c>
      <c r="K2837" s="645">
        <f>IFERROR(VLOOKUP(J2837,REAJUSTE!A:Y,25,FALSE),"")</f>
        <v>1.012</v>
      </c>
    </row>
    <row r="2838" spans="1:11" ht="18" x14ac:dyDescent="0.25">
      <c r="A2838" s="1025">
        <v>2003647</v>
      </c>
      <c r="B2838" s="1026" t="s">
        <v>8362</v>
      </c>
      <c r="C2838" s="1025" t="s">
        <v>5022</v>
      </c>
      <c r="D2838" s="577">
        <f t="shared" si="44"/>
        <v>2405.09</v>
      </c>
      <c r="G2838" s="1027">
        <v>2376.58</v>
      </c>
      <c r="J2838" s="570" t="s">
        <v>5368</v>
      </c>
      <c r="K2838" s="645">
        <f>IFERROR(VLOOKUP(J2838,REAJUSTE!A:Y,25,FALSE),"")</f>
        <v>1.012</v>
      </c>
    </row>
    <row r="2839" spans="1:11" ht="18" x14ac:dyDescent="0.25">
      <c r="A2839" s="1025">
        <v>2003650</v>
      </c>
      <c r="B2839" s="1026" t="s">
        <v>8363</v>
      </c>
      <c r="C2839" s="1025" t="s">
        <v>5022</v>
      </c>
      <c r="D2839" s="577">
        <f t="shared" si="44"/>
        <v>3300.75</v>
      </c>
      <c r="G2839" s="1027">
        <v>3261.62</v>
      </c>
      <c r="J2839" s="570" t="s">
        <v>5368</v>
      </c>
      <c r="K2839" s="645">
        <f>IFERROR(VLOOKUP(J2839,REAJUSTE!A:Y,25,FALSE),"")</f>
        <v>1.012</v>
      </c>
    </row>
    <row r="2840" spans="1:11" ht="18" x14ac:dyDescent="0.25">
      <c r="A2840" s="1025">
        <v>2003649</v>
      </c>
      <c r="B2840" s="1026" t="s">
        <v>8364</v>
      </c>
      <c r="C2840" s="1025" t="s">
        <v>5022</v>
      </c>
      <c r="D2840" s="577">
        <f t="shared" si="44"/>
        <v>2876.94</v>
      </c>
      <c r="G2840" s="1027">
        <v>2842.83</v>
      </c>
      <c r="J2840" s="570" t="s">
        <v>5368</v>
      </c>
      <c r="K2840" s="645">
        <f>IFERROR(VLOOKUP(J2840,REAJUSTE!A:Y,25,FALSE),"")</f>
        <v>1.012</v>
      </c>
    </row>
    <row r="2841" spans="1:11" ht="18" x14ac:dyDescent="0.25">
      <c r="A2841" s="1025">
        <v>2003652</v>
      </c>
      <c r="B2841" s="1026" t="s">
        <v>8365</v>
      </c>
      <c r="C2841" s="1025" t="s">
        <v>5022</v>
      </c>
      <c r="D2841" s="577">
        <f t="shared" si="44"/>
        <v>4240.2299999999996</v>
      </c>
      <c r="G2841" s="1027">
        <v>4189.96</v>
      </c>
      <c r="J2841" s="570" t="s">
        <v>5368</v>
      </c>
      <c r="K2841" s="645">
        <f>IFERROR(VLOOKUP(J2841,REAJUSTE!A:Y,25,FALSE),"")</f>
        <v>1.012</v>
      </c>
    </row>
    <row r="2842" spans="1:11" ht="18" x14ac:dyDescent="0.25">
      <c r="A2842" s="1025">
        <v>2003651</v>
      </c>
      <c r="B2842" s="1026" t="s">
        <v>8366</v>
      </c>
      <c r="C2842" s="1025" t="s">
        <v>5022</v>
      </c>
      <c r="D2842" s="577">
        <f t="shared" si="44"/>
        <v>3727.74</v>
      </c>
      <c r="G2842" s="1027">
        <v>3683.54</v>
      </c>
      <c r="J2842" s="570" t="s">
        <v>5368</v>
      </c>
      <c r="K2842" s="645">
        <f>IFERROR(VLOOKUP(J2842,REAJUSTE!A:Y,25,FALSE),"")</f>
        <v>1.012</v>
      </c>
    </row>
    <row r="2843" spans="1:11" ht="18" x14ac:dyDescent="0.25">
      <c r="A2843" s="1025">
        <v>2003654</v>
      </c>
      <c r="B2843" s="1026" t="s">
        <v>8367</v>
      </c>
      <c r="C2843" s="1025" t="s">
        <v>5022</v>
      </c>
      <c r="D2843" s="577">
        <f t="shared" si="44"/>
        <v>1910.69</v>
      </c>
      <c r="G2843" s="1027">
        <v>1888.04</v>
      </c>
      <c r="J2843" s="570" t="s">
        <v>5368</v>
      </c>
      <c r="K2843" s="645">
        <f>IFERROR(VLOOKUP(J2843,REAJUSTE!A:Y,25,FALSE),"")</f>
        <v>1.012</v>
      </c>
    </row>
    <row r="2844" spans="1:11" ht="18" x14ac:dyDescent="0.25">
      <c r="A2844" s="1025">
        <v>2003653</v>
      </c>
      <c r="B2844" s="1026" t="s">
        <v>8368</v>
      </c>
      <c r="C2844" s="1025" t="s">
        <v>5022</v>
      </c>
      <c r="D2844" s="577">
        <f t="shared" si="44"/>
        <v>1658.2</v>
      </c>
      <c r="G2844" s="1027">
        <v>1638.54</v>
      </c>
      <c r="J2844" s="570" t="s">
        <v>5368</v>
      </c>
      <c r="K2844" s="645">
        <f>IFERROR(VLOOKUP(J2844,REAJUSTE!A:Y,25,FALSE),"")</f>
        <v>1.012</v>
      </c>
    </row>
    <row r="2845" spans="1:11" ht="18" x14ac:dyDescent="0.25">
      <c r="A2845" s="1025">
        <v>2003656</v>
      </c>
      <c r="B2845" s="1026" t="s">
        <v>8369</v>
      </c>
      <c r="C2845" s="1025" t="s">
        <v>5022</v>
      </c>
      <c r="D2845" s="577">
        <f t="shared" si="44"/>
        <v>1879.19</v>
      </c>
      <c r="G2845" s="1027">
        <v>1856.91</v>
      </c>
      <c r="J2845" s="570" t="s">
        <v>5368</v>
      </c>
      <c r="K2845" s="645">
        <f>IFERROR(VLOOKUP(J2845,REAJUSTE!A:Y,25,FALSE),"")</f>
        <v>1.012</v>
      </c>
    </row>
    <row r="2846" spans="1:11" ht="18" x14ac:dyDescent="0.25">
      <c r="A2846" s="1025">
        <v>2003655</v>
      </c>
      <c r="B2846" s="1026" t="s">
        <v>8370</v>
      </c>
      <c r="C2846" s="1025" t="s">
        <v>5022</v>
      </c>
      <c r="D2846" s="577">
        <f t="shared" si="44"/>
        <v>1637.22</v>
      </c>
      <c r="G2846" s="1027">
        <v>1617.81</v>
      </c>
      <c r="J2846" s="570" t="s">
        <v>5368</v>
      </c>
      <c r="K2846" s="645">
        <f>IFERROR(VLOOKUP(J2846,REAJUSTE!A:Y,25,FALSE),"")</f>
        <v>1.012</v>
      </c>
    </row>
    <row r="2847" spans="1:11" ht="18" x14ac:dyDescent="0.25">
      <c r="A2847" s="1025">
        <v>2003658</v>
      </c>
      <c r="B2847" s="1026" t="s">
        <v>8371</v>
      </c>
      <c r="C2847" s="1025" t="s">
        <v>5022</v>
      </c>
      <c r="D2847" s="577">
        <f t="shared" si="44"/>
        <v>2508.41</v>
      </c>
      <c r="G2847" s="1027">
        <v>2478.67</v>
      </c>
      <c r="J2847" s="570" t="s">
        <v>5368</v>
      </c>
      <c r="K2847" s="645">
        <f>IFERROR(VLOOKUP(J2847,REAJUSTE!A:Y,25,FALSE),"")</f>
        <v>1.012</v>
      </c>
    </row>
    <row r="2848" spans="1:11" ht="18" x14ac:dyDescent="0.25">
      <c r="A2848" s="1025">
        <v>2003657</v>
      </c>
      <c r="B2848" s="1026" t="s">
        <v>8372</v>
      </c>
      <c r="C2848" s="1025" t="s">
        <v>5022</v>
      </c>
      <c r="D2848" s="577">
        <f t="shared" si="44"/>
        <v>2167.2399999999998</v>
      </c>
      <c r="G2848" s="1027">
        <v>2141.5500000000002</v>
      </c>
      <c r="J2848" s="570" t="s">
        <v>5368</v>
      </c>
      <c r="K2848" s="645">
        <f>IFERROR(VLOOKUP(J2848,REAJUSTE!A:Y,25,FALSE),"")</f>
        <v>1.012</v>
      </c>
    </row>
    <row r="2849" spans="1:11" ht="18" x14ac:dyDescent="0.25">
      <c r="A2849" s="1025">
        <v>2003660</v>
      </c>
      <c r="B2849" s="1026" t="s">
        <v>8373</v>
      </c>
      <c r="C2849" s="1025" t="s">
        <v>5022</v>
      </c>
      <c r="D2849" s="577">
        <f t="shared" si="44"/>
        <v>3154.56</v>
      </c>
      <c r="G2849" s="1027">
        <v>3117.16</v>
      </c>
      <c r="J2849" s="570" t="s">
        <v>5368</v>
      </c>
      <c r="K2849" s="645">
        <f>IFERROR(VLOOKUP(J2849,REAJUSTE!A:Y,25,FALSE),"")</f>
        <v>1.012</v>
      </c>
    </row>
    <row r="2850" spans="1:11" ht="18" x14ac:dyDescent="0.25">
      <c r="A2850" s="1025">
        <v>2003659</v>
      </c>
      <c r="B2850" s="1026" t="s">
        <v>8374</v>
      </c>
      <c r="C2850" s="1025" t="s">
        <v>5022</v>
      </c>
      <c r="D2850" s="577">
        <f t="shared" si="44"/>
        <v>2735.25</v>
      </c>
      <c r="G2850" s="1027">
        <v>2702.82</v>
      </c>
      <c r="J2850" s="570" t="s">
        <v>5368</v>
      </c>
      <c r="K2850" s="645">
        <f>IFERROR(VLOOKUP(J2850,REAJUSTE!A:Y,25,FALSE),"")</f>
        <v>1.012</v>
      </c>
    </row>
    <row r="2851" spans="1:11" ht="18" x14ac:dyDescent="0.25">
      <c r="A2851" s="1025">
        <v>2003662</v>
      </c>
      <c r="B2851" s="1026" t="s">
        <v>8375</v>
      </c>
      <c r="C2851" s="1025" t="s">
        <v>5022</v>
      </c>
      <c r="D2851" s="577">
        <f t="shared" si="44"/>
        <v>3712.28</v>
      </c>
      <c r="G2851" s="1027">
        <v>3668.27</v>
      </c>
      <c r="J2851" s="570" t="s">
        <v>5368</v>
      </c>
      <c r="K2851" s="645">
        <f>IFERROR(VLOOKUP(J2851,REAJUSTE!A:Y,25,FALSE),"")</f>
        <v>1.012</v>
      </c>
    </row>
    <row r="2852" spans="1:11" ht="18" x14ac:dyDescent="0.25">
      <c r="A2852" s="1025">
        <v>2003661</v>
      </c>
      <c r="B2852" s="1026" t="s">
        <v>8376</v>
      </c>
      <c r="C2852" s="1025" t="s">
        <v>5022</v>
      </c>
      <c r="D2852" s="577">
        <f t="shared" si="44"/>
        <v>3231.35</v>
      </c>
      <c r="G2852" s="1027">
        <v>3193.04</v>
      </c>
      <c r="J2852" s="570" t="s">
        <v>5368</v>
      </c>
      <c r="K2852" s="645">
        <f>IFERROR(VLOOKUP(J2852,REAJUSTE!A:Y,25,FALSE),"")</f>
        <v>1.012</v>
      </c>
    </row>
    <row r="2853" spans="1:11" ht="18" x14ac:dyDescent="0.25">
      <c r="A2853" s="1025">
        <v>2003664</v>
      </c>
      <c r="B2853" s="1026" t="s">
        <v>8377</v>
      </c>
      <c r="C2853" s="1025" t="s">
        <v>5022</v>
      </c>
      <c r="D2853" s="577">
        <f t="shared" si="44"/>
        <v>4586.6099999999997</v>
      </c>
      <c r="G2853" s="1027">
        <v>4532.2299999999996</v>
      </c>
      <c r="J2853" s="570" t="s">
        <v>5368</v>
      </c>
      <c r="K2853" s="645">
        <f>IFERROR(VLOOKUP(J2853,REAJUSTE!A:Y,25,FALSE),"")</f>
        <v>1.012</v>
      </c>
    </row>
    <row r="2854" spans="1:11" ht="18" x14ac:dyDescent="0.25">
      <c r="A2854" s="1025">
        <v>2003663</v>
      </c>
      <c r="B2854" s="1026" t="s">
        <v>8378</v>
      </c>
      <c r="C2854" s="1025" t="s">
        <v>5022</v>
      </c>
      <c r="D2854" s="577">
        <f t="shared" si="44"/>
        <v>4012.5</v>
      </c>
      <c r="G2854" s="1027">
        <v>3964.93</v>
      </c>
      <c r="J2854" s="570" t="s">
        <v>5368</v>
      </c>
      <c r="K2854" s="645">
        <f>IFERROR(VLOOKUP(J2854,REAJUSTE!A:Y,25,FALSE),"")</f>
        <v>1.012</v>
      </c>
    </row>
    <row r="2855" spans="1:11" ht="18" x14ac:dyDescent="0.25">
      <c r="A2855" s="1025">
        <v>2003666</v>
      </c>
      <c r="B2855" s="1026" t="s">
        <v>8379</v>
      </c>
      <c r="C2855" s="1025" t="s">
        <v>5022</v>
      </c>
      <c r="D2855" s="577">
        <f t="shared" si="44"/>
        <v>2227.59</v>
      </c>
      <c r="G2855" s="1027">
        <v>2201.1799999999998</v>
      </c>
      <c r="J2855" s="570" t="s">
        <v>5368</v>
      </c>
      <c r="K2855" s="645">
        <f>IFERROR(VLOOKUP(J2855,REAJUSTE!A:Y,25,FALSE),"")</f>
        <v>1.012</v>
      </c>
    </row>
    <row r="2856" spans="1:11" ht="18" x14ac:dyDescent="0.25">
      <c r="A2856" s="1025">
        <v>2003665</v>
      </c>
      <c r="B2856" s="1026" t="s">
        <v>8380</v>
      </c>
      <c r="C2856" s="1025" t="s">
        <v>5022</v>
      </c>
      <c r="D2856" s="577">
        <f t="shared" si="44"/>
        <v>1933.02</v>
      </c>
      <c r="G2856" s="1027">
        <v>1910.1</v>
      </c>
      <c r="J2856" s="570" t="s">
        <v>5368</v>
      </c>
      <c r="K2856" s="645">
        <f>IFERROR(VLOOKUP(J2856,REAJUSTE!A:Y,25,FALSE),"")</f>
        <v>1.012</v>
      </c>
    </row>
    <row r="2857" spans="1:11" ht="18" x14ac:dyDescent="0.25">
      <c r="A2857" s="1025">
        <v>2003668</v>
      </c>
      <c r="B2857" s="1026" t="s">
        <v>8381</v>
      </c>
      <c r="C2857" s="1025" t="s">
        <v>5022</v>
      </c>
      <c r="D2857" s="577">
        <f t="shared" si="44"/>
        <v>2200.58</v>
      </c>
      <c r="G2857" s="1027">
        <v>2174.4899999999998</v>
      </c>
      <c r="J2857" s="570" t="s">
        <v>5368</v>
      </c>
      <c r="K2857" s="645">
        <f>IFERROR(VLOOKUP(J2857,REAJUSTE!A:Y,25,FALSE),"")</f>
        <v>1.012</v>
      </c>
    </row>
    <row r="2858" spans="1:11" ht="18" x14ac:dyDescent="0.25">
      <c r="A2858" s="1025">
        <v>2003667</v>
      </c>
      <c r="B2858" s="1026" t="s">
        <v>8382</v>
      </c>
      <c r="C2858" s="1025" t="s">
        <v>5022</v>
      </c>
      <c r="D2858" s="577">
        <f t="shared" si="44"/>
        <v>1915.03</v>
      </c>
      <c r="G2858" s="1027">
        <v>1892.33</v>
      </c>
      <c r="J2858" s="570" t="s">
        <v>5368</v>
      </c>
      <c r="K2858" s="645">
        <f>IFERROR(VLOOKUP(J2858,REAJUSTE!A:Y,25,FALSE),"")</f>
        <v>1.012</v>
      </c>
    </row>
    <row r="2859" spans="1:11" ht="18" x14ac:dyDescent="0.25">
      <c r="A2859" s="1025">
        <v>2003670</v>
      </c>
      <c r="B2859" s="1026" t="s">
        <v>8383</v>
      </c>
      <c r="C2859" s="1025" t="s">
        <v>5022</v>
      </c>
      <c r="D2859" s="577">
        <f t="shared" si="44"/>
        <v>2880.39</v>
      </c>
      <c r="G2859" s="1027">
        <v>2846.24</v>
      </c>
      <c r="J2859" s="570" t="s">
        <v>5368</v>
      </c>
      <c r="K2859" s="645">
        <f>IFERROR(VLOOKUP(J2859,REAJUSTE!A:Y,25,FALSE),"")</f>
        <v>1.012</v>
      </c>
    </row>
    <row r="2860" spans="1:11" ht="18" x14ac:dyDescent="0.25">
      <c r="A2860" s="1025">
        <v>2003669</v>
      </c>
      <c r="B2860" s="1026" t="s">
        <v>8384</v>
      </c>
      <c r="C2860" s="1025" t="s">
        <v>5022</v>
      </c>
      <c r="D2860" s="577">
        <f t="shared" si="44"/>
        <v>2485.12</v>
      </c>
      <c r="G2860" s="1027">
        <v>2455.66</v>
      </c>
      <c r="J2860" s="570" t="s">
        <v>5368</v>
      </c>
      <c r="K2860" s="645">
        <f>IFERROR(VLOOKUP(J2860,REAJUSTE!A:Y,25,FALSE),"")</f>
        <v>1.012</v>
      </c>
    </row>
    <row r="2861" spans="1:11" ht="18" x14ac:dyDescent="0.25">
      <c r="A2861" s="1025">
        <v>2003672</v>
      </c>
      <c r="B2861" s="1026" t="s">
        <v>8385</v>
      </c>
      <c r="C2861" s="1025" t="s">
        <v>5022</v>
      </c>
      <c r="D2861" s="577">
        <f t="shared" si="44"/>
        <v>3559.82</v>
      </c>
      <c r="G2861" s="1027">
        <v>3517.61</v>
      </c>
      <c r="J2861" s="570" t="s">
        <v>5368</v>
      </c>
      <c r="K2861" s="645">
        <f>IFERROR(VLOOKUP(J2861,REAJUSTE!A:Y,25,FALSE),"")</f>
        <v>1.012</v>
      </c>
    </row>
    <row r="2862" spans="1:11" ht="18" x14ac:dyDescent="0.25">
      <c r="A2862" s="1025">
        <v>2003671</v>
      </c>
      <c r="B2862" s="1026" t="s">
        <v>8386</v>
      </c>
      <c r="C2862" s="1025" t="s">
        <v>5022</v>
      </c>
      <c r="D2862" s="577">
        <f t="shared" si="44"/>
        <v>3080.38</v>
      </c>
      <c r="G2862" s="1027">
        <v>3043.86</v>
      </c>
      <c r="J2862" s="570" t="s">
        <v>5368</v>
      </c>
      <c r="K2862" s="645">
        <f>IFERROR(VLOOKUP(J2862,REAJUSTE!A:Y,25,FALSE),"")</f>
        <v>1.012</v>
      </c>
    </row>
    <row r="2863" spans="1:11" ht="18" x14ac:dyDescent="0.25">
      <c r="A2863" s="1025">
        <v>2003674</v>
      </c>
      <c r="B2863" s="1026" t="s">
        <v>8387</v>
      </c>
      <c r="C2863" s="1025" t="s">
        <v>5022</v>
      </c>
      <c r="D2863" s="577">
        <f t="shared" si="44"/>
        <v>4141.8100000000004</v>
      </c>
      <c r="G2863" s="1027">
        <v>4092.7</v>
      </c>
      <c r="J2863" s="570" t="s">
        <v>5368</v>
      </c>
      <c r="K2863" s="645">
        <f>IFERROR(VLOOKUP(J2863,REAJUSTE!A:Y,25,FALSE),"")</f>
        <v>1.012</v>
      </c>
    </row>
    <row r="2864" spans="1:11" ht="18" x14ac:dyDescent="0.25">
      <c r="A2864" s="1025">
        <v>2003673</v>
      </c>
      <c r="B2864" s="1026" t="s">
        <v>8388</v>
      </c>
      <c r="C2864" s="1025" t="s">
        <v>5022</v>
      </c>
      <c r="D2864" s="577">
        <f t="shared" si="44"/>
        <v>3597.76</v>
      </c>
      <c r="G2864" s="1027">
        <v>3555.1</v>
      </c>
      <c r="J2864" s="570" t="s">
        <v>5368</v>
      </c>
      <c r="K2864" s="645">
        <f>IFERROR(VLOOKUP(J2864,REAJUSTE!A:Y,25,FALSE),"")</f>
        <v>1.012</v>
      </c>
    </row>
    <row r="2865" spans="1:11" ht="18" x14ac:dyDescent="0.25">
      <c r="A2865" s="1025">
        <v>2003676</v>
      </c>
      <c r="B2865" s="1026" t="s">
        <v>8389</v>
      </c>
      <c r="C2865" s="1025" t="s">
        <v>5022</v>
      </c>
      <c r="D2865" s="577">
        <f t="shared" si="44"/>
        <v>5061.55</v>
      </c>
      <c r="G2865" s="1027">
        <v>5001.54</v>
      </c>
      <c r="J2865" s="570" t="s">
        <v>5368</v>
      </c>
      <c r="K2865" s="645">
        <f>IFERROR(VLOOKUP(J2865,REAJUSTE!A:Y,25,FALSE),"")</f>
        <v>1.012</v>
      </c>
    </row>
    <row r="2866" spans="1:11" ht="18" x14ac:dyDescent="0.25">
      <c r="A2866" s="1025">
        <v>2003675</v>
      </c>
      <c r="B2866" s="1026" t="s">
        <v>8390</v>
      </c>
      <c r="C2866" s="1025" t="s">
        <v>5022</v>
      </c>
      <c r="D2866" s="577">
        <f t="shared" si="44"/>
        <v>4416.8</v>
      </c>
      <c r="G2866" s="1027">
        <v>4364.43</v>
      </c>
      <c r="J2866" s="570" t="s">
        <v>5368</v>
      </c>
      <c r="K2866" s="645">
        <f>IFERROR(VLOOKUP(J2866,REAJUSTE!A:Y,25,FALSE),"")</f>
        <v>1.012</v>
      </c>
    </row>
    <row r="2867" spans="1:11" ht="18" x14ac:dyDescent="0.25">
      <c r="A2867" s="1025">
        <v>2003854</v>
      </c>
      <c r="B2867" s="1026" t="s">
        <v>8391</v>
      </c>
      <c r="C2867" s="1025" t="s">
        <v>272</v>
      </c>
      <c r="D2867" s="577">
        <f t="shared" si="44"/>
        <v>145.31</v>
      </c>
      <c r="G2867" s="1027">
        <v>143.59</v>
      </c>
      <c r="J2867" s="570" t="s">
        <v>5368</v>
      </c>
      <c r="K2867" s="645">
        <f>IFERROR(VLOOKUP(J2867,REAJUSTE!A:Y,25,FALSE),"")</f>
        <v>1.012</v>
      </c>
    </row>
    <row r="2868" spans="1:11" ht="18" x14ac:dyDescent="0.25">
      <c r="A2868" s="1025">
        <v>2003855</v>
      </c>
      <c r="B2868" s="1026" t="s">
        <v>8392</v>
      </c>
      <c r="C2868" s="1025" t="s">
        <v>272</v>
      </c>
      <c r="D2868" s="577">
        <f t="shared" si="44"/>
        <v>17.27</v>
      </c>
      <c r="G2868" s="1027">
        <v>17.07</v>
      </c>
      <c r="J2868" s="570" t="s">
        <v>5368</v>
      </c>
      <c r="K2868" s="645">
        <f>IFERROR(VLOOKUP(J2868,REAJUSTE!A:Y,25,FALSE),"")</f>
        <v>1.012</v>
      </c>
    </row>
    <row r="2869" spans="1:11" ht="18" x14ac:dyDescent="0.25">
      <c r="A2869" s="1025">
        <v>2003856</v>
      </c>
      <c r="B2869" s="1026" t="s">
        <v>8393</v>
      </c>
      <c r="C2869" s="1025" t="s">
        <v>272</v>
      </c>
      <c r="D2869" s="577">
        <f t="shared" si="44"/>
        <v>174.95</v>
      </c>
      <c r="G2869" s="1027">
        <v>172.88</v>
      </c>
      <c r="J2869" s="570" t="s">
        <v>5368</v>
      </c>
      <c r="K2869" s="645">
        <f>IFERROR(VLOOKUP(J2869,REAJUSTE!A:Y,25,FALSE),"")</f>
        <v>1.012</v>
      </c>
    </row>
    <row r="2870" spans="1:11" ht="18" x14ac:dyDescent="0.25">
      <c r="A2870" s="1025">
        <v>2003857</v>
      </c>
      <c r="B2870" s="1026" t="s">
        <v>8394</v>
      </c>
      <c r="C2870" s="1025" t="s">
        <v>272</v>
      </c>
      <c r="D2870" s="577">
        <f t="shared" si="44"/>
        <v>69.930000000000007</v>
      </c>
      <c r="G2870" s="1027">
        <v>69.11</v>
      </c>
      <c r="J2870" s="570" t="s">
        <v>5368</v>
      </c>
      <c r="K2870" s="645">
        <f>IFERROR(VLOOKUP(J2870,REAJUSTE!A:Y,25,FALSE),"")</f>
        <v>1.012</v>
      </c>
    </row>
    <row r="2871" spans="1:11" ht="36" x14ac:dyDescent="0.25">
      <c r="A2871" s="1025">
        <v>2019782</v>
      </c>
      <c r="B2871" s="1026" t="s">
        <v>8395</v>
      </c>
      <c r="C2871" s="1025" t="s">
        <v>7</v>
      </c>
      <c r="D2871" s="577">
        <f t="shared" si="44"/>
        <v>1177.31</v>
      </c>
      <c r="G2871" s="1027">
        <v>1163.3499999999999</v>
      </c>
      <c r="J2871" s="570" t="s">
        <v>5368</v>
      </c>
      <c r="K2871" s="645">
        <f>IFERROR(VLOOKUP(J2871,REAJUSTE!A:Y,25,FALSE),"")</f>
        <v>1.012</v>
      </c>
    </row>
    <row r="2872" spans="1:11" ht="36" x14ac:dyDescent="0.25">
      <c r="A2872" s="1025">
        <v>2019783</v>
      </c>
      <c r="B2872" s="1026" t="s">
        <v>8396</v>
      </c>
      <c r="C2872" s="1025" t="s">
        <v>7</v>
      </c>
      <c r="D2872" s="577">
        <f t="shared" si="44"/>
        <v>1843.94</v>
      </c>
      <c r="G2872" s="1027">
        <v>1822.08</v>
      </c>
      <c r="J2872" s="570" t="s">
        <v>5368</v>
      </c>
      <c r="K2872" s="645">
        <f>IFERROR(VLOOKUP(J2872,REAJUSTE!A:Y,25,FALSE),"")</f>
        <v>1.012</v>
      </c>
    </row>
    <row r="2873" spans="1:11" ht="36" x14ac:dyDescent="0.25">
      <c r="A2873" s="1025">
        <v>2019784</v>
      </c>
      <c r="B2873" s="1026" t="s">
        <v>8397</v>
      </c>
      <c r="C2873" s="1025" t="s">
        <v>7</v>
      </c>
      <c r="D2873" s="577">
        <f t="shared" si="44"/>
        <v>2372.06</v>
      </c>
      <c r="G2873" s="1027">
        <v>2343.94</v>
      </c>
      <c r="J2873" s="570" t="s">
        <v>5368</v>
      </c>
      <c r="K2873" s="645">
        <f>IFERROR(VLOOKUP(J2873,REAJUSTE!A:Y,25,FALSE),"")</f>
        <v>1.012</v>
      </c>
    </row>
    <row r="2874" spans="1:11" ht="36" x14ac:dyDescent="0.25">
      <c r="A2874" s="1025">
        <v>2019785</v>
      </c>
      <c r="B2874" s="1026" t="s">
        <v>8398</v>
      </c>
      <c r="C2874" s="1025" t="s">
        <v>7</v>
      </c>
      <c r="D2874" s="577">
        <f t="shared" si="44"/>
        <v>3150.64</v>
      </c>
      <c r="G2874" s="1027">
        <v>3113.29</v>
      </c>
      <c r="J2874" s="570" t="s">
        <v>5368</v>
      </c>
      <c r="K2874" s="645">
        <f>IFERROR(VLOOKUP(J2874,REAJUSTE!A:Y,25,FALSE),"")</f>
        <v>1.012</v>
      </c>
    </row>
    <row r="2875" spans="1:11" ht="36" x14ac:dyDescent="0.25">
      <c r="A2875" s="1025">
        <v>2019776</v>
      </c>
      <c r="B2875" s="1026" t="s">
        <v>8399</v>
      </c>
      <c r="C2875" s="1025" t="s">
        <v>7</v>
      </c>
      <c r="D2875" s="577">
        <f t="shared" si="44"/>
        <v>534.67999999999995</v>
      </c>
      <c r="G2875" s="1027">
        <v>528.34</v>
      </c>
      <c r="J2875" s="570" t="s">
        <v>5368</v>
      </c>
      <c r="K2875" s="645">
        <f>IFERROR(VLOOKUP(J2875,REAJUSTE!A:Y,25,FALSE),"")</f>
        <v>1.012</v>
      </c>
    </row>
    <row r="2876" spans="1:11" ht="36" x14ac:dyDescent="0.25">
      <c r="A2876" s="1025">
        <v>2019777</v>
      </c>
      <c r="B2876" s="1026" t="s">
        <v>8400</v>
      </c>
      <c r="C2876" s="1025" t="s">
        <v>7</v>
      </c>
      <c r="D2876" s="577">
        <f t="shared" si="44"/>
        <v>1385.73</v>
      </c>
      <c r="G2876" s="1027">
        <v>1369.3</v>
      </c>
      <c r="J2876" s="570" t="s">
        <v>5368</v>
      </c>
      <c r="K2876" s="645">
        <f>IFERROR(VLOOKUP(J2876,REAJUSTE!A:Y,25,FALSE),"")</f>
        <v>1.012</v>
      </c>
    </row>
    <row r="2877" spans="1:11" ht="36" x14ac:dyDescent="0.25">
      <c r="A2877" s="1025">
        <v>2019778</v>
      </c>
      <c r="B2877" s="1026" t="s">
        <v>8401</v>
      </c>
      <c r="C2877" s="1025" t="s">
        <v>7</v>
      </c>
      <c r="D2877" s="577">
        <f t="shared" si="44"/>
        <v>2313.71</v>
      </c>
      <c r="G2877" s="1027">
        <v>2286.2800000000002</v>
      </c>
      <c r="J2877" s="570" t="s">
        <v>5368</v>
      </c>
      <c r="K2877" s="645">
        <f>IFERROR(VLOOKUP(J2877,REAJUSTE!A:Y,25,FALSE),"")</f>
        <v>1.012</v>
      </c>
    </row>
    <row r="2878" spans="1:11" ht="36" x14ac:dyDescent="0.25">
      <c r="A2878" s="1025">
        <v>2019779</v>
      </c>
      <c r="B2878" s="1026" t="s">
        <v>8402</v>
      </c>
      <c r="C2878" s="1025" t="s">
        <v>7</v>
      </c>
      <c r="D2878" s="577">
        <f t="shared" si="44"/>
        <v>817.61</v>
      </c>
      <c r="G2878" s="1027">
        <v>807.92</v>
      </c>
      <c r="J2878" s="570" t="s">
        <v>5368</v>
      </c>
      <c r="K2878" s="645">
        <f>IFERROR(VLOOKUP(J2878,REAJUSTE!A:Y,25,FALSE),"")</f>
        <v>1.012</v>
      </c>
    </row>
    <row r="2879" spans="1:11" ht="36" x14ac:dyDescent="0.25">
      <c r="A2879" s="1025">
        <v>2019780</v>
      </c>
      <c r="B2879" s="1026" t="s">
        <v>8403</v>
      </c>
      <c r="C2879" s="1025" t="s">
        <v>7</v>
      </c>
      <c r="D2879" s="577">
        <f t="shared" si="44"/>
        <v>997.51</v>
      </c>
      <c r="G2879" s="1027">
        <v>985.69</v>
      </c>
      <c r="J2879" s="570" t="s">
        <v>5368</v>
      </c>
      <c r="K2879" s="645">
        <f>IFERROR(VLOOKUP(J2879,REAJUSTE!A:Y,25,FALSE),"")</f>
        <v>1.012</v>
      </c>
    </row>
    <row r="2880" spans="1:11" ht="36" x14ac:dyDescent="0.25">
      <c r="A2880" s="1025">
        <v>2019781</v>
      </c>
      <c r="B2880" s="1026" t="s">
        <v>8404</v>
      </c>
      <c r="C2880" s="1025" t="s">
        <v>7</v>
      </c>
      <c r="D2880" s="577">
        <f t="shared" si="44"/>
        <v>1256.79</v>
      </c>
      <c r="G2880" s="1027">
        <v>1241.8900000000001</v>
      </c>
      <c r="J2880" s="570" t="s">
        <v>5368</v>
      </c>
      <c r="K2880" s="645">
        <f>IFERROR(VLOOKUP(J2880,REAJUSTE!A:Y,25,FALSE),"")</f>
        <v>1.012</v>
      </c>
    </row>
    <row r="2881" spans="1:11" ht="36" x14ac:dyDescent="0.25">
      <c r="A2881" s="1025">
        <v>2019773</v>
      </c>
      <c r="B2881" s="1026" t="s">
        <v>8405</v>
      </c>
      <c r="C2881" s="1025" t="s">
        <v>7</v>
      </c>
      <c r="D2881" s="577">
        <f t="shared" si="44"/>
        <v>356.88</v>
      </c>
      <c r="G2881" s="1027">
        <v>352.65</v>
      </c>
      <c r="J2881" s="570" t="s">
        <v>5368</v>
      </c>
      <c r="K2881" s="645">
        <f>IFERROR(VLOOKUP(J2881,REAJUSTE!A:Y,25,FALSE),"")</f>
        <v>1.012</v>
      </c>
    </row>
    <row r="2882" spans="1:11" ht="36" x14ac:dyDescent="0.25">
      <c r="A2882" s="1025">
        <v>2019774</v>
      </c>
      <c r="B2882" s="1026" t="s">
        <v>8406</v>
      </c>
      <c r="C2882" s="1025" t="s">
        <v>7</v>
      </c>
      <c r="D2882" s="577">
        <f t="shared" si="44"/>
        <v>381.88</v>
      </c>
      <c r="G2882" s="1027">
        <v>377.36</v>
      </c>
      <c r="J2882" s="570" t="s">
        <v>5368</v>
      </c>
      <c r="K2882" s="645">
        <f>IFERROR(VLOOKUP(J2882,REAJUSTE!A:Y,25,FALSE),"")</f>
        <v>1.012</v>
      </c>
    </row>
    <row r="2883" spans="1:11" ht="36" x14ac:dyDescent="0.25">
      <c r="A2883" s="1025">
        <v>2019775</v>
      </c>
      <c r="B2883" s="1026" t="s">
        <v>8407</v>
      </c>
      <c r="C2883" s="1025" t="s">
        <v>7</v>
      </c>
      <c r="D2883" s="577">
        <f t="shared" si="44"/>
        <v>331.29</v>
      </c>
      <c r="G2883" s="1027">
        <v>327.37</v>
      </c>
      <c r="J2883" s="570" t="s">
        <v>5368</v>
      </c>
      <c r="K2883" s="645">
        <f>IFERROR(VLOOKUP(J2883,REAJUSTE!A:Y,25,FALSE),"")</f>
        <v>1.012</v>
      </c>
    </row>
    <row r="2884" spans="1:11" ht="36" x14ac:dyDescent="0.25">
      <c r="A2884" s="1025">
        <v>2019755</v>
      </c>
      <c r="B2884" s="1026" t="s">
        <v>8408</v>
      </c>
      <c r="C2884" s="1025" t="s">
        <v>7</v>
      </c>
      <c r="D2884" s="577">
        <f t="shared" si="44"/>
        <v>432.53</v>
      </c>
      <c r="G2884" s="1027">
        <v>427.41</v>
      </c>
      <c r="J2884" s="570" t="s">
        <v>5368</v>
      </c>
      <c r="K2884" s="645">
        <f>IFERROR(VLOOKUP(J2884,REAJUSTE!A:Y,25,FALSE),"")</f>
        <v>1.012</v>
      </c>
    </row>
    <row r="2885" spans="1:11" ht="36" x14ac:dyDescent="0.25">
      <c r="A2885" s="1025">
        <v>2019764</v>
      </c>
      <c r="B2885" s="1026" t="s">
        <v>8409</v>
      </c>
      <c r="C2885" s="1025" t="s">
        <v>7</v>
      </c>
      <c r="D2885" s="577">
        <f t="shared" si="44"/>
        <v>456.73</v>
      </c>
      <c r="G2885" s="1027">
        <v>451.32</v>
      </c>
      <c r="J2885" s="570" t="s">
        <v>5368</v>
      </c>
      <c r="K2885" s="645">
        <f>IFERROR(VLOOKUP(J2885,REAJUSTE!A:Y,25,FALSE),"")</f>
        <v>1.012</v>
      </c>
    </row>
    <row r="2886" spans="1:11" ht="36" x14ac:dyDescent="0.25">
      <c r="A2886" s="1025">
        <v>2019756</v>
      </c>
      <c r="B2886" s="1026" t="s">
        <v>8410</v>
      </c>
      <c r="C2886" s="1025" t="s">
        <v>7</v>
      </c>
      <c r="D2886" s="577">
        <f t="shared" si="44"/>
        <v>781.24</v>
      </c>
      <c r="G2886" s="1027">
        <v>771.98</v>
      </c>
      <c r="J2886" s="570" t="s">
        <v>5368</v>
      </c>
      <c r="K2886" s="645">
        <f>IFERROR(VLOOKUP(J2886,REAJUSTE!A:Y,25,FALSE),"")</f>
        <v>1.012</v>
      </c>
    </row>
    <row r="2887" spans="1:11" ht="36" x14ac:dyDescent="0.25">
      <c r="A2887" s="1025">
        <v>2019765</v>
      </c>
      <c r="B2887" s="1026" t="s">
        <v>8411</v>
      </c>
      <c r="C2887" s="1025" t="s">
        <v>7</v>
      </c>
      <c r="D2887" s="577">
        <f t="shared" si="44"/>
        <v>805.44</v>
      </c>
      <c r="G2887" s="1027">
        <v>795.89</v>
      </c>
      <c r="J2887" s="570" t="s">
        <v>5368</v>
      </c>
      <c r="K2887" s="645">
        <f>IFERROR(VLOOKUP(J2887,REAJUSTE!A:Y,25,FALSE),"")</f>
        <v>1.012</v>
      </c>
    </row>
    <row r="2888" spans="1:11" ht="36" x14ac:dyDescent="0.25">
      <c r="A2888" s="1025">
        <v>2019757</v>
      </c>
      <c r="B2888" s="1026" t="s">
        <v>8412</v>
      </c>
      <c r="C2888" s="1025" t="s">
        <v>7</v>
      </c>
      <c r="D2888" s="577">
        <f t="shared" si="44"/>
        <v>813.1</v>
      </c>
      <c r="G2888" s="1027">
        <v>803.46</v>
      </c>
      <c r="J2888" s="570" t="s">
        <v>5368</v>
      </c>
      <c r="K2888" s="645">
        <f>IFERROR(VLOOKUP(J2888,REAJUSTE!A:Y,25,FALSE),"")</f>
        <v>1.012</v>
      </c>
    </row>
    <row r="2889" spans="1:11" ht="36" x14ac:dyDescent="0.25">
      <c r="A2889" s="1025">
        <v>2019766</v>
      </c>
      <c r="B2889" s="1026" t="s">
        <v>8413</v>
      </c>
      <c r="C2889" s="1025" t="s">
        <v>7</v>
      </c>
      <c r="D2889" s="577">
        <f t="shared" si="44"/>
        <v>871.78</v>
      </c>
      <c r="G2889" s="1027">
        <v>861.45</v>
      </c>
      <c r="J2889" s="570" t="s">
        <v>5368</v>
      </c>
      <c r="K2889" s="645">
        <f>IFERROR(VLOOKUP(J2889,REAJUSTE!A:Y,25,FALSE),"")</f>
        <v>1.012</v>
      </c>
    </row>
    <row r="2890" spans="1:11" ht="36" x14ac:dyDescent="0.25">
      <c r="A2890" s="1025">
        <v>2019758</v>
      </c>
      <c r="B2890" s="1026" t="s">
        <v>8414</v>
      </c>
      <c r="C2890" s="1025" t="s">
        <v>7</v>
      </c>
      <c r="D2890" s="577">
        <f t="shared" ref="D2890:D2953" si="45">TRUNC(G2890*K2890,2)</f>
        <v>839.79</v>
      </c>
      <c r="G2890" s="1027">
        <v>829.84</v>
      </c>
      <c r="J2890" s="570" t="s">
        <v>5368</v>
      </c>
      <c r="K2890" s="645">
        <f>IFERROR(VLOOKUP(J2890,REAJUSTE!A:Y,25,FALSE),"")</f>
        <v>1.012</v>
      </c>
    </row>
    <row r="2891" spans="1:11" ht="36" x14ac:dyDescent="0.25">
      <c r="A2891" s="1025">
        <v>2019767</v>
      </c>
      <c r="B2891" s="1026" t="s">
        <v>8415</v>
      </c>
      <c r="C2891" s="1025" t="s">
        <v>7</v>
      </c>
      <c r="D2891" s="577">
        <f t="shared" si="45"/>
        <v>898.94</v>
      </c>
      <c r="G2891" s="1027">
        <v>888.29</v>
      </c>
      <c r="J2891" s="570" t="s">
        <v>5368</v>
      </c>
      <c r="K2891" s="645">
        <f>IFERROR(VLOOKUP(J2891,REAJUSTE!A:Y,25,FALSE),"")</f>
        <v>1.012</v>
      </c>
    </row>
    <row r="2892" spans="1:11" ht="36" x14ac:dyDescent="0.25">
      <c r="A2892" s="1025">
        <v>2019759</v>
      </c>
      <c r="B2892" s="1026" t="s">
        <v>8416</v>
      </c>
      <c r="C2892" s="1025" t="s">
        <v>7</v>
      </c>
      <c r="D2892" s="577">
        <f t="shared" si="45"/>
        <v>896.99</v>
      </c>
      <c r="G2892" s="1027">
        <v>886.36</v>
      </c>
      <c r="J2892" s="570" t="s">
        <v>5368</v>
      </c>
      <c r="K2892" s="645">
        <f>IFERROR(VLOOKUP(J2892,REAJUSTE!A:Y,25,FALSE),"")</f>
        <v>1.012</v>
      </c>
    </row>
    <row r="2893" spans="1:11" ht="36" x14ac:dyDescent="0.25">
      <c r="A2893" s="1025">
        <v>2019768</v>
      </c>
      <c r="B2893" s="1026" t="s">
        <v>8417</v>
      </c>
      <c r="C2893" s="1025" t="s">
        <v>7</v>
      </c>
      <c r="D2893" s="577">
        <f t="shared" si="45"/>
        <v>965.51</v>
      </c>
      <c r="G2893" s="1027">
        <v>954.07</v>
      </c>
      <c r="J2893" s="570" t="s">
        <v>5368</v>
      </c>
      <c r="K2893" s="645">
        <f>IFERROR(VLOOKUP(J2893,REAJUSTE!A:Y,25,FALSE),"")</f>
        <v>1.012</v>
      </c>
    </row>
    <row r="2894" spans="1:11" ht="36" x14ac:dyDescent="0.25">
      <c r="A2894" s="1025">
        <v>2019760</v>
      </c>
      <c r="B2894" s="1026" t="s">
        <v>8418</v>
      </c>
      <c r="C2894" s="1025" t="s">
        <v>7</v>
      </c>
      <c r="D2894" s="577">
        <f t="shared" si="45"/>
        <v>1188.8900000000001</v>
      </c>
      <c r="G2894" s="1027">
        <v>1174.8</v>
      </c>
      <c r="J2894" s="570" t="s">
        <v>5368</v>
      </c>
      <c r="K2894" s="645">
        <f>IFERROR(VLOOKUP(J2894,REAJUSTE!A:Y,25,FALSE),"")</f>
        <v>1.012</v>
      </c>
    </row>
    <row r="2895" spans="1:11" ht="36" x14ac:dyDescent="0.25">
      <c r="A2895" s="1025">
        <v>2019769</v>
      </c>
      <c r="B2895" s="1026" t="s">
        <v>8419</v>
      </c>
      <c r="C2895" s="1025" t="s">
        <v>7</v>
      </c>
      <c r="D2895" s="577">
        <f t="shared" si="45"/>
        <v>1266.78</v>
      </c>
      <c r="G2895" s="1027">
        <v>1251.76</v>
      </c>
      <c r="J2895" s="570" t="s">
        <v>5368</v>
      </c>
      <c r="K2895" s="645">
        <f>IFERROR(VLOOKUP(J2895,REAJUSTE!A:Y,25,FALSE),"")</f>
        <v>1.012</v>
      </c>
    </row>
    <row r="2896" spans="1:11" ht="36" x14ac:dyDescent="0.25">
      <c r="A2896" s="1025">
        <v>2019761</v>
      </c>
      <c r="B2896" s="1026" t="s">
        <v>8420</v>
      </c>
      <c r="C2896" s="1025" t="s">
        <v>7</v>
      </c>
      <c r="D2896" s="577">
        <f t="shared" si="45"/>
        <v>1197.4100000000001</v>
      </c>
      <c r="G2896" s="1027">
        <v>1183.22</v>
      </c>
      <c r="J2896" s="570" t="s">
        <v>5368</v>
      </c>
      <c r="K2896" s="645">
        <f>IFERROR(VLOOKUP(J2896,REAJUSTE!A:Y,25,FALSE),"")</f>
        <v>1.012</v>
      </c>
    </row>
    <row r="2897" spans="1:11" ht="36" x14ac:dyDescent="0.25">
      <c r="A2897" s="1025">
        <v>2019770</v>
      </c>
      <c r="B2897" s="1026" t="s">
        <v>8421</v>
      </c>
      <c r="C2897" s="1025" t="s">
        <v>7</v>
      </c>
      <c r="D2897" s="577">
        <f t="shared" si="45"/>
        <v>1261.25</v>
      </c>
      <c r="G2897" s="1027">
        <v>1246.3</v>
      </c>
      <c r="J2897" s="570" t="s">
        <v>5368</v>
      </c>
      <c r="K2897" s="645">
        <f>IFERROR(VLOOKUP(J2897,REAJUSTE!A:Y,25,FALSE),"")</f>
        <v>1.012</v>
      </c>
    </row>
    <row r="2898" spans="1:11" ht="36" x14ac:dyDescent="0.25">
      <c r="A2898" s="1025">
        <v>2019762</v>
      </c>
      <c r="B2898" s="1026" t="s">
        <v>8422</v>
      </c>
      <c r="C2898" s="1025" t="s">
        <v>7</v>
      </c>
      <c r="D2898" s="577">
        <f t="shared" si="45"/>
        <v>1279.9000000000001</v>
      </c>
      <c r="G2898" s="1027">
        <v>1264.73</v>
      </c>
      <c r="J2898" s="570" t="s">
        <v>5368</v>
      </c>
      <c r="K2898" s="645">
        <f>IFERROR(VLOOKUP(J2898,REAJUSTE!A:Y,25,FALSE),"")</f>
        <v>1.012</v>
      </c>
    </row>
    <row r="2899" spans="1:11" ht="36" x14ac:dyDescent="0.25">
      <c r="A2899" s="1025">
        <v>2019771</v>
      </c>
      <c r="B2899" s="1026" t="s">
        <v>8423</v>
      </c>
      <c r="C2899" s="1025" t="s">
        <v>7</v>
      </c>
      <c r="D2899" s="577">
        <f t="shared" si="45"/>
        <v>1362.47</v>
      </c>
      <c r="G2899" s="1027">
        <v>1346.32</v>
      </c>
      <c r="J2899" s="570" t="s">
        <v>5368</v>
      </c>
      <c r="K2899" s="645">
        <f>IFERROR(VLOOKUP(J2899,REAJUSTE!A:Y,25,FALSE),"")</f>
        <v>1.012</v>
      </c>
    </row>
    <row r="2900" spans="1:11" ht="36" x14ac:dyDescent="0.25">
      <c r="A2900" s="1025">
        <v>2019763</v>
      </c>
      <c r="B2900" s="1026" t="s">
        <v>8424</v>
      </c>
      <c r="C2900" s="1025" t="s">
        <v>7</v>
      </c>
      <c r="D2900" s="577">
        <f t="shared" si="45"/>
        <v>4637.24</v>
      </c>
      <c r="G2900" s="1027">
        <v>4582.26</v>
      </c>
      <c r="J2900" s="570" t="s">
        <v>5368</v>
      </c>
      <c r="K2900" s="645">
        <f>IFERROR(VLOOKUP(J2900,REAJUSTE!A:Y,25,FALSE),"")</f>
        <v>1.012</v>
      </c>
    </row>
    <row r="2901" spans="1:11" ht="36" x14ac:dyDescent="0.25">
      <c r="A2901" s="1025">
        <v>2019772</v>
      </c>
      <c r="B2901" s="1026" t="s">
        <v>8425</v>
      </c>
      <c r="C2901" s="1025" t="s">
        <v>7</v>
      </c>
      <c r="D2901" s="577">
        <f t="shared" si="45"/>
        <v>4718.3999999999996</v>
      </c>
      <c r="G2901" s="1027">
        <v>4662.46</v>
      </c>
      <c r="J2901" s="570" t="s">
        <v>5368</v>
      </c>
      <c r="K2901" s="645">
        <f>IFERROR(VLOOKUP(J2901,REAJUSTE!A:Y,25,FALSE),"")</f>
        <v>1.012</v>
      </c>
    </row>
    <row r="2902" spans="1:11" ht="18" x14ac:dyDescent="0.25">
      <c r="A2902" s="1025">
        <v>2003811</v>
      </c>
      <c r="B2902" s="1026" t="s">
        <v>8426</v>
      </c>
      <c r="C2902" s="1025" t="s">
        <v>7</v>
      </c>
      <c r="D2902" s="577">
        <f t="shared" si="45"/>
        <v>135.75</v>
      </c>
      <c r="G2902" s="1027">
        <v>134.15</v>
      </c>
      <c r="J2902" s="570" t="s">
        <v>5368</v>
      </c>
      <c r="K2902" s="645">
        <f>IFERROR(VLOOKUP(J2902,REAJUSTE!A:Y,25,FALSE),"")</f>
        <v>1.012</v>
      </c>
    </row>
    <row r="2903" spans="1:11" ht="18" x14ac:dyDescent="0.25">
      <c r="A2903" s="1025">
        <v>2003812</v>
      </c>
      <c r="B2903" s="1026" t="s">
        <v>8427</v>
      </c>
      <c r="C2903" s="1025" t="s">
        <v>7</v>
      </c>
      <c r="D2903" s="577">
        <f t="shared" si="45"/>
        <v>160.80000000000001</v>
      </c>
      <c r="G2903" s="1027">
        <v>158.9</v>
      </c>
      <c r="J2903" s="570" t="s">
        <v>5368</v>
      </c>
      <c r="K2903" s="645">
        <f>IFERROR(VLOOKUP(J2903,REAJUSTE!A:Y,25,FALSE),"")</f>
        <v>1.012</v>
      </c>
    </row>
    <row r="2904" spans="1:11" ht="18" x14ac:dyDescent="0.25">
      <c r="A2904" s="1025">
        <v>2003813</v>
      </c>
      <c r="B2904" s="1026" t="s">
        <v>8428</v>
      </c>
      <c r="C2904" s="1025" t="s">
        <v>7</v>
      </c>
      <c r="D2904" s="577">
        <f t="shared" si="45"/>
        <v>191.8</v>
      </c>
      <c r="G2904" s="1027">
        <v>189.53</v>
      </c>
      <c r="J2904" s="570" t="s">
        <v>5368</v>
      </c>
      <c r="K2904" s="645">
        <f>IFERROR(VLOOKUP(J2904,REAJUSTE!A:Y,25,FALSE),"")</f>
        <v>1.012</v>
      </c>
    </row>
    <row r="2905" spans="1:11" ht="18" x14ac:dyDescent="0.25">
      <c r="A2905" s="1025">
        <v>2003814</v>
      </c>
      <c r="B2905" s="1026" t="s">
        <v>8429</v>
      </c>
      <c r="C2905" s="1025" t="s">
        <v>7</v>
      </c>
      <c r="D2905" s="577">
        <f t="shared" si="45"/>
        <v>218.83</v>
      </c>
      <c r="G2905" s="1027">
        <v>216.24</v>
      </c>
      <c r="J2905" s="570" t="s">
        <v>5368</v>
      </c>
      <c r="K2905" s="645">
        <f>IFERROR(VLOOKUP(J2905,REAJUSTE!A:Y,25,FALSE),"")</f>
        <v>1.012</v>
      </c>
    </row>
    <row r="2906" spans="1:11" ht="18" x14ac:dyDescent="0.25">
      <c r="A2906" s="1025">
        <v>2003815</v>
      </c>
      <c r="B2906" s="1026" t="s">
        <v>8430</v>
      </c>
      <c r="C2906" s="1025" t="s">
        <v>7</v>
      </c>
      <c r="D2906" s="577">
        <f t="shared" si="45"/>
        <v>245.86</v>
      </c>
      <c r="G2906" s="1027">
        <v>242.95</v>
      </c>
      <c r="J2906" s="570" t="s">
        <v>5368</v>
      </c>
      <c r="K2906" s="645">
        <f>IFERROR(VLOOKUP(J2906,REAJUSTE!A:Y,25,FALSE),"")</f>
        <v>1.012</v>
      </c>
    </row>
    <row r="2907" spans="1:11" ht="18" x14ac:dyDescent="0.25">
      <c r="A2907" s="1025">
        <v>2003816</v>
      </c>
      <c r="B2907" s="1026" t="s">
        <v>8431</v>
      </c>
      <c r="C2907" s="1025" t="s">
        <v>7</v>
      </c>
      <c r="D2907" s="577">
        <f t="shared" si="45"/>
        <v>303.89999999999998</v>
      </c>
      <c r="G2907" s="1027">
        <v>300.3</v>
      </c>
      <c r="J2907" s="570" t="s">
        <v>5368</v>
      </c>
      <c r="K2907" s="645">
        <f>IFERROR(VLOOKUP(J2907,REAJUSTE!A:Y,25,FALSE),"")</f>
        <v>1.012</v>
      </c>
    </row>
    <row r="2908" spans="1:11" ht="18" x14ac:dyDescent="0.25">
      <c r="A2908" s="1025">
        <v>2003817</v>
      </c>
      <c r="B2908" s="1026" t="s">
        <v>8432</v>
      </c>
      <c r="C2908" s="1025" t="s">
        <v>7</v>
      </c>
      <c r="D2908" s="577">
        <f t="shared" si="45"/>
        <v>355.98</v>
      </c>
      <c r="G2908" s="1027">
        <v>351.76</v>
      </c>
      <c r="J2908" s="570" t="s">
        <v>5368</v>
      </c>
      <c r="K2908" s="645">
        <f>IFERROR(VLOOKUP(J2908,REAJUSTE!A:Y,25,FALSE),"")</f>
        <v>1.012</v>
      </c>
    </row>
    <row r="2909" spans="1:11" ht="18" x14ac:dyDescent="0.25">
      <c r="A2909" s="1025">
        <v>2003799</v>
      </c>
      <c r="B2909" s="1026" t="s">
        <v>8433</v>
      </c>
      <c r="C2909" s="1025" t="s">
        <v>7</v>
      </c>
      <c r="D2909" s="577">
        <f t="shared" si="45"/>
        <v>59.98</v>
      </c>
      <c r="G2909" s="1027">
        <v>59.27</v>
      </c>
      <c r="J2909" s="570" t="s">
        <v>5368</v>
      </c>
      <c r="K2909" s="645">
        <f>IFERROR(VLOOKUP(J2909,REAJUSTE!A:Y,25,FALSE),"")</f>
        <v>1.012</v>
      </c>
    </row>
    <row r="2910" spans="1:11" ht="27" x14ac:dyDescent="0.25">
      <c r="A2910" s="1025">
        <v>2003798</v>
      </c>
      <c r="B2910" s="1026" t="s">
        <v>8434</v>
      </c>
      <c r="C2910" s="1025" t="s">
        <v>7</v>
      </c>
      <c r="D2910" s="577">
        <f t="shared" si="45"/>
        <v>50.35</v>
      </c>
      <c r="G2910" s="1027">
        <v>49.76</v>
      </c>
      <c r="J2910" s="570" t="s">
        <v>5368</v>
      </c>
      <c r="K2910" s="645">
        <f>IFERROR(VLOOKUP(J2910,REAJUSTE!A:Y,25,FALSE),"")</f>
        <v>1.012</v>
      </c>
    </row>
    <row r="2911" spans="1:11" ht="18" x14ac:dyDescent="0.25">
      <c r="A2911" s="1025">
        <v>2003801</v>
      </c>
      <c r="B2911" s="1026" t="s">
        <v>8435</v>
      </c>
      <c r="C2911" s="1025" t="s">
        <v>7</v>
      </c>
      <c r="D2911" s="577">
        <f t="shared" si="45"/>
        <v>75.87</v>
      </c>
      <c r="G2911" s="1027">
        <v>74.98</v>
      </c>
      <c r="J2911" s="570" t="s">
        <v>5368</v>
      </c>
      <c r="K2911" s="645">
        <f>IFERROR(VLOOKUP(J2911,REAJUSTE!A:Y,25,FALSE),"")</f>
        <v>1.012</v>
      </c>
    </row>
    <row r="2912" spans="1:11" ht="27" x14ac:dyDescent="0.25">
      <c r="A2912" s="1025">
        <v>2003800</v>
      </c>
      <c r="B2912" s="1026" t="s">
        <v>8436</v>
      </c>
      <c r="C2912" s="1025" t="s">
        <v>7</v>
      </c>
      <c r="D2912" s="577">
        <f t="shared" si="45"/>
        <v>62.35</v>
      </c>
      <c r="G2912" s="1027">
        <v>61.62</v>
      </c>
      <c r="J2912" s="570" t="s">
        <v>5368</v>
      </c>
      <c r="K2912" s="645">
        <f>IFERROR(VLOOKUP(J2912,REAJUSTE!A:Y,25,FALSE),"")</f>
        <v>1.012</v>
      </c>
    </row>
    <row r="2913" spans="1:11" ht="18" x14ac:dyDescent="0.25">
      <c r="A2913" s="1025">
        <v>2003714</v>
      </c>
      <c r="B2913" s="1026" t="s">
        <v>8437</v>
      </c>
      <c r="C2913" s="1025" t="s">
        <v>5022</v>
      </c>
      <c r="D2913" s="577">
        <f t="shared" si="45"/>
        <v>1578.45</v>
      </c>
      <c r="G2913" s="1027">
        <v>1559.74</v>
      </c>
      <c r="J2913" s="570" t="s">
        <v>5368</v>
      </c>
      <c r="K2913" s="645">
        <f>IFERROR(VLOOKUP(J2913,REAJUSTE!A:Y,25,FALSE),"")</f>
        <v>1.012</v>
      </c>
    </row>
    <row r="2914" spans="1:11" ht="18" x14ac:dyDescent="0.25">
      <c r="A2914" s="1025">
        <v>2003713</v>
      </c>
      <c r="B2914" s="1026" t="s">
        <v>8438</v>
      </c>
      <c r="C2914" s="1025" t="s">
        <v>5022</v>
      </c>
      <c r="D2914" s="577">
        <f t="shared" si="45"/>
        <v>1533.82</v>
      </c>
      <c r="G2914" s="1027">
        <v>1515.64</v>
      </c>
      <c r="J2914" s="570" t="s">
        <v>5368</v>
      </c>
      <c r="K2914" s="645">
        <f>IFERROR(VLOOKUP(J2914,REAJUSTE!A:Y,25,FALSE),"")</f>
        <v>1.012</v>
      </c>
    </row>
    <row r="2915" spans="1:11" ht="18" x14ac:dyDescent="0.25">
      <c r="A2915" s="1025">
        <v>2003716</v>
      </c>
      <c r="B2915" s="1026" t="s">
        <v>8439</v>
      </c>
      <c r="C2915" s="1025" t="s">
        <v>5022</v>
      </c>
      <c r="D2915" s="577">
        <f t="shared" si="45"/>
        <v>1847.6</v>
      </c>
      <c r="G2915" s="1027">
        <v>1825.7</v>
      </c>
      <c r="J2915" s="570" t="s">
        <v>5368</v>
      </c>
      <c r="K2915" s="645">
        <f>IFERROR(VLOOKUP(J2915,REAJUSTE!A:Y,25,FALSE),"")</f>
        <v>1.012</v>
      </c>
    </row>
    <row r="2916" spans="1:11" ht="18" x14ac:dyDescent="0.25">
      <c r="A2916" s="1025">
        <v>2003715</v>
      </c>
      <c r="B2916" s="1026" t="s">
        <v>8440</v>
      </c>
      <c r="C2916" s="1025" t="s">
        <v>5022</v>
      </c>
      <c r="D2916" s="577">
        <f t="shared" si="45"/>
        <v>1795.61</v>
      </c>
      <c r="G2916" s="1027">
        <v>1774.32</v>
      </c>
      <c r="J2916" s="570" t="s">
        <v>5368</v>
      </c>
      <c r="K2916" s="645">
        <f>IFERROR(VLOOKUP(J2916,REAJUSTE!A:Y,25,FALSE),"")</f>
        <v>1.012</v>
      </c>
    </row>
    <row r="2917" spans="1:11" ht="18" x14ac:dyDescent="0.25">
      <c r="A2917" s="1025">
        <v>2003718</v>
      </c>
      <c r="B2917" s="1026" t="s">
        <v>8441</v>
      </c>
      <c r="C2917" s="1025" t="s">
        <v>5022</v>
      </c>
      <c r="D2917" s="577">
        <f t="shared" si="45"/>
        <v>2110.65</v>
      </c>
      <c r="G2917" s="1027">
        <v>2085.63</v>
      </c>
      <c r="J2917" s="570" t="s">
        <v>5368</v>
      </c>
      <c r="K2917" s="645">
        <f>IFERROR(VLOOKUP(J2917,REAJUSTE!A:Y,25,FALSE),"")</f>
        <v>1.012</v>
      </c>
    </row>
    <row r="2918" spans="1:11" ht="18" x14ac:dyDescent="0.25">
      <c r="A2918" s="1025">
        <v>2003717</v>
      </c>
      <c r="B2918" s="1026" t="s">
        <v>8442</v>
      </c>
      <c r="C2918" s="1025" t="s">
        <v>5022</v>
      </c>
      <c r="D2918" s="577">
        <f t="shared" si="45"/>
        <v>2052.62</v>
      </c>
      <c r="G2918" s="1027">
        <v>2028.29</v>
      </c>
      <c r="J2918" s="570" t="s">
        <v>5368</v>
      </c>
      <c r="K2918" s="645">
        <f>IFERROR(VLOOKUP(J2918,REAJUSTE!A:Y,25,FALSE),"")</f>
        <v>1.012</v>
      </c>
    </row>
    <row r="2919" spans="1:11" ht="18" x14ac:dyDescent="0.25">
      <c r="A2919" s="1025">
        <v>2003720</v>
      </c>
      <c r="B2919" s="1026" t="s">
        <v>8443</v>
      </c>
      <c r="C2919" s="1025" t="s">
        <v>5022</v>
      </c>
      <c r="D2919" s="577">
        <f t="shared" si="45"/>
        <v>2379.7600000000002</v>
      </c>
      <c r="G2919" s="1027">
        <v>2351.5500000000002</v>
      </c>
      <c r="J2919" s="570" t="s">
        <v>5368</v>
      </c>
      <c r="K2919" s="645">
        <f>IFERROR(VLOOKUP(J2919,REAJUSTE!A:Y,25,FALSE),"")</f>
        <v>1.012</v>
      </c>
    </row>
    <row r="2920" spans="1:11" ht="18" x14ac:dyDescent="0.25">
      <c r="A2920" s="1025">
        <v>2003719</v>
      </c>
      <c r="B2920" s="1026" t="s">
        <v>8444</v>
      </c>
      <c r="C2920" s="1025" t="s">
        <v>5022</v>
      </c>
      <c r="D2920" s="577">
        <f t="shared" si="45"/>
        <v>2314.37</v>
      </c>
      <c r="G2920" s="1027">
        <v>2286.9299999999998</v>
      </c>
      <c r="J2920" s="570" t="s">
        <v>5368</v>
      </c>
      <c r="K2920" s="645">
        <f>IFERROR(VLOOKUP(J2920,REAJUSTE!A:Y,25,FALSE),"")</f>
        <v>1.012</v>
      </c>
    </row>
    <row r="2921" spans="1:11" ht="18" x14ac:dyDescent="0.25">
      <c r="A2921" s="1025">
        <v>2003722</v>
      </c>
      <c r="B2921" s="1026" t="s">
        <v>8445</v>
      </c>
      <c r="C2921" s="1025" t="s">
        <v>5022</v>
      </c>
      <c r="D2921" s="577">
        <f t="shared" si="45"/>
        <v>2642.8</v>
      </c>
      <c r="G2921" s="1027">
        <v>2611.4699999999998</v>
      </c>
      <c r="J2921" s="570" t="s">
        <v>5368</v>
      </c>
      <c r="K2921" s="645">
        <f>IFERROR(VLOOKUP(J2921,REAJUSTE!A:Y,25,FALSE),"")</f>
        <v>1.012</v>
      </c>
    </row>
    <row r="2922" spans="1:11" ht="18" x14ac:dyDescent="0.25">
      <c r="A2922" s="1025">
        <v>2003721</v>
      </c>
      <c r="B2922" s="1026" t="s">
        <v>8446</v>
      </c>
      <c r="C2922" s="1025" t="s">
        <v>5022</v>
      </c>
      <c r="D2922" s="577">
        <f t="shared" si="45"/>
        <v>2571.4</v>
      </c>
      <c r="G2922" s="1027">
        <v>2540.91</v>
      </c>
      <c r="J2922" s="570" t="s">
        <v>5368</v>
      </c>
      <c r="K2922" s="645">
        <f>IFERROR(VLOOKUP(J2922,REAJUSTE!A:Y,25,FALSE),"")</f>
        <v>1.012</v>
      </c>
    </row>
    <row r="2923" spans="1:11" ht="18" x14ac:dyDescent="0.25">
      <c r="A2923" s="1025">
        <v>2003724</v>
      </c>
      <c r="B2923" s="1026" t="s">
        <v>8447</v>
      </c>
      <c r="C2923" s="1025" t="s">
        <v>5022</v>
      </c>
      <c r="D2923" s="577">
        <f t="shared" si="45"/>
        <v>2911.95</v>
      </c>
      <c r="G2923" s="1027">
        <v>2877.43</v>
      </c>
      <c r="J2923" s="570" t="s">
        <v>5368</v>
      </c>
      <c r="K2923" s="645">
        <f>IFERROR(VLOOKUP(J2923,REAJUSTE!A:Y,25,FALSE),"")</f>
        <v>1.012</v>
      </c>
    </row>
    <row r="2924" spans="1:11" ht="18" x14ac:dyDescent="0.25">
      <c r="A2924" s="1025">
        <v>2003723</v>
      </c>
      <c r="B2924" s="1026" t="s">
        <v>8448</v>
      </c>
      <c r="C2924" s="1025" t="s">
        <v>5022</v>
      </c>
      <c r="D2924" s="577">
        <f t="shared" si="45"/>
        <v>2833.18</v>
      </c>
      <c r="G2924" s="1027">
        <v>2799.59</v>
      </c>
      <c r="J2924" s="570" t="s">
        <v>5368</v>
      </c>
      <c r="K2924" s="645">
        <f>IFERROR(VLOOKUP(J2924,REAJUSTE!A:Y,25,FALSE),"")</f>
        <v>1.012</v>
      </c>
    </row>
    <row r="2925" spans="1:11" ht="18" x14ac:dyDescent="0.25">
      <c r="A2925" s="1025">
        <v>2003726</v>
      </c>
      <c r="B2925" s="1026" t="s">
        <v>8449</v>
      </c>
      <c r="C2925" s="1025" t="s">
        <v>5022</v>
      </c>
      <c r="D2925" s="577">
        <f t="shared" si="45"/>
        <v>3175</v>
      </c>
      <c r="G2925" s="1027">
        <v>3137.36</v>
      </c>
      <c r="J2925" s="570" t="s">
        <v>5368</v>
      </c>
      <c r="K2925" s="645">
        <f>IFERROR(VLOOKUP(J2925,REAJUSTE!A:Y,25,FALSE),"")</f>
        <v>1.012</v>
      </c>
    </row>
    <row r="2926" spans="1:11" ht="18" x14ac:dyDescent="0.25">
      <c r="A2926" s="1025">
        <v>2003725</v>
      </c>
      <c r="B2926" s="1026" t="s">
        <v>8450</v>
      </c>
      <c r="C2926" s="1025" t="s">
        <v>5022</v>
      </c>
      <c r="D2926" s="577">
        <f t="shared" si="45"/>
        <v>3090.21</v>
      </c>
      <c r="G2926" s="1027">
        <v>3053.57</v>
      </c>
      <c r="J2926" s="570" t="s">
        <v>5368</v>
      </c>
      <c r="K2926" s="645">
        <f>IFERROR(VLOOKUP(J2926,REAJUSTE!A:Y,25,FALSE),"")</f>
        <v>1.012</v>
      </c>
    </row>
    <row r="2927" spans="1:11" ht="18" x14ac:dyDescent="0.25">
      <c r="A2927" s="1025">
        <v>2003859</v>
      </c>
      <c r="B2927" s="1026" t="s">
        <v>8451</v>
      </c>
      <c r="C2927" s="1025" t="s">
        <v>272</v>
      </c>
      <c r="D2927" s="577">
        <f t="shared" si="45"/>
        <v>66.77</v>
      </c>
      <c r="G2927" s="1027">
        <v>65.98</v>
      </c>
      <c r="J2927" s="570" t="s">
        <v>5368</v>
      </c>
      <c r="K2927" s="645">
        <f>IFERROR(VLOOKUP(J2927,REAJUSTE!A:Y,25,FALSE),"")</f>
        <v>1.012</v>
      </c>
    </row>
    <row r="2928" spans="1:11" x14ac:dyDescent="0.25">
      <c r="A2928" s="1025">
        <v>2003861</v>
      </c>
      <c r="B2928" s="1026" t="s">
        <v>8452</v>
      </c>
      <c r="C2928" s="1025" t="s">
        <v>7</v>
      </c>
      <c r="D2928" s="577">
        <f t="shared" si="45"/>
        <v>25.45</v>
      </c>
      <c r="G2928" s="1027">
        <v>25.15</v>
      </c>
      <c r="J2928" s="570" t="s">
        <v>5368</v>
      </c>
      <c r="K2928" s="645">
        <f>IFERROR(VLOOKUP(J2928,REAJUSTE!A:Y,25,FALSE),"")</f>
        <v>1.012</v>
      </c>
    </row>
    <row r="2929" spans="1:11" x14ac:dyDescent="0.25">
      <c r="A2929" s="1025">
        <v>2003862</v>
      </c>
      <c r="B2929" s="1026" t="s">
        <v>8453</v>
      </c>
      <c r="C2929" s="1025" t="s">
        <v>7</v>
      </c>
      <c r="D2929" s="577">
        <f t="shared" si="45"/>
        <v>21.79</v>
      </c>
      <c r="G2929" s="1027">
        <v>21.54</v>
      </c>
      <c r="J2929" s="570" t="s">
        <v>5368</v>
      </c>
      <c r="K2929" s="645">
        <f>IFERROR(VLOOKUP(J2929,REAJUSTE!A:Y,25,FALSE),"")</f>
        <v>1.012</v>
      </c>
    </row>
    <row r="2930" spans="1:11" ht="18" x14ac:dyDescent="0.25">
      <c r="A2930" s="1025">
        <v>2003411</v>
      </c>
      <c r="B2930" s="1026" t="s">
        <v>17372</v>
      </c>
      <c r="C2930" s="1025" t="s">
        <v>7</v>
      </c>
      <c r="D2930" s="577">
        <f t="shared" si="45"/>
        <v>770.35</v>
      </c>
      <c r="G2930" s="1027">
        <v>761.22</v>
      </c>
      <c r="J2930" s="570" t="s">
        <v>5368</v>
      </c>
      <c r="K2930" s="645">
        <f>IFERROR(VLOOKUP(J2930,REAJUSTE!A:Y,25,FALSE),"")</f>
        <v>1.012</v>
      </c>
    </row>
    <row r="2931" spans="1:11" ht="18" x14ac:dyDescent="0.25">
      <c r="A2931" s="1025">
        <v>2003410</v>
      </c>
      <c r="B2931" s="1026" t="s">
        <v>17373</v>
      </c>
      <c r="C2931" s="1025" t="s">
        <v>7</v>
      </c>
      <c r="D2931" s="577">
        <f t="shared" si="45"/>
        <v>707.08</v>
      </c>
      <c r="G2931" s="1027">
        <v>698.7</v>
      </c>
      <c r="J2931" s="570" t="s">
        <v>5368</v>
      </c>
      <c r="K2931" s="645">
        <f>IFERROR(VLOOKUP(J2931,REAJUSTE!A:Y,25,FALSE),"")</f>
        <v>1.012</v>
      </c>
    </row>
    <row r="2932" spans="1:11" ht="18" x14ac:dyDescent="0.25">
      <c r="A2932" s="1025">
        <v>2003415</v>
      </c>
      <c r="B2932" s="1026" t="s">
        <v>17374</v>
      </c>
      <c r="C2932" s="1025" t="s">
        <v>7</v>
      </c>
      <c r="D2932" s="577">
        <f t="shared" si="45"/>
        <v>846.74</v>
      </c>
      <c r="G2932" s="1027">
        <v>836.7</v>
      </c>
      <c r="J2932" s="570" t="s">
        <v>5368</v>
      </c>
      <c r="K2932" s="645">
        <f>IFERROR(VLOOKUP(J2932,REAJUSTE!A:Y,25,FALSE),"")</f>
        <v>1.012</v>
      </c>
    </row>
    <row r="2933" spans="1:11" ht="18" x14ac:dyDescent="0.25">
      <c r="A2933" s="1025">
        <v>2003414</v>
      </c>
      <c r="B2933" s="1026" t="s">
        <v>17375</v>
      </c>
      <c r="C2933" s="1025" t="s">
        <v>7</v>
      </c>
      <c r="D2933" s="577">
        <f t="shared" si="45"/>
        <v>776.65</v>
      </c>
      <c r="G2933" s="1027">
        <v>767.45</v>
      </c>
      <c r="J2933" s="570" t="s">
        <v>5368</v>
      </c>
      <c r="K2933" s="645">
        <f>IFERROR(VLOOKUP(J2933,REAJUSTE!A:Y,25,FALSE),"")</f>
        <v>1.012</v>
      </c>
    </row>
    <row r="2934" spans="1:11" ht="18" x14ac:dyDescent="0.25">
      <c r="A2934" s="1025">
        <v>2003419</v>
      </c>
      <c r="B2934" s="1026" t="s">
        <v>17376</v>
      </c>
      <c r="C2934" s="1025" t="s">
        <v>7</v>
      </c>
      <c r="D2934" s="577">
        <f t="shared" si="45"/>
        <v>1025.94</v>
      </c>
      <c r="G2934" s="1027">
        <v>1013.78</v>
      </c>
      <c r="J2934" s="570" t="s">
        <v>5368</v>
      </c>
      <c r="K2934" s="645">
        <f>IFERROR(VLOOKUP(J2934,REAJUSTE!A:Y,25,FALSE),"")</f>
        <v>1.012</v>
      </c>
    </row>
    <row r="2935" spans="1:11" ht="18" x14ac:dyDescent="0.25">
      <c r="A2935" s="1025">
        <v>2003418</v>
      </c>
      <c r="B2935" s="1026" t="s">
        <v>17377</v>
      </c>
      <c r="C2935" s="1025" t="s">
        <v>7</v>
      </c>
      <c r="D2935" s="577">
        <f t="shared" si="45"/>
        <v>937.93</v>
      </c>
      <c r="G2935" s="1027">
        <v>926.81</v>
      </c>
      <c r="J2935" s="570" t="s">
        <v>5368</v>
      </c>
      <c r="K2935" s="645">
        <f>IFERROR(VLOOKUP(J2935,REAJUSTE!A:Y,25,FALSE),"")</f>
        <v>1.012</v>
      </c>
    </row>
    <row r="2936" spans="1:11" ht="18" x14ac:dyDescent="0.25">
      <c r="A2936" s="1025">
        <v>2003423</v>
      </c>
      <c r="B2936" s="1026" t="s">
        <v>17378</v>
      </c>
      <c r="C2936" s="1025" t="s">
        <v>7</v>
      </c>
      <c r="D2936" s="577">
        <f t="shared" si="45"/>
        <v>1177.78</v>
      </c>
      <c r="G2936" s="1027">
        <v>1163.82</v>
      </c>
      <c r="J2936" s="570" t="s">
        <v>5368</v>
      </c>
      <c r="K2936" s="645">
        <f>IFERROR(VLOOKUP(J2936,REAJUSTE!A:Y,25,FALSE),"")</f>
        <v>1.012</v>
      </c>
    </row>
    <row r="2937" spans="1:11" ht="18" x14ac:dyDescent="0.25">
      <c r="A2937" s="1025">
        <v>2003422</v>
      </c>
      <c r="B2937" s="1026" t="s">
        <v>17379</v>
      </c>
      <c r="C2937" s="1025" t="s">
        <v>7</v>
      </c>
      <c r="D2937" s="577">
        <f t="shared" si="45"/>
        <v>1077.22</v>
      </c>
      <c r="G2937" s="1027">
        <v>1064.45</v>
      </c>
      <c r="J2937" s="570" t="s">
        <v>5368</v>
      </c>
      <c r="K2937" s="645">
        <f>IFERROR(VLOOKUP(J2937,REAJUSTE!A:Y,25,FALSE),"")</f>
        <v>1.012</v>
      </c>
    </row>
    <row r="2938" spans="1:11" ht="18" x14ac:dyDescent="0.25">
      <c r="A2938" s="1025">
        <v>2003427</v>
      </c>
      <c r="B2938" s="1026" t="s">
        <v>17380</v>
      </c>
      <c r="C2938" s="1025" t="s">
        <v>7</v>
      </c>
      <c r="D2938" s="577">
        <f t="shared" si="45"/>
        <v>1400.28</v>
      </c>
      <c r="G2938" s="1027">
        <v>1383.68</v>
      </c>
      <c r="J2938" s="570" t="s">
        <v>5368</v>
      </c>
      <c r="K2938" s="645">
        <f>IFERROR(VLOOKUP(J2938,REAJUSTE!A:Y,25,FALSE),"")</f>
        <v>1.012</v>
      </c>
    </row>
    <row r="2939" spans="1:11" ht="18" x14ac:dyDescent="0.25">
      <c r="A2939" s="1025">
        <v>2003426</v>
      </c>
      <c r="B2939" s="1026" t="s">
        <v>17381</v>
      </c>
      <c r="C2939" s="1025" t="s">
        <v>7</v>
      </c>
      <c r="D2939" s="577">
        <f t="shared" si="45"/>
        <v>1280.3399999999999</v>
      </c>
      <c r="G2939" s="1027">
        <v>1265.1600000000001</v>
      </c>
      <c r="J2939" s="570" t="s">
        <v>5368</v>
      </c>
      <c r="K2939" s="645">
        <f>IFERROR(VLOOKUP(J2939,REAJUSTE!A:Y,25,FALSE),"")</f>
        <v>1.012</v>
      </c>
    </row>
    <row r="2940" spans="1:11" ht="18" x14ac:dyDescent="0.25">
      <c r="A2940" s="1025">
        <v>2003431</v>
      </c>
      <c r="B2940" s="1026" t="s">
        <v>17382</v>
      </c>
      <c r="C2940" s="1025" t="s">
        <v>7</v>
      </c>
      <c r="D2940" s="577">
        <f t="shared" si="45"/>
        <v>1551.11</v>
      </c>
      <c r="G2940" s="1027">
        <v>1532.72</v>
      </c>
      <c r="J2940" s="570" t="s">
        <v>5368</v>
      </c>
      <c r="K2940" s="645">
        <f>IFERROR(VLOOKUP(J2940,REAJUSTE!A:Y,25,FALSE),"")</f>
        <v>1.012</v>
      </c>
    </row>
    <row r="2941" spans="1:11" ht="18" x14ac:dyDescent="0.25">
      <c r="A2941" s="1025">
        <v>2003430</v>
      </c>
      <c r="B2941" s="1026" t="s">
        <v>17383</v>
      </c>
      <c r="C2941" s="1025" t="s">
        <v>7</v>
      </c>
      <c r="D2941" s="577">
        <f t="shared" si="45"/>
        <v>1409.36</v>
      </c>
      <c r="G2941" s="1027">
        <v>1392.65</v>
      </c>
      <c r="J2941" s="570" t="s">
        <v>5368</v>
      </c>
      <c r="K2941" s="645">
        <f>IFERROR(VLOOKUP(J2941,REAJUSTE!A:Y,25,FALSE),"")</f>
        <v>1.012</v>
      </c>
    </row>
    <row r="2942" spans="1:11" ht="18" x14ac:dyDescent="0.25">
      <c r="A2942" s="1025">
        <v>2003435</v>
      </c>
      <c r="B2942" s="1026" t="s">
        <v>17384</v>
      </c>
      <c r="C2942" s="1025" t="s">
        <v>7</v>
      </c>
      <c r="D2942" s="577">
        <f t="shared" si="45"/>
        <v>1794.39</v>
      </c>
      <c r="G2942" s="1027">
        <v>1773.12</v>
      </c>
      <c r="J2942" s="570" t="s">
        <v>5368</v>
      </c>
      <c r="K2942" s="645">
        <f>IFERROR(VLOOKUP(J2942,REAJUSTE!A:Y,25,FALSE),"")</f>
        <v>1.012</v>
      </c>
    </row>
    <row r="2943" spans="1:11" ht="18" x14ac:dyDescent="0.25">
      <c r="A2943" s="1025">
        <v>2003434</v>
      </c>
      <c r="B2943" s="1026" t="s">
        <v>17385</v>
      </c>
      <c r="C2943" s="1025" t="s">
        <v>7</v>
      </c>
      <c r="D2943" s="577">
        <f t="shared" si="45"/>
        <v>1631.12</v>
      </c>
      <c r="G2943" s="1027">
        <v>1611.78</v>
      </c>
      <c r="J2943" s="570" t="s">
        <v>5368</v>
      </c>
      <c r="K2943" s="645">
        <f>IFERROR(VLOOKUP(J2943,REAJUSTE!A:Y,25,FALSE),"")</f>
        <v>1.012</v>
      </c>
    </row>
    <row r="2944" spans="1:11" ht="18" x14ac:dyDescent="0.25">
      <c r="A2944" s="1025">
        <v>2003439</v>
      </c>
      <c r="B2944" s="1026" t="s">
        <v>17386</v>
      </c>
      <c r="C2944" s="1025" t="s">
        <v>7</v>
      </c>
      <c r="D2944" s="577">
        <f t="shared" si="45"/>
        <v>2100.3200000000002</v>
      </c>
      <c r="G2944" s="1027">
        <v>2075.42</v>
      </c>
      <c r="J2944" s="570" t="s">
        <v>5368</v>
      </c>
      <c r="K2944" s="645">
        <f>IFERROR(VLOOKUP(J2944,REAJUSTE!A:Y,25,FALSE),"")</f>
        <v>1.012</v>
      </c>
    </row>
    <row r="2945" spans="1:11" ht="18" x14ac:dyDescent="0.25">
      <c r="A2945" s="1025">
        <v>2003438</v>
      </c>
      <c r="B2945" s="1026" t="s">
        <v>17387</v>
      </c>
      <c r="C2945" s="1025" t="s">
        <v>7</v>
      </c>
      <c r="D2945" s="577">
        <f t="shared" si="45"/>
        <v>1910.16</v>
      </c>
      <c r="G2945" s="1027">
        <v>1887.51</v>
      </c>
      <c r="J2945" s="570" t="s">
        <v>5368</v>
      </c>
      <c r="K2945" s="645">
        <f>IFERROR(VLOOKUP(J2945,REAJUSTE!A:Y,25,FALSE),"")</f>
        <v>1.012</v>
      </c>
    </row>
    <row r="2946" spans="1:11" ht="18" x14ac:dyDescent="0.25">
      <c r="A2946" s="1025">
        <v>2003167</v>
      </c>
      <c r="B2946" s="1026" t="s">
        <v>17388</v>
      </c>
      <c r="C2946" s="1025" t="s">
        <v>7</v>
      </c>
      <c r="D2946" s="577">
        <f t="shared" si="45"/>
        <v>2062.2399999999998</v>
      </c>
      <c r="G2946" s="1027">
        <v>2037.79</v>
      </c>
      <c r="J2946" s="570" t="s">
        <v>5368</v>
      </c>
      <c r="K2946" s="645">
        <f>IFERROR(VLOOKUP(J2946,REAJUSTE!A:Y,25,FALSE),"")</f>
        <v>1.012</v>
      </c>
    </row>
    <row r="2947" spans="1:11" ht="18" x14ac:dyDescent="0.25">
      <c r="A2947" s="1025">
        <v>2003168</v>
      </c>
      <c r="B2947" s="1026" t="s">
        <v>17389</v>
      </c>
      <c r="C2947" s="1025" t="s">
        <v>7</v>
      </c>
      <c r="D2947" s="577">
        <f t="shared" si="45"/>
        <v>1866.75</v>
      </c>
      <c r="G2947" s="1027">
        <v>1844.62</v>
      </c>
      <c r="J2947" s="570" t="s">
        <v>5368</v>
      </c>
      <c r="K2947" s="645">
        <f>IFERROR(VLOOKUP(J2947,REAJUSTE!A:Y,25,FALSE),"")</f>
        <v>1.012</v>
      </c>
    </row>
    <row r="2948" spans="1:11" ht="18" x14ac:dyDescent="0.25">
      <c r="A2948" s="1025">
        <v>2003407</v>
      </c>
      <c r="B2948" s="1026" t="s">
        <v>17390</v>
      </c>
      <c r="C2948" s="1025" t="s">
        <v>7</v>
      </c>
      <c r="D2948" s="577">
        <f t="shared" si="45"/>
        <v>658.21</v>
      </c>
      <c r="G2948" s="1027">
        <v>650.41</v>
      </c>
      <c r="J2948" s="570" t="s">
        <v>5368</v>
      </c>
      <c r="K2948" s="645">
        <f>IFERROR(VLOOKUP(J2948,REAJUSTE!A:Y,25,FALSE),"")</f>
        <v>1.012</v>
      </c>
    </row>
    <row r="2949" spans="1:11" ht="18" x14ac:dyDescent="0.25">
      <c r="A2949" s="1025">
        <v>2003406</v>
      </c>
      <c r="B2949" s="1026" t="s">
        <v>17391</v>
      </c>
      <c r="C2949" s="1025" t="s">
        <v>7</v>
      </c>
      <c r="D2949" s="577">
        <f t="shared" si="45"/>
        <v>609.25</v>
      </c>
      <c r="G2949" s="1027">
        <v>602.03</v>
      </c>
      <c r="J2949" s="570" t="s">
        <v>5368</v>
      </c>
      <c r="K2949" s="645">
        <f>IFERROR(VLOOKUP(J2949,REAJUSTE!A:Y,25,FALSE),"")</f>
        <v>1.012</v>
      </c>
    </row>
    <row r="2950" spans="1:11" ht="18" x14ac:dyDescent="0.25">
      <c r="A2950" s="1025">
        <v>2003169</v>
      </c>
      <c r="B2950" s="1026" t="s">
        <v>17392</v>
      </c>
      <c r="C2950" s="1025" t="s">
        <v>7</v>
      </c>
      <c r="D2950" s="577">
        <f t="shared" si="45"/>
        <v>2666.19</v>
      </c>
      <c r="G2950" s="1027">
        <v>2634.58</v>
      </c>
      <c r="J2950" s="570" t="s">
        <v>5368</v>
      </c>
      <c r="K2950" s="645">
        <f>IFERROR(VLOOKUP(J2950,REAJUSTE!A:Y,25,FALSE),"")</f>
        <v>1.012</v>
      </c>
    </row>
    <row r="2951" spans="1:11" ht="18" x14ac:dyDescent="0.25">
      <c r="A2951" s="1025">
        <v>2003170</v>
      </c>
      <c r="B2951" s="1026" t="s">
        <v>17393</v>
      </c>
      <c r="C2951" s="1025" t="s">
        <v>7</v>
      </c>
      <c r="D2951" s="577">
        <f t="shared" si="45"/>
        <v>2415.85</v>
      </c>
      <c r="G2951" s="1027">
        <v>2387.21</v>
      </c>
      <c r="J2951" s="570" t="s">
        <v>5368</v>
      </c>
      <c r="K2951" s="645">
        <f>IFERROR(VLOOKUP(J2951,REAJUSTE!A:Y,25,FALSE),"")</f>
        <v>1.012</v>
      </c>
    </row>
    <row r="2952" spans="1:11" ht="18" x14ac:dyDescent="0.25">
      <c r="A2952" s="1025">
        <v>2003389</v>
      </c>
      <c r="B2952" s="1026" t="s">
        <v>17394</v>
      </c>
      <c r="C2952" s="1025" t="s">
        <v>7</v>
      </c>
      <c r="D2952" s="577">
        <f t="shared" si="45"/>
        <v>226.64</v>
      </c>
      <c r="G2952" s="1027">
        <v>223.96</v>
      </c>
      <c r="J2952" s="570" t="s">
        <v>5368</v>
      </c>
      <c r="K2952" s="645">
        <f>IFERROR(VLOOKUP(J2952,REAJUSTE!A:Y,25,FALSE),"")</f>
        <v>1.012</v>
      </c>
    </row>
    <row r="2953" spans="1:11" ht="18" x14ac:dyDescent="0.25">
      <c r="A2953" s="1025">
        <v>2003388</v>
      </c>
      <c r="B2953" s="1026" t="s">
        <v>17395</v>
      </c>
      <c r="C2953" s="1025" t="s">
        <v>7</v>
      </c>
      <c r="D2953" s="577">
        <f t="shared" si="45"/>
        <v>205.71</v>
      </c>
      <c r="G2953" s="1027">
        <v>203.28</v>
      </c>
      <c r="J2953" s="570" t="s">
        <v>5368</v>
      </c>
      <c r="K2953" s="645">
        <f>IFERROR(VLOOKUP(J2953,REAJUSTE!A:Y,25,FALSE),"")</f>
        <v>1.012</v>
      </c>
    </row>
    <row r="2954" spans="1:11" ht="18" x14ac:dyDescent="0.25">
      <c r="A2954" s="1025">
        <v>2003393</v>
      </c>
      <c r="B2954" s="1026" t="s">
        <v>17396</v>
      </c>
      <c r="C2954" s="1025" t="s">
        <v>7</v>
      </c>
      <c r="D2954" s="577">
        <f t="shared" ref="D2954:D3017" si="46">TRUNC(G2954*K2954,2)</f>
        <v>356.24</v>
      </c>
      <c r="G2954" s="1027">
        <v>352.02</v>
      </c>
      <c r="J2954" s="570" t="s">
        <v>5368</v>
      </c>
      <c r="K2954" s="645">
        <f>IFERROR(VLOOKUP(J2954,REAJUSTE!A:Y,25,FALSE),"")</f>
        <v>1.012</v>
      </c>
    </row>
    <row r="2955" spans="1:11" ht="18" x14ac:dyDescent="0.25">
      <c r="A2955" s="1025">
        <v>2003392</v>
      </c>
      <c r="B2955" s="1026" t="s">
        <v>17397</v>
      </c>
      <c r="C2955" s="1025" t="s">
        <v>7</v>
      </c>
      <c r="D2955" s="577">
        <f t="shared" si="46"/>
        <v>327.67</v>
      </c>
      <c r="G2955" s="1027">
        <v>323.79000000000002</v>
      </c>
      <c r="J2955" s="570" t="s">
        <v>5368</v>
      </c>
      <c r="K2955" s="645">
        <f>IFERROR(VLOOKUP(J2955,REAJUSTE!A:Y,25,FALSE),"")</f>
        <v>1.012</v>
      </c>
    </row>
    <row r="2956" spans="1:11" ht="18" x14ac:dyDescent="0.25">
      <c r="A2956" s="1025">
        <v>2003173</v>
      </c>
      <c r="B2956" s="1026" t="s">
        <v>17398</v>
      </c>
      <c r="C2956" s="1025" t="s">
        <v>7</v>
      </c>
      <c r="D2956" s="577">
        <f t="shared" si="46"/>
        <v>856.24</v>
      </c>
      <c r="G2956" s="1027">
        <v>846.09</v>
      </c>
      <c r="J2956" s="570" t="s">
        <v>5368</v>
      </c>
      <c r="K2956" s="645">
        <f>IFERROR(VLOOKUP(J2956,REAJUSTE!A:Y,25,FALSE),"")</f>
        <v>1.012</v>
      </c>
    </row>
    <row r="2957" spans="1:11" ht="18" x14ac:dyDescent="0.25">
      <c r="A2957" s="1025">
        <v>2003174</v>
      </c>
      <c r="B2957" s="1026" t="s">
        <v>17399</v>
      </c>
      <c r="C2957" s="1025" t="s">
        <v>7</v>
      </c>
      <c r="D2957" s="577">
        <f t="shared" si="46"/>
        <v>791.05</v>
      </c>
      <c r="G2957" s="1027">
        <v>781.67</v>
      </c>
      <c r="J2957" s="570" t="s">
        <v>5368</v>
      </c>
      <c r="K2957" s="645">
        <f>IFERROR(VLOOKUP(J2957,REAJUSTE!A:Y,25,FALSE),"")</f>
        <v>1.012</v>
      </c>
    </row>
    <row r="2958" spans="1:11" ht="18" x14ac:dyDescent="0.25">
      <c r="A2958" s="1025">
        <v>2003171</v>
      </c>
      <c r="B2958" s="1026" t="s">
        <v>17400</v>
      </c>
      <c r="C2958" s="1025" t="s">
        <v>7</v>
      </c>
      <c r="D2958" s="577">
        <f t="shared" si="46"/>
        <v>592.73</v>
      </c>
      <c r="G2958" s="1027">
        <v>585.71</v>
      </c>
      <c r="J2958" s="570" t="s">
        <v>5368</v>
      </c>
      <c r="K2958" s="645">
        <f>IFERROR(VLOOKUP(J2958,REAJUSTE!A:Y,25,FALSE),"")</f>
        <v>1.012</v>
      </c>
    </row>
    <row r="2959" spans="1:11" ht="18" x14ac:dyDescent="0.25">
      <c r="A2959" s="1025">
        <v>2003172</v>
      </c>
      <c r="B2959" s="1026" t="s">
        <v>17401</v>
      </c>
      <c r="C2959" s="1025" t="s">
        <v>7</v>
      </c>
      <c r="D2959" s="577">
        <f t="shared" si="46"/>
        <v>551.91</v>
      </c>
      <c r="G2959" s="1027">
        <v>545.37</v>
      </c>
      <c r="J2959" s="570" t="s">
        <v>5368</v>
      </c>
      <c r="K2959" s="645">
        <f>IFERROR(VLOOKUP(J2959,REAJUSTE!A:Y,25,FALSE),"")</f>
        <v>1.012</v>
      </c>
    </row>
    <row r="2960" spans="1:11" ht="18" x14ac:dyDescent="0.25">
      <c r="A2960" s="1025">
        <v>2003399</v>
      </c>
      <c r="B2960" s="1026" t="s">
        <v>17402</v>
      </c>
      <c r="C2960" s="1025" t="s">
        <v>7</v>
      </c>
      <c r="D2960" s="577">
        <f t="shared" si="46"/>
        <v>601.35</v>
      </c>
      <c r="G2960" s="1027">
        <v>594.22</v>
      </c>
      <c r="J2960" s="570" t="s">
        <v>5368</v>
      </c>
      <c r="K2960" s="645">
        <f>IFERROR(VLOOKUP(J2960,REAJUSTE!A:Y,25,FALSE),"")</f>
        <v>1.012</v>
      </c>
    </row>
    <row r="2961" spans="1:11" ht="18" x14ac:dyDescent="0.25">
      <c r="A2961" s="1025">
        <v>2003398</v>
      </c>
      <c r="B2961" s="1026" t="s">
        <v>17403</v>
      </c>
      <c r="C2961" s="1025" t="s">
        <v>7</v>
      </c>
      <c r="D2961" s="577">
        <f t="shared" si="46"/>
        <v>557.01</v>
      </c>
      <c r="G2961" s="1027">
        <v>550.41</v>
      </c>
      <c r="J2961" s="570" t="s">
        <v>5368</v>
      </c>
      <c r="K2961" s="645">
        <f>IFERROR(VLOOKUP(J2961,REAJUSTE!A:Y,25,FALSE),"")</f>
        <v>1.012</v>
      </c>
    </row>
    <row r="2962" spans="1:11" ht="18" x14ac:dyDescent="0.25">
      <c r="A2962" s="1025">
        <v>2003403</v>
      </c>
      <c r="B2962" s="1026" t="s">
        <v>17404</v>
      </c>
      <c r="C2962" s="1025" t="s">
        <v>7</v>
      </c>
      <c r="D2962" s="577">
        <f t="shared" si="46"/>
        <v>733.91</v>
      </c>
      <c r="G2962" s="1027">
        <v>725.21</v>
      </c>
      <c r="J2962" s="570" t="s">
        <v>5368</v>
      </c>
      <c r="K2962" s="645">
        <f>IFERROR(VLOOKUP(J2962,REAJUSTE!A:Y,25,FALSE),"")</f>
        <v>1.012</v>
      </c>
    </row>
    <row r="2963" spans="1:11" ht="18" x14ac:dyDescent="0.25">
      <c r="A2963" s="1025">
        <v>2003402</v>
      </c>
      <c r="B2963" s="1026" t="s">
        <v>17405</v>
      </c>
      <c r="C2963" s="1025" t="s">
        <v>7</v>
      </c>
      <c r="D2963" s="577">
        <f t="shared" si="46"/>
        <v>679.13</v>
      </c>
      <c r="G2963" s="1027">
        <v>671.08</v>
      </c>
      <c r="J2963" s="570" t="s">
        <v>5368</v>
      </c>
      <c r="K2963" s="645">
        <f>IFERROR(VLOOKUP(J2963,REAJUSTE!A:Y,25,FALSE),"")</f>
        <v>1.012</v>
      </c>
    </row>
    <row r="2964" spans="1:11" ht="18" x14ac:dyDescent="0.25">
      <c r="A2964" s="1025">
        <v>2003452</v>
      </c>
      <c r="B2964" s="1026" t="s">
        <v>17406</v>
      </c>
      <c r="C2964" s="1025" t="s">
        <v>5022</v>
      </c>
      <c r="D2964" s="577">
        <f t="shared" si="46"/>
        <v>744.24</v>
      </c>
      <c r="G2964" s="1027">
        <v>735.42</v>
      </c>
      <c r="J2964" s="570" t="s">
        <v>5368</v>
      </c>
      <c r="K2964" s="645">
        <f>IFERROR(VLOOKUP(J2964,REAJUSTE!A:Y,25,FALSE),"")</f>
        <v>1.012</v>
      </c>
    </row>
    <row r="2965" spans="1:11" ht="18" x14ac:dyDescent="0.25">
      <c r="A2965" s="1025">
        <v>2003453</v>
      </c>
      <c r="B2965" s="1026" t="s">
        <v>17407</v>
      </c>
      <c r="C2965" s="1025" t="s">
        <v>5022</v>
      </c>
      <c r="D2965" s="577">
        <f t="shared" si="46"/>
        <v>927.96</v>
      </c>
      <c r="G2965" s="1027">
        <v>916.96</v>
      </c>
      <c r="J2965" s="570" t="s">
        <v>5368</v>
      </c>
      <c r="K2965" s="645">
        <f>IFERROR(VLOOKUP(J2965,REAJUSTE!A:Y,25,FALSE),"")</f>
        <v>1.012</v>
      </c>
    </row>
    <row r="2966" spans="1:11" ht="18" x14ac:dyDescent="0.25">
      <c r="A2966" s="1025">
        <v>2003454</v>
      </c>
      <c r="B2966" s="1026" t="s">
        <v>17408</v>
      </c>
      <c r="C2966" s="1025" t="s">
        <v>5022</v>
      </c>
      <c r="D2966" s="577">
        <f t="shared" si="46"/>
        <v>1041.52</v>
      </c>
      <c r="G2966" s="1027">
        <v>1029.17</v>
      </c>
      <c r="J2966" s="570" t="s">
        <v>5368</v>
      </c>
      <c r="K2966" s="645">
        <f>IFERROR(VLOOKUP(J2966,REAJUSTE!A:Y,25,FALSE),"")</f>
        <v>1.012</v>
      </c>
    </row>
    <row r="2967" spans="1:11" ht="18" x14ac:dyDescent="0.25">
      <c r="A2967" s="1025">
        <v>2003455</v>
      </c>
      <c r="B2967" s="1026" t="s">
        <v>17409</v>
      </c>
      <c r="C2967" s="1025" t="s">
        <v>5022</v>
      </c>
      <c r="D2967" s="577">
        <f t="shared" si="46"/>
        <v>1322.57</v>
      </c>
      <c r="G2967" s="1027">
        <v>1306.8900000000001</v>
      </c>
      <c r="J2967" s="570" t="s">
        <v>5368</v>
      </c>
      <c r="K2967" s="645">
        <f>IFERROR(VLOOKUP(J2967,REAJUSTE!A:Y,25,FALSE),"")</f>
        <v>1.012</v>
      </c>
    </row>
    <row r="2968" spans="1:11" ht="18" x14ac:dyDescent="0.25">
      <c r="A2968" s="1025">
        <v>2003456</v>
      </c>
      <c r="B2968" s="1026" t="s">
        <v>17410</v>
      </c>
      <c r="C2968" s="1025" t="s">
        <v>5022</v>
      </c>
      <c r="D2968" s="577">
        <f t="shared" si="46"/>
        <v>1374.77</v>
      </c>
      <c r="G2968" s="1027">
        <v>1358.47</v>
      </c>
      <c r="J2968" s="570" t="s">
        <v>5368</v>
      </c>
      <c r="K2968" s="645">
        <f>IFERROR(VLOOKUP(J2968,REAJUSTE!A:Y,25,FALSE),"")</f>
        <v>1.012</v>
      </c>
    </row>
    <row r="2969" spans="1:11" ht="18" x14ac:dyDescent="0.25">
      <c r="A2969" s="1025">
        <v>2003457</v>
      </c>
      <c r="B2969" s="1026" t="s">
        <v>17411</v>
      </c>
      <c r="C2969" s="1025" t="s">
        <v>5022</v>
      </c>
      <c r="D2969" s="577">
        <f t="shared" si="46"/>
        <v>1770.27</v>
      </c>
      <c r="G2969" s="1027">
        <v>1749.28</v>
      </c>
      <c r="J2969" s="570" t="s">
        <v>5368</v>
      </c>
      <c r="K2969" s="645">
        <f>IFERROR(VLOOKUP(J2969,REAJUSTE!A:Y,25,FALSE),"")</f>
        <v>1.012</v>
      </c>
    </row>
    <row r="2970" spans="1:11" ht="18" x14ac:dyDescent="0.25">
      <c r="A2970" s="1025">
        <v>2003462</v>
      </c>
      <c r="B2970" s="1026" t="s">
        <v>17412</v>
      </c>
      <c r="C2970" s="1025" t="s">
        <v>5022</v>
      </c>
      <c r="D2970" s="577">
        <f t="shared" si="46"/>
        <v>1758.68</v>
      </c>
      <c r="G2970" s="1027">
        <v>1737.83</v>
      </c>
      <c r="J2970" s="570" t="s">
        <v>5368</v>
      </c>
      <c r="K2970" s="645">
        <f>IFERROR(VLOOKUP(J2970,REAJUSTE!A:Y,25,FALSE),"")</f>
        <v>1.012</v>
      </c>
    </row>
    <row r="2971" spans="1:11" ht="18" x14ac:dyDescent="0.25">
      <c r="A2971" s="1025">
        <v>2003463</v>
      </c>
      <c r="B2971" s="1026" t="s">
        <v>17413</v>
      </c>
      <c r="C2971" s="1025" t="s">
        <v>5022</v>
      </c>
      <c r="D2971" s="577">
        <f t="shared" si="46"/>
        <v>2296.8000000000002</v>
      </c>
      <c r="G2971" s="1027">
        <v>2269.5700000000002</v>
      </c>
      <c r="J2971" s="570" t="s">
        <v>5368</v>
      </c>
      <c r="K2971" s="645">
        <f>IFERROR(VLOOKUP(J2971,REAJUSTE!A:Y,25,FALSE),"")</f>
        <v>1.012</v>
      </c>
    </row>
    <row r="2972" spans="1:11" ht="18" x14ac:dyDescent="0.25">
      <c r="A2972" s="1025">
        <v>2003468</v>
      </c>
      <c r="B2972" s="1026" t="s">
        <v>17414</v>
      </c>
      <c r="C2972" s="1025" t="s">
        <v>5022</v>
      </c>
      <c r="D2972" s="577">
        <f t="shared" si="46"/>
        <v>2168.91</v>
      </c>
      <c r="G2972" s="1027">
        <v>2143.1999999999998</v>
      </c>
      <c r="J2972" s="570" t="s">
        <v>5368</v>
      </c>
      <c r="K2972" s="645">
        <f>IFERROR(VLOOKUP(J2972,REAJUSTE!A:Y,25,FALSE),"")</f>
        <v>1.012</v>
      </c>
    </row>
    <row r="2973" spans="1:11" ht="18" x14ac:dyDescent="0.25">
      <c r="A2973" s="1025">
        <v>2003469</v>
      </c>
      <c r="B2973" s="1026" t="s">
        <v>17415</v>
      </c>
      <c r="C2973" s="1025" t="s">
        <v>5022</v>
      </c>
      <c r="D2973" s="577">
        <f t="shared" si="46"/>
        <v>2859.37</v>
      </c>
      <c r="G2973" s="1027">
        <v>2825.47</v>
      </c>
      <c r="J2973" s="570" t="s">
        <v>5368</v>
      </c>
      <c r="K2973" s="645">
        <f>IFERROR(VLOOKUP(J2973,REAJUSTE!A:Y,25,FALSE),"")</f>
        <v>1.012</v>
      </c>
    </row>
    <row r="2974" spans="1:11" ht="18" x14ac:dyDescent="0.25">
      <c r="A2974" s="1025">
        <v>2003458</v>
      </c>
      <c r="B2974" s="1026" t="s">
        <v>17416</v>
      </c>
      <c r="C2974" s="1025" t="s">
        <v>5022</v>
      </c>
      <c r="D2974" s="577">
        <f t="shared" si="46"/>
        <v>1741.83</v>
      </c>
      <c r="G2974" s="1027">
        <v>1721.18</v>
      </c>
      <c r="J2974" s="570" t="s">
        <v>5368</v>
      </c>
      <c r="K2974" s="645">
        <f>IFERROR(VLOOKUP(J2974,REAJUSTE!A:Y,25,FALSE),"")</f>
        <v>1.012</v>
      </c>
    </row>
    <row r="2975" spans="1:11" ht="18" x14ac:dyDescent="0.25">
      <c r="A2975" s="1025">
        <v>2003459</v>
      </c>
      <c r="B2975" s="1026" t="s">
        <v>17417</v>
      </c>
      <c r="C2975" s="1025" t="s">
        <v>5022</v>
      </c>
      <c r="D2975" s="577">
        <f t="shared" si="46"/>
        <v>2267.54</v>
      </c>
      <c r="G2975" s="1027">
        <v>2240.66</v>
      </c>
      <c r="J2975" s="570" t="s">
        <v>5368</v>
      </c>
      <c r="K2975" s="645">
        <f>IFERROR(VLOOKUP(J2975,REAJUSTE!A:Y,25,FALSE),"")</f>
        <v>1.012</v>
      </c>
    </row>
    <row r="2976" spans="1:11" ht="18" x14ac:dyDescent="0.25">
      <c r="A2976" s="1025">
        <v>2003464</v>
      </c>
      <c r="B2976" s="1026" t="s">
        <v>17418</v>
      </c>
      <c r="C2976" s="1025" t="s">
        <v>5022</v>
      </c>
      <c r="D2976" s="577">
        <f t="shared" si="46"/>
        <v>2261.5700000000002</v>
      </c>
      <c r="G2976" s="1027">
        <v>2234.7600000000002</v>
      </c>
      <c r="J2976" s="570" t="s">
        <v>5368</v>
      </c>
      <c r="K2976" s="645">
        <f>IFERROR(VLOOKUP(J2976,REAJUSTE!A:Y,25,FALSE),"")</f>
        <v>1.012</v>
      </c>
    </row>
    <row r="2977" spans="1:11" ht="18" x14ac:dyDescent="0.25">
      <c r="A2977" s="1025">
        <v>2003465</v>
      </c>
      <c r="B2977" s="1026" t="s">
        <v>17419</v>
      </c>
      <c r="C2977" s="1025" t="s">
        <v>5022</v>
      </c>
      <c r="D2977" s="577">
        <f t="shared" si="46"/>
        <v>2985.62</v>
      </c>
      <c r="G2977" s="1027">
        <v>2950.22</v>
      </c>
      <c r="J2977" s="570" t="s">
        <v>5368</v>
      </c>
      <c r="K2977" s="645">
        <f>IFERROR(VLOOKUP(J2977,REAJUSTE!A:Y,25,FALSE),"")</f>
        <v>1.012</v>
      </c>
    </row>
    <row r="2978" spans="1:11" ht="18" x14ac:dyDescent="0.25">
      <c r="A2978" s="1025">
        <v>2003470</v>
      </c>
      <c r="B2978" s="1026" t="s">
        <v>17420</v>
      </c>
      <c r="C2978" s="1025" t="s">
        <v>5022</v>
      </c>
      <c r="D2978" s="577">
        <f t="shared" si="46"/>
        <v>2783.06</v>
      </c>
      <c r="G2978" s="1027">
        <v>2750.06</v>
      </c>
      <c r="J2978" s="570" t="s">
        <v>5368</v>
      </c>
      <c r="K2978" s="645">
        <f>IFERROR(VLOOKUP(J2978,REAJUSTE!A:Y,25,FALSE),"")</f>
        <v>1.012</v>
      </c>
    </row>
    <row r="2979" spans="1:11" ht="18" x14ac:dyDescent="0.25">
      <c r="A2979" s="1025">
        <v>2003471</v>
      </c>
      <c r="B2979" s="1026" t="s">
        <v>17421</v>
      </c>
      <c r="C2979" s="1025" t="s">
        <v>5022</v>
      </c>
      <c r="D2979" s="577">
        <f t="shared" si="46"/>
        <v>3706.18</v>
      </c>
      <c r="G2979" s="1027">
        <v>3662.24</v>
      </c>
      <c r="J2979" s="570" t="s">
        <v>5368</v>
      </c>
      <c r="K2979" s="645">
        <f>IFERROR(VLOOKUP(J2979,REAJUSTE!A:Y,25,FALSE),"")</f>
        <v>1.012</v>
      </c>
    </row>
    <row r="2980" spans="1:11" ht="18" x14ac:dyDescent="0.25">
      <c r="A2980" s="1025">
        <v>2003460</v>
      </c>
      <c r="B2980" s="1026" t="s">
        <v>17422</v>
      </c>
      <c r="C2980" s="1025" t="s">
        <v>5022</v>
      </c>
      <c r="D2980" s="577">
        <f t="shared" si="46"/>
        <v>2607.59</v>
      </c>
      <c r="G2980" s="1027">
        <v>2576.67</v>
      </c>
      <c r="J2980" s="570" t="s">
        <v>5368</v>
      </c>
      <c r="K2980" s="645">
        <f>IFERROR(VLOOKUP(J2980,REAJUSTE!A:Y,25,FALSE),"")</f>
        <v>1.012</v>
      </c>
    </row>
    <row r="2981" spans="1:11" ht="18" x14ac:dyDescent="0.25">
      <c r="A2981" s="1025">
        <v>2003461</v>
      </c>
      <c r="B2981" s="1026" t="s">
        <v>17423</v>
      </c>
      <c r="C2981" s="1025" t="s">
        <v>5022</v>
      </c>
      <c r="D2981" s="577">
        <f t="shared" si="46"/>
        <v>3456.87</v>
      </c>
      <c r="G2981" s="1027">
        <v>3415.88</v>
      </c>
      <c r="J2981" s="570" t="s">
        <v>5368</v>
      </c>
      <c r="K2981" s="645">
        <f>IFERROR(VLOOKUP(J2981,REAJUSTE!A:Y,25,FALSE),"")</f>
        <v>1.012</v>
      </c>
    </row>
    <row r="2982" spans="1:11" ht="18" x14ac:dyDescent="0.25">
      <c r="A2982" s="1025">
        <v>2003466</v>
      </c>
      <c r="B2982" s="1026" t="s">
        <v>17424</v>
      </c>
      <c r="C2982" s="1025" t="s">
        <v>5022</v>
      </c>
      <c r="D2982" s="577">
        <f t="shared" si="46"/>
        <v>3326.63</v>
      </c>
      <c r="G2982" s="1027">
        <v>3287.19</v>
      </c>
      <c r="J2982" s="570" t="s">
        <v>5368</v>
      </c>
      <c r="K2982" s="645">
        <f>IFERROR(VLOOKUP(J2982,REAJUSTE!A:Y,25,FALSE),"")</f>
        <v>1.012</v>
      </c>
    </row>
    <row r="2983" spans="1:11" ht="18" x14ac:dyDescent="0.25">
      <c r="A2983" s="1025">
        <v>2003467</v>
      </c>
      <c r="B2983" s="1026" t="s">
        <v>17425</v>
      </c>
      <c r="C2983" s="1025" t="s">
        <v>5022</v>
      </c>
      <c r="D2983" s="577">
        <f t="shared" si="46"/>
        <v>4458.07</v>
      </c>
      <c r="G2983" s="1027">
        <v>4405.21</v>
      </c>
      <c r="J2983" s="570" t="s">
        <v>5368</v>
      </c>
      <c r="K2983" s="645">
        <f>IFERROR(VLOOKUP(J2983,REAJUSTE!A:Y,25,FALSE),"")</f>
        <v>1.012</v>
      </c>
    </row>
    <row r="2984" spans="1:11" ht="18" x14ac:dyDescent="0.25">
      <c r="A2984" s="1025">
        <v>2003472</v>
      </c>
      <c r="B2984" s="1026" t="s">
        <v>17426</v>
      </c>
      <c r="C2984" s="1025" t="s">
        <v>5022</v>
      </c>
      <c r="D2984" s="577">
        <f t="shared" si="46"/>
        <v>4100.29</v>
      </c>
      <c r="G2984" s="1027">
        <v>4051.67</v>
      </c>
      <c r="J2984" s="570" t="s">
        <v>5368</v>
      </c>
      <c r="K2984" s="645">
        <f>IFERROR(VLOOKUP(J2984,REAJUSTE!A:Y,25,FALSE),"")</f>
        <v>1.012</v>
      </c>
    </row>
    <row r="2985" spans="1:11" ht="18" x14ac:dyDescent="0.25">
      <c r="A2985" s="1025">
        <v>2003473</v>
      </c>
      <c r="B2985" s="1026" t="s">
        <v>17427</v>
      </c>
      <c r="C2985" s="1025" t="s">
        <v>5022</v>
      </c>
      <c r="D2985" s="577">
        <f t="shared" si="46"/>
        <v>5535.89</v>
      </c>
      <c r="G2985" s="1027">
        <v>5470.25</v>
      </c>
      <c r="J2985" s="570" t="s">
        <v>5368</v>
      </c>
      <c r="K2985" s="645">
        <f>IFERROR(VLOOKUP(J2985,REAJUSTE!A:Y,25,FALSE),"")</f>
        <v>1.012</v>
      </c>
    </row>
    <row r="2986" spans="1:11" ht="18" x14ac:dyDescent="0.25">
      <c r="A2986" s="1025">
        <v>2003176</v>
      </c>
      <c r="B2986" s="1026" t="s">
        <v>17428</v>
      </c>
      <c r="C2986" s="1025" t="s">
        <v>5022</v>
      </c>
      <c r="D2986" s="577">
        <f t="shared" si="46"/>
        <v>547.49</v>
      </c>
      <c r="G2986" s="1027">
        <v>541</v>
      </c>
      <c r="J2986" s="570" t="s">
        <v>5368</v>
      </c>
      <c r="K2986" s="645">
        <f>IFERROR(VLOOKUP(J2986,REAJUSTE!A:Y,25,FALSE),"")</f>
        <v>1.012</v>
      </c>
    </row>
    <row r="2987" spans="1:11" ht="18" x14ac:dyDescent="0.25">
      <c r="A2987" s="1025">
        <v>2003175</v>
      </c>
      <c r="B2987" s="1026" t="s">
        <v>17429</v>
      </c>
      <c r="C2987" s="1025" t="s">
        <v>5022</v>
      </c>
      <c r="D2987" s="577">
        <f t="shared" si="46"/>
        <v>659.45</v>
      </c>
      <c r="G2987" s="1027">
        <v>651.64</v>
      </c>
      <c r="J2987" s="570" t="s">
        <v>5368</v>
      </c>
      <c r="K2987" s="645">
        <f>IFERROR(VLOOKUP(J2987,REAJUSTE!A:Y,25,FALSE),"")</f>
        <v>1.012</v>
      </c>
    </row>
    <row r="2988" spans="1:11" x14ac:dyDescent="0.25">
      <c r="A2988" s="1025">
        <v>2003201</v>
      </c>
      <c r="B2988" s="1026" t="s">
        <v>17430</v>
      </c>
      <c r="C2988" s="1025" t="s">
        <v>5022</v>
      </c>
      <c r="D2988" s="577">
        <f t="shared" si="46"/>
        <v>638.53</v>
      </c>
      <c r="G2988" s="1027">
        <v>630.96</v>
      </c>
      <c r="J2988" s="570" t="s">
        <v>5368</v>
      </c>
      <c r="K2988" s="645">
        <f>IFERROR(VLOOKUP(J2988,REAJUSTE!A:Y,25,FALSE),"")</f>
        <v>1.012</v>
      </c>
    </row>
    <row r="2989" spans="1:11" ht="18" x14ac:dyDescent="0.25">
      <c r="A2989" s="1025">
        <v>2003202</v>
      </c>
      <c r="B2989" s="1026" t="s">
        <v>17431</v>
      </c>
      <c r="C2989" s="1025" t="s">
        <v>5022</v>
      </c>
      <c r="D2989" s="577">
        <f t="shared" si="46"/>
        <v>566.74</v>
      </c>
      <c r="G2989" s="1027">
        <v>560.02</v>
      </c>
      <c r="J2989" s="570" t="s">
        <v>5368</v>
      </c>
      <c r="K2989" s="645">
        <f>IFERROR(VLOOKUP(J2989,REAJUSTE!A:Y,25,FALSE),"")</f>
        <v>1.012</v>
      </c>
    </row>
    <row r="2990" spans="1:11" ht="18" x14ac:dyDescent="0.25">
      <c r="A2990" s="1025">
        <v>2003178</v>
      </c>
      <c r="B2990" s="1026" t="s">
        <v>17432</v>
      </c>
      <c r="C2990" s="1025" t="s">
        <v>5022</v>
      </c>
      <c r="D2990" s="577">
        <f t="shared" si="46"/>
        <v>346.99</v>
      </c>
      <c r="G2990" s="1027">
        <v>342.88</v>
      </c>
      <c r="J2990" s="570" t="s">
        <v>5368</v>
      </c>
      <c r="K2990" s="645">
        <f>IFERROR(VLOOKUP(J2990,REAJUSTE!A:Y,25,FALSE),"")</f>
        <v>1.012</v>
      </c>
    </row>
    <row r="2991" spans="1:11" ht="18" x14ac:dyDescent="0.25">
      <c r="A2991" s="1025">
        <v>2003177</v>
      </c>
      <c r="B2991" s="1026" t="s">
        <v>17433</v>
      </c>
      <c r="C2991" s="1025" t="s">
        <v>5022</v>
      </c>
      <c r="D2991" s="577">
        <f t="shared" si="46"/>
        <v>407.18</v>
      </c>
      <c r="G2991" s="1027">
        <v>402.36</v>
      </c>
      <c r="J2991" s="570" t="s">
        <v>5368</v>
      </c>
      <c r="K2991" s="645">
        <f>IFERROR(VLOOKUP(J2991,REAJUSTE!A:Y,25,FALSE),"")</f>
        <v>1.012</v>
      </c>
    </row>
    <row r="2992" spans="1:11" x14ac:dyDescent="0.25">
      <c r="A2992" s="1025">
        <v>2003203</v>
      </c>
      <c r="B2992" s="1026" t="s">
        <v>17434</v>
      </c>
      <c r="C2992" s="1025" t="s">
        <v>5022</v>
      </c>
      <c r="D2992" s="577">
        <f t="shared" si="46"/>
        <v>458.27</v>
      </c>
      <c r="G2992" s="1027">
        <v>452.84</v>
      </c>
      <c r="J2992" s="570" t="s">
        <v>5368</v>
      </c>
      <c r="K2992" s="645">
        <f>IFERROR(VLOOKUP(J2992,REAJUSTE!A:Y,25,FALSE),"")</f>
        <v>1.012</v>
      </c>
    </row>
    <row r="2993" spans="1:11" ht="18" x14ac:dyDescent="0.25">
      <c r="A2993" s="1025">
        <v>2003204</v>
      </c>
      <c r="B2993" s="1026" t="s">
        <v>17435</v>
      </c>
      <c r="C2993" s="1025" t="s">
        <v>5022</v>
      </c>
      <c r="D2993" s="577">
        <f t="shared" si="46"/>
        <v>407.61</v>
      </c>
      <c r="G2993" s="1027">
        <v>402.78</v>
      </c>
      <c r="J2993" s="570" t="s">
        <v>5368</v>
      </c>
      <c r="K2993" s="645">
        <f>IFERROR(VLOOKUP(J2993,REAJUSTE!A:Y,25,FALSE),"")</f>
        <v>1.012</v>
      </c>
    </row>
    <row r="2994" spans="1:11" ht="18" x14ac:dyDescent="0.25">
      <c r="A2994" s="1025">
        <v>2003180</v>
      </c>
      <c r="B2994" s="1026" t="s">
        <v>17436</v>
      </c>
      <c r="C2994" s="1025" t="s">
        <v>5022</v>
      </c>
      <c r="D2994" s="577">
        <f t="shared" si="46"/>
        <v>546.4</v>
      </c>
      <c r="G2994" s="1027">
        <v>539.92999999999995</v>
      </c>
      <c r="J2994" s="570" t="s">
        <v>5368</v>
      </c>
      <c r="K2994" s="645">
        <f>IFERROR(VLOOKUP(J2994,REAJUSTE!A:Y,25,FALSE),"")</f>
        <v>1.012</v>
      </c>
    </row>
    <row r="2995" spans="1:11" ht="18" x14ac:dyDescent="0.25">
      <c r="A2995" s="1025">
        <v>2003179</v>
      </c>
      <c r="B2995" s="1026" t="s">
        <v>17437</v>
      </c>
      <c r="C2995" s="1025" t="s">
        <v>5022</v>
      </c>
      <c r="D2995" s="577">
        <f t="shared" si="46"/>
        <v>657.9</v>
      </c>
      <c r="G2995" s="1027">
        <v>650.1</v>
      </c>
      <c r="J2995" s="570" t="s">
        <v>5368</v>
      </c>
      <c r="K2995" s="645">
        <f>IFERROR(VLOOKUP(J2995,REAJUSTE!A:Y,25,FALSE),"")</f>
        <v>1.012</v>
      </c>
    </row>
    <row r="2996" spans="1:11" x14ac:dyDescent="0.25">
      <c r="A2996" s="1025">
        <v>2003205</v>
      </c>
      <c r="B2996" s="1026" t="s">
        <v>17438</v>
      </c>
      <c r="C2996" s="1025" t="s">
        <v>5022</v>
      </c>
      <c r="D2996" s="577">
        <f t="shared" si="46"/>
        <v>1548.76</v>
      </c>
      <c r="G2996" s="1027">
        <v>1530.4</v>
      </c>
      <c r="J2996" s="570" t="s">
        <v>5368</v>
      </c>
      <c r="K2996" s="645">
        <f>IFERROR(VLOOKUP(J2996,REAJUSTE!A:Y,25,FALSE),"")</f>
        <v>1.012</v>
      </c>
    </row>
    <row r="2997" spans="1:11" ht="18" x14ac:dyDescent="0.25">
      <c r="A2997" s="1025">
        <v>2003206</v>
      </c>
      <c r="B2997" s="1026" t="s">
        <v>17439</v>
      </c>
      <c r="C2997" s="1025" t="s">
        <v>5022</v>
      </c>
      <c r="D2997" s="577">
        <f t="shared" si="46"/>
        <v>1420.24</v>
      </c>
      <c r="G2997" s="1027">
        <v>1403.4</v>
      </c>
      <c r="J2997" s="570" t="s">
        <v>5368</v>
      </c>
      <c r="K2997" s="645">
        <f>IFERROR(VLOOKUP(J2997,REAJUSTE!A:Y,25,FALSE),"")</f>
        <v>1.012</v>
      </c>
    </row>
    <row r="2998" spans="1:11" ht="18" x14ac:dyDescent="0.25">
      <c r="A2998" s="1025">
        <v>2003182</v>
      </c>
      <c r="B2998" s="1026" t="s">
        <v>17440</v>
      </c>
      <c r="C2998" s="1025" t="s">
        <v>5022</v>
      </c>
      <c r="D2998" s="577">
        <f t="shared" si="46"/>
        <v>675.04</v>
      </c>
      <c r="G2998" s="1027">
        <v>667.04</v>
      </c>
      <c r="J2998" s="570" t="s">
        <v>5368</v>
      </c>
      <c r="K2998" s="645">
        <f>IFERROR(VLOOKUP(J2998,REAJUSTE!A:Y,25,FALSE),"")</f>
        <v>1.012</v>
      </c>
    </row>
    <row r="2999" spans="1:11" ht="18" x14ac:dyDescent="0.25">
      <c r="A2999" s="1025">
        <v>2003181</v>
      </c>
      <c r="B2999" s="1026" t="s">
        <v>17441</v>
      </c>
      <c r="C2999" s="1025" t="s">
        <v>5022</v>
      </c>
      <c r="D2999" s="577">
        <f t="shared" si="46"/>
        <v>828.98</v>
      </c>
      <c r="G2999" s="1027">
        <v>819.16</v>
      </c>
      <c r="J2999" s="570" t="s">
        <v>5368</v>
      </c>
      <c r="K2999" s="645">
        <f>IFERROR(VLOOKUP(J2999,REAJUSTE!A:Y,25,FALSE),"")</f>
        <v>1.012</v>
      </c>
    </row>
    <row r="3000" spans="1:11" x14ac:dyDescent="0.25">
      <c r="A3000" s="1025">
        <v>2003207</v>
      </c>
      <c r="B3000" s="1026" t="s">
        <v>17442</v>
      </c>
      <c r="C3000" s="1025" t="s">
        <v>5022</v>
      </c>
      <c r="D3000" s="577">
        <f t="shared" si="46"/>
        <v>1773.66</v>
      </c>
      <c r="G3000" s="1027">
        <v>1752.63</v>
      </c>
      <c r="J3000" s="570" t="s">
        <v>5368</v>
      </c>
      <c r="K3000" s="645">
        <f>IFERROR(VLOOKUP(J3000,REAJUSTE!A:Y,25,FALSE),"")</f>
        <v>1.012</v>
      </c>
    </row>
    <row r="3001" spans="1:11" ht="18" x14ac:dyDescent="0.25">
      <c r="A3001" s="1025">
        <v>2003208</v>
      </c>
      <c r="B3001" s="1026" t="s">
        <v>17443</v>
      </c>
      <c r="C3001" s="1025" t="s">
        <v>5022</v>
      </c>
      <c r="D3001" s="577">
        <f t="shared" si="46"/>
        <v>1624.16</v>
      </c>
      <c r="G3001" s="1027">
        <v>1604.91</v>
      </c>
      <c r="J3001" s="570" t="s">
        <v>5368</v>
      </c>
      <c r="K3001" s="645">
        <f>IFERROR(VLOOKUP(J3001,REAJUSTE!A:Y,25,FALSE),"")</f>
        <v>1.012</v>
      </c>
    </row>
    <row r="3002" spans="1:11" ht="18" x14ac:dyDescent="0.25">
      <c r="A3002" s="1025">
        <v>2003184</v>
      </c>
      <c r="B3002" s="1026" t="s">
        <v>17444</v>
      </c>
      <c r="C3002" s="1025" t="s">
        <v>5022</v>
      </c>
      <c r="D3002" s="577">
        <f t="shared" si="46"/>
        <v>876.05</v>
      </c>
      <c r="G3002" s="1027">
        <v>865.67</v>
      </c>
      <c r="J3002" s="570" t="s">
        <v>5368</v>
      </c>
      <c r="K3002" s="645">
        <f>IFERROR(VLOOKUP(J3002,REAJUSTE!A:Y,25,FALSE),"")</f>
        <v>1.012</v>
      </c>
    </row>
    <row r="3003" spans="1:11" ht="18" x14ac:dyDescent="0.25">
      <c r="A3003" s="1025">
        <v>2003183</v>
      </c>
      <c r="B3003" s="1026" t="s">
        <v>17445</v>
      </c>
      <c r="C3003" s="1025" t="s">
        <v>5022</v>
      </c>
      <c r="D3003" s="577">
        <f t="shared" si="46"/>
        <v>1089.5</v>
      </c>
      <c r="G3003" s="1027">
        <v>1076.5899999999999</v>
      </c>
      <c r="J3003" s="570" t="s">
        <v>5368</v>
      </c>
      <c r="K3003" s="645">
        <f>IFERROR(VLOOKUP(J3003,REAJUSTE!A:Y,25,FALSE),"")</f>
        <v>1.012</v>
      </c>
    </row>
    <row r="3004" spans="1:11" x14ac:dyDescent="0.25">
      <c r="A3004" s="1025">
        <v>2003209</v>
      </c>
      <c r="B3004" s="1026" t="s">
        <v>17446</v>
      </c>
      <c r="C3004" s="1025" t="s">
        <v>5022</v>
      </c>
      <c r="D3004" s="577">
        <f t="shared" si="46"/>
        <v>2739.72</v>
      </c>
      <c r="G3004" s="1027">
        <v>2707.24</v>
      </c>
      <c r="J3004" s="570" t="s">
        <v>5368</v>
      </c>
      <c r="K3004" s="645">
        <f>IFERROR(VLOOKUP(J3004,REAJUSTE!A:Y,25,FALSE),"")</f>
        <v>1.012</v>
      </c>
    </row>
    <row r="3005" spans="1:11" ht="18" x14ac:dyDescent="0.25">
      <c r="A3005" s="1025">
        <v>2003210</v>
      </c>
      <c r="B3005" s="1026" t="s">
        <v>17447</v>
      </c>
      <c r="C3005" s="1025" t="s">
        <v>5022</v>
      </c>
      <c r="D3005" s="577">
        <f t="shared" si="46"/>
        <v>2499.81</v>
      </c>
      <c r="G3005" s="1027">
        <v>2470.17</v>
      </c>
      <c r="J3005" s="570" t="s">
        <v>5368</v>
      </c>
      <c r="K3005" s="645">
        <f>IFERROR(VLOOKUP(J3005,REAJUSTE!A:Y,25,FALSE),"")</f>
        <v>1.012</v>
      </c>
    </row>
    <row r="3006" spans="1:11" ht="18" x14ac:dyDescent="0.25">
      <c r="A3006" s="1025">
        <v>2003186</v>
      </c>
      <c r="B3006" s="1026" t="s">
        <v>17448</v>
      </c>
      <c r="C3006" s="1025" t="s">
        <v>5022</v>
      </c>
      <c r="D3006" s="577">
        <f t="shared" si="46"/>
        <v>1124.71</v>
      </c>
      <c r="G3006" s="1027">
        <v>1111.3800000000001</v>
      </c>
      <c r="J3006" s="570" t="s">
        <v>5368</v>
      </c>
      <c r="K3006" s="645">
        <f>IFERROR(VLOOKUP(J3006,REAJUSTE!A:Y,25,FALSE),"")</f>
        <v>1.012</v>
      </c>
    </row>
    <row r="3007" spans="1:11" ht="18" x14ac:dyDescent="0.25">
      <c r="A3007" s="1025">
        <v>2003185</v>
      </c>
      <c r="B3007" s="1026" t="s">
        <v>17449</v>
      </c>
      <c r="C3007" s="1025" t="s">
        <v>5022</v>
      </c>
      <c r="D3007" s="577">
        <f t="shared" si="46"/>
        <v>1420.56</v>
      </c>
      <c r="G3007" s="1027">
        <v>1403.72</v>
      </c>
      <c r="J3007" s="570" t="s">
        <v>5368</v>
      </c>
      <c r="K3007" s="645">
        <f>IFERROR(VLOOKUP(J3007,REAJUSTE!A:Y,25,FALSE),"")</f>
        <v>1.012</v>
      </c>
    </row>
    <row r="3008" spans="1:11" x14ac:dyDescent="0.25">
      <c r="A3008" s="1025">
        <v>2003211</v>
      </c>
      <c r="B3008" s="1026" t="s">
        <v>17450</v>
      </c>
      <c r="C3008" s="1025" t="s">
        <v>5022</v>
      </c>
      <c r="D3008" s="577">
        <f t="shared" si="46"/>
        <v>3465.04</v>
      </c>
      <c r="G3008" s="1027">
        <v>3423.96</v>
      </c>
      <c r="J3008" s="570" t="s">
        <v>5368</v>
      </c>
      <c r="K3008" s="645">
        <f>IFERROR(VLOOKUP(J3008,REAJUSTE!A:Y,25,FALSE),"")</f>
        <v>1.012</v>
      </c>
    </row>
    <row r="3009" spans="1:11" ht="18" x14ac:dyDescent="0.25">
      <c r="A3009" s="1025">
        <v>2003212</v>
      </c>
      <c r="B3009" s="1026" t="s">
        <v>17451</v>
      </c>
      <c r="C3009" s="1025" t="s">
        <v>5022</v>
      </c>
      <c r="D3009" s="577">
        <f t="shared" si="46"/>
        <v>3150.08</v>
      </c>
      <c r="G3009" s="1027">
        <v>3112.73</v>
      </c>
      <c r="J3009" s="570" t="s">
        <v>5368</v>
      </c>
      <c r="K3009" s="645">
        <f>IFERROR(VLOOKUP(J3009,REAJUSTE!A:Y,25,FALSE),"")</f>
        <v>1.012</v>
      </c>
    </row>
    <row r="3010" spans="1:11" ht="18" x14ac:dyDescent="0.25">
      <c r="A3010" s="1025">
        <v>2003188</v>
      </c>
      <c r="B3010" s="1026" t="s">
        <v>17452</v>
      </c>
      <c r="C3010" s="1025" t="s">
        <v>5022</v>
      </c>
      <c r="D3010" s="577">
        <f t="shared" si="46"/>
        <v>1387.01</v>
      </c>
      <c r="G3010" s="1027">
        <v>1370.57</v>
      </c>
      <c r="J3010" s="570" t="s">
        <v>5368</v>
      </c>
      <c r="K3010" s="645">
        <f>IFERROR(VLOOKUP(J3010,REAJUSTE!A:Y,25,FALSE),"")</f>
        <v>1.012</v>
      </c>
    </row>
    <row r="3011" spans="1:11" ht="18" x14ac:dyDescent="0.25">
      <c r="A3011" s="1025">
        <v>2003187</v>
      </c>
      <c r="B3011" s="1026" t="s">
        <v>17453</v>
      </c>
      <c r="C3011" s="1025" t="s">
        <v>5022</v>
      </c>
      <c r="D3011" s="577">
        <f t="shared" si="46"/>
        <v>1770.33</v>
      </c>
      <c r="G3011" s="1027">
        <v>1749.34</v>
      </c>
      <c r="J3011" s="570" t="s">
        <v>5368</v>
      </c>
      <c r="K3011" s="645">
        <f>IFERROR(VLOOKUP(J3011,REAJUSTE!A:Y,25,FALSE),"")</f>
        <v>1.012</v>
      </c>
    </row>
    <row r="3012" spans="1:11" x14ac:dyDescent="0.25">
      <c r="A3012" s="1025">
        <v>2003213</v>
      </c>
      <c r="B3012" s="1026" t="s">
        <v>17454</v>
      </c>
      <c r="C3012" s="1025" t="s">
        <v>5022</v>
      </c>
      <c r="D3012" s="577">
        <f t="shared" si="46"/>
        <v>4998.82</v>
      </c>
      <c r="G3012" s="1027">
        <v>4939.55</v>
      </c>
      <c r="J3012" s="570" t="s">
        <v>5368</v>
      </c>
      <c r="K3012" s="645">
        <f>IFERROR(VLOOKUP(J3012,REAJUSTE!A:Y,25,FALSE),"")</f>
        <v>1.012</v>
      </c>
    </row>
    <row r="3013" spans="1:11" ht="18" x14ac:dyDescent="0.25">
      <c r="A3013" s="1025">
        <v>2003214</v>
      </c>
      <c r="B3013" s="1026" t="s">
        <v>17455</v>
      </c>
      <c r="C3013" s="1025" t="s">
        <v>5022</v>
      </c>
      <c r="D3013" s="577">
        <f t="shared" si="46"/>
        <v>4522.33</v>
      </c>
      <c r="G3013" s="1027">
        <v>4468.71</v>
      </c>
      <c r="J3013" s="570" t="s">
        <v>5368</v>
      </c>
      <c r="K3013" s="645">
        <f>IFERROR(VLOOKUP(J3013,REAJUSTE!A:Y,25,FALSE),"")</f>
        <v>1.012</v>
      </c>
    </row>
    <row r="3014" spans="1:11" ht="18" x14ac:dyDescent="0.25">
      <c r="A3014" s="1025">
        <v>2003190</v>
      </c>
      <c r="B3014" s="1026" t="s">
        <v>17456</v>
      </c>
      <c r="C3014" s="1025" t="s">
        <v>5022</v>
      </c>
      <c r="D3014" s="577">
        <f t="shared" si="46"/>
        <v>1726.73</v>
      </c>
      <c r="G3014" s="1027">
        <v>1706.26</v>
      </c>
      <c r="J3014" s="570" t="s">
        <v>5368</v>
      </c>
      <c r="K3014" s="645">
        <f>IFERROR(VLOOKUP(J3014,REAJUSTE!A:Y,25,FALSE),"")</f>
        <v>1.012</v>
      </c>
    </row>
    <row r="3015" spans="1:11" ht="18" x14ac:dyDescent="0.25">
      <c r="A3015" s="1025">
        <v>2003189</v>
      </c>
      <c r="B3015" s="1026" t="s">
        <v>17457</v>
      </c>
      <c r="C3015" s="1025" t="s">
        <v>5022</v>
      </c>
      <c r="D3015" s="577">
        <f t="shared" si="46"/>
        <v>2227.7600000000002</v>
      </c>
      <c r="G3015" s="1027">
        <v>2201.35</v>
      </c>
      <c r="J3015" s="570" t="s">
        <v>5368</v>
      </c>
      <c r="K3015" s="645">
        <f>IFERROR(VLOOKUP(J3015,REAJUSTE!A:Y,25,FALSE),"")</f>
        <v>1.012</v>
      </c>
    </row>
    <row r="3016" spans="1:11" x14ac:dyDescent="0.25">
      <c r="A3016" s="1025">
        <v>2003215</v>
      </c>
      <c r="B3016" s="1026" t="s">
        <v>17458</v>
      </c>
      <c r="C3016" s="1025" t="s">
        <v>5022</v>
      </c>
      <c r="D3016" s="577">
        <f t="shared" si="46"/>
        <v>8246.2000000000007</v>
      </c>
      <c r="G3016" s="1027">
        <v>8148.42</v>
      </c>
      <c r="J3016" s="570" t="s">
        <v>5368</v>
      </c>
      <c r="K3016" s="645">
        <f>IFERROR(VLOOKUP(J3016,REAJUSTE!A:Y,25,FALSE),"")</f>
        <v>1.012</v>
      </c>
    </row>
    <row r="3017" spans="1:11" ht="18" x14ac:dyDescent="0.25">
      <c r="A3017" s="1025">
        <v>2003216</v>
      </c>
      <c r="B3017" s="1026" t="s">
        <v>17459</v>
      </c>
      <c r="C3017" s="1025" t="s">
        <v>5022</v>
      </c>
      <c r="D3017" s="577">
        <f t="shared" si="46"/>
        <v>7425.9</v>
      </c>
      <c r="G3017" s="1027">
        <v>7337.85</v>
      </c>
      <c r="J3017" s="570" t="s">
        <v>5368</v>
      </c>
      <c r="K3017" s="645">
        <f>IFERROR(VLOOKUP(J3017,REAJUSTE!A:Y,25,FALSE),"")</f>
        <v>1.012</v>
      </c>
    </row>
    <row r="3018" spans="1:11" ht="18" x14ac:dyDescent="0.25">
      <c r="A3018" s="1025">
        <v>2003192</v>
      </c>
      <c r="B3018" s="1026" t="s">
        <v>17460</v>
      </c>
      <c r="C3018" s="1025" t="s">
        <v>5022</v>
      </c>
      <c r="D3018" s="577">
        <f t="shared" ref="D3018:D3081" si="47">TRUNC(G3018*K3018,2)</f>
        <v>1867.87</v>
      </c>
      <c r="G3018" s="1027">
        <v>1845.73</v>
      </c>
      <c r="J3018" s="570" t="s">
        <v>5368</v>
      </c>
      <c r="K3018" s="645">
        <f>IFERROR(VLOOKUP(J3018,REAJUSTE!A:Y,25,FALSE),"")</f>
        <v>1.012</v>
      </c>
    </row>
    <row r="3019" spans="1:11" ht="18" x14ac:dyDescent="0.25">
      <c r="A3019" s="1025">
        <v>2003191</v>
      </c>
      <c r="B3019" s="1026" t="s">
        <v>17461</v>
      </c>
      <c r="C3019" s="1025" t="s">
        <v>5022</v>
      </c>
      <c r="D3019" s="577">
        <f t="shared" si="47"/>
        <v>2416.5</v>
      </c>
      <c r="G3019" s="1027">
        <v>2387.85</v>
      </c>
      <c r="J3019" s="570" t="s">
        <v>5368</v>
      </c>
      <c r="K3019" s="645">
        <f>IFERROR(VLOOKUP(J3019,REAJUSTE!A:Y,25,FALSE),"")</f>
        <v>1.012</v>
      </c>
    </row>
    <row r="3020" spans="1:11" x14ac:dyDescent="0.25">
      <c r="A3020" s="1025">
        <v>2003217</v>
      </c>
      <c r="B3020" s="1026" t="s">
        <v>17462</v>
      </c>
      <c r="C3020" s="1025" t="s">
        <v>5022</v>
      </c>
      <c r="D3020" s="577">
        <f t="shared" si="47"/>
        <v>5729.51</v>
      </c>
      <c r="G3020" s="1027">
        <v>5661.58</v>
      </c>
      <c r="J3020" s="570" t="s">
        <v>5368</v>
      </c>
      <c r="K3020" s="645">
        <f>IFERROR(VLOOKUP(J3020,REAJUSTE!A:Y,25,FALSE),"")</f>
        <v>1.012</v>
      </c>
    </row>
    <row r="3021" spans="1:11" ht="18" x14ac:dyDescent="0.25">
      <c r="A3021" s="1025">
        <v>2003218</v>
      </c>
      <c r="B3021" s="1026" t="s">
        <v>17463</v>
      </c>
      <c r="C3021" s="1025" t="s">
        <v>5022</v>
      </c>
      <c r="D3021" s="577">
        <f t="shared" si="47"/>
        <v>5158.99</v>
      </c>
      <c r="G3021" s="1027">
        <v>5097.82</v>
      </c>
      <c r="J3021" s="570" t="s">
        <v>5368</v>
      </c>
      <c r="K3021" s="645">
        <f>IFERROR(VLOOKUP(J3021,REAJUSTE!A:Y,25,FALSE),"")</f>
        <v>1.012</v>
      </c>
    </row>
    <row r="3022" spans="1:11" ht="18" x14ac:dyDescent="0.25">
      <c r="A3022" s="1025">
        <v>2003194</v>
      </c>
      <c r="B3022" s="1026" t="s">
        <v>17464</v>
      </c>
      <c r="C3022" s="1025" t="s">
        <v>5022</v>
      </c>
      <c r="D3022" s="577">
        <f t="shared" si="47"/>
        <v>2274.3200000000002</v>
      </c>
      <c r="G3022" s="1027">
        <v>2247.36</v>
      </c>
      <c r="J3022" s="570" t="s">
        <v>5368</v>
      </c>
      <c r="K3022" s="645">
        <f>IFERROR(VLOOKUP(J3022,REAJUSTE!A:Y,25,FALSE),"")</f>
        <v>1.012</v>
      </c>
    </row>
    <row r="3023" spans="1:11" ht="18" x14ac:dyDescent="0.25">
      <c r="A3023" s="1025">
        <v>2003193</v>
      </c>
      <c r="B3023" s="1026" t="s">
        <v>17465</v>
      </c>
      <c r="C3023" s="1025" t="s">
        <v>5022</v>
      </c>
      <c r="D3023" s="577">
        <f t="shared" si="47"/>
        <v>2967.21</v>
      </c>
      <c r="G3023" s="1027">
        <v>2932.03</v>
      </c>
      <c r="J3023" s="570" t="s">
        <v>5368</v>
      </c>
      <c r="K3023" s="645">
        <f>IFERROR(VLOOKUP(J3023,REAJUSTE!A:Y,25,FALSE),"")</f>
        <v>1.012</v>
      </c>
    </row>
    <row r="3024" spans="1:11" x14ac:dyDescent="0.25">
      <c r="A3024" s="1025">
        <v>2003219</v>
      </c>
      <c r="B3024" s="1026" t="s">
        <v>17466</v>
      </c>
      <c r="C3024" s="1025" t="s">
        <v>5022</v>
      </c>
      <c r="D3024" s="577">
        <f t="shared" si="47"/>
        <v>7750.19</v>
      </c>
      <c r="G3024" s="1027">
        <v>7658.3</v>
      </c>
      <c r="J3024" s="570" t="s">
        <v>5368</v>
      </c>
      <c r="K3024" s="645">
        <f>IFERROR(VLOOKUP(J3024,REAJUSTE!A:Y,25,FALSE),"")</f>
        <v>1.012</v>
      </c>
    </row>
    <row r="3025" spans="1:11" ht="18" x14ac:dyDescent="0.25">
      <c r="A3025" s="1025">
        <v>2003220</v>
      </c>
      <c r="B3025" s="1026" t="s">
        <v>17467</v>
      </c>
      <c r="C3025" s="1025" t="s">
        <v>5022</v>
      </c>
      <c r="D3025" s="577">
        <f t="shared" si="47"/>
        <v>6947.87</v>
      </c>
      <c r="G3025" s="1027">
        <v>6865.49</v>
      </c>
      <c r="J3025" s="570" t="s">
        <v>5368</v>
      </c>
      <c r="K3025" s="645">
        <f>IFERROR(VLOOKUP(J3025,REAJUSTE!A:Y,25,FALSE),"")</f>
        <v>1.012</v>
      </c>
    </row>
    <row r="3026" spans="1:11" ht="18" x14ac:dyDescent="0.25">
      <c r="A3026" s="1025">
        <v>2003196</v>
      </c>
      <c r="B3026" s="1026" t="s">
        <v>17468</v>
      </c>
      <c r="C3026" s="1025" t="s">
        <v>5022</v>
      </c>
      <c r="D3026" s="577">
        <f t="shared" si="47"/>
        <v>2799.12</v>
      </c>
      <c r="G3026" s="1027">
        <v>2765.93</v>
      </c>
      <c r="J3026" s="570" t="s">
        <v>5368</v>
      </c>
      <c r="K3026" s="645">
        <f>IFERROR(VLOOKUP(J3026,REAJUSTE!A:Y,25,FALSE),"")</f>
        <v>1.012</v>
      </c>
    </row>
    <row r="3027" spans="1:11" ht="18" x14ac:dyDescent="0.25">
      <c r="A3027" s="1025">
        <v>2003195</v>
      </c>
      <c r="B3027" s="1026" t="s">
        <v>17469</v>
      </c>
      <c r="C3027" s="1025" t="s">
        <v>5022</v>
      </c>
      <c r="D3027" s="577">
        <f t="shared" si="47"/>
        <v>3681.24</v>
      </c>
      <c r="G3027" s="1027">
        <v>3637.59</v>
      </c>
      <c r="J3027" s="570" t="s">
        <v>5368</v>
      </c>
      <c r="K3027" s="645">
        <f>IFERROR(VLOOKUP(J3027,REAJUSTE!A:Y,25,FALSE),"")</f>
        <v>1.012</v>
      </c>
    </row>
    <row r="3028" spans="1:11" x14ac:dyDescent="0.25">
      <c r="A3028" s="1025">
        <v>2003221</v>
      </c>
      <c r="B3028" s="1026" t="s">
        <v>17470</v>
      </c>
      <c r="C3028" s="1025" t="s">
        <v>5022</v>
      </c>
      <c r="D3028" s="577">
        <f t="shared" si="47"/>
        <v>11678.42</v>
      </c>
      <c r="G3028" s="1027">
        <v>11539.95</v>
      </c>
      <c r="J3028" s="570" t="s">
        <v>5368</v>
      </c>
      <c r="K3028" s="645">
        <f>IFERROR(VLOOKUP(J3028,REAJUSTE!A:Y,25,FALSE),"")</f>
        <v>1.012</v>
      </c>
    </row>
    <row r="3029" spans="1:11" ht="18" x14ac:dyDescent="0.25">
      <c r="A3029" s="1025">
        <v>2003222</v>
      </c>
      <c r="B3029" s="1026" t="s">
        <v>17471</v>
      </c>
      <c r="C3029" s="1025" t="s">
        <v>5022</v>
      </c>
      <c r="D3029" s="577">
        <f t="shared" si="47"/>
        <v>10417.379999999999</v>
      </c>
      <c r="G3029" s="1027">
        <v>10293.86</v>
      </c>
      <c r="J3029" s="570" t="s">
        <v>5368</v>
      </c>
      <c r="K3029" s="645">
        <f>IFERROR(VLOOKUP(J3029,REAJUSTE!A:Y,25,FALSE),"")</f>
        <v>1.012</v>
      </c>
    </row>
    <row r="3030" spans="1:11" ht="18" x14ac:dyDescent="0.25">
      <c r="A3030" s="1025">
        <v>2003198</v>
      </c>
      <c r="B3030" s="1026" t="s">
        <v>17472</v>
      </c>
      <c r="C3030" s="1025" t="s">
        <v>5022</v>
      </c>
      <c r="D3030" s="577">
        <f t="shared" si="47"/>
        <v>2612.11</v>
      </c>
      <c r="G3030" s="1027">
        <v>2581.14</v>
      </c>
      <c r="J3030" s="570" t="s">
        <v>5368</v>
      </c>
      <c r="K3030" s="645">
        <f>IFERROR(VLOOKUP(J3030,REAJUSTE!A:Y,25,FALSE),"")</f>
        <v>1.012</v>
      </c>
    </row>
    <row r="3031" spans="1:11" ht="18" x14ac:dyDescent="0.25">
      <c r="A3031" s="1025">
        <v>2003197</v>
      </c>
      <c r="B3031" s="1026" t="s">
        <v>17473</v>
      </c>
      <c r="C3031" s="1025" t="s">
        <v>5022</v>
      </c>
      <c r="D3031" s="577">
        <f t="shared" si="47"/>
        <v>3412.89</v>
      </c>
      <c r="G3031" s="1027">
        <v>3372.43</v>
      </c>
      <c r="J3031" s="570" t="s">
        <v>5368</v>
      </c>
      <c r="K3031" s="645">
        <f>IFERROR(VLOOKUP(J3031,REAJUSTE!A:Y,25,FALSE),"")</f>
        <v>1.012</v>
      </c>
    </row>
    <row r="3032" spans="1:11" x14ac:dyDescent="0.25">
      <c r="A3032" s="1025">
        <v>2003223</v>
      </c>
      <c r="B3032" s="1026" t="s">
        <v>17474</v>
      </c>
      <c r="C3032" s="1025" t="s">
        <v>5022</v>
      </c>
      <c r="D3032" s="577">
        <f t="shared" si="47"/>
        <v>7965.45</v>
      </c>
      <c r="G3032" s="1027">
        <v>7871</v>
      </c>
      <c r="J3032" s="570" t="s">
        <v>5368</v>
      </c>
      <c r="K3032" s="645">
        <f>IFERROR(VLOOKUP(J3032,REAJUSTE!A:Y,25,FALSE),"")</f>
        <v>1.012</v>
      </c>
    </row>
    <row r="3033" spans="1:11" ht="18" x14ac:dyDescent="0.25">
      <c r="A3033" s="1025">
        <v>2003224</v>
      </c>
      <c r="B3033" s="1026" t="s">
        <v>17475</v>
      </c>
      <c r="C3033" s="1025" t="s">
        <v>5022</v>
      </c>
      <c r="D3033" s="577">
        <f t="shared" si="47"/>
        <v>7156.25</v>
      </c>
      <c r="G3033" s="1027">
        <v>7071.4</v>
      </c>
      <c r="J3033" s="570" t="s">
        <v>5368</v>
      </c>
      <c r="K3033" s="645">
        <f>IFERROR(VLOOKUP(J3033,REAJUSTE!A:Y,25,FALSE),"")</f>
        <v>1.012</v>
      </c>
    </row>
    <row r="3034" spans="1:11" ht="18" x14ac:dyDescent="0.25">
      <c r="A3034" s="1025">
        <v>2003200</v>
      </c>
      <c r="B3034" s="1026" t="s">
        <v>17476</v>
      </c>
      <c r="C3034" s="1025" t="s">
        <v>5022</v>
      </c>
      <c r="D3034" s="577">
        <f t="shared" si="47"/>
        <v>3035.93</v>
      </c>
      <c r="G3034" s="1027">
        <v>2999.94</v>
      </c>
      <c r="J3034" s="570" t="s">
        <v>5368</v>
      </c>
      <c r="K3034" s="645">
        <f>IFERROR(VLOOKUP(J3034,REAJUSTE!A:Y,25,FALSE),"")</f>
        <v>1.012</v>
      </c>
    </row>
    <row r="3035" spans="1:11" ht="18" x14ac:dyDescent="0.25">
      <c r="A3035" s="1025">
        <v>2003199</v>
      </c>
      <c r="B3035" s="1026" t="s">
        <v>17477</v>
      </c>
      <c r="C3035" s="1025" t="s">
        <v>5022</v>
      </c>
      <c r="D3035" s="577">
        <f t="shared" si="47"/>
        <v>4025.93</v>
      </c>
      <c r="G3035" s="1027">
        <v>3978.2</v>
      </c>
      <c r="J3035" s="570" t="s">
        <v>5368</v>
      </c>
      <c r="K3035" s="645">
        <f>IFERROR(VLOOKUP(J3035,REAJUSTE!A:Y,25,FALSE),"")</f>
        <v>1.012</v>
      </c>
    </row>
    <row r="3036" spans="1:11" x14ac:dyDescent="0.25">
      <c r="A3036" s="1025">
        <v>2003225</v>
      </c>
      <c r="B3036" s="1026" t="s">
        <v>17478</v>
      </c>
      <c r="C3036" s="1025" t="s">
        <v>5022</v>
      </c>
      <c r="D3036" s="577">
        <f t="shared" si="47"/>
        <v>11383.3</v>
      </c>
      <c r="G3036" s="1027">
        <v>11248.33</v>
      </c>
      <c r="J3036" s="570" t="s">
        <v>5368</v>
      </c>
      <c r="K3036" s="645">
        <f>IFERROR(VLOOKUP(J3036,REAJUSTE!A:Y,25,FALSE),"")</f>
        <v>1.012</v>
      </c>
    </row>
    <row r="3037" spans="1:11" ht="18" x14ac:dyDescent="0.25">
      <c r="A3037" s="1025">
        <v>2003226</v>
      </c>
      <c r="B3037" s="1026" t="s">
        <v>17479</v>
      </c>
      <c r="C3037" s="1025" t="s">
        <v>5022</v>
      </c>
      <c r="D3037" s="577">
        <f t="shared" si="47"/>
        <v>10165.799999999999</v>
      </c>
      <c r="G3037" s="1027">
        <v>10045.26</v>
      </c>
      <c r="J3037" s="570" t="s">
        <v>5368</v>
      </c>
      <c r="K3037" s="645">
        <f>IFERROR(VLOOKUP(J3037,REAJUSTE!A:Y,25,FALSE),"")</f>
        <v>1.012</v>
      </c>
    </row>
    <row r="3038" spans="1:11" ht="18" x14ac:dyDescent="0.25">
      <c r="A3038" s="1025">
        <v>2003238</v>
      </c>
      <c r="B3038" s="1026" t="s">
        <v>17480</v>
      </c>
      <c r="C3038" s="1025" t="s">
        <v>5022</v>
      </c>
      <c r="D3038" s="577">
        <f t="shared" si="47"/>
        <v>641.66</v>
      </c>
      <c r="G3038" s="1027">
        <v>634.05999999999995</v>
      </c>
      <c r="J3038" s="570" t="s">
        <v>5368</v>
      </c>
      <c r="K3038" s="645">
        <f>IFERROR(VLOOKUP(J3038,REAJUSTE!A:Y,25,FALSE),"")</f>
        <v>1.012</v>
      </c>
    </row>
    <row r="3039" spans="1:11" ht="18" x14ac:dyDescent="0.25">
      <c r="A3039" s="1025">
        <v>2003237</v>
      </c>
      <c r="B3039" s="1026" t="s">
        <v>17481</v>
      </c>
      <c r="C3039" s="1025" t="s">
        <v>5022</v>
      </c>
      <c r="D3039" s="577">
        <f t="shared" si="47"/>
        <v>776.08</v>
      </c>
      <c r="G3039" s="1027">
        <v>766.88</v>
      </c>
      <c r="J3039" s="570" t="s">
        <v>5368</v>
      </c>
      <c r="K3039" s="645">
        <f>IFERROR(VLOOKUP(J3039,REAJUSTE!A:Y,25,FALSE),"")</f>
        <v>1.012</v>
      </c>
    </row>
    <row r="3040" spans="1:11" ht="18" x14ac:dyDescent="0.25">
      <c r="A3040" s="1025">
        <v>2003236</v>
      </c>
      <c r="B3040" s="1026" t="s">
        <v>17482</v>
      </c>
      <c r="C3040" s="1025" t="s">
        <v>5022</v>
      </c>
      <c r="D3040" s="577">
        <f t="shared" si="47"/>
        <v>712.65</v>
      </c>
      <c r="G3040" s="1027">
        <v>704.2</v>
      </c>
      <c r="J3040" s="570" t="s">
        <v>5368</v>
      </c>
      <c r="K3040" s="645">
        <f>IFERROR(VLOOKUP(J3040,REAJUSTE!A:Y,25,FALSE),"")</f>
        <v>1.012</v>
      </c>
    </row>
    <row r="3041" spans="1:11" ht="18" x14ac:dyDescent="0.25">
      <c r="A3041" s="1025">
        <v>2003235</v>
      </c>
      <c r="B3041" s="1026" t="s">
        <v>17483</v>
      </c>
      <c r="C3041" s="1025" t="s">
        <v>5022</v>
      </c>
      <c r="D3041" s="577">
        <f t="shared" si="47"/>
        <v>866.98</v>
      </c>
      <c r="G3041" s="1027">
        <v>856.7</v>
      </c>
      <c r="J3041" s="570" t="s">
        <v>5368</v>
      </c>
      <c r="K3041" s="645">
        <f>IFERROR(VLOOKUP(J3041,REAJUSTE!A:Y,25,FALSE),"")</f>
        <v>1.012</v>
      </c>
    </row>
    <row r="3042" spans="1:11" ht="18" x14ac:dyDescent="0.25">
      <c r="A3042" s="1025">
        <v>2003234</v>
      </c>
      <c r="B3042" s="1026" t="s">
        <v>17484</v>
      </c>
      <c r="C3042" s="1025" t="s">
        <v>5022</v>
      </c>
      <c r="D3042" s="577">
        <f t="shared" si="47"/>
        <v>831.02</v>
      </c>
      <c r="G3042" s="1027">
        <v>821.17</v>
      </c>
      <c r="J3042" s="570" t="s">
        <v>5368</v>
      </c>
      <c r="K3042" s="645">
        <f>IFERROR(VLOOKUP(J3042,REAJUSTE!A:Y,25,FALSE),"")</f>
        <v>1.012</v>
      </c>
    </row>
    <row r="3043" spans="1:11" ht="18" x14ac:dyDescent="0.25">
      <c r="A3043" s="1025">
        <v>2003233</v>
      </c>
      <c r="B3043" s="1026" t="s">
        <v>17485</v>
      </c>
      <c r="C3043" s="1025" t="s">
        <v>5022</v>
      </c>
      <c r="D3043" s="577">
        <f t="shared" si="47"/>
        <v>1021.39</v>
      </c>
      <c r="G3043" s="1027">
        <v>1009.28</v>
      </c>
      <c r="J3043" s="570" t="s">
        <v>5368</v>
      </c>
      <c r="K3043" s="645">
        <f>IFERROR(VLOOKUP(J3043,REAJUSTE!A:Y,25,FALSE),"")</f>
        <v>1.012</v>
      </c>
    </row>
    <row r="3044" spans="1:11" ht="18" x14ac:dyDescent="0.25">
      <c r="A3044" s="1025">
        <v>2003232</v>
      </c>
      <c r="B3044" s="1026" t="s">
        <v>17486</v>
      </c>
      <c r="C3044" s="1025" t="s">
        <v>5022</v>
      </c>
      <c r="D3044" s="577">
        <f t="shared" si="47"/>
        <v>873.85</v>
      </c>
      <c r="G3044" s="1027">
        <v>863.49</v>
      </c>
      <c r="J3044" s="570" t="s">
        <v>5368</v>
      </c>
      <c r="K3044" s="645">
        <f>IFERROR(VLOOKUP(J3044,REAJUSTE!A:Y,25,FALSE),"")</f>
        <v>1.012</v>
      </c>
    </row>
    <row r="3045" spans="1:11" ht="18" x14ac:dyDescent="0.25">
      <c r="A3045" s="1025">
        <v>2003231</v>
      </c>
      <c r="B3045" s="1026" t="s">
        <v>17487</v>
      </c>
      <c r="C3045" s="1025" t="s">
        <v>5022</v>
      </c>
      <c r="D3045" s="577">
        <f t="shared" si="47"/>
        <v>1075.06</v>
      </c>
      <c r="G3045" s="1027">
        <v>1062.32</v>
      </c>
      <c r="J3045" s="570" t="s">
        <v>5368</v>
      </c>
      <c r="K3045" s="645">
        <f>IFERROR(VLOOKUP(J3045,REAJUSTE!A:Y,25,FALSE),"")</f>
        <v>1.012</v>
      </c>
    </row>
    <row r="3046" spans="1:11" ht="18" x14ac:dyDescent="0.25">
      <c r="A3046" s="1025">
        <v>2003230</v>
      </c>
      <c r="B3046" s="1026" t="s">
        <v>17488</v>
      </c>
      <c r="C3046" s="1025" t="s">
        <v>5022</v>
      </c>
      <c r="D3046" s="577">
        <f t="shared" si="47"/>
        <v>1136.49</v>
      </c>
      <c r="G3046" s="1027">
        <v>1123.02</v>
      </c>
      <c r="J3046" s="570" t="s">
        <v>5368</v>
      </c>
      <c r="K3046" s="645">
        <f>IFERROR(VLOOKUP(J3046,REAJUSTE!A:Y,25,FALSE),"")</f>
        <v>1.012</v>
      </c>
    </row>
    <row r="3047" spans="1:11" ht="18" x14ac:dyDescent="0.25">
      <c r="A3047" s="1025">
        <v>2003229</v>
      </c>
      <c r="B3047" s="1026" t="s">
        <v>17489</v>
      </c>
      <c r="C3047" s="1025" t="s">
        <v>5022</v>
      </c>
      <c r="D3047" s="577">
        <f t="shared" si="47"/>
        <v>1417.57</v>
      </c>
      <c r="G3047" s="1027">
        <v>1400.77</v>
      </c>
      <c r="J3047" s="570" t="s">
        <v>5368</v>
      </c>
      <c r="K3047" s="645">
        <f>IFERROR(VLOOKUP(J3047,REAJUSTE!A:Y,25,FALSE),"")</f>
        <v>1.012</v>
      </c>
    </row>
    <row r="3048" spans="1:11" ht="18" x14ac:dyDescent="0.25">
      <c r="A3048" s="1025">
        <v>2003228</v>
      </c>
      <c r="B3048" s="1026" t="s">
        <v>17490</v>
      </c>
      <c r="C3048" s="1025" t="s">
        <v>5022</v>
      </c>
      <c r="D3048" s="577">
        <f t="shared" si="47"/>
        <v>1257.3900000000001</v>
      </c>
      <c r="G3048" s="1027">
        <v>1242.49</v>
      </c>
      <c r="J3048" s="570" t="s">
        <v>5368</v>
      </c>
      <c r="K3048" s="645">
        <f>IFERROR(VLOOKUP(J3048,REAJUSTE!A:Y,25,FALSE),"")</f>
        <v>1.012</v>
      </c>
    </row>
    <row r="3049" spans="1:11" ht="18" x14ac:dyDescent="0.25">
      <c r="A3049" s="1025">
        <v>2003227</v>
      </c>
      <c r="B3049" s="1026" t="s">
        <v>17491</v>
      </c>
      <c r="C3049" s="1025" t="s">
        <v>5022</v>
      </c>
      <c r="D3049" s="577">
        <f t="shared" si="47"/>
        <v>1578.83</v>
      </c>
      <c r="G3049" s="1027">
        <v>1560.11</v>
      </c>
      <c r="J3049" s="570" t="s">
        <v>5368</v>
      </c>
      <c r="K3049" s="645">
        <f>IFERROR(VLOOKUP(J3049,REAJUSTE!A:Y,25,FALSE),"")</f>
        <v>1.012</v>
      </c>
    </row>
    <row r="3050" spans="1:11" ht="18" x14ac:dyDescent="0.25">
      <c r="A3050" s="1025">
        <v>2003248</v>
      </c>
      <c r="B3050" s="1026" t="s">
        <v>17492</v>
      </c>
      <c r="C3050" s="1025" t="s">
        <v>5022</v>
      </c>
      <c r="D3050" s="577">
        <f t="shared" si="47"/>
        <v>333.75</v>
      </c>
      <c r="G3050" s="1027">
        <v>329.8</v>
      </c>
      <c r="J3050" s="570" t="s">
        <v>5368</v>
      </c>
      <c r="K3050" s="645">
        <f>IFERROR(VLOOKUP(J3050,REAJUSTE!A:Y,25,FALSE),"")</f>
        <v>1.012</v>
      </c>
    </row>
    <row r="3051" spans="1:11" ht="18" x14ac:dyDescent="0.25">
      <c r="A3051" s="1025">
        <v>2003247</v>
      </c>
      <c r="B3051" s="1026" t="s">
        <v>17493</v>
      </c>
      <c r="C3051" s="1025" t="s">
        <v>5022</v>
      </c>
      <c r="D3051" s="577">
        <f t="shared" si="47"/>
        <v>391.54</v>
      </c>
      <c r="G3051" s="1027">
        <v>386.9</v>
      </c>
      <c r="J3051" s="570" t="s">
        <v>5368</v>
      </c>
      <c r="K3051" s="645">
        <f>IFERROR(VLOOKUP(J3051,REAJUSTE!A:Y,25,FALSE),"")</f>
        <v>1.012</v>
      </c>
    </row>
    <row r="3052" spans="1:11" ht="18" x14ac:dyDescent="0.25">
      <c r="A3052" s="1025">
        <v>2003246</v>
      </c>
      <c r="B3052" s="1026" t="s">
        <v>17494</v>
      </c>
      <c r="C3052" s="1025" t="s">
        <v>5022</v>
      </c>
      <c r="D3052" s="577">
        <f t="shared" si="47"/>
        <v>423.77</v>
      </c>
      <c r="G3052" s="1027">
        <v>418.75</v>
      </c>
      <c r="J3052" s="570" t="s">
        <v>5368</v>
      </c>
      <c r="K3052" s="645">
        <f>IFERROR(VLOOKUP(J3052,REAJUSTE!A:Y,25,FALSE),"")</f>
        <v>1.012</v>
      </c>
    </row>
    <row r="3053" spans="1:11" ht="18" x14ac:dyDescent="0.25">
      <c r="A3053" s="1025">
        <v>2003245</v>
      </c>
      <c r="B3053" s="1026" t="s">
        <v>17495</v>
      </c>
      <c r="C3053" s="1025" t="s">
        <v>5022</v>
      </c>
      <c r="D3053" s="577">
        <f t="shared" si="47"/>
        <v>501.27</v>
      </c>
      <c r="G3053" s="1027">
        <v>495.33</v>
      </c>
      <c r="J3053" s="570" t="s">
        <v>5368</v>
      </c>
      <c r="K3053" s="645">
        <f>IFERROR(VLOOKUP(J3053,REAJUSTE!A:Y,25,FALSE),"")</f>
        <v>1.012</v>
      </c>
    </row>
    <row r="3054" spans="1:11" ht="18" x14ac:dyDescent="0.25">
      <c r="A3054" s="1025">
        <v>2003244</v>
      </c>
      <c r="B3054" s="1026" t="s">
        <v>17496</v>
      </c>
      <c r="C3054" s="1025" t="s">
        <v>5022</v>
      </c>
      <c r="D3054" s="577">
        <f t="shared" si="47"/>
        <v>477.81</v>
      </c>
      <c r="G3054" s="1027">
        <v>472.15</v>
      </c>
      <c r="J3054" s="570" t="s">
        <v>5368</v>
      </c>
      <c r="K3054" s="645">
        <f>IFERROR(VLOOKUP(J3054,REAJUSTE!A:Y,25,FALSE),"")</f>
        <v>1.012</v>
      </c>
    </row>
    <row r="3055" spans="1:11" ht="18" x14ac:dyDescent="0.25">
      <c r="A3055" s="1025">
        <v>2003243</v>
      </c>
      <c r="B3055" s="1026" t="s">
        <v>17497</v>
      </c>
      <c r="C3055" s="1025" t="s">
        <v>5022</v>
      </c>
      <c r="D3055" s="577">
        <f t="shared" si="47"/>
        <v>568.41</v>
      </c>
      <c r="G3055" s="1027">
        <v>561.66999999999996</v>
      </c>
      <c r="J3055" s="570" t="s">
        <v>5368</v>
      </c>
      <c r="K3055" s="645">
        <f>IFERROR(VLOOKUP(J3055,REAJUSTE!A:Y,25,FALSE),"")</f>
        <v>1.012</v>
      </c>
    </row>
    <row r="3056" spans="1:11" ht="18" x14ac:dyDescent="0.25">
      <c r="A3056" s="1025">
        <v>2003242</v>
      </c>
      <c r="B3056" s="1026" t="s">
        <v>17498</v>
      </c>
      <c r="C3056" s="1025" t="s">
        <v>5022</v>
      </c>
      <c r="D3056" s="577">
        <f t="shared" si="47"/>
        <v>540.34</v>
      </c>
      <c r="G3056" s="1027">
        <v>533.94000000000005</v>
      </c>
      <c r="J3056" s="570" t="s">
        <v>5368</v>
      </c>
      <c r="K3056" s="645">
        <f>IFERROR(VLOOKUP(J3056,REAJUSTE!A:Y,25,FALSE),"")</f>
        <v>1.012</v>
      </c>
    </row>
    <row r="3057" spans="1:11" ht="18" x14ac:dyDescent="0.25">
      <c r="A3057" s="1025">
        <v>2003241</v>
      </c>
      <c r="B3057" s="1026" t="s">
        <v>17499</v>
      </c>
      <c r="C3057" s="1025" t="s">
        <v>5022</v>
      </c>
      <c r="D3057" s="577">
        <f t="shared" si="47"/>
        <v>647.64</v>
      </c>
      <c r="G3057" s="1027">
        <v>639.97</v>
      </c>
      <c r="J3057" s="570" t="s">
        <v>5368</v>
      </c>
      <c r="K3057" s="645">
        <f>IFERROR(VLOOKUP(J3057,REAJUSTE!A:Y,25,FALSE),"")</f>
        <v>1.012</v>
      </c>
    </row>
    <row r="3058" spans="1:11" ht="18" x14ac:dyDescent="0.25">
      <c r="A3058" s="1025">
        <v>2003240</v>
      </c>
      <c r="B3058" s="1026" t="s">
        <v>17500</v>
      </c>
      <c r="C3058" s="1025" t="s">
        <v>5022</v>
      </c>
      <c r="D3058" s="577">
        <f t="shared" si="47"/>
        <v>561.39</v>
      </c>
      <c r="G3058" s="1027">
        <v>554.74</v>
      </c>
      <c r="J3058" s="570" t="s">
        <v>5368</v>
      </c>
      <c r="K3058" s="645">
        <f>IFERROR(VLOOKUP(J3058,REAJUSTE!A:Y,25,FALSE),"")</f>
        <v>1.012</v>
      </c>
    </row>
    <row r="3059" spans="1:11" ht="18" x14ac:dyDescent="0.25">
      <c r="A3059" s="1025">
        <v>2003239</v>
      </c>
      <c r="B3059" s="1026" t="s">
        <v>17501</v>
      </c>
      <c r="C3059" s="1025" t="s">
        <v>5022</v>
      </c>
      <c r="D3059" s="577">
        <f t="shared" si="47"/>
        <v>676.78</v>
      </c>
      <c r="G3059" s="1027">
        <v>668.76</v>
      </c>
      <c r="J3059" s="570" t="s">
        <v>5368</v>
      </c>
      <c r="K3059" s="645">
        <f>IFERROR(VLOOKUP(J3059,REAJUSTE!A:Y,25,FALSE),"")</f>
        <v>1.012</v>
      </c>
    </row>
    <row r="3060" spans="1:11" ht="27" x14ac:dyDescent="0.25">
      <c r="A3060" s="1025">
        <v>2004516</v>
      </c>
      <c r="B3060" s="1026" t="s">
        <v>8454</v>
      </c>
      <c r="C3060" s="1025" t="s">
        <v>7</v>
      </c>
      <c r="D3060" s="577">
        <f t="shared" si="47"/>
        <v>33.25</v>
      </c>
      <c r="G3060" s="1027">
        <v>32.86</v>
      </c>
      <c r="J3060" s="570" t="s">
        <v>5368</v>
      </c>
      <c r="K3060" s="645">
        <f>IFERROR(VLOOKUP(J3060,REAJUSTE!A:Y,25,FALSE),"")</f>
        <v>1.012</v>
      </c>
    </row>
    <row r="3061" spans="1:11" ht="27" x14ac:dyDescent="0.25">
      <c r="A3061" s="1025">
        <v>2004517</v>
      </c>
      <c r="B3061" s="1026" t="s">
        <v>8455</v>
      </c>
      <c r="C3061" s="1025" t="s">
        <v>7</v>
      </c>
      <c r="D3061" s="577">
        <f t="shared" si="47"/>
        <v>67.7</v>
      </c>
      <c r="G3061" s="1027">
        <v>66.900000000000006</v>
      </c>
      <c r="J3061" s="570" t="s">
        <v>5368</v>
      </c>
      <c r="K3061" s="645">
        <f>IFERROR(VLOOKUP(J3061,REAJUSTE!A:Y,25,FALSE),"")</f>
        <v>1.012</v>
      </c>
    </row>
    <row r="3062" spans="1:11" ht="18" x14ac:dyDescent="0.25">
      <c r="A3062" s="1025">
        <v>2007971</v>
      </c>
      <c r="B3062" s="1026" t="s">
        <v>8456</v>
      </c>
      <c r="C3062" s="1025" t="s">
        <v>7</v>
      </c>
      <c r="D3062" s="577">
        <f t="shared" si="47"/>
        <v>90.54</v>
      </c>
      <c r="G3062" s="1027">
        <v>89.47</v>
      </c>
      <c r="J3062" s="570" t="s">
        <v>5368</v>
      </c>
      <c r="K3062" s="645">
        <f>IFERROR(VLOOKUP(J3062,REAJUSTE!A:Y,25,FALSE),"")</f>
        <v>1.012</v>
      </c>
    </row>
    <row r="3063" spans="1:11" ht="18" x14ac:dyDescent="0.25">
      <c r="A3063" s="1025">
        <v>2008091</v>
      </c>
      <c r="B3063" s="1026" t="s">
        <v>8457</v>
      </c>
      <c r="C3063" s="1025" t="s">
        <v>7</v>
      </c>
      <c r="D3063" s="577">
        <f t="shared" si="47"/>
        <v>94.01</v>
      </c>
      <c r="G3063" s="1027">
        <v>92.9</v>
      </c>
      <c r="J3063" s="570" t="s">
        <v>5368</v>
      </c>
      <c r="K3063" s="645">
        <f>IFERROR(VLOOKUP(J3063,REAJUSTE!A:Y,25,FALSE),"")</f>
        <v>1.012</v>
      </c>
    </row>
    <row r="3064" spans="1:11" ht="18" x14ac:dyDescent="0.25">
      <c r="A3064" s="1025">
        <v>2006408</v>
      </c>
      <c r="B3064" s="1026" t="s">
        <v>8458</v>
      </c>
      <c r="C3064" s="1025" t="s">
        <v>7</v>
      </c>
      <c r="D3064" s="577">
        <f t="shared" si="47"/>
        <v>71.2</v>
      </c>
      <c r="G3064" s="1027">
        <v>70.36</v>
      </c>
      <c r="J3064" s="570" t="s">
        <v>5368</v>
      </c>
      <c r="K3064" s="645">
        <f>IFERROR(VLOOKUP(J3064,REAJUSTE!A:Y,25,FALSE),"")</f>
        <v>1.012</v>
      </c>
    </row>
    <row r="3065" spans="1:11" ht="18" x14ac:dyDescent="0.25">
      <c r="A3065" s="1025">
        <v>2015642</v>
      </c>
      <c r="B3065" s="1026" t="s">
        <v>8459</v>
      </c>
      <c r="C3065" s="1025" t="s">
        <v>7</v>
      </c>
      <c r="D3065" s="577">
        <f t="shared" si="47"/>
        <v>151.32</v>
      </c>
      <c r="G3065" s="1027">
        <v>149.53</v>
      </c>
      <c r="J3065" s="570" t="s">
        <v>5368</v>
      </c>
      <c r="K3065" s="645">
        <f>IFERROR(VLOOKUP(J3065,REAJUSTE!A:Y,25,FALSE),"")</f>
        <v>1.012</v>
      </c>
    </row>
    <row r="3066" spans="1:11" ht="18" x14ac:dyDescent="0.25">
      <c r="A3066" s="1025">
        <v>2015641</v>
      </c>
      <c r="B3066" s="1026" t="s">
        <v>8460</v>
      </c>
      <c r="C3066" s="1025" t="s">
        <v>7</v>
      </c>
      <c r="D3066" s="577">
        <f t="shared" si="47"/>
        <v>144.51</v>
      </c>
      <c r="G3066" s="1027">
        <v>142.80000000000001</v>
      </c>
      <c r="J3066" s="570" t="s">
        <v>5368</v>
      </c>
      <c r="K3066" s="645">
        <f>IFERROR(VLOOKUP(J3066,REAJUSTE!A:Y,25,FALSE),"")</f>
        <v>1.012</v>
      </c>
    </row>
    <row r="3067" spans="1:11" ht="18" x14ac:dyDescent="0.25">
      <c r="A3067" s="1025">
        <v>2004509</v>
      </c>
      <c r="B3067" s="1026" t="s">
        <v>8461</v>
      </c>
      <c r="C3067" s="1025" t="s">
        <v>7</v>
      </c>
      <c r="D3067" s="577">
        <f t="shared" si="47"/>
        <v>34.869999999999997</v>
      </c>
      <c r="G3067" s="1027">
        <v>34.46</v>
      </c>
      <c r="J3067" s="570" t="s">
        <v>5368</v>
      </c>
      <c r="K3067" s="645">
        <f>IFERROR(VLOOKUP(J3067,REAJUSTE!A:Y,25,FALSE),"")</f>
        <v>1.012</v>
      </c>
    </row>
    <row r="3068" spans="1:11" ht="18" x14ac:dyDescent="0.25">
      <c r="A3068" s="1025">
        <v>2004510</v>
      </c>
      <c r="B3068" s="1026" t="s">
        <v>8462</v>
      </c>
      <c r="C3068" s="1025" t="s">
        <v>7</v>
      </c>
      <c r="D3068" s="577">
        <f t="shared" si="47"/>
        <v>42.38</v>
      </c>
      <c r="G3068" s="1027">
        <v>41.88</v>
      </c>
      <c r="J3068" s="570" t="s">
        <v>5368</v>
      </c>
      <c r="K3068" s="645">
        <f>IFERROR(VLOOKUP(J3068,REAJUSTE!A:Y,25,FALSE),"")</f>
        <v>1.012</v>
      </c>
    </row>
    <row r="3069" spans="1:11" ht="18" x14ac:dyDescent="0.25">
      <c r="A3069" s="1025">
        <v>2004511</v>
      </c>
      <c r="B3069" s="1026" t="s">
        <v>8463</v>
      </c>
      <c r="C3069" s="1025" t="s">
        <v>7</v>
      </c>
      <c r="D3069" s="577">
        <f t="shared" si="47"/>
        <v>57.37</v>
      </c>
      <c r="G3069" s="1027">
        <v>56.69</v>
      </c>
      <c r="J3069" s="570" t="s">
        <v>5368</v>
      </c>
      <c r="K3069" s="645">
        <f>IFERROR(VLOOKUP(J3069,REAJUSTE!A:Y,25,FALSE),"")</f>
        <v>1.012</v>
      </c>
    </row>
    <row r="3070" spans="1:11" ht="18" x14ac:dyDescent="0.25">
      <c r="A3070" s="1025">
        <v>2004512</v>
      </c>
      <c r="B3070" s="1026" t="s">
        <v>8464</v>
      </c>
      <c r="C3070" s="1025" t="s">
        <v>7</v>
      </c>
      <c r="D3070" s="577">
        <f t="shared" si="47"/>
        <v>76.099999999999994</v>
      </c>
      <c r="G3070" s="1027">
        <v>75.2</v>
      </c>
      <c r="J3070" s="570" t="s">
        <v>5368</v>
      </c>
      <c r="K3070" s="645">
        <f>IFERROR(VLOOKUP(J3070,REAJUSTE!A:Y,25,FALSE),"")</f>
        <v>1.012</v>
      </c>
    </row>
    <row r="3071" spans="1:11" ht="27" x14ac:dyDescent="0.25">
      <c r="A3071" s="1025">
        <v>2003843</v>
      </c>
      <c r="B3071" s="1026" t="s">
        <v>8465</v>
      </c>
      <c r="C3071" s="1025" t="s">
        <v>7</v>
      </c>
      <c r="D3071" s="577">
        <f t="shared" si="47"/>
        <v>359.93</v>
      </c>
      <c r="G3071" s="1027">
        <v>355.67</v>
      </c>
      <c r="J3071" s="570" t="s">
        <v>5368</v>
      </c>
      <c r="K3071" s="645">
        <f>IFERROR(VLOOKUP(J3071,REAJUSTE!A:Y,25,FALSE),"")</f>
        <v>1.012</v>
      </c>
    </row>
    <row r="3072" spans="1:11" ht="18" x14ac:dyDescent="0.25">
      <c r="A3072" s="1025">
        <v>2003915</v>
      </c>
      <c r="B3072" s="1026" t="s">
        <v>8466</v>
      </c>
      <c r="C3072" s="1025" t="s">
        <v>7</v>
      </c>
      <c r="D3072" s="577">
        <f t="shared" si="47"/>
        <v>111.49</v>
      </c>
      <c r="G3072" s="1027">
        <v>110.17</v>
      </c>
      <c r="J3072" s="570" t="s">
        <v>5368</v>
      </c>
      <c r="K3072" s="645">
        <f>IFERROR(VLOOKUP(J3072,REAJUSTE!A:Y,25,FALSE),"")</f>
        <v>1.012</v>
      </c>
    </row>
    <row r="3073" spans="1:11" ht="18" x14ac:dyDescent="0.25">
      <c r="A3073" s="1025">
        <v>2003914</v>
      </c>
      <c r="B3073" s="1026" t="s">
        <v>8467</v>
      </c>
      <c r="C3073" s="1025" t="s">
        <v>7</v>
      </c>
      <c r="D3073" s="577">
        <f t="shared" si="47"/>
        <v>95.39</v>
      </c>
      <c r="G3073" s="1027">
        <v>94.26</v>
      </c>
      <c r="J3073" s="570" t="s">
        <v>5368</v>
      </c>
      <c r="K3073" s="645">
        <f>IFERROR(VLOOKUP(J3073,REAJUSTE!A:Y,25,FALSE),"")</f>
        <v>1.012</v>
      </c>
    </row>
    <row r="3074" spans="1:11" ht="18" x14ac:dyDescent="0.25">
      <c r="A3074" s="1025">
        <v>2003589</v>
      </c>
      <c r="B3074" s="1026" t="s">
        <v>8468</v>
      </c>
      <c r="C3074" s="1025" t="s">
        <v>7</v>
      </c>
      <c r="D3074" s="577">
        <f t="shared" si="47"/>
        <v>115.77</v>
      </c>
      <c r="G3074" s="1027">
        <v>114.4</v>
      </c>
      <c r="J3074" s="570" t="s">
        <v>5368</v>
      </c>
      <c r="K3074" s="645">
        <f>IFERROR(VLOOKUP(J3074,REAJUSTE!A:Y,25,FALSE),"")</f>
        <v>1.012</v>
      </c>
    </row>
    <row r="3075" spans="1:11" ht="18" x14ac:dyDescent="0.25">
      <c r="A3075" s="1025">
        <v>2003588</v>
      </c>
      <c r="B3075" s="1026" t="s">
        <v>8469</v>
      </c>
      <c r="C3075" s="1025" t="s">
        <v>7</v>
      </c>
      <c r="D3075" s="577">
        <f t="shared" si="47"/>
        <v>103.09</v>
      </c>
      <c r="G3075" s="1027">
        <v>101.87</v>
      </c>
      <c r="J3075" s="570" t="s">
        <v>5368</v>
      </c>
      <c r="K3075" s="645">
        <f>IFERROR(VLOOKUP(J3075,REAJUSTE!A:Y,25,FALSE),"")</f>
        <v>1.012</v>
      </c>
    </row>
    <row r="3076" spans="1:11" ht="18" x14ac:dyDescent="0.25">
      <c r="A3076" s="1025">
        <v>2003917</v>
      </c>
      <c r="B3076" s="1026" t="s">
        <v>8470</v>
      </c>
      <c r="C3076" s="1025" t="s">
        <v>7</v>
      </c>
      <c r="D3076" s="577">
        <f t="shared" si="47"/>
        <v>125.4</v>
      </c>
      <c r="G3076" s="1027">
        <v>123.92</v>
      </c>
      <c r="J3076" s="570" t="s">
        <v>5368</v>
      </c>
      <c r="K3076" s="645">
        <f>IFERROR(VLOOKUP(J3076,REAJUSTE!A:Y,25,FALSE),"")</f>
        <v>1.012</v>
      </c>
    </row>
    <row r="3077" spans="1:11" ht="18" x14ac:dyDescent="0.25">
      <c r="A3077" s="1025">
        <v>2003916</v>
      </c>
      <c r="B3077" s="1026" t="s">
        <v>8471</v>
      </c>
      <c r="C3077" s="1025" t="s">
        <v>7</v>
      </c>
      <c r="D3077" s="577">
        <f t="shared" si="47"/>
        <v>109.3</v>
      </c>
      <c r="G3077" s="1027">
        <v>108.01</v>
      </c>
      <c r="J3077" s="570" t="s">
        <v>5368</v>
      </c>
      <c r="K3077" s="645">
        <f>IFERROR(VLOOKUP(J3077,REAJUSTE!A:Y,25,FALSE),"")</f>
        <v>1.012</v>
      </c>
    </row>
    <row r="3078" spans="1:11" ht="18" x14ac:dyDescent="0.25">
      <c r="A3078" s="1025">
        <v>2003591</v>
      </c>
      <c r="B3078" s="1026" t="s">
        <v>8472</v>
      </c>
      <c r="C3078" s="1025" t="s">
        <v>7</v>
      </c>
      <c r="D3078" s="577">
        <f t="shared" si="47"/>
        <v>129.68</v>
      </c>
      <c r="G3078" s="1027">
        <v>128.15</v>
      </c>
      <c r="J3078" s="570" t="s">
        <v>5368</v>
      </c>
      <c r="K3078" s="645">
        <f>IFERROR(VLOOKUP(J3078,REAJUSTE!A:Y,25,FALSE),"")</f>
        <v>1.012</v>
      </c>
    </row>
    <row r="3079" spans="1:11" ht="18" x14ac:dyDescent="0.25">
      <c r="A3079" s="1025">
        <v>2003590</v>
      </c>
      <c r="B3079" s="1026" t="s">
        <v>8473</v>
      </c>
      <c r="C3079" s="1025" t="s">
        <v>7</v>
      </c>
      <c r="D3079" s="577">
        <f t="shared" si="47"/>
        <v>117</v>
      </c>
      <c r="G3079" s="1027">
        <v>115.62</v>
      </c>
      <c r="J3079" s="570" t="s">
        <v>5368</v>
      </c>
      <c r="K3079" s="645">
        <f>IFERROR(VLOOKUP(J3079,REAJUSTE!A:Y,25,FALSE),"")</f>
        <v>1.012</v>
      </c>
    </row>
    <row r="3080" spans="1:11" ht="18" x14ac:dyDescent="0.25">
      <c r="A3080" s="1025">
        <v>2003593</v>
      </c>
      <c r="B3080" s="1026" t="s">
        <v>8474</v>
      </c>
      <c r="C3080" s="1025" t="s">
        <v>7</v>
      </c>
      <c r="D3080" s="577">
        <f t="shared" si="47"/>
        <v>84.95</v>
      </c>
      <c r="G3080" s="1027">
        <v>83.95</v>
      </c>
      <c r="J3080" s="570" t="s">
        <v>5368</v>
      </c>
      <c r="K3080" s="645">
        <f>IFERROR(VLOOKUP(J3080,REAJUSTE!A:Y,25,FALSE),"")</f>
        <v>1.012</v>
      </c>
    </row>
    <row r="3081" spans="1:11" ht="18" x14ac:dyDescent="0.25">
      <c r="A3081" s="1025">
        <v>2003592</v>
      </c>
      <c r="B3081" s="1026" t="s">
        <v>8475</v>
      </c>
      <c r="C3081" s="1025" t="s">
        <v>7</v>
      </c>
      <c r="D3081" s="577">
        <f t="shared" si="47"/>
        <v>66.84</v>
      </c>
      <c r="G3081" s="1027">
        <v>66.05</v>
      </c>
      <c r="J3081" s="570" t="s">
        <v>5368</v>
      </c>
      <c r="K3081" s="645">
        <f>IFERROR(VLOOKUP(J3081,REAJUSTE!A:Y,25,FALSE),"")</f>
        <v>1.012</v>
      </c>
    </row>
    <row r="3082" spans="1:11" ht="18" x14ac:dyDescent="0.25">
      <c r="A3082" s="1025">
        <v>2003595</v>
      </c>
      <c r="B3082" s="1026" t="s">
        <v>8476</v>
      </c>
      <c r="C3082" s="1025" t="s">
        <v>7</v>
      </c>
      <c r="D3082" s="577">
        <f t="shared" ref="D3082:D3145" si="48">TRUNC(G3082*K3082,2)</f>
        <v>71.040000000000006</v>
      </c>
      <c r="G3082" s="1027">
        <v>70.2</v>
      </c>
      <c r="J3082" s="570" t="s">
        <v>5368</v>
      </c>
      <c r="K3082" s="645">
        <f>IFERROR(VLOOKUP(J3082,REAJUSTE!A:Y,25,FALSE),"")</f>
        <v>1.012</v>
      </c>
    </row>
    <row r="3083" spans="1:11" ht="18" x14ac:dyDescent="0.25">
      <c r="A3083" s="1025">
        <v>2003594</v>
      </c>
      <c r="B3083" s="1026" t="s">
        <v>8477</v>
      </c>
      <c r="C3083" s="1025" t="s">
        <v>7</v>
      </c>
      <c r="D3083" s="577">
        <f t="shared" si="48"/>
        <v>52.92</v>
      </c>
      <c r="G3083" s="1027">
        <v>52.3</v>
      </c>
      <c r="J3083" s="570" t="s">
        <v>5368</v>
      </c>
      <c r="K3083" s="645">
        <f>IFERROR(VLOOKUP(J3083,REAJUSTE!A:Y,25,FALSE),"")</f>
        <v>1.012</v>
      </c>
    </row>
    <row r="3084" spans="1:11" ht="18" x14ac:dyDescent="0.25">
      <c r="A3084" s="1025">
        <v>2003597</v>
      </c>
      <c r="B3084" s="1026" t="s">
        <v>8478</v>
      </c>
      <c r="C3084" s="1025" t="s">
        <v>7</v>
      </c>
      <c r="D3084" s="577">
        <f t="shared" si="48"/>
        <v>107.73</v>
      </c>
      <c r="G3084" s="1027">
        <v>106.46</v>
      </c>
      <c r="J3084" s="570" t="s">
        <v>5368</v>
      </c>
      <c r="K3084" s="645">
        <f>IFERROR(VLOOKUP(J3084,REAJUSTE!A:Y,25,FALSE),"")</f>
        <v>1.012</v>
      </c>
    </row>
    <row r="3085" spans="1:11" ht="18" x14ac:dyDescent="0.25">
      <c r="A3085" s="1025">
        <v>2003596</v>
      </c>
      <c r="B3085" s="1026" t="s">
        <v>8479</v>
      </c>
      <c r="C3085" s="1025" t="s">
        <v>7</v>
      </c>
      <c r="D3085" s="577">
        <f t="shared" si="48"/>
        <v>88.94</v>
      </c>
      <c r="G3085" s="1027">
        <v>87.89</v>
      </c>
      <c r="J3085" s="570" t="s">
        <v>5368</v>
      </c>
      <c r="K3085" s="645">
        <f>IFERROR(VLOOKUP(J3085,REAJUSTE!A:Y,25,FALSE),"")</f>
        <v>1.012</v>
      </c>
    </row>
    <row r="3086" spans="1:11" ht="18" x14ac:dyDescent="0.25">
      <c r="A3086" s="1025">
        <v>2003572</v>
      </c>
      <c r="B3086" s="1026" t="s">
        <v>8480</v>
      </c>
      <c r="C3086" s="1025" t="s">
        <v>7</v>
      </c>
      <c r="D3086" s="577">
        <f t="shared" si="48"/>
        <v>124.99</v>
      </c>
      <c r="G3086" s="1027">
        <v>123.51</v>
      </c>
      <c r="J3086" s="570" t="s">
        <v>5368</v>
      </c>
      <c r="K3086" s="645">
        <f>IFERROR(VLOOKUP(J3086,REAJUSTE!A:Y,25,FALSE),"")</f>
        <v>1.012</v>
      </c>
    </row>
    <row r="3087" spans="1:11" ht="18" x14ac:dyDescent="0.25">
      <c r="A3087" s="1025">
        <v>2003580</v>
      </c>
      <c r="B3087" s="1026" t="s">
        <v>8481</v>
      </c>
      <c r="C3087" s="1025" t="s">
        <v>7</v>
      </c>
      <c r="D3087" s="577">
        <f t="shared" si="48"/>
        <v>65.22</v>
      </c>
      <c r="G3087" s="1027">
        <v>64.45</v>
      </c>
      <c r="J3087" s="570" t="s">
        <v>5368</v>
      </c>
      <c r="K3087" s="645">
        <f>IFERROR(VLOOKUP(J3087,REAJUSTE!A:Y,25,FALSE),"")</f>
        <v>1.012</v>
      </c>
    </row>
    <row r="3088" spans="1:11" ht="18" x14ac:dyDescent="0.25">
      <c r="A3088" s="1025">
        <v>2003573</v>
      </c>
      <c r="B3088" s="1026" t="s">
        <v>8482</v>
      </c>
      <c r="C3088" s="1025" t="s">
        <v>7</v>
      </c>
      <c r="D3088" s="577">
        <f t="shared" si="48"/>
        <v>132.44999999999999</v>
      </c>
      <c r="G3088" s="1027">
        <v>130.88</v>
      </c>
      <c r="J3088" s="570" t="s">
        <v>5368</v>
      </c>
      <c r="K3088" s="645">
        <f>IFERROR(VLOOKUP(J3088,REAJUSTE!A:Y,25,FALSE),"")</f>
        <v>1.012</v>
      </c>
    </row>
    <row r="3089" spans="1:11" ht="18" x14ac:dyDescent="0.25">
      <c r="A3089" s="1025">
        <v>2003581</v>
      </c>
      <c r="B3089" s="1026" t="s">
        <v>8483</v>
      </c>
      <c r="C3089" s="1025" t="s">
        <v>7</v>
      </c>
      <c r="D3089" s="577">
        <f t="shared" si="48"/>
        <v>63.36</v>
      </c>
      <c r="G3089" s="1027">
        <v>62.61</v>
      </c>
      <c r="J3089" s="570" t="s">
        <v>5368</v>
      </c>
      <c r="K3089" s="645">
        <f>IFERROR(VLOOKUP(J3089,REAJUSTE!A:Y,25,FALSE),"")</f>
        <v>1.012</v>
      </c>
    </row>
    <row r="3090" spans="1:11" ht="27" x14ac:dyDescent="0.25">
      <c r="A3090" s="1025">
        <v>2003561</v>
      </c>
      <c r="B3090" s="1026" t="s">
        <v>8484</v>
      </c>
      <c r="C3090" s="1025" t="s">
        <v>7</v>
      </c>
      <c r="D3090" s="577">
        <f t="shared" si="48"/>
        <v>200.43</v>
      </c>
      <c r="G3090" s="1027">
        <v>198.06</v>
      </c>
      <c r="J3090" s="570" t="s">
        <v>5368</v>
      </c>
      <c r="K3090" s="645">
        <f>IFERROR(VLOOKUP(J3090,REAJUSTE!A:Y,25,FALSE),"")</f>
        <v>1.012</v>
      </c>
    </row>
    <row r="3091" spans="1:11" ht="27" x14ac:dyDescent="0.25">
      <c r="A3091" s="1025">
        <v>2003560</v>
      </c>
      <c r="B3091" s="1026" t="s">
        <v>8485</v>
      </c>
      <c r="C3091" s="1025" t="s">
        <v>7</v>
      </c>
      <c r="D3091" s="577">
        <f t="shared" si="48"/>
        <v>115.76</v>
      </c>
      <c r="G3091" s="1027">
        <v>114.39</v>
      </c>
      <c r="J3091" s="570" t="s">
        <v>5368</v>
      </c>
      <c r="K3091" s="645">
        <f>IFERROR(VLOOKUP(J3091,REAJUSTE!A:Y,25,FALSE),"")</f>
        <v>1.012</v>
      </c>
    </row>
    <row r="3092" spans="1:11" ht="27" x14ac:dyDescent="0.25">
      <c r="A3092" s="1025">
        <v>2003574</v>
      </c>
      <c r="B3092" s="1026" t="s">
        <v>8486</v>
      </c>
      <c r="C3092" s="1025" t="s">
        <v>7</v>
      </c>
      <c r="D3092" s="577">
        <f t="shared" si="48"/>
        <v>176.36</v>
      </c>
      <c r="G3092" s="1027">
        <v>174.27</v>
      </c>
      <c r="J3092" s="570" t="s">
        <v>5368</v>
      </c>
      <c r="K3092" s="645">
        <f>IFERROR(VLOOKUP(J3092,REAJUSTE!A:Y,25,FALSE),"")</f>
        <v>1.012</v>
      </c>
    </row>
    <row r="3093" spans="1:11" ht="27" x14ac:dyDescent="0.25">
      <c r="A3093" s="1025">
        <v>2003582</v>
      </c>
      <c r="B3093" s="1026" t="s">
        <v>8487</v>
      </c>
      <c r="C3093" s="1025" t="s">
        <v>7</v>
      </c>
      <c r="D3093" s="577">
        <f t="shared" si="48"/>
        <v>114.84</v>
      </c>
      <c r="G3093" s="1027">
        <v>113.48</v>
      </c>
      <c r="J3093" s="570" t="s">
        <v>5368</v>
      </c>
      <c r="K3093" s="645">
        <f>IFERROR(VLOOKUP(J3093,REAJUSTE!A:Y,25,FALSE),"")</f>
        <v>1.012</v>
      </c>
    </row>
    <row r="3094" spans="1:11" ht="27" x14ac:dyDescent="0.25">
      <c r="A3094" s="1025">
        <v>2003563</v>
      </c>
      <c r="B3094" s="1026" t="s">
        <v>8488</v>
      </c>
      <c r="C3094" s="1025" t="s">
        <v>7</v>
      </c>
      <c r="D3094" s="577">
        <f t="shared" si="48"/>
        <v>211.46</v>
      </c>
      <c r="G3094" s="1027">
        <v>208.96</v>
      </c>
      <c r="J3094" s="570" t="s">
        <v>5368</v>
      </c>
      <c r="K3094" s="645">
        <f>IFERROR(VLOOKUP(J3094,REAJUSTE!A:Y,25,FALSE),"")</f>
        <v>1.012</v>
      </c>
    </row>
    <row r="3095" spans="1:11" ht="27" x14ac:dyDescent="0.25">
      <c r="A3095" s="1025">
        <v>2003562</v>
      </c>
      <c r="B3095" s="1026" t="s">
        <v>8489</v>
      </c>
      <c r="C3095" s="1025" t="s">
        <v>7</v>
      </c>
      <c r="D3095" s="577">
        <f t="shared" si="48"/>
        <v>112.78</v>
      </c>
      <c r="G3095" s="1027">
        <v>111.45</v>
      </c>
      <c r="J3095" s="570" t="s">
        <v>5368</v>
      </c>
      <c r="K3095" s="645">
        <f>IFERROR(VLOOKUP(J3095,REAJUSTE!A:Y,25,FALSE),"")</f>
        <v>1.012</v>
      </c>
    </row>
    <row r="3096" spans="1:11" ht="27" x14ac:dyDescent="0.25">
      <c r="A3096" s="1025">
        <v>2003575</v>
      </c>
      <c r="B3096" s="1026" t="s">
        <v>8490</v>
      </c>
      <c r="C3096" s="1025" t="s">
        <v>7</v>
      </c>
      <c r="D3096" s="577">
        <f t="shared" si="48"/>
        <v>184.08</v>
      </c>
      <c r="G3096" s="1027">
        <v>181.9</v>
      </c>
      <c r="J3096" s="570" t="s">
        <v>5368</v>
      </c>
      <c r="K3096" s="645">
        <f>IFERROR(VLOOKUP(J3096,REAJUSTE!A:Y,25,FALSE),"")</f>
        <v>1.012</v>
      </c>
    </row>
    <row r="3097" spans="1:11" ht="27" x14ac:dyDescent="0.25">
      <c r="A3097" s="1025">
        <v>2003583</v>
      </c>
      <c r="B3097" s="1026" t="s">
        <v>8491</v>
      </c>
      <c r="C3097" s="1025" t="s">
        <v>7</v>
      </c>
      <c r="D3097" s="577">
        <f t="shared" si="48"/>
        <v>112.75</v>
      </c>
      <c r="G3097" s="1027">
        <v>111.42</v>
      </c>
      <c r="J3097" s="570" t="s">
        <v>5368</v>
      </c>
      <c r="K3097" s="645">
        <f>IFERROR(VLOOKUP(J3097,REAJUSTE!A:Y,25,FALSE),"")</f>
        <v>1.012</v>
      </c>
    </row>
    <row r="3098" spans="1:11" ht="18" x14ac:dyDescent="0.25">
      <c r="A3098" s="1025">
        <v>2003565</v>
      </c>
      <c r="B3098" s="1026" t="s">
        <v>8492</v>
      </c>
      <c r="C3098" s="1025" t="s">
        <v>7</v>
      </c>
      <c r="D3098" s="577">
        <f t="shared" si="48"/>
        <v>139.78</v>
      </c>
      <c r="G3098" s="1027">
        <v>138.13</v>
      </c>
      <c r="J3098" s="570" t="s">
        <v>5368</v>
      </c>
      <c r="K3098" s="645">
        <f>IFERROR(VLOOKUP(J3098,REAJUSTE!A:Y,25,FALSE),"")</f>
        <v>1.012</v>
      </c>
    </row>
    <row r="3099" spans="1:11" ht="18" x14ac:dyDescent="0.25">
      <c r="A3099" s="1025">
        <v>2003564</v>
      </c>
      <c r="B3099" s="1026" t="s">
        <v>8493</v>
      </c>
      <c r="C3099" s="1025" t="s">
        <v>7</v>
      </c>
      <c r="D3099" s="577">
        <f t="shared" si="48"/>
        <v>83.64</v>
      </c>
      <c r="G3099" s="1027">
        <v>82.65</v>
      </c>
      <c r="J3099" s="570" t="s">
        <v>5368</v>
      </c>
      <c r="K3099" s="645">
        <f>IFERROR(VLOOKUP(J3099,REAJUSTE!A:Y,25,FALSE),"")</f>
        <v>1.012</v>
      </c>
    </row>
    <row r="3100" spans="1:11" ht="18" x14ac:dyDescent="0.25">
      <c r="A3100" s="1025">
        <v>2003567</v>
      </c>
      <c r="B3100" s="1026" t="s">
        <v>8494</v>
      </c>
      <c r="C3100" s="1025" t="s">
        <v>7</v>
      </c>
      <c r="D3100" s="577">
        <f t="shared" si="48"/>
        <v>158.85</v>
      </c>
      <c r="G3100" s="1027">
        <v>156.97</v>
      </c>
      <c r="J3100" s="570" t="s">
        <v>5368</v>
      </c>
      <c r="K3100" s="645">
        <f>IFERROR(VLOOKUP(J3100,REAJUSTE!A:Y,25,FALSE),"")</f>
        <v>1.012</v>
      </c>
    </row>
    <row r="3101" spans="1:11" ht="18" x14ac:dyDescent="0.25">
      <c r="A3101" s="1025">
        <v>2003566</v>
      </c>
      <c r="B3101" s="1026" t="s">
        <v>8495</v>
      </c>
      <c r="C3101" s="1025" t="s">
        <v>7</v>
      </c>
      <c r="D3101" s="577">
        <f t="shared" si="48"/>
        <v>90.92</v>
      </c>
      <c r="G3101" s="1027">
        <v>89.85</v>
      </c>
      <c r="J3101" s="570" t="s">
        <v>5368</v>
      </c>
      <c r="K3101" s="645">
        <f>IFERROR(VLOOKUP(J3101,REAJUSTE!A:Y,25,FALSE),"")</f>
        <v>1.012</v>
      </c>
    </row>
    <row r="3102" spans="1:11" ht="18" x14ac:dyDescent="0.25">
      <c r="A3102" s="1025">
        <v>2003569</v>
      </c>
      <c r="B3102" s="1026" t="s">
        <v>8496</v>
      </c>
      <c r="C3102" s="1025" t="s">
        <v>7</v>
      </c>
      <c r="D3102" s="577">
        <f t="shared" si="48"/>
        <v>180.02</v>
      </c>
      <c r="G3102" s="1027">
        <v>177.89</v>
      </c>
      <c r="J3102" s="570" t="s">
        <v>5368</v>
      </c>
      <c r="K3102" s="645">
        <f>IFERROR(VLOOKUP(J3102,REAJUSTE!A:Y,25,FALSE),"")</f>
        <v>1.012</v>
      </c>
    </row>
    <row r="3103" spans="1:11" ht="18" x14ac:dyDescent="0.25">
      <c r="A3103" s="1025">
        <v>2003568</v>
      </c>
      <c r="B3103" s="1026" t="s">
        <v>8497</v>
      </c>
      <c r="C3103" s="1025" t="s">
        <v>7</v>
      </c>
      <c r="D3103" s="577">
        <f t="shared" si="48"/>
        <v>125.89</v>
      </c>
      <c r="G3103" s="1027">
        <v>124.4</v>
      </c>
      <c r="J3103" s="570" t="s">
        <v>5368</v>
      </c>
      <c r="K3103" s="645">
        <f>IFERROR(VLOOKUP(J3103,REAJUSTE!A:Y,25,FALSE),"")</f>
        <v>1.012</v>
      </c>
    </row>
    <row r="3104" spans="1:11" ht="18" x14ac:dyDescent="0.25">
      <c r="A3104" s="1025">
        <v>2003578</v>
      </c>
      <c r="B3104" s="1026" t="s">
        <v>8498</v>
      </c>
      <c r="C3104" s="1025" t="s">
        <v>7</v>
      </c>
      <c r="D3104" s="577">
        <f t="shared" si="48"/>
        <v>170.62</v>
      </c>
      <c r="G3104" s="1027">
        <v>168.6</v>
      </c>
      <c r="J3104" s="570" t="s">
        <v>5368</v>
      </c>
      <c r="K3104" s="645">
        <f>IFERROR(VLOOKUP(J3104,REAJUSTE!A:Y,25,FALSE),"")</f>
        <v>1.012</v>
      </c>
    </row>
    <row r="3105" spans="1:11" ht="18" x14ac:dyDescent="0.25">
      <c r="A3105" s="1025">
        <v>2003586</v>
      </c>
      <c r="B3105" s="1026" t="s">
        <v>8499</v>
      </c>
      <c r="C3105" s="1025" t="s">
        <v>7</v>
      </c>
      <c r="D3105" s="577">
        <f t="shared" si="48"/>
        <v>126.05</v>
      </c>
      <c r="G3105" s="1027">
        <v>124.56</v>
      </c>
      <c r="J3105" s="570" t="s">
        <v>5368</v>
      </c>
      <c r="K3105" s="645">
        <f>IFERROR(VLOOKUP(J3105,REAJUSTE!A:Y,25,FALSE),"")</f>
        <v>1.012</v>
      </c>
    </row>
    <row r="3106" spans="1:11" ht="18" x14ac:dyDescent="0.25">
      <c r="A3106" s="1025">
        <v>2003571</v>
      </c>
      <c r="B3106" s="1026" t="s">
        <v>8500</v>
      </c>
      <c r="C3106" s="1025" t="s">
        <v>7</v>
      </c>
      <c r="D3106" s="577">
        <f t="shared" si="48"/>
        <v>199.09</v>
      </c>
      <c r="G3106" s="1027">
        <v>196.73</v>
      </c>
      <c r="J3106" s="570" t="s">
        <v>5368</v>
      </c>
      <c r="K3106" s="645">
        <f>IFERROR(VLOOKUP(J3106,REAJUSTE!A:Y,25,FALSE),"")</f>
        <v>1.012</v>
      </c>
    </row>
    <row r="3107" spans="1:11" ht="18" x14ac:dyDescent="0.25">
      <c r="A3107" s="1025">
        <v>2003570</v>
      </c>
      <c r="B3107" s="1026" t="s">
        <v>8501</v>
      </c>
      <c r="C3107" s="1025" t="s">
        <v>7</v>
      </c>
      <c r="D3107" s="577">
        <f t="shared" si="48"/>
        <v>133.16999999999999</v>
      </c>
      <c r="G3107" s="1027">
        <v>131.6</v>
      </c>
      <c r="J3107" s="570" t="s">
        <v>5368</v>
      </c>
      <c r="K3107" s="645">
        <f>IFERROR(VLOOKUP(J3107,REAJUSTE!A:Y,25,FALSE),"")</f>
        <v>1.012</v>
      </c>
    </row>
    <row r="3108" spans="1:11" ht="18" x14ac:dyDescent="0.25">
      <c r="A3108" s="1025">
        <v>2003579</v>
      </c>
      <c r="B3108" s="1026" t="s">
        <v>8502</v>
      </c>
      <c r="C3108" s="1025" t="s">
        <v>7</v>
      </c>
      <c r="D3108" s="577">
        <f t="shared" si="48"/>
        <v>186.27</v>
      </c>
      <c r="G3108" s="1027">
        <v>184.07</v>
      </c>
      <c r="J3108" s="570" t="s">
        <v>5368</v>
      </c>
      <c r="K3108" s="645">
        <f>IFERROR(VLOOKUP(J3108,REAJUSTE!A:Y,25,FALSE),"")</f>
        <v>1.012</v>
      </c>
    </row>
    <row r="3109" spans="1:11" ht="18" x14ac:dyDescent="0.25">
      <c r="A3109" s="1025">
        <v>2003587</v>
      </c>
      <c r="B3109" s="1026" t="s">
        <v>8503</v>
      </c>
      <c r="C3109" s="1025" t="s">
        <v>7</v>
      </c>
      <c r="D3109" s="577">
        <f t="shared" si="48"/>
        <v>132.65</v>
      </c>
      <c r="G3109" s="1027">
        <v>131.08000000000001</v>
      </c>
      <c r="J3109" s="570" t="s">
        <v>5368</v>
      </c>
      <c r="K3109" s="645">
        <f>IFERROR(VLOOKUP(J3109,REAJUSTE!A:Y,25,FALSE),"")</f>
        <v>1.012</v>
      </c>
    </row>
    <row r="3110" spans="1:11" ht="18" x14ac:dyDescent="0.25">
      <c r="A3110" s="1025">
        <v>2004506</v>
      </c>
      <c r="B3110" s="1026" t="s">
        <v>8504</v>
      </c>
      <c r="C3110" s="1025" t="s">
        <v>7</v>
      </c>
      <c r="D3110" s="577">
        <f t="shared" si="48"/>
        <v>64.239999999999995</v>
      </c>
      <c r="G3110" s="1027">
        <v>63.48</v>
      </c>
      <c r="J3110" s="570" t="s">
        <v>5368</v>
      </c>
      <c r="K3110" s="645">
        <f>IFERROR(VLOOKUP(J3110,REAJUSTE!A:Y,25,FALSE),"")</f>
        <v>1.012</v>
      </c>
    </row>
    <row r="3111" spans="1:11" ht="18" x14ac:dyDescent="0.25">
      <c r="A3111" s="1025">
        <v>2004507</v>
      </c>
      <c r="B3111" s="1026" t="s">
        <v>8505</v>
      </c>
      <c r="C3111" s="1025" t="s">
        <v>7</v>
      </c>
      <c r="D3111" s="577">
        <f t="shared" si="48"/>
        <v>86.48</v>
      </c>
      <c r="G3111" s="1027">
        <v>85.46</v>
      </c>
      <c r="J3111" s="570" t="s">
        <v>5368</v>
      </c>
      <c r="K3111" s="645">
        <f>IFERROR(VLOOKUP(J3111,REAJUSTE!A:Y,25,FALSE),"")</f>
        <v>1.012</v>
      </c>
    </row>
    <row r="3112" spans="1:11" x14ac:dyDescent="0.25">
      <c r="A3112" s="1025">
        <v>2003614</v>
      </c>
      <c r="B3112" s="1026" t="s">
        <v>8506</v>
      </c>
      <c r="C3112" s="1025" t="s">
        <v>7</v>
      </c>
      <c r="D3112" s="577">
        <f t="shared" si="48"/>
        <v>130.4</v>
      </c>
      <c r="G3112" s="1027">
        <v>128.86000000000001</v>
      </c>
      <c r="J3112" s="570" t="s">
        <v>5368</v>
      </c>
      <c r="K3112" s="645">
        <f>IFERROR(VLOOKUP(J3112,REAJUSTE!A:Y,25,FALSE),"")</f>
        <v>1.012</v>
      </c>
    </row>
    <row r="3113" spans="1:11" x14ac:dyDescent="0.25">
      <c r="A3113" s="1025">
        <v>2003865</v>
      </c>
      <c r="B3113" s="1026" t="s">
        <v>8507</v>
      </c>
      <c r="C3113" s="1025" t="s">
        <v>7</v>
      </c>
      <c r="D3113" s="577">
        <f t="shared" si="48"/>
        <v>145.30000000000001</v>
      </c>
      <c r="G3113" s="1027">
        <v>143.58000000000001</v>
      </c>
      <c r="J3113" s="570" t="s">
        <v>5368</v>
      </c>
      <c r="K3113" s="645">
        <f>IFERROR(VLOOKUP(J3113,REAJUSTE!A:Y,25,FALSE),"")</f>
        <v>1.012</v>
      </c>
    </row>
    <row r="3114" spans="1:11" ht="18" x14ac:dyDescent="0.25">
      <c r="A3114" s="1025">
        <v>2003923</v>
      </c>
      <c r="B3114" s="1026" t="s">
        <v>8508</v>
      </c>
      <c r="C3114" s="1025" t="s">
        <v>7</v>
      </c>
      <c r="D3114" s="577">
        <f t="shared" si="48"/>
        <v>56.96</v>
      </c>
      <c r="G3114" s="1027">
        <v>56.29</v>
      </c>
      <c r="J3114" s="570" t="s">
        <v>5368</v>
      </c>
      <c r="K3114" s="645">
        <f>IFERROR(VLOOKUP(J3114,REAJUSTE!A:Y,25,FALSE),"")</f>
        <v>1.012</v>
      </c>
    </row>
    <row r="3115" spans="1:11" ht="18" x14ac:dyDescent="0.25">
      <c r="A3115" s="1025">
        <v>2003922</v>
      </c>
      <c r="B3115" s="1026" t="s">
        <v>8509</v>
      </c>
      <c r="C3115" s="1025" t="s">
        <v>7</v>
      </c>
      <c r="D3115" s="577">
        <f t="shared" si="48"/>
        <v>34.869999999999997</v>
      </c>
      <c r="G3115" s="1027">
        <v>34.46</v>
      </c>
      <c r="J3115" s="570" t="s">
        <v>5368</v>
      </c>
      <c r="K3115" s="645">
        <f>IFERROR(VLOOKUP(J3115,REAJUSTE!A:Y,25,FALSE),"")</f>
        <v>1.012</v>
      </c>
    </row>
    <row r="3116" spans="1:11" ht="18" x14ac:dyDescent="0.25">
      <c r="A3116" s="1025">
        <v>2003605</v>
      </c>
      <c r="B3116" s="1026" t="s">
        <v>8510</v>
      </c>
      <c r="C3116" s="1025" t="s">
        <v>7</v>
      </c>
      <c r="D3116" s="577">
        <f t="shared" si="48"/>
        <v>43.54</v>
      </c>
      <c r="G3116" s="1027">
        <v>43.03</v>
      </c>
      <c r="J3116" s="570" t="s">
        <v>5368</v>
      </c>
      <c r="K3116" s="645">
        <f>IFERROR(VLOOKUP(J3116,REAJUSTE!A:Y,25,FALSE),"")</f>
        <v>1.012</v>
      </c>
    </row>
    <row r="3117" spans="1:11" x14ac:dyDescent="0.25">
      <c r="A3117" s="1025">
        <v>2003604</v>
      </c>
      <c r="B3117" s="1026" t="s">
        <v>8511</v>
      </c>
      <c r="C3117" s="1025" t="s">
        <v>7</v>
      </c>
      <c r="D3117" s="577">
        <f t="shared" si="48"/>
        <v>24.87</v>
      </c>
      <c r="G3117" s="1027">
        <v>24.58</v>
      </c>
      <c r="J3117" s="570" t="s">
        <v>5368</v>
      </c>
      <c r="K3117" s="645">
        <f>IFERROR(VLOOKUP(J3117,REAJUSTE!A:Y,25,FALSE),"")</f>
        <v>1.012</v>
      </c>
    </row>
    <row r="3118" spans="1:11" x14ac:dyDescent="0.25">
      <c r="A3118" s="1025">
        <v>2003607</v>
      </c>
      <c r="B3118" s="1026" t="s">
        <v>8512</v>
      </c>
      <c r="C3118" s="1025" t="s">
        <v>7</v>
      </c>
      <c r="D3118" s="577">
        <f t="shared" si="48"/>
        <v>42.43</v>
      </c>
      <c r="G3118" s="1027">
        <v>41.93</v>
      </c>
      <c r="J3118" s="570" t="s">
        <v>5368</v>
      </c>
      <c r="K3118" s="645">
        <f>IFERROR(VLOOKUP(J3118,REAJUSTE!A:Y,25,FALSE),"")</f>
        <v>1.012</v>
      </c>
    </row>
    <row r="3119" spans="1:11" x14ac:dyDescent="0.25">
      <c r="A3119" s="1025">
        <v>2003606</v>
      </c>
      <c r="B3119" s="1026" t="s">
        <v>8513</v>
      </c>
      <c r="C3119" s="1025" t="s">
        <v>7</v>
      </c>
      <c r="D3119" s="577">
        <f t="shared" si="48"/>
        <v>27.94</v>
      </c>
      <c r="G3119" s="1027">
        <v>27.61</v>
      </c>
      <c r="J3119" s="570" t="s">
        <v>5368</v>
      </c>
      <c r="K3119" s="645">
        <f>IFERROR(VLOOKUP(J3119,REAJUSTE!A:Y,25,FALSE),"")</f>
        <v>1.012</v>
      </c>
    </row>
    <row r="3120" spans="1:11" x14ac:dyDescent="0.25">
      <c r="A3120" s="1025">
        <v>2003609</v>
      </c>
      <c r="B3120" s="1026" t="s">
        <v>8514</v>
      </c>
      <c r="C3120" s="1025" t="s">
        <v>7</v>
      </c>
      <c r="D3120" s="577">
        <f t="shared" si="48"/>
        <v>27.47</v>
      </c>
      <c r="G3120" s="1027">
        <v>27.15</v>
      </c>
      <c r="J3120" s="570" t="s">
        <v>5368</v>
      </c>
      <c r="K3120" s="645">
        <f>IFERROR(VLOOKUP(J3120,REAJUSTE!A:Y,25,FALSE),"")</f>
        <v>1.012</v>
      </c>
    </row>
    <row r="3121" spans="1:11" x14ac:dyDescent="0.25">
      <c r="A3121" s="1025">
        <v>2003608</v>
      </c>
      <c r="B3121" s="1026" t="s">
        <v>8515</v>
      </c>
      <c r="C3121" s="1025" t="s">
        <v>7</v>
      </c>
      <c r="D3121" s="577">
        <f t="shared" si="48"/>
        <v>12.98</v>
      </c>
      <c r="G3121" s="1027">
        <v>12.83</v>
      </c>
      <c r="J3121" s="570" t="s">
        <v>5368</v>
      </c>
      <c r="K3121" s="645">
        <f>IFERROR(VLOOKUP(J3121,REAJUSTE!A:Y,25,FALSE),"")</f>
        <v>1.012</v>
      </c>
    </row>
    <row r="3122" spans="1:11" ht="18" x14ac:dyDescent="0.25">
      <c r="A3122" s="1025">
        <v>2003925</v>
      </c>
      <c r="B3122" s="1026" t="s">
        <v>8516</v>
      </c>
      <c r="C3122" s="1025" t="s">
        <v>7</v>
      </c>
      <c r="D3122" s="577">
        <f t="shared" si="48"/>
        <v>77.540000000000006</v>
      </c>
      <c r="G3122" s="1027">
        <v>76.63</v>
      </c>
      <c r="J3122" s="570" t="s">
        <v>5368</v>
      </c>
      <c r="K3122" s="645">
        <f>IFERROR(VLOOKUP(J3122,REAJUSTE!A:Y,25,FALSE),"")</f>
        <v>1.012</v>
      </c>
    </row>
    <row r="3123" spans="1:11" ht="18" x14ac:dyDescent="0.25">
      <c r="A3123" s="1025">
        <v>2003924</v>
      </c>
      <c r="B3123" s="1026" t="s">
        <v>8517</v>
      </c>
      <c r="C3123" s="1025" t="s">
        <v>7</v>
      </c>
      <c r="D3123" s="577">
        <f t="shared" si="48"/>
        <v>59.63</v>
      </c>
      <c r="G3123" s="1027">
        <v>58.93</v>
      </c>
      <c r="J3123" s="570" t="s">
        <v>5368</v>
      </c>
      <c r="K3123" s="645">
        <f>IFERROR(VLOOKUP(J3123,REAJUSTE!A:Y,25,FALSE),"")</f>
        <v>1.012</v>
      </c>
    </row>
    <row r="3124" spans="1:11" ht="18" x14ac:dyDescent="0.25">
      <c r="A3124" s="1025">
        <v>2003611</v>
      </c>
      <c r="B3124" s="1026" t="s">
        <v>8518</v>
      </c>
      <c r="C3124" s="1025" t="s">
        <v>7</v>
      </c>
      <c r="D3124" s="577">
        <f t="shared" si="48"/>
        <v>64.12</v>
      </c>
      <c r="G3124" s="1027">
        <v>63.36</v>
      </c>
      <c r="J3124" s="570" t="s">
        <v>5368</v>
      </c>
      <c r="K3124" s="645">
        <f>IFERROR(VLOOKUP(J3124,REAJUSTE!A:Y,25,FALSE),"")</f>
        <v>1.012</v>
      </c>
    </row>
    <row r="3125" spans="1:11" ht="18" x14ac:dyDescent="0.25">
      <c r="A3125" s="1025">
        <v>2003610</v>
      </c>
      <c r="B3125" s="1026" t="s">
        <v>8519</v>
      </c>
      <c r="C3125" s="1025" t="s">
        <v>7</v>
      </c>
      <c r="D3125" s="577">
        <f t="shared" si="48"/>
        <v>49.63</v>
      </c>
      <c r="G3125" s="1027">
        <v>49.05</v>
      </c>
      <c r="J3125" s="570" t="s">
        <v>5368</v>
      </c>
      <c r="K3125" s="645">
        <f>IFERROR(VLOOKUP(J3125,REAJUSTE!A:Y,25,FALSE),"")</f>
        <v>1.012</v>
      </c>
    </row>
    <row r="3126" spans="1:11" ht="18" x14ac:dyDescent="0.25">
      <c r="A3126" s="1025">
        <v>2003820</v>
      </c>
      <c r="B3126" s="1026" t="s">
        <v>8520</v>
      </c>
      <c r="C3126" s="1025" t="s">
        <v>5022</v>
      </c>
      <c r="D3126" s="577">
        <f t="shared" si="48"/>
        <v>19.63</v>
      </c>
      <c r="G3126" s="1027">
        <v>19.399999999999999</v>
      </c>
      <c r="J3126" s="570" t="s">
        <v>5368</v>
      </c>
      <c r="K3126" s="645">
        <f>IFERROR(VLOOKUP(J3126,REAJUSTE!A:Y,25,FALSE),"")</f>
        <v>1.012</v>
      </c>
    </row>
    <row r="3127" spans="1:11" ht="18" x14ac:dyDescent="0.25">
      <c r="A3127" s="1025">
        <v>2003821</v>
      </c>
      <c r="B3127" s="1026" t="s">
        <v>8521</v>
      </c>
      <c r="C3127" s="1025" t="s">
        <v>5022</v>
      </c>
      <c r="D3127" s="577">
        <f t="shared" si="48"/>
        <v>17.12</v>
      </c>
      <c r="G3127" s="1027">
        <v>16.920000000000002</v>
      </c>
      <c r="J3127" s="570" t="s">
        <v>5368</v>
      </c>
      <c r="K3127" s="645">
        <f>IFERROR(VLOOKUP(J3127,REAJUSTE!A:Y,25,FALSE),"")</f>
        <v>1.012</v>
      </c>
    </row>
    <row r="3128" spans="1:11" ht="18" x14ac:dyDescent="0.25">
      <c r="A3128" s="1025">
        <v>2003842</v>
      </c>
      <c r="B3128" s="1026" t="s">
        <v>8522</v>
      </c>
      <c r="C3128" s="1025" t="s">
        <v>20</v>
      </c>
      <c r="D3128" s="577">
        <f t="shared" si="48"/>
        <v>68.84</v>
      </c>
      <c r="G3128" s="1027">
        <v>68.03</v>
      </c>
      <c r="J3128" s="570" t="s">
        <v>5368</v>
      </c>
      <c r="K3128" s="645">
        <f>IFERROR(VLOOKUP(J3128,REAJUSTE!A:Y,25,FALSE),"")</f>
        <v>1.012</v>
      </c>
    </row>
    <row r="3129" spans="1:11" ht="18" x14ac:dyDescent="0.25">
      <c r="A3129" s="1025">
        <v>2003103</v>
      </c>
      <c r="B3129" s="1026" t="s">
        <v>17502</v>
      </c>
      <c r="C3129" s="1025" t="s">
        <v>5022</v>
      </c>
      <c r="D3129" s="577">
        <f t="shared" si="48"/>
        <v>189.95</v>
      </c>
      <c r="G3129" s="1027">
        <v>187.7</v>
      </c>
      <c r="J3129" s="570" t="s">
        <v>5368</v>
      </c>
      <c r="K3129" s="645">
        <f>IFERROR(VLOOKUP(J3129,REAJUSTE!A:Y,25,FALSE),"")</f>
        <v>1.012</v>
      </c>
    </row>
    <row r="3130" spans="1:11" ht="18" x14ac:dyDescent="0.25">
      <c r="A3130" s="1025">
        <v>2003104</v>
      </c>
      <c r="B3130" s="1026" t="s">
        <v>17503</v>
      </c>
      <c r="C3130" s="1025" t="s">
        <v>5022</v>
      </c>
      <c r="D3130" s="577">
        <f t="shared" si="48"/>
        <v>163.03</v>
      </c>
      <c r="G3130" s="1027">
        <v>161.1</v>
      </c>
      <c r="J3130" s="570" t="s">
        <v>5368</v>
      </c>
      <c r="K3130" s="645">
        <f>IFERROR(VLOOKUP(J3130,REAJUSTE!A:Y,25,FALSE),"")</f>
        <v>1.012</v>
      </c>
    </row>
    <row r="3131" spans="1:11" ht="18" x14ac:dyDescent="0.25">
      <c r="A3131" s="1025">
        <v>2003115</v>
      </c>
      <c r="B3131" s="1026" t="s">
        <v>17504</v>
      </c>
      <c r="C3131" s="1025" t="s">
        <v>5022</v>
      </c>
      <c r="D3131" s="577">
        <f t="shared" si="48"/>
        <v>280.17</v>
      </c>
      <c r="G3131" s="1027">
        <v>276.85000000000002</v>
      </c>
      <c r="J3131" s="570" t="s">
        <v>5368</v>
      </c>
      <c r="K3131" s="645">
        <f>IFERROR(VLOOKUP(J3131,REAJUSTE!A:Y,25,FALSE),"")</f>
        <v>1.012</v>
      </c>
    </row>
    <row r="3132" spans="1:11" ht="18" x14ac:dyDescent="0.25">
      <c r="A3132" s="1025">
        <v>2003116</v>
      </c>
      <c r="B3132" s="1026" t="s">
        <v>17505</v>
      </c>
      <c r="C3132" s="1025" t="s">
        <v>5022</v>
      </c>
      <c r="D3132" s="577">
        <f t="shared" si="48"/>
        <v>238.9</v>
      </c>
      <c r="G3132" s="1027">
        <v>236.07</v>
      </c>
      <c r="J3132" s="570" t="s">
        <v>5368</v>
      </c>
      <c r="K3132" s="645">
        <f>IFERROR(VLOOKUP(J3132,REAJUSTE!A:Y,25,FALSE),"")</f>
        <v>1.012</v>
      </c>
    </row>
    <row r="3133" spans="1:11" ht="18" x14ac:dyDescent="0.25">
      <c r="A3133" s="1025">
        <v>2003105</v>
      </c>
      <c r="B3133" s="1026" t="s">
        <v>17506</v>
      </c>
      <c r="C3133" s="1025" t="s">
        <v>5022</v>
      </c>
      <c r="D3133" s="577">
        <f t="shared" si="48"/>
        <v>201.69</v>
      </c>
      <c r="G3133" s="1027">
        <v>199.3</v>
      </c>
      <c r="J3133" s="570" t="s">
        <v>5368</v>
      </c>
      <c r="K3133" s="645">
        <f>IFERROR(VLOOKUP(J3133,REAJUSTE!A:Y,25,FALSE),"")</f>
        <v>1.012</v>
      </c>
    </row>
    <row r="3134" spans="1:11" ht="18" x14ac:dyDescent="0.25">
      <c r="A3134" s="1025">
        <v>2003106</v>
      </c>
      <c r="B3134" s="1026" t="s">
        <v>17507</v>
      </c>
      <c r="C3134" s="1025" t="s">
        <v>5022</v>
      </c>
      <c r="D3134" s="577">
        <f t="shared" si="48"/>
        <v>173.63</v>
      </c>
      <c r="G3134" s="1027">
        <v>171.58</v>
      </c>
      <c r="J3134" s="570" t="s">
        <v>5368</v>
      </c>
      <c r="K3134" s="645">
        <f>IFERROR(VLOOKUP(J3134,REAJUSTE!A:Y,25,FALSE),"")</f>
        <v>1.012</v>
      </c>
    </row>
    <row r="3135" spans="1:11" ht="18" x14ac:dyDescent="0.25">
      <c r="A3135" s="1025">
        <v>2003117</v>
      </c>
      <c r="B3135" s="1026" t="s">
        <v>17508</v>
      </c>
      <c r="C3135" s="1025" t="s">
        <v>5022</v>
      </c>
      <c r="D3135" s="577">
        <f t="shared" si="48"/>
        <v>296.74</v>
      </c>
      <c r="G3135" s="1027">
        <v>293.23</v>
      </c>
      <c r="J3135" s="570" t="s">
        <v>5368</v>
      </c>
      <c r="K3135" s="645">
        <f>IFERROR(VLOOKUP(J3135,REAJUSTE!A:Y,25,FALSE),"")</f>
        <v>1.012</v>
      </c>
    </row>
    <row r="3136" spans="1:11" ht="18" x14ac:dyDescent="0.25">
      <c r="A3136" s="1025">
        <v>2003118</v>
      </c>
      <c r="B3136" s="1026" t="s">
        <v>17509</v>
      </c>
      <c r="C3136" s="1025" t="s">
        <v>5022</v>
      </c>
      <c r="D3136" s="577">
        <f t="shared" si="48"/>
        <v>253.87</v>
      </c>
      <c r="G3136" s="1027">
        <v>250.86</v>
      </c>
      <c r="J3136" s="570" t="s">
        <v>5368</v>
      </c>
      <c r="K3136" s="645">
        <f>IFERROR(VLOOKUP(J3136,REAJUSTE!A:Y,25,FALSE),"")</f>
        <v>1.012</v>
      </c>
    </row>
    <row r="3137" spans="1:11" ht="18" x14ac:dyDescent="0.25">
      <c r="A3137" s="1025">
        <v>2003107</v>
      </c>
      <c r="B3137" s="1026" t="s">
        <v>17510</v>
      </c>
      <c r="C3137" s="1025" t="s">
        <v>5022</v>
      </c>
      <c r="D3137" s="577">
        <f t="shared" si="48"/>
        <v>177.8</v>
      </c>
      <c r="G3137" s="1027">
        <v>175.7</v>
      </c>
      <c r="J3137" s="570" t="s">
        <v>5368</v>
      </c>
      <c r="K3137" s="645">
        <f>IFERROR(VLOOKUP(J3137,REAJUSTE!A:Y,25,FALSE),"")</f>
        <v>1.012</v>
      </c>
    </row>
    <row r="3138" spans="1:11" ht="18" x14ac:dyDescent="0.25">
      <c r="A3138" s="1025">
        <v>2003108</v>
      </c>
      <c r="B3138" s="1026" t="s">
        <v>17511</v>
      </c>
      <c r="C3138" s="1025" t="s">
        <v>5022</v>
      </c>
      <c r="D3138" s="577">
        <f t="shared" si="48"/>
        <v>153.87</v>
      </c>
      <c r="G3138" s="1027">
        <v>152.05000000000001</v>
      </c>
      <c r="J3138" s="570" t="s">
        <v>5368</v>
      </c>
      <c r="K3138" s="645">
        <f>IFERROR(VLOOKUP(J3138,REAJUSTE!A:Y,25,FALSE),"")</f>
        <v>1.012</v>
      </c>
    </row>
    <row r="3139" spans="1:11" ht="18" x14ac:dyDescent="0.25">
      <c r="A3139" s="1025">
        <v>2003119</v>
      </c>
      <c r="B3139" s="1026" t="s">
        <v>17512</v>
      </c>
      <c r="C3139" s="1025" t="s">
        <v>5022</v>
      </c>
      <c r="D3139" s="577">
        <f t="shared" si="48"/>
        <v>257.97000000000003</v>
      </c>
      <c r="G3139" s="1027">
        <v>254.92</v>
      </c>
      <c r="J3139" s="570" t="s">
        <v>5368</v>
      </c>
      <c r="K3139" s="645">
        <f>IFERROR(VLOOKUP(J3139,REAJUSTE!A:Y,25,FALSE),"")</f>
        <v>1.012</v>
      </c>
    </row>
    <row r="3140" spans="1:11" ht="18" x14ac:dyDescent="0.25">
      <c r="A3140" s="1025">
        <v>2003120</v>
      </c>
      <c r="B3140" s="1026" t="s">
        <v>17513</v>
      </c>
      <c r="C3140" s="1025" t="s">
        <v>5022</v>
      </c>
      <c r="D3140" s="577">
        <f t="shared" si="48"/>
        <v>222.59</v>
      </c>
      <c r="G3140" s="1027">
        <v>219.96</v>
      </c>
      <c r="J3140" s="570" t="s">
        <v>5368</v>
      </c>
      <c r="K3140" s="645">
        <f>IFERROR(VLOOKUP(J3140,REAJUSTE!A:Y,25,FALSE),"")</f>
        <v>1.012</v>
      </c>
    </row>
    <row r="3141" spans="1:11" ht="18" x14ac:dyDescent="0.25">
      <c r="A3141" s="1025">
        <v>2003109</v>
      </c>
      <c r="B3141" s="1026" t="s">
        <v>17514</v>
      </c>
      <c r="C3141" s="1025" t="s">
        <v>5022</v>
      </c>
      <c r="D3141" s="577">
        <f t="shared" si="48"/>
        <v>187.55</v>
      </c>
      <c r="G3141" s="1027">
        <v>185.33</v>
      </c>
      <c r="J3141" s="570" t="s">
        <v>5368</v>
      </c>
      <c r="K3141" s="645">
        <f>IFERROR(VLOOKUP(J3141,REAJUSTE!A:Y,25,FALSE),"")</f>
        <v>1.012</v>
      </c>
    </row>
    <row r="3142" spans="1:11" ht="18" x14ac:dyDescent="0.25">
      <c r="A3142" s="1025">
        <v>2003110</v>
      </c>
      <c r="B3142" s="1026" t="s">
        <v>17515</v>
      </c>
      <c r="C3142" s="1025" t="s">
        <v>5022</v>
      </c>
      <c r="D3142" s="577">
        <f t="shared" si="48"/>
        <v>162.75</v>
      </c>
      <c r="G3142" s="1027">
        <v>160.83000000000001</v>
      </c>
      <c r="J3142" s="570" t="s">
        <v>5368</v>
      </c>
      <c r="K3142" s="645">
        <f>IFERROR(VLOOKUP(J3142,REAJUSTE!A:Y,25,FALSE),"")</f>
        <v>1.012</v>
      </c>
    </row>
    <row r="3143" spans="1:11" ht="18" x14ac:dyDescent="0.25">
      <c r="A3143" s="1025">
        <v>2003121</v>
      </c>
      <c r="B3143" s="1026" t="s">
        <v>17516</v>
      </c>
      <c r="C3143" s="1025" t="s">
        <v>5022</v>
      </c>
      <c r="D3143" s="577">
        <f t="shared" si="48"/>
        <v>271.8</v>
      </c>
      <c r="G3143" s="1027">
        <v>268.58</v>
      </c>
      <c r="J3143" s="570" t="s">
        <v>5368</v>
      </c>
      <c r="K3143" s="645">
        <f>IFERROR(VLOOKUP(J3143,REAJUSTE!A:Y,25,FALSE),"")</f>
        <v>1.012</v>
      </c>
    </row>
    <row r="3144" spans="1:11" ht="18" x14ac:dyDescent="0.25">
      <c r="A3144" s="1025">
        <v>2003122</v>
      </c>
      <c r="B3144" s="1026" t="s">
        <v>17517</v>
      </c>
      <c r="C3144" s="1025" t="s">
        <v>5022</v>
      </c>
      <c r="D3144" s="577">
        <f t="shared" si="48"/>
        <v>235.22</v>
      </c>
      <c r="G3144" s="1027">
        <v>232.44</v>
      </c>
      <c r="J3144" s="570" t="s">
        <v>5368</v>
      </c>
      <c r="K3144" s="645">
        <f>IFERROR(VLOOKUP(J3144,REAJUSTE!A:Y,25,FALSE),"")</f>
        <v>1.012</v>
      </c>
    </row>
    <row r="3145" spans="1:11" ht="18" x14ac:dyDescent="0.25">
      <c r="A3145" s="1025">
        <v>2003111</v>
      </c>
      <c r="B3145" s="1026" t="s">
        <v>17518</v>
      </c>
      <c r="C3145" s="1025" t="s">
        <v>5022</v>
      </c>
      <c r="D3145" s="577">
        <f t="shared" si="48"/>
        <v>199.18</v>
      </c>
      <c r="G3145" s="1027">
        <v>196.82</v>
      </c>
      <c r="J3145" s="570" t="s">
        <v>5368</v>
      </c>
      <c r="K3145" s="645">
        <f>IFERROR(VLOOKUP(J3145,REAJUSTE!A:Y,25,FALSE),"")</f>
        <v>1.012</v>
      </c>
    </row>
    <row r="3146" spans="1:11" ht="18" x14ac:dyDescent="0.25">
      <c r="A3146" s="1025">
        <v>2003112</v>
      </c>
      <c r="B3146" s="1026" t="s">
        <v>17519</v>
      </c>
      <c r="C3146" s="1025" t="s">
        <v>5022</v>
      </c>
      <c r="D3146" s="577">
        <f t="shared" ref="D3146:D3209" si="49">TRUNC(G3146*K3146,2)</f>
        <v>173.37</v>
      </c>
      <c r="G3146" s="1027">
        <v>171.32</v>
      </c>
      <c r="J3146" s="570" t="s">
        <v>5368</v>
      </c>
      <c r="K3146" s="645">
        <f>IFERROR(VLOOKUP(J3146,REAJUSTE!A:Y,25,FALSE),"")</f>
        <v>1.012</v>
      </c>
    </row>
    <row r="3147" spans="1:11" ht="18" x14ac:dyDescent="0.25">
      <c r="A3147" s="1025">
        <v>2003123</v>
      </c>
      <c r="B3147" s="1026" t="s">
        <v>17520</v>
      </c>
      <c r="C3147" s="1025" t="s">
        <v>5022</v>
      </c>
      <c r="D3147" s="577">
        <f t="shared" si="49"/>
        <v>288.45</v>
      </c>
      <c r="G3147" s="1027">
        <v>285.02999999999997</v>
      </c>
      <c r="J3147" s="570" t="s">
        <v>5368</v>
      </c>
      <c r="K3147" s="645">
        <f>IFERROR(VLOOKUP(J3147,REAJUSTE!A:Y,25,FALSE),"")</f>
        <v>1.012</v>
      </c>
    </row>
    <row r="3148" spans="1:11" ht="18" x14ac:dyDescent="0.25">
      <c r="A3148" s="1025">
        <v>2003124</v>
      </c>
      <c r="B3148" s="1026" t="s">
        <v>17521</v>
      </c>
      <c r="C3148" s="1025" t="s">
        <v>5022</v>
      </c>
      <c r="D3148" s="577">
        <f t="shared" si="49"/>
        <v>250.4</v>
      </c>
      <c r="G3148" s="1027">
        <v>247.44</v>
      </c>
      <c r="J3148" s="570" t="s">
        <v>5368</v>
      </c>
      <c r="K3148" s="645">
        <f>IFERROR(VLOOKUP(J3148,REAJUSTE!A:Y,25,FALSE),"")</f>
        <v>1.012</v>
      </c>
    </row>
    <row r="3149" spans="1:11" ht="18" x14ac:dyDescent="0.25">
      <c r="A3149" s="1025">
        <v>2003113</v>
      </c>
      <c r="B3149" s="1026" t="s">
        <v>17522</v>
      </c>
      <c r="C3149" s="1025" t="s">
        <v>5022</v>
      </c>
      <c r="D3149" s="577">
        <f t="shared" si="49"/>
        <v>208.92</v>
      </c>
      <c r="G3149" s="1027">
        <v>206.45</v>
      </c>
      <c r="J3149" s="570" t="s">
        <v>5368</v>
      </c>
      <c r="K3149" s="645">
        <f>IFERROR(VLOOKUP(J3149,REAJUSTE!A:Y,25,FALSE),"")</f>
        <v>1.012</v>
      </c>
    </row>
    <row r="3150" spans="1:11" ht="18" x14ac:dyDescent="0.25">
      <c r="A3150" s="1025">
        <v>2003114</v>
      </c>
      <c r="B3150" s="1026" t="s">
        <v>17523</v>
      </c>
      <c r="C3150" s="1025" t="s">
        <v>5022</v>
      </c>
      <c r="D3150" s="577">
        <f t="shared" si="49"/>
        <v>182.26</v>
      </c>
      <c r="G3150" s="1027">
        <v>180.1</v>
      </c>
      <c r="J3150" s="570" t="s">
        <v>5368</v>
      </c>
      <c r="K3150" s="645">
        <f>IFERROR(VLOOKUP(J3150,REAJUSTE!A:Y,25,FALSE),"")</f>
        <v>1.012</v>
      </c>
    </row>
    <row r="3151" spans="1:11" ht="18" x14ac:dyDescent="0.25">
      <c r="A3151" s="1025">
        <v>2003125</v>
      </c>
      <c r="B3151" s="1026" t="s">
        <v>17524</v>
      </c>
      <c r="C3151" s="1025" t="s">
        <v>5022</v>
      </c>
      <c r="D3151" s="577">
        <f t="shared" si="49"/>
        <v>302.27999999999997</v>
      </c>
      <c r="G3151" s="1027">
        <v>298.7</v>
      </c>
      <c r="J3151" s="570" t="s">
        <v>5368</v>
      </c>
      <c r="K3151" s="645">
        <f>IFERROR(VLOOKUP(J3151,REAJUSTE!A:Y,25,FALSE),"")</f>
        <v>1.012</v>
      </c>
    </row>
    <row r="3152" spans="1:11" ht="18" x14ac:dyDescent="0.25">
      <c r="A3152" s="1025">
        <v>2003126</v>
      </c>
      <c r="B3152" s="1026" t="s">
        <v>17525</v>
      </c>
      <c r="C3152" s="1025" t="s">
        <v>5022</v>
      </c>
      <c r="D3152" s="577">
        <f t="shared" si="49"/>
        <v>263.02999999999997</v>
      </c>
      <c r="G3152" s="1027">
        <v>259.92</v>
      </c>
      <c r="J3152" s="570" t="s">
        <v>5368</v>
      </c>
      <c r="K3152" s="645">
        <f>IFERROR(VLOOKUP(J3152,REAJUSTE!A:Y,25,FALSE),"")</f>
        <v>1.012</v>
      </c>
    </row>
    <row r="3153" spans="1:11" ht="18" x14ac:dyDescent="0.25">
      <c r="A3153" s="1025">
        <v>2003127</v>
      </c>
      <c r="B3153" s="1026" t="s">
        <v>17526</v>
      </c>
      <c r="C3153" s="1025" t="s">
        <v>5022</v>
      </c>
      <c r="D3153" s="577">
        <f t="shared" si="49"/>
        <v>796.95</v>
      </c>
      <c r="G3153" s="1027">
        <v>787.5</v>
      </c>
      <c r="J3153" s="570" t="s">
        <v>5368</v>
      </c>
      <c r="K3153" s="645">
        <f>IFERROR(VLOOKUP(J3153,REAJUSTE!A:Y,25,FALSE),"")</f>
        <v>1.012</v>
      </c>
    </row>
    <row r="3154" spans="1:11" ht="18" x14ac:dyDescent="0.25">
      <c r="A3154" s="1025">
        <v>2003128</v>
      </c>
      <c r="B3154" s="1026" t="s">
        <v>17527</v>
      </c>
      <c r="C3154" s="1025" t="s">
        <v>5022</v>
      </c>
      <c r="D3154" s="577">
        <f t="shared" si="49"/>
        <v>664.35</v>
      </c>
      <c r="G3154" s="1027">
        <v>656.48</v>
      </c>
      <c r="J3154" s="570" t="s">
        <v>5368</v>
      </c>
      <c r="K3154" s="645">
        <f>IFERROR(VLOOKUP(J3154,REAJUSTE!A:Y,25,FALSE),"")</f>
        <v>1.012</v>
      </c>
    </row>
    <row r="3155" spans="1:11" ht="18" x14ac:dyDescent="0.25">
      <c r="A3155" s="1025">
        <v>2003147</v>
      </c>
      <c r="B3155" s="1026" t="s">
        <v>17528</v>
      </c>
      <c r="C3155" s="1025" t="s">
        <v>5022</v>
      </c>
      <c r="D3155" s="577">
        <f t="shared" si="49"/>
        <v>1092.45</v>
      </c>
      <c r="G3155" s="1027">
        <v>1079.5</v>
      </c>
      <c r="J3155" s="570" t="s">
        <v>5368</v>
      </c>
      <c r="K3155" s="645">
        <f>IFERROR(VLOOKUP(J3155,REAJUSTE!A:Y,25,FALSE),"")</f>
        <v>1.012</v>
      </c>
    </row>
    <row r="3156" spans="1:11" ht="18" x14ac:dyDescent="0.25">
      <c r="A3156" s="1025">
        <v>2003148</v>
      </c>
      <c r="B3156" s="1026" t="s">
        <v>17529</v>
      </c>
      <c r="C3156" s="1025" t="s">
        <v>5022</v>
      </c>
      <c r="D3156" s="577">
        <f t="shared" si="49"/>
        <v>902.1</v>
      </c>
      <c r="G3156" s="1027">
        <v>891.41</v>
      </c>
      <c r="J3156" s="570" t="s">
        <v>5368</v>
      </c>
      <c r="K3156" s="645">
        <f>IFERROR(VLOOKUP(J3156,REAJUSTE!A:Y,25,FALSE),"")</f>
        <v>1.012</v>
      </c>
    </row>
    <row r="3157" spans="1:11" ht="18" x14ac:dyDescent="0.25">
      <c r="A3157" s="1025">
        <v>2003129</v>
      </c>
      <c r="B3157" s="1026" t="s">
        <v>17530</v>
      </c>
      <c r="C3157" s="1025" t="s">
        <v>5022</v>
      </c>
      <c r="D3157" s="577">
        <f t="shared" si="49"/>
        <v>801.98</v>
      </c>
      <c r="G3157" s="1027">
        <v>792.48</v>
      </c>
      <c r="J3157" s="570" t="s">
        <v>5368</v>
      </c>
      <c r="K3157" s="645">
        <f>IFERROR(VLOOKUP(J3157,REAJUSTE!A:Y,25,FALSE),"")</f>
        <v>1.012</v>
      </c>
    </row>
    <row r="3158" spans="1:11" ht="18" x14ac:dyDescent="0.25">
      <c r="A3158" s="1025">
        <v>2003130</v>
      </c>
      <c r="B3158" s="1026" t="s">
        <v>17531</v>
      </c>
      <c r="C3158" s="1025" t="s">
        <v>5022</v>
      </c>
      <c r="D3158" s="577">
        <f t="shared" si="49"/>
        <v>668.04</v>
      </c>
      <c r="G3158" s="1027">
        <v>660.12</v>
      </c>
      <c r="J3158" s="570" t="s">
        <v>5368</v>
      </c>
      <c r="K3158" s="645">
        <f>IFERROR(VLOOKUP(J3158,REAJUSTE!A:Y,25,FALSE),"")</f>
        <v>1.012</v>
      </c>
    </row>
    <row r="3159" spans="1:11" ht="18" x14ac:dyDescent="0.25">
      <c r="A3159" s="1025">
        <v>2003149</v>
      </c>
      <c r="B3159" s="1026" t="s">
        <v>17532</v>
      </c>
      <c r="C3159" s="1025" t="s">
        <v>5022</v>
      </c>
      <c r="D3159" s="577">
        <f t="shared" si="49"/>
        <v>1101.26</v>
      </c>
      <c r="G3159" s="1027">
        <v>1088.21</v>
      </c>
      <c r="J3159" s="570" t="s">
        <v>5368</v>
      </c>
      <c r="K3159" s="645">
        <f>IFERROR(VLOOKUP(J3159,REAJUSTE!A:Y,25,FALSE),"")</f>
        <v>1.012</v>
      </c>
    </row>
    <row r="3160" spans="1:11" ht="18" x14ac:dyDescent="0.25">
      <c r="A3160" s="1025">
        <v>2003150</v>
      </c>
      <c r="B3160" s="1026" t="s">
        <v>17533</v>
      </c>
      <c r="C3160" s="1025" t="s">
        <v>5022</v>
      </c>
      <c r="D3160" s="577">
        <f t="shared" si="49"/>
        <v>908.53</v>
      </c>
      <c r="G3160" s="1027">
        <v>897.76</v>
      </c>
      <c r="J3160" s="570" t="s">
        <v>5368</v>
      </c>
      <c r="K3160" s="645">
        <f>IFERROR(VLOOKUP(J3160,REAJUSTE!A:Y,25,FALSE),"")</f>
        <v>1.012</v>
      </c>
    </row>
    <row r="3161" spans="1:11" ht="18" x14ac:dyDescent="0.25">
      <c r="A3161" s="1025">
        <v>2003131</v>
      </c>
      <c r="B3161" s="1026" t="s">
        <v>17534</v>
      </c>
      <c r="C3161" s="1025" t="s">
        <v>5022</v>
      </c>
      <c r="D3161" s="577">
        <f t="shared" si="49"/>
        <v>817.34</v>
      </c>
      <c r="G3161" s="1027">
        <v>807.65</v>
      </c>
      <c r="J3161" s="570" t="s">
        <v>5368</v>
      </c>
      <c r="K3161" s="645">
        <f>IFERROR(VLOOKUP(J3161,REAJUSTE!A:Y,25,FALSE),"")</f>
        <v>1.012</v>
      </c>
    </row>
    <row r="3162" spans="1:11" ht="18" x14ac:dyDescent="0.25">
      <c r="A3162" s="1025">
        <v>2003132</v>
      </c>
      <c r="B3162" s="1026" t="s">
        <v>17535</v>
      </c>
      <c r="C3162" s="1025" t="s">
        <v>5022</v>
      </c>
      <c r="D3162" s="577">
        <f t="shared" si="49"/>
        <v>679.22</v>
      </c>
      <c r="G3162" s="1027">
        <v>671.17</v>
      </c>
      <c r="J3162" s="570" t="s">
        <v>5368</v>
      </c>
      <c r="K3162" s="645">
        <f>IFERROR(VLOOKUP(J3162,REAJUSTE!A:Y,25,FALSE),"")</f>
        <v>1.012</v>
      </c>
    </row>
    <row r="3163" spans="1:11" ht="18" x14ac:dyDescent="0.25">
      <c r="A3163" s="1025">
        <v>2003151</v>
      </c>
      <c r="B3163" s="1026" t="s">
        <v>17536</v>
      </c>
      <c r="C3163" s="1025" t="s">
        <v>5022</v>
      </c>
      <c r="D3163" s="577">
        <f t="shared" si="49"/>
        <v>1128.08</v>
      </c>
      <c r="G3163" s="1027">
        <v>1114.71</v>
      </c>
      <c r="J3163" s="570" t="s">
        <v>5368</v>
      </c>
      <c r="K3163" s="645">
        <f>IFERROR(VLOOKUP(J3163,REAJUSTE!A:Y,25,FALSE),"")</f>
        <v>1.012</v>
      </c>
    </row>
    <row r="3164" spans="1:11" ht="18" x14ac:dyDescent="0.25">
      <c r="A3164" s="1025">
        <v>2003152</v>
      </c>
      <c r="B3164" s="1026" t="s">
        <v>17537</v>
      </c>
      <c r="C3164" s="1025" t="s">
        <v>5022</v>
      </c>
      <c r="D3164" s="577">
        <f t="shared" si="49"/>
        <v>928.07</v>
      </c>
      <c r="G3164" s="1027">
        <v>917.07</v>
      </c>
      <c r="J3164" s="570" t="s">
        <v>5368</v>
      </c>
      <c r="K3164" s="645">
        <f>IFERROR(VLOOKUP(J3164,REAJUSTE!A:Y,25,FALSE),"")</f>
        <v>1.012</v>
      </c>
    </row>
    <row r="3165" spans="1:11" ht="18" x14ac:dyDescent="0.25">
      <c r="A3165" s="1025">
        <v>2003133</v>
      </c>
      <c r="B3165" s="1026" t="s">
        <v>17538</v>
      </c>
      <c r="C3165" s="1025" t="s">
        <v>5022</v>
      </c>
      <c r="D3165" s="577">
        <f t="shared" si="49"/>
        <v>820.43</v>
      </c>
      <c r="G3165" s="1027">
        <v>810.71</v>
      </c>
      <c r="J3165" s="570" t="s">
        <v>5368</v>
      </c>
      <c r="K3165" s="645">
        <f>IFERROR(VLOOKUP(J3165,REAJUSTE!A:Y,25,FALSE),"")</f>
        <v>1.012</v>
      </c>
    </row>
    <row r="3166" spans="1:11" ht="18" x14ac:dyDescent="0.25">
      <c r="A3166" s="1025">
        <v>2003134</v>
      </c>
      <c r="B3166" s="1026" t="s">
        <v>17539</v>
      </c>
      <c r="C3166" s="1025" t="s">
        <v>5022</v>
      </c>
      <c r="D3166" s="577">
        <f t="shared" si="49"/>
        <v>681.48</v>
      </c>
      <c r="G3166" s="1027">
        <v>673.4</v>
      </c>
      <c r="J3166" s="570" t="s">
        <v>5368</v>
      </c>
      <c r="K3166" s="645">
        <f>IFERROR(VLOOKUP(J3166,REAJUSTE!A:Y,25,FALSE),"")</f>
        <v>1.012</v>
      </c>
    </row>
    <row r="3167" spans="1:11" ht="18" x14ac:dyDescent="0.25">
      <c r="A3167" s="1025">
        <v>2003153</v>
      </c>
      <c r="B3167" s="1026" t="s">
        <v>17540</v>
      </c>
      <c r="C3167" s="1025" t="s">
        <v>5022</v>
      </c>
      <c r="D3167" s="577">
        <f t="shared" si="49"/>
        <v>1133.46</v>
      </c>
      <c r="G3167" s="1027">
        <v>1120.02</v>
      </c>
      <c r="J3167" s="570" t="s">
        <v>5368</v>
      </c>
      <c r="K3167" s="645">
        <f>IFERROR(VLOOKUP(J3167,REAJUSTE!A:Y,25,FALSE),"")</f>
        <v>1.012</v>
      </c>
    </row>
    <row r="3168" spans="1:11" ht="18" x14ac:dyDescent="0.25">
      <c r="A3168" s="1025">
        <v>2003154</v>
      </c>
      <c r="B3168" s="1026" t="s">
        <v>17541</v>
      </c>
      <c r="C3168" s="1025" t="s">
        <v>5022</v>
      </c>
      <c r="D3168" s="577">
        <f t="shared" si="49"/>
        <v>931.99</v>
      </c>
      <c r="G3168" s="1027">
        <v>920.94</v>
      </c>
      <c r="J3168" s="570" t="s">
        <v>5368</v>
      </c>
      <c r="K3168" s="645">
        <f>IFERROR(VLOOKUP(J3168,REAJUSTE!A:Y,25,FALSE),"")</f>
        <v>1.012</v>
      </c>
    </row>
    <row r="3169" spans="1:11" ht="18" x14ac:dyDescent="0.25">
      <c r="A3169" s="1025">
        <v>2003135</v>
      </c>
      <c r="B3169" s="1026" t="s">
        <v>17542</v>
      </c>
      <c r="C3169" s="1025" t="s">
        <v>5022</v>
      </c>
      <c r="D3169" s="577">
        <f t="shared" si="49"/>
        <v>827.37</v>
      </c>
      <c r="G3169" s="1027">
        <v>817.56</v>
      </c>
      <c r="J3169" s="570" t="s">
        <v>5368</v>
      </c>
      <c r="K3169" s="645">
        <f>IFERROR(VLOOKUP(J3169,REAJUSTE!A:Y,25,FALSE),"")</f>
        <v>1.012</v>
      </c>
    </row>
    <row r="3170" spans="1:11" ht="18" x14ac:dyDescent="0.25">
      <c r="A3170" s="1025">
        <v>2003136</v>
      </c>
      <c r="B3170" s="1026" t="s">
        <v>17543</v>
      </c>
      <c r="C3170" s="1025" t="s">
        <v>5022</v>
      </c>
      <c r="D3170" s="577">
        <f t="shared" si="49"/>
        <v>686.53</v>
      </c>
      <c r="G3170" s="1027">
        <v>678.39</v>
      </c>
      <c r="J3170" s="570" t="s">
        <v>5368</v>
      </c>
      <c r="K3170" s="645">
        <f>IFERROR(VLOOKUP(J3170,REAJUSTE!A:Y,25,FALSE),"")</f>
        <v>1.012</v>
      </c>
    </row>
    <row r="3171" spans="1:11" ht="18" x14ac:dyDescent="0.25">
      <c r="A3171" s="1025">
        <v>2003155</v>
      </c>
      <c r="B3171" s="1026" t="s">
        <v>17544</v>
      </c>
      <c r="C3171" s="1025" t="s">
        <v>5022</v>
      </c>
      <c r="D3171" s="577">
        <f t="shared" si="49"/>
        <v>1145.5899999999999</v>
      </c>
      <c r="G3171" s="1027">
        <v>1132.01</v>
      </c>
      <c r="J3171" s="570" t="s">
        <v>5368</v>
      </c>
      <c r="K3171" s="645">
        <f>IFERROR(VLOOKUP(J3171,REAJUSTE!A:Y,25,FALSE),"")</f>
        <v>1.012</v>
      </c>
    </row>
    <row r="3172" spans="1:11" ht="18" x14ac:dyDescent="0.25">
      <c r="A3172" s="1025">
        <v>2003156</v>
      </c>
      <c r="B3172" s="1026" t="s">
        <v>17545</v>
      </c>
      <c r="C3172" s="1025" t="s">
        <v>5022</v>
      </c>
      <c r="D3172" s="577">
        <f t="shared" si="49"/>
        <v>940.83</v>
      </c>
      <c r="G3172" s="1027">
        <v>929.68</v>
      </c>
      <c r="J3172" s="570" t="s">
        <v>5368</v>
      </c>
      <c r="K3172" s="645">
        <f>IFERROR(VLOOKUP(J3172,REAJUSTE!A:Y,25,FALSE),"")</f>
        <v>1.012</v>
      </c>
    </row>
    <row r="3173" spans="1:11" ht="18" x14ac:dyDescent="0.25">
      <c r="A3173" s="1025">
        <v>2003137</v>
      </c>
      <c r="B3173" s="1026" t="s">
        <v>17546</v>
      </c>
      <c r="C3173" s="1025" t="s">
        <v>5022</v>
      </c>
      <c r="D3173" s="577">
        <f t="shared" si="49"/>
        <v>1069.58</v>
      </c>
      <c r="G3173" s="1027">
        <v>1056.9000000000001</v>
      </c>
      <c r="J3173" s="570" t="s">
        <v>5368</v>
      </c>
      <c r="K3173" s="645">
        <f>IFERROR(VLOOKUP(J3173,REAJUSTE!A:Y,25,FALSE),"")</f>
        <v>1.012</v>
      </c>
    </row>
    <row r="3174" spans="1:11" ht="18" x14ac:dyDescent="0.25">
      <c r="A3174" s="1025">
        <v>2003138</v>
      </c>
      <c r="B3174" s="1026" t="s">
        <v>17547</v>
      </c>
      <c r="C3174" s="1025" t="s">
        <v>5022</v>
      </c>
      <c r="D3174" s="577">
        <f t="shared" si="49"/>
        <v>915.57</v>
      </c>
      <c r="G3174" s="1027">
        <v>904.72</v>
      </c>
      <c r="J3174" s="570" t="s">
        <v>5368</v>
      </c>
      <c r="K3174" s="645">
        <f>IFERROR(VLOOKUP(J3174,REAJUSTE!A:Y,25,FALSE),"")</f>
        <v>1.012</v>
      </c>
    </row>
    <row r="3175" spans="1:11" ht="18" x14ac:dyDescent="0.25">
      <c r="A3175" s="1025">
        <v>2003157</v>
      </c>
      <c r="B3175" s="1026" t="s">
        <v>17548</v>
      </c>
      <c r="C3175" s="1025" t="s">
        <v>5022</v>
      </c>
      <c r="D3175" s="577">
        <f t="shared" si="49"/>
        <v>1443.61</v>
      </c>
      <c r="G3175" s="1027">
        <v>1426.5</v>
      </c>
      <c r="J3175" s="570" t="s">
        <v>5368</v>
      </c>
      <c r="K3175" s="645">
        <f>IFERROR(VLOOKUP(J3175,REAJUSTE!A:Y,25,FALSE),"")</f>
        <v>1.012</v>
      </c>
    </row>
    <row r="3176" spans="1:11" ht="18" x14ac:dyDescent="0.25">
      <c r="A3176" s="1025">
        <v>2003158</v>
      </c>
      <c r="B3176" s="1026" t="s">
        <v>17549</v>
      </c>
      <c r="C3176" s="1025" t="s">
        <v>5022</v>
      </c>
      <c r="D3176" s="577">
        <f t="shared" si="49"/>
        <v>1225.67</v>
      </c>
      <c r="G3176" s="1027">
        <v>1211.1400000000001</v>
      </c>
      <c r="J3176" s="570" t="s">
        <v>5368</v>
      </c>
      <c r="K3176" s="645">
        <f>IFERROR(VLOOKUP(J3176,REAJUSTE!A:Y,25,FALSE),"")</f>
        <v>1.012</v>
      </c>
    </row>
    <row r="3177" spans="1:11" ht="18" x14ac:dyDescent="0.25">
      <c r="A3177" s="1025">
        <v>2003139</v>
      </c>
      <c r="B3177" s="1026" t="s">
        <v>17550</v>
      </c>
      <c r="C3177" s="1025" t="s">
        <v>5022</v>
      </c>
      <c r="D3177" s="577">
        <f t="shared" si="49"/>
        <v>1074.6199999999999</v>
      </c>
      <c r="G3177" s="1027">
        <v>1061.8800000000001</v>
      </c>
      <c r="J3177" s="570" t="s">
        <v>5368</v>
      </c>
      <c r="K3177" s="645">
        <f>IFERROR(VLOOKUP(J3177,REAJUSTE!A:Y,25,FALSE),"")</f>
        <v>1.012</v>
      </c>
    </row>
    <row r="3178" spans="1:11" ht="18" x14ac:dyDescent="0.25">
      <c r="A3178" s="1025">
        <v>2003140</v>
      </c>
      <c r="B3178" s="1026" t="s">
        <v>17551</v>
      </c>
      <c r="C3178" s="1025" t="s">
        <v>5022</v>
      </c>
      <c r="D3178" s="577">
        <f t="shared" si="49"/>
        <v>919.25</v>
      </c>
      <c r="G3178" s="1027">
        <v>908.35</v>
      </c>
      <c r="J3178" s="570" t="s">
        <v>5368</v>
      </c>
      <c r="K3178" s="645">
        <f>IFERROR(VLOOKUP(J3178,REAJUSTE!A:Y,25,FALSE),"")</f>
        <v>1.012</v>
      </c>
    </row>
    <row r="3179" spans="1:11" ht="18" x14ac:dyDescent="0.25">
      <c r="A3179" s="1025">
        <v>2003159</v>
      </c>
      <c r="B3179" s="1026" t="s">
        <v>17552</v>
      </c>
      <c r="C3179" s="1025" t="s">
        <v>5022</v>
      </c>
      <c r="D3179" s="577">
        <f t="shared" si="49"/>
        <v>1452.42</v>
      </c>
      <c r="G3179" s="1027">
        <v>1435.2</v>
      </c>
      <c r="J3179" s="570" t="s">
        <v>5368</v>
      </c>
      <c r="K3179" s="645">
        <f>IFERROR(VLOOKUP(J3179,REAJUSTE!A:Y,25,FALSE),"")</f>
        <v>1.012</v>
      </c>
    </row>
    <row r="3180" spans="1:11" ht="18" x14ac:dyDescent="0.25">
      <c r="A3180" s="1025">
        <v>2003160</v>
      </c>
      <c r="B3180" s="1026" t="s">
        <v>17553</v>
      </c>
      <c r="C3180" s="1025" t="s">
        <v>5022</v>
      </c>
      <c r="D3180" s="577">
        <f t="shared" si="49"/>
        <v>1232.0899999999999</v>
      </c>
      <c r="G3180" s="1027">
        <v>1217.49</v>
      </c>
      <c r="J3180" s="570" t="s">
        <v>5368</v>
      </c>
      <c r="K3180" s="645">
        <f>IFERROR(VLOOKUP(J3180,REAJUSTE!A:Y,25,FALSE),"")</f>
        <v>1.012</v>
      </c>
    </row>
    <row r="3181" spans="1:11" ht="18" x14ac:dyDescent="0.25">
      <c r="A3181" s="1025">
        <v>2003141</v>
      </c>
      <c r="B3181" s="1026" t="s">
        <v>17554</v>
      </c>
      <c r="C3181" s="1025" t="s">
        <v>5022</v>
      </c>
      <c r="D3181" s="577">
        <f t="shared" si="49"/>
        <v>1089.97</v>
      </c>
      <c r="G3181" s="1027">
        <v>1077.05</v>
      </c>
      <c r="J3181" s="570" t="s">
        <v>5368</v>
      </c>
      <c r="K3181" s="645">
        <f>IFERROR(VLOOKUP(J3181,REAJUSTE!A:Y,25,FALSE),"")</f>
        <v>1.012</v>
      </c>
    </row>
    <row r="3182" spans="1:11" ht="18" x14ac:dyDescent="0.25">
      <c r="A3182" s="1025">
        <v>2003142</v>
      </c>
      <c r="B3182" s="1026" t="s">
        <v>17555</v>
      </c>
      <c r="C3182" s="1025" t="s">
        <v>5022</v>
      </c>
      <c r="D3182" s="577">
        <f t="shared" si="49"/>
        <v>930.44</v>
      </c>
      <c r="G3182" s="1027">
        <v>919.41</v>
      </c>
      <c r="J3182" s="570" t="s">
        <v>5368</v>
      </c>
      <c r="K3182" s="645">
        <f>IFERROR(VLOOKUP(J3182,REAJUSTE!A:Y,25,FALSE),"")</f>
        <v>1.012</v>
      </c>
    </row>
    <row r="3183" spans="1:11" ht="18" x14ac:dyDescent="0.25">
      <c r="A3183" s="1025">
        <v>2003161</v>
      </c>
      <c r="B3183" s="1026" t="s">
        <v>17556</v>
      </c>
      <c r="C3183" s="1025" t="s">
        <v>5022</v>
      </c>
      <c r="D3183" s="577">
        <f t="shared" si="49"/>
        <v>1479.24</v>
      </c>
      <c r="G3183" s="1027">
        <v>1461.7</v>
      </c>
      <c r="J3183" s="570" t="s">
        <v>5368</v>
      </c>
      <c r="K3183" s="645">
        <f>IFERROR(VLOOKUP(J3183,REAJUSTE!A:Y,25,FALSE),"")</f>
        <v>1.012</v>
      </c>
    </row>
    <row r="3184" spans="1:11" ht="18" x14ac:dyDescent="0.25">
      <c r="A3184" s="1025">
        <v>2003162</v>
      </c>
      <c r="B3184" s="1026" t="s">
        <v>17557</v>
      </c>
      <c r="C3184" s="1025" t="s">
        <v>5022</v>
      </c>
      <c r="D3184" s="577">
        <f t="shared" si="49"/>
        <v>1251.6400000000001</v>
      </c>
      <c r="G3184" s="1027">
        <v>1236.8</v>
      </c>
      <c r="J3184" s="570" t="s">
        <v>5368</v>
      </c>
      <c r="K3184" s="645">
        <f>IFERROR(VLOOKUP(J3184,REAJUSTE!A:Y,25,FALSE),"")</f>
        <v>1.012</v>
      </c>
    </row>
    <row r="3185" spans="1:11" ht="18" x14ac:dyDescent="0.25">
      <c r="A3185" s="1025">
        <v>2003143</v>
      </c>
      <c r="B3185" s="1026" t="s">
        <v>17558</v>
      </c>
      <c r="C3185" s="1025" t="s">
        <v>5022</v>
      </c>
      <c r="D3185" s="577">
        <f t="shared" si="49"/>
        <v>1093.07</v>
      </c>
      <c r="G3185" s="1027">
        <v>1080.1099999999999</v>
      </c>
      <c r="J3185" s="570" t="s">
        <v>5368</v>
      </c>
      <c r="K3185" s="645">
        <f>IFERROR(VLOOKUP(J3185,REAJUSTE!A:Y,25,FALSE),"")</f>
        <v>1.012</v>
      </c>
    </row>
    <row r="3186" spans="1:11" ht="18" x14ac:dyDescent="0.25">
      <c r="A3186" s="1025">
        <v>2003144</v>
      </c>
      <c r="B3186" s="1026" t="s">
        <v>17559</v>
      </c>
      <c r="C3186" s="1025" t="s">
        <v>5022</v>
      </c>
      <c r="D3186" s="577">
        <f t="shared" si="49"/>
        <v>932.69</v>
      </c>
      <c r="G3186" s="1027">
        <v>921.64</v>
      </c>
      <c r="J3186" s="570" t="s">
        <v>5368</v>
      </c>
      <c r="K3186" s="645">
        <f>IFERROR(VLOOKUP(J3186,REAJUSTE!A:Y,25,FALSE),"")</f>
        <v>1.012</v>
      </c>
    </row>
    <row r="3187" spans="1:11" ht="18" x14ac:dyDescent="0.25">
      <c r="A3187" s="1025">
        <v>2003163</v>
      </c>
      <c r="B3187" s="1026" t="s">
        <v>17560</v>
      </c>
      <c r="C3187" s="1025" t="s">
        <v>5022</v>
      </c>
      <c r="D3187" s="577">
        <f t="shared" si="49"/>
        <v>1484.61</v>
      </c>
      <c r="G3187" s="1027">
        <v>1467.01</v>
      </c>
      <c r="J3187" s="570" t="s">
        <v>5368</v>
      </c>
      <c r="K3187" s="645">
        <f>IFERROR(VLOOKUP(J3187,REAJUSTE!A:Y,25,FALSE),"")</f>
        <v>1.012</v>
      </c>
    </row>
    <row r="3188" spans="1:11" ht="18" x14ac:dyDescent="0.25">
      <c r="A3188" s="1025">
        <v>2003164</v>
      </c>
      <c r="B3188" s="1026" t="s">
        <v>17561</v>
      </c>
      <c r="C3188" s="1025" t="s">
        <v>5022</v>
      </c>
      <c r="D3188" s="577">
        <f t="shared" si="49"/>
        <v>1255.55</v>
      </c>
      <c r="G3188" s="1027">
        <v>1240.67</v>
      </c>
      <c r="J3188" s="570" t="s">
        <v>5368</v>
      </c>
      <c r="K3188" s="645">
        <f>IFERROR(VLOOKUP(J3188,REAJUSTE!A:Y,25,FALSE),"")</f>
        <v>1.012</v>
      </c>
    </row>
    <row r="3189" spans="1:11" ht="18" x14ac:dyDescent="0.25">
      <c r="A3189" s="1025">
        <v>2003145</v>
      </c>
      <c r="B3189" s="1026" t="s">
        <v>17562</v>
      </c>
      <c r="C3189" s="1025" t="s">
        <v>5022</v>
      </c>
      <c r="D3189" s="577">
        <f t="shared" si="49"/>
        <v>1100</v>
      </c>
      <c r="G3189" s="1027">
        <v>1086.96</v>
      </c>
      <c r="J3189" s="570" t="s">
        <v>5368</v>
      </c>
      <c r="K3189" s="645">
        <f>IFERROR(VLOOKUP(J3189,REAJUSTE!A:Y,25,FALSE),"")</f>
        <v>1.012</v>
      </c>
    </row>
    <row r="3190" spans="1:11" ht="18" x14ac:dyDescent="0.25">
      <c r="A3190" s="1025">
        <v>2003146</v>
      </c>
      <c r="B3190" s="1026" t="s">
        <v>17563</v>
      </c>
      <c r="C3190" s="1025" t="s">
        <v>5022</v>
      </c>
      <c r="D3190" s="577">
        <f t="shared" si="49"/>
        <v>937.74</v>
      </c>
      <c r="G3190" s="1027">
        <v>926.63</v>
      </c>
      <c r="J3190" s="570" t="s">
        <v>5368</v>
      </c>
      <c r="K3190" s="645">
        <f>IFERROR(VLOOKUP(J3190,REAJUSTE!A:Y,25,FALSE),"")</f>
        <v>1.012</v>
      </c>
    </row>
    <row r="3191" spans="1:11" ht="18" x14ac:dyDescent="0.25">
      <c r="A3191" s="1025">
        <v>2003165</v>
      </c>
      <c r="B3191" s="1026" t="s">
        <v>17564</v>
      </c>
      <c r="C3191" s="1025" t="s">
        <v>5022</v>
      </c>
      <c r="D3191" s="577">
        <f t="shared" si="49"/>
        <v>1496.75</v>
      </c>
      <c r="G3191" s="1027">
        <v>1479.01</v>
      </c>
      <c r="J3191" s="570" t="s">
        <v>5368</v>
      </c>
      <c r="K3191" s="645">
        <f>IFERROR(VLOOKUP(J3191,REAJUSTE!A:Y,25,FALSE),"")</f>
        <v>1.012</v>
      </c>
    </row>
    <row r="3192" spans="1:11" ht="18" x14ac:dyDescent="0.25">
      <c r="A3192" s="1025">
        <v>2003166</v>
      </c>
      <c r="B3192" s="1026" t="s">
        <v>17565</v>
      </c>
      <c r="C3192" s="1025" t="s">
        <v>5022</v>
      </c>
      <c r="D3192" s="577">
        <f t="shared" si="49"/>
        <v>1264.4000000000001</v>
      </c>
      <c r="G3192" s="1027">
        <v>1249.4100000000001</v>
      </c>
      <c r="J3192" s="570" t="s">
        <v>5368</v>
      </c>
      <c r="K3192" s="645">
        <f>IFERROR(VLOOKUP(J3192,REAJUSTE!A:Y,25,FALSE),"")</f>
        <v>1.012</v>
      </c>
    </row>
    <row r="3193" spans="1:11" ht="18" x14ac:dyDescent="0.25">
      <c r="A3193" s="1025">
        <v>2003819</v>
      </c>
      <c r="B3193" s="1026" t="s">
        <v>8523</v>
      </c>
      <c r="C3193" s="1025" t="s">
        <v>7</v>
      </c>
      <c r="D3193" s="577">
        <f t="shared" si="49"/>
        <v>7.25</v>
      </c>
      <c r="G3193" s="1027">
        <v>7.17</v>
      </c>
      <c r="J3193" s="570" t="s">
        <v>5368</v>
      </c>
      <c r="K3193" s="645">
        <f>IFERROR(VLOOKUP(J3193,REAJUSTE!A:Y,25,FALSE),"")</f>
        <v>1.012</v>
      </c>
    </row>
    <row r="3194" spans="1:11" ht="18" x14ac:dyDescent="0.25">
      <c r="A3194" s="1025">
        <v>2004504</v>
      </c>
      <c r="B3194" s="1026" t="s">
        <v>8524</v>
      </c>
      <c r="C3194" s="1025" t="s">
        <v>272</v>
      </c>
      <c r="D3194" s="577">
        <f t="shared" si="49"/>
        <v>17.309999999999999</v>
      </c>
      <c r="G3194" s="1027">
        <v>17.11</v>
      </c>
      <c r="J3194" s="570" t="s">
        <v>5368</v>
      </c>
      <c r="K3194" s="645">
        <f>IFERROR(VLOOKUP(J3194,REAJUSTE!A:Y,25,FALSE),"")</f>
        <v>1.012</v>
      </c>
    </row>
    <row r="3195" spans="1:11" ht="27" x14ac:dyDescent="0.25">
      <c r="A3195" s="1025">
        <v>2004519</v>
      </c>
      <c r="B3195" s="1026" t="s">
        <v>8525</v>
      </c>
      <c r="C3195" s="1025" t="s">
        <v>272</v>
      </c>
      <c r="D3195" s="577">
        <f t="shared" si="49"/>
        <v>26.78</v>
      </c>
      <c r="G3195" s="1027">
        <v>26.47</v>
      </c>
      <c r="J3195" s="570" t="s">
        <v>5368</v>
      </c>
      <c r="K3195" s="645">
        <f>IFERROR(VLOOKUP(J3195,REAJUSTE!A:Y,25,FALSE),"")</f>
        <v>1.012</v>
      </c>
    </row>
    <row r="3196" spans="1:11" ht="27" x14ac:dyDescent="0.25">
      <c r="A3196" s="1025">
        <v>2004520</v>
      </c>
      <c r="B3196" s="1026" t="s">
        <v>8526</v>
      </c>
      <c r="C3196" s="1025" t="s">
        <v>272</v>
      </c>
      <c r="D3196" s="577">
        <f t="shared" si="49"/>
        <v>22.1</v>
      </c>
      <c r="G3196" s="1027">
        <v>21.84</v>
      </c>
      <c r="J3196" s="570" t="s">
        <v>5368</v>
      </c>
      <c r="K3196" s="645">
        <f>IFERROR(VLOOKUP(J3196,REAJUSTE!A:Y,25,FALSE),"")</f>
        <v>1.012</v>
      </c>
    </row>
    <row r="3197" spans="1:11" ht="27" x14ac:dyDescent="0.25">
      <c r="A3197" s="1025">
        <v>2004521</v>
      </c>
      <c r="B3197" s="1026" t="s">
        <v>8527</v>
      </c>
      <c r="C3197" s="1025" t="s">
        <v>272</v>
      </c>
      <c r="D3197" s="577">
        <f t="shared" si="49"/>
        <v>15.1</v>
      </c>
      <c r="G3197" s="1027">
        <v>14.93</v>
      </c>
      <c r="J3197" s="570" t="s">
        <v>5368</v>
      </c>
      <c r="K3197" s="645">
        <f>IFERROR(VLOOKUP(J3197,REAJUSTE!A:Y,25,FALSE),"")</f>
        <v>1.012</v>
      </c>
    </row>
    <row r="3198" spans="1:11" ht="27" x14ac:dyDescent="0.25">
      <c r="A3198" s="1025">
        <v>2004522</v>
      </c>
      <c r="B3198" s="1026" t="s">
        <v>8528</v>
      </c>
      <c r="C3198" s="1025" t="s">
        <v>272</v>
      </c>
      <c r="D3198" s="577">
        <f t="shared" si="49"/>
        <v>11.05</v>
      </c>
      <c r="G3198" s="1027">
        <v>10.92</v>
      </c>
      <c r="J3198" s="570" t="s">
        <v>5368</v>
      </c>
      <c r="K3198" s="645">
        <f>IFERROR(VLOOKUP(J3198,REAJUSTE!A:Y,25,FALSE),"")</f>
        <v>1.012</v>
      </c>
    </row>
    <row r="3199" spans="1:11" ht="27" x14ac:dyDescent="0.25">
      <c r="A3199" s="1025">
        <v>2004518</v>
      </c>
      <c r="B3199" s="1026" t="s">
        <v>8529</v>
      </c>
      <c r="C3199" s="1025" t="s">
        <v>272</v>
      </c>
      <c r="D3199" s="577">
        <f t="shared" si="49"/>
        <v>46.52</v>
      </c>
      <c r="G3199" s="1027">
        <v>45.97</v>
      </c>
      <c r="J3199" s="570" t="s">
        <v>5368</v>
      </c>
      <c r="K3199" s="645">
        <f>IFERROR(VLOOKUP(J3199,REAJUSTE!A:Y,25,FALSE),"")</f>
        <v>1.012</v>
      </c>
    </row>
    <row r="3200" spans="1:11" x14ac:dyDescent="0.25">
      <c r="A3200" s="1025">
        <v>2003864</v>
      </c>
      <c r="B3200" s="1026" t="s">
        <v>8530</v>
      </c>
      <c r="C3200" s="1025" t="s">
        <v>158</v>
      </c>
      <c r="D3200" s="577">
        <f t="shared" si="49"/>
        <v>13.67</v>
      </c>
      <c r="G3200" s="1027">
        <v>13.51</v>
      </c>
      <c r="J3200" s="570" t="s">
        <v>5368</v>
      </c>
      <c r="K3200" s="645">
        <f>IFERROR(VLOOKUP(J3200,REAJUSTE!A:Y,25,FALSE),"")</f>
        <v>1.012</v>
      </c>
    </row>
    <row r="3201" spans="1:11" x14ac:dyDescent="0.25">
      <c r="A3201" s="1025">
        <v>2003863</v>
      </c>
      <c r="B3201" s="1026" t="s">
        <v>8531</v>
      </c>
      <c r="C3201" s="1025" t="s">
        <v>158</v>
      </c>
      <c r="D3201" s="577">
        <f t="shared" si="49"/>
        <v>23.66</v>
      </c>
      <c r="G3201" s="1027">
        <v>23.38</v>
      </c>
      <c r="J3201" s="570" t="s">
        <v>5368</v>
      </c>
      <c r="K3201" s="645">
        <f>IFERROR(VLOOKUP(J3201,REAJUSTE!A:Y,25,FALSE),"")</f>
        <v>1.012</v>
      </c>
    </row>
    <row r="3202" spans="1:11" x14ac:dyDescent="0.25">
      <c r="A3202" s="1025">
        <v>2004508</v>
      </c>
      <c r="B3202" s="1026" t="s">
        <v>8532</v>
      </c>
      <c r="C3202" s="1025" t="s">
        <v>7</v>
      </c>
      <c r="D3202" s="577">
        <f t="shared" si="49"/>
        <v>13.02</v>
      </c>
      <c r="G3202" s="1027">
        <v>12.87</v>
      </c>
      <c r="J3202" s="570" t="s">
        <v>5368</v>
      </c>
      <c r="K3202" s="645">
        <f>IFERROR(VLOOKUP(J3202,REAJUSTE!A:Y,25,FALSE),"")</f>
        <v>1.012</v>
      </c>
    </row>
    <row r="3203" spans="1:11" ht="18" x14ac:dyDescent="0.25">
      <c r="A3203" s="1025">
        <v>2003316</v>
      </c>
      <c r="B3203" s="1026" t="s">
        <v>8533</v>
      </c>
      <c r="C3203" s="1025" t="s">
        <v>5022</v>
      </c>
      <c r="D3203" s="577">
        <f t="shared" si="49"/>
        <v>103.1</v>
      </c>
      <c r="G3203" s="1027">
        <v>101.88</v>
      </c>
      <c r="J3203" s="570" t="s">
        <v>5368</v>
      </c>
      <c r="K3203" s="645">
        <f>IFERROR(VLOOKUP(J3203,REAJUSTE!A:Y,25,FALSE),"")</f>
        <v>1.012</v>
      </c>
    </row>
    <row r="3204" spans="1:11" ht="18" x14ac:dyDescent="0.25">
      <c r="A3204" s="1025">
        <v>2003317</v>
      </c>
      <c r="B3204" s="1026" t="s">
        <v>8534</v>
      </c>
      <c r="C3204" s="1025" t="s">
        <v>5022</v>
      </c>
      <c r="D3204" s="577">
        <f t="shared" si="49"/>
        <v>97.6</v>
      </c>
      <c r="G3204" s="1027">
        <v>96.45</v>
      </c>
      <c r="J3204" s="570" t="s">
        <v>5368</v>
      </c>
      <c r="K3204" s="645">
        <f>IFERROR(VLOOKUP(J3204,REAJUSTE!A:Y,25,FALSE),"")</f>
        <v>1.012</v>
      </c>
    </row>
    <row r="3205" spans="1:11" x14ac:dyDescent="0.25">
      <c r="A3205" s="1025">
        <v>2003767</v>
      </c>
      <c r="B3205" s="1026" t="s">
        <v>8535</v>
      </c>
      <c r="C3205" s="1025" t="s">
        <v>272</v>
      </c>
      <c r="D3205" s="577">
        <f t="shared" si="49"/>
        <v>131.5</v>
      </c>
      <c r="G3205" s="1027">
        <v>129.94999999999999</v>
      </c>
      <c r="J3205" s="570" t="s">
        <v>5368</v>
      </c>
      <c r="K3205" s="645">
        <f>IFERROR(VLOOKUP(J3205,REAJUSTE!A:Y,25,FALSE),"")</f>
        <v>1.012</v>
      </c>
    </row>
    <row r="3206" spans="1:11" x14ac:dyDescent="0.25">
      <c r="A3206" s="1025">
        <v>2003844</v>
      </c>
      <c r="B3206" s="1026" t="s">
        <v>8536</v>
      </c>
      <c r="C3206" s="1025" t="s">
        <v>272</v>
      </c>
      <c r="D3206" s="577">
        <f t="shared" si="49"/>
        <v>128.65</v>
      </c>
      <c r="G3206" s="1027">
        <v>127.13</v>
      </c>
      <c r="J3206" s="570" t="s">
        <v>5368</v>
      </c>
      <c r="K3206" s="645">
        <f>IFERROR(VLOOKUP(J3206,REAJUSTE!A:Y,25,FALSE),"")</f>
        <v>1.012</v>
      </c>
    </row>
    <row r="3207" spans="1:11" x14ac:dyDescent="0.25">
      <c r="A3207" s="1025">
        <v>2003576</v>
      </c>
      <c r="B3207" s="1026" t="s">
        <v>8537</v>
      </c>
      <c r="C3207" s="1025" t="s">
        <v>272</v>
      </c>
      <c r="D3207" s="577">
        <f t="shared" si="49"/>
        <v>15.1</v>
      </c>
      <c r="G3207" s="1027">
        <v>14.93</v>
      </c>
      <c r="J3207" s="570" t="s">
        <v>5368</v>
      </c>
      <c r="K3207" s="645">
        <f>IFERROR(VLOOKUP(J3207,REAJUSTE!A:Y,25,FALSE),"")</f>
        <v>1.012</v>
      </c>
    </row>
    <row r="3208" spans="1:11" x14ac:dyDescent="0.25">
      <c r="A3208" s="1025">
        <v>2003858</v>
      </c>
      <c r="B3208" s="1026" t="s">
        <v>8538</v>
      </c>
      <c r="C3208" s="1025" t="s">
        <v>272</v>
      </c>
      <c r="D3208" s="577">
        <f t="shared" si="49"/>
        <v>12.25</v>
      </c>
      <c r="G3208" s="1027">
        <v>12.11</v>
      </c>
      <c r="J3208" s="570" t="s">
        <v>5368</v>
      </c>
      <c r="K3208" s="645">
        <f>IFERROR(VLOOKUP(J3208,REAJUSTE!A:Y,25,FALSE),"")</f>
        <v>1.012</v>
      </c>
    </row>
    <row r="3209" spans="1:11" ht="18" x14ac:dyDescent="0.25">
      <c r="A3209" s="1025">
        <v>2003850</v>
      </c>
      <c r="B3209" s="1026" t="s">
        <v>8539</v>
      </c>
      <c r="C3209" s="1025" t="s">
        <v>272</v>
      </c>
      <c r="D3209" s="577">
        <f t="shared" si="49"/>
        <v>164.15</v>
      </c>
      <c r="G3209" s="1027">
        <v>162.21</v>
      </c>
      <c r="J3209" s="570" t="s">
        <v>5368</v>
      </c>
      <c r="K3209" s="645">
        <f>IFERROR(VLOOKUP(J3209,REAJUSTE!A:Y,25,FALSE),"")</f>
        <v>1.012</v>
      </c>
    </row>
    <row r="3210" spans="1:11" ht="18" x14ac:dyDescent="0.25">
      <c r="A3210" s="1025">
        <v>2003849</v>
      </c>
      <c r="B3210" s="1026" t="s">
        <v>8540</v>
      </c>
      <c r="C3210" s="1025" t="s">
        <v>272</v>
      </c>
      <c r="D3210" s="577">
        <f t="shared" ref="D3210:D3273" si="50">TRUNC(G3210*K3210,2)</f>
        <v>74.22</v>
      </c>
      <c r="G3210" s="1027">
        <v>73.34</v>
      </c>
      <c r="J3210" s="570" t="s">
        <v>5368</v>
      </c>
      <c r="K3210" s="645">
        <f>IFERROR(VLOOKUP(J3210,REAJUSTE!A:Y,25,FALSE),"")</f>
        <v>1.012</v>
      </c>
    </row>
    <row r="3211" spans="1:11" x14ac:dyDescent="0.25">
      <c r="A3211" s="1025">
        <v>2003868</v>
      </c>
      <c r="B3211" s="1026" t="s">
        <v>8541</v>
      </c>
      <c r="C3211" s="1025" t="s">
        <v>272</v>
      </c>
      <c r="D3211" s="577">
        <f t="shared" si="50"/>
        <v>148.31</v>
      </c>
      <c r="G3211" s="1027">
        <v>146.56</v>
      </c>
      <c r="J3211" s="570" t="s">
        <v>5368</v>
      </c>
      <c r="K3211" s="645">
        <f>IFERROR(VLOOKUP(J3211,REAJUSTE!A:Y,25,FALSE),"")</f>
        <v>1.012</v>
      </c>
    </row>
    <row r="3212" spans="1:11" ht="18" x14ac:dyDescent="0.25">
      <c r="A3212" s="1025">
        <v>2003369</v>
      </c>
      <c r="B3212" s="1026" t="s">
        <v>8542</v>
      </c>
      <c r="C3212" s="1025" t="s">
        <v>7</v>
      </c>
      <c r="D3212" s="577">
        <f t="shared" si="50"/>
        <v>106.62</v>
      </c>
      <c r="G3212" s="1027">
        <v>105.36</v>
      </c>
      <c r="J3212" s="570" t="s">
        <v>5368</v>
      </c>
      <c r="K3212" s="645">
        <f>IFERROR(VLOOKUP(J3212,REAJUSTE!A:Y,25,FALSE),"")</f>
        <v>1.012</v>
      </c>
    </row>
    <row r="3213" spans="1:11" ht="18" x14ac:dyDescent="0.25">
      <c r="A3213" s="1025">
        <v>2003368</v>
      </c>
      <c r="B3213" s="1026" t="s">
        <v>8543</v>
      </c>
      <c r="C3213" s="1025" t="s">
        <v>7</v>
      </c>
      <c r="D3213" s="577">
        <f t="shared" si="50"/>
        <v>91.2</v>
      </c>
      <c r="G3213" s="1027">
        <v>90.12</v>
      </c>
      <c r="J3213" s="570" t="s">
        <v>5368</v>
      </c>
      <c r="K3213" s="645">
        <f>IFERROR(VLOOKUP(J3213,REAJUSTE!A:Y,25,FALSE),"")</f>
        <v>1.012</v>
      </c>
    </row>
    <row r="3214" spans="1:11" ht="18" x14ac:dyDescent="0.25">
      <c r="A3214" s="1025">
        <v>2003939</v>
      </c>
      <c r="B3214" s="1026" t="s">
        <v>8544</v>
      </c>
      <c r="C3214" s="1025" t="s">
        <v>7</v>
      </c>
      <c r="D3214" s="577">
        <f t="shared" si="50"/>
        <v>64.42</v>
      </c>
      <c r="G3214" s="1027">
        <v>63.66</v>
      </c>
      <c r="J3214" s="570" t="s">
        <v>5368</v>
      </c>
      <c r="K3214" s="645">
        <f>IFERROR(VLOOKUP(J3214,REAJUSTE!A:Y,25,FALSE),"")</f>
        <v>1.012</v>
      </c>
    </row>
    <row r="3215" spans="1:11" ht="27" x14ac:dyDescent="0.25">
      <c r="A3215" s="1025">
        <v>2003940</v>
      </c>
      <c r="B3215" s="1026" t="s">
        <v>8545</v>
      </c>
      <c r="C3215" s="1025" t="s">
        <v>7</v>
      </c>
      <c r="D3215" s="577">
        <f t="shared" si="50"/>
        <v>48.96</v>
      </c>
      <c r="G3215" s="1027">
        <v>48.38</v>
      </c>
      <c r="J3215" s="570" t="s">
        <v>5368</v>
      </c>
      <c r="K3215" s="645">
        <f>IFERROR(VLOOKUP(J3215,REAJUSTE!A:Y,25,FALSE),"")</f>
        <v>1.012</v>
      </c>
    </row>
    <row r="3216" spans="1:11" ht="18" x14ac:dyDescent="0.25">
      <c r="A3216" s="1025">
        <v>2003371</v>
      </c>
      <c r="B3216" s="1026" t="s">
        <v>8546</v>
      </c>
      <c r="C3216" s="1025" t="s">
        <v>7</v>
      </c>
      <c r="D3216" s="577">
        <f t="shared" si="50"/>
        <v>77.75</v>
      </c>
      <c r="G3216" s="1027">
        <v>76.83</v>
      </c>
      <c r="J3216" s="570" t="s">
        <v>5368</v>
      </c>
      <c r="K3216" s="645">
        <f>IFERROR(VLOOKUP(J3216,REAJUSTE!A:Y,25,FALSE),"")</f>
        <v>1.012</v>
      </c>
    </row>
    <row r="3217" spans="1:11" ht="18" x14ac:dyDescent="0.25">
      <c r="A3217" s="1025">
        <v>2003370</v>
      </c>
      <c r="B3217" s="1026" t="s">
        <v>8547</v>
      </c>
      <c r="C3217" s="1025" t="s">
        <v>7</v>
      </c>
      <c r="D3217" s="577">
        <f t="shared" si="50"/>
        <v>64.72</v>
      </c>
      <c r="G3217" s="1027">
        <v>63.96</v>
      </c>
      <c r="J3217" s="570" t="s">
        <v>5368</v>
      </c>
      <c r="K3217" s="645">
        <f>IFERROR(VLOOKUP(J3217,REAJUSTE!A:Y,25,FALSE),"")</f>
        <v>1.012</v>
      </c>
    </row>
    <row r="3218" spans="1:11" ht="18" x14ac:dyDescent="0.25">
      <c r="A3218" s="1025">
        <v>2003941</v>
      </c>
      <c r="B3218" s="1026" t="s">
        <v>8548</v>
      </c>
      <c r="C3218" s="1025" t="s">
        <v>7</v>
      </c>
      <c r="D3218" s="577">
        <f t="shared" si="50"/>
        <v>55.09</v>
      </c>
      <c r="G3218" s="1027">
        <v>54.44</v>
      </c>
      <c r="J3218" s="570" t="s">
        <v>5368</v>
      </c>
      <c r="K3218" s="645">
        <f>IFERROR(VLOOKUP(J3218,REAJUSTE!A:Y,25,FALSE),"")</f>
        <v>1.012</v>
      </c>
    </row>
    <row r="3219" spans="1:11" ht="27" x14ac:dyDescent="0.25">
      <c r="A3219" s="1025">
        <v>2003942</v>
      </c>
      <c r="B3219" s="1026" t="s">
        <v>8549</v>
      </c>
      <c r="C3219" s="1025" t="s">
        <v>7</v>
      </c>
      <c r="D3219" s="577">
        <f t="shared" si="50"/>
        <v>42.02</v>
      </c>
      <c r="G3219" s="1027">
        <v>41.53</v>
      </c>
      <c r="J3219" s="570" t="s">
        <v>5368</v>
      </c>
      <c r="K3219" s="645">
        <f>IFERROR(VLOOKUP(J3219,REAJUSTE!A:Y,25,FALSE),"")</f>
        <v>1.012</v>
      </c>
    </row>
    <row r="3220" spans="1:11" ht="18" x14ac:dyDescent="0.25">
      <c r="A3220" s="1025">
        <v>2003373</v>
      </c>
      <c r="B3220" s="1026" t="s">
        <v>8550</v>
      </c>
      <c r="C3220" s="1025" t="s">
        <v>7</v>
      </c>
      <c r="D3220" s="577">
        <f t="shared" si="50"/>
        <v>63.13</v>
      </c>
      <c r="G3220" s="1027">
        <v>62.39</v>
      </c>
      <c r="J3220" s="570" t="s">
        <v>5368</v>
      </c>
      <c r="K3220" s="645">
        <f>IFERROR(VLOOKUP(J3220,REAJUSTE!A:Y,25,FALSE),"")</f>
        <v>1.012</v>
      </c>
    </row>
    <row r="3221" spans="1:11" ht="18" x14ac:dyDescent="0.25">
      <c r="A3221" s="1025">
        <v>2003372</v>
      </c>
      <c r="B3221" s="1026" t="s">
        <v>8551</v>
      </c>
      <c r="C3221" s="1025" t="s">
        <v>7</v>
      </c>
      <c r="D3221" s="577">
        <f t="shared" si="50"/>
        <v>56.81</v>
      </c>
      <c r="G3221" s="1027">
        <v>56.14</v>
      </c>
      <c r="J3221" s="570" t="s">
        <v>5368</v>
      </c>
      <c r="K3221" s="645">
        <f>IFERROR(VLOOKUP(J3221,REAJUSTE!A:Y,25,FALSE),"")</f>
        <v>1.012</v>
      </c>
    </row>
    <row r="3222" spans="1:11" ht="18" x14ac:dyDescent="0.25">
      <c r="A3222" s="1025">
        <v>2003943</v>
      </c>
      <c r="B3222" s="1026" t="s">
        <v>8552</v>
      </c>
      <c r="C3222" s="1025" t="s">
        <v>7</v>
      </c>
      <c r="D3222" s="577">
        <f t="shared" si="50"/>
        <v>25.95</v>
      </c>
      <c r="G3222" s="1027">
        <v>25.65</v>
      </c>
      <c r="J3222" s="570" t="s">
        <v>5368</v>
      </c>
      <c r="K3222" s="645">
        <f>IFERROR(VLOOKUP(J3222,REAJUSTE!A:Y,25,FALSE),"")</f>
        <v>1.012</v>
      </c>
    </row>
    <row r="3223" spans="1:11" ht="27" x14ac:dyDescent="0.25">
      <c r="A3223" s="1025">
        <v>2003944</v>
      </c>
      <c r="B3223" s="1026" t="s">
        <v>8553</v>
      </c>
      <c r="C3223" s="1025" t="s">
        <v>7</v>
      </c>
      <c r="D3223" s="577">
        <f t="shared" si="50"/>
        <v>19.62</v>
      </c>
      <c r="G3223" s="1027">
        <v>19.39</v>
      </c>
      <c r="J3223" s="570" t="s">
        <v>5368</v>
      </c>
      <c r="K3223" s="645">
        <f>IFERROR(VLOOKUP(J3223,REAJUSTE!A:Y,25,FALSE),"")</f>
        <v>1.012</v>
      </c>
    </row>
    <row r="3224" spans="1:11" ht="18" x14ac:dyDescent="0.25">
      <c r="A3224" s="1025">
        <v>2003375</v>
      </c>
      <c r="B3224" s="1026" t="s">
        <v>8554</v>
      </c>
      <c r="C3224" s="1025" t="s">
        <v>7</v>
      </c>
      <c r="D3224" s="577">
        <f t="shared" si="50"/>
        <v>40.4</v>
      </c>
      <c r="G3224" s="1027">
        <v>39.93</v>
      </c>
      <c r="J3224" s="570" t="s">
        <v>5368</v>
      </c>
      <c r="K3224" s="645">
        <f>IFERROR(VLOOKUP(J3224,REAJUSTE!A:Y,25,FALSE),"")</f>
        <v>1.012</v>
      </c>
    </row>
    <row r="3225" spans="1:11" ht="18" x14ac:dyDescent="0.25">
      <c r="A3225" s="1025">
        <v>2003374</v>
      </c>
      <c r="B3225" s="1026" t="s">
        <v>8555</v>
      </c>
      <c r="C3225" s="1025" t="s">
        <v>7</v>
      </c>
      <c r="D3225" s="577">
        <f t="shared" si="50"/>
        <v>35.75</v>
      </c>
      <c r="G3225" s="1027">
        <v>35.33</v>
      </c>
      <c r="J3225" s="570" t="s">
        <v>5368</v>
      </c>
      <c r="K3225" s="645">
        <f>IFERROR(VLOOKUP(J3225,REAJUSTE!A:Y,25,FALSE),"")</f>
        <v>1.012</v>
      </c>
    </row>
    <row r="3226" spans="1:11" ht="18" x14ac:dyDescent="0.25">
      <c r="A3226" s="1025">
        <v>2003945</v>
      </c>
      <c r="B3226" s="1026" t="s">
        <v>8556</v>
      </c>
      <c r="C3226" s="1025" t="s">
        <v>7</v>
      </c>
      <c r="D3226" s="577">
        <f t="shared" si="50"/>
        <v>19.45</v>
      </c>
      <c r="G3226" s="1027">
        <v>19.22</v>
      </c>
      <c r="J3226" s="570" t="s">
        <v>5368</v>
      </c>
      <c r="K3226" s="645">
        <f>IFERROR(VLOOKUP(J3226,REAJUSTE!A:Y,25,FALSE),"")</f>
        <v>1.012</v>
      </c>
    </row>
    <row r="3227" spans="1:11" ht="27" x14ac:dyDescent="0.25">
      <c r="A3227" s="1025">
        <v>2003946</v>
      </c>
      <c r="B3227" s="1026" t="s">
        <v>8557</v>
      </c>
      <c r="C3227" s="1025" t="s">
        <v>7</v>
      </c>
      <c r="D3227" s="577">
        <f t="shared" si="50"/>
        <v>14.78</v>
      </c>
      <c r="G3227" s="1027">
        <v>14.61</v>
      </c>
      <c r="J3227" s="570" t="s">
        <v>5368</v>
      </c>
      <c r="K3227" s="645">
        <f>IFERROR(VLOOKUP(J3227,REAJUSTE!A:Y,25,FALSE),"")</f>
        <v>1.012</v>
      </c>
    </row>
    <row r="3228" spans="1:11" ht="18" x14ac:dyDescent="0.25">
      <c r="A3228" s="1025">
        <v>2003377</v>
      </c>
      <c r="B3228" s="1026" t="s">
        <v>8558</v>
      </c>
      <c r="C3228" s="1025" t="s">
        <v>7</v>
      </c>
      <c r="D3228" s="577">
        <f t="shared" si="50"/>
        <v>55.12</v>
      </c>
      <c r="G3228" s="1027">
        <v>54.47</v>
      </c>
      <c r="J3228" s="570" t="s">
        <v>5368</v>
      </c>
      <c r="K3228" s="645">
        <f>IFERROR(VLOOKUP(J3228,REAJUSTE!A:Y,25,FALSE),"")</f>
        <v>1.012</v>
      </c>
    </row>
    <row r="3229" spans="1:11" ht="18" x14ac:dyDescent="0.25">
      <c r="A3229" s="1025">
        <v>2003376</v>
      </c>
      <c r="B3229" s="1026" t="s">
        <v>8559</v>
      </c>
      <c r="C3229" s="1025" t="s">
        <v>7</v>
      </c>
      <c r="D3229" s="577">
        <f t="shared" si="50"/>
        <v>50.09</v>
      </c>
      <c r="G3229" s="1027">
        <v>49.5</v>
      </c>
      <c r="J3229" s="570" t="s">
        <v>5368</v>
      </c>
      <c r="K3229" s="645">
        <f>IFERROR(VLOOKUP(J3229,REAJUSTE!A:Y,25,FALSE),"")</f>
        <v>1.012</v>
      </c>
    </row>
    <row r="3230" spans="1:11" ht="18" x14ac:dyDescent="0.25">
      <c r="A3230" s="1025">
        <v>2003947</v>
      </c>
      <c r="B3230" s="1026" t="s">
        <v>8560</v>
      </c>
      <c r="C3230" s="1025" t="s">
        <v>7</v>
      </c>
      <c r="D3230" s="577">
        <f t="shared" si="50"/>
        <v>20.39</v>
      </c>
      <c r="G3230" s="1027">
        <v>20.149999999999999</v>
      </c>
      <c r="J3230" s="570" t="s">
        <v>5368</v>
      </c>
      <c r="K3230" s="645">
        <f>IFERROR(VLOOKUP(J3230,REAJUSTE!A:Y,25,FALSE),"")</f>
        <v>1.012</v>
      </c>
    </row>
    <row r="3231" spans="1:11" ht="27" x14ac:dyDescent="0.25">
      <c r="A3231" s="1025">
        <v>2003948</v>
      </c>
      <c r="B3231" s="1026" t="s">
        <v>8561</v>
      </c>
      <c r="C3231" s="1025" t="s">
        <v>7</v>
      </c>
      <c r="D3231" s="577">
        <f t="shared" si="50"/>
        <v>15.35</v>
      </c>
      <c r="G3231" s="1027">
        <v>15.17</v>
      </c>
      <c r="J3231" s="570" t="s">
        <v>5368</v>
      </c>
      <c r="K3231" s="645">
        <f>IFERROR(VLOOKUP(J3231,REAJUSTE!A:Y,25,FALSE),"")</f>
        <v>1.012</v>
      </c>
    </row>
    <row r="3232" spans="1:11" ht="18" x14ac:dyDescent="0.25">
      <c r="A3232" s="1025">
        <v>2003379</v>
      </c>
      <c r="B3232" s="1026" t="s">
        <v>8562</v>
      </c>
      <c r="C3232" s="1025" t="s">
        <v>7</v>
      </c>
      <c r="D3232" s="577">
        <f t="shared" si="50"/>
        <v>31.58</v>
      </c>
      <c r="G3232" s="1027">
        <v>31.21</v>
      </c>
      <c r="J3232" s="570" t="s">
        <v>5368</v>
      </c>
      <c r="K3232" s="645">
        <f>IFERROR(VLOOKUP(J3232,REAJUSTE!A:Y,25,FALSE),"")</f>
        <v>1.012</v>
      </c>
    </row>
    <row r="3233" spans="1:11" ht="18" x14ac:dyDescent="0.25">
      <c r="A3233" s="1025">
        <v>2003378</v>
      </c>
      <c r="B3233" s="1026" t="s">
        <v>8563</v>
      </c>
      <c r="C3233" s="1025" t="s">
        <v>7</v>
      </c>
      <c r="D3233" s="577">
        <f t="shared" si="50"/>
        <v>28.19</v>
      </c>
      <c r="G3233" s="1027">
        <v>27.86</v>
      </c>
      <c r="J3233" s="570" t="s">
        <v>5368</v>
      </c>
      <c r="K3233" s="645">
        <f>IFERROR(VLOOKUP(J3233,REAJUSTE!A:Y,25,FALSE),"")</f>
        <v>1.012</v>
      </c>
    </row>
    <row r="3234" spans="1:11" ht="18" x14ac:dyDescent="0.25">
      <c r="A3234" s="1025">
        <v>2003949</v>
      </c>
      <c r="B3234" s="1026" t="s">
        <v>8564</v>
      </c>
      <c r="C3234" s="1025" t="s">
        <v>7</v>
      </c>
      <c r="D3234" s="577">
        <f t="shared" si="50"/>
        <v>13.99</v>
      </c>
      <c r="G3234" s="1027">
        <v>13.83</v>
      </c>
      <c r="J3234" s="570" t="s">
        <v>5368</v>
      </c>
      <c r="K3234" s="645">
        <f>IFERROR(VLOOKUP(J3234,REAJUSTE!A:Y,25,FALSE),"")</f>
        <v>1.012</v>
      </c>
    </row>
    <row r="3235" spans="1:11" ht="27" x14ac:dyDescent="0.25">
      <c r="A3235" s="1025">
        <v>2003950</v>
      </c>
      <c r="B3235" s="1026" t="s">
        <v>8565</v>
      </c>
      <c r="C3235" s="1025" t="s">
        <v>7</v>
      </c>
      <c r="D3235" s="577">
        <f t="shared" si="50"/>
        <v>10.59</v>
      </c>
      <c r="G3235" s="1027">
        <v>10.47</v>
      </c>
      <c r="J3235" s="570" t="s">
        <v>5368</v>
      </c>
      <c r="K3235" s="645">
        <f>IFERROR(VLOOKUP(J3235,REAJUSTE!A:Y,25,FALSE),"")</f>
        <v>1.012</v>
      </c>
    </row>
    <row r="3236" spans="1:11" ht="18" x14ac:dyDescent="0.25">
      <c r="A3236" s="1025">
        <v>2003381</v>
      </c>
      <c r="B3236" s="1026" t="s">
        <v>8566</v>
      </c>
      <c r="C3236" s="1025" t="s">
        <v>7</v>
      </c>
      <c r="D3236" s="577">
        <f t="shared" si="50"/>
        <v>52.92</v>
      </c>
      <c r="G3236" s="1027">
        <v>52.3</v>
      </c>
      <c r="J3236" s="570" t="s">
        <v>5368</v>
      </c>
      <c r="K3236" s="645">
        <f>IFERROR(VLOOKUP(J3236,REAJUSTE!A:Y,25,FALSE),"")</f>
        <v>1.012</v>
      </c>
    </row>
    <row r="3237" spans="1:11" ht="18" x14ac:dyDescent="0.25">
      <c r="A3237" s="1025">
        <v>2003380</v>
      </c>
      <c r="B3237" s="1026" t="s">
        <v>8567</v>
      </c>
      <c r="C3237" s="1025" t="s">
        <v>7</v>
      </c>
      <c r="D3237" s="577">
        <f t="shared" si="50"/>
        <v>47.1</v>
      </c>
      <c r="G3237" s="1027">
        <v>46.55</v>
      </c>
      <c r="J3237" s="570" t="s">
        <v>5368</v>
      </c>
      <c r="K3237" s="645">
        <f>IFERROR(VLOOKUP(J3237,REAJUSTE!A:Y,25,FALSE),"")</f>
        <v>1.012</v>
      </c>
    </row>
    <row r="3238" spans="1:11" ht="18" x14ac:dyDescent="0.25">
      <c r="A3238" s="1025">
        <v>2003951</v>
      </c>
      <c r="B3238" s="1026" t="s">
        <v>8568</v>
      </c>
      <c r="C3238" s="1025" t="s">
        <v>7</v>
      </c>
      <c r="D3238" s="577">
        <f t="shared" si="50"/>
        <v>23.8</v>
      </c>
      <c r="G3238" s="1027">
        <v>23.52</v>
      </c>
      <c r="J3238" s="570" t="s">
        <v>5368</v>
      </c>
      <c r="K3238" s="645">
        <f>IFERROR(VLOOKUP(J3238,REAJUSTE!A:Y,25,FALSE),"")</f>
        <v>1.012</v>
      </c>
    </row>
    <row r="3239" spans="1:11" ht="27" x14ac:dyDescent="0.25">
      <c r="A3239" s="1025">
        <v>2003952</v>
      </c>
      <c r="B3239" s="1026" t="s">
        <v>8569</v>
      </c>
      <c r="C3239" s="1025" t="s">
        <v>7</v>
      </c>
      <c r="D3239" s="577">
        <f t="shared" si="50"/>
        <v>17.98</v>
      </c>
      <c r="G3239" s="1027">
        <v>17.77</v>
      </c>
      <c r="J3239" s="570" t="s">
        <v>5368</v>
      </c>
      <c r="K3239" s="645">
        <f>IFERROR(VLOOKUP(J3239,REAJUSTE!A:Y,25,FALSE),"")</f>
        <v>1.012</v>
      </c>
    </row>
    <row r="3240" spans="1:11" ht="18" x14ac:dyDescent="0.25">
      <c r="A3240" s="1025">
        <v>2003383</v>
      </c>
      <c r="B3240" s="1026" t="s">
        <v>8570</v>
      </c>
      <c r="C3240" s="1025" t="s">
        <v>7</v>
      </c>
      <c r="D3240" s="577">
        <f t="shared" si="50"/>
        <v>88.77</v>
      </c>
      <c r="G3240" s="1027">
        <v>87.72</v>
      </c>
      <c r="J3240" s="570" t="s">
        <v>5368</v>
      </c>
      <c r="K3240" s="645">
        <f>IFERROR(VLOOKUP(J3240,REAJUSTE!A:Y,25,FALSE),"")</f>
        <v>1.012</v>
      </c>
    </row>
    <row r="3241" spans="1:11" ht="18" x14ac:dyDescent="0.25">
      <c r="A3241" s="1025">
        <v>2003382</v>
      </c>
      <c r="B3241" s="1026" t="s">
        <v>8571</v>
      </c>
      <c r="C3241" s="1025" t="s">
        <v>7</v>
      </c>
      <c r="D3241" s="577">
        <f t="shared" si="50"/>
        <v>77.92</v>
      </c>
      <c r="G3241" s="1027">
        <v>77</v>
      </c>
      <c r="J3241" s="570" t="s">
        <v>5368</v>
      </c>
      <c r="K3241" s="645">
        <f>IFERROR(VLOOKUP(J3241,REAJUSTE!A:Y,25,FALSE),"")</f>
        <v>1.012</v>
      </c>
    </row>
    <row r="3242" spans="1:11" ht="18" x14ac:dyDescent="0.25">
      <c r="A3242" s="1025">
        <v>2003953</v>
      </c>
      <c r="B3242" s="1026" t="s">
        <v>8572</v>
      </c>
      <c r="C3242" s="1025" t="s">
        <v>7</v>
      </c>
      <c r="D3242" s="577">
        <f t="shared" si="50"/>
        <v>43.22</v>
      </c>
      <c r="G3242" s="1027">
        <v>42.71</v>
      </c>
      <c r="J3242" s="570" t="s">
        <v>5368</v>
      </c>
      <c r="K3242" s="645">
        <f>IFERROR(VLOOKUP(J3242,REAJUSTE!A:Y,25,FALSE),"")</f>
        <v>1.012</v>
      </c>
    </row>
    <row r="3243" spans="1:11" ht="27" x14ac:dyDescent="0.25">
      <c r="A3243" s="1025">
        <v>2003954</v>
      </c>
      <c r="B3243" s="1026" t="s">
        <v>8573</v>
      </c>
      <c r="C3243" s="1025" t="s">
        <v>7</v>
      </c>
      <c r="D3243" s="577">
        <f t="shared" si="50"/>
        <v>32.35</v>
      </c>
      <c r="G3243" s="1027">
        <v>31.97</v>
      </c>
      <c r="J3243" s="570" t="s">
        <v>5368</v>
      </c>
      <c r="K3243" s="645">
        <f>IFERROR(VLOOKUP(J3243,REAJUSTE!A:Y,25,FALSE),"")</f>
        <v>1.012</v>
      </c>
    </row>
    <row r="3244" spans="1:11" ht="18" x14ac:dyDescent="0.25">
      <c r="A3244" s="1025">
        <v>2004514</v>
      </c>
      <c r="B3244" s="1026" t="s">
        <v>8574</v>
      </c>
      <c r="C3244" s="1025" t="s">
        <v>7</v>
      </c>
      <c r="D3244" s="577">
        <f t="shared" si="50"/>
        <v>15.49</v>
      </c>
      <c r="G3244" s="1027">
        <v>15.31</v>
      </c>
      <c r="J3244" s="570" t="s">
        <v>5368</v>
      </c>
      <c r="K3244" s="645">
        <f>IFERROR(VLOOKUP(J3244,REAJUSTE!A:Y,25,FALSE),"")</f>
        <v>1.012</v>
      </c>
    </row>
    <row r="3245" spans="1:11" ht="18" x14ac:dyDescent="0.25">
      <c r="A3245" s="1025">
        <v>2004515</v>
      </c>
      <c r="B3245" s="1026" t="s">
        <v>8575</v>
      </c>
      <c r="C3245" s="1025" t="s">
        <v>7</v>
      </c>
      <c r="D3245" s="577">
        <f t="shared" si="50"/>
        <v>40.32</v>
      </c>
      <c r="G3245" s="1027">
        <v>39.85</v>
      </c>
      <c r="J3245" s="570" t="s">
        <v>5368</v>
      </c>
      <c r="K3245" s="645">
        <f>IFERROR(VLOOKUP(J3245,REAJUSTE!A:Y,25,FALSE),"")</f>
        <v>1.012</v>
      </c>
    </row>
    <row r="3246" spans="1:11" ht="18" x14ac:dyDescent="0.25">
      <c r="A3246" s="1025">
        <v>2005759</v>
      </c>
      <c r="B3246" s="1026" t="s">
        <v>8576</v>
      </c>
      <c r="C3246" s="1025" t="s">
        <v>7</v>
      </c>
      <c r="D3246" s="577">
        <f t="shared" si="50"/>
        <v>52.21</v>
      </c>
      <c r="G3246" s="1027">
        <v>51.6</v>
      </c>
      <c r="J3246" s="570" t="s">
        <v>5368</v>
      </c>
      <c r="K3246" s="645">
        <f>IFERROR(VLOOKUP(J3246,REAJUSTE!A:Y,25,FALSE),"")</f>
        <v>1.012</v>
      </c>
    </row>
    <row r="3247" spans="1:11" ht="18" x14ac:dyDescent="0.25">
      <c r="A3247" s="1025">
        <v>2005764</v>
      </c>
      <c r="B3247" s="1026" t="s">
        <v>8577</v>
      </c>
      <c r="C3247" s="1025" t="s">
        <v>7</v>
      </c>
      <c r="D3247" s="577">
        <f t="shared" si="50"/>
        <v>67.11</v>
      </c>
      <c r="G3247" s="1027">
        <v>66.319999999999993</v>
      </c>
      <c r="J3247" s="570" t="s">
        <v>5368</v>
      </c>
      <c r="K3247" s="645">
        <f>IFERROR(VLOOKUP(J3247,REAJUSTE!A:Y,25,FALSE),"")</f>
        <v>1.012</v>
      </c>
    </row>
    <row r="3248" spans="1:11" x14ac:dyDescent="0.25">
      <c r="A3248" s="1025">
        <v>2003678</v>
      </c>
      <c r="B3248" s="1026" t="s">
        <v>8578</v>
      </c>
      <c r="C3248" s="1025" t="s">
        <v>5022</v>
      </c>
      <c r="D3248" s="577">
        <f t="shared" si="50"/>
        <v>2151.36</v>
      </c>
      <c r="G3248" s="1027">
        <v>2125.85</v>
      </c>
      <c r="J3248" s="570" t="s">
        <v>5368</v>
      </c>
      <c r="K3248" s="645">
        <f>IFERROR(VLOOKUP(J3248,REAJUSTE!A:Y,25,FALSE),"")</f>
        <v>1.012</v>
      </c>
    </row>
    <row r="3249" spans="1:11" x14ac:dyDescent="0.25">
      <c r="A3249" s="1025">
        <v>2003677</v>
      </c>
      <c r="B3249" s="1026" t="s">
        <v>8579</v>
      </c>
      <c r="C3249" s="1025" t="s">
        <v>5022</v>
      </c>
      <c r="D3249" s="577">
        <f t="shared" si="50"/>
        <v>1889.84</v>
      </c>
      <c r="G3249" s="1027">
        <v>1867.44</v>
      </c>
      <c r="J3249" s="570" t="s">
        <v>5368</v>
      </c>
      <c r="K3249" s="645">
        <f>IFERROR(VLOOKUP(J3249,REAJUSTE!A:Y,25,FALSE),"")</f>
        <v>1.012</v>
      </c>
    </row>
    <row r="3250" spans="1:11" x14ac:dyDescent="0.25">
      <c r="A3250" s="1025">
        <v>2003680</v>
      </c>
      <c r="B3250" s="1026" t="s">
        <v>8580</v>
      </c>
      <c r="C3250" s="1025" t="s">
        <v>5022</v>
      </c>
      <c r="D3250" s="577">
        <f t="shared" si="50"/>
        <v>2119.85</v>
      </c>
      <c r="G3250" s="1027">
        <v>2094.7199999999998</v>
      </c>
      <c r="J3250" s="570" t="s">
        <v>5368</v>
      </c>
      <c r="K3250" s="645">
        <f>IFERROR(VLOOKUP(J3250,REAJUSTE!A:Y,25,FALSE),"")</f>
        <v>1.012</v>
      </c>
    </row>
    <row r="3251" spans="1:11" x14ac:dyDescent="0.25">
      <c r="A3251" s="1025">
        <v>2003679</v>
      </c>
      <c r="B3251" s="1026" t="s">
        <v>8581</v>
      </c>
      <c r="C3251" s="1025" t="s">
        <v>5022</v>
      </c>
      <c r="D3251" s="577">
        <f t="shared" si="50"/>
        <v>1868.87</v>
      </c>
      <c r="G3251" s="1027">
        <v>1846.71</v>
      </c>
      <c r="J3251" s="570" t="s">
        <v>5368</v>
      </c>
      <c r="K3251" s="645">
        <f>IFERROR(VLOOKUP(J3251,REAJUSTE!A:Y,25,FALSE),"")</f>
        <v>1.012</v>
      </c>
    </row>
    <row r="3252" spans="1:11" x14ac:dyDescent="0.25">
      <c r="A3252" s="1025">
        <v>2003682</v>
      </c>
      <c r="B3252" s="1026" t="s">
        <v>8582</v>
      </c>
      <c r="C3252" s="1025" t="s">
        <v>5022</v>
      </c>
      <c r="D3252" s="577">
        <f t="shared" si="50"/>
        <v>2431.4499999999998</v>
      </c>
      <c r="G3252" s="1027">
        <v>2402.62</v>
      </c>
      <c r="J3252" s="570" t="s">
        <v>5368</v>
      </c>
      <c r="K3252" s="645">
        <f>IFERROR(VLOOKUP(J3252,REAJUSTE!A:Y,25,FALSE),"")</f>
        <v>1.012</v>
      </c>
    </row>
    <row r="3253" spans="1:11" x14ac:dyDescent="0.25">
      <c r="A3253" s="1025">
        <v>2003681</v>
      </c>
      <c r="B3253" s="1026" t="s">
        <v>8583</v>
      </c>
      <c r="C3253" s="1025" t="s">
        <v>5022</v>
      </c>
      <c r="D3253" s="577">
        <f t="shared" si="50"/>
        <v>2118.84</v>
      </c>
      <c r="G3253" s="1027">
        <v>2093.7199999999998</v>
      </c>
      <c r="J3253" s="570" t="s">
        <v>5368</v>
      </c>
      <c r="K3253" s="645">
        <f>IFERROR(VLOOKUP(J3253,REAJUSTE!A:Y,25,FALSE),"")</f>
        <v>1.012</v>
      </c>
    </row>
    <row r="3254" spans="1:11" x14ac:dyDescent="0.25">
      <c r="A3254" s="1025">
        <v>2003684</v>
      </c>
      <c r="B3254" s="1026" t="s">
        <v>8584</v>
      </c>
      <c r="C3254" s="1025" t="s">
        <v>5022</v>
      </c>
      <c r="D3254" s="577">
        <f t="shared" si="50"/>
        <v>2910.9</v>
      </c>
      <c r="G3254" s="1027">
        <v>2876.39</v>
      </c>
      <c r="J3254" s="570" t="s">
        <v>5368</v>
      </c>
      <c r="K3254" s="645">
        <f>IFERROR(VLOOKUP(J3254,REAJUSTE!A:Y,25,FALSE),"")</f>
        <v>1.012</v>
      </c>
    </row>
    <row r="3255" spans="1:11" x14ac:dyDescent="0.25">
      <c r="A3255" s="1025">
        <v>2003683</v>
      </c>
      <c r="B3255" s="1026" t="s">
        <v>8585</v>
      </c>
      <c r="C3255" s="1025" t="s">
        <v>5022</v>
      </c>
      <c r="D3255" s="577">
        <f t="shared" si="50"/>
        <v>2538.1799999999998</v>
      </c>
      <c r="G3255" s="1027">
        <v>2508.09</v>
      </c>
      <c r="J3255" s="570" t="s">
        <v>5368</v>
      </c>
      <c r="K3255" s="645">
        <f>IFERROR(VLOOKUP(J3255,REAJUSTE!A:Y,25,FALSE),"")</f>
        <v>1.012</v>
      </c>
    </row>
    <row r="3256" spans="1:11" x14ac:dyDescent="0.25">
      <c r="A3256" s="1025">
        <v>2003686</v>
      </c>
      <c r="B3256" s="1026" t="s">
        <v>8586</v>
      </c>
      <c r="C3256" s="1025" t="s">
        <v>5022</v>
      </c>
      <c r="D3256" s="577">
        <f t="shared" si="50"/>
        <v>3435.4</v>
      </c>
      <c r="G3256" s="1027">
        <v>3394.67</v>
      </c>
      <c r="J3256" s="570" t="s">
        <v>5368</v>
      </c>
      <c r="K3256" s="645">
        <f>IFERROR(VLOOKUP(J3256,REAJUSTE!A:Y,25,FALSE),"")</f>
        <v>1.012</v>
      </c>
    </row>
    <row r="3257" spans="1:11" x14ac:dyDescent="0.25">
      <c r="A3257" s="1025">
        <v>2003685</v>
      </c>
      <c r="B3257" s="1026" t="s">
        <v>8587</v>
      </c>
      <c r="C3257" s="1025" t="s">
        <v>5022</v>
      </c>
      <c r="D3257" s="577">
        <f t="shared" si="50"/>
        <v>3001.06</v>
      </c>
      <c r="G3257" s="1027">
        <v>2965.48</v>
      </c>
      <c r="J3257" s="570" t="s">
        <v>5368</v>
      </c>
      <c r="K3257" s="645">
        <f>IFERROR(VLOOKUP(J3257,REAJUSTE!A:Y,25,FALSE),"")</f>
        <v>1.012</v>
      </c>
    </row>
    <row r="3258" spans="1:11" x14ac:dyDescent="0.25">
      <c r="A3258" s="1025">
        <v>2003688</v>
      </c>
      <c r="B3258" s="1026" t="s">
        <v>8588</v>
      </c>
      <c r="C3258" s="1025" t="s">
        <v>5022</v>
      </c>
      <c r="D3258" s="577">
        <f t="shared" si="50"/>
        <v>4287.6400000000003</v>
      </c>
      <c r="G3258" s="1027">
        <v>4236.8</v>
      </c>
      <c r="J3258" s="570" t="s">
        <v>5368</v>
      </c>
      <c r="K3258" s="645">
        <f>IFERROR(VLOOKUP(J3258,REAJUSTE!A:Y,25,FALSE),"")</f>
        <v>1.012</v>
      </c>
    </row>
    <row r="3259" spans="1:11" x14ac:dyDescent="0.25">
      <c r="A3259" s="1025">
        <v>2003687</v>
      </c>
      <c r="B3259" s="1026" t="s">
        <v>8589</v>
      </c>
      <c r="C3259" s="1025" t="s">
        <v>5022</v>
      </c>
      <c r="D3259" s="577">
        <f t="shared" si="50"/>
        <v>3761.61</v>
      </c>
      <c r="G3259" s="1027">
        <v>3717.01</v>
      </c>
      <c r="J3259" s="570" t="s">
        <v>5368</v>
      </c>
      <c r="K3259" s="645">
        <f>IFERROR(VLOOKUP(J3259,REAJUSTE!A:Y,25,FALSE),"")</f>
        <v>1.012</v>
      </c>
    </row>
    <row r="3260" spans="1:11" x14ac:dyDescent="0.25">
      <c r="A3260" s="1025">
        <v>2003690</v>
      </c>
      <c r="B3260" s="1026" t="s">
        <v>8590</v>
      </c>
      <c r="C3260" s="1025" t="s">
        <v>5022</v>
      </c>
      <c r="D3260" s="577">
        <f t="shared" si="50"/>
        <v>2495.65</v>
      </c>
      <c r="G3260" s="1027">
        <v>2466.06</v>
      </c>
      <c r="J3260" s="570" t="s">
        <v>5368</v>
      </c>
      <c r="K3260" s="645">
        <f>IFERROR(VLOOKUP(J3260,REAJUSTE!A:Y,25,FALSE),"")</f>
        <v>1.012</v>
      </c>
    </row>
    <row r="3261" spans="1:11" x14ac:dyDescent="0.25">
      <c r="A3261" s="1025">
        <v>2003689</v>
      </c>
      <c r="B3261" s="1026" t="s">
        <v>8591</v>
      </c>
      <c r="C3261" s="1025" t="s">
        <v>5022</v>
      </c>
      <c r="D3261" s="577">
        <f t="shared" si="50"/>
        <v>2190.56</v>
      </c>
      <c r="G3261" s="1027">
        <v>2164.59</v>
      </c>
      <c r="J3261" s="570" t="s">
        <v>5368</v>
      </c>
      <c r="K3261" s="645">
        <f>IFERROR(VLOOKUP(J3261,REAJUSTE!A:Y,25,FALSE),"")</f>
        <v>1.012</v>
      </c>
    </row>
    <row r="3262" spans="1:11" x14ac:dyDescent="0.25">
      <c r="A3262" s="1025">
        <v>2003692</v>
      </c>
      <c r="B3262" s="1026" t="s">
        <v>8592</v>
      </c>
      <c r="C3262" s="1025" t="s">
        <v>5022</v>
      </c>
      <c r="D3262" s="577">
        <f t="shared" si="50"/>
        <v>2468.65</v>
      </c>
      <c r="G3262" s="1027">
        <v>2439.38</v>
      </c>
      <c r="J3262" s="570" t="s">
        <v>5368</v>
      </c>
      <c r="K3262" s="645">
        <f>IFERROR(VLOOKUP(J3262,REAJUSTE!A:Y,25,FALSE),"")</f>
        <v>1.012</v>
      </c>
    </row>
    <row r="3263" spans="1:11" x14ac:dyDescent="0.25">
      <c r="A3263" s="1025">
        <v>2003691</v>
      </c>
      <c r="B3263" s="1026" t="s">
        <v>8593</v>
      </c>
      <c r="C3263" s="1025" t="s">
        <v>5022</v>
      </c>
      <c r="D3263" s="577">
        <f t="shared" si="50"/>
        <v>2172.58</v>
      </c>
      <c r="G3263" s="1027">
        <v>2146.8200000000002</v>
      </c>
      <c r="J3263" s="570" t="s">
        <v>5368</v>
      </c>
      <c r="K3263" s="645">
        <f>IFERROR(VLOOKUP(J3263,REAJUSTE!A:Y,25,FALSE),"")</f>
        <v>1.012</v>
      </c>
    </row>
    <row r="3264" spans="1:11" x14ac:dyDescent="0.25">
      <c r="A3264" s="1025">
        <v>2003694</v>
      </c>
      <c r="B3264" s="1026" t="s">
        <v>8594</v>
      </c>
      <c r="C3264" s="1025" t="s">
        <v>5022</v>
      </c>
      <c r="D3264" s="577">
        <f t="shared" si="50"/>
        <v>2802.06</v>
      </c>
      <c r="G3264" s="1027">
        <v>2768.84</v>
      </c>
      <c r="J3264" s="570" t="s">
        <v>5368</v>
      </c>
      <c r="K3264" s="645">
        <f>IFERROR(VLOOKUP(J3264,REAJUSTE!A:Y,25,FALSE),"")</f>
        <v>1.012</v>
      </c>
    </row>
    <row r="3265" spans="1:11" x14ac:dyDescent="0.25">
      <c r="A3265" s="1025">
        <v>2003693</v>
      </c>
      <c r="B3265" s="1026" t="s">
        <v>8595</v>
      </c>
      <c r="C3265" s="1025" t="s">
        <v>5022</v>
      </c>
      <c r="D3265" s="577">
        <f t="shared" si="50"/>
        <v>2438.36</v>
      </c>
      <c r="G3265" s="1027">
        <v>2409.4499999999998</v>
      </c>
      <c r="J3265" s="570" t="s">
        <v>5368</v>
      </c>
      <c r="K3265" s="645">
        <f>IFERROR(VLOOKUP(J3265,REAJUSTE!A:Y,25,FALSE),"")</f>
        <v>1.012</v>
      </c>
    </row>
    <row r="3266" spans="1:11" x14ac:dyDescent="0.25">
      <c r="A3266" s="1025">
        <v>2003696</v>
      </c>
      <c r="B3266" s="1026" t="s">
        <v>8596</v>
      </c>
      <c r="C3266" s="1025" t="s">
        <v>5022</v>
      </c>
      <c r="D3266" s="577">
        <f t="shared" si="50"/>
        <v>3143.91</v>
      </c>
      <c r="G3266" s="1027">
        <v>3106.64</v>
      </c>
      <c r="J3266" s="570" t="s">
        <v>5368</v>
      </c>
      <c r="K3266" s="645">
        <f>IFERROR(VLOOKUP(J3266,REAJUSTE!A:Y,25,FALSE),"")</f>
        <v>1.012</v>
      </c>
    </row>
    <row r="3267" spans="1:11" x14ac:dyDescent="0.25">
      <c r="A3267" s="1025">
        <v>2003695</v>
      </c>
      <c r="B3267" s="1026" t="s">
        <v>8597</v>
      </c>
      <c r="C3267" s="1025" t="s">
        <v>5022</v>
      </c>
      <c r="D3267" s="577">
        <f t="shared" si="50"/>
        <v>2717.09</v>
      </c>
      <c r="G3267" s="1027">
        <v>2684.88</v>
      </c>
      <c r="J3267" s="570" t="s">
        <v>5368</v>
      </c>
      <c r="K3267" s="645">
        <f>IFERROR(VLOOKUP(J3267,REAJUSTE!A:Y,25,FALSE),"")</f>
        <v>1.012</v>
      </c>
    </row>
    <row r="3268" spans="1:11" x14ac:dyDescent="0.25">
      <c r="A3268" s="1025">
        <v>2003698</v>
      </c>
      <c r="B3268" s="1026" t="s">
        <v>8598</v>
      </c>
      <c r="C3268" s="1025" t="s">
        <v>5022</v>
      </c>
      <c r="D3268" s="577">
        <f t="shared" si="50"/>
        <v>3846.93</v>
      </c>
      <c r="G3268" s="1027">
        <v>3801.32</v>
      </c>
      <c r="J3268" s="570" t="s">
        <v>5368</v>
      </c>
      <c r="K3268" s="645">
        <f>IFERROR(VLOOKUP(J3268,REAJUSTE!A:Y,25,FALSE),"")</f>
        <v>1.012</v>
      </c>
    </row>
    <row r="3269" spans="1:11" x14ac:dyDescent="0.25">
      <c r="A3269" s="1025">
        <v>2003697</v>
      </c>
      <c r="B3269" s="1026" t="s">
        <v>8599</v>
      </c>
      <c r="C3269" s="1025" t="s">
        <v>5022</v>
      </c>
      <c r="D3269" s="577">
        <f t="shared" si="50"/>
        <v>3355.47</v>
      </c>
      <c r="G3269" s="1027">
        <v>3315.69</v>
      </c>
      <c r="J3269" s="570" t="s">
        <v>5368</v>
      </c>
      <c r="K3269" s="645">
        <f>IFERROR(VLOOKUP(J3269,REAJUSTE!A:Y,25,FALSE),"")</f>
        <v>1.012</v>
      </c>
    </row>
    <row r="3270" spans="1:11" x14ac:dyDescent="0.25">
      <c r="A3270" s="1025">
        <v>2003700</v>
      </c>
      <c r="B3270" s="1026" t="s">
        <v>8600</v>
      </c>
      <c r="C3270" s="1025" t="s">
        <v>5022</v>
      </c>
      <c r="D3270" s="577">
        <f t="shared" si="50"/>
        <v>4740.07</v>
      </c>
      <c r="G3270" s="1027">
        <v>4683.87</v>
      </c>
      <c r="J3270" s="570" t="s">
        <v>5368</v>
      </c>
      <c r="K3270" s="645">
        <f>IFERROR(VLOOKUP(J3270,REAJUSTE!A:Y,25,FALSE),"")</f>
        <v>1.012</v>
      </c>
    </row>
    <row r="3271" spans="1:11" x14ac:dyDescent="0.25">
      <c r="A3271" s="1025">
        <v>2003699</v>
      </c>
      <c r="B3271" s="1026" t="s">
        <v>8601</v>
      </c>
      <c r="C3271" s="1025" t="s">
        <v>5022</v>
      </c>
      <c r="D3271" s="577">
        <f t="shared" si="50"/>
        <v>4150.93</v>
      </c>
      <c r="G3271" s="1027">
        <v>4101.71</v>
      </c>
      <c r="J3271" s="570" t="s">
        <v>5368</v>
      </c>
      <c r="K3271" s="645">
        <f>IFERROR(VLOOKUP(J3271,REAJUSTE!A:Y,25,FALSE),"")</f>
        <v>1.012</v>
      </c>
    </row>
    <row r="3272" spans="1:11" x14ac:dyDescent="0.25">
      <c r="A3272" s="1025">
        <v>2003702</v>
      </c>
      <c r="B3272" s="1026" t="s">
        <v>8602</v>
      </c>
      <c r="C3272" s="1025" t="s">
        <v>5022</v>
      </c>
      <c r="D3272" s="577">
        <f t="shared" si="50"/>
        <v>2857.95</v>
      </c>
      <c r="G3272" s="1027">
        <v>2824.07</v>
      </c>
      <c r="J3272" s="570" t="s">
        <v>5368</v>
      </c>
      <c r="K3272" s="645">
        <f>IFERROR(VLOOKUP(J3272,REAJUSTE!A:Y,25,FALSE),"")</f>
        <v>1.012</v>
      </c>
    </row>
    <row r="3273" spans="1:11" x14ac:dyDescent="0.25">
      <c r="A3273" s="1025">
        <v>2003701</v>
      </c>
      <c r="B3273" s="1026" t="s">
        <v>8603</v>
      </c>
      <c r="C3273" s="1025" t="s">
        <v>5022</v>
      </c>
      <c r="D3273" s="577">
        <f t="shared" si="50"/>
        <v>2503.2600000000002</v>
      </c>
      <c r="G3273" s="1027">
        <v>2473.58</v>
      </c>
      <c r="J3273" s="570" t="s">
        <v>5368</v>
      </c>
      <c r="K3273" s="645">
        <f>IFERROR(VLOOKUP(J3273,REAJUSTE!A:Y,25,FALSE),"")</f>
        <v>1.012</v>
      </c>
    </row>
    <row r="3274" spans="1:11" x14ac:dyDescent="0.25">
      <c r="A3274" s="1025">
        <v>2003704</v>
      </c>
      <c r="B3274" s="1026" t="s">
        <v>8604</v>
      </c>
      <c r="C3274" s="1025" t="s">
        <v>5022</v>
      </c>
      <c r="D3274" s="577">
        <f t="shared" ref="D3274:D3337" si="51">TRUNC(G3274*K3274,2)</f>
        <v>2830.95</v>
      </c>
      <c r="G3274" s="1027">
        <v>2797.39</v>
      </c>
      <c r="J3274" s="570" t="s">
        <v>5368</v>
      </c>
      <c r="K3274" s="645">
        <f>IFERROR(VLOOKUP(J3274,REAJUSTE!A:Y,25,FALSE),"")</f>
        <v>1.012</v>
      </c>
    </row>
    <row r="3275" spans="1:11" x14ac:dyDescent="0.25">
      <c r="A3275" s="1025">
        <v>2003703</v>
      </c>
      <c r="B3275" s="1026" t="s">
        <v>8605</v>
      </c>
      <c r="C3275" s="1025" t="s">
        <v>5022</v>
      </c>
      <c r="D3275" s="577">
        <f t="shared" si="51"/>
        <v>2485.27</v>
      </c>
      <c r="G3275" s="1027">
        <v>2455.81</v>
      </c>
      <c r="J3275" s="570" t="s">
        <v>5368</v>
      </c>
      <c r="K3275" s="645">
        <f>IFERROR(VLOOKUP(J3275,REAJUSTE!A:Y,25,FALSE),"")</f>
        <v>1.012</v>
      </c>
    </row>
    <row r="3276" spans="1:11" x14ac:dyDescent="0.25">
      <c r="A3276" s="1025">
        <v>2003706</v>
      </c>
      <c r="B3276" s="1026" t="s">
        <v>8606</v>
      </c>
      <c r="C3276" s="1025" t="s">
        <v>5022</v>
      </c>
      <c r="D3276" s="577">
        <f t="shared" si="51"/>
        <v>3190.68</v>
      </c>
      <c r="G3276" s="1027">
        <v>3152.85</v>
      </c>
      <c r="J3276" s="570" t="s">
        <v>5368</v>
      </c>
      <c r="K3276" s="645">
        <f>IFERROR(VLOOKUP(J3276,REAJUSTE!A:Y,25,FALSE),"")</f>
        <v>1.012</v>
      </c>
    </row>
    <row r="3277" spans="1:11" x14ac:dyDescent="0.25">
      <c r="A3277" s="1025">
        <v>2003705</v>
      </c>
      <c r="B3277" s="1026" t="s">
        <v>8607</v>
      </c>
      <c r="C3277" s="1025" t="s">
        <v>5022</v>
      </c>
      <c r="D3277" s="577">
        <f t="shared" si="51"/>
        <v>2769.86</v>
      </c>
      <c r="G3277" s="1027">
        <v>2737.02</v>
      </c>
      <c r="J3277" s="570" t="s">
        <v>5368</v>
      </c>
      <c r="K3277" s="645">
        <f>IFERROR(VLOOKUP(J3277,REAJUSTE!A:Y,25,FALSE),"")</f>
        <v>1.012</v>
      </c>
    </row>
    <row r="3278" spans="1:11" x14ac:dyDescent="0.25">
      <c r="A3278" s="1025">
        <v>2003708</v>
      </c>
      <c r="B3278" s="1026" t="s">
        <v>8608</v>
      </c>
      <c r="C3278" s="1025" t="s">
        <v>5022</v>
      </c>
      <c r="D3278" s="577">
        <f t="shared" si="51"/>
        <v>3703.41</v>
      </c>
      <c r="G3278" s="1027">
        <v>3659.5</v>
      </c>
      <c r="J3278" s="570" t="s">
        <v>5368</v>
      </c>
      <c r="K3278" s="645">
        <f>IFERROR(VLOOKUP(J3278,REAJUSTE!A:Y,25,FALSE),"")</f>
        <v>1.012</v>
      </c>
    </row>
    <row r="3279" spans="1:11" x14ac:dyDescent="0.25">
      <c r="A3279" s="1025">
        <v>2003707</v>
      </c>
      <c r="B3279" s="1026" t="s">
        <v>8609</v>
      </c>
      <c r="C3279" s="1025" t="s">
        <v>5022</v>
      </c>
      <c r="D3279" s="577">
        <f t="shared" si="51"/>
        <v>3216.46</v>
      </c>
      <c r="G3279" s="1027">
        <v>3178.33</v>
      </c>
      <c r="J3279" s="570" t="s">
        <v>5368</v>
      </c>
      <c r="K3279" s="645">
        <f>IFERROR(VLOOKUP(J3279,REAJUSTE!A:Y,25,FALSE),"")</f>
        <v>1.012</v>
      </c>
    </row>
    <row r="3280" spans="1:11" x14ac:dyDescent="0.25">
      <c r="A3280" s="1025">
        <v>2003710</v>
      </c>
      <c r="B3280" s="1026" t="s">
        <v>8610</v>
      </c>
      <c r="C3280" s="1025" t="s">
        <v>5022</v>
      </c>
      <c r="D3280" s="577">
        <f t="shared" si="51"/>
        <v>4276.45</v>
      </c>
      <c r="G3280" s="1027">
        <v>4225.75</v>
      </c>
      <c r="J3280" s="570" t="s">
        <v>5368</v>
      </c>
      <c r="K3280" s="645">
        <f>IFERROR(VLOOKUP(J3280,REAJUSTE!A:Y,25,FALSE),"")</f>
        <v>1.012</v>
      </c>
    </row>
    <row r="3281" spans="1:11" x14ac:dyDescent="0.25">
      <c r="A3281" s="1025">
        <v>2003709</v>
      </c>
      <c r="B3281" s="1026" t="s">
        <v>8611</v>
      </c>
      <c r="C3281" s="1025" t="s">
        <v>5022</v>
      </c>
      <c r="D3281" s="577">
        <f t="shared" si="51"/>
        <v>3721.88</v>
      </c>
      <c r="G3281" s="1027">
        <v>3677.75</v>
      </c>
      <c r="J3281" s="570" t="s">
        <v>5368</v>
      </c>
      <c r="K3281" s="645">
        <f>IFERROR(VLOOKUP(J3281,REAJUSTE!A:Y,25,FALSE),"")</f>
        <v>1.012</v>
      </c>
    </row>
    <row r="3282" spans="1:11" x14ac:dyDescent="0.25">
      <c r="A3282" s="1025">
        <v>2003712</v>
      </c>
      <c r="B3282" s="1026" t="s">
        <v>8612</v>
      </c>
      <c r="C3282" s="1025" t="s">
        <v>5022</v>
      </c>
      <c r="D3282" s="577">
        <f t="shared" si="51"/>
        <v>5210.5</v>
      </c>
      <c r="G3282" s="1027">
        <v>5148.72</v>
      </c>
      <c r="J3282" s="570" t="s">
        <v>5368</v>
      </c>
      <c r="K3282" s="645">
        <f>IFERROR(VLOOKUP(J3282,REAJUSTE!A:Y,25,FALSE),"")</f>
        <v>1.012</v>
      </c>
    </row>
    <row r="3283" spans="1:11" x14ac:dyDescent="0.25">
      <c r="A3283" s="1025">
        <v>2003711</v>
      </c>
      <c r="B3283" s="1026" t="s">
        <v>8613</v>
      </c>
      <c r="C3283" s="1025" t="s">
        <v>5022</v>
      </c>
      <c r="D3283" s="577">
        <f t="shared" si="51"/>
        <v>4552.22</v>
      </c>
      <c r="G3283" s="1027">
        <v>4498.25</v>
      </c>
      <c r="J3283" s="570" t="s">
        <v>5368</v>
      </c>
      <c r="K3283" s="645">
        <f>IFERROR(VLOOKUP(J3283,REAJUSTE!A:Y,25,FALSE),"")</f>
        <v>1.012</v>
      </c>
    </row>
    <row r="3284" spans="1:11" ht="18" x14ac:dyDescent="0.25">
      <c r="A3284" s="1025">
        <v>2004505</v>
      </c>
      <c r="B3284" s="1026" t="s">
        <v>8614</v>
      </c>
      <c r="C3284" s="1025" t="s">
        <v>272</v>
      </c>
      <c r="D3284" s="577">
        <f t="shared" si="51"/>
        <v>18.8</v>
      </c>
      <c r="G3284" s="1027">
        <v>18.579999999999998</v>
      </c>
      <c r="J3284" s="570" t="s">
        <v>5368</v>
      </c>
      <c r="K3284" s="645">
        <f>IFERROR(VLOOKUP(J3284,REAJUSTE!A:Y,25,FALSE),"")</f>
        <v>1.012</v>
      </c>
    </row>
    <row r="3285" spans="1:11" ht="18" x14ac:dyDescent="0.25">
      <c r="A3285" s="1025">
        <v>2003353</v>
      </c>
      <c r="B3285" s="1026" t="s">
        <v>8615</v>
      </c>
      <c r="C3285" s="1025" t="s">
        <v>7</v>
      </c>
      <c r="D3285" s="577">
        <f t="shared" si="51"/>
        <v>66.040000000000006</v>
      </c>
      <c r="G3285" s="1027">
        <v>65.260000000000005</v>
      </c>
      <c r="J3285" s="570" t="s">
        <v>5368</v>
      </c>
      <c r="K3285" s="645">
        <f>IFERROR(VLOOKUP(J3285,REAJUSTE!A:Y,25,FALSE),"")</f>
        <v>1.012</v>
      </c>
    </row>
    <row r="3286" spans="1:11" ht="18" x14ac:dyDescent="0.25">
      <c r="A3286" s="1025">
        <v>2003352</v>
      </c>
      <c r="B3286" s="1026" t="s">
        <v>8616</v>
      </c>
      <c r="C3286" s="1025" t="s">
        <v>7</v>
      </c>
      <c r="D3286" s="577">
        <f t="shared" si="51"/>
        <v>45.13</v>
      </c>
      <c r="G3286" s="1027">
        <v>44.6</v>
      </c>
      <c r="J3286" s="570" t="s">
        <v>5368</v>
      </c>
      <c r="K3286" s="645">
        <f>IFERROR(VLOOKUP(J3286,REAJUSTE!A:Y,25,FALSE),"")</f>
        <v>1.012</v>
      </c>
    </row>
    <row r="3287" spans="1:11" ht="27" x14ac:dyDescent="0.25">
      <c r="A3287" s="1025">
        <v>2003979</v>
      </c>
      <c r="B3287" s="1026" t="s">
        <v>8617</v>
      </c>
      <c r="C3287" s="1025" t="s">
        <v>7</v>
      </c>
      <c r="D3287" s="577">
        <f t="shared" si="51"/>
        <v>79.28</v>
      </c>
      <c r="G3287" s="1027">
        <v>78.34</v>
      </c>
      <c r="J3287" s="570" t="s">
        <v>5368</v>
      </c>
      <c r="K3287" s="645">
        <f>IFERROR(VLOOKUP(J3287,REAJUSTE!A:Y,25,FALSE),"")</f>
        <v>1.012</v>
      </c>
    </row>
    <row r="3288" spans="1:11" ht="27" x14ac:dyDescent="0.25">
      <c r="A3288" s="1025">
        <v>2003980</v>
      </c>
      <c r="B3288" s="1026" t="s">
        <v>8618</v>
      </c>
      <c r="C3288" s="1025" t="s">
        <v>7</v>
      </c>
      <c r="D3288" s="577">
        <f t="shared" si="51"/>
        <v>58.31</v>
      </c>
      <c r="G3288" s="1027">
        <v>57.62</v>
      </c>
      <c r="J3288" s="570" t="s">
        <v>5368</v>
      </c>
      <c r="K3288" s="645">
        <f>IFERROR(VLOOKUP(J3288,REAJUSTE!A:Y,25,FALSE),"")</f>
        <v>1.012</v>
      </c>
    </row>
    <row r="3289" spans="1:11" ht="18" x14ac:dyDescent="0.25">
      <c r="A3289" s="1025">
        <v>2003355</v>
      </c>
      <c r="B3289" s="1026" t="s">
        <v>8619</v>
      </c>
      <c r="C3289" s="1025" t="s">
        <v>7</v>
      </c>
      <c r="D3289" s="577">
        <f t="shared" si="51"/>
        <v>88.87</v>
      </c>
      <c r="G3289" s="1027">
        <v>87.82</v>
      </c>
      <c r="J3289" s="570" t="s">
        <v>5368</v>
      </c>
      <c r="K3289" s="645">
        <f>IFERROR(VLOOKUP(J3289,REAJUSTE!A:Y,25,FALSE),"")</f>
        <v>1.012</v>
      </c>
    </row>
    <row r="3290" spans="1:11" ht="18" x14ac:dyDescent="0.25">
      <c r="A3290" s="1025">
        <v>2003354</v>
      </c>
      <c r="B3290" s="1026" t="s">
        <v>8620</v>
      </c>
      <c r="C3290" s="1025" t="s">
        <v>7</v>
      </c>
      <c r="D3290" s="577">
        <f t="shared" si="51"/>
        <v>60.69</v>
      </c>
      <c r="G3290" s="1027">
        <v>59.98</v>
      </c>
      <c r="J3290" s="570" t="s">
        <v>5368</v>
      </c>
      <c r="K3290" s="645">
        <f>IFERROR(VLOOKUP(J3290,REAJUSTE!A:Y,25,FALSE),"")</f>
        <v>1.012</v>
      </c>
    </row>
    <row r="3291" spans="1:11" ht="27" x14ac:dyDescent="0.25">
      <c r="A3291" s="1025">
        <v>2003981</v>
      </c>
      <c r="B3291" s="1026" t="s">
        <v>8621</v>
      </c>
      <c r="C3291" s="1025" t="s">
        <v>7</v>
      </c>
      <c r="D3291" s="577">
        <f t="shared" si="51"/>
        <v>106.82</v>
      </c>
      <c r="G3291" s="1027">
        <v>105.56</v>
      </c>
      <c r="J3291" s="570" t="s">
        <v>5368</v>
      </c>
      <c r="K3291" s="645">
        <f>IFERROR(VLOOKUP(J3291,REAJUSTE!A:Y,25,FALSE),"")</f>
        <v>1.012</v>
      </c>
    </row>
    <row r="3292" spans="1:11" ht="27" x14ac:dyDescent="0.25">
      <c r="A3292" s="1025">
        <v>2003982</v>
      </c>
      <c r="B3292" s="1026" t="s">
        <v>8622</v>
      </c>
      <c r="C3292" s="1025" t="s">
        <v>7</v>
      </c>
      <c r="D3292" s="577">
        <f t="shared" si="51"/>
        <v>78.569999999999993</v>
      </c>
      <c r="G3292" s="1027">
        <v>77.64</v>
      </c>
      <c r="J3292" s="570" t="s">
        <v>5368</v>
      </c>
      <c r="K3292" s="645">
        <f>IFERROR(VLOOKUP(J3292,REAJUSTE!A:Y,25,FALSE),"")</f>
        <v>1.012</v>
      </c>
    </row>
    <row r="3293" spans="1:11" ht="18" x14ac:dyDescent="0.25">
      <c r="A3293" s="1025">
        <v>2003345</v>
      </c>
      <c r="B3293" s="1026" t="s">
        <v>8623</v>
      </c>
      <c r="C3293" s="1025" t="s">
        <v>7</v>
      </c>
      <c r="D3293" s="577">
        <f t="shared" si="51"/>
        <v>54.27</v>
      </c>
      <c r="G3293" s="1027">
        <v>53.63</v>
      </c>
      <c r="J3293" s="570" t="s">
        <v>5368</v>
      </c>
      <c r="K3293" s="645">
        <f>IFERROR(VLOOKUP(J3293,REAJUSTE!A:Y,25,FALSE),"")</f>
        <v>1.012</v>
      </c>
    </row>
    <row r="3294" spans="1:11" ht="18" x14ac:dyDescent="0.25">
      <c r="A3294" s="1025">
        <v>2003344</v>
      </c>
      <c r="B3294" s="1026" t="s">
        <v>8624</v>
      </c>
      <c r="C3294" s="1025" t="s">
        <v>7</v>
      </c>
      <c r="D3294" s="577">
        <f t="shared" si="51"/>
        <v>39.99</v>
      </c>
      <c r="G3294" s="1027">
        <v>39.520000000000003</v>
      </c>
      <c r="J3294" s="570" t="s">
        <v>5368</v>
      </c>
      <c r="K3294" s="645">
        <f>IFERROR(VLOOKUP(J3294,REAJUSTE!A:Y,25,FALSE),"")</f>
        <v>1.012</v>
      </c>
    </row>
    <row r="3295" spans="1:11" ht="27" x14ac:dyDescent="0.25">
      <c r="A3295" s="1025">
        <v>2003973</v>
      </c>
      <c r="B3295" s="1026" t="s">
        <v>8625</v>
      </c>
      <c r="C3295" s="1025" t="s">
        <v>7</v>
      </c>
      <c r="D3295" s="577">
        <f t="shared" si="51"/>
        <v>63.44</v>
      </c>
      <c r="G3295" s="1027">
        <v>62.69</v>
      </c>
      <c r="J3295" s="570" t="s">
        <v>5368</v>
      </c>
      <c r="K3295" s="645">
        <f>IFERROR(VLOOKUP(J3295,REAJUSTE!A:Y,25,FALSE),"")</f>
        <v>1.012</v>
      </c>
    </row>
    <row r="3296" spans="1:11" ht="27" x14ac:dyDescent="0.25">
      <c r="A3296" s="1025">
        <v>2003974</v>
      </c>
      <c r="B3296" s="1026" t="s">
        <v>8626</v>
      </c>
      <c r="C3296" s="1025" t="s">
        <v>7</v>
      </c>
      <c r="D3296" s="577">
        <f t="shared" si="51"/>
        <v>49.12</v>
      </c>
      <c r="G3296" s="1027">
        <v>48.54</v>
      </c>
      <c r="J3296" s="570" t="s">
        <v>5368</v>
      </c>
      <c r="K3296" s="645">
        <f>IFERROR(VLOOKUP(J3296,REAJUSTE!A:Y,25,FALSE),"")</f>
        <v>1.012</v>
      </c>
    </row>
    <row r="3297" spans="1:11" ht="18" x14ac:dyDescent="0.25">
      <c r="A3297" s="1025">
        <v>2003343</v>
      </c>
      <c r="B3297" s="1026" t="s">
        <v>8627</v>
      </c>
      <c r="C3297" s="1025" t="s">
        <v>7</v>
      </c>
      <c r="D3297" s="577">
        <f t="shared" si="51"/>
        <v>73.64</v>
      </c>
      <c r="G3297" s="1027">
        <v>72.77</v>
      </c>
      <c r="J3297" s="570" t="s">
        <v>5368</v>
      </c>
      <c r="K3297" s="645">
        <f>IFERROR(VLOOKUP(J3297,REAJUSTE!A:Y,25,FALSE),"")</f>
        <v>1.012</v>
      </c>
    </row>
    <row r="3298" spans="1:11" ht="18" x14ac:dyDescent="0.25">
      <c r="A3298" s="1025">
        <v>2003342</v>
      </c>
      <c r="B3298" s="1026" t="s">
        <v>8628</v>
      </c>
      <c r="C3298" s="1025" t="s">
        <v>7</v>
      </c>
      <c r="D3298" s="577">
        <f t="shared" si="51"/>
        <v>53.62</v>
      </c>
      <c r="G3298" s="1027">
        <v>52.99</v>
      </c>
      <c r="J3298" s="570" t="s">
        <v>5368</v>
      </c>
      <c r="K3298" s="645">
        <f>IFERROR(VLOOKUP(J3298,REAJUSTE!A:Y,25,FALSE),"")</f>
        <v>1.012</v>
      </c>
    </row>
    <row r="3299" spans="1:11" ht="27" x14ac:dyDescent="0.25">
      <c r="A3299" s="1025">
        <v>2003971</v>
      </c>
      <c r="B3299" s="1026" t="s">
        <v>8629</v>
      </c>
      <c r="C3299" s="1025" t="s">
        <v>7</v>
      </c>
      <c r="D3299" s="577">
        <f t="shared" si="51"/>
        <v>86.66</v>
      </c>
      <c r="G3299" s="1027">
        <v>85.64</v>
      </c>
      <c r="J3299" s="570" t="s">
        <v>5368</v>
      </c>
      <c r="K3299" s="645">
        <f>IFERROR(VLOOKUP(J3299,REAJUSTE!A:Y,25,FALSE),"")</f>
        <v>1.012</v>
      </c>
    </row>
    <row r="3300" spans="1:11" ht="27" x14ac:dyDescent="0.25">
      <c r="A3300" s="1025">
        <v>2003972</v>
      </c>
      <c r="B3300" s="1026" t="s">
        <v>8630</v>
      </c>
      <c r="C3300" s="1025" t="s">
        <v>7</v>
      </c>
      <c r="D3300" s="577">
        <f t="shared" si="51"/>
        <v>66.58</v>
      </c>
      <c r="G3300" s="1027">
        <v>65.8</v>
      </c>
      <c r="J3300" s="570" t="s">
        <v>5368</v>
      </c>
      <c r="K3300" s="645">
        <f>IFERROR(VLOOKUP(J3300,REAJUSTE!A:Y,25,FALSE),"")</f>
        <v>1.012</v>
      </c>
    </row>
    <row r="3301" spans="1:11" ht="18" x14ac:dyDescent="0.25">
      <c r="A3301" s="1025">
        <v>2003347</v>
      </c>
      <c r="B3301" s="1026" t="s">
        <v>8631</v>
      </c>
      <c r="C3301" s="1025" t="s">
        <v>7</v>
      </c>
      <c r="D3301" s="577">
        <f t="shared" si="51"/>
        <v>14.8</v>
      </c>
      <c r="G3301" s="1027">
        <v>14.63</v>
      </c>
      <c r="J3301" s="570" t="s">
        <v>5368</v>
      </c>
      <c r="K3301" s="645">
        <f>IFERROR(VLOOKUP(J3301,REAJUSTE!A:Y,25,FALSE),"")</f>
        <v>1.012</v>
      </c>
    </row>
    <row r="3302" spans="1:11" ht="18" x14ac:dyDescent="0.25">
      <c r="A3302" s="1025">
        <v>2003346</v>
      </c>
      <c r="B3302" s="1026" t="s">
        <v>8632</v>
      </c>
      <c r="C3302" s="1025" t="s">
        <v>7</v>
      </c>
      <c r="D3302" s="577">
        <f t="shared" si="51"/>
        <v>20.61</v>
      </c>
      <c r="G3302" s="1027">
        <v>20.37</v>
      </c>
      <c r="J3302" s="570" t="s">
        <v>5368</v>
      </c>
      <c r="K3302" s="645">
        <f>IFERROR(VLOOKUP(J3302,REAJUSTE!A:Y,25,FALSE),"")</f>
        <v>1.012</v>
      </c>
    </row>
    <row r="3303" spans="1:11" ht="18" x14ac:dyDescent="0.25">
      <c r="A3303" s="1025">
        <v>2003933</v>
      </c>
      <c r="B3303" s="1026" t="s">
        <v>8633</v>
      </c>
      <c r="C3303" s="1025" t="s">
        <v>7</v>
      </c>
      <c r="D3303" s="577">
        <f t="shared" si="51"/>
        <v>7.4</v>
      </c>
      <c r="G3303" s="1027">
        <v>7.32</v>
      </c>
      <c r="J3303" s="570" t="s">
        <v>5368</v>
      </c>
      <c r="K3303" s="645">
        <f>IFERROR(VLOOKUP(J3303,REAJUSTE!A:Y,25,FALSE),"")</f>
        <v>1.012</v>
      </c>
    </row>
    <row r="3304" spans="1:11" ht="18" x14ac:dyDescent="0.25">
      <c r="A3304" s="1025">
        <v>2003932</v>
      </c>
      <c r="B3304" s="1026" t="s">
        <v>8634</v>
      </c>
      <c r="C3304" s="1025" t="s">
        <v>7</v>
      </c>
      <c r="D3304" s="577">
        <f t="shared" si="51"/>
        <v>9.51</v>
      </c>
      <c r="G3304" s="1027">
        <v>9.4</v>
      </c>
      <c r="J3304" s="570" t="s">
        <v>5368</v>
      </c>
      <c r="K3304" s="645">
        <f>IFERROR(VLOOKUP(J3304,REAJUSTE!A:Y,25,FALSE),"")</f>
        <v>1.012</v>
      </c>
    </row>
    <row r="3305" spans="1:11" ht="18" x14ac:dyDescent="0.25">
      <c r="A3305" s="1025">
        <v>2003349</v>
      </c>
      <c r="B3305" s="1026" t="s">
        <v>8635</v>
      </c>
      <c r="C3305" s="1025" t="s">
        <v>7</v>
      </c>
      <c r="D3305" s="577">
        <f t="shared" si="51"/>
        <v>50.8</v>
      </c>
      <c r="G3305" s="1027">
        <v>50.2</v>
      </c>
      <c r="J3305" s="570" t="s">
        <v>5368</v>
      </c>
      <c r="K3305" s="645">
        <f>IFERROR(VLOOKUP(J3305,REAJUSTE!A:Y,25,FALSE),"")</f>
        <v>1.012</v>
      </c>
    </row>
    <row r="3306" spans="1:11" ht="18" x14ac:dyDescent="0.25">
      <c r="A3306" s="1025">
        <v>2003348</v>
      </c>
      <c r="B3306" s="1026" t="s">
        <v>8636</v>
      </c>
      <c r="C3306" s="1025" t="s">
        <v>7</v>
      </c>
      <c r="D3306" s="577">
        <f t="shared" si="51"/>
        <v>34.94</v>
      </c>
      <c r="G3306" s="1027">
        <v>34.53</v>
      </c>
      <c r="J3306" s="570" t="s">
        <v>5368</v>
      </c>
      <c r="K3306" s="645">
        <f>IFERROR(VLOOKUP(J3306,REAJUSTE!A:Y,25,FALSE),"")</f>
        <v>1.012</v>
      </c>
    </row>
    <row r="3307" spans="1:11" ht="27" x14ac:dyDescent="0.25">
      <c r="A3307" s="1025">
        <v>2003975</v>
      </c>
      <c r="B3307" s="1026" t="s">
        <v>8637</v>
      </c>
      <c r="C3307" s="1025" t="s">
        <v>7</v>
      </c>
      <c r="D3307" s="577">
        <f t="shared" si="51"/>
        <v>60.11</v>
      </c>
      <c r="G3307" s="1027">
        <v>59.4</v>
      </c>
      <c r="J3307" s="570" t="s">
        <v>5368</v>
      </c>
      <c r="K3307" s="645">
        <f>IFERROR(VLOOKUP(J3307,REAJUSTE!A:Y,25,FALSE),"")</f>
        <v>1.012</v>
      </c>
    </row>
    <row r="3308" spans="1:11" ht="27" x14ac:dyDescent="0.25">
      <c r="A3308" s="1025">
        <v>2003976</v>
      </c>
      <c r="B3308" s="1026" t="s">
        <v>8638</v>
      </c>
      <c r="C3308" s="1025" t="s">
        <v>7</v>
      </c>
      <c r="D3308" s="577">
        <f t="shared" si="51"/>
        <v>44.21</v>
      </c>
      <c r="G3308" s="1027">
        <v>43.69</v>
      </c>
      <c r="J3308" s="570" t="s">
        <v>5368</v>
      </c>
      <c r="K3308" s="645">
        <f>IFERROR(VLOOKUP(J3308,REAJUSTE!A:Y,25,FALSE),"")</f>
        <v>1.012</v>
      </c>
    </row>
    <row r="3309" spans="1:11" ht="18" x14ac:dyDescent="0.25">
      <c r="A3309" s="1025">
        <v>2003351</v>
      </c>
      <c r="B3309" s="1026" t="s">
        <v>8639</v>
      </c>
      <c r="C3309" s="1025" t="s">
        <v>7</v>
      </c>
      <c r="D3309" s="577">
        <f t="shared" si="51"/>
        <v>67.88</v>
      </c>
      <c r="G3309" s="1027">
        <v>67.08</v>
      </c>
      <c r="J3309" s="570" t="s">
        <v>5368</v>
      </c>
      <c r="K3309" s="645">
        <f>IFERROR(VLOOKUP(J3309,REAJUSTE!A:Y,25,FALSE),"")</f>
        <v>1.012</v>
      </c>
    </row>
    <row r="3310" spans="1:11" ht="18" x14ac:dyDescent="0.25">
      <c r="A3310" s="1025">
        <v>2003350</v>
      </c>
      <c r="B3310" s="1026" t="s">
        <v>8640</v>
      </c>
      <c r="C3310" s="1025" t="s">
        <v>7</v>
      </c>
      <c r="D3310" s="577">
        <f t="shared" si="51"/>
        <v>46.65</v>
      </c>
      <c r="G3310" s="1027">
        <v>46.1</v>
      </c>
      <c r="J3310" s="570" t="s">
        <v>5368</v>
      </c>
      <c r="K3310" s="645">
        <f>IFERROR(VLOOKUP(J3310,REAJUSTE!A:Y,25,FALSE),"")</f>
        <v>1.012</v>
      </c>
    </row>
    <row r="3311" spans="1:11" ht="27" x14ac:dyDescent="0.25">
      <c r="A3311" s="1025">
        <v>2003977</v>
      </c>
      <c r="B3311" s="1026" t="s">
        <v>8641</v>
      </c>
      <c r="C3311" s="1025" t="s">
        <v>7</v>
      </c>
      <c r="D3311" s="577">
        <f t="shared" si="51"/>
        <v>80.53</v>
      </c>
      <c r="G3311" s="1027">
        <v>79.58</v>
      </c>
      <c r="J3311" s="570" t="s">
        <v>5368</v>
      </c>
      <c r="K3311" s="645">
        <f>IFERROR(VLOOKUP(J3311,REAJUSTE!A:Y,25,FALSE),"")</f>
        <v>1.012</v>
      </c>
    </row>
    <row r="3312" spans="1:11" ht="27" x14ac:dyDescent="0.25">
      <c r="A3312" s="1025">
        <v>2003978</v>
      </c>
      <c r="B3312" s="1026" t="s">
        <v>8642</v>
      </c>
      <c r="C3312" s="1025" t="s">
        <v>7</v>
      </c>
      <c r="D3312" s="577">
        <f t="shared" si="51"/>
        <v>59.23</v>
      </c>
      <c r="G3312" s="1027">
        <v>58.53</v>
      </c>
      <c r="J3312" s="570" t="s">
        <v>5368</v>
      </c>
      <c r="K3312" s="645">
        <f>IFERROR(VLOOKUP(J3312,REAJUSTE!A:Y,25,FALSE),"")</f>
        <v>1.012</v>
      </c>
    </row>
    <row r="3313" spans="1:11" ht="18" x14ac:dyDescent="0.25">
      <c r="A3313" s="1025">
        <v>2003291</v>
      </c>
      <c r="B3313" s="1026" t="s">
        <v>8643</v>
      </c>
      <c r="C3313" s="1025" t="s">
        <v>7</v>
      </c>
      <c r="D3313" s="577">
        <f t="shared" si="51"/>
        <v>10.8</v>
      </c>
      <c r="G3313" s="1027">
        <v>10.68</v>
      </c>
      <c r="J3313" s="570" t="s">
        <v>5368</v>
      </c>
      <c r="K3313" s="645">
        <f>IFERROR(VLOOKUP(J3313,REAJUSTE!A:Y,25,FALSE),"")</f>
        <v>1.012</v>
      </c>
    </row>
    <row r="3314" spans="1:11" ht="18" x14ac:dyDescent="0.25">
      <c r="A3314" s="1025">
        <v>2003292</v>
      </c>
      <c r="B3314" s="1026" t="s">
        <v>8644</v>
      </c>
      <c r="C3314" s="1025" t="s">
        <v>7</v>
      </c>
      <c r="D3314" s="577">
        <f t="shared" si="51"/>
        <v>15.12</v>
      </c>
      <c r="G3314" s="1027">
        <v>14.95</v>
      </c>
      <c r="J3314" s="570" t="s">
        <v>5368</v>
      </c>
      <c r="K3314" s="645">
        <f>IFERROR(VLOOKUP(J3314,REAJUSTE!A:Y,25,FALSE),"")</f>
        <v>1.012</v>
      </c>
    </row>
    <row r="3315" spans="1:11" ht="18" x14ac:dyDescent="0.25">
      <c r="A3315" s="1025">
        <v>2003293</v>
      </c>
      <c r="B3315" s="1026" t="s">
        <v>8645</v>
      </c>
      <c r="C3315" s="1025" t="s">
        <v>7</v>
      </c>
      <c r="D3315" s="577">
        <f t="shared" si="51"/>
        <v>19.920000000000002</v>
      </c>
      <c r="G3315" s="1027">
        <v>19.690000000000001</v>
      </c>
      <c r="J3315" s="570" t="s">
        <v>5368</v>
      </c>
      <c r="K3315" s="645">
        <f>IFERROR(VLOOKUP(J3315,REAJUSTE!A:Y,25,FALSE),"")</f>
        <v>1.012</v>
      </c>
    </row>
    <row r="3316" spans="1:11" ht="18" x14ac:dyDescent="0.25">
      <c r="A3316" s="1025">
        <v>2003294</v>
      </c>
      <c r="B3316" s="1026" t="s">
        <v>8646</v>
      </c>
      <c r="C3316" s="1025" t="s">
        <v>7</v>
      </c>
      <c r="D3316" s="577">
        <f t="shared" si="51"/>
        <v>29.88</v>
      </c>
      <c r="G3316" s="1027">
        <v>29.53</v>
      </c>
      <c r="J3316" s="570" t="s">
        <v>5368</v>
      </c>
      <c r="K3316" s="645">
        <f>IFERROR(VLOOKUP(J3316,REAJUSTE!A:Y,25,FALSE),"")</f>
        <v>1.012</v>
      </c>
    </row>
    <row r="3317" spans="1:11" ht="18" x14ac:dyDescent="0.25">
      <c r="A3317" s="1025">
        <v>2003257</v>
      </c>
      <c r="B3317" s="1026" t="s">
        <v>8647</v>
      </c>
      <c r="C3317" s="1025" t="s">
        <v>7</v>
      </c>
      <c r="D3317" s="577">
        <f t="shared" si="51"/>
        <v>55.73</v>
      </c>
      <c r="G3317" s="1027">
        <v>55.07</v>
      </c>
      <c r="J3317" s="570" t="s">
        <v>5368</v>
      </c>
      <c r="K3317" s="645">
        <f>IFERROR(VLOOKUP(J3317,REAJUSTE!A:Y,25,FALSE),"")</f>
        <v>1.012</v>
      </c>
    </row>
    <row r="3318" spans="1:11" ht="18" x14ac:dyDescent="0.25">
      <c r="A3318" s="1025">
        <v>2003258</v>
      </c>
      <c r="B3318" s="1026" t="s">
        <v>8648</v>
      </c>
      <c r="C3318" s="1025" t="s">
        <v>7</v>
      </c>
      <c r="D3318" s="577">
        <f t="shared" si="51"/>
        <v>41.5</v>
      </c>
      <c r="G3318" s="1027">
        <v>41.01</v>
      </c>
      <c r="J3318" s="570" t="s">
        <v>5368</v>
      </c>
      <c r="K3318" s="645">
        <f>IFERROR(VLOOKUP(J3318,REAJUSTE!A:Y,25,FALSE),"")</f>
        <v>1.012</v>
      </c>
    </row>
    <row r="3319" spans="1:11" ht="27" x14ac:dyDescent="0.25">
      <c r="A3319" s="1025">
        <v>2003259</v>
      </c>
      <c r="B3319" s="1026" t="s">
        <v>8649</v>
      </c>
      <c r="C3319" s="1025" t="s">
        <v>7</v>
      </c>
      <c r="D3319" s="577">
        <f t="shared" si="51"/>
        <v>64.31</v>
      </c>
      <c r="G3319" s="1027">
        <v>63.55</v>
      </c>
      <c r="J3319" s="570" t="s">
        <v>5368</v>
      </c>
      <c r="K3319" s="645">
        <f>IFERROR(VLOOKUP(J3319,REAJUSTE!A:Y,25,FALSE),"")</f>
        <v>1.012</v>
      </c>
    </row>
    <row r="3320" spans="1:11" ht="27" x14ac:dyDescent="0.25">
      <c r="A3320" s="1025">
        <v>2003260</v>
      </c>
      <c r="B3320" s="1026" t="s">
        <v>8650</v>
      </c>
      <c r="C3320" s="1025" t="s">
        <v>7</v>
      </c>
      <c r="D3320" s="577">
        <f t="shared" si="51"/>
        <v>50.04</v>
      </c>
      <c r="G3320" s="1027">
        <v>49.45</v>
      </c>
      <c r="J3320" s="570" t="s">
        <v>5368</v>
      </c>
      <c r="K3320" s="645">
        <f>IFERROR(VLOOKUP(J3320,REAJUSTE!A:Y,25,FALSE),"")</f>
        <v>1.012</v>
      </c>
    </row>
    <row r="3321" spans="1:11" ht="18" x14ac:dyDescent="0.25">
      <c r="A3321" s="1025">
        <v>2003281</v>
      </c>
      <c r="B3321" s="1026" t="s">
        <v>8651</v>
      </c>
      <c r="C3321" s="1025" t="s">
        <v>7</v>
      </c>
      <c r="D3321" s="577">
        <f t="shared" si="51"/>
        <v>55.64</v>
      </c>
      <c r="G3321" s="1027">
        <v>54.99</v>
      </c>
      <c r="J3321" s="570" t="s">
        <v>5368</v>
      </c>
      <c r="K3321" s="645">
        <f>IFERROR(VLOOKUP(J3321,REAJUSTE!A:Y,25,FALSE),"")</f>
        <v>1.012</v>
      </c>
    </row>
    <row r="3322" spans="1:11" ht="18" x14ac:dyDescent="0.25">
      <c r="A3322" s="1025">
        <v>2003282</v>
      </c>
      <c r="B3322" s="1026" t="s">
        <v>8652</v>
      </c>
      <c r="C3322" s="1025" t="s">
        <v>7</v>
      </c>
      <c r="D3322" s="577">
        <f t="shared" si="51"/>
        <v>41.08</v>
      </c>
      <c r="G3322" s="1027">
        <v>40.6</v>
      </c>
      <c r="J3322" s="570" t="s">
        <v>5368</v>
      </c>
      <c r="K3322" s="645">
        <f>IFERROR(VLOOKUP(J3322,REAJUSTE!A:Y,25,FALSE),"")</f>
        <v>1.012</v>
      </c>
    </row>
    <row r="3323" spans="1:11" ht="27" x14ac:dyDescent="0.25">
      <c r="A3323" s="1025">
        <v>2003283</v>
      </c>
      <c r="B3323" s="1026" t="s">
        <v>8653</v>
      </c>
      <c r="C3323" s="1025" t="s">
        <v>7</v>
      </c>
      <c r="D3323" s="577">
        <f t="shared" si="51"/>
        <v>64.44</v>
      </c>
      <c r="G3323" s="1027">
        <v>63.68</v>
      </c>
      <c r="J3323" s="570" t="s">
        <v>5368</v>
      </c>
      <c r="K3323" s="645">
        <f>IFERROR(VLOOKUP(J3323,REAJUSTE!A:Y,25,FALSE),"")</f>
        <v>1.012</v>
      </c>
    </row>
    <row r="3324" spans="1:11" ht="27" x14ac:dyDescent="0.25">
      <c r="A3324" s="1025">
        <v>2003284</v>
      </c>
      <c r="B3324" s="1026" t="s">
        <v>8654</v>
      </c>
      <c r="C3324" s="1025" t="s">
        <v>7</v>
      </c>
      <c r="D3324" s="577">
        <f t="shared" si="51"/>
        <v>49.84</v>
      </c>
      <c r="G3324" s="1027">
        <v>49.25</v>
      </c>
      <c r="J3324" s="570" t="s">
        <v>5368</v>
      </c>
      <c r="K3324" s="645">
        <f>IFERROR(VLOOKUP(J3324,REAJUSTE!A:Y,25,FALSE),"")</f>
        <v>1.012</v>
      </c>
    </row>
    <row r="3325" spans="1:11" ht="18" x14ac:dyDescent="0.25">
      <c r="A3325" s="1025">
        <v>2003327</v>
      </c>
      <c r="B3325" s="1026" t="s">
        <v>8655</v>
      </c>
      <c r="C3325" s="1025" t="s">
        <v>7</v>
      </c>
      <c r="D3325" s="577">
        <f t="shared" si="51"/>
        <v>63.26</v>
      </c>
      <c r="G3325" s="1027">
        <v>62.51</v>
      </c>
      <c r="J3325" s="570" t="s">
        <v>5368</v>
      </c>
      <c r="K3325" s="645">
        <f>IFERROR(VLOOKUP(J3325,REAJUSTE!A:Y,25,FALSE),"")</f>
        <v>1.012</v>
      </c>
    </row>
    <row r="3326" spans="1:11" ht="18" x14ac:dyDescent="0.25">
      <c r="A3326" s="1025">
        <v>2003326</v>
      </c>
      <c r="B3326" s="1026" t="s">
        <v>8656</v>
      </c>
      <c r="C3326" s="1025" t="s">
        <v>7</v>
      </c>
      <c r="D3326" s="577">
        <f t="shared" si="51"/>
        <v>46.75</v>
      </c>
      <c r="G3326" s="1027">
        <v>46.2</v>
      </c>
      <c r="J3326" s="570" t="s">
        <v>5368</v>
      </c>
      <c r="K3326" s="645">
        <f>IFERROR(VLOOKUP(J3326,REAJUSTE!A:Y,25,FALSE),"")</f>
        <v>1.012</v>
      </c>
    </row>
    <row r="3327" spans="1:11" ht="27" x14ac:dyDescent="0.25">
      <c r="A3327" s="1025">
        <v>2003963</v>
      </c>
      <c r="B3327" s="1026" t="s">
        <v>8657</v>
      </c>
      <c r="C3327" s="1025" t="s">
        <v>7</v>
      </c>
      <c r="D3327" s="577">
        <f t="shared" si="51"/>
        <v>73.239999999999995</v>
      </c>
      <c r="G3327" s="1027">
        <v>72.38</v>
      </c>
      <c r="J3327" s="570" t="s">
        <v>5368</v>
      </c>
      <c r="K3327" s="645">
        <f>IFERROR(VLOOKUP(J3327,REAJUSTE!A:Y,25,FALSE),"")</f>
        <v>1.012</v>
      </c>
    </row>
    <row r="3328" spans="1:11" ht="27" x14ac:dyDescent="0.25">
      <c r="A3328" s="1025">
        <v>2003964</v>
      </c>
      <c r="B3328" s="1026" t="s">
        <v>8658</v>
      </c>
      <c r="C3328" s="1025" t="s">
        <v>7</v>
      </c>
      <c r="D3328" s="577">
        <f t="shared" si="51"/>
        <v>56.69</v>
      </c>
      <c r="G3328" s="1027">
        <v>56.02</v>
      </c>
      <c r="J3328" s="570" t="s">
        <v>5368</v>
      </c>
      <c r="K3328" s="645">
        <f>IFERROR(VLOOKUP(J3328,REAJUSTE!A:Y,25,FALSE),"")</f>
        <v>1.012</v>
      </c>
    </row>
    <row r="3329" spans="1:11" ht="18" x14ac:dyDescent="0.25">
      <c r="A3329" s="1025">
        <v>2003319</v>
      </c>
      <c r="B3329" s="1026" t="s">
        <v>8659</v>
      </c>
      <c r="C3329" s="1025" t="s">
        <v>7</v>
      </c>
      <c r="D3329" s="577">
        <f t="shared" si="51"/>
        <v>67.48</v>
      </c>
      <c r="G3329" s="1027">
        <v>66.680000000000007</v>
      </c>
      <c r="J3329" s="570" t="s">
        <v>5368</v>
      </c>
      <c r="K3329" s="645">
        <f>IFERROR(VLOOKUP(J3329,REAJUSTE!A:Y,25,FALSE),"")</f>
        <v>1.012</v>
      </c>
    </row>
    <row r="3330" spans="1:11" ht="18" x14ac:dyDescent="0.25">
      <c r="A3330" s="1025">
        <v>2003318</v>
      </c>
      <c r="B3330" s="1026" t="s">
        <v>8660</v>
      </c>
      <c r="C3330" s="1025" t="s">
        <v>7</v>
      </c>
      <c r="D3330" s="577">
        <f t="shared" si="51"/>
        <v>49.92</v>
      </c>
      <c r="G3330" s="1027">
        <v>49.33</v>
      </c>
      <c r="J3330" s="570" t="s">
        <v>5368</v>
      </c>
      <c r="K3330" s="645">
        <f>IFERROR(VLOOKUP(J3330,REAJUSTE!A:Y,25,FALSE),"")</f>
        <v>1.012</v>
      </c>
    </row>
    <row r="3331" spans="1:11" ht="27" x14ac:dyDescent="0.25">
      <c r="A3331" s="1025">
        <v>2003955</v>
      </c>
      <c r="B3331" s="1026" t="s">
        <v>8661</v>
      </c>
      <c r="C3331" s="1025" t="s">
        <v>7</v>
      </c>
      <c r="D3331" s="577">
        <f t="shared" si="51"/>
        <v>78.13</v>
      </c>
      <c r="G3331" s="1027">
        <v>77.209999999999994</v>
      </c>
      <c r="J3331" s="570" t="s">
        <v>5368</v>
      </c>
      <c r="K3331" s="645">
        <f>IFERROR(VLOOKUP(J3331,REAJUSTE!A:Y,25,FALSE),"")</f>
        <v>1.012</v>
      </c>
    </row>
    <row r="3332" spans="1:11" ht="27" x14ac:dyDescent="0.25">
      <c r="A3332" s="1025">
        <v>2003956</v>
      </c>
      <c r="B3332" s="1026" t="s">
        <v>8662</v>
      </c>
      <c r="C3332" s="1025" t="s">
        <v>7</v>
      </c>
      <c r="D3332" s="577">
        <f t="shared" si="51"/>
        <v>60.51</v>
      </c>
      <c r="G3332" s="1027">
        <v>59.8</v>
      </c>
      <c r="J3332" s="570" t="s">
        <v>5368</v>
      </c>
      <c r="K3332" s="645">
        <f>IFERROR(VLOOKUP(J3332,REAJUSTE!A:Y,25,FALSE),"")</f>
        <v>1.012</v>
      </c>
    </row>
    <row r="3333" spans="1:11" ht="18" x14ac:dyDescent="0.25">
      <c r="A3333" s="1025">
        <v>2003277</v>
      </c>
      <c r="B3333" s="1026" t="s">
        <v>8663</v>
      </c>
      <c r="C3333" s="1025" t="s">
        <v>7</v>
      </c>
      <c r="D3333" s="577">
        <f t="shared" si="51"/>
        <v>69.48</v>
      </c>
      <c r="G3333" s="1027">
        <v>68.66</v>
      </c>
      <c r="J3333" s="570" t="s">
        <v>5368</v>
      </c>
      <c r="K3333" s="645">
        <f>IFERROR(VLOOKUP(J3333,REAJUSTE!A:Y,25,FALSE),"")</f>
        <v>1.012</v>
      </c>
    </row>
    <row r="3334" spans="1:11" ht="18" x14ac:dyDescent="0.25">
      <c r="A3334" s="1025">
        <v>2003278</v>
      </c>
      <c r="B3334" s="1026" t="s">
        <v>8664</v>
      </c>
      <c r="C3334" s="1025" t="s">
        <v>7</v>
      </c>
      <c r="D3334" s="577">
        <f t="shared" si="51"/>
        <v>51.41</v>
      </c>
      <c r="G3334" s="1027">
        <v>50.81</v>
      </c>
      <c r="J3334" s="570" t="s">
        <v>5368</v>
      </c>
      <c r="K3334" s="645">
        <f>IFERROR(VLOOKUP(J3334,REAJUSTE!A:Y,25,FALSE),"")</f>
        <v>1.012</v>
      </c>
    </row>
    <row r="3335" spans="1:11" ht="27" x14ac:dyDescent="0.25">
      <c r="A3335" s="1025">
        <v>2003279</v>
      </c>
      <c r="B3335" s="1026" t="s">
        <v>8665</v>
      </c>
      <c r="C3335" s="1025" t="s">
        <v>7</v>
      </c>
      <c r="D3335" s="577">
        <f t="shared" si="51"/>
        <v>80.44</v>
      </c>
      <c r="G3335" s="1027">
        <v>79.489999999999995</v>
      </c>
      <c r="J3335" s="570" t="s">
        <v>5368</v>
      </c>
      <c r="K3335" s="645">
        <f>IFERROR(VLOOKUP(J3335,REAJUSTE!A:Y,25,FALSE),"")</f>
        <v>1.012</v>
      </c>
    </row>
    <row r="3336" spans="1:11" ht="27" x14ac:dyDescent="0.25">
      <c r="A3336" s="1025">
        <v>2003280</v>
      </c>
      <c r="B3336" s="1026" t="s">
        <v>8666</v>
      </c>
      <c r="C3336" s="1025" t="s">
        <v>7</v>
      </c>
      <c r="D3336" s="577">
        <f t="shared" si="51"/>
        <v>62.32</v>
      </c>
      <c r="G3336" s="1027">
        <v>61.59</v>
      </c>
      <c r="J3336" s="570" t="s">
        <v>5368</v>
      </c>
      <c r="K3336" s="645">
        <f>IFERROR(VLOOKUP(J3336,REAJUSTE!A:Y,25,FALSE),"")</f>
        <v>1.012</v>
      </c>
    </row>
    <row r="3337" spans="1:11" ht="18" x14ac:dyDescent="0.25">
      <c r="A3337" s="1025">
        <v>2003253</v>
      </c>
      <c r="B3337" s="1026" t="s">
        <v>8667</v>
      </c>
      <c r="C3337" s="1025" t="s">
        <v>7</v>
      </c>
      <c r="D3337" s="577">
        <f t="shared" si="51"/>
        <v>79.260000000000005</v>
      </c>
      <c r="G3337" s="1027">
        <v>78.33</v>
      </c>
      <c r="J3337" s="570" t="s">
        <v>5368</v>
      </c>
      <c r="K3337" s="645">
        <f>IFERROR(VLOOKUP(J3337,REAJUSTE!A:Y,25,FALSE),"")</f>
        <v>1.012</v>
      </c>
    </row>
    <row r="3338" spans="1:11" ht="18" x14ac:dyDescent="0.25">
      <c r="A3338" s="1025">
        <v>2003254</v>
      </c>
      <c r="B3338" s="1026" t="s">
        <v>8668</v>
      </c>
      <c r="C3338" s="1025" t="s">
        <v>7</v>
      </c>
      <c r="D3338" s="577">
        <f t="shared" ref="D3338:D3401" si="52">TRUNC(G3338*K3338,2)</f>
        <v>58.37</v>
      </c>
      <c r="G3338" s="1027">
        <v>57.68</v>
      </c>
      <c r="J3338" s="570" t="s">
        <v>5368</v>
      </c>
      <c r="K3338" s="645">
        <f>IFERROR(VLOOKUP(J3338,REAJUSTE!A:Y,25,FALSE),"")</f>
        <v>1.012</v>
      </c>
    </row>
    <row r="3339" spans="1:11" ht="27" x14ac:dyDescent="0.25">
      <c r="A3339" s="1025">
        <v>2003255</v>
      </c>
      <c r="B3339" s="1026" t="s">
        <v>8669</v>
      </c>
      <c r="C3339" s="1025" t="s">
        <v>7</v>
      </c>
      <c r="D3339" s="577">
        <f t="shared" si="52"/>
        <v>91.97</v>
      </c>
      <c r="G3339" s="1027">
        <v>90.88</v>
      </c>
      <c r="J3339" s="570" t="s">
        <v>5368</v>
      </c>
      <c r="K3339" s="645">
        <f>IFERROR(VLOOKUP(J3339,REAJUSTE!A:Y,25,FALSE),"")</f>
        <v>1.012</v>
      </c>
    </row>
    <row r="3340" spans="1:11" ht="27" x14ac:dyDescent="0.25">
      <c r="A3340" s="1025">
        <v>2003256</v>
      </c>
      <c r="B3340" s="1026" t="s">
        <v>8670</v>
      </c>
      <c r="C3340" s="1025" t="s">
        <v>7</v>
      </c>
      <c r="D3340" s="577">
        <f t="shared" si="52"/>
        <v>71.02</v>
      </c>
      <c r="G3340" s="1027">
        <v>70.180000000000007</v>
      </c>
      <c r="J3340" s="570" t="s">
        <v>5368</v>
      </c>
      <c r="K3340" s="645">
        <f>IFERROR(VLOOKUP(J3340,REAJUSTE!A:Y,25,FALSE),"")</f>
        <v>1.012</v>
      </c>
    </row>
    <row r="3341" spans="1:11" ht="18" x14ac:dyDescent="0.25">
      <c r="A3341" s="1025">
        <v>2003273</v>
      </c>
      <c r="B3341" s="1026" t="s">
        <v>8671</v>
      </c>
      <c r="C3341" s="1025" t="s">
        <v>7</v>
      </c>
      <c r="D3341" s="577">
        <f t="shared" si="52"/>
        <v>81.38</v>
      </c>
      <c r="G3341" s="1027">
        <v>80.42</v>
      </c>
      <c r="J3341" s="570" t="s">
        <v>5368</v>
      </c>
      <c r="K3341" s="645">
        <f>IFERROR(VLOOKUP(J3341,REAJUSTE!A:Y,25,FALSE),"")</f>
        <v>1.012</v>
      </c>
    </row>
    <row r="3342" spans="1:11" ht="18" x14ac:dyDescent="0.25">
      <c r="A3342" s="1025">
        <v>2003274</v>
      </c>
      <c r="B3342" s="1026" t="s">
        <v>8672</v>
      </c>
      <c r="C3342" s="1025" t="s">
        <v>7</v>
      </c>
      <c r="D3342" s="577">
        <f t="shared" si="52"/>
        <v>59.95</v>
      </c>
      <c r="G3342" s="1027">
        <v>59.24</v>
      </c>
      <c r="J3342" s="570" t="s">
        <v>5368</v>
      </c>
      <c r="K3342" s="645">
        <f>IFERROR(VLOOKUP(J3342,REAJUSTE!A:Y,25,FALSE),"")</f>
        <v>1.012</v>
      </c>
    </row>
    <row r="3343" spans="1:11" ht="27" x14ac:dyDescent="0.25">
      <c r="A3343" s="1025">
        <v>2003275</v>
      </c>
      <c r="B3343" s="1026" t="s">
        <v>8673</v>
      </c>
      <c r="C3343" s="1025" t="s">
        <v>7</v>
      </c>
      <c r="D3343" s="577">
        <f t="shared" si="52"/>
        <v>94.42</v>
      </c>
      <c r="G3343" s="1027">
        <v>93.31</v>
      </c>
      <c r="J3343" s="570" t="s">
        <v>5368</v>
      </c>
      <c r="K3343" s="645">
        <f>IFERROR(VLOOKUP(J3343,REAJUSTE!A:Y,25,FALSE),"")</f>
        <v>1.012</v>
      </c>
    </row>
    <row r="3344" spans="1:11" ht="27" x14ac:dyDescent="0.25">
      <c r="A3344" s="1025">
        <v>2003276</v>
      </c>
      <c r="B3344" s="1026" t="s">
        <v>8674</v>
      </c>
      <c r="C3344" s="1025" t="s">
        <v>7</v>
      </c>
      <c r="D3344" s="577">
        <f t="shared" si="52"/>
        <v>72.930000000000007</v>
      </c>
      <c r="G3344" s="1027">
        <v>72.069999999999993</v>
      </c>
      <c r="J3344" s="570" t="s">
        <v>5368</v>
      </c>
      <c r="K3344" s="645">
        <f>IFERROR(VLOOKUP(J3344,REAJUSTE!A:Y,25,FALSE),"")</f>
        <v>1.012</v>
      </c>
    </row>
    <row r="3345" spans="1:11" ht="18" x14ac:dyDescent="0.25">
      <c r="A3345" s="1025">
        <v>2003269</v>
      </c>
      <c r="B3345" s="1026" t="s">
        <v>8675</v>
      </c>
      <c r="C3345" s="1025" t="s">
        <v>7</v>
      </c>
      <c r="D3345" s="577">
        <f t="shared" si="52"/>
        <v>43.12</v>
      </c>
      <c r="G3345" s="1027">
        <v>42.61</v>
      </c>
      <c r="J3345" s="570" t="s">
        <v>5368</v>
      </c>
      <c r="K3345" s="645">
        <f>IFERROR(VLOOKUP(J3345,REAJUSTE!A:Y,25,FALSE),"")</f>
        <v>1.012</v>
      </c>
    </row>
    <row r="3346" spans="1:11" ht="18" x14ac:dyDescent="0.25">
      <c r="A3346" s="1025">
        <v>2003270</v>
      </c>
      <c r="B3346" s="1026" t="s">
        <v>8676</v>
      </c>
      <c r="C3346" s="1025" t="s">
        <v>7</v>
      </c>
      <c r="D3346" s="577">
        <f t="shared" si="52"/>
        <v>32.159999999999997</v>
      </c>
      <c r="G3346" s="1027">
        <v>31.78</v>
      </c>
      <c r="J3346" s="570" t="s">
        <v>5368</v>
      </c>
      <c r="K3346" s="645">
        <f>IFERROR(VLOOKUP(J3346,REAJUSTE!A:Y,25,FALSE),"")</f>
        <v>1.012</v>
      </c>
    </row>
    <row r="3347" spans="1:11" ht="27" x14ac:dyDescent="0.25">
      <c r="A3347" s="1025">
        <v>2003271</v>
      </c>
      <c r="B3347" s="1026" t="s">
        <v>8677</v>
      </c>
      <c r="C3347" s="1025" t="s">
        <v>7</v>
      </c>
      <c r="D3347" s="577">
        <f t="shared" si="52"/>
        <v>49.67</v>
      </c>
      <c r="G3347" s="1027">
        <v>49.09</v>
      </c>
      <c r="J3347" s="570" t="s">
        <v>5368</v>
      </c>
      <c r="K3347" s="645">
        <f>IFERROR(VLOOKUP(J3347,REAJUSTE!A:Y,25,FALSE),"")</f>
        <v>1.012</v>
      </c>
    </row>
    <row r="3348" spans="1:11" ht="27" x14ac:dyDescent="0.25">
      <c r="A3348" s="1025">
        <v>2003272</v>
      </c>
      <c r="B3348" s="1026" t="s">
        <v>8678</v>
      </c>
      <c r="C3348" s="1025" t="s">
        <v>7</v>
      </c>
      <c r="D3348" s="577">
        <f t="shared" si="52"/>
        <v>38.69</v>
      </c>
      <c r="G3348" s="1027">
        <v>38.24</v>
      </c>
      <c r="J3348" s="570" t="s">
        <v>5368</v>
      </c>
      <c r="K3348" s="645">
        <f>IFERROR(VLOOKUP(J3348,REAJUSTE!A:Y,25,FALSE),"")</f>
        <v>1.012</v>
      </c>
    </row>
    <row r="3349" spans="1:11" ht="18" x14ac:dyDescent="0.25">
      <c r="A3349" s="1025">
        <v>2003261</v>
      </c>
      <c r="B3349" s="1026" t="s">
        <v>8679</v>
      </c>
      <c r="C3349" s="1025" t="s">
        <v>7</v>
      </c>
      <c r="D3349" s="577">
        <f t="shared" si="52"/>
        <v>45.24</v>
      </c>
      <c r="G3349" s="1027">
        <v>44.71</v>
      </c>
      <c r="J3349" s="570" t="s">
        <v>5368</v>
      </c>
      <c r="K3349" s="645">
        <f>IFERROR(VLOOKUP(J3349,REAJUSTE!A:Y,25,FALSE),"")</f>
        <v>1.012</v>
      </c>
    </row>
    <row r="3350" spans="1:11" ht="18" x14ac:dyDescent="0.25">
      <c r="A3350" s="1025">
        <v>2003262</v>
      </c>
      <c r="B3350" s="1026" t="s">
        <v>8680</v>
      </c>
      <c r="C3350" s="1025" t="s">
        <v>7</v>
      </c>
      <c r="D3350" s="577">
        <f t="shared" si="52"/>
        <v>33.770000000000003</v>
      </c>
      <c r="G3350" s="1027">
        <v>33.369999999999997</v>
      </c>
      <c r="J3350" s="570" t="s">
        <v>5368</v>
      </c>
      <c r="K3350" s="645">
        <f>IFERROR(VLOOKUP(J3350,REAJUSTE!A:Y,25,FALSE),"")</f>
        <v>1.012</v>
      </c>
    </row>
    <row r="3351" spans="1:11" ht="27" x14ac:dyDescent="0.25">
      <c r="A3351" s="1025">
        <v>2003263</v>
      </c>
      <c r="B3351" s="1026" t="s">
        <v>8681</v>
      </c>
      <c r="C3351" s="1025" t="s">
        <v>7</v>
      </c>
      <c r="D3351" s="577">
        <f t="shared" si="52"/>
        <v>52.12</v>
      </c>
      <c r="G3351" s="1027">
        <v>51.51</v>
      </c>
      <c r="J3351" s="570" t="s">
        <v>5368</v>
      </c>
      <c r="K3351" s="645">
        <f>IFERROR(VLOOKUP(J3351,REAJUSTE!A:Y,25,FALSE),"")</f>
        <v>1.012</v>
      </c>
    </row>
    <row r="3352" spans="1:11" ht="27" x14ac:dyDescent="0.25">
      <c r="A3352" s="1025">
        <v>2003264</v>
      </c>
      <c r="B3352" s="1026" t="s">
        <v>8682</v>
      </c>
      <c r="C3352" s="1025" t="s">
        <v>7</v>
      </c>
      <c r="D3352" s="577">
        <f t="shared" si="52"/>
        <v>40.619999999999997</v>
      </c>
      <c r="G3352" s="1027">
        <v>40.14</v>
      </c>
      <c r="J3352" s="570" t="s">
        <v>5368</v>
      </c>
      <c r="K3352" s="645">
        <f>IFERROR(VLOOKUP(J3352,REAJUSTE!A:Y,25,FALSE),"")</f>
        <v>1.012</v>
      </c>
    </row>
    <row r="3353" spans="1:11" ht="18" x14ac:dyDescent="0.25">
      <c r="A3353" s="1025">
        <v>2003285</v>
      </c>
      <c r="B3353" s="1026" t="s">
        <v>8683</v>
      </c>
      <c r="C3353" s="1025" t="s">
        <v>7</v>
      </c>
      <c r="D3353" s="577">
        <f t="shared" si="52"/>
        <v>46.73</v>
      </c>
      <c r="G3353" s="1027">
        <v>46.18</v>
      </c>
      <c r="J3353" s="570" t="s">
        <v>5368</v>
      </c>
      <c r="K3353" s="645">
        <f>IFERROR(VLOOKUP(J3353,REAJUSTE!A:Y,25,FALSE),"")</f>
        <v>1.012</v>
      </c>
    </row>
    <row r="3354" spans="1:11" ht="18" x14ac:dyDescent="0.25">
      <c r="A3354" s="1025">
        <v>2003286</v>
      </c>
      <c r="B3354" s="1026" t="s">
        <v>8684</v>
      </c>
      <c r="C3354" s="1025" t="s">
        <v>7</v>
      </c>
      <c r="D3354" s="577">
        <f t="shared" si="52"/>
        <v>34.909999999999997</v>
      </c>
      <c r="G3354" s="1027">
        <v>34.5</v>
      </c>
      <c r="J3354" s="570" t="s">
        <v>5368</v>
      </c>
      <c r="K3354" s="645">
        <f>IFERROR(VLOOKUP(J3354,REAJUSTE!A:Y,25,FALSE),"")</f>
        <v>1.012</v>
      </c>
    </row>
    <row r="3355" spans="1:11" ht="27" x14ac:dyDescent="0.25">
      <c r="A3355" s="1025">
        <v>2003287</v>
      </c>
      <c r="B3355" s="1026" t="s">
        <v>8685</v>
      </c>
      <c r="C3355" s="1025" t="s">
        <v>7</v>
      </c>
      <c r="D3355" s="577">
        <f t="shared" si="52"/>
        <v>53.83</v>
      </c>
      <c r="G3355" s="1027">
        <v>53.2</v>
      </c>
      <c r="J3355" s="570" t="s">
        <v>5368</v>
      </c>
      <c r="K3355" s="645">
        <f>IFERROR(VLOOKUP(J3355,REAJUSTE!A:Y,25,FALSE),"")</f>
        <v>1.012</v>
      </c>
    </row>
    <row r="3356" spans="1:11" ht="27" x14ac:dyDescent="0.25">
      <c r="A3356" s="1025">
        <v>2003288</v>
      </c>
      <c r="B3356" s="1026" t="s">
        <v>8686</v>
      </c>
      <c r="C3356" s="1025" t="s">
        <v>7</v>
      </c>
      <c r="D3356" s="577">
        <f t="shared" si="52"/>
        <v>41.97</v>
      </c>
      <c r="G3356" s="1027">
        <v>41.48</v>
      </c>
      <c r="J3356" s="570" t="s">
        <v>5368</v>
      </c>
      <c r="K3356" s="645">
        <f>IFERROR(VLOOKUP(J3356,REAJUSTE!A:Y,25,FALSE),"")</f>
        <v>1.012</v>
      </c>
    </row>
    <row r="3357" spans="1:11" ht="18" x14ac:dyDescent="0.25">
      <c r="A3357" s="1025">
        <v>2003265</v>
      </c>
      <c r="B3357" s="1026" t="s">
        <v>8687</v>
      </c>
      <c r="C3357" s="1025" t="s">
        <v>7</v>
      </c>
      <c r="D3357" s="577">
        <f t="shared" si="52"/>
        <v>52.5</v>
      </c>
      <c r="G3357" s="1027">
        <v>51.88</v>
      </c>
      <c r="J3357" s="570" t="s">
        <v>5368</v>
      </c>
      <c r="K3357" s="645">
        <f>IFERROR(VLOOKUP(J3357,REAJUSTE!A:Y,25,FALSE),"")</f>
        <v>1.012</v>
      </c>
    </row>
    <row r="3358" spans="1:11" ht="18" x14ac:dyDescent="0.25">
      <c r="A3358" s="1025">
        <v>2003266</v>
      </c>
      <c r="B3358" s="1026" t="s">
        <v>8688</v>
      </c>
      <c r="C3358" s="1025" t="s">
        <v>7</v>
      </c>
      <c r="D3358" s="577">
        <f t="shared" si="52"/>
        <v>39.06</v>
      </c>
      <c r="G3358" s="1027">
        <v>38.6</v>
      </c>
      <c r="J3358" s="570" t="s">
        <v>5368</v>
      </c>
      <c r="K3358" s="645">
        <f>IFERROR(VLOOKUP(J3358,REAJUSTE!A:Y,25,FALSE),"")</f>
        <v>1.012</v>
      </c>
    </row>
    <row r="3359" spans="1:11" ht="27" x14ac:dyDescent="0.25">
      <c r="A3359" s="1025">
        <v>2003267</v>
      </c>
      <c r="B3359" s="1026" t="s">
        <v>8689</v>
      </c>
      <c r="C3359" s="1025" t="s">
        <v>7</v>
      </c>
      <c r="D3359" s="577">
        <f t="shared" si="52"/>
        <v>60.58</v>
      </c>
      <c r="G3359" s="1027">
        <v>59.87</v>
      </c>
      <c r="J3359" s="570" t="s">
        <v>5368</v>
      </c>
      <c r="K3359" s="645">
        <f>IFERROR(VLOOKUP(J3359,REAJUSTE!A:Y,25,FALSE),"")</f>
        <v>1.012</v>
      </c>
    </row>
    <row r="3360" spans="1:11" ht="27" x14ac:dyDescent="0.25">
      <c r="A3360" s="1025">
        <v>2003268</v>
      </c>
      <c r="B3360" s="1026" t="s">
        <v>8690</v>
      </c>
      <c r="C3360" s="1025" t="s">
        <v>7</v>
      </c>
      <c r="D3360" s="577">
        <f t="shared" si="52"/>
        <v>47.11</v>
      </c>
      <c r="G3360" s="1027">
        <v>46.56</v>
      </c>
      <c r="J3360" s="570" t="s">
        <v>5368</v>
      </c>
      <c r="K3360" s="645">
        <f>IFERROR(VLOOKUP(J3360,REAJUSTE!A:Y,25,FALSE),"")</f>
        <v>1.012</v>
      </c>
    </row>
    <row r="3361" spans="1:11" ht="18" x14ac:dyDescent="0.25">
      <c r="A3361" s="1025">
        <v>2003289</v>
      </c>
      <c r="B3361" s="1026" t="s">
        <v>8691</v>
      </c>
      <c r="C3361" s="1025" t="s">
        <v>7</v>
      </c>
      <c r="D3361" s="577">
        <f t="shared" si="52"/>
        <v>18.72</v>
      </c>
      <c r="G3361" s="1027">
        <v>18.5</v>
      </c>
      <c r="J3361" s="570" t="s">
        <v>5368</v>
      </c>
      <c r="K3361" s="645">
        <f>IFERROR(VLOOKUP(J3361,REAJUSTE!A:Y,25,FALSE),"")</f>
        <v>1.012</v>
      </c>
    </row>
    <row r="3362" spans="1:11" ht="18" x14ac:dyDescent="0.25">
      <c r="A3362" s="1025">
        <v>2003338</v>
      </c>
      <c r="B3362" s="1026" t="s">
        <v>8692</v>
      </c>
      <c r="C3362" s="1025" t="s">
        <v>7</v>
      </c>
      <c r="D3362" s="577">
        <f t="shared" si="52"/>
        <v>23.49</v>
      </c>
      <c r="G3362" s="1027">
        <v>23.22</v>
      </c>
      <c r="J3362" s="570" t="s">
        <v>5368</v>
      </c>
      <c r="K3362" s="645">
        <f>IFERROR(VLOOKUP(J3362,REAJUSTE!A:Y,25,FALSE),"")</f>
        <v>1.012</v>
      </c>
    </row>
    <row r="3363" spans="1:11" ht="18" x14ac:dyDescent="0.25">
      <c r="A3363" s="1025">
        <v>2003290</v>
      </c>
      <c r="B3363" s="1026" t="s">
        <v>8693</v>
      </c>
      <c r="C3363" s="1025" t="s">
        <v>7</v>
      </c>
      <c r="D3363" s="577">
        <f t="shared" si="52"/>
        <v>15.52</v>
      </c>
      <c r="G3363" s="1027">
        <v>15.34</v>
      </c>
      <c r="J3363" s="570" t="s">
        <v>5368</v>
      </c>
      <c r="K3363" s="645">
        <f>IFERROR(VLOOKUP(J3363,REAJUSTE!A:Y,25,FALSE),"")</f>
        <v>1.012</v>
      </c>
    </row>
    <row r="3364" spans="1:11" ht="18" x14ac:dyDescent="0.25">
      <c r="A3364" s="1025">
        <v>2003300</v>
      </c>
      <c r="B3364" s="1026" t="s">
        <v>8694</v>
      </c>
      <c r="C3364" s="1025" t="s">
        <v>7</v>
      </c>
      <c r="D3364" s="577">
        <f t="shared" si="52"/>
        <v>8.01</v>
      </c>
      <c r="G3364" s="1027">
        <v>7.92</v>
      </c>
      <c r="J3364" s="570" t="s">
        <v>5368</v>
      </c>
      <c r="K3364" s="645">
        <f>IFERROR(VLOOKUP(J3364,REAJUSTE!A:Y,25,FALSE),"")</f>
        <v>1.012</v>
      </c>
    </row>
    <row r="3365" spans="1:11" ht="18" x14ac:dyDescent="0.25">
      <c r="A3365" s="1025">
        <v>2003299</v>
      </c>
      <c r="B3365" s="1026" t="s">
        <v>8695</v>
      </c>
      <c r="C3365" s="1025" t="s">
        <v>7</v>
      </c>
      <c r="D3365" s="577">
        <f t="shared" si="52"/>
        <v>10.119999999999999</v>
      </c>
      <c r="G3365" s="1027">
        <v>10</v>
      </c>
      <c r="J3365" s="570" t="s">
        <v>5368</v>
      </c>
      <c r="K3365" s="645">
        <f>IFERROR(VLOOKUP(J3365,REAJUSTE!A:Y,25,FALSE),"")</f>
        <v>1.012</v>
      </c>
    </row>
    <row r="3366" spans="1:11" ht="18" x14ac:dyDescent="0.25">
      <c r="A3366" s="1025">
        <v>2003301</v>
      </c>
      <c r="B3366" s="1026" t="s">
        <v>8696</v>
      </c>
      <c r="C3366" s="1025" t="s">
        <v>7</v>
      </c>
      <c r="D3366" s="577">
        <f t="shared" si="52"/>
        <v>7.02</v>
      </c>
      <c r="G3366" s="1027">
        <v>6.94</v>
      </c>
      <c r="J3366" s="570" t="s">
        <v>5368</v>
      </c>
      <c r="K3366" s="645">
        <f>IFERROR(VLOOKUP(J3366,REAJUSTE!A:Y,25,FALSE),"")</f>
        <v>1.012</v>
      </c>
    </row>
    <row r="3367" spans="1:11" ht="18" x14ac:dyDescent="0.25">
      <c r="A3367" s="1025">
        <v>2004513</v>
      </c>
      <c r="B3367" s="1026" t="s">
        <v>8697</v>
      </c>
      <c r="C3367" s="1025" t="s">
        <v>7</v>
      </c>
      <c r="D3367" s="577">
        <f t="shared" si="52"/>
        <v>0.12</v>
      </c>
      <c r="G3367" s="1027">
        <v>0.12</v>
      </c>
      <c r="J3367" s="570" t="s">
        <v>5368</v>
      </c>
      <c r="K3367" s="645">
        <f>IFERROR(VLOOKUP(J3367,REAJUSTE!A:Y,25,FALSE),"")</f>
        <v>1.012</v>
      </c>
    </row>
    <row r="3368" spans="1:11" ht="18" x14ac:dyDescent="0.25">
      <c r="A3368" s="1025">
        <v>2003365</v>
      </c>
      <c r="B3368" s="1026" t="s">
        <v>17566</v>
      </c>
      <c r="C3368" s="1025" t="s">
        <v>7</v>
      </c>
      <c r="D3368" s="577">
        <f t="shared" si="52"/>
        <v>1034.94</v>
      </c>
      <c r="G3368" s="1027">
        <v>1022.67</v>
      </c>
      <c r="J3368" s="570" t="s">
        <v>5368</v>
      </c>
      <c r="K3368" s="645">
        <f>IFERROR(VLOOKUP(J3368,REAJUSTE!A:Y,25,FALSE),"")</f>
        <v>1.012</v>
      </c>
    </row>
    <row r="3369" spans="1:11" ht="18" x14ac:dyDescent="0.25">
      <c r="A3369" s="1025">
        <v>2003364</v>
      </c>
      <c r="B3369" s="1026" t="s">
        <v>17567</v>
      </c>
      <c r="C3369" s="1025" t="s">
        <v>7</v>
      </c>
      <c r="D3369" s="577">
        <f t="shared" si="52"/>
        <v>883.78</v>
      </c>
      <c r="G3369" s="1027">
        <v>873.31</v>
      </c>
      <c r="J3369" s="570" t="s">
        <v>5368</v>
      </c>
      <c r="K3369" s="645">
        <f>IFERROR(VLOOKUP(J3369,REAJUSTE!A:Y,25,FALSE),"")</f>
        <v>1.012</v>
      </c>
    </row>
    <row r="3370" spans="1:11" ht="18" x14ac:dyDescent="0.25">
      <c r="A3370" s="1025">
        <v>2003097</v>
      </c>
      <c r="B3370" s="1026" t="s">
        <v>17568</v>
      </c>
      <c r="C3370" s="1025" t="s">
        <v>7</v>
      </c>
      <c r="D3370" s="577">
        <f t="shared" si="52"/>
        <v>1085.1500000000001</v>
      </c>
      <c r="G3370" s="1027">
        <v>1072.29</v>
      </c>
      <c r="J3370" s="570" t="s">
        <v>5368</v>
      </c>
      <c r="K3370" s="645">
        <f>IFERROR(VLOOKUP(J3370,REAJUSTE!A:Y,25,FALSE),"")</f>
        <v>1.012</v>
      </c>
    </row>
    <row r="3371" spans="1:11" ht="18" x14ac:dyDescent="0.25">
      <c r="A3371" s="1025">
        <v>2003098</v>
      </c>
      <c r="B3371" s="1026" t="s">
        <v>17569</v>
      </c>
      <c r="C3371" s="1025" t="s">
        <v>7</v>
      </c>
      <c r="D3371" s="577">
        <f t="shared" si="52"/>
        <v>929.84</v>
      </c>
      <c r="G3371" s="1027">
        <v>918.82</v>
      </c>
      <c r="J3371" s="570" t="s">
        <v>5368</v>
      </c>
      <c r="K3371" s="645">
        <f>IFERROR(VLOOKUP(J3371,REAJUSTE!A:Y,25,FALSE),"")</f>
        <v>1.012</v>
      </c>
    </row>
    <row r="3372" spans="1:11" ht="18" x14ac:dyDescent="0.25">
      <c r="A3372" s="1025">
        <v>2003363</v>
      </c>
      <c r="B3372" s="1026" t="s">
        <v>17570</v>
      </c>
      <c r="C3372" s="1025" t="s">
        <v>7</v>
      </c>
      <c r="D3372" s="577">
        <f t="shared" si="52"/>
        <v>1123.98</v>
      </c>
      <c r="G3372" s="1027">
        <v>1110.6600000000001</v>
      </c>
      <c r="J3372" s="570" t="s">
        <v>5368</v>
      </c>
      <c r="K3372" s="645">
        <f>IFERROR(VLOOKUP(J3372,REAJUSTE!A:Y,25,FALSE),"")</f>
        <v>1.012</v>
      </c>
    </row>
    <row r="3373" spans="1:11" ht="18" x14ac:dyDescent="0.25">
      <c r="A3373" s="1025">
        <v>2003362</v>
      </c>
      <c r="B3373" s="1026" t="s">
        <v>17571</v>
      </c>
      <c r="C3373" s="1025" t="s">
        <v>7</v>
      </c>
      <c r="D3373" s="577">
        <f t="shared" si="52"/>
        <v>968.04</v>
      </c>
      <c r="G3373" s="1027">
        <v>956.57</v>
      </c>
      <c r="J3373" s="570" t="s">
        <v>5368</v>
      </c>
      <c r="K3373" s="645">
        <f>IFERROR(VLOOKUP(J3373,REAJUSTE!A:Y,25,FALSE),"")</f>
        <v>1.012</v>
      </c>
    </row>
    <row r="3374" spans="1:11" ht="18" x14ac:dyDescent="0.25">
      <c r="A3374" s="1025">
        <v>2003099</v>
      </c>
      <c r="B3374" s="1026" t="s">
        <v>17572</v>
      </c>
      <c r="C3374" s="1025" t="s">
        <v>7</v>
      </c>
      <c r="D3374" s="577">
        <f t="shared" si="52"/>
        <v>1178.26</v>
      </c>
      <c r="G3374" s="1027">
        <v>1164.29</v>
      </c>
      <c r="J3374" s="570" t="s">
        <v>5368</v>
      </c>
      <c r="K3374" s="645">
        <f>IFERROR(VLOOKUP(J3374,REAJUSTE!A:Y,25,FALSE),"")</f>
        <v>1.012</v>
      </c>
    </row>
    <row r="3375" spans="1:11" ht="18" x14ac:dyDescent="0.25">
      <c r="A3375" s="1025">
        <v>2003100</v>
      </c>
      <c r="B3375" s="1026" t="s">
        <v>17573</v>
      </c>
      <c r="C3375" s="1025" t="s">
        <v>7</v>
      </c>
      <c r="D3375" s="577">
        <f t="shared" si="52"/>
        <v>1016.91</v>
      </c>
      <c r="G3375" s="1027">
        <v>1004.86</v>
      </c>
      <c r="J3375" s="570" t="s">
        <v>5368</v>
      </c>
      <c r="K3375" s="645">
        <f>IFERROR(VLOOKUP(J3375,REAJUSTE!A:Y,25,FALSE),"")</f>
        <v>1.012</v>
      </c>
    </row>
    <row r="3376" spans="1:11" ht="18" x14ac:dyDescent="0.25">
      <c r="A3376" s="1025">
        <v>2003361</v>
      </c>
      <c r="B3376" s="1026" t="s">
        <v>17574</v>
      </c>
      <c r="C3376" s="1025" t="s">
        <v>7</v>
      </c>
      <c r="D3376" s="577">
        <f t="shared" si="52"/>
        <v>1345.87</v>
      </c>
      <c r="G3376" s="1027">
        <v>1329.92</v>
      </c>
      <c r="J3376" s="570" t="s">
        <v>5368</v>
      </c>
      <c r="K3376" s="645">
        <f>IFERROR(VLOOKUP(J3376,REAJUSTE!A:Y,25,FALSE),"")</f>
        <v>1.012</v>
      </c>
    </row>
    <row r="3377" spans="1:11" ht="18" x14ac:dyDescent="0.25">
      <c r="A3377" s="1025">
        <v>2003360</v>
      </c>
      <c r="B3377" s="1026" t="s">
        <v>17575</v>
      </c>
      <c r="C3377" s="1025" t="s">
        <v>7</v>
      </c>
      <c r="D3377" s="577">
        <f t="shared" si="52"/>
        <v>1178.33</v>
      </c>
      <c r="G3377" s="1027">
        <v>1164.3599999999999</v>
      </c>
      <c r="J3377" s="570" t="s">
        <v>5368</v>
      </c>
      <c r="K3377" s="645">
        <f>IFERROR(VLOOKUP(J3377,REAJUSTE!A:Y,25,FALSE),"")</f>
        <v>1.012</v>
      </c>
    </row>
    <row r="3378" spans="1:11" ht="18" x14ac:dyDescent="0.25">
      <c r="A3378" s="1025">
        <v>2003101</v>
      </c>
      <c r="B3378" s="1026" t="s">
        <v>17576</v>
      </c>
      <c r="C3378" s="1025" t="s">
        <v>7</v>
      </c>
      <c r="D3378" s="577">
        <f t="shared" si="52"/>
        <v>1505.9</v>
      </c>
      <c r="G3378" s="1027">
        <v>1488.05</v>
      </c>
      <c r="J3378" s="570" t="s">
        <v>5368</v>
      </c>
      <c r="K3378" s="645">
        <f>IFERROR(VLOOKUP(J3378,REAJUSTE!A:Y,25,FALSE),"")</f>
        <v>1.012</v>
      </c>
    </row>
    <row r="3379" spans="1:11" ht="18" x14ac:dyDescent="0.25">
      <c r="A3379" s="1025">
        <v>2003102</v>
      </c>
      <c r="B3379" s="1026" t="s">
        <v>17577</v>
      </c>
      <c r="C3379" s="1025" t="s">
        <v>7</v>
      </c>
      <c r="D3379" s="577">
        <f t="shared" si="52"/>
        <v>1326.75</v>
      </c>
      <c r="G3379" s="1027">
        <v>1311.02</v>
      </c>
      <c r="J3379" s="570" t="s">
        <v>5368</v>
      </c>
      <c r="K3379" s="645">
        <f>IFERROR(VLOOKUP(J3379,REAJUSTE!A:Y,25,FALSE),"")</f>
        <v>1.012</v>
      </c>
    </row>
    <row r="3380" spans="1:11" ht="18" x14ac:dyDescent="0.25">
      <c r="A3380" s="1025">
        <v>2003869</v>
      </c>
      <c r="B3380" s="1026" t="s">
        <v>8698</v>
      </c>
      <c r="C3380" s="1025" t="s">
        <v>7</v>
      </c>
      <c r="D3380" s="577">
        <f t="shared" si="52"/>
        <v>225.15</v>
      </c>
      <c r="G3380" s="1027">
        <v>222.49</v>
      </c>
      <c r="J3380" s="570" t="s">
        <v>5368</v>
      </c>
      <c r="K3380" s="645">
        <f>IFERROR(VLOOKUP(J3380,REAJUSTE!A:Y,25,FALSE),"")</f>
        <v>1.012</v>
      </c>
    </row>
    <row r="3381" spans="1:11" ht="18" x14ac:dyDescent="0.25">
      <c r="A3381" s="1025">
        <v>2003822</v>
      </c>
      <c r="B3381" s="1026" t="s">
        <v>8699</v>
      </c>
      <c r="C3381" s="1025" t="s">
        <v>7</v>
      </c>
      <c r="D3381" s="577">
        <f t="shared" si="52"/>
        <v>292.44</v>
      </c>
      <c r="G3381" s="1027">
        <v>288.98</v>
      </c>
      <c r="J3381" s="570" t="s">
        <v>5368</v>
      </c>
      <c r="K3381" s="645">
        <f>IFERROR(VLOOKUP(J3381,REAJUSTE!A:Y,25,FALSE),"")</f>
        <v>1.012</v>
      </c>
    </row>
    <row r="3382" spans="1:11" ht="18" x14ac:dyDescent="0.25">
      <c r="A3382" s="1025">
        <v>2003826</v>
      </c>
      <c r="B3382" s="1026" t="s">
        <v>8700</v>
      </c>
      <c r="C3382" s="1025" t="s">
        <v>7</v>
      </c>
      <c r="D3382" s="577">
        <f t="shared" si="52"/>
        <v>432.79</v>
      </c>
      <c r="G3382" s="1027">
        <v>427.66</v>
      </c>
      <c r="J3382" s="570" t="s">
        <v>5368</v>
      </c>
      <c r="K3382" s="645">
        <f>IFERROR(VLOOKUP(J3382,REAJUSTE!A:Y,25,FALSE),"")</f>
        <v>1.012</v>
      </c>
    </row>
    <row r="3383" spans="1:11" ht="18" x14ac:dyDescent="0.25">
      <c r="A3383" s="1025">
        <v>2003830</v>
      </c>
      <c r="B3383" s="1026" t="s">
        <v>8701</v>
      </c>
      <c r="C3383" s="1025" t="s">
        <v>7</v>
      </c>
      <c r="D3383" s="577">
        <f t="shared" si="52"/>
        <v>590.89</v>
      </c>
      <c r="G3383" s="1027">
        <v>583.89</v>
      </c>
      <c r="J3383" s="570" t="s">
        <v>5368</v>
      </c>
      <c r="K3383" s="645">
        <f>IFERROR(VLOOKUP(J3383,REAJUSTE!A:Y,25,FALSE),"")</f>
        <v>1.012</v>
      </c>
    </row>
    <row r="3384" spans="1:11" ht="18" x14ac:dyDescent="0.25">
      <c r="A3384" s="1025">
        <v>2003834</v>
      </c>
      <c r="B3384" s="1026" t="s">
        <v>8702</v>
      </c>
      <c r="C3384" s="1025" t="s">
        <v>7</v>
      </c>
      <c r="D3384" s="577">
        <f t="shared" si="52"/>
        <v>923.41</v>
      </c>
      <c r="G3384" s="1027">
        <v>912.47</v>
      </c>
      <c r="J3384" s="570" t="s">
        <v>5368</v>
      </c>
      <c r="K3384" s="645">
        <f>IFERROR(VLOOKUP(J3384,REAJUSTE!A:Y,25,FALSE),"")</f>
        <v>1.012</v>
      </c>
    </row>
    <row r="3385" spans="1:11" ht="18" x14ac:dyDescent="0.25">
      <c r="A3385" s="1025">
        <v>2003838</v>
      </c>
      <c r="B3385" s="1026" t="s">
        <v>8703</v>
      </c>
      <c r="C3385" s="1025" t="s">
        <v>7</v>
      </c>
      <c r="D3385" s="577">
        <f t="shared" si="52"/>
        <v>1379.16</v>
      </c>
      <c r="G3385" s="1027">
        <v>1362.81</v>
      </c>
      <c r="J3385" s="570" t="s">
        <v>5368</v>
      </c>
      <c r="K3385" s="645">
        <f>IFERROR(VLOOKUP(J3385,REAJUSTE!A:Y,25,FALSE),"")</f>
        <v>1.012</v>
      </c>
    </row>
    <row r="3386" spans="1:11" ht="27" x14ac:dyDescent="0.25">
      <c r="A3386" s="1025">
        <v>2003768</v>
      </c>
      <c r="B3386" s="1026" t="s">
        <v>8704</v>
      </c>
      <c r="C3386" s="1025" t="s">
        <v>7</v>
      </c>
      <c r="D3386" s="577">
        <f t="shared" si="52"/>
        <v>176.36</v>
      </c>
      <c r="G3386" s="1027">
        <v>174.27</v>
      </c>
      <c r="J3386" s="570" t="s">
        <v>5368</v>
      </c>
      <c r="K3386" s="645">
        <f>IFERROR(VLOOKUP(J3386,REAJUSTE!A:Y,25,FALSE),"")</f>
        <v>1.012</v>
      </c>
    </row>
    <row r="3387" spans="1:11" ht="27" x14ac:dyDescent="0.25">
      <c r="A3387" s="1025">
        <v>2003873</v>
      </c>
      <c r="B3387" s="1026" t="s">
        <v>8705</v>
      </c>
      <c r="C3387" s="1025" t="s">
        <v>7</v>
      </c>
      <c r="D3387" s="577">
        <f t="shared" si="52"/>
        <v>155.52000000000001</v>
      </c>
      <c r="G3387" s="1027">
        <v>153.68</v>
      </c>
      <c r="J3387" s="570" t="s">
        <v>5368</v>
      </c>
      <c r="K3387" s="645">
        <f>IFERROR(VLOOKUP(J3387,REAJUSTE!A:Y,25,FALSE),"")</f>
        <v>1.012</v>
      </c>
    </row>
    <row r="3388" spans="1:11" ht="27" x14ac:dyDescent="0.25">
      <c r="A3388" s="1025">
        <v>2003772</v>
      </c>
      <c r="B3388" s="1026" t="s">
        <v>8706</v>
      </c>
      <c r="C3388" s="1025" t="s">
        <v>7</v>
      </c>
      <c r="D3388" s="577">
        <f t="shared" si="52"/>
        <v>258.66000000000003</v>
      </c>
      <c r="G3388" s="1027">
        <v>255.6</v>
      </c>
      <c r="J3388" s="570" t="s">
        <v>5368</v>
      </c>
      <c r="K3388" s="645">
        <f>IFERROR(VLOOKUP(J3388,REAJUSTE!A:Y,25,FALSE),"")</f>
        <v>1.012</v>
      </c>
    </row>
    <row r="3389" spans="1:11" ht="27" x14ac:dyDescent="0.25">
      <c r="A3389" s="1025">
        <v>2003877</v>
      </c>
      <c r="B3389" s="1026" t="s">
        <v>8707</v>
      </c>
      <c r="C3389" s="1025" t="s">
        <v>7</v>
      </c>
      <c r="D3389" s="577">
        <f t="shared" si="52"/>
        <v>225.63</v>
      </c>
      <c r="G3389" s="1027">
        <v>222.96</v>
      </c>
      <c r="J3389" s="570" t="s">
        <v>5368</v>
      </c>
      <c r="K3389" s="645">
        <f>IFERROR(VLOOKUP(J3389,REAJUSTE!A:Y,25,FALSE),"")</f>
        <v>1.012</v>
      </c>
    </row>
    <row r="3390" spans="1:11" ht="27" x14ac:dyDescent="0.25">
      <c r="A3390" s="1025">
        <v>2003776</v>
      </c>
      <c r="B3390" s="1026" t="s">
        <v>8708</v>
      </c>
      <c r="C3390" s="1025" t="s">
        <v>7</v>
      </c>
      <c r="D3390" s="577">
        <f t="shared" si="52"/>
        <v>419.96</v>
      </c>
      <c r="G3390" s="1027">
        <v>414.99</v>
      </c>
      <c r="J3390" s="570" t="s">
        <v>5368</v>
      </c>
      <c r="K3390" s="645">
        <f>IFERROR(VLOOKUP(J3390,REAJUSTE!A:Y,25,FALSE),"")</f>
        <v>1.012</v>
      </c>
    </row>
    <row r="3391" spans="1:11" ht="27" x14ac:dyDescent="0.25">
      <c r="A3391" s="1025">
        <v>2003881</v>
      </c>
      <c r="B3391" s="1026" t="s">
        <v>8709</v>
      </c>
      <c r="C3391" s="1025" t="s">
        <v>7</v>
      </c>
      <c r="D3391" s="577">
        <f t="shared" si="52"/>
        <v>374.72</v>
      </c>
      <c r="G3391" s="1027">
        <v>370.28</v>
      </c>
      <c r="J3391" s="570" t="s">
        <v>5368</v>
      </c>
      <c r="K3391" s="645">
        <f>IFERROR(VLOOKUP(J3391,REAJUSTE!A:Y,25,FALSE),"")</f>
        <v>1.012</v>
      </c>
    </row>
    <row r="3392" spans="1:11" ht="27" x14ac:dyDescent="0.25">
      <c r="A3392" s="1025">
        <v>2003780</v>
      </c>
      <c r="B3392" s="1026" t="s">
        <v>8710</v>
      </c>
      <c r="C3392" s="1025" t="s">
        <v>7</v>
      </c>
      <c r="D3392" s="577">
        <f t="shared" si="52"/>
        <v>558.4</v>
      </c>
      <c r="G3392" s="1027">
        <v>551.78</v>
      </c>
      <c r="J3392" s="570" t="s">
        <v>5368</v>
      </c>
      <c r="K3392" s="645">
        <f>IFERROR(VLOOKUP(J3392,REAJUSTE!A:Y,25,FALSE),"")</f>
        <v>1.012</v>
      </c>
    </row>
    <row r="3393" spans="1:11" ht="27" x14ac:dyDescent="0.25">
      <c r="A3393" s="1025">
        <v>2003885</v>
      </c>
      <c r="B3393" s="1026" t="s">
        <v>8711</v>
      </c>
      <c r="C3393" s="1025" t="s">
        <v>7</v>
      </c>
      <c r="D3393" s="577">
        <f t="shared" si="52"/>
        <v>492.26</v>
      </c>
      <c r="G3393" s="1027">
        <v>486.43</v>
      </c>
      <c r="J3393" s="570" t="s">
        <v>5368</v>
      </c>
      <c r="K3393" s="645">
        <f>IFERROR(VLOOKUP(J3393,REAJUSTE!A:Y,25,FALSE),"")</f>
        <v>1.012</v>
      </c>
    </row>
    <row r="3394" spans="1:11" ht="27" x14ac:dyDescent="0.25">
      <c r="A3394" s="1025">
        <v>2003784</v>
      </c>
      <c r="B3394" s="1026" t="s">
        <v>8712</v>
      </c>
      <c r="C3394" s="1025" t="s">
        <v>7</v>
      </c>
      <c r="D3394" s="577">
        <f t="shared" si="52"/>
        <v>866.85</v>
      </c>
      <c r="G3394" s="1027">
        <v>856.58</v>
      </c>
      <c r="J3394" s="570" t="s">
        <v>5368</v>
      </c>
      <c r="K3394" s="645">
        <f>IFERROR(VLOOKUP(J3394,REAJUSTE!A:Y,25,FALSE),"")</f>
        <v>1.012</v>
      </c>
    </row>
    <row r="3395" spans="1:11" ht="27" x14ac:dyDescent="0.25">
      <c r="A3395" s="1025">
        <v>2003889</v>
      </c>
      <c r="B3395" s="1026" t="s">
        <v>8713</v>
      </c>
      <c r="C3395" s="1025" t="s">
        <v>7</v>
      </c>
      <c r="D3395" s="577">
        <f t="shared" si="52"/>
        <v>763.36</v>
      </c>
      <c r="G3395" s="1027">
        <v>754.31</v>
      </c>
      <c r="J3395" s="570" t="s">
        <v>5368</v>
      </c>
      <c r="K3395" s="645">
        <f>IFERROR(VLOOKUP(J3395,REAJUSTE!A:Y,25,FALSE),"")</f>
        <v>1.012</v>
      </c>
    </row>
    <row r="3396" spans="1:11" ht="18" x14ac:dyDescent="0.25">
      <c r="A3396" s="1025">
        <v>2003870</v>
      </c>
      <c r="B3396" s="1026" t="s">
        <v>8714</v>
      </c>
      <c r="C3396" s="1025" t="s">
        <v>7</v>
      </c>
      <c r="D3396" s="577">
        <f t="shared" si="52"/>
        <v>241.75</v>
      </c>
      <c r="G3396" s="1027">
        <v>238.89</v>
      </c>
      <c r="J3396" s="570" t="s">
        <v>5368</v>
      </c>
      <c r="K3396" s="645">
        <f>IFERROR(VLOOKUP(J3396,REAJUSTE!A:Y,25,FALSE),"")</f>
        <v>1.012</v>
      </c>
    </row>
    <row r="3397" spans="1:11" ht="18" x14ac:dyDescent="0.25">
      <c r="A3397" s="1025">
        <v>2003823</v>
      </c>
      <c r="B3397" s="1026" t="s">
        <v>8715</v>
      </c>
      <c r="C3397" s="1025" t="s">
        <v>7</v>
      </c>
      <c r="D3397" s="577">
        <f t="shared" si="52"/>
        <v>316.19</v>
      </c>
      <c r="G3397" s="1027">
        <v>312.45</v>
      </c>
      <c r="J3397" s="570" t="s">
        <v>5368</v>
      </c>
      <c r="K3397" s="645">
        <f>IFERROR(VLOOKUP(J3397,REAJUSTE!A:Y,25,FALSE),"")</f>
        <v>1.012</v>
      </c>
    </row>
    <row r="3398" spans="1:11" ht="18" x14ac:dyDescent="0.25">
      <c r="A3398" s="1025">
        <v>2003827</v>
      </c>
      <c r="B3398" s="1026" t="s">
        <v>8716</v>
      </c>
      <c r="C3398" s="1025" t="s">
        <v>7</v>
      </c>
      <c r="D3398" s="577">
        <f t="shared" si="52"/>
        <v>477.71</v>
      </c>
      <c r="G3398" s="1027">
        <v>472.05</v>
      </c>
      <c r="J3398" s="570" t="s">
        <v>5368</v>
      </c>
      <c r="K3398" s="645">
        <f>IFERROR(VLOOKUP(J3398,REAJUSTE!A:Y,25,FALSE),"")</f>
        <v>1.012</v>
      </c>
    </row>
    <row r="3399" spans="1:11" ht="18" x14ac:dyDescent="0.25">
      <c r="A3399" s="1025">
        <v>2003831</v>
      </c>
      <c r="B3399" s="1026" t="s">
        <v>8717</v>
      </c>
      <c r="C3399" s="1025" t="s">
        <v>7</v>
      </c>
      <c r="D3399" s="577">
        <f t="shared" si="52"/>
        <v>622.07000000000005</v>
      </c>
      <c r="G3399" s="1027">
        <v>614.70000000000005</v>
      </c>
      <c r="J3399" s="570" t="s">
        <v>5368</v>
      </c>
      <c r="K3399" s="645">
        <f>IFERROR(VLOOKUP(J3399,REAJUSTE!A:Y,25,FALSE),"")</f>
        <v>1.012</v>
      </c>
    </row>
    <row r="3400" spans="1:11" ht="18" x14ac:dyDescent="0.25">
      <c r="A3400" s="1025">
        <v>2003835</v>
      </c>
      <c r="B3400" s="1026" t="s">
        <v>8718</v>
      </c>
      <c r="C3400" s="1025" t="s">
        <v>7</v>
      </c>
      <c r="D3400" s="577">
        <f t="shared" si="52"/>
        <v>1056.3499999999999</v>
      </c>
      <c r="G3400" s="1027">
        <v>1043.83</v>
      </c>
      <c r="J3400" s="570" t="s">
        <v>5368</v>
      </c>
      <c r="K3400" s="645">
        <f>IFERROR(VLOOKUP(J3400,REAJUSTE!A:Y,25,FALSE),"")</f>
        <v>1.012</v>
      </c>
    </row>
    <row r="3401" spans="1:11" ht="18" x14ac:dyDescent="0.25">
      <c r="A3401" s="1025">
        <v>2003839</v>
      </c>
      <c r="B3401" s="1026" t="s">
        <v>8719</v>
      </c>
      <c r="C3401" s="1025" t="s">
        <v>7</v>
      </c>
      <c r="D3401" s="577">
        <f t="shared" si="52"/>
        <v>1516.24</v>
      </c>
      <c r="G3401" s="1027">
        <v>1498.27</v>
      </c>
      <c r="J3401" s="570" t="s">
        <v>5368</v>
      </c>
      <c r="K3401" s="645">
        <f>IFERROR(VLOOKUP(J3401,REAJUSTE!A:Y,25,FALSE),"")</f>
        <v>1.012</v>
      </c>
    </row>
    <row r="3402" spans="1:11" ht="27" x14ac:dyDescent="0.25">
      <c r="A3402" s="1025">
        <v>2003769</v>
      </c>
      <c r="B3402" s="1026" t="s">
        <v>8720</v>
      </c>
      <c r="C3402" s="1025" t="s">
        <v>7</v>
      </c>
      <c r="D3402" s="577">
        <f t="shared" ref="D3402:D3465" si="53">TRUNC(G3402*K3402,2)</f>
        <v>189.2</v>
      </c>
      <c r="G3402" s="1027">
        <v>186.96</v>
      </c>
      <c r="J3402" s="570" t="s">
        <v>5368</v>
      </c>
      <c r="K3402" s="645">
        <f>IFERROR(VLOOKUP(J3402,REAJUSTE!A:Y,25,FALSE),"")</f>
        <v>1.012</v>
      </c>
    </row>
    <row r="3403" spans="1:11" ht="27" x14ac:dyDescent="0.25">
      <c r="A3403" s="1025">
        <v>2003874</v>
      </c>
      <c r="B3403" s="1026" t="s">
        <v>8721</v>
      </c>
      <c r="C3403" s="1025" t="s">
        <v>7</v>
      </c>
      <c r="D3403" s="577">
        <f t="shared" si="53"/>
        <v>168.37</v>
      </c>
      <c r="G3403" s="1027">
        <v>166.38</v>
      </c>
      <c r="J3403" s="570" t="s">
        <v>5368</v>
      </c>
      <c r="K3403" s="645">
        <f>IFERROR(VLOOKUP(J3403,REAJUSTE!A:Y,25,FALSE),"")</f>
        <v>1.012</v>
      </c>
    </row>
    <row r="3404" spans="1:11" ht="27" x14ac:dyDescent="0.25">
      <c r="A3404" s="1025">
        <v>2003773</v>
      </c>
      <c r="B3404" s="1026" t="s">
        <v>8722</v>
      </c>
      <c r="C3404" s="1025" t="s">
        <v>7</v>
      </c>
      <c r="D3404" s="577">
        <f t="shared" si="53"/>
        <v>310</v>
      </c>
      <c r="G3404" s="1027">
        <v>306.33</v>
      </c>
      <c r="J3404" s="570" t="s">
        <v>5368</v>
      </c>
      <c r="K3404" s="645">
        <f>IFERROR(VLOOKUP(J3404,REAJUSTE!A:Y,25,FALSE),"")</f>
        <v>1.012</v>
      </c>
    </row>
    <row r="3405" spans="1:11" ht="27" x14ac:dyDescent="0.25">
      <c r="A3405" s="1025">
        <v>2003878</v>
      </c>
      <c r="B3405" s="1026" t="s">
        <v>8723</v>
      </c>
      <c r="C3405" s="1025" t="s">
        <v>7</v>
      </c>
      <c r="D3405" s="577">
        <f t="shared" si="53"/>
        <v>277.05</v>
      </c>
      <c r="G3405" s="1027">
        <v>273.77</v>
      </c>
      <c r="J3405" s="570" t="s">
        <v>5368</v>
      </c>
      <c r="K3405" s="645">
        <f>IFERROR(VLOOKUP(J3405,REAJUSTE!A:Y,25,FALSE),"")</f>
        <v>1.012</v>
      </c>
    </row>
    <row r="3406" spans="1:11" ht="27" x14ac:dyDescent="0.25">
      <c r="A3406" s="1025">
        <v>2003777</v>
      </c>
      <c r="B3406" s="1026" t="s">
        <v>8724</v>
      </c>
      <c r="C3406" s="1025" t="s">
        <v>7</v>
      </c>
      <c r="D3406" s="577">
        <f t="shared" si="53"/>
        <v>471.3</v>
      </c>
      <c r="G3406" s="1027">
        <v>465.72</v>
      </c>
      <c r="J3406" s="570" t="s">
        <v>5368</v>
      </c>
      <c r="K3406" s="645">
        <f>IFERROR(VLOOKUP(J3406,REAJUSTE!A:Y,25,FALSE),"")</f>
        <v>1.012</v>
      </c>
    </row>
    <row r="3407" spans="1:11" ht="27" x14ac:dyDescent="0.25">
      <c r="A3407" s="1025">
        <v>2003882</v>
      </c>
      <c r="B3407" s="1026" t="s">
        <v>8725</v>
      </c>
      <c r="C3407" s="1025" t="s">
        <v>7</v>
      </c>
      <c r="D3407" s="577">
        <f t="shared" si="53"/>
        <v>426.14</v>
      </c>
      <c r="G3407" s="1027">
        <v>421.09</v>
      </c>
      <c r="J3407" s="570" t="s">
        <v>5368</v>
      </c>
      <c r="K3407" s="645">
        <f>IFERROR(VLOOKUP(J3407,REAJUSTE!A:Y,25,FALSE),"")</f>
        <v>1.012</v>
      </c>
    </row>
    <row r="3408" spans="1:11" ht="27" x14ac:dyDescent="0.25">
      <c r="A3408" s="1025">
        <v>2003781</v>
      </c>
      <c r="B3408" s="1026" t="s">
        <v>8726</v>
      </c>
      <c r="C3408" s="1025" t="s">
        <v>7</v>
      </c>
      <c r="D3408" s="577">
        <f t="shared" si="53"/>
        <v>673.92</v>
      </c>
      <c r="G3408" s="1027">
        <v>665.93</v>
      </c>
      <c r="J3408" s="570" t="s">
        <v>5368</v>
      </c>
      <c r="K3408" s="645">
        <f>IFERROR(VLOOKUP(J3408,REAJUSTE!A:Y,25,FALSE),"")</f>
        <v>1.012</v>
      </c>
    </row>
    <row r="3409" spans="1:11" ht="27" x14ac:dyDescent="0.25">
      <c r="A3409" s="1025">
        <v>2003886</v>
      </c>
      <c r="B3409" s="1026" t="s">
        <v>8727</v>
      </c>
      <c r="C3409" s="1025" t="s">
        <v>7</v>
      </c>
      <c r="D3409" s="577">
        <f t="shared" si="53"/>
        <v>607.95000000000005</v>
      </c>
      <c r="G3409" s="1027">
        <v>600.75</v>
      </c>
      <c r="J3409" s="570" t="s">
        <v>5368</v>
      </c>
      <c r="K3409" s="645">
        <f>IFERROR(VLOOKUP(J3409,REAJUSTE!A:Y,25,FALSE),"")</f>
        <v>1.012</v>
      </c>
    </row>
    <row r="3410" spans="1:11" ht="27" x14ac:dyDescent="0.25">
      <c r="A3410" s="1025">
        <v>2003785</v>
      </c>
      <c r="B3410" s="1026" t="s">
        <v>8728</v>
      </c>
      <c r="C3410" s="1025" t="s">
        <v>7</v>
      </c>
      <c r="D3410" s="577">
        <f t="shared" si="53"/>
        <v>1046.55</v>
      </c>
      <c r="G3410" s="1027">
        <v>1034.1500000000001</v>
      </c>
      <c r="J3410" s="570" t="s">
        <v>5368</v>
      </c>
      <c r="K3410" s="645">
        <f>IFERROR(VLOOKUP(J3410,REAJUSTE!A:Y,25,FALSE),"")</f>
        <v>1.012</v>
      </c>
    </row>
    <row r="3411" spans="1:11" ht="27" x14ac:dyDescent="0.25">
      <c r="A3411" s="1025">
        <v>2003890</v>
      </c>
      <c r="B3411" s="1026" t="s">
        <v>8729</v>
      </c>
      <c r="C3411" s="1025" t="s">
        <v>7</v>
      </c>
      <c r="D3411" s="577">
        <f t="shared" si="53"/>
        <v>943.32</v>
      </c>
      <c r="G3411" s="1027">
        <v>932.14</v>
      </c>
      <c r="J3411" s="570" t="s">
        <v>5368</v>
      </c>
      <c r="K3411" s="645">
        <f>IFERROR(VLOOKUP(J3411,REAJUSTE!A:Y,25,FALSE),"")</f>
        <v>1.012</v>
      </c>
    </row>
    <row r="3412" spans="1:11" ht="18" x14ac:dyDescent="0.25">
      <c r="A3412" s="1025">
        <v>2003871</v>
      </c>
      <c r="B3412" s="1026" t="s">
        <v>8730</v>
      </c>
      <c r="C3412" s="1025" t="s">
        <v>7</v>
      </c>
      <c r="D3412" s="577">
        <f t="shared" si="53"/>
        <v>249.42</v>
      </c>
      <c r="G3412" s="1027">
        <v>246.47</v>
      </c>
      <c r="J3412" s="570" t="s">
        <v>5368</v>
      </c>
      <c r="K3412" s="645">
        <f>IFERROR(VLOOKUP(J3412,REAJUSTE!A:Y,25,FALSE),"")</f>
        <v>1.012</v>
      </c>
    </row>
    <row r="3413" spans="1:11" ht="18" x14ac:dyDescent="0.25">
      <c r="A3413" s="1025">
        <v>2003824</v>
      </c>
      <c r="B3413" s="1026" t="s">
        <v>8731</v>
      </c>
      <c r="C3413" s="1025" t="s">
        <v>7</v>
      </c>
      <c r="D3413" s="577">
        <f t="shared" si="53"/>
        <v>340.18</v>
      </c>
      <c r="G3413" s="1027">
        <v>336.15</v>
      </c>
      <c r="J3413" s="570" t="s">
        <v>5368</v>
      </c>
      <c r="K3413" s="645">
        <f>IFERROR(VLOOKUP(J3413,REAJUSTE!A:Y,25,FALSE),"")</f>
        <v>1.012</v>
      </c>
    </row>
    <row r="3414" spans="1:11" ht="18" x14ac:dyDescent="0.25">
      <c r="A3414" s="1025">
        <v>2003828</v>
      </c>
      <c r="B3414" s="1026" t="s">
        <v>8732</v>
      </c>
      <c r="C3414" s="1025" t="s">
        <v>7</v>
      </c>
      <c r="D3414" s="577">
        <f t="shared" si="53"/>
        <v>716.57</v>
      </c>
      <c r="G3414" s="1027">
        <v>708.08</v>
      </c>
      <c r="J3414" s="570" t="s">
        <v>5368</v>
      </c>
      <c r="K3414" s="645">
        <f>IFERROR(VLOOKUP(J3414,REAJUSTE!A:Y,25,FALSE),"")</f>
        <v>1.012</v>
      </c>
    </row>
    <row r="3415" spans="1:11" ht="18" x14ac:dyDescent="0.25">
      <c r="A3415" s="1025">
        <v>2003832</v>
      </c>
      <c r="B3415" s="1026" t="s">
        <v>8733</v>
      </c>
      <c r="C3415" s="1025" t="s">
        <v>7</v>
      </c>
      <c r="D3415" s="577">
        <f t="shared" si="53"/>
        <v>709.53</v>
      </c>
      <c r="G3415" s="1027">
        <v>701.12</v>
      </c>
      <c r="J3415" s="570" t="s">
        <v>5368</v>
      </c>
      <c r="K3415" s="645">
        <f>IFERROR(VLOOKUP(J3415,REAJUSTE!A:Y,25,FALSE),"")</f>
        <v>1.012</v>
      </c>
    </row>
    <row r="3416" spans="1:11" ht="18" x14ac:dyDescent="0.25">
      <c r="A3416" s="1025">
        <v>2003836</v>
      </c>
      <c r="B3416" s="1026" t="s">
        <v>8734</v>
      </c>
      <c r="C3416" s="1025" t="s">
        <v>7</v>
      </c>
      <c r="D3416" s="577">
        <f t="shared" si="53"/>
        <v>1343.89</v>
      </c>
      <c r="G3416" s="1027">
        <v>1327.96</v>
      </c>
      <c r="J3416" s="570" t="s">
        <v>5368</v>
      </c>
      <c r="K3416" s="645">
        <f>IFERROR(VLOOKUP(J3416,REAJUSTE!A:Y,25,FALSE),"")</f>
        <v>1.012</v>
      </c>
    </row>
    <row r="3417" spans="1:11" ht="18" x14ac:dyDescent="0.25">
      <c r="A3417" s="1025">
        <v>2003840</v>
      </c>
      <c r="B3417" s="1026" t="s">
        <v>8735</v>
      </c>
      <c r="C3417" s="1025" t="s">
        <v>7</v>
      </c>
      <c r="D3417" s="577">
        <f t="shared" si="53"/>
        <v>1784.09</v>
      </c>
      <c r="G3417" s="1027">
        <v>1762.94</v>
      </c>
      <c r="J3417" s="570" t="s">
        <v>5368</v>
      </c>
      <c r="K3417" s="645">
        <f>IFERROR(VLOOKUP(J3417,REAJUSTE!A:Y,25,FALSE),"")</f>
        <v>1.012</v>
      </c>
    </row>
    <row r="3418" spans="1:11" ht="27" x14ac:dyDescent="0.25">
      <c r="A3418" s="1025">
        <v>2003770</v>
      </c>
      <c r="B3418" s="1026" t="s">
        <v>8736</v>
      </c>
      <c r="C3418" s="1025" t="s">
        <v>7</v>
      </c>
      <c r="D3418" s="577">
        <f t="shared" si="53"/>
        <v>253.38</v>
      </c>
      <c r="G3418" s="1027">
        <v>250.38</v>
      </c>
      <c r="J3418" s="570" t="s">
        <v>5368</v>
      </c>
      <c r="K3418" s="645">
        <f>IFERROR(VLOOKUP(J3418,REAJUSTE!A:Y,25,FALSE),"")</f>
        <v>1.012</v>
      </c>
    </row>
    <row r="3419" spans="1:11" ht="27" x14ac:dyDescent="0.25">
      <c r="A3419" s="1025">
        <v>2003875</v>
      </c>
      <c r="B3419" s="1026" t="s">
        <v>8737</v>
      </c>
      <c r="C3419" s="1025" t="s">
        <v>7</v>
      </c>
      <c r="D3419" s="577">
        <f t="shared" si="53"/>
        <v>232.64</v>
      </c>
      <c r="G3419" s="1027">
        <v>229.89</v>
      </c>
      <c r="J3419" s="570" t="s">
        <v>5368</v>
      </c>
      <c r="K3419" s="645">
        <f>IFERROR(VLOOKUP(J3419,REAJUSTE!A:Y,25,FALSE),"")</f>
        <v>1.012</v>
      </c>
    </row>
    <row r="3420" spans="1:11" ht="27" x14ac:dyDescent="0.25">
      <c r="A3420" s="1025">
        <v>2003774</v>
      </c>
      <c r="B3420" s="1026" t="s">
        <v>8738</v>
      </c>
      <c r="C3420" s="1025" t="s">
        <v>7</v>
      </c>
      <c r="D3420" s="577">
        <f t="shared" si="53"/>
        <v>412.04</v>
      </c>
      <c r="G3420" s="1027">
        <v>407.16</v>
      </c>
      <c r="J3420" s="570" t="s">
        <v>5368</v>
      </c>
      <c r="K3420" s="645">
        <f>IFERROR(VLOOKUP(J3420,REAJUSTE!A:Y,25,FALSE),"")</f>
        <v>1.012</v>
      </c>
    </row>
    <row r="3421" spans="1:11" ht="27" x14ac:dyDescent="0.25">
      <c r="A3421" s="1025">
        <v>2003879</v>
      </c>
      <c r="B3421" s="1026" t="s">
        <v>8739</v>
      </c>
      <c r="C3421" s="1025" t="s">
        <v>7</v>
      </c>
      <c r="D3421" s="577">
        <f t="shared" si="53"/>
        <v>375.17</v>
      </c>
      <c r="G3421" s="1027">
        <v>370.73</v>
      </c>
      <c r="J3421" s="570" t="s">
        <v>5368</v>
      </c>
      <c r="K3421" s="645">
        <f>IFERROR(VLOOKUP(J3421,REAJUSTE!A:Y,25,FALSE),"")</f>
        <v>1.012</v>
      </c>
    </row>
    <row r="3422" spans="1:11" ht="27" x14ac:dyDescent="0.25">
      <c r="A3422" s="1025">
        <v>2003778</v>
      </c>
      <c r="B3422" s="1026" t="s">
        <v>8740</v>
      </c>
      <c r="C3422" s="1025" t="s">
        <v>7</v>
      </c>
      <c r="D3422" s="577">
        <f t="shared" si="53"/>
        <v>573.33000000000004</v>
      </c>
      <c r="G3422" s="1027">
        <v>566.54</v>
      </c>
      <c r="J3422" s="570" t="s">
        <v>5368</v>
      </c>
      <c r="K3422" s="645">
        <f>IFERROR(VLOOKUP(J3422,REAJUSTE!A:Y,25,FALSE),"")</f>
        <v>1.012</v>
      </c>
    </row>
    <row r="3423" spans="1:11" ht="27" x14ac:dyDescent="0.25">
      <c r="A3423" s="1025">
        <v>2003883</v>
      </c>
      <c r="B3423" s="1026" t="s">
        <v>8741</v>
      </c>
      <c r="C3423" s="1025" t="s">
        <v>7</v>
      </c>
      <c r="D3423" s="577">
        <f t="shared" si="53"/>
        <v>515.67999999999995</v>
      </c>
      <c r="G3423" s="1027">
        <v>509.57</v>
      </c>
      <c r="J3423" s="570" t="s">
        <v>5368</v>
      </c>
      <c r="K3423" s="645">
        <f>IFERROR(VLOOKUP(J3423,REAJUSTE!A:Y,25,FALSE),"")</f>
        <v>1.012</v>
      </c>
    </row>
    <row r="3424" spans="1:11" ht="27" x14ac:dyDescent="0.25">
      <c r="A3424" s="1025">
        <v>2003782</v>
      </c>
      <c r="B3424" s="1026" t="s">
        <v>8742</v>
      </c>
      <c r="C3424" s="1025" t="s">
        <v>7</v>
      </c>
      <c r="D3424" s="577">
        <f t="shared" si="53"/>
        <v>856.72</v>
      </c>
      <c r="G3424" s="1027">
        <v>846.57</v>
      </c>
      <c r="J3424" s="570" t="s">
        <v>5368</v>
      </c>
      <c r="K3424" s="645">
        <f>IFERROR(VLOOKUP(J3424,REAJUSTE!A:Y,25,FALSE),"")</f>
        <v>1.012</v>
      </c>
    </row>
    <row r="3425" spans="1:11" ht="27" x14ac:dyDescent="0.25">
      <c r="A3425" s="1025">
        <v>2003887</v>
      </c>
      <c r="B3425" s="1026" t="s">
        <v>8743</v>
      </c>
      <c r="C3425" s="1025" t="s">
        <v>7</v>
      </c>
      <c r="D3425" s="577">
        <f t="shared" si="53"/>
        <v>768.6</v>
      </c>
      <c r="G3425" s="1027">
        <v>759.49</v>
      </c>
      <c r="J3425" s="570" t="s">
        <v>5368</v>
      </c>
      <c r="K3425" s="645">
        <f>IFERROR(VLOOKUP(J3425,REAJUSTE!A:Y,25,FALSE),"")</f>
        <v>1.012</v>
      </c>
    </row>
    <row r="3426" spans="1:11" ht="27" x14ac:dyDescent="0.25">
      <c r="A3426" s="1025">
        <v>2003786</v>
      </c>
      <c r="B3426" s="1026" t="s">
        <v>8744</v>
      </c>
      <c r="C3426" s="1025" t="s">
        <v>7</v>
      </c>
      <c r="D3426" s="577">
        <f t="shared" si="53"/>
        <v>1341.25</v>
      </c>
      <c r="G3426" s="1027">
        <v>1325.35</v>
      </c>
      <c r="J3426" s="570" t="s">
        <v>5368</v>
      </c>
      <c r="K3426" s="645">
        <f>IFERROR(VLOOKUP(J3426,REAJUSTE!A:Y,25,FALSE),"")</f>
        <v>1.012</v>
      </c>
    </row>
    <row r="3427" spans="1:11" ht="27" x14ac:dyDescent="0.25">
      <c r="A3427" s="1025">
        <v>2003891</v>
      </c>
      <c r="B3427" s="1026" t="s">
        <v>8745</v>
      </c>
      <c r="C3427" s="1025" t="s">
        <v>7</v>
      </c>
      <c r="D3427" s="577">
        <f t="shared" si="53"/>
        <v>1204.42</v>
      </c>
      <c r="G3427" s="1027">
        <v>1190.1400000000001</v>
      </c>
      <c r="J3427" s="570" t="s">
        <v>5368</v>
      </c>
      <c r="K3427" s="645">
        <f>IFERROR(VLOOKUP(J3427,REAJUSTE!A:Y,25,FALSE),"")</f>
        <v>1.012</v>
      </c>
    </row>
    <row r="3428" spans="1:11" ht="18" x14ac:dyDescent="0.25">
      <c r="A3428" s="1025">
        <v>2003872</v>
      </c>
      <c r="B3428" s="1026" t="s">
        <v>8746</v>
      </c>
      <c r="C3428" s="1025" t="s">
        <v>7</v>
      </c>
      <c r="D3428" s="577">
        <f t="shared" si="53"/>
        <v>350.57</v>
      </c>
      <c r="G3428" s="1027">
        <v>346.42</v>
      </c>
      <c r="J3428" s="570" t="s">
        <v>5368</v>
      </c>
      <c r="K3428" s="645">
        <f>IFERROR(VLOOKUP(J3428,REAJUSTE!A:Y,25,FALSE),"")</f>
        <v>1.012</v>
      </c>
    </row>
    <row r="3429" spans="1:11" ht="18" x14ac:dyDescent="0.25">
      <c r="A3429" s="1025">
        <v>2003825</v>
      </c>
      <c r="B3429" s="1026" t="s">
        <v>8747</v>
      </c>
      <c r="C3429" s="1025" t="s">
        <v>7</v>
      </c>
      <c r="D3429" s="577">
        <f t="shared" si="53"/>
        <v>427.47</v>
      </c>
      <c r="G3429" s="1027">
        <v>422.41</v>
      </c>
      <c r="J3429" s="570" t="s">
        <v>5368</v>
      </c>
      <c r="K3429" s="645">
        <f>IFERROR(VLOOKUP(J3429,REAJUSTE!A:Y,25,FALSE),"")</f>
        <v>1.012</v>
      </c>
    </row>
    <row r="3430" spans="1:11" ht="18" x14ac:dyDescent="0.25">
      <c r="A3430" s="1025">
        <v>2003829</v>
      </c>
      <c r="B3430" s="1026" t="s">
        <v>8748</v>
      </c>
      <c r="C3430" s="1025" t="s">
        <v>7</v>
      </c>
      <c r="D3430" s="577">
        <f t="shared" si="53"/>
        <v>795.35</v>
      </c>
      <c r="G3430" s="1027">
        <v>785.92</v>
      </c>
      <c r="J3430" s="570" t="s">
        <v>5368</v>
      </c>
      <c r="K3430" s="645">
        <f>IFERROR(VLOOKUP(J3430,REAJUSTE!A:Y,25,FALSE),"")</f>
        <v>1.012</v>
      </c>
    </row>
    <row r="3431" spans="1:11" ht="18" x14ac:dyDescent="0.25">
      <c r="A3431" s="1025">
        <v>2003833</v>
      </c>
      <c r="B3431" s="1026" t="s">
        <v>8749</v>
      </c>
      <c r="C3431" s="1025" t="s">
        <v>7</v>
      </c>
      <c r="D3431" s="577">
        <f t="shared" si="53"/>
        <v>1041.1300000000001</v>
      </c>
      <c r="G3431" s="1027">
        <v>1028.79</v>
      </c>
      <c r="J3431" s="570" t="s">
        <v>5368</v>
      </c>
      <c r="K3431" s="645">
        <f>IFERROR(VLOOKUP(J3431,REAJUSTE!A:Y,25,FALSE),"")</f>
        <v>1.012</v>
      </c>
    </row>
    <row r="3432" spans="1:11" ht="18" x14ac:dyDescent="0.25">
      <c r="A3432" s="1025">
        <v>2003837</v>
      </c>
      <c r="B3432" s="1026" t="s">
        <v>8750</v>
      </c>
      <c r="C3432" s="1025" t="s">
        <v>7</v>
      </c>
      <c r="D3432" s="577">
        <f t="shared" si="53"/>
        <v>1517.14</v>
      </c>
      <c r="G3432" s="1027">
        <v>1499.16</v>
      </c>
      <c r="J3432" s="570" t="s">
        <v>5368</v>
      </c>
      <c r="K3432" s="645">
        <f>IFERROR(VLOOKUP(J3432,REAJUSTE!A:Y,25,FALSE),"")</f>
        <v>1.012</v>
      </c>
    </row>
    <row r="3433" spans="1:11" ht="18" x14ac:dyDescent="0.25">
      <c r="A3433" s="1025">
        <v>2003841</v>
      </c>
      <c r="B3433" s="1026" t="s">
        <v>8751</v>
      </c>
      <c r="C3433" s="1025" t="s">
        <v>7</v>
      </c>
      <c r="D3433" s="577">
        <f t="shared" si="53"/>
        <v>2285.75</v>
      </c>
      <c r="G3433" s="1027">
        <v>2258.65</v>
      </c>
      <c r="J3433" s="570" t="s">
        <v>5368</v>
      </c>
      <c r="K3433" s="645">
        <f>IFERROR(VLOOKUP(J3433,REAJUSTE!A:Y,25,FALSE),"")</f>
        <v>1.012</v>
      </c>
    </row>
    <row r="3434" spans="1:11" ht="27" x14ac:dyDescent="0.25">
      <c r="A3434" s="1025">
        <v>2003771</v>
      </c>
      <c r="B3434" s="1026" t="s">
        <v>8752</v>
      </c>
      <c r="C3434" s="1025" t="s">
        <v>7</v>
      </c>
      <c r="D3434" s="577">
        <f t="shared" si="53"/>
        <v>304.10000000000002</v>
      </c>
      <c r="G3434" s="1027">
        <v>300.5</v>
      </c>
      <c r="J3434" s="570" t="s">
        <v>5368</v>
      </c>
      <c r="K3434" s="645">
        <f>IFERROR(VLOOKUP(J3434,REAJUSTE!A:Y,25,FALSE),"")</f>
        <v>1.012</v>
      </c>
    </row>
    <row r="3435" spans="1:11" ht="27" x14ac:dyDescent="0.25">
      <c r="A3435" s="1025">
        <v>2003876</v>
      </c>
      <c r="B3435" s="1026" t="s">
        <v>8753</v>
      </c>
      <c r="C3435" s="1025" t="s">
        <v>7</v>
      </c>
      <c r="D3435" s="577">
        <f t="shared" si="53"/>
        <v>279.39</v>
      </c>
      <c r="G3435" s="1027">
        <v>276.08</v>
      </c>
      <c r="J3435" s="570" t="s">
        <v>5368</v>
      </c>
      <c r="K3435" s="645">
        <f>IFERROR(VLOOKUP(J3435,REAJUSTE!A:Y,25,FALSE),"")</f>
        <v>1.012</v>
      </c>
    </row>
    <row r="3436" spans="1:11" ht="27" x14ac:dyDescent="0.25">
      <c r="A3436" s="1025">
        <v>2003775</v>
      </c>
      <c r="B3436" s="1026" t="s">
        <v>8754</v>
      </c>
      <c r="C3436" s="1025" t="s">
        <v>7</v>
      </c>
      <c r="D3436" s="577">
        <f t="shared" si="53"/>
        <v>474.1</v>
      </c>
      <c r="G3436" s="1027">
        <v>468.48</v>
      </c>
      <c r="J3436" s="570" t="s">
        <v>5368</v>
      </c>
      <c r="K3436" s="645">
        <f>IFERROR(VLOOKUP(J3436,REAJUSTE!A:Y,25,FALSE),"")</f>
        <v>1.012</v>
      </c>
    </row>
    <row r="3437" spans="1:11" ht="27" x14ac:dyDescent="0.25">
      <c r="A3437" s="1025">
        <v>2003880</v>
      </c>
      <c r="B3437" s="1026" t="s">
        <v>8755</v>
      </c>
      <c r="C3437" s="1025" t="s">
        <v>7</v>
      </c>
      <c r="D3437" s="577">
        <f t="shared" si="53"/>
        <v>429.46</v>
      </c>
      <c r="G3437" s="1027">
        <v>424.37</v>
      </c>
      <c r="J3437" s="570" t="s">
        <v>5368</v>
      </c>
      <c r="K3437" s="645">
        <f>IFERROR(VLOOKUP(J3437,REAJUSTE!A:Y,25,FALSE),"")</f>
        <v>1.012</v>
      </c>
    </row>
    <row r="3438" spans="1:11" ht="27" x14ac:dyDescent="0.25">
      <c r="A3438" s="1025">
        <v>2003779</v>
      </c>
      <c r="B3438" s="1026" t="s">
        <v>8756</v>
      </c>
      <c r="C3438" s="1025" t="s">
        <v>7</v>
      </c>
      <c r="D3438" s="577">
        <f t="shared" si="53"/>
        <v>705.52</v>
      </c>
      <c r="G3438" s="1027">
        <v>697.16</v>
      </c>
      <c r="J3438" s="570" t="s">
        <v>5368</v>
      </c>
      <c r="K3438" s="645">
        <f>IFERROR(VLOOKUP(J3438,REAJUSTE!A:Y,25,FALSE),"")</f>
        <v>1.012</v>
      </c>
    </row>
    <row r="3439" spans="1:11" ht="27" x14ac:dyDescent="0.25">
      <c r="A3439" s="1025">
        <v>2003884</v>
      </c>
      <c r="B3439" s="1026" t="s">
        <v>8757</v>
      </c>
      <c r="C3439" s="1025" t="s">
        <v>7</v>
      </c>
      <c r="D3439" s="577">
        <f t="shared" si="53"/>
        <v>638.22</v>
      </c>
      <c r="G3439" s="1027">
        <v>630.66</v>
      </c>
      <c r="J3439" s="570" t="s">
        <v>5368</v>
      </c>
      <c r="K3439" s="645">
        <f>IFERROR(VLOOKUP(J3439,REAJUSTE!A:Y,25,FALSE),"")</f>
        <v>1.012</v>
      </c>
    </row>
    <row r="3440" spans="1:11" ht="27" x14ac:dyDescent="0.25">
      <c r="A3440" s="1025">
        <v>2003783</v>
      </c>
      <c r="B3440" s="1026" t="s">
        <v>8758</v>
      </c>
      <c r="C3440" s="1025" t="s">
        <v>7</v>
      </c>
      <c r="D3440" s="577">
        <f t="shared" si="53"/>
        <v>1008.5</v>
      </c>
      <c r="G3440" s="1027">
        <v>996.55</v>
      </c>
      <c r="J3440" s="570" t="s">
        <v>5368</v>
      </c>
      <c r="K3440" s="645">
        <f>IFERROR(VLOOKUP(J3440,REAJUSTE!A:Y,25,FALSE),"")</f>
        <v>1.012</v>
      </c>
    </row>
    <row r="3441" spans="1:11" ht="27" x14ac:dyDescent="0.25">
      <c r="A3441" s="1025">
        <v>2003888</v>
      </c>
      <c r="B3441" s="1026" t="s">
        <v>8759</v>
      </c>
      <c r="C3441" s="1025" t="s">
        <v>7</v>
      </c>
      <c r="D3441" s="577">
        <f t="shared" si="53"/>
        <v>908.52</v>
      </c>
      <c r="G3441" s="1027">
        <v>897.75</v>
      </c>
      <c r="J3441" s="570" t="s">
        <v>5368</v>
      </c>
      <c r="K3441" s="645">
        <f>IFERROR(VLOOKUP(J3441,REAJUSTE!A:Y,25,FALSE),"")</f>
        <v>1.012</v>
      </c>
    </row>
    <row r="3442" spans="1:11" ht="27" x14ac:dyDescent="0.25">
      <c r="A3442" s="1025">
        <v>2003787</v>
      </c>
      <c r="B3442" s="1026" t="s">
        <v>8760</v>
      </c>
      <c r="C3442" s="1025" t="s">
        <v>7</v>
      </c>
      <c r="D3442" s="577">
        <f t="shared" si="53"/>
        <v>1574.51</v>
      </c>
      <c r="G3442" s="1027">
        <v>1555.84</v>
      </c>
      <c r="J3442" s="570" t="s">
        <v>5368</v>
      </c>
      <c r="K3442" s="645">
        <f>IFERROR(VLOOKUP(J3442,REAJUSTE!A:Y,25,FALSE),"")</f>
        <v>1.012</v>
      </c>
    </row>
    <row r="3443" spans="1:11" ht="27" x14ac:dyDescent="0.25">
      <c r="A3443" s="1025">
        <v>2003892</v>
      </c>
      <c r="B3443" s="1026" t="s">
        <v>8761</v>
      </c>
      <c r="C3443" s="1025" t="s">
        <v>7</v>
      </c>
      <c r="D3443" s="577">
        <f t="shared" si="53"/>
        <v>1433.02</v>
      </c>
      <c r="G3443" s="1027">
        <v>1416.03</v>
      </c>
      <c r="J3443" s="570" t="s">
        <v>5368</v>
      </c>
      <c r="K3443" s="645">
        <f>IFERROR(VLOOKUP(J3443,REAJUSTE!A:Y,25,FALSE),"")</f>
        <v>1.012</v>
      </c>
    </row>
    <row r="3444" spans="1:11" ht="18" x14ac:dyDescent="0.25">
      <c r="A3444" s="1025">
        <v>2003851</v>
      </c>
      <c r="B3444" s="1026" t="s">
        <v>8762</v>
      </c>
      <c r="C3444" s="1025" t="s">
        <v>7</v>
      </c>
      <c r="D3444" s="577">
        <f t="shared" si="53"/>
        <v>91.4</v>
      </c>
      <c r="G3444" s="1027">
        <v>90.32</v>
      </c>
      <c r="J3444" s="570" t="s">
        <v>5368</v>
      </c>
      <c r="K3444" s="645">
        <f>IFERROR(VLOOKUP(J3444,REAJUSTE!A:Y,25,FALSE),"")</f>
        <v>1.012</v>
      </c>
    </row>
    <row r="3445" spans="1:11" ht="18" x14ac:dyDescent="0.25">
      <c r="A3445" s="1025">
        <v>2003935</v>
      </c>
      <c r="B3445" s="1026" t="s">
        <v>8763</v>
      </c>
      <c r="C3445" s="1025" t="s">
        <v>7</v>
      </c>
      <c r="D3445" s="577">
        <f t="shared" si="53"/>
        <v>10.06</v>
      </c>
      <c r="G3445" s="1027">
        <v>9.9499999999999993</v>
      </c>
      <c r="J3445" s="570" t="s">
        <v>5368</v>
      </c>
      <c r="K3445" s="645">
        <f>IFERROR(VLOOKUP(J3445,REAJUSTE!A:Y,25,FALSE),"")</f>
        <v>1.012</v>
      </c>
    </row>
    <row r="3446" spans="1:11" ht="18" x14ac:dyDescent="0.25">
      <c r="A3446" s="1025">
        <v>2003934</v>
      </c>
      <c r="B3446" s="1026" t="s">
        <v>8764</v>
      </c>
      <c r="C3446" s="1025" t="s">
        <v>7</v>
      </c>
      <c r="D3446" s="577">
        <f t="shared" si="53"/>
        <v>14.44</v>
      </c>
      <c r="G3446" s="1027">
        <v>14.27</v>
      </c>
      <c r="J3446" s="570" t="s">
        <v>5368</v>
      </c>
      <c r="K3446" s="645">
        <f>IFERROR(VLOOKUP(J3446,REAJUSTE!A:Y,25,FALSE),"")</f>
        <v>1.012</v>
      </c>
    </row>
    <row r="3447" spans="1:11" ht="18" x14ac:dyDescent="0.25">
      <c r="A3447" s="1025">
        <v>2003990</v>
      </c>
      <c r="B3447" s="1026" t="s">
        <v>8765</v>
      </c>
      <c r="C3447" s="1025" t="s">
        <v>7</v>
      </c>
      <c r="D3447" s="577">
        <f t="shared" si="53"/>
        <v>1400.86</v>
      </c>
      <c r="G3447" s="1027">
        <v>1384.25</v>
      </c>
      <c r="J3447" s="570" t="s">
        <v>5368</v>
      </c>
      <c r="K3447" s="645">
        <f>IFERROR(VLOOKUP(J3447,REAJUSTE!A:Y,25,FALSE),"")</f>
        <v>1.012</v>
      </c>
    </row>
    <row r="3448" spans="1:11" ht="18" x14ac:dyDescent="0.25">
      <c r="A3448" s="1025">
        <v>2003991</v>
      </c>
      <c r="B3448" s="1026" t="s">
        <v>8766</v>
      </c>
      <c r="C3448" s="1025" t="s">
        <v>7</v>
      </c>
      <c r="D3448" s="577">
        <f t="shared" si="53"/>
        <v>1407.7</v>
      </c>
      <c r="G3448" s="1027">
        <v>1391.01</v>
      </c>
      <c r="J3448" s="570" t="s">
        <v>5368</v>
      </c>
      <c r="K3448" s="645">
        <f>IFERROR(VLOOKUP(J3448,REAJUSTE!A:Y,25,FALSE),"")</f>
        <v>1.012</v>
      </c>
    </row>
    <row r="3449" spans="1:11" ht="18" x14ac:dyDescent="0.25">
      <c r="A3449" s="1025">
        <v>2003992</v>
      </c>
      <c r="B3449" s="1026" t="s">
        <v>8767</v>
      </c>
      <c r="C3449" s="1025" t="s">
        <v>7</v>
      </c>
      <c r="D3449" s="577">
        <f t="shared" si="53"/>
        <v>1907.77</v>
      </c>
      <c r="G3449" s="1027">
        <v>1885.15</v>
      </c>
      <c r="J3449" s="570" t="s">
        <v>5368</v>
      </c>
      <c r="K3449" s="645">
        <f>IFERROR(VLOOKUP(J3449,REAJUSTE!A:Y,25,FALSE),"")</f>
        <v>1.012</v>
      </c>
    </row>
    <row r="3450" spans="1:11" ht="18" x14ac:dyDescent="0.25">
      <c r="A3450" s="1025">
        <v>2003993</v>
      </c>
      <c r="B3450" s="1026" t="s">
        <v>8768</v>
      </c>
      <c r="C3450" s="1025" t="s">
        <v>7</v>
      </c>
      <c r="D3450" s="577">
        <f t="shared" si="53"/>
        <v>2118.5300000000002</v>
      </c>
      <c r="G3450" s="1027">
        <v>2093.41</v>
      </c>
      <c r="J3450" s="570" t="s">
        <v>5368</v>
      </c>
      <c r="K3450" s="645">
        <f>IFERROR(VLOOKUP(J3450,REAJUSTE!A:Y,25,FALSE),"")</f>
        <v>1.012</v>
      </c>
    </row>
    <row r="3451" spans="1:11" ht="18" x14ac:dyDescent="0.25">
      <c r="A3451" s="1025">
        <v>2003983</v>
      </c>
      <c r="B3451" s="1026" t="s">
        <v>8769</v>
      </c>
      <c r="C3451" s="1025" t="s">
        <v>7</v>
      </c>
      <c r="D3451" s="577">
        <f t="shared" si="53"/>
        <v>222.59</v>
      </c>
      <c r="G3451" s="1027">
        <v>219.96</v>
      </c>
      <c r="J3451" s="570" t="s">
        <v>5368</v>
      </c>
      <c r="K3451" s="645">
        <f>IFERROR(VLOOKUP(J3451,REAJUSTE!A:Y,25,FALSE),"")</f>
        <v>1.012</v>
      </c>
    </row>
    <row r="3452" spans="1:11" ht="18" x14ac:dyDescent="0.25">
      <c r="A3452" s="1025">
        <v>2003984</v>
      </c>
      <c r="B3452" s="1026" t="s">
        <v>8770</v>
      </c>
      <c r="C3452" s="1025" t="s">
        <v>7</v>
      </c>
      <c r="D3452" s="577">
        <f t="shared" si="53"/>
        <v>275.8</v>
      </c>
      <c r="G3452" s="1027">
        <v>272.52999999999997</v>
      </c>
      <c r="J3452" s="570" t="s">
        <v>5368</v>
      </c>
      <c r="K3452" s="645">
        <f>IFERROR(VLOOKUP(J3452,REAJUSTE!A:Y,25,FALSE),"")</f>
        <v>1.012</v>
      </c>
    </row>
    <row r="3453" spans="1:11" ht="18" x14ac:dyDescent="0.25">
      <c r="A3453" s="1025">
        <v>2003985</v>
      </c>
      <c r="B3453" s="1026" t="s">
        <v>8771</v>
      </c>
      <c r="C3453" s="1025" t="s">
        <v>7</v>
      </c>
      <c r="D3453" s="577">
        <f t="shared" si="53"/>
        <v>368.06</v>
      </c>
      <c r="G3453" s="1027">
        <v>363.7</v>
      </c>
      <c r="J3453" s="570" t="s">
        <v>5368</v>
      </c>
      <c r="K3453" s="645">
        <f>IFERROR(VLOOKUP(J3453,REAJUSTE!A:Y,25,FALSE),"")</f>
        <v>1.012</v>
      </c>
    </row>
    <row r="3454" spans="1:11" ht="18" x14ac:dyDescent="0.25">
      <c r="A3454" s="1025">
        <v>2003986</v>
      </c>
      <c r="B3454" s="1026" t="s">
        <v>8772</v>
      </c>
      <c r="C3454" s="1025" t="s">
        <v>7</v>
      </c>
      <c r="D3454" s="577">
        <f t="shared" si="53"/>
        <v>536.13</v>
      </c>
      <c r="G3454" s="1027">
        <v>529.78</v>
      </c>
      <c r="J3454" s="570" t="s">
        <v>5368</v>
      </c>
      <c r="K3454" s="645">
        <f>IFERROR(VLOOKUP(J3454,REAJUSTE!A:Y,25,FALSE),"")</f>
        <v>1.012</v>
      </c>
    </row>
    <row r="3455" spans="1:11" ht="18" x14ac:dyDescent="0.25">
      <c r="A3455" s="1025">
        <v>2003987</v>
      </c>
      <c r="B3455" s="1026" t="s">
        <v>8773</v>
      </c>
      <c r="C3455" s="1025" t="s">
        <v>7</v>
      </c>
      <c r="D3455" s="577">
        <f t="shared" si="53"/>
        <v>750.29</v>
      </c>
      <c r="G3455" s="1027">
        <v>741.4</v>
      </c>
      <c r="J3455" s="570" t="s">
        <v>5368</v>
      </c>
      <c r="K3455" s="645">
        <f>IFERROR(VLOOKUP(J3455,REAJUSTE!A:Y,25,FALSE),"")</f>
        <v>1.012</v>
      </c>
    </row>
    <row r="3456" spans="1:11" ht="18" x14ac:dyDescent="0.25">
      <c r="A3456" s="1025">
        <v>2003988</v>
      </c>
      <c r="B3456" s="1026" t="s">
        <v>8774</v>
      </c>
      <c r="C3456" s="1025" t="s">
        <v>7</v>
      </c>
      <c r="D3456" s="577">
        <f t="shared" si="53"/>
        <v>791.69</v>
      </c>
      <c r="G3456" s="1027">
        <v>782.31</v>
      </c>
      <c r="J3456" s="570" t="s">
        <v>5368</v>
      </c>
      <c r="K3456" s="645">
        <f>IFERROR(VLOOKUP(J3456,REAJUSTE!A:Y,25,FALSE),"")</f>
        <v>1.012</v>
      </c>
    </row>
    <row r="3457" spans="1:11" ht="18" x14ac:dyDescent="0.25">
      <c r="A3457" s="1025">
        <v>2003989</v>
      </c>
      <c r="B3457" s="1026" t="s">
        <v>8775</v>
      </c>
      <c r="C3457" s="1025" t="s">
        <v>7</v>
      </c>
      <c r="D3457" s="577">
        <f t="shared" si="53"/>
        <v>982.69</v>
      </c>
      <c r="G3457" s="1027">
        <v>971.04</v>
      </c>
      <c r="J3457" s="570" t="s">
        <v>5368</v>
      </c>
      <c r="K3457" s="645">
        <f>IFERROR(VLOOKUP(J3457,REAJUSTE!A:Y,25,FALSE),"")</f>
        <v>1.012</v>
      </c>
    </row>
    <row r="3458" spans="1:11" ht="18" x14ac:dyDescent="0.25">
      <c r="A3458" s="1025">
        <v>2003298</v>
      </c>
      <c r="B3458" s="1026" t="s">
        <v>8776</v>
      </c>
      <c r="C3458" s="1025" t="s">
        <v>7</v>
      </c>
      <c r="D3458" s="577">
        <f t="shared" si="53"/>
        <v>12.88</v>
      </c>
      <c r="G3458" s="1027">
        <v>12.73</v>
      </c>
      <c r="J3458" s="570" t="s">
        <v>5368</v>
      </c>
      <c r="K3458" s="645">
        <f>IFERROR(VLOOKUP(J3458,REAJUSTE!A:Y,25,FALSE),"")</f>
        <v>1.012</v>
      </c>
    </row>
    <row r="3459" spans="1:11" ht="18" x14ac:dyDescent="0.25">
      <c r="A3459" s="1025">
        <v>2003297</v>
      </c>
      <c r="B3459" s="1026" t="s">
        <v>8777</v>
      </c>
      <c r="C3459" s="1025" t="s">
        <v>7</v>
      </c>
      <c r="D3459" s="577">
        <f t="shared" si="53"/>
        <v>15.85</v>
      </c>
      <c r="G3459" s="1027">
        <v>15.67</v>
      </c>
      <c r="J3459" s="570" t="s">
        <v>5368</v>
      </c>
      <c r="K3459" s="645">
        <f>IFERROR(VLOOKUP(J3459,REAJUSTE!A:Y,25,FALSE),"")</f>
        <v>1.012</v>
      </c>
    </row>
    <row r="3460" spans="1:11" ht="27" x14ac:dyDescent="0.25">
      <c r="A3460" s="1025">
        <v>2003315</v>
      </c>
      <c r="B3460" s="1026" t="s">
        <v>8778</v>
      </c>
      <c r="C3460" s="1025" t="s">
        <v>7</v>
      </c>
      <c r="D3460" s="577">
        <f t="shared" si="53"/>
        <v>93.57</v>
      </c>
      <c r="G3460" s="1027">
        <v>92.47</v>
      </c>
      <c r="J3460" s="570" t="s">
        <v>5368</v>
      </c>
      <c r="K3460" s="645">
        <f>IFERROR(VLOOKUP(J3460,REAJUSTE!A:Y,25,FALSE),"")</f>
        <v>1.012</v>
      </c>
    </row>
    <row r="3461" spans="1:11" ht="27" x14ac:dyDescent="0.25">
      <c r="A3461" s="1025">
        <v>2003314</v>
      </c>
      <c r="B3461" s="1026" t="s">
        <v>8779</v>
      </c>
      <c r="C3461" s="1025" t="s">
        <v>7</v>
      </c>
      <c r="D3461" s="577">
        <f t="shared" si="53"/>
        <v>74.38</v>
      </c>
      <c r="G3461" s="1027">
        <v>73.5</v>
      </c>
      <c r="J3461" s="570" t="s">
        <v>5368</v>
      </c>
      <c r="K3461" s="645">
        <f>IFERROR(VLOOKUP(J3461,REAJUSTE!A:Y,25,FALSE),"")</f>
        <v>1.012</v>
      </c>
    </row>
    <row r="3462" spans="1:11" ht="27" x14ac:dyDescent="0.25">
      <c r="A3462" s="1025">
        <v>2003313</v>
      </c>
      <c r="B3462" s="1026" t="s">
        <v>8780</v>
      </c>
      <c r="C3462" s="1025" t="s">
        <v>7</v>
      </c>
      <c r="D3462" s="577">
        <f t="shared" si="53"/>
        <v>117.35</v>
      </c>
      <c r="G3462" s="1027">
        <v>115.96</v>
      </c>
      <c r="J3462" s="570" t="s">
        <v>5368</v>
      </c>
      <c r="K3462" s="645">
        <f>IFERROR(VLOOKUP(J3462,REAJUSTE!A:Y,25,FALSE),"")</f>
        <v>1.012</v>
      </c>
    </row>
    <row r="3463" spans="1:11" ht="27" x14ac:dyDescent="0.25">
      <c r="A3463" s="1025">
        <v>2003312</v>
      </c>
      <c r="B3463" s="1026" t="s">
        <v>8781</v>
      </c>
      <c r="C3463" s="1025" t="s">
        <v>7</v>
      </c>
      <c r="D3463" s="577">
        <f t="shared" si="53"/>
        <v>93.35</v>
      </c>
      <c r="G3463" s="1027">
        <v>92.25</v>
      </c>
      <c r="J3463" s="570" t="s">
        <v>5368</v>
      </c>
      <c r="K3463" s="645">
        <f>IFERROR(VLOOKUP(J3463,REAJUSTE!A:Y,25,FALSE),"")</f>
        <v>1.012</v>
      </c>
    </row>
    <row r="3464" spans="1:11" ht="18" x14ac:dyDescent="0.25">
      <c r="A3464" s="1025">
        <v>2003311</v>
      </c>
      <c r="B3464" s="1026" t="s">
        <v>8782</v>
      </c>
      <c r="C3464" s="1025" t="s">
        <v>7</v>
      </c>
      <c r="D3464" s="577">
        <f t="shared" si="53"/>
        <v>40.880000000000003</v>
      </c>
      <c r="G3464" s="1027">
        <v>40.4</v>
      </c>
      <c r="J3464" s="570" t="s">
        <v>5368</v>
      </c>
      <c r="K3464" s="645">
        <f>IFERROR(VLOOKUP(J3464,REAJUSTE!A:Y,25,FALSE),"")</f>
        <v>1.012</v>
      </c>
    </row>
    <row r="3465" spans="1:11" ht="18" x14ac:dyDescent="0.25">
      <c r="A3465" s="1025">
        <v>2003310</v>
      </c>
      <c r="B3465" s="1026" t="s">
        <v>8783</v>
      </c>
      <c r="C3465" s="1025" t="s">
        <v>7</v>
      </c>
      <c r="D3465" s="577">
        <f t="shared" si="53"/>
        <v>51.58</v>
      </c>
      <c r="G3465" s="1027">
        <v>50.97</v>
      </c>
      <c r="J3465" s="570" t="s">
        <v>5368</v>
      </c>
      <c r="K3465" s="645">
        <f>IFERROR(VLOOKUP(J3465,REAJUSTE!A:Y,25,FALSE),"")</f>
        <v>1.012</v>
      </c>
    </row>
    <row r="3466" spans="1:11" ht="18" x14ac:dyDescent="0.25">
      <c r="A3466" s="1025">
        <v>2003296</v>
      </c>
      <c r="B3466" s="1026" t="s">
        <v>8784</v>
      </c>
      <c r="C3466" s="1025" t="s">
        <v>7</v>
      </c>
      <c r="D3466" s="577">
        <f t="shared" ref="D3466:D3529" si="54">TRUNC(G3466*K3466,2)</f>
        <v>12.88</v>
      </c>
      <c r="G3466" s="1027">
        <v>12.73</v>
      </c>
      <c r="J3466" s="570" t="s">
        <v>5368</v>
      </c>
      <c r="K3466" s="645">
        <f>IFERROR(VLOOKUP(J3466,REAJUSTE!A:Y,25,FALSE),"")</f>
        <v>1.012</v>
      </c>
    </row>
    <row r="3467" spans="1:11" ht="18" x14ac:dyDescent="0.25">
      <c r="A3467" s="1025">
        <v>2003295</v>
      </c>
      <c r="B3467" s="1026" t="s">
        <v>8785</v>
      </c>
      <c r="C3467" s="1025" t="s">
        <v>7</v>
      </c>
      <c r="D3467" s="577">
        <f t="shared" si="54"/>
        <v>15.85</v>
      </c>
      <c r="G3467" s="1027">
        <v>15.67</v>
      </c>
      <c r="J3467" s="570" t="s">
        <v>5368</v>
      </c>
      <c r="K3467" s="645">
        <f>IFERROR(VLOOKUP(J3467,REAJUSTE!A:Y,25,FALSE),"")</f>
        <v>1.012</v>
      </c>
    </row>
    <row r="3468" spans="1:11" ht="27" x14ac:dyDescent="0.25">
      <c r="A3468" s="1025">
        <v>2003309</v>
      </c>
      <c r="B3468" s="1026" t="s">
        <v>8786</v>
      </c>
      <c r="C3468" s="1025" t="s">
        <v>7</v>
      </c>
      <c r="D3468" s="577">
        <f t="shared" si="54"/>
        <v>93.57</v>
      </c>
      <c r="G3468" s="1027">
        <v>92.47</v>
      </c>
      <c r="J3468" s="570" t="s">
        <v>5368</v>
      </c>
      <c r="K3468" s="645">
        <f>IFERROR(VLOOKUP(J3468,REAJUSTE!A:Y,25,FALSE),"")</f>
        <v>1.012</v>
      </c>
    </row>
    <row r="3469" spans="1:11" ht="27" x14ac:dyDescent="0.25">
      <c r="A3469" s="1025">
        <v>2003308</v>
      </c>
      <c r="B3469" s="1026" t="s">
        <v>8787</v>
      </c>
      <c r="C3469" s="1025" t="s">
        <v>7</v>
      </c>
      <c r="D3469" s="577">
        <f t="shared" si="54"/>
        <v>74.38</v>
      </c>
      <c r="G3469" s="1027">
        <v>73.5</v>
      </c>
      <c r="J3469" s="570" t="s">
        <v>5368</v>
      </c>
      <c r="K3469" s="645">
        <f>IFERROR(VLOOKUP(J3469,REAJUSTE!A:Y,25,FALSE),"")</f>
        <v>1.012</v>
      </c>
    </row>
    <row r="3470" spans="1:11" ht="27" x14ac:dyDescent="0.25">
      <c r="A3470" s="1025">
        <v>2003307</v>
      </c>
      <c r="B3470" s="1026" t="s">
        <v>8788</v>
      </c>
      <c r="C3470" s="1025" t="s">
        <v>7</v>
      </c>
      <c r="D3470" s="577">
        <f t="shared" si="54"/>
        <v>117.35</v>
      </c>
      <c r="G3470" s="1027">
        <v>115.96</v>
      </c>
      <c r="J3470" s="570" t="s">
        <v>5368</v>
      </c>
      <c r="K3470" s="645">
        <f>IFERROR(VLOOKUP(J3470,REAJUSTE!A:Y,25,FALSE),"")</f>
        <v>1.012</v>
      </c>
    </row>
    <row r="3471" spans="1:11" ht="27" x14ac:dyDescent="0.25">
      <c r="A3471" s="1025">
        <v>2003306</v>
      </c>
      <c r="B3471" s="1026" t="s">
        <v>8789</v>
      </c>
      <c r="C3471" s="1025" t="s">
        <v>7</v>
      </c>
      <c r="D3471" s="577">
        <f t="shared" si="54"/>
        <v>93.35</v>
      </c>
      <c r="G3471" s="1027">
        <v>92.25</v>
      </c>
      <c r="J3471" s="570" t="s">
        <v>5368</v>
      </c>
      <c r="K3471" s="645">
        <f>IFERROR(VLOOKUP(J3471,REAJUSTE!A:Y,25,FALSE),"")</f>
        <v>1.012</v>
      </c>
    </row>
    <row r="3472" spans="1:11" ht="18" x14ac:dyDescent="0.25">
      <c r="A3472" s="1025">
        <v>2003305</v>
      </c>
      <c r="B3472" s="1026" t="s">
        <v>8790</v>
      </c>
      <c r="C3472" s="1025" t="s">
        <v>7</v>
      </c>
      <c r="D3472" s="577">
        <f t="shared" si="54"/>
        <v>40.880000000000003</v>
      </c>
      <c r="G3472" s="1027">
        <v>40.4</v>
      </c>
      <c r="J3472" s="570" t="s">
        <v>5368</v>
      </c>
      <c r="K3472" s="645">
        <f>IFERROR(VLOOKUP(J3472,REAJUSTE!A:Y,25,FALSE),"")</f>
        <v>1.012</v>
      </c>
    </row>
    <row r="3473" spans="1:11" ht="18" x14ac:dyDescent="0.25">
      <c r="A3473" s="1025">
        <v>2003304</v>
      </c>
      <c r="B3473" s="1026" t="s">
        <v>8791</v>
      </c>
      <c r="C3473" s="1025" t="s">
        <v>7</v>
      </c>
      <c r="D3473" s="577">
        <f t="shared" si="54"/>
        <v>51.58</v>
      </c>
      <c r="G3473" s="1027">
        <v>50.97</v>
      </c>
      <c r="J3473" s="570" t="s">
        <v>5368</v>
      </c>
      <c r="K3473" s="645">
        <f>IFERROR(VLOOKUP(J3473,REAJUSTE!A:Y,25,FALSE),"")</f>
        <v>1.012</v>
      </c>
    </row>
    <row r="3474" spans="1:11" ht="36" x14ac:dyDescent="0.25">
      <c r="A3474" s="1025">
        <v>2105846</v>
      </c>
      <c r="B3474" s="1026" t="s">
        <v>8792</v>
      </c>
      <c r="C3474" s="1025" t="s">
        <v>273</v>
      </c>
      <c r="D3474" s="577">
        <f t="shared" si="54"/>
        <v>500.32</v>
      </c>
      <c r="G3474" s="1027">
        <v>494.39</v>
      </c>
      <c r="J3474" s="570" t="s">
        <v>5368</v>
      </c>
      <c r="K3474" s="645">
        <f>IFERROR(VLOOKUP(J3474,REAJUSTE!A:Y,25,FALSE),"")</f>
        <v>1.012</v>
      </c>
    </row>
    <row r="3475" spans="1:11" ht="36" x14ac:dyDescent="0.25">
      <c r="A3475" s="1025">
        <v>2105929</v>
      </c>
      <c r="B3475" s="1026" t="s">
        <v>8793</v>
      </c>
      <c r="C3475" s="1025" t="s">
        <v>273</v>
      </c>
      <c r="D3475" s="577">
        <f t="shared" si="54"/>
        <v>564.29</v>
      </c>
      <c r="G3475" s="1027">
        <v>557.6</v>
      </c>
      <c r="J3475" s="570" t="s">
        <v>5368</v>
      </c>
      <c r="K3475" s="645">
        <f>IFERROR(VLOOKUP(J3475,REAJUSTE!A:Y,25,FALSE),"")</f>
        <v>1.012</v>
      </c>
    </row>
    <row r="3476" spans="1:11" ht="36" x14ac:dyDescent="0.25">
      <c r="A3476" s="1025">
        <v>2105933</v>
      </c>
      <c r="B3476" s="1026" t="s">
        <v>8794</v>
      </c>
      <c r="C3476" s="1025" t="s">
        <v>273</v>
      </c>
      <c r="D3476" s="577">
        <f t="shared" si="54"/>
        <v>628.24</v>
      </c>
      <c r="G3476" s="1027">
        <v>620.79999999999995</v>
      </c>
      <c r="J3476" s="570" t="s">
        <v>5368</v>
      </c>
      <c r="K3476" s="645">
        <f>IFERROR(VLOOKUP(J3476,REAJUSTE!A:Y,25,FALSE),"")</f>
        <v>1.012</v>
      </c>
    </row>
    <row r="3477" spans="1:11" ht="36" x14ac:dyDescent="0.25">
      <c r="A3477" s="1025">
        <v>2106293</v>
      </c>
      <c r="B3477" s="1026" t="s">
        <v>8795</v>
      </c>
      <c r="C3477" s="1025" t="s">
        <v>273</v>
      </c>
      <c r="D3477" s="577">
        <f t="shared" si="54"/>
        <v>213.57</v>
      </c>
      <c r="G3477" s="1027">
        <v>211.04</v>
      </c>
      <c r="J3477" s="570" t="s">
        <v>5368</v>
      </c>
      <c r="K3477" s="645">
        <f>IFERROR(VLOOKUP(J3477,REAJUSTE!A:Y,25,FALSE),"")</f>
        <v>1.012</v>
      </c>
    </row>
    <row r="3478" spans="1:11" ht="18" x14ac:dyDescent="0.25">
      <c r="A3478" s="1025">
        <v>2108165</v>
      </c>
      <c r="B3478" s="1026" t="s">
        <v>8796</v>
      </c>
      <c r="C3478" s="1025" t="s">
        <v>272</v>
      </c>
      <c r="D3478" s="577">
        <f t="shared" si="54"/>
        <v>34.979999999999997</v>
      </c>
      <c r="G3478" s="1027">
        <v>34.57</v>
      </c>
      <c r="J3478" s="570" t="s">
        <v>5368</v>
      </c>
      <c r="K3478" s="645">
        <f>IFERROR(VLOOKUP(J3478,REAJUSTE!A:Y,25,FALSE),"")</f>
        <v>1.012</v>
      </c>
    </row>
    <row r="3479" spans="1:11" ht="18" x14ac:dyDescent="0.25">
      <c r="A3479" s="1025">
        <v>2108166</v>
      </c>
      <c r="B3479" s="1026" t="s">
        <v>8797</v>
      </c>
      <c r="C3479" s="1025" t="s">
        <v>272</v>
      </c>
      <c r="D3479" s="577">
        <f t="shared" si="54"/>
        <v>24.88</v>
      </c>
      <c r="G3479" s="1027">
        <v>24.59</v>
      </c>
      <c r="J3479" s="570" t="s">
        <v>5368</v>
      </c>
      <c r="K3479" s="645">
        <f>IFERROR(VLOOKUP(J3479,REAJUSTE!A:Y,25,FALSE),"")</f>
        <v>1.012</v>
      </c>
    </row>
    <row r="3480" spans="1:11" ht="18" x14ac:dyDescent="0.25">
      <c r="A3480" s="1025">
        <v>2108167</v>
      </c>
      <c r="B3480" s="1026" t="s">
        <v>8798</v>
      </c>
      <c r="C3480" s="1025" t="s">
        <v>272</v>
      </c>
      <c r="D3480" s="577">
        <f t="shared" si="54"/>
        <v>22.39</v>
      </c>
      <c r="G3480" s="1027">
        <v>22.13</v>
      </c>
      <c r="J3480" s="570" t="s">
        <v>5368</v>
      </c>
      <c r="K3480" s="645">
        <f>IFERROR(VLOOKUP(J3480,REAJUSTE!A:Y,25,FALSE),"")</f>
        <v>1.012</v>
      </c>
    </row>
    <row r="3481" spans="1:11" ht="18" x14ac:dyDescent="0.25">
      <c r="A3481" s="1025">
        <v>2108168</v>
      </c>
      <c r="B3481" s="1026" t="s">
        <v>8799</v>
      </c>
      <c r="C3481" s="1025" t="s">
        <v>272</v>
      </c>
      <c r="D3481" s="577">
        <f t="shared" si="54"/>
        <v>22.01</v>
      </c>
      <c r="G3481" s="1027">
        <v>21.75</v>
      </c>
      <c r="J3481" s="570" t="s">
        <v>5368</v>
      </c>
      <c r="K3481" s="645">
        <f>IFERROR(VLOOKUP(J3481,REAJUSTE!A:Y,25,FALSE),"")</f>
        <v>1.012</v>
      </c>
    </row>
    <row r="3482" spans="1:11" ht="18" x14ac:dyDescent="0.25">
      <c r="A3482" s="1025">
        <v>2108169</v>
      </c>
      <c r="B3482" s="1026" t="s">
        <v>8800</v>
      </c>
      <c r="C3482" s="1025" t="s">
        <v>272</v>
      </c>
      <c r="D3482" s="577">
        <f t="shared" si="54"/>
        <v>54.64</v>
      </c>
      <c r="G3482" s="1027">
        <v>54</v>
      </c>
      <c r="J3482" s="570" t="s">
        <v>5368</v>
      </c>
      <c r="K3482" s="645">
        <f>IFERROR(VLOOKUP(J3482,REAJUSTE!A:Y,25,FALSE),"")</f>
        <v>1.012</v>
      </c>
    </row>
    <row r="3483" spans="1:11" ht="18" x14ac:dyDescent="0.25">
      <c r="A3483" s="1025">
        <v>2108170</v>
      </c>
      <c r="B3483" s="1026" t="s">
        <v>8801</v>
      </c>
      <c r="C3483" s="1025" t="s">
        <v>272</v>
      </c>
      <c r="D3483" s="577">
        <f t="shared" si="54"/>
        <v>39.36</v>
      </c>
      <c r="G3483" s="1027">
        <v>38.9</v>
      </c>
      <c r="J3483" s="570" t="s">
        <v>5368</v>
      </c>
      <c r="K3483" s="645">
        <f>IFERROR(VLOOKUP(J3483,REAJUSTE!A:Y,25,FALSE),"")</f>
        <v>1.012</v>
      </c>
    </row>
    <row r="3484" spans="1:11" ht="18" x14ac:dyDescent="0.25">
      <c r="A3484" s="1025">
        <v>2108171</v>
      </c>
      <c r="B3484" s="1026" t="s">
        <v>8802</v>
      </c>
      <c r="C3484" s="1025" t="s">
        <v>272</v>
      </c>
      <c r="D3484" s="577">
        <f t="shared" si="54"/>
        <v>36.1</v>
      </c>
      <c r="G3484" s="1027">
        <v>35.68</v>
      </c>
      <c r="J3484" s="570" t="s">
        <v>5368</v>
      </c>
      <c r="K3484" s="645">
        <f>IFERROR(VLOOKUP(J3484,REAJUSTE!A:Y,25,FALSE),"")</f>
        <v>1.012</v>
      </c>
    </row>
    <row r="3485" spans="1:11" ht="18" x14ac:dyDescent="0.25">
      <c r="A3485" s="1025">
        <v>2108172</v>
      </c>
      <c r="B3485" s="1026" t="s">
        <v>8803</v>
      </c>
      <c r="C3485" s="1025" t="s">
        <v>272</v>
      </c>
      <c r="D3485" s="577">
        <f t="shared" si="54"/>
        <v>36.61</v>
      </c>
      <c r="G3485" s="1027">
        <v>36.18</v>
      </c>
      <c r="J3485" s="570" t="s">
        <v>5368</v>
      </c>
      <c r="K3485" s="645">
        <f>IFERROR(VLOOKUP(J3485,REAJUSTE!A:Y,25,FALSE),"")</f>
        <v>1.012</v>
      </c>
    </row>
    <row r="3486" spans="1:11" ht="36" x14ac:dyDescent="0.25">
      <c r="A3486" s="1025">
        <v>2106292</v>
      </c>
      <c r="B3486" s="1026" t="s">
        <v>8804</v>
      </c>
      <c r="C3486" s="1025" t="s">
        <v>273</v>
      </c>
      <c r="D3486" s="577">
        <f t="shared" si="54"/>
        <v>154.43</v>
      </c>
      <c r="G3486" s="1027">
        <v>152.6</v>
      </c>
      <c r="J3486" s="570" t="s">
        <v>5368</v>
      </c>
      <c r="K3486" s="645">
        <f>IFERROR(VLOOKUP(J3486,REAJUSTE!A:Y,25,FALSE),"")</f>
        <v>1.012</v>
      </c>
    </row>
    <row r="3487" spans="1:11" ht="36" x14ac:dyDescent="0.25">
      <c r="A3487" s="1025">
        <v>2106291</v>
      </c>
      <c r="B3487" s="1026" t="s">
        <v>8805</v>
      </c>
      <c r="C3487" s="1025" t="s">
        <v>273</v>
      </c>
      <c r="D3487" s="577">
        <f t="shared" si="54"/>
        <v>220.63</v>
      </c>
      <c r="G3487" s="1027">
        <v>218.02</v>
      </c>
      <c r="J3487" s="570" t="s">
        <v>5368</v>
      </c>
      <c r="K3487" s="645">
        <f>IFERROR(VLOOKUP(J3487,REAJUSTE!A:Y,25,FALSE),"")</f>
        <v>1.012</v>
      </c>
    </row>
    <row r="3488" spans="1:11" ht="36" x14ac:dyDescent="0.25">
      <c r="A3488" s="1025">
        <v>2106235</v>
      </c>
      <c r="B3488" s="1026" t="s">
        <v>8806</v>
      </c>
      <c r="C3488" s="1025" t="s">
        <v>272</v>
      </c>
      <c r="D3488" s="577">
        <f t="shared" si="54"/>
        <v>3.47</v>
      </c>
      <c r="G3488" s="1027">
        <v>3.43</v>
      </c>
      <c r="J3488" s="570" t="s">
        <v>5368</v>
      </c>
      <c r="K3488" s="645">
        <f>IFERROR(VLOOKUP(J3488,REAJUSTE!A:Y,25,FALSE),"")</f>
        <v>1.012</v>
      </c>
    </row>
    <row r="3489" spans="1:11" ht="36" x14ac:dyDescent="0.25">
      <c r="A3489" s="1025">
        <v>2106232</v>
      </c>
      <c r="B3489" s="1026" t="s">
        <v>8807</v>
      </c>
      <c r="C3489" s="1025" t="s">
        <v>5022</v>
      </c>
      <c r="D3489" s="577">
        <f t="shared" si="54"/>
        <v>16.059999999999999</v>
      </c>
      <c r="G3489" s="1027">
        <v>15.87</v>
      </c>
      <c r="J3489" s="570" t="s">
        <v>5368</v>
      </c>
      <c r="K3489" s="645">
        <f>IFERROR(VLOOKUP(J3489,REAJUSTE!A:Y,25,FALSE),"")</f>
        <v>1.012</v>
      </c>
    </row>
    <row r="3490" spans="1:11" ht="36" x14ac:dyDescent="0.25">
      <c r="A3490" s="1025">
        <v>2106233</v>
      </c>
      <c r="B3490" s="1026" t="s">
        <v>8808</v>
      </c>
      <c r="C3490" s="1025" t="s">
        <v>5022</v>
      </c>
      <c r="D3490" s="577">
        <f t="shared" si="54"/>
        <v>12.3</v>
      </c>
      <c r="G3490" s="1027">
        <v>12.16</v>
      </c>
      <c r="J3490" s="570" t="s">
        <v>5368</v>
      </c>
      <c r="K3490" s="645">
        <f>IFERROR(VLOOKUP(J3490,REAJUSTE!A:Y,25,FALSE),"")</f>
        <v>1.012</v>
      </c>
    </row>
    <row r="3491" spans="1:11" ht="18" x14ac:dyDescent="0.25">
      <c r="A3491" s="1025">
        <v>2105605</v>
      </c>
      <c r="B3491" s="1026" t="s">
        <v>8809</v>
      </c>
      <c r="C3491" s="1025" t="s">
        <v>272</v>
      </c>
      <c r="D3491" s="577">
        <f t="shared" si="54"/>
        <v>58.7</v>
      </c>
      <c r="G3491" s="1027">
        <v>58.01</v>
      </c>
      <c r="J3491" s="570" t="s">
        <v>5368</v>
      </c>
      <c r="K3491" s="645">
        <f>IFERROR(VLOOKUP(J3491,REAJUSTE!A:Y,25,FALSE),"")</f>
        <v>1.012</v>
      </c>
    </row>
    <row r="3492" spans="1:11" ht="18" x14ac:dyDescent="0.25">
      <c r="A3492" s="1025">
        <v>2106298</v>
      </c>
      <c r="B3492" s="1026" t="s">
        <v>8810</v>
      </c>
      <c r="C3492" s="1025" t="s">
        <v>7</v>
      </c>
      <c r="D3492" s="577">
        <f t="shared" si="54"/>
        <v>36.96</v>
      </c>
      <c r="G3492" s="1027">
        <v>36.53</v>
      </c>
      <c r="J3492" s="570" t="s">
        <v>5368</v>
      </c>
      <c r="K3492" s="645">
        <f>IFERROR(VLOOKUP(J3492,REAJUSTE!A:Y,25,FALSE),"")</f>
        <v>1.012</v>
      </c>
    </row>
    <row r="3493" spans="1:11" ht="18" x14ac:dyDescent="0.25">
      <c r="A3493" s="1025">
        <v>2106295</v>
      </c>
      <c r="B3493" s="1026" t="s">
        <v>8811</v>
      </c>
      <c r="C3493" s="1025" t="s">
        <v>7</v>
      </c>
      <c r="D3493" s="577">
        <f t="shared" si="54"/>
        <v>19.600000000000001</v>
      </c>
      <c r="G3493" s="1027">
        <v>19.37</v>
      </c>
      <c r="J3493" s="570" t="s">
        <v>5368</v>
      </c>
      <c r="K3493" s="645">
        <f>IFERROR(VLOOKUP(J3493,REAJUSTE!A:Y,25,FALSE),"")</f>
        <v>1.012</v>
      </c>
    </row>
    <row r="3494" spans="1:11" ht="18" x14ac:dyDescent="0.25">
      <c r="A3494" s="1025">
        <v>2106294</v>
      </c>
      <c r="B3494" s="1026" t="s">
        <v>8812</v>
      </c>
      <c r="C3494" s="1025" t="s">
        <v>7</v>
      </c>
      <c r="D3494" s="577">
        <f t="shared" si="54"/>
        <v>25.55</v>
      </c>
      <c r="G3494" s="1027">
        <v>25.25</v>
      </c>
      <c r="J3494" s="570" t="s">
        <v>5368</v>
      </c>
      <c r="K3494" s="645">
        <f>IFERROR(VLOOKUP(J3494,REAJUSTE!A:Y,25,FALSE),"")</f>
        <v>1.012</v>
      </c>
    </row>
    <row r="3495" spans="1:11" ht="18" x14ac:dyDescent="0.25">
      <c r="A3495" s="1025">
        <v>2106297</v>
      </c>
      <c r="B3495" s="1026" t="s">
        <v>8813</v>
      </c>
      <c r="C3495" s="1025" t="s">
        <v>7</v>
      </c>
      <c r="D3495" s="577">
        <f t="shared" si="54"/>
        <v>30.81</v>
      </c>
      <c r="G3495" s="1027">
        <v>30.45</v>
      </c>
      <c r="J3495" s="570" t="s">
        <v>5368</v>
      </c>
      <c r="K3495" s="645">
        <f>IFERROR(VLOOKUP(J3495,REAJUSTE!A:Y,25,FALSE),"")</f>
        <v>1.012</v>
      </c>
    </row>
    <row r="3496" spans="1:11" ht="18" x14ac:dyDescent="0.25">
      <c r="A3496" s="1025">
        <v>2106296</v>
      </c>
      <c r="B3496" s="1026" t="s">
        <v>8814</v>
      </c>
      <c r="C3496" s="1025" t="s">
        <v>7</v>
      </c>
      <c r="D3496" s="577">
        <f t="shared" si="54"/>
        <v>49.15</v>
      </c>
      <c r="G3496" s="1027">
        <v>48.57</v>
      </c>
      <c r="J3496" s="570" t="s">
        <v>5368</v>
      </c>
      <c r="K3496" s="645">
        <f>IFERROR(VLOOKUP(J3496,REAJUSTE!A:Y,25,FALSE),"")</f>
        <v>1.012</v>
      </c>
    </row>
    <row r="3497" spans="1:11" ht="18" x14ac:dyDescent="0.25">
      <c r="A3497" s="1025">
        <v>2306731</v>
      </c>
      <c r="B3497" s="1026" t="s">
        <v>8815</v>
      </c>
      <c r="C3497" s="1025" t="s">
        <v>20</v>
      </c>
      <c r="D3497" s="577">
        <f t="shared" si="54"/>
        <v>0.65</v>
      </c>
      <c r="G3497" s="1027">
        <v>0.65</v>
      </c>
      <c r="J3497" s="570" t="s">
        <v>5368</v>
      </c>
      <c r="K3497" s="645">
        <f>IFERROR(VLOOKUP(J3497,REAJUSTE!A:Y,25,FALSE),"")</f>
        <v>1.012</v>
      </c>
    </row>
    <row r="3498" spans="1:11" ht="27" x14ac:dyDescent="0.25">
      <c r="A3498" s="1025">
        <v>2306728</v>
      </c>
      <c r="B3498" s="1026" t="s">
        <v>8816</v>
      </c>
      <c r="C3498" s="1025" t="s">
        <v>7</v>
      </c>
      <c r="D3498" s="577">
        <f t="shared" si="54"/>
        <v>1645.16</v>
      </c>
      <c r="G3498" s="1027">
        <v>1625.66</v>
      </c>
      <c r="J3498" s="570" t="s">
        <v>5368</v>
      </c>
      <c r="K3498" s="645">
        <f>IFERROR(VLOOKUP(J3498,REAJUSTE!A:Y,25,FALSE),"")</f>
        <v>1.012</v>
      </c>
    </row>
    <row r="3499" spans="1:11" ht="27" x14ac:dyDescent="0.25">
      <c r="A3499" s="1025">
        <v>2306729</v>
      </c>
      <c r="B3499" s="1026" t="s">
        <v>8817</v>
      </c>
      <c r="C3499" s="1025" t="s">
        <v>7</v>
      </c>
      <c r="D3499" s="577">
        <f t="shared" si="54"/>
        <v>2004.32</v>
      </c>
      <c r="G3499" s="1027">
        <v>1980.56</v>
      </c>
      <c r="J3499" s="570" t="s">
        <v>5368</v>
      </c>
      <c r="K3499" s="645">
        <f>IFERROR(VLOOKUP(J3499,REAJUSTE!A:Y,25,FALSE),"")</f>
        <v>1.012</v>
      </c>
    </row>
    <row r="3500" spans="1:11" ht="18" x14ac:dyDescent="0.25">
      <c r="A3500" s="1025">
        <v>2306727</v>
      </c>
      <c r="B3500" s="1026" t="s">
        <v>8818</v>
      </c>
      <c r="C3500" s="1025" t="s">
        <v>7</v>
      </c>
      <c r="D3500" s="577">
        <f t="shared" si="54"/>
        <v>384.96</v>
      </c>
      <c r="G3500" s="1027">
        <v>380.4</v>
      </c>
      <c r="J3500" s="570" t="s">
        <v>5368</v>
      </c>
      <c r="K3500" s="645">
        <f>IFERROR(VLOOKUP(J3500,REAJUSTE!A:Y,25,FALSE),"")</f>
        <v>1.012</v>
      </c>
    </row>
    <row r="3501" spans="1:11" ht="18" x14ac:dyDescent="0.25">
      <c r="A3501" s="1025">
        <v>2306730</v>
      </c>
      <c r="B3501" s="1026" t="s">
        <v>8819</v>
      </c>
      <c r="C3501" s="1025" t="s">
        <v>272</v>
      </c>
      <c r="D3501" s="577">
        <f t="shared" si="54"/>
        <v>130.13</v>
      </c>
      <c r="G3501" s="1027">
        <v>128.59</v>
      </c>
      <c r="J3501" s="570" t="s">
        <v>5368</v>
      </c>
      <c r="K3501" s="645">
        <f>IFERROR(VLOOKUP(J3501,REAJUSTE!A:Y,25,FALSE),"")</f>
        <v>1.012</v>
      </c>
    </row>
    <row r="3502" spans="1:11" ht="18" x14ac:dyDescent="0.25">
      <c r="A3502" s="1025">
        <v>2306726</v>
      </c>
      <c r="B3502" s="1026" t="s">
        <v>8820</v>
      </c>
      <c r="C3502" s="1025" t="s">
        <v>7</v>
      </c>
      <c r="D3502" s="577">
        <f t="shared" si="54"/>
        <v>251.6</v>
      </c>
      <c r="G3502" s="1027">
        <v>248.62</v>
      </c>
      <c r="J3502" s="570" t="s">
        <v>5368</v>
      </c>
      <c r="K3502" s="645">
        <f>IFERROR(VLOOKUP(J3502,REAJUSTE!A:Y,25,FALSE),"")</f>
        <v>1.012</v>
      </c>
    </row>
    <row r="3503" spans="1:11" ht="27" x14ac:dyDescent="0.25">
      <c r="A3503" s="1025">
        <v>2306076</v>
      </c>
      <c r="B3503" s="1026" t="s">
        <v>8821</v>
      </c>
      <c r="C3503" s="1025" t="s">
        <v>20</v>
      </c>
      <c r="D3503" s="577">
        <f t="shared" si="54"/>
        <v>12.37</v>
      </c>
      <c r="G3503" s="1027">
        <v>12.23</v>
      </c>
      <c r="J3503" s="570" t="s">
        <v>5368</v>
      </c>
      <c r="K3503" s="645">
        <f>IFERROR(VLOOKUP(J3503,REAJUSTE!A:Y,25,FALSE),"")</f>
        <v>1.012</v>
      </c>
    </row>
    <row r="3504" spans="1:11" ht="18" x14ac:dyDescent="0.25">
      <c r="A3504" s="1025">
        <v>2306247</v>
      </c>
      <c r="B3504" s="1026" t="s">
        <v>8822</v>
      </c>
      <c r="C3504" s="1025" t="s">
        <v>272</v>
      </c>
      <c r="D3504" s="577">
        <f t="shared" si="54"/>
        <v>236.37</v>
      </c>
      <c r="G3504" s="1027">
        <v>233.57</v>
      </c>
      <c r="J3504" s="570" t="s">
        <v>5368</v>
      </c>
      <c r="K3504" s="645">
        <f>IFERROR(VLOOKUP(J3504,REAJUSTE!A:Y,25,FALSE),"")</f>
        <v>1.012</v>
      </c>
    </row>
    <row r="3505" spans="1:11" ht="18" x14ac:dyDescent="0.25">
      <c r="A3505" s="1025">
        <v>2306248</v>
      </c>
      <c r="B3505" s="1026" t="s">
        <v>8823</v>
      </c>
      <c r="C3505" s="1025" t="s">
        <v>272</v>
      </c>
      <c r="D3505" s="577">
        <f t="shared" si="54"/>
        <v>554.16</v>
      </c>
      <c r="G3505" s="1027">
        <v>547.59</v>
      </c>
      <c r="J3505" s="570" t="s">
        <v>5368</v>
      </c>
      <c r="K3505" s="645">
        <f>IFERROR(VLOOKUP(J3505,REAJUSTE!A:Y,25,FALSE),"")</f>
        <v>1.012</v>
      </c>
    </row>
    <row r="3506" spans="1:11" ht="27" x14ac:dyDescent="0.25">
      <c r="A3506" s="1025">
        <v>2306279</v>
      </c>
      <c r="B3506" s="1026" t="s">
        <v>8824</v>
      </c>
      <c r="C3506" s="1025" t="s">
        <v>272</v>
      </c>
      <c r="D3506" s="577">
        <f t="shared" si="54"/>
        <v>83.36</v>
      </c>
      <c r="G3506" s="1027">
        <v>82.38</v>
      </c>
      <c r="J3506" s="570" t="s">
        <v>5368</v>
      </c>
      <c r="K3506" s="645">
        <f>IFERROR(VLOOKUP(J3506,REAJUSTE!A:Y,25,FALSE),"")</f>
        <v>1.012</v>
      </c>
    </row>
    <row r="3507" spans="1:11" ht="27" x14ac:dyDescent="0.25">
      <c r="A3507" s="1025">
        <v>2306651</v>
      </c>
      <c r="B3507" s="1026" t="s">
        <v>8825</v>
      </c>
      <c r="C3507" s="1025" t="s">
        <v>7</v>
      </c>
      <c r="D3507" s="577">
        <f t="shared" si="54"/>
        <v>6576.56</v>
      </c>
      <c r="G3507" s="1027">
        <v>6498.58</v>
      </c>
      <c r="J3507" s="570" t="s">
        <v>5368</v>
      </c>
      <c r="K3507" s="645">
        <f>IFERROR(VLOOKUP(J3507,REAJUSTE!A:Y,25,FALSE),"")</f>
        <v>1.012</v>
      </c>
    </row>
    <row r="3508" spans="1:11" ht="18" x14ac:dyDescent="0.25">
      <c r="A3508" s="1025">
        <v>2306678</v>
      </c>
      <c r="B3508" s="1026" t="s">
        <v>8826</v>
      </c>
      <c r="C3508" s="1025" t="s">
        <v>7</v>
      </c>
      <c r="D3508" s="577">
        <f t="shared" si="54"/>
        <v>6314.46</v>
      </c>
      <c r="G3508" s="1027">
        <v>6239.59</v>
      </c>
      <c r="J3508" s="570" t="s">
        <v>5368</v>
      </c>
      <c r="K3508" s="645">
        <f>IFERROR(VLOOKUP(J3508,REAJUSTE!A:Y,25,FALSE),"")</f>
        <v>1.012</v>
      </c>
    </row>
    <row r="3509" spans="1:11" ht="27" x14ac:dyDescent="0.25">
      <c r="A3509" s="1025">
        <v>2306652</v>
      </c>
      <c r="B3509" s="1026" t="s">
        <v>8827</v>
      </c>
      <c r="C3509" s="1025" t="s">
        <v>7</v>
      </c>
      <c r="D3509" s="577">
        <f t="shared" si="54"/>
        <v>6635.15</v>
      </c>
      <c r="G3509" s="1027">
        <v>6556.48</v>
      </c>
      <c r="J3509" s="570" t="s">
        <v>5368</v>
      </c>
      <c r="K3509" s="645">
        <f>IFERROR(VLOOKUP(J3509,REAJUSTE!A:Y,25,FALSE),"")</f>
        <v>1.012</v>
      </c>
    </row>
    <row r="3510" spans="1:11" ht="18" x14ac:dyDescent="0.25">
      <c r="A3510" s="1025">
        <v>2306679</v>
      </c>
      <c r="B3510" s="1026" t="s">
        <v>8828</v>
      </c>
      <c r="C3510" s="1025" t="s">
        <v>7</v>
      </c>
      <c r="D3510" s="577">
        <f t="shared" si="54"/>
        <v>6363.36</v>
      </c>
      <c r="G3510" s="1027">
        <v>6287.91</v>
      </c>
      <c r="J3510" s="570" t="s">
        <v>5368</v>
      </c>
      <c r="K3510" s="645">
        <f>IFERROR(VLOOKUP(J3510,REAJUSTE!A:Y,25,FALSE),"")</f>
        <v>1.012</v>
      </c>
    </row>
    <row r="3511" spans="1:11" ht="27" x14ac:dyDescent="0.25">
      <c r="A3511" s="1025">
        <v>2306653</v>
      </c>
      <c r="B3511" s="1026" t="s">
        <v>8829</v>
      </c>
      <c r="C3511" s="1025" t="s">
        <v>7</v>
      </c>
      <c r="D3511" s="577">
        <f t="shared" si="54"/>
        <v>6696.13</v>
      </c>
      <c r="G3511" s="1027">
        <v>6616.73</v>
      </c>
      <c r="J3511" s="570" t="s">
        <v>5368</v>
      </c>
      <c r="K3511" s="645">
        <f>IFERROR(VLOOKUP(J3511,REAJUSTE!A:Y,25,FALSE),"")</f>
        <v>1.012</v>
      </c>
    </row>
    <row r="3512" spans="1:11" ht="18" x14ac:dyDescent="0.25">
      <c r="A3512" s="1025">
        <v>2306680</v>
      </c>
      <c r="B3512" s="1026" t="s">
        <v>8830</v>
      </c>
      <c r="C3512" s="1025" t="s">
        <v>7</v>
      </c>
      <c r="D3512" s="577">
        <f t="shared" si="54"/>
        <v>6413.87</v>
      </c>
      <c r="G3512" s="1027">
        <v>6337.82</v>
      </c>
      <c r="J3512" s="570" t="s">
        <v>5368</v>
      </c>
      <c r="K3512" s="645">
        <f>IFERROR(VLOOKUP(J3512,REAJUSTE!A:Y,25,FALSE),"")</f>
        <v>1.012</v>
      </c>
    </row>
    <row r="3513" spans="1:11" ht="27" x14ac:dyDescent="0.25">
      <c r="A3513" s="1025">
        <v>2306654</v>
      </c>
      <c r="B3513" s="1026" t="s">
        <v>8831</v>
      </c>
      <c r="C3513" s="1025" t="s">
        <v>7</v>
      </c>
      <c r="D3513" s="577">
        <f t="shared" si="54"/>
        <v>6756.45</v>
      </c>
      <c r="G3513" s="1027">
        <v>6676.34</v>
      </c>
      <c r="J3513" s="570" t="s">
        <v>5368</v>
      </c>
      <c r="K3513" s="645">
        <f>IFERROR(VLOOKUP(J3513,REAJUSTE!A:Y,25,FALSE),"")</f>
        <v>1.012</v>
      </c>
    </row>
    <row r="3514" spans="1:11" ht="18" x14ac:dyDescent="0.25">
      <c r="A3514" s="1025">
        <v>2306681</v>
      </c>
      <c r="B3514" s="1026" t="s">
        <v>8832</v>
      </c>
      <c r="C3514" s="1025" t="s">
        <v>7</v>
      </c>
      <c r="D3514" s="577">
        <f t="shared" si="54"/>
        <v>6462.9</v>
      </c>
      <c r="G3514" s="1027">
        <v>6386.27</v>
      </c>
      <c r="J3514" s="570" t="s">
        <v>5368</v>
      </c>
      <c r="K3514" s="645">
        <f>IFERROR(VLOOKUP(J3514,REAJUSTE!A:Y,25,FALSE),"")</f>
        <v>1.012</v>
      </c>
    </row>
    <row r="3515" spans="1:11" ht="27" x14ac:dyDescent="0.25">
      <c r="A3515" s="1025">
        <v>2306655</v>
      </c>
      <c r="B3515" s="1026" t="s">
        <v>8833</v>
      </c>
      <c r="C3515" s="1025" t="s">
        <v>7</v>
      </c>
      <c r="D3515" s="577">
        <f t="shared" si="54"/>
        <v>6817.86</v>
      </c>
      <c r="G3515" s="1027">
        <v>6737.02</v>
      </c>
      <c r="J3515" s="570" t="s">
        <v>5368</v>
      </c>
      <c r="K3515" s="645">
        <f>IFERROR(VLOOKUP(J3515,REAJUSTE!A:Y,25,FALSE),"")</f>
        <v>1.012</v>
      </c>
    </row>
    <row r="3516" spans="1:11" ht="18" x14ac:dyDescent="0.25">
      <c r="A3516" s="1025">
        <v>2306682</v>
      </c>
      <c r="B3516" s="1026" t="s">
        <v>8834</v>
      </c>
      <c r="C3516" s="1025" t="s">
        <v>7</v>
      </c>
      <c r="D3516" s="577">
        <f t="shared" si="54"/>
        <v>6512.08</v>
      </c>
      <c r="G3516" s="1027">
        <v>6434.87</v>
      </c>
      <c r="J3516" s="570" t="s">
        <v>5368</v>
      </c>
      <c r="K3516" s="645">
        <f>IFERROR(VLOOKUP(J3516,REAJUSTE!A:Y,25,FALSE),"")</f>
        <v>1.012</v>
      </c>
    </row>
    <row r="3517" spans="1:11" ht="27" x14ac:dyDescent="0.25">
      <c r="A3517" s="1025">
        <v>2306656</v>
      </c>
      <c r="B3517" s="1026" t="s">
        <v>8835</v>
      </c>
      <c r="C3517" s="1025" t="s">
        <v>7</v>
      </c>
      <c r="D3517" s="577">
        <f t="shared" si="54"/>
        <v>9292.6200000000008</v>
      </c>
      <c r="G3517" s="1027">
        <v>9182.44</v>
      </c>
      <c r="J3517" s="570" t="s">
        <v>5368</v>
      </c>
      <c r="K3517" s="645">
        <f>IFERROR(VLOOKUP(J3517,REAJUSTE!A:Y,25,FALSE),"")</f>
        <v>1.012</v>
      </c>
    </row>
    <row r="3518" spans="1:11" ht="18" x14ac:dyDescent="0.25">
      <c r="A3518" s="1025">
        <v>2306683</v>
      </c>
      <c r="B3518" s="1026" t="s">
        <v>8836</v>
      </c>
      <c r="C3518" s="1025" t="s">
        <v>7</v>
      </c>
      <c r="D3518" s="577">
        <f t="shared" si="54"/>
        <v>9020.82</v>
      </c>
      <c r="G3518" s="1027">
        <v>8913.86</v>
      </c>
      <c r="J3518" s="570" t="s">
        <v>5368</v>
      </c>
      <c r="K3518" s="645">
        <f>IFERROR(VLOOKUP(J3518,REAJUSTE!A:Y,25,FALSE),"")</f>
        <v>1.012</v>
      </c>
    </row>
    <row r="3519" spans="1:11" ht="27" x14ac:dyDescent="0.25">
      <c r="A3519" s="1025">
        <v>2306657</v>
      </c>
      <c r="B3519" s="1026" t="s">
        <v>8837</v>
      </c>
      <c r="C3519" s="1025" t="s">
        <v>7</v>
      </c>
      <c r="D3519" s="577">
        <f t="shared" si="54"/>
        <v>9410.2000000000007</v>
      </c>
      <c r="G3519" s="1027">
        <v>9298.6200000000008</v>
      </c>
      <c r="J3519" s="570" t="s">
        <v>5368</v>
      </c>
      <c r="K3519" s="645">
        <f>IFERROR(VLOOKUP(J3519,REAJUSTE!A:Y,25,FALSE),"")</f>
        <v>1.012</v>
      </c>
    </row>
    <row r="3520" spans="1:11" ht="18" x14ac:dyDescent="0.25">
      <c r="A3520" s="1025">
        <v>2306684</v>
      </c>
      <c r="B3520" s="1026" t="s">
        <v>8838</v>
      </c>
      <c r="C3520" s="1025" t="s">
        <v>7</v>
      </c>
      <c r="D3520" s="577">
        <f t="shared" si="54"/>
        <v>9127.94</v>
      </c>
      <c r="G3520" s="1027">
        <v>9019.7099999999991</v>
      </c>
      <c r="J3520" s="570" t="s">
        <v>5368</v>
      </c>
      <c r="K3520" s="645">
        <f>IFERROR(VLOOKUP(J3520,REAJUSTE!A:Y,25,FALSE),"")</f>
        <v>1.012</v>
      </c>
    </row>
    <row r="3521" spans="1:11" ht="27" x14ac:dyDescent="0.25">
      <c r="A3521" s="1025">
        <v>2306658</v>
      </c>
      <c r="B3521" s="1026" t="s">
        <v>8839</v>
      </c>
      <c r="C3521" s="1025" t="s">
        <v>7</v>
      </c>
      <c r="D3521" s="577">
        <f t="shared" si="54"/>
        <v>9525.35</v>
      </c>
      <c r="G3521" s="1027">
        <v>9412.41</v>
      </c>
      <c r="J3521" s="570" t="s">
        <v>5368</v>
      </c>
      <c r="K3521" s="645">
        <f>IFERROR(VLOOKUP(J3521,REAJUSTE!A:Y,25,FALSE),"")</f>
        <v>1.012</v>
      </c>
    </row>
    <row r="3522" spans="1:11" ht="18" x14ac:dyDescent="0.25">
      <c r="A3522" s="1025">
        <v>2306685</v>
      </c>
      <c r="B3522" s="1026" t="s">
        <v>8840</v>
      </c>
      <c r="C3522" s="1025" t="s">
        <v>7</v>
      </c>
      <c r="D3522" s="577">
        <f t="shared" si="54"/>
        <v>9231.81</v>
      </c>
      <c r="G3522" s="1027">
        <v>9122.35</v>
      </c>
      <c r="J3522" s="570" t="s">
        <v>5368</v>
      </c>
      <c r="K3522" s="645">
        <f>IFERROR(VLOOKUP(J3522,REAJUSTE!A:Y,25,FALSE),"")</f>
        <v>1.012</v>
      </c>
    </row>
    <row r="3523" spans="1:11" ht="27" x14ac:dyDescent="0.25">
      <c r="A3523" s="1025">
        <v>2306659</v>
      </c>
      <c r="B3523" s="1026" t="s">
        <v>8841</v>
      </c>
      <c r="C3523" s="1025" t="s">
        <v>7</v>
      </c>
      <c r="D3523" s="577">
        <f t="shared" si="54"/>
        <v>9644.8700000000008</v>
      </c>
      <c r="G3523" s="1027">
        <v>9530.51</v>
      </c>
      <c r="J3523" s="570" t="s">
        <v>5368</v>
      </c>
      <c r="K3523" s="645">
        <f>IFERROR(VLOOKUP(J3523,REAJUSTE!A:Y,25,FALSE),"")</f>
        <v>1.012</v>
      </c>
    </row>
    <row r="3524" spans="1:11" ht="18" x14ac:dyDescent="0.25">
      <c r="A3524" s="1025">
        <v>2306686</v>
      </c>
      <c r="B3524" s="1026" t="s">
        <v>8842</v>
      </c>
      <c r="C3524" s="1025" t="s">
        <v>7</v>
      </c>
      <c r="D3524" s="577">
        <f t="shared" si="54"/>
        <v>9339.1</v>
      </c>
      <c r="G3524" s="1027">
        <v>9228.36</v>
      </c>
      <c r="J3524" s="570" t="s">
        <v>5368</v>
      </c>
      <c r="K3524" s="645">
        <f>IFERROR(VLOOKUP(J3524,REAJUSTE!A:Y,25,FALSE),"")</f>
        <v>1.012</v>
      </c>
    </row>
    <row r="3525" spans="1:11" ht="27" x14ac:dyDescent="0.25">
      <c r="A3525" s="1025">
        <v>2306637</v>
      </c>
      <c r="B3525" s="1026" t="s">
        <v>8843</v>
      </c>
      <c r="C3525" s="1025" t="s">
        <v>7</v>
      </c>
      <c r="D3525" s="577">
        <f t="shared" si="54"/>
        <v>2248.0100000000002</v>
      </c>
      <c r="G3525" s="1027">
        <v>2221.36</v>
      </c>
      <c r="J3525" s="570" t="s">
        <v>5368</v>
      </c>
      <c r="K3525" s="645">
        <f>IFERROR(VLOOKUP(J3525,REAJUSTE!A:Y,25,FALSE),"")</f>
        <v>1.012</v>
      </c>
    </row>
    <row r="3526" spans="1:11" ht="18" x14ac:dyDescent="0.25">
      <c r="A3526" s="1025">
        <v>2306664</v>
      </c>
      <c r="B3526" s="1026" t="s">
        <v>8844</v>
      </c>
      <c r="C3526" s="1025" t="s">
        <v>7</v>
      </c>
      <c r="D3526" s="577">
        <f t="shared" si="54"/>
        <v>2018.68</v>
      </c>
      <c r="G3526" s="1027">
        <v>1994.75</v>
      </c>
      <c r="J3526" s="570" t="s">
        <v>5368</v>
      </c>
      <c r="K3526" s="645">
        <f>IFERROR(VLOOKUP(J3526,REAJUSTE!A:Y,25,FALSE),"")</f>
        <v>1.012</v>
      </c>
    </row>
    <row r="3527" spans="1:11" ht="27" x14ac:dyDescent="0.25">
      <c r="A3527" s="1025">
        <v>2306732</v>
      </c>
      <c r="B3527" s="1026" t="s">
        <v>8845</v>
      </c>
      <c r="C3527" s="1025" t="s">
        <v>7</v>
      </c>
      <c r="D3527" s="577">
        <f t="shared" si="54"/>
        <v>942.34</v>
      </c>
      <c r="G3527" s="1027">
        <v>931.17</v>
      </c>
      <c r="J3527" s="570" t="s">
        <v>5368</v>
      </c>
      <c r="K3527" s="645">
        <f>IFERROR(VLOOKUP(J3527,REAJUSTE!A:Y,25,FALSE),"")</f>
        <v>1.012</v>
      </c>
    </row>
    <row r="3528" spans="1:11" ht="18" x14ac:dyDescent="0.25">
      <c r="A3528" s="1025">
        <v>2306733</v>
      </c>
      <c r="B3528" s="1026" t="s">
        <v>8846</v>
      </c>
      <c r="C3528" s="1025" t="s">
        <v>7</v>
      </c>
      <c r="D3528" s="577">
        <f t="shared" si="54"/>
        <v>749.22</v>
      </c>
      <c r="G3528" s="1027">
        <v>740.34</v>
      </c>
      <c r="J3528" s="570" t="s">
        <v>5368</v>
      </c>
      <c r="K3528" s="645">
        <f>IFERROR(VLOOKUP(J3528,REAJUSTE!A:Y,25,FALSE),"")</f>
        <v>1.012</v>
      </c>
    </row>
    <row r="3529" spans="1:11" ht="27" x14ac:dyDescent="0.25">
      <c r="A3529" s="1025">
        <v>2306734</v>
      </c>
      <c r="B3529" s="1026" t="s">
        <v>8847</v>
      </c>
      <c r="C3529" s="1025" t="s">
        <v>7</v>
      </c>
      <c r="D3529" s="577">
        <f t="shared" si="54"/>
        <v>1130.6099999999999</v>
      </c>
      <c r="G3529" s="1027">
        <v>1117.21</v>
      </c>
      <c r="J3529" s="570" t="s">
        <v>5368</v>
      </c>
      <c r="K3529" s="645">
        <f>IFERROR(VLOOKUP(J3529,REAJUSTE!A:Y,25,FALSE),"")</f>
        <v>1.012</v>
      </c>
    </row>
    <row r="3530" spans="1:11" ht="18" x14ac:dyDescent="0.25">
      <c r="A3530" s="1025">
        <v>2306735</v>
      </c>
      <c r="B3530" s="1026" t="s">
        <v>8848</v>
      </c>
      <c r="C3530" s="1025" t="s">
        <v>7</v>
      </c>
      <c r="D3530" s="577">
        <f t="shared" ref="D3530:D3593" si="55">TRUNC(G3530*K3530,2)</f>
        <v>932.27</v>
      </c>
      <c r="G3530" s="1027">
        <v>921.22</v>
      </c>
      <c r="J3530" s="570" t="s">
        <v>5368</v>
      </c>
      <c r="K3530" s="645">
        <f>IFERROR(VLOOKUP(J3530,REAJUSTE!A:Y,25,FALSE),"")</f>
        <v>1.012</v>
      </c>
    </row>
    <row r="3531" spans="1:11" ht="27" x14ac:dyDescent="0.25">
      <c r="A3531" s="1025">
        <v>2306633</v>
      </c>
      <c r="B3531" s="1026" t="s">
        <v>8849</v>
      </c>
      <c r="C3531" s="1025" t="s">
        <v>7</v>
      </c>
      <c r="D3531" s="577">
        <f t="shared" si="55"/>
        <v>1276.69</v>
      </c>
      <c r="G3531" s="1027">
        <v>1261.56</v>
      </c>
      <c r="J3531" s="570" t="s">
        <v>5368</v>
      </c>
      <c r="K3531" s="645">
        <f>IFERROR(VLOOKUP(J3531,REAJUSTE!A:Y,25,FALSE),"")</f>
        <v>1.012</v>
      </c>
    </row>
    <row r="3532" spans="1:11" ht="18" x14ac:dyDescent="0.25">
      <c r="A3532" s="1025">
        <v>2306660</v>
      </c>
      <c r="B3532" s="1026" t="s">
        <v>8850</v>
      </c>
      <c r="C3532" s="1025" t="s">
        <v>7</v>
      </c>
      <c r="D3532" s="577">
        <f t="shared" si="55"/>
        <v>1072.8499999999999</v>
      </c>
      <c r="G3532" s="1027">
        <v>1060.1300000000001</v>
      </c>
      <c r="J3532" s="570" t="s">
        <v>5368</v>
      </c>
      <c r="K3532" s="645">
        <f>IFERROR(VLOOKUP(J3532,REAJUSTE!A:Y,25,FALSE),"")</f>
        <v>1.012</v>
      </c>
    </row>
    <row r="3533" spans="1:11" ht="27" x14ac:dyDescent="0.25">
      <c r="A3533" s="1025">
        <v>2306634</v>
      </c>
      <c r="B3533" s="1026" t="s">
        <v>8851</v>
      </c>
      <c r="C3533" s="1025" t="s">
        <v>7</v>
      </c>
      <c r="D3533" s="577">
        <f t="shared" si="55"/>
        <v>1474.53</v>
      </c>
      <c r="G3533" s="1027">
        <v>1457.05</v>
      </c>
      <c r="J3533" s="570" t="s">
        <v>5368</v>
      </c>
      <c r="K3533" s="645">
        <f>IFERROR(VLOOKUP(J3533,REAJUSTE!A:Y,25,FALSE),"")</f>
        <v>1.012</v>
      </c>
    </row>
    <row r="3534" spans="1:11" ht="18" x14ac:dyDescent="0.25">
      <c r="A3534" s="1025">
        <v>2306661</v>
      </c>
      <c r="B3534" s="1026" t="s">
        <v>8852</v>
      </c>
      <c r="C3534" s="1025" t="s">
        <v>7</v>
      </c>
      <c r="D3534" s="577">
        <f t="shared" si="55"/>
        <v>1264.8499999999999</v>
      </c>
      <c r="G3534" s="1027">
        <v>1249.8599999999999</v>
      </c>
      <c r="J3534" s="570" t="s">
        <v>5368</v>
      </c>
      <c r="K3534" s="645">
        <f>IFERROR(VLOOKUP(J3534,REAJUSTE!A:Y,25,FALSE),"")</f>
        <v>1.012</v>
      </c>
    </row>
    <row r="3535" spans="1:11" ht="27" x14ac:dyDescent="0.25">
      <c r="A3535" s="1025">
        <v>2306635</v>
      </c>
      <c r="B3535" s="1026" t="s">
        <v>8853</v>
      </c>
      <c r="C3535" s="1025" t="s">
        <v>7</v>
      </c>
      <c r="D3535" s="577">
        <f t="shared" si="55"/>
        <v>1761.53</v>
      </c>
      <c r="G3535" s="1027">
        <v>1740.65</v>
      </c>
      <c r="J3535" s="570" t="s">
        <v>5368</v>
      </c>
      <c r="K3535" s="645">
        <f>IFERROR(VLOOKUP(J3535,REAJUSTE!A:Y,25,FALSE),"")</f>
        <v>1.012</v>
      </c>
    </row>
    <row r="3536" spans="1:11" ht="18" x14ac:dyDescent="0.25">
      <c r="A3536" s="1025">
        <v>2306662</v>
      </c>
      <c r="B3536" s="1026" t="s">
        <v>8854</v>
      </c>
      <c r="C3536" s="1025" t="s">
        <v>7</v>
      </c>
      <c r="D3536" s="577">
        <f t="shared" si="55"/>
        <v>1545.69</v>
      </c>
      <c r="G3536" s="1027">
        <v>1527.37</v>
      </c>
      <c r="J3536" s="570" t="s">
        <v>5368</v>
      </c>
      <c r="K3536" s="645">
        <f>IFERROR(VLOOKUP(J3536,REAJUSTE!A:Y,25,FALSE),"")</f>
        <v>1.012</v>
      </c>
    </row>
    <row r="3537" spans="1:11" ht="27" x14ac:dyDescent="0.25">
      <c r="A3537" s="1025">
        <v>2306636</v>
      </c>
      <c r="B3537" s="1026" t="s">
        <v>8855</v>
      </c>
      <c r="C3537" s="1025" t="s">
        <v>7</v>
      </c>
      <c r="D3537" s="577">
        <f t="shared" si="55"/>
        <v>1781.71</v>
      </c>
      <c r="G3537" s="1027">
        <v>1760.59</v>
      </c>
      <c r="J3537" s="570" t="s">
        <v>5368</v>
      </c>
      <c r="K3537" s="645">
        <f>IFERROR(VLOOKUP(J3537,REAJUSTE!A:Y,25,FALSE),"")</f>
        <v>1.012</v>
      </c>
    </row>
    <row r="3538" spans="1:11" ht="18" x14ac:dyDescent="0.25">
      <c r="A3538" s="1025">
        <v>2306663</v>
      </c>
      <c r="B3538" s="1026" t="s">
        <v>8856</v>
      </c>
      <c r="C3538" s="1025" t="s">
        <v>7</v>
      </c>
      <c r="D3538" s="577">
        <f t="shared" si="55"/>
        <v>1559.33</v>
      </c>
      <c r="G3538" s="1027">
        <v>1540.84</v>
      </c>
      <c r="J3538" s="570" t="s">
        <v>5368</v>
      </c>
      <c r="K3538" s="645">
        <f>IFERROR(VLOOKUP(J3538,REAJUSTE!A:Y,25,FALSE),"")</f>
        <v>1.012</v>
      </c>
    </row>
    <row r="3539" spans="1:11" ht="27" x14ac:dyDescent="0.25">
      <c r="A3539" s="1025">
        <v>2306641</v>
      </c>
      <c r="B3539" s="1026" t="s">
        <v>8857</v>
      </c>
      <c r="C3539" s="1025" t="s">
        <v>7</v>
      </c>
      <c r="D3539" s="577">
        <f t="shared" si="55"/>
        <v>2831.81</v>
      </c>
      <c r="G3539" s="1027">
        <v>2798.24</v>
      </c>
      <c r="J3539" s="570" t="s">
        <v>5368</v>
      </c>
      <c r="K3539" s="645">
        <f>IFERROR(VLOOKUP(J3539,REAJUSTE!A:Y,25,FALSE),"")</f>
        <v>1.012</v>
      </c>
    </row>
    <row r="3540" spans="1:11" ht="18" x14ac:dyDescent="0.25">
      <c r="A3540" s="1025">
        <v>2306668</v>
      </c>
      <c r="B3540" s="1026" t="s">
        <v>8858</v>
      </c>
      <c r="C3540" s="1025" t="s">
        <v>7</v>
      </c>
      <c r="D3540" s="577">
        <f t="shared" si="55"/>
        <v>2602.48</v>
      </c>
      <c r="G3540" s="1027">
        <v>2571.63</v>
      </c>
      <c r="J3540" s="570" t="s">
        <v>5368</v>
      </c>
      <c r="K3540" s="645">
        <f>IFERROR(VLOOKUP(J3540,REAJUSTE!A:Y,25,FALSE),"")</f>
        <v>1.012</v>
      </c>
    </row>
    <row r="3541" spans="1:11" ht="27" x14ac:dyDescent="0.25">
      <c r="A3541" s="1025">
        <v>2306642</v>
      </c>
      <c r="B3541" s="1026" t="s">
        <v>8859</v>
      </c>
      <c r="C3541" s="1025" t="s">
        <v>7</v>
      </c>
      <c r="D3541" s="577">
        <f t="shared" si="55"/>
        <v>2859.38</v>
      </c>
      <c r="G3541" s="1027">
        <v>2825.48</v>
      </c>
      <c r="J3541" s="570" t="s">
        <v>5368</v>
      </c>
      <c r="K3541" s="645">
        <f>IFERROR(VLOOKUP(J3541,REAJUSTE!A:Y,25,FALSE),"")</f>
        <v>1.012</v>
      </c>
    </row>
    <row r="3542" spans="1:11" ht="18" x14ac:dyDescent="0.25">
      <c r="A3542" s="1025">
        <v>2306669</v>
      </c>
      <c r="B3542" s="1026" t="s">
        <v>8860</v>
      </c>
      <c r="C3542" s="1025" t="s">
        <v>7</v>
      </c>
      <c r="D3542" s="577">
        <f t="shared" si="55"/>
        <v>2622.65</v>
      </c>
      <c r="G3542" s="1027">
        <v>2591.56</v>
      </c>
      <c r="J3542" s="570" t="s">
        <v>5368</v>
      </c>
      <c r="K3542" s="645">
        <f>IFERROR(VLOOKUP(J3542,REAJUSTE!A:Y,25,FALSE),"")</f>
        <v>1.012</v>
      </c>
    </row>
    <row r="3543" spans="1:11" ht="27" x14ac:dyDescent="0.25">
      <c r="A3543" s="1025">
        <v>2306643</v>
      </c>
      <c r="B3543" s="1026" t="s">
        <v>8861</v>
      </c>
      <c r="C3543" s="1025" t="s">
        <v>7</v>
      </c>
      <c r="D3543" s="577">
        <f t="shared" si="55"/>
        <v>2887.14</v>
      </c>
      <c r="G3543" s="1027">
        <v>2852.91</v>
      </c>
      <c r="J3543" s="570" t="s">
        <v>5368</v>
      </c>
      <c r="K3543" s="645">
        <f>IFERROR(VLOOKUP(J3543,REAJUSTE!A:Y,25,FALSE),"")</f>
        <v>1.012</v>
      </c>
    </row>
    <row r="3544" spans="1:11" ht="18" x14ac:dyDescent="0.25">
      <c r="A3544" s="1025">
        <v>2306670</v>
      </c>
      <c r="B3544" s="1026" t="s">
        <v>8862</v>
      </c>
      <c r="C3544" s="1025" t="s">
        <v>7</v>
      </c>
      <c r="D3544" s="577">
        <f t="shared" si="55"/>
        <v>2642.52</v>
      </c>
      <c r="G3544" s="1027">
        <v>2611.19</v>
      </c>
      <c r="J3544" s="570" t="s">
        <v>5368</v>
      </c>
      <c r="K3544" s="645">
        <f>IFERROR(VLOOKUP(J3544,REAJUSTE!A:Y,25,FALSE),"")</f>
        <v>1.012</v>
      </c>
    </row>
    <row r="3545" spans="1:11" ht="27" x14ac:dyDescent="0.25">
      <c r="A3545" s="1025">
        <v>2306638</v>
      </c>
      <c r="B3545" s="1026" t="s">
        <v>8863</v>
      </c>
      <c r="C3545" s="1025" t="s">
        <v>7</v>
      </c>
      <c r="D3545" s="577">
        <f t="shared" si="55"/>
        <v>1846.31</v>
      </c>
      <c r="G3545" s="1027">
        <v>1824.42</v>
      </c>
      <c r="J3545" s="570" t="s">
        <v>5368</v>
      </c>
      <c r="K3545" s="645">
        <f>IFERROR(VLOOKUP(J3545,REAJUSTE!A:Y,25,FALSE),"")</f>
        <v>1.012</v>
      </c>
    </row>
    <row r="3546" spans="1:11" ht="18" x14ac:dyDescent="0.25">
      <c r="A3546" s="1025">
        <v>2306665</v>
      </c>
      <c r="B3546" s="1026" t="s">
        <v>8864</v>
      </c>
      <c r="C3546" s="1025" t="s">
        <v>7</v>
      </c>
      <c r="D3546" s="577">
        <f t="shared" si="55"/>
        <v>1636.63</v>
      </c>
      <c r="G3546" s="1027">
        <v>1617.23</v>
      </c>
      <c r="J3546" s="570" t="s">
        <v>5368</v>
      </c>
      <c r="K3546" s="645">
        <f>IFERROR(VLOOKUP(J3546,REAJUSTE!A:Y,25,FALSE),"")</f>
        <v>1.012</v>
      </c>
    </row>
    <row r="3547" spans="1:11" ht="27" x14ac:dyDescent="0.25">
      <c r="A3547" s="1025">
        <v>2306639</v>
      </c>
      <c r="B3547" s="1026" t="s">
        <v>8865</v>
      </c>
      <c r="C3547" s="1025" t="s">
        <v>7</v>
      </c>
      <c r="D3547" s="577">
        <f t="shared" si="55"/>
        <v>2212.0300000000002</v>
      </c>
      <c r="G3547" s="1027">
        <v>2185.81</v>
      </c>
      <c r="J3547" s="570" t="s">
        <v>5368</v>
      </c>
      <c r="K3547" s="645">
        <f>IFERROR(VLOOKUP(J3547,REAJUSTE!A:Y,25,FALSE),"")</f>
        <v>1.012</v>
      </c>
    </row>
    <row r="3548" spans="1:11" ht="18" x14ac:dyDescent="0.25">
      <c r="A3548" s="1025">
        <v>2306666</v>
      </c>
      <c r="B3548" s="1026" t="s">
        <v>8866</v>
      </c>
      <c r="C3548" s="1025" t="s">
        <v>7</v>
      </c>
      <c r="D3548" s="577">
        <f t="shared" si="55"/>
        <v>1996.2</v>
      </c>
      <c r="G3548" s="1027">
        <v>1972.53</v>
      </c>
      <c r="J3548" s="570" t="s">
        <v>5368</v>
      </c>
      <c r="K3548" s="645">
        <f>IFERROR(VLOOKUP(J3548,REAJUSTE!A:Y,25,FALSE),"")</f>
        <v>1.012</v>
      </c>
    </row>
    <row r="3549" spans="1:11" ht="27" x14ac:dyDescent="0.25">
      <c r="A3549" s="1025">
        <v>2306640</v>
      </c>
      <c r="B3549" s="1026" t="s">
        <v>8867</v>
      </c>
      <c r="C3549" s="1025" t="s">
        <v>7</v>
      </c>
      <c r="D3549" s="577">
        <f t="shared" si="55"/>
        <v>2238.67</v>
      </c>
      <c r="G3549" s="1027">
        <v>2212.13</v>
      </c>
      <c r="J3549" s="570" t="s">
        <v>5368</v>
      </c>
      <c r="K3549" s="645">
        <f>IFERROR(VLOOKUP(J3549,REAJUSTE!A:Y,25,FALSE),"")</f>
        <v>1.012</v>
      </c>
    </row>
    <row r="3550" spans="1:11" ht="18" x14ac:dyDescent="0.25">
      <c r="A3550" s="1025">
        <v>2306667</v>
      </c>
      <c r="B3550" s="1026" t="s">
        <v>8868</v>
      </c>
      <c r="C3550" s="1025" t="s">
        <v>7</v>
      </c>
      <c r="D3550" s="577">
        <f t="shared" si="55"/>
        <v>2016.28</v>
      </c>
      <c r="G3550" s="1027">
        <v>1992.38</v>
      </c>
      <c r="J3550" s="570" t="s">
        <v>5368</v>
      </c>
      <c r="K3550" s="645">
        <f>IFERROR(VLOOKUP(J3550,REAJUSTE!A:Y,25,FALSE),"")</f>
        <v>1.012</v>
      </c>
    </row>
    <row r="3551" spans="1:11" ht="27" x14ac:dyDescent="0.25">
      <c r="A3551" s="1025">
        <v>2306645</v>
      </c>
      <c r="B3551" s="1026" t="s">
        <v>8869</v>
      </c>
      <c r="C3551" s="1025" t="s">
        <v>7</v>
      </c>
      <c r="D3551" s="577">
        <f t="shared" si="55"/>
        <v>3385.05</v>
      </c>
      <c r="G3551" s="1027">
        <v>3344.92</v>
      </c>
      <c r="J3551" s="570" t="s">
        <v>5368</v>
      </c>
      <c r="K3551" s="645">
        <f>IFERROR(VLOOKUP(J3551,REAJUSTE!A:Y,25,FALSE),"")</f>
        <v>1.012</v>
      </c>
    </row>
    <row r="3552" spans="1:11" ht="18" x14ac:dyDescent="0.25">
      <c r="A3552" s="1025">
        <v>2306672</v>
      </c>
      <c r="B3552" s="1026" t="s">
        <v>8870</v>
      </c>
      <c r="C3552" s="1025" t="s">
        <v>7</v>
      </c>
      <c r="D3552" s="577">
        <f t="shared" si="55"/>
        <v>3155.72</v>
      </c>
      <c r="G3552" s="1027">
        <v>3118.31</v>
      </c>
      <c r="J3552" s="570" t="s">
        <v>5368</v>
      </c>
      <c r="K3552" s="645">
        <f>IFERROR(VLOOKUP(J3552,REAJUSTE!A:Y,25,FALSE),"")</f>
        <v>1.012</v>
      </c>
    </row>
    <row r="3553" spans="1:11" ht="27" x14ac:dyDescent="0.25">
      <c r="A3553" s="1025">
        <v>2306646</v>
      </c>
      <c r="B3553" s="1026" t="s">
        <v>8871</v>
      </c>
      <c r="C3553" s="1025" t="s">
        <v>7</v>
      </c>
      <c r="D3553" s="577">
        <f t="shared" si="55"/>
        <v>3420.92</v>
      </c>
      <c r="G3553" s="1027">
        <v>3380.36</v>
      </c>
      <c r="J3553" s="570" t="s">
        <v>5368</v>
      </c>
      <c r="K3553" s="645">
        <f>IFERROR(VLOOKUP(J3553,REAJUSTE!A:Y,25,FALSE),"")</f>
        <v>1.012</v>
      </c>
    </row>
    <row r="3554" spans="1:11" ht="18" x14ac:dyDescent="0.25">
      <c r="A3554" s="1025">
        <v>2306673</v>
      </c>
      <c r="B3554" s="1026" t="s">
        <v>8872</v>
      </c>
      <c r="C3554" s="1025" t="s">
        <v>7</v>
      </c>
      <c r="D3554" s="577">
        <f t="shared" si="55"/>
        <v>3184.18</v>
      </c>
      <c r="G3554" s="1027">
        <v>3146.43</v>
      </c>
      <c r="J3554" s="570" t="s">
        <v>5368</v>
      </c>
      <c r="K3554" s="645">
        <f>IFERROR(VLOOKUP(J3554,REAJUSTE!A:Y,25,FALSE),"")</f>
        <v>1.012</v>
      </c>
    </row>
    <row r="3555" spans="1:11" ht="27" x14ac:dyDescent="0.25">
      <c r="A3555" s="1025">
        <v>2306647</v>
      </c>
      <c r="B3555" s="1026" t="s">
        <v>8873</v>
      </c>
      <c r="C3555" s="1025" t="s">
        <v>7</v>
      </c>
      <c r="D3555" s="577">
        <f t="shared" si="55"/>
        <v>3456.55</v>
      </c>
      <c r="G3555" s="1027">
        <v>3415.57</v>
      </c>
      <c r="J3555" s="570" t="s">
        <v>5368</v>
      </c>
      <c r="K3555" s="645">
        <f>IFERROR(VLOOKUP(J3555,REAJUSTE!A:Y,25,FALSE),"")</f>
        <v>1.012</v>
      </c>
    </row>
    <row r="3556" spans="1:11" ht="18" x14ac:dyDescent="0.25">
      <c r="A3556" s="1025">
        <v>2306674</v>
      </c>
      <c r="B3556" s="1026" t="s">
        <v>8874</v>
      </c>
      <c r="C3556" s="1025" t="s">
        <v>7</v>
      </c>
      <c r="D3556" s="577">
        <f t="shared" si="55"/>
        <v>3211.93</v>
      </c>
      <c r="G3556" s="1027">
        <v>3173.85</v>
      </c>
      <c r="J3556" s="570" t="s">
        <v>5368</v>
      </c>
      <c r="K3556" s="645">
        <f>IFERROR(VLOOKUP(J3556,REAJUSTE!A:Y,25,FALSE),"")</f>
        <v>1.012</v>
      </c>
    </row>
    <row r="3557" spans="1:11" ht="27" x14ac:dyDescent="0.25">
      <c r="A3557" s="1025">
        <v>2306648</v>
      </c>
      <c r="B3557" s="1026" t="s">
        <v>8875</v>
      </c>
      <c r="C3557" s="1025" t="s">
        <v>7</v>
      </c>
      <c r="D3557" s="577">
        <f t="shared" si="55"/>
        <v>4838.08</v>
      </c>
      <c r="G3557" s="1027">
        <v>4780.72</v>
      </c>
      <c r="J3557" s="570" t="s">
        <v>5368</v>
      </c>
      <c r="K3557" s="645">
        <f>IFERROR(VLOOKUP(J3557,REAJUSTE!A:Y,25,FALSE),"")</f>
        <v>1.012</v>
      </c>
    </row>
    <row r="3558" spans="1:11" ht="18" x14ac:dyDescent="0.25">
      <c r="A3558" s="1025">
        <v>2306675</v>
      </c>
      <c r="B3558" s="1026" t="s">
        <v>8876</v>
      </c>
      <c r="C3558" s="1025" t="s">
        <v>7</v>
      </c>
      <c r="D3558" s="577">
        <f t="shared" si="55"/>
        <v>4585.0200000000004</v>
      </c>
      <c r="G3558" s="1027">
        <v>4530.66</v>
      </c>
      <c r="J3558" s="570" t="s">
        <v>5368</v>
      </c>
      <c r="K3558" s="645">
        <f>IFERROR(VLOOKUP(J3558,REAJUSTE!A:Y,25,FALSE),"")</f>
        <v>1.012</v>
      </c>
    </row>
    <row r="3559" spans="1:11" ht="27" x14ac:dyDescent="0.25">
      <c r="A3559" s="1025">
        <v>2306649</v>
      </c>
      <c r="B3559" s="1026" t="s">
        <v>8877</v>
      </c>
      <c r="C3559" s="1025" t="s">
        <v>7</v>
      </c>
      <c r="D3559" s="577">
        <f t="shared" si="55"/>
        <v>4875.79</v>
      </c>
      <c r="G3559" s="1027">
        <v>4817.9799999999996</v>
      </c>
      <c r="J3559" s="570" t="s">
        <v>5368</v>
      </c>
      <c r="K3559" s="645">
        <f>IFERROR(VLOOKUP(J3559,REAJUSTE!A:Y,25,FALSE),"")</f>
        <v>1.012</v>
      </c>
    </row>
    <row r="3560" spans="1:11" ht="18" x14ac:dyDescent="0.25">
      <c r="A3560" s="1025">
        <v>2306676</v>
      </c>
      <c r="B3560" s="1026" t="s">
        <v>8878</v>
      </c>
      <c r="C3560" s="1025" t="s">
        <v>7</v>
      </c>
      <c r="D3560" s="577">
        <f t="shared" si="55"/>
        <v>4613.6899999999996</v>
      </c>
      <c r="G3560" s="1027">
        <v>4558.99</v>
      </c>
      <c r="J3560" s="570" t="s">
        <v>5368</v>
      </c>
      <c r="K3560" s="645">
        <f>IFERROR(VLOOKUP(J3560,REAJUSTE!A:Y,25,FALSE),"")</f>
        <v>1.012</v>
      </c>
    </row>
    <row r="3561" spans="1:11" ht="27" x14ac:dyDescent="0.25">
      <c r="A3561" s="1025">
        <v>2306650</v>
      </c>
      <c r="B3561" s="1026" t="s">
        <v>8879</v>
      </c>
      <c r="C3561" s="1025" t="s">
        <v>7</v>
      </c>
      <c r="D3561" s="577">
        <f t="shared" si="55"/>
        <v>4913.3500000000004</v>
      </c>
      <c r="G3561" s="1027">
        <v>4855.09</v>
      </c>
      <c r="J3561" s="570" t="s">
        <v>5368</v>
      </c>
      <c r="K3561" s="645">
        <f>IFERROR(VLOOKUP(J3561,REAJUSTE!A:Y,25,FALSE),"")</f>
        <v>1.012</v>
      </c>
    </row>
    <row r="3562" spans="1:11" ht="18" x14ac:dyDescent="0.25">
      <c r="A3562" s="1025">
        <v>2306677</v>
      </c>
      <c r="B3562" s="1026" t="s">
        <v>8880</v>
      </c>
      <c r="C3562" s="1025" t="s">
        <v>7</v>
      </c>
      <c r="D3562" s="577">
        <f t="shared" si="55"/>
        <v>4641.54</v>
      </c>
      <c r="G3562" s="1027">
        <v>4586.51</v>
      </c>
      <c r="J3562" s="570" t="s">
        <v>5368</v>
      </c>
      <c r="K3562" s="645">
        <f>IFERROR(VLOOKUP(J3562,REAJUSTE!A:Y,25,FALSE),"")</f>
        <v>1.012</v>
      </c>
    </row>
    <row r="3563" spans="1:11" ht="27" x14ac:dyDescent="0.25">
      <c r="A3563" s="1025">
        <v>2306644</v>
      </c>
      <c r="B3563" s="1026" t="s">
        <v>8881</v>
      </c>
      <c r="C3563" s="1025" t="s">
        <v>7</v>
      </c>
      <c r="D3563" s="577">
        <f t="shared" si="55"/>
        <v>2677.77</v>
      </c>
      <c r="G3563" s="1027">
        <v>2646.02</v>
      </c>
      <c r="J3563" s="570" t="s">
        <v>5368</v>
      </c>
      <c r="K3563" s="645">
        <f>IFERROR(VLOOKUP(J3563,REAJUSTE!A:Y,25,FALSE),"")</f>
        <v>1.012</v>
      </c>
    </row>
    <row r="3564" spans="1:11" ht="18" x14ac:dyDescent="0.25">
      <c r="A3564" s="1025">
        <v>2306671</v>
      </c>
      <c r="B3564" s="1026" t="s">
        <v>8882</v>
      </c>
      <c r="C3564" s="1025" t="s">
        <v>7</v>
      </c>
      <c r="D3564" s="577">
        <f t="shared" si="55"/>
        <v>2455.38</v>
      </c>
      <c r="G3564" s="1027">
        <v>2426.27</v>
      </c>
      <c r="J3564" s="570" t="s">
        <v>5368</v>
      </c>
      <c r="K3564" s="645">
        <f>IFERROR(VLOOKUP(J3564,REAJUSTE!A:Y,25,FALSE),"")</f>
        <v>1.012</v>
      </c>
    </row>
    <row r="3565" spans="1:11" ht="18" x14ac:dyDescent="0.25">
      <c r="A3565" s="1025">
        <v>2306141</v>
      </c>
      <c r="B3565" s="1026" t="s">
        <v>8883</v>
      </c>
      <c r="C3565" s="1025" t="s">
        <v>7</v>
      </c>
      <c r="D3565" s="577">
        <f t="shared" si="55"/>
        <v>71.540000000000006</v>
      </c>
      <c r="G3565" s="1027">
        <v>70.7</v>
      </c>
      <c r="J3565" s="570" t="s">
        <v>5368</v>
      </c>
      <c r="K3565" s="645">
        <f>IFERROR(VLOOKUP(J3565,REAJUSTE!A:Y,25,FALSE),"")</f>
        <v>1.012</v>
      </c>
    </row>
    <row r="3566" spans="1:11" ht="18" x14ac:dyDescent="0.25">
      <c r="A3566" s="1025">
        <v>2306145</v>
      </c>
      <c r="B3566" s="1026" t="s">
        <v>8884</v>
      </c>
      <c r="C3566" s="1025" t="s">
        <v>7</v>
      </c>
      <c r="D3566" s="577">
        <f t="shared" si="55"/>
        <v>53.04</v>
      </c>
      <c r="G3566" s="1027">
        <v>52.42</v>
      </c>
      <c r="J3566" s="570" t="s">
        <v>5368</v>
      </c>
      <c r="K3566" s="645">
        <f>IFERROR(VLOOKUP(J3566,REAJUSTE!A:Y,25,FALSE),"")</f>
        <v>1.012</v>
      </c>
    </row>
    <row r="3567" spans="1:11" ht="18" x14ac:dyDescent="0.25">
      <c r="A3567" s="1025">
        <v>2306142</v>
      </c>
      <c r="B3567" s="1026" t="s">
        <v>8885</v>
      </c>
      <c r="C3567" s="1025" t="s">
        <v>7</v>
      </c>
      <c r="D3567" s="577">
        <f t="shared" si="55"/>
        <v>88.87</v>
      </c>
      <c r="G3567" s="1027">
        <v>87.82</v>
      </c>
      <c r="J3567" s="570" t="s">
        <v>5368</v>
      </c>
      <c r="K3567" s="645">
        <f>IFERROR(VLOOKUP(J3567,REAJUSTE!A:Y,25,FALSE),"")</f>
        <v>1.012</v>
      </c>
    </row>
    <row r="3568" spans="1:11" ht="18" x14ac:dyDescent="0.25">
      <c r="A3568" s="1025">
        <v>2306146</v>
      </c>
      <c r="B3568" s="1026" t="s">
        <v>8886</v>
      </c>
      <c r="C3568" s="1025" t="s">
        <v>7</v>
      </c>
      <c r="D3568" s="577">
        <f t="shared" si="55"/>
        <v>62.22</v>
      </c>
      <c r="G3568" s="1027">
        <v>61.49</v>
      </c>
      <c r="J3568" s="570" t="s">
        <v>5368</v>
      </c>
      <c r="K3568" s="645">
        <f>IFERROR(VLOOKUP(J3568,REAJUSTE!A:Y,25,FALSE),"")</f>
        <v>1.012</v>
      </c>
    </row>
    <row r="3569" spans="1:11" ht="18" x14ac:dyDescent="0.25">
      <c r="A3569" s="1025">
        <v>2306143</v>
      </c>
      <c r="B3569" s="1026" t="s">
        <v>8887</v>
      </c>
      <c r="C3569" s="1025" t="s">
        <v>7</v>
      </c>
      <c r="D3569" s="577">
        <f t="shared" si="55"/>
        <v>109.04</v>
      </c>
      <c r="G3569" s="1027">
        <v>107.75</v>
      </c>
      <c r="J3569" s="570" t="s">
        <v>5368</v>
      </c>
      <c r="K3569" s="645">
        <f>IFERROR(VLOOKUP(J3569,REAJUSTE!A:Y,25,FALSE),"")</f>
        <v>1.012</v>
      </c>
    </row>
    <row r="3570" spans="1:11" ht="18" x14ac:dyDescent="0.25">
      <c r="A3570" s="1025">
        <v>2306147</v>
      </c>
      <c r="B3570" s="1026" t="s">
        <v>8888</v>
      </c>
      <c r="C3570" s="1025" t="s">
        <v>7</v>
      </c>
      <c r="D3570" s="577">
        <f t="shared" si="55"/>
        <v>72.78</v>
      </c>
      <c r="G3570" s="1027">
        <v>71.92</v>
      </c>
      <c r="J3570" s="570" t="s">
        <v>5368</v>
      </c>
      <c r="K3570" s="645">
        <f>IFERROR(VLOOKUP(J3570,REAJUSTE!A:Y,25,FALSE),"")</f>
        <v>1.012</v>
      </c>
    </row>
    <row r="3571" spans="1:11" ht="18" x14ac:dyDescent="0.25">
      <c r="A3571" s="1025">
        <v>2306144</v>
      </c>
      <c r="B3571" s="1026" t="s">
        <v>8889</v>
      </c>
      <c r="C3571" s="1025" t="s">
        <v>7</v>
      </c>
      <c r="D3571" s="577">
        <f t="shared" si="55"/>
        <v>132.91999999999999</v>
      </c>
      <c r="G3571" s="1027">
        <v>131.35</v>
      </c>
      <c r="J3571" s="570" t="s">
        <v>5368</v>
      </c>
      <c r="K3571" s="645">
        <f>IFERROR(VLOOKUP(J3571,REAJUSTE!A:Y,25,FALSE),"")</f>
        <v>1.012</v>
      </c>
    </row>
    <row r="3572" spans="1:11" ht="18" x14ac:dyDescent="0.25">
      <c r="A3572" s="1025">
        <v>2306148</v>
      </c>
      <c r="B3572" s="1026" t="s">
        <v>8890</v>
      </c>
      <c r="C3572" s="1025" t="s">
        <v>7</v>
      </c>
      <c r="D3572" s="577">
        <f t="shared" si="55"/>
        <v>85.57</v>
      </c>
      <c r="G3572" s="1027">
        <v>84.56</v>
      </c>
      <c r="J3572" s="570" t="s">
        <v>5368</v>
      </c>
      <c r="K3572" s="645">
        <f>IFERROR(VLOOKUP(J3572,REAJUSTE!A:Y,25,FALSE),"")</f>
        <v>1.012</v>
      </c>
    </row>
    <row r="3573" spans="1:11" ht="18" x14ac:dyDescent="0.25">
      <c r="A3573" s="1025">
        <v>2306624</v>
      </c>
      <c r="B3573" s="1026" t="s">
        <v>8891</v>
      </c>
      <c r="C3573" s="1025" t="s">
        <v>7</v>
      </c>
      <c r="D3573" s="577">
        <f t="shared" si="55"/>
        <v>6272.95</v>
      </c>
      <c r="G3573" s="1027">
        <v>6198.57</v>
      </c>
      <c r="J3573" s="570" t="s">
        <v>5368</v>
      </c>
      <c r="K3573" s="645">
        <f>IFERROR(VLOOKUP(J3573,REAJUSTE!A:Y,25,FALSE),"")</f>
        <v>1.012</v>
      </c>
    </row>
    <row r="3574" spans="1:11" ht="18" x14ac:dyDescent="0.25">
      <c r="A3574" s="1025">
        <v>2306625</v>
      </c>
      <c r="B3574" s="1026" t="s">
        <v>8892</v>
      </c>
      <c r="C3574" s="1025" t="s">
        <v>7</v>
      </c>
      <c r="D3574" s="577">
        <f t="shared" si="55"/>
        <v>6319.72</v>
      </c>
      <c r="G3574" s="1027">
        <v>6244.79</v>
      </c>
      <c r="J3574" s="570" t="s">
        <v>5368</v>
      </c>
      <c r="K3574" s="645">
        <f>IFERROR(VLOOKUP(J3574,REAJUSTE!A:Y,25,FALSE),"")</f>
        <v>1.012</v>
      </c>
    </row>
    <row r="3575" spans="1:11" ht="18" x14ac:dyDescent="0.25">
      <c r="A3575" s="1025">
        <v>2306626</v>
      </c>
      <c r="B3575" s="1026" t="s">
        <v>8893</v>
      </c>
      <c r="C3575" s="1025" t="s">
        <v>7</v>
      </c>
      <c r="D3575" s="577">
        <f t="shared" si="55"/>
        <v>6368.02</v>
      </c>
      <c r="G3575" s="1027">
        <v>6292.51</v>
      </c>
      <c r="J3575" s="570" t="s">
        <v>5368</v>
      </c>
      <c r="K3575" s="645">
        <f>IFERROR(VLOOKUP(J3575,REAJUSTE!A:Y,25,FALSE),"")</f>
        <v>1.012</v>
      </c>
    </row>
    <row r="3576" spans="1:11" ht="18" x14ac:dyDescent="0.25">
      <c r="A3576" s="1025">
        <v>2306627</v>
      </c>
      <c r="B3576" s="1026" t="s">
        <v>8894</v>
      </c>
      <c r="C3576" s="1025" t="s">
        <v>7</v>
      </c>
      <c r="D3576" s="577">
        <f t="shared" si="55"/>
        <v>6414.79</v>
      </c>
      <c r="G3576" s="1027">
        <v>6338.73</v>
      </c>
      <c r="J3576" s="570" t="s">
        <v>5368</v>
      </c>
      <c r="K3576" s="645">
        <f>IFERROR(VLOOKUP(J3576,REAJUSTE!A:Y,25,FALSE),"")</f>
        <v>1.012</v>
      </c>
    </row>
    <row r="3577" spans="1:11" ht="18" x14ac:dyDescent="0.25">
      <c r="A3577" s="1025">
        <v>2306628</v>
      </c>
      <c r="B3577" s="1026" t="s">
        <v>8895</v>
      </c>
      <c r="C3577" s="1025" t="s">
        <v>7</v>
      </c>
      <c r="D3577" s="577">
        <f t="shared" si="55"/>
        <v>6461.63</v>
      </c>
      <c r="G3577" s="1027">
        <v>6385.01</v>
      </c>
      <c r="J3577" s="570" t="s">
        <v>5368</v>
      </c>
      <c r="K3577" s="645">
        <f>IFERROR(VLOOKUP(J3577,REAJUSTE!A:Y,25,FALSE),"")</f>
        <v>1.012</v>
      </c>
    </row>
    <row r="3578" spans="1:11" ht="18" x14ac:dyDescent="0.25">
      <c r="A3578" s="1025">
        <v>2306629</v>
      </c>
      <c r="B3578" s="1026" t="s">
        <v>8896</v>
      </c>
      <c r="C3578" s="1025" t="s">
        <v>7</v>
      </c>
      <c r="D3578" s="577">
        <f t="shared" si="55"/>
        <v>8968.65</v>
      </c>
      <c r="G3578" s="1027">
        <v>8862.31</v>
      </c>
      <c r="J3578" s="570" t="s">
        <v>5368</v>
      </c>
      <c r="K3578" s="645">
        <f>IFERROR(VLOOKUP(J3578,REAJUSTE!A:Y,25,FALSE),"")</f>
        <v>1.012</v>
      </c>
    </row>
    <row r="3579" spans="1:11" ht="18" x14ac:dyDescent="0.25">
      <c r="A3579" s="1025">
        <v>2306630</v>
      </c>
      <c r="B3579" s="1026" t="s">
        <v>8897</v>
      </c>
      <c r="C3579" s="1025" t="s">
        <v>7</v>
      </c>
      <c r="D3579" s="577">
        <f t="shared" si="55"/>
        <v>9072.99</v>
      </c>
      <c r="G3579" s="1027">
        <v>8965.41</v>
      </c>
      <c r="J3579" s="570" t="s">
        <v>5368</v>
      </c>
      <c r="K3579" s="645">
        <f>IFERROR(VLOOKUP(J3579,REAJUSTE!A:Y,25,FALSE),"")</f>
        <v>1.012</v>
      </c>
    </row>
    <row r="3580" spans="1:11" ht="18" x14ac:dyDescent="0.25">
      <c r="A3580" s="1025">
        <v>2306631</v>
      </c>
      <c r="B3580" s="1026" t="s">
        <v>8898</v>
      </c>
      <c r="C3580" s="1025" t="s">
        <v>7</v>
      </c>
      <c r="D3580" s="577">
        <f t="shared" si="55"/>
        <v>9174.06</v>
      </c>
      <c r="G3580" s="1027">
        <v>9065.2800000000007</v>
      </c>
      <c r="J3580" s="570" t="s">
        <v>5368</v>
      </c>
      <c r="K3580" s="645">
        <f>IFERROR(VLOOKUP(J3580,REAJUSTE!A:Y,25,FALSE),"")</f>
        <v>1.012</v>
      </c>
    </row>
    <row r="3581" spans="1:11" ht="18" x14ac:dyDescent="0.25">
      <c r="A3581" s="1025">
        <v>2306632</v>
      </c>
      <c r="B3581" s="1026" t="s">
        <v>8899</v>
      </c>
      <c r="C3581" s="1025" t="s">
        <v>7</v>
      </c>
      <c r="D3581" s="577">
        <f t="shared" si="55"/>
        <v>9278.4</v>
      </c>
      <c r="G3581" s="1027">
        <v>9168.3799999999992</v>
      </c>
      <c r="J3581" s="570" t="s">
        <v>5368</v>
      </c>
      <c r="K3581" s="645">
        <f>IFERROR(VLOOKUP(J3581,REAJUSTE!A:Y,25,FALSE),"")</f>
        <v>1.012</v>
      </c>
    </row>
    <row r="3582" spans="1:11" ht="18" x14ac:dyDescent="0.25">
      <c r="A3582" s="1025">
        <v>2306610</v>
      </c>
      <c r="B3582" s="1026" t="s">
        <v>8900</v>
      </c>
      <c r="C3582" s="1025" t="s">
        <v>7</v>
      </c>
      <c r="D3582" s="577">
        <f t="shared" si="55"/>
        <v>1993.22</v>
      </c>
      <c r="G3582" s="1027">
        <v>1969.59</v>
      </c>
      <c r="J3582" s="570" t="s">
        <v>5368</v>
      </c>
      <c r="K3582" s="645">
        <f>IFERROR(VLOOKUP(J3582,REAJUSTE!A:Y,25,FALSE),"")</f>
        <v>1.012</v>
      </c>
    </row>
    <row r="3583" spans="1:11" ht="18" x14ac:dyDescent="0.25">
      <c r="A3583" s="1025">
        <v>2306604</v>
      </c>
      <c r="B3583" s="1026" t="s">
        <v>8901</v>
      </c>
      <c r="C3583" s="1025" t="s">
        <v>7</v>
      </c>
      <c r="D3583" s="577">
        <f t="shared" si="55"/>
        <v>729.89</v>
      </c>
      <c r="G3583" s="1027">
        <v>721.24</v>
      </c>
      <c r="J3583" s="570" t="s">
        <v>5368</v>
      </c>
      <c r="K3583" s="645">
        <f>IFERROR(VLOOKUP(J3583,REAJUSTE!A:Y,25,FALSE),"")</f>
        <v>1.012</v>
      </c>
    </row>
    <row r="3584" spans="1:11" ht="18" x14ac:dyDescent="0.25">
      <c r="A3584" s="1025">
        <v>2306605</v>
      </c>
      <c r="B3584" s="1026" t="s">
        <v>8902</v>
      </c>
      <c r="C3584" s="1025" t="s">
        <v>7</v>
      </c>
      <c r="D3584" s="577">
        <f t="shared" si="55"/>
        <v>912</v>
      </c>
      <c r="G3584" s="1027">
        <v>901.19</v>
      </c>
      <c r="J3584" s="570" t="s">
        <v>5368</v>
      </c>
      <c r="K3584" s="645">
        <f>IFERROR(VLOOKUP(J3584,REAJUSTE!A:Y,25,FALSE),"")</f>
        <v>1.012</v>
      </c>
    </row>
    <row r="3585" spans="1:11" ht="18" x14ac:dyDescent="0.25">
      <c r="A3585" s="1025">
        <v>2306606</v>
      </c>
      <c r="B3585" s="1026" t="s">
        <v>8903</v>
      </c>
      <c r="C3585" s="1025" t="s">
        <v>7</v>
      </c>
      <c r="D3585" s="577">
        <f t="shared" si="55"/>
        <v>1051.5999999999999</v>
      </c>
      <c r="G3585" s="1027">
        <v>1039.1400000000001</v>
      </c>
      <c r="J3585" s="570" t="s">
        <v>5368</v>
      </c>
      <c r="K3585" s="645">
        <f>IFERROR(VLOOKUP(J3585,REAJUSTE!A:Y,25,FALSE),"")</f>
        <v>1.012</v>
      </c>
    </row>
    <row r="3586" spans="1:11" ht="18" x14ac:dyDescent="0.25">
      <c r="A3586" s="1025">
        <v>2306607</v>
      </c>
      <c r="B3586" s="1026" t="s">
        <v>8904</v>
      </c>
      <c r="C3586" s="1025" t="s">
        <v>7</v>
      </c>
      <c r="D3586" s="577">
        <f t="shared" si="55"/>
        <v>1242.5999999999999</v>
      </c>
      <c r="G3586" s="1027">
        <v>1227.8699999999999</v>
      </c>
      <c r="J3586" s="570" t="s">
        <v>5368</v>
      </c>
      <c r="K3586" s="645">
        <f>IFERROR(VLOOKUP(J3586,REAJUSTE!A:Y,25,FALSE),"")</f>
        <v>1.012</v>
      </c>
    </row>
    <row r="3587" spans="1:11" ht="18" x14ac:dyDescent="0.25">
      <c r="A3587" s="1025">
        <v>2306608</v>
      </c>
      <c r="B3587" s="1026" t="s">
        <v>8905</v>
      </c>
      <c r="C3587" s="1025" t="s">
        <v>7</v>
      </c>
      <c r="D3587" s="577">
        <f t="shared" si="55"/>
        <v>1522.41</v>
      </c>
      <c r="G3587" s="1027">
        <v>1504.36</v>
      </c>
      <c r="J3587" s="570" t="s">
        <v>5368</v>
      </c>
      <c r="K3587" s="645">
        <f>IFERROR(VLOOKUP(J3587,REAJUSTE!A:Y,25,FALSE),"")</f>
        <v>1.012</v>
      </c>
    </row>
    <row r="3588" spans="1:11" ht="18" x14ac:dyDescent="0.25">
      <c r="A3588" s="1025">
        <v>2306609</v>
      </c>
      <c r="B3588" s="1026" t="s">
        <v>8906</v>
      </c>
      <c r="C3588" s="1025" t="s">
        <v>7</v>
      </c>
      <c r="D3588" s="577">
        <f t="shared" si="55"/>
        <v>1534.97</v>
      </c>
      <c r="G3588" s="1027">
        <v>1516.77</v>
      </c>
      <c r="J3588" s="570" t="s">
        <v>5368</v>
      </c>
      <c r="K3588" s="645">
        <f>IFERROR(VLOOKUP(J3588,REAJUSTE!A:Y,25,FALSE),"")</f>
        <v>1.012</v>
      </c>
    </row>
    <row r="3589" spans="1:11" ht="18" x14ac:dyDescent="0.25">
      <c r="A3589" s="1025">
        <v>2306614</v>
      </c>
      <c r="B3589" s="1026" t="s">
        <v>8907</v>
      </c>
      <c r="C3589" s="1025" t="s">
        <v>7</v>
      </c>
      <c r="D3589" s="577">
        <f t="shared" si="55"/>
        <v>2575.09</v>
      </c>
      <c r="G3589" s="1027">
        <v>2544.56</v>
      </c>
      <c r="J3589" s="570" t="s">
        <v>5368</v>
      </c>
      <c r="K3589" s="645">
        <f>IFERROR(VLOOKUP(J3589,REAJUSTE!A:Y,25,FALSE),"")</f>
        <v>1.012</v>
      </c>
    </row>
    <row r="3590" spans="1:11" ht="18" x14ac:dyDescent="0.25">
      <c r="A3590" s="1025">
        <v>2306615</v>
      </c>
      <c r="B3590" s="1026" t="s">
        <v>8908</v>
      </c>
      <c r="C3590" s="1025" t="s">
        <v>7</v>
      </c>
      <c r="D3590" s="577">
        <f t="shared" si="55"/>
        <v>2593.91</v>
      </c>
      <c r="G3590" s="1027">
        <v>2563.16</v>
      </c>
      <c r="J3590" s="570" t="s">
        <v>5368</v>
      </c>
      <c r="K3590" s="645">
        <f>IFERROR(VLOOKUP(J3590,REAJUSTE!A:Y,25,FALSE),"")</f>
        <v>1.012</v>
      </c>
    </row>
    <row r="3591" spans="1:11" ht="18" x14ac:dyDescent="0.25">
      <c r="A3591" s="1025">
        <v>2306616</v>
      </c>
      <c r="B3591" s="1026" t="s">
        <v>8909</v>
      </c>
      <c r="C3591" s="1025" t="s">
        <v>7</v>
      </c>
      <c r="D3591" s="577">
        <f t="shared" si="55"/>
        <v>2612.4</v>
      </c>
      <c r="G3591" s="1027">
        <v>2581.4299999999998</v>
      </c>
      <c r="J3591" s="570" t="s">
        <v>5368</v>
      </c>
      <c r="K3591" s="645">
        <f>IFERROR(VLOOKUP(J3591,REAJUSTE!A:Y,25,FALSE),"")</f>
        <v>1.012</v>
      </c>
    </row>
    <row r="3592" spans="1:11" ht="18" x14ac:dyDescent="0.25">
      <c r="A3592" s="1025">
        <v>2306611</v>
      </c>
      <c r="B3592" s="1026" t="s">
        <v>8910</v>
      </c>
      <c r="C3592" s="1025" t="s">
        <v>7</v>
      </c>
      <c r="D3592" s="577">
        <f t="shared" si="55"/>
        <v>1613.01</v>
      </c>
      <c r="G3592" s="1027">
        <v>1593.89</v>
      </c>
      <c r="J3592" s="570" t="s">
        <v>5368</v>
      </c>
      <c r="K3592" s="645">
        <f>IFERROR(VLOOKUP(J3592,REAJUSTE!A:Y,25,FALSE),"")</f>
        <v>1.012</v>
      </c>
    </row>
    <row r="3593" spans="1:11" ht="18" x14ac:dyDescent="0.25">
      <c r="A3593" s="1025">
        <v>2306612</v>
      </c>
      <c r="B3593" s="1026" t="s">
        <v>8911</v>
      </c>
      <c r="C3593" s="1025" t="s">
        <v>7</v>
      </c>
      <c r="D3593" s="577">
        <f t="shared" si="55"/>
        <v>1971.35</v>
      </c>
      <c r="G3593" s="1027">
        <v>1947.98</v>
      </c>
      <c r="J3593" s="570" t="s">
        <v>5368</v>
      </c>
      <c r="K3593" s="645">
        <f>IFERROR(VLOOKUP(J3593,REAJUSTE!A:Y,25,FALSE),"")</f>
        <v>1.012</v>
      </c>
    </row>
    <row r="3594" spans="1:11" ht="18" x14ac:dyDescent="0.25">
      <c r="A3594" s="1025">
        <v>2306613</v>
      </c>
      <c r="B3594" s="1026" t="s">
        <v>8912</v>
      </c>
      <c r="C3594" s="1025" t="s">
        <v>7</v>
      </c>
      <c r="D3594" s="577">
        <f t="shared" ref="D3594:D3657" si="56">TRUNC(G3594*K3594,2)</f>
        <v>1990.17</v>
      </c>
      <c r="G3594" s="1027">
        <v>1966.58</v>
      </c>
      <c r="J3594" s="570" t="s">
        <v>5368</v>
      </c>
      <c r="K3594" s="645">
        <f>IFERROR(VLOOKUP(J3594,REAJUSTE!A:Y,25,FALSE),"")</f>
        <v>1.012</v>
      </c>
    </row>
    <row r="3595" spans="1:11" ht="18" x14ac:dyDescent="0.25">
      <c r="A3595" s="1025">
        <v>2306618</v>
      </c>
      <c r="B3595" s="1026" t="s">
        <v>8913</v>
      </c>
      <c r="C3595" s="1025" t="s">
        <v>7</v>
      </c>
      <c r="D3595" s="577">
        <f t="shared" si="56"/>
        <v>3126.46</v>
      </c>
      <c r="G3595" s="1027">
        <v>3089.39</v>
      </c>
      <c r="J3595" s="570" t="s">
        <v>5368</v>
      </c>
      <c r="K3595" s="645">
        <f>IFERROR(VLOOKUP(J3595,REAJUSTE!A:Y,25,FALSE),"")</f>
        <v>1.012</v>
      </c>
    </row>
    <row r="3596" spans="1:11" ht="18" x14ac:dyDescent="0.25">
      <c r="A3596" s="1025">
        <v>2306619</v>
      </c>
      <c r="B3596" s="1026" t="s">
        <v>8914</v>
      </c>
      <c r="C3596" s="1025" t="s">
        <v>7</v>
      </c>
      <c r="D3596" s="577">
        <f t="shared" si="56"/>
        <v>3153.39</v>
      </c>
      <c r="G3596" s="1027">
        <v>3116</v>
      </c>
      <c r="J3596" s="570" t="s">
        <v>5368</v>
      </c>
      <c r="K3596" s="645">
        <f>IFERROR(VLOOKUP(J3596,REAJUSTE!A:Y,25,FALSE),"")</f>
        <v>1.012</v>
      </c>
    </row>
    <row r="3597" spans="1:11" ht="18" x14ac:dyDescent="0.25">
      <c r="A3597" s="1025">
        <v>2306620</v>
      </c>
      <c r="B3597" s="1026" t="s">
        <v>8915</v>
      </c>
      <c r="C3597" s="1025" t="s">
        <v>7</v>
      </c>
      <c r="D3597" s="577">
        <f t="shared" si="56"/>
        <v>3179.59</v>
      </c>
      <c r="G3597" s="1027">
        <v>3141.89</v>
      </c>
      <c r="J3597" s="570" t="s">
        <v>5368</v>
      </c>
      <c r="K3597" s="645">
        <f>IFERROR(VLOOKUP(J3597,REAJUSTE!A:Y,25,FALSE),"")</f>
        <v>1.012</v>
      </c>
    </row>
    <row r="3598" spans="1:11" ht="18" x14ac:dyDescent="0.25">
      <c r="A3598" s="1025">
        <v>2306621</v>
      </c>
      <c r="B3598" s="1026" t="s">
        <v>8916</v>
      </c>
      <c r="C3598" s="1025" t="s">
        <v>7</v>
      </c>
      <c r="D3598" s="577">
        <f t="shared" si="56"/>
        <v>4551.08</v>
      </c>
      <c r="G3598" s="1027">
        <v>4497.12</v>
      </c>
      <c r="J3598" s="570" t="s">
        <v>5368</v>
      </c>
      <c r="K3598" s="645">
        <f>IFERROR(VLOOKUP(J3598,REAJUSTE!A:Y,25,FALSE),"")</f>
        <v>1.012</v>
      </c>
    </row>
    <row r="3599" spans="1:11" ht="18" x14ac:dyDescent="0.25">
      <c r="A3599" s="1025">
        <v>2306622</v>
      </c>
      <c r="B3599" s="1026" t="s">
        <v>8917</v>
      </c>
      <c r="C3599" s="1025" t="s">
        <v>7</v>
      </c>
      <c r="D3599" s="577">
        <f t="shared" si="56"/>
        <v>4578.07</v>
      </c>
      <c r="G3599" s="1027">
        <v>4523.79</v>
      </c>
      <c r="J3599" s="570" t="s">
        <v>5368</v>
      </c>
      <c r="K3599" s="645">
        <f>IFERROR(VLOOKUP(J3599,REAJUSTE!A:Y,25,FALSE),"")</f>
        <v>1.012</v>
      </c>
    </row>
    <row r="3600" spans="1:11" ht="18" x14ac:dyDescent="0.25">
      <c r="A3600" s="1025">
        <v>2306623</v>
      </c>
      <c r="B3600" s="1026" t="s">
        <v>8918</v>
      </c>
      <c r="C3600" s="1025" t="s">
        <v>7</v>
      </c>
      <c r="D3600" s="577">
        <f t="shared" si="56"/>
        <v>4604.21</v>
      </c>
      <c r="G3600" s="1027">
        <v>4549.62</v>
      </c>
      <c r="J3600" s="570" t="s">
        <v>5368</v>
      </c>
      <c r="K3600" s="645">
        <f>IFERROR(VLOOKUP(J3600,REAJUSTE!A:Y,25,FALSE),"")</f>
        <v>1.012</v>
      </c>
    </row>
    <row r="3601" spans="1:11" ht="18" x14ac:dyDescent="0.25">
      <c r="A3601" s="1025">
        <v>2306617</v>
      </c>
      <c r="B3601" s="1026" t="s">
        <v>8919</v>
      </c>
      <c r="C3601" s="1025" t="s">
        <v>7</v>
      </c>
      <c r="D3601" s="577">
        <f t="shared" si="56"/>
        <v>2427.58</v>
      </c>
      <c r="G3601" s="1027">
        <v>2398.8000000000002</v>
      </c>
      <c r="J3601" s="570" t="s">
        <v>5368</v>
      </c>
      <c r="K3601" s="645">
        <f>IFERROR(VLOOKUP(J3601,REAJUSTE!A:Y,25,FALSE),"")</f>
        <v>1.012</v>
      </c>
    </row>
    <row r="3602" spans="1:11" ht="18" x14ac:dyDescent="0.25">
      <c r="A3602" s="1025">
        <v>2306014</v>
      </c>
      <c r="B3602" s="1026" t="s">
        <v>8920</v>
      </c>
      <c r="C3602" s="1025" t="s">
        <v>20</v>
      </c>
      <c r="D3602" s="577">
        <f t="shared" si="56"/>
        <v>13.16</v>
      </c>
      <c r="G3602" s="1027">
        <v>13.01</v>
      </c>
      <c r="J3602" s="570" t="s">
        <v>5368</v>
      </c>
      <c r="K3602" s="645">
        <f>IFERROR(VLOOKUP(J3602,REAJUSTE!A:Y,25,FALSE),"")</f>
        <v>1.012</v>
      </c>
    </row>
    <row r="3603" spans="1:11" ht="27" x14ac:dyDescent="0.25">
      <c r="A3603" s="1025">
        <v>2306700</v>
      </c>
      <c r="B3603" s="1026" t="s">
        <v>8921</v>
      </c>
      <c r="C3603" s="1025" t="s">
        <v>7</v>
      </c>
      <c r="D3603" s="577">
        <f t="shared" si="56"/>
        <v>2137.0100000000002</v>
      </c>
      <c r="G3603" s="1027">
        <v>2111.67</v>
      </c>
      <c r="J3603" s="570" t="s">
        <v>5368</v>
      </c>
      <c r="K3603" s="645">
        <f>IFERROR(VLOOKUP(J3603,REAJUSTE!A:Y,25,FALSE),"")</f>
        <v>1.012</v>
      </c>
    </row>
    <row r="3604" spans="1:11" ht="27" x14ac:dyDescent="0.25">
      <c r="A3604" s="1025">
        <v>2306703</v>
      </c>
      <c r="B3604" s="1026" t="s">
        <v>8922</v>
      </c>
      <c r="C3604" s="1025" t="s">
        <v>7</v>
      </c>
      <c r="D3604" s="577">
        <f t="shared" si="56"/>
        <v>2211.86</v>
      </c>
      <c r="G3604" s="1027">
        <v>2185.64</v>
      </c>
      <c r="J3604" s="570" t="s">
        <v>5368</v>
      </c>
      <c r="K3604" s="645">
        <f>IFERROR(VLOOKUP(J3604,REAJUSTE!A:Y,25,FALSE),"")</f>
        <v>1.012</v>
      </c>
    </row>
    <row r="3605" spans="1:11" ht="27" x14ac:dyDescent="0.25">
      <c r="A3605" s="1025">
        <v>2306706</v>
      </c>
      <c r="B3605" s="1026" t="s">
        <v>8923</v>
      </c>
      <c r="C3605" s="1025" t="s">
        <v>7</v>
      </c>
      <c r="D3605" s="577">
        <f t="shared" si="56"/>
        <v>2329.52</v>
      </c>
      <c r="G3605" s="1027">
        <v>2301.9</v>
      </c>
      <c r="J3605" s="570" t="s">
        <v>5368</v>
      </c>
      <c r="K3605" s="645">
        <f>IFERROR(VLOOKUP(J3605,REAJUSTE!A:Y,25,FALSE),"")</f>
        <v>1.012</v>
      </c>
    </row>
    <row r="3606" spans="1:11" ht="27" x14ac:dyDescent="0.25">
      <c r="A3606" s="1025">
        <v>2306709</v>
      </c>
      <c r="B3606" s="1026" t="s">
        <v>8924</v>
      </c>
      <c r="C3606" s="1025" t="s">
        <v>7</v>
      </c>
      <c r="D3606" s="577">
        <f t="shared" si="56"/>
        <v>2504.66</v>
      </c>
      <c r="G3606" s="1027">
        <v>2474.9699999999998</v>
      </c>
      <c r="J3606" s="570" t="s">
        <v>5368</v>
      </c>
      <c r="K3606" s="645">
        <f>IFERROR(VLOOKUP(J3606,REAJUSTE!A:Y,25,FALSE),"")</f>
        <v>1.012</v>
      </c>
    </row>
    <row r="3607" spans="1:11" ht="27" x14ac:dyDescent="0.25">
      <c r="A3607" s="1025">
        <v>2306712</v>
      </c>
      <c r="B3607" s="1026" t="s">
        <v>8925</v>
      </c>
      <c r="C3607" s="1025" t="s">
        <v>7</v>
      </c>
      <c r="D3607" s="577">
        <f t="shared" si="56"/>
        <v>2591.91</v>
      </c>
      <c r="G3607" s="1027">
        <v>2561.1799999999998</v>
      </c>
      <c r="J3607" s="570" t="s">
        <v>5368</v>
      </c>
      <c r="K3607" s="645">
        <f>IFERROR(VLOOKUP(J3607,REAJUSTE!A:Y,25,FALSE),"")</f>
        <v>1.012</v>
      </c>
    </row>
    <row r="3608" spans="1:11" ht="27" x14ac:dyDescent="0.25">
      <c r="A3608" s="1025">
        <v>2306715</v>
      </c>
      <c r="B3608" s="1026" t="s">
        <v>8926</v>
      </c>
      <c r="C3608" s="1025" t="s">
        <v>7</v>
      </c>
      <c r="D3608" s="577">
        <f t="shared" si="56"/>
        <v>2704.33</v>
      </c>
      <c r="G3608" s="1027">
        <v>2672.27</v>
      </c>
      <c r="J3608" s="570" t="s">
        <v>5368</v>
      </c>
      <c r="K3608" s="645">
        <f>IFERROR(VLOOKUP(J3608,REAJUSTE!A:Y,25,FALSE),"")</f>
        <v>1.012</v>
      </c>
    </row>
    <row r="3609" spans="1:11" ht="27" x14ac:dyDescent="0.25">
      <c r="A3609" s="1025">
        <v>2306718</v>
      </c>
      <c r="B3609" s="1026" t="s">
        <v>8927</v>
      </c>
      <c r="C3609" s="1025" t="s">
        <v>7</v>
      </c>
      <c r="D3609" s="577">
        <f t="shared" si="56"/>
        <v>2876.99</v>
      </c>
      <c r="G3609" s="1027">
        <v>2842.88</v>
      </c>
      <c r="J3609" s="570" t="s">
        <v>5368</v>
      </c>
      <c r="K3609" s="645">
        <f>IFERROR(VLOOKUP(J3609,REAJUSTE!A:Y,25,FALSE),"")</f>
        <v>1.012</v>
      </c>
    </row>
    <row r="3610" spans="1:11" ht="27" x14ac:dyDescent="0.25">
      <c r="A3610" s="1025">
        <v>2306721</v>
      </c>
      <c r="B3610" s="1026" t="s">
        <v>8928</v>
      </c>
      <c r="C3610" s="1025" t="s">
        <v>7</v>
      </c>
      <c r="D3610" s="577">
        <f t="shared" si="56"/>
        <v>2958.98</v>
      </c>
      <c r="G3610" s="1027">
        <v>2923.9</v>
      </c>
      <c r="J3610" s="570" t="s">
        <v>5368</v>
      </c>
      <c r="K3610" s="645">
        <f>IFERROR(VLOOKUP(J3610,REAJUSTE!A:Y,25,FALSE),"")</f>
        <v>1.012</v>
      </c>
    </row>
    <row r="3611" spans="1:11" ht="27" x14ac:dyDescent="0.25">
      <c r="A3611" s="1025">
        <v>2306724</v>
      </c>
      <c r="B3611" s="1026" t="s">
        <v>8929</v>
      </c>
      <c r="C3611" s="1025" t="s">
        <v>7</v>
      </c>
      <c r="D3611" s="577">
        <f t="shared" si="56"/>
        <v>3114.91</v>
      </c>
      <c r="G3611" s="1027">
        <v>3077.98</v>
      </c>
      <c r="J3611" s="570" t="s">
        <v>5368</v>
      </c>
      <c r="K3611" s="645">
        <f>IFERROR(VLOOKUP(J3611,REAJUSTE!A:Y,25,FALSE),"")</f>
        <v>1.012</v>
      </c>
    </row>
    <row r="3612" spans="1:11" ht="27" x14ac:dyDescent="0.25">
      <c r="A3612" s="1025">
        <v>2306688</v>
      </c>
      <c r="B3612" s="1026" t="s">
        <v>8930</v>
      </c>
      <c r="C3612" s="1025" t="s">
        <v>7</v>
      </c>
      <c r="D3612" s="577">
        <f t="shared" si="56"/>
        <v>1700.57</v>
      </c>
      <c r="G3612" s="1027">
        <v>1680.41</v>
      </c>
      <c r="J3612" s="570" t="s">
        <v>5368</v>
      </c>
      <c r="K3612" s="645">
        <f>IFERROR(VLOOKUP(J3612,REAJUSTE!A:Y,25,FALSE),"")</f>
        <v>1.012</v>
      </c>
    </row>
    <row r="3613" spans="1:11" ht="27" x14ac:dyDescent="0.25">
      <c r="A3613" s="1025">
        <v>2306691</v>
      </c>
      <c r="B3613" s="1026" t="s">
        <v>8931</v>
      </c>
      <c r="C3613" s="1025" t="s">
        <v>7</v>
      </c>
      <c r="D3613" s="577">
        <f t="shared" si="56"/>
        <v>1792.85</v>
      </c>
      <c r="G3613" s="1027">
        <v>1771.6</v>
      </c>
      <c r="J3613" s="570" t="s">
        <v>5368</v>
      </c>
      <c r="K3613" s="645">
        <f>IFERROR(VLOOKUP(J3613,REAJUSTE!A:Y,25,FALSE),"")</f>
        <v>1.012</v>
      </c>
    </row>
    <row r="3614" spans="1:11" ht="27" x14ac:dyDescent="0.25">
      <c r="A3614" s="1025">
        <v>2306694</v>
      </c>
      <c r="B3614" s="1026" t="s">
        <v>8932</v>
      </c>
      <c r="C3614" s="1025" t="s">
        <v>7</v>
      </c>
      <c r="D3614" s="577">
        <f t="shared" si="56"/>
        <v>1920.59</v>
      </c>
      <c r="G3614" s="1027">
        <v>1897.82</v>
      </c>
      <c r="J3614" s="570" t="s">
        <v>5368</v>
      </c>
      <c r="K3614" s="645">
        <f>IFERROR(VLOOKUP(J3614,REAJUSTE!A:Y,25,FALSE),"")</f>
        <v>1.012</v>
      </c>
    </row>
    <row r="3615" spans="1:11" ht="27" x14ac:dyDescent="0.25">
      <c r="A3615" s="1025">
        <v>2306697</v>
      </c>
      <c r="B3615" s="1026" t="s">
        <v>8933</v>
      </c>
      <c r="C3615" s="1025" t="s">
        <v>7</v>
      </c>
      <c r="D3615" s="577">
        <f t="shared" si="56"/>
        <v>2008.7</v>
      </c>
      <c r="G3615" s="1027">
        <v>1984.89</v>
      </c>
      <c r="J3615" s="570" t="s">
        <v>5368</v>
      </c>
      <c r="K3615" s="645">
        <f>IFERROR(VLOOKUP(J3615,REAJUSTE!A:Y,25,FALSE),"")</f>
        <v>1.012</v>
      </c>
    </row>
    <row r="3616" spans="1:11" ht="27" x14ac:dyDescent="0.25">
      <c r="A3616" s="1025">
        <v>2306701</v>
      </c>
      <c r="B3616" s="1026" t="s">
        <v>8934</v>
      </c>
      <c r="C3616" s="1025" t="s">
        <v>7</v>
      </c>
      <c r="D3616" s="577">
        <f t="shared" si="56"/>
        <v>3998.83</v>
      </c>
      <c r="G3616" s="1027">
        <v>3951.42</v>
      </c>
      <c r="J3616" s="570" t="s">
        <v>5368</v>
      </c>
      <c r="K3616" s="645">
        <f>IFERROR(VLOOKUP(J3616,REAJUSTE!A:Y,25,FALSE),"")</f>
        <v>1.012</v>
      </c>
    </row>
    <row r="3617" spans="1:11" ht="27" x14ac:dyDescent="0.25">
      <c r="A3617" s="1025">
        <v>2306704</v>
      </c>
      <c r="B3617" s="1026" t="s">
        <v>8935</v>
      </c>
      <c r="C3617" s="1025" t="s">
        <v>7</v>
      </c>
      <c r="D3617" s="577">
        <f t="shared" si="56"/>
        <v>4239.4799999999996</v>
      </c>
      <c r="G3617" s="1027">
        <v>4189.21</v>
      </c>
      <c r="J3617" s="570" t="s">
        <v>5368</v>
      </c>
      <c r="K3617" s="645">
        <f>IFERROR(VLOOKUP(J3617,REAJUSTE!A:Y,25,FALSE),"")</f>
        <v>1.012</v>
      </c>
    </row>
    <row r="3618" spans="1:11" ht="27" x14ac:dyDescent="0.25">
      <c r="A3618" s="1025">
        <v>2306707</v>
      </c>
      <c r="B3618" s="1026" t="s">
        <v>8936</v>
      </c>
      <c r="C3618" s="1025" t="s">
        <v>7</v>
      </c>
      <c r="D3618" s="577">
        <f t="shared" si="56"/>
        <v>4408.8</v>
      </c>
      <c r="G3618" s="1027">
        <v>4356.53</v>
      </c>
      <c r="J3618" s="570" t="s">
        <v>5368</v>
      </c>
      <c r="K3618" s="645">
        <f>IFERROR(VLOOKUP(J3618,REAJUSTE!A:Y,25,FALSE),"")</f>
        <v>1.012</v>
      </c>
    </row>
    <row r="3619" spans="1:11" ht="27" x14ac:dyDescent="0.25">
      <c r="A3619" s="1025">
        <v>2306710</v>
      </c>
      <c r="B3619" s="1026" t="s">
        <v>8937</v>
      </c>
      <c r="C3619" s="1025" t="s">
        <v>7</v>
      </c>
      <c r="D3619" s="577">
        <f t="shared" si="56"/>
        <v>4626.67</v>
      </c>
      <c r="G3619" s="1027">
        <v>4571.8100000000004</v>
      </c>
      <c r="J3619" s="570" t="s">
        <v>5368</v>
      </c>
      <c r="K3619" s="645">
        <f>IFERROR(VLOOKUP(J3619,REAJUSTE!A:Y,25,FALSE),"")</f>
        <v>1.012</v>
      </c>
    </row>
    <row r="3620" spans="1:11" ht="27" x14ac:dyDescent="0.25">
      <c r="A3620" s="1025">
        <v>2306713</v>
      </c>
      <c r="B3620" s="1026" t="s">
        <v>8938</v>
      </c>
      <c r="C3620" s="1025" t="s">
        <v>7</v>
      </c>
      <c r="D3620" s="577">
        <f t="shared" si="56"/>
        <v>4750.01</v>
      </c>
      <c r="G3620" s="1027">
        <v>4693.6899999999996</v>
      </c>
      <c r="J3620" s="570" t="s">
        <v>5368</v>
      </c>
      <c r="K3620" s="645">
        <f>IFERROR(VLOOKUP(J3620,REAJUSTE!A:Y,25,FALSE),"")</f>
        <v>1.012</v>
      </c>
    </row>
    <row r="3621" spans="1:11" ht="27" x14ac:dyDescent="0.25">
      <c r="A3621" s="1025">
        <v>2306716</v>
      </c>
      <c r="B3621" s="1026" t="s">
        <v>8939</v>
      </c>
      <c r="C3621" s="1025" t="s">
        <v>7</v>
      </c>
      <c r="D3621" s="577">
        <f t="shared" si="56"/>
        <v>5022.4799999999996</v>
      </c>
      <c r="G3621" s="1027">
        <v>4962.93</v>
      </c>
      <c r="J3621" s="570" t="s">
        <v>5368</v>
      </c>
      <c r="K3621" s="645">
        <f>IFERROR(VLOOKUP(J3621,REAJUSTE!A:Y,25,FALSE),"")</f>
        <v>1.012</v>
      </c>
    </row>
    <row r="3622" spans="1:11" ht="27" x14ac:dyDescent="0.25">
      <c r="A3622" s="1025">
        <v>2306719</v>
      </c>
      <c r="B3622" s="1026" t="s">
        <v>8940</v>
      </c>
      <c r="C3622" s="1025" t="s">
        <v>7</v>
      </c>
      <c r="D3622" s="577">
        <f t="shared" si="56"/>
        <v>5450.73</v>
      </c>
      <c r="G3622" s="1027">
        <v>5386.1</v>
      </c>
      <c r="J3622" s="570" t="s">
        <v>5368</v>
      </c>
      <c r="K3622" s="645">
        <f>IFERROR(VLOOKUP(J3622,REAJUSTE!A:Y,25,FALSE),"")</f>
        <v>1.012</v>
      </c>
    </row>
    <row r="3623" spans="1:11" ht="27" x14ac:dyDescent="0.25">
      <c r="A3623" s="1025">
        <v>2306722</v>
      </c>
      <c r="B3623" s="1026" t="s">
        <v>8941</v>
      </c>
      <c r="C3623" s="1025" t="s">
        <v>7</v>
      </c>
      <c r="D3623" s="577">
        <f t="shared" si="56"/>
        <v>5693.64</v>
      </c>
      <c r="G3623" s="1027">
        <v>5626.13</v>
      </c>
      <c r="J3623" s="570" t="s">
        <v>5368</v>
      </c>
      <c r="K3623" s="645">
        <f>IFERROR(VLOOKUP(J3623,REAJUSTE!A:Y,25,FALSE),"")</f>
        <v>1.012</v>
      </c>
    </row>
    <row r="3624" spans="1:11" ht="27" x14ac:dyDescent="0.25">
      <c r="A3624" s="1025">
        <v>2306725</v>
      </c>
      <c r="B3624" s="1026" t="s">
        <v>8942</v>
      </c>
      <c r="C3624" s="1025" t="s">
        <v>7</v>
      </c>
      <c r="D3624" s="577">
        <f t="shared" si="56"/>
        <v>5959.57</v>
      </c>
      <c r="G3624" s="1027">
        <v>5888.91</v>
      </c>
      <c r="J3624" s="570" t="s">
        <v>5368</v>
      </c>
      <c r="K3624" s="645">
        <f>IFERROR(VLOOKUP(J3624,REAJUSTE!A:Y,25,FALSE),"")</f>
        <v>1.012</v>
      </c>
    </row>
    <row r="3625" spans="1:11" ht="27" x14ac:dyDescent="0.25">
      <c r="A3625" s="1025">
        <v>2306689</v>
      </c>
      <c r="B3625" s="1026" t="s">
        <v>8943</v>
      </c>
      <c r="C3625" s="1025" t="s">
        <v>7</v>
      </c>
      <c r="D3625" s="577">
        <f t="shared" si="56"/>
        <v>3172.31</v>
      </c>
      <c r="G3625" s="1027">
        <v>3134.7</v>
      </c>
      <c r="J3625" s="570" t="s">
        <v>5368</v>
      </c>
      <c r="K3625" s="645">
        <f>IFERROR(VLOOKUP(J3625,REAJUSTE!A:Y,25,FALSE),"")</f>
        <v>1.012</v>
      </c>
    </row>
    <row r="3626" spans="1:11" ht="27" x14ac:dyDescent="0.25">
      <c r="A3626" s="1025">
        <v>2306692</v>
      </c>
      <c r="B3626" s="1026" t="s">
        <v>8944</v>
      </c>
      <c r="C3626" s="1025" t="s">
        <v>7</v>
      </c>
      <c r="D3626" s="577">
        <f t="shared" si="56"/>
        <v>3337.63</v>
      </c>
      <c r="G3626" s="1027">
        <v>3298.06</v>
      </c>
      <c r="J3626" s="570" t="s">
        <v>5368</v>
      </c>
      <c r="K3626" s="645">
        <f>IFERROR(VLOOKUP(J3626,REAJUSTE!A:Y,25,FALSE),"")</f>
        <v>1.012</v>
      </c>
    </row>
    <row r="3627" spans="1:11" ht="27" x14ac:dyDescent="0.25">
      <c r="A3627" s="1025">
        <v>2306695</v>
      </c>
      <c r="B3627" s="1026" t="s">
        <v>8945</v>
      </c>
      <c r="C3627" s="1025" t="s">
        <v>7</v>
      </c>
      <c r="D3627" s="577">
        <f t="shared" si="56"/>
        <v>3507.95</v>
      </c>
      <c r="G3627" s="1027">
        <v>3466.36</v>
      </c>
      <c r="J3627" s="570" t="s">
        <v>5368</v>
      </c>
      <c r="K3627" s="645">
        <f>IFERROR(VLOOKUP(J3627,REAJUSTE!A:Y,25,FALSE),"")</f>
        <v>1.012</v>
      </c>
    </row>
    <row r="3628" spans="1:11" ht="27" x14ac:dyDescent="0.25">
      <c r="A3628" s="1025">
        <v>2306698</v>
      </c>
      <c r="B3628" s="1026" t="s">
        <v>8946</v>
      </c>
      <c r="C3628" s="1025" t="s">
        <v>7</v>
      </c>
      <c r="D3628" s="577">
        <f t="shared" si="56"/>
        <v>3711.19</v>
      </c>
      <c r="G3628" s="1027">
        <v>3667.19</v>
      </c>
      <c r="J3628" s="570" t="s">
        <v>5368</v>
      </c>
      <c r="K3628" s="645">
        <f>IFERROR(VLOOKUP(J3628,REAJUSTE!A:Y,25,FALSE),"")</f>
        <v>1.012</v>
      </c>
    </row>
    <row r="3629" spans="1:11" ht="18" x14ac:dyDescent="0.25">
      <c r="A3629" s="1025">
        <v>2306699</v>
      </c>
      <c r="B3629" s="1026" t="s">
        <v>8947</v>
      </c>
      <c r="C3629" s="1025" t="s">
        <v>7</v>
      </c>
      <c r="D3629" s="577">
        <f t="shared" si="56"/>
        <v>333.59</v>
      </c>
      <c r="G3629" s="1027">
        <v>329.64</v>
      </c>
      <c r="J3629" s="570" t="s">
        <v>5368</v>
      </c>
      <c r="K3629" s="645">
        <f>IFERROR(VLOOKUP(J3629,REAJUSTE!A:Y,25,FALSE),"")</f>
        <v>1.012</v>
      </c>
    </row>
    <row r="3630" spans="1:11" ht="18" x14ac:dyDescent="0.25">
      <c r="A3630" s="1025">
        <v>2306702</v>
      </c>
      <c r="B3630" s="1026" t="s">
        <v>8948</v>
      </c>
      <c r="C3630" s="1025" t="s">
        <v>7</v>
      </c>
      <c r="D3630" s="577">
        <f t="shared" si="56"/>
        <v>344.8</v>
      </c>
      <c r="G3630" s="1027">
        <v>340.72</v>
      </c>
      <c r="J3630" s="570" t="s">
        <v>5368</v>
      </c>
      <c r="K3630" s="645">
        <f>IFERROR(VLOOKUP(J3630,REAJUSTE!A:Y,25,FALSE),"")</f>
        <v>1.012</v>
      </c>
    </row>
    <row r="3631" spans="1:11" ht="18" x14ac:dyDescent="0.25">
      <c r="A3631" s="1025">
        <v>2306705</v>
      </c>
      <c r="B3631" s="1026" t="s">
        <v>8949</v>
      </c>
      <c r="C3631" s="1025" t="s">
        <v>7</v>
      </c>
      <c r="D3631" s="577">
        <f t="shared" si="56"/>
        <v>363.11</v>
      </c>
      <c r="G3631" s="1027">
        <v>358.81</v>
      </c>
      <c r="J3631" s="570" t="s">
        <v>5368</v>
      </c>
      <c r="K3631" s="645">
        <f>IFERROR(VLOOKUP(J3631,REAJUSTE!A:Y,25,FALSE),"")</f>
        <v>1.012</v>
      </c>
    </row>
    <row r="3632" spans="1:11" ht="18" x14ac:dyDescent="0.25">
      <c r="A3632" s="1025">
        <v>2306708</v>
      </c>
      <c r="B3632" s="1026" t="s">
        <v>8950</v>
      </c>
      <c r="C3632" s="1025" t="s">
        <v>7</v>
      </c>
      <c r="D3632" s="577">
        <f t="shared" si="56"/>
        <v>376.44</v>
      </c>
      <c r="G3632" s="1027">
        <v>371.98</v>
      </c>
      <c r="J3632" s="570" t="s">
        <v>5368</v>
      </c>
      <c r="K3632" s="645">
        <f>IFERROR(VLOOKUP(J3632,REAJUSTE!A:Y,25,FALSE),"")</f>
        <v>1.012</v>
      </c>
    </row>
    <row r="3633" spans="1:11" ht="18" x14ac:dyDescent="0.25">
      <c r="A3633" s="1025">
        <v>2306711</v>
      </c>
      <c r="B3633" s="1026" t="s">
        <v>8951</v>
      </c>
      <c r="C3633" s="1025" t="s">
        <v>7</v>
      </c>
      <c r="D3633" s="577">
        <f t="shared" si="56"/>
        <v>390.78</v>
      </c>
      <c r="G3633" s="1027">
        <v>386.15</v>
      </c>
      <c r="J3633" s="570" t="s">
        <v>5368</v>
      </c>
      <c r="K3633" s="645">
        <f>IFERROR(VLOOKUP(J3633,REAJUSTE!A:Y,25,FALSE),"")</f>
        <v>1.012</v>
      </c>
    </row>
    <row r="3634" spans="1:11" ht="18" x14ac:dyDescent="0.25">
      <c r="A3634" s="1025">
        <v>2306714</v>
      </c>
      <c r="B3634" s="1026" t="s">
        <v>8952</v>
      </c>
      <c r="C3634" s="1025" t="s">
        <v>7</v>
      </c>
      <c r="D3634" s="577">
        <f t="shared" si="56"/>
        <v>406.25</v>
      </c>
      <c r="G3634" s="1027">
        <v>401.44</v>
      </c>
      <c r="J3634" s="570" t="s">
        <v>5368</v>
      </c>
      <c r="K3634" s="645">
        <f>IFERROR(VLOOKUP(J3634,REAJUSTE!A:Y,25,FALSE),"")</f>
        <v>1.012</v>
      </c>
    </row>
    <row r="3635" spans="1:11" ht="18" x14ac:dyDescent="0.25">
      <c r="A3635" s="1025">
        <v>2306717</v>
      </c>
      <c r="B3635" s="1026" t="s">
        <v>8953</v>
      </c>
      <c r="C3635" s="1025" t="s">
        <v>7</v>
      </c>
      <c r="D3635" s="577">
        <f t="shared" si="56"/>
        <v>424.09</v>
      </c>
      <c r="G3635" s="1027">
        <v>419.07</v>
      </c>
      <c r="J3635" s="570" t="s">
        <v>5368</v>
      </c>
      <c r="K3635" s="645">
        <f>IFERROR(VLOOKUP(J3635,REAJUSTE!A:Y,25,FALSE),"")</f>
        <v>1.012</v>
      </c>
    </row>
    <row r="3636" spans="1:11" ht="18" x14ac:dyDescent="0.25">
      <c r="A3636" s="1025">
        <v>2306720</v>
      </c>
      <c r="B3636" s="1026" t="s">
        <v>8954</v>
      </c>
      <c r="C3636" s="1025" t="s">
        <v>7</v>
      </c>
      <c r="D3636" s="577">
        <f t="shared" si="56"/>
        <v>442.39</v>
      </c>
      <c r="G3636" s="1027">
        <v>437.15</v>
      </c>
      <c r="J3636" s="570" t="s">
        <v>5368</v>
      </c>
      <c r="K3636" s="645">
        <f>IFERROR(VLOOKUP(J3636,REAJUSTE!A:Y,25,FALSE),"")</f>
        <v>1.012</v>
      </c>
    </row>
    <row r="3637" spans="1:11" ht="18" x14ac:dyDescent="0.25">
      <c r="A3637" s="1025">
        <v>2306723</v>
      </c>
      <c r="B3637" s="1026" t="s">
        <v>8955</v>
      </c>
      <c r="C3637" s="1025" t="s">
        <v>7</v>
      </c>
      <c r="D3637" s="577">
        <f t="shared" si="56"/>
        <v>452.14</v>
      </c>
      <c r="G3637" s="1027">
        <v>446.78</v>
      </c>
      <c r="J3637" s="570" t="s">
        <v>5368</v>
      </c>
      <c r="K3637" s="645">
        <f>IFERROR(VLOOKUP(J3637,REAJUSTE!A:Y,25,FALSE),"")</f>
        <v>1.012</v>
      </c>
    </row>
    <row r="3638" spans="1:11" ht="18" x14ac:dyDescent="0.25">
      <c r="A3638" s="1025">
        <v>2306687</v>
      </c>
      <c r="B3638" s="1026" t="s">
        <v>8956</v>
      </c>
      <c r="C3638" s="1025" t="s">
        <v>7</v>
      </c>
      <c r="D3638" s="577">
        <f t="shared" si="56"/>
        <v>277.70999999999998</v>
      </c>
      <c r="G3638" s="1027">
        <v>274.42</v>
      </c>
      <c r="J3638" s="570" t="s">
        <v>5368</v>
      </c>
      <c r="K3638" s="645">
        <f>IFERROR(VLOOKUP(J3638,REAJUSTE!A:Y,25,FALSE),"")</f>
        <v>1.012</v>
      </c>
    </row>
    <row r="3639" spans="1:11" ht="18" x14ac:dyDescent="0.25">
      <c r="A3639" s="1025">
        <v>2306690</v>
      </c>
      <c r="B3639" s="1026" t="s">
        <v>8957</v>
      </c>
      <c r="C3639" s="1025" t="s">
        <v>7</v>
      </c>
      <c r="D3639" s="577">
        <f t="shared" si="56"/>
        <v>290.49</v>
      </c>
      <c r="G3639" s="1027">
        <v>287.05</v>
      </c>
      <c r="J3639" s="570" t="s">
        <v>5368</v>
      </c>
      <c r="K3639" s="645">
        <f>IFERROR(VLOOKUP(J3639,REAJUSTE!A:Y,25,FALSE),"")</f>
        <v>1.012</v>
      </c>
    </row>
    <row r="3640" spans="1:11" ht="18" x14ac:dyDescent="0.25">
      <c r="A3640" s="1025">
        <v>2306693</v>
      </c>
      <c r="B3640" s="1026" t="s">
        <v>8958</v>
      </c>
      <c r="C3640" s="1025" t="s">
        <v>7</v>
      </c>
      <c r="D3640" s="577">
        <f t="shared" si="56"/>
        <v>303.37</v>
      </c>
      <c r="G3640" s="1027">
        <v>299.77999999999997</v>
      </c>
      <c r="J3640" s="570" t="s">
        <v>5368</v>
      </c>
      <c r="K3640" s="645">
        <f>IFERROR(VLOOKUP(J3640,REAJUSTE!A:Y,25,FALSE),"")</f>
        <v>1.012</v>
      </c>
    </row>
    <row r="3641" spans="1:11" ht="18" x14ac:dyDescent="0.25">
      <c r="A3641" s="1025">
        <v>2306696</v>
      </c>
      <c r="B3641" s="1026" t="s">
        <v>8959</v>
      </c>
      <c r="C3641" s="1025" t="s">
        <v>7</v>
      </c>
      <c r="D3641" s="577">
        <f t="shared" si="56"/>
        <v>317.45999999999998</v>
      </c>
      <c r="G3641" s="1027">
        <v>313.7</v>
      </c>
      <c r="J3641" s="570" t="s">
        <v>5368</v>
      </c>
      <c r="K3641" s="645">
        <f>IFERROR(VLOOKUP(J3641,REAJUSTE!A:Y,25,FALSE),"")</f>
        <v>1.012</v>
      </c>
    </row>
    <row r="3642" spans="1:11" ht="18" x14ac:dyDescent="0.25">
      <c r="A3642" s="1025">
        <v>2306239</v>
      </c>
      <c r="B3642" s="1026" t="s">
        <v>8960</v>
      </c>
      <c r="C3642" s="1025" t="s">
        <v>272</v>
      </c>
      <c r="D3642" s="577">
        <f t="shared" si="56"/>
        <v>250.68</v>
      </c>
      <c r="G3642" s="1027">
        <v>247.71</v>
      </c>
      <c r="J3642" s="570" t="s">
        <v>5368</v>
      </c>
      <c r="K3642" s="645">
        <f>IFERROR(VLOOKUP(J3642,REAJUSTE!A:Y,25,FALSE),"")</f>
        <v>1.012</v>
      </c>
    </row>
    <row r="3643" spans="1:11" x14ac:dyDescent="0.25">
      <c r="A3643" s="1025">
        <v>2306090</v>
      </c>
      <c r="B3643" s="1026" t="s">
        <v>8961</v>
      </c>
      <c r="C3643" s="1025" t="s">
        <v>7</v>
      </c>
      <c r="D3643" s="577">
        <f t="shared" si="56"/>
        <v>42.73</v>
      </c>
      <c r="G3643" s="1027">
        <v>42.23</v>
      </c>
      <c r="J3643" s="570" t="s">
        <v>5368</v>
      </c>
      <c r="K3643" s="645">
        <f>IFERROR(VLOOKUP(J3643,REAJUSTE!A:Y,25,FALSE),"")</f>
        <v>1.012</v>
      </c>
    </row>
    <row r="3644" spans="1:11" x14ac:dyDescent="0.25">
      <c r="A3644" s="1025">
        <v>2306091</v>
      </c>
      <c r="B3644" s="1026" t="s">
        <v>8962</v>
      </c>
      <c r="C3644" s="1025" t="s">
        <v>7</v>
      </c>
      <c r="D3644" s="577">
        <f t="shared" si="56"/>
        <v>56.98</v>
      </c>
      <c r="G3644" s="1027">
        <v>56.31</v>
      </c>
      <c r="J3644" s="570" t="s">
        <v>5368</v>
      </c>
      <c r="K3644" s="645">
        <f>IFERROR(VLOOKUP(J3644,REAJUSTE!A:Y,25,FALSE),"")</f>
        <v>1.012</v>
      </c>
    </row>
    <row r="3645" spans="1:11" ht="18" x14ac:dyDescent="0.25">
      <c r="A3645" s="1025">
        <v>2306072</v>
      </c>
      <c r="B3645" s="1026" t="s">
        <v>8963</v>
      </c>
      <c r="C3645" s="1025" t="s">
        <v>272</v>
      </c>
      <c r="D3645" s="577">
        <f t="shared" si="56"/>
        <v>785.96</v>
      </c>
      <c r="G3645" s="1027">
        <v>776.65</v>
      </c>
      <c r="J3645" s="570" t="s">
        <v>5368</v>
      </c>
      <c r="K3645" s="645">
        <f>IFERROR(VLOOKUP(J3645,REAJUSTE!A:Y,25,FALSE),"")</f>
        <v>1.012</v>
      </c>
    </row>
    <row r="3646" spans="1:11" ht="18" x14ac:dyDescent="0.25">
      <c r="A3646" s="1025">
        <v>2306133</v>
      </c>
      <c r="B3646" s="1026" t="s">
        <v>8964</v>
      </c>
      <c r="C3646" s="1025" t="s">
        <v>7</v>
      </c>
      <c r="D3646" s="577">
        <f t="shared" si="56"/>
        <v>478.61</v>
      </c>
      <c r="G3646" s="1027">
        <v>472.94</v>
      </c>
      <c r="J3646" s="570" t="s">
        <v>5368</v>
      </c>
      <c r="K3646" s="645">
        <f>IFERROR(VLOOKUP(J3646,REAJUSTE!A:Y,25,FALSE),"")</f>
        <v>1.012</v>
      </c>
    </row>
    <row r="3647" spans="1:11" ht="18" x14ac:dyDescent="0.25">
      <c r="A3647" s="1025">
        <v>2306114</v>
      </c>
      <c r="B3647" s="1026" t="s">
        <v>8965</v>
      </c>
      <c r="C3647" s="1025" t="s">
        <v>7</v>
      </c>
      <c r="D3647" s="577">
        <f t="shared" si="56"/>
        <v>293.32</v>
      </c>
      <c r="G3647" s="1027">
        <v>289.85000000000002</v>
      </c>
      <c r="J3647" s="570" t="s">
        <v>5368</v>
      </c>
      <c r="K3647" s="645">
        <f>IFERROR(VLOOKUP(J3647,REAJUSTE!A:Y,25,FALSE),"")</f>
        <v>1.012</v>
      </c>
    </row>
    <row r="3648" spans="1:11" ht="18" x14ac:dyDescent="0.25">
      <c r="A3648" s="1025">
        <v>2306115</v>
      </c>
      <c r="B3648" s="1026" t="s">
        <v>8966</v>
      </c>
      <c r="C3648" s="1025" t="s">
        <v>7</v>
      </c>
      <c r="D3648" s="577">
        <f t="shared" si="56"/>
        <v>426.83</v>
      </c>
      <c r="G3648" s="1027">
        <v>421.77</v>
      </c>
      <c r="J3648" s="570" t="s">
        <v>5368</v>
      </c>
      <c r="K3648" s="645">
        <f>IFERROR(VLOOKUP(J3648,REAJUSTE!A:Y,25,FALSE),"")</f>
        <v>1.012</v>
      </c>
    </row>
    <row r="3649" spans="1:11" ht="18" x14ac:dyDescent="0.25">
      <c r="A3649" s="1025">
        <v>2306116</v>
      </c>
      <c r="B3649" s="1026" t="s">
        <v>8967</v>
      </c>
      <c r="C3649" s="1025" t="s">
        <v>7</v>
      </c>
      <c r="D3649" s="577">
        <f t="shared" si="56"/>
        <v>508.44</v>
      </c>
      <c r="G3649" s="1027">
        <v>502.42</v>
      </c>
      <c r="J3649" s="570" t="s">
        <v>5368</v>
      </c>
      <c r="K3649" s="645">
        <f>IFERROR(VLOOKUP(J3649,REAJUSTE!A:Y,25,FALSE),"")</f>
        <v>1.012</v>
      </c>
    </row>
    <row r="3650" spans="1:11" ht="18" x14ac:dyDescent="0.25">
      <c r="A3650" s="1025">
        <v>2306118</v>
      </c>
      <c r="B3650" s="1026" t="s">
        <v>8968</v>
      </c>
      <c r="C3650" s="1025" t="s">
        <v>7</v>
      </c>
      <c r="D3650" s="577">
        <f t="shared" si="56"/>
        <v>638.66999999999996</v>
      </c>
      <c r="G3650" s="1027">
        <v>631.1</v>
      </c>
      <c r="J3650" s="570" t="s">
        <v>5368</v>
      </c>
      <c r="K3650" s="645">
        <f>IFERROR(VLOOKUP(J3650,REAJUSTE!A:Y,25,FALSE),"")</f>
        <v>1.012</v>
      </c>
    </row>
    <row r="3651" spans="1:11" ht="18" x14ac:dyDescent="0.25">
      <c r="A3651" s="1025">
        <v>2306122</v>
      </c>
      <c r="B3651" s="1026" t="s">
        <v>8969</v>
      </c>
      <c r="C3651" s="1025" t="s">
        <v>7</v>
      </c>
      <c r="D3651" s="577">
        <f t="shared" si="56"/>
        <v>756.5</v>
      </c>
      <c r="G3651" s="1027">
        <v>747.53</v>
      </c>
      <c r="J3651" s="570" t="s">
        <v>5368</v>
      </c>
      <c r="K3651" s="645">
        <f>IFERROR(VLOOKUP(J3651,REAJUSTE!A:Y,25,FALSE),"")</f>
        <v>1.012</v>
      </c>
    </row>
    <row r="3652" spans="1:11" x14ac:dyDescent="0.25">
      <c r="A3652" s="1025">
        <v>2306078</v>
      </c>
      <c r="B3652" s="1026" t="s">
        <v>8970</v>
      </c>
      <c r="C3652" s="1025" t="s">
        <v>7</v>
      </c>
      <c r="D3652" s="577">
        <f t="shared" si="56"/>
        <v>129.15</v>
      </c>
      <c r="G3652" s="1027">
        <v>127.62</v>
      </c>
      <c r="J3652" s="570" t="s">
        <v>5368</v>
      </c>
      <c r="K3652" s="645">
        <f>IFERROR(VLOOKUP(J3652,REAJUSTE!A:Y,25,FALSE),"")</f>
        <v>1.012</v>
      </c>
    </row>
    <row r="3653" spans="1:11" x14ac:dyDescent="0.25">
      <c r="A3653" s="1025">
        <v>2306080</v>
      </c>
      <c r="B3653" s="1026" t="s">
        <v>8971</v>
      </c>
      <c r="C3653" s="1025" t="s">
        <v>7</v>
      </c>
      <c r="D3653" s="577">
        <f t="shared" si="56"/>
        <v>140.88999999999999</v>
      </c>
      <c r="G3653" s="1027">
        <v>139.22</v>
      </c>
      <c r="J3653" s="570" t="s">
        <v>5368</v>
      </c>
      <c r="K3653" s="645">
        <f>IFERROR(VLOOKUP(J3653,REAJUSTE!A:Y,25,FALSE),"")</f>
        <v>1.012</v>
      </c>
    </row>
    <row r="3654" spans="1:11" x14ac:dyDescent="0.25">
      <c r="A3654" s="1025">
        <v>2306082</v>
      </c>
      <c r="B3654" s="1026" t="s">
        <v>8972</v>
      </c>
      <c r="C3654" s="1025" t="s">
        <v>7</v>
      </c>
      <c r="D3654" s="577">
        <f t="shared" si="56"/>
        <v>154.97</v>
      </c>
      <c r="G3654" s="1027">
        <v>153.13999999999999</v>
      </c>
      <c r="J3654" s="570" t="s">
        <v>5368</v>
      </c>
      <c r="K3654" s="645">
        <f>IFERROR(VLOOKUP(J3654,REAJUSTE!A:Y,25,FALSE),"")</f>
        <v>1.012</v>
      </c>
    </row>
    <row r="3655" spans="1:11" x14ac:dyDescent="0.25">
      <c r="A3655" s="1025">
        <v>2306084</v>
      </c>
      <c r="B3655" s="1026" t="s">
        <v>8973</v>
      </c>
      <c r="C3655" s="1025" t="s">
        <v>7</v>
      </c>
      <c r="D3655" s="577">
        <f t="shared" si="56"/>
        <v>180.2</v>
      </c>
      <c r="G3655" s="1027">
        <v>178.07</v>
      </c>
      <c r="J3655" s="570" t="s">
        <v>5368</v>
      </c>
      <c r="K3655" s="645">
        <f>IFERROR(VLOOKUP(J3655,REAJUSTE!A:Y,25,FALSE),"")</f>
        <v>1.012</v>
      </c>
    </row>
    <row r="3656" spans="1:11" x14ac:dyDescent="0.25">
      <c r="A3656" s="1025">
        <v>2306086</v>
      </c>
      <c r="B3656" s="1026" t="s">
        <v>8974</v>
      </c>
      <c r="C3656" s="1025" t="s">
        <v>7</v>
      </c>
      <c r="D3656" s="577">
        <f t="shared" si="56"/>
        <v>221.39</v>
      </c>
      <c r="G3656" s="1027">
        <v>218.77</v>
      </c>
      <c r="J3656" s="570" t="s">
        <v>5368</v>
      </c>
      <c r="K3656" s="645">
        <f>IFERROR(VLOOKUP(J3656,REAJUSTE!A:Y,25,FALSE),"")</f>
        <v>1.012</v>
      </c>
    </row>
    <row r="3657" spans="1:11" x14ac:dyDescent="0.25">
      <c r="A3657" s="1025">
        <v>2309088</v>
      </c>
      <c r="B3657" s="1026" t="s">
        <v>8975</v>
      </c>
      <c r="C3657" s="1025" t="s">
        <v>7</v>
      </c>
      <c r="D3657" s="577">
        <f t="shared" si="56"/>
        <v>309.95</v>
      </c>
      <c r="G3657" s="1027">
        <v>306.27999999999997</v>
      </c>
      <c r="J3657" s="570" t="s">
        <v>5368</v>
      </c>
      <c r="K3657" s="645">
        <f>IFERROR(VLOOKUP(J3657,REAJUSTE!A:Y,25,FALSE),"")</f>
        <v>1.012</v>
      </c>
    </row>
    <row r="3658" spans="1:11" x14ac:dyDescent="0.25">
      <c r="A3658" s="1025">
        <v>2306074</v>
      </c>
      <c r="B3658" s="1026" t="s">
        <v>8976</v>
      </c>
      <c r="C3658" s="1025" t="s">
        <v>272</v>
      </c>
      <c r="D3658" s="577">
        <f t="shared" ref="D3658:D3721" si="57">TRUNC(G3658*K3658,2)</f>
        <v>204.62</v>
      </c>
      <c r="G3658" s="1027">
        <v>202.2</v>
      </c>
      <c r="J3658" s="570" t="s">
        <v>5368</v>
      </c>
      <c r="K3658" s="645">
        <f>IFERROR(VLOOKUP(J3658,REAJUSTE!A:Y,25,FALSE),"")</f>
        <v>1.012</v>
      </c>
    </row>
    <row r="3659" spans="1:11" x14ac:dyDescent="0.25">
      <c r="A3659" s="1025">
        <v>2306095</v>
      </c>
      <c r="B3659" s="1026" t="s">
        <v>8977</v>
      </c>
      <c r="C3659" s="1025" t="s">
        <v>272</v>
      </c>
      <c r="D3659" s="577">
        <f t="shared" si="57"/>
        <v>245.34</v>
      </c>
      <c r="G3659" s="1027">
        <v>242.44</v>
      </c>
      <c r="J3659" s="570" t="s">
        <v>5368</v>
      </c>
      <c r="K3659" s="645">
        <f>IFERROR(VLOOKUP(J3659,REAJUSTE!A:Y,25,FALSE),"")</f>
        <v>1.012</v>
      </c>
    </row>
    <row r="3660" spans="1:11" ht="18" x14ac:dyDescent="0.25">
      <c r="A3660" s="1025">
        <v>2306132</v>
      </c>
      <c r="B3660" s="1026" t="s">
        <v>8978</v>
      </c>
      <c r="C3660" s="1025" t="s">
        <v>7</v>
      </c>
      <c r="D3660" s="577">
        <f t="shared" si="57"/>
        <v>308.23</v>
      </c>
      <c r="G3660" s="1027">
        <v>304.58</v>
      </c>
      <c r="J3660" s="570" t="s">
        <v>5368</v>
      </c>
      <c r="K3660" s="645">
        <f>IFERROR(VLOOKUP(J3660,REAJUSTE!A:Y,25,FALSE),"")</f>
        <v>1.012</v>
      </c>
    </row>
    <row r="3661" spans="1:11" ht="18" x14ac:dyDescent="0.25">
      <c r="A3661" s="1025">
        <v>2306015</v>
      </c>
      <c r="B3661" s="1026" t="s">
        <v>8979</v>
      </c>
      <c r="C3661" s="1025" t="s">
        <v>20</v>
      </c>
      <c r="D3661" s="577">
        <f t="shared" si="57"/>
        <v>15.93</v>
      </c>
      <c r="G3661" s="1027">
        <v>15.75</v>
      </c>
      <c r="J3661" s="570" t="s">
        <v>5368</v>
      </c>
      <c r="K3661" s="645">
        <f>IFERROR(VLOOKUP(J3661,REAJUSTE!A:Y,25,FALSE),"")</f>
        <v>1.012</v>
      </c>
    </row>
    <row r="3662" spans="1:11" ht="18" x14ac:dyDescent="0.25">
      <c r="A3662" s="1025">
        <v>2306019</v>
      </c>
      <c r="B3662" s="1026" t="s">
        <v>8980</v>
      </c>
      <c r="C3662" s="1025" t="s">
        <v>20</v>
      </c>
      <c r="D3662" s="577">
        <f t="shared" si="57"/>
        <v>16.54</v>
      </c>
      <c r="G3662" s="1027">
        <v>16.350000000000001</v>
      </c>
      <c r="J3662" s="570" t="s">
        <v>5368</v>
      </c>
      <c r="K3662" s="645">
        <f>IFERROR(VLOOKUP(J3662,REAJUSTE!A:Y,25,FALSE),"")</f>
        <v>1.012</v>
      </c>
    </row>
    <row r="3663" spans="1:11" ht="27" x14ac:dyDescent="0.25">
      <c r="A3663" s="1025">
        <v>2306018</v>
      </c>
      <c r="B3663" s="1026" t="s">
        <v>8981</v>
      </c>
      <c r="C3663" s="1025" t="s">
        <v>20</v>
      </c>
      <c r="D3663" s="577">
        <f t="shared" si="57"/>
        <v>2.82</v>
      </c>
      <c r="G3663" s="1027">
        <v>2.79</v>
      </c>
      <c r="J3663" s="570" t="s">
        <v>5368</v>
      </c>
      <c r="K3663" s="645">
        <f>IFERROR(VLOOKUP(J3663,REAJUSTE!A:Y,25,FALSE),"")</f>
        <v>1.012</v>
      </c>
    </row>
    <row r="3664" spans="1:11" ht="18" x14ac:dyDescent="0.25">
      <c r="A3664" s="1025">
        <v>2306016</v>
      </c>
      <c r="B3664" s="1026" t="s">
        <v>8982</v>
      </c>
      <c r="C3664" s="1025" t="s">
        <v>20</v>
      </c>
      <c r="D3664" s="577">
        <f t="shared" si="57"/>
        <v>1.91</v>
      </c>
      <c r="G3664" s="1027">
        <v>1.89</v>
      </c>
      <c r="J3664" s="570" t="s">
        <v>5368</v>
      </c>
      <c r="K3664" s="645">
        <f>IFERROR(VLOOKUP(J3664,REAJUSTE!A:Y,25,FALSE),"")</f>
        <v>1.012</v>
      </c>
    </row>
    <row r="3665" spans="1:11" ht="27" x14ac:dyDescent="0.25">
      <c r="A3665" s="1025">
        <v>2305999</v>
      </c>
      <c r="B3665" s="1026" t="s">
        <v>8983</v>
      </c>
      <c r="C3665" s="1025" t="s">
        <v>7</v>
      </c>
      <c r="D3665" s="577">
        <f t="shared" si="57"/>
        <v>365.14</v>
      </c>
      <c r="G3665" s="1027">
        <v>360.82</v>
      </c>
      <c r="J3665" s="570" t="s">
        <v>5368</v>
      </c>
      <c r="K3665" s="645">
        <f>IFERROR(VLOOKUP(J3665,REAJUSTE!A:Y,25,FALSE),"")</f>
        <v>1.012</v>
      </c>
    </row>
    <row r="3666" spans="1:11" ht="27" x14ac:dyDescent="0.25">
      <c r="A3666" s="1025">
        <v>2306000</v>
      </c>
      <c r="B3666" s="1026" t="s">
        <v>8984</v>
      </c>
      <c r="C3666" s="1025" t="s">
        <v>7</v>
      </c>
      <c r="D3666" s="577">
        <f t="shared" si="57"/>
        <v>428.01</v>
      </c>
      <c r="G3666" s="1027">
        <v>422.94</v>
      </c>
      <c r="J3666" s="570" t="s">
        <v>5368</v>
      </c>
      <c r="K3666" s="645">
        <f>IFERROR(VLOOKUP(J3666,REAJUSTE!A:Y,25,FALSE),"")</f>
        <v>1.012</v>
      </c>
    </row>
    <row r="3667" spans="1:11" ht="27" x14ac:dyDescent="0.25">
      <c r="A3667" s="1025">
        <v>2306001</v>
      </c>
      <c r="B3667" s="1026" t="s">
        <v>8985</v>
      </c>
      <c r="C3667" s="1025" t="s">
        <v>7</v>
      </c>
      <c r="D3667" s="577">
        <f t="shared" si="57"/>
        <v>593.58000000000004</v>
      </c>
      <c r="G3667" s="1027">
        <v>586.54999999999995</v>
      </c>
      <c r="J3667" s="570" t="s">
        <v>5368</v>
      </c>
      <c r="K3667" s="645">
        <f>IFERROR(VLOOKUP(J3667,REAJUSTE!A:Y,25,FALSE),"")</f>
        <v>1.012</v>
      </c>
    </row>
    <row r="3668" spans="1:11" ht="27" x14ac:dyDescent="0.25">
      <c r="A3668" s="1025">
        <v>2306002</v>
      </c>
      <c r="B3668" s="1026" t="s">
        <v>8986</v>
      </c>
      <c r="C3668" s="1025" t="s">
        <v>7</v>
      </c>
      <c r="D3668" s="577">
        <f t="shared" si="57"/>
        <v>753.31</v>
      </c>
      <c r="G3668" s="1027">
        <v>744.38</v>
      </c>
      <c r="J3668" s="570" t="s">
        <v>5368</v>
      </c>
      <c r="K3668" s="645">
        <f>IFERROR(VLOOKUP(J3668,REAJUSTE!A:Y,25,FALSE),"")</f>
        <v>1.012</v>
      </c>
    </row>
    <row r="3669" spans="1:11" ht="27" x14ac:dyDescent="0.25">
      <c r="A3669" s="1025">
        <v>2306003</v>
      </c>
      <c r="B3669" s="1026" t="s">
        <v>8987</v>
      </c>
      <c r="C3669" s="1025" t="s">
        <v>7</v>
      </c>
      <c r="D3669" s="577">
        <f t="shared" si="57"/>
        <v>935.98</v>
      </c>
      <c r="G3669" s="1027">
        <v>924.89</v>
      </c>
      <c r="J3669" s="570" t="s">
        <v>5368</v>
      </c>
      <c r="K3669" s="645">
        <f>IFERROR(VLOOKUP(J3669,REAJUSTE!A:Y,25,FALSE),"")</f>
        <v>1.012</v>
      </c>
    </row>
    <row r="3670" spans="1:11" ht="27" x14ac:dyDescent="0.25">
      <c r="A3670" s="1025">
        <v>2305997</v>
      </c>
      <c r="B3670" s="1026" t="s">
        <v>8988</v>
      </c>
      <c r="C3670" s="1025" t="s">
        <v>7</v>
      </c>
      <c r="D3670" s="577">
        <f t="shared" si="57"/>
        <v>235.86</v>
      </c>
      <c r="G3670" s="1027">
        <v>233.07</v>
      </c>
      <c r="J3670" s="570" t="s">
        <v>5368</v>
      </c>
      <c r="K3670" s="645">
        <f>IFERROR(VLOOKUP(J3670,REAJUSTE!A:Y,25,FALSE),"")</f>
        <v>1.012</v>
      </c>
    </row>
    <row r="3671" spans="1:11" ht="27" x14ac:dyDescent="0.25">
      <c r="A3671" s="1025">
        <v>2305998</v>
      </c>
      <c r="B3671" s="1026" t="s">
        <v>8989</v>
      </c>
      <c r="C3671" s="1025" t="s">
        <v>7</v>
      </c>
      <c r="D3671" s="577">
        <f t="shared" si="57"/>
        <v>317.02</v>
      </c>
      <c r="G3671" s="1027">
        <v>313.27</v>
      </c>
      <c r="J3671" s="570" t="s">
        <v>5368</v>
      </c>
      <c r="K3671" s="645">
        <f>IFERROR(VLOOKUP(J3671,REAJUSTE!A:Y,25,FALSE),"")</f>
        <v>1.012</v>
      </c>
    </row>
    <row r="3672" spans="1:11" ht="18" x14ac:dyDescent="0.25">
      <c r="A3672" s="1025">
        <v>2306101</v>
      </c>
      <c r="B3672" s="1026" t="s">
        <v>8990</v>
      </c>
      <c r="C3672" s="1025" t="s">
        <v>7</v>
      </c>
      <c r="D3672" s="577">
        <f t="shared" si="57"/>
        <v>71.78</v>
      </c>
      <c r="G3672" s="1027">
        <v>70.930000000000007</v>
      </c>
      <c r="J3672" s="570" t="s">
        <v>5368</v>
      </c>
      <c r="K3672" s="645">
        <f>IFERROR(VLOOKUP(J3672,REAJUSTE!A:Y,25,FALSE),"")</f>
        <v>1.012</v>
      </c>
    </row>
    <row r="3673" spans="1:11" ht="18" x14ac:dyDescent="0.25">
      <c r="A3673" s="1025">
        <v>2306102</v>
      </c>
      <c r="B3673" s="1026" t="s">
        <v>8991</v>
      </c>
      <c r="C3673" s="1025" t="s">
        <v>7</v>
      </c>
      <c r="D3673" s="577">
        <f t="shared" si="57"/>
        <v>76.349999999999994</v>
      </c>
      <c r="G3673" s="1027">
        <v>75.45</v>
      </c>
      <c r="J3673" s="570" t="s">
        <v>5368</v>
      </c>
      <c r="K3673" s="645">
        <f>IFERROR(VLOOKUP(J3673,REAJUSTE!A:Y,25,FALSE),"")</f>
        <v>1.012</v>
      </c>
    </row>
    <row r="3674" spans="1:11" ht="18" x14ac:dyDescent="0.25">
      <c r="A3674" s="1025">
        <v>2306103</v>
      </c>
      <c r="B3674" s="1026" t="s">
        <v>8992</v>
      </c>
      <c r="C3674" s="1025" t="s">
        <v>7</v>
      </c>
      <c r="D3674" s="577">
        <f t="shared" si="57"/>
        <v>85.7</v>
      </c>
      <c r="G3674" s="1027">
        <v>84.69</v>
      </c>
      <c r="J3674" s="570" t="s">
        <v>5368</v>
      </c>
      <c r="K3674" s="645">
        <f>IFERROR(VLOOKUP(J3674,REAJUSTE!A:Y,25,FALSE),"")</f>
        <v>1.012</v>
      </c>
    </row>
    <row r="3675" spans="1:11" ht="18" x14ac:dyDescent="0.25">
      <c r="A3675" s="1025">
        <v>2306104</v>
      </c>
      <c r="B3675" s="1026" t="s">
        <v>8993</v>
      </c>
      <c r="C3675" s="1025" t="s">
        <v>7</v>
      </c>
      <c r="D3675" s="577">
        <f t="shared" si="57"/>
        <v>91.01</v>
      </c>
      <c r="G3675" s="1027">
        <v>89.94</v>
      </c>
      <c r="J3675" s="570" t="s">
        <v>5368</v>
      </c>
      <c r="K3675" s="645">
        <f>IFERROR(VLOOKUP(J3675,REAJUSTE!A:Y,25,FALSE),"")</f>
        <v>1.012</v>
      </c>
    </row>
    <row r="3676" spans="1:11" ht="18" x14ac:dyDescent="0.25">
      <c r="A3676" s="1025">
        <v>2306105</v>
      </c>
      <c r="B3676" s="1026" t="s">
        <v>8994</v>
      </c>
      <c r="C3676" s="1025" t="s">
        <v>7</v>
      </c>
      <c r="D3676" s="577">
        <f t="shared" si="57"/>
        <v>96.59</v>
      </c>
      <c r="G3676" s="1027">
        <v>95.45</v>
      </c>
      <c r="J3676" s="570" t="s">
        <v>5368</v>
      </c>
      <c r="K3676" s="645">
        <f>IFERROR(VLOOKUP(J3676,REAJUSTE!A:Y,25,FALSE),"")</f>
        <v>1.012</v>
      </c>
    </row>
    <row r="3677" spans="1:11" ht="18" x14ac:dyDescent="0.25">
      <c r="A3677" s="1025">
        <v>2306106</v>
      </c>
      <c r="B3677" s="1026" t="s">
        <v>8995</v>
      </c>
      <c r="C3677" s="1025" t="s">
        <v>7</v>
      </c>
      <c r="D3677" s="577">
        <f t="shared" si="57"/>
        <v>105.42</v>
      </c>
      <c r="G3677" s="1027">
        <v>104.17</v>
      </c>
      <c r="J3677" s="570" t="s">
        <v>5368</v>
      </c>
      <c r="K3677" s="645">
        <f>IFERROR(VLOOKUP(J3677,REAJUSTE!A:Y,25,FALSE),"")</f>
        <v>1.012</v>
      </c>
    </row>
    <row r="3678" spans="1:11" ht="18" x14ac:dyDescent="0.25">
      <c r="A3678" s="1025">
        <v>2306107</v>
      </c>
      <c r="B3678" s="1026" t="s">
        <v>8996</v>
      </c>
      <c r="C3678" s="1025" t="s">
        <v>7</v>
      </c>
      <c r="D3678" s="577">
        <f t="shared" si="57"/>
        <v>108.43</v>
      </c>
      <c r="G3678" s="1027">
        <v>107.15</v>
      </c>
      <c r="J3678" s="570" t="s">
        <v>5368</v>
      </c>
      <c r="K3678" s="645">
        <f>IFERROR(VLOOKUP(J3678,REAJUSTE!A:Y,25,FALSE),"")</f>
        <v>1.012</v>
      </c>
    </row>
    <row r="3679" spans="1:11" ht="18" x14ac:dyDescent="0.25">
      <c r="A3679" s="1025">
        <v>2306269</v>
      </c>
      <c r="B3679" s="1026" t="s">
        <v>8997</v>
      </c>
      <c r="C3679" s="1025" t="s">
        <v>7</v>
      </c>
      <c r="D3679" s="577">
        <f t="shared" si="57"/>
        <v>121.83</v>
      </c>
      <c r="G3679" s="1027">
        <v>120.39</v>
      </c>
      <c r="J3679" s="570" t="s">
        <v>5368</v>
      </c>
      <c r="K3679" s="645">
        <f>IFERROR(VLOOKUP(J3679,REAJUSTE!A:Y,25,FALSE),"")</f>
        <v>1.012</v>
      </c>
    </row>
    <row r="3680" spans="1:11" ht="18" x14ac:dyDescent="0.25">
      <c r="A3680" s="1025">
        <v>2306270</v>
      </c>
      <c r="B3680" s="1026" t="s">
        <v>8998</v>
      </c>
      <c r="C3680" s="1025" t="s">
        <v>7</v>
      </c>
      <c r="D3680" s="577">
        <f t="shared" si="57"/>
        <v>136.13999999999999</v>
      </c>
      <c r="G3680" s="1027">
        <v>134.53</v>
      </c>
      <c r="J3680" s="570" t="s">
        <v>5368</v>
      </c>
      <c r="K3680" s="645">
        <f>IFERROR(VLOOKUP(J3680,REAJUSTE!A:Y,25,FALSE),"")</f>
        <v>1.012</v>
      </c>
    </row>
    <row r="3681" spans="1:11" ht="18" x14ac:dyDescent="0.25">
      <c r="A3681" s="1025">
        <v>2306271</v>
      </c>
      <c r="B3681" s="1026" t="s">
        <v>8999</v>
      </c>
      <c r="C3681" s="1025" t="s">
        <v>7</v>
      </c>
      <c r="D3681" s="577">
        <f t="shared" si="57"/>
        <v>149.86000000000001</v>
      </c>
      <c r="G3681" s="1027">
        <v>148.09</v>
      </c>
      <c r="J3681" s="570" t="s">
        <v>5368</v>
      </c>
      <c r="K3681" s="645">
        <f>IFERROR(VLOOKUP(J3681,REAJUSTE!A:Y,25,FALSE),"")</f>
        <v>1.012</v>
      </c>
    </row>
    <row r="3682" spans="1:11" ht="18" x14ac:dyDescent="0.25">
      <c r="A3682" s="1025">
        <v>2306272</v>
      </c>
      <c r="B3682" s="1026" t="s">
        <v>9000</v>
      </c>
      <c r="C3682" s="1025" t="s">
        <v>7</v>
      </c>
      <c r="D3682" s="577">
        <f t="shared" si="57"/>
        <v>158.38999999999999</v>
      </c>
      <c r="G3682" s="1027">
        <v>156.52000000000001</v>
      </c>
      <c r="J3682" s="570" t="s">
        <v>5368</v>
      </c>
      <c r="K3682" s="645">
        <f>IFERROR(VLOOKUP(J3682,REAJUSTE!A:Y,25,FALSE),"")</f>
        <v>1.012</v>
      </c>
    </row>
    <row r="3683" spans="1:11" ht="18" x14ac:dyDescent="0.25">
      <c r="A3683" s="1025">
        <v>2306273</v>
      </c>
      <c r="B3683" s="1026" t="s">
        <v>9001</v>
      </c>
      <c r="C3683" s="1025" t="s">
        <v>7</v>
      </c>
      <c r="D3683" s="577">
        <f t="shared" si="57"/>
        <v>178.12</v>
      </c>
      <c r="G3683" s="1027">
        <v>176.01</v>
      </c>
      <c r="J3683" s="570" t="s">
        <v>5368</v>
      </c>
      <c r="K3683" s="645">
        <f>IFERROR(VLOOKUP(J3683,REAJUSTE!A:Y,25,FALSE),"")</f>
        <v>1.012</v>
      </c>
    </row>
    <row r="3684" spans="1:11" ht="18" x14ac:dyDescent="0.25">
      <c r="A3684" s="1025">
        <v>2306274</v>
      </c>
      <c r="B3684" s="1026" t="s">
        <v>9002</v>
      </c>
      <c r="C3684" s="1025" t="s">
        <v>7</v>
      </c>
      <c r="D3684" s="577">
        <f t="shared" si="57"/>
        <v>190.78</v>
      </c>
      <c r="G3684" s="1027">
        <v>188.52</v>
      </c>
      <c r="J3684" s="570" t="s">
        <v>5368</v>
      </c>
      <c r="K3684" s="645">
        <f>IFERROR(VLOOKUP(J3684,REAJUSTE!A:Y,25,FALSE),"")</f>
        <v>1.012</v>
      </c>
    </row>
    <row r="3685" spans="1:11" ht="18" x14ac:dyDescent="0.25">
      <c r="A3685" s="1025">
        <v>2306275</v>
      </c>
      <c r="B3685" s="1026" t="s">
        <v>9003</v>
      </c>
      <c r="C3685" s="1025" t="s">
        <v>7</v>
      </c>
      <c r="D3685" s="577">
        <f t="shared" si="57"/>
        <v>221.3</v>
      </c>
      <c r="G3685" s="1027">
        <v>218.68</v>
      </c>
      <c r="J3685" s="570" t="s">
        <v>5368</v>
      </c>
      <c r="K3685" s="645">
        <f>IFERROR(VLOOKUP(J3685,REAJUSTE!A:Y,25,FALSE),"")</f>
        <v>1.012</v>
      </c>
    </row>
    <row r="3686" spans="1:11" ht="27" x14ac:dyDescent="0.25">
      <c r="A3686" s="1025">
        <v>2306100</v>
      </c>
      <c r="B3686" s="1026" t="s">
        <v>9004</v>
      </c>
      <c r="C3686" s="1025" t="s">
        <v>7</v>
      </c>
      <c r="D3686" s="577">
        <f t="shared" si="57"/>
        <v>345.58</v>
      </c>
      <c r="G3686" s="1027">
        <v>341.49</v>
      </c>
      <c r="J3686" s="570" t="s">
        <v>5368</v>
      </c>
      <c r="K3686" s="645">
        <f>IFERROR(VLOOKUP(J3686,REAJUSTE!A:Y,25,FALSE),"")</f>
        <v>1.012</v>
      </c>
    </row>
    <row r="3687" spans="1:11" ht="27" x14ac:dyDescent="0.25">
      <c r="A3687" s="1025">
        <v>2306004</v>
      </c>
      <c r="B3687" s="1026" t="s">
        <v>9005</v>
      </c>
      <c r="C3687" s="1025" t="s">
        <v>7</v>
      </c>
      <c r="D3687" s="577">
        <f t="shared" si="57"/>
        <v>129.52000000000001</v>
      </c>
      <c r="G3687" s="1027">
        <v>127.99</v>
      </c>
      <c r="J3687" s="570" t="s">
        <v>5368</v>
      </c>
      <c r="K3687" s="645">
        <f>IFERROR(VLOOKUP(J3687,REAJUSTE!A:Y,25,FALSE),"")</f>
        <v>1.012</v>
      </c>
    </row>
    <row r="3688" spans="1:11" ht="27" x14ac:dyDescent="0.25">
      <c r="A3688" s="1025">
        <v>2306097</v>
      </c>
      <c r="B3688" s="1026" t="s">
        <v>9006</v>
      </c>
      <c r="C3688" s="1025" t="s">
        <v>7</v>
      </c>
      <c r="D3688" s="577">
        <f t="shared" si="57"/>
        <v>158.07</v>
      </c>
      <c r="G3688" s="1027">
        <v>156.19999999999999</v>
      </c>
      <c r="J3688" s="570" t="s">
        <v>5368</v>
      </c>
      <c r="K3688" s="645">
        <f>IFERROR(VLOOKUP(J3688,REAJUSTE!A:Y,25,FALSE),"")</f>
        <v>1.012</v>
      </c>
    </row>
    <row r="3689" spans="1:11" ht="27" x14ac:dyDescent="0.25">
      <c r="A3689" s="1025">
        <v>2306098</v>
      </c>
      <c r="B3689" s="1026" t="s">
        <v>9007</v>
      </c>
      <c r="C3689" s="1025" t="s">
        <v>7</v>
      </c>
      <c r="D3689" s="577">
        <f t="shared" si="57"/>
        <v>178</v>
      </c>
      <c r="G3689" s="1027">
        <v>175.89</v>
      </c>
      <c r="J3689" s="570" t="s">
        <v>5368</v>
      </c>
      <c r="K3689" s="645">
        <f>IFERROR(VLOOKUP(J3689,REAJUSTE!A:Y,25,FALSE),"")</f>
        <v>1.012</v>
      </c>
    </row>
    <row r="3690" spans="1:11" ht="27" x14ac:dyDescent="0.25">
      <c r="A3690" s="1025">
        <v>2306007</v>
      </c>
      <c r="B3690" s="1026" t="s">
        <v>9008</v>
      </c>
      <c r="C3690" s="1025" t="s">
        <v>7</v>
      </c>
      <c r="D3690" s="577">
        <f t="shared" si="57"/>
        <v>252.64</v>
      </c>
      <c r="G3690" s="1027">
        <v>249.65</v>
      </c>
      <c r="J3690" s="570" t="s">
        <v>5368</v>
      </c>
      <c r="K3690" s="645">
        <f>IFERROR(VLOOKUP(J3690,REAJUSTE!A:Y,25,FALSE),"")</f>
        <v>1.012</v>
      </c>
    </row>
    <row r="3691" spans="1:11" x14ac:dyDescent="0.25">
      <c r="A3691" s="1025">
        <v>2306067</v>
      </c>
      <c r="B3691" s="1026" t="s">
        <v>9009</v>
      </c>
      <c r="C3691" s="1025" t="s">
        <v>7</v>
      </c>
      <c r="D3691" s="577">
        <f t="shared" si="57"/>
        <v>483.62</v>
      </c>
      <c r="G3691" s="1027">
        <v>477.89</v>
      </c>
      <c r="J3691" s="570" t="s">
        <v>5368</v>
      </c>
      <c r="K3691" s="645">
        <f>IFERROR(VLOOKUP(J3691,REAJUSTE!A:Y,25,FALSE),"")</f>
        <v>1.012</v>
      </c>
    </row>
    <row r="3692" spans="1:11" x14ac:dyDescent="0.25">
      <c r="A3692" s="1025">
        <v>2306068</v>
      </c>
      <c r="B3692" s="1026" t="s">
        <v>9010</v>
      </c>
      <c r="C3692" s="1025" t="s">
        <v>7</v>
      </c>
      <c r="D3692" s="577">
        <f t="shared" si="57"/>
        <v>610.07000000000005</v>
      </c>
      <c r="G3692" s="1027">
        <v>602.84</v>
      </c>
      <c r="J3692" s="570" t="s">
        <v>5368</v>
      </c>
      <c r="K3692" s="645">
        <f>IFERROR(VLOOKUP(J3692,REAJUSTE!A:Y,25,FALSE),"")</f>
        <v>1.012</v>
      </c>
    </row>
    <row r="3693" spans="1:11" x14ac:dyDescent="0.25">
      <c r="A3693" s="1025">
        <v>2306069</v>
      </c>
      <c r="B3693" s="1026" t="s">
        <v>9011</v>
      </c>
      <c r="C3693" s="1025" t="s">
        <v>7</v>
      </c>
      <c r="D3693" s="577">
        <f t="shared" si="57"/>
        <v>826.16</v>
      </c>
      <c r="G3693" s="1027">
        <v>816.37</v>
      </c>
      <c r="J3693" s="570" t="s">
        <v>5368</v>
      </c>
      <c r="K3693" s="645">
        <f>IFERROR(VLOOKUP(J3693,REAJUSTE!A:Y,25,FALSE),"")</f>
        <v>1.012</v>
      </c>
    </row>
    <row r="3694" spans="1:11" x14ac:dyDescent="0.25">
      <c r="A3694" s="1025">
        <v>2306070</v>
      </c>
      <c r="B3694" s="1026" t="s">
        <v>9012</v>
      </c>
      <c r="C3694" s="1025" t="s">
        <v>7</v>
      </c>
      <c r="D3694" s="577">
        <f t="shared" si="57"/>
        <v>1294.3699999999999</v>
      </c>
      <c r="G3694" s="1027">
        <v>1279.03</v>
      </c>
      <c r="J3694" s="570" t="s">
        <v>5368</v>
      </c>
      <c r="K3694" s="645">
        <f>IFERROR(VLOOKUP(J3694,REAJUSTE!A:Y,25,FALSE),"")</f>
        <v>1.012</v>
      </c>
    </row>
    <row r="3695" spans="1:11" x14ac:dyDescent="0.25">
      <c r="A3695" s="1025">
        <v>2306071</v>
      </c>
      <c r="B3695" s="1026" t="s">
        <v>9013</v>
      </c>
      <c r="C3695" s="1025" t="s">
        <v>7</v>
      </c>
      <c r="D3695" s="577">
        <f t="shared" si="57"/>
        <v>1947.37</v>
      </c>
      <c r="G3695" s="1027">
        <v>1924.28</v>
      </c>
      <c r="J3695" s="570" t="s">
        <v>5368</v>
      </c>
      <c r="K3695" s="645">
        <f>IFERROR(VLOOKUP(J3695,REAJUSTE!A:Y,25,FALSE),"")</f>
        <v>1.012</v>
      </c>
    </row>
    <row r="3696" spans="1:11" x14ac:dyDescent="0.25">
      <c r="A3696" s="1025">
        <v>2306181</v>
      </c>
      <c r="B3696" s="1026" t="s">
        <v>9014</v>
      </c>
      <c r="C3696" s="1025" t="s">
        <v>7</v>
      </c>
      <c r="D3696" s="577">
        <f t="shared" si="57"/>
        <v>1961.65</v>
      </c>
      <c r="G3696" s="1027">
        <v>1938.39</v>
      </c>
      <c r="J3696" s="570" t="s">
        <v>5368</v>
      </c>
      <c r="K3696" s="645">
        <f>IFERROR(VLOOKUP(J3696,REAJUSTE!A:Y,25,FALSE),"")</f>
        <v>1.012</v>
      </c>
    </row>
    <row r="3697" spans="1:11" x14ac:dyDescent="0.25">
      <c r="A3697" s="1025">
        <v>2306062</v>
      </c>
      <c r="B3697" s="1026" t="s">
        <v>9015</v>
      </c>
      <c r="C3697" s="1025" t="s">
        <v>7</v>
      </c>
      <c r="D3697" s="577">
        <f t="shared" si="57"/>
        <v>82.48</v>
      </c>
      <c r="G3697" s="1027">
        <v>81.510000000000005</v>
      </c>
      <c r="J3697" s="570" t="s">
        <v>5368</v>
      </c>
      <c r="K3697" s="645">
        <f>IFERROR(VLOOKUP(J3697,REAJUSTE!A:Y,25,FALSE),"")</f>
        <v>1.012</v>
      </c>
    </row>
    <row r="3698" spans="1:11" x14ac:dyDescent="0.25">
      <c r="A3698" s="1025">
        <v>2306063</v>
      </c>
      <c r="B3698" s="1026" t="s">
        <v>9016</v>
      </c>
      <c r="C3698" s="1025" t="s">
        <v>7</v>
      </c>
      <c r="D3698" s="577">
        <f t="shared" si="57"/>
        <v>99.52</v>
      </c>
      <c r="G3698" s="1027">
        <v>98.34</v>
      </c>
      <c r="J3698" s="570" t="s">
        <v>5368</v>
      </c>
      <c r="K3698" s="645">
        <f>IFERROR(VLOOKUP(J3698,REAJUSTE!A:Y,25,FALSE),"")</f>
        <v>1.012</v>
      </c>
    </row>
    <row r="3699" spans="1:11" x14ac:dyDescent="0.25">
      <c r="A3699" s="1025">
        <v>2306064</v>
      </c>
      <c r="B3699" s="1026" t="s">
        <v>9017</v>
      </c>
      <c r="C3699" s="1025" t="s">
        <v>7</v>
      </c>
      <c r="D3699" s="577">
        <f t="shared" si="57"/>
        <v>122.93</v>
      </c>
      <c r="G3699" s="1027">
        <v>121.48</v>
      </c>
      <c r="J3699" s="570" t="s">
        <v>5368</v>
      </c>
      <c r="K3699" s="645">
        <f>IFERROR(VLOOKUP(J3699,REAJUSTE!A:Y,25,FALSE),"")</f>
        <v>1.012</v>
      </c>
    </row>
    <row r="3700" spans="1:11" x14ac:dyDescent="0.25">
      <c r="A3700" s="1025">
        <v>2306065</v>
      </c>
      <c r="B3700" s="1026" t="s">
        <v>9018</v>
      </c>
      <c r="C3700" s="1025" t="s">
        <v>7</v>
      </c>
      <c r="D3700" s="577">
        <f t="shared" si="57"/>
        <v>159.53</v>
      </c>
      <c r="G3700" s="1027">
        <v>157.63999999999999</v>
      </c>
      <c r="J3700" s="570" t="s">
        <v>5368</v>
      </c>
      <c r="K3700" s="645">
        <f>IFERROR(VLOOKUP(J3700,REAJUSTE!A:Y,25,FALSE),"")</f>
        <v>1.012</v>
      </c>
    </row>
    <row r="3701" spans="1:11" x14ac:dyDescent="0.25">
      <c r="A3701" s="1025">
        <v>2306066</v>
      </c>
      <c r="B3701" s="1026" t="s">
        <v>9019</v>
      </c>
      <c r="C3701" s="1025" t="s">
        <v>7</v>
      </c>
      <c r="D3701" s="577">
        <f t="shared" si="57"/>
        <v>225.26</v>
      </c>
      <c r="G3701" s="1027">
        <v>222.59</v>
      </c>
      <c r="J3701" s="570" t="s">
        <v>5368</v>
      </c>
      <c r="K3701" s="645">
        <f>IFERROR(VLOOKUP(J3701,REAJUSTE!A:Y,25,FALSE),"")</f>
        <v>1.012</v>
      </c>
    </row>
    <row r="3702" spans="1:11" x14ac:dyDescent="0.25">
      <c r="A3702" s="1025">
        <v>2306180</v>
      </c>
      <c r="B3702" s="1026" t="s">
        <v>9020</v>
      </c>
      <c r="C3702" s="1025" t="s">
        <v>7</v>
      </c>
      <c r="D3702" s="577">
        <f t="shared" si="57"/>
        <v>254.84</v>
      </c>
      <c r="G3702" s="1027">
        <v>251.82</v>
      </c>
      <c r="J3702" s="570" t="s">
        <v>5368</v>
      </c>
      <c r="K3702" s="645">
        <f>IFERROR(VLOOKUP(J3702,REAJUSTE!A:Y,25,FALSE),"")</f>
        <v>1.012</v>
      </c>
    </row>
    <row r="3703" spans="1:11" x14ac:dyDescent="0.25">
      <c r="A3703" s="1025">
        <v>2306009</v>
      </c>
      <c r="B3703" s="1026" t="s">
        <v>9021</v>
      </c>
      <c r="C3703" s="1025" t="s">
        <v>7</v>
      </c>
      <c r="D3703" s="577">
        <f t="shared" si="57"/>
        <v>16.45</v>
      </c>
      <c r="G3703" s="1027">
        <v>16.260000000000002</v>
      </c>
      <c r="J3703" s="570" t="s">
        <v>5368</v>
      </c>
      <c r="K3703" s="645">
        <f>IFERROR(VLOOKUP(J3703,REAJUSTE!A:Y,25,FALSE),"")</f>
        <v>1.012</v>
      </c>
    </row>
    <row r="3704" spans="1:11" x14ac:dyDescent="0.25">
      <c r="A3704" s="1025">
        <v>2306010</v>
      </c>
      <c r="B3704" s="1026" t="s">
        <v>9022</v>
      </c>
      <c r="C3704" s="1025" t="s">
        <v>7</v>
      </c>
      <c r="D3704" s="577">
        <f t="shared" si="57"/>
        <v>20.5</v>
      </c>
      <c r="G3704" s="1027">
        <v>20.260000000000002</v>
      </c>
      <c r="J3704" s="570" t="s">
        <v>5368</v>
      </c>
      <c r="K3704" s="645">
        <f>IFERROR(VLOOKUP(J3704,REAJUSTE!A:Y,25,FALSE),"")</f>
        <v>1.012</v>
      </c>
    </row>
    <row r="3705" spans="1:11" x14ac:dyDescent="0.25">
      <c r="A3705" s="1025">
        <v>2306011</v>
      </c>
      <c r="B3705" s="1026" t="s">
        <v>9023</v>
      </c>
      <c r="C3705" s="1025" t="s">
        <v>7</v>
      </c>
      <c r="D3705" s="577">
        <f t="shared" si="57"/>
        <v>23.34</v>
      </c>
      <c r="G3705" s="1027">
        <v>23.07</v>
      </c>
      <c r="J3705" s="570" t="s">
        <v>5368</v>
      </c>
      <c r="K3705" s="645">
        <f>IFERROR(VLOOKUP(J3705,REAJUSTE!A:Y,25,FALSE),"")</f>
        <v>1.012</v>
      </c>
    </row>
    <row r="3706" spans="1:11" x14ac:dyDescent="0.25">
      <c r="A3706" s="1025">
        <v>2306012</v>
      </c>
      <c r="B3706" s="1026" t="s">
        <v>9024</v>
      </c>
      <c r="C3706" s="1025" t="s">
        <v>7</v>
      </c>
      <c r="D3706" s="577">
        <f t="shared" si="57"/>
        <v>27.33</v>
      </c>
      <c r="G3706" s="1027">
        <v>27.01</v>
      </c>
      <c r="J3706" s="570" t="s">
        <v>5368</v>
      </c>
      <c r="K3706" s="645">
        <f>IFERROR(VLOOKUP(J3706,REAJUSTE!A:Y,25,FALSE),"")</f>
        <v>1.012</v>
      </c>
    </row>
    <row r="3707" spans="1:11" x14ac:dyDescent="0.25">
      <c r="A3707" s="1025">
        <v>2306108</v>
      </c>
      <c r="B3707" s="1026" t="s">
        <v>9025</v>
      </c>
      <c r="C3707" s="1025" t="s">
        <v>7</v>
      </c>
      <c r="D3707" s="577">
        <f t="shared" si="57"/>
        <v>156.69999999999999</v>
      </c>
      <c r="G3707" s="1027">
        <v>154.85</v>
      </c>
      <c r="J3707" s="570" t="s">
        <v>5368</v>
      </c>
      <c r="K3707" s="645">
        <f>IFERROR(VLOOKUP(J3707,REAJUSTE!A:Y,25,FALSE),"")</f>
        <v>1.012</v>
      </c>
    </row>
    <row r="3708" spans="1:11" x14ac:dyDescent="0.25">
      <c r="A3708" s="1025">
        <v>2306110</v>
      </c>
      <c r="B3708" s="1026" t="s">
        <v>9026</v>
      </c>
      <c r="C3708" s="1025" t="s">
        <v>7</v>
      </c>
      <c r="D3708" s="577">
        <f t="shared" si="57"/>
        <v>223.64</v>
      </c>
      <c r="G3708" s="1027">
        <v>220.99</v>
      </c>
      <c r="J3708" s="570" t="s">
        <v>5368</v>
      </c>
      <c r="K3708" s="645">
        <f>IFERROR(VLOOKUP(J3708,REAJUSTE!A:Y,25,FALSE),"")</f>
        <v>1.012</v>
      </c>
    </row>
    <row r="3709" spans="1:11" x14ac:dyDescent="0.25">
      <c r="A3709" s="1025">
        <v>2306111</v>
      </c>
      <c r="B3709" s="1026" t="s">
        <v>9027</v>
      </c>
      <c r="C3709" s="1025" t="s">
        <v>7</v>
      </c>
      <c r="D3709" s="577">
        <f t="shared" si="57"/>
        <v>263.99</v>
      </c>
      <c r="G3709" s="1027">
        <v>260.86</v>
      </c>
      <c r="J3709" s="570" t="s">
        <v>5368</v>
      </c>
      <c r="K3709" s="645">
        <f>IFERROR(VLOOKUP(J3709,REAJUSTE!A:Y,25,FALSE),"")</f>
        <v>1.012</v>
      </c>
    </row>
    <row r="3710" spans="1:11" x14ac:dyDescent="0.25">
      <c r="A3710" s="1025">
        <v>2306112</v>
      </c>
      <c r="B3710" s="1026" t="s">
        <v>9028</v>
      </c>
      <c r="C3710" s="1025" t="s">
        <v>7</v>
      </c>
      <c r="D3710" s="577">
        <f t="shared" si="57"/>
        <v>328.8</v>
      </c>
      <c r="G3710" s="1027">
        <v>324.91000000000003</v>
      </c>
      <c r="J3710" s="570" t="s">
        <v>5368</v>
      </c>
      <c r="K3710" s="645">
        <f>IFERROR(VLOOKUP(J3710,REAJUSTE!A:Y,25,FALSE),"")</f>
        <v>1.012</v>
      </c>
    </row>
    <row r="3711" spans="1:11" x14ac:dyDescent="0.25">
      <c r="A3711" s="1025">
        <v>2306113</v>
      </c>
      <c r="B3711" s="1026" t="s">
        <v>9029</v>
      </c>
      <c r="C3711" s="1025" t="s">
        <v>7</v>
      </c>
      <c r="D3711" s="577">
        <f t="shared" si="57"/>
        <v>387.49</v>
      </c>
      <c r="G3711" s="1027">
        <v>382.9</v>
      </c>
      <c r="J3711" s="570" t="s">
        <v>5368</v>
      </c>
      <c r="K3711" s="645">
        <f>IFERROR(VLOOKUP(J3711,REAJUSTE!A:Y,25,FALSE),"")</f>
        <v>1.012</v>
      </c>
    </row>
    <row r="3712" spans="1:11" ht="18" x14ac:dyDescent="0.25">
      <c r="A3712" s="1025">
        <v>2306123</v>
      </c>
      <c r="B3712" s="1026" t="s">
        <v>9030</v>
      </c>
      <c r="C3712" s="1025" t="s">
        <v>7</v>
      </c>
      <c r="D3712" s="577">
        <f t="shared" si="57"/>
        <v>428.37</v>
      </c>
      <c r="G3712" s="1027">
        <v>423.3</v>
      </c>
      <c r="J3712" s="570" t="s">
        <v>5368</v>
      </c>
      <c r="K3712" s="645">
        <f>IFERROR(VLOOKUP(J3712,REAJUSTE!A:Y,25,FALSE),"")</f>
        <v>1.012</v>
      </c>
    </row>
    <row r="3713" spans="1:11" ht="18" x14ac:dyDescent="0.25">
      <c r="A3713" s="1025">
        <v>2306124</v>
      </c>
      <c r="B3713" s="1026" t="s">
        <v>9031</v>
      </c>
      <c r="C3713" s="1025" t="s">
        <v>7</v>
      </c>
      <c r="D3713" s="577">
        <f t="shared" si="57"/>
        <v>628.01</v>
      </c>
      <c r="G3713" s="1027">
        <v>620.57000000000005</v>
      </c>
      <c r="J3713" s="570" t="s">
        <v>5368</v>
      </c>
      <c r="K3713" s="645">
        <f>IFERROR(VLOOKUP(J3713,REAJUSTE!A:Y,25,FALSE),"")</f>
        <v>1.012</v>
      </c>
    </row>
    <row r="3714" spans="1:11" ht="18" x14ac:dyDescent="0.25">
      <c r="A3714" s="1025">
        <v>2306125</v>
      </c>
      <c r="B3714" s="1026" t="s">
        <v>9032</v>
      </c>
      <c r="C3714" s="1025" t="s">
        <v>7</v>
      </c>
      <c r="D3714" s="577">
        <f t="shared" si="57"/>
        <v>750</v>
      </c>
      <c r="G3714" s="1027">
        <v>741.11</v>
      </c>
      <c r="J3714" s="570" t="s">
        <v>5368</v>
      </c>
      <c r="K3714" s="645">
        <f>IFERROR(VLOOKUP(J3714,REAJUSTE!A:Y,25,FALSE),"")</f>
        <v>1.012</v>
      </c>
    </row>
    <row r="3715" spans="1:11" ht="18" x14ac:dyDescent="0.25">
      <c r="A3715" s="1025">
        <v>2306126</v>
      </c>
      <c r="B3715" s="1026" t="s">
        <v>9033</v>
      </c>
      <c r="C3715" s="1025" t="s">
        <v>7</v>
      </c>
      <c r="D3715" s="577">
        <f t="shared" si="57"/>
        <v>944.73</v>
      </c>
      <c r="G3715" s="1027">
        <v>933.53</v>
      </c>
      <c r="J3715" s="570" t="s">
        <v>5368</v>
      </c>
      <c r="K3715" s="645">
        <f>IFERROR(VLOOKUP(J3715,REAJUSTE!A:Y,25,FALSE),"")</f>
        <v>1.012</v>
      </c>
    </row>
    <row r="3716" spans="1:11" ht="18" x14ac:dyDescent="0.25">
      <c r="A3716" s="1025">
        <v>2306127</v>
      </c>
      <c r="B3716" s="1026" t="s">
        <v>9034</v>
      </c>
      <c r="C3716" s="1025" t="s">
        <v>7</v>
      </c>
      <c r="D3716" s="577">
        <f t="shared" si="57"/>
        <v>1120.81</v>
      </c>
      <c r="G3716" s="1027">
        <v>1107.52</v>
      </c>
      <c r="J3716" s="570" t="s">
        <v>5368</v>
      </c>
      <c r="K3716" s="645">
        <f>IFERROR(VLOOKUP(J3716,REAJUSTE!A:Y,25,FALSE),"")</f>
        <v>1.012</v>
      </c>
    </row>
    <row r="3717" spans="1:11" ht="18" x14ac:dyDescent="0.25">
      <c r="A3717" s="1025">
        <v>2306300</v>
      </c>
      <c r="B3717" s="1026" t="s">
        <v>9035</v>
      </c>
      <c r="C3717" s="1025" t="s">
        <v>7</v>
      </c>
      <c r="D3717" s="577">
        <f t="shared" si="57"/>
        <v>33.07</v>
      </c>
      <c r="G3717" s="1027">
        <v>32.68</v>
      </c>
      <c r="J3717" s="570" t="s">
        <v>5368</v>
      </c>
      <c r="K3717" s="645">
        <f>IFERROR(VLOOKUP(J3717,REAJUSTE!A:Y,25,FALSE),"")</f>
        <v>1.012</v>
      </c>
    </row>
    <row r="3718" spans="1:11" ht="18" x14ac:dyDescent="0.25">
      <c r="A3718" s="1025">
        <v>2306301</v>
      </c>
      <c r="B3718" s="1026" t="s">
        <v>9036</v>
      </c>
      <c r="C3718" s="1025" t="s">
        <v>7</v>
      </c>
      <c r="D3718" s="577">
        <f t="shared" si="57"/>
        <v>35.68</v>
      </c>
      <c r="G3718" s="1027">
        <v>35.26</v>
      </c>
      <c r="J3718" s="570" t="s">
        <v>5368</v>
      </c>
      <c r="K3718" s="645">
        <f>IFERROR(VLOOKUP(J3718,REAJUSTE!A:Y,25,FALSE),"")</f>
        <v>1.012</v>
      </c>
    </row>
    <row r="3719" spans="1:11" ht="18" x14ac:dyDescent="0.25">
      <c r="A3719" s="1025">
        <v>2306302</v>
      </c>
      <c r="B3719" s="1026" t="s">
        <v>9037</v>
      </c>
      <c r="C3719" s="1025" t="s">
        <v>7</v>
      </c>
      <c r="D3719" s="577">
        <f t="shared" si="57"/>
        <v>42.72</v>
      </c>
      <c r="G3719" s="1027">
        <v>42.22</v>
      </c>
      <c r="J3719" s="570" t="s">
        <v>5368</v>
      </c>
      <c r="K3719" s="645">
        <f>IFERROR(VLOOKUP(J3719,REAJUSTE!A:Y,25,FALSE),"")</f>
        <v>1.012</v>
      </c>
    </row>
    <row r="3720" spans="1:11" ht="18" x14ac:dyDescent="0.25">
      <c r="A3720" s="1025">
        <v>2306303</v>
      </c>
      <c r="B3720" s="1026" t="s">
        <v>9038</v>
      </c>
      <c r="C3720" s="1025" t="s">
        <v>7</v>
      </c>
      <c r="D3720" s="577">
        <f t="shared" si="57"/>
        <v>46.43</v>
      </c>
      <c r="G3720" s="1027">
        <v>45.88</v>
      </c>
      <c r="J3720" s="570" t="s">
        <v>5368</v>
      </c>
      <c r="K3720" s="645">
        <f>IFERROR(VLOOKUP(J3720,REAJUSTE!A:Y,25,FALSE),"")</f>
        <v>1.012</v>
      </c>
    </row>
    <row r="3721" spans="1:11" ht="18" x14ac:dyDescent="0.25">
      <c r="A3721" s="1025">
        <v>2306304</v>
      </c>
      <c r="B3721" s="1026" t="s">
        <v>9039</v>
      </c>
      <c r="C3721" s="1025" t="s">
        <v>7</v>
      </c>
      <c r="D3721" s="577">
        <f t="shared" si="57"/>
        <v>49.56</v>
      </c>
      <c r="G3721" s="1027">
        <v>48.98</v>
      </c>
      <c r="J3721" s="570" t="s">
        <v>5368</v>
      </c>
      <c r="K3721" s="645">
        <f>IFERROR(VLOOKUP(J3721,REAJUSTE!A:Y,25,FALSE),"")</f>
        <v>1.012</v>
      </c>
    </row>
    <row r="3722" spans="1:11" ht="18" x14ac:dyDescent="0.25">
      <c r="A3722" s="1025">
        <v>2306305</v>
      </c>
      <c r="B3722" s="1026" t="s">
        <v>9040</v>
      </c>
      <c r="C3722" s="1025" t="s">
        <v>7</v>
      </c>
      <c r="D3722" s="577">
        <f t="shared" ref="D3722:D3785" si="58">TRUNC(G3722*K3722,2)</f>
        <v>56.03</v>
      </c>
      <c r="G3722" s="1027">
        <v>55.37</v>
      </c>
      <c r="J3722" s="570" t="s">
        <v>5368</v>
      </c>
      <c r="K3722" s="645">
        <f>IFERROR(VLOOKUP(J3722,REAJUSTE!A:Y,25,FALSE),"")</f>
        <v>1.012</v>
      </c>
    </row>
    <row r="3723" spans="1:11" ht="18" x14ac:dyDescent="0.25">
      <c r="A3723" s="1025">
        <v>2306306</v>
      </c>
      <c r="B3723" s="1026" t="s">
        <v>9041</v>
      </c>
      <c r="C3723" s="1025" t="s">
        <v>7</v>
      </c>
      <c r="D3723" s="577">
        <f t="shared" si="58"/>
        <v>57.4</v>
      </c>
      <c r="G3723" s="1027">
        <v>56.72</v>
      </c>
      <c r="J3723" s="570" t="s">
        <v>5368</v>
      </c>
      <c r="K3723" s="645">
        <f>IFERROR(VLOOKUP(J3723,REAJUSTE!A:Y,25,FALSE),"")</f>
        <v>1.012</v>
      </c>
    </row>
    <row r="3724" spans="1:11" ht="18" x14ac:dyDescent="0.25">
      <c r="A3724" s="1025">
        <v>2306307</v>
      </c>
      <c r="B3724" s="1026" t="s">
        <v>9042</v>
      </c>
      <c r="C3724" s="1025" t="s">
        <v>7</v>
      </c>
      <c r="D3724" s="577">
        <f t="shared" si="58"/>
        <v>66.58</v>
      </c>
      <c r="G3724" s="1027">
        <v>65.8</v>
      </c>
      <c r="J3724" s="570" t="s">
        <v>5368</v>
      </c>
      <c r="K3724" s="645">
        <f>IFERROR(VLOOKUP(J3724,REAJUSTE!A:Y,25,FALSE),"")</f>
        <v>1.012</v>
      </c>
    </row>
    <row r="3725" spans="1:11" ht="18" x14ac:dyDescent="0.25">
      <c r="A3725" s="1025">
        <v>2306308</v>
      </c>
      <c r="B3725" s="1026" t="s">
        <v>9043</v>
      </c>
      <c r="C3725" s="1025" t="s">
        <v>7</v>
      </c>
      <c r="D3725" s="577">
        <f t="shared" si="58"/>
        <v>75.180000000000007</v>
      </c>
      <c r="G3725" s="1027">
        <v>74.290000000000006</v>
      </c>
      <c r="J3725" s="570" t="s">
        <v>5368</v>
      </c>
      <c r="K3725" s="645">
        <f>IFERROR(VLOOKUP(J3725,REAJUSTE!A:Y,25,FALSE),"")</f>
        <v>1.012</v>
      </c>
    </row>
    <row r="3726" spans="1:11" ht="18" x14ac:dyDescent="0.25">
      <c r="A3726" s="1025">
        <v>2306309</v>
      </c>
      <c r="B3726" s="1026" t="s">
        <v>9044</v>
      </c>
      <c r="C3726" s="1025" t="s">
        <v>7</v>
      </c>
      <c r="D3726" s="577">
        <f t="shared" si="58"/>
        <v>85.4</v>
      </c>
      <c r="G3726" s="1027">
        <v>84.39</v>
      </c>
      <c r="J3726" s="570" t="s">
        <v>5368</v>
      </c>
      <c r="K3726" s="645">
        <f>IFERROR(VLOOKUP(J3726,REAJUSTE!A:Y,25,FALSE),"")</f>
        <v>1.012</v>
      </c>
    </row>
    <row r="3727" spans="1:11" ht="18" x14ac:dyDescent="0.25">
      <c r="A3727" s="1025">
        <v>2306310</v>
      </c>
      <c r="B3727" s="1026" t="s">
        <v>9045</v>
      </c>
      <c r="C3727" s="1025" t="s">
        <v>7</v>
      </c>
      <c r="D3727" s="577">
        <f t="shared" si="58"/>
        <v>90.34</v>
      </c>
      <c r="G3727" s="1027">
        <v>89.27</v>
      </c>
      <c r="J3727" s="570" t="s">
        <v>5368</v>
      </c>
      <c r="K3727" s="645">
        <f>IFERROR(VLOOKUP(J3727,REAJUSTE!A:Y,25,FALSE),"")</f>
        <v>1.012</v>
      </c>
    </row>
    <row r="3728" spans="1:11" ht="18" x14ac:dyDescent="0.25">
      <c r="A3728" s="1025">
        <v>2306311</v>
      </c>
      <c r="B3728" s="1026" t="s">
        <v>9046</v>
      </c>
      <c r="C3728" s="1025" t="s">
        <v>7</v>
      </c>
      <c r="D3728" s="577">
        <f t="shared" si="58"/>
        <v>104.73</v>
      </c>
      <c r="G3728" s="1027">
        <v>103.49</v>
      </c>
      <c r="J3728" s="570" t="s">
        <v>5368</v>
      </c>
      <c r="K3728" s="645">
        <f>IFERROR(VLOOKUP(J3728,REAJUSTE!A:Y,25,FALSE),"")</f>
        <v>1.012</v>
      </c>
    </row>
    <row r="3729" spans="1:11" ht="18" x14ac:dyDescent="0.25">
      <c r="A3729" s="1025">
        <v>2306312</v>
      </c>
      <c r="B3729" s="1026" t="s">
        <v>9047</v>
      </c>
      <c r="C3729" s="1025" t="s">
        <v>7</v>
      </c>
      <c r="D3729" s="577">
        <f t="shared" si="58"/>
        <v>113.37</v>
      </c>
      <c r="G3729" s="1027">
        <v>112.03</v>
      </c>
      <c r="J3729" s="570" t="s">
        <v>5368</v>
      </c>
      <c r="K3729" s="645">
        <f>IFERROR(VLOOKUP(J3729,REAJUSTE!A:Y,25,FALSE),"")</f>
        <v>1.012</v>
      </c>
    </row>
    <row r="3730" spans="1:11" ht="18" x14ac:dyDescent="0.25">
      <c r="A3730" s="1025">
        <v>2306313</v>
      </c>
      <c r="B3730" s="1026" t="s">
        <v>9048</v>
      </c>
      <c r="C3730" s="1025" t="s">
        <v>7</v>
      </c>
      <c r="D3730" s="577">
        <f t="shared" si="58"/>
        <v>137.56</v>
      </c>
      <c r="G3730" s="1027">
        <v>135.93</v>
      </c>
      <c r="J3730" s="570" t="s">
        <v>5368</v>
      </c>
      <c r="K3730" s="645">
        <f>IFERROR(VLOOKUP(J3730,REAJUSTE!A:Y,25,FALSE),"")</f>
        <v>1.012</v>
      </c>
    </row>
    <row r="3731" spans="1:11" ht="18" x14ac:dyDescent="0.25">
      <c r="A3731" s="1025">
        <v>2306013</v>
      </c>
      <c r="B3731" s="1026" t="s">
        <v>9049</v>
      </c>
      <c r="C3731" s="1025" t="s">
        <v>20</v>
      </c>
      <c r="D3731" s="577">
        <f t="shared" si="58"/>
        <v>13.06</v>
      </c>
      <c r="G3731" s="1027">
        <v>12.91</v>
      </c>
      <c r="J3731" s="570" t="s">
        <v>5368</v>
      </c>
      <c r="K3731" s="645">
        <f>IFERROR(VLOOKUP(J3731,REAJUSTE!A:Y,25,FALSE),"")</f>
        <v>1.012</v>
      </c>
    </row>
    <row r="3732" spans="1:11" ht="18" x14ac:dyDescent="0.25">
      <c r="A3732" s="1025">
        <v>2306243</v>
      </c>
      <c r="B3732" s="1026" t="s">
        <v>9050</v>
      </c>
      <c r="C3732" s="1025" t="s">
        <v>7</v>
      </c>
      <c r="D3732" s="577">
        <f t="shared" si="58"/>
        <v>583.63</v>
      </c>
      <c r="G3732" s="1027">
        <v>576.71</v>
      </c>
      <c r="J3732" s="570" t="s">
        <v>5368</v>
      </c>
      <c r="K3732" s="645">
        <f>IFERROR(VLOOKUP(J3732,REAJUSTE!A:Y,25,FALSE),"")</f>
        <v>1.012</v>
      </c>
    </row>
    <row r="3733" spans="1:11" ht="18" x14ac:dyDescent="0.25">
      <c r="A3733" s="1025">
        <v>2408149</v>
      </c>
      <c r="B3733" s="1026" t="s">
        <v>17578</v>
      </c>
      <c r="C3733" s="1025" t="s">
        <v>20</v>
      </c>
      <c r="D3733" s="577">
        <f t="shared" si="58"/>
        <v>16.77</v>
      </c>
      <c r="G3733" s="1027">
        <v>16.579999999999998</v>
      </c>
      <c r="J3733" s="570" t="s">
        <v>5368</v>
      </c>
      <c r="K3733" s="645">
        <f>IFERROR(VLOOKUP(J3733,REAJUSTE!A:Y,25,FALSE),"")</f>
        <v>1.012</v>
      </c>
    </row>
    <row r="3734" spans="1:11" ht="18" x14ac:dyDescent="0.25">
      <c r="A3734" s="1025">
        <v>2407972</v>
      </c>
      <c r="B3734" s="1026" t="s">
        <v>9051</v>
      </c>
      <c r="C3734" s="1025" t="s">
        <v>20</v>
      </c>
      <c r="D3734" s="577">
        <f t="shared" si="58"/>
        <v>70.709999999999994</v>
      </c>
      <c r="G3734" s="1027">
        <v>69.88</v>
      </c>
      <c r="J3734" s="570" t="s">
        <v>5368</v>
      </c>
      <c r="K3734" s="645">
        <f>IFERROR(VLOOKUP(J3734,REAJUSTE!A:Y,25,FALSE),"")</f>
        <v>1.012</v>
      </c>
    </row>
    <row r="3735" spans="1:11" x14ac:dyDescent="0.25">
      <c r="A3735" s="1025">
        <v>2407973</v>
      </c>
      <c r="B3735" s="1026" t="s">
        <v>17579</v>
      </c>
      <c r="C3735" s="1025" t="s">
        <v>273</v>
      </c>
      <c r="D3735" s="577">
        <f t="shared" si="58"/>
        <v>30.53</v>
      </c>
      <c r="G3735" s="1027">
        <v>30.17</v>
      </c>
      <c r="J3735" s="570" t="s">
        <v>5368</v>
      </c>
      <c r="K3735" s="645">
        <f>IFERROR(VLOOKUP(J3735,REAJUSTE!A:Y,25,FALSE),"")</f>
        <v>1.012</v>
      </c>
    </row>
    <row r="3736" spans="1:11" ht="18" x14ac:dyDescent="0.25">
      <c r="A3736" s="1025">
        <v>2408075</v>
      </c>
      <c r="B3736" s="1026" t="s">
        <v>9052</v>
      </c>
      <c r="C3736" s="1025" t="s">
        <v>273</v>
      </c>
      <c r="D3736" s="577">
        <f t="shared" si="58"/>
        <v>5.83</v>
      </c>
      <c r="G3736" s="1027">
        <v>5.77</v>
      </c>
      <c r="J3736" s="570" t="s">
        <v>5368</v>
      </c>
      <c r="K3736" s="645">
        <f>IFERROR(VLOOKUP(J3736,REAJUSTE!A:Y,25,FALSE),"")</f>
        <v>1.012</v>
      </c>
    </row>
    <row r="3737" spans="1:11" ht="18" x14ac:dyDescent="0.25">
      <c r="A3737" s="1025">
        <v>2408069</v>
      </c>
      <c r="B3737" s="1026" t="s">
        <v>17580</v>
      </c>
      <c r="C3737" s="1025" t="s">
        <v>273</v>
      </c>
      <c r="D3737" s="577">
        <f t="shared" si="58"/>
        <v>5.76</v>
      </c>
      <c r="G3737" s="1027">
        <v>5.7</v>
      </c>
      <c r="J3737" s="570" t="s">
        <v>5368</v>
      </c>
      <c r="K3737" s="645">
        <f>IFERROR(VLOOKUP(J3737,REAJUSTE!A:Y,25,FALSE),"")</f>
        <v>1.012</v>
      </c>
    </row>
    <row r="3738" spans="1:11" ht="18" x14ac:dyDescent="0.25">
      <c r="A3738" s="1025">
        <v>2419790</v>
      </c>
      <c r="B3738" s="1026" t="s">
        <v>17581</v>
      </c>
      <c r="C3738" s="1025" t="s">
        <v>273</v>
      </c>
      <c r="D3738" s="577">
        <f t="shared" si="58"/>
        <v>10.41</v>
      </c>
      <c r="G3738" s="1027">
        <v>10.29</v>
      </c>
      <c r="J3738" s="570" t="s">
        <v>5368</v>
      </c>
      <c r="K3738" s="645">
        <f>IFERROR(VLOOKUP(J3738,REAJUSTE!A:Y,25,FALSE),"")</f>
        <v>1.012</v>
      </c>
    </row>
    <row r="3739" spans="1:11" ht="18" x14ac:dyDescent="0.25">
      <c r="A3739" s="1025">
        <v>2407976</v>
      </c>
      <c r="B3739" s="1026" t="s">
        <v>17582</v>
      </c>
      <c r="C3739" s="1025" t="s">
        <v>273</v>
      </c>
      <c r="D3739" s="577">
        <f t="shared" si="58"/>
        <v>11.79</v>
      </c>
      <c r="G3739" s="1027">
        <v>11.66</v>
      </c>
      <c r="J3739" s="570" t="s">
        <v>5368</v>
      </c>
      <c r="K3739" s="645">
        <f>IFERROR(VLOOKUP(J3739,REAJUSTE!A:Y,25,FALSE),"")</f>
        <v>1.012</v>
      </c>
    </row>
    <row r="3740" spans="1:11" ht="18" x14ac:dyDescent="0.25">
      <c r="A3740" s="1025">
        <v>2408068</v>
      </c>
      <c r="B3740" s="1026" t="s">
        <v>17583</v>
      </c>
      <c r="C3740" s="1025" t="s">
        <v>273</v>
      </c>
      <c r="D3740" s="577">
        <f t="shared" si="58"/>
        <v>16.22</v>
      </c>
      <c r="G3740" s="1027">
        <v>16.03</v>
      </c>
      <c r="J3740" s="570" t="s">
        <v>5368</v>
      </c>
      <c r="K3740" s="645">
        <f>IFERROR(VLOOKUP(J3740,REAJUSTE!A:Y,25,FALSE),"")</f>
        <v>1.012</v>
      </c>
    </row>
    <row r="3741" spans="1:11" ht="18" x14ac:dyDescent="0.25">
      <c r="A3741" s="1025">
        <v>2419705</v>
      </c>
      <c r="B3741" s="1026" t="s">
        <v>17584</v>
      </c>
      <c r="C3741" s="1025" t="s">
        <v>273</v>
      </c>
      <c r="D3741" s="577">
        <f t="shared" si="58"/>
        <v>10.7</v>
      </c>
      <c r="G3741" s="1027">
        <v>10.58</v>
      </c>
      <c r="J3741" s="570" t="s">
        <v>5368</v>
      </c>
      <c r="K3741" s="645">
        <f>IFERROR(VLOOKUP(J3741,REAJUSTE!A:Y,25,FALSE),"")</f>
        <v>1.012</v>
      </c>
    </row>
    <row r="3742" spans="1:11" ht="18" x14ac:dyDescent="0.25">
      <c r="A3742" s="1025">
        <v>2419704</v>
      </c>
      <c r="B3742" s="1026" t="s">
        <v>17585</v>
      </c>
      <c r="C3742" s="1025" t="s">
        <v>273</v>
      </c>
      <c r="D3742" s="577">
        <f t="shared" si="58"/>
        <v>13.7</v>
      </c>
      <c r="G3742" s="1027">
        <v>13.54</v>
      </c>
      <c r="J3742" s="570" t="s">
        <v>5368</v>
      </c>
      <c r="K3742" s="645">
        <f>IFERROR(VLOOKUP(J3742,REAJUSTE!A:Y,25,FALSE),"")</f>
        <v>1.012</v>
      </c>
    </row>
    <row r="3743" spans="1:11" ht="18" x14ac:dyDescent="0.25">
      <c r="A3743" s="1025">
        <v>2407981</v>
      </c>
      <c r="B3743" s="1026" t="s">
        <v>17586</v>
      </c>
      <c r="C3743" s="1025" t="s">
        <v>273</v>
      </c>
      <c r="D3743" s="577">
        <f t="shared" si="58"/>
        <v>18.48</v>
      </c>
      <c r="G3743" s="1027">
        <v>18.27</v>
      </c>
      <c r="J3743" s="570" t="s">
        <v>5368</v>
      </c>
      <c r="K3743" s="645">
        <f>IFERROR(VLOOKUP(J3743,REAJUSTE!A:Y,25,FALSE),"")</f>
        <v>1.012</v>
      </c>
    </row>
    <row r="3744" spans="1:11" ht="18" x14ac:dyDescent="0.25">
      <c r="A3744" s="1025">
        <v>2407982</v>
      </c>
      <c r="B3744" s="1026" t="s">
        <v>17587</v>
      </c>
      <c r="C3744" s="1025" t="s">
        <v>273</v>
      </c>
      <c r="D3744" s="577">
        <f t="shared" si="58"/>
        <v>41.21</v>
      </c>
      <c r="G3744" s="1027">
        <v>40.729999999999997</v>
      </c>
      <c r="J3744" s="570" t="s">
        <v>5368</v>
      </c>
      <c r="K3744" s="645">
        <f>IFERROR(VLOOKUP(J3744,REAJUSTE!A:Y,25,FALSE),"")</f>
        <v>1.012</v>
      </c>
    </row>
    <row r="3745" spans="1:11" ht="27" x14ac:dyDescent="0.25">
      <c r="A3745" s="1025">
        <v>2419703</v>
      </c>
      <c r="B3745" s="1026" t="s">
        <v>17588</v>
      </c>
      <c r="C3745" s="1025" t="s">
        <v>273</v>
      </c>
      <c r="D3745" s="577">
        <f t="shared" si="58"/>
        <v>15.61</v>
      </c>
      <c r="G3745" s="1027">
        <v>15.43</v>
      </c>
      <c r="J3745" s="570" t="s">
        <v>5368</v>
      </c>
      <c r="K3745" s="645">
        <f>IFERROR(VLOOKUP(J3745,REAJUSTE!A:Y,25,FALSE),"")</f>
        <v>1.012</v>
      </c>
    </row>
    <row r="3746" spans="1:11" ht="18" x14ac:dyDescent="0.25">
      <c r="A3746" s="1025">
        <v>2408080</v>
      </c>
      <c r="B3746" s="1026" t="s">
        <v>17589</v>
      </c>
      <c r="C3746" s="1025" t="s">
        <v>273</v>
      </c>
      <c r="D3746" s="577">
        <f t="shared" si="58"/>
        <v>7.92</v>
      </c>
      <c r="G3746" s="1027">
        <v>7.83</v>
      </c>
      <c r="J3746" s="570" t="s">
        <v>5368</v>
      </c>
      <c r="K3746" s="645">
        <f>IFERROR(VLOOKUP(J3746,REAJUSTE!A:Y,25,FALSE),"")</f>
        <v>1.012</v>
      </c>
    </row>
    <row r="3747" spans="1:11" ht="18" x14ac:dyDescent="0.25">
      <c r="A3747" s="1025">
        <v>2408078</v>
      </c>
      <c r="B3747" s="1026" t="s">
        <v>17590</v>
      </c>
      <c r="C3747" s="1025" t="s">
        <v>273</v>
      </c>
      <c r="D3747" s="577">
        <f t="shared" si="58"/>
        <v>3.05</v>
      </c>
      <c r="G3747" s="1027">
        <v>3.02</v>
      </c>
      <c r="J3747" s="570" t="s">
        <v>5368</v>
      </c>
      <c r="K3747" s="645">
        <f>IFERROR(VLOOKUP(J3747,REAJUSTE!A:Y,25,FALSE),"")</f>
        <v>1.012</v>
      </c>
    </row>
    <row r="3748" spans="1:11" ht="27" x14ac:dyDescent="0.25">
      <c r="A3748" s="1025">
        <v>2407979</v>
      </c>
      <c r="B3748" s="1026" t="s">
        <v>17591</v>
      </c>
      <c r="C3748" s="1025" t="s">
        <v>273</v>
      </c>
      <c r="D3748" s="577">
        <f t="shared" si="58"/>
        <v>14.97</v>
      </c>
      <c r="G3748" s="1027">
        <v>14.8</v>
      </c>
      <c r="J3748" s="570" t="s">
        <v>5368</v>
      </c>
      <c r="K3748" s="645">
        <f>IFERROR(VLOOKUP(J3748,REAJUSTE!A:Y,25,FALSE),"")</f>
        <v>1.012</v>
      </c>
    </row>
    <row r="3749" spans="1:11" ht="27" x14ac:dyDescent="0.25">
      <c r="A3749" s="1025">
        <v>2407980</v>
      </c>
      <c r="B3749" s="1026" t="s">
        <v>17592</v>
      </c>
      <c r="C3749" s="1025" t="s">
        <v>273</v>
      </c>
      <c r="D3749" s="577">
        <f t="shared" si="58"/>
        <v>15.01</v>
      </c>
      <c r="G3749" s="1027">
        <v>14.84</v>
      </c>
      <c r="J3749" s="570" t="s">
        <v>5368</v>
      </c>
      <c r="K3749" s="645">
        <f>IFERROR(VLOOKUP(J3749,REAJUSTE!A:Y,25,FALSE),"")</f>
        <v>1.012</v>
      </c>
    </row>
    <row r="3750" spans="1:11" ht="18" x14ac:dyDescent="0.25">
      <c r="A3750" s="1025">
        <v>2408077</v>
      </c>
      <c r="B3750" s="1026" t="s">
        <v>17593</v>
      </c>
      <c r="C3750" s="1025" t="s">
        <v>273</v>
      </c>
      <c r="D3750" s="577">
        <f t="shared" si="58"/>
        <v>6.71</v>
      </c>
      <c r="G3750" s="1027">
        <v>6.64</v>
      </c>
      <c r="J3750" s="570" t="s">
        <v>5368</v>
      </c>
      <c r="K3750" s="645">
        <f>IFERROR(VLOOKUP(J3750,REAJUSTE!A:Y,25,FALSE),"")</f>
        <v>1.012</v>
      </c>
    </row>
    <row r="3751" spans="1:11" ht="27" x14ac:dyDescent="0.25">
      <c r="A3751" s="1025">
        <v>2407983</v>
      </c>
      <c r="B3751" s="1026" t="s">
        <v>17594</v>
      </c>
      <c r="C3751" s="1025" t="s">
        <v>273</v>
      </c>
      <c r="D3751" s="577">
        <f t="shared" si="58"/>
        <v>8.4</v>
      </c>
      <c r="G3751" s="1027">
        <v>8.31</v>
      </c>
      <c r="J3751" s="570" t="s">
        <v>5368</v>
      </c>
      <c r="K3751" s="645">
        <f>IFERROR(VLOOKUP(J3751,REAJUSTE!A:Y,25,FALSE),"")</f>
        <v>1.012</v>
      </c>
    </row>
    <row r="3752" spans="1:11" ht="27" x14ac:dyDescent="0.25">
      <c r="A3752" s="1025">
        <v>2407977</v>
      </c>
      <c r="B3752" s="1026" t="s">
        <v>17595</v>
      </c>
      <c r="C3752" s="1025" t="s">
        <v>273</v>
      </c>
      <c r="D3752" s="577">
        <f t="shared" si="58"/>
        <v>16.32</v>
      </c>
      <c r="G3752" s="1027">
        <v>16.13</v>
      </c>
      <c r="J3752" s="570" t="s">
        <v>5368</v>
      </c>
      <c r="K3752" s="645">
        <f>IFERROR(VLOOKUP(J3752,REAJUSTE!A:Y,25,FALSE),"")</f>
        <v>1.012</v>
      </c>
    </row>
    <row r="3753" spans="1:11" ht="27" x14ac:dyDescent="0.25">
      <c r="A3753" s="1025">
        <v>2407978</v>
      </c>
      <c r="B3753" s="1026" t="s">
        <v>17596</v>
      </c>
      <c r="C3753" s="1025" t="s">
        <v>273</v>
      </c>
      <c r="D3753" s="577">
        <f t="shared" si="58"/>
        <v>16.36</v>
      </c>
      <c r="G3753" s="1027">
        <v>16.170000000000002</v>
      </c>
      <c r="J3753" s="570" t="s">
        <v>5368</v>
      </c>
      <c r="K3753" s="645">
        <f>IFERROR(VLOOKUP(J3753,REAJUSTE!A:Y,25,FALSE),"")</f>
        <v>1.012</v>
      </c>
    </row>
    <row r="3754" spans="1:11" ht="18" x14ac:dyDescent="0.25">
      <c r="A3754" s="1025">
        <v>2408079</v>
      </c>
      <c r="B3754" s="1026" t="s">
        <v>17597</v>
      </c>
      <c r="C3754" s="1025" t="s">
        <v>273</v>
      </c>
      <c r="D3754" s="577">
        <f t="shared" si="58"/>
        <v>43.15</v>
      </c>
      <c r="G3754" s="1027">
        <v>42.64</v>
      </c>
      <c r="J3754" s="570" t="s">
        <v>5368</v>
      </c>
      <c r="K3754" s="645">
        <f>IFERROR(VLOOKUP(J3754,REAJUSTE!A:Y,25,FALSE),"")</f>
        <v>1.012</v>
      </c>
    </row>
    <row r="3755" spans="1:11" x14ac:dyDescent="0.25">
      <c r="A3755" s="1025">
        <v>2408076</v>
      </c>
      <c r="B3755" s="1026" t="s">
        <v>9053</v>
      </c>
      <c r="C3755" s="1025" t="s">
        <v>273</v>
      </c>
      <c r="D3755" s="577">
        <f t="shared" si="58"/>
        <v>10.62</v>
      </c>
      <c r="G3755" s="1027">
        <v>10.5</v>
      </c>
      <c r="J3755" s="570" t="s">
        <v>5368</v>
      </c>
      <c r="K3755" s="645">
        <f>IFERROR(VLOOKUP(J3755,REAJUSTE!A:Y,25,FALSE),"")</f>
        <v>1.012</v>
      </c>
    </row>
    <row r="3756" spans="1:11" ht="18" x14ac:dyDescent="0.25">
      <c r="A3756" s="1025">
        <v>2408057</v>
      </c>
      <c r="B3756" s="1026" t="s">
        <v>9054</v>
      </c>
      <c r="C3756" s="1025" t="s">
        <v>20</v>
      </c>
      <c r="D3756" s="577">
        <f t="shared" si="58"/>
        <v>106.44</v>
      </c>
      <c r="G3756" s="1027">
        <v>105.18</v>
      </c>
      <c r="J3756" s="570" t="s">
        <v>5368</v>
      </c>
      <c r="K3756" s="645">
        <f>IFERROR(VLOOKUP(J3756,REAJUSTE!A:Y,25,FALSE),"")</f>
        <v>1.012</v>
      </c>
    </row>
    <row r="3757" spans="1:11" ht="18" x14ac:dyDescent="0.25">
      <c r="A3757" s="1025">
        <v>2408058</v>
      </c>
      <c r="B3757" s="1026" t="s">
        <v>9055</v>
      </c>
      <c r="C3757" s="1025" t="s">
        <v>20</v>
      </c>
      <c r="D3757" s="577">
        <f t="shared" si="58"/>
        <v>70.75</v>
      </c>
      <c r="G3757" s="1027">
        <v>69.92</v>
      </c>
      <c r="J3757" s="570" t="s">
        <v>5368</v>
      </c>
      <c r="K3757" s="645">
        <f>IFERROR(VLOOKUP(J3757,REAJUSTE!A:Y,25,FALSE),"")</f>
        <v>1.012</v>
      </c>
    </row>
    <row r="3758" spans="1:11" ht="18" x14ac:dyDescent="0.25">
      <c r="A3758" s="1025">
        <v>2407974</v>
      </c>
      <c r="B3758" s="1026" t="s">
        <v>17598</v>
      </c>
      <c r="C3758" s="1025" t="s">
        <v>273</v>
      </c>
      <c r="D3758" s="577">
        <f t="shared" si="58"/>
        <v>353.41</v>
      </c>
      <c r="G3758" s="1027">
        <v>349.22</v>
      </c>
      <c r="J3758" s="570" t="s">
        <v>5368</v>
      </c>
      <c r="K3758" s="645">
        <f>IFERROR(VLOOKUP(J3758,REAJUSTE!A:Y,25,FALSE),"")</f>
        <v>1.012</v>
      </c>
    </row>
    <row r="3759" spans="1:11" ht="18" x14ac:dyDescent="0.25">
      <c r="A3759" s="1025">
        <v>2407975</v>
      </c>
      <c r="B3759" s="1026" t="s">
        <v>17599</v>
      </c>
      <c r="C3759" s="1025" t="s">
        <v>273</v>
      </c>
      <c r="D3759" s="577">
        <f t="shared" si="58"/>
        <v>360.36</v>
      </c>
      <c r="G3759" s="1027">
        <v>356.09</v>
      </c>
      <c r="J3759" s="570" t="s">
        <v>5368</v>
      </c>
      <c r="K3759" s="645">
        <f>IFERROR(VLOOKUP(J3759,REAJUSTE!A:Y,25,FALSE),"")</f>
        <v>1.012</v>
      </c>
    </row>
    <row r="3760" spans="1:11" x14ac:dyDescent="0.25">
      <c r="A3760" s="1025">
        <v>2419789</v>
      </c>
      <c r="B3760" s="1026" t="s">
        <v>9056</v>
      </c>
      <c r="C3760" s="1025" t="s">
        <v>273</v>
      </c>
      <c r="D3760" s="577">
        <f t="shared" si="58"/>
        <v>9.14</v>
      </c>
      <c r="G3760" s="1027">
        <v>9.0399999999999991</v>
      </c>
      <c r="J3760" s="570" t="s">
        <v>5368</v>
      </c>
      <c r="K3760" s="645">
        <f>IFERROR(VLOOKUP(J3760,REAJUSTE!A:Y,25,FALSE),"")</f>
        <v>1.012</v>
      </c>
    </row>
    <row r="3761" spans="1:11" ht="18" x14ac:dyDescent="0.25">
      <c r="A3761" s="1025">
        <v>2607183</v>
      </c>
      <c r="B3761" s="1026" t="s">
        <v>9057</v>
      </c>
      <c r="C3761" s="1025" t="s">
        <v>5022</v>
      </c>
      <c r="D3761" s="577">
        <f t="shared" si="58"/>
        <v>322.33</v>
      </c>
      <c r="G3761" s="1027">
        <v>318.51</v>
      </c>
      <c r="J3761" s="570" t="s">
        <v>5368</v>
      </c>
      <c r="K3761" s="645">
        <f>IFERROR(VLOOKUP(J3761,REAJUSTE!A:Y,25,FALSE),"")</f>
        <v>1.012</v>
      </c>
    </row>
    <row r="3762" spans="1:11" ht="18" x14ac:dyDescent="0.25">
      <c r="A3762" s="1025">
        <v>2607226</v>
      </c>
      <c r="B3762" s="1026" t="s">
        <v>9058</v>
      </c>
      <c r="C3762" s="1025" t="s">
        <v>5022</v>
      </c>
      <c r="D3762" s="577">
        <f t="shared" si="58"/>
        <v>352821.7</v>
      </c>
      <c r="G3762" s="1027">
        <v>348638.05</v>
      </c>
      <c r="J3762" s="570" t="s">
        <v>5368</v>
      </c>
      <c r="K3762" s="645">
        <f>IFERROR(VLOOKUP(J3762,REAJUSTE!A:Y,25,FALSE),"")</f>
        <v>1.012</v>
      </c>
    </row>
    <row r="3763" spans="1:11" ht="18" x14ac:dyDescent="0.25">
      <c r="A3763" s="1025">
        <v>2607209</v>
      </c>
      <c r="B3763" s="1026" t="s">
        <v>9059</v>
      </c>
      <c r="C3763" s="1025" t="s">
        <v>5022</v>
      </c>
      <c r="D3763" s="577">
        <f t="shared" si="58"/>
        <v>307212.58</v>
      </c>
      <c r="G3763" s="1027">
        <v>303569.75</v>
      </c>
      <c r="J3763" s="570" t="s">
        <v>5368</v>
      </c>
      <c r="K3763" s="645">
        <f>IFERROR(VLOOKUP(J3763,REAJUSTE!A:Y,25,FALSE),"")</f>
        <v>1.012</v>
      </c>
    </row>
    <row r="3764" spans="1:11" ht="18" x14ac:dyDescent="0.25">
      <c r="A3764" s="1025">
        <v>2607161</v>
      </c>
      <c r="B3764" s="1026" t="s">
        <v>9060</v>
      </c>
      <c r="C3764" s="1025" t="s">
        <v>5022</v>
      </c>
      <c r="D3764" s="577">
        <f t="shared" si="58"/>
        <v>423054.91</v>
      </c>
      <c r="G3764" s="1027">
        <v>418038.45</v>
      </c>
      <c r="J3764" s="570" t="s">
        <v>5368</v>
      </c>
      <c r="K3764" s="645">
        <f>IFERROR(VLOOKUP(J3764,REAJUSTE!A:Y,25,FALSE),"")</f>
        <v>1.012</v>
      </c>
    </row>
    <row r="3765" spans="1:11" ht="18" x14ac:dyDescent="0.25">
      <c r="A3765" s="1025">
        <v>2607148</v>
      </c>
      <c r="B3765" s="1026" t="s">
        <v>9061</v>
      </c>
      <c r="C3765" s="1025" t="s">
        <v>5022</v>
      </c>
      <c r="D3765" s="577">
        <f t="shared" si="58"/>
        <v>445969.47</v>
      </c>
      <c r="G3765" s="1027">
        <v>440681.3</v>
      </c>
      <c r="J3765" s="570" t="s">
        <v>5368</v>
      </c>
      <c r="K3765" s="645">
        <f>IFERROR(VLOOKUP(J3765,REAJUSTE!A:Y,25,FALSE),"")</f>
        <v>1.012</v>
      </c>
    </row>
    <row r="3766" spans="1:11" ht="18" x14ac:dyDescent="0.25">
      <c r="A3766" s="1025">
        <v>2607213</v>
      </c>
      <c r="B3766" s="1026" t="s">
        <v>9062</v>
      </c>
      <c r="C3766" s="1025" t="s">
        <v>5022</v>
      </c>
      <c r="D3766" s="577">
        <f t="shared" si="58"/>
        <v>388132.7</v>
      </c>
      <c r="G3766" s="1027">
        <v>383530.34</v>
      </c>
      <c r="J3766" s="570" t="s">
        <v>5368</v>
      </c>
      <c r="K3766" s="645">
        <f>IFERROR(VLOOKUP(J3766,REAJUSTE!A:Y,25,FALSE),"")</f>
        <v>1.012</v>
      </c>
    </row>
    <row r="3767" spans="1:11" ht="18" x14ac:dyDescent="0.25">
      <c r="A3767" s="1025">
        <v>2607165</v>
      </c>
      <c r="B3767" s="1026" t="s">
        <v>9063</v>
      </c>
      <c r="C3767" s="1025" t="s">
        <v>5022</v>
      </c>
      <c r="D3767" s="577">
        <f t="shared" si="58"/>
        <v>536874.75</v>
      </c>
      <c r="G3767" s="1027">
        <v>530508.65</v>
      </c>
      <c r="J3767" s="570" t="s">
        <v>5368</v>
      </c>
      <c r="K3767" s="645">
        <f>IFERROR(VLOOKUP(J3767,REAJUSTE!A:Y,25,FALSE),"")</f>
        <v>1.012</v>
      </c>
    </row>
    <row r="3768" spans="1:11" ht="18" x14ac:dyDescent="0.25">
      <c r="A3768" s="1025">
        <v>2607152</v>
      </c>
      <c r="B3768" s="1026" t="s">
        <v>9064</v>
      </c>
      <c r="C3768" s="1025" t="s">
        <v>5022</v>
      </c>
      <c r="D3768" s="577">
        <f t="shared" si="58"/>
        <v>532494.31999999995</v>
      </c>
      <c r="G3768" s="1027">
        <v>526180.16</v>
      </c>
      <c r="J3768" s="570" t="s">
        <v>5368</v>
      </c>
      <c r="K3768" s="645">
        <f>IFERROR(VLOOKUP(J3768,REAJUSTE!A:Y,25,FALSE),"")</f>
        <v>1.012</v>
      </c>
    </row>
    <row r="3769" spans="1:11" ht="18" x14ac:dyDescent="0.25">
      <c r="A3769" s="1025">
        <v>2607217</v>
      </c>
      <c r="B3769" s="1026" t="s">
        <v>9065</v>
      </c>
      <c r="C3769" s="1025" t="s">
        <v>5022</v>
      </c>
      <c r="D3769" s="577">
        <f t="shared" si="58"/>
        <v>462278.93</v>
      </c>
      <c r="G3769" s="1027">
        <v>456797.37</v>
      </c>
      <c r="J3769" s="570" t="s">
        <v>5368</v>
      </c>
      <c r="K3769" s="645">
        <f>IFERROR(VLOOKUP(J3769,REAJUSTE!A:Y,25,FALSE),"")</f>
        <v>1.012</v>
      </c>
    </row>
    <row r="3770" spans="1:11" ht="18" x14ac:dyDescent="0.25">
      <c r="A3770" s="1025">
        <v>2607169</v>
      </c>
      <c r="B3770" s="1026" t="s">
        <v>9066</v>
      </c>
      <c r="C3770" s="1025" t="s">
        <v>5022</v>
      </c>
      <c r="D3770" s="577">
        <f t="shared" si="58"/>
        <v>639256.49</v>
      </c>
      <c r="G3770" s="1027">
        <v>631676.38</v>
      </c>
      <c r="J3770" s="570" t="s">
        <v>5368</v>
      </c>
      <c r="K3770" s="645">
        <f>IFERROR(VLOOKUP(J3770,REAJUSTE!A:Y,25,FALSE),"")</f>
        <v>1.012</v>
      </c>
    </row>
    <row r="3771" spans="1:11" ht="18" x14ac:dyDescent="0.25">
      <c r="A3771" s="1025">
        <v>2607156</v>
      </c>
      <c r="B3771" s="1026" t="s">
        <v>9067</v>
      </c>
      <c r="C3771" s="1025" t="s">
        <v>5022</v>
      </c>
      <c r="D3771" s="577">
        <f t="shared" si="58"/>
        <v>469371.9</v>
      </c>
      <c r="G3771" s="1027">
        <v>463806.23</v>
      </c>
      <c r="J3771" s="570" t="s">
        <v>5368</v>
      </c>
      <c r="K3771" s="645">
        <f>IFERROR(VLOOKUP(J3771,REAJUSTE!A:Y,25,FALSE),"")</f>
        <v>1.012</v>
      </c>
    </row>
    <row r="3772" spans="1:11" ht="18" x14ac:dyDescent="0.25">
      <c r="A3772" s="1025">
        <v>2607221</v>
      </c>
      <c r="B3772" s="1026" t="s">
        <v>9068</v>
      </c>
      <c r="C3772" s="1025" t="s">
        <v>5022</v>
      </c>
      <c r="D3772" s="577">
        <f t="shared" si="58"/>
        <v>408409.77</v>
      </c>
      <c r="G3772" s="1027">
        <v>403566.97</v>
      </c>
      <c r="J3772" s="570" t="s">
        <v>5368</v>
      </c>
      <c r="K3772" s="645">
        <f>IFERROR(VLOOKUP(J3772,REAJUSTE!A:Y,25,FALSE),"")</f>
        <v>1.012</v>
      </c>
    </row>
    <row r="3773" spans="1:11" ht="18" x14ac:dyDescent="0.25">
      <c r="A3773" s="1025">
        <v>2607173</v>
      </c>
      <c r="B3773" s="1026" t="s">
        <v>9069</v>
      </c>
      <c r="C3773" s="1025" t="s">
        <v>5022</v>
      </c>
      <c r="D3773" s="577">
        <f t="shared" si="58"/>
        <v>564875.5</v>
      </c>
      <c r="G3773" s="1027">
        <v>558177.38</v>
      </c>
      <c r="J3773" s="570" t="s">
        <v>5368</v>
      </c>
      <c r="K3773" s="645">
        <f>IFERROR(VLOOKUP(J3773,REAJUSTE!A:Y,25,FALSE),"")</f>
        <v>1.012</v>
      </c>
    </row>
    <row r="3774" spans="1:11" ht="18" x14ac:dyDescent="0.25">
      <c r="A3774" s="1025">
        <v>2607227</v>
      </c>
      <c r="B3774" s="1026" t="s">
        <v>9070</v>
      </c>
      <c r="C3774" s="1025" t="s">
        <v>5022</v>
      </c>
      <c r="D3774" s="577">
        <f t="shared" si="58"/>
        <v>387896.38</v>
      </c>
      <c r="G3774" s="1027">
        <v>383296.82</v>
      </c>
      <c r="J3774" s="570" t="s">
        <v>5368</v>
      </c>
      <c r="K3774" s="645">
        <f>IFERROR(VLOOKUP(J3774,REAJUSTE!A:Y,25,FALSE),"")</f>
        <v>1.012</v>
      </c>
    </row>
    <row r="3775" spans="1:11" ht="18" x14ac:dyDescent="0.25">
      <c r="A3775" s="1025">
        <v>2607210</v>
      </c>
      <c r="B3775" s="1026" t="s">
        <v>9071</v>
      </c>
      <c r="C3775" s="1025" t="s">
        <v>5022</v>
      </c>
      <c r="D3775" s="577">
        <f t="shared" si="58"/>
        <v>337691.28</v>
      </c>
      <c r="G3775" s="1027">
        <v>333687.03999999998</v>
      </c>
      <c r="J3775" s="570" t="s">
        <v>5368</v>
      </c>
      <c r="K3775" s="645">
        <f>IFERROR(VLOOKUP(J3775,REAJUSTE!A:Y,25,FALSE),"")</f>
        <v>1.012</v>
      </c>
    </row>
    <row r="3776" spans="1:11" ht="18" x14ac:dyDescent="0.25">
      <c r="A3776" s="1025">
        <v>2607162</v>
      </c>
      <c r="B3776" s="1026" t="s">
        <v>9072</v>
      </c>
      <c r="C3776" s="1025" t="s">
        <v>5022</v>
      </c>
      <c r="D3776" s="577">
        <f t="shared" si="58"/>
        <v>465239.06</v>
      </c>
      <c r="G3776" s="1027">
        <v>459722.4</v>
      </c>
      <c r="J3776" s="570" t="s">
        <v>5368</v>
      </c>
      <c r="K3776" s="645">
        <f>IFERROR(VLOOKUP(J3776,REAJUSTE!A:Y,25,FALSE),"")</f>
        <v>1.012</v>
      </c>
    </row>
    <row r="3777" spans="1:11" ht="18" x14ac:dyDescent="0.25">
      <c r="A3777" s="1025">
        <v>2607149</v>
      </c>
      <c r="B3777" s="1026" t="s">
        <v>9073</v>
      </c>
      <c r="C3777" s="1025" t="s">
        <v>5022</v>
      </c>
      <c r="D3777" s="577">
        <f t="shared" si="58"/>
        <v>490395.79</v>
      </c>
      <c r="G3777" s="1027">
        <v>484580.83</v>
      </c>
      <c r="J3777" s="570" t="s">
        <v>5368</v>
      </c>
      <c r="K3777" s="645">
        <f>IFERROR(VLOOKUP(J3777,REAJUSTE!A:Y,25,FALSE),"")</f>
        <v>1.012</v>
      </c>
    </row>
    <row r="3778" spans="1:11" ht="18" x14ac:dyDescent="0.25">
      <c r="A3778" s="1025">
        <v>2607214</v>
      </c>
      <c r="B3778" s="1026" t="s">
        <v>9074</v>
      </c>
      <c r="C3778" s="1025" t="s">
        <v>5022</v>
      </c>
      <c r="D3778" s="577">
        <f t="shared" si="58"/>
        <v>426730.96</v>
      </c>
      <c r="G3778" s="1027">
        <v>421670.91</v>
      </c>
      <c r="J3778" s="570" t="s">
        <v>5368</v>
      </c>
      <c r="K3778" s="645">
        <f>IFERROR(VLOOKUP(J3778,REAJUSTE!A:Y,25,FALSE),"")</f>
        <v>1.012</v>
      </c>
    </row>
    <row r="3779" spans="1:11" ht="18" x14ac:dyDescent="0.25">
      <c r="A3779" s="1025">
        <v>2607166</v>
      </c>
      <c r="B3779" s="1026" t="s">
        <v>9075</v>
      </c>
      <c r="C3779" s="1025" t="s">
        <v>5022</v>
      </c>
      <c r="D3779" s="577">
        <f t="shared" si="58"/>
        <v>590327.65</v>
      </c>
      <c r="G3779" s="1027">
        <v>583327.72</v>
      </c>
      <c r="J3779" s="570" t="s">
        <v>5368</v>
      </c>
      <c r="K3779" s="645">
        <f>IFERROR(VLOOKUP(J3779,REAJUSTE!A:Y,25,FALSE),"")</f>
        <v>1.012</v>
      </c>
    </row>
    <row r="3780" spans="1:11" ht="18" x14ac:dyDescent="0.25">
      <c r="A3780" s="1025">
        <v>2607153</v>
      </c>
      <c r="B3780" s="1026" t="s">
        <v>9076</v>
      </c>
      <c r="C3780" s="1025" t="s">
        <v>5022</v>
      </c>
      <c r="D3780" s="577">
        <f t="shared" si="58"/>
        <v>585370.53</v>
      </c>
      <c r="G3780" s="1027">
        <v>578429.38</v>
      </c>
      <c r="J3780" s="570" t="s">
        <v>5368</v>
      </c>
      <c r="K3780" s="645">
        <f>IFERROR(VLOOKUP(J3780,REAJUSTE!A:Y,25,FALSE),"")</f>
        <v>1.012</v>
      </c>
    </row>
    <row r="3781" spans="1:11" ht="18" x14ac:dyDescent="0.25">
      <c r="A3781" s="1025">
        <v>2607218</v>
      </c>
      <c r="B3781" s="1026" t="s">
        <v>9077</v>
      </c>
      <c r="C3781" s="1025" t="s">
        <v>5022</v>
      </c>
      <c r="D3781" s="577">
        <f t="shared" si="58"/>
        <v>510041.14</v>
      </c>
      <c r="G3781" s="1027">
        <v>503993.23</v>
      </c>
      <c r="J3781" s="570" t="s">
        <v>5368</v>
      </c>
      <c r="K3781" s="645">
        <f>IFERROR(VLOOKUP(J3781,REAJUSTE!A:Y,25,FALSE),"")</f>
        <v>1.012</v>
      </c>
    </row>
    <row r="3782" spans="1:11" ht="18" x14ac:dyDescent="0.25">
      <c r="A3782" s="1025">
        <v>2607170</v>
      </c>
      <c r="B3782" s="1026" t="s">
        <v>9078</v>
      </c>
      <c r="C3782" s="1025" t="s">
        <v>5022</v>
      </c>
      <c r="D3782" s="577">
        <f t="shared" si="58"/>
        <v>702979.28</v>
      </c>
      <c r="G3782" s="1027">
        <v>694643.56</v>
      </c>
      <c r="J3782" s="570" t="s">
        <v>5368</v>
      </c>
      <c r="K3782" s="645">
        <f>IFERROR(VLOOKUP(J3782,REAJUSTE!A:Y,25,FALSE),"")</f>
        <v>1.012</v>
      </c>
    </row>
    <row r="3783" spans="1:11" ht="18" x14ac:dyDescent="0.25">
      <c r="A3783" s="1025">
        <v>2607157</v>
      </c>
      <c r="B3783" s="1026" t="s">
        <v>9079</v>
      </c>
      <c r="C3783" s="1025" t="s">
        <v>5022</v>
      </c>
      <c r="D3783" s="577">
        <f t="shared" si="58"/>
        <v>517891.51</v>
      </c>
      <c r="G3783" s="1027">
        <v>511750.51</v>
      </c>
      <c r="J3783" s="570" t="s">
        <v>5368</v>
      </c>
      <c r="K3783" s="645">
        <f>IFERROR(VLOOKUP(J3783,REAJUSTE!A:Y,25,FALSE),"")</f>
        <v>1.012</v>
      </c>
    </row>
    <row r="3784" spans="1:11" ht="18" x14ac:dyDescent="0.25">
      <c r="A3784" s="1025">
        <v>2607222</v>
      </c>
      <c r="B3784" s="1026" t="s">
        <v>9080</v>
      </c>
      <c r="C3784" s="1025" t="s">
        <v>5022</v>
      </c>
      <c r="D3784" s="577">
        <f t="shared" si="58"/>
        <v>449042.92</v>
      </c>
      <c r="G3784" s="1027">
        <v>443718.31</v>
      </c>
      <c r="J3784" s="570" t="s">
        <v>5368</v>
      </c>
      <c r="K3784" s="645">
        <f>IFERROR(VLOOKUP(J3784,REAJUSTE!A:Y,25,FALSE),"")</f>
        <v>1.012</v>
      </c>
    </row>
    <row r="3785" spans="1:11" ht="18" x14ac:dyDescent="0.25">
      <c r="A3785" s="1025">
        <v>2607174</v>
      </c>
      <c r="B3785" s="1026" t="s">
        <v>9081</v>
      </c>
      <c r="C3785" s="1025" t="s">
        <v>5022</v>
      </c>
      <c r="D3785" s="577">
        <f t="shared" si="58"/>
        <v>621143.18999999994</v>
      </c>
      <c r="G3785" s="1027">
        <v>613777.86</v>
      </c>
      <c r="J3785" s="570" t="s">
        <v>5368</v>
      </c>
      <c r="K3785" s="645">
        <f>IFERROR(VLOOKUP(J3785,REAJUSTE!A:Y,25,FALSE),"")</f>
        <v>1.012</v>
      </c>
    </row>
    <row r="3786" spans="1:11" ht="18" x14ac:dyDescent="0.25">
      <c r="A3786" s="1025">
        <v>2607228</v>
      </c>
      <c r="B3786" s="1026" t="s">
        <v>9082</v>
      </c>
      <c r="C3786" s="1025" t="s">
        <v>5022</v>
      </c>
      <c r="D3786" s="577">
        <f t="shared" ref="D3786:D3849" si="59">TRUNC(G3786*K3786,2)</f>
        <v>426450.42</v>
      </c>
      <c r="G3786" s="1027">
        <v>421393.7</v>
      </c>
      <c r="J3786" s="570" t="s">
        <v>5368</v>
      </c>
      <c r="K3786" s="645">
        <f>IFERROR(VLOOKUP(J3786,REAJUSTE!A:Y,25,FALSE),"")</f>
        <v>1.012</v>
      </c>
    </row>
    <row r="3787" spans="1:11" ht="18" x14ac:dyDescent="0.25">
      <c r="A3787" s="1025">
        <v>2607211</v>
      </c>
      <c r="B3787" s="1026" t="s">
        <v>9083</v>
      </c>
      <c r="C3787" s="1025" t="s">
        <v>5022</v>
      </c>
      <c r="D3787" s="577">
        <f t="shared" si="59"/>
        <v>371196.65</v>
      </c>
      <c r="G3787" s="1027">
        <v>366795.11</v>
      </c>
      <c r="J3787" s="570" t="s">
        <v>5368</v>
      </c>
      <c r="K3787" s="645">
        <f>IFERROR(VLOOKUP(J3787,REAJUSTE!A:Y,25,FALSE),"")</f>
        <v>1.012</v>
      </c>
    </row>
    <row r="3788" spans="1:11" ht="18" x14ac:dyDescent="0.25">
      <c r="A3788" s="1025">
        <v>2607163</v>
      </c>
      <c r="B3788" s="1026" t="s">
        <v>9084</v>
      </c>
      <c r="C3788" s="1025" t="s">
        <v>5022</v>
      </c>
      <c r="D3788" s="577">
        <f t="shared" si="59"/>
        <v>513330.17</v>
      </c>
      <c r="G3788" s="1027">
        <v>507243.26</v>
      </c>
      <c r="J3788" s="570" t="s">
        <v>5368</v>
      </c>
      <c r="K3788" s="645">
        <f>IFERROR(VLOOKUP(J3788,REAJUSTE!A:Y,25,FALSE),"")</f>
        <v>1.012</v>
      </c>
    </row>
    <row r="3789" spans="1:11" ht="18" x14ac:dyDescent="0.25">
      <c r="A3789" s="1025">
        <v>2607150</v>
      </c>
      <c r="B3789" s="1026" t="s">
        <v>9085</v>
      </c>
      <c r="C3789" s="1025" t="s">
        <v>5022</v>
      </c>
      <c r="D3789" s="577">
        <f t="shared" si="59"/>
        <v>541031.24</v>
      </c>
      <c r="G3789" s="1027">
        <v>534615.85</v>
      </c>
      <c r="J3789" s="570" t="s">
        <v>5368</v>
      </c>
      <c r="K3789" s="645">
        <f>IFERROR(VLOOKUP(J3789,REAJUSTE!A:Y,25,FALSE),"")</f>
        <v>1.012</v>
      </c>
    </row>
    <row r="3790" spans="1:11" ht="18" x14ac:dyDescent="0.25">
      <c r="A3790" s="1025">
        <v>2607215</v>
      </c>
      <c r="B3790" s="1026" t="s">
        <v>9086</v>
      </c>
      <c r="C3790" s="1025" t="s">
        <v>5022</v>
      </c>
      <c r="D3790" s="577">
        <f t="shared" si="59"/>
        <v>469162.61</v>
      </c>
      <c r="G3790" s="1027">
        <v>463599.42</v>
      </c>
      <c r="J3790" s="570" t="s">
        <v>5368</v>
      </c>
      <c r="K3790" s="645">
        <f>IFERROR(VLOOKUP(J3790,REAJUSTE!A:Y,25,FALSE),"")</f>
        <v>1.012</v>
      </c>
    </row>
    <row r="3791" spans="1:11" ht="18" x14ac:dyDescent="0.25">
      <c r="A3791" s="1025">
        <v>2607167</v>
      </c>
      <c r="B3791" s="1026" t="s">
        <v>9087</v>
      </c>
      <c r="C3791" s="1025" t="s">
        <v>5022</v>
      </c>
      <c r="D3791" s="577">
        <f t="shared" si="59"/>
        <v>649068.52</v>
      </c>
      <c r="G3791" s="1027">
        <v>641372.06000000006</v>
      </c>
      <c r="J3791" s="570" t="s">
        <v>5368</v>
      </c>
      <c r="K3791" s="645">
        <f>IFERROR(VLOOKUP(J3791,REAJUSTE!A:Y,25,FALSE),"")</f>
        <v>1.012</v>
      </c>
    </row>
    <row r="3792" spans="1:11" ht="18" x14ac:dyDescent="0.25">
      <c r="A3792" s="1025">
        <v>2607154</v>
      </c>
      <c r="B3792" s="1026" t="s">
        <v>9088</v>
      </c>
      <c r="C3792" s="1025" t="s">
        <v>5022</v>
      </c>
      <c r="D3792" s="577">
        <f t="shared" si="59"/>
        <v>643504.94999999995</v>
      </c>
      <c r="G3792" s="1027">
        <v>635874.46</v>
      </c>
      <c r="J3792" s="570" t="s">
        <v>5368</v>
      </c>
      <c r="K3792" s="645">
        <f>IFERROR(VLOOKUP(J3792,REAJUSTE!A:Y,25,FALSE),"")</f>
        <v>1.012</v>
      </c>
    </row>
    <row r="3793" spans="1:11" ht="18" x14ac:dyDescent="0.25">
      <c r="A3793" s="1025">
        <v>2607219</v>
      </c>
      <c r="B3793" s="1026" t="s">
        <v>9089</v>
      </c>
      <c r="C3793" s="1025" t="s">
        <v>5022</v>
      </c>
      <c r="D3793" s="577">
        <f t="shared" si="59"/>
        <v>560642.57999999996</v>
      </c>
      <c r="G3793" s="1027">
        <v>553994.65</v>
      </c>
      <c r="J3793" s="570" t="s">
        <v>5368</v>
      </c>
      <c r="K3793" s="645">
        <f>IFERROR(VLOOKUP(J3793,REAJUSTE!A:Y,25,FALSE),"")</f>
        <v>1.012</v>
      </c>
    </row>
    <row r="3794" spans="1:11" ht="18" x14ac:dyDescent="0.25">
      <c r="A3794" s="1025">
        <v>2607171</v>
      </c>
      <c r="B3794" s="1026" t="s">
        <v>9090</v>
      </c>
      <c r="C3794" s="1025" t="s">
        <v>5022</v>
      </c>
      <c r="D3794" s="577">
        <f t="shared" si="59"/>
        <v>778861.3</v>
      </c>
      <c r="G3794" s="1027">
        <v>769625.8</v>
      </c>
      <c r="J3794" s="570" t="s">
        <v>5368</v>
      </c>
      <c r="K3794" s="645">
        <f>IFERROR(VLOOKUP(J3794,REAJUSTE!A:Y,25,FALSE),"")</f>
        <v>1.012</v>
      </c>
    </row>
    <row r="3795" spans="1:11" ht="18" x14ac:dyDescent="0.25">
      <c r="A3795" s="1025">
        <v>2607158</v>
      </c>
      <c r="B3795" s="1026" t="s">
        <v>9091</v>
      </c>
      <c r="C3795" s="1025" t="s">
        <v>5022</v>
      </c>
      <c r="D3795" s="577">
        <f t="shared" si="59"/>
        <v>569316.91</v>
      </c>
      <c r="G3795" s="1027">
        <v>562566.12</v>
      </c>
      <c r="J3795" s="570" t="s">
        <v>5368</v>
      </c>
      <c r="K3795" s="645">
        <f>IFERROR(VLOOKUP(J3795,REAJUSTE!A:Y,25,FALSE),"")</f>
        <v>1.012</v>
      </c>
    </row>
    <row r="3796" spans="1:11" ht="18" x14ac:dyDescent="0.25">
      <c r="A3796" s="1025">
        <v>2607223</v>
      </c>
      <c r="B3796" s="1026" t="s">
        <v>9092</v>
      </c>
      <c r="C3796" s="1025" t="s">
        <v>5022</v>
      </c>
      <c r="D3796" s="577">
        <f t="shared" si="59"/>
        <v>493711.63</v>
      </c>
      <c r="G3796" s="1027">
        <v>487857.35</v>
      </c>
      <c r="J3796" s="570" t="s">
        <v>5368</v>
      </c>
      <c r="K3796" s="645">
        <f>IFERROR(VLOOKUP(J3796,REAJUSTE!A:Y,25,FALSE),"")</f>
        <v>1.012</v>
      </c>
    </row>
    <row r="3797" spans="1:11" ht="18" x14ac:dyDescent="0.25">
      <c r="A3797" s="1025">
        <v>2607175</v>
      </c>
      <c r="B3797" s="1026" t="s">
        <v>9093</v>
      </c>
      <c r="C3797" s="1025" t="s">
        <v>5022</v>
      </c>
      <c r="D3797" s="577">
        <f t="shared" si="59"/>
        <v>682977.91</v>
      </c>
      <c r="G3797" s="1027">
        <v>674879.36</v>
      </c>
      <c r="J3797" s="570" t="s">
        <v>5368</v>
      </c>
      <c r="K3797" s="645">
        <f>IFERROR(VLOOKUP(J3797,REAJUSTE!A:Y,25,FALSE),"")</f>
        <v>1.012</v>
      </c>
    </row>
    <row r="3798" spans="1:11" ht="18" x14ac:dyDescent="0.25">
      <c r="A3798" s="1025">
        <v>2607151</v>
      </c>
      <c r="B3798" s="1026" t="s">
        <v>9094</v>
      </c>
      <c r="C3798" s="1025" t="s">
        <v>5022</v>
      </c>
      <c r="D3798" s="577">
        <f t="shared" si="59"/>
        <v>648679.54</v>
      </c>
      <c r="G3798" s="1027">
        <v>640987.68999999994</v>
      </c>
      <c r="J3798" s="570" t="s">
        <v>5368</v>
      </c>
      <c r="K3798" s="645">
        <f>IFERROR(VLOOKUP(J3798,REAJUSTE!A:Y,25,FALSE),"")</f>
        <v>1.012</v>
      </c>
    </row>
    <row r="3799" spans="1:11" ht="18" x14ac:dyDescent="0.25">
      <c r="A3799" s="1025">
        <v>2607216</v>
      </c>
      <c r="B3799" s="1026" t="s">
        <v>9095</v>
      </c>
      <c r="C3799" s="1025" t="s">
        <v>5022</v>
      </c>
      <c r="D3799" s="577">
        <f t="shared" si="59"/>
        <v>564456.91</v>
      </c>
      <c r="G3799" s="1027">
        <v>557763.75</v>
      </c>
      <c r="J3799" s="570" t="s">
        <v>5368</v>
      </c>
      <c r="K3799" s="645">
        <f>IFERROR(VLOOKUP(J3799,REAJUSTE!A:Y,25,FALSE),"")</f>
        <v>1.012</v>
      </c>
    </row>
    <row r="3800" spans="1:11" ht="18" x14ac:dyDescent="0.25">
      <c r="A3800" s="1025">
        <v>2607168</v>
      </c>
      <c r="B3800" s="1026" t="s">
        <v>9096</v>
      </c>
      <c r="C3800" s="1025" t="s">
        <v>5022</v>
      </c>
      <c r="D3800" s="577">
        <f t="shared" si="59"/>
        <v>784605.8</v>
      </c>
      <c r="G3800" s="1027">
        <v>775302.18</v>
      </c>
      <c r="J3800" s="570" t="s">
        <v>5368</v>
      </c>
      <c r="K3800" s="645">
        <f>IFERROR(VLOOKUP(J3800,REAJUSTE!A:Y,25,FALSE),"")</f>
        <v>1.012</v>
      </c>
    </row>
    <row r="3801" spans="1:11" ht="18" x14ac:dyDescent="0.25">
      <c r="A3801" s="1025">
        <v>2607155</v>
      </c>
      <c r="B3801" s="1026" t="s">
        <v>9097</v>
      </c>
      <c r="C3801" s="1025" t="s">
        <v>5022</v>
      </c>
      <c r="D3801" s="577">
        <f t="shared" si="59"/>
        <v>777486.11</v>
      </c>
      <c r="G3801" s="1027">
        <v>768266.91</v>
      </c>
      <c r="J3801" s="570" t="s">
        <v>5368</v>
      </c>
      <c r="K3801" s="645">
        <f>IFERROR(VLOOKUP(J3801,REAJUSTE!A:Y,25,FALSE),"")</f>
        <v>1.012</v>
      </c>
    </row>
    <row r="3802" spans="1:11" ht="18" x14ac:dyDescent="0.25">
      <c r="A3802" s="1025">
        <v>2607220</v>
      </c>
      <c r="B3802" s="1026" t="s">
        <v>9098</v>
      </c>
      <c r="C3802" s="1025" t="s">
        <v>5022</v>
      </c>
      <c r="D3802" s="577">
        <f t="shared" si="59"/>
        <v>672201.11</v>
      </c>
      <c r="G3802" s="1027">
        <v>664230.35</v>
      </c>
      <c r="J3802" s="570" t="s">
        <v>5368</v>
      </c>
      <c r="K3802" s="645">
        <f>IFERROR(VLOOKUP(J3802,REAJUSTE!A:Y,25,FALSE),"")</f>
        <v>1.012</v>
      </c>
    </row>
    <row r="3803" spans="1:11" ht="18" x14ac:dyDescent="0.25">
      <c r="A3803" s="1025">
        <v>2607172</v>
      </c>
      <c r="B3803" s="1026" t="s">
        <v>9099</v>
      </c>
      <c r="C3803" s="1025" t="s">
        <v>5022</v>
      </c>
      <c r="D3803" s="577">
        <f t="shared" si="59"/>
        <v>933438.87</v>
      </c>
      <c r="G3803" s="1027">
        <v>922370.43</v>
      </c>
      <c r="J3803" s="570" t="s">
        <v>5368</v>
      </c>
      <c r="K3803" s="645">
        <f>IFERROR(VLOOKUP(J3803,REAJUSTE!A:Y,25,FALSE),"")</f>
        <v>1.012</v>
      </c>
    </row>
    <row r="3804" spans="1:11" ht="18" x14ac:dyDescent="0.25">
      <c r="A3804" s="1025">
        <v>2607159</v>
      </c>
      <c r="B3804" s="1026" t="s">
        <v>9100</v>
      </c>
      <c r="C3804" s="1025" t="s">
        <v>5022</v>
      </c>
      <c r="D3804" s="577">
        <f t="shared" si="59"/>
        <v>682764.92</v>
      </c>
      <c r="G3804" s="1027">
        <v>674668.9</v>
      </c>
      <c r="J3804" s="570" t="s">
        <v>5368</v>
      </c>
      <c r="K3804" s="645">
        <f>IFERROR(VLOOKUP(J3804,REAJUSTE!A:Y,25,FALSE),"")</f>
        <v>1.012</v>
      </c>
    </row>
    <row r="3805" spans="1:11" ht="18" x14ac:dyDescent="0.25">
      <c r="A3805" s="1025">
        <v>2607224</v>
      </c>
      <c r="B3805" s="1026" t="s">
        <v>9101</v>
      </c>
      <c r="C3805" s="1025" t="s">
        <v>5022</v>
      </c>
      <c r="D3805" s="577">
        <f t="shared" si="59"/>
        <v>593939.32999999996</v>
      </c>
      <c r="G3805" s="1027">
        <v>586896.57999999996</v>
      </c>
      <c r="J3805" s="570" t="s">
        <v>5368</v>
      </c>
      <c r="K3805" s="645">
        <f>IFERROR(VLOOKUP(J3805,REAJUSTE!A:Y,25,FALSE),"")</f>
        <v>1.012</v>
      </c>
    </row>
    <row r="3806" spans="1:11" ht="18" x14ac:dyDescent="0.25">
      <c r="A3806" s="1025">
        <v>2607176</v>
      </c>
      <c r="B3806" s="1026" t="s">
        <v>9102</v>
      </c>
      <c r="C3806" s="1025" t="s">
        <v>5022</v>
      </c>
      <c r="D3806" s="577">
        <f t="shared" si="59"/>
        <v>825344.81</v>
      </c>
      <c r="G3806" s="1027">
        <v>815558.12</v>
      </c>
      <c r="J3806" s="570" t="s">
        <v>5368</v>
      </c>
      <c r="K3806" s="645">
        <f>IFERROR(VLOOKUP(J3806,REAJUSTE!A:Y,25,FALSE),"")</f>
        <v>1.012</v>
      </c>
    </row>
    <row r="3807" spans="1:11" ht="18" x14ac:dyDescent="0.25">
      <c r="A3807" s="1025">
        <v>2607225</v>
      </c>
      <c r="B3807" s="1026" t="s">
        <v>9103</v>
      </c>
      <c r="C3807" s="1025" t="s">
        <v>5022</v>
      </c>
      <c r="D3807" s="577">
        <f t="shared" si="59"/>
        <v>320910.59000000003</v>
      </c>
      <c r="G3807" s="1027">
        <v>317105.33</v>
      </c>
      <c r="J3807" s="570" t="s">
        <v>5368</v>
      </c>
      <c r="K3807" s="645">
        <f>IFERROR(VLOOKUP(J3807,REAJUSTE!A:Y,25,FALSE),"")</f>
        <v>1.012</v>
      </c>
    </row>
    <row r="3808" spans="1:11" ht="18" x14ac:dyDescent="0.25">
      <c r="A3808" s="1025">
        <v>2607208</v>
      </c>
      <c r="B3808" s="1026" t="s">
        <v>9104</v>
      </c>
      <c r="C3808" s="1025" t="s">
        <v>5022</v>
      </c>
      <c r="D3808" s="577">
        <f t="shared" si="59"/>
        <v>279486.15999999997</v>
      </c>
      <c r="G3808" s="1027">
        <v>276172.09999999998</v>
      </c>
      <c r="J3808" s="570" t="s">
        <v>5368</v>
      </c>
      <c r="K3808" s="645">
        <f>IFERROR(VLOOKUP(J3808,REAJUSTE!A:Y,25,FALSE),"")</f>
        <v>1.012</v>
      </c>
    </row>
    <row r="3809" spans="1:11" ht="18" x14ac:dyDescent="0.25">
      <c r="A3809" s="1025">
        <v>2607160</v>
      </c>
      <c r="B3809" s="1026" t="s">
        <v>9105</v>
      </c>
      <c r="C3809" s="1025" t="s">
        <v>5022</v>
      </c>
      <c r="D3809" s="577">
        <f t="shared" si="59"/>
        <v>384664.78</v>
      </c>
      <c r="G3809" s="1027">
        <v>380103.54</v>
      </c>
      <c r="J3809" s="570" t="s">
        <v>5368</v>
      </c>
      <c r="K3809" s="645">
        <f>IFERROR(VLOOKUP(J3809,REAJUSTE!A:Y,25,FALSE),"")</f>
        <v>1.012</v>
      </c>
    </row>
    <row r="3810" spans="1:11" ht="18" x14ac:dyDescent="0.25">
      <c r="A3810" s="1025">
        <v>2607229</v>
      </c>
      <c r="B3810" s="1026" t="s">
        <v>9106</v>
      </c>
      <c r="C3810" s="1025" t="s">
        <v>5022</v>
      </c>
      <c r="D3810" s="577">
        <f t="shared" si="59"/>
        <v>405521.3</v>
      </c>
      <c r="G3810" s="1027">
        <v>400712.75</v>
      </c>
      <c r="J3810" s="570" t="s">
        <v>5368</v>
      </c>
      <c r="K3810" s="645">
        <f>IFERROR(VLOOKUP(J3810,REAJUSTE!A:Y,25,FALSE),"")</f>
        <v>1.012</v>
      </c>
    </row>
    <row r="3811" spans="1:11" ht="18" x14ac:dyDescent="0.25">
      <c r="A3811" s="1025">
        <v>2607212</v>
      </c>
      <c r="B3811" s="1026" t="s">
        <v>9107</v>
      </c>
      <c r="C3811" s="1025" t="s">
        <v>5022</v>
      </c>
      <c r="D3811" s="577">
        <f t="shared" si="59"/>
        <v>353019.65</v>
      </c>
      <c r="G3811" s="1027">
        <v>348833.65</v>
      </c>
      <c r="J3811" s="570" t="s">
        <v>5368</v>
      </c>
      <c r="K3811" s="645">
        <f>IFERROR(VLOOKUP(J3811,REAJUSTE!A:Y,25,FALSE),"")</f>
        <v>1.012</v>
      </c>
    </row>
    <row r="3812" spans="1:11" ht="18" x14ac:dyDescent="0.25">
      <c r="A3812" s="1025">
        <v>2607164</v>
      </c>
      <c r="B3812" s="1026" t="s">
        <v>9108</v>
      </c>
      <c r="C3812" s="1025" t="s">
        <v>5022</v>
      </c>
      <c r="D3812" s="577">
        <f t="shared" si="59"/>
        <v>486495.71</v>
      </c>
      <c r="G3812" s="1027">
        <v>480726.99</v>
      </c>
      <c r="J3812" s="570" t="s">
        <v>5368</v>
      </c>
      <c r="K3812" s="645">
        <f>IFERROR(VLOOKUP(J3812,REAJUSTE!A:Y,25,FALSE),"")</f>
        <v>1.012</v>
      </c>
    </row>
    <row r="3813" spans="1:11" ht="18" x14ac:dyDescent="0.25">
      <c r="A3813" s="1025">
        <v>2607207</v>
      </c>
      <c r="B3813" s="1026" t="s">
        <v>9109</v>
      </c>
      <c r="C3813" s="1025" t="s">
        <v>272</v>
      </c>
      <c r="D3813" s="577">
        <f t="shared" si="59"/>
        <v>175.56</v>
      </c>
      <c r="G3813" s="1027">
        <v>173.48</v>
      </c>
      <c r="J3813" s="570" t="s">
        <v>5368</v>
      </c>
      <c r="K3813" s="645">
        <f>IFERROR(VLOOKUP(J3813,REAJUSTE!A:Y,25,FALSE),"")</f>
        <v>1.012</v>
      </c>
    </row>
    <row r="3814" spans="1:11" ht="27" x14ac:dyDescent="0.25">
      <c r="A3814" s="1025">
        <v>2607206</v>
      </c>
      <c r="B3814" s="1026" t="s">
        <v>9110</v>
      </c>
      <c r="C3814" s="1025" t="s">
        <v>272</v>
      </c>
      <c r="D3814" s="577">
        <f t="shared" si="59"/>
        <v>170.95</v>
      </c>
      <c r="G3814" s="1027">
        <v>168.93</v>
      </c>
      <c r="J3814" s="570" t="s">
        <v>5368</v>
      </c>
      <c r="K3814" s="645">
        <f>IFERROR(VLOOKUP(J3814,REAJUSTE!A:Y,25,FALSE),"")</f>
        <v>1.012</v>
      </c>
    </row>
    <row r="3815" spans="1:11" ht="27" x14ac:dyDescent="0.25">
      <c r="A3815" s="1025">
        <v>2607344</v>
      </c>
      <c r="B3815" s="1026" t="s">
        <v>9111</v>
      </c>
      <c r="C3815" s="1025" t="s">
        <v>5022</v>
      </c>
      <c r="D3815" s="577">
        <f t="shared" si="59"/>
        <v>234.62</v>
      </c>
      <c r="G3815" s="1027">
        <v>231.84</v>
      </c>
      <c r="J3815" s="570" t="s">
        <v>5368</v>
      </c>
      <c r="K3815" s="645">
        <f>IFERROR(VLOOKUP(J3815,REAJUSTE!A:Y,25,FALSE),"")</f>
        <v>1.012</v>
      </c>
    </row>
    <row r="3816" spans="1:11" ht="27" x14ac:dyDescent="0.25">
      <c r="A3816" s="1025">
        <v>2607339</v>
      </c>
      <c r="B3816" s="1026" t="s">
        <v>9112</v>
      </c>
      <c r="C3816" s="1025" t="s">
        <v>5022</v>
      </c>
      <c r="D3816" s="577">
        <f t="shared" si="59"/>
        <v>161.19</v>
      </c>
      <c r="G3816" s="1027">
        <v>159.28</v>
      </c>
      <c r="J3816" s="570" t="s">
        <v>5368</v>
      </c>
      <c r="K3816" s="645">
        <f>IFERROR(VLOOKUP(J3816,REAJUSTE!A:Y,25,FALSE),"")</f>
        <v>1.012</v>
      </c>
    </row>
    <row r="3817" spans="1:11" ht="27" x14ac:dyDescent="0.25">
      <c r="A3817" s="1025">
        <v>2607349</v>
      </c>
      <c r="B3817" s="1026" t="s">
        <v>9113</v>
      </c>
      <c r="C3817" s="1025" t="s">
        <v>5022</v>
      </c>
      <c r="D3817" s="577">
        <f t="shared" si="59"/>
        <v>358.22</v>
      </c>
      <c r="G3817" s="1027">
        <v>353.98</v>
      </c>
      <c r="J3817" s="570" t="s">
        <v>5368</v>
      </c>
      <c r="K3817" s="645">
        <f>IFERROR(VLOOKUP(J3817,REAJUSTE!A:Y,25,FALSE),"")</f>
        <v>1.012</v>
      </c>
    </row>
    <row r="3818" spans="1:11" ht="27" x14ac:dyDescent="0.25">
      <c r="A3818" s="1025">
        <v>2607345</v>
      </c>
      <c r="B3818" s="1026" t="s">
        <v>9114</v>
      </c>
      <c r="C3818" s="1025" t="s">
        <v>5022</v>
      </c>
      <c r="D3818" s="577">
        <f t="shared" si="59"/>
        <v>267.72000000000003</v>
      </c>
      <c r="G3818" s="1027">
        <v>264.55</v>
      </c>
      <c r="J3818" s="570" t="s">
        <v>5368</v>
      </c>
      <c r="K3818" s="645">
        <f>IFERROR(VLOOKUP(J3818,REAJUSTE!A:Y,25,FALSE),"")</f>
        <v>1.012</v>
      </c>
    </row>
    <row r="3819" spans="1:11" ht="27" x14ac:dyDescent="0.25">
      <c r="A3819" s="1025">
        <v>2607340</v>
      </c>
      <c r="B3819" s="1026" t="s">
        <v>9115</v>
      </c>
      <c r="C3819" s="1025" t="s">
        <v>5022</v>
      </c>
      <c r="D3819" s="577">
        <f t="shared" si="59"/>
        <v>184.03</v>
      </c>
      <c r="G3819" s="1027">
        <v>181.85</v>
      </c>
      <c r="J3819" s="570" t="s">
        <v>5368</v>
      </c>
      <c r="K3819" s="645">
        <f>IFERROR(VLOOKUP(J3819,REAJUSTE!A:Y,25,FALSE),"")</f>
        <v>1.012</v>
      </c>
    </row>
    <row r="3820" spans="1:11" ht="27" x14ac:dyDescent="0.25">
      <c r="A3820" s="1025">
        <v>2607350</v>
      </c>
      <c r="B3820" s="1026" t="s">
        <v>9116</v>
      </c>
      <c r="C3820" s="1025" t="s">
        <v>5022</v>
      </c>
      <c r="D3820" s="577">
        <f t="shared" si="59"/>
        <v>409.18</v>
      </c>
      <c r="G3820" s="1027">
        <v>404.33</v>
      </c>
      <c r="J3820" s="570" t="s">
        <v>5368</v>
      </c>
      <c r="K3820" s="645">
        <f>IFERROR(VLOOKUP(J3820,REAJUSTE!A:Y,25,FALSE),"")</f>
        <v>1.012</v>
      </c>
    </row>
    <row r="3821" spans="1:11" ht="27" x14ac:dyDescent="0.25">
      <c r="A3821" s="1025">
        <v>2607346</v>
      </c>
      <c r="B3821" s="1026" t="s">
        <v>9117</v>
      </c>
      <c r="C3821" s="1025" t="s">
        <v>5022</v>
      </c>
      <c r="D3821" s="577">
        <f t="shared" si="59"/>
        <v>310.95</v>
      </c>
      <c r="G3821" s="1027">
        <v>307.27</v>
      </c>
      <c r="J3821" s="570" t="s">
        <v>5368</v>
      </c>
      <c r="K3821" s="645">
        <f>IFERROR(VLOOKUP(J3821,REAJUSTE!A:Y,25,FALSE),"")</f>
        <v>1.012</v>
      </c>
    </row>
    <row r="3822" spans="1:11" ht="27" x14ac:dyDescent="0.25">
      <c r="A3822" s="1025">
        <v>2607341</v>
      </c>
      <c r="B3822" s="1026" t="s">
        <v>9118</v>
      </c>
      <c r="C3822" s="1025" t="s">
        <v>5022</v>
      </c>
      <c r="D3822" s="577">
        <f t="shared" si="59"/>
        <v>217.11</v>
      </c>
      <c r="G3822" s="1027">
        <v>214.54</v>
      </c>
      <c r="J3822" s="570" t="s">
        <v>5368</v>
      </c>
      <c r="K3822" s="645">
        <f>IFERROR(VLOOKUP(J3822,REAJUSTE!A:Y,25,FALSE),"")</f>
        <v>1.012</v>
      </c>
    </row>
    <row r="3823" spans="1:11" ht="27" x14ac:dyDescent="0.25">
      <c r="A3823" s="1025">
        <v>2607351</v>
      </c>
      <c r="B3823" s="1026" t="s">
        <v>9119</v>
      </c>
      <c r="C3823" s="1025" t="s">
        <v>5022</v>
      </c>
      <c r="D3823" s="577">
        <f t="shared" si="59"/>
        <v>475.31</v>
      </c>
      <c r="G3823" s="1027">
        <v>469.68</v>
      </c>
      <c r="J3823" s="570" t="s">
        <v>5368</v>
      </c>
      <c r="K3823" s="645">
        <f>IFERROR(VLOOKUP(J3823,REAJUSTE!A:Y,25,FALSE),"")</f>
        <v>1.012</v>
      </c>
    </row>
    <row r="3824" spans="1:11" ht="27" x14ac:dyDescent="0.25">
      <c r="A3824" s="1025">
        <v>2607347</v>
      </c>
      <c r="B3824" s="1026" t="s">
        <v>9120</v>
      </c>
      <c r="C3824" s="1025" t="s">
        <v>5022</v>
      </c>
      <c r="D3824" s="577">
        <f t="shared" si="59"/>
        <v>410.27</v>
      </c>
      <c r="G3824" s="1027">
        <v>405.41</v>
      </c>
      <c r="J3824" s="570" t="s">
        <v>5368</v>
      </c>
      <c r="K3824" s="645">
        <f>IFERROR(VLOOKUP(J3824,REAJUSTE!A:Y,25,FALSE),"")</f>
        <v>1.012</v>
      </c>
    </row>
    <row r="3825" spans="1:11" ht="27" x14ac:dyDescent="0.25">
      <c r="A3825" s="1025">
        <v>2607342</v>
      </c>
      <c r="B3825" s="1026" t="s">
        <v>9121</v>
      </c>
      <c r="C3825" s="1025" t="s">
        <v>5022</v>
      </c>
      <c r="D3825" s="577">
        <f t="shared" si="59"/>
        <v>267.72000000000003</v>
      </c>
      <c r="G3825" s="1027">
        <v>264.55</v>
      </c>
      <c r="J3825" s="570" t="s">
        <v>5368</v>
      </c>
      <c r="K3825" s="645">
        <f>IFERROR(VLOOKUP(J3825,REAJUSTE!A:Y,25,FALSE),"")</f>
        <v>1.012</v>
      </c>
    </row>
    <row r="3826" spans="1:11" ht="27" x14ac:dyDescent="0.25">
      <c r="A3826" s="1025">
        <v>2607352</v>
      </c>
      <c r="B3826" s="1026" t="s">
        <v>9122</v>
      </c>
      <c r="C3826" s="1025" t="s">
        <v>5022</v>
      </c>
      <c r="D3826" s="577">
        <f t="shared" si="59"/>
        <v>625.38</v>
      </c>
      <c r="G3826" s="1027">
        <v>617.97</v>
      </c>
      <c r="J3826" s="570" t="s">
        <v>5368</v>
      </c>
      <c r="K3826" s="645">
        <f>IFERROR(VLOOKUP(J3826,REAJUSTE!A:Y,25,FALSE),"")</f>
        <v>1.012</v>
      </c>
    </row>
    <row r="3827" spans="1:11" ht="27" x14ac:dyDescent="0.25">
      <c r="A3827" s="1025">
        <v>2607343</v>
      </c>
      <c r="B3827" s="1026" t="s">
        <v>9123</v>
      </c>
      <c r="C3827" s="1025" t="s">
        <v>5022</v>
      </c>
      <c r="D3827" s="577">
        <f t="shared" si="59"/>
        <v>188.37</v>
      </c>
      <c r="G3827" s="1027">
        <v>186.14</v>
      </c>
      <c r="J3827" s="570" t="s">
        <v>5368</v>
      </c>
      <c r="K3827" s="645">
        <f>IFERROR(VLOOKUP(J3827,REAJUSTE!A:Y,25,FALSE),"")</f>
        <v>1.012</v>
      </c>
    </row>
    <row r="3828" spans="1:11" ht="27" x14ac:dyDescent="0.25">
      <c r="A3828" s="1025">
        <v>2607338</v>
      </c>
      <c r="B3828" s="1026" t="s">
        <v>9124</v>
      </c>
      <c r="C3828" s="1025" t="s">
        <v>5022</v>
      </c>
      <c r="D3828" s="577">
        <f t="shared" si="59"/>
        <v>137.83000000000001</v>
      </c>
      <c r="G3828" s="1027">
        <v>136.19999999999999</v>
      </c>
      <c r="J3828" s="570" t="s">
        <v>5368</v>
      </c>
      <c r="K3828" s="645">
        <f>IFERROR(VLOOKUP(J3828,REAJUSTE!A:Y,25,FALSE),"")</f>
        <v>1.012</v>
      </c>
    </row>
    <row r="3829" spans="1:11" ht="27" x14ac:dyDescent="0.25">
      <c r="A3829" s="1025">
        <v>2607348</v>
      </c>
      <c r="B3829" s="1026" t="s">
        <v>9125</v>
      </c>
      <c r="C3829" s="1025" t="s">
        <v>5022</v>
      </c>
      <c r="D3829" s="577">
        <f t="shared" si="59"/>
        <v>287.79000000000002</v>
      </c>
      <c r="G3829" s="1027">
        <v>284.38</v>
      </c>
      <c r="J3829" s="570" t="s">
        <v>5368</v>
      </c>
      <c r="K3829" s="645">
        <f>IFERROR(VLOOKUP(J3829,REAJUSTE!A:Y,25,FALSE),"")</f>
        <v>1.012</v>
      </c>
    </row>
    <row r="3830" spans="1:11" ht="27" x14ac:dyDescent="0.25">
      <c r="A3830" s="1025">
        <v>2607329</v>
      </c>
      <c r="B3830" s="1026" t="s">
        <v>9126</v>
      </c>
      <c r="C3830" s="1025" t="s">
        <v>5022</v>
      </c>
      <c r="D3830" s="577">
        <f t="shared" si="59"/>
        <v>535.91999999999996</v>
      </c>
      <c r="G3830" s="1027">
        <v>529.57000000000005</v>
      </c>
      <c r="J3830" s="570" t="s">
        <v>5368</v>
      </c>
      <c r="K3830" s="645">
        <f>IFERROR(VLOOKUP(J3830,REAJUSTE!A:Y,25,FALSE),"")</f>
        <v>1.012</v>
      </c>
    </row>
    <row r="3831" spans="1:11" ht="27" x14ac:dyDescent="0.25">
      <c r="A3831" s="1025">
        <v>2607324</v>
      </c>
      <c r="B3831" s="1026" t="s">
        <v>9127</v>
      </c>
      <c r="C3831" s="1025" t="s">
        <v>5022</v>
      </c>
      <c r="D3831" s="577">
        <f t="shared" si="59"/>
        <v>365.88</v>
      </c>
      <c r="G3831" s="1027">
        <v>361.55</v>
      </c>
      <c r="J3831" s="570" t="s">
        <v>5368</v>
      </c>
      <c r="K3831" s="645">
        <f>IFERROR(VLOOKUP(J3831,REAJUSTE!A:Y,25,FALSE),"")</f>
        <v>1.012</v>
      </c>
    </row>
    <row r="3832" spans="1:11" ht="27" x14ac:dyDescent="0.25">
      <c r="A3832" s="1025">
        <v>2607334</v>
      </c>
      <c r="B3832" s="1026" t="s">
        <v>9128</v>
      </c>
      <c r="C3832" s="1025" t="s">
        <v>5022</v>
      </c>
      <c r="D3832" s="577">
        <f t="shared" si="59"/>
        <v>777.02</v>
      </c>
      <c r="G3832" s="1027">
        <v>767.81</v>
      </c>
      <c r="J3832" s="570" t="s">
        <v>5368</v>
      </c>
      <c r="K3832" s="645">
        <f>IFERROR(VLOOKUP(J3832,REAJUSTE!A:Y,25,FALSE),"")</f>
        <v>1.012</v>
      </c>
    </row>
    <row r="3833" spans="1:11" ht="27" x14ac:dyDescent="0.25">
      <c r="A3833" s="1025">
        <v>2607330</v>
      </c>
      <c r="B3833" s="1026" t="s">
        <v>9129</v>
      </c>
      <c r="C3833" s="1025" t="s">
        <v>5022</v>
      </c>
      <c r="D3833" s="577">
        <f t="shared" si="59"/>
        <v>612.82000000000005</v>
      </c>
      <c r="G3833" s="1027">
        <v>605.55999999999995</v>
      </c>
      <c r="J3833" s="570" t="s">
        <v>5368</v>
      </c>
      <c r="K3833" s="645">
        <f>IFERROR(VLOOKUP(J3833,REAJUSTE!A:Y,25,FALSE),"")</f>
        <v>1.012</v>
      </c>
    </row>
    <row r="3834" spans="1:11" ht="27" x14ac:dyDescent="0.25">
      <c r="A3834" s="1025">
        <v>2607325</v>
      </c>
      <c r="B3834" s="1026" t="s">
        <v>9130</v>
      </c>
      <c r="C3834" s="1025" t="s">
        <v>5022</v>
      </c>
      <c r="D3834" s="577">
        <f t="shared" si="59"/>
        <v>420.19</v>
      </c>
      <c r="G3834" s="1027">
        <v>415.21</v>
      </c>
      <c r="J3834" s="570" t="s">
        <v>5368</v>
      </c>
      <c r="K3834" s="645">
        <f>IFERROR(VLOOKUP(J3834,REAJUSTE!A:Y,25,FALSE),"")</f>
        <v>1.012</v>
      </c>
    </row>
    <row r="3835" spans="1:11" ht="27" x14ac:dyDescent="0.25">
      <c r="A3835" s="1025">
        <v>2607335</v>
      </c>
      <c r="B3835" s="1026" t="s">
        <v>9131</v>
      </c>
      <c r="C3835" s="1025" t="s">
        <v>5022</v>
      </c>
      <c r="D3835" s="577">
        <f t="shared" si="59"/>
        <v>887.89</v>
      </c>
      <c r="G3835" s="1027">
        <v>877.37</v>
      </c>
      <c r="J3835" s="570" t="s">
        <v>5368</v>
      </c>
      <c r="K3835" s="645">
        <f>IFERROR(VLOOKUP(J3835,REAJUSTE!A:Y,25,FALSE),"")</f>
        <v>1.012</v>
      </c>
    </row>
    <row r="3836" spans="1:11" ht="27" x14ac:dyDescent="0.25">
      <c r="A3836" s="1025">
        <v>2607331</v>
      </c>
      <c r="B3836" s="1026" t="s">
        <v>9132</v>
      </c>
      <c r="C3836" s="1025" t="s">
        <v>5022</v>
      </c>
      <c r="D3836" s="577">
        <f t="shared" si="59"/>
        <v>712.42</v>
      </c>
      <c r="G3836" s="1027">
        <v>703.98</v>
      </c>
      <c r="J3836" s="570" t="s">
        <v>5368</v>
      </c>
      <c r="K3836" s="645">
        <f>IFERROR(VLOOKUP(J3836,REAJUSTE!A:Y,25,FALSE),"")</f>
        <v>1.012</v>
      </c>
    </row>
    <row r="3837" spans="1:11" ht="27" x14ac:dyDescent="0.25">
      <c r="A3837" s="1025">
        <v>2607326</v>
      </c>
      <c r="B3837" s="1026" t="s">
        <v>9133</v>
      </c>
      <c r="C3837" s="1025" t="s">
        <v>5022</v>
      </c>
      <c r="D3837" s="577">
        <f t="shared" si="59"/>
        <v>497.08</v>
      </c>
      <c r="G3837" s="1027">
        <v>491.19</v>
      </c>
      <c r="J3837" s="570" t="s">
        <v>5368</v>
      </c>
      <c r="K3837" s="645">
        <f>IFERROR(VLOOKUP(J3837,REAJUSTE!A:Y,25,FALSE),"")</f>
        <v>1.012</v>
      </c>
    </row>
    <row r="3838" spans="1:11" ht="27" x14ac:dyDescent="0.25">
      <c r="A3838" s="1025">
        <v>2607336</v>
      </c>
      <c r="B3838" s="1026" t="s">
        <v>9134</v>
      </c>
      <c r="C3838" s="1025" t="s">
        <v>5022</v>
      </c>
      <c r="D3838" s="577">
        <f t="shared" si="59"/>
        <v>1032.81</v>
      </c>
      <c r="G3838" s="1027">
        <v>1020.57</v>
      </c>
      <c r="J3838" s="570" t="s">
        <v>5368</v>
      </c>
      <c r="K3838" s="645">
        <f>IFERROR(VLOOKUP(J3838,REAJUSTE!A:Y,25,FALSE),"")</f>
        <v>1.012</v>
      </c>
    </row>
    <row r="3839" spans="1:11" ht="27" x14ac:dyDescent="0.25">
      <c r="A3839" s="1025">
        <v>2607332</v>
      </c>
      <c r="B3839" s="1026" t="s">
        <v>9135</v>
      </c>
      <c r="C3839" s="1025" t="s">
        <v>5022</v>
      </c>
      <c r="D3839" s="577">
        <f t="shared" si="59"/>
        <v>943.18</v>
      </c>
      <c r="G3839" s="1027">
        <v>932</v>
      </c>
      <c r="J3839" s="570" t="s">
        <v>5368</v>
      </c>
      <c r="K3839" s="645">
        <f>IFERROR(VLOOKUP(J3839,REAJUSTE!A:Y,25,FALSE),"")</f>
        <v>1.012</v>
      </c>
    </row>
    <row r="3840" spans="1:11" ht="27" x14ac:dyDescent="0.25">
      <c r="A3840" s="1025">
        <v>2607327</v>
      </c>
      <c r="B3840" s="1026" t="s">
        <v>9136</v>
      </c>
      <c r="C3840" s="1025" t="s">
        <v>5022</v>
      </c>
      <c r="D3840" s="577">
        <f t="shared" si="59"/>
        <v>612.82000000000005</v>
      </c>
      <c r="G3840" s="1027">
        <v>605.55999999999995</v>
      </c>
      <c r="J3840" s="570" t="s">
        <v>5368</v>
      </c>
      <c r="K3840" s="645">
        <f>IFERROR(VLOOKUP(J3840,REAJUSTE!A:Y,25,FALSE),"")</f>
        <v>1.012</v>
      </c>
    </row>
    <row r="3841" spans="1:11" ht="27" x14ac:dyDescent="0.25">
      <c r="A3841" s="1025">
        <v>2607337</v>
      </c>
      <c r="B3841" s="1026" t="s">
        <v>9137</v>
      </c>
      <c r="C3841" s="1025" t="s">
        <v>5022</v>
      </c>
      <c r="D3841" s="577">
        <f t="shared" si="59"/>
        <v>1365.52</v>
      </c>
      <c r="G3841" s="1027">
        <v>1349.33</v>
      </c>
      <c r="J3841" s="570" t="s">
        <v>5368</v>
      </c>
      <c r="K3841" s="645">
        <f>IFERROR(VLOOKUP(J3841,REAJUSTE!A:Y,25,FALSE),"")</f>
        <v>1.012</v>
      </c>
    </row>
    <row r="3842" spans="1:11" ht="18" x14ac:dyDescent="0.25">
      <c r="A3842" s="1025">
        <v>2607328</v>
      </c>
      <c r="B3842" s="1026" t="s">
        <v>9138</v>
      </c>
      <c r="C3842" s="1025" t="s">
        <v>5022</v>
      </c>
      <c r="D3842" s="577">
        <f t="shared" si="59"/>
        <v>429.9</v>
      </c>
      <c r="G3842" s="1027">
        <v>424.81</v>
      </c>
      <c r="J3842" s="570" t="s">
        <v>5368</v>
      </c>
      <c r="K3842" s="645">
        <f>IFERROR(VLOOKUP(J3842,REAJUSTE!A:Y,25,FALSE),"")</f>
        <v>1.012</v>
      </c>
    </row>
    <row r="3843" spans="1:11" ht="18" x14ac:dyDescent="0.25">
      <c r="A3843" s="1025">
        <v>2607323</v>
      </c>
      <c r="B3843" s="1026" t="s">
        <v>9139</v>
      </c>
      <c r="C3843" s="1025" t="s">
        <v>5022</v>
      </c>
      <c r="D3843" s="577">
        <f t="shared" si="59"/>
        <v>314.11</v>
      </c>
      <c r="G3843" s="1027">
        <v>310.39</v>
      </c>
      <c r="J3843" s="570" t="s">
        <v>5368</v>
      </c>
      <c r="K3843" s="645">
        <f>IFERROR(VLOOKUP(J3843,REAJUSTE!A:Y,25,FALSE),"")</f>
        <v>1.012</v>
      </c>
    </row>
    <row r="3844" spans="1:11" ht="18" x14ac:dyDescent="0.25">
      <c r="A3844" s="1025">
        <v>2607333</v>
      </c>
      <c r="B3844" s="1026" t="s">
        <v>9140</v>
      </c>
      <c r="C3844" s="1025" t="s">
        <v>5022</v>
      </c>
      <c r="D3844" s="577">
        <f t="shared" si="59"/>
        <v>622.47</v>
      </c>
      <c r="G3844" s="1027">
        <v>615.09</v>
      </c>
      <c r="J3844" s="570" t="s">
        <v>5368</v>
      </c>
      <c r="K3844" s="645">
        <f>IFERROR(VLOOKUP(J3844,REAJUSTE!A:Y,25,FALSE),"")</f>
        <v>1.012</v>
      </c>
    </row>
    <row r="3845" spans="1:11" ht="18" x14ac:dyDescent="0.25">
      <c r="A3845" s="1025">
        <v>2607106</v>
      </c>
      <c r="B3845" s="1026" t="s">
        <v>9141</v>
      </c>
      <c r="C3845" s="1025" t="s">
        <v>9142</v>
      </c>
      <c r="D3845" s="577">
        <f t="shared" si="59"/>
        <v>90717.7</v>
      </c>
      <c r="G3845" s="1027">
        <v>89642</v>
      </c>
      <c r="J3845" s="570" t="s">
        <v>5368</v>
      </c>
      <c r="K3845" s="645">
        <f>IFERROR(VLOOKUP(J3845,REAJUSTE!A:Y,25,FALSE),"")</f>
        <v>1.012</v>
      </c>
    </row>
    <row r="3846" spans="1:11" ht="18" x14ac:dyDescent="0.25">
      <c r="A3846" s="1025">
        <v>2607102</v>
      </c>
      <c r="B3846" s="1026" t="s">
        <v>9143</v>
      </c>
      <c r="C3846" s="1025" t="s">
        <v>9142</v>
      </c>
      <c r="D3846" s="577">
        <f t="shared" si="59"/>
        <v>44708.54</v>
      </c>
      <c r="G3846" s="1027">
        <v>44178.400000000001</v>
      </c>
      <c r="J3846" s="570" t="s">
        <v>5368</v>
      </c>
      <c r="K3846" s="645">
        <f>IFERROR(VLOOKUP(J3846,REAJUSTE!A:Y,25,FALSE),"")</f>
        <v>1.012</v>
      </c>
    </row>
    <row r="3847" spans="1:11" ht="18" x14ac:dyDescent="0.25">
      <c r="A3847" s="1025">
        <v>2607261</v>
      </c>
      <c r="B3847" s="1026" t="s">
        <v>9144</v>
      </c>
      <c r="C3847" s="1025" t="s">
        <v>9142</v>
      </c>
      <c r="D3847" s="577">
        <f t="shared" si="59"/>
        <v>90717.7</v>
      </c>
      <c r="G3847" s="1027">
        <v>89642</v>
      </c>
      <c r="J3847" s="570" t="s">
        <v>5368</v>
      </c>
      <c r="K3847" s="645">
        <f>IFERROR(VLOOKUP(J3847,REAJUSTE!A:Y,25,FALSE),"")</f>
        <v>1.012</v>
      </c>
    </row>
    <row r="3848" spans="1:11" ht="18" x14ac:dyDescent="0.25">
      <c r="A3848" s="1025">
        <v>2607107</v>
      </c>
      <c r="B3848" s="1026" t="s">
        <v>9145</v>
      </c>
      <c r="C3848" s="1025" t="s">
        <v>9142</v>
      </c>
      <c r="D3848" s="577">
        <f t="shared" si="59"/>
        <v>103539.39</v>
      </c>
      <c r="G3848" s="1027">
        <v>102311.66</v>
      </c>
      <c r="J3848" s="570" t="s">
        <v>5368</v>
      </c>
      <c r="K3848" s="645">
        <f>IFERROR(VLOOKUP(J3848,REAJUSTE!A:Y,25,FALSE),"")</f>
        <v>1.012</v>
      </c>
    </row>
    <row r="3849" spans="1:11" ht="18" x14ac:dyDescent="0.25">
      <c r="A3849" s="1025">
        <v>2607103</v>
      </c>
      <c r="B3849" s="1026" t="s">
        <v>9146</v>
      </c>
      <c r="C3849" s="1025" t="s">
        <v>9142</v>
      </c>
      <c r="D3849" s="577">
        <f t="shared" si="59"/>
        <v>50883.58</v>
      </c>
      <c r="G3849" s="1027">
        <v>50280.22</v>
      </c>
      <c r="J3849" s="570" t="s">
        <v>5368</v>
      </c>
      <c r="K3849" s="645">
        <f>IFERROR(VLOOKUP(J3849,REAJUSTE!A:Y,25,FALSE),"")</f>
        <v>1.012</v>
      </c>
    </row>
    <row r="3850" spans="1:11" ht="18" x14ac:dyDescent="0.25">
      <c r="A3850" s="1025">
        <v>2607262</v>
      </c>
      <c r="B3850" s="1026" t="s">
        <v>9147</v>
      </c>
      <c r="C3850" s="1025" t="s">
        <v>9142</v>
      </c>
      <c r="D3850" s="577">
        <f t="shared" ref="D3850:D3913" si="60">TRUNC(G3850*K3850,2)</f>
        <v>103539.39</v>
      </c>
      <c r="G3850" s="1027">
        <v>102311.66</v>
      </c>
      <c r="J3850" s="570" t="s">
        <v>5368</v>
      </c>
      <c r="K3850" s="645">
        <f>IFERROR(VLOOKUP(J3850,REAJUSTE!A:Y,25,FALSE),"")</f>
        <v>1.012</v>
      </c>
    </row>
    <row r="3851" spans="1:11" ht="18" x14ac:dyDescent="0.25">
      <c r="A3851" s="1025">
        <v>2607108</v>
      </c>
      <c r="B3851" s="1026" t="s">
        <v>9148</v>
      </c>
      <c r="C3851" s="1025" t="s">
        <v>9142</v>
      </c>
      <c r="D3851" s="577">
        <f t="shared" si="60"/>
        <v>120610.84</v>
      </c>
      <c r="G3851" s="1027">
        <v>119180.68</v>
      </c>
      <c r="J3851" s="570" t="s">
        <v>5368</v>
      </c>
      <c r="K3851" s="645">
        <f>IFERROR(VLOOKUP(J3851,REAJUSTE!A:Y,25,FALSE),"")</f>
        <v>1.012</v>
      </c>
    </row>
    <row r="3852" spans="1:11" ht="18" x14ac:dyDescent="0.25">
      <c r="A3852" s="1025">
        <v>2607104</v>
      </c>
      <c r="B3852" s="1026" t="s">
        <v>9149</v>
      </c>
      <c r="C3852" s="1025" t="s">
        <v>9142</v>
      </c>
      <c r="D3852" s="577">
        <f t="shared" si="60"/>
        <v>60121.88</v>
      </c>
      <c r="G3852" s="1027">
        <v>59408.98</v>
      </c>
      <c r="J3852" s="570" t="s">
        <v>5368</v>
      </c>
      <c r="K3852" s="645">
        <f>IFERROR(VLOOKUP(J3852,REAJUSTE!A:Y,25,FALSE),"")</f>
        <v>1.012</v>
      </c>
    </row>
    <row r="3853" spans="1:11" ht="18" x14ac:dyDescent="0.25">
      <c r="A3853" s="1025">
        <v>2607263</v>
      </c>
      <c r="B3853" s="1026" t="s">
        <v>9150</v>
      </c>
      <c r="C3853" s="1025" t="s">
        <v>9142</v>
      </c>
      <c r="D3853" s="577">
        <f t="shared" si="60"/>
        <v>120610.84</v>
      </c>
      <c r="G3853" s="1027">
        <v>119180.68</v>
      </c>
      <c r="J3853" s="570" t="s">
        <v>5368</v>
      </c>
      <c r="K3853" s="645">
        <f>IFERROR(VLOOKUP(J3853,REAJUSTE!A:Y,25,FALSE),"")</f>
        <v>1.012</v>
      </c>
    </row>
    <row r="3854" spans="1:11" ht="18" x14ac:dyDescent="0.25">
      <c r="A3854" s="1025">
        <v>2607109</v>
      </c>
      <c r="B3854" s="1026" t="s">
        <v>9151</v>
      </c>
      <c r="C3854" s="1025" t="s">
        <v>9142</v>
      </c>
      <c r="D3854" s="577">
        <f t="shared" si="60"/>
        <v>159027.6</v>
      </c>
      <c r="G3854" s="1027">
        <v>157141.9</v>
      </c>
      <c r="J3854" s="570" t="s">
        <v>5368</v>
      </c>
      <c r="K3854" s="645">
        <f>IFERROR(VLOOKUP(J3854,REAJUSTE!A:Y,25,FALSE),"")</f>
        <v>1.012</v>
      </c>
    </row>
    <row r="3855" spans="1:11" ht="18" x14ac:dyDescent="0.25">
      <c r="A3855" s="1025">
        <v>2607105</v>
      </c>
      <c r="B3855" s="1026" t="s">
        <v>9152</v>
      </c>
      <c r="C3855" s="1025" t="s">
        <v>9142</v>
      </c>
      <c r="D3855" s="577">
        <f t="shared" si="60"/>
        <v>74769.429999999993</v>
      </c>
      <c r="G3855" s="1027">
        <v>73882.84</v>
      </c>
      <c r="J3855" s="570" t="s">
        <v>5368</v>
      </c>
      <c r="K3855" s="645">
        <f>IFERROR(VLOOKUP(J3855,REAJUSTE!A:Y,25,FALSE),"")</f>
        <v>1.012</v>
      </c>
    </row>
    <row r="3856" spans="1:11" ht="18" x14ac:dyDescent="0.25">
      <c r="A3856" s="1025">
        <v>2607264</v>
      </c>
      <c r="B3856" s="1026" t="s">
        <v>9153</v>
      </c>
      <c r="C3856" s="1025" t="s">
        <v>9142</v>
      </c>
      <c r="D3856" s="577">
        <f t="shared" si="60"/>
        <v>159027.6</v>
      </c>
      <c r="G3856" s="1027">
        <v>157141.9</v>
      </c>
      <c r="J3856" s="570" t="s">
        <v>5368</v>
      </c>
      <c r="K3856" s="645">
        <f>IFERROR(VLOOKUP(J3856,REAJUSTE!A:Y,25,FALSE),"")</f>
        <v>1.012</v>
      </c>
    </row>
    <row r="3857" spans="1:11" ht="18" x14ac:dyDescent="0.25">
      <c r="A3857" s="1025">
        <v>2607093</v>
      </c>
      <c r="B3857" s="1026" t="s">
        <v>9154</v>
      </c>
      <c r="C3857" s="1025" t="s">
        <v>9142</v>
      </c>
      <c r="D3857" s="577">
        <f t="shared" si="60"/>
        <v>47568.42</v>
      </c>
      <c r="G3857" s="1027">
        <v>47004.37</v>
      </c>
      <c r="J3857" s="570" t="s">
        <v>5368</v>
      </c>
      <c r="K3857" s="645">
        <f>IFERROR(VLOOKUP(J3857,REAJUSTE!A:Y,25,FALSE),"")</f>
        <v>1.012</v>
      </c>
    </row>
    <row r="3858" spans="1:11" ht="18" x14ac:dyDescent="0.25">
      <c r="A3858" s="1025">
        <v>2607088</v>
      </c>
      <c r="B3858" s="1026" t="s">
        <v>9155</v>
      </c>
      <c r="C3858" s="1025" t="s">
        <v>9142</v>
      </c>
      <c r="D3858" s="577">
        <f t="shared" si="60"/>
        <v>19632.57</v>
      </c>
      <c r="G3858" s="1027">
        <v>19399.78</v>
      </c>
      <c r="J3858" s="570" t="s">
        <v>5368</v>
      </c>
      <c r="K3858" s="645">
        <f>IFERROR(VLOOKUP(J3858,REAJUSTE!A:Y,25,FALSE),"")</f>
        <v>1.012</v>
      </c>
    </row>
    <row r="3859" spans="1:11" ht="18" x14ac:dyDescent="0.25">
      <c r="A3859" s="1025">
        <v>2607098</v>
      </c>
      <c r="B3859" s="1026" t="s">
        <v>9156</v>
      </c>
      <c r="C3859" s="1025" t="s">
        <v>9142</v>
      </c>
      <c r="D3859" s="577">
        <f t="shared" si="60"/>
        <v>47909.48</v>
      </c>
      <c r="G3859" s="1027">
        <v>47341.39</v>
      </c>
      <c r="J3859" s="570" t="s">
        <v>5368</v>
      </c>
      <c r="K3859" s="645">
        <f>IFERROR(VLOOKUP(J3859,REAJUSTE!A:Y,25,FALSE),"")</f>
        <v>1.012</v>
      </c>
    </row>
    <row r="3860" spans="1:11" ht="18" x14ac:dyDescent="0.25">
      <c r="A3860" s="1025">
        <v>2607094</v>
      </c>
      <c r="B3860" s="1026" t="s">
        <v>9157</v>
      </c>
      <c r="C3860" s="1025" t="s">
        <v>9142</v>
      </c>
      <c r="D3860" s="577">
        <f t="shared" si="60"/>
        <v>53616.91</v>
      </c>
      <c r="G3860" s="1027">
        <v>52981.14</v>
      </c>
      <c r="J3860" s="570" t="s">
        <v>5368</v>
      </c>
      <c r="K3860" s="645">
        <f>IFERROR(VLOOKUP(J3860,REAJUSTE!A:Y,25,FALSE),"")</f>
        <v>1.012</v>
      </c>
    </row>
    <row r="3861" spans="1:11" ht="18" x14ac:dyDescent="0.25">
      <c r="A3861" s="1025">
        <v>2607089</v>
      </c>
      <c r="B3861" s="1026" t="s">
        <v>9158</v>
      </c>
      <c r="C3861" s="1025" t="s">
        <v>9142</v>
      </c>
      <c r="D3861" s="577">
        <f t="shared" si="60"/>
        <v>22476.95</v>
      </c>
      <c r="G3861" s="1027">
        <v>22210.43</v>
      </c>
      <c r="J3861" s="570" t="s">
        <v>5368</v>
      </c>
      <c r="K3861" s="645">
        <f>IFERROR(VLOOKUP(J3861,REAJUSTE!A:Y,25,FALSE),"")</f>
        <v>1.012</v>
      </c>
    </row>
    <row r="3862" spans="1:11" ht="18" x14ac:dyDescent="0.25">
      <c r="A3862" s="1025">
        <v>2607099</v>
      </c>
      <c r="B3862" s="1026" t="s">
        <v>9159</v>
      </c>
      <c r="C3862" s="1025" t="s">
        <v>9142</v>
      </c>
      <c r="D3862" s="577">
        <f t="shared" si="60"/>
        <v>54005.46</v>
      </c>
      <c r="G3862" s="1027">
        <v>53365.08</v>
      </c>
      <c r="J3862" s="570" t="s">
        <v>5368</v>
      </c>
      <c r="K3862" s="645">
        <f>IFERROR(VLOOKUP(J3862,REAJUSTE!A:Y,25,FALSE),"")</f>
        <v>1.012</v>
      </c>
    </row>
    <row r="3863" spans="1:11" ht="18" x14ac:dyDescent="0.25">
      <c r="A3863" s="1025">
        <v>2607095</v>
      </c>
      <c r="B3863" s="1026" t="s">
        <v>9160</v>
      </c>
      <c r="C3863" s="1025" t="s">
        <v>9142</v>
      </c>
      <c r="D3863" s="577">
        <f t="shared" si="60"/>
        <v>62983.61</v>
      </c>
      <c r="G3863" s="1027">
        <v>62236.77</v>
      </c>
      <c r="J3863" s="570" t="s">
        <v>5368</v>
      </c>
      <c r="K3863" s="645">
        <f>IFERROR(VLOOKUP(J3863,REAJUSTE!A:Y,25,FALSE),"")</f>
        <v>1.012</v>
      </c>
    </row>
    <row r="3864" spans="1:11" ht="18" x14ac:dyDescent="0.25">
      <c r="A3864" s="1025">
        <v>2607090</v>
      </c>
      <c r="B3864" s="1026" t="s">
        <v>9161</v>
      </c>
      <c r="C3864" s="1025" t="s">
        <v>9142</v>
      </c>
      <c r="D3864" s="577">
        <f t="shared" si="60"/>
        <v>27370.01</v>
      </c>
      <c r="G3864" s="1027">
        <v>27045.47</v>
      </c>
      <c r="J3864" s="570" t="s">
        <v>5368</v>
      </c>
      <c r="K3864" s="645">
        <f>IFERROR(VLOOKUP(J3864,REAJUSTE!A:Y,25,FALSE),"")</f>
        <v>1.012</v>
      </c>
    </row>
    <row r="3865" spans="1:11" ht="18" x14ac:dyDescent="0.25">
      <c r="A3865" s="1025">
        <v>2607260</v>
      </c>
      <c r="B3865" s="1026" t="s">
        <v>9162</v>
      </c>
      <c r="C3865" s="1025" t="s">
        <v>9142</v>
      </c>
      <c r="D3865" s="577">
        <f t="shared" si="60"/>
        <v>63434.87</v>
      </c>
      <c r="G3865" s="1027">
        <v>62682.68</v>
      </c>
      <c r="J3865" s="570" t="s">
        <v>5368</v>
      </c>
      <c r="K3865" s="645">
        <f>IFERROR(VLOOKUP(J3865,REAJUSTE!A:Y,25,FALSE),"")</f>
        <v>1.012</v>
      </c>
    </row>
    <row r="3866" spans="1:11" ht="18" x14ac:dyDescent="0.25">
      <c r="A3866" s="1025">
        <v>2607096</v>
      </c>
      <c r="B3866" s="1026" t="s">
        <v>9163</v>
      </c>
      <c r="C3866" s="1025" t="s">
        <v>9142</v>
      </c>
      <c r="D3866" s="577">
        <f t="shared" si="60"/>
        <v>83029.05</v>
      </c>
      <c r="G3866" s="1027">
        <v>82044.52</v>
      </c>
      <c r="J3866" s="570" t="s">
        <v>5368</v>
      </c>
      <c r="K3866" s="645">
        <f>IFERROR(VLOOKUP(J3866,REAJUSTE!A:Y,25,FALSE),"")</f>
        <v>1.012</v>
      </c>
    </row>
    <row r="3867" spans="1:11" ht="18" x14ac:dyDescent="0.25">
      <c r="A3867" s="1025">
        <v>2607091</v>
      </c>
      <c r="B3867" s="1026" t="s">
        <v>9164</v>
      </c>
      <c r="C3867" s="1025" t="s">
        <v>9142</v>
      </c>
      <c r="D3867" s="577">
        <f t="shared" si="60"/>
        <v>34386.21</v>
      </c>
      <c r="G3867" s="1027">
        <v>33978.47</v>
      </c>
      <c r="J3867" s="570" t="s">
        <v>5368</v>
      </c>
      <c r="K3867" s="645">
        <f>IFERROR(VLOOKUP(J3867,REAJUSTE!A:Y,25,FALSE),"")</f>
        <v>1.012</v>
      </c>
    </row>
    <row r="3868" spans="1:11" ht="18" x14ac:dyDescent="0.25">
      <c r="A3868" s="1025">
        <v>2607101</v>
      </c>
      <c r="B3868" s="1026" t="s">
        <v>9165</v>
      </c>
      <c r="C3868" s="1025" t="s">
        <v>9142</v>
      </c>
      <c r="D3868" s="577">
        <f t="shared" si="60"/>
        <v>83623.8</v>
      </c>
      <c r="G3868" s="1027">
        <v>82632.22</v>
      </c>
      <c r="J3868" s="570" t="s">
        <v>5368</v>
      </c>
      <c r="K3868" s="645">
        <f>IFERROR(VLOOKUP(J3868,REAJUSTE!A:Y,25,FALSE),"")</f>
        <v>1.012</v>
      </c>
    </row>
    <row r="3869" spans="1:11" ht="18" x14ac:dyDescent="0.25">
      <c r="A3869" s="1025">
        <v>2607092</v>
      </c>
      <c r="B3869" s="1026" t="s">
        <v>9166</v>
      </c>
      <c r="C3869" s="1025" t="s">
        <v>9142</v>
      </c>
      <c r="D3869" s="577">
        <f t="shared" si="60"/>
        <v>37851.589999999997</v>
      </c>
      <c r="G3869" s="1027">
        <v>37402.76</v>
      </c>
      <c r="J3869" s="570" t="s">
        <v>5368</v>
      </c>
      <c r="K3869" s="645">
        <f>IFERROR(VLOOKUP(J3869,REAJUSTE!A:Y,25,FALSE),"")</f>
        <v>1.012</v>
      </c>
    </row>
    <row r="3870" spans="1:11" ht="18" x14ac:dyDescent="0.25">
      <c r="A3870" s="1025">
        <v>2607087</v>
      </c>
      <c r="B3870" s="1026" t="s">
        <v>9167</v>
      </c>
      <c r="C3870" s="1025" t="s">
        <v>9142</v>
      </c>
      <c r="D3870" s="577">
        <f t="shared" si="60"/>
        <v>16386.990000000002</v>
      </c>
      <c r="G3870" s="1027">
        <v>16192.68</v>
      </c>
      <c r="J3870" s="570" t="s">
        <v>5368</v>
      </c>
      <c r="K3870" s="645">
        <f>IFERROR(VLOOKUP(J3870,REAJUSTE!A:Y,25,FALSE),"")</f>
        <v>1.012</v>
      </c>
    </row>
    <row r="3871" spans="1:11" ht="18" x14ac:dyDescent="0.25">
      <c r="A3871" s="1025">
        <v>2607097</v>
      </c>
      <c r="B3871" s="1026" t="s">
        <v>9168</v>
      </c>
      <c r="C3871" s="1025" t="s">
        <v>9142</v>
      </c>
      <c r="D3871" s="577">
        <f t="shared" si="60"/>
        <v>38124.639999999999</v>
      </c>
      <c r="G3871" s="1027">
        <v>37672.57</v>
      </c>
      <c r="J3871" s="570" t="s">
        <v>5368</v>
      </c>
      <c r="K3871" s="645">
        <f>IFERROR(VLOOKUP(J3871,REAJUSTE!A:Y,25,FALSE),"")</f>
        <v>1.012</v>
      </c>
    </row>
    <row r="3872" spans="1:11" ht="18" x14ac:dyDescent="0.25">
      <c r="A3872" s="1025">
        <v>2607198</v>
      </c>
      <c r="B3872" s="1026" t="s">
        <v>9169</v>
      </c>
      <c r="C3872" s="1025" t="s">
        <v>5022</v>
      </c>
      <c r="D3872" s="577">
        <f t="shared" si="60"/>
        <v>324.87</v>
      </c>
      <c r="G3872" s="1027">
        <v>321.02</v>
      </c>
      <c r="J3872" s="570" t="s">
        <v>5368</v>
      </c>
      <c r="K3872" s="645">
        <f>IFERROR(VLOOKUP(J3872,REAJUSTE!A:Y,25,FALSE),"")</f>
        <v>1.012</v>
      </c>
    </row>
    <row r="3873" spans="1:11" ht="18" x14ac:dyDescent="0.25">
      <c r="A3873" s="1025">
        <v>2809170</v>
      </c>
      <c r="B3873" s="1026" t="s">
        <v>9170</v>
      </c>
      <c r="C3873" s="1025" t="s">
        <v>5022</v>
      </c>
      <c r="D3873" s="577">
        <f t="shared" si="60"/>
        <v>2017.46</v>
      </c>
      <c r="G3873" s="1027">
        <v>1993.54</v>
      </c>
      <c r="J3873" s="570" t="s">
        <v>5368</v>
      </c>
      <c r="K3873" s="645">
        <f>IFERROR(VLOOKUP(J3873,REAJUSTE!A:Y,25,FALSE),"")</f>
        <v>1.012</v>
      </c>
    </row>
    <row r="3874" spans="1:11" ht="18" x14ac:dyDescent="0.25">
      <c r="A3874" s="1025">
        <v>2809183</v>
      </c>
      <c r="B3874" s="1026" t="s">
        <v>9171</v>
      </c>
      <c r="C3874" s="1025" t="s">
        <v>5022</v>
      </c>
      <c r="D3874" s="577">
        <f t="shared" si="60"/>
        <v>2931.82</v>
      </c>
      <c r="G3874" s="1027">
        <v>2897.06</v>
      </c>
      <c r="J3874" s="570" t="s">
        <v>5368</v>
      </c>
      <c r="K3874" s="645">
        <f>IFERROR(VLOOKUP(J3874,REAJUSTE!A:Y,25,FALSE),"")</f>
        <v>1.012</v>
      </c>
    </row>
    <row r="3875" spans="1:11" ht="18" x14ac:dyDescent="0.25">
      <c r="A3875" s="1025">
        <v>2809174</v>
      </c>
      <c r="B3875" s="1026" t="s">
        <v>9172</v>
      </c>
      <c r="C3875" s="1025" t="s">
        <v>5022</v>
      </c>
      <c r="D3875" s="577">
        <f t="shared" si="60"/>
        <v>2120.73</v>
      </c>
      <c r="G3875" s="1027">
        <v>2095.59</v>
      </c>
      <c r="J3875" s="570" t="s">
        <v>5368</v>
      </c>
      <c r="K3875" s="645">
        <f>IFERROR(VLOOKUP(J3875,REAJUSTE!A:Y,25,FALSE),"")</f>
        <v>1.012</v>
      </c>
    </row>
    <row r="3876" spans="1:11" ht="18" x14ac:dyDescent="0.25">
      <c r="A3876" s="1025">
        <v>2809196</v>
      </c>
      <c r="B3876" s="1026" t="s">
        <v>9173</v>
      </c>
      <c r="C3876" s="1025" t="s">
        <v>5022</v>
      </c>
      <c r="D3876" s="577">
        <f t="shared" si="60"/>
        <v>3080.41</v>
      </c>
      <c r="G3876" s="1027">
        <v>3043.89</v>
      </c>
      <c r="J3876" s="570" t="s">
        <v>5368</v>
      </c>
      <c r="K3876" s="645">
        <f>IFERROR(VLOOKUP(J3876,REAJUSTE!A:Y,25,FALSE),"")</f>
        <v>1.012</v>
      </c>
    </row>
    <row r="3877" spans="1:11" ht="18" x14ac:dyDescent="0.25">
      <c r="A3877" s="1025">
        <v>2809187</v>
      </c>
      <c r="B3877" s="1026" t="s">
        <v>9174</v>
      </c>
      <c r="C3877" s="1025" t="s">
        <v>5022</v>
      </c>
      <c r="D3877" s="577">
        <f t="shared" si="60"/>
        <v>3088.29</v>
      </c>
      <c r="G3877" s="1027">
        <v>3051.67</v>
      </c>
      <c r="J3877" s="570" t="s">
        <v>5368</v>
      </c>
      <c r="K3877" s="645">
        <f>IFERROR(VLOOKUP(J3877,REAJUSTE!A:Y,25,FALSE),"")</f>
        <v>1.012</v>
      </c>
    </row>
    <row r="3878" spans="1:11" ht="18" x14ac:dyDescent="0.25">
      <c r="A3878" s="1025">
        <v>2809178</v>
      </c>
      <c r="B3878" s="1026" t="s">
        <v>9175</v>
      </c>
      <c r="C3878" s="1025" t="s">
        <v>5022</v>
      </c>
      <c r="D3878" s="577">
        <f t="shared" si="60"/>
        <v>2275.5</v>
      </c>
      <c r="G3878" s="1027">
        <v>2248.52</v>
      </c>
      <c r="J3878" s="570" t="s">
        <v>5368</v>
      </c>
      <c r="K3878" s="645">
        <f>IFERROR(VLOOKUP(J3878,REAJUSTE!A:Y,25,FALSE),"")</f>
        <v>1.012</v>
      </c>
    </row>
    <row r="3879" spans="1:11" ht="18" x14ac:dyDescent="0.25">
      <c r="A3879" s="1025">
        <v>2809200</v>
      </c>
      <c r="B3879" s="1026" t="s">
        <v>9176</v>
      </c>
      <c r="C3879" s="1025" t="s">
        <v>5022</v>
      </c>
      <c r="D3879" s="577">
        <f t="shared" si="60"/>
        <v>3243.37</v>
      </c>
      <c r="G3879" s="1027">
        <v>3204.92</v>
      </c>
      <c r="J3879" s="570" t="s">
        <v>5368</v>
      </c>
      <c r="K3879" s="645">
        <f>IFERROR(VLOOKUP(J3879,REAJUSTE!A:Y,25,FALSE),"")</f>
        <v>1.012</v>
      </c>
    </row>
    <row r="3880" spans="1:11" ht="18" x14ac:dyDescent="0.25">
      <c r="A3880" s="1025">
        <v>2809191</v>
      </c>
      <c r="B3880" s="1026" t="s">
        <v>9177</v>
      </c>
      <c r="C3880" s="1025" t="s">
        <v>5022</v>
      </c>
      <c r="D3880" s="577">
        <f t="shared" si="60"/>
        <v>3231.78</v>
      </c>
      <c r="G3880" s="1027">
        <v>3193.46</v>
      </c>
      <c r="J3880" s="570" t="s">
        <v>5368</v>
      </c>
      <c r="K3880" s="645">
        <f>IFERROR(VLOOKUP(J3880,REAJUSTE!A:Y,25,FALSE),"")</f>
        <v>1.012</v>
      </c>
    </row>
    <row r="3881" spans="1:11" ht="18" x14ac:dyDescent="0.25">
      <c r="A3881" s="1025">
        <v>2809204</v>
      </c>
      <c r="B3881" s="1026" t="s">
        <v>9178</v>
      </c>
      <c r="C3881" s="1025" t="s">
        <v>5022</v>
      </c>
      <c r="D3881" s="577">
        <f t="shared" si="60"/>
        <v>3392.55</v>
      </c>
      <c r="G3881" s="1027">
        <v>3352.33</v>
      </c>
      <c r="J3881" s="570" t="s">
        <v>5368</v>
      </c>
      <c r="K3881" s="645">
        <f>IFERROR(VLOOKUP(J3881,REAJUSTE!A:Y,25,FALSE),"")</f>
        <v>1.012</v>
      </c>
    </row>
    <row r="3882" spans="1:11" ht="18" x14ac:dyDescent="0.25">
      <c r="A3882" s="1025">
        <v>2809171</v>
      </c>
      <c r="B3882" s="1026" t="s">
        <v>9179</v>
      </c>
      <c r="C3882" s="1025" t="s">
        <v>5022</v>
      </c>
      <c r="D3882" s="577">
        <f t="shared" si="60"/>
        <v>2276.6799999999998</v>
      </c>
      <c r="G3882" s="1027">
        <v>2249.69</v>
      </c>
      <c r="J3882" s="570" t="s">
        <v>5368</v>
      </c>
      <c r="K3882" s="645">
        <f>IFERROR(VLOOKUP(J3882,REAJUSTE!A:Y,25,FALSE),"")</f>
        <v>1.012</v>
      </c>
    </row>
    <row r="3883" spans="1:11" ht="18" x14ac:dyDescent="0.25">
      <c r="A3883" s="1025">
        <v>2809184</v>
      </c>
      <c r="B3883" s="1026" t="s">
        <v>9180</v>
      </c>
      <c r="C3883" s="1025" t="s">
        <v>5022</v>
      </c>
      <c r="D3883" s="577">
        <f t="shared" si="60"/>
        <v>3305.98</v>
      </c>
      <c r="G3883" s="1027">
        <v>3266.78</v>
      </c>
      <c r="J3883" s="570" t="s">
        <v>5368</v>
      </c>
      <c r="K3883" s="645">
        <f>IFERROR(VLOOKUP(J3883,REAJUSTE!A:Y,25,FALSE),"")</f>
        <v>1.012</v>
      </c>
    </row>
    <row r="3884" spans="1:11" ht="18" x14ac:dyDescent="0.25">
      <c r="A3884" s="1025">
        <v>2809175</v>
      </c>
      <c r="B3884" s="1026" t="s">
        <v>9181</v>
      </c>
      <c r="C3884" s="1025" t="s">
        <v>5022</v>
      </c>
      <c r="D3884" s="577">
        <f t="shared" si="60"/>
        <v>2390.2800000000002</v>
      </c>
      <c r="G3884" s="1027">
        <v>2361.94</v>
      </c>
      <c r="J3884" s="570" t="s">
        <v>5368</v>
      </c>
      <c r="K3884" s="645">
        <f>IFERROR(VLOOKUP(J3884,REAJUSTE!A:Y,25,FALSE),"")</f>
        <v>1.012</v>
      </c>
    </row>
    <row r="3885" spans="1:11" ht="18" x14ac:dyDescent="0.25">
      <c r="A3885" s="1025">
        <v>2809197</v>
      </c>
      <c r="B3885" s="1026" t="s">
        <v>9182</v>
      </c>
      <c r="C3885" s="1025" t="s">
        <v>5022</v>
      </c>
      <c r="D3885" s="577">
        <f t="shared" si="60"/>
        <v>3469.89</v>
      </c>
      <c r="G3885" s="1027">
        <v>3428.75</v>
      </c>
      <c r="J3885" s="570" t="s">
        <v>5368</v>
      </c>
      <c r="K3885" s="645">
        <f>IFERROR(VLOOKUP(J3885,REAJUSTE!A:Y,25,FALSE),"")</f>
        <v>1.012</v>
      </c>
    </row>
    <row r="3886" spans="1:11" ht="18" x14ac:dyDescent="0.25">
      <c r="A3886" s="1025">
        <v>2809188</v>
      </c>
      <c r="B3886" s="1026" t="s">
        <v>9183</v>
      </c>
      <c r="C3886" s="1025" t="s">
        <v>5022</v>
      </c>
      <c r="D3886" s="577">
        <f t="shared" si="60"/>
        <v>3478.09</v>
      </c>
      <c r="G3886" s="1027">
        <v>3436.85</v>
      </c>
      <c r="J3886" s="570" t="s">
        <v>5368</v>
      </c>
      <c r="K3886" s="645">
        <f>IFERROR(VLOOKUP(J3886,REAJUSTE!A:Y,25,FALSE),"")</f>
        <v>1.012</v>
      </c>
    </row>
    <row r="3887" spans="1:11" ht="18" x14ac:dyDescent="0.25">
      <c r="A3887" s="1025">
        <v>2809179</v>
      </c>
      <c r="B3887" s="1026" t="s">
        <v>9184</v>
      </c>
      <c r="C3887" s="1025" t="s">
        <v>5022</v>
      </c>
      <c r="D3887" s="577">
        <f t="shared" si="60"/>
        <v>2560.52</v>
      </c>
      <c r="G3887" s="1027">
        <v>2530.16</v>
      </c>
      <c r="J3887" s="570" t="s">
        <v>5368</v>
      </c>
      <c r="K3887" s="645">
        <f>IFERROR(VLOOKUP(J3887,REAJUSTE!A:Y,25,FALSE),"")</f>
        <v>1.012</v>
      </c>
    </row>
    <row r="3888" spans="1:11" ht="18" x14ac:dyDescent="0.25">
      <c r="A3888" s="1025">
        <v>2809201</v>
      </c>
      <c r="B3888" s="1026" t="s">
        <v>9185</v>
      </c>
      <c r="C3888" s="1025" t="s">
        <v>5022</v>
      </c>
      <c r="D3888" s="577">
        <f t="shared" si="60"/>
        <v>3649.15</v>
      </c>
      <c r="G3888" s="1027">
        <v>3605.88</v>
      </c>
      <c r="J3888" s="570" t="s">
        <v>5368</v>
      </c>
      <c r="K3888" s="645">
        <f>IFERROR(VLOOKUP(J3888,REAJUSTE!A:Y,25,FALSE),"")</f>
        <v>1.012</v>
      </c>
    </row>
    <row r="3889" spans="1:11" ht="18" x14ac:dyDescent="0.25">
      <c r="A3889" s="1025">
        <v>2809192</v>
      </c>
      <c r="B3889" s="1026" t="s">
        <v>9186</v>
      </c>
      <c r="C3889" s="1025" t="s">
        <v>5022</v>
      </c>
      <c r="D3889" s="577">
        <f t="shared" si="60"/>
        <v>3635.93</v>
      </c>
      <c r="G3889" s="1027">
        <v>3592.82</v>
      </c>
      <c r="J3889" s="570" t="s">
        <v>5368</v>
      </c>
      <c r="K3889" s="645">
        <f>IFERROR(VLOOKUP(J3889,REAJUSTE!A:Y,25,FALSE),"")</f>
        <v>1.012</v>
      </c>
    </row>
    <row r="3890" spans="1:11" ht="18" x14ac:dyDescent="0.25">
      <c r="A3890" s="1025">
        <v>2809205</v>
      </c>
      <c r="B3890" s="1026" t="s">
        <v>9187</v>
      </c>
      <c r="C3890" s="1025" t="s">
        <v>5022</v>
      </c>
      <c r="D3890" s="577">
        <f t="shared" si="60"/>
        <v>3813.24</v>
      </c>
      <c r="G3890" s="1027">
        <v>3768.03</v>
      </c>
      <c r="J3890" s="570" t="s">
        <v>5368</v>
      </c>
      <c r="K3890" s="645">
        <f>IFERROR(VLOOKUP(J3890,REAJUSTE!A:Y,25,FALSE),"")</f>
        <v>1.012</v>
      </c>
    </row>
    <row r="3891" spans="1:11" ht="18" x14ac:dyDescent="0.25">
      <c r="A3891" s="1025">
        <v>2809172</v>
      </c>
      <c r="B3891" s="1026" t="s">
        <v>9188</v>
      </c>
      <c r="C3891" s="1025" t="s">
        <v>5022</v>
      </c>
      <c r="D3891" s="577">
        <f t="shared" si="60"/>
        <v>2660.45</v>
      </c>
      <c r="G3891" s="1027">
        <v>2628.91</v>
      </c>
      <c r="J3891" s="570" t="s">
        <v>5368</v>
      </c>
      <c r="K3891" s="645">
        <f>IFERROR(VLOOKUP(J3891,REAJUSTE!A:Y,25,FALSE),"")</f>
        <v>1.012</v>
      </c>
    </row>
    <row r="3892" spans="1:11" ht="18" x14ac:dyDescent="0.25">
      <c r="A3892" s="1025">
        <v>2809185</v>
      </c>
      <c r="B3892" s="1026" t="s">
        <v>9189</v>
      </c>
      <c r="C3892" s="1025" t="s">
        <v>5022</v>
      </c>
      <c r="D3892" s="577">
        <f t="shared" si="60"/>
        <v>3804.71</v>
      </c>
      <c r="G3892" s="1027">
        <v>3759.6</v>
      </c>
      <c r="J3892" s="570" t="s">
        <v>5368</v>
      </c>
      <c r="K3892" s="645">
        <f>IFERROR(VLOOKUP(J3892,REAJUSTE!A:Y,25,FALSE),"")</f>
        <v>1.012</v>
      </c>
    </row>
    <row r="3893" spans="1:11" ht="18" x14ac:dyDescent="0.25">
      <c r="A3893" s="1025">
        <v>2809176</v>
      </c>
      <c r="B3893" s="1026" t="s">
        <v>9190</v>
      </c>
      <c r="C3893" s="1025" t="s">
        <v>5022</v>
      </c>
      <c r="D3893" s="577">
        <f t="shared" si="60"/>
        <v>2785.41</v>
      </c>
      <c r="G3893" s="1027">
        <v>2752.39</v>
      </c>
      <c r="J3893" s="570" t="s">
        <v>5368</v>
      </c>
      <c r="K3893" s="645">
        <f>IFERROR(VLOOKUP(J3893,REAJUSTE!A:Y,25,FALSE),"")</f>
        <v>1.012</v>
      </c>
    </row>
    <row r="3894" spans="1:11" ht="18" x14ac:dyDescent="0.25">
      <c r="A3894" s="1025">
        <v>2809198</v>
      </c>
      <c r="B3894" s="1026" t="s">
        <v>9191</v>
      </c>
      <c r="C3894" s="1025" t="s">
        <v>5022</v>
      </c>
      <c r="D3894" s="577">
        <f t="shared" si="60"/>
        <v>3988.09</v>
      </c>
      <c r="G3894" s="1027">
        <v>3940.81</v>
      </c>
      <c r="J3894" s="570" t="s">
        <v>5368</v>
      </c>
      <c r="K3894" s="645">
        <f>IFERROR(VLOOKUP(J3894,REAJUSTE!A:Y,25,FALSE),"")</f>
        <v>1.012</v>
      </c>
    </row>
    <row r="3895" spans="1:11" ht="18" x14ac:dyDescent="0.25">
      <c r="A3895" s="1025">
        <v>2809189</v>
      </c>
      <c r="B3895" s="1026" t="s">
        <v>9192</v>
      </c>
      <c r="C3895" s="1025" t="s">
        <v>5022</v>
      </c>
      <c r="D3895" s="577">
        <f t="shared" si="60"/>
        <v>3994.04</v>
      </c>
      <c r="G3895" s="1027">
        <v>3946.68</v>
      </c>
      <c r="J3895" s="570" t="s">
        <v>5368</v>
      </c>
      <c r="K3895" s="645">
        <f>IFERROR(VLOOKUP(J3895,REAJUSTE!A:Y,25,FALSE),"")</f>
        <v>1.012</v>
      </c>
    </row>
    <row r="3896" spans="1:11" ht="18" x14ac:dyDescent="0.25">
      <c r="A3896" s="1025">
        <v>2809180</v>
      </c>
      <c r="B3896" s="1026" t="s">
        <v>9193</v>
      </c>
      <c r="C3896" s="1025" t="s">
        <v>5022</v>
      </c>
      <c r="D3896" s="577">
        <f t="shared" si="60"/>
        <v>2972.67</v>
      </c>
      <c r="G3896" s="1027">
        <v>2937.43</v>
      </c>
      <c r="J3896" s="570" t="s">
        <v>5368</v>
      </c>
      <c r="K3896" s="645">
        <f>IFERROR(VLOOKUP(J3896,REAJUSTE!A:Y,25,FALSE),"")</f>
        <v>1.012</v>
      </c>
    </row>
    <row r="3897" spans="1:11" ht="18" x14ac:dyDescent="0.25">
      <c r="A3897" s="1025">
        <v>2809202</v>
      </c>
      <c r="B3897" s="1026" t="s">
        <v>9194</v>
      </c>
      <c r="C3897" s="1025" t="s">
        <v>5022</v>
      </c>
      <c r="D3897" s="577">
        <f t="shared" si="60"/>
        <v>4185.2700000000004</v>
      </c>
      <c r="G3897" s="1027">
        <v>4135.6499999999996</v>
      </c>
      <c r="J3897" s="570" t="s">
        <v>5368</v>
      </c>
      <c r="K3897" s="645">
        <f>IFERROR(VLOOKUP(J3897,REAJUSTE!A:Y,25,FALSE),"")</f>
        <v>1.012</v>
      </c>
    </row>
    <row r="3898" spans="1:11" ht="18" x14ac:dyDescent="0.25">
      <c r="A3898" s="1025">
        <v>2809193</v>
      </c>
      <c r="B3898" s="1026" t="s">
        <v>9195</v>
      </c>
      <c r="C3898" s="1025" t="s">
        <v>5022</v>
      </c>
      <c r="D3898" s="577">
        <f t="shared" si="60"/>
        <v>4167.66</v>
      </c>
      <c r="G3898" s="1027">
        <v>4118.25</v>
      </c>
      <c r="J3898" s="570" t="s">
        <v>5368</v>
      </c>
      <c r="K3898" s="645">
        <f>IFERROR(VLOOKUP(J3898,REAJUSTE!A:Y,25,FALSE),"")</f>
        <v>1.012</v>
      </c>
    </row>
    <row r="3899" spans="1:11" ht="18" x14ac:dyDescent="0.25">
      <c r="A3899" s="1025">
        <v>2809206</v>
      </c>
      <c r="B3899" s="1026" t="s">
        <v>9196</v>
      </c>
      <c r="C3899" s="1025" t="s">
        <v>5022</v>
      </c>
      <c r="D3899" s="577">
        <f t="shared" si="60"/>
        <v>4365.78</v>
      </c>
      <c r="G3899" s="1027">
        <v>4314.0200000000004</v>
      </c>
      <c r="J3899" s="570" t="s">
        <v>5368</v>
      </c>
      <c r="K3899" s="645">
        <f>IFERROR(VLOOKUP(J3899,REAJUSTE!A:Y,25,FALSE),"")</f>
        <v>1.012</v>
      </c>
    </row>
    <row r="3900" spans="1:11" ht="18" x14ac:dyDescent="0.25">
      <c r="A3900" s="1025">
        <v>2809190</v>
      </c>
      <c r="B3900" s="1026" t="s">
        <v>9197</v>
      </c>
      <c r="C3900" s="1025" t="s">
        <v>5022</v>
      </c>
      <c r="D3900" s="577">
        <f t="shared" si="60"/>
        <v>5168.07</v>
      </c>
      <c r="G3900" s="1027">
        <v>5106.79</v>
      </c>
      <c r="J3900" s="570" t="s">
        <v>5368</v>
      </c>
      <c r="K3900" s="645">
        <f>IFERROR(VLOOKUP(J3900,REAJUSTE!A:Y,25,FALSE),"")</f>
        <v>1.012</v>
      </c>
    </row>
    <row r="3901" spans="1:11" ht="18" x14ac:dyDescent="0.25">
      <c r="A3901" s="1025">
        <v>2809181</v>
      </c>
      <c r="B3901" s="1026" t="s">
        <v>9198</v>
      </c>
      <c r="C3901" s="1025" t="s">
        <v>5022</v>
      </c>
      <c r="D3901" s="577">
        <f t="shared" si="60"/>
        <v>3653.07</v>
      </c>
      <c r="G3901" s="1027">
        <v>3609.76</v>
      </c>
      <c r="J3901" s="570" t="s">
        <v>5368</v>
      </c>
      <c r="K3901" s="645">
        <f>IFERROR(VLOOKUP(J3901,REAJUSTE!A:Y,25,FALSE),"")</f>
        <v>1.012</v>
      </c>
    </row>
    <row r="3902" spans="1:11" ht="18" x14ac:dyDescent="0.25">
      <c r="A3902" s="1025">
        <v>2809203</v>
      </c>
      <c r="B3902" s="1026" t="s">
        <v>9199</v>
      </c>
      <c r="C3902" s="1025" t="s">
        <v>5022</v>
      </c>
      <c r="D3902" s="577">
        <f t="shared" si="60"/>
        <v>5399.46</v>
      </c>
      <c r="G3902" s="1027">
        <v>5335.44</v>
      </c>
      <c r="J3902" s="570" t="s">
        <v>5368</v>
      </c>
      <c r="K3902" s="645">
        <f>IFERROR(VLOOKUP(J3902,REAJUSTE!A:Y,25,FALSE),"")</f>
        <v>1.012</v>
      </c>
    </row>
    <row r="3903" spans="1:11" ht="18" x14ac:dyDescent="0.25">
      <c r="A3903" s="1025">
        <v>2809194</v>
      </c>
      <c r="B3903" s="1026" t="s">
        <v>9200</v>
      </c>
      <c r="C3903" s="1025" t="s">
        <v>5022</v>
      </c>
      <c r="D3903" s="577">
        <f t="shared" si="60"/>
        <v>5376.42</v>
      </c>
      <c r="G3903" s="1027">
        <v>5312.67</v>
      </c>
      <c r="J3903" s="570" t="s">
        <v>5368</v>
      </c>
      <c r="K3903" s="645">
        <f>IFERROR(VLOOKUP(J3903,REAJUSTE!A:Y,25,FALSE),"")</f>
        <v>1.012</v>
      </c>
    </row>
    <row r="3904" spans="1:11" ht="18" x14ac:dyDescent="0.25">
      <c r="A3904" s="1025">
        <v>2809207</v>
      </c>
      <c r="B3904" s="1026" t="s">
        <v>9201</v>
      </c>
      <c r="C3904" s="1025" t="s">
        <v>5022</v>
      </c>
      <c r="D3904" s="577">
        <f t="shared" si="60"/>
        <v>5616.08</v>
      </c>
      <c r="G3904" s="1027">
        <v>5549.49</v>
      </c>
      <c r="J3904" s="570" t="s">
        <v>5368</v>
      </c>
      <c r="K3904" s="645">
        <f>IFERROR(VLOOKUP(J3904,REAJUSTE!A:Y,25,FALSE),"")</f>
        <v>1.012</v>
      </c>
    </row>
    <row r="3905" spans="1:11" ht="18" x14ac:dyDescent="0.25">
      <c r="A3905" s="1025">
        <v>2809169</v>
      </c>
      <c r="B3905" s="1026" t="s">
        <v>9202</v>
      </c>
      <c r="C3905" s="1025" t="s">
        <v>5022</v>
      </c>
      <c r="D3905" s="577">
        <f t="shared" si="60"/>
        <v>1735.89</v>
      </c>
      <c r="G3905" s="1027">
        <v>1715.31</v>
      </c>
      <c r="J3905" s="570" t="s">
        <v>5368</v>
      </c>
      <c r="K3905" s="645">
        <f>IFERROR(VLOOKUP(J3905,REAJUSTE!A:Y,25,FALSE),"")</f>
        <v>1.012</v>
      </c>
    </row>
    <row r="3906" spans="1:11" ht="18" x14ac:dyDescent="0.25">
      <c r="A3906" s="1025">
        <v>2809182</v>
      </c>
      <c r="B3906" s="1026" t="s">
        <v>9203</v>
      </c>
      <c r="C3906" s="1025" t="s">
        <v>5022</v>
      </c>
      <c r="D3906" s="577">
        <f t="shared" si="60"/>
        <v>2417.16</v>
      </c>
      <c r="G3906" s="1027">
        <v>2388.5</v>
      </c>
      <c r="J3906" s="570" t="s">
        <v>5368</v>
      </c>
      <c r="K3906" s="645">
        <f>IFERROR(VLOOKUP(J3906,REAJUSTE!A:Y,25,FALSE),"")</f>
        <v>1.012</v>
      </c>
    </row>
    <row r="3907" spans="1:11" ht="18" x14ac:dyDescent="0.25">
      <c r="A3907" s="1025">
        <v>2809173</v>
      </c>
      <c r="B3907" s="1026" t="s">
        <v>9204</v>
      </c>
      <c r="C3907" s="1025" t="s">
        <v>5022</v>
      </c>
      <c r="D3907" s="577">
        <f t="shared" si="60"/>
        <v>1829.77</v>
      </c>
      <c r="G3907" s="1027">
        <v>1808.08</v>
      </c>
      <c r="J3907" s="570" t="s">
        <v>5368</v>
      </c>
      <c r="K3907" s="645">
        <f>IFERROR(VLOOKUP(J3907,REAJUSTE!A:Y,25,FALSE),"")</f>
        <v>1.012</v>
      </c>
    </row>
    <row r="3908" spans="1:11" ht="18" x14ac:dyDescent="0.25">
      <c r="A3908" s="1025">
        <v>2809195</v>
      </c>
      <c r="B3908" s="1026" t="s">
        <v>9205</v>
      </c>
      <c r="C3908" s="1025" t="s">
        <v>5022</v>
      </c>
      <c r="D3908" s="577">
        <f t="shared" si="60"/>
        <v>2528.58</v>
      </c>
      <c r="G3908" s="1027">
        <v>2498.6</v>
      </c>
      <c r="J3908" s="570" t="s">
        <v>5368</v>
      </c>
      <c r="K3908" s="645">
        <f>IFERROR(VLOOKUP(J3908,REAJUSTE!A:Y,25,FALSE),"")</f>
        <v>1.012</v>
      </c>
    </row>
    <row r="3909" spans="1:11" ht="18" x14ac:dyDescent="0.25">
      <c r="A3909" s="1025">
        <v>2809186</v>
      </c>
      <c r="B3909" s="1026" t="s">
        <v>9206</v>
      </c>
      <c r="C3909" s="1025" t="s">
        <v>5022</v>
      </c>
      <c r="D3909" s="577">
        <f t="shared" si="60"/>
        <v>2559.39</v>
      </c>
      <c r="G3909" s="1027">
        <v>2529.0500000000002</v>
      </c>
      <c r="J3909" s="570" t="s">
        <v>5368</v>
      </c>
      <c r="K3909" s="645">
        <f>IFERROR(VLOOKUP(J3909,REAJUSTE!A:Y,25,FALSE),"")</f>
        <v>1.012</v>
      </c>
    </row>
    <row r="3910" spans="1:11" ht="18" x14ac:dyDescent="0.25">
      <c r="A3910" s="1025">
        <v>2809177</v>
      </c>
      <c r="B3910" s="1026" t="s">
        <v>9207</v>
      </c>
      <c r="C3910" s="1025" t="s">
        <v>5022</v>
      </c>
      <c r="D3910" s="577">
        <f t="shared" si="60"/>
        <v>1970.46</v>
      </c>
      <c r="G3910" s="1027">
        <v>1947.1</v>
      </c>
      <c r="J3910" s="570" t="s">
        <v>5368</v>
      </c>
      <c r="K3910" s="645">
        <f>IFERROR(VLOOKUP(J3910,REAJUSTE!A:Y,25,FALSE),"")</f>
        <v>1.012</v>
      </c>
    </row>
    <row r="3911" spans="1:11" ht="18" x14ac:dyDescent="0.25">
      <c r="A3911" s="1025">
        <v>2809199</v>
      </c>
      <c r="B3911" s="1026" t="s">
        <v>9208</v>
      </c>
      <c r="C3911" s="1025" t="s">
        <v>5022</v>
      </c>
      <c r="D3911" s="577">
        <f t="shared" si="60"/>
        <v>2676.72</v>
      </c>
      <c r="G3911" s="1027">
        <v>2644.99</v>
      </c>
      <c r="J3911" s="570" t="s">
        <v>5368</v>
      </c>
      <c r="K3911" s="645">
        <f>IFERROR(VLOOKUP(J3911,REAJUSTE!A:Y,25,FALSE),"")</f>
        <v>1.012</v>
      </c>
    </row>
    <row r="3912" spans="1:11" ht="27" x14ac:dyDescent="0.25">
      <c r="A3912" s="1025">
        <v>2809219</v>
      </c>
      <c r="B3912" s="1026" t="s">
        <v>9209</v>
      </c>
      <c r="C3912" s="1025" t="s">
        <v>7411</v>
      </c>
      <c r="D3912" s="577">
        <f t="shared" si="60"/>
        <v>24049.96</v>
      </c>
      <c r="G3912" s="1027">
        <v>23764.79</v>
      </c>
      <c r="J3912" s="570" t="s">
        <v>5368</v>
      </c>
      <c r="K3912" s="645">
        <f>IFERROR(VLOOKUP(J3912,REAJUSTE!A:Y,25,FALSE),"")</f>
        <v>1.012</v>
      </c>
    </row>
    <row r="3913" spans="1:11" ht="27" x14ac:dyDescent="0.25">
      <c r="A3913" s="1025">
        <v>2809220</v>
      </c>
      <c r="B3913" s="1026" t="s">
        <v>9210</v>
      </c>
      <c r="C3913" s="1025" t="s">
        <v>7411</v>
      </c>
      <c r="D3913" s="577">
        <f t="shared" si="60"/>
        <v>25644.22</v>
      </c>
      <c r="G3913" s="1027">
        <v>25340.14</v>
      </c>
      <c r="J3913" s="570" t="s">
        <v>5368</v>
      </c>
      <c r="K3913" s="645">
        <f>IFERROR(VLOOKUP(J3913,REAJUSTE!A:Y,25,FALSE),"")</f>
        <v>1.012</v>
      </c>
    </row>
    <row r="3914" spans="1:11" ht="27" x14ac:dyDescent="0.25">
      <c r="A3914" s="1025">
        <v>2809221</v>
      </c>
      <c r="B3914" s="1026" t="s">
        <v>9211</v>
      </c>
      <c r="C3914" s="1025" t="s">
        <v>7411</v>
      </c>
      <c r="D3914" s="577">
        <f t="shared" ref="D3914:D3977" si="61">TRUNC(G3914*K3914,2)</f>
        <v>26433.97</v>
      </c>
      <c r="G3914" s="1027">
        <v>26120.53</v>
      </c>
      <c r="J3914" s="570" t="s">
        <v>5368</v>
      </c>
      <c r="K3914" s="645">
        <f>IFERROR(VLOOKUP(J3914,REAJUSTE!A:Y,25,FALSE),"")</f>
        <v>1.012</v>
      </c>
    </row>
    <row r="3915" spans="1:11" ht="27" x14ac:dyDescent="0.25">
      <c r="A3915" s="1025">
        <v>2809163</v>
      </c>
      <c r="B3915" s="1026" t="s">
        <v>9212</v>
      </c>
      <c r="C3915" s="1025" t="s">
        <v>7411</v>
      </c>
      <c r="D3915" s="577">
        <f t="shared" si="61"/>
        <v>25108.83</v>
      </c>
      <c r="G3915" s="1027">
        <v>24811.1</v>
      </c>
      <c r="J3915" s="570" t="s">
        <v>5368</v>
      </c>
      <c r="K3915" s="645">
        <f>IFERROR(VLOOKUP(J3915,REAJUSTE!A:Y,25,FALSE),"")</f>
        <v>1.012</v>
      </c>
    </row>
    <row r="3916" spans="1:11" ht="27" x14ac:dyDescent="0.25">
      <c r="A3916" s="1025">
        <v>2809164</v>
      </c>
      <c r="B3916" s="1026" t="s">
        <v>9213</v>
      </c>
      <c r="C3916" s="1025" t="s">
        <v>7411</v>
      </c>
      <c r="D3916" s="577">
        <f t="shared" si="61"/>
        <v>26761.45</v>
      </c>
      <c r="G3916" s="1027">
        <v>26444.13</v>
      </c>
      <c r="J3916" s="570" t="s">
        <v>5368</v>
      </c>
      <c r="K3916" s="645">
        <f>IFERROR(VLOOKUP(J3916,REAJUSTE!A:Y,25,FALSE),"")</f>
        <v>1.012</v>
      </c>
    </row>
    <row r="3917" spans="1:11" ht="27" x14ac:dyDescent="0.25">
      <c r="A3917" s="1025">
        <v>2809165</v>
      </c>
      <c r="B3917" s="1026" t="s">
        <v>9214</v>
      </c>
      <c r="C3917" s="1025" t="s">
        <v>7411</v>
      </c>
      <c r="D3917" s="577">
        <f t="shared" si="61"/>
        <v>27573.51</v>
      </c>
      <c r="G3917" s="1027">
        <v>27246.560000000001</v>
      </c>
      <c r="J3917" s="570" t="s">
        <v>5368</v>
      </c>
      <c r="K3917" s="645">
        <f>IFERROR(VLOOKUP(J3917,REAJUSTE!A:Y,25,FALSE),"")</f>
        <v>1.012</v>
      </c>
    </row>
    <row r="3918" spans="1:11" ht="27" x14ac:dyDescent="0.25">
      <c r="A3918" s="1025">
        <v>2809216</v>
      </c>
      <c r="B3918" s="1026" t="s">
        <v>9215</v>
      </c>
      <c r="C3918" s="1025" t="s">
        <v>7411</v>
      </c>
      <c r="D3918" s="577">
        <f t="shared" si="61"/>
        <v>22253.89</v>
      </c>
      <c r="G3918" s="1027">
        <v>21990.01</v>
      </c>
      <c r="J3918" s="570" t="s">
        <v>5368</v>
      </c>
      <c r="K3918" s="645">
        <f>IFERROR(VLOOKUP(J3918,REAJUSTE!A:Y,25,FALSE),"")</f>
        <v>1.012</v>
      </c>
    </row>
    <row r="3919" spans="1:11" ht="27" x14ac:dyDescent="0.25">
      <c r="A3919" s="1025">
        <v>2809217</v>
      </c>
      <c r="B3919" s="1026" t="s">
        <v>9216</v>
      </c>
      <c r="C3919" s="1025" t="s">
        <v>7411</v>
      </c>
      <c r="D3919" s="577">
        <f t="shared" si="61"/>
        <v>22666.78</v>
      </c>
      <c r="G3919" s="1027">
        <v>22398.01</v>
      </c>
      <c r="J3919" s="570" t="s">
        <v>5368</v>
      </c>
      <c r="K3919" s="645">
        <f>IFERROR(VLOOKUP(J3919,REAJUSTE!A:Y,25,FALSE),"")</f>
        <v>1.012</v>
      </c>
    </row>
    <row r="3920" spans="1:11" ht="27" x14ac:dyDescent="0.25">
      <c r="A3920" s="1025">
        <v>2809218</v>
      </c>
      <c r="B3920" s="1026" t="s">
        <v>9217</v>
      </c>
      <c r="C3920" s="1025" t="s">
        <v>7411</v>
      </c>
      <c r="D3920" s="577">
        <f t="shared" si="61"/>
        <v>24243.09</v>
      </c>
      <c r="G3920" s="1027">
        <v>23955.63</v>
      </c>
      <c r="J3920" s="570" t="s">
        <v>5368</v>
      </c>
      <c r="K3920" s="645">
        <f>IFERROR(VLOOKUP(J3920,REAJUSTE!A:Y,25,FALSE),"")</f>
        <v>1.012</v>
      </c>
    </row>
    <row r="3921" spans="1:11" ht="27" x14ac:dyDescent="0.25">
      <c r="A3921" s="1025">
        <v>2809160</v>
      </c>
      <c r="B3921" s="1026" t="s">
        <v>9218</v>
      </c>
      <c r="C3921" s="1025" t="s">
        <v>7411</v>
      </c>
      <c r="D3921" s="577">
        <f t="shared" si="61"/>
        <v>23242.77</v>
      </c>
      <c r="G3921" s="1027">
        <v>22967.17</v>
      </c>
      <c r="J3921" s="570" t="s">
        <v>5368</v>
      </c>
      <c r="K3921" s="645">
        <f>IFERROR(VLOOKUP(J3921,REAJUSTE!A:Y,25,FALSE),"")</f>
        <v>1.012</v>
      </c>
    </row>
    <row r="3922" spans="1:11" ht="27" x14ac:dyDescent="0.25">
      <c r="A3922" s="1025">
        <v>2809161</v>
      </c>
      <c r="B3922" s="1026" t="s">
        <v>9219</v>
      </c>
      <c r="C3922" s="1025" t="s">
        <v>7411</v>
      </c>
      <c r="D3922" s="577">
        <f t="shared" si="61"/>
        <v>23658.66</v>
      </c>
      <c r="G3922" s="1027">
        <v>23378.13</v>
      </c>
      <c r="J3922" s="570" t="s">
        <v>5368</v>
      </c>
      <c r="K3922" s="645">
        <f>IFERROR(VLOOKUP(J3922,REAJUSTE!A:Y,25,FALSE),"")</f>
        <v>1.012</v>
      </c>
    </row>
    <row r="3923" spans="1:11" ht="27" x14ac:dyDescent="0.25">
      <c r="A3923" s="1025">
        <v>2809162</v>
      </c>
      <c r="B3923" s="1026" t="s">
        <v>9220</v>
      </c>
      <c r="C3923" s="1025" t="s">
        <v>7411</v>
      </c>
      <c r="D3923" s="577">
        <f t="shared" si="61"/>
        <v>25292.94</v>
      </c>
      <c r="G3923" s="1027">
        <v>24993.03</v>
      </c>
      <c r="J3923" s="570" t="s">
        <v>5368</v>
      </c>
      <c r="K3923" s="645">
        <f>IFERROR(VLOOKUP(J3923,REAJUSTE!A:Y,25,FALSE),"")</f>
        <v>1.012</v>
      </c>
    </row>
    <row r="3924" spans="1:11" ht="27" x14ac:dyDescent="0.25">
      <c r="A3924" s="1025">
        <v>2809222</v>
      </c>
      <c r="B3924" s="1026" t="s">
        <v>9221</v>
      </c>
      <c r="C3924" s="1025" t="s">
        <v>7411</v>
      </c>
      <c r="D3924" s="577">
        <f t="shared" si="61"/>
        <v>22035.279999999999</v>
      </c>
      <c r="G3924" s="1027">
        <v>21774</v>
      </c>
      <c r="J3924" s="570" t="s">
        <v>5368</v>
      </c>
      <c r="K3924" s="645">
        <f>IFERROR(VLOOKUP(J3924,REAJUSTE!A:Y,25,FALSE),"")</f>
        <v>1.012</v>
      </c>
    </row>
    <row r="3925" spans="1:11" ht="27" x14ac:dyDescent="0.25">
      <c r="A3925" s="1025">
        <v>2809223</v>
      </c>
      <c r="B3925" s="1026" t="s">
        <v>9222</v>
      </c>
      <c r="C3925" s="1025" t="s">
        <v>7411</v>
      </c>
      <c r="D3925" s="577">
        <f t="shared" si="61"/>
        <v>28197.06</v>
      </c>
      <c r="G3925" s="1027">
        <v>27862.71</v>
      </c>
      <c r="J3925" s="570" t="s">
        <v>5368</v>
      </c>
      <c r="K3925" s="645">
        <f>IFERROR(VLOOKUP(J3925,REAJUSTE!A:Y,25,FALSE),"")</f>
        <v>1.012</v>
      </c>
    </row>
    <row r="3926" spans="1:11" ht="27" x14ac:dyDescent="0.25">
      <c r="A3926" s="1025">
        <v>2809224</v>
      </c>
      <c r="B3926" s="1026" t="s">
        <v>9223</v>
      </c>
      <c r="C3926" s="1025" t="s">
        <v>7411</v>
      </c>
      <c r="D3926" s="577">
        <f t="shared" si="61"/>
        <v>29381.69</v>
      </c>
      <c r="G3926" s="1027">
        <v>29033.3</v>
      </c>
      <c r="J3926" s="570" t="s">
        <v>5368</v>
      </c>
      <c r="K3926" s="645">
        <f>IFERROR(VLOOKUP(J3926,REAJUSTE!A:Y,25,FALSE),"")</f>
        <v>1.012</v>
      </c>
    </row>
    <row r="3927" spans="1:11" ht="27" x14ac:dyDescent="0.25">
      <c r="A3927" s="1025">
        <v>2809166</v>
      </c>
      <c r="B3927" s="1026" t="s">
        <v>9224</v>
      </c>
      <c r="C3927" s="1025" t="s">
        <v>7411</v>
      </c>
      <c r="D3927" s="577">
        <f t="shared" si="61"/>
        <v>22927.1</v>
      </c>
      <c r="G3927" s="1027">
        <v>22655.24</v>
      </c>
      <c r="J3927" s="570" t="s">
        <v>5368</v>
      </c>
      <c r="K3927" s="645">
        <f>IFERROR(VLOOKUP(J3927,REAJUSTE!A:Y,25,FALSE),"")</f>
        <v>1.012</v>
      </c>
    </row>
    <row r="3928" spans="1:11" ht="27" x14ac:dyDescent="0.25">
      <c r="A3928" s="1025">
        <v>2809167</v>
      </c>
      <c r="B3928" s="1026" t="s">
        <v>9225</v>
      </c>
      <c r="C3928" s="1025" t="s">
        <v>7411</v>
      </c>
      <c r="D3928" s="577">
        <f t="shared" si="61"/>
        <v>29389.45</v>
      </c>
      <c r="G3928" s="1027">
        <v>29040.959999999999</v>
      </c>
      <c r="J3928" s="570" t="s">
        <v>5368</v>
      </c>
      <c r="K3928" s="645">
        <f>IFERROR(VLOOKUP(J3928,REAJUSTE!A:Y,25,FALSE),"")</f>
        <v>1.012</v>
      </c>
    </row>
    <row r="3929" spans="1:11" ht="27" x14ac:dyDescent="0.25">
      <c r="A3929" s="1025">
        <v>2809168</v>
      </c>
      <c r="B3929" s="1026" t="s">
        <v>9226</v>
      </c>
      <c r="C3929" s="1025" t="s">
        <v>7411</v>
      </c>
      <c r="D3929" s="577">
        <f t="shared" si="61"/>
        <v>30607.53</v>
      </c>
      <c r="G3929" s="1027">
        <v>30244.6</v>
      </c>
      <c r="J3929" s="570" t="s">
        <v>5368</v>
      </c>
      <c r="K3929" s="645">
        <f>IFERROR(VLOOKUP(J3929,REAJUSTE!A:Y,25,FALSE),"")</f>
        <v>1.012</v>
      </c>
    </row>
    <row r="3930" spans="1:11" ht="18" x14ac:dyDescent="0.25">
      <c r="A3930" s="1025">
        <v>2809158</v>
      </c>
      <c r="B3930" s="1026" t="s">
        <v>17600</v>
      </c>
      <c r="C3930" s="1025" t="s">
        <v>5022</v>
      </c>
      <c r="D3930" s="577">
        <f t="shared" si="61"/>
        <v>10.88</v>
      </c>
      <c r="G3930" s="1027">
        <v>10.76</v>
      </c>
      <c r="J3930" s="570" t="s">
        <v>5368</v>
      </c>
      <c r="K3930" s="645">
        <f>IFERROR(VLOOKUP(J3930,REAJUSTE!A:Y,25,FALSE),"")</f>
        <v>1.012</v>
      </c>
    </row>
    <row r="3931" spans="1:11" ht="18" x14ac:dyDescent="0.25">
      <c r="A3931" s="1025">
        <v>2809159</v>
      </c>
      <c r="B3931" s="1026" t="s">
        <v>17601</v>
      </c>
      <c r="C3931" s="1025" t="s">
        <v>5022</v>
      </c>
      <c r="D3931" s="577">
        <f t="shared" si="61"/>
        <v>8.18</v>
      </c>
      <c r="G3931" s="1027">
        <v>8.09</v>
      </c>
      <c r="J3931" s="570" t="s">
        <v>5368</v>
      </c>
      <c r="K3931" s="645">
        <f>IFERROR(VLOOKUP(J3931,REAJUSTE!A:Y,25,FALSE),"")</f>
        <v>1.012</v>
      </c>
    </row>
    <row r="3932" spans="1:11" x14ac:dyDescent="0.25">
      <c r="A3932" s="1025">
        <v>2909152</v>
      </c>
      <c r="B3932" s="1026" t="s">
        <v>9227</v>
      </c>
      <c r="C3932" s="1025" t="s">
        <v>7411</v>
      </c>
      <c r="D3932" s="577">
        <f t="shared" si="61"/>
        <v>119.7</v>
      </c>
      <c r="G3932" s="1027">
        <v>118.29</v>
      </c>
      <c r="J3932" s="570" t="s">
        <v>5368</v>
      </c>
      <c r="K3932" s="645">
        <f>IFERROR(VLOOKUP(J3932,REAJUSTE!A:Y,25,FALSE),"")</f>
        <v>1.012</v>
      </c>
    </row>
    <row r="3933" spans="1:11" x14ac:dyDescent="0.25">
      <c r="A3933" s="1025">
        <v>2909153</v>
      </c>
      <c r="B3933" s="1026" t="s">
        <v>9228</v>
      </c>
      <c r="C3933" s="1025" t="s">
        <v>7411</v>
      </c>
      <c r="D3933" s="577">
        <f t="shared" si="61"/>
        <v>175.98</v>
      </c>
      <c r="G3933" s="1027">
        <v>173.9</v>
      </c>
      <c r="J3933" s="570" t="s">
        <v>5368</v>
      </c>
      <c r="K3933" s="645">
        <f>IFERROR(VLOOKUP(J3933,REAJUSTE!A:Y,25,FALSE),"")</f>
        <v>1.012</v>
      </c>
    </row>
    <row r="3934" spans="1:11" x14ac:dyDescent="0.25">
      <c r="A3934" s="1025">
        <v>2909151</v>
      </c>
      <c r="B3934" s="1026" t="s">
        <v>9229</v>
      </c>
      <c r="C3934" s="1025" t="s">
        <v>7411</v>
      </c>
      <c r="D3934" s="577">
        <f t="shared" si="61"/>
        <v>64.64</v>
      </c>
      <c r="G3934" s="1027">
        <v>63.88</v>
      </c>
      <c r="J3934" s="570" t="s">
        <v>5368</v>
      </c>
      <c r="K3934" s="645">
        <f>IFERROR(VLOOKUP(J3934,REAJUSTE!A:Y,25,FALSE),"")</f>
        <v>1.012</v>
      </c>
    </row>
    <row r="3935" spans="1:11" x14ac:dyDescent="0.25">
      <c r="A3935" s="1025">
        <v>2909145</v>
      </c>
      <c r="B3935" s="1026" t="s">
        <v>9230</v>
      </c>
      <c r="C3935" s="1025" t="s">
        <v>5022</v>
      </c>
      <c r="D3935" s="577">
        <f t="shared" si="61"/>
        <v>10.74</v>
      </c>
      <c r="G3935" s="1027">
        <v>10.62</v>
      </c>
      <c r="J3935" s="570" t="s">
        <v>5368</v>
      </c>
      <c r="K3935" s="645">
        <f>IFERROR(VLOOKUP(J3935,REAJUSTE!A:Y,25,FALSE),"")</f>
        <v>1.012</v>
      </c>
    </row>
    <row r="3936" spans="1:11" ht="36" x14ac:dyDescent="0.25">
      <c r="A3936" s="1025">
        <v>2909379</v>
      </c>
      <c r="B3936" s="1026" t="s">
        <v>9231</v>
      </c>
      <c r="C3936" s="1025" t="s">
        <v>7411</v>
      </c>
      <c r="D3936" s="577">
        <f t="shared" si="61"/>
        <v>5998.77</v>
      </c>
      <c r="G3936" s="1027">
        <v>5927.64</v>
      </c>
      <c r="J3936" s="570" t="s">
        <v>5368</v>
      </c>
      <c r="K3936" s="645">
        <f>IFERROR(VLOOKUP(J3936,REAJUSTE!A:Y,25,FALSE),"")</f>
        <v>1.012</v>
      </c>
    </row>
    <row r="3937" spans="1:11" ht="36" x14ac:dyDescent="0.25">
      <c r="A3937" s="1025">
        <v>2909381</v>
      </c>
      <c r="B3937" s="1026" t="s">
        <v>9232</v>
      </c>
      <c r="C3937" s="1025" t="s">
        <v>7411</v>
      </c>
      <c r="D3937" s="577">
        <f t="shared" si="61"/>
        <v>6277.16</v>
      </c>
      <c r="G3937" s="1027">
        <v>6202.73</v>
      </c>
      <c r="J3937" s="570" t="s">
        <v>5368</v>
      </c>
      <c r="K3937" s="645">
        <f>IFERROR(VLOOKUP(J3937,REAJUSTE!A:Y,25,FALSE),"")</f>
        <v>1.012</v>
      </c>
    </row>
    <row r="3938" spans="1:11" ht="36" x14ac:dyDescent="0.25">
      <c r="A3938" s="1025">
        <v>2909388</v>
      </c>
      <c r="B3938" s="1026" t="s">
        <v>17602</v>
      </c>
      <c r="C3938" s="1025" t="s">
        <v>7411</v>
      </c>
      <c r="D3938" s="577">
        <f t="shared" si="61"/>
        <v>6613.47</v>
      </c>
      <c r="G3938" s="1027">
        <v>6535.05</v>
      </c>
      <c r="J3938" s="570" t="s">
        <v>5368</v>
      </c>
      <c r="K3938" s="645">
        <f>IFERROR(VLOOKUP(J3938,REAJUSTE!A:Y,25,FALSE),"")</f>
        <v>1.012</v>
      </c>
    </row>
    <row r="3939" spans="1:11" ht="27" x14ac:dyDescent="0.25">
      <c r="A3939" s="1025">
        <v>2909380</v>
      </c>
      <c r="B3939" s="1026" t="s">
        <v>9233</v>
      </c>
      <c r="C3939" s="1025" t="s">
        <v>7411</v>
      </c>
      <c r="D3939" s="577">
        <f t="shared" si="61"/>
        <v>8792.58</v>
      </c>
      <c r="G3939" s="1027">
        <v>8688.33</v>
      </c>
      <c r="J3939" s="570" t="s">
        <v>5368</v>
      </c>
      <c r="K3939" s="645">
        <f>IFERROR(VLOOKUP(J3939,REAJUSTE!A:Y,25,FALSE),"")</f>
        <v>1.012</v>
      </c>
    </row>
    <row r="3940" spans="1:11" ht="27" x14ac:dyDescent="0.25">
      <c r="A3940" s="1025">
        <v>2909382</v>
      </c>
      <c r="B3940" s="1026" t="s">
        <v>9234</v>
      </c>
      <c r="C3940" s="1025" t="s">
        <v>7411</v>
      </c>
      <c r="D3940" s="577">
        <f t="shared" si="61"/>
        <v>9209.25</v>
      </c>
      <c r="G3940" s="1027">
        <v>9100.0499999999993</v>
      </c>
      <c r="J3940" s="570" t="s">
        <v>5368</v>
      </c>
      <c r="K3940" s="645">
        <f>IFERROR(VLOOKUP(J3940,REAJUSTE!A:Y,25,FALSE),"")</f>
        <v>1.012</v>
      </c>
    </row>
    <row r="3941" spans="1:11" ht="27" x14ac:dyDescent="0.25">
      <c r="A3941" s="1025">
        <v>2909387</v>
      </c>
      <c r="B3941" s="1026" t="s">
        <v>17603</v>
      </c>
      <c r="C3941" s="1025" t="s">
        <v>7411</v>
      </c>
      <c r="D3941" s="577">
        <f t="shared" si="61"/>
        <v>9715.83</v>
      </c>
      <c r="G3941" s="1027">
        <v>9600.6299999999992</v>
      </c>
      <c r="J3941" s="570" t="s">
        <v>5368</v>
      </c>
      <c r="K3941" s="645">
        <f>IFERROR(VLOOKUP(J3941,REAJUSTE!A:Y,25,FALSE),"")</f>
        <v>1.012</v>
      </c>
    </row>
    <row r="3942" spans="1:11" ht="27" x14ac:dyDescent="0.25">
      <c r="A3942" s="1025">
        <v>2909375</v>
      </c>
      <c r="B3942" s="1026" t="s">
        <v>9235</v>
      </c>
      <c r="C3942" s="1025" t="s">
        <v>7411</v>
      </c>
      <c r="D3942" s="577">
        <f t="shared" si="61"/>
        <v>9587.51</v>
      </c>
      <c r="G3942" s="1027">
        <v>9473.83</v>
      </c>
      <c r="J3942" s="570" t="s">
        <v>5368</v>
      </c>
      <c r="K3942" s="645">
        <f>IFERROR(VLOOKUP(J3942,REAJUSTE!A:Y,25,FALSE),"")</f>
        <v>1.012</v>
      </c>
    </row>
    <row r="3943" spans="1:11" ht="27" x14ac:dyDescent="0.25">
      <c r="A3943" s="1025">
        <v>2909377</v>
      </c>
      <c r="B3943" s="1026" t="s">
        <v>9236</v>
      </c>
      <c r="C3943" s="1025" t="s">
        <v>7411</v>
      </c>
      <c r="D3943" s="577">
        <f t="shared" si="61"/>
        <v>10035.24</v>
      </c>
      <c r="G3943" s="1027">
        <v>9916.25</v>
      </c>
      <c r="J3943" s="570" t="s">
        <v>5368</v>
      </c>
      <c r="K3943" s="645">
        <f>IFERROR(VLOOKUP(J3943,REAJUSTE!A:Y,25,FALSE),"")</f>
        <v>1.012</v>
      </c>
    </row>
    <row r="3944" spans="1:11" ht="27" x14ac:dyDescent="0.25">
      <c r="A3944" s="1025">
        <v>2909386</v>
      </c>
      <c r="B3944" s="1026" t="s">
        <v>17604</v>
      </c>
      <c r="C3944" s="1025" t="s">
        <v>7411</v>
      </c>
      <c r="D3944" s="577">
        <f t="shared" si="61"/>
        <v>10575.19</v>
      </c>
      <c r="G3944" s="1027">
        <v>10449.799999999999</v>
      </c>
      <c r="J3944" s="570" t="s">
        <v>5368</v>
      </c>
      <c r="K3944" s="645">
        <f>IFERROR(VLOOKUP(J3944,REAJUSTE!A:Y,25,FALSE),"")</f>
        <v>1.012</v>
      </c>
    </row>
    <row r="3945" spans="1:11" ht="27" x14ac:dyDescent="0.25">
      <c r="A3945" s="1025">
        <v>2909376</v>
      </c>
      <c r="B3945" s="1026" t="s">
        <v>9237</v>
      </c>
      <c r="C3945" s="1025" t="s">
        <v>7411</v>
      </c>
      <c r="D3945" s="577">
        <f t="shared" si="61"/>
        <v>14081.78</v>
      </c>
      <c r="G3945" s="1027">
        <v>13914.81</v>
      </c>
      <c r="J3945" s="570" t="s">
        <v>5368</v>
      </c>
      <c r="K3945" s="645">
        <f>IFERROR(VLOOKUP(J3945,REAJUSTE!A:Y,25,FALSE),"")</f>
        <v>1.012</v>
      </c>
    </row>
    <row r="3946" spans="1:11" ht="27" x14ac:dyDescent="0.25">
      <c r="A3946" s="1025">
        <v>2909378</v>
      </c>
      <c r="B3946" s="1026" t="s">
        <v>9238</v>
      </c>
      <c r="C3946" s="1025" t="s">
        <v>7411</v>
      </c>
      <c r="D3946" s="577">
        <f t="shared" si="61"/>
        <v>14758.79</v>
      </c>
      <c r="G3946" s="1027">
        <v>14583.79</v>
      </c>
      <c r="J3946" s="570" t="s">
        <v>5368</v>
      </c>
      <c r="K3946" s="645">
        <f>IFERROR(VLOOKUP(J3946,REAJUSTE!A:Y,25,FALSE),"")</f>
        <v>1.012</v>
      </c>
    </row>
    <row r="3947" spans="1:11" ht="27" x14ac:dyDescent="0.25">
      <c r="A3947" s="1025">
        <v>2909385</v>
      </c>
      <c r="B3947" s="1026" t="s">
        <v>17605</v>
      </c>
      <c r="C3947" s="1025" t="s">
        <v>7411</v>
      </c>
      <c r="D3947" s="577">
        <f t="shared" si="61"/>
        <v>15564.08</v>
      </c>
      <c r="G3947" s="1027">
        <v>15379.53</v>
      </c>
      <c r="J3947" s="570" t="s">
        <v>5368</v>
      </c>
      <c r="K3947" s="645">
        <f>IFERROR(VLOOKUP(J3947,REAJUSTE!A:Y,25,FALSE),"")</f>
        <v>1.012</v>
      </c>
    </row>
    <row r="3948" spans="1:11" ht="27" x14ac:dyDescent="0.25">
      <c r="A3948" s="1025">
        <v>2909383</v>
      </c>
      <c r="B3948" s="1026" t="s">
        <v>9239</v>
      </c>
      <c r="C3948" s="1025" t="s">
        <v>7411</v>
      </c>
      <c r="D3948" s="577">
        <f t="shared" si="61"/>
        <v>5750.22</v>
      </c>
      <c r="G3948" s="1027">
        <v>5682.04</v>
      </c>
      <c r="J3948" s="570" t="s">
        <v>5368</v>
      </c>
      <c r="K3948" s="645">
        <f>IFERROR(VLOOKUP(J3948,REAJUSTE!A:Y,25,FALSE),"")</f>
        <v>1.012</v>
      </c>
    </row>
    <row r="3949" spans="1:11" ht="27" x14ac:dyDescent="0.25">
      <c r="A3949" s="1025">
        <v>2909384</v>
      </c>
      <c r="B3949" s="1026" t="s">
        <v>9240</v>
      </c>
      <c r="C3949" s="1025" t="s">
        <v>7411</v>
      </c>
      <c r="D3949" s="577">
        <f t="shared" si="61"/>
        <v>6036.54</v>
      </c>
      <c r="G3949" s="1027">
        <v>5964.97</v>
      </c>
      <c r="J3949" s="570" t="s">
        <v>5368</v>
      </c>
      <c r="K3949" s="645">
        <f>IFERROR(VLOOKUP(J3949,REAJUSTE!A:Y,25,FALSE),"")</f>
        <v>1.012</v>
      </c>
    </row>
    <row r="3950" spans="1:11" x14ac:dyDescent="0.25">
      <c r="A3950" s="1025">
        <v>2909148</v>
      </c>
      <c r="B3950" s="1026" t="s">
        <v>9241</v>
      </c>
      <c r="C3950" s="1025" t="s">
        <v>7411</v>
      </c>
      <c r="D3950" s="577">
        <f t="shared" si="61"/>
        <v>434.35</v>
      </c>
      <c r="G3950" s="1027">
        <v>429.2</v>
      </c>
      <c r="J3950" s="570" t="s">
        <v>5368</v>
      </c>
      <c r="K3950" s="645">
        <f>IFERROR(VLOOKUP(J3950,REAJUSTE!A:Y,25,FALSE),"")</f>
        <v>1.012</v>
      </c>
    </row>
    <row r="3951" spans="1:11" ht="18" x14ac:dyDescent="0.25">
      <c r="A3951" s="1025">
        <v>2909389</v>
      </c>
      <c r="B3951" s="1026" t="s">
        <v>17606</v>
      </c>
      <c r="C3951" s="1025" t="s">
        <v>7411</v>
      </c>
      <c r="D3951" s="577">
        <f t="shared" si="61"/>
        <v>3487.31</v>
      </c>
      <c r="G3951" s="1027">
        <v>3445.96</v>
      </c>
      <c r="J3951" s="570" t="s">
        <v>5368</v>
      </c>
      <c r="K3951" s="645">
        <f>IFERROR(VLOOKUP(J3951,REAJUSTE!A:Y,25,FALSE),"")</f>
        <v>1.012</v>
      </c>
    </row>
    <row r="3952" spans="1:11" ht="18" x14ac:dyDescent="0.25">
      <c r="A3952" s="1025">
        <v>2909390</v>
      </c>
      <c r="B3952" s="1026" t="s">
        <v>17607</v>
      </c>
      <c r="C3952" s="1025" t="s">
        <v>7411</v>
      </c>
      <c r="D3952" s="577">
        <f t="shared" si="61"/>
        <v>2455.86</v>
      </c>
      <c r="G3952" s="1027">
        <v>2426.7399999999998</v>
      </c>
      <c r="J3952" s="570" t="s">
        <v>5368</v>
      </c>
      <c r="K3952" s="645">
        <f>IFERROR(VLOOKUP(J3952,REAJUSTE!A:Y,25,FALSE),"")</f>
        <v>1.012</v>
      </c>
    </row>
    <row r="3953" spans="1:11" ht="18" x14ac:dyDescent="0.25">
      <c r="A3953" s="1025">
        <v>2909391</v>
      </c>
      <c r="B3953" s="1026" t="s">
        <v>17608</v>
      </c>
      <c r="C3953" s="1025" t="s">
        <v>7411</v>
      </c>
      <c r="D3953" s="577">
        <f t="shared" si="61"/>
        <v>4185.04</v>
      </c>
      <c r="G3953" s="1027">
        <v>4135.42</v>
      </c>
      <c r="J3953" s="570" t="s">
        <v>5368</v>
      </c>
      <c r="K3953" s="645">
        <f>IFERROR(VLOOKUP(J3953,REAJUSTE!A:Y,25,FALSE),"")</f>
        <v>1.012</v>
      </c>
    </row>
    <row r="3954" spans="1:11" ht="27" x14ac:dyDescent="0.25">
      <c r="A3954" s="1025">
        <v>3009336</v>
      </c>
      <c r="B3954" s="1026" t="s">
        <v>9242</v>
      </c>
      <c r="C3954" s="1025" t="s">
        <v>5022</v>
      </c>
      <c r="D3954" s="577">
        <f t="shared" si="61"/>
        <v>97.2</v>
      </c>
      <c r="G3954" s="1027">
        <v>96.05</v>
      </c>
      <c r="J3954" s="570" t="s">
        <v>5368</v>
      </c>
      <c r="K3954" s="645">
        <f>IFERROR(VLOOKUP(J3954,REAJUSTE!A:Y,25,FALSE),"")</f>
        <v>1.012</v>
      </c>
    </row>
    <row r="3955" spans="1:11" ht="27" x14ac:dyDescent="0.25">
      <c r="A3955" s="1025">
        <v>3009337</v>
      </c>
      <c r="B3955" s="1026" t="s">
        <v>9243</v>
      </c>
      <c r="C3955" s="1025" t="s">
        <v>5022</v>
      </c>
      <c r="D3955" s="577">
        <f t="shared" si="61"/>
        <v>99.78</v>
      </c>
      <c r="G3955" s="1027">
        <v>98.6</v>
      </c>
      <c r="J3955" s="570" t="s">
        <v>5368</v>
      </c>
      <c r="K3955" s="645">
        <f>IFERROR(VLOOKUP(J3955,REAJUSTE!A:Y,25,FALSE),"")</f>
        <v>1.012</v>
      </c>
    </row>
    <row r="3956" spans="1:11" ht="27" x14ac:dyDescent="0.25">
      <c r="A3956" s="1025">
        <v>3009340</v>
      </c>
      <c r="B3956" s="1026" t="s">
        <v>9244</v>
      </c>
      <c r="C3956" s="1025" t="s">
        <v>5022</v>
      </c>
      <c r="D3956" s="577">
        <f t="shared" si="61"/>
        <v>185.92</v>
      </c>
      <c r="G3956" s="1027">
        <v>183.72</v>
      </c>
      <c r="J3956" s="570" t="s">
        <v>5368</v>
      </c>
      <c r="K3956" s="645">
        <f>IFERROR(VLOOKUP(J3956,REAJUSTE!A:Y,25,FALSE),"")</f>
        <v>1.012</v>
      </c>
    </row>
    <row r="3957" spans="1:11" ht="27" x14ac:dyDescent="0.25">
      <c r="A3957" s="1025">
        <v>3009341</v>
      </c>
      <c r="B3957" s="1026" t="s">
        <v>9245</v>
      </c>
      <c r="C3957" s="1025" t="s">
        <v>5022</v>
      </c>
      <c r="D3957" s="577">
        <f t="shared" si="61"/>
        <v>191.08</v>
      </c>
      <c r="G3957" s="1027">
        <v>188.82</v>
      </c>
      <c r="J3957" s="570" t="s">
        <v>5368</v>
      </c>
      <c r="K3957" s="645">
        <f>IFERROR(VLOOKUP(J3957,REAJUSTE!A:Y,25,FALSE),"")</f>
        <v>1.012</v>
      </c>
    </row>
    <row r="3958" spans="1:11" ht="27" x14ac:dyDescent="0.25">
      <c r="A3958" s="1025">
        <v>3009344</v>
      </c>
      <c r="B3958" s="1026" t="s">
        <v>9246</v>
      </c>
      <c r="C3958" s="1025" t="s">
        <v>5022</v>
      </c>
      <c r="D3958" s="577">
        <f t="shared" si="61"/>
        <v>97.64</v>
      </c>
      <c r="G3958" s="1027">
        <v>96.49</v>
      </c>
      <c r="J3958" s="570" t="s">
        <v>5368</v>
      </c>
      <c r="K3958" s="645">
        <f>IFERROR(VLOOKUP(J3958,REAJUSTE!A:Y,25,FALSE),"")</f>
        <v>1.012</v>
      </c>
    </row>
    <row r="3959" spans="1:11" ht="27" x14ac:dyDescent="0.25">
      <c r="A3959" s="1025">
        <v>3009345</v>
      </c>
      <c r="B3959" s="1026" t="s">
        <v>9247</v>
      </c>
      <c r="C3959" s="1025" t="s">
        <v>5022</v>
      </c>
      <c r="D3959" s="577">
        <f t="shared" si="61"/>
        <v>100.22</v>
      </c>
      <c r="G3959" s="1027">
        <v>99.04</v>
      </c>
      <c r="J3959" s="570" t="s">
        <v>5368</v>
      </c>
      <c r="K3959" s="645">
        <f>IFERROR(VLOOKUP(J3959,REAJUSTE!A:Y,25,FALSE),"")</f>
        <v>1.012</v>
      </c>
    </row>
    <row r="3960" spans="1:11" ht="27" x14ac:dyDescent="0.25">
      <c r="A3960" s="1025">
        <v>3009348</v>
      </c>
      <c r="B3960" s="1026" t="s">
        <v>9248</v>
      </c>
      <c r="C3960" s="1025" t="s">
        <v>5022</v>
      </c>
      <c r="D3960" s="577">
        <f t="shared" si="61"/>
        <v>185.97</v>
      </c>
      <c r="G3960" s="1027">
        <v>183.77</v>
      </c>
      <c r="J3960" s="570" t="s">
        <v>5368</v>
      </c>
      <c r="K3960" s="645">
        <f>IFERROR(VLOOKUP(J3960,REAJUSTE!A:Y,25,FALSE),"")</f>
        <v>1.012</v>
      </c>
    </row>
    <row r="3961" spans="1:11" ht="27" x14ac:dyDescent="0.25">
      <c r="A3961" s="1025">
        <v>3009349</v>
      </c>
      <c r="B3961" s="1026" t="s">
        <v>9249</v>
      </c>
      <c r="C3961" s="1025" t="s">
        <v>5022</v>
      </c>
      <c r="D3961" s="577">
        <f t="shared" si="61"/>
        <v>191.13</v>
      </c>
      <c r="G3961" s="1027">
        <v>188.87</v>
      </c>
      <c r="J3961" s="570" t="s">
        <v>5368</v>
      </c>
      <c r="K3961" s="645">
        <f>IFERROR(VLOOKUP(J3961,REAJUSTE!A:Y,25,FALSE),"")</f>
        <v>1.012</v>
      </c>
    </row>
    <row r="3962" spans="1:11" ht="27" x14ac:dyDescent="0.25">
      <c r="A3962" s="1025">
        <v>3009338</v>
      </c>
      <c r="B3962" s="1026" t="s">
        <v>9250</v>
      </c>
      <c r="C3962" s="1025" t="s">
        <v>5022</v>
      </c>
      <c r="D3962" s="577">
        <f t="shared" si="61"/>
        <v>97.2</v>
      </c>
      <c r="G3962" s="1027">
        <v>96.05</v>
      </c>
      <c r="J3962" s="570" t="s">
        <v>5368</v>
      </c>
      <c r="K3962" s="645">
        <f>IFERROR(VLOOKUP(J3962,REAJUSTE!A:Y,25,FALSE),"")</f>
        <v>1.012</v>
      </c>
    </row>
    <row r="3963" spans="1:11" ht="27" x14ac:dyDescent="0.25">
      <c r="A3963" s="1025">
        <v>3009339</v>
      </c>
      <c r="B3963" s="1026" t="s">
        <v>9251</v>
      </c>
      <c r="C3963" s="1025" t="s">
        <v>5022</v>
      </c>
      <c r="D3963" s="577">
        <f t="shared" si="61"/>
        <v>99.78</v>
      </c>
      <c r="G3963" s="1027">
        <v>98.6</v>
      </c>
      <c r="J3963" s="570" t="s">
        <v>5368</v>
      </c>
      <c r="K3963" s="645">
        <f>IFERROR(VLOOKUP(J3963,REAJUSTE!A:Y,25,FALSE),"")</f>
        <v>1.012</v>
      </c>
    </row>
    <row r="3964" spans="1:11" ht="27" x14ac:dyDescent="0.25">
      <c r="A3964" s="1025">
        <v>3009342</v>
      </c>
      <c r="B3964" s="1026" t="s">
        <v>9252</v>
      </c>
      <c r="C3964" s="1025" t="s">
        <v>5022</v>
      </c>
      <c r="D3964" s="577">
        <f t="shared" si="61"/>
        <v>185.92</v>
      </c>
      <c r="G3964" s="1027">
        <v>183.72</v>
      </c>
      <c r="J3964" s="570" t="s">
        <v>5368</v>
      </c>
      <c r="K3964" s="645">
        <f>IFERROR(VLOOKUP(J3964,REAJUSTE!A:Y,25,FALSE),"")</f>
        <v>1.012</v>
      </c>
    </row>
    <row r="3965" spans="1:11" ht="27" x14ac:dyDescent="0.25">
      <c r="A3965" s="1025">
        <v>3009343</v>
      </c>
      <c r="B3965" s="1026" t="s">
        <v>9253</v>
      </c>
      <c r="C3965" s="1025" t="s">
        <v>5022</v>
      </c>
      <c r="D3965" s="577">
        <f t="shared" si="61"/>
        <v>191.08</v>
      </c>
      <c r="G3965" s="1027">
        <v>188.82</v>
      </c>
      <c r="J3965" s="570" t="s">
        <v>5368</v>
      </c>
      <c r="K3965" s="645">
        <f>IFERROR(VLOOKUP(J3965,REAJUSTE!A:Y,25,FALSE),"")</f>
        <v>1.012</v>
      </c>
    </row>
    <row r="3966" spans="1:11" ht="27" x14ac:dyDescent="0.25">
      <c r="A3966" s="1025">
        <v>3009346</v>
      </c>
      <c r="B3966" s="1026" t="s">
        <v>9254</v>
      </c>
      <c r="C3966" s="1025" t="s">
        <v>5022</v>
      </c>
      <c r="D3966" s="577">
        <f t="shared" si="61"/>
        <v>97.64</v>
      </c>
      <c r="G3966" s="1027">
        <v>96.49</v>
      </c>
      <c r="J3966" s="570" t="s">
        <v>5368</v>
      </c>
      <c r="K3966" s="645">
        <f>IFERROR(VLOOKUP(J3966,REAJUSTE!A:Y,25,FALSE),"")</f>
        <v>1.012</v>
      </c>
    </row>
    <row r="3967" spans="1:11" ht="27" x14ac:dyDescent="0.25">
      <c r="A3967" s="1025">
        <v>3009347</v>
      </c>
      <c r="B3967" s="1026" t="s">
        <v>9255</v>
      </c>
      <c r="C3967" s="1025" t="s">
        <v>5022</v>
      </c>
      <c r="D3967" s="577">
        <f t="shared" si="61"/>
        <v>100.22</v>
      </c>
      <c r="G3967" s="1027">
        <v>99.04</v>
      </c>
      <c r="J3967" s="570" t="s">
        <v>5368</v>
      </c>
      <c r="K3967" s="645">
        <f>IFERROR(VLOOKUP(J3967,REAJUSTE!A:Y,25,FALSE),"")</f>
        <v>1.012</v>
      </c>
    </row>
    <row r="3968" spans="1:11" ht="27" x14ac:dyDescent="0.25">
      <c r="A3968" s="1025">
        <v>3009350</v>
      </c>
      <c r="B3968" s="1026" t="s">
        <v>9256</v>
      </c>
      <c r="C3968" s="1025" t="s">
        <v>5022</v>
      </c>
      <c r="D3968" s="577">
        <f t="shared" si="61"/>
        <v>185.97</v>
      </c>
      <c r="G3968" s="1027">
        <v>183.77</v>
      </c>
      <c r="J3968" s="570" t="s">
        <v>5368</v>
      </c>
      <c r="K3968" s="645">
        <f>IFERROR(VLOOKUP(J3968,REAJUSTE!A:Y,25,FALSE),"")</f>
        <v>1.012</v>
      </c>
    </row>
    <row r="3969" spans="1:11" ht="27" x14ac:dyDescent="0.25">
      <c r="A3969" s="1025">
        <v>3009351</v>
      </c>
      <c r="B3969" s="1026" t="s">
        <v>9257</v>
      </c>
      <c r="C3969" s="1025" t="s">
        <v>5022</v>
      </c>
      <c r="D3969" s="577">
        <f t="shared" si="61"/>
        <v>191.13</v>
      </c>
      <c r="G3969" s="1027">
        <v>188.87</v>
      </c>
      <c r="J3969" s="570" t="s">
        <v>5368</v>
      </c>
      <c r="K3969" s="645">
        <f>IFERROR(VLOOKUP(J3969,REAJUSTE!A:Y,25,FALSE),"")</f>
        <v>1.012</v>
      </c>
    </row>
    <row r="3970" spans="1:11" x14ac:dyDescent="0.25">
      <c r="A3970" s="1025">
        <v>3009080</v>
      </c>
      <c r="B3970" s="1026" t="s">
        <v>9258</v>
      </c>
      <c r="C3970" s="1025" t="s">
        <v>5022</v>
      </c>
      <c r="D3970" s="577">
        <f t="shared" si="61"/>
        <v>0.14000000000000001</v>
      </c>
      <c r="G3970" s="1027">
        <v>0.14000000000000001</v>
      </c>
      <c r="J3970" s="570" t="s">
        <v>5368</v>
      </c>
      <c r="K3970" s="645">
        <f>IFERROR(VLOOKUP(J3970,REAJUSTE!A:Y,25,FALSE),"")</f>
        <v>1.012</v>
      </c>
    </row>
    <row r="3971" spans="1:11" x14ac:dyDescent="0.25">
      <c r="A3971" s="1025">
        <v>3009075</v>
      </c>
      <c r="B3971" s="1026" t="s">
        <v>9259</v>
      </c>
      <c r="C3971" s="1025" t="s">
        <v>5022</v>
      </c>
      <c r="D3971" s="577">
        <f t="shared" si="61"/>
        <v>52.92</v>
      </c>
      <c r="G3971" s="1027">
        <v>52.3</v>
      </c>
      <c r="J3971" s="570" t="s">
        <v>5368</v>
      </c>
      <c r="K3971" s="645">
        <f>IFERROR(VLOOKUP(J3971,REAJUSTE!A:Y,25,FALSE),"")</f>
        <v>1.012</v>
      </c>
    </row>
    <row r="3972" spans="1:11" x14ac:dyDescent="0.25">
      <c r="A3972" s="1025">
        <v>3009076</v>
      </c>
      <c r="B3972" s="1026" t="s">
        <v>9260</v>
      </c>
      <c r="C3972" s="1025" t="s">
        <v>5022</v>
      </c>
      <c r="D3972" s="577">
        <f t="shared" si="61"/>
        <v>54.71</v>
      </c>
      <c r="G3972" s="1027">
        <v>54.07</v>
      </c>
      <c r="J3972" s="570" t="s">
        <v>5368</v>
      </c>
      <c r="K3972" s="645">
        <f>IFERROR(VLOOKUP(J3972,REAJUSTE!A:Y,25,FALSE),"")</f>
        <v>1.012</v>
      </c>
    </row>
    <row r="3973" spans="1:11" x14ac:dyDescent="0.25">
      <c r="A3973" s="1025">
        <v>3009077</v>
      </c>
      <c r="B3973" s="1026" t="s">
        <v>9261</v>
      </c>
      <c r="C3973" s="1025" t="s">
        <v>5022</v>
      </c>
      <c r="D3973" s="577">
        <f t="shared" si="61"/>
        <v>57.51</v>
      </c>
      <c r="G3973" s="1027">
        <v>56.83</v>
      </c>
      <c r="J3973" s="570" t="s">
        <v>5368</v>
      </c>
      <c r="K3973" s="645">
        <f>IFERROR(VLOOKUP(J3973,REAJUSTE!A:Y,25,FALSE),"")</f>
        <v>1.012</v>
      </c>
    </row>
    <row r="3974" spans="1:11" x14ac:dyDescent="0.25">
      <c r="A3974" s="1025">
        <v>3009078</v>
      </c>
      <c r="B3974" s="1026" t="s">
        <v>9262</v>
      </c>
      <c r="C3974" s="1025" t="s">
        <v>5022</v>
      </c>
      <c r="D3974" s="577">
        <f t="shared" si="61"/>
        <v>59.65</v>
      </c>
      <c r="G3974" s="1027">
        <v>58.95</v>
      </c>
      <c r="J3974" s="570" t="s">
        <v>5368</v>
      </c>
      <c r="K3974" s="645">
        <f>IFERROR(VLOOKUP(J3974,REAJUSTE!A:Y,25,FALSE),"")</f>
        <v>1.012</v>
      </c>
    </row>
    <row r="3975" spans="1:11" x14ac:dyDescent="0.25">
      <c r="A3975" s="1025">
        <v>3009087</v>
      </c>
      <c r="B3975" s="1026" t="s">
        <v>9263</v>
      </c>
      <c r="C3975" s="1025" t="s">
        <v>5022</v>
      </c>
      <c r="D3975" s="577">
        <f t="shared" si="61"/>
        <v>0.1</v>
      </c>
      <c r="G3975" s="1027">
        <v>0.1</v>
      </c>
      <c r="J3975" s="570" t="s">
        <v>5368</v>
      </c>
      <c r="K3975" s="645">
        <f>IFERROR(VLOOKUP(J3975,REAJUSTE!A:Y,25,FALSE),"")</f>
        <v>1.012</v>
      </c>
    </row>
    <row r="3976" spans="1:11" ht="36" x14ac:dyDescent="0.25">
      <c r="A3976" s="1025">
        <v>3009085</v>
      </c>
      <c r="B3976" s="1026" t="s">
        <v>9264</v>
      </c>
      <c r="C3976" s="1025" t="s">
        <v>7</v>
      </c>
      <c r="D3976" s="577">
        <f t="shared" si="61"/>
        <v>1715.31</v>
      </c>
      <c r="G3976" s="1027">
        <v>1694.98</v>
      </c>
      <c r="J3976" s="570" t="s">
        <v>5368</v>
      </c>
      <c r="K3976" s="645">
        <f>IFERROR(VLOOKUP(J3976,REAJUSTE!A:Y,25,FALSE),"")</f>
        <v>1.012</v>
      </c>
    </row>
    <row r="3977" spans="1:11" ht="36" x14ac:dyDescent="0.25">
      <c r="A3977" s="1025">
        <v>3009086</v>
      </c>
      <c r="B3977" s="1026" t="s">
        <v>9265</v>
      </c>
      <c r="C3977" s="1025" t="s">
        <v>7</v>
      </c>
      <c r="D3977" s="577">
        <f t="shared" si="61"/>
        <v>2144.66</v>
      </c>
      <c r="G3977" s="1027">
        <v>2119.23</v>
      </c>
      <c r="J3977" s="570" t="s">
        <v>5368</v>
      </c>
      <c r="K3977" s="645">
        <f>IFERROR(VLOOKUP(J3977,REAJUSTE!A:Y,25,FALSE),"")</f>
        <v>1.012</v>
      </c>
    </row>
    <row r="3978" spans="1:11" ht="36" x14ac:dyDescent="0.25">
      <c r="A3978" s="1025">
        <v>3009089</v>
      </c>
      <c r="B3978" s="1026" t="s">
        <v>9266</v>
      </c>
      <c r="C3978" s="1025" t="s">
        <v>7</v>
      </c>
      <c r="D3978" s="577">
        <f t="shared" ref="D3978:D4041" si="62">TRUNC(G3978*K3978,2)</f>
        <v>2521.89</v>
      </c>
      <c r="G3978" s="1027">
        <v>2491.9899999999998</v>
      </c>
      <c r="J3978" s="570" t="s">
        <v>5368</v>
      </c>
      <c r="K3978" s="645">
        <f>IFERROR(VLOOKUP(J3978,REAJUSTE!A:Y,25,FALSE),"")</f>
        <v>1.012</v>
      </c>
    </row>
    <row r="3979" spans="1:11" ht="36" x14ac:dyDescent="0.25">
      <c r="A3979" s="1025">
        <v>3009090</v>
      </c>
      <c r="B3979" s="1026" t="s">
        <v>9267</v>
      </c>
      <c r="C3979" s="1025" t="s">
        <v>7</v>
      </c>
      <c r="D3979" s="577">
        <f t="shared" si="62"/>
        <v>2259.7800000000002</v>
      </c>
      <c r="G3979" s="1027">
        <v>2232.9899999999998</v>
      </c>
      <c r="J3979" s="570" t="s">
        <v>5368</v>
      </c>
      <c r="K3979" s="645">
        <f>IFERROR(VLOOKUP(J3979,REAJUSTE!A:Y,25,FALSE),"")</f>
        <v>1.012</v>
      </c>
    </row>
    <row r="3980" spans="1:11" ht="18" x14ac:dyDescent="0.25">
      <c r="A3980" s="1025">
        <v>3009004</v>
      </c>
      <c r="B3980" s="1026" t="s">
        <v>9268</v>
      </c>
      <c r="C3980" s="1025" t="s">
        <v>5022</v>
      </c>
      <c r="D3980" s="577">
        <f t="shared" si="62"/>
        <v>397.8</v>
      </c>
      <c r="G3980" s="1027">
        <v>393.09</v>
      </c>
      <c r="J3980" s="570" t="s">
        <v>5368</v>
      </c>
      <c r="K3980" s="645">
        <f>IFERROR(VLOOKUP(J3980,REAJUSTE!A:Y,25,FALSE),"")</f>
        <v>1.012</v>
      </c>
    </row>
    <row r="3981" spans="1:11" ht="18" x14ac:dyDescent="0.25">
      <c r="A3981" s="1025">
        <v>3009002</v>
      </c>
      <c r="B3981" s="1026" t="s">
        <v>9269</v>
      </c>
      <c r="C3981" s="1025" t="s">
        <v>5022</v>
      </c>
      <c r="D3981" s="577">
        <f t="shared" si="62"/>
        <v>301.69</v>
      </c>
      <c r="G3981" s="1027">
        <v>298.12</v>
      </c>
      <c r="J3981" s="570" t="s">
        <v>5368</v>
      </c>
      <c r="K3981" s="645">
        <f>IFERROR(VLOOKUP(J3981,REAJUSTE!A:Y,25,FALSE),"")</f>
        <v>1.012</v>
      </c>
    </row>
    <row r="3982" spans="1:11" ht="18" x14ac:dyDescent="0.25">
      <c r="A3982" s="1025">
        <v>3009006</v>
      </c>
      <c r="B3982" s="1026" t="s">
        <v>9270</v>
      </c>
      <c r="C3982" s="1025" t="s">
        <v>5022</v>
      </c>
      <c r="D3982" s="577">
        <f t="shared" si="62"/>
        <v>548</v>
      </c>
      <c r="G3982" s="1027">
        <v>541.51</v>
      </c>
      <c r="J3982" s="570" t="s">
        <v>5368</v>
      </c>
      <c r="K3982" s="645">
        <f>IFERROR(VLOOKUP(J3982,REAJUSTE!A:Y,25,FALSE),"")</f>
        <v>1.012</v>
      </c>
    </row>
    <row r="3983" spans="1:11" ht="18" x14ac:dyDescent="0.25">
      <c r="A3983" s="1025">
        <v>3009335</v>
      </c>
      <c r="B3983" s="1026" t="s">
        <v>9271</v>
      </c>
      <c r="C3983" s="1025" t="s">
        <v>5022</v>
      </c>
      <c r="D3983" s="577">
        <f t="shared" si="62"/>
        <v>1041.06</v>
      </c>
      <c r="G3983" s="1027">
        <v>1028.72</v>
      </c>
      <c r="J3983" s="570" t="s">
        <v>5368</v>
      </c>
      <c r="K3983" s="645">
        <f>IFERROR(VLOOKUP(J3983,REAJUSTE!A:Y,25,FALSE),"")</f>
        <v>1.012</v>
      </c>
    </row>
    <row r="3984" spans="1:11" ht="18" x14ac:dyDescent="0.25">
      <c r="A3984" s="1025">
        <v>3009334</v>
      </c>
      <c r="B3984" s="1026" t="s">
        <v>9272</v>
      </c>
      <c r="C3984" s="1025" t="s">
        <v>5022</v>
      </c>
      <c r="D3984" s="577">
        <f t="shared" si="62"/>
        <v>742.88</v>
      </c>
      <c r="G3984" s="1027">
        <v>734.08</v>
      </c>
      <c r="J3984" s="570" t="s">
        <v>5368</v>
      </c>
      <c r="K3984" s="645">
        <f>IFERROR(VLOOKUP(J3984,REAJUSTE!A:Y,25,FALSE),"")</f>
        <v>1.012</v>
      </c>
    </row>
    <row r="3985" spans="1:11" ht="27" x14ac:dyDescent="0.25">
      <c r="A3985" s="1025">
        <v>3009280</v>
      </c>
      <c r="B3985" s="1026" t="s">
        <v>9273</v>
      </c>
      <c r="C3985" s="1025" t="s">
        <v>7411</v>
      </c>
      <c r="D3985" s="577">
        <f t="shared" si="62"/>
        <v>687059.21</v>
      </c>
      <c r="G3985" s="1027">
        <v>678912.27</v>
      </c>
      <c r="J3985" s="570" t="s">
        <v>5368</v>
      </c>
      <c r="K3985" s="645">
        <f>IFERROR(VLOOKUP(J3985,REAJUSTE!A:Y,25,FALSE),"")</f>
        <v>1.012</v>
      </c>
    </row>
    <row r="3986" spans="1:11" ht="27" x14ac:dyDescent="0.25">
      <c r="A3986" s="1025">
        <v>3009281</v>
      </c>
      <c r="B3986" s="1026" t="s">
        <v>9274</v>
      </c>
      <c r="C3986" s="1025" t="s">
        <v>7411</v>
      </c>
      <c r="D3986" s="577">
        <f t="shared" si="62"/>
        <v>678887.64</v>
      </c>
      <c r="G3986" s="1027">
        <v>670837.59</v>
      </c>
      <c r="J3986" s="570" t="s">
        <v>5368</v>
      </c>
      <c r="K3986" s="645">
        <f>IFERROR(VLOOKUP(J3986,REAJUSTE!A:Y,25,FALSE),"")</f>
        <v>1.012</v>
      </c>
    </row>
    <row r="3987" spans="1:11" ht="27" x14ac:dyDescent="0.25">
      <c r="A3987" s="1025">
        <v>3009061</v>
      </c>
      <c r="B3987" s="1026" t="s">
        <v>9275</v>
      </c>
      <c r="C3987" s="1025" t="s">
        <v>7411</v>
      </c>
      <c r="D3987" s="577">
        <f t="shared" si="62"/>
        <v>721268.93</v>
      </c>
      <c r="G3987" s="1027">
        <v>712716.34</v>
      </c>
      <c r="J3987" s="570" t="s">
        <v>5368</v>
      </c>
      <c r="K3987" s="645">
        <f>IFERROR(VLOOKUP(J3987,REAJUSTE!A:Y,25,FALSE),"")</f>
        <v>1.012</v>
      </c>
    </row>
    <row r="3988" spans="1:11" ht="27" x14ac:dyDescent="0.25">
      <c r="A3988" s="1025">
        <v>3009062</v>
      </c>
      <c r="B3988" s="1026" t="s">
        <v>9276</v>
      </c>
      <c r="C3988" s="1025" t="s">
        <v>7411</v>
      </c>
      <c r="D3988" s="577">
        <f t="shared" si="62"/>
        <v>712689.42</v>
      </c>
      <c r="G3988" s="1027">
        <v>704238.56</v>
      </c>
      <c r="J3988" s="570" t="s">
        <v>5368</v>
      </c>
      <c r="K3988" s="645">
        <f>IFERROR(VLOOKUP(J3988,REAJUSTE!A:Y,25,FALSE),"")</f>
        <v>1.012</v>
      </c>
    </row>
    <row r="3989" spans="1:11" ht="27" x14ac:dyDescent="0.25">
      <c r="A3989" s="1025">
        <v>3009278</v>
      </c>
      <c r="B3989" s="1026" t="s">
        <v>9277</v>
      </c>
      <c r="C3989" s="1025" t="s">
        <v>7411</v>
      </c>
      <c r="D3989" s="577">
        <f t="shared" si="62"/>
        <v>521613.72</v>
      </c>
      <c r="G3989" s="1027">
        <v>515428.58</v>
      </c>
      <c r="J3989" s="570" t="s">
        <v>5368</v>
      </c>
      <c r="K3989" s="645">
        <f>IFERROR(VLOOKUP(J3989,REAJUSTE!A:Y,25,FALSE),"")</f>
        <v>1.012</v>
      </c>
    </row>
    <row r="3990" spans="1:11" ht="27" x14ac:dyDescent="0.25">
      <c r="A3990" s="1025">
        <v>3009279</v>
      </c>
      <c r="B3990" s="1026" t="s">
        <v>9278</v>
      </c>
      <c r="C3990" s="1025" t="s">
        <v>7411</v>
      </c>
      <c r="D3990" s="577">
        <f t="shared" si="62"/>
        <v>515731.43</v>
      </c>
      <c r="G3990" s="1027">
        <v>509616.04</v>
      </c>
      <c r="J3990" s="570" t="s">
        <v>5368</v>
      </c>
      <c r="K3990" s="645">
        <f>IFERROR(VLOOKUP(J3990,REAJUSTE!A:Y,25,FALSE),"")</f>
        <v>1.012</v>
      </c>
    </row>
    <row r="3991" spans="1:11" ht="27" x14ac:dyDescent="0.25">
      <c r="A3991" s="1025">
        <v>3009059</v>
      </c>
      <c r="B3991" s="1026" t="s">
        <v>9279</v>
      </c>
      <c r="C3991" s="1025" t="s">
        <v>7411</v>
      </c>
      <c r="D3991" s="577">
        <f t="shared" si="62"/>
        <v>547585.9</v>
      </c>
      <c r="G3991" s="1027">
        <v>541092.79</v>
      </c>
      <c r="J3991" s="570" t="s">
        <v>5368</v>
      </c>
      <c r="K3991" s="645">
        <f>IFERROR(VLOOKUP(J3991,REAJUSTE!A:Y,25,FALSE),"")</f>
        <v>1.012</v>
      </c>
    </row>
    <row r="3992" spans="1:11" ht="27" x14ac:dyDescent="0.25">
      <c r="A3992" s="1025">
        <v>3009060</v>
      </c>
      <c r="B3992" s="1026" t="s">
        <v>9280</v>
      </c>
      <c r="C3992" s="1025" t="s">
        <v>7411</v>
      </c>
      <c r="D3992" s="577">
        <f t="shared" si="62"/>
        <v>541409.66</v>
      </c>
      <c r="G3992" s="1027">
        <v>534989.79</v>
      </c>
      <c r="J3992" s="570" t="s">
        <v>5368</v>
      </c>
      <c r="K3992" s="645">
        <f>IFERROR(VLOOKUP(J3992,REAJUSTE!A:Y,25,FALSE),"")</f>
        <v>1.012</v>
      </c>
    </row>
    <row r="3993" spans="1:11" ht="27" x14ac:dyDescent="0.25">
      <c r="A3993" s="1025">
        <v>3009282</v>
      </c>
      <c r="B3993" s="1026" t="s">
        <v>9281</v>
      </c>
      <c r="C3993" s="1025" t="s">
        <v>7411</v>
      </c>
      <c r="D3993" s="577">
        <f t="shared" si="62"/>
        <v>937440.98</v>
      </c>
      <c r="G3993" s="1027">
        <v>926325.08</v>
      </c>
      <c r="J3993" s="570" t="s">
        <v>5368</v>
      </c>
      <c r="K3993" s="645">
        <f>IFERROR(VLOOKUP(J3993,REAJUSTE!A:Y,25,FALSE),"")</f>
        <v>1.012</v>
      </c>
    </row>
    <row r="3994" spans="1:11" ht="27" x14ac:dyDescent="0.25">
      <c r="A3994" s="1025">
        <v>3009283</v>
      </c>
      <c r="B3994" s="1026" t="s">
        <v>9282</v>
      </c>
      <c r="C3994" s="1025" t="s">
        <v>7411</v>
      </c>
      <c r="D3994" s="577">
        <f t="shared" si="62"/>
        <v>929271.08</v>
      </c>
      <c r="G3994" s="1027">
        <v>918252.06</v>
      </c>
      <c r="J3994" s="570" t="s">
        <v>5368</v>
      </c>
      <c r="K3994" s="645">
        <f>IFERROR(VLOOKUP(J3994,REAJUSTE!A:Y,25,FALSE),"")</f>
        <v>1.012</v>
      </c>
    </row>
    <row r="3995" spans="1:11" ht="27" x14ac:dyDescent="0.25">
      <c r="A3995" s="1025">
        <v>3009063</v>
      </c>
      <c r="B3995" s="1026" t="s">
        <v>9283</v>
      </c>
      <c r="C3995" s="1025" t="s">
        <v>7411</v>
      </c>
      <c r="D3995" s="577">
        <f t="shared" si="62"/>
        <v>984117.21</v>
      </c>
      <c r="G3995" s="1027">
        <v>972447.84</v>
      </c>
      <c r="J3995" s="570" t="s">
        <v>5368</v>
      </c>
      <c r="K3995" s="645">
        <f>IFERROR(VLOOKUP(J3995,REAJUSTE!A:Y,25,FALSE),"")</f>
        <v>1.012</v>
      </c>
    </row>
    <row r="3996" spans="1:11" ht="27" x14ac:dyDescent="0.25">
      <c r="A3996" s="1025">
        <v>3009064</v>
      </c>
      <c r="B3996" s="1026" t="s">
        <v>9284</v>
      </c>
      <c r="C3996" s="1025" t="s">
        <v>7411</v>
      </c>
      <c r="D3996" s="577">
        <f t="shared" si="62"/>
        <v>975539.47</v>
      </c>
      <c r="G3996" s="1027">
        <v>963971.81</v>
      </c>
      <c r="J3996" s="570" t="s">
        <v>5368</v>
      </c>
      <c r="K3996" s="645">
        <f>IFERROR(VLOOKUP(J3996,REAJUSTE!A:Y,25,FALSE),"")</f>
        <v>1.012</v>
      </c>
    </row>
    <row r="3997" spans="1:11" ht="27" x14ac:dyDescent="0.25">
      <c r="A3997" s="1025">
        <v>3009081</v>
      </c>
      <c r="B3997" s="1026" t="s">
        <v>9285</v>
      </c>
      <c r="C3997" s="1025" t="s">
        <v>5022</v>
      </c>
      <c r="D3997" s="577">
        <f t="shared" si="62"/>
        <v>758.24</v>
      </c>
      <c r="G3997" s="1027">
        <v>749.25</v>
      </c>
      <c r="J3997" s="570" t="s">
        <v>5368</v>
      </c>
      <c r="K3997" s="645">
        <f>IFERROR(VLOOKUP(J3997,REAJUSTE!A:Y,25,FALSE),"")</f>
        <v>1.012</v>
      </c>
    </row>
    <row r="3998" spans="1:11" ht="27" x14ac:dyDescent="0.25">
      <c r="A3998" s="1025">
        <v>3009082</v>
      </c>
      <c r="B3998" s="1026" t="s">
        <v>9286</v>
      </c>
      <c r="C3998" s="1025" t="s">
        <v>5022</v>
      </c>
      <c r="D3998" s="577">
        <f t="shared" si="62"/>
        <v>913.55</v>
      </c>
      <c r="G3998" s="1027">
        <v>902.72</v>
      </c>
      <c r="J3998" s="570" t="s">
        <v>5368</v>
      </c>
      <c r="K3998" s="645">
        <f>IFERROR(VLOOKUP(J3998,REAJUSTE!A:Y,25,FALSE),"")</f>
        <v>1.012</v>
      </c>
    </row>
    <row r="3999" spans="1:11" ht="27" x14ac:dyDescent="0.25">
      <c r="A3999" s="1025">
        <v>3009083</v>
      </c>
      <c r="B3999" s="1026" t="s">
        <v>9287</v>
      </c>
      <c r="C3999" s="1025" t="s">
        <v>5022</v>
      </c>
      <c r="D3999" s="577">
        <f t="shared" si="62"/>
        <v>932.42</v>
      </c>
      <c r="G3999" s="1027">
        <v>921.37</v>
      </c>
      <c r="J3999" s="570" t="s">
        <v>5368</v>
      </c>
      <c r="K3999" s="645">
        <f>IFERROR(VLOOKUP(J3999,REAJUSTE!A:Y,25,FALSE),"")</f>
        <v>1.012</v>
      </c>
    </row>
    <row r="4000" spans="1:11" ht="27" x14ac:dyDescent="0.25">
      <c r="A4000" s="1025">
        <v>3009084</v>
      </c>
      <c r="B4000" s="1026" t="s">
        <v>9288</v>
      </c>
      <c r="C4000" s="1025" t="s">
        <v>5022</v>
      </c>
      <c r="D4000" s="577">
        <f t="shared" si="62"/>
        <v>932.07</v>
      </c>
      <c r="G4000" s="1027">
        <v>921.02</v>
      </c>
      <c r="J4000" s="570" t="s">
        <v>5368</v>
      </c>
      <c r="K4000" s="645">
        <f>IFERROR(VLOOKUP(J4000,REAJUSTE!A:Y,25,FALSE),"")</f>
        <v>1.012</v>
      </c>
    </row>
    <row r="4001" spans="1:11" ht="18" x14ac:dyDescent="0.25">
      <c r="A4001" s="1025">
        <v>3009070</v>
      </c>
      <c r="B4001" s="1026" t="s">
        <v>9289</v>
      </c>
      <c r="C4001" s="1025" t="s">
        <v>5022</v>
      </c>
      <c r="D4001" s="577">
        <f t="shared" si="62"/>
        <v>423.15</v>
      </c>
      <c r="G4001" s="1027">
        <v>418.14</v>
      </c>
      <c r="J4001" s="570" t="s">
        <v>5368</v>
      </c>
      <c r="K4001" s="645">
        <f>IFERROR(VLOOKUP(J4001,REAJUSTE!A:Y,25,FALSE),"")</f>
        <v>1.012</v>
      </c>
    </row>
    <row r="4002" spans="1:11" ht="27" x14ac:dyDescent="0.25">
      <c r="A4002" s="1025">
        <v>3009285</v>
      </c>
      <c r="B4002" s="1026" t="s">
        <v>9290</v>
      </c>
      <c r="C4002" s="1025" t="s">
        <v>7411</v>
      </c>
      <c r="D4002" s="577">
        <f t="shared" si="62"/>
        <v>685694.15</v>
      </c>
      <c r="G4002" s="1027">
        <v>677563.39</v>
      </c>
      <c r="J4002" s="570" t="s">
        <v>5368</v>
      </c>
      <c r="K4002" s="645">
        <f>IFERROR(VLOOKUP(J4002,REAJUSTE!A:Y,25,FALSE),"")</f>
        <v>1.012</v>
      </c>
    </row>
    <row r="4003" spans="1:11" ht="27" x14ac:dyDescent="0.25">
      <c r="A4003" s="1025">
        <v>3009072</v>
      </c>
      <c r="B4003" s="1026" t="s">
        <v>9291</v>
      </c>
      <c r="C4003" s="1025" t="s">
        <v>7411</v>
      </c>
      <c r="D4003" s="577">
        <f t="shared" si="62"/>
        <v>719835.9</v>
      </c>
      <c r="G4003" s="1027">
        <v>711300.3</v>
      </c>
      <c r="J4003" s="570" t="s">
        <v>5368</v>
      </c>
      <c r="K4003" s="645">
        <f>IFERROR(VLOOKUP(J4003,REAJUSTE!A:Y,25,FALSE),"")</f>
        <v>1.012</v>
      </c>
    </row>
    <row r="4004" spans="1:11" ht="18" x14ac:dyDescent="0.25">
      <c r="A4004" s="1025">
        <v>3009069</v>
      </c>
      <c r="B4004" s="1026" t="s">
        <v>9292</v>
      </c>
      <c r="C4004" s="1025" t="s">
        <v>5022</v>
      </c>
      <c r="D4004" s="577">
        <f t="shared" si="62"/>
        <v>257.56</v>
      </c>
      <c r="G4004" s="1027">
        <v>254.51</v>
      </c>
      <c r="J4004" s="570" t="s">
        <v>5368</v>
      </c>
      <c r="K4004" s="645">
        <f>IFERROR(VLOOKUP(J4004,REAJUSTE!A:Y,25,FALSE),"")</f>
        <v>1.012</v>
      </c>
    </row>
    <row r="4005" spans="1:11" ht="27" x14ac:dyDescent="0.25">
      <c r="A4005" s="1025">
        <v>3009284</v>
      </c>
      <c r="B4005" s="1026" t="s">
        <v>9293</v>
      </c>
      <c r="C4005" s="1025" t="s">
        <v>7411</v>
      </c>
      <c r="D4005" s="577">
        <f t="shared" si="62"/>
        <v>414439.18</v>
      </c>
      <c r="G4005" s="1027">
        <v>409524.89</v>
      </c>
      <c r="J4005" s="570" t="s">
        <v>5368</v>
      </c>
      <c r="K4005" s="645">
        <f>IFERROR(VLOOKUP(J4005,REAJUSTE!A:Y,25,FALSE),"")</f>
        <v>1.012</v>
      </c>
    </row>
    <row r="4006" spans="1:11" ht="27" x14ac:dyDescent="0.25">
      <c r="A4006" s="1025">
        <v>3009071</v>
      </c>
      <c r="B4006" s="1026" t="s">
        <v>9294</v>
      </c>
      <c r="C4006" s="1025" t="s">
        <v>7411</v>
      </c>
      <c r="D4006" s="577">
        <f t="shared" si="62"/>
        <v>435075.14</v>
      </c>
      <c r="G4006" s="1027">
        <v>429916.15</v>
      </c>
      <c r="J4006" s="570" t="s">
        <v>5368</v>
      </c>
      <c r="K4006" s="645">
        <f>IFERROR(VLOOKUP(J4006,REAJUSTE!A:Y,25,FALSE),"")</f>
        <v>1.012</v>
      </c>
    </row>
    <row r="4007" spans="1:11" ht="18" x14ac:dyDescent="0.25">
      <c r="A4007" s="1025">
        <v>3009091</v>
      </c>
      <c r="B4007" s="1026" t="s">
        <v>9295</v>
      </c>
      <c r="C4007" s="1025" t="s">
        <v>272</v>
      </c>
      <c r="D4007" s="577">
        <f t="shared" si="62"/>
        <v>186.04</v>
      </c>
      <c r="G4007" s="1027">
        <v>183.84</v>
      </c>
      <c r="J4007" s="570" t="s">
        <v>5368</v>
      </c>
      <c r="K4007" s="645">
        <f>IFERROR(VLOOKUP(J4007,REAJUSTE!A:Y,25,FALSE),"")</f>
        <v>1.012</v>
      </c>
    </row>
    <row r="4008" spans="1:11" x14ac:dyDescent="0.25">
      <c r="A4008" s="1025">
        <v>3009058</v>
      </c>
      <c r="B4008" s="1026" t="s">
        <v>9296</v>
      </c>
      <c r="C4008" s="1025" t="s">
        <v>5022</v>
      </c>
      <c r="D4008" s="577">
        <f t="shared" si="62"/>
        <v>93046.67</v>
      </c>
      <c r="G4008" s="1027">
        <v>91943.35</v>
      </c>
      <c r="J4008" s="570" t="s">
        <v>5368</v>
      </c>
      <c r="K4008" s="645">
        <f>IFERROR(VLOOKUP(J4008,REAJUSTE!A:Y,25,FALSE),"")</f>
        <v>1.012</v>
      </c>
    </row>
    <row r="4009" spans="1:11" x14ac:dyDescent="0.25">
      <c r="A4009" s="1025">
        <v>3009229</v>
      </c>
      <c r="B4009" s="1026" t="s">
        <v>9297</v>
      </c>
      <c r="C4009" s="1025" t="s">
        <v>7411</v>
      </c>
      <c r="D4009" s="577">
        <f t="shared" si="62"/>
        <v>188.46</v>
      </c>
      <c r="G4009" s="1027">
        <v>186.23</v>
      </c>
      <c r="J4009" s="570" t="s">
        <v>5368</v>
      </c>
      <c r="K4009" s="645">
        <f>IFERROR(VLOOKUP(J4009,REAJUSTE!A:Y,25,FALSE),"")</f>
        <v>1.012</v>
      </c>
    </row>
    <row r="4010" spans="1:11" ht="18" x14ac:dyDescent="0.25">
      <c r="A4010" s="1025">
        <v>3009132</v>
      </c>
      <c r="B4010" s="1026" t="s">
        <v>9298</v>
      </c>
      <c r="C4010" s="1025" t="s">
        <v>7411</v>
      </c>
      <c r="D4010" s="577">
        <f t="shared" si="62"/>
        <v>1289.32</v>
      </c>
      <c r="G4010" s="1027">
        <v>1274.04</v>
      </c>
      <c r="J4010" s="570" t="s">
        <v>5368</v>
      </c>
      <c r="K4010" s="645">
        <f>IFERROR(VLOOKUP(J4010,REAJUSTE!A:Y,25,FALSE),"")</f>
        <v>1.012</v>
      </c>
    </row>
    <row r="4011" spans="1:11" x14ac:dyDescent="0.25">
      <c r="A4011" s="1025">
        <v>3009133</v>
      </c>
      <c r="B4011" s="1026" t="s">
        <v>9299</v>
      </c>
      <c r="C4011" s="1025" t="s">
        <v>7411</v>
      </c>
      <c r="D4011" s="577">
        <f t="shared" si="62"/>
        <v>1643.54</v>
      </c>
      <c r="G4011" s="1027">
        <v>1624.06</v>
      </c>
      <c r="J4011" s="570" t="s">
        <v>5368</v>
      </c>
      <c r="K4011" s="645">
        <f>IFERROR(VLOOKUP(J4011,REAJUSTE!A:Y,25,FALSE),"")</f>
        <v>1.012</v>
      </c>
    </row>
    <row r="4012" spans="1:11" ht="27" x14ac:dyDescent="0.25">
      <c r="A4012" s="1025">
        <v>3009321</v>
      </c>
      <c r="B4012" s="1026" t="s">
        <v>9300</v>
      </c>
      <c r="C4012" s="1025" t="s">
        <v>5022</v>
      </c>
      <c r="D4012" s="577">
        <f t="shared" si="62"/>
        <v>1599.84</v>
      </c>
      <c r="G4012" s="1027">
        <v>1580.87</v>
      </c>
      <c r="J4012" s="570" t="s">
        <v>5368</v>
      </c>
      <c r="K4012" s="645">
        <f>IFERROR(VLOOKUP(J4012,REAJUSTE!A:Y,25,FALSE),"")</f>
        <v>1.012</v>
      </c>
    </row>
    <row r="4013" spans="1:11" ht="27" x14ac:dyDescent="0.25">
      <c r="A4013" s="1025">
        <v>3009322</v>
      </c>
      <c r="B4013" s="1026" t="s">
        <v>9301</v>
      </c>
      <c r="C4013" s="1025" t="s">
        <v>5022</v>
      </c>
      <c r="D4013" s="577">
        <f t="shared" si="62"/>
        <v>1638.85</v>
      </c>
      <c r="G4013" s="1027">
        <v>1619.42</v>
      </c>
      <c r="J4013" s="570" t="s">
        <v>5368</v>
      </c>
      <c r="K4013" s="645">
        <f>IFERROR(VLOOKUP(J4013,REAJUSTE!A:Y,25,FALSE),"")</f>
        <v>1.012</v>
      </c>
    </row>
    <row r="4014" spans="1:11" ht="27" x14ac:dyDescent="0.25">
      <c r="A4014" s="1025">
        <v>3009323</v>
      </c>
      <c r="B4014" s="1026" t="s">
        <v>9302</v>
      </c>
      <c r="C4014" s="1025" t="s">
        <v>5022</v>
      </c>
      <c r="D4014" s="577">
        <f t="shared" si="62"/>
        <v>1664.33</v>
      </c>
      <c r="G4014" s="1027">
        <v>1644.6</v>
      </c>
      <c r="J4014" s="570" t="s">
        <v>5368</v>
      </c>
      <c r="K4014" s="645">
        <f>IFERROR(VLOOKUP(J4014,REAJUSTE!A:Y,25,FALSE),"")</f>
        <v>1.012</v>
      </c>
    </row>
    <row r="4015" spans="1:11" ht="27" x14ac:dyDescent="0.25">
      <c r="A4015" s="1025">
        <v>3009324</v>
      </c>
      <c r="B4015" s="1026" t="s">
        <v>9303</v>
      </c>
      <c r="C4015" s="1025" t="s">
        <v>5022</v>
      </c>
      <c r="D4015" s="577">
        <f t="shared" si="62"/>
        <v>1647.28</v>
      </c>
      <c r="G4015" s="1027">
        <v>1627.75</v>
      </c>
      <c r="J4015" s="570" t="s">
        <v>5368</v>
      </c>
      <c r="K4015" s="645">
        <f>IFERROR(VLOOKUP(J4015,REAJUSTE!A:Y,25,FALSE),"")</f>
        <v>1.012</v>
      </c>
    </row>
    <row r="4016" spans="1:11" ht="27" x14ac:dyDescent="0.25">
      <c r="A4016" s="1025">
        <v>3009096</v>
      </c>
      <c r="B4016" s="1026" t="s">
        <v>9304</v>
      </c>
      <c r="C4016" s="1025" t="s">
        <v>5022</v>
      </c>
      <c r="D4016" s="577">
        <f t="shared" si="62"/>
        <v>271.37</v>
      </c>
      <c r="G4016" s="1027">
        <v>268.16000000000003</v>
      </c>
      <c r="J4016" s="570" t="s">
        <v>5368</v>
      </c>
      <c r="K4016" s="645">
        <f>IFERROR(VLOOKUP(J4016,REAJUSTE!A:Y,25,FALSE),"")</f>
        <v>1.012</v>
      </c>
    </row>
    <row r="4017" spans="1:11" ht="27" x14ac:dyDescent="0.25">
      <c r="A4017" s="1025">
        <v>3009330</v>
      </c>
      <c r="B4017" s="1026" t="s">
        <v>9305</v>
      </c>
      <c r="C4017" s="1025" t="s">
        <v>5022</v>
      </c>
      <c r="D4017" s="577">
        <f t="shared" si="62"/>
        <v>222.52</v>
      </c>
      <c r="G4017" s="1027">
        <v>219.89</v>
      </c>
      <c r="J4017" s="570" t="s">
        <v>5368</v>
      </c>
      <c r="K4017" s="645">
        <f>IFERROR(VLOOKUP(J4017,REAJUSTE!A:Y,25,FALSE),"")</f>
        <v>1.012</v>
      </c>
    </row>
    <row r="4018" spans="1:11" ht="27" x14ac:dyDescent="0.25">
      <c r="A4018" s="1025">
        <v>3009326</v>
      </c>
      <c r="B4018" s="1026" t="s">
        <v>9306</v>
      </c>
      <c r="C4018" s="1025" t="s">
        <v>5022</v>
      </c>
      <c r="D4018" s="577">
        <f t="shared" si="62"/>
        <v>228.56</v>
      </c>
      <c r="G4018" s="1027">
        <v>225.85</v>
      </c>
      <c r="J4018" s="570" t="s">
        <v>5368</v>
      </c>
      <c r="K4018" s="645">
        <f>IFERROR(VLOOKUP(J4018,REAJUSTE!A:Y,25,FALSE),"")</f>
        <v>1.012</v>
      </c>
    </row>
    <row r="4019" spans="1:11" ht="36" x14ac:dyDescent="0.25">
      <c r="A4019" s="1025">
        <v>3009234</v>
      </c>
      <c r="B4019" s="1026" t="s">
        <v>9307</v>
      </c>
      <c r="C4019" s="1025" t="s">
        <v>7411</v>
      </c>
      <c r="D4019" s="577">
        <f t="shared" si="62"/>
        <v>1769682.57</v>
      </c>
      <c r="G4019" s="1027">
        <v>1748698.2</v>
      </c>
      <c r="J4019" s="570" t="s">
        <v>5368</v>
      </c>
      <c r="K4019" s="645">
        <f>IFERROR(VLOOKUP(J4019,REAJUSTE!A:Y,25,FALSE),"")</f>
        <v>1.012</v>
      </c>
    </row>
    <row r="4020" spans="1:11" ht="36" x14ac:dyDescent="0.25">
      <c r="A4020" s="1025">
        <v>3009022</v>
      </c>
      <c r="B4020" s="1026" t="s">
        <v>9308</v>
      </c>
      <c r="C4020" s="1025" t="s">
        <v>7411</v>
      </c>
      <c r="D4020" s="577">
        <f t="shared" si="62"/>
        <v>1776500.59</v>
      </c>
      <c r="G4020" s="1027">
        <v>1755435.37</v>
      </c>
      <c r="J4020" s="570" t="s">
        <v>5368</v>
      </c>
      <c r="K4020" s="645">
        <f>IFERROR(VLOOKUP(J4020,REAJUSTE!A:Y,25,FALSE),"")</f>
        <v>1.012</v>
      </c>
    </row>
    <row r="4021" spans="1:11" ht="36" x14ac:dyDescent="0.25">
      <c r="A4021" s="1025">
        <v>3009230</v>
      </c>
      <c r="B4021" s="1026" t="s">
        <v>9309</v>
      </c>
      <c r="C4021" s="1025" t="s">
        <v>7411</v>
      </c>
      <c r="D4021" s="577">
        <f t="shared" si="62"/>
        <v>2654685.16</v>
      </c>
      <c r="G4021" s="1027">
        <v>2623206.6800000002</v>
      </c>
      <c r="J4021" s="570" t="s">
        <v>5368</v>
      </c>
      <c r="K4021" s="645">
        <f>IFERROR(VLOOKUP(J4021,REAJUSTE!A:Y,25,FALSE),"")</f>
        <v>1.012</v>
      </c>
    </row>
    <row r="4022" spans="1:11" ht="36" x14ac:dyDescent="0.25">
      <c r="A4022" s="1025">
        <v>3009018</v>
      </c>
      <c r="B4022" s="1026" t="s">
        <v>9310</v>
      </c>
      <c r="C4022" s="1025" t="s">
        <v>7411</v>
      </c>
      <c r="D4022" s="577">
        <f t="shared" si="62"/>
        <v>2664912.1800000002</v>
      </c>
      <c r="G4022" s="1027">
        <v>2633312.44</v>
      </c>
      <c r="J4022" s="570" t="s">
        <v>5368</v>
      </c>
      <c r="K4022" s="645">
        <f>IFERROR(VLOOKUP(J4022,REAJUSTE!A:Y,25,FALSE),"")</f>
        <v>1.012</v>
      </c>
    </row>
    <row r="4023" spans="1:11" ht="36" x14ac:dyDescent="0.25">
      <c r="A4023" s="1025">
        <v>3009288</v>
      </c>
      <c r="B4023" s="1026" t="s">
        <v>9311</v>
      </c>
      <c r="C4023" s="1025" t="s">
        <v>7411</v>
      </c>
      <c r="D4023" s="577">
        <f t="shared" si="62"/>
        <v>2112971.2400000002</v>
      </c>
      <c r="G4023" s="1027">
        <v>2087916.25</v>
      </c>
      <c r="J4023" s="570" t="s">
        <v>5368</v>
      </c>
      <c r="K4023" s="645">
        <f>IFERROR(VLOOKUP(J4023,REAJUSTE!A:Y,25,FALSE),"")</f>
        <v>1.012</v>
      </c>
    </row>
    <row r="4024" spans="1:11" ht="36" x14ac:dyDescent="0.25">
      <c r="A4024" s="1025">
        <v>3009013</v>
      </c>
      <c r="B4024" s="1026" t="s">
        <v>9312</v>
      </c>
      <c r="C4024" s="1025" t="s">
        <v>7411</v>
      </c>
      <c r="D4024" s="577">
        <f t="shared" si="62"/>
        <v>2136668.54</v>
      </c>
      <c r="G4024" s="1027">
        <v>2111332.5499999998</v>
      </c>
      <c r="J4024" s="570" t="s">
        <v>5368</v>
      </c>
      <c r="K4024" s="645">
        <f>IFERROR(VLOOKUP(J4024,REAJUSTE!A:Y,25,FALSE),"")</f>
        <v>1.012</v>
      </c>
    </row>
    <row r="4025" spans="1:11" ht="36" x14ac:dyDescent="0.25">
      <c r="A4025" s="1025">
        <v>3009292</v>
      </c>
      <c r="B4025" s="1026" t="s">
        <v>9313</v>
      </c>
      <c r="C4025" s="1025" t="s">
        <v>7411</v>
      </c>
      <c r="D4025" s="577">
        <f t="shared" si="62"/>
        <v>3169459.54</v>
      </c>
      <c r="G4025" s="1027">
        <v>3131877.02</v>
      </c>
      <c r="J4025" s="570" t="s">
        <v>5368</v>
      </c>
      <c r="K4025" s="645">
        <f>IFERROR(VLOOKUP(J4025,REAJUSTE!A:Y,25,FALSE),"")</f>
        <v>1.012</v>
      </c>
    </row>
    <row r="4026" spans="1:11" ht="36" x14ac:dyDescent="0.25">
      <c r="A4026" s="1025">
        <v>3009225</v>
      </c>
      <c r="B4026" s="1026" t="s">
        <v>9314</v>
      </c>
      <c r="C4026" s="1025" t="s">
        <v>7411</v>
      </c>
      <c r="D4026" s="577">
        <f t="shared" si="62"/>
        <v>3205005.64</v>
      </c>
      <c r="G4026" s="1027">
        <v>3167001.63</v>
      </c>
      <c r="J4026" s="570" t="s">
        <v>5368</v>
      </c>
      <c r="K4026" s="645">
        <f>IFERROR(VLOOKUP(J4026,REAJUSTE!A:Y,25,FALSE),"")</f>
        <v>1.012</v>
      </c>
    </row>
    <row r="4027" spans="1:11" ht="27" x14ac:dyDescent="0.25">
      <c r="A4027" s="1025">
        <v>3009100</v>
      </c>
      <c r="B4027" s="1026" t="s">
        <v>9315</v>
      </c>
      <c r="C4027" s="1025" t="s">
        <v>5022</v>
      </c>
      <c r="D4027" s="577">
        <f t="shared" si="62"/>
        <v>90633.919999999998</v>
      </c>
      <c r="G4027" s="1027">
        <v>89559.21</v>
      </c>
      <c r="J4027" s="570" t="s">
        <v>5368</v>
      </c>
      <c r="K4027" s="645">
        <f>IFERROR(VLOOKUP(J4027,REAJUSTE!A:Y,25,FALSE),"")</f>
        <v>1.012</v>
      </c>
    </row>
    <row r="4028" spans="1:11" ht="36" x14ac:dyDescent="0.25">
      <c r="A4028" s="1025">
        <v>3009238</v>
      </c>
      <c r="B4028" s="1026" t="s">
        <v>9316</v>
      </c>
      <c r="C4028" s="1025" t="s">
        <v>7411</v>
      </c>
      <c r="D4028" s="577">
        <f t="shared" si="62"/>
        <v>1667162.6</v>
      </c>
      <c r="G4028" s="1027">
        <v>1647393.88</v>
      </c>
      <c r="J4028" s="570" t="s">
        <v>5368</v>
      </c>
      <c r="K4028" s="645">
        <f>IFERROR(VLOOKUP(J4028,REAJUSTE!A:Y,25,FALSE),"")</f>
        <v>1.012</v>
      </c>
    </row>
    <row r="4029" spans="1:11" ht="36" x14ac:dyDescent="0.25">
      <c r="A4029" s="1025">
        <v>3009304</v>
      </c>
      <c r="B4029" s="1026" t="s">
        <v>9317</v>
      </c>
      <c r="C4029" s="1025" t="s">
        <v>7411</v>
      </c>
      <c r="D4029" s="577">
        <f t="shared" si="62"/>
        <v>2500649.29</v>
      </c>
      <c r="G4029" s="1027">
        <v>2470997.33</v>
      </c>
      <c r="J4029" s="570" t="s">
        <v>5368</v>
      </c>
      <c r="K4029" s="645">
        <f>IFERROR(VLOOKUP(J4029,REAJUSTE!A:Y,25,FALSE),"")</f>
        <v>1.012</v>
      </c>
    </row>
    <row r="4030" spans="1:11" ht="36" x14ac:dyDescent="0.25">
      <c r="A4030" s="1025">
        <v>3009030</v>
      </c>
      <c r="B4030" s="1026" t="s">
        <v>9318</v>
      </c>
      <c r="C4030" s="1025" t="s">
        <v>7411</v>
      </c>
      <c r="D4030" s="577">
        <f t="shared" si="62"/>
        <v>2510868.4300000002</v>
      </c>
      <c r="G4030" s="1027">
        <v>2481095.29</v>
      </c>
      <c r="J4030" s="570" t="s">
        <v>5368</v>
      </c>
      <c r="K4030" s="645">
        <f>IFERROR(VLOOKUP(J4030,REAJUSTE!A:Y,25,FALSE),"")</f>
        <v>1.012</v>
      </c>
    </row>
    <row r="4031" spans="1:11" ht="36" x14ac:dyDescent="0.25">
      <c r="A4031" s="1025">
        <v>3009254</v>
      </c>
      <c r="B4031" s="1026" t="s">
        <v>9319</v>
      </c>
      <c r="C4031" s="1025" t="s">
        <v>7411</v>
      </c>
      <c r="D4031" s="577">
        <f t="shared" si="62"/>
        <v>2162428.15</v>
      </c>
      <c r="G4031" s="1027">
        <v>2136786.71</v>
      </c>
      <c r="J4031" s="570" t="s">
        <v>5368</v>
      </c>
      <c r="K4031" s="645">
        <f>IFERROR(VLOOKUP(J4031,REAJUSTE!A:Y,25,FALSE),"")</f>
        <v>1.012</v>
      </c>
    </row>
    <row r="4032" spans="1:11" ht="36" x14ac:dyDescent="0.25">
      <c r="A4032" s="1025">
        <v>3009262</v>
      </c>
      <c r="B4032" s="1026" t="s">
        <v>9320</v>
      </c>
      <c r="C4032" s="1025" t="s">
        <v>7411</v>
      </c>
      <c r="D4032" s="577">
        <f t="shared" si="62"/>
        <v>2008981.54</v>
      </c>
      <c r="G4032" s="1027">
        <v>1985159.63</v>
      </c>
      <c r="J4032" s="570" t="s">
        <v>5368</v>
      </c>
      <c r="K4032" s="645">
        <f>IFERROR(VLOOKUP(J4032,REAJUSTE!A:Y,25,FALSE),"")</f>
        <v>1.012</v>
      </c>
    </row>
    <row r="4033" spans="1:11" ht="36" x14ac:dyDescent="0.25">
      <c r="A4033" s="1025">
        <v>3009034</v>
      </c>
      <c r="B4033" s="1026" t="s">
        <v>9321</v>
      </c>
      <c r="C4033" s="1025" t="s">
        <v>7411</v>
      </c>
      <c r="D4033" s="577">
        <f t="shared" si="62"/>
        <v>2194179.75</v>
      </c>
      <c r="G4033" s="1027">
        <v>2168161.81</v>
      </c>
      <c r="J4033" s="570" t="s">
        <v>5368</v>
      </c>
      <c r="K4033" s="645">
        <f>IFERROR(VLOOKUP(J4033,REAJUSTE!A:Y,25,FALSE),"")</f>
        <v>1.012</v>
      </c>
    </row>
    <row r="4034" spans="1:11" ht="36" x14ac:dyDescent="0.25">
      <c r="A4034" s="1025">
        <v>3009042</v>
      </c>
      <c r="B4034" s="1026" t="s">
        <v>9322</v>
      </c>
      <c r="C4034" s="1025" t="s">
        <v>7411</v>
      </c>
      <c r="D4034" s="577">
        <f t="shared" si="62"/>
        <v>2033092.87</v>
      </c>
      <c r="G4034" s="1027">
        <v>2008985.05</v>
      </c>
      <c r="J4034" s="570" t="s">
        <v>5368</v>
      </c>
      <c r="K4034" s="645">
        <f>IFERROR(VLOOKUP(J4034,REAJUSTE!A:Y,25,FALSE),"")</f>
        <v>1.012</v>
      </c>
    </row>
    <row r="4035" spans="1:11" ht="36" x14ac:dyDescent="0.25">
      <c r="A4035" s="1025">
        <v>3009270</v>
      </c>
      <c r="B4035" s="1026" t="s">
        <v>9323</v>
      </c>
      <c r="C4035" s="1025" t="s">
        <v>7411</v>
      </c>
      <c r="D4035" s="577">
        <f t="shared" si="62"/>
        <v>3244326.35</v>
      </c>
      <c r="G4035" s="1027">
        <v>3205856.08</v>
      </c>
      <c r="J4035" s="570" t="s">
        <v>5368</v>
      </c>
      <c r="K4035" s="645">
        <f>IFERROR(VLOOKUP(J4035,REAJUSTE!A:Y,25,FALSE),"")</f>
        <v>1.012</v>
      </c>
    </row>
    <row r="4036" spans="1:11" ht="36" x14ac:dyDescent="0.25">
      <c r="A4036" s="1025">
        <v>3009050</v>
      </c>
      <c r="B4036" s="1026" t="s">
        <v>9324</v>
      </c>
      <c r="C4036" s="1025" t="s">
        <v>7411</v>
      </c>
      <c r="D4036" s="577">
        <f t="shared" si="62"/>
        <v>3291992.99</v>
      </c>
      <c r="G4036" s="1027">
        <v>3252957.5</v>
      </c>
      <c r="J4036" s="570" t="s">
        <v>5368</v>
      </c>
      <c r="K4036" s="645">
        <f>IFERROR(VLOOKUP(J4036,REAJUSTE!A:Y,25,FALSE),"")</f>
        <v>1.012</v>
      </c>
    </row>
    <row r="4037" spans="1:11" ht="27" x14ac:dyDescent="0.25">
      <c r="A4037" s="1025">
        <v>3009101</v>
      </c>
      <c r="B4037" s="1026" t="s">
        <v>9325</v>
      </c>
      <c r="C4037" s="1025" t="s">
        <v>5022</v>
      </c>
      <c r="D4037" s="577">
        <f t="shared" si="62"/>
        <v>181539.21</v>
      </c>
      <c r="G4037" s="1027">
        <v>179386.58</v>
      </c>
      <c r="J4037" s="570" t="s">
        <v>5368</v>
      </c>
      <c r="K4037" s="645">
        <f>IFERROR(VLOOKUP(J4037,REAJUSTE!A:Y,25,FALSE),"")</f>
        <v>1.012</v>
      </c>
    </row>
    <row r="4038" spans="1:11" ht="36" x14ac:dyDescent="0.25">
      <c r="A4038" s="1025">
        <v>3009246</v>
      </c>
      <c r="B4038" s="1026" t="s">
        <v>9326</v>
      </c>
      <c r="C4038" s="1025" t="s">
        <v>7411</v>
      </c>
      <c r="D4038" s="577">
        <f t="shared" si="62"/>
        <v>1661865.94</v>
      </c>
      <c r="G4038" s="1027">
        <v>1642160.02</v>
      </c>
      <c r="J4038" s="570" t="s">
        <v>5368</v>
      </c>
      <c r="K4038" s="645">
        <f>IFERROR(VLOOKUP(J4038,REAJUSTE!A:Y,25,FALSE),"")</f>
        <v>1.012</v>
      </c>
    </row>
    <row r="4039" spans="1:11" ht="36" x14ac:dyDescent="0.25">
      <c r="A4039" s="1025">
        <v>3009208</v>
      </c>
      <c r="B4039" s="1026" t="s">
        <v>9327</v>
      </c>
      <c r="C4039" s="1025" t="s">
        <v>7411</v>
      </c>
      <c r="D4039" s="577">
        <f t="shared" si="62"/>
        <v>1668678.89</v>
      </c>
      <c r="G4039" s="1027">
        <v>1648892.19</v>
      </c>
      <c r="J4039" s="570" t="s">
        <v>5368</v>
      </c>
      <c r="K4039" s="645">
        <f>IFERROR(VLOOKUP(J4039,REAJUSTE!A:Y,25,FALSE),"")</f>
        <v>1.012</v>
      </c>
    </row>
    <row r="4040" spans="1:11" ht="36" x14ac:dyDescent="0.25">
      <c r="A4040" s="1025">
        <v>3009308</v>
      </c>
      <c r="B4040" s="1026" t="s">
        <v>9328</v>
      </c>
      <c r="C4040" s="1025" t="s">
        <v>7411</v>
      </c>
      <c r="D4040" s="577">
        <f t="shared" si="62"/>
        <v>2492705.58</v>
      </c>
      <c r="G4040" s="1027">
        <v>2463147.81</v>
      </c>
      <c r="J4040" s="570" t="s">
        <v>5368</v>
      </c>
      <c r="K4040" s="645">
        <f>IFERROR(VLOOKUP(J4040,REAJUSTE!A:Y,25,FALSE),"")</f>
        <v>1.012</v>
      </c>
    </row>
    <row r="4041" spans="1:11" ht="36" x14ac:dyDescent="0.25">
      <c r="A4041" s="1025">
        <v>3009212</v>
      </c>
      <c r="B4041" s="1026" t="s">
        <v>9329</v>
      </c>
      <c r="C4041" s="1025" t="s">
        <v>7411</v>
      </c>
      <c r="D4041" s="577">
        <f t="shared" si="62"/>
        <v>2502925.02</v>
      </c>
      <c r="G4041" s="1027">
        <v>2473246.0699999998</v>
      </c>
      <c r="J4041" s="570" t="s">
        <v>5368</v>
      </c>
      <c r="K4041" s="645">
        <f>IFERROR(VLOOKUP(J4041,REAJUSTE!A:Y,25,FALSE),"")</f>
        <v>1.012</v>
      </c>
    </row>
    <row r="4042" spans="1:11" ht="36" x14ac:dyDescent="0.25">
      <c r="A4042" s="1025">
        <v>3009258</v>
      </c>
      <c r="B4042" s="1026" t="s">
        <v>9330</v>
      </c>
      <c r="C4042" s="1025" t="s">
        <v>7411</v>
      </c>
      <c r="D4042" s="577">
        <f t="shared" ref="D4042:D4105" si="63">TRUNC(G4042*K4042,2)</f>
        <v>2157190.61</v>
      </c>
      <c r="G4042" s="1027">
        <v>2131611.2799999998</v>
      </c>
      <c r="J4042" s="570" t="s">
        <v>5368</v>
      </c>
      <c r="K4042" s="645">
        <f>IFERROR(VLOOKUP(J4042,REAJUSTE!A:Y,25,FALSE),"")</f>
        <v>1.012</v>
      </c>
    </row>
    <row r="4043" spans="1:11" ht="36" x14ac:dyDescent="0.25">
      <c r="A4043" s="1025">
        <v>3009266</v>
      </c>
      <c r="B4043" s="1026" t="s">
        <v>9331</v>
      </c>
      <c r="C4043" s="1025" t="s">
        <v>7411</v>
      </c>
      <c r="D4043" s="577">
        <f t="shared" si="63"/>
        <v>2003744</v>
      </c>
      <c r="G4043" s="1027">
        <v>1979984.19</v>
      </c>
      <c r="J4043" s="570" t="s">
        <v>5368</v>
      </c>
      <c r="K4043" s="645">
        <f>IFERROR(VLOOKUP(J4043,REAJUSTE!A:Y,25,FALSE),"")</f>
        <v>1.012</v>
      </c>
    </row>
    <row r="4044" spans="1:11" ht="36" x14ac:dyDescent="0.25">
      <c r="A4044" s="1025">
        <v>3009038</v>
      </c>
      <c r="B4044" s="1026" t="s">
        <v>9332</v>
      </c>
      <c r="C4044" s="1025" t="s">
        <v>7411</v>
      </c>
      <c r="D4044" s="577">
        <f t="shared" si="63"/>
        <v>2188942.21</v>
      </c>
      <c r="G4044" s="1027">
        <v>2162986.38</v>
      </c>
      <c r="J4044" s="570" t="s">
        <v>5368</v>
      </c>
      <c r="K4044" s="645">
        <f>IFERROR(VLOOKUP(J4044,REAJUSTE!A:Y,25,FALSE),"")</f>
        <v>1.012</v>
      </c>
    </row>
    <row r="4045" spans="1:11" ht="36" x14ac:dyDescent="0.25">
      <c r="A4045" s="1025">
        <v>3009046</v>
      </c>
      <c r="B4045" s="1026" t="s">
        <v>9333</v>
      </c>
      <c r="C4045" s="1025" t="s">
        <v>7411</v>
      </c>
      <c r="D4045" s="577">
        <f t="shared" si="63"/>
        <v>2027855.32</v>
      </c>
      <c r="G4045" s="1027">
        <v>2003809.61</v>
      </c>
      <c r="J4045" s="570" t="s">
        <v>5368</v>
      </c>
      <c r="K4045" s="645">
        <f>IFERROR(VLOOKUP(J4045,REAJUSTE!A:Y,25,FALSE),"")</f>
        <v>1.012</v>
      </c>
    </row>
    <row r="4046" spans="1:11" ht="36" x14ac:dyDescent="0.25">
      <c r="A4046" s="1025">
        <v>3009274</v>
      </c>
      <c r="B4046" s="1026" t="s">
        <v>9334</v>
      </c>
      <c r="C4046" s="1025" t="s">
        <v>7411</v>
      </c>
      <c r="D4046" s="577">
        <f t="shared" si="63"/>
        <v>3236471.41</v>
      </c>
      <c r="G4046" s="1027">
        <v>3198094.28</v>
      </c>
      <c r="J4046" s="570" t="s">
        <v>5368</v>
      </c>
      <c r="K4046" s="645">
        <f>IFERROR(VLOOKUP(J4046,REAJUSTE!A:Y,25,FALSE),"")</f>
        <v>1.012</v>
      </c>
    </row>
    <row r="4047" spans="1:11" ht="36" x14ac:dyDescent="0.25">
      <c r="A4047" s="1025">
        <v>3009054</v>
      </c>
      <c r="B4047" s="1026" t="s">
        <v>9335</v>
      </c>
      <c r="C4047" s="1025" t="s">
        <v>7411</v>
      </c>
      <c r="D4047" s="577">
        <f t="shared" si="63"/>
        <v>3284138.03</v>
      </c>
      <c r="G4047" s="1027">
        <v>3245195.69</v>
      </c>
      <c r="J4047" s="570" t="s">
        <v>5368</v>
      </c>
      <c r="K4047" s="645">
        <f>IFERROR(VLOOKUP(J4047,REAJUSTE!A:Y,25,FALSE),"")</f>
        <v>1.012</v>
      </c>
    </row>
    <row r="4048" spans="1:11" ht="36" x14ac:dyDescent="0.25">
      <c r="A4048" s="1025">
        <v>3009235</v>
      </c>
      <c r="B4048" s="1026" t="s">
        <v>9336</v>
      </c>
      <c r="C4048" s="1025" t="s">
        <v>7411</v>
      </c>
      <c r="D4048" s="577">
        <f t="shared" si="63"/>
        <v>2199450.41</v>
      </c>
      <c r="G4048" s="1027">
        <v>2173369.98</v>
      </c>
      <c r="J4048" s="570" t="s">
        <v>5368</v>
      </c>
      <c r="K4048" s="645">
        <f>IFERROR(VLOOKUP(J4048,REAJUSTE!A:Y,25,FALSE),"")</f>
        <v>1.012</v>
      </c>
    </row>
    <row r="4049" spans="1:11" ht="36" x14ac:dyDescent="0.25">
      <c r="A4049" s="1025">
        <v>3009023</v>
      </c>
      <c r="B4049" s="1026" t="s">
        <v>9337</v>
      </c>
      <c r="C4049" s="1025" t="s">
        <v>7411</v>
      </c>
      <c r="D4049" s="577">
        <f t="shared" si="63"/>
        <v>2206053.54</v>
      </c>
      <c r="G4049" s="1027">
        <v>2179894.81</v>
      </c>
      <c r="J4049" s="570" t="s">
        <v>5368</v>
      </c>
      <c r="K4049" s="645">
        <f>IFERROR(VLOOKUP(J4049,REAJUSTE!A:Y,25,FALSE),"")</f>
        <v>1.012</v>
      </c>
    </row>
    <row r="4050" spans="1:11" ht="36" x14ac:dyDescent="0.25">
      <c r="A4050" s="1025">
        <v>3009231</v>
      </c>
      <c r="B4050" s="1026" t="s">
        <v>9338</v>
      </c>
      <c r="C4050" s="1025" t="s">
        <v>7411</v>
      </c>
      <c r="D4050" s="577">
        <f t="shared" si="63"/>
        <v>3297368.15</v>
      </c>
      <c r="G4050" s="1027">
        <v>3258268.93</v>
      </c>
      <c r="J4050" s="570" t="s">
        <v>5368</v>
      </c>
      <c r="K4050" s="645">
        <f>IFERROR(VLOOKUP(J4050,REAJUSTE!A:Y,25,FALSE),"")</f>
        <v>1.012</v>
      </c>
    </row>
    <row r="4051" spans="1:11" ht="36" x14ac:dyDescent="0.25">
      <c r="A4051" s="1025">
        <v>3009019</v>
      </c>
      <c r="B4051" s="1026" t="s">
        <v>9339</v>
      </c>
      <c r="C4051" s="1025" t="s">
        <v>7411</v>
      </c>
      <c r="D4051" s="577">
        <f t="shared" si="63"/>
        <v>3309725.14</v>
      </c>
      <c r="G4051" s="1027">
        <v>3270479.39</v>
      </c>
      <c r="J4051" s="570" t="s">
        <v>5368</v>
      </c>
      <c r="K4051" s="645">
        <f>IFERROR(VLOOKUP(J4051,REAJUSTE!A:Y,25,FALSE),"")</f>
        <v>1.012</v>
      </c>
    </row>
    <row r="4052" spans="1:11" ht="36" x14ac:dyDescent="0.25">
      <c r="A4052" s="1025">
        <v>3009289</v>
      </c>
      <c r="B4052" s="1026" t="s">
        <v>9340</v>
      </c>
      <c r="C4052" s="1025" t="s">
        <v>7411</v>
      </c>
      <c r="D4052" s="577">
        <f t="shared" si="63"/>
        <v>2801360.33</v>
      </c>
      <c r="G4052" s="1027">
        <v>2768142.62</v>
      </c>
      <c r="J4052" s="570" t="s">
        <v>5368</v>
      </c>
      <c r="K4052" s="645">
        <f>IFERROR(VLOOKUP(J4052,REAJUSTE!A:Y,25,FALSE),"")</f>
        <v>1.012</v>
      </c>
    </row>
    <row r="4053" spans="1:11" ht="36" x14ac:dyDescent="0.25">
      <c r="A4053" s="1025">
        <v>3009014</v>
      </c>
      <c r="B4053" s="1026" t="s">
        <v>9341</v>
      </c>
      <c r="C4053" s="1025" t="s">
        <v>7411</v>
      </c>
      <c r="D4053" s="577">
        <f t="shared" si="63"/>
        <v>2838233.08</v>
      </c>
      <c r="G4053" s="1027">
        <v>2804578.15</v>
      </c>
      <c r="J4053" s="570" t="s">
        <v>5368</v>
      </c>
      <c r="K4053" s="645">
        <f>IFERROR(VLOOKUP(J4053,REAJUSTE!A:Y,25,FALSE),"")</f>
        <v>1.012</v>
      </c>
    </row>
    <row r="4054" spans="1:11" ht="36" x14ac:dyDescent="0.25">
      <c r="A4054" s="1025">
        <v>3009293</v>
      </c>
      <c r="B4054" s="1026" t="s">
        <v>9342</v>
      </c>
      <c r="C4054" s="1025" t="s">
        <v>7411</v>
      </c>
      <c r="D4054" s="577">
        <f t="shared" si="63"/>
        <v>4202043.25</v>
      </c>
      <c r="G4054" s="1027">
        <v>4152216.66</v>
      </c>
      <c r="J4054" s="570" t="s">
        <v>5368</v>
      </c>
      <c r="K4054" s="645">
        <f>IFERROR(VLOOKUP(J4054,REAJUSTE!A:Y,25,FALSE),"")</f>
        <v>1.012</v>
      </c>
    </row>
    <row r="4055" spans="1:11" ht="36" x14ac:dyDescent="0.25">
      <c r="A4055" s="1025">
        <v>3009226</v>
      </c>
      <c r="B4055" s="1026" t="s">
        <v>9343</v>
      </c>
      <c r="C4055" s="1025" t="s">
        <v>7411</v>
      </c>
      <c r="D4055" s="577">
        <f t="shared" si="63"/>
        <v>4257352.67</v>
      </c>
      <c r="G4055" s="1027">
        <v>4206870.2300000004</v>
      </c>
      <c r="J4055" s="570" t="s">
        <v>5368</v>
      </c>
      <c r="K4055" s="645">
        <f>IFERROR(VLOOKUP(J4055,REAJUSTE!A:Y,25,FALSE),"")</f>
        <v>1.012</v>
      </c>
    </row>
    <row r="4056" spans="1:11" ht="27" x14ac:dyDescent="0.25">
      <c r="A4056" s="1025">
        <v>3009102</v>
      </c>
      <c r="B4056" s="1026" t="s">
        <v>9344</v>
      </c>
      <c r="C4056" s="1025" t="s">
        <v>5022</v>
      </c>
      <c r="D4056" s="577">
        <f t="shared" si="63"/>
        <v>114854.97</v>
      </c>
      <c r="G4056" s="1027">
        <v>113493.06</v>
      </c>
      <c r="J4056" s="570" t="s">
        <v>5368</v>
      </c>
      <c r="K4056" s="645">
        <f>IFERROR(VLOOKUP(J4056,REAJUSTE!A:Y,25,FALSE),"")</f>
        <v>1.012</v>
      </c>
    </row>
    <row r="4057" spans="1:11" ht="36" x14ac:dyDescent="0.25">
      <c r="A4057" s="1025">
        <v>3009297</v>
      </c>
      <c r="B4057" s="1026" t="s">
        <v>9345</v>
      </c>
      <c r="C4057" s="1025" t="s">
        <v>7411</v>
      </c>
      <c r="D4057" s="577">
        <f t="shared" si="63"/>
        <v>2073310.62</v>
      </c>
      <c r="G4057" s="1027">
        <v>2048725.91</v>
      </c>
      <c r="J4057" s="570" t="s">
        <v>5368</v>
      </c>
      <c r="K4057" s="645">
        <f>IFERROR(VLOOKUP(J4057,REAJUSTE!A:Y,25,FALSE),"")</f>
        <v>1.012</v>
      </c>
    </row>
    <row r="4058" spans="1:11" ht="36" x14ac:dyDescent="0.25">
      <c r="A4058" s="1025">
        <v>3009027</v>
      </c>
      <c r="B4058" s="1026" t="s">
        <v>9346</v>
      </c>
      <c r="C4058" s="1025" t="s">
        <v>7411</v>
      </c>
      <c r="D4058" s="577">
        <f t="shared" si="63"/>
        <v>2080123.49</v>
      </c>
      <c r="G4058" s="1027">
        <v>2055458</v>
      </c>
      <c r="J4058" s="570" t="s">
        <v>5368</v>
      </c>
      <c r="K4058" s="645">
        <f>IFERROR(VLOOKUP(J4058,REAJUSTE!A:Y,25,FALSE),"")</f>
        <v>1.012</v>
      </c>
    </row>
    <row r="4059" spans="1:11" ht="36" x14ac:dyDescent="0.25">
      <c r="A4059" s="1025">
        <v>3009305</v>
      </c>
      <c r="B4059" s="1026" t="s">
        <v>9347</v>
      </c>
      <c r="C4059" s="1025" t="s">
        <v>7411</v>
      </c>
      <c r="D4059" s="577">
        <f t="shared" si="63"/>
        <v>3109871.21</v>
      </c>
      <c r="G4059" s="1027">
        <v>3072995.27</v>
      </c>
      <c r="J4059" s="570" t="s">
        <v>5368</v>
      </c>
      <c r="K4059" s="645">
        <f>IFERROR(VLOOKUP(J4059,REAJUSTE!A:Y,25,FALSE),"")</f>
        <v>1.012</v>
      </c>
    </row>
    <row r="4060" spans="1:11" ht="36" x14ac:dyDescent="0.25">
      <c r="A4060" s="1025">
        <v>3009031</v>
      </c>
      <c r="B4060" s="1026" t="s">
        <v>9348</v>
      </c>
      <c r="C4060" s="1025" t="s">
        <v>7411</v>
      </c>
      <c r="D4060" s="577">
        <f t="shared" si="63"/>
        <v>3120090.34</v>
      </c>
      <c r="G4060" s="1027">
        <v>3083093.23</v>
      </c>
      <c r="J4060" s="570" t="s">
        <v>5368</v>
      </c>
      <c r="K4060" s="645">
        <f>IFERROR(VLOOKUP(J4060,REAJUSTE!A:Y,25,FALSE),"")</f>
        <v>1.012</v>
      </c>
    </row>
    <row r="4061" spans="1:11" ht="36" x14ac:dyDescent="0.25">
      <c r="A4061" s="1025">
        <v>3009255</v>
      </c>
      <c r="B4061" s="1026" t="s">
        <v>9349</v>
      </c>
      <c r="C4061" s="1025" t="s">
        <v>7411</v>
      </c>
      <c r="D4061" s="577">
        <f t="shared" si="63"/>
        <v>2684121.11</v>
      </c>
      <c r="G4061" s="1027">
        <v>2652293.59</v>
      </c>
      <c r="J4061" s="570" t="s">
        <v>5368</v>
      </c>
      <c r="K4061" s="645">
        <f>IFERROR(VLOOKUP(J4061,REAJUSTE!A:Y,25,FALSE),"")</f>
        <v>1.012</v>
      </c>
    </row>
    <row r="4062" spans="1:11" ht="36" x14ac:dyDescent="0.25">
      <c r="A4062" s="1025">
        <v>3009263</v>
      </c>
      <c r="B4062" s="1026" t="s">
        <v>9350</v>
      </c>
      <c r="C4062" s="1025" t="s">
        <v>7411</v>
      </c>
      <c r="D4062" s="577">
        <f t="shared" si="63"/>
        <v>2674029.12</v>
      </c>
      <c r="G4062" s="1027">
        <v>2642321.27</v>
      </c>
      <c r="J4062" s="570" t="s">
        <v>5368</v>
      </c>
      <c r="K4062" s="645">
        <f>IFERROR(VLOOKUP(J4062,REAJUSTE!A:Y,25,FALSE),"")</f>
        <v>1.012</v>
      </c>
    </row>
    <row r="4063" spans="1:11" ht="36" x14ac:dyDescent="0.25">
      <c r="A4063" s="1025">
        <v>3009035</v>
      </c>
      <c r="B4063" s="1026" t="s">
        <v>9351</v>
      </c>
      <c r="C4063" s="1025" t="s">
        <v>7411</v>
      </c>
      <c r="D4063" s="577">
        <f t="shared" si="63"/>
        <v>2721625.7</v>
      </c>
      <c r="G4063" s="1027">
        <v>2689353.46</v>
      </c>
      <c r="J4063" s="570" t="s">
        <v>5368</v>
      </c>
      <c r="K4063" s="645">
        <f>IFERROR(VLOOKUP(J4063,REAJUSTE!A:Y,25,FALSE),"")</f>
        <v>1.012</v>
      </c>
    </row>
    <row r="4064" spans="1:11" ht="36" x14ac:dyDescent="0.25">
      <c r="A4064" s="1025">
        <v>3009043</v>
      </c>
      <c r="B4064" s="1026" t="s">
        <v>9352</v>
      </c>
      <c r="C4064" s="1025" t="s">
        <v>7411</v>
      </c>
      <c r="D4064" s="577">
        <f t="shared" si="63"/>
        <v>2711031.06</v>
      </c>
      <c r="G4064" s="1027">
        <v>2678884.4500000002</v>
      </c>
      <c r="J4064" s="570" t="s">
        <v>5368</v>
      </c>
      <c r="K4064" s="645">
        <f>IFERROR(VLOOKUP(J4064,REAJUSTE!A:Y,25,FALSE),"")</f>
        <v>1.012</v>
      </c>
    </row>
    <row r="4065" spans="1:11" ht="36" x14ac:dyDescent="0.25">
      <c r="A4065" s="1025">
        <v>3009271</v>
      </c>
      <c r="B4065" s="1026" t="s">
        <v>9353</v>
      </c>
      <c r="C4065" s="1025" t="s">
        <v>7411</v>
      </c>
      <c r="D4065" s="577">
        <f t="shared" si="63"/>
        <v>4026865.66</v>
      </c>
      <c r="G4065" s="1027">
        <v>3979116.27</v>
      </c>
      <c r="J4065" s="570" t="s">
        <v>5368</v>
      </c>
      <c r="K4065" s="645">
        <f>IFERROR(VLOOKUP(J4065,REAJUSTE!A:Y,25,FALSE),"")</f>
        <v>1.012</v>
      </c>
    </row>
    <row r="4066" spans="1:11" ht="36" x14ac:dyDescent="0.25">
      <c r="A4066" s="1025">
        <v>3009051</v>
      </c>
      <c r="B4066" s="1026" t="s">
        <v>9354</v>
      </c>
      <c r="C4066" s="1025" t="s">
        <v>7411</v>
      </c>
      <c r="D4066" s="577">
        <f t="shared" si="63"/>
        <v>4083161.77</v>
      </c>
      <c r="G4066" s="1027">
        <v>4034744.84</v>
      </c>
      <c r="J4066" s="570" t="s">
        <v>5368</v>
      </c>
      <c r="K4066" s="645">
        <f>IFERROR(VLOOKUP(J4066,REAJUSTE!A:Y,25,FALSE),"")</f>
        <v>1.012</v>
      </c>
    </row>
    <row r="4067" spans="1:11" ht="27" x14ac:dyDescent="0.25">
      <c r="A4067" s="1025">
        <v>3009103</v>
      </c>
      <c r="B4067" s="1026" t="s">
        <v>9355</v>
      </c>
      <c r="C4067" s="1025" t="s">
        <v>5022</v>
      </c>
      <c r="D4067" s="577">
        <f t="shared" si="63"/>
        <v>229981.33</v>
      </c>
      <c r="G4067" s="1027">
        <v>227254.28</v>
      </c>
      <c r="J4067" s="570" t="s">
        <v>5368</v>
      </c>
      <c r="K4067" s="645">
        <f>IFERROR(VLOOKUP(J4067,REAJUSTE!A:Y,25,FALSE),"")</f>
        <v>1.012</v>
      </c>
    </row>
    <row r="4068" spans="1:11" ht="36" x14ac:dyDescent="0.25">
      <c r="A4068" s="1025">
        <v>3009247</v>
      </c>
      <c r="B4068" s="1026" t="s">
        <v>9356</v>
      </c>
      <c r="C4068" s="1025" t="s">
        <v>7411</v>
      </c>
      <c r="D4068" s="577">
        <f t="shared" si="63"/>
        <v>2066782.44</v>
      </c>
      <c r="G4068" s="1027">
        <v>2042275.14</v>
      </c>
      <c r="J4068" s="570" t="s">
        <v>5368</v>
      </c>
      <c r="K4068" s="645">
        <f>IFERROR(VLOOKUP(J4068,REAJUSTE!A:Y,25,FALSE),"")</f>
        <v>1.012</v>
      </c>
    </row>
    <row r="4069" spans="1:11" ht="36" x14ac:dyDescent="0.25">
      <c r="A4069" s="1025">
        <v>3009209</v>
      </c>
      <c r="B4069" s="1026" t="s">
        <v>9357</v>
      </c>
      <c r="C4069" s="1025" t="s">
        <v>7411</v>
      </c>
      <c r="D4069" s="577">
        <f t="shared" si="63"/>
        <v>2073595.39</v>
      </c>
      <c r="G4069" s="1027">
        <v>2049007.31</v>
      </c>
      <c r="J4069" s="570" t="s">
        <v>5368</v>
      </c>
      <c r="K4069" s="645">
        <f>IFERROR(VLOOKUP(J4069,REAJUSTE!A:Y,25,FALSE),"")</f>
        <v>1.012</v>
      </c>
    </row>
    <row r="4070" spans="1:11" ht="36" x14ac:dyDescent="0.25">
      <c r="A4070" s="1025">
        <v>3009309</v>
      </c>
      <c r="B4070" s="1026" t="s">
        <v>9358</v>
      </c>
      <c r="C4070" s="1025" t="s">
        <v>7411</v>
      </c>
      <c r="D4070" s="577">
        <f t="shared" si="63"/>
        <v>3100080.57</v>
      </c>
      <c r="G4070" s="1027">
        <v>3063320.73</v>
      </c>
      <c r="J4070" s="570" t="s">
        <v>5368</v>
      </c>
      <c r="K4070" s="645">
        <f>IFERROR(VLOOKUP(J4070,REAJUSTE!A:Y,25,FALSE),"")</f>
        <v>1.012</v>
      </c>
    </row>
    <row r="4071" spans="1:11" ht="36" x14ac:dyDescent="0.25">
      <c r="A4071" s="1025">
        <v>3009213</v>
      </c>
      <c r="B4071" s="1026" t="s">
        <v>9359</v>
      </c>
      <c r="C4071" s="1025" t="s">
        <v>7411</v>
      </c>
      <c r="D4071" s="577">
        <f t="shared" si="63"/>
        <v>3110300.02</v>
      </c>
      <c r="G4071" s="1027">
        <v>3073419</v>
      </c>
      <c r="J4071" s="570" t="s">
        <v>5368</v>
      </c>
      <c r="K4071" s="645">
        <f>IFERROR(VLOOKUP(J4071,REAJUSTE!A:Y,25,FALSE),"")</f>
        <v>1.012</v>
      </c>
    </row>
    <row r="4072" spans="1:11" ht="36" x14ac:dyDescent="0.25">
      <c r="A4072" s="1025">
        <v>3009259</v>
      </c>
      <c r="B4072" s="1026" t="s">
        <v>9360</v>
      </c>
      <c r="C4072" s="1025" t="s">
        <v>7411</v>
      </c>
      <c r="D4072" s="577">
        <f t="shared" si="63"/>
        <v>2677652.0499999998</v>
      </c>
      <c r="G4072" s="1027">
        <v>2645901.2400000002</v>
      </c>
      <c r="J4072" s="570" t="s">
        <v>5368</v>
      </c>
      <c r="K4072" s="645">
        <f>IFERROR(VLOOKUP(J4072,REAJUSTE!A:Y,25,FALSE),"")</f>
        <v>1.012</v>
      </c>
    </row>
    <row r="4073" spans="1:11" ht="36" x14ac:dyDescent="0.25">
      <c r="A4073" s="1025">
        <v>3009267</v>
      </c>
      <c r="B4073" s="1026" t="s">
        <v>9361</v>
      </c>
      <c r="C4073" s="1025" t="s">
        <v>7411</v>
      </c>
      <c r="D4073" s="577">
        <f t="shared" si="63"/>
        <v>2667560.0499999998</v>
      </c>
      <c r="G4073" s="1027">
        <v>2635928.91</v>
      </c>
      <c r="J4073" s="570" t="s">
        <v>5368</v>
      </c>
      <c r="K4073" s="645">
        <f>IFERROR(VLOOKUP(J4073,REAJUSTE!A:Y,25,FALSE),"")</f>
        <v>1.012</v>
      </c>
    </row>
    <row r="4074" spans="1:11" ht="36" x14ac:dyDescent="0.25">
      <c r="A4074" s="1025">
        <v>3009039</v>
      </c>
      <c r="B4074" s="1026" t="s">
        <v>9362</v>
      </c>
      <c r="C4074" s="1025" t="s">
        <v>7411</v>
      </c>
      <c r="D4074" s="577">
        <f t="shared" si="63"/>
        <v>2715156.63</v>
      </c>
      <c r="G4074" s="1027">
        <v>2682961.1</v>
      </c>
      <c r="J4074" s="570" t="s">
        <v>5368</v>
      </c>
      <c r="K4074" s="645">
        <f>IFERROR(VLOOKUP(J4074,REAJUSTE!A:Y,25,FALSE),"")</f>
        <v>1.012</v>
      </c>
    </row>
    <row r="4075" spans="1:11" ht="36" x14ac:dyDescent="0.25">
      <c r="A4075" s="1025">
        <v>3009047</v>
      </c>
      <c r="B4075" s="1026" t="s">
        <v>9363</v>
      </c>
      <c r="C4075" s="1025" t="s">
        <v>7411</v>
      </c>
      <c r="D4075" s="577">
        <f t="shared" si="63"/>
        <v>2704562</v>
      </c>
      <c r="G4075" s="1027">
        <v>2672492.1</v>
      </c>
      <c r="J4075" s="570" t="s">
        <v>5368</v>
      </c>
      <c r="K4075" s="645">
        <f>IFERROR(VLOOKUP(J4075,REAJUSTE!A:Y,25,FALSE),"")</f>
        <v>1.012</v>
      </c>
    </row>
    <row r="4076" spans="1:11" ht="36" x14ac:dyDescent="0.25">
      <c r="A4076" s="1025">
        <v>3009275</v>
      </c>
      <c r="B4076" s="1026" t="s">
        <v>9364</v>
      </c>
      <c r="C4076" s="1025" t="s">
        <v>7411</v>
      </c>
      <c r="D4076" s="577">
        <f t="shared" si="63"/>
        <v>4017163.8</v>
      </c>
      <c r="G4076" s="1027">
        <v>3969529.45</v>
      </c>
      <c r="J4076" s="570" t="s">
        <v>5368</v>
      </c>
      <c r="K4076" s="645">
        <f>IFERROR(VLOOKUP(J4076,REAJUSTE!A:Y,25,FALSE),"")</f>
        <v>1.012</v>
      </c>
    </row>
    <row r="4077" spans="1:11" ht="36" x14ac:dyDescent="0.25">
      <c r="A4077" s="1025">
        <v>3009055</v>
      </c>
      <c r="B4077" s="1026" t="s">
        <v>9365</v>
      </c>
      <c r="C4077" s="1025" t="s">
        <v>7411</v>
      </c>
      <c r="D4077" s="577">
        <f t="shared" si="63"/>
        <v>4073459.91</v>
      </c>
      <c r="G4077" s="1027">
        <v>4025158.02</v>
      </c>
      <c r="J4077" s="570" t="s">
        <v>5368</v>
      </c>
      <c r="K4077" s="645">
        <f>IFERROR(VLOOKUP(J4077,REAJUSTE!A:Y,25,FALSE),"")</f>
        <v>1.012</v>
      </c>
    </row>
    <row r="4078" spans="1:11" ht="36" x14ac:dyDescent="0.25">
      <c r="A4078" s="1025">
        <v>3009236</v>
      </c>
      <c r="B4078" s="1026" t="s">
        <v>9366</v>
      </c>
      <c r="C4078" s="1025" t="s">
        <v>7411</v>
      </c>
      <c r="D4078" s="577">
        <f t="shared" si="63"/>
        <v>2578174.66</v>
      </c>
      <c r="G4078" s="1027">
        <v>2547603.42</v>
      </c>
      <c r="J4078" s="570" t="s">
        <v>5368</v>
      </c>
      <c r="K4078" s="645">
        <f>IFERROR(VLOOKUP(J4078,REAJUSTE!A:Y,25,FALSE),"")</f>
        <v>1.012</v>
      </c>
    </row>
    <row r="4079" spans="1:11" ht="36" x14ac:dyDescent="0.25">
      <c r="A4079" s="1025">
        <v>3009024</v>
      </c>
      <c r="B4079" s="1026" t="s">
        <v>9367</v>
      </c>
      <c r="C4079" s="1025" t="s">
        <v>7411</v>
      </c>
      <c r="D4079" s="577">
        <f t="shared" si="63"/>
        <v>2583185.06</v>
      </c>
      <c r="G4079" s="1027">
        <v>2552554.41</v>
      </c>
      <c r="J4079" s="570" t="s">
        <v>5368</v>
      </c>
      <c r="K4079" s="645">
        <f>IFERROR(VLOOKUP(J4079,REAJUSTE!A:Y,25,FALSE),"")</f>
        <v>1.012</v>
      </c>
    </row>
    <row r="4080" spans="1:11" ht="36" x14ac:dyDescent="0.25">
      <c r="A4080" s="1025">
        <v>3009232</v>
      </c>
      <c r="B4080" s="1026" t="s">
        <v>9368</v>
      </c>
      <c r="C4080" s="1025" t="s">
        <v>7411</v>
      </c>
      <c r="D4080" s="577">
        <f t="shared" si="63"/>
        <v>3863280.31</v>
      </c>
      <c r="G4080" s="1027">
        <v>3817470.67</v>
      </c>
      <c r="J4080" s="570" t="s">
        <v>5368</v>
      </c>
      <c r="K4080" s="645">
        <f>IFERROR(VLOOKUP(J4080,REAJUSTE!A:Y,25,FALSE),"")</f>
        <v>1.012</v>
      </c>
    </row>
    <row r="4081" spans="1:11" ht="36" x14ac:dyDescent="0.25">
      <c r="A4081" s="1025">
        <v>3009020</v>
      </c>
      <c r="B4081" s="1026" t="s">
        <v>9369</v>
      </c>
      <c r="C4081" s="1025" t="s">
        <v>7411</v>
      </c>
      <c r="D4081" s="577">
        <f t="shared" si="63"/>
        <v>3873131.28</v>
      </c>
      <c r="G4081" s="1027">
        <v>3827204.83</v>
      </c>
      <c r="J4081" s="570" t="s">
        <v>5368</v>
      </c>
      <c r="K4081" s="645">
        <f>IFERROR(VLOOKUP(J4081,REAJUSTE!A:Y,25,FALSE),"")</f>
        <v>1.012</v>
      </c>
    </row>
    <row r="4082" spans="1:11" ht="36" x14ac:dyDescent="0.25">
      <c r="A4082" s="1025">
        <v>3009290</v>
      </c>
      <c r="B4082" s="1026" t="s">
        <v>9370</v>
      </c>
      <c r="C4082" s="1025" t="s">
        <v>7411</v>
      </c>
      <c r="D4082" s="577">
        <f t="shared" si="63"/>
        <v>3209959.86</v>
      </c>
      <c r="G4082" s="1027">
        <v>3171897.1</v>
      </c>
      <c r="J4082" s="570" t="s">
        <v>5368</v>
      </c>
      <c r="K4082" s="645">
        <f>IFERROR(VLOOKUP(J4082,REAJUSTE!A:Y,25,FALSE),"")</f>
        <v>1.012</v>
      </c>
    </row>
    <row r="4083" spans="1:11" ht="36" x14ac:dyDescent="0.25">
      <c r="A4083" s="1025">
        <v>3009015</v>
      </c>
      <c r="B4083" s="1026" t="s">
        <v>9371</v>
      </c>
      <c r="C4083" s="1025" t="s">
        <v>7411</v>
      </c>
      <c r="D4083" s="577">
        <f t="shared" si="63"/>
        <v>3248399.42</v>
      </c>
      <c r="G4083" s="1027">
        <v>3209880.85</v>
      </c>
      <c r="J4083" s="570" t="s">
        <v>5368</v>
      </c>
      <c r="K4083" s="645">
        <f>IFERROR(VLOOKUP(J4083,REAJUSTE!A:Y,25,FALSE),"")</f>
        <v>1.012</v>
      </c>
    </row>
    <row r="4084" spans="1:11" ht="36" x14ac:dyDescent="0.25">
      <c r="A4084" s="1025">
        <v>3009294</v>
      </c>
      <c r="B4084" s="1026" t="s">
        <v>9372</v>
      </c>
      <c r="C4084" s="1025" t="s">
        <v>7411</v>
      </c>
      <c r="D4084" s="577">
        <f t="shared" si="63"/>
        <v>4814942.5599999996</v>
      </c>
      <c r="G4084" s="1027">
        <v>4757848.38</v>
      </c>
      <c r="J4084" s="570" t="s">
        <v>5368</v>
      </c>
      <c r="K4084" s="645">
        <f>IFERROR(VLOOKUP(J4084,REAJUSTE!A:Y,25,FALSE),"")</f>
        <v>1.012</v>
      </c>
    </row>
    <row r="4085" spans="1:11" ht="36" x14ac:dyDescent="0.25">
      <c r="A4085" s="1025">
        <v>3009227</v>
      </c>
      <c r="B4085" s="1026" t="s">
        <v>9373</v>
      </c>
      <c r="C4085" s="1025" t="s">
        <v>7411</v>
      </c>
      <c r="D4085" s="577">
        <f t="shared" si="63"/>
        <v>4872602.17</v>
      </c>
      <c r="G4085" s="1027">
        <v>4814824.28</v>
      </c>
      <c r="J4085" s="570" t="s">
        <v>5368</v>
      </c>
      <c r="K4085" s="645">
        <f>IFERROR(VLOOKUP(J4085,REAJUSTE!A:Y,25,FALSE),"")</f>
        <v>1.012</v>
      </c>
    </row>
    <row r="4086" spans="1:11" ht="27" x14ac:dyDescent="0.25">
      <c r="A4086" s="1025">
        <v>3009104</v>
      </c>
      <c r="B4086" s="1026" t="s">
        <v>9374</v>
      </c>
      <c r="C4086" s="1025" t="s">
        <v>5022</v>
      </c>
      <c r="D4086" s="577">
        <f t="shared" si="63"/>
        <v>135915.04999999999</v>
      </c>
      <c r="G4086" s="1027">
        <v>134303.41</v>
      </c>
      <c r="J4086" s="570" t="s">
        <v>5368</v>
      </c>
      <c r="K4086" s="645">
        <f>IFERROR(VLOOKUP(J4086,REAJUSTE!A:Y,25,FALSE),"")</f>
        <v>1.012</v>
      </c>
    </row>
    <row r="4087" spans="1:11" ht="36" x14ac:dyDescent="0.25">
      <c r="A4087" s="1025">
        <v>3009240</v>
      </c>
      <c r="B4087" s="1026" t="s">
        <v>9375</v>
      </c>
      <c r="C4087" s="1025" t="s">
        <v>7411</v>
      </c>
      <c r="D4087" s="577">
        <f t="shared" si="63"/>
        <v>2426838.7200000002</v>
      </c>
      <c r="G4087" s="1027">
        <v>2398061.98</v>
      </c>
      <c r="J4087" s="570" t="s">
        <v>5368</v>
      </c>
      <c r="K4087" s="645">
        <f>IFERROR(VLOOKUP(J4087,REAJUSTE!A:Y,25,FALSE),"")</f>
        <v>1.012</v>
      </c>
    </row>
    <row r="4088" spans="1:11" ht="36" x14ac:dyDescent="0.25">
      <c r="A4088" s="1025">
        <v>3009028</v>
      </c>
      <c r="B4088" s="1026" t="s">
        <v>9376</v>
      </c>
      <c r="C4088" s="1025" t="s">
        <v>7411</v>
      </c>
      <c r="D4088" s="577">
        <f t="shared" si="63"/>
        <v>2433651.59</v>
      </c>
      <c r="G4088" s="1027">
        <v>2404794.0699999998</v>
      </c>
      <c r="J4088" s="570" t="s">
        <v>5368</v>
      </c>
      <c r="K4088" s="645">
        <f>IFERROR(VLOOKUP(J4088,REAJUSTE!A:Y,25,FALSE),"")</f>
        <v>1.012</v>
      </c>
    </row>
    <row r="4089" spans="1:11" ht="36" x14ac:dyDescent="0.25">
      <c r="A4089" s="1025">
        <v>3009306</v>
      </c>
      <c r="B4089" s="1026" t="s">
        <v>9377</v>
      </c>
      <c r="C4089" s="1025" t="s">
        <v>7411</v>
      </c>
      <c r="D4089" s="577">
        <f t="shared" si="63"/>
        <v>3640163.25</v>
      </c>
      <c r="G4089" s="1027">
        <v>3596999.26</v>
      </c>
      <c r="J4089" s="570" t="s">
        <v>5368</v>
      </c>
      <c r="K4089" s="645">
        <f>IFERROR(VLOOKUP(J4089,REAJUSTE!A:Y,25,FALSE),"")</f>
        <v>1.012</v>
      </c>
    </row>
    <row r="4090" spans="1:11" ht="36" x14ac:dyDescent="0.25">
      <c r="A4090" s="1025">
        <v>3009032</v>
      </c>
      <c r="B4090" s="1026" t="s">
        <v>9378</v>
      </c>
      <c r="C4090" s="1025" t="s">
        <v>7411</v>
      </c>
      <c r="D4090" s="577">
        <f t="shared" si="63"/>
        <v>3650382.39</v>
      </c>
      <c r="G4090" s="1027">
        <v>3607097.23</v>
      </c>
      <c r="J4090" s="570" t="s">
        <v>5368</v>
      </c>
      <c r="K4090" s="645">
        <f>IFERROR(VLOOKUP(J4090,REAJUSTE!A:Y,25,FALSE),"")</f>
        <v>1.012</v>
      </c>
    </row>
    <row r="4091" spans="1:11" ht="36" x14ac:dyDescent="0.25">
      <c r="A4091" s="1025">
        <v>3009256</v>
      </c>
      <c r="B4091" s="1026" t="s">
        <v>9379</v>
      </c>
      <c r="C4091" s="1025" t="s">
        <v>7411</v>
      </c>
      <c r="D4091" s="577">
        <f t="shared" si="63"/>
        <v>3064978.79</v>
      </c>
      <c r="G4091" s="1027">
        <v>3028635.17</v>
      </c>
      <c r="J4091" s="570" t="s">
        <v>5368</v>
      </c>
      <c r="K4091" s="645">
        <f>IFERROR(VLOOKUP(J4091,REAJUSTE!A:Y,25,FALSE),"")</f>
        <v>1.012</v>
      </c>
    </row>
    <row r="4092" spans="1:11" ht="36" x14ac:dyDescent="0.25">
      <c r="A4092" s="1025">
        <v>3009264</v>
      </c>
      <c r="B4092" s="1026" t="s">
        <v>9380</v>
      </c>
      <c r="C4092" s="1025" t="s">
        <v>7411</v>
      </c>
      <c r="D4092" s="577">
        <f t="shared" si="63"/>
        <v>3059025.24</v>
      </c>
      <c r="G4092" s="1027">
        <v>3022752.22</v>
      </c>
      <c r="J4092" s="570" t="s">
        <v>5368</v>
      </c>
      <c r="K4092" s="645">
        <f>IFERROR(VLOOKUP(J4092,REAJUSTE!A:Y,25,FALSE),"")</f>
        <v>1.012</v>
      </c>
    </row>
    <row r="4093" spans="1:11" ht="36" x14ac:dyDescent="0.25">
      <c r="A4093" s="1025">
        <v>3009036</v>
      </c>
      <c r="B4093" s="1026" t="s">
        <v>9381</v>
      </c>
      <c r="C4093" s="1025" t="s">
        <v>7411</v>
      </c>
      <c r="D4093" s="577">
        <f t="shared" si="63"/>
        <v>3103844.11</v>
      </c>
      <c r="G4093" s="1027">
        <v>3067039.64</v>
      </c>
      <c r="J4093" s="570" t="s">
        <v>5368</v>
      </c>
      <c r="K4093" s="645">
        <f>IFERROR(VLOOKUP(J4093,REAJUSTE!A:Y,25,FALSE),"")</f>
        <v>1.012</v>
      </c>
    </row>
    <row r="4094" spans="1:11" ht="36" x14ac:dyDescent="0.25">
      <c r="A4094" s="1025">
        <v>3009044</v>
      </c>
      <c r="B4094" s="1026" t="s">
        <v>9382</v>
      </c>
      <c r="C4094" s="1025" t="s">
        <v>7411</v>
      </c>
      <c r="D4094" s="577">
        <f t="shared" si="63"/>
        <v>3097593.98</v>
      </c>
      <c r="G4094" s="1027">
        <v>3060863.62</v>
      </c>
      <c r="J4094" s="570" t="s">
        <v>5368</v>
      </c>
      <c r="K4094" s="645">
        <f>IFERROR(VLOOKUP(J4094,REAJUSTE!A:Y,25,FALSE),"")</f>
        <v>1.012</v>
      </c>
    </row>
    <row r="4095" spans="1:11" ht="36" x14ac:dyDescent="0.25">
      <c r="A4095" s="1025">
        <v>3009272</v>
      </c>
      <c r="B4095" s="1026" t="s">
        <v>9383</v>
      </c>
      <c r="C4095" s="1025" t="s">
        <v>7411</v>
      </c>
      <c r="D4095" s="577">
        <f t="shared" si="63"/>
        <v>4598152.08</v>
      </c>
      <c r="G4095" s="1027">
        <v>4543628.54</v>
      </c>
      <c r="J4095" s="570" t="s">
        <v>5368</v>
      </c>
      <c r="K4095" s="645">
        <f>IFERROR(VLOOKUP(J4095,REAJUSTE!A:Y,25,FALSE),"")</f>
        <v>1.012</v>
      </c>
    </row>
    <row r="4096" spans="1:11" ht="36" x14ac:dyDescent="0.25">
      <c r="A4096" s="1025">
        <v>3009052</v>
      </c>
      <c r="B4096" s="1026" t="s">
        <v>9384</v>
      </c>
      <c r="C4096" s="1025" t="s">
        <v>7411</v>
      </c>
      <c r="D4096" s="577">
        <f t="shared" si="63"/>
        <v>4656489.3</v>
      </c>
      <c r="G4096" s="1027">
        <v>4601274.0199999996</v>
      </c>
      <c r="J4096" s="570" t="s">
        <v>5368</v>
      </c>
      <c r="K4096" s="645">
        <f>IFERROR(VLOOKUP(J4096,REAJUSTE!A:Y,25,FALSE),"")</f>
        <v>1.012</v>
      </c>
    </row>
    <row r="4097" spans="1:11" ht="27" x14ac:dyDescent="0.25">
      <c r="A4097" s="1025">
        <v>3009105</v>
      </c>
      <c r="B4097" s="1026" t="s">
        <v>9385</v>
      </c>
      <c r="C4097" s="1025" t="s">
        <v>5022</v>
      </c>
      <c r="D4097" s="577">
        <f t="shared" si="63"/>
        <v>272101.46999999997</v>
      </c>
      <c r="G4097" s="1027">
        <v>268874.98</v>
      </c>
      <c r="J4097" s="570" t="s">
        <v>5368</v>
      </c>
      <c r="K4097" s="645">
        <f>IFERROR(VLOOKUP(J4097,REAJUSTE!A:Y,25,FALSE),"")</f>
        <v>1.012</v>
      </c>
    </row>
    <row r="4098" spans="1:11" ht="36" x14ac:dyDescent="0.25">
      <c r="A4098" s="1025">
        <v>3009248</v>
      </c>
      <c r="B4098" s="1026" t="s">
        <v>9386</v>
      </c>
      <c r="C4098" s="1025" t="s">
        <v>7411</v>
      </c>
      <c r="D4098" s="577">
        <f t="shared" si="63"/>
        <v>2419052</v>
      </c>
      <c r="G4098" s="1027">
        <v>2390367.59</v>
      </c>
      <c r="J4098" s="570" t="s">
        <v>5368</v>
      </c>
      <c r="K4098" s="645">
        <f>IFERROR(VLOOKUP(J4098,REAJUSTE!A:Y,25,FALSE),"")</f>
        <v>1.012</v>
      </c>
    </row>
    <row r="4099" spans="1:11" ht="36" x14ac:dyDescent="0.25">
      <c r="A4099" s="1025">
        <v>3009210</v>
      </c>
      <c r="B4099" s="1026" t="s">
        <v>9387</v>
      </c>
      <c r="C4099" s="1025" t="s">
        <v>7411</v>
      </c>
      <c r="D4099" s="577">
        <f t="shared" si="63"/>
        <v>2425864.96</v>
      </c>
      <c r="G4099" s="1027">
        <v>2397099.77</v>
      </c>
      <c r="J4099" s="570" t="s">
        <v>5368</v>
      </c>
      <c r="K4099" s="645">
        <f>IFERROR(VLOOKUP(J4099,REAJUSTE!A:Y,25,FALSE),"")</f>
        <v>1.012</v>
      </c>
    </row>
    <row r="4100" spans="1:11" ht="36" x14ac:dyDescent="0.25">
      <c r="A4100" s="1025">
        <v>3009310</v>
      </c>
      <c r="B4100" s="1026" t="s">
        <v>9388</v>
      </c>
      <c r="C4100" s="1025" t="s">
        <v>7411</v>
      </c>
      <c r="D4100" s="577">
        <f t="shared" si="63"/>
        <v>3628485.13</v>
      </c>
      <c r="G4100" s="1027">
        <v>3585459.62</v>
      </c>
      <c r="J4100" s="570" t="s">
        <v>5368</v>
      </c>
      <c r="K4100" s="645">
        <f>IFERROR(VLOOKUP(J4100,REAJUSTE!A:Y,25,FALSE),"")</f>
        <v>1.012</v>
      </c>
    </row>
    <row r="4101" spans="1:11" ht="36" x14ac:dyDescent="0.25">
      <c r="A4101" s="1025">
        <v>3009214</v>
      </c>
      <c r="B4101" s="1026" t="s">
        <v>9389</v>
      </c>
      <c r="C4101" s="1025" t="s">
        <v>7411</v>
      </c>
      <c r="D4101" s="577">
        <f t="shared" si="63"/>
        <v>3638704.58</v>
      </c>
      <c r="G4101" s="1027">
        <v>3595557.89</v>
      </c>
      <c r="J4101" s="570" t="s">
        <v>5368</v>
      </c>
      <c r="K4101" s="645">
        <f>IFERROR(VLOOKUP(J4101,REAJUSTE!A:Y,25,FALSE),"")</f>
        <v>1.012</v>
      </c>
    </row>
    <row r="4102" spans="1:11" ht="36" x14ac:dyDescent="0.25">
      <c r="A4102" s="1025">
        <v>3009260</v>
      </c>
      <c r="B4102" s="1026" t="s">
        <v>9390</v>
      </c>
      <c r="C4102" s="1025" t="s">
        <v>7411</v>
      </c>
      <c r="D4102" s="577">
        <f t="shared" si="63"/>
        <v>3057251.2</v>
      </c>
      <c r="G4102" s="1027">
        <v>3020999.21</v>
      </c>
      <c r="J4102" s="570" t="s">
        <v>5368</v>
      </c>
      <c r="K4102" s="645">
        <f>IFERROR(VLOOKUP(J4102,REAJUSTE!A:Y,25,FALSE),"")</f>
        <v>1.012</v>
      </c>
    </row>
    <row r="4103" spans="1:11" ht="36" x14ac:dyDescent="0.25">
      <c r="A4103" s="1025">
        <v>3009268</v>
      </c>
      <c r="B4103" s="1026" t="s">
        <v>9391</v>
      </c>
      <c r="C4103" s="1025" t="s">
        <v>7411</v>
      </c>
      <c r="D4103" s="577">
        <f t="shared" si="63"/>
        <v>3051297.64</v>
      </c>
      <c r="G4103" s="1027">
        <v>3015116.25</v>
      </c>
      <c r="J4103" s="570" t="s">
        <v>5368</v>
      </c>
      <c r="K4103" s="645">
        <f>IFERROR(VLOOKUP(J4103,REAJUSTE!A:Y,25,FALSE),"")</f>
        <v>1.012</v>
      </c>
    </row>
    <row r="4104" spans="1:11" ht="36" x14ac:dyDescent="0.25">
      <c r="A4104" s="1025">
        <v>3009040</v>
      </c>
      <c r="B4104" s="1026" t="s">
        <v>9392</v>
      </c>
      <c r="C4104" s="1025" t="s">
        <v>7411</v>
      </c>
      <c r="D4104" s="577">
        <f t="shared" si="63"/>
        <v>3096116.52</v>
      </c>
      <c r="G4104" s="1027">
        <v>3059403.68</v>
      </c>
      <c r="J4104" s="570" t="s">
        <v>5368</v>
      </c>
      <c r="K4104" s="645">
        <f>IFERROR(VLOOKUP(J4104,REAJUSTE!A:Y,25,FALSE),"")</f>
        <v>1.012</v>
      </c>
    </row>
    <row r="4105" spans="1:11" ht="36" x14ac:dyDescent="0.25">
      <c r="A4105" s="1025">
        <v>3009048</v>
      </c>
      <c r="B4105" s="1026" t="s">
        <v>9393</v>
      </c>
      <c r="C4105" s="1025" t="s">
        <v>7411</v>
      </c>
      <c r="D4105" s="577">
        <f t="shared" si="63"/>
        <v>3089866.39</v>
      </c>
      <c r="G4105" s="1027">
        <v>3053227.66</v>
      </c>
      <c r="J4105" s="570" t="s">
        <v>5368</v>
      </c>
      <c r="K4105" s="645">
        <f>IFERROR(VLOOKUP(J4105,REAJUSTE!A:Y,25,FALSE),"")</f>
        <v>1.012</v>
      </c>
    </row>
    <row r="4106" spans="1:11" ht="36" x14ac:dyDescent="0.25">
      <c r="A4106" s="1025">
        <v>3009276</v>
      </c>
      <c r="B4106" s="1026" t="s">
        <v>9394</v>
      </c>
      <c r="C4106" s="1025" t="s">
        <v>7411</v>
      </c>
      <c r="D4106" s="577">
        <f t="shared" ref="D4106:D4169" si="64">TRUNC(G4106*K4106,2)</f>
        <v>4586562.7300000004</v>
      </c>
      <c r="G4106" s="1027">
        <v>4532176.62</v>
      </c>
      <c r="J4106" s="570" t="s">
        <v>5368</v>
      </c>
      <c r="K4106" s="645">
        <f>IFERROR(VLOOKUP(J4106,REAJUSTE!A:Y,25,FALSE),"")</f>
        <v>1.012</v>
      </c>
    </row>
    <row r="4107" spans="1:11" ht="36" x14ac:dyDescent="0.25">
      <c r="A4107" s="1025">
        <v>3009056</v>
      </c>
      <c r="B4107" s="1026" t="s">
        <v>9395</v>
      </c>
      <c r="C4107" s="1025" t="s">
        <v>7411</v>
      </c>
      <c r="D4107" s="577">
        <f t="shared" si="64"/>
        <v>4644899.95</v>
      </c>
      <c r="G4107" s="1027">
        <v>4589822.09</v>
      </c>
      <c r="J4107" s="570" t="s">
        <v>5368</v>
      </c>
      <c r="K4107" s="645">
        <f>IFERROR(VLOOKUP(J4107,REAJUSTE!A:Y,25,FALSE),"")</f>
        <v>1.012</v>
      </c>
    </row>
    <row r="4108" spans="1:11" ht="36" x14ac:dyDescent="0.25">
      <c r="A4108" s="1025">
        <v>3009237</v>
      </c>
      <c r="B4108" s="1026" t="s">
        <v>9396</v>
      </c>
      <c r="C4108" s="1025" t="s">
        <v>7411</v>
      </c>
      <c r="D4108" s="577">
        <f t="shared" si="64"/>
        <v>2316117.88</v>
      </c>
      <c r="G4108" s="1027">
        <v>2288654.04</v>
      </c>
      <c r="J4108" s="570" t="s">
        <v>5368</v>
      </c>
      <c r="K4108" s="645">
        <f>IFERROR(VLOOKUP(J4108,REAJUSTE!A:Y,25,FALSE),"")</f>
        <v>1.012</v>
      </c>
    </row>
    <row r="4109" spans="1:11" ht="36" x14ac:dyDescent="0.25">
      <c r="A4109" s="1025">
        <v>3009025</v>
      </c>
      <c r="B4109" s="1026" t="s">
        <v>9397</v>
      </c>
      <c r="C4109" s="1025" t="s">
        <v>7411</v>
      </c>
      <c r="D4109" s="577">
        <f t="shared" si="64"/>
        <v>2321235.7400000002</v>
      </c>
      <c r="G4109" s="1027">
        <v>2293711.21</v>
      </c>
      <c r="J4109" s="570" t="s">
        <v>5368</v>
      </c>
      <c r="K4109" s="645">
        <f>IFERROR(VLOOKUP(J4109,REAJUSTE!A:Y,25,FALSE),"")</f>
        <v>1.012</v>
      </c>
    </row>
    <row r="4110" spans="1:11" ht="36" x14ac:dyDescent="0.25">
      <c r="A4110" s="1025">
        <v>3009319</v>
      </c>
      <c r="B4110" s="1026" t="s">
        <v>9398</v>
      </c>
      <c r="C4110" s="1025" t="s">
        <v>7411</v>
      </c>
      <c r="D4110" s="577">
        <f t="shared" si="64"/>
        <v>3472271.4</v>
      </c>
      <c r="G4110" s="1027">
        <v>3431098.23</v>
      </c>
      <c r="J4110" s="570" t="s">
        <v>5368</v>
      </c>
      <c r="K4110" s="645">
        <f>IFERROR(VLOOKUP(J4110,REAJUSTE!A:Y,25,FALSE),"")</f>
        <v>1.012</v>
      </c>
    </row>
    <row r="4111" spans="1:11" ht="36" x14ac:dyDescent="0.25">
      <c r="A4111" s="1025">
        <v>3009021</v>
      </c>
      <c r="B4111" s="1026" t="s">
        <v>9399</v>
      </c>
      <c r="C4111" s="1025" t="s">
        <v>7411</v>
      </c>
      <c r="D4111" s="577">
        <f t="shared" si="64"/>
        <v>3480261.02</v>
      </c>
      <c r="G4111" s="1027">
        <v>3438993.11</v>
      </c>
      <c r="J4111" s="570" t="s">
        <v>5368</v>
      </c>
      <c r="K4111" s="645">
        <f>IFERROR(VLOOKUP(J4111,REAJUSTE!A:Y,25,FALSE),"")</f>
        <v>1.012</v>
      </c>
    </row>
    <row r="4112" spans="1:11" ht="36" x14ac:dyDescent="0.25">
      <c r="A4112" s="1025">
        <v>3009291</v>
      </c>
      <c r="B4112" s="1026" t="s">
        <v>9400</v>
      </c>
      <c r="C4112" s="1025" t="s">
        <v>7411</v>
      </c>
      <c r="D4112" s="577">
        <f t="shared" si="64"/>
        <v>2947320.38</v>
      </c>
      <c r="G4112" s="1027">
        <v>2912371.92</v>
      </c>
      <c r="J4112" s="570" t="s">
        <v>5368</v>
      </c>
      <c r="K4112" s="645">
        <f>IFERROR(VLOOKUP(J4112,REAJUSTE!A:Y,25,FALSE),"")</f>
        <v>1.012</v>
      </c>
    </row>
    <row r="4113" spans="1:11" ht="36" x14ac:dyDescent="0.25">
      <c r="A4113" s="1025">
        <v>3009016</v>
      </c>
      <c r="B4113" s="1026" t="s">
        <v>9401</v>
      </c>
      <c r="C4113" s="1025" t="s">
        <v>7411</v>
      </c>
      <c r="D4113" s="577">
        <f t="shared" si="64"/>
        <v>2985730.92</v>
      </c>
      <c r="G4113" s="1027">
        <v>2950327</v>
      </c>
      <c r="J4113" s="570" t="s">
        <v>5368</v>
      </c>
      <c r="K4113" s="645">
        <f>IFERROR(VLOOKUP(J4113,REAJUSTE!A:Y,25,FALSE),"")</f>
        <v>1.012</v>
      </c>
    </row>
    <row r="4114" spans="1:11" ht="36" x14ac:dyDescent="0.25">
      <c r="A4114" s="1025">
        <v>3009295</v>
      </c>
      <c r="B4114" s="1026" t="s">
        <v>9402</v>
      </c>
      <c r="C4114" s="1025" t="s">
        <v>7411</v>
      </c>
      <c r="D4114" s="577">
        <f t="shared" si="64"/>
        <v>4420983.34</v>
      </c>
      <c r="G4114" s="1027">
        <v>4368560.62</v>
      </c>
      <c r="J4114" s="570" t="s">
        <v>5368</v>
      </c>
      <c r="K4114" s="645">
        <f>IFERROR(VLOOKUP(J4114,REAJUSTE!A:Y,25,FALSE),"")</f>
        <v>1.012</v>
      </c>
    </row>
    <row r="4115" spans="1:11" ht="36" x14ac:dyDescent="0.25">
      <c r="A4115" s="1025">
        <v>3009228</v>
      </c>
      <c r="B4115" s="1026" t="s">
        <v>9403</v>
      </c>
      <c r="C4115" s="1025" t="s">
        <v>7411</v>
      </c>
      <c r="D4115" s="577">
        <f t="shared" si="64"/>
        <v>4478599.43</v>
      </c>
      <c r="G4115" s="1027">
        <v>4425493.51</v>
      </c>
      <c r="J4115" s="570" t="s">
        <v>5368</v>
      </c>
      <c r="K4115" s="645">
        <f>IFERROR(VLOOKUP(J4115,REAJUSTE!A:Y,25,FALSE),"")</f>
        <v>1.012</v>
      </c>
    </row>
    <row r="4116" spans="1:11" ht="27" x14ac:dyDescent="0.25">
      <c r="A4116" s="1025">
        <v>3009106</v>
      </c>
      <c r="B4116" s="1026" t="s">
        <v>9404</v>
      </c>
      <c r="C4116" s="1025" t="s">
        <v>5022</v>
      </c>
      <c r="D4116" s="577">
        <f t="shared" si="64"/>
        <v>120963.12</v>
      </c>
      <c r="G4116" s="1027">
        <v>119528.78</v>
      </c>
      <c r="J4116" s="570" t="s">
        <v>5368</v>
      </c>
      <c r="K4116" s="645">
        <f>IFERROR(VLOOKUP(J4116,REAJUSTE!A:Y,25,FALSE),"")</f>
        <v>1.012</v>
      </c>
    </row>
    <row r="4117" spans="1:11" ht="36" x14ac:dyDescent="0.25">
      <c r="A4117" s="1025">
        <v>3009299</v>
      </c>
      <c r="B4117" s="1026" t="s">
        <v>9405</v>
      </c>
      <c r="C4117" s="1025" t="s">
        <v>7411</v>
      </c>
      <c r="D4117" s="577">
        <f t="shared" si="64"/>
        <v>2176400.2999999998</v>
      </c>
      <c r="G4117" s="1027">
        <v>2150593.19</v>
      </c>
      <c r="J4117" s="570" t="s">
        <v>5368</v>
      </c>
      <c r="K4117" s="645">
        <f>IFERROR(VLOOKUP(J4117,REAJUSTE!A:Y,25,FALSE),"")</f>
        <v>1.012</v>
      </c>
    </row>
    <row r="4118" spans="1:11" ht="36" x14ac:dyDescent="0.25">
      <c r="A4118" s="1025">
        <v>3009029</v>
      </c>
      <c r="B4118" s="1026" t="s">
        <v>9406</v>
      </c>
      <c r="C4118" s="1025" t="s">
        <v>7411</v>
      </c>
      <c r="D4118" s="577">
        <f t="shared" si="64"/>
        <v>2183213.1800000002</v>
      </c>
      <c r="G4118" s="1027">
        <v>2157325.2799999998</v>
      </c>
      <c r="J4118" s="570" t="s">
        <v>5368</v>
      </c>
      <c r="K4118" s="645">
        <f>IFERROR(VLOOKUP(J4118,REAJUSTE!A:Y,25,FALSE),"")</f>
        <v>1.012</v>
      </c>
    </row>
    <row r="4119" spans="1:11" ht="36" x14ac:dyDescent="0.25">
      <c r="A4119" s="1025">
        <v>3009245</v>
      </c>
      <c r="B4119" s="1026" t="s">
        <v>9407</v>
      </c>
      <c r="C4119" s="1025" t="s">
        <v>7411</v>
      </c>
      <c r="D4119" s="577">
        <f t="shared" si="64"/>
        <v>3264505.71</v>
      </c>
      <c r="G4119" s="1027">
        <v>3225796.16</v>
      </c>
      <c r="J4119" s="570" t="s">
        <v>5368</v>
      </c>
      <c r="K4119" s="645">
        <f>IFERROR(VLOOKUP(J4119,REAJUSTE!A:Y,25,FALSE),"")</f>
        <v>1.012</v>
      </c>
    </row>
    <row r="4120" spans="1:11" ht="36" x14ac:dyDescent="0.25">
      <c r="A4120" s="1025">
        <v>3009033</v>
      </c>
      <c r="B4120" s="1026" t="s">
        <v>9408</v>
      </c>
      <c r="C4120" s="1025" t="s">
        <v>7411</v>
      </c>
      <c r="D4120" s="577">
        <f t="shared" si="64"/>
        <v>3274724.84</v>
      </c>
      <c r="G4120" s="1027">
        <v>3235894.12</v>
      </c>
      <c r="J4120" s="570" t="s">
        <v>5368</v>
      </c>
      <c r="K4120" s="645">
        <f>IFERROR(VLOOKUP(J4120,REAJUSTE!A:Y,25,FALSE),"")</f>
        <v>1.012</v>
      </c>
    </row>
    <row r="4121" spans="1:11" ht="36" x14ac:dyDescent="0.25">
      <c r="A4121" s="1025">
        <v>3009257</v>
      </c>
      <c r="B4121" s="1026" t="s">
        <v>9409</v>
      </c>
      <c r="C4121" s="1025" t="s">
        <v>7411</v>
      </c>
      <c r="D4121" s="577">
        <f t="shared" si="64"/>
        <v>2805599.76</v>
      </c>
      <c r="G4121" s="1027">
        <v>2772331.78</v>
      </c>
      <c r="J4121" s="570" t="s">
        <v>5368</v>
      </c>
      <c r="K4121" s="645">
        <f>IFERROR(VLOOKUP(J4121,REAJUSTE!A:Y,25,FALSE),"")</f>
        <v>1.012</v>
      </c>
    </row>
    <row r="4122" spans="1:11" ht="36" x14ac:dyDescent="0.25">
      <c r="A4122" s="1025">
        <v>3009265</v>
      </c>
      <c r="B4122" s="1026" t="s">
        <v>9410</v>
      </c>
      <c r="C4122" s="1025" t="s">
        <v>7411</v>
      </c>
      <c r="D4122" s="577">
        <f t="shared" si="64"/>
        <v>2808004.12</v>
      </c>
      <c r="G4122" s="1027">
        <v>2774707.63</v>
      </c>
      <c r="J4122" s="570" t="s">
        <v>5368</v>
      </c>
      <c r="K4122" s="645">
        <f>IFERROR(VLOOKUP(J4122,REAJUSTE!A:Y,25,FALSE),"")</f>
        <v>1.012</v>
      </c>
    </row>
    <row r="4123" spans="1:11" ht="36" x14ac:dyDescent="0.25">
      <c r="A4123" s="1025">
        <v>3009037</v>
      </c>
      <c r="B4123" s="1026" t="s">
        <v>9411</v>
      </c>
      <c r="C4123" s="1025" t="s">
        <v>7411</v>
      </c>
      <c r="D4123" s="577">
        <f t="shared" si="64"/>
        <v>2844019.93</v>
      </c>
      <c r="G4123" s="1027">
        <v>2810296.38</v>
      </c>
      <c r="J4123" s="570" t="s">
        <v>5368</v>
      </c>
      <c r="K4123" s="645">
        <f>IFERROR(VLOOKUP(J4123,REAJUSTE!A:Y,25,FALSE),"")</f>
        <v>1.012</v>
      </c>
    </row>
    <row r="4124" spans="1:11" ht="36" x14ac:dyDescent="0.25">
      <c r="A4124" s="1025">
        <v>3009045</v>
      </c>
      <c r="B4124" s="1026" t="s">
        <v>9412</v>
      </c>
      <c r="C4124" s="1025" t="s">
        <v>7411</v>
      </c>
      <c r="D4124" s="577">
        <f t="shared" si="64"/>
        <v>2846543.84</v>
      </c>
      <c r="G4124" s="1027">
        <v>2812790.36</v>
      </c>
      <c r="J4124" s="570" t="s">
        <v>5368</v>
      </c>
      <c r="K4124" s="645">
        <f>IFERROR(VLOOKUP(J4124,REAJUSTE!A:Y,25,FALSE),"")</f>
        <v>1.012</v>
      </c>
    </row>
    <row r="4125" spans="1:11" ht="36" x14ac:dyDescent="0.25">
      <c r="A4125" s="1025">
        <v>3009273</v>
      </c>
      <c r="B4125" s="1026" t="s">
        <v>9413</v>
      </c>
      <c r="C4125" s="1025" t="s">
        <v>7411</v>
      </c>
      <c r="D4125" s="577">
        <f t="shared" si="64"/>
        <v>4209083.6100000003</v>
      </c>
      <c r="G4125" s="1027">
        <v>4159173.53</v>
      </c>
      <c r="J4125" s="570" t="s">
        <v>5368</v>
      </c>
      <c r="K4125" s="645">
        <f>IFERROR(VLOOKUP(J4125,REAJUSTE!A:Y,25,FALSE),"")</f>
        <v>1.012</v>
      </c>
    </row>
    <row r="4126" spans="1:11" ht="36" x14ac:dyDescent="0.25">
      <c r="A4126" s="1025">
        <v>3009053</v>
      </c>
      <c r="B4126" s="1026" t="s">
        <v>9414</v>
      </c>
      <c r="C4126" s="1025" t="s">
        <v>7411</v>
      </c>
      <c r="D4126" s="577">
        <f t="shared" si="64"/>
        <v>4266753.1100000003</v>
      </c>
      <c r="G4126" s="1027">
        <v>4216159.2</v>
      </c>
      <c r="J4126" s="570" t="s">
        <v>5368</v>
      </c>
      <c r="K4126" s="645">
        <f>IFERROR(VLOOKUP(J4126,REAJUSTE!A:Y,25,FALSE),"")</f>
        <v>1.012</v>
      </c>
    </row>
    <row r="4127" spans="1:11" ht="27" x14ac:dyDescent="0.25">
      <c r="A4127" s="1025">
        <v>3009107</v>
      </c>
      <c r="B4127" s="1026" t="s">
        <v>9415</v>
      </c>
      <c r="C4127" s="1025" t="s">
        <v>5022</v>
      </c>
      <c r="D4127" s="577">
        <f t="shared" si="64"/>
        <v>242197.62</v>
      </c>
      <c r="G4127" s="1027">
        <v>239325.72</v>
      </c>
      <c r="J4127" s="570" t="s">
        <v>5368</v>
      </c>
      <c r="K4127" s="645">
        <f>IFERROR(VLOOKUP(J4127,REAJUSTE!A:Y,25,FALSE),"")</f>
        <v>1.012</v>
      </c>
    </row>
    <row r="4128" spans="1:11" ht="45" x14ac:dyDescent="0.25">
      <c r="A4128" s="1025">
        <v>3009249</v>
      </c>
      <c r="B4128" s="1026" t="s">
        <v>9416</v>
      </c>
      <c r="C4128" s="1025" t="s">
        <v>7411</v>
      </c>
      <c r="D4128" s="577">
        <f t="shared" si="64"/>
        <v>2169233.2999999998</v>
      </c>
      <c r="G4128" s="1027">
        <v>2143511.17</v>
      </c>
      <c r="J4128" s="570" t="s">
        <v>5368</v>
      </c>
      <c r="K4128" s="645">
        <f>IFERROR(VLOOKUP(J4128,REAJUSTE!A:Y,25,FALSE),"")</f>
        <v>1.012</v>
      </c>
    </row>
    <row r="4129" spans="1:11" ht="45" x14ac:dyDescent="0.25">
      <c r="A4129" s="1025">
        <v>3009211</v>
      </c>
      <c r="B4129" s="1026" t="s">
        <v>9417</v>
      </c>
      <c r="C4129" s="1025" t="s">
        <v>7411</v>
      </c>
      <c r="D4129" s="577">
        <f t="shared" si="64"/>
        <v>2176046.27</v>
      </c>
      <c r="G4129" s="1027">
        <v>2150243.35</v>
      </c>
      <c r="J4129" s="570" t="s">
        <v>5368</v>
      </c>
      <c r="K4129" s="645">
        <f>IFERROR(VLOOKUP(J4129,REAJUSTE!A:Y,25,FALSE),"")</f>
        <v>1.012</v>
      </c>
    </row>
    <row r="4130" spans="1:11" ht="36" x14ac:dyDescent="0.25">
      <c r="A4130" s="1025">
        <v>3009253</v>
      </c>
      <c r="B4130" s="1026" t="s">
        <v>9418</v>
      </c>
      <c r="C4130" s="1025" t="s">
        <v>7411</v>
      </c>
      <c r="D4130" s="577">
        <f t="shared" si="64"/>
        <v>3253756.93</v>
      </c>
      <c r="G4130" s="1027">
        <v>3215174.84</v>
      </c>
      <c r="J4130" s="570" t="s">
        <v>5368</v>
      </c>
      <c r="K4130" s="645">
        <f>IFERROR(VLOOKUP(J4130,REAJUSTE!A:Y,25,FALSE),"")</f>
        <v>1.012</v>
      </c>
    </row>
    <row r="4131" spans="1:11" ht="36" x14ac:dyDescent="0.25">
      <c r="A4131" s="1025">
        <v>3009215</v>
      </c>
      <c r="B4131" s="1026" t="s">
        <v>9419</v>
      </c>
      <c r="C4131" s="1025" t="s">
        <v>7411</v>
      </c>
      <c r="D4131" s="577">
        <f t="shared" si="64"/>
        <v>3263976.37</v>
      </c>
      <c r="G4131" s="1027">
        <v>3225273.1</v>
      </c>
      <c r="J4131" s="570" t="s">
        <v>5368</v>
      </c>
      <c r="K4131" s="645">
        <f>IFERROR(VLOOKUP(J4131,REAJUSTE!A:Y,25,FALSE),"")</f>
        <v>1.012</v>
      </c>
    </row>
    <row r="4132" spans="1:11" ht="45" x14ac:dyDescent="0.25">
      <c r="A4132" s="1025">
        <v>3009261</v>
      </c>
      <c r="B4132" s="1026" t="s">
        <v>9420</v>
      </c>
      <c r="C4132" s="1025" t="s">
        <v>7411</v>
      </c>
      <c r="D4132" s="577">
        <f t="shared" si="64"/>
        <v>2798491.87</v>
      </c>
      <c r="G4132" s="1027">
        <v>2765308.18</v>
      </c>
      <c r="J4132" s="570" t="s">
        <v>5368</v>
      </c>
      <c r="K4132" s="645">
        <f>IFERROR(VLOOKUP(J4132,REAJUSTE!A:Y,25,FALSE),"")</f>
        <v>1.012</v>
      </c>
    </row>
    <row r="4133" spans="1:11" ht="45" x14ac:dyDescent="0.25">
      <c r="A4133" s="1025">
        <v>3009269</v>
      </c>
      <c r="B4133" s="1026" t="s">
        <v>9421</v>
      </c>
      <c r="C4133" s="1025" t="s">
        <v>7411</v>
      </c>
      <c r="D4133" s="577">
        <f t="shared" si="64"/>
        <v>2800896.23</v>
      </c>
      <c r="G4133" s="1027">
        <v>2767684.03</v>
      </c>
      <c r="J4133" s="570" t="s">
        <v>5368</v>
      </c>
      <c r="K4133" s="645">
        <f>IFERROR(VLOOKUP(J4133,REAJUSTE!A:Y,25,FALSE),"")</f>
        <v>1.012</v>
      </c>
    </row>
    <row r="4134" spans="1:11" ht="45" x14ac:dyDescent="0.25">
      <c r="A4134" s="1025">
        <v>3009041</v>
      </c>
      <c r="B4134" s="1026" t="s">
        <v>9422</v>
      </c>
      <c r="C4134" s="1025" t="s">
        <v>7411</v>
      </c>
      <c r="D4134" s="577">
        <f t="shared" si="64"/>
        <v>2836912.05</v>
      </c>
      <c r="G4134" s="1027">
        <v>2803272.78</v>
      </c>
      <c r="J4134" s="570" t="s">
        <v>5368</v>
      </c>
      <c r="K4134" s="645">
        <f>IFERROR(VLOOKUP(J4134,REAJUSTE!A:Y,25,FALSE),"")</f>
        <v>1.012</v>
      </c>
    </row>
    <row r="4135" spans="1:11" ht="45" x14ac:dyDescent="0.25">
      <c r="A4135" s="1025">
        <v>3009049</v>
      </c>
      <c r="B4135" s="1026" t="s">
        <v>9423</v>
      </c>
      <c r="C4135" s="1025" t="s">
        <v>7411</v>
      </c>
      <c r="D4135" s="577">
        <f t="shared" si="64"/>
        <v>2839435.96</v>
      </c>
      <c r="G4135" s="1027">
        <v>2805766.76</v>
      </c>
      <c r="J4135" s="570" t="s">
        <v>5368</v>
      </c>
      <c r="K4135" s="645">
        <f>IFERROR(VLOOKUP(J4135,REAJUSTE!A:Y,25,FALSE),"")</f>
        <v>1.012</v>
      </c>
    </row>
    <row r="4136" spans="1:11" ht="36" x14ac:dyDescent="0.25">
      <c r="A4136" s="1025">
        <v>3009277</v>
      </c>
      <c r="B4136" s="1026" t="s">
        <v>9424</v>
      </c>
      <c r="C4136" s="1025" t="s">
        <v>7411</v>
      </c>
      <c r="D4136" s="577">
        <f t="shared" si="64"/>
        <v>4198423.5999999996</v>
      </c>
      <c r="G4136" s="1027">
        <v>4148639.93</v>
      </c>
      <c r="J4136" s="570" t="s">
        <v>5368</v>
      </c>
      <c r="K4136" s="645">
        <f>IFERROR(VLOOKUP(J4136,REAJUSTE!A:Y,25,FALSE),"")</f>
        <v>1.012</v>
      </c>
    </row>
    <row r="4137" spans="1:11" ht="36" x14ac:dyDescent="0.25">
      <c r="A4137" s="1025">
        <v>3009057</v>
      </c>
      <c r="B4137" s="1026" t="s">
        <v>9425</v>
      </c>
      <c r="C4137" s="1025" t="s">
        <v>7411</v>
      </c>
      <c r="D4137" s="577">
        <f t="shared" si="64"/>
        <v>4256093.0999999996</v>
      </c>
      <c r="G4137" s="1027">
        <v>4205625.5999999996</v>
      </c>
      <c r="J4137" s="570" t="s">
        <v>5368</v>
      </c>
      <c r="K4137" s="645">
        <f>IFERROR(VLOOKUP(J4137,REAJUSTE!A:Y,25,FALSE),"")</f>
        <v>1.012</v>
      </c>
    </row>
    <row r="4138" spans="1:11" ht="18" x14ac:dyDescent="0.25">
      <c r="A4138" s="1025">
        <v>3108073</v>
      </c>
      <c r="B4138" s="1026" t="s">
        <v>9426</v>
      </c>
      <c r="C4138" s="1025" t="s">
        <v>273</v>
      </c>
      <c r="D4138" s="577">
        <f t="shared" si="64"/>
        <v>317.88</v>
      </c>
      <c r="G4138" s="1027">
        <v>314.12</v>
      </c>
      <c r="J4138" s="570" t="s">
        <v>5368</v>
      </c>
      <c r="K4138" s="645">
        <f>IFERROR(VLOOKUP(J4138,REAJUSTE!A:Y,25,FALSE),"")</f>
        <v>1.012</v>
      </c>
    </row>
    <row r="4139" spans="1:11" ht="18" x14ac:dyDescent="0.25">
      <c r="A4139" s="1025">
        <v>3107965</v>
      </c>
      <c r="B4139" s="1026" t="s">
        <v>9427</v>
      </c>
      <c r="C4139" s="1025" t="s">
        <v>273</v>
      </c>
      <c r="D4139" s="577">
        <f t="shared" si="64"/>
        <v>520.05999999999995</v>
      </c>
      <c r="G4139" s="1027">
        <v>513.9</v>
      </c>
      <c r="J4139" s="570" t="s">
        <v>5368</v>
      </c>
      <c r="K4139" s="645">
        <f>IFERROR(VLOOKUP(J4139,REAJUSTE!A:Y,25,FALSE),"")</f>
        <v>1.012</v>
      </c>
    </row>
    <row r="4140" spans="1:11" ht="18" x14ac:dyDescent="0.25">
      <c r="A4140" s="1025">
        <v>3105941</v>
      </c>
      <c r="B4140" s="1026" t="s">
        <v>9428</v>
      </c>
      <c r="C4140" s="1025" t="s">
        <v>273</v>
      </c>
      <c r="D4140" s="577">
        <f t="shared" si="64"/>
        <v>30.76</v>
      </c>
      <c r="G4140" s="1027">
        <v>30.4</v>
      </c>
      <c r="J4140" s="570" t="s">
        <v>5368</v>
      </c>
      <c r="K4140" s="645">
        <f>IFERROR(VLOOKUP(J4140,REAJUSTE!A:Y,25,FALSE),"")</f>
        <v>1.012</v>
      </c>
    </row>
    <row r="4141" spans="1:11" ht="36" x14ac:dyDescent="0.25">
      <c r="A4141" s="1025">
        <v>3108150</v>
      </c>
      <c r="B4141" s="1026" t="s">
        <v>9429</v>
      </c>
      <c r="C4141" s="1025" t="s">
        <v>273</v>
      </c>
      <c r="D4141" s="577">
        <f t="shared" si="64"/>
        <v>20.49</v>
      </c>
      <c r="G4141" s="1027">
        <v>20.25</v>
      </c>
      <c r="J4141" s="570" t="s">
        <v>5368</v>
      </c>
      <c r="K4141" s="645">
        <f>IFERROR(VLOOKUP(J4141,REAJUSTE!A:Y,25,FALSE),"")</f>
        <v>1.012</v>
      </c>
    </row>
    <row r="4142" spans="1:11" ht="18" x14ac:dyDescent="0.25">
      <c r="A4142" s="1025">
        <v>3108071</v>
      </c>
      <c r="B4142" s="1026" t="s">
        <v>9430</v>
      </c>
      <c r="C4142" s="1025" t="s">
        <v>273</v>
      </c>
      <c r="D4142" s="577">
        <f t="shared" si="64"/>
        <v>13.54</v>
      </c>
      <c r="G4142" s="1027">
        <v>13.38</v>
      </c>
      <c r="J4142" s="570" t="s">
        <v>5368</v>
      </c>
      <c r="K4142" s="645">
        <f>IFERROR(VLOOKUP(J4142,REAJUSTE!A:Y,25,FALSE),"")</f>
        <v>1.012</v>
      </c>
    </row>
    <row r="4143" spans="1:11" ht="27" x14ac:dyDescent="0.25">
      <c r="A4143" s="1025">
        <v>3107967</v>
      </c>
      <c r="B4143" s="1026" t="s">
        <v>9431</v>
      </c>
      <c r="C4143" s="1025" t="s">
        <v>273</v>
      </c>
      <c r="D4143" s="577">
        <f t="shared" si="64"/>
        <v>11.19</v>
      </c>
      <c r="G4143" s="1027">
        <v>11.06</v>
      </c>
      <c r="J4143" s="570" t="s">
        <v>5368</v>
      </c>
      <c r="K4143" s="645">
        <f>IFERROR(VLOOKUP(J4143,REAJUSTE!A:Y,25,FALSE),"")</f>
        <v>1.012</v>
      </c>
    </row>
    <row r="4144" spans="1:11" ht="18" x14ac:dyDescent="0.25">
      <c r="A4144" s="1025">
        <v>3107966</v>
      </c>
      <c r="B4144" s="1026" t="s">
        <v>9432</v>
      </c>
      <c r="C4144" s="1025" t="s">
        <v>273</v>
      </c>
      <c r="D4144" s="577">
        <f t="shared" si="64"/>
        <v>27.27</v>
      </c>
      <c r="G4144" s="1027">
        <v>26.95</v>
      </c>
      <c r="J4144" s="570" t="s">
        <v>5368</v>
      </c>
      <c r="K4144" s="645">
        <f>IFERROR(VLOOKUP(J4144,REAJUSTE!A:Y,25,FALSE),"")</f>
        <v>1.012</v>
      </c>
    </row>
    <row r="4145" spans="1:11" ht="27" x14ac:dyDescent="0.25">
      <c r="A4145" s="1025">
        <v>3108072</v>
      </c>
      <c r="B4145" s="1026" t="s">
        <v>9433</v>
      </c>
      <c r="C4145" s="1025" t="s">
        <v>273</v>
      </c>
      <c r="D4145" s="577">
        <f t="shared" si="64"/>
        <v>16.52</v>
      </c>
      <c r="G4145" s="1027">
        <v>16.329999999999998</v>
      </c>
      <c r="J4145" s="570" t="s">
        <v>5368</v>
      </c>
      <c r="K4145" s="645">
        <f>IFERROR(VLOOKUP(J4145,REAJUSTE!A:Y,25,FALSE),"")</f>
        <v>1.012</v>
      </c>
    </row>
    <row r="4146" spans="1:11" ht="27" x14ac:dyDescent="0.25">
      <c r="A4146" s="1025">
        <v>3117750</v>
      </c>
      <c r="B4146" s="1026" t="s">
        <v>9434</v>
      </c>
      <c r="C4146" s="1025" t="s">
        <v>273</v>
      </c>
      <c r="D4146" s="577">
        <f t="shared" si="64"/>
        <v>19.309999999999999</v>
      </c>
      <c r="G4146" s="1027">
        <v>19.09</v>
      </c>
      <c r="J4146" s="570" t="s">
        <v>5368</v>
      </c>
      <c r="K4146" s="645">
        <f>IFERROR(VLOOKUP(J4146,REAJUSTE!A:Y,25,FALSE),"")</f>
        <v>1.012</v>
      </c>
    </row>
    <row r="4147" spans="1:11" ht="18" x14ac:dyDescent="0.25">
      <c r="A4147" s="1025">
        <v>3117749</v>
      </c>
      <c r="B4147" s="1026" t="s">
        <v>9435</v>
      </c>
      <c r="C4147" s="1025" t="s">
        <v>273</v>
      </c>
      <c r="D4147" s="577">
        <f t="shared" si="64"/>
        <v>13.53</v>
      </c>
      <c r="G4147" s="1027">
        <v>13.37</v>
      </c>
      <c r="J4147" s="570" t="s">
        <v>5368</v>
      </c>
      <c r="K4147" s="645">
        <f>IFERROR(VLOOKUP(J4147,REAJUSTE!A:Y,25,FALSE),"")</f>
        <v>1.012</v>
      </c>
    </row>
    <row r="4148" spans="1:11" ht="18" x14ac:dyDescent="0.25">
      <c r="A4148" s="1025">
        <v>3107964</v>
      </c>
      <c r="B4148" s="1026" t="s">
        <v>17609</v>
      </c>
      <c r="C4148" s="1025" t="s">
        <v>273</v>
      </c>
      <c r="D4148" s="577">
        <f t="shared" si="64"/>
        <v>16.510000000000002</v>
      </c>
      <c r="G4148" s="1027">
        <v>16.32</v>
      </c>
      <c r="J4148" s="570" t="s">
        <v>5368</v>
      </c>
      <c r="K4148" s="645">
        <f>IFERROR(VLOOKUP(J4148,REAJUSTE!A:Y,25,FALSE),"")</f>
        <v>1.012</v>
      </c>
    </row>
    <row r="4149" spans="1:11" ht="18" x14ac:dyDescent="0.25">
      <c r="A4149" s="1025">
        <v>3106551</v>
      </c>
      <c r="B4149" s="1026" t="s">
        <v>9436</v>
      </c>
      <c r="C4149" s="1025" t="s">
        <v>273</v>
      </c>
      <c r="D4149" s="577">
        <f t="shared" si="64"/>
        <v>12.31</v>
      </c>
      <c r="G4149" s="1027">
        <v>12.17</v>
      </c>
      <c r="J4149" s="570" t="s">
        <v>5368</v>
      </c>
      <c r="K4149" s="645">
        <f>IFERROR(VLOOKUP(J4149,REAJUSTE!A:Y,25,FALSE),"")</f>
        <v>1.012</v>
      </c>
    </row>
    <row r="4150" spans="1:11" ht="27" x14ac:dyDescent="0.25">
      <c r="A4150" s="1025">
        <v>3106427</v>
      </c>
      <c r="B4150" s="1026" t="s">
        <v>9437</v>
      </c>
      <c r="C4150" s="1025" t="s">
        <v>273</v>
      </c>
      <c r="D4150" s="577">
        <f t="shared" si="64"/>
        <v>40.6</v>
      </c>
      <c r="G4150" s="1027">
        <v>40.119999999999997</v>
      </c>
      <c r="J4150" s="570" t="s">
        <v>5368</v>
      </c>
      <c r="K4150" s="645">
        <f>IFERROR(VLOOKUP(J4150,REAJUSTE!A:Y,25,FALSE),"")</f>
        <v>1.012</v>
      </c>
    </row>
    <row r="4151" spans="1:11" ht="18" x14ac:dyDescent="0.25">
      <c r="A4151" s="1025">
        <v>3106552</v>
      </c>
      <c r="B4151" s="1026" t="s">
        <v>9438</v>
      </c>
      <c r="C4151" s="1025" t="s">
        <v>273</v>
      </c>
      <c r="D4151" s="577">
        <f t="shared" si="64"/>
        <v>11.54</v>
      </c>
      <c r="G4151" s="1027">
        <v>11.41</v>
      </c>
      <c r="J4151" s="570" t="s">
        <v>5368</v>
      </c>
      <c r="K4151" s="645">
        <f>IFERROR(VLOOKUP(J4151,REAJUSTE!A:Y,25,FALSE),"")</f>
        <v>1.012</v>
      </c>
    </row>
    <row r="4152" spans="1:11" ht="27" x14ac:dyDescent="0.25">
      <c r="A4152" s="1025">
        <v>3107969</v>
      </c>
      <c r="B4152" s="1026" t="s">
        <v>9439</v>
      </c>
      <c r="C4152" s="1025" t="s">
        <v>273</v>
      </c>
      <c r="D4152" s="577">
        <f t="shared" si="64"/>
        <v>123.63</v>
      </c>
      <c r="G4152" s="1027">
        <v>122.17</v>
      </c>
      <c r="J4152" s="570" t="s">
        <v>5368</v>
      </c>
      <c r="K4152" s="645">
        <f>IFERROR(VLOOKUP(J4152,REAJUSTE!A:Y,25,FALSE),"")</f>
        <v>1.012</v>
      </c>
    </row>
    <row r="4153" spans="1:11" ht="18" x14ac:dyDescent="0.25">
      <c r="A4153" s="1025">
        <v>3107970</v>
      </c>
      <c r="B4153" s="1026" t="s">
        <v>9440</v>
      </c>
      <c r="C4153" s="1025" t="s">
        <v>273</v>
      </c>
      <c r="D4153" s="577">
        <f t="shared" si="64"/>
        <v>116.95</v>
      </c>
      <c r="G4153" s="1027">
        <v>115.57</v>
      </c>
      <c r="J4153" s="570" t="s">
        <v>5368</v>
      </c>
      <c r="K4153" s="645">
        <f>IFERROR(VLOOKUP(J4153,REAJUSTE!A:Y,25,FALSE),"")</f>
        <v>1.012</v>
      </c>
    </row>
    <row r="4154" spans="1:11" ht="18" x14ac:dyDescent="0.25">
      <c r="A4154" s="1025">
        <v>3108007</v>
      </c>
      <c r="B4154" s="1026" t="s">
        <v>9441</v>
      </c>
      <c r="C4154" s="1025" t="s">
        <v>273</v>
      </c>
      <c r="D4154" s="577">
        <f t="shared" si="64"/>
        <v>141.37</v>
      </c>
      <c r="G4154" s="1027">
        <v>139.69999999999999</v>
      </c>
      <c r="J4154" s="570" t="s">
        <v>5368</v>
      </c>
      <c r="K4154" s="645">
        <f>IFERROR(VLOOKUP(J4154,REAJUSTE!A:Y,25,FALSE),"")</f>
        <v>1.012</v>
      </c>
    </row>
    <row r="4155" spans="1:11" ht="18" x14ac:dyDescent="0.25">
      <c r="A4155" s="1025">
        <v>3108008</v>
      </c>
      <c r="B4155" s="1026" t="s">
        <v>9442</v>
      </c>
      <c r="C4155" s="1025" t="s">
        <v>273</v>
      </c>
      <c r="D4155" s="577">
        <f t="shared" si="64"/>
        <v>93.84</v>
      </c>
      <c r="G4155" s="1027">
        <v>92.73</v>
      </c>
      <c r="J4155" s="570" t="s">
        <v>5368</v>
      </c>
      <c r="K4155" s="645">
        <f>IFERROR(VLOOKUP(J4155,REAJUSTE!A:Y,25,FALSE),"")</f>
        <v>1.012</v>
      </c>
    </row>
    <row r="4156" spans="1:11" ht="18" x14ac:dyDescent="0.25">
      <c r="A4156" s="1025">
        <v>3108009</v>
      </c>
      <c r="B4156" s="1026" t="s">
        <v>9443</v>
      </c>
      <c r="C4156" s="1025" t="s">
        <v>273</v>
      </c>
      <c r="D4156" s="577">
        <f t="shared" si="64"/>
        <v>79.53</v>
      </c>
      <c r="G4156" s="1027">
        <v>78.59</v>
      </c>
      <c r="J4156" s="570" t="s">
        <v>5368</v>
      </c>
      <c r="K4156" s="645">
        <f>IFERROR(VLOOKUP(J4156,REAJUSTE!A:Y,25,FALSE),"")</f>
        <v>1.012</v>
      </c>
    </row>
    <row r="4157" spans="1:11" ht="18" x14ac:dyDescent="0.25">
      <c r="A4157" s="1025">
        <v>3108011</v>
      </c>
      <c r="B4157" s="1026" t="s">
        <v>9444</v>
      </c>
      <c r="C4157" s="1025" t="s">
        <v>273</v>
      </c>
      <c r="D4157" s="577">
        <f t="shared" si="64"/>
        <v>151.97999999999999</v>
      </c>
      <c r="G4157" s="1027">
        <v>150.18</v>
      </c>
      <c r="J4157" s="570" t="s">
        <v>5368</v>
      </c>
      <c r="K4157" s="645">
        <f>IFERROR(VLOOKUP(J4157,REAJUSTE!A:Y,25,FALSE),"")</f>
        <v>1.012</v>
      </c>
    </row>
    <row r="4158" spans="1:11" ht="18" x14ac:dyDescent="0.25">
      <c r="A4158" s="1025">
        <v>3108012</v>
      </c>
      <c r="B4158" s="1026" t="s">
        <v>9445</v>
      </c>
      <c r="C4158" s="1025" t="s">
        <v>273</v>
      </c>
      <c r="D4158" s="577">
        <f t="shared" si="64"/>
        <v>99.41</v>
      </c>
      <c r="G4158" s="1027">
        <v>98.24</v>
      </c>
      <c r="J4158" s="570" t="s">
        <v>5368</v>
      </c>
      <c r="K4158" s="645">
        <f>IFERROR(VLOOKUP(J4158,REAJUSTE!A:Y,25,FALSE),"")</f>
        <v>1.012</v>
      </c>
    </row>
    <row r="4159" spans="1:11" ht="18" x14ac:dyDescent="0.25">
      <c r="A4159" s="1025">
        <v>3108013</v>
      </c>
      <c r="B4159" s="1026" t="s">
        <v>9446</v>
      </c>
      <c r="C4159" s="1025" t="s">
        <v>273</v>
      </c>
      <c r="D4159" s="577">
        <f t="shared" si="64"/>
        <v>83.42</v>
      </c>
      <c r="G4159" s="1027">
        <v>82.44</v>
      </c>
      <c r="J4159" s="570" t="s">
        <v>5368</v>
      </c>
      <c r="K4159" s="645">
        <f>IFERROR(VLOOKUP(J4159,REAJUSTE!A:Y,25,FALSE),"")</f>
        <v>1.012</v>
      </c>
    </row>
    <row r="4160" spans="1:11" ht="18" x14ac:dyDescent="0.25">
      <c r="A4160" s="1025">
        <v>3108015</v>
      </c>
      <c r="B4160" s="1026" t="s">
        <v>9447</v>
      </c>
      <c r="C4160" s="1025" t="s">
        <v>273</v>
      </c>
      <c r="D4160" s="577">
        <f t="shared" si="64"/>
        <v>159.6</v>
      </c>
      <c r="G4160" s="1027">
        <v>157.71</v>
      </c>
      <c r="J4160" s="570" t="s">
        <v>5368</v>
      </c>
      <c r="K4160" s="645">
        <f>IFERROR(VLOOKUP(J4160,REAJUSTE!A:Y,25,FALSE),"")</f>
        <v>1.012</v>
      </c>
    </row>
    <row r="4161" spans="1:11" ht="18" x14ac:dyDescent="0.25">
      <c r="A4161" s="1025">
        <v>3108016</v>
      </c>
      <c r="B4161" s="1026" t="s">
        <v>9448</v>
      </c>
      <c r="C4161" s="1025" t="s">
        <v>273</v>
      </c>
      <c r="D4161" s="577">
        <f t="shared" si="64"/>
        <v>103.41</v>
      </c>
      <c r="G4161" s="1027">
        <v>102.19</v>
      </c>
      <c r="J4161" s="570" t="s">
        <v>5368</v>
      </c>
      <c r="K4161" s="645">
        <f>IFERROR(VLOOKUP(J4161,REAJUSTE!A:Y,25,FALSE),"")</f>
        <v>1.012</v>
      </c>
    </row>
    <row r="4162" spans="1:11" ht="18" x14ac:dyDescent="0.25">
      <c r="A4162" s="1025">
        <v>3108017</v>
      </c>
      <c r="B4162" s="1026" t="s">
        <v>9449</v>
      </c>
      <c r="C4162" s="1025" t="s">
        <v>273</v>
      </c>
      <c r="D4162" s="577">
        <f t="shared" si="64"/>
        <v>86.23</v>
      </c>
      <c r="G4162" s="1027">
        <v>85.21</v>
      </c>
      <c r="J4162" s="570" t="s">
        <v>5368</v>
      </c>
      <c r="K4162" s="645">
        <f>IFERROR(VLOOKUP(J4162,REAJUSTE!A:Y,25,FALSE),"")</f>
        <v>1.012</v>
      </c>
    </row>
    <row r="4163" spans="1:11" ht="18" x14ac:dyDescent="0.25">
      <c r="A4163" s="1025">
        <v>3107995</v>
      </c>
      <c r="B4163" s="1026" t="s">
        <v>9450</v>
      </c>
      <c r="C4163" s="1025" t="s">
        <v>273</v>
      </c>
      <c r="D4163" s="577">
        <f t="shared" si="64"/>
        <v>129.63</v>
      </c>
      <c r="G4163" s="1027">
        <v>128.1</v>
      </c>
      <c r="J4163" s="570" t="s">
        <v>5368</v>
      </c>
      <c r="K4163" s="645">
        <f>IFERROR(VLOOKUP(J4163,REAJUSTE!A:Y,25,FALSE),"")</f>
        <v>1.012</v>
      </c>
    </row>
    <row r="4164" spans="1:11" ht="18" x14ac:dyDescent="0.25">
      <c r="A4164" s="1025">
        <v>3107996</v>
      </c>
      <c r="B4164" s="1026" t="s">
        <v>9451</v>
      </c>
      <c r="C4164" s="1025" t="s">
        <v>273</v>
      </c>
      <c r="D4164" s="577">
        <f t="shared" si="64"/>
        <v>87.73</v>
      </c>
      <c r="G4164" s="1027">
        <v>86.69</v>
      </c>
      <c r="J4164" s="570" t="s">
        <v>5368</v>
      </c>
      <c r="K4164" s="645">
        <f>IFERROR(VLOOKUP(J4164,REAJUSTE!A:Y,25,FALSE),"")</f>
        <v>1.012</v>
      </c>
    </row>
    <row r="4165" spans="1:11" ht="18" x14ac:dyDescent="0.25">
      <c r="A4165" s="1025">
        <v>3107997</v>
      </c>
      <c r="B4165" s="1026" t="s">
        <v>9452</v>
      </c>
      <c r="C4165" s="1025" t="s">
        <v>273</v>
      </c>
      <c r="D4165" s="577">
        <f t="shared" si="64"/>
        <v>75.28</v>
      </c>
      <c r="G4165" s="1027">
        <v>74.39</v>
      </c>
      <c r="J4165" s="570" t="s">
        <v>5368</v>
      </c>
      <c r="K4165" s="645">
        <f>IFERROR(VLOOKUP(J4165,REAJUSTE!A:Y,25,FALSE),"")</f>
        <v>1.012</v>
      </c>
    </row>
    <row r="4166" spans="1:11" ht="18" x14ac:dyDescent="0.25">
      <c r="A4166" s="1025">
        <v>3107999</v>
      </c>
      <c r="B4166" s="1026" t="s">
        <v>9453</v>
      </c>
      <c r="C4166" s="1025" t="s">
        <v>273</v>
      </c>
      <c r="D4166" s="577">
        <f t="shared" si="64"/>
        <v>138.03</v>
      </c>
      <c r="G4166" s="1027">
        <v>136.4</v>
      </c>
      <c r="J4166" s="570" t="s">
        <v>5368</v>
      </c>
      <c r="K4166" s="645">
        <f>IFERROR(VLOOKUP(J4166,REAJUSTE!A:Y,25,FALSE),"")</f>
        <v>1.012</v>
      </c>
    </row>
    <row r="4167" spans="1:11" ht="18" x14ac:dyDescent="0.25">
      <c r="A4167" s="1025">
        <v>3108000</v>
      </c>
      <c r="B4167" s="1026" t="s">
        <v>9454</v>
      </c>
      <c r="C4167" s="1025" t="s">
        <v>273</v>
      </c>
      <c r="D4167" s="577">
        <f t="shared" si="64"/>
        <v>92.14</v>
      </c>
      <c r="G4167" s="1027">
        <v>91.05</v>
      </c>
      <c r="J4167" s="570" t="s">
        <v>5368</v>
      </c>
      <c r="K4167" s="645">
        <f>IFERROR(VLOOKUP(J4167,REAJUSTE!A:Y,25,FALSE),"")</f>
        <v>1.012</v>
      </c>
    </row>
    <row r="4168" spans="1:11" ht="18" x14ac:dyDescent="0.25">
      <c r="A4168" s="1025">
        <v>3108001</v>
      </c>
      <c r="B4168" s="1026" t="s">
        <v>9455</v>
      </c>
      <c r="C4168" s="1025" t="s">
        <v>273</v>
      </c>
      <c r="D4168" s="577">
        <f t="shared" si="64"/>
        <v>78.36</v>
      </c>
      <c r="G4168" s="1027">
        <v>77.44</v>
      </c>
      <c r="J4168" s="570" t="s">
        <v>5368</v>
      </c>
      <c r="K4168" s="645">
        <f>IFERROR(VLOOKUP(J4168,REAJUSTE!A:Y,25,FALSE),"")</f>
        <v>1.012</v>
      </c>
    </row>
    <row r="4169" spans="1:11" ht="18" x14ac:dyDescent="0.25">
      <c r="A4169" s="1025">
        <v>3108003</v>
      </c>
      <c r="B4169" s="1026" t="s">
        <v>9456</v>
      </c>
      <c r="C4169" s="1025" t="s">
        <v>273</v>
      </c>
      <c r="D4169" s="577">
        <f t="shared" si="64"/>
        <v>142.5</v>
      </c>
      <c r="G4169" s="1027">
        <v>140.82</v>
      </c>
      <c r="J4169" s="570" t="s">
        <v>5368</v>
      </c>
      <c r="K4169" s="645">
        <f>IFERROR(VLOOKUP(J4169,REAJUSTE!A:Y,25,FALSE),"")</f>
        <v>1.012</v>
      </c>
    </row>
    <row r="4170" spans="1:11" ht="18" x14ac:dyDescent="0.25">
      <c r="A4170" s="1025">
        <v>3108004</v>
      </c>
      <c r="B4170" s="1026" t="s">
        <v>9457</v>
      </c>
      <c r="C4170" s="1025" t="s">
        <v>273</v>
      </c>
      <c r="D4170" s="577">
        <f t="shared" ref="D4170:D4233" si="65">TRUNC(G4170*K4170,2)</f>
        <v>94.49</v>
      </c>
      <c r="G4170" s="1027">
        <v>93.37</v>
      </c>
      <c r="J4170" s="570" t="s">
        <v>5368</v>
      </c>
      <c r="K4170" s="645">
        <f>IFERROR(VLOOKUP(J4170,REAJUSTE!A:Y,25,FALSE),"")</f>
        <v>1.012</v>
      </c>
    </row>
    <row r="4171" spans="1:11" ht="18" x14ac:dyDescent="0.25">
      <c r="A4171" s="1025">
        <v>3108005</v>
      </c>
      <c r="B4171" s="1026" t="s">
        <v>9458</v>
      </c>
      <c r="C4171" s="1025" t="s">
        <v>273</v>
      </c>
      <c r="D4171" s="577">
        <f t="shared" si="65"/>
        <v>80.010000000000005</v>
      </c>
      <c r="G4171" s="1027">
        <v>79.069999999999993</v>
      </c>
      <c r="J4171" s="570" t="s">
        <v>5368</v>
      </c>
      <c r="K4171" s="645">
        <f>IFERROR(VLOOKUP(J4171,REAJUSTE!A:Y,25,FALSE),"")</f>
        <v>1.012</v>
      </c>
    </row>
    <row r="4172" spans="1:11" ht="18" x14ac:dyDescent="0.25">
      <c r="A4172" s="1025">
        <v>3106119</v>
      </c>
      <c r="B4172" s="1026" t="s">
        <v>9459</v>
      </c>
      <c r="C4172" s="1025" t="s">
        <v>273</v>
      </c>
      <c r="D4172" s="577">
        <f t="shared" si="65"/>
        <v>153.03</v>
      </c>
      <c r="G4172" s="1027">
        <v>151.22</v>
      </c>
      <c r="J4172" s="570" t="s">
        <v>5368</v>
      </c>
      <c r="K4172" s="645">
        <f>IFERROR(VLOOKUP(J4172,REAJUSTE!A:Y,25,FALSE),"")</f>
        <v>1.012</v>
      </c>
    </row>
    <row r="4173" spans="1:11" ht="18" x14ac:dyDescent="0.25">
      <c r="A4173" s="1025">
        <v>3106120</v>
      </c>
      <c r="B4173" s="1026" t="s">
        <v>9460</v>
      </c>
      <c r="C4173" s="1025" t="s">
        <v>273</v>
      </c>
      <c r="D4173" s="577">
        <f t="shared" si="65"/>
        <v>108.03</v>
      </c>
      <c r="G4173" s="1027">
        <v>106.75</v>
      </c>
      <c r="J4173" s="570" t="s">
        <v>5368</v>
      </c>
      <c r="K4173" s="645">
        <f>IFERROR(VLOOKUP(J4173,REAJUSTE!A:Y,25,FALSE),"")</f>
        <v>1.012</v>
      </c>
    </row>
    <row r="4174" spans="1:11" ht="18" x14ac:dyDescent="0.25">
      <c r="A4174" s="1025">
        <v>3106121</v>
      </c>
      <c r="B4174" s="1026" t="s">
        <v>9461</v>
      </c>
      <c r="C4174" s="1025" t="s">
        <v>273</v>
      </c>
      <c r="D4174" s="577">
        <f t="shared" si="65"/>
        <v>94.85</v>
      </c>
      <c r="G4174" s="1027">
        <v>93.73</v>
      </c>
      <c r="J4174" s="570" t="s">
        <v>5368</v>
      </c>
      <c r="K4174" s="645">
        <f>IFERROR(VLOOKUP(J4174,REAJUSTE!A:Y,25,FALSE),"")</f>
        <v>1.012</v>
      </c>
    </row>
    <row r="4175" spans="1:11" ht="18" x14ac:dyDescent="0.25">
      <c r="A4175" s="1025">
        <v>3103302</v>
      </c>
      <c r="B4175" s="1026" t="s">
        <v>9462</v>
      </c>
      <c r="C4175" s="1025" t="s">
        <v>273</v>
      </c>
      <c r="D4175" s="577">
        <f t="shared" si="65"/>
        <v>76.349999999999994</v>
      </c>
      <c r="G4175" s="1027">
        <v>75.45</v>
      </c>
      <c r="J4175" s="570" t="s">
        <v>5368</v>
      </c>
      <c r="K4175" s="645">
        <f>IFERROR(VLOOKUP(J4175,REAJUSTE!A:Y,25,FALSE),"")</f>
        <v>1.012</v>
      </c>
    </row>
    <row r="4176" spans="1:11" ht="18" x14ac:dyDescent="0.25">
      <c r="A4176" s="1025">
        <v>3103303</v>
      </c>
      <c r="B4176" s="1026" t="s">
        <v>9463</v>
      </c>
      <c r="C4176" s="1025" t="s">
        <v>273</v>
      </c>
      <c r="D4176" s="577">
        <f t="shared" si="65"/>
        <v>39.6</v>
      </c>
      <c r="G4176" s="1027">
        <v>39.14</v>
      </c>
      <c r="J4176" s="570" t="s">
        <v>5368</v>
      </c>
      <c r="K4176" s="645">
        <f>IFERROR(VLOOKUP(J4176,REAJUSTE!A:Y,25,FALSE),"")</f>
        <v>1.012</v>
      </c>
    </row>
    <row r="4177" spans="1:11" ht="27" x14ac:dyDescent="0.25">
      <c r="A4177" s="1025">
        <v>3106759</v>
      </c>
      <c r="B4177" s="1026" t="s">
        <v>9464</v>
      </c>
      <c r="C4177" s="1025" t="s">
        <v>273</v>
      </c>
      <c r="D4177" s="577">
        <f t="shared" si="65"/>
        <v>112.54</v>
      </c>
      <c r="G4177" s="1027">
        <v>111.21</v>
      </c>
      <c r="J4177" s="570" t="s">
        <v>5368</v>
      </c>
      <c r="K4177" s="645">
        <f>IFERROR(VLOOKUP(J4177,REAJUSTE!A:Y,25,FALSE),"")</f>
        <v>1.012</v>
      </c>
    </row>
    <row r="4178" spans="1:11" x14ac:dyDescent="0.25">
      <c r="A4178" s="1025">
        <v>3108023</v>
      </c>
      <c r="B4178" s="1026" t="s">
        <v>9465</v>
      </c>
      <c r="C4178" s="1025" t="s">
        <v>7</v>
      </c>
      <c r="D4178" s="577">
        <f t="shared" si="65"/>
        <v>5.33</v>
      </c>
      <c r="G4178" s="1027">
        <v>5.27</v>
      </c>
      <c r="J4178" s="570" t="s">
        <v>5368</v>
      </c>
      <c r="K4178" s="645">
        <f>IFERROR(VLOOKUP(J4178,REAJUSTE!A:Y,25,FALSE),"")</f>
        <v>1.012</v>
      </c>
    </row>
    <row r="4179" spans="1:11" x14ac:dyDescent="0.25">
      <c r="A4179" s="1025">
        <v>3108018</v>
      </c>
      <c r="B4179" s="1026" t="s">
        <v>9466</v>
      </c>
      <c r="C4179" s="1025" t="s">
        <v>7</v>
      </c>
      <c r="D4179" s="577">
        <f t="shared" si="65"/>
        <v>3.88</v>
      </c>
      <c r="G4179" s="1027">
        <v>3.84</v>
      </c>
      <c r="J4179" s="570" t="s">
        <v>5368</v>
      </c>
      <c r="K4179" s="645">
        <f>IFERROR(VLOOKUP(J4179,REAJUSTE!A:Y,25,FALSE),"")</f>
        <v>1.012</v>
      </c>
    </row>
    <row r="4180" spans="1:11" x14ac:dyDescent="0.25">
      <c r="A4180" s="1025">
        <v>3108022</v>
      </c>
      <c r="B4180" s="1026" t="s">
        <v>9467</v>
      </c>
      <c r="C4180" s="1025" t="s">
        <v>7</v>
      </c>
      <c r="D4180" s="577">
        <f t="shared" si="65"/>
        <v>4.37</v>
      </c>
      <c r="G4180" s="1027">
        <v>4.32</v>
      </c>
      <c r="J4180" s="570" t="s">
        <v>5368</v>
      </c>
      <c r="K4180" s="645">
        <f>IFERROR(VLOOKUP(J4180,REAJUSTE!A:Y,25,FALSE),"")</f>
        <v>1.012</v>
      </c>
    </row>
    <row r="4181" spans="1:11" ht="18" x14ac:dyDescent="0.25">
      <c r="A4181" s="1025">
        <v>3205864</v>
      </c>
      <c r="B4181" s="1026" t="s">
        <v>9468</v>
      </c>
      <c r="C4181" s="1025" t="s">
        <v>272</v>
      </c>
      <c r="D4181" s="577">
        <f t="shared" si="65"/>
        <v>1034</v>
      </c>
      <c r="G4181" s="1027">
        <v>1021.74</v>
      </c>
      <c r="J4181" s="570" t="s">
        <v>5368</v>
      </c>
      <c r="K4181" s="645">
        <f>IFERROR(VLOOKUP(J4181,REAJUSTE!A:Y,25,FALSE),"")</f>
        <v>1.012</v>
      </c>
    </row>
    <row r="4182" spans="1:11" ht="18" x14ac:dyDescent="0.25">
      <c r="A4182" s="1025">
        <v>3205863</v>
      </c>
      <c r="B4182" s="1026" t="s">
        <v>9469</v>
      </c>
      <c r="C4182" s="1025" t="s">
        <v>272</v>
      </c>
      <c r="D4182" s="577">
        <f t="shared" si="65"/>
        <v>930.95</v>
      </c>
      <c r="G4182" s="1027">
        <v>919.92</v>
      </c>
      <c r="J4182" s="570" t="s">
        <v>5368</v>
      </c>
      <c r="K4182" s="645">
        <f>IFERROR(VLOOKUP(J4182,REAJUSTE!A:Y,25,FALSE),"")</f>
        <v>1.012</v>
      </c>
    </row>
    <row r="4183" spans="1:11" ht="18" x14ac:dyDescent="0.25">
      <c r="A4183" s="1025">
        <v>3205868</v>
      </c>
      <c r="B4183" s="1026" t="s">
        <v>9470</v>
      </c>
      <c r="C4183" s="1025" t="s">
        <v>272</v>
      </c>
      <c r="D4183" s="577">
        <f t="shared" si="65"/>
        <v>878.82</v>
      </c>
      <c r="G4183" s="1027">
        <v>868.4</v>
      </c>
      <c r="J4183" s="570" t="s">
        <v>5368</v>
      </c>
      <c r="K4183" s="645">
        <f>IFERROR(VLOOKUP(J4183,REAJUSTE!A:Y,25,FALSE),"")</f>
        <v>1.012</v>
      </c>
    </row>
    <row r="4184" spans="1:11" ht="18" x14ac:dyDescent="0.25">
      <c r="A4184" s="1025">
        <v>3205867</v>
      </c>
      <c r="B4184" s="1026" t="s">
        <v>9471</v>
      </c>
      <c r="C4184" s="1025" t="s">
        <v>272</v>
      </c>
      <c r="D4184" s="577">
        <f t="shared" si="65"/>
        <v>775.77</v>
      </c>
      <c r="G4184" s="1027">
        <v>766.58</v>
      </c>
      <c r="J4184" s="570" t="s">
        <v>5368</v>
      </c>
      <c r="K4184" s="645">
        <f>IFERROR(VLOOKUP(J4184,REAJUSTE!A:Y,25,FALSE),"")</f>
        <v>1.012</v>
      </c>
    </row>
    <row r="4185" spans="1:11" ht="18" x14ac:dyDescent="0.25">
      <c r="A4185" s="1025">
        <v>3205866</v>
      </c>
      <c r="B4185" s="1026" t="s">
        <v>9472</v>
      </c>
      <c r="C4185" s="1025" t="s">
        <v>272</v>
      </c>
      <c r="D4185" s="577">
        <f t="shared" si="65"/>
        <v>794.15</v>
      </c>
      <c r="G4185" s="1027">
        <v>784.74</v>
      </c>
      <c r="J4185" s="570" t="s">
        <v>5368</v>
      </c>
      <c r="K4185" s="645">
        <f>IFERROR(VLOOKUP(J4185,REAJUSTE!A:Y,25,FALSE),"")</f>
        <v>1.012</v>
      </c>
    </row>
    <row r="4186" spans="1:11" ht="18" x14ac:dyDescent="0.25">
      <c r="A4186" s="1025">
        <v>3205865</v>
      </c>
      <c r="B4186" s="1026" t="s">
        <v>9473</v>
      </c>
      <c r="C4186" s="1025" t="s">
        <v>272</v>
      </c>
      <c r="D4186" s="577">
        <f t="shared" si="65"/>
        <v>691.11</v>
      </c>
      <c r="G4186" s="1027">
        <v>682.92</v>
      </c>
      <c r="J4186" s="570" t="s">
        <v>5368</v>
      </c>
      <c r="K4186" s="645">
        <f>IFERROR(VLOOKUP(J4186,REAJUSTE!A:Y,25,FALSE),"")</f>
        <v>1.012</v>
      </c>
    </row>
    <row r="4187" spans="1:11" ht="18" x14ac:dyDescent="0.25">
      <c r="A4187" s="1025">
        <v>3205870</v>
      </c>
      <c r="B4187" s="1026" t="s">
        <v>9474</v>
      </c>
      <c r="C4187" s="1025" t="s">
        <v>272</v>
      </c>
      <c r="D4187" s="577">
        <f t="shared" si="65"/>
        <v>740.51</v>
      </c>
      <c r="G4187" s="1027">
        <v>731.73</v>
      </c>
      <c r="J4187" s="570" t="s">
        <v>5368</v>
      </c>
      <c r="K4187" s="645">
        <f>IFERROR(VLOOKUP(J4187,REAJUSTE!A:Y,25,FALSE),"")</f>
        <v>1.012</v>
      </c>
    </row>
    <row r="4188" spans="1:11" ht="18" x14ac:dyDescent="0.25">
      <c r="A4188" s="1025">
        <v>3205869</v>
      </c>
      <c r="B4188" s="1026" t="s">
        <v>9475</v>
      </c>
      <c r="C4188" s="1025" t="s">
        <v>272</v>
      </c>
      <c r="D4188" s="577">
        <f t="shared" si="65"/>
        <v>637.46</v>
      </c>
      <c r="G4188" s="1027">
        <v>629.91</v>
      </c>
      <c r="J4188" s="570" t="s">
        <v>5368</v>
      </c>
      <c r="K4188" s="645">
        <f>IFERROR(VLOOKUP(J4188,REAJUSTE!A:Y,25,FALSE),"")</f>
        <v>1.012</v>
      </c>
    </row>
    <row r="4189" spans="1:11" ht="27" x14ac:dyDescent="0.25">
      <c r="A4189" s="1025">
        <v>3205872</v>
      </c>
      <c r="B4189" s="1026" t="s">
        <v>9476</v>
      </c>
      <c r="C4189" s="1025" t="s">
        <v>273</v>
      </c>
      <c r="D4189" s="577">
        <f t="shared" si="65"/>
        <v>260.41000000000003</v>
      </c>
      <c r="G4189" s="1027">
        <v>257.33</v>
      </c>
      <c r="J4189" s="570" t="s">
        <v>5368</v>
      </c>
      <c r="K4189" s="645">
        <f>IFERROR(VLOOKUP(J4189,REAJUSTE!A:Y,25,FALSE),"")</f>
        <v>1.012</v>
      </c>
    </row>
    <row r="4190" spans="1:11" ht="18" x14ac:dyDescent="0.25">
      <c r="A4190" s="1025">
        <v>3205871</v>
      </c>
      <c r="B4190" s="1026" t="s">
        <v>9477</v>
      </c>
      <c r="C4190" s="1025" t="s">
        <v>273</v>
      </c>
      <c r="D4190" s="577">
        <f t="shared" si="65"/>
        <v>242.9</v>
      </c>
      <c r="G4190" s="1027">
        <v>240.02</v>
      </c>
      <c r="J4190" s="570" t="s">
        <v>5368</v>
      </c>
      <c r="K4190" s="645">
        <f>IFERROR(VLOOKUP(J4190,REAJUSTE!A:Y,25,FALSE),"")</f>
        <v>1.012</v>
      </c>
    </row>
    <row r="4191" spans="1:11" ht="27" x14ac:dyDescent="0.25">
      <c r="A4191" s="1025">
        <v>3205874</v>
      </c>
      <c r="B4191" s="1026" t="s">
        <v>9478</v>
      </c>
      <c r="C4191" s="1025" t="s">
        <v>273</v>
      </c>
      <c r="D4191" s="577">
        <f t="shared" si="65"/>
        <v>290.05</v>
      </c>
      <c r="G4191" s="1027">
        <v>286.62</v>
      </c>
      <c r="J4191" s="570" t="s">
        <v>5368</v>
      </c>
      <c r="K4191" s="645">
        <f>IFERROR(VLOOKUP(J4191,REAJUSTE!A:Y,25,FALSE),"")</f>
        <v>1.012</v>
      </c>
    </row>
    <row r="4192" spans="1:11" ht="18" x14ac:dyDescent="0.25">
      <c r="A4192" s="1025">
        <v>3205873</v>
      </c>
      <c r="B4192" s="1026" t="s">
        <v>9479</v>
      </c>
      <c r="C4192" s="1025" t="s">
        <v>273</v>
      </c>
      <c r="D4192" s="577">
        <f t="shared" si="65"/>
        <v>266.35000000000002</v>
      </c>
      <c r="G4192" s="1027">
        <v>263.2</v>
      </c>
      <c r="J4192" s="570" t="s">
        <v>5368</v>
      </c>
      <c r="K4192" s="645">
        <f>IFERROR(VLOOKUP(J4192,REAJUSTE!A:Y,25,FALSE),"")</f>
        <v>1.012</v>
      </c>
    </row>
    <row r="4193" spans="1:11" ht="27" x14ac:dyDescent="0.25">
      <c r="A4193" s="1025">
        <v>3205876</v>
      </c>
      <c r="B4193" s="1026" t="s">
        <v>9480</v>
      </c>
      <c r="C4193" s="1025" t="s">
        <v>273</v>
      </c>
      <c r="D4193" s="577">
        <f t="shared" si="65"/>
        <v>326.58999999999997</v>
      </c>
      <c r="G4193" s="1027">
        <v>322.72000000000003</v>
      </c>
      <c r="J4193" s="570" t="s">
        <v>5368</v>
      </c>
      <c r="K4193" s="645">
        <f>IFERROR(VLOOKUP(J4193,REAJUSTE!A:Y,25,FALSE),"")</f>
        <v>1.012</v>
      </c>
    </row>
    <row r="4194" spans="1:11" ht="18" x14ac:dyDescent="0.25">
      <c r="A4194" s="1025">
        <v>3205875</v>
      </c>
      <c r="B4194" s="1026" t="s">
        <v>9481</v>
      </c>
      <c r="C4194" s="1025" t="s">
        <v>273</v>
      </c>
      <c r="D4194" s="577">
        <f t="shared" si="65"/>
        <v>295.68</v>
      </c>
      <c r="G4194" s="1027">
        <v>292.18</v>
      </c>
      <c r="J4194" s="570" t="s">
        <v>5368</v>
      </c>
      <c r="K4194" s="645">
        <f>IFERROR(VLOOKUP(J4194,REAJUSTE!A:Y,25,FALSE),"")</f>
        <v>1.012</v>
      </c>
    </row>
    <row r="4195" spans="1:11" ht="27" x14ac:dyDescent="0.25">
      <c r="A4195" s="1025">
        <v>3205862</v>
      </c>
      <c r="B4195" s="1026" t="s">
        <v>9482</v>
      </c>
      <c r="C4195" s="1025" t="s">
        <v>272</v>
      </c>
      <c r="D4195" s="577">
        <f t="shared" si="65"/>
        <v>818.77</v>
      </c>
      <c r="G4195" s="1027">
        <v>809.07</v>
      </c>
      <c r="J4195" s="570" t="s">
        <v>5368</v>
      </c>
      <c r="K4195" s="645">
        <f>IFERROR(VLOOKUP(J4195,REAJUSTE!A:Y,25,FALSE),"")</f>
        <v>1.012</v>
      </c>
    </row>
    <row r="4196" spans="1:11" ht="18" x14ac:dyDescent="0.25">
      <c r="A4196" s="1025">
        <v>3205861</v>
      </c>
      <c r="B4196" s="1026" t="s">
        <v>9483</v>
      </c>
      <c r="C4196" s="1025" t="s">
        <v>272</v>
      </c>
      <c r="D4196" s="577">
        <f t="shared" si="65"/>
        <v>715.74</v>
      </c>
      <c r="G4196" s="1027">
        <v>707.26</v>
      </c>
      <c r="J4196" s="570" t="s">
        <v>5368</v>
      </c>
      <c r="K4196" s="645">
        <f>IFERROR(VLOOKUP(J4196,REAJUSTE!A:Y,25,FALSE),"")</f>
        <v>1.012</v>
      </c>
    </row>
    <row r="4197" spans="1:11" ht="27" x14ac:dyDescent="0.25">
      <c r="A4197" s="1025">
        <v>3606579</v>
      </c>
      <c r="B4197" s="1026" t="s">
        <v>9484</v>
      </c>
      <c r="C4197" s="1025" t="s">
        <v>272</v>
      </c>
      <c r="D4197" s="577">
        <f t="shared" si="65"/>
        <v>21.75</v>
      </c>
      <c r="G4197" s="1027">
        <v>21.5</v>
      </c>
      <c r="J4197" s="570" t="s">
        <v>5368</v>
      </c>
      <c r="K4197" s="645">
        <f>IFERROR(VLOOKUP(J4197,REAJUSTE!A:Y,25,FALSE),"")</f>
        <v>1.012</v>
      </c>
    </row>
    <row r="4198" spans="1:11" ht="27" x14ac:dyDescent="0.25">
      <c r="A4198" s="1025">
        <v>3606583</v>
      </c>
      <c r="B4198" s="1026" t="s">
        <v>9485</v>
      </c>
      <c r="C4198" s="1025" t="s">
        <v>272</v>
      </c>
      <c r="D4198" s="577">
        <f t="shared" si="65"/>
        <v>22.58</v>
      </c>
      <c r="G4198" s="1027">
        <v>22.32</v>
      </c>
      <c r="J4198" s="570" t="s">
        <v>5368</v>
      </c>
      <c r="K4198" s="645">
        <f>IFERROR(VLOOKUP(J4198,REAJUSTE!A:Y,25,FALSE),"")</f>
        <v>1.012</v>
      </c>
    </row>
    <row r="4199" spans="1:11" ht="27" x14ac:dyDescent="0.25">
      <c r="A4199" s="1025">
        <v>3606584</v>
      </c>
      <c r="B4199" s="1026" t="s">
        <v>9486</v>
      </c>
      <c r="C4199" s="1025" t="s">
        <v>272</v>
      </c>
      <c r="D4199" s="577">
        <f t="shared" si="65"/>
        <v>22.69</v>
      </c>
      <c r="G4199" s="1027">
        <v>22.43</v>
      </c>
      <c r="J4199" s="570" t="s">
        <v>5368</v>
      </c>
      <c r="K4199" s="645">
        <f>IFERROR(VLOOKUP(J4199,REAJUSTE!A:Y,25,FALSE),"")</f>
        <v>1.012</v>
      </c>
    </row>
    <row r="4200" spans="1:11" ht="27" x14ac:dyDescent="0.25">
      <c r="A4200" s="1025">
        <v>3606585</v>
      </c>
      <c r="B4200" s="1026" t="s">
        <v>9487</v>
      </c>
      <c r="C4200" s="1025" t="s">
        <v>272</v>
      </c>
      <c r="D4200" s="577">
        <f t="shared" si="65"/>
        <v>22.82</v>
      </c>
      <c r="G4200" s="1027">
        <v>22.55</v>
      </c>
      <c r="J4200" s="570" t="s">
        <v>5368</v>
      </c>
      <c r="K4200" s="645">
        <f>IFERROR(VLOOKUP(J4200,REAJUSTE!A:Y,25,FALSE),"")</f>
        <v>1.012</v>
      </c>
    </row>
    <row r="4201" spans="1:11" ht="27" x14ac:dyDescent="0.25">
      <c r="A4201" s="1025">
        <v>3606586</v>
      </c>
      <c r="B4201" s="1026" t="s">
        <v>9488</v>
      </c>
      <c r="C4201" s="1025" t="s">
        <v>272</v>
      </c>
      <c r="D4201" s="577">
        <f t="shared" si="65"/>
        <v>23.05</v>
      </c>
      <c r="G4201" s="1027">
        <v>22.78</v>
      </c>
      <c r="J4201" s="570" t="s">
        <v>5368</v>
      </c>
      <c r="K4201" s="645">
        <f>IFERROR(VLOOKUP(J4201,REAJUSTE!A:Y,25,FALSE),"")</f>
        <v>1.012</v>
      </c>
    </row>
    <row r="4202" spans="1:11" ht="27" x14ac:dyDescent="0.25">
      <c r="A4202" s="1025">
        <v>3606587</v>
      </c>
      <c r="B4202" s="1026" t="s">
        <v>9489</v>
      </c>
      <c r="C4202" s="1025" t="s">
        <v>272</v>
      </c>
      <c r="D4202" s="577">
        <f t="shared" si="65"/>
        <v>23.28</v>
      </c>
      <c r="G4202" s="1027">
        <v>23.01</v>
      </c>
      <c r="J4202" s="570" t="s">
        <v>5368</v>
      </c>
      <c r="K4202" s="645">
        <f>IFERROR(VLOOKUP(J4202,REAJUSTE!A:Y,25,FALSE),"")</f>
        <v>1.012</v>
      </c>
    </row>
    <row r="4203" spans="1:11" ht="27" x14ac:dyDescent="0.25">
      <c r="A4203" s="1025">
        <v>3606588</v>
      </c>
      <c r="B4203" s="1026" t="s">
        <v>9490</v>
      </c>
      <c r="C4203" s="1025" t="s">
        <v>272</v>
      </c>
      <c r="D4203" s="577">
        <f t="shared" si="65"/>
        <v>23.4</v>
      </c>
      <c r="G4203" s="1027">
        <v>23.13</v>
      </c>
      <c r="J4203" s="570" t="s">
        <v>5368</v>
      </c>
      <c r="K4203" s="645">
        <f>IFERROR(VLOOKUP(J4203,REAJUSTE!A:Y,25,FALSE),"")</f>
        <v>1.012</v>
      </c>
    </row>
    <row r="4204" spans="1:11" ht="27" x14ac:dyDescent="0.25">
      <c r="A4204" s="1025">
        <v>3606589</v>
      </c>
      <c r="B4204" s="1026" t="s">
        <v>9491</v>
      </c>
      <c r="C4204" s="1025" t="s">
        <v>272</v>
      </c>
      <c r="D4204" s="577">
        <f t="shared" si="65"/>
        <v>23.52</v>
      </c>
      <c r="G4204" s="1027">
        <v>23.25</v>
      </c>
      <c r="J4204" s="570" t="s">
        <v>5368</v>
      </c>
      <c r="K4204" s="645">
        <f>IFERROR(VLOOKUP(J4204,REAJUSTE!A:Y,25,FALSE),"")</f>
        <v>1.012</v>
      </c>
    </row>
    <row r="4205" spans="1:11" ht="27" x14ac:dyDescent="0.25">
      <c r="A4205" s="1025">
        <v>3606580</v>
      </c>
      <c r="B4205" s="1026" t="s">
        <v>9492</v>
      </c>
      <c r="C4205" s="1025" t="s">
        <v>272</v>
      </c>
      <c r="D4205" s="577">
        <f t="shared" si="65"/>
        <v>21.99</v>
      </c>
      <c r="G4205" s="1027">
        <v>21.73</v>
      </c>
      <c r="J4205" s="570" t="s">
        <v>5368</v>
      </c>
      <c r="K4205" s="645">
        <f>IFERROR(VLOOKUP(J4205,REAJUSTE!A:Y,25,FALSE),"")</f>
        <v>1.012</v>
      </c>
    </row>
    <row r="4206" spans="1:11" ht="27" x14ac:dyDescent="0.25">
      <c r="A4206" s="1025">
        <v>3606581</v>
      </c>
      <c r="B4206" s="1026" t="s">
        <v>9493</v>
      </c>
      <c r="C4206" s="1025" t="s">
        <v>272</v>
      </c>
      <c r="D4206" s="577">
        <f t="shared" si="65"/>
        <v>22.23</v>
      </c>
      <c r="G4206" s="1027">
        <v>21.97</v>
      </c>
      <c r="J4206" s="570" t="s">
        <v>5368</v>
      </c>
      <c r="K4206" s="645">
        <f>IFERROR(VLOOKUP(J4206,REAJUSTE!A:Y,25,FALSE),"")</f>
        <v>1.012</v>
      </c>
    </row>
    <row r="4207" spans="1:11" ht="27" x14ac:dyDescent="0.25">
      <c r="A4207" s="1025">
        <v>3606582</v>
      </c>
      <c r="B4207" s="1026" t="s">
        <v>9494</v>
      </c>
      <c r="C4207" s="1025" t="s">
        <v>272</v>
      </c>
      <c r="D4207" s="577">
        <f t="shared" si="65"/>
        <v>22.34</v>
      </c>
      <c r="G4207" s="1027">
        <v>22.08</v>
      </c>
      <c r="J4207" s="570" t="s">
        <v>5368</v>
      </c>
      <c r="K4207" s="645">
        <f>IFERROR(VLOOKUP(J4207,REAJUSTE!A:Y,25,FALSE),"")</f>
        <v>1.012</v>
      </c>
    </row>
    <row r="4208" spans="1:11" ht="27" x14ac:dyDescent="0.25">
      <c r="A4208" s="1025">
        <v>3606527</v>
      </c>
      <c r="B4208" s="1026" t="s">
        <v>9495</v>
      </c>
      <c r="C4208" s="1025" t="s">
        <v>272</v>
      </c>
      <c r="D4208" s="577">
        <f t="shared" si="65"/>
        <v>50.87</v>
      </c>
      <c r="G4208" s="1027">
        <v>50.27</v>
      </c>
      <c r="J4208" s="570" t="s">
        <v>5368</v>
      </c>
      <c r="K4208" s="645">
        <f>IFERROR(VLOOKUP(J4208,REAJUSTE!A:Y,25,FALSE),"")</f>
        <v>1.012</v>
      </c>
    </row>
    <row r="4209" spans="1:11" ht="27" x14ac:dyDescent="0.25">
      <c r="A4209" s="1025">
        <v>3606528</v>
      </c>
      <c r="B4209" s="1026" t="s">
        <v>9496</v>
      </c>
      <c r="C4209" s="1025" t="s">
        <v>272</v>
      </c>
      <c r="D4209" s="577">
        <f t="shared" si="65"/>
        <v>51.68</v>
      </c>
      <c r="G4209" s="1027">
        <v>51.07</v>
      </c>
      <c r="J4209" s="570" t="s">
        <v>5368</v>
      </c>
      <c r="K4209" s="645">
        <f>IFERROR(VLOOKUP(J4209,REAJUSTE!A:Y,25,FALSE),"")</f>
        <v>1.012</v>
      </c>
    </row>
    <row r="4210" spans="1:11" ht="27" x14ac:dyDescent="0.25">
      <c r="A4210" s="1025">
        <v>3606529</v>
      </c>
      <c r="B4210" s="1026" t="s">
        <v>9497</v>
      </c>
      <c r="C4210" s="1025" t="s">
        <v>272</v>
      </c>
      <c r="D4210" s="577">
        <f t="shared" si="65"/>
        <v>52.33</v>
      </c>
      <c r="G4210" s="1027">
        <v>51.71</v>
      </c>
      <c r="J4210" s="570" t="s">
        <v>5368</v>
      </c>
      <c r="K4210" s="645">
        <f>IFERROR(VLOOKUP(J4210,REAJUSTE!A:Y,25,FALSE),"")</f>
        <v>1.012</v>
      </c>
    </row>
    <row r="4211" spans="1:11" ht="27" x14ac:dyDescent="0.25">
      <c r="A4211" s="1025">
        <v>3606530</v>
      </c>
      <c r="B4211" s="1026" t="s">
        <v>9498</v>
      </c>
      <c r="C4211" s="1025" t="s">
        <v>272</v>
      </c>
      <c r="D4211" s="577">
        <f t="shared" si="65"/>
        <v>53.14</v>
      </c>
      <c r="G4211" s="1027">
        <v>52.51</v>
      </c>
      <c r="J4211" s="570" t="s">
        <v>5368</v>
      </c>
      <c r="K4211" s="645">
        <f>IFERROR(VLOOKUP(J4211,REAJUSTE!A:Y,25,FALSE),"")</f>
        <v>1.012</v>
      </c>
    </row>
    <row r="4212" spans="1:11" ht="27" x14ac:dyDescent="0.25">
      <c r="A4212" s="1025">
        <v>3606531</v>
      </c>
      <c r="B4212" s="1026" t="s">
        <v>9499</v>
      </c>
      <c r="C4212" s="1025" t="s">
        <v>272</v>
      </c>
      <c r="D4212" s="577">
        <f t="shared" si="65"/>
        <v>53.94</v>
      </c>
      <c r="G4212" s="1027">
        <v>53.31</v>
      </c>
      <c r="J4212" s="570" t="s">
        <v>5368</v>
      </c>
      <c r="K4212" s="645">
        <f>IFERROR(VLOOKUP(J4212,REAJUSTE!A:Y,25,FALSE),"")</f>
        <v>1.012</v>
      </c>
    </row>
    <row r="4213" spans="1:11" ht="27" x14ac:dyDescent="0.25">
      <c r="A4213" s="1025">
        <v>3606532</v>
      </c>
      <c r="B4213" s="1026" t="s">
        <v>9500</v>
      </c>
      <c r="C4213" s="1025" t="s">
        <v>272</v>
      </c>
      <c r="D4213" s="577">
        <f t="shared" si="65"/>
        <v>55.25</v>
      </c>
      <c r="G4213" s="1027">
        <v>54.6</v>
      </c>
      <c r="J4213" s="570" t="s">
        <v>5368</v>
      </c>
      <c r="K4213" s="645">
        <f>IFERROR(VLOOKUP(J4213,REAJUSTE!A:Y,25,FALSE),"")</f>
        <v>1.012</v>
      </c>
    </row>
    <row r="4214" spans="1:11" ht="27" x14ac:dyDescent="0.25">
      <c r="A4214" s="1025">
        <v>3606533</v>
      </c>
      <c r="B4214" s="1026" t="s">
        <v>9501</v>
      </c>
      <c r="C4214" s="1025" t="s">
        <v>272</v>
      </c>
      <c r="D4214" s="577">
        <f t="shared" si="65"/>
        <v>59.35</v>
      </c>
      <c r="G4214" s="1027">
        <v>58.65</v>
      </c>
      <c r="J4214" s="570" t="s">
        <v>5368</v>
      </c>
      <c r="K4214" s="645">
        <f>IFERROR(VLOOKUP(J4214,REAJUSTE!A:Y,25,FALSE),"")</f>
        <v>1.012</v>
      </c>
    </row>
    <row r="4215" spans="1:11" ht="27" x14ac:dyDescent="0.25">
      <c r="A4215" s="1025">
        <v>3606534</v>
      </c>
      <c r="B4215" s="1026" t="s">
        <v>9502</v>
      </c>
      <c r="C4215" s="1025" t="s">
        <v>272</v>
      </c>
      <c r="D4215" s="577">
        <f t="shared" si="65"/>
        <v>60.43</v>
      </c>
      <c r="G4215" s="1027">
        <v>59.72</v>
      </c>
      <c r="J4215" s="570" t="s">
        <v>5368</v>
      </c>
      <c r="K4215" s="645">
        <f>IFERROR(VLOOKUP(J4215,REAJUSTE!A:Y,25,FALSE),"")</f>
        <v>1.012</v>
      </c>
    </row>
    <row r="4216" spans="1:11" ht="36" x14ac:dyDescent="0.25">
      <c r="A4216" s="1025">
        <v>3606535</v>
      </c>
      <c r="B4216" s="1026" t="s">
        <v>9503</v>
      </c>
      <c r="C4216" s="1025" t="s">
        <v>272</v>
      </c>
      <c r="D4216" s="577">
        <f t="shared" si="65"/>
        <v>46.49</v>
      </c>
      <c r="G4216" s="1027">
        <v>45.94</v>
      </c>
      <c r="J4216" s="570" t="s">
        <v>5368</v>
      </c>
      <c r="K4216" s="645">
        <f>IFERROR(VLOOKUP(J4216,REAJUSTE!A:Y,25,FALSE),"")</f>
        <v>1.012</v>
      </c>
    </row>
    <row r="4217" spans="1:11" ht="36" x14ac:dyDescent="0.25">
      <c r="A4217" s="1025">
        <v>3606536</v>
      </c>
      <c r="B4217" s="1026" t="s">
        <v>9504</v>
      </c>
      <c r="C4217" s="1025" t="s">
        <v>272</v>
      </c>
      <c r="D4217" s="577">
        <f t="shared" si="65"/>
        <v>46.92</v>
      </c>
      <c r="G4217" s="1027">
        <v>46.37</v>
      </c>
      <c r="J4217" s="570" t="s">
        <v>5368</v>
      </c>
      <c r="K4217" s="645">
        <f>IFERROR(VLOOKUP(J4217,REAJUSTE!A:Y,25,FALSE),"")</f>
        <v>1.012</v>
      </c>
    </row>
    <row r="4218" spans="1:11" ht="36" x14ac:dyDescent="0.25">
      <c r="A4218" s="1025">
        <v>3606537</v>
      </c>
      <c r="B4218" s="1026" t="s">
        <v>9505</v>
      </c>
      <c r="C4218" s="1025" t="s">
        <v>272</v>
      </c>
      <c r="D4218" s="577">
        <f t="shared" si="65"/>
        <v>47.46</v>
      </c>
      <c r="G4218" s="1027">
        <v>46.9</v>
      </c>
      <c r="J4218" s="570" t="s">
        <v>5368</v>
      </c>
      <c r="K4218" s="645">
        <f>IFERROR(VLOOKUP(J4218,REAJUSTE!A:Y,25,FALSE),"")</f>
        <v>1.012</v>
      </c>
    </row>
    <row r="4219" spans="1:11" ht="36" x14ac:dyDescent="0.25">
      <c r="A4219" s="1025">
        <v>3606538</v>
      </c>
      <c r="B4219" s="1026" t="s">
        <v>9506</v>
      </c>
      <c r="C4219" s="1025" t="s">
        <v>272</v>
      </c>
      <c r="D4219" s="577">
        <f t="shared" si="65"/>
        <v>47.89</v>
      </c>
      <c r="G4219" s="1027">
        <v>47.33</v>
      </c>
      <c r="J4219" s="570" t="s">
        <v>5368</v>
      </c>
      <c r="K4219" s="645">
        <f>IFERROR(VLOOKUP(J4219,REAJUSTE!A:Y,25,FALSE),"")</f>
        <v>1.012</v>
      </c>
    </row>
    <row r="4220" spans="1:11" ht="36" x14ac:dyDescent="0.25">
      <c r="A4220" s="1025">
        <v>3606539</v>
      </c>
      <c r="B4220" s="1026" t="s">
        <v>9507</v>
      </c>
      <c r="C4220" s="1025" t="s">
        <v>272</v>
      </c>
      <c r="D4220" s="577">
        <f t="shared" si="65"/>
        <v>48.44</v>
      </c>
      <c r="G4220" s="1027">
        <v>47.87</v>
      </c>
      <c r="J4220" s="570" t="s">
        <v>5368</v>
      </c>
      <c r="K4220" s="645">
        <f>IFERROR(VLOOKUP(J4220,REAJUSTE!A:Y,25,FALSE),"")</f>
        <v>1.012</v>
      </c>
    </row>
    <row r="4221" spans="1:11" ht="36" x14ac:dyDescent="0.25">
      <c r="A4221" s="1025">
        <v>3606540</v>
      </c>
      <c r="B4221" s="1026" t="s">
        <v>9508</v>
      </c>
      <c r="C4221" s="1025" t="s">
        <v>272</v>
      </c>
      <c r="D4221" s="577">
        <f t="shared" si="65"/>
        <v>51.19</v>
      </c>
      <c r="G4221" s="1027">
        <v>50.59</v>
      </c>
      <c r="J4221" s="570" t="s">
        <v>5368</v>
      </c>
      <c r="K4221" s="645">
        <f>IFERROR(VLOOKUP(J4221,REAJUSTE!A:Y,25,FALSE),"")</f>
        <v>1.012</v>
      </c>
    </row>
    <row r="4222" spans="1:11" ht="36" x14ac:dyDescent="0.25">
      <c r="A4222" s="1025">
        <v>3606541</v>
      </c>
      <c r="B4222" s="1026" t="s">
        <v>9509</v>
      </c>
      <c r="C4222" s="1025" t="s">
        <v>272</v>
      </c>
      <c r="D4222" s="577">
        <f t="shared" si="65"/>
        <v>52.65</v>
      </c>
      <c r="G4222" s="1027">
        <v>52.03</v>
      </c>
      <c r="J4222" s="570" t="s">
        <v>5368</v>
      </c>
      <c r="K4222" s="645">
        <f>IFERROR(VLOOKUP(J4222,REAJUSTE!A:Y,25,FALSE),"")</f>
        <v>1.012</v>
      </c>
    </row>
    <row r="4223" spans="1:11" ht="36" x14ac:dyDescent="0.25">
      <c r="A4223" s="1025">
        <v>3606542</v>
      </c>
      <c r="B4223" s="1026" t="s">
        <v>9510</v>
      </c>
      <c r="C4223" s="1025" t="s">
        <v>272</v>
      </c>
      <c r="D4223" s="577">
        <f t="shared" si="65"/>
        <v>53.3</v>
      </c>
      <c r="G4223" s="1027">
        <v>52.67</v>
      </c>
      <c r="J4223" s="570" t="s">
        <v>5368</v>
      </c>
      <c r="K4223" s="645">
        <f>IFERROR(VLOOKUP(J4223,REAJUSTE!A:Y,25,FALSE),"")</f>
        <v>1.012</v>
      </c>
    </row>
    <row r="4224" spans="1:11" ht="27" x14ac:dyDescent="0.25">
      <c r="A4224" s="1025">
        <v>3606543</v>
      </c>
      <c r="B4224" s="1026" t="s">
        <v>9511</v>
      </c>
      <c r="C4224" s="1025" t="s">
        <v>272</v>
      </c>
      <c r="D4224" s="577">
        <f t="shared" si="65"/>
        <v>45.73</v>
      </c>
      <c r="G4224" s="1027">
        <v>45.19</v>
      </c>
      <c r="J4224" s="570" t="s">
        <v>5368</v>
      </c>
      <c r="K4224" s="645">
        <f>IFERROR(VLOOKUP(J4224,REAJUSTE!A:Y,25,FALSE),"")</f>
        <v>1.012</v>
      </c>
    </row>
    <row r="4225" spans="1:11" ht="27" x14ac:dyDescent="0.25">
      <c r="A4225" s="1025">
        <v>3606544</v>
      </c>
      <c r="B4225" s="1026" t="s">
        <v>9512</v>
      </c>
      <c r="C4225" s="1025" t="s">
        <v>272</v>
      </c>
      <c r="D4225" s="577">
        <f t="shared" si="65"/>
        <v>46.05</v>
      </c>
      <c r="G4225" s="1027">
        <v>45.51</v>
      </c>
      <c r="J4225" s="570" t="s">
        <v>5368</v>
      </c>
      <c r="K4225" s="645">
        <f>IFERROR(VLOOKUP(J4225,REAJUSTE!A:Y,25,FALSE),"")</f>
        <v>1.012</v>
      </c>
    </row>
    <row r="4226" spans="1:11" ht="27" x14ac:dyDescent="0.25">
      <c r="A4226" s="1025">
        <v>3606545</v>
      </c>
      <c r="B4226" s="1026" t="s">
        <v>9513</v>
      </c>
      <c r="C4226" s="1025" t="s">
        <v>272</v>
      </c>
      <c r="D4226" s="577">
        <f t="shared" si="65"/>
        <v>46.49</v>
      </c>
      <c r="G4226" s="1027">
        <v>45.94</v>
      </c>
      <c r="J4226" s="570" t="s">
        <v>5368</v>
      </c>
      <c r="K4226" s="645">
        <f>IFERROR(VLOOKUP(J4226,REAJUSTE!A:Y,25,FALSE),"")</f>
        <v>1.012</v>
      </c>
    </row>
    <row r="4227" spans="1:11" ht="27" x14ac:dyDescent="0.25">
      <c r="A4227" s="1025">
        <v>3606546</v>
      </c>
      <c r="B4227" s="1026" t="s">
        <v>9514</v>
      </c>
      <c r="C4227" s="1025" t="s">
        <v>272</v>
      </c>
      <c r="D4227" s="577">
        <f t="shared" si="65"/>
        <v>46.92</v>
      </c>
      <c r="G4227" s="1027">
        <v>46.37</v>
      </c>
      <c r="J4227" s="570" t="s">
        <v>5368</v>
      </c>
      <c r="K4227" s="645">
        <f>IFERROR(VLOOKUP(J4227,REAJUSTE!A:Y,25,FALSE),"")</f>
        <v>1.012</v>
      </c>
    </row>
    <row r="4228" spans="1:11" ht="27" x14ac:dyDescent="0.25">
      <c r="A4228" s="1025">
        <v>3606547</v>
      </c>
      <c r="B4228" s="1026" t="s">
        <v>9515</v>
      </c>
      <c r="C4228" s="1025" t="s">
        <v>272</v>
      </c>
      <c r="D4228" s="577">
        <f t="shared" si="65"/>
        <v>47.25</v>
      </c>
      <c r="G4228" s="1027">
        <v>46.69</v>
      </c>
      <c r="J4228" s="570" t="s">
        <v>5368</v>
      </c>
      <c r="K4228" s="645">
        <f>IFERROR(VLOOKUP(J4228,REAJUSTE!A:Y,25,FALSE),"")</f>
        <v>1.012</v>
      </c>
    </row>
    <row r="4229" spans="1:11" ht="27" x14ac:dyDescent="0.25">
      <c r="A4229" s="1025">
        <v>3606548</v>
      </c>
      <c r="B4229" s="1026" t="s">
        <v>9516</v>
      </c>
      <c r="C4229" s="1025" t="s">
        <v>272</v>
      </c>
      <c r="D4229" s="577">
        <f t="shared" si="65"/>
        <v>48</v>
      </c>
      <c r="G4229" s="1027">
        <v>47.44</v>
      </c>
      <c r="J4229" s="570" t="s">
        <v>5368</v>
      </c>
      <c r="K4229" s="645">
        <f>IFERROR(VLOOKUP(J4229,REAJUSTE!A:Y,25,FALSE),"")</f>
        <v>1.012</v>
      </c>
    </row>
    <row r="4230" spans="1:11" ht="27" x14ac:dyDescent="0.25">
      <c r="A4230" s="1025">
        <v>3606549</v>
      </c>
      <c r="B4230" s="1026" t="s">
        <v>9517</v>
      </c>
      <c r="C4230" s="1025" t="s">
        <v>272</v>
      </c>
      <c r="D4230" s="577">
        <f t="shared" si="65"/>
        <v>51.03</v>
      </c>
      <c r="G4230" s="1027">
        <v>50.43</v>
      </c>
      <c r="J4230" s="570" t="s">
        <v>5368</v>
      </c>
      <c r="K4230" s="645">
        <f>IFERROR(VLOOKUP(J4230,REAJUSTE!A:Y,25,FALSE),"")</f>
        <v>1.012</v>
      </c>
    </row>
    <row r="4231" spans="1:11" ht="27" x14ac:dyDescent="0.25">
      <c r="A4231" s="1025">
        <v>3606550</v>
      </c>
      <c r="B4231" s="1026" t="s">
        <v>9518</v>
      </c>
      <c r="C4231" s="1025" t="s">
        <v>272</v>
      </c>
      <c r="D4231" s="577">
        <f t="shared" si="65"/>
        <v>51.68</v>
      </c>
      <c r="G4231" s="1027">
        <v>51.07</v>
      </c>
      <c r="J4231" s="570" t="s">
        <v>5368</v>
      </c>
      <c r="K4231" s="645">
        <f>IFERROR(VLOOKUP(J4231,REAJUSTE!A:Y,25,FALSE),"")</f>
        <v>1.012</v>
      </c>
    </row>
    <row r="4232" spans="1:11" ht="27" x14ac:dyDescent="0.25">
      <c r="A4232" s="1025">
        <v>3606500</v>
      </c>
      <c r="B4232" s="1026" t="s">
        <v>9519</v>
      </c>
      <c r="C4232" s="1025" t="s">
        <v>272</v>
      </c>
      <c r="D4232" s="577">
        <f t="shared" si="65"/>
        <v>47.34</v>
      </c>
      <c r="G4232" s="1027">
        <v>46.78</v>
      </c>
      <c r="J4232" s="570" t="s">
        <v>5368</v>
      </c>
      <c r="K4232" s="645">
        <f>IFERROR(VLOOKUP(J4232,REAJUSTE!A:Y,25,FALSE),"")</f>
        <v>1.012</v>
      </c>
    </row>
    <row r="4233" spans="1:11" ht="27" x14ac:dyDescent="0.25">
      <c r="A4233" s="1025">
        <v>3606501</v>
      </c>
      <c r="B4233" s="1026" t="s">
        <v>9520</v>
      </c>
      <c r="C4233" s="1025" t="s">
        <v>272</v>
      </c>
      <c r="D4233" s="577">
        <f t="shared" si="65"/>
        <v>48.15</v>
      </c>
      <c r="G4233" s="1027">
        <v>47.58</v>
      </c>
      <c r="J4233" s="570" t="s">
        <v>5368</v>
      </c>
      <c r="K4233" s="645">
        <f>IFERROR(VLOOKUP(J4233,REAJUSTE!A:Y,25,FALSE),"")</f>
        <v>1.012</v>
      </c>
    </row>
    <row r="4234" spans="1:11" ht="27" x14ac:dyDescent="0.25">
      <c r="A4234" s="1025">
        <v>3606502</v>
      </c>
      <c r="B4234" s="1026" t="s">
        <v>9521</v>
      </c>
      <c r="C4234" s="1025" t="s">
        <v>272</v>
      </c>
      <c r="D4234" s="577">
        <f t="shared" ref="D4234:D4297" si="66">TRUNC(G4234*K4234,2)</f>
        <v>48.79</v>
      </c>
      <c r="G4234" s="1027">
        <v>48.22</v>
      </c>
      <c r="J4234" s="570" t="s">
        <v>5368</v>
      </c>
      <c r="K4234" s="645">
        <f>IFERROR(VLOOKUP(J4234,REAJUSTE!A:Y,25,FALSE),"")</f>
        <v>1.012</v>
      </c>
    </row>
    <row r="4235" spans="1:11" ht="27" x14ac:dyDescent="0.25">
      <c r="A4235" s="1025">
        <v>3606503</v>
      </c>
      <c r="B4235" s="1026" t="s">
        <v>9522</v>
      </c>
      <c r="C4235" s="1025" t="s">
        <v>272</v>
      </c>
      <c r="D4235" s="577">
        <f t="shared" si="66"/>
        <v>49.6</v>
      </c>
      <c r="G4235" s="1027">
        <v>49.02</v>
      </c>
      <c r="J4235" s="570" t="s">
        <v>5368</v>
      </c>
      <c r="K4235" s="645">
        <f>IFERROR(VLOOKUP(J4235,REAJUSTE!A:Y,25,FALSE),"")</f>
        <v>1.012</v>
      </c>
    </row>
    <row r="4236" spans="1:11" ht="27" x14ac:dyDescent="0.25">
      <c r="A4236" s="1025">
        <v>3606504</v>
      </c>
      <c r="B4236" s="1026" t="s">
        <v>9523</v>
      </c>
      <c r="C4236" s="1025" t="s">
        <v>272</v>
      </c>
      <c r="D4236" s="577">
        <f t="shared" si="66"/>
        <v>50.42</v>
      </c>
      <c r="G4236" s="1027">
        <v>49.83</v>
      </c>
      <c r="J4236" s="570" t="s">
        <v>5368</v>
      </c>
      <c r="K4236" s="645">
        <f>IFERROR(VLOOKUP(J4236,REAJUSTE!A:Y,25,FALSE),"")</f>
        <v>1.012</v>
      </c>
    </row>
    <row r="4237" spans="1:11" ht="27" x14ac:dyDescent="0.25">
      <c r="A4237" s="1025">
        <v>3606505</v>
      </c>
      <c r="B4237" s="1026" t="s">
        <v>9524</v>
      </c>
      <c r="C4237" s="1025" t="s">
        <v>272</v>
      </c>
      <c r="D4237" s="577">
        <f t="shared" si="66"/>
        <v>51.72</v>
      </c>
      <c r="G4237" s="1027">
        <v>51.11</v>
      </c>
      <c r="J4237" s="570" t="s">
        <v>5368</v>
      </c>
      <c r="K4237" s="645">
        <f>IFERROR(VLOOKUP(J4237,REAJUSTE!A:Y,25,FALSE),"")</f>
        <v>1.012</v>
      </c>
    </row>
    <row r="4238" spans="1:11" ht="27" x14ac:dyDescent="0.25">
      <c r="A4238" s="1025">
        <v>3606506</v>
      </c>
      <c r="B4238" s="1026" t="s">
        <v>9525</v>
      </c>
      <c r="C4238" s="1025" t="s">
        <v>272</v>
      </c>
      <c r="D4238" s="577">
        <f t="shared" si="66"/>
        <v>55.72</v>
      </c>
      <c r="G4238" s="1027">
        <v>55.06</v>
      </c>
      <c r="J4238" s="570" t="s">
        <v>5368</v>
      </c>
      <c r="K4238" s="645">
        <f>IFERROR(VLOOKUP(J4238,REAJUSTE!A:Y,25,FALSE),"")</f>
        <v>1.012</v>
      </c>
    </row>
    <row r="4239" spans="1:11" ht="27" x14ac:dyDescent="0.25">
      <c r="A4239" s="1025">
        <v>3606507</v>
      </c>
      <c r="B4239" s="1026" t="s">
        <v>9526</v>
      </c>
      <c r="C4239" s="1025" t="s">
        <v>272</v>
      </c>
      <c r="D4239" s="577">
        <f t="shared" si="66"/>
        <v>57.01</v>
      </c>
      <c r="G4239" s="1027">
        <v>56.34</v>
      </c>
      <c r="J4239" s="570" t="s">
        <v>5368</v>
      </c>
      <c r="K4239" s="645">
        <f>IFERROR(VLOOKUP(J4239,REAJUSTE!A:Y,25,FALSE),"")</f>
        <v>1.012</v>
      </c>
    </row>
    <row r="4240" spans="1:11" ht="27" x14ac:dyDescent="0.25">
      <c r="A4240" s="1025">
        <v>3606509</v>
      </c>
      <c r="B4240" s="1026" t="s">
        <v>9527</v>
      </c>
      <c r="C4240" s="1025" t="s">
        <v>272</v>
      </c>
      <c r="D4240" s="577">
        <f t="shared" si="66"/>
        <v>42.95</v>
      </c>
      <c r="G4240" s="1027">
        <v>42.45</v>
      </c>
      <c r="J4240" s="570" t="s">
        <v>5368</v>
      </c>
      <c r="K4240" s="645">
        <f>IFERROR(VLOOKUP(J4240,REAJUSTE!A:Y,25,FALSE),"")</f>
        <v>1.012</v>
      </c>
    </row>
    <row r="4241" spans="1:11" ht="27" x14ac:dyDescent="0.25">
      <c r="A4241" s="1025">
        <v>3606510</v>
      </c>
      <c r="B4241" s="1026" t="s">
        <v>9528</v>
      </c>
      <c r="C4241" s="1025" t="s">
        <v>272</v>
      </c>
      <c r="D4241" s="577">
        <f t="shared" si="66"/>
        <v>43.5</v>
      </c>
      <c r="G4241" s="1027">
        <v>42.99</v>
      </c>
      <c r="J4241" s="570" t="s">
        <v>5368</v>
      </c>
      <c r="K4241" s="645">
        <f>IFERROR(VLOOKUP(J4241,REAJUSTE!A:Y,25,FALSE),"")</f>
        <v>1.012</v>
      </c>
    </row>
    <row r="4242" spans="1:11" ht="27" x14ac:dyDescent="0.25">
      <c r="A4242" s="1025">
        <v>3606511</v>
      </c>
      <c r="B4242" s="1026" t="s">
        <v>9529</v>
      </c>
      <c r="C4242" s="1025" t="s">
        <v>272</v>
      </c>
      <c r="D4242" s="577">
        <f t="shared" si="66"/>
        <v>43.94</v>
      </c>
      <c r="G4242" s="1027">
        <v>43.42</v>
      </c>
      <c r="J4242" s="570" t="s">
        <v>5368</v>
      </c>
      <c r="K4242" s="645">
        <f>IFERROR(VLOOKUP(J4242,REAJUSTE!A:Y,25,FALSE),"")</f>
        <v>1.012</v>
      </c>
    </row>
    <row r="4243" spans="1:11" ht="27" x14ac:dyDescent="0.25">
      <c r="A4243" s="1025">
        <v>3606512</v>
      </c>
      <c r="B4243" s="1026" t="s">
        <v>9530</v>
      </c>
      <c r="C4243" s="1025" t="s">
        <v>272</v>
      </c>
      <c r="D4243" s="577">
        <f t="shared" si="66"/>
        <v>44.36</v>
      </c>
      <c r="G4243" s="1027">
        <v>43.84</v>
      </c>
      <c r="J4243" s="570" t="s">
        <v>5368</v>
      </c>
      <c r="K4243" s="645">
        <f>IFERROR(VLOOKUP(J4243,REAJUSTE!A:Y,25,FALSE),"")</f>
        <v>1.012</v>
      </c>
    </row>
    <row r="4244" spans="1:11" ht="36" x14ac:dyDescent="0.25">
      <c r="A4244" s="1025">
        <v>3606513</v>
      </c>
      <c r="B4244" s="1026" t="s">
        <v>9531</v>
      </c>
      <c r="C4244" s="1025" t="s">
        <v>272</v>
      </c>
      <c r="D4244" s="577">
        <f t="shared" si="66"/>
        <v>46.85</v>
      </c>
      <c r="G4244" s="1027">
        <v>46.3</v>
      </c>
      <c r="J4244" s="570" t="s">
        <v>5368</v>
      </c>
      <c r="K4244" s="645">
        <f>IFERROR(VLOOKUP(J4244,REAJUSTE!A:Y,25,FALSE),"")</f>
        <v>1.012</v>
      </c>
    </row>
    <row r="4245" spans="1:11" ht="36" x14ac:dyDescent="0.25">
      <c r="A4245" s="1025">
        <v>3606514</v>
      </c>
      <c r="B4245" s="1026" t="s">
        <v>9532</v>
      </c>
      <c r="C4245" s="1025" t="s">
        <v>272</v>
      </c>
      <c r="D4245" s="577">
        <f t="shared" si="66"/>
        <v>47.82</v>
      </c>
      <c r="G4245" s="1027">
        <v>47.26</v>
      </c>
      <c r="J4245" s="570" t="s">
        <v>5368</v>
      </c>
      <c r="K4245" s="645">
        <f>IFERROR(VLOOKUP(J4245,REAJUSTE!A:Y,25,FALSE),"")</f>
        <v>1.012</v>
      </c>
    </row>
    <row r="4246" spans="1:11" ht="36" x14ac:dyDescent="0.25">
      <c r="A4246" s="1025">
        <v>3606515</v>
      </c>
      <c r="B4246" s="1026" t="s">
        <v>9533</v>
      </c>
      <c r="C4246" s="1025" t="s">
        <v>272</v>
      </c>
      <c r="D4246" s="577">
        <f t="shared" si="66"/>
        <v>49.12</v>
      </c>
      <c r="G4246" s="1027">
        <v>48.54</v>
      </c>
      <c r="J4246" s="570" t="s">
        <v>5368</v>
      </c>
      <c r="K4246" s="645">
        <f>IFERROR(VLOOKUP(J4246,REAJUSTE!A:Y,25,FALSE),"")</f>
        <v>1.012</v>
      </c>
    </row>
    <row r="4247" spans="1:11" ht="27" x14ac:dyDescent="0.25">
      <c r="A4247" s="1025">
        <v>3606516</v>
      </c>
      <c r="B4247" s="1026" t="s">
        <v>9534</v>
      </c>
      <c r="C4247" s="1025" t="s">
        <v>272</v>
      </c>
      <c r="D4247" s="577">
        <f t="shared" si="66"/>
        <v>49.77</v>
      </c>
      <c r="G4247" s="1027">
        <v>49.18</v>
      </c>
      <c r="J4247" s="570" t="s">
        <v>5368</v>
      </c>
      <c r="K4247" s="645">
        <f>IFERROR(VLOOKUP(J4247,REAJUSTE!A:Y,25,FALSE),"")</f>
        <v>1.012</v>
      </c>
    </row>
    <row r="4248" spans="1:11" ht="27" x14ac:dyDescent="0.25">
      <c r="A4248" s="1025">
        <v>3606518</v>
      </c>
      <c r="B4248" s="1026" t="s">
        <v>9535</v>
      </c>
      <c r="C4248" s="1025" t="s">
        <v>272</v>
      </c>
      <c r="D4248" s="577">
        <f t="shared" si="66"/>
        <v>42.21</v>
      </c>
      <c r="G4248" s="1027">
        <v>41.71</v>
      </c>
      <c r="J4248" s="570" t="s">
        <v>5368</v>
      </c>
      <c r="K4248" s="645">
        <f>IFERROR(VLOOKUP(J4248,REAJUSTE!A:Y,25,FALSE),"")</f>
        <v>1.012</v>
      </c>
    </row>
    <row r="4249" spans="1:11" ht="27" x14ac:dyDescent="0.25">
      <c r="A4249" s="1025">
        <v>3606519</v>
      </c>
      <c r="B4249" s="1026" t="s">
        <v>9536</v>
      </c>
      <c r="C4249" s="1025" t="s">
        <v>272</v>
      </c>
      <c r="D4249" s="577">
        <f t="shared" si="66"/>
        <v>42.63</v>
      </c>
      <c r="G4249" s="1027">
        <v>42.13</v>
      </c>
      <c r="J4249" s="570" t="s">
        <v>5368</v>
      </c>
      <c r="K4249" s="645">
        <f>IFERROR(VLOOKUP(J4249,REAJUSTE!A:Y,25,FALSE),"")</f>
        <v>1.012</v>
      </c>
    </row>
    <row r="4250" spans="1:11" ht="27" x14ac:dyDescent="0.25">
      <c r="A4250" s="1025">
        <v>3606520</v>
      </c>
      <c r="B4250" s="1026" t="s">
        <v>9537</v>
      </c>
      <c r="C4250" s="1025" t="s">
        <v>272</v>
      </c>
      <c r="D4250" s="577">
        <f t="shared" si="66"/>
        <v>42.95</v>
      </c>
      <c r="G4250" s="1027">
        <v>42.45</v>
      </c>
      <c r="J4250" s="570" t="s">
        <v>5368</v>
      </c>
      <c r="K4250" s="645">
        <f>IFERROR(VLOOKUP(J4250,REAJUSTE!A:Y,25,FALSE),"")</f>
        <v>1.012</v>
      </c>
    </row>
    <row r="4251" spans="1:11" ht="27" x14ac:dyDescent="0.25">
      <c r="A4251" s="1025">
        <v>3606521</v>
      </c>
      <c r="B4251" s="1026" t="s">
        <v>9538</v>
      </c>
      <c r="C4251" s="1025" t="s">
        <v>272</v>
      </c>
      <c r="D4251" s="577">
        <f t="shared" si="66"/>
        <v>43.39</v>
      </c>
      <c r="G4251" s="1027">
        <v>42.88</v>
      </c>
      <c r="J4251" s="570" t="s">
        <v>5368</v>
      </c>
      <c r="K4251" s="645">
        <f>IFERROR(VLOOKUP(J4251,REAJUSTE!A:Y,25,FALSE),"")</f>
        <v>1.012</v>
      </c>
    </row>
    <row r="4252" spans="1:11" ht="27" x14ac:dyDescent="0.25">
      <c r="A4252" s="1025">
        <v>3606522</v>
      </c>
      <c r="B4252" s="1026" t="s">
        <v>9539</v>
      </c>
      <c r="C4252" s="1025" t="s">
        <v>272</v>
      </c>
      <c r="D4252" s="577">
        <f t="shared" si="66"/>
        <v>43.71</v>
      </c>
      <c r="G4252" s="1027">
        <v>43.2</v>
      </c>
      <c r="J4252" s="570" t="s">
        <v>5368</v>
      </c>
      <c r="K4252" s="645">
        <f>IFERROR(VLOOKUP(J4252,REAJUSTE!A:Y,25,FALSE),"")</f>
        <v>1.012</v>
      </c>
    </row>
    <row r="4253" spans="1:11" ht="27" x14ac:dyDescent="0.25">
      <c r="A4253" s="1025">
        <v>3606523</v>
      </c>
      <c r="B4253" s="1026" t="s">
        <v>9540</v>
      </c>
      <c r="C4253" s="1025" t="s">
        <v>272</v>
      </c>
      <c r="D4253" s="577">
        <f t="shared" si="66"/>
        <v>44.47</v>
      </c>
      <c r="G4253" s="1027">
        <v>43.95</v>
      </c>
      <c r="J4253" s="570" t="s">
        <v>5368</v>
      </c>
      <c r="K4253" s="645">
        <f>IFERROR(VLOOKUP(J4253,REAJUSTE!A:Y,25,FALSE),"")</f>
        <v>1.012</v>
      </c>
    </row>
    <row r="4254" spans="1:11" ht="27" x14ac:dyDescent="0.25">
      <c r="A4254" s="1025">
        <v>3606524</v>
      </c>
      <c r="B4254" s="1026" t="s">
        <v>9541</v>
      </c>
      <c r="C4254" s="1025" t="s">
        <v>272</v>
      </c>
      <c r="D4254" s="577">
        <f t="shared" si="66"/>
        <v>47.66</v>
      </c>
      <c r="G4254" s="1027">
        <v>47.1</v>
      </c>
      <c r="J4254" s="570" t="s">
        <v>5368</v>
      </c>
      <c r="K4254" s="645">
        <f>IFERROR(VLOOKUP(J4254,REAJUSTE!A:Y,25,FALSE),"")</f>
        <v>1.012</v>
      </c>
    </row>
    <row r="4255" spans="1:11" ht="27" x14ac:dyDescent="0.25">
      <c r="A4255" s="1025">
        <v>3606525</v>
      </c>
      <c r="B4255" s="1026" t="s">
        <v>9542</v>
      </c>
      <c r="C4255" s="1025" t="s">
        <v>272</v>
      </c>
      <c r="D4255" s="577">
        <f t="shared" si="66"/>
        <v>48.15</v>
      </c>
      <c r="G4255" s="1027">
        <v>47.58</v>
      </c>
      <c r="J4255" s="570" t="s">
        <v>5368</v>
      </c>
      <c r="K4255" s="645">
        <f>IFERROR(VLOOKUP(J4255,REAJUSTE!A:Y,25,FALSE),"")</f>
        <v>1.012</v>
      </c>
    </row>
    <row r="4256" spans="1:11" ht="18" x14ac:dyDescent="0.25">
      <c r="A4256" s="1025">
        <v>3606577</v>
      </c>
      <c r="B4256" s="1026" t="s">
        <v>9543</v>
      </c>
      <c r="C4256" s="1025" t="s">
        <v>272</v>
      </c>
      <c r="D4256" s="577">
        <f t="shared" si="66"/>
        <v>11.48</v>
      </c>
      <c r="G4256" s="1027">
        <v>11.35</v>
      </c>
      <c r="J4256" s="570" t="s">
        <v>5368</v>
      </c>
      <c r="K4256" s="645">
        <f>IFERROR(VLOOKUP(J4256,REAJUSTE!A:Y,25,FALSE),"")</f>
        <v>1.012</v>
      </c>
    </row>
    <row r="4257" spans="1:11" ht="18" x14ac:dyDescent="0.25">
      <c r="A4257" s="1025">
        <v>3606576</v>
      </c>
      <c r="B4257" s="1026" t="s">
        <v>9544</v>
      </c>
      <c r="C4257" s="1025" t="s">
        <v>272</v>
      </c>
      <c r="D4257" s="577">
        <f t="shared" si="66"/>
        <v>4.34</v>
      </c>
      <c r="G4257" s="1027">
        <v>4.29</v>
      </c>
      <c r="J4257" s="570" t="s">
        <v>5368</v>
      </c>
      <c r="K4257" s="645">
        <f>IFERROR(VLOOKUP(J4257,REAJUSTE!A:Y,25,FALSE),"")</f>
        <v>1.012</v>
      </c>
    </row>
    <row r="4258" spans="1:11" ht="18" x14ac:dyDescent="0.25">
      <c r="A4258" s="1025">
        <v>3606561</v>
      </c>
      <c r="B4258" s="1026" t="s">
        <v>9545</v>
      </c>
      <c r="C4258" s="1025" t="s">
        <v>5022</v>
      </c>
      <c r="D4258" s="577">
        <f t="shared" si="66"/>
        <v>2156.89</v>
      </c>
      <c r="G4258" s="1027">
        <v>2131.3200000000002</v>
      </c>
      <c r="J4258" s="570" t="s">
        <v>5368</v>
      </c>
      <c r="K4258" s="645">
        <f>IFERROR(VLOOKUP(J4258,REAJUSTE!A:Y,25,FALSE),"")</f>
        <v>1.012</v>
      </c>
    </row>
    <row r="4259" spans="1:11" ht="18" x14ac:dyDescent="0.25">
      <c r="A4259" s="1025">
        <v>3606556</v>
      </c>
      <c r="B4259" s="1026" t="s">
        <v>9546</v>
      </c>
      <c r="C4259" s="1025" t="s">
        <v>5022</v>
      </c>
      <c r="D4259" s="577">
        <f t="shared" si="66"/>
        <v>1528.36</v>
      </c>
      <c r="G4259" s="1027">
        <v>1510.24</v>
      </c>
      <c r="J4259" s="570" t="s">
        <v>5368</v>
      </c>
      <c r="K4259" s="645">
        <f>IFERROR(VLOOKUP(J4259,REAJUSTE!A:Y,25,FALSE),"")</f>
        <v>1.012</v>
      </c>
    </row>
    <row r="4260" spans="1:11" ht="18" x14ac:dyDescent="0.25">
      <c r="A4260" s="1025">
        <v>3606562</v>
      </c>
      <c r="B4260" s="1026" t="s">
        <v>9547</v>
      </c>
      <c r="C4260" s="1025" t="s">
        <v>5022</v>
      </c>
      <c r="D4260" s="577">
        <f t="shared" si="66"/>
        <v>2358.23</v>
      </c>
      <c r="G4260" s="1027">
        <v>2330.27</v>
      </c>
      <c r="J4260" s="570" t="s">
        <v>5368</v>
      </c>
      <c r="K4260" s="645">
        <f>IFERROR(VLOOKUP(J4260,REAJUSTE!A:Y,25,FALSE),"")</f>
        <v>1.012</v>
      </c>
    </row>
    <row r="4261" spans="1:11" ht="18" x14ac:dyDescent="0.25">
      <c r="A4261" s="1025">
        <v>3606557</v>
      </c>
      <c r="B4261" s="1026" t="s">
        <v>9548</v>
      </c>
      <c r="C4261" s="1025" t="s">
        <v>5022</v>
      </c>
      <c r="D4261" s="577">
        <f t="shared" si="66"/>
        <v>1666.83</v>
      </c>
      <c r="G4261" s="1027">
        <v>1647.07</v>
      </c>
      <c r="J4261" s="570" t="s">
        <v>5368</v>
      </c>
      <c r="K4261" s="645">
        <f>IFERROR(VLOOKUP(J4261,REAJUSTE!A:Y,25,FALSE),"")</f>
        <v>1.012</v>
      </c>
    </row>
    <row r="4262" spans="1:11" ht="18" x14ac:dyDescent="0.25">
      <c r="A4262" s="1025">
        <v>3606563</v>
      </c>
      <c r="B4262" s="1026" t="s">
        <v>9549</v>
      </c>
      <c r="C4262" s="1025" t="s">
        <v>5022</v>
      </c>
      <c r="D4262" s="577">
        <f t="shared" si="66"/>
        <v>2568.29</v>
      </c>
      <c r="G4262" s="1027">
        <v>2537.84</v>
      </c>
      <c r="J4262" s="570" t="s">
        <v>5368</v>
      </c>
      <c r="K4262" s="645">
        <f>IFERROR(VLOOKUP(J4262,REAJUSTE!A:Y,25,FALSE),"")</f>
        <v>1.012</v>
      </c>
    </row>
    <row r="4263" spans="1:11" ht="18" x14ac:dyDescent="0.25">
      <c r="A4263" s="1025">
        <v>3606558</v>
      </c>
      <c r="B4263" s="1026" t="s">
        <v>9550</v>
      </c>
      <c r="C4263" s="1025" t="s">
        <v>5022</v>
      </c>
      <c r="D4263" s="577">
        <f t="shared" si="66"/>
        <v>1814.05</v>
      </c>
      <c r="G4263" s="1027">
        <v>1792.54</v>
      </c>
      <c r="J4263" s="570" t="s">
        <v>5368</v>
      </c>
      <c r="K4263" s="645">
        <f>IFERROR(VLOOKUP(J4263,REAJUSTE!A:Y,25,FALSE),"")</f>
        <v>1.012</v>
      </c>
    </row>
    <row r="4264" spans="1:11" ht="18" x14ac:dyDescent="0.25">
      <c r="A4264" s="1025">
        <v>3606559</v>
      </c>
      <c r="B4264" s="1026" t="s">
        <v>9551</v>
      </c>
      <c r="C4264" s="1025" t="s">
        <v>5022</v>
      </c>
      <c r="D4264" s="577">
        <f t="shared" si="66"/>
        <v>1727.31</v>
      </c>
      <c r="G4264" s="1027">
        <v>1706.83</v>
      </c>
      <c r="J4264" s="570" t="s">
        <v>5368</v>
      </c>
      <c r="K4264" s="645">
        <f>IFERROR(VLOOKUP(J4264,REAJUSTE!A:Y,25,FALSE),"")</f>
        <v>1.012</v>
      </c>
    </row>
    <row r="4265" spans="1:11" ht="18" x14ac:dyDescent="0.25">
      <c r="A4265" s="1025">
        <v>3606554</v>
      </c>
      <c r="B4265" s="1026" t="s">
        <v>9552</v>
      </c>
      <c r="C4265" s="1025" t="s">
        <v>5022</v>
      </c>
      <c r="D4265" s="577">
        <f t="shared" si="66"/>
        <v>1224.47</v>
      </c>
      <c r="G4265" s="1027">
        <v>1209.96</v>
      </c>
      <c r="J4265" s="570" t="s">
        <v>5368</v>
      </c>
      <c r="K4265" s="645">
        <f>IFERROR(VLOOKUP(J4265,REAJUSTE!A:Y,25,FALSE),"")</f>
        <v>1.012</v>
      </c>
    </row>
    <row r="4266" spans="1:11" ht="18" x14ac:dyDescent="0.25">
      <c r="A4266" s="1025">
        <v>3606560</v>
      </c>
      <c r="B4266" s="1026" t="s">
        <v>9553</v>
      </c>
      <c r="C4266" s="1025" t="s">
        <v>5022</v>
      </c>
      <c r="D4266" s="577">
        <f t="shared" si="66"/>
        <v>1929.59</v>
      </c>
      <c r="G4266" s="1027">
        <v>1906.71</v>
      </c>
      <c r="J4266" s="570" t="s">
        <v>5368</v>
      </c>
      <c r="K4266" s="645">
        <f>IFERROR(VLOOKUP(J4266,REAJUSTE!A:Y,25,FALSE),"")</f>
        <v>1.012</v>
      </c>
    </row>
    <row r="4267" spans="1:11" ht="18" x14ac:dyDescent="0.25">
      <c r="A4267" s="1025">
        <v>3606555</v>
      </c>
      <c r="B4267" s="1026" t="s">
        <v>9554</v>
      </c>
      <c r="C4267" s="1025" t="s">
        <v>5022</v>
      </c>
      <c r="D4267" s="577">
        <f t="shared" si="66"/>
        <v>1363.9</v>
      </c>
      <c r="G4267" s="1027">
        <v>1347.73</v>
      </c>
      <c r="J4267" s="570" t="s">
        <v>5368</v>
      </c>
      <c r="K4267" s="645">
        <f>IFERROR(VLOOKUP(J4267,REAJUSTE!A:Y,25,FALSE),"")</f>
        <v>1.012</v>
      </c>
    </row>
    <row r="4268" spans="1:11" ht="18" x14ac:dyDescent="0.25">
      <c r="A4268" s="1025">
        <v>3606571</v>
      </c>
      <c r="B4268" s="1026" t="s">
        <v>9555</v>
      </c>
      <c r="C4268" s="1025" t="s">
        <v>5022</v>
      </c>
      <c r="D4268" s="577">
        <f t="shared" si="66"/>
        <v>2129.31</v>
      </c>
      <c r="G4268" s="1027">
        <v>2104.0700000000002</v>
      </c>
      <c r="J4268" s="570" t="s">
        <v>5368</v>
      </c>
      <c r="K4268" s="645">
        <f>IFERROR(VLOOKUP(J4268,REAJUSTE!A:Y,25,FALSE),"")</f>
        <v>1.012</v>
      </c>
    </row>
    <row r="4269" spans="1:11" ht="18" x14ac:dyDescent="0.25">
      <c r="A4269" s="1025">
        <v>3606566</v>
      </c>
      <c r="B4269" s="1026" t="s">
        <v>9556</v>
      </c>
      <c r="C4269" s="1025" t="s">
        <v>5022</v>
      </c>
      <c r="D4269" s="577">
        <f t="shared" si="66"/>
        <v>1500.78</v>
      </c>
      <c r="G4269" s="1027">
        <v>1482.99</v>
      </c>
      <c r="J4269" s="570" t="s">
        <v>5368</v>
      </c>
      <c r="K4269" s="645">
        <f>IFERROR(VLOOKUP(J4269,REAJUSTE!A:Y,25,FALSE),"")</f>
        <v>1.012</v>
      </c>
    </row>
    <row r="4270" spans="1:11" ht="18" x14ac:dyDescent="0.25">
      <c r="A4270" s="1025">
        <v>3606572</v>
      </c>
      <c r="B4270" s="1026" t="s">
        <v>9557</v>
      </c>
      <c r="C4270" s="1025" t="s">
        <v>5022</v>
      </c>
      <c r="D4270" s="577">
        <f t="shared" si="66"/>
        <v>2333.83</v>
      </c>
      <c r="G4270" s="1027">
        <v>2306.16</v>
      </c>
      <c r="J4270" s="570" t="s">
        <v>5368</v>
      </c>
      <c r="K4270" s="645">
        <f>IFERROR(VLOOKUP(J4270,REAJUSTE!A:Y,25,FALSE),"")</f>
        <v>1.012</v>
      </c>
    </row>
    <row r="4271" spans="1:11" ht="18" x14ac:dyDescent="0.25">
      <c r="A4271" s="1025">
        <v>3606567</v>
      </c>
      <c r="B4271" s="1026" t="s">
        <v>9558</v>
      </c>
      <c r="C4271" s="1025" t="s">
        <v>5022</v>
      </c>
      <c r="D4271" s="577">
        <f t="shared" si="66"/>
        <v>1642.43</v>
      </c>
      <c r="G4271" s="1027">
        <v>1622.96</v>
      </c>
      <c r="J4271" s="570" t="s">
        <v>5368</v>
      </c>
      <c r="K4271" s="645">
        <f>IFERROR(VLOOKUP(J4271,REAJUSTE!A:Y,25,FALSE),"")</f>
        <v>1.012</v>
      </c>
    </row>
    <row r="4272" spans="1:11" ht="18" x14ac:dyDescent="0.25">
      <c r="A4272" s="1025">
        <v>3606573</v>
      </c>
      <c r="B4272" s="1026" t="s">
        <v>9559</v>
      </c>
      <c r="C4272" s="1025" t="s">
        <v>5022</v>
      </c>
      <c r="D4272" s="577">
        <f t="shared" si="66"/>
        <v>2537.86</v>
      </c>
      <c r="G4272" s="1027">
        <v>2507.77</v>
      </c>
      <c r="J4272" s="570" t="s">
        <v>5368</v>
      </c>
      <c r="K4272" s="645">
        <f>IFERROR(VLOOKUP(J4272,REAJUSTE!A:Y,25,FALSE),"")</f>
        <v>1.012</v>
      </c>
    </row>
    <row r="4273" spans="1:11" ht="18" x14ac:dyDescent="0.25">
      <c r="A4273" s="1025">
        <v>3606568</v>
      </c>
      <c r="B4273" s="1026" t="s">
        <v>9560</v>
      </c>
      <c r="C4273" s="1025" t="s">
        <v>5022</v>
      </c>
      <c r="D4273" s="577">
        <f t="shared" si="66"/>
        <v>1783.61</v>
      </c>
      <c r="G4273" s="1027">
        <v>1762.47</v>
      </c>
      <c r="J4273" s="570" t="s">
        <v>5368</v>
      </c>
      <c r="K4273" s="645">
        <f>IFERROR(VLOOKUP(J4273,REAJUSTE!A:Y,25,FALSE),"")</f>
        <v>1.012</v>
      </c>
    </row>
    <row r="4274" spans="1:11" ht="18" x14ac:dyDescent="0.25">
      <c r="A4274" s="1025">
        <v>3606569</v>
      </c>
      <c r="B4274" s="1026" t="s">
        <v>9561</v>
      </c>
      <c r="C4274" s="1025" t="s">
        <v>5022</v>
      </c>
      <c r="D4274" s="577">
        <f t="shared" si="66"/>
        <v>1718.57</v>
      </c>
      <c r="G4274" s="1027">
        <v>1698.2</v>
      </c>
      <c r="J4274" s="570" t="s">
        <v>5368</v>
      </c>
      <c r="K4274" s="645">
        <f>IFERROR(VLOOKUP(J4274,REAJUSTE!A:Y,25,FALSE),"")</f>
        <v>1.012</v>
      </c>
    </row>
    <row r="4275" spans="1:11" ht="18" x14ac:dyDescent="0.25">
      <c r="A4275" s="1025">
        <v>3606564</v>
      </c>
      <c r="B4275" s="1026" t="s">
        <v>9562</v>
      </c>
      <c r="C4275" s="1025" t="s">
        <v>5022</v>
      </c>
      <c r="D4275" s="577">
        <f t="shared" si="66"/>
        <v>1215.74</v>
      </c>
      <c r="G4275" s="1027">
        <v>1201.33</v>
      </c>
      <c r="J4275" s="570" t="s">
        <v>5368</v>
      </c>
      <c r="K4275" s="645">
        <f>IFERROR(VLOOKUP(J4275,REAJUSTE!A:Y,25,FALSE),"")</f>
        <v>1.012</v>
      </c>
    </row>
    <row r="4276" spans="1:11" ht="18" x14ac:dyDescent="0.25">
      <c r="A4276" s="1025">
        <v>3606570</v>
      </c>
      <c r="B4276" s="1026" t="s">
        <v>9563</v>
      </c>
      <c r="C4276" s="1025" t="s">
        <v>5022</v>
      </c>
      <c r="D4276" s="577">
        <f t="shared" si="66"/>
        <v>1924.26</v>
      </c>
      <c r="G4276" s="1027">
        <v>1901.45</v>
      </c>
      <c r="J4276" s="570" t="s">
        <v>5368</v>
      </c>
      <c r="K4276" s="645">
        <f>IFERROR(VLOOKUP(J4276,REAJUSTE!A:Y,25,FALSE),"")</f>
        <v>1.012</v>
      </c>
    </row>
    <row r="4277" spans="1:11" ht="18" x14ac:dyDescent="0.25">
      <c r="A4277" s="1025">
        <v>3606565</v>
      </c>
      <c r="B4277" s="1026" t="s">
        <v>9564</v>
      </c>
      <c r="C4277" s="1025" t="s">
        <v>5022</v>
      </c>
      <c r="D4277" s="577">
        <f t="shared" si="66"/>
        <v>1358.57</v>
      </c>
      <c r="G4277" s="1027">
        <v>1342.47</v>
      </c>
      <c r="J4277" s="570" t="s">
        <v>5368</v>
      </c>
      <c r="K4277" s="645">
        <f>IFERROR(VLOOKUP(J4277,REAJUSTE!A:Y,25,FALSE),"")</f>
        <v>1.012</v>
      </c>
    </row>
    <row r="4278" spans="1:11" x14ac:dyDescent="0.25">
      <c r="A4278" s="1025">
        <v>3606578</v>
      </c>
      <c r="B4278" s="1026" t="s">
        <v>9565</v>
      </c>
      <c r="C4278" s="1025" t="s">
        <v>5022</v>
      </c>
      <c r="D4278" s="577">
        <f t="shared" si="66"/>
        <v>116.19</v>
      </c>
      <c r="G4278" s="1027">
        <v>114.82</v>
      </c>
      <c r="J4278" s="570" t="s">
        <v>5368</v>
      </c>
      <c r="K4278" s="645">
        <f>IFERROR(VLOOKUP(J4278,REAJUSTE!A:Y,25,FALSE),"")</f>
        <v>1.012</v>
      </c>
    </row>
    <row r="4279" spans="1:11" x14ac:dyDescent="0.25">
      <c r="A4279" s="1025">
        <v>3606575</v>
      </c>
      <c r="B4279" s="1026" t="s">
        <v>9566</v>
      </c>
      <c r="C4279" s="1025" t="s">
        <v>272</v>
      </c>
      <c r="D4279" s="577">
        <f t="shared" si="66"/>
        <v>1.8</v>
      </c>
      <c r="G4279" s="1027">
        <v>1.78</v>
      </c>
      <c r="J4279" s="570" t="s">
        <v>5368</v>
      </c>
      <c r="K4279" s="645">
        <f>IFERROR(VLOOKUP(J4279,REAJUSTE!A:Y,25,FALSE),"")</f>
        <v>1.012</v>
      </c>
    </row>
    <row r="4280" spans="1:11" x14ac:dyDescent="0.25">
      <c r="A4280" s="1025">
        <v>3606574</v>
      </c>
      <c r="B4280" s="1026" t="s">
        <v>9567</v>
      </c>
      <c r="C4280" s="1025" t="s">
        <v>272</v>
      </c>
      <c r="D4280" s="577">
        <f t="shared" si="66"/>
        <v>0.9</v>
      </c>
      <c r="G4280" s="1027">
        <v>0.89</v>
      </c>
      <c r="J4280" s="570" t="s">
        <v>5368</v>
      </c>
      <c r="K4280" s="645">
        <f>IFERROR(VLOOKUP(J4280,REAJUSTE!A:Y,25,FALSE),"")</f>
        <v>1.012</v>
      </c>
    </row>
    <row r="4281" spans="1:11" ht="18" x14ac:dyDescent="0.25">
      <c r="A4281" s="1025">
        <v>3713603</v>
      </c>
      <c r="B4281" s="1026" t="s">
        <v>9568</v>
      </c>
      <c r="C4281" s="1025" t="s">
        <v>7</v>
      </c>
      <c r="D4281" s="577">
        <f t="shared" si="66"/>
        <v>1037.24</v>
      </c>
      <c r="G4281" s="1027">
        <v>1024.95</v>
      </c>
      <c r="J4281" s="570" t="s">
        <v>5368</v>
      </c>
      <c r="K4281" s="645">
        <f>IFERROR(VLOOKUP(J4281,REAJUSTE!A:Y,25,FALSE),"")</f>
        <v>1.012</v>
      </c>
    </row>
    <row r="4282" spans="1:11" ht="18" x14ac:dyDescent="0.25">
      <c r="A4282" s="1025">
        <v>3713601</v>
      </c>
      <c r="B4282" s="1026" t="s">
        <v>9569</v>
      </c>
      <c r="C4282" s="1025" t="s">
        <v>7</v>
      </c>
      <c r="D4282" s="577">
        <f t="shared" si="66"/>
        <v>763.73</v>
      </c>
      <c r="G4282" s="1027">
        <v>754.68</v>
      </c>
      <c r="J4282" s="570" t="s">
        <v>5368</v>
      </c>
      <c r="K4282" s="645">
        <f>IFERROR(VLOOKUP(J4282,REAJUSTE!A:Y,25,FALSE),"")</f>
        <v>1.012</v>
      </c>
    </row>
    <row r="4283" spans="1:11" ht="18" x14ac:dyDescent="0.25">
      <c r="A4283" s="1025">
        <v>3713607</v>
      </c>
      <c r="B4283" s="1026" t="s">
        <v>9570</v>
      </c>
      <c r="C4283" s="1025" t="s">
        <v>7</v>
      </c>
      <c r="D4283" s="577">
        <f t="shared" si="66"/>
        <v>784.71</v>
      </c>
      <c r="G4283" s="1027">
        <v>775.41</v>
      </c>
      <c r="J4283" s="570" t="s">
        <v>5368</v>
      </c>
      <c r="K4283" s="645">
        <f>IFERROR(VLOOKUP(J4283,REAJUSTE!A:Y,25,FALSE),"")</f>
        <v>1.012</v>
      </c>
    </row>
    <row r="4284" spans="1:11" ht="18" x14ac:dyDescent="0.25">
      <c r="A4284" s="1025">
        <v>3713605</v>
      </c>
      <c r="B4284" s="1026" t="s">
        <v>9571</v>
      </c>
      <c r="C4284" s="1025" t="s">
        <v>7</v>
      </c>
      <c r="D4284" s="577">
        <f t="shared" si="66"/>
        <v>524.85</v>
      </c>
      <c r="G4284" s="1027">
        <v>518.63</v>
      </c>
      <c r="J4284" s="570" t="s">
        <v>5368</v>
      </c>
      <c r="K4284" s="645">
        <f>IFERROR(VLOOKUP(J4284,REAJUSTE!A:Y,25,FALSE),"")</f>
        <v>1.012</v>
      </c>
    </row>
    <row r="4285" spans="1:11" ht="18" x14ac:dyDescent="0.25">
      <c r="A4285" s="1025">
        <v>3719530</v>
      </c>
      <c r="B4285" s="1026" t="s">
        <v>9572</v>
      </c>
      <c r="C4285" s="1025" t="s">
        <v>7</v>
      </c>
      <c r="D4285" s="577">
        <f t="shared" si="66"/>
        <v>322.64999999999998</v>
      </c>
      <c r="G4285" s="1027">
        <v>318.83</v>
      </c>
      <c r="J4285" s="570" t="s">
        <v>5368</v>
      </c>
      <c r="K4285" s="645">
        <f>IFERROR(VLOOKUP(J4285,REAJUSTE!A:Y,25,FALSE),"")</f>
        <v>1.012</v>
      </c>
    </row>
    <row r="4286" spans="1:11" ht="18" x14ac:dyDescent="0.25">
      <c r="A4286" s="1025">
        <v>3713828</v>
      </c>
      <c r="B4286" s="1026" t="s">
        <v>9573</v>
      </c>
      <c r="C4286" s="1025" t="s">
        <v>7</v>
      </c>
      <c r="D4286" s="577">
        <f t="shared" si="66"/>
        <v>240.9</v>
      </c>
      <c r="G4286" s="1027">
        <v>238.05</v>
      </c>
      <c r="J4286" s="570" t="s">
        <v>5368</v>
      </c>
      <c r="K4286" s="645">
        <f>IFERROR(VLOOKUP(J4286,REAJUSTE!A:Y,25,FALSE),"")</f>
        <v>1.012</v>
      </c>
    </row>
    <row r="4287" spans="1:11" ht="18" x14ac:dyDescent="0.25">
      <c r="A4287" s="1025">
        <v>3713875</v>
      </c>
      <c r="B4287" s="1026" t="s">
        <v>9574</v>
      </c>
      <c r="C4287" s="1025" t="s">
        <v>7</v>
      </c>
      <c r="D4287" s="577">
        <f t="shared" si="66"/>
        <v>70.260000000000005</v>
      </c>
      <c r="G4287" s="1027">
        <v>69.430000000000007</v>
      </c>
      <c r="J4287" s="570" t="s">
        <v>5368</v>
      </c>
      <c r="K4287" s="645">
        <f>IFERROR(VLOOKUP(J4287,REAJUSTE!A:Y,25,FALSE),"")</f>
        <v>1.012</v>
      </c>
    </row>
    <row r="4288" spans="1:11" ht="18" x14ac:dyDescent="0.25">
      <c r="A4288" s="1025">
        <v>3713619</v>
      </c>
      <c r="B4288" s="1026" t="s">
        <v>9575</v>
      </c>
      <c r="C4288" s="1025" t="s">
        <v>7</v>
      </c>
      <c r="D4288" s="577">
        <f t="shared" si="66"/>
        <v>70.72</v>
      </c>
      <c r="G4288" s="1027">
        <v>69.89</v>
      </c>
      <c r="J4288" s="570" t="s">
        <v>5368</v>
      </c>
      <c r="K4288" s="645">
        <f>IFERROR(VLOOKUP(J4288,REAJUSTE!A:Y,25,FALSE),"")</f>
        <v>1.012</v>
      </c>
    </row>
    <row r="4289" spans="1:11" ht="18" x14ac:dyDescent="0.25">
      <c r="A4289" s="1025">
        <v>3713876</v>
      </c>
      <c r="B4289" s="1026" t="s">
        <v>9576</v>
      </c>
      <c r="C4289" s="1025" t="s">
        <v>7</v>
      </c>
      <c r="D4289" s="577">
        <f t="shared" si="66"/>
        <v>93.05</v>
      </c>
      <c r="G4289" s="1027">
        <v>91.95</v>
      </c>
      <c r="J4289" s="570" t="s">
        <v>5368</v>
      </c>
      <c r="K4289" s="645">
        <f>IFERROR(VLOOKUP(J4289,REAJUSTE!A:Y,25,FALSE),"")</f>
        <v>1.012</v>
      </c>
    </row>
    <row r="4290" spans="1:11" ht="18" x14ac:dyDescent="0.25">
      <c r="A4290" s="1025">
        <v>3713827</v>
      </c>
      <c r="B4290" s="1026" t="s">
        <v>9577</v>
      </c>
      <c r="C4290" s="1025" t="s">
        <v>7</v>
      </c>
      <c r="D4290" s="577">
        <f t="shared" si="66"/>
        <v>91.45</v>
      </c>
      <c r="G4290" s="1027">
        <v>90.37</v>
      </c>
      <c r="J4290" s="570" t="s">
        <v>5368</v>
      </c>
      <c r="K4290" s="645">
        <f>IFERROR(VLOOKUP(J4290,REAJUSTE!A:Y,25,FALSE),"")</f>
        <v>1.012</v>
      </c>
    </row>
    <row r="4291" spans="1:11" ht="18" x14ac:dyDescent="0.25">
      <c r="A4291" s="1025">
        <v>3713904</v>
      </c>
      <c r="B4291" s="1026" t="s">
        <v>9578</v>
      </c>
      <c r="C4291" s="1025" t="s">
        <v>7</v>
      </c>
      <c r="D4291" s="577">
        <f t="shared" si="66"/>
        <v>279.19</v>
      </c>
      <c r="G4291" s="1027">
        <v>275.88</v>
      </c>
      <c r="J4291" s="570" t="s">
        <v>5368</v>
      </c>
      <c r="K4291" s="645">
        <f>IFERROR(VLOOKUP(J4291,REAJUSTE!A:Y,25,FALSE),"")</f>
        <v>1.012</v>
      </c>
    </row>
    <row r="4292" spans="1:11" ht="18" x14ac:dyDescent="0.25">
      <c r="A4292" s="1025">
        <v>3719529</v>
      </c>
      <c r="B4292" s="1026" t="s">
        <v>9579</v>
      </c>
      <c r="C4292" s="1025" t="s">
        <v>7</v>
      </c>
      <c r="D4292" s="577">
        <f t="shared" si="66"/>
        <v>203.79</v>
      </c>
      <c r="G4292" s="1027">
        <v>201.38</v>
      </c>
      <c r="J4292" s="570" t="s">
        <v>5368</v>
      </c>
      <c r="K4292" s="645">
        <f>IFERROR(VLOOKUP(J4292,REAJUSTE!A:Y,25,FALSE),"")</f>
        <v>1.012</v>
      </c>
    </row>
    <row r="4293" spans="1:11" ht="18" x14ac:dyDescent="0.25">
      <c r="A4293" s="1025">
        <v>3713878</v>
      </c>
      <c r="B4293" s="1026" t="s">
        <v>9580</v>
      </c>
      <c r="C4293" s="1025" t="s">
        <v>7</v>
      </c>
      <c r="D4293" s="577">
        <f t="shared" si="66"/>
        <v>69.83</v>
      </c>
      <c r="G4293" s="1027">
        <v>69.010000000000005</v>
      </c>
      <c r="J4293" s="570" t="s">
        <v>5368</v>
      </c>
      <c r="K4293" s="645">
        <f>IFERROR(VLOOKUP(J4293,REAJUSTE!A:Y,25,FALSE),"")</f>
        <v>1.012</v>
      </c>
    </row>
    <row r="4294" spans="1:11" ht="18" x14ac:dyDescent="0.25">
      <c r="A4294" s="1025">
        <v>3713617</v>
      </c>
      <c r="B4294" s="1026" t="s">
        <v>9581</v>
      </c>
      <c r="C4294" s="1025" t="s">
        <v>7</v>
      </c>
      <c r="D4294" s="577">
        <f t="shared" si="66"/>
        <v>70.069999999999993</v>
      </c>
      <c r="G4294" s="1027">
        <v>69.239999999999995</v>
      </c>
      <c r="J4294" s="570" t="s">
        <v>5368</v>
      </c>
      <c r="K4294" s="645">
        <f>IFERROR(VLOOKUP(J4294,REAJUSTE!A:Y,25,FALSE),"")</f>
        <v>1.012</v>
      </c>
    </row>
    <row r="4295" spans="1:11" ht="18" x14ac:dyDescent="0.25">
      <c r="A4295" s="1025">
        <v>3713879</v>
      </c>
      <c r="B4295" s="1026" t="s">
        <v>9582</v>
      </c>
      <c r="C4295" s="1025" t="s">
        <v>7</v>
      </c>
      <c r="D4295" s="577">
        <f t="shared" si="66"/>
        <v>83.39</v>
      </c>
      <c r="G4295" s="1027">
        <v>82.41</v>
      </c>
      <c r="J4295" s="570" t="s">
        <v>5368</v>
      </c>
      <c r="K4295" s="645">
        <f>IFERROR(VLOOKUP(J4295,REAJUSTE!A:Y,25,FALSE),"")</f>
        <v>1.012</v>
      </c>
    </row>
    <row r="4296" spans="1:11" ht="18" x14ac:dyDescent="0.25">
      <c r="A4296" s="1025">
        <v>3713826</v>
      </c>
      <c r="B4296" s="1026" t="s">
        <v>9583</v>
      </c>
      <c r="C4296" s="1025" t="s">
        <v>7</v>
      </c>
      <c r="D4296" s="577">
        <f t="shared" si="66"/>
        <v>79.510000000000005</v>
      </c>
      <c r="G4296" s="1027">
        <v>78.569999999999993</v>
      </c>
      <c r="J4296" s="570" t="s">
        <v>5368</v>
      </c>
      <c r="K4296" s="645">
        <f>IFERROR(VLOOKUP(J4296,REAJUSTE!A:Y,25,FALSE),"")</f>
        <v>1.012</v>
      </c>
    </row>
    <row r="4297" spans="1:11" ht="27" x14ac:dyDescent="0.25">
      <c r="A4297" s="1025">
        <v>3713610</v>
      </c>
      <c r="B4297" s="1026" t="s">
        <v>9584</v>
      </c>
      <c r="C4297" s="1025" t="s">
        <v>7</v>
      </c>
      <c r="D4297" s="577">
        <f t="shared" si="66"/>
        <v>33.07</v>
      </c>
      <c r="G4297" s="1027">
        <v>32.68</v>
      </c>
      <c r="J4297" s="570" t="s">
        <v>5368</v>
      </c>
      <c r="K4297" s="645">
        <f>IFERROR(VLOOKUP(J4297,REAJUSTE!A:Y,25,FALSE),"")</f>
        <v>1.012</v>
      </c>
    </row>
    <row r="4298" spans="1:11" ht="27" x14ac:dyDescent="0.25">
      <c r="A4298" s="1025">
        <v>3713609</v>
      </c>
      <c r="B4298" s="1026" t="s">
        <v>9585</v>
      </c>
      <c r="C4298" s="1025" t="s">
        <v>7</v>
      </c>
      <c r="D4298" s="577">
        <f t="shared" ref="D4298:D4361" si="67">TRUNC(G4298*K4298,2)</f>
        <v>31.41</v>
      </c>
      <c r="G4298" s="1027">
        <v>31.04</v>
      </c>
      <c r="J4298" s="570" t="s">
        <v>5368</v>
      </c>
      <c r="K4298" s="645">
        <f>IFERROR(VLOOKUP(J4298,REAJUSTE!A:Y,25,FALSE),"")</f>
        <v>1.012</v>
      </c>
    </row>
    <row r="4299" spans="1:11" ht="27" x14ac:dyDescent="0.25">
      <c r="A4299" s="1025">
        <v>3713612</v>
      </c>
      <c r="B4299" s="1026" t="s">
        <v>9586</v>
      </c>
      <c r="C4299" s="1025" t="s">
        <v>7</v>
      </c>
      <c r="D4299" s="577">
        <f t="shared" si="67"/>
        <v>27.21</v>
      </c>
      <c r="G4299" s="1027">
        <v>26.89</v>
      </c>
      <c r="J4299" s="570" t="s">
        <v>5368</v>
      </c>
      <c r="K4299" s="645">
        <f>IFERROR(VLOOKUP(J4299,REAJUSTE!A:Y,25,FALSE),"")</f>
        <v>1.012</v>
      </c>
    </row>
    <row r="4300" spans="1:11" ht="27" x14ac:dyDescent="0.25">
      <c r="A4300" s="1025">
        <v>3713611</v>
      </c>
      <c r="B4300" s="1026" t="s">
        <v>9587</v>
      </c>
      <c r="C4300" s="1025" t="s">
        <v>7</v>
      </c>
      <c r="D4300" s="577">
        <f t="shared" si="67"/>
        <v>26.49</v>
      </c>
      <c r="G4300" s="1027">
        <v>26.18</v>
      </c>
      <c r="J4300" s="570" t="s">
        <v>5368</v>
      </c>
      <c r="K4300" s="645">
        <f>IFERROR(VLOOKUP(J4300,REAJUSTE!A:Y,25,FALSE),"")</f>
        <v>1.012</v>
      </c>
    </row>
    <row r="4301" spans="1:11" ht="18" x14ac:dyDescent="0.25">
      <c r="A4301" s="1025">
        <v>3713608</v>
      </c>
      <c r="B4301" s="1026" t="s">
        <v>9588</v>
      </c>
      <c r="C4301" s="1025" t="s">
        <v>7</v>
      </c>
      <c r="D4301" s="577">
        <f t="shared" si="67"/>
        <v>21.65</v>
      </c>
      <c r="G4301" s="1027">
        <v>21.4</v>
      </c>
      <c r="J4301" s="570" t="s">
        <v>5368</v>
      </c>
      <c r="K4301" s="645">
        <f>IFERROR(VLOOKUP(J4301,REAJUSTE!A:Y,25,FALSE),"")</f>
        <v>1.012</v>
      </c>
    </row>
    <row r="4302" spans="1:11" ht="18" x14ac:dyDescent="0.25">
      <c r="A4302" s="1025">
        <v>3713613</v>
      </c>
      <c r="B4302" s="1026" t="s">
        <v>9589</v>
      </c>
      <c r="C4302" s="1025" t="s">
        <v>7</v>
      </c>
      <c r="D4302" s="577">
        <f t="shared" si="67"/>
        <v>19.62</v>
      </c>
      <c r="G4302" s="1027">
        <v>19.39</v>
      </c>
      <c r="J4302" s="570" t="s">
        <v>5368</v>
      </c>
      <c r="K4302" s="645">
        <f>IFERROR(VLOOKUP(J4302,REAJUSTE!A:Y,25,FALSE),"")</f>
        <v>1.012</v>
      </c>
    </row>
    <row r="4303" spans="1:11" ht="18" x14ac:dyDescent="0.25">
      <c r="A4303" s="1025">
        <v>3713822</v>
      </c>
      <c r="B4303" s="1026" t="s">
        <v>9590</v>
      </c>
      <c r="C4303" s="1025" t="s">
        <v>7</v>
      </c>
      <c r="D4303" s="577">
        <f t="shared" si="67"/>
        <v>315.52</v>
      </c>
      <c r="G4303" s="1027">
        <v>311.77999999999997</v>
      </c>
      <c r="J4303" s="570" t="s">
        <v>5368</v>
      </c>
      <c r="K4303" s="645">
        <f>IFERROR(VLOOKUP(J4303,REAJUSTE!A:Y,25,FALSE),"")</f>
        <v>1.012</v>
      </c>
    </row>
    <row r="4304" spans="1:11" ht="18" x14ac:dyDescent="0.25">
      <c r="A4304" s="1025">
        <v>3713824</v>
      </c>
      <c r="B4304" s="1026" t="s">
        <v>9591</v>
      </c>
      <c r="C4304" s="1025" t="s">
        <v>7</v>
      </c>
      <c r="D4304" s="577">
        <f t="shared" si="67"/>
        <v>233.77</v>
      </c>
      <c r="G4304" s="1027">
        <v>231</v>
      </c>
      <c r="J4304" s="570" t="s">
        <v>5368</v>
      </c>
      <c r="K4304" s="645">
        <f>IFERROR(VLOOKUP(J4304,REAJUSTE!A:Y,25,FALSE),"")</f>
        <v>1.012</v>
      </c>
    </row>
    <row r="4305" spans="1:11" ht="18" x14ac:dyDescent="0.25">
      <c r="A4305" s="1025">
        <v>3713825</v>
      </c>
      <c r="B4305" s="1026" t="s">
        <v>9592</v>
      </c>
      <c r="C4305" s="1025" t="s">
        <v>7</v>
      </c>
      <c r="D4305" s="577">
        <f t="shared" si="67"/>
        <v>272.05</v>
      </c>
      <c r="G4305" s="1027">
        <v>268.83</v>
      </c>
      <c r="J4305" s="570" t="s">
        <v>5368</v>
      </c>
      <c r="K4305" s="645">
        <f>IFERROR(VLOOKUP(J4305,REAJUSTE!A:Y,25,FALSE),"")</f>
        <v>1.012</v>
      </c>
    </row>
    <row r="4306" spans="1:11" ht="18" x14ac:dyDescent="0.25">
      <c r="A4306" s="1025">
        <v>3713823</v>
      </c>
      <c r="B4306" s="1026" t="s">
        <v>9593</v>
      </c>
      <c r="C4306" s="1025" t="s">
        <v>7</v>
      </c>
      <c r="D4306" s="577">
        <f t="shared" si="67"/>
        <v>196.66</v>
      </c>
      <c r="G4306" s="1027">
        <v>194.33</v>
      </c>
      <c r="J4306" s="570" t="s">
        <v>5368</v>
      </c>
      <c r="K4306" s="645">
        <f>IFERROR(VLOOKUP(J4306,REAJUSTE!A:Y,25,FALSE),"")</f>
        <v>1.012</v>
      </c>
    </row>
    <row r="4307" spans="1:11" x14ac:dyDescent="0.25">
      <c r="A4307" s="1025">
        <v>3713602</v>
      </c>
      <c r="B4307" s="1026" t="s">
        <v>9594</v>
      </c>
      <c r="C4307" s="1025" t="s">
        <v>7</v>
      </c>
      <c r="D4307" s="577">
        <f t="shared" si="67"/>
        <v>954.83</v>
      </c>
      <c r="G4307" s="1027">
        <v>943.51</v>
      </c>
      <c r="J4307" s="570" t="s">
        <v>5368</v>
      </c>
      <c r="K4307" s="645">
        <f>IFERROR(VLOOKUP(J4307,REAJUSTE!A:Y,25,FALSE),"")</f>
        <v>1.012</v>
      </c>
    </row>
    <row r="4308" spans="1:11" x14ac:dyDescent="0.25">
      <c r="A4308" s="1025">
        <v>3713600</v>
      </c>
      <c r="B4308" s="1026" t="s">
        <v>9595</v>
      </c>
      <c r="C4308" s="1025" t="s">
        <v>7</v>
      </c>
      <c r="D4308" s="577">
        <f t="shared" si="67"/>
        <v>695.51</v>
      </c>
      <c r="G4308" s="1027">
        <v>687.27</v>
      </c>
      <c r="J4308" s="570" t="s">
        <v>5368</v>
      </c>
      <c r="K4308" s="645">
        <f>IFERROR(VLOOKUP(J4308,REAJUSTE!A:Y,25,FALSE),"")</f>
        <v>1.012</v>
      </c>
    </row>
    <row r="4309" spans="1:11" x14ac:dyDescent="0.25">
      <c r="A4309" s="1025">
        <v>3713606</v>
      </c>
      <c r="B4309" s="1026" t="s">
        <v>9596</v>
      </c>
      <c r="C4309" s="1025" t="s">
        <v>7</v>
      </c>
      <c r="D4309" s="577">
        <f t="shared" si="67"/>
        <v>702.29</v>
      </c>
      <c r="G4309" s="1027">
        <v>693.97</v>
      </c>
      <c r="J4309" s="570" t="s">
        <v>5368</v>
      </c>
      <c r="K4309" s="645">
        <f>IFERROR(VLOOKUP(J4309,REAJUSTE!A:Y,25,FALSE),"")</f>
        <v>1.012</v>
      </c>
    </row>
    <row r="4310" spans="1:11" ht="18" x14ac:dyDescent="0.25">
      <c r="A4310" s="1025">
        <v>3713604</v>
      </c>
      <c r="B4310" s="1026" t="s">
        <v>9597</v>
      </c>
      <c r="C4310" s="1025" t="s">
        <v>7</v>
      </c>
      <c r="D4310" s="577">
        <f t="shared" si="67"/>
        <v>468.4</v>
      </c>
      <c r="G4310" s="1027">
        <v>462.85</v>
      </c>
      <c r="J4310" s="570" t="s">
        <v>5368</v>
      </c>
      <c r="K4310" s="645">
        <f>IFERROR(VLOOKUP(J4310,REAJUSTE!A:Y,25,FALSE),"")</f>
        <v>1.012</v>
      </c>
    </row>
    <row r="4311" spans="1:11" ht="18" x14ac:dyDescent="0.25">
      <c r="A4311" s="1025">
        <v>3716129</v>
      </c>
      <c r="B4311" s="1026" t="s">
        <v>9598</v>
      </c>
      <c r="C4311" s="1025" t="s">
        <v>5022</v>
      </c>
      <c r="D4311" s="577">
        <f t="shared" si="67"/>
        <v>48.5</v>
      </c>
      <c r="G4311" s="1027">
        <v>47.93</v>
      </c>
      <c r="J4311" s="570" t="s">
        <v>5368</v>
      </c>
      <c r="K4311" s="645">
        <f>IFERROR(VLOOKUP(J4311,REAJUSTE!A:Y,25,FALSE),"")</f>
        <v>1.012</v>
      </c>
    </row>
    <row r="4312" spans="1:11" ht="18" x14ac:dyDescent="0.25">
      <c r="A4312" s="1025">
        <v>3716128</v>
      </c>
      <c r="B4312" s="1026" t="s">
        <v>9599</v>
      </c>
      <c r="C4312" s="1025" t="s">
        <v>5022</v>
      </c>
      <c r="D4312" s="577">
        <f t="shared" si="67"/>
        <v>41.45</v>
      </c>
      <c r="G4312" s="1027">
        <v>40.96</v>
      </c>
      <c r="J4312" s="570" t="s">
        <v>5368</v>
      </c>
      <c r="K4312" s="645">
        <f>IFERROR(VLOOKUP(J4312,REAJUSTE!A:Y,25,FALSE),"")</f>
        <v>1.012</v>
      </c>
    </row>
    <row r="4313" spans="1:11" ht="18" x14ac:dyDescent="0.25">
      <c r="A4313" s="1025">
        <v>3716133</v>
      </c>
      <c r="B4313" s="1026" t="s">
        <v>9600</v>
      </c>
      <c r="C4313" s="1025" t="s">
        <v>5022</v>
      </c>
      <c r="D4313" s="577">
        <f t="shared" si="67"/>
        <v>28.62</v>
      </c>
      <c r="G4313" s="1027">
        <v>28.29</v>
      </c>
      <c r="J4313" s="570" t="s">
        <v>5368</v>
      </c>
      <c r="K4313" s="645">
        <f>IFERROR(VLOOKUP(J4313,REAJUSTE!A:Y,25,FALSE),"")</f>
        <v>1.012</v>
      </c>
    </row>
    <row r="4314" spans="1:11" ht="18" x14ac:dyDescent="0.25">
      <c r="A4314" s="1025">
        <v>3716132</v>
      </c>
      <c r="B4314" s="1026" t="s">
        <v>9601</v>
      </c>
      <c r="C4314" s="1025" t="s">
        <v>5022</v>
      </c>
      <c r="D4314" s="577">
        <f t="shared" si="67"/>
        <v>25.57</v>
      </c>
      <c r="G4314" s="1027">
        <v>25.27</v>
      </c>
      <c r="J4314" s="570" t="s">
        <v>5368</v>
      </c>
      <c r="K4314" s="645">
        <f>IFERROR(VLOOKUP(J4314,REAJUSTE!A:Y,25,FALSE),"")</f>
        <v>1.012</v>
      </c>
    </row>
    <row r="4315" spans="1:11" ht="18" x14ac:dyDescent="0.25">
      <c r="A4315" s="1025">
        <v>3716131</v>
      </c>
      <c r="B4315" s="1026" t="s">
        <v>9602</v>
      </c>
      <c r="C4315" s="1025" t="s">
        <v>5022</v>
      </c>
      <c r="D4315" s="577">
        <f t="shared" si="67"/>
        <v>31.54</v>
      </c>
      <c r="G4315" s="1027">
        <v>31.17</v>
      </c>
      <c r="J4315" s="570" t="s">
        <v>5368</v>
      </c>
      <c r="K4315" s="645">
        <f>IFERROR(VLOOKUP(J4315,REAJUSTE!A:Y,25,FALSE),"")</f>
        <v>1.012</v>
      </c>
    </row>
    <row r="4316" spans="1:11" ht="18" x14ac:dyDescent="0.25">
      <c r="A4316" s="1025">
        <v>3716130</v>
      </c>
      <c r="B4316" s="1026" t="s">
        <v>9603</v>
      </c>
      <c r="C4316" s="1025" t="s">
        <v>5022</v>
      </c>
      <c r="D4316" s="577">
        <f t="shared" si="67"/>
        <v>27.92</v>
      </c>
      <c r="G4316" s="1027">
        <v>27.59</v>
      </c>
      <c r="J4316" s="570" t="s">
        <v>5368</v>
      </c>
      <c r="K4316" s="645">
        <f>IFERROR(VLOOKUP(J4316,REAJUSTE!A:Y,25,FALSE),"")</f>
        <v>1.012</v>
      </c>
    </row>
    <row r="4317" spans="1:11" ht="18" x14ac:dyDescent="0.25">
      <c r="A4317" s="1025">
        <v>3716135</v>
      </c>
      <c r="B4317" s="1026" t="s">
        <v>9604</v>
      </c>
      <c r="C4317" s="1025" t="s">
        <v>5022</v>
      </c>
      <c r="D4317" s="577">
        <f t="shared" si="67"/>
        <v>19.79</v>
      </c>
      <c r="G4317" s="1027">
        <v>19.559999999999999</v>
      </c>
      <c r="J4317" s="570" t="s">
        <v>5368</v>
      </c>
      <c r="K4317" s="645">
        <f>IFERROR(VLOOKUP(J4317,REAJUSTE!A:Y,25,FALSE),"")</f>
        <v>1.012</v>
      </c>
    </row>
    <row r="4318" spans="1:11" ht="18" x14ac:dyDescent="0.25">
      <c r="A4318" s="1025">
        <v>3716134</v>
      </c>
      <c r="B4318" s="1026" t="s">
        <v>9605</v>
      </c>
      <c r="C4318" s="1025" t="s">
        <v>5022</v>
      </c>
      <c r="D4318" s="577">
        <f t="shared" si="67"/>
        <v>18.22</v>
      </c>
      <c r="G4318" s="1027">
        <v>18.010000000000002</v>
      </c>
      <c r="J4318" s="570" t="s">
        <v>5368</v>
      </c>
      <c r="K4318" s="645">
        <f>IFERROR(VLOOKUP(J4318,REAJUSTE!A:Y,25,FALSE),"")</f>
        <v>1.012</v>
      </c>
    </row>
    <row r="4319" spans="1:11" ht="27" x14ac:dyDescent="0.25">
      <c r="A4319" s="1025">
        <v>3713698</v>
      </c>
      <c r="B4319" s="1026" t="s">
        <v>9606</v>
      </c>
      <c r="C4319" s="1025" t="s">
        <v>5022</v>
      </c>
      <c r="D4319" s="577">
        <f t="shared" si="67"/>
        <v>313986.56</v>
      </c>
      <c r="G4319" s="1027">
        <v>310263.40000000002</v>
      </c>
      <c r="J4319" s="570" t="s">
        <v>5368</v>
      </c>
      <c r="K4319" s="645">
        <f>IFERROR(VLOOKUP(J4319,REAJUSTE!A:Y,25,FALSE),"")</f>
        <v>1.012</v>
      </c>
    </row>
    <row r="4320" spans="1:11" ht="27" x14ac:dyDescent="0.25">
      <c r="A4320" s="1025">
        <v>3713699</v>
      </c>
      <c r="B4320" s="1026" t="s">
        <v>9607</v>
      </c>
      <c r="C4320" s="1025" t="s">
        <v>5022</v>
      </c>
      <c r="D4320" s="577">
        <f t="shared" si="67"/>
        <v>314435.39</v>
      </c>
      <c r="G4320" s="1027">
        <v>310706.90999999997</v>
      </c>
      <c r="J4320" s="570" t="s">
        <v>5368</v>
      </c>
      <c r="K4320" s="645">
        <f>IFERROR(VLOOKUP(J4320,REAJUSTE!A:Y,25,FALSE),"")</f>
        <v>1.012</v>
      </c>
    </row>
    <row r="4321" spans="1:11" ht="27" x14ac:dyDescent="0.25">
      <c r="A4321" s="1025">
        <v>3713700</v>
      </c>
      <c r="B4321" s="1026" t="s">
        <v>9608</v>
      </c>
      <c r="C4321" s="1025" t="s">
        <v>5022</v>
      </c>
      <c r="D4321" s="577">
        <f t="shared" si="67"/>
        <v>317481.90000000002</v>
      </c>
      <c r="G4321" s="1027">
        <v>313717.3</v>
      </c>
      <c r="J4321" s="570" t="s">
        <v>5368</v>
      </c>
      <c r="K4321" s="645">
        <f>IFERROR(VLOOKUP(J4321,REAJUSTE!A:Y,25,FALSE),"")</f>
        <v>1.012</v>
      </c>
    </row>
    <row r="4322" spans="1:11" ht="27" x14ac:dyDescent="0.25">
      <c r="A4322" s="1025">
        <v>3713701</v>
      </c>
      <c r="B4322" s="1026" t="s">
        <v>9609</v>
      </c>
      <c r="C4322" s="1025" t="s">
        <v>5022</v>
      </c>
      <c r="D4322" s="577">
        <f t="shared" si="67"/>
        <v>323304.63</v>
      </c>
      <c r="G4322" s="1027">
        <v>319470.98</v>
      </c>
      <c r="J4322" s="570" t="s">
        <v>5368</v>
      </c>
      <c r="K4322" s="645">
        <f>IFERROR(VLOOKUP(J4322,REAJUSTE!A:Y,25,FALSE),"")</f>
        <v>1.012</v>
      </c>
    </row>
    <row r="4323" spans="1:11" ht="27" x14ac:dyDescent="0.25">
      <c r="A4323" s="1025">
        <v>3713702</v>
      </c>
      <c r="B4323" s="1026" t="s">
        <v>9610</v>
      </c>
      <c r="C4323" s="1025" t="s">
        <v>5022</v>
      </c>
      <c r="D4323" s="577">
        <f t="shared" si="67"/>
        <v>329648.78999999998</v>
      </c>
      <c r="G4323" s="1027">
        <v>325739.92</v>
      </c>
      <c r="J4323" s="570" t="s">
        <v>5368</v>
      </c>
      <c r="K4323" s="645">
        <f>IFERROR(VLOOKUP(J4323,REAJUSTE!A:Y,25,FALSE),"")</f>
        <v>1.012</v>
      </c>
    </row>
    <row r="4324" spans="1:11" ht="27" x14ac:dyDescent="0.25">
      <c r="A4324" s="1025">
        <v>3713693</v>
      </c>
      <c r="B4324" s="1026" t="s">
        <v>9611</v>
      </c>
      <c r="C4324" s="1025" t="s">
        <v>5022</v>
      </c>
      <c r="D4324" s="577">
        <f t="shared" si="67"/>
        <v>263881.58</v>
      </c>
      <c r="G4324" s="1027">
        <v>260752.55</v>
      </c>
      <c r="J4324" s="570" t="s">
        <v>5368</v>
      </c>
      <c r="K4324" s="645">
        <f>IFERROR(VLOOKUP(J4324,REAJUSTE!A:Y,25,FALSE),"")</f>
        <v>1.012</v>
      </c>
    </row>
    <row r="4325" spans="1:11" ht="27" x14ac:dyDescent="0.25">
      <c r="A4325" s="1025">
        <v>3713694</v>
      </c>
      <c r="B4325" s="1026" t="s">
        <v>9612</v>
      </c>
      <c r="C4325" s="1025" t="s">
        <v>5022</v>
      </c>
      <c r="D4325" s="577">
        <f t="shared" si="67"/>
        <v>278039.67999999999</v>
      </c>
      <c r="G4325" s="1027">
        <v>274742.77</v>
      </c>
      <c r="J4325" s="570" t="s">
        <v>5368</v>
      </c>
      <c r="K4325" s="645">
        <f>IFERROR(VLOOKUP(J4325,REAJUSTE!A:Y,25,FALSE),"")</f>
        <v>1.012</v>
      </c>
    </row>
    <row r="4326" spans="1:11" ht="27" x14ac:dyDescent="0.25">
      <c r="A4326" s="1025">
        <v>3713695</v>
      </c>
      <c r="B4326" s="1026" t="s">
        <v>9613</v>
      </c>
      <c r="C4326" s="1025" t="s">
        <v>5022</v>
      </c>
      <c r="D4326" s="577">
        <f t="shared" si="67"/>
        <v>296404.12</v>
      </c>
      <c r="G4326" s="1027">
        <v>292889.45</v>
      </c>
      <c r="J4326" s="570" t="s">
        <v>5368</v>
      </c>
      <c r="K4326" s="645">
        <f>IFERROR(VLOOKUP(J4326,REAJUSTE!A:Y,25,FALSE),"")</f>
        <v>1.012</v>
      </c>
    </row>
    <row r="4327" spans="1:11" ht="27" x14ac:dyDescent="0.25">
      <c r="A4327" s="1025">
        <v>3713696</v>
      </c>
      <c r="B4327" s="1026" t="s">
        <v>9614</v>
      </c>
      <c r="C4327" s="1025" t="s">
        <v>5022</v>
      </c>
      <c r="D4327" s="577">
        <f t="shared" si="67"/>
        <v>310115.40000000002</v>
      </c>
      <c r="G4327" s="1027">
        <v>306438.15000000002</v>
      </c>
      <c r="J4327" s="570" t="s">
        <v>5368</v>
      </c>
      <c r="K4327" s="645">
        <f>IFERROR(VLOOKUP(J4327,REAJUSTE!A:Y,25,FALSE),"")</f>
        <v>1.012</v>
      </c>
    </row>
    <row r="4328" spans="1:11" ht="27" x14ac:dyDescent="0.25">
      <c r="A4328" s="1025">
        <v>3713697</v>
      </c>
      <c r="B4328" s="1026" t="s">
        <v>9615</v>
      </c>
      <c r="C4328" s="1025" t="s">
        <v>5022</v>
      </c>
      <c r="D4328" s="577">
        <f t="shared" si="67"/>
        <v>304735.77</v>
      </c>
      <c r="G4328" s="1027">
        <v>301122.31</v>
      </c>
      <c r="J4328" s="570" t="s">
        <v>5368</v>
      </c>
      <c r="K4328" s="645">
        <f>IFERROR(VLOOKUP(J4328,REAJUSTE!A:Y,25,FALSE),"")</f>
        <v>1.012</v>
      </c>
    </row>
    <row r="4329" spans="1:11" ht="27" x14ac:dyDescent="0.25">
      <c r="A4329" s="1025">
        <v>3713692</v>
      </c>
      <c r="B4329" s="1026" t="s">
        <v>9616</v>
      </c>
      <c r="C4329" s="1025" t="s">
        <v>5022</v>
      </c>
      <c r="D4329" s="577">
        <f t="shared" si="67"/>
        <v>223448.88</v>
      </c>
      <c r="G4329" s="1027">
        <v>220799.29</v>
      </c>
      <c r="J4329" s="570" t="s">
        <v>5368</v>
      </c>
      <c r="K4329" s="645">
        <f>IFERROR(VLOOKUP(J4329,REAJUSTE!A:Y,25,FALSE),"")</f>
        <v>1.012</v>
      </c>
    </row>
    <row r="4330" spans="1:11" ht="27" x14ac:dyDescent="0.25">
      <c r="A4330" s="1025">
        <v>3713691</v>
      </c>
      <c r="B4330" s="1026" t="s">
        <v>9617</v>
      </c>
      <c r="C4330" s="1025" t="s">
        <v>5022</v>
      </c>
      <c r="D4330" s="577">
        <f t="shared" si="67"/>
        <v>205290.22</v>
      </c>
      <c r="G4330" s="1027">
        <v>202855.95</v>
      </c>
      <c r="J4330" s="570" t="s">
        <v>5368</v>
      </c>
      <c r="K4330" s="645">
        <f>IFERROR(VLOOKUP(J4330,REAJUSTE!A:Y,25,FALSE),"")</f>
        <v>1.012</v>
      </c>
    </row>
    <row r="4331" spans="1:11" ht="18" x14ac:dyDescent="0.25">
      <c r="A4331" s="1025">
        <v>3713873</v>
      </c>
      <c r="B4331" s="1026" t="s">
        <v>9618</v>
      </c>
      <c r="C4331" s="1025" t="s">
        <v>5022</v>
      </c>
      <c r="D4331" s="577">
        <f t="shared" si="67"/>
        <v>6941.91</v>
      </c>
      <c r="G4331" s="1027">
        <v>6859.6</v>
      </c>
      <c r="J4331" s="570" t="s">
        <v>5368</v>
      </c>
      <c r="K4331" s="645">
        <f>IFERROR(VLOOKUP(J4331,REAJUSTE!A:Y,25,FALSE),"")</f>
        <v>1.012</v>
      </c>
    </row>
    <row r="4332" spans="1:11" x14ac:dyDescent="0.25">
      <c r="A4332" s="1025">
        <v>3713705</v>
      </c>
      <c r="B4332" s="1026" t="s">
        <v>9619</v>
      </c>
      <c r="C4332" s="1025" t="s">
        <v>7</v>
      </c>
      <c r="D4332" s="577">
        <f t="shared" si="67"/>
        <v>23.33</v>
      </c>
      <c r="G4332" s="1027">
        <v>23.06</v>
      </c>
      <c r="J4332" s="570" t="s">
        <v>5368</v>
      </c>
      <c r="K4332" s="645">
        <f>IFERROR(VLOOKUP(J4332,REAJUSTE!A:Y,25,FALSE),"")</f>
        <v>1.012</v>
      </c>
    </row>
    <row r="4333" spans="1:11" ht="27" x14ac:dyDescent="0.25">
      <c r="A4333" s="1025">
        <v>3713902</v>
      </c>
      <c r="B4333" s="1026" t="s">
        <v>9620</v>
      </c>
      <c r="C4333" s="1025" t="s">
        <v>5022</v>
      </c>
      <c r="D4333" s="577">
        <f t="shared" si="67"/>
        <v>48093.440000000002</v>
      </c>
      <c r="G4333" s="1027">
        <v>47523.17</v>
      </c>
      <c r="J4333" s="570" t="s">
        <v>5368</v>
      </c>
      <c r="K4333" s="645">
        <f>IFERROR(VLOOKUP(J4333,REAJUSTE!A:Y,25,FALSE),"")</f>
        <v>1.012</v>
      </c>
    </row>
    <row r="4334" spans="1:11" ht="27" x14ac:dyDescent="0.25">
      <c r="A4334" s="1025">
        <v>3713903</v>
      </c>
      <c r="B4334" s="1026" t="s">
        <v>9621</v>
      </c>
      <c r="C4334" s="1025" t="s">
        <v>5022</v>
      </c>
      <c r="D4334" s="577">
        <f t="shared" si="67"/>
        <v>64334.02</v>
      </c>
      <c r="G4334" s="1027">
        <v>63571.17</v>
      </c>
      <c r="J4334" s="570" t="s">
        <v>5368</v>
      </c>
      <c r="K4334" s="645">
        <f>IFERROR(VLOOKUP(J4334,REAJUSTE!A:Y,25,FALSE),"")</f>
        <v>1.012</v>
      </c>
    </row>
    <row r="4335" spans="1:11" ht="18" x14ac:dyDescent="0.25">
      <c r="A4335" s="1025">
        <v>3713689</v>
      </c>
      <c r="B4335" s="1026" t="s">
        <v>9622</v>
      </c>
      <c r="C4335" s="1025" t="s">
        <v>5022</v>
      </c>
      <c r="D4335" s="577">
        <f t="shared" si="67"/>
        <v>401.41</v>
      </c>
      <c r="G4335" s="1027">
        <v>396.66</v>
      </c>
      <c r="J4335" s="570" t="s">
        <v>5368</v>
      </c>
      <c r="K4335" s="645">
        <f>IFERROR(VLOOKUP(J4335,REAJUSTE!A:Y,25,FALSE),"")</f>
        <v>1.012</v>
      </c>
    </row>
    <row r="4336" spans="1:11" ht="18" x14ac:dyDescent="0.25">
      <c r="A4336" s="1025">
        <v>3713690</v>
      </c>
      <c r="B4336" s="1026" t="s">
        <v>9623</v>
      </c>
      <c r="C4336" s="1025" t="s">
        <v>5022</v>
      </c>
      <c r="D4336" s="577">
        <f t="shared" si="67"/>
        <v>502.61</v>
      </c>
      <c r="G4336" s="1027">
        <v>496.66</v>
      </c>
      <c r="J4336" s="570" t="s">
        <v>5368</v>
      </c>
      <c r="K4336" s="645">
        <f>IFERROR(VLOOKUP(J4336,REAJUSTE!A:Y,25,FALSE),"")</f>
        <v>1.012</v>
      </c>
    </row>
    <row r="4337" spans="1:11" ht="18" x14ac:dyDescent="0.25">
      <c r="A4337" s="1025">
        <v>3713897</v>
      </c>
      <c r="B4337" s="1026" t="s">
        <v>9624</v>
      </c>
      <c r="C4337" s="1025" t="s">
        <v>7</v>
      </c>
      <c r="D4337" s="577">
        <f t="shared" si="67"/>
        <v>296.94</v>
      </c>
      <c r="G4337" s="1027">
        <v>293.42</v>
      </c>
      <c r="J4337" s="570" t="s">
        <v>5368</v>
      </c>
      <c r="K4337" s="645">
        <f>IFERROR(VLOOKUP(J4337,REAJUSTE!A:Y,25,FALSE),"")</f>
        <v>1.012</v>
      </c>
    </row>
    <row r="4338" spans="1:11" ht="18" x14ac:dyDescent="0.25">
      <c r="A4338" s="1025">
        <v>3713893</v>
      </c>
      <c r="B4338" s="1026" t="s">
        <v>9625</v>
      </c>
      <c r="C4338" s="1025" t="s">
        <v>7</v>
      </c>
      <c r="D4338" s="577">
        <f t="shared" si="67"/>
        <v>300.85000000000002</v>
      </c>
      <c r="G4338" s="1027">
        <v>297.29000000000002</v>
      </c>
      <c r="J4338" s="570" t="s">
        <v>5368</v>
      </c>
      <c r="K4338" s="645">
        <f>IFERROR(VLOOKUP(J4338,REAJUSTE!A:Y,25,FALSE),"")</f>
        <v>1.012</v>
      </c>
    </row>
    <row r="4339" spans="1:11" ht="27" x14ac:dyDescent="0.25">
      <c r="A4339" s="1025">
        <v>3713898</v>
      </c>
      <c r="B4339" s="1026" t="s">
        <v>9626</v>
      </c>
      <c r="C4339" s="1025" t="s">
        <v>7</v>
      </c>
      <c r="D4339" s="577">
        <f t="shared" si="67"/>
        <v>314.22000000000003</v>
      </c>
      <c r="G4339" s="1027">
        <v>310.5</v>
      </c>
      <c r="J4339" s="570" t="s">
        <v>5368</v>
      </c>
      <c r="K4339" s="645">
        <f>IFERROR(VLOOKUP(J4339,REAJUSTE!A:Y,25,FALSE),"")</f>
        <v>1.012</v>
      </c>
    </row>
    <row r="4340" spans="1:11" ht="27" x14ac:dyDescent="0.25">
      <c r="A4340" s="1025">
        <v>3713894</v>
      </c>
      <c r="B4340" s="1026" t="s">
        <v>9627</v>
      </c>
      <c r="C4340" s="1025" t="s">
        <v>7</v>
      </c>
      <c r="D4340" s="577">
        <f t="shared" si="67"/>
        <v>315.54000000000002</v>
      </c>
      <c r="G4340" s="1027">
        <v>311.8</v>
      </c>
      <c r="J4340" s="570" t="s">
        <v>5368</v>
      </c>
      <c r="K4340" s="645">
        <f>IFERROR(VLOOKUP(J4340,REAJUSTE!A:Y,25,FALSE),"")</f>
        <v>1.012</v>
      </c>
    </row>
    <row r="4341" spans="1:11" ht="18" x14ac:dyDescent="0.25">
      <c r="A4341" s="1025">
        <v>3713895</v>
      </c>
      <c r="B4341" s="1026" t="s">
        <v>9628</v>
      </c>
      <c r="C4341" s="1025" t="s">
        <v>7</v>
      </c>
      <c r="D4341" s="577">
        <f t="shared" si="67"/>
        <v>276.77999999999997</v>
      </c>
      <c r="G4341" s="1027">
        <v>273.5</v>
      </c>
      <c r="J4341" s="570" t="s">
        <v>5368</v>
      </c>
      <c r="K4341" s="645">
        <f>IFERROR(VLOOKUP(J4341,REAJUSTE!A:Y,25,FALSE),"")</f>
        <v>1.012</v>
      </c>
    </row>
    <row r="4342" spans="1:11" ht="18" x14ac:dyDescent="0.25">
      <c r="A4342" s="1025">
        <v>3713891</v>
      </c>
      <c r="B4342" s="1026" t="s">
        <v>9629</v>
      </c>
      <c r="C4342" s="1025" t="s">
        <v>7</v>
      </c>
      <c r="D4342" s="577">
        <f t="shared" si="67"/>
        <v>275.57</v>
      </c>
      <c r="G4342" s="1027">
        <v>272.31</v>
      </c>
      <c r="J4342" s="570" t="s">
        <v>5368</v>
      </c>
      <c r="K4342" s="645">
        <f>IFERROR(VLOOKUP(J4342,REAJUSTE!A:Y,25,FALSE),"")</f>
        <v>1.012</v>
      </c>
    </row>
    <row r="4343" spans="1:11" ht="27" x14ac:dyDescent="0.25">
      <c r="A4343" s="1025">
        <v>3713896</v>
      </c>
      <c r="B4343" s="1026" t="s">
        <v>9630</v>
      </c>
      <c r="C4343" s="1025" t="s">
        <v>7</v>
      </c>
      <c r="D4343" s="577">
        <f t="shared" si="67"/>
        <v>287.35000000000002</v>
      </c>
      <c r="G4343" s="1027">
        <v>283.95</v>
      </c>
      <c r="J4343" s="570" t="s">
        <v>5368</v>
      </c>
      <c r="K4343" s="645">
        <f>IFERROR(VLOOKUP(J4343,REAJUSTE!A:Y,25,FALSE),"")</f>
        <v>1.012</v>
      </c>
    </row>
    <row r="4344" spans="1:11" ht="27" x14ac:dyDescent="0.25">
      <c r="A4344" s="1025">
        <v>3713892</v>
      </c>
      <c r="B4344" s="1026" t="s">
        <v>9631</v>
      </c>
      <c r="C4344" s="1025" t="s">
        <v>7</v>
      </c>
      <c r="D4344" s="577">
        <f t="shared" si="67"/>
        <v>282.08999999999997</v>
      </c>
      <c r="G4344" s="1027">
        <v>278.75</v>
      </c>
      <c r="J4344" s="570" t="s">
        <v>5368</v>
      </c>
      <c r="K4344" s="645">
        <f>IFERROR(VLOOKUP(J4344,REAJUSTE!A:Y,25,FALSE),"")</f>
        <v>1.012</v>
      </c>
    </row>
    <row r="4345" spans="1:11" ht="18" x14ac:dyDescent="0.25">
      <c r="A4345" s="1025">
        <v>3806412</v>
      </c>
      <c r="B4345" s="1026" t="s">
        <v>9632</v>
      </c>
      <c r="C4345" s="1025" t="s">
        <v>5022</v>
      </c>
      <c r="D4345" s="577">
        <f t="shared" si="67"/>
        <v>63.75</v>
      </c>
      <c r="G4345" s="1027">
        <v>63</v>
      </c>
      <c r="J4345" s="570" t="s">
        <v>5368</v>
      </c>
      <c r="K4345" s="645">
        <f>IFERROR(VLOOKUP(J4345,REAJUSTE!A:Y,25,FALSE),"")</f>
        <v>1.012</v>
      </c>
    </row>
    <row r="4346" spans="1:11" x14ac:dyDescent="0.25">
      <c r="A4346" s="1025">
        <v>3806413</v>
      </c>
      <c r="B4346" s="1026" t="s">
        <v>9633</v>
      </c>
      <c r="C4346" s="1025" t="s">
        <v>273</v>
      </c>
      <c r="D4346" s="577">
        <f t="shared" si="67"/>
        <v>22.17</v>
      </c>
      <c r="G4346" s="1027">
        <v>21.91</v>
      </c>
      <c r="J4346" s="570" t="s">
        <v>5368</v>
      </c>
      <c r="K4346" s="645">
        <f>IFERROR(VLOOKUP(J4346,REAJUSTE!A:Y,25,FALSE),"")</f>
        <v>1.012</v>
      </c>
    </row>
    <row r="4347" spans="1:11" ht="18" x14ac:dyDescent="0.25">
      <c r="A4347" s="1025">
        <v>3807863</v>
      </c>
      <c r="B4347" s="1026" t="s">
        <v>9634</v>
      </c>
      <c r="C4347" s="1025" t="s">
        <v>5022</v>
      </c>
      <c r="D4347" s="577">
        <f t="shared" si="67"/>
        <v>12.61</v>
      </c>
      <c r="G4347" s="1027">
        <v>12.47</v>
      </c>
      <c r="J4347" s="570" t="s">
        <v>5368</v>
      </c>
      <c r="K4347" s="645">
        <f>IFERROR(VLOOKUP(J4347,REAJUSTE!A:Y,25,FALSE),"")</f>
        <v>1.012</v>
      </c>
    </row>
    <row r="4348" spans="1:11" ht="18" x14ac:dyDescent="0.25">
      <c r="A4348" s="1025">
        <v>3807864</v>
      </c>
      <c r="B4348" s="1026" t="s">
        <v>9635</v>
      </c>
      <c r="C4348" s="1025" t="s">
        <v>5022</v>
      </c>
      <c r="D4348" s="577">
        <f t="shared" si="67"/>
        <v>13.85</v>
      </c>
      <c r="G4348" s="1027">
        <v>13.69</v>
      </c>
      <c r="J4348" s="570" t="s">
        <v>5368</v>
      </c>
      <c r="K4348" s="645">
        <f>IFERROR(VLOOKUP(J4348,REAJUSTE!A:Y,25,FALSE),"")</f>
        <v>1.012</v>
      </c>
    </row>
    <row r="4349" spans="1:11" ht="18" x14ac:dyDescent="0.25">
      <c r="A4349" s="1025">
        <v>3807865</v>
      </c>
      <c r="B4349" s="1026" t="s">
        <v>9636</v>
      </c>
      <c r="C4349" s="1025" t="s">
        <v>5022</v>
      </c>
      <c r="D4349" s="577">
        <f t="shared" si="67"/>
        <v>20.239999999999998</v>
      </c>
      <c r="G4349" s="1027">
        <v>20</v>
      </c>
      <c r="J4349" s="570" t="s">
        <v>5368</v>
      </c>
      <c r="K4349" s="645">
        <f>IFERROR(VLOOKUP(J4349,REAJUSTE!A:Y,25,FALSE),"")</f>
        <v>1.012</v>
      </c>
    </row>
    <row r="4350" spans="1:11" ht="18" x14ac:dyDescent="0.25">
      <c r="A4350" s="1025">
        <v>3807861</v>
      </c>
      <c r="B4350" s="1026" t="s">
        <v>9637</v>
      </c>
      <c r="C4350" s="1025" t="s">
        <v>5022</v>
      </c>
      <c r="D4350" s="577">
        <f t="shared" si="67"/>
        <v>3.16</v>
      </c>
      <c r="G4350" s="1027">
        <v>3.13</v>
      </c>
      <c r="J4350" s="570" t="s">
        <v>5368</v>
      </c>
      <c r="K4350" s="645">
        <f>IFERROR(VLOOKUP(J4350,REAJUSTE!A:Y,25,FALSE),"")</f>
        <v>1.012</v>
      </c>
    </row>
    <row r="4351" spans="1:11" ht="18" x14ac:dyDescent="0.25">
      <c r="A4351" s="1025">
        <v>3807862</v>
      </c>
      <c r="B4351" s="1026" t="s">
        <v>9638</v>
      </c>
      <c r="C4351" s="1025" t="s">
        <v>5022</v>
      </c>
      <c r="D4351" s="577">
        <f t="shared" si="67"/>
        <v>4.6900000000000004</v>
      </c>
      <c r="G4351" s="1027">
        <v>4.6399999999999997</v>
      </c>
      <c r="J4351" s="570" t="s">
        <v>5368</v>
      </c>
      <c r="K4351" s="645">
        <f>IFERROR(VLOOKUP(J4351,REAJUSTE!A:Y,25,FALSE),"")</f>
        <v>1.012</v>
      </c>
    </row>
    <row r="4352" spans="1:11" ht="18" x14ac:dyDescent="0.25">
      <c r="A4352" s="1025">
        <v>3807752</v>
      </c>
      <c r="B4352" s="1026" t="s">
        <v>9639</v>
      </c>
      <c r="C4352" s="1025" t="s">
        <v>7</v>
      </c>
      <c r="D4352" s="577">
        <f t="shared" si="67"/>
        <v>8.66</v>
      </c>
      <c r="G4352" s="1027">
        <v>8.56</v>
      </c>
      <c r="J4352" s="570" t="s">
        <v>5368</v>
      </c>
      <c r="K4352" s="645">
        <f>IFERROR(VLOOKUP(J4352,REAJUSTE!A:Y,25,FALSE),"")</f>
        <v>1.012</v>
      </c>
    </row>
    <row r="4353" spans="1:11" ht="18" x14ac:dyDescent="0.25">
      <c r="A4353" s="1025">
        <v>3807753</v>
      </c>
      <c r="B4353" s="1026" t="s">
        <v>9640</v>
      </c>
      <c r="C4353" s="1025" t="s">
        <v>7</v>
      </c>
      <c r="D4353" s="577">
        <f t="shared" si="67"/>
        <v>12.45</v>
      </c>
      <c r="G4353" s="1027">
        <v>12.31</v>
      </c>
      <c r="J4353" s="570" t="s">
        <v>5368</v>
      </c>
      <c r="K4353" s="645">
        <f>IFERROR(VLOOKUP(J4353,REAJUSTE!A:Y,25,FALSE),"")</f>
        <v>1.012</v>
      </c>
    </row>
    <row r="4354" spans="1:11" ht="18" x14ac:dyDescent="0.25">
      <c r="A4354" s="1025">
        <v>3807750</v>
      </c>
      <c r="B4354" s="1026" t="s">
        <v>9641</v>
      </c>
      <c r="C4354" s="1025" t="s">
        <v>7</v>
      </c>
      <c r="D4354" s="577">
        <f t="shared" si="67"/>
        <v>5.09</v>
      </c>
      <c r="G4354" s="1027">
        <v>5.03</v>
      </c>
      <c r="J4354" s="570" t="s">
        <v>5368</v>
      </c>
      <c r="K4354" s="645">
        <f>IFERROR(VLOOKUP(J4354,REAJUSTE!A:Y,25,FALSE),"")</f>
        <v>1.012</v>
      </c>
    </row>
    <row r="4355" spans="1:11" ht="18" x14ac:dyDescent="0.25">
      <c r="A4355" s="1025">
        <v>3807751</v>
      </c>
      <c r="B4355" s="1026" t="s">
        <v>9642</v>
      </c>
      <c r="C4355" s="1025" t="s">
        <v>7</v>
      </c>
      <c r="D4355" s="577">
        <f t="shared" si="67"/>
        <v>6.65</v>
      </c>
      <c r="G4355" s="1027">
        <v>6.58</v>
      </c>
      <c r="J4355" s="570" t="s">
        <v>5368</v>
      </c>
      <c r="K4355" s="645">
        <f>IFERROR(VLOOKUP(J4355,REAJUSTE!A:Y,25,FALSE),"")</f>
        <v>1.012</v>
      </c>
    </row>
    <row r="4356" spans="1:11" x14ac:dyDescent="0.25">
      <c r="A4356" s="1025">
        <v>3806415</v>
      </c>
      <c r="B4356" s="1026" t="s">
        <v>9643</v>
      </c>
      <c r="C4356" s="1025" t="s">
        <v>272</v>
      </c>
      <c r="D4356" s="577">
        <f t="shared" si="67"/>
        <v>655.59</v>
      </c>
      <c r="G4356" s="1027">
        <v>647.82000000000005</v>
      </c>
      <c r="J4356" s="570" t="s">
        <v>5368</v>
      </c>
      <c r="K4356" s="645">
        <f>IFERROR(VLOOKUP(J4356,REAJUSTE!A:Y,25,FALSE),"")</f>
        <v>1.012</v>
      </c>
    </row>
    <row r="4357" spans="1:11" ht="18" x14ac:dyDescent="0.25">
      <c r="A4357" s="1025">
        <v>3806416</v>
      </c>
      <c r="B4357" s="1026" t="s">
        <v>9644</v>
      </c>
      <c r="C4357" s="1025" t="s">
        <v>5022</v>
      </c>
      <c r="D4357" s="577">
        <f t="shared" si="67"/>
        <v>81.069999999999993</v>
      </c>
      <c r="G4357" s="1027">
        <v>80.11</v>
      </c>
      <c r="J4357" s="570" t="s">
        <v>5368</v>
      </c>
      <c r="K4357" s="645">
        <f>IFERROR(VLOOKUP(J4357,REAJUSTE!A:Y,25,FALSE),"")</f>
        <v>1.012</v>
      </c>
    </row>
    <row r="4358" spans="1:11" ht="27" x14ac:dyDescent="0.25">
      <c r="A4358" s="1025">
        <v>3806419</v>
      </c>
      <c r="B4358" s="1026" t="s">
        <v>9645</v>
      </c>
      <c r="C4358" s="1025" t="s">
        <v>5022</v>
      </c>
      <c r="D4358" s="577">
        <f t="shared" si="67"/>
        <v>108.54</v>
      </c>
      <c r="G4358" s="1027">
        <v>107.26</v>
      </c>
      <c r="J4358" s="570" t="s">
        <v>5368</v>
      </c>
      <c r="K4358" s="645">
        <f>IFERROR(VLOOKUP(J4358,REAJUSTE!A:Y,25,FALSE),"")</f>
        <v>1.012</v>
      </c>
    </row>
    <row r="4359" spans="1:11" ht="27" x14ac:dyDescent="0.25">
      <c r="A4359" s="1025">
        <v>3806417</v>
      </c>
      <c r="B4359" s="1026" t="s">
        <v>9646</v>
      </c>
      <c r="C4359" s="1025" t="s">
        <v>5022</v>
      </c>
      <c r="D4359" s="577">
        <f t="shared" si="67"/>
        <v>90.74</v>
      </c>
      <c r="G4359" s="1027">
        <v>89.67</v>
      </c>
      <c r="J4359" s="570" t="s">
        <v>5368</v>
      </c>
      <c r="K4359" s="645">
        <f>IFERROR(VLOOKUP(J4359,REAJUSTE!A:Y,25,FALSE),"")</f>
        <v>1.012</v>
      </c>
    </row>
    <row r="4360" spans="1:11" ht="27" x14ac:dyDescent="0.25">
      <c r="A4360" s="1025">
        <v>3806418</v>
      </c>
      <c r="B4360" s="1026" t="s">
        <v>9647</v>
      </c>
      <c r="C4360" s="1025" t="s">
        <v>5022</v>
      </c>
      <c r="D4360" s="577">
        <f t="shared" si="67"/>
        <v>107.38</v>
      </c>
      <c r="G4360" s="1027">
        <v>106.11</v>
      </c>
      <c r="J4360" s="570" t="s">
        <v>5368</v>
      </c>
      <c r="K4360" s="645">
        <f>IFERROR(VLOOKUP(J4360,REAJUSTE!A:Y,25,FALSE),"")</f>
        <v>1.012</v>
      </c>
    </row>
    <row r="4361" spans="1:11" ht="18" x14ac:dyDescent="0.25">
      <c r="A4361" s="1025">
        <v>3808207</v>
      </c>
      <c r="B4361" s="1026" t="s">
        <v>9648</v>
      </c>
      <c r="C4361" s="1025" t="s">
        <v>7</v>
      </c>
      <c r="D4361" s="577">
        <f t="shared" si="67"/>
        <v>189.33</v>
      </c>
      <c r="G4361" s="1027">
        <v>187.09</v>
      </c>
      <c r="J4361" s="570" t="s">
        <v>5368</v>
      </c>
      <c r="K4361" s="645">
        <f>IFERROR(VLOOKUP(J4361,REAJUSTE!A:Y,25,FALSE),"")</f>
        <v>1.012</v>
      </c>
    </row>
    <row r="4362" spans="1:11" ht="18" x14ac:dyDescent="0.25">
      <c r="A4362" s="1025">
        <v>3806400</v>
      </c>
      <c r="B4362" s="1026" t="s">
        <v>9649</v>
      </c>
      <c r="C4362" s="1025" t="s">
        <v>5022</v>
      </c>
      <c r="D4362" s="577">
        <f t="shared" ref="D4362:D4425" si="68">TRUNC(G4362*K4362,2)</f>
        <v>158264.65</v>
      </c>
      <c r="G4362" s="1027">
        <v>156388</v>
      </c>
      <c r="J4362" s="570" t="s">
        <v>5368</v>
      </c>
      <c r="K4362" s="645">
        <f>IFERROR(VLOOKUP(J4362,REAJUSTE!A:Y,25,FALSE),"")</f>
        <v>1.012</v>
      </c>
    </row>
    <row r="4363" spans="1:11" ht="18" x14ac:dyDescent="0.25">
      <c r="A4363" s="1025">
        <v>3806399</v>
      </c>
      <c r="B4363" s="1026" t="s">
        <v>9650</v>
      </c>
      <c r="C4363" s="1025" t="s">
        <v>5022</v>
      </c>
      <c r="D4363" s="577">
        <f t="shared" si="68"/>
        <v>224646.63</v>
      </c>
      <c r="G4363" s="1027">
        <v>221982.84</v>
      </c>
      <c r="J4363" s="570" t="s">
        <v>5368</v>
      </c>
      <c r="K4363" s="645">
        <f>IFERROR(VLOOKUP(J4363,REAJUSTE!A:Y,25,FALSE),"")</f>
        <v>1.012</v>
      </c>
    </row>
    <row r="4364" spans="1:11" ht="18" x14ac:dyDescent="0.25">
      <c r="A4364" s="1025">
        <v>3806387</v>
      </c>
      <c r="B4364" s="1026" t="s">
        <v>9651</v>
      </c>
      <c r="C4364" s="1025" t="s">
        <v>5022</v>
      </c>
      <c r="D4364" s="577">
        <f t="shared" si="68"/>
        <v>281677.55</v>
      </c>
      <c r="G4364" s="1027">
        <v>278337.5</v>
      </c>
      <c r="J4364" s="570" t="s">
        <v>5368</v>
      </c>
      <c r="K4364" s="645">
        <f>IFERROR(VLOOKUP(J4364,REAJUSTE!A:Y,25,FALSE),"")</f>
        <v>1.012</v>
      </c>
    </row>
    <row r="4365" spans="1:11" ht="18" x14ac:dyDescent="0.25">
      <c r="A4365" s="1025">
        <v>3806397</v>
      </c>
      <c r="B4365" s="1026" t="s">
        <v>9652</v>
      </c>
      <c r="C4365" s="1025" t="s">
        <v>5022</v>
      </c>
      <c r="D4365" s="577">
        <f t="shared" si="68"/>
        <v>376111.91</v>
      </c>
      <c r="G4365" s="1027">
        <v>371652.09</v>
      </c>
      <c r="J4365" s="570" t="s">
        <v>5368</v>
      </c>
      <c r="K4365" s="645">
        <f>IFERROR(VLOOKUP(J4365,REAJUSTE!A:Y,25,FALSE),"")</f>
        <v>1.012</v>
      </c>
    </row>
    <row r="4366" spans="1:11" ht="18" x14ac:dyDescent="0.25">
      <c r="A4366" s="1025">
        <v>3806396</v>
      </c>
      <c r="B4366" s="1026" t="s">
        <v>9653</v>
      </c>
      <c r="C4366" s="1025" t="s">
        <v>5022</v>
      </c>
      <c r="D4366" s="577">
        <f t="shared" si="68"/>
        <v>432735.98</v>
      </c>
      <c r="G4366" s="1027">
        <v>427604.73</v>
      </c>
      <c r="J4366" s="570" t="s">
        <v>5368</v>
      </c>
      <c r="K4366" s="645">
        <f>IFERROR(VLOOKUP(J4366,REAJUSTE!A:Y,25,FALSE),"")</f>
        <v>1.012</v>
      </c>
    </row>
    <row r="4367" spans="1:11" ht="18" x14ac:dyDescent="0.25">
      <c r="A4367" s="1025">
        <v>3816118</v>
      </c>
      <c r="B4367" s="1026" t="s">
        <v>9654</v>
      </c>
      <c r="C4367" s="1025" t="s">
        <v>7</v>
      </c>
      <c r="D4367" s="577">
        <f t="shared" si="68"/>
        <v>97.73</v>
      </c>
      <c r="G4367" s="1027">
        <v>96.58</v>
      </c>
      <c r="J4367" s="570" t="s">
        <v>5368</v>
      </c>
      <c r="K4367" s="645">
        <f>IFERROR(VLOOKUP(J4367,REAJUSTE!A:Y,25,FALSE),"")</f>
        <v>1.012</v>
      </c>
    </row>
    <row r="4368" spans="1:11" ht="18" x14ac:dyDescent="0.25">
      <c r="A4368" s="1025">
        <v>3816117</v>
      </c>
      <c r="B4368" s="1026" t="s">
        <v>9655</v>
      </c>
      <c r="C4368" s="1025" t="s">
        <v>7</v>
      </c>
      <c r="D4368" s="577">
        <f t="shared" si="68"/>
        <v>89.56</v>
      </c>
      <c r="G4368" s="1027">
        <v>88.5</v>
      </c>
      <c r="J4368" s="570" t="s">
        <v>5368</v>
      </c>
      <c r="K4368" s="645">
        <f>IFERROR(VLOOKUP(J4368,REAJUSTE!A:Y,25,FALSE),"")</f>
        <v>1.012</v>
      </c>
    </row>
    <row r="4369" spans="1:11" ht="18" x14ac:dyDescent="0.25">
      <c r="A4369" s="1025">
        <v>3806386</v>
      </c>
      <c r="B4369" s="1026" t="s">
        <v>9656</v>
      </c>
      <c r="C4369" s="1025" t="s">
        <v>7</v>
      </c>
      <c r="D4369" s="577">
        <f t="shared" si="68"/>
        <v>683.49</v>
      </c>
      <c r="G4369" s="1027">
        <v>675.39</v>
      </c>
      <c r="J4369" s="570" t="s">
        <v>5368</v>
      </c>
      <c r="K4369" s="645">
        <f>IFERROR(VLOOKUP(J4369,REAJUSTE!A:Y,25,FALSE),"")</f>
        <v>1.012</v>
      </c>
    </row>
    <row r="4370" spans="1:11" x14ac:dyDescent="0.25">
      <c r="A4370" s="1025">
        <v>3816196</v>
      </c>
      <c r="B4370" s="1026" t="s">
        <v>9657</v>
      </c>
      <c r="C4370" s="1025" t="s">
        <v>272</v>
      </c>
      <c r="D4370" s="577">
        <f t="shared" si="68"/>
        <v>938.52</v>
      </c>
      <c r="G4370" s="1027">
        <v>927.4</v>
      </c>
      <c r="J4370" s="570" t="s">
        <v>5368</v>
      </c>
      <c r="K4370" s="645">
        <f>IFERROR(VLOOKUP(J4370,REAJUSTE!A:Y,25,FALSE),"")</f>
        <v>1.012</v>
      </c>
    </row>
    <row r="4371" spans="1:11" x14ac:dyDescent="0.25">
      <c r="A4371" s="1025">
        <v>3806426</v>
      </c>
      <c r="B4371" s="1026" t="s">
        <v>9658</v>
      </c>
      <c r="C4371" s="1025" t="s">
        <v>271</v>
      </c>
      <c r="D4371" s="577">
        <f t="shared" si="68"/>
        <v>63.72</v>
      </c>
      <c r="G4371" s="1027">
        <v>62.97</v>
      </c>
      <c r="J4371" s="570" t="s">
        <v>5368</v>
      </c>
      <c r="K4371" s="645">
        <f>IFERROR(VLOOKUP(J4371,REAJUSTE!A:Y,25,FALSE),"")</f>
        <v>1.012</v>
      </c>
    </row>
    <row r="4372" spans="1:11" ht="18" x14ac:dyDescent="0.25">
      <c r="A4372" s="1025">
        <v>3806401</v>
      </c>
      <c r="B4372" s="1026" t="s">
        <v>9659</v>
      </c>
      <c r="C4372" s="1025" t="s">
        <v>5022</v>
      </c>
      <c r="D4372" s="577">
        <f t="shared" si="68"/>
        <v>15351.67</v>
      </c>
      <c r="G4372" s="1027">
        <v>15169.64</v>
      </c>
      <c r="J4372" s="570" t="s">
        <v>5368</v>
      </c>
      <c r="K4372" s="645">
        <f>IFERROR(VLOOKUP(J4372,REAJUSTE!A:Y,25,FALSE),"")</f>
        <v>1.012</v>
      </c>
    </row>
    <row r="4373" spans="1:11" ht="18" x14ac:dyDescent="0.25">
      <c r="A4373" s="1025">
        <v>3806423</v>
      </c>
      <c r="B4373" s="1026" t="s">
        <v>9660</v>
      </c>
      <c r="C4373" s="1025" t="s">
        <v>5022</v>
      </c>
      <c r="D4373" s="577">
        <f t="shared" si="68"/>
        <v>10700.32</v>
      </c>
      <c r="G4373" s="1027">
        <v>10573.44</v>
      </c>
      <c r="J4373" s="570" t="s">
        <v>5368</v>
      </c>
      <c r="K4373" s="645">
        <f>IFERROR(VLOOKUP(J4373,REAJUSTE!A:Y,25,FALSE),"")</f>
        <v>1.012</v>
      </c>
    </row>
    <row r="4374" spans="1:11" ht="18" x14ac:dyDescent="0.25">
      <c r="A4374" s="1025">
        <v>3806421</v>
      </c>
      <c r="B4374" s="1026" t="s">
        <v>9661</v>
      </c>
      <c r="C4374" s="1025" t="s">
        <v>5022</v>
      </c>
      <c r="D4374" s="577">
        <f t="shared" si="68"/>
        <v>5098.6000000000004</v>
      </c>
      <c r="G4374" s="1027">
        <v>5038.1499999999996</v>
      </c>
      <c r="J4374" s="570" t="s">
        <v>5368</v>
      </c>
      <c r="K4374" s="645">
        <f>IFERROR(VLOOKUP(J4374,REAJUSTE!A:Y,25,FALSE),"")</f>
        <v>1.012</v>
      </c>
    </row>
    <row r="4375" spans="1:11" ht="18" x14ac:dyDescent="0.25">
      <c r="A4375" s="1025">
        <v>3806422</v>
      </c>
      <c r="B4375" s="1026" t="s">
        <v>9662</v>
      </c>
      <c r="C4375" s="1025" t="s">
        <v>5022</v>
      </c>
      <c r="D4375" s="577">
        <f t="shared" si="68"/>
        <v>9630.31</v>
      </c>
      <c r="G4375" s="1027">
        <v>9516.1200000000008</v>
      </c>
      <c r="J4375" s="570" t="s">
        <v>5368</v>
      </c>
      <c r="K4375" s="645">
        <f>IFERROR(VLOOKUP(J4375,REAJUSTE!A:Y,25,FALSE),"")</f>
        <v>1.012</v>
      </c>
    </row>
    <row r="4376" spans="1:11" ht="18" x14ac:dyDescent="0.25">
      <c r="A4376" s="1025">
        <v>3806425</v>
      </c>
      <c r="B4376" s="1026" t="s">
        <v>9663</v>
      </c>
      <c r="C4376" s="1025" t="s">
        <v>5022</v>
      </c>
      <c r="D4376" s="577">
        <f t="shared" si="68"/>
        <v>3596.6</v>
      </c>
      <c r="G4376" s="1027">
        <v>3553.96</v>
      </c>
      <c r="J4376" s="570" t="s">
        <v>5368</v>
      </c>
      <c r="K4376" s="645">
        <f>IFERROR(VLOOKUP(J4376,REAJUSTE!A:Y,25,FALSE),"")</f>
        <v>1.012</v>
      </c>
    </row>
    <row r="4377" spans="1:11" ht="18" x14ac:dyDescent="0.25">
      <c r="A4377" s="1025">
        <v>3806424</v>
      </c>
      <c r="B4377" s="1026" t="s">
        <v>9664</v>
      </c>
      <c r="C4377" s="1025" t="s">
        <v>5022</v>
      </c>
      <c r="D4377" s="577">
        <f t="shared" si="68"/>
        <v>5738.59</v>
      </c>
      <c r="G4377" s="1027">
        <v>5670.55</v>
      </c>
      <c r="J4377" s="570" t="s">
        <v>5368</v>
      </c>
      <c r="K4377" s="645">
        <f>IFERROR(VLOOKUP(J4377,REAJUSTE!A:Y,25,FALSE),"")</f>
        <v>1.012</v>
      </c>
    </row>
    <row r="4378" spans="1:11" ht="18" x14ac:dyDescent="0.25">
      <c r="A4378" s="1025">
        <v>3806420</v>
      </c>
      <c r="B4378" s="1026" t="s">
        <v>9665</v>
      </c>
      <c r="C4378" s="1025" t="s">
        <v>5022</v>
      </c>
      <c r="D4378" s="577">
        <f t="shared" si="68"/>
        <v>4461.3</v>
      </c>
      <c r="G4378" s="1027">
        <v>4408.3999999999996</v>
      </c>
      <c r="J4378" s="570" t="s">
        <v>5368</v>
      </c>
      <c r="K4378" s="645">
        <f>IFERROR(VLOOKUP(J4378,REAJUSTE!A:Y,25,FALSE),"")</f>
        <v>1.012</v>
      </c>
    </row>
    <row r="4379" spans="1:11" ht="18" x14ac:dyDescent="0.25">
      <c r="A4379" s="1025">
        <v>3806405</v>
      </c>
      <c r="B4379" s="1026" t="s">
        <v>9666</v>
      </c>
      <c r="C4379" s="1025" t="s">
        <v>5022</v>
      </c>
      <c r="D4379" s="577">
        <f t="shared" si="68"/>
        <v>135.62</v>
      </c>
      <c r="G4379" s="1027">
        <v>134.02000000000001</v>
      </c>
      <c r="J4379" s="570" t="s">
        <v>5368</v>
      </c>
      <c r="K4379" s="645">
        <f>IFERROR(VLOOKUP(J4379,REAJUSTE!A:Y,25,FALSE),"")</f>
        <v>1.012</v>
      </c>
    </row>
    <row r="4380" spans="1:11" ht="18" x14ac:dyDescent="0.25">
      <c r="A4380" s="1025">
        <v>3806404</v>
      </c>
      <c r="B4380" s="1026" t="s">
        <v>9667</v>
      </c>
      <c r="C4380" s="1025" t="s">
        <v>272</v>
      </c>
      <c r="D4380" s="577">
        <f t="shared" si="68"/>
        <v>129.15</v>
      </c>
      <c r="G4380" s="1027">
        <v>127.62</v>
      </c>
      <c r="J4380" s="570" t="s">
        <v>5368</v>
      </c>
      <c r="K4380" s="645">
        <f>IFERROR(VLOOKUP(J4380,REAJUSTE!A:Y,25,FALSE),"")</f>
        <v>1.012</v>
      </c>
    </row>
    <row r="4381" spans="1:11" x14ac:dyDescent="0.25">
      <c r="A4381" s="1025">
        <v>3806406</v>
      </c>
      <c r="B4381" s="1026" t="s">
        <v>9668</v>
      </c>
      <c r="C4381" s="1025" t="s">
        <v>7</v>
      </c>
      <c r="D4381" s="577">
        <f t="shared" si="68"/>
        <v>5.82</v>
      </c>
      <c r="G4381" s="1027">
        <v>5.76</v>
      </c>
      <c r="J4381" s="570" t="s">
        <v>5368</v>
      </c>
      <c r="K4381" s="645">
        <f>IFERROR(VLOOKUP(J4381,REAJUSTE!A:Y,25,FALSE),"")</f>
        <v>1.012</v>
      </c>
    </row>
    <row r="4382" spans="1:11" ht="18" x14ac:dyDescent="0.25">
      <c r="A4382" s="1025">
        <v>3806403</v>
      </c>
      <c r="B4382" s="1026" t="s">
        <v>9669</v>
      </c>
      <c r="C4382" s="1025" t="s">
        <v>273</v>
      </c>
      <c r="D4382" s="577">
        <f t="shared" si="68"/>
        <v>9.14</v>
      </c>
      <c r="G4382" s="1027">
        <v>9.0399999999999991</v>
      </c>
      <c r="J4382" s="570" t="s">
        <v>5368</v>
      </c>
      <c r="K4382" s="645">
        <f>IFERROR(VLOOKUP(J4382,REAJUSTE!A:Y,25,FALSE),"")</f>
        <v>1.012</v>
      </c>
    </row>
    <row r="4383" spans="1:11" ht="18" x14ac:dyDescent="0.25">
      <c r="A4383" s="1025">
        <v>3806402</v>
      </c>
      <c r="B4383" s="1026" t="s">
        <v>1273</v>
      </c>
      <c r="C4383" s="1025" t="s">
        <v>273</v>
      </c>
      <c r="D4383" s="577">
        <f t="shared" si="68"/>
        <v>2.3199999999999998</v>
      </c>
      <c r="G4383" s="1027">
        <v>2.2999999999999998</v>
      </c>
      <c r="J4383" s="570" t="s">
        <v>5368</v>
      </c>
      <c r="K4383" s="645">
        <f>IFERROR(VLOOKUP(J4383,REAJUSTE!A:Y,25,FALSE),"")</f>
        <v>1.012</v>
      </c>
    </row>
    <row r="4384" spans="1:11" ht="27" x14ac:dyDescent="0.25">
      <c r="A4384" s="1025">
        <v>3806407</v>
      </c>
      <c r="B4384" s="1026" t="s">
        <v>9670</v>
      </c>
      <c r="C4384" s="1025" t="s">
        <v>7</v>
      </c>
      <c r="D4384" s="577">
        <f t="shared" si="68"/>
        <v>184.37</v>
      </c>
      <c r="G4384" s="1027">
        <v>182.19</v>
      </c>
      <c r="J4384" s="570" t="s">
        <v>5368</v>
      </c>
      <c r="K4384" s="645">
        <f>IFERROR(VLOOKUP(J4384,REAJUSTE!A:Y,25,FALSE),"")</f>
        <v>1.012</v>
      </c>
    </row>
    <row r="4385" spans="1:11" x14ac:dyDescent="0.25">
      <c r="A4385" s="1025">
        <v>3808043</v>
      </c>
      <c r="B4385" s="1026" t="s">
        <v>9671</v>
      </c>
      <c r="C4385" s="1025" t="s">
        <v>273</v>
      </c>
      <c r="D4385" s="577">
        <f t="shared" si="68"/>
        <v>4.3</v>
      </c>
      <c r="G4385" s="1027">
        <v>4.25</v>
      </c>
      <c r="J4385" s="570" t="s">
        <v>5368</v>
      </c>
      <c r="K4385" s="645">
        <f>IFERROR(VLOOKUP(J4385,REAJUSTE!A:Y,25,FALSE),"")</f>
        <v>1.012</v>
      </c>
    </row>
    <row r="4386" spans="1:11" ht="18" x14ac:dyDescent="0.25">
      <c r="A4386" s="1025">
        <v>3806431</v>
      </c>
      <c r="B4386" s="1026" t="s">
        <v>9672</v>
      </c>
      <c r="C4386" s="1025" t="s">
        <v>5022</v>
      </c>
      <c r="D4386" s="577">
        <f t="shared" si="68"/>
        <v>5625.19</v>
      </c>
      <c r="G4386" s="1027">
        <v>5558.49</v>
      </c>
      <c r="J4386" s="570" t="s">
        <v>5368</v>
      </c>
      <c r="K4386" s="645">
        <f>IFERROR(VLOOKUP(J4386,REAJUSTE!A:Y,25,FALSE),"")</f>
        <v>1.012</v>
      </c>
    </row>
    <row r="4387" spans="1:11" ht="18" x14ac:dyDescent="0.25">
      <c r="A4387" s="1025">
        <v>3806432</v>
      </c>
      <c r="B4387" s="1026" t="s">
        <v>9673</v>
      </c>
      <c r="C4387" s="1025" t="s">
        <v>5022</v>
      </c>
      <c r="D4387" s="577">
        <f t="shared" si="68"/>
        <v>2936.1</v>
      </c>
      <c r="G4387" s="1027">
        <v>2901.29</v>
      </c>
      <c r="J4387" s="570" t="s">
        <v>5368</v>
      </c>
      <c r="K4387" s="645">
        <f>IFERROR(VLOOKUP(J4387,REAJUSTE!A:Y,25,FALSE),"")</f>
        <v>1.012</v>
      </c>
    </row>
    <row r="4388" spans="1:11" ht="27" x14ac:dyDescent="0.25">
      <c r="A4388" s="1025">
        <v>3806429</v>
      </c>
      <c r="B4388" s="1026" t="s">
        <v>9674</v>
      </c>
      <c r="C4388" s="1025" t="s">
        <v>272</v>
      </c>
      <c r="D4388" s="577">
        <f t="shared" si="68"/>
        <v>20.420000000000002</v>
      </c>
      <c r="G4388" s="1027">
        <v>20.18</v>
      </c>
      <c r="J4388" s="570" t="s">
        <v>5368</v>
      </c>
      <c r="K4388" s="645">
        <f>IFERROR(VLOOKUP(J4388,REAJUSTE!A:Y,25,FALSE),"")</f>
        <v>1.012</v>
      </c>
    </row>
    <row r="4389" spans="1:11" ht="27" x14ac:dyDescent="0.25">
      <c r="A4389" s="1025">
        <v>3806430</v>
      </c>
      <c r="B4389" s="1026" t="s">
        <v>9675</v>
      </c>
      <c r="C4389" s="1025" t="s">
        <v>272</v>
      </c>
      <c r="D4389" s="577">
        <f t="shared" si="68"/>
        <v>12.56</v>
      </c>
      <c r="G4389" s="1027">
        <v>12.42</v>
      </c>
      <c r="J4389" s="570" t="s">
        <v>5368</v>
      </c>
      <c r="K4389" s="645">
        <f>IFERROR(VLOOKUP(J4389,REAJUSTE!A:Y,25,FALSE),"")</f>
        <v>1.012</v>
      </c>
    </row>
    <row r="4390" spans="1:11" ht="27" x14ac:dyDescent="0.25">
      <c r="A4390" s="1025">
        <v>3806428</v>
      </c>
      <c r="B4390" s="1026" t="s">
        <v>9676</v>
      </c>
      <c r="C4390" s="1025" t="s">
        <v>272</v>
      </c>
      <c r="D4390" s="577">
        <f t="shared" si="68"/>
        <v>46.62</v>
      </c>
      <c r="G4390" s="1027">
        <v>46.07</v>
      </c>
      <c r="J4390" s="570" t="s">
        <v>5368</v>
      </c>
      <c r="K4390" s="645">
        <f>IFERROR(VLOOKUP(J4390,REAJUSTE!A:Y,25,FALSE),"")</f>
        <v>1.012</v>
      </c>
    </row>
    <row r="4391" spans="1:11" ht="27" x14ac:dyDescent="0.25">
      <c r="A4391" s="1025">
        <v>3816198</v>
      </c>
      <c r="B4391" s="1026" t="s">
        <v>9677</v>
      </c>
      <c r="C4391" s="1025" t="s">
        <v>272</v>
      </c>
      <c r="D4391" s="577">
        <f t="shared" si="68"/>
        <v>63.91</v>
      </c>
      <c r="G4391" s="1027">
        <v>63.16</v>
      </c>
      <c r="J4391" s="570" t="s">
        <v>5368</v>
      </c>
      <c r="K4391" s="645">
        <f>IFERROR(VLOOKUP(J4391,REAJUSTE!A:Y,25,FALSE),"")</f>
        <v>1.012</v>
      </c>
    </row>
    <row r="4392" spans="1:11" ht="27" x14ac:dyDescent="0.25">
      <c r="A4392" s="1025">
        <v>3816197</v>
      </c>
      <c r="B4392" s="1026" t="s">
        <v>9678</v>
      </c>
      <c r="C4392" s="1025" t="s">
        <v>272</v>
      </c>
      <c r="D4392" s="577">
        <f t="shared" si="68"/>
        <v>58.03</v>
      </c>
      <c r="G4392" s="1027">
        <v>57.35</v>
      </c>
      <c r="J4392" s="570" t="s">
        <v>5368</v>
      </c>
      <c r="K4392" s="645">
        <f>IFERROR(VLOOKUP(J4392,REAJUSTE!A:Y,25,FALSE),"")</f>
        <v>1.012</v>
      </c>
    </row>
    <row r="4393" spans="1:11" ht="27" x14ac:dyDescent="0.25">
      <c r="A4393" s="1025">
        <v>3806410</v>
      </c>
      <c r="B4393" s="1026" t="s">
        <v>9679</v>
      </c>
      <c r="C4393" s="1025" t="s">
        <v>273</v>
      </c>
      <c r="D4393" s="577">
        <f t="shared" si="68"/>
        <v>67.290000000000006</v>
      </c>
      <c r="G4393" s="1027">
        <v>66.5</v>
      </c>
      <c r="J4393" s="570" t="s">
        <v>5368</v>
      </c>
      <c r="K4393" s="645">
        <f>IFERROR(VLOOKUP(J4393,REAJUSTE!A:Y,25,FALSE),"")</f>
        <v>1.012</v>
      </c>
    </row>
    <row r="4394" spans="1:11" ht="18" x14ac:dyDescent="0.25">
      <c r="A4394" s="1025">
        <v>3806411</v>
      </c>
      <c r="B4394" s="1026" t="s">
        <v>9680</v>
      </c>
      <c r="C4394" s="1025" t="s">
        <v>158</v>
      </c>
      <c r="D4394" s="577">
        <f t="shared" si="68"/>
        <v>694.15</v>
      </c>
      <c r="G4394" s="1027">
        <v>685.92</v>
      </c>
      <c r="J4394" s="570" t="s">
        <v>5368</v>
      </c>
      <c r="K4394" s="645">
        <f>IFERROR(VLOOKUP(J4394,REAJUSTE!A:Y,25,FALSE),"")</f>
        <v>1.012</v>
      </c>
    </row>
    <row r="4395" spans="1:11" ht="18" x14ac:dyDescent="0.25">
      <c r="A4395" s="1025">
        <v>3815644</v>
      </c>
      <c r="B4395" s="1026" t="s">
        <v>9681</v>
      </c>
      <c r="C4395" s="1025" t="s">
        <v>5022</v>
      </c>
      <c r="D4395" s="577">
        <f t="shared" si="68"/>
        <v>102.06</v>
      </c>
      <c r="G4395" s="1027">
        <v>100.85</v>
      </c>
      <c r="J4395" s="570" t="s">
        <v>5368</v>
      </c>
      <c r="K4395" s="645">
        <f>IFERROR(VLOOKUP(J4395,REAJUSTE!A:Y,25,FALSE),"")</f>
        <v>1.012</v>
      </c>
    </row>
    <row r="4396" spans="1:11" ht="18" x14ac:dyDescent="0.25">
      <c r="A4396" s="1025">
        <v>3815643</v>
      </c>
      <c r="B4396" s="1026" t="s">
        <v>9682</v>
      </c>
      <c r="C4396" s="1025" t="s">
        <v>5022</v>
      </c>
      <c r="D4396" s="577">
        <f t="shared" si="68"/>
        <v>98.27</v>
      </c>
      <c r="G4396" s="1027">
        <v>97.11</v>
      </c>
      <c r="J4396" s="570" t="s">
        <v>5368</v>
      </c>
      <c r="K4396" s="645">
        <f>IFERROR(VLOOKUP(J4396,REAJUSTE!A:Y,25,FALSE),"")</f>
        <v>1.012</v>
      </c>
    </row>
    <row r="4397" spans="1:11" ht="18" x14ac:dyDescent="0.25">
      <c r="A4397" s="1025">
        <v>3815706</v>
      </c>
      <c r="B4397" s="1026" t="s">
        <v>9683</v>
      </c>
      <c r="C4397" s="1025" t="s">
        <v>7</v>
      </c>
      <c r="D4397" s="577">
        <f t="shared" si="68"/>
        <v>131.6</v>
      </c>
      <c r="G4397" s="1027">
        <v>130.04</v>
      </c>
      <c r="J4397" s="570" t="s">
        <v>5368</v>
      </c>
      <c r="K4397" s="645">
        <f>IFERROR(VLOOKUP(J4397,REAJUSTE!A:Y,25,FALSE),"")</f>
        <v>1.012</v>
      </c>
    </row>
    <row r="4398" spans="1:11" ht="18" x14ac:dyDescent="0.25">
      <c r="A4398" s="1025">
        <v>3815597</v>
      </c>
      <c r="B4398" s="1026" t="s">
        <v>9684</v>
      </c>
      <c r="C4398" s="1025" t="s">
        <v>7</v>
      </c>
      <c r="D4398" s="577">
        <f t="shared" si="68"/>
        <v>123.42</v>
      </c>
      <c r="G4398" s="1027">
        <v>121.96</v>
      </c>
      <c r="J4398" s="570" t="s">
        <v>5368</v>
      </c>
      <c r="K4398" s="645">
        <f>IFERROR(VLOOKUP(J4398,REAJUSTE!A:Y,25,FALSE),"")</f>
        <v>1.012</v>
      </c>
    </row>
    <row r="4399" spans="1:11" ht="18" x14ac:dyDescent="0.25">
      <c r="A4399" s="1025">
        <v>3815600</v>
      </c>
      <c r="B4399" s="1026" t="s">
        <v>9685</v>
      </c>
      <c r="C4399" s="1025" t="s">
        <v>273</v>
      </c>
      <c r="D4399" s="577">
        <f t="shared" si="68"/>
        <v>69.41</v>
      </c>
      <c r="G4399" s="1027">
        <v>68.59</v>
      </c>
      <c r="J4399" s="570" t="s">
        <v>5368</v>
      </c>
      <c r="K4399" s="645">
        <f>IFERROR(VLOOKUP(J4399,REAJUSTE!A:Y,25,FALSE),"")</f>
        <v>1.012</v>
      </c>
    </row>
    <row r="4400" spans="1:11" ht="18" x14ac:dyDescent="0.25">
      <c r="A4400" s="1025">
        <v>3815601</v>
      </c>
      <c r="B4400" s="1026" t="s">
        <v>9686</v>
      </c>
      <c r="C4400" s="1025" t="s">
        <v>273</v>
      </c>
      <c r="D4400" s="577">
        <f t="shared" si="68"/>
        <v>64.27</v>
      </c>
      <c r="G4400" s="1027">
        <v>63.51</v>
      </c>
      <c r="J4400" s="570" t="s">
        <v>5368</v>
      </c>
      <c r="K4400" s="645">
        <f>IFERROR(VLOOKUP(J4400,REAJUSTE!A:Y,25,FALSE),"")</f>
        <v>1.012</v>
      </c>
    </row>
    <row r="4401" spans="1:11" ht="18" x14ac:dyDescent="0.25">
      <c r="A4401" s="1025">
        <v>3815599</v>
      </c>
      <c r="B4401" s="1026" t="s">
        <v>9687</v>
      </c>
      <c r="C4401" s="1025" t="s">
        <v>273</v>
      </c>
      <c r="D4401" s="577">
        <f t="shared" si="68"/>
        <v>27.77</v>
      </c>
      <c r="G4401" s="1027">
        <v>27.45</v>
      </c>
      <c r="J4401" s="570" t="s">
        <v>5368</v>
      </c>
      <c r="K4401" s="645">
        <f>IFERROR(VLOOKUP(J4401,REAJUSTE!A:Y,25,FALSE),"")</f>
        <v>1.012</v>
      </c>
    </row>
    <row r="4402" spans="1:11" ht="18" x14ac:dyDescent="0.25">
      <c r="A4402" s="1025">
        <v>3806414</v>
      </c>
      <c r="B4402" s="1026" t="s">
        <v>9688</v>
      </c>
      <c r="C4402" s="1025" t="s">
        <v>272</v>
      </c>
      <c r="D4402" s="577">
        <f t="shared" si="68"/>
        <v>608.94000000000005</v>
      </c>
      <c r="G4402" s="1027">
        <v>601.72</v>
      </c>
      <c r="J4402" s="570" t="s">
        <v>5368</v>
      </c>
      <c r="K4402" s="645">
        <f>IFERROR(VLOOKUP(J4402,REAJUSTE!A:Y,25,FALSE),"")</f>
        <v>1.012</v>
      </c>
    </row>
    <row r="4403" spans="1:11" ht="18" x14ac:dyDescent="0.25">
      <c r="A4403" s="1025">
        <v>3806409</v>
      </c>
      <c r="B4403" s="1026" t="s">
        <v>9689</v>
      </c>
      <c r="C4403" s="1025" t="s">
        <v>7</v>
      </c>
      <c r="D4403" s="577">
        <f t="shared" si="68"/>
        <v>62.71</v>
      </c>
      <c r="G4403" s="1027">
        <v>61.97</v>
      </c>
      <c r="J4403" s="570" t="s">
        <v>5368</v>
      </c>
      <c r="K4403" s="645">
        <f>IFERROR(VLOOKUP(J4403,REAJUSTE!A:Y,25,FALSE),"")</f>
        <v>1.012</v>
      </c>
    </row>
    <row r="4404" spans="1:11" ht="18" x14ac:dyDescent="0.25">
      <c r="A4404" s="1025">
        <v>3815602</v>
      </c>
      <c r="B4404" s="1026" t="s">
        <v>9690</v>
      </c>
      <c r="C4404" s="1025" t="s">
        <v>7</v>
      </c>
      <c r="D4404" s="577">
        <f t="shared" si="68"/>
        <v>32.770000000000003</v>
      </c>
      <c r="G4404" s="1027">
        <v>32.39</v>
      </c>
      <c r="J4404" s="570" t="s">
        <v>5368</v>
      </c>
      <c r="K4404" s="645">
        <f>IFERROR(VLOOKUP(J4404,REAJUSTE!A:Y,25,FALSE),"")</f>
        <v>1.012</v>
      </c>
    </row>
    <row r="4405" spans="1:11" x14ac:dyDescent="0.25">
      <c r="A4405" s="1025">
        <v>4011444</v>
      </c>
      <c r="B4405" s="1026" t="s">
        <v>9691</v>
      </c>
      <c r="C4405" s="1025" t="s">
        <v>271</v>
      </c>
      <c r="D4405" s="577">
        <f t="shared" si="68"/>
        <v>193.45</v>
      </c>
      <c r="G4405" s="1027">
        <v>191.16</v>
      </c>
      <c r="J4405" s="570" t="s">
        <v>5368</v>
      </c>
      <c r="K4405" s="645">
        <f>IFERROR(VLOOKUP(J4405,REAJUSTE!A:Y,25,FALSE),"")</f>
        <v>1.012</v>
      </c>
    </row>
    <row r="4406" spans="1:11" x14ac:dyDescent="0.25">
      <c r="A4406" s="1025">
        <v>4011443</v>
      </c>
      <c r="B4406" s="1026" t="s">
        <v>9692</v>
      </c>
      <c r="C4406" s="1025" t="s">
        <v>271</v>
      </c>
      <c r="D4406" s="577">
        <f t="shared" si="68"/>
        <v>125.87</v>
      </c>
      <c r="G4406" s="1027">
        <v>124.38</v>
      </c>
      <c r="J4406" s="570" t="s">
        <v>5368</v>
      </c>
      <c r="K4406" s="645">
        <f>IFERROR(VLOOKUP(J4406,REAJUSTE!A:Y,25,FALSE),"")</f>
        <v>1.012</v>
      </c>
    </row>
    <row r="4407" spans="1:11" x14ac:dyDescent="0.25">
      <c r="A4407" s="1025">
        <v>4011446</v>
      </c>
      <c r="B4407" s="1026" t="s">
        <v>9693</v>
      </c>
      <c r="C4407" s="1025" t="s">
        <v>271</v>
      </c>
      <c r="D4407" s="577">
        <f t="shared" si="68"/>
        <v>185.12</v>
      </c>
      <c r="G4407" s="1027">
        <v>182.93</v>
      </c>
      <c r="J4407" s="570" t="s">
        <v>5368</v>
      </c>
      <c r="K4407" s="645">
        <f>IFERROR(VLOOKUP(J4407,REAJUSTE!A:Y,25,FALSE),"")</f>
        <v>1.012</v>
      </c>
    </row>
    <row r="4408" spans="1:11" x14ac:dyDescent="0.25">
      <c r="A4408" s="1025">
        <v>4011445</v>
      </c>
      <c r="B4408" s="1026" t="s">
        <v>9694</v>
      </c>
      <c r="C4408" s="1025" t="s">
        <v>271</v>
      </c>
      <c r="D4408" s="577">
        <f t="shared" si="68"/>
        <v>116.06</v>
      </c>
      <c r="G4408" s="1027">
        <v>114.69</v>
      </c>
      <c r="J4408" s="570" t="s">
        <v>5368</v>
      </c>
      <c r="K4408" s="645">
        <f>IFERROR(VLOOKUP(J4408,REAJUSTE!A:Y,25,FALSE),"")</f>
        <v>1.012</v>
      </c>
    </row>
    <row r="4409" spans="1:11" ht="18" x14ac:dyDescent="0.25">
      <c r="A4409" s="1025">
        <v>4011448</v>
      </c>
      <c r="B4409" s="1026" t="s">
        <v>9695</v>
      </c>
      <c r="C4409" s="1025" t="s">
        <v>271</v>
      </c>
      <c r="D4409" s="577">
        <f t="shared" si="68"/>
        <v>187.76</v>
      </c>
      <c r="G4409" s="1027">
        <v>185.54</v>
      </c>
      <c r="J4409" s="570" t="s">
        <v>5368</v>
      </c>
      <c r="K4409" s="645">
        <f>IFERROR(VLOOKUP(J4409,REAJUSTE!A:Y,25,FALSE),"")</f>
        <v>1.012</v>
      </c>
    </row>
    <row r="4410" spans="1:11" ht="18" x14ac:dyDescent="0.25">
      <c r="A4410" s="1025">
        <v>4011447</v>
      </c>
      <c r="B4410" s="1026" t="s">
        <v>9696</v>
      </c>
      <c r="C4410" s="1025" t="s">
        <v>271</v>
      </c>
      <c r="D4410" s="577">
        <f t="shared" si="68"/>
        <v>116.76</v>
      </c>
      <c r="G4410" s="1027">
        <v>115.38</v>
      </c>
      <c r="J4410" s="570" t="s">
        <v>5368</v>
      </c>
      <c r="K4410" s="645">
        <f>IFERROR(VLOOKUP(J4410,REAJUSTE!A:Y,25,FALSE),"")</f>
        <v>1.012</v>
      </c>
    </row>
    <row r="4411" spans="1:11" ht="18" x14ac:dyDescent="0.25">
      <c r="A4411" s="1025">
        <v>4011450</v>
      </c>
      <c r="B4411" s="1026" t="s">
        <v>9697</v>
      </c>
      <c r="C4411" s="1025" t="s">
        <v>271</v>
      </c>
      <c r="D4411" s="577">
        <f t="shared" si="68"/>
        <v>192.37</v>
      </c>
      <c r="G4411" s="1027">
        <v>190.09</v>
      </c>
      <c r="J4411" s="570" t="s">
        <v>5368</v>
      </c>
      <c r="K4411" s="645">
        <f>IFERROR(VLOOKUP(J4411,REAJUSTE!A:Y,25,FALSE),"")</f>
        <v>1.012</v>
      </c>
    </row>
    <row r="4412" spans="1:11" ht="18" x14ac:dyDescent="0.25">
      <c r="A4412" s="1025">
        <v>4011449</v>
      </c>
      <c r="B4412" s="1026" t="s">
        <v>9698</v>
      </c>
      <c r="C4412" s="1025" t="s">
        <v>271</v>
      </c>
      <c r="D4412" s="577">
        <f t="shared" si="68"/>
        <v>122.63</v>
      </c>
      <c r="G4412" s="1027">
        <v>121.18</v>
      </c>
      <c r="J4412" s="570" t="s">
        <v>5368</v>
      </c>
      <c r="K4412" s="645">
        <f>IFERROR(VLOOKUP(J4412,REAJUSTE!A:Y,25,FALSE),"")</f>
        <v>1.012</v>
      </c>
    </row>
    <row r="4413" spans="1:11" ht="18" x14ac:dyDescent="0.25">
      <c r="A4413" s="1025">
        <v>4011452</v>
      </c>
      <c r="B4413" s="1026" t="s">
        <v>9699</v>
      </c>
      <c r="C4413" s="1025" t="s">
        <v>271</v>
      </c>
      <c r="D4413" s="577">
        <f t="shared" si="68"/>
        <v>195.34</v>
      </c>
      <c r="G4413" s="1027">
        <v>193.03</v>
      </c>
      <c r="J4413" s="570" t="s">
        <v>5368</v>
      </c>
      <c r="K4413" s="645">
        <f>IFERROR(VLOOKUP(J4413,REAJUSTE!A:Y,25,FALSE),"")</f>
        <v>1.012</v>
      </c>
    </row>
    <row r="4414" spans="1:11" ht="18" x14ac:dyDescent="0.25">
      <c r="A4414" s="1025">
        <v>4011451</v>
      </c>
      <c r="B4414" s="1026" t="s">
        <v>9700</v>
      </c>
      <c r="C4414" s="1025" t="s">
        <v>271</v>
      </c>
      <c r="D4414" s="577">
        <f t="shared" si="68"/>
        <v>126.51</v>
      </c>
      <c r="G4414" s="1027">
        <v>125.01</v>
      </c>
      <c r="J4414" s="570" t="s">
        <v>5368</v>
      </c>
      <c r="K4414" s="645">
        <f>IFERROR(VLOOKUP(J4414,REAJUSTE!A:Y,25,FALSE),"")</f>
        <v>1.012</v>
      </c>
    </row>
    <row r="4415" spans="1:11" ht="18" x14ac:dyDescent="0.25">
      <c r="A4415" s="1025">
        <v>4011219</v>
      </c>
      <c r="B4415" s="1026" t="s">
        <v>9701</v>
      </c>
      <c r="C4415" s="1025" t="s">
        <v>272</v>
      </c>
      <c r="D4415" s="577">
        <f t="shared" si="68"/>
        <v>12.74</v>
      </c>
      <c r="G4415" s="1027">
        <v>12.59</v>
      </c>
      <c r="J4415" s="570" t="s">
        <v>5368</v>
      </c>
      <c r="K4415" s="645">
        <f>IFERROR(VLOOKUP(J4415,REAJUSTE!A:Y,25,FALSE),"")</f>
        <v>1.012</v>
      </c>
    </row>
    <row r="4416" spans="1:11" ht="18" x14ac:dyDescent="0.25">
      <c r="A4416" s="1025">
        <v>4011291</v>
      </c>
      <c r="B4416" s="1026" t="s">
        <v>9702</v>
      </c>
      <c r="C4416" s="1025" t="s">
        <v>272</v>
      </c>
      <c r="D4416" s="577">
        <f t="shared" si="68"/>
        <v>62.55</v>
      </c>
      <c r="G4416" s="1027">
        <v>61.81</v>
      </c>
      <c r="J4416" s="570" t="s">
        <v>5368</v>
      </c>
      <c r="K4416" s="645">
        <f>IFERROR(VLOOKUP(J4416,REAJUSTE!A:Y,25,FALSE),"")</f>
        <v>1.012</v>
      </c>
    </row>
    <row r="4417" spans="1:11" ht="18" x14ac:dyDescent="0.25">
      <c r="A4417" s="1025">
        <v>4011287</v>
      </c>
      <c r="B4417" s="1026" t="s">
        <v>9703</v>
      </c>
      <c r="C4417" s="1025" t="s">
        <v>272</v>
      </c>
      <c r="D4417" s="577">
        <f t="shared" si="68"/>
        <v>51.26</v>
      </c>
      <c r="G4417" s="1027">
        <v>50.66</v>
      </c>
      <c r="J4417" s="570" t="s">
        <v>5368</v>
      </c>
      <c r="K4417" s="645">
        <f>IFERROR(VLOOKUP(J4417,REAJUSTE!A:Y,25,FALSE),"")</f>
        <v>1.012</v>
      </c>
    </row>
    <row r="4418" spans="1:11" ht="18" x14ac:dyDescent="0.25">
      <c r="A4418" s="1025">
        <v>4011305</v>
      </c>
      <c r="B4418" s="1026" t="s">
        <v>9704</v>
      </c>
      <c r="C4418" s="1025" t="s">
        <v>272</v>
      </c>
      <c r="D4418" s="577">
        <f t="shared" si="68"/>
        <v>77.709999999999994</v>
      </c>
      <c r="G4418" s="1027">
        <v>76.790000000000006</v>
      </c>
      <c r="J4418" s="570" t="s">
        <v>5368</v>
      </c>
      <c r="K4418" s="645">
        <f>IFERROR(VLOOKUP(J4418,REAJUSTE!A:Y,25,FALSE),"")</f>
        <v>1.012</v>
      </c>
    </row>
    <row r="4419" spans="1:11" ht="18" x14ac:dyDescent="0.25">
      <c r="A4419" s="1025">
        <v>4011313</v>
      </c>
      <c r="B4419" s="1026" t="s">
        <v>9705</v>
      </c>
      <c r="C4419" s="1025" t="s">
        <v>272</v>
      </c>
      <c r="D4419" s="577">
        <f t="shared" si="68"/>
        <v>109.39</v>
      </c>
      <c r="G4419" s="1027">
        <v>108.1</v>
      </c>
      <c r="J4419" s="570" t="s">
        <v>5368</v>
      </c>
      <c r="K4419" s="645">
        <f>IFERROR(VLOOKUP(J4419,REAJUSTE!A:Y,25,FALSE),"")</f>
        <v>1.012</v>
      </c>
    </row>
    <row r="4420" spans="1:11" ht="18" x14ac:dyDescent="0.25">
      <c r="A4420" s="1025">
        <v>4011297</v>
      </c>
      <c r="B4420" s="1026" t="s">
        <v>9706</v>
      </c>
      <c r="C4420" s="1025" t="s">
        <v>272</v>
      </c>
      <c r="D4420" s="577">
        <f t="shared" si="68"/>
        <v>100.55</v>
      </c>
      <c r="G4420" s="1027">
        <v>99.36</v>
      </c>
      <c r="J4420" s="570" t="s">
        <v>5368</v>
      </c>
      <c r="K4420" s="645">
        <f>IFERROR(VLOOKUP(J4420,REAJUSTE!A:Y,25,FALSE),"")</f>
        <v>1.012</v>
      </c>
    </row>
    <row r="4421" spans="1:11" ht="18" x14ac:dyDescent="0.25">
      <c r="A4421" s="1025">
        <v>4011221</v>
      </c>
      <c r="B4421" s="1026" t="s">
        <v>9707</v>
      </c>
      <c r="C4421" s="1025" t="s">
        <v>272</v>
      </c>
      <c r="D4421" s="577">
        <f t="shared" si="68"/>
        <v>13.58</v>
      </c>
      <c r="G4421" s="1027">
        <v>13.42</v>
      </c>
      <c r="J4421" s="570" t="s">
        <v>5368</v>
      </c>
      <c r="K4421" s="645">
        <f>IFERROR(VLOOKUP(J4421,REAJUSTE!A:Y,25,FALSE),"")</f>
        <v>1.012</v>
      </c>
    </row>
    <row r="4422" spans="1:11" ht="27" x14ac:dyDescent="0.25">
      <c r="A4422" s="1025">
        <v>4011226</v>
      </c>
      <c r="B4422" s="1026" t="s">
        <v>9708</v>
      </c>
      <c r="C4422" s="1025" t="s">
        <v>272</v>
      </c>
      <c r="D4422" s="577">
        <f t="shared" si="68"/>
        <v>32.549999999999997</v>
      </c>
      <c r="G4422" s="1027">
        <v>32.17</v>
      </c>
      <c r="J4422" s="570" t="s">
        <v>5368</v>
      </c>
      <c r="K4422" s="645">
        <f>IFERROR(VLOOKUP(J4422,REAJUSTE!A:Y,25,FALSE),"")</f>
        <v>1.012</v>
      </c>
    </row>
    <row r="4423" spans="1:11" ht="27" x14ac:dyDescent="0.25">
      <c r="A4423" s="1025">
        <v>4011240</v>
      </c>
      <c r="B4423" s="1026" t="s">
        <v>9709</v>
      </c>
      <c r="C4423" s="1025" t="s">
        <v>272</v>
      </c>
      <c r="D4423" s="577">
        <f t="shared" si="68"/>
        <v>124.85</v>
      </c>
      <c r="G4423" s="1027">
        <v>123.37</v>
      </c>
      <c r="J4423" s="570" t="s">
        <v>5368</v>
      </c>
      <c r="K4423" s="645">
        <f>IFERROR(VLOOKUP(J4423,REAJUSTE!A:Y,25,FALSE),"")</f>
        <v>1.012</v>
      </c>
    </row>
    <row r="4424" spans="1:11" ht="27" x14ac:dyDescent="0.25">
      <c r="A4424" s="1025">
        <v>4011239</v>
      </c>
      <c r="B4424" s="1026" t="s">
        <v>9710</v>
      </c>
      <c r="C4424" s="1025" t="s">
        <v>272</v>
      </c>
      <c r="D4424" s="577">
        <f t="shared" si="68"/>
        <v>86.64</v>
      </c>
      <c r="G4424" s="1027">
        <v>85.62</v>
      </c>
      <c r="J4424" s="570" t="s">
        <v>5368</v>
      </c>
      <c r="K4424" s="645">
        <f>IFERROR(VLOOKUP(J4424,REAJUSTE!A:Y,25,FALSE),"")</f>
        <v>1.012</v>
      </c>
    </row>
    <row r="4425" spans="1:11" ht="27" x14ac:dyDescent="0.25">
      <c r="A4425" s="1025">
        <v>4011268</v>
      </c>
      <c r="B4425" s="1026" t="s">
        <v>9711</v>
      </c>
      <c r="C4425" s="1025" t="s">
        <v>272</v>
      </c>
      <c r="D4425" s="577">
        <f t="shared" si="68"/>
        <v>89.81</v>
      </c>
      <c r="G4425" s="1027">
        <v>88.75</v>
      </c>
      <c r="J4425" s="570" t="s">
        <v>5368</v>
      </c>
      <c r="K4425" s="645">
        <f>IFERROR(VLOOKUP(J4425,REAJUSTE!A:Y,25,FALSE),"")</f>
        <v>1.012</v>
      </c>
    </row>
    <row r="4426" spans="1:11" ht="27" x14ac:dyDescent="0.25">
      <c r="A4426" s="1025">
        <v>4011267</v>
      </c>
      <c r="B4426" s="1026" t="s">
        <v>9712</v>
      </c>
      <c r="C4426" s="1025" t="s">
        <v>272</v>
      </c>
      <c r="D4426" s="577">
        <f t="shared" ref="D4426:D4489" si="69">TRUNC(G4426*K4426,2)</f>
        <v>50.42</v>
      </c>
      <c r="G4426" s="1027">
        <v>49.83</v>
      </c>
      <c r="J4426" s="570" t="s">
        <v>5368</v>
      </c>
      <c r="K4426" s="645">
        <f>IFERROR(VLOOKUP(J4426,REAJUSTE!A:Y,25,FALSE),"")</f>
        <v>1.012</v>
      </c>
    </row>
    <row r="4427" spans="1:11" ht="27" x14ac:dyDescent="0.25">
      <c r="A4427" s="1025">
        <v>4011256</v>
      </c>
      <c r="B4427" s="1026" t="s">
        <v>9713</v>
      </c>
      <c r="C4427" s="1025" t="s">
        <v>272</v>
      </c>
      <c r="D4427" s="577">
        <f t="shared" si="69"/>
        <v>75.86</v>
      </c>
      <c r="G4427" s="1027">
        <v>74.97</v>
      </c>
      <c r="J4427" s="570" t="s">
        <v>5368</v>
      </c>
      <c r="K4427" s="645">
        <f>IFERROR(VLOOKUP(J4427,REAJUSTE!A:Y,25,FALSE),"")</f>
        <v>1.012</v>
      </c>
    </row>
    <row r="4428" spans="1:11" ht="27" x14ac:dyDescent="0.25">
      <c r="A4428" s="1025">
        <v>4011255</v>
      </c>
      <c r="B4428" s="1026" t="s">
        <v>9714</v>
      </c>
      <c r="C4428" s="1025" t="s">
        <v>272</v>
      </c>
      <c r="D4428" s="577">
        <f t="shared" si="69"/>
        <v>36.479999999999997</v>
      </c>
      <c r="G4428" s="1027">
        <v>36.049999999999997</v>
      </c>
      <c r="J4428" s="570" t="s">
        <v>5368</v>
      </c>
      <c r="K4428" s="645">
        <f>IFERROR(VLOOKUP(J4428,REAJUSTE!A:Y,25,FALSE),"")</f>
        <v>1.012</v>
      </c>
    </row>
    <row r="4429" spans="1:11" x14ac:dyDescent="0.25">
      <c r="A4429" s="1025">
        <v>4011276</v>
      </c>
      <c r="B4429" s="1026" t="s">
        <v>9715</v>
      </c>
      <c r="C4429" s="1025" t="s">
        <v>272</v>
      </c>
      <c r="D4429" s="577">
        <f t="shared" si="69"/>
        <v>242.35</v>
      </c>
      <c r="G4429" s="1027">
        <v>239.48</v>
      </c>
      <c r="J4429" s="570" t="s">
        <v>5368</v>
      </c>
      <c r="K4429" s="645">
        <f>IFERROR(VLOOKUP(J4429,REAJUSTE!A:Y,25,FALSE),"")</f>
        <v>1.012</v>
      </c>
    </row>
    <row r="4430" spans="1:11" x14ac:dyDescent="0.25">
      <c r="A4430" s="1025">
        <v>4011275</v>
      </c>
      <c r="B4430" s="1026" t="s">
        <v>9716</v>
      </c>
      <c r="C4430" s="1025" t="s">
        <v>272</v>
      </c>
      <c r="D4430" s="577">
        <f t="shared" si="69"/>
        <v>112.74</v>
      </c>
      <c r="G4430" s="1027">
        <v>111.41</v>
      </c>
      <c r="J4430" s="570" t="s">
        <v>5368</v>
      </c>
      <c r="K4430" s="645">
        <f>IFERROR(VLOOKUP(J4430,REAJUSTE!A:Y,25,FALSE),"")</f>
        <v>1.012</v>
      </c>
    </row>
    <row r="4431" spans="1:11" ht="18" x14ac:dyDescent="0.25">
      <c r="A4431" s="1025">
        <v>4011549</v>
      </c>
      <c r="B4431" s="1026" t="s">
        <v>9717</v>
      </c>
      <c r="C4431" s="1025" t="s">
        <v>272</v>
      </c>
      <c r="D4431" s="577">
        <f t="shared" si="69"/>
        <v>245.34</v>
      </c>
      <c r="G4431" s="1027">
        <v>242.44</v>
      </c>
      <c r="J4431" s="570" t="s">
        <v>5368</v>
      </c>
      <c r="K4431" s="645">
        <f>IFERROR(VLOOKUP(J4431,REAJUSTE!A:Y,25,FALSE),"")</f>
        <v>1.012</v>
      </c>
    </row>
    <row r="4432" spans="1:11" ht="18" x14ac:dyDescent="0.25">
      <c r="A4432" s="1025">
        <v>4011548</v>
      </c>
      <c r="B4432" s="1026" t="s">
        <v>9718</v>
      </c>
      <c r="C4432" s="1025" t="s">
        <v>272</v>
      </c>
      <c r="D4432" s="577">
        <f t="shared" si="69"/>
        <v>115.74</v>
      </c>
      <c r="G4432" s="1027">
        <v>114.37</v>
      </c>
      <c r="J4432" s="570" t="s">
        <v>5368</v>
      </c>
      <c r="K4432" s="645">
        <f>IFERROR(VLOOKUP(J4432,REAJUSTE!A:Y,25,FALSE),"")</f>
        <v>1.012</v>
      </c>
    </row>
    <row r="4433" spans="1:11" ht="18" x14ac:dyDescent="0.25">
      <c r="A4433" s="1025">
        <v>4011278</v>
      </c>
      <c r="B4433" s="1026" t="s">
        <v>9719</v>
      </c>
      <c r="C4433" s="1025" t="s">
        <v>272</v>
      </c>
      <c r="D4433" s="577">
        <f t="shared" si="69"/>
        <v>291.3</v>
      </c>
      <c r="G4433" s="1027">
        <v>287.85000000000002</v>
      </c>
      <c r="J4433" s="570" t="s">
        <v>5368</v>
      </c>
      <c r="K4433" s="645">
        <f>IFERROR(VLOOKUP(J4433,REAJUSTE!A:Y,25,FALSE),"")</f>
        <v>1.012</v>
      </c>
    </row>
    <row r="4434" spans="1:11" ht="18" x14ac:dyDescent="0.25">
      <c r="A4434" s="1025">
        <v>4011277</v>
      </c>
      <c r="B4434" s="1026" t="s">
        <v>9720</v>
      </c>
      <c r="C4434" s="1025" t="s">
        <v>272</v>
      </c>
      <c r="D4434" s="577">
        <f t="shared" si="69"/>
        <v>159.44999999999999</v>
      </c>
      <c r="G4434" s="1027">
        <v>157.56</v>
      </c>
      <c r="J4434" s="570" t="s">
        <v>5368</v>
      </c>
      <c r="K4434" s="645">
        <f>IFERROR(VLOOKUP(J4434,REAJUSTE!A:Y,25,FALSE),"")</f>
        <v>1.012</v>
      </c>
    </row>
    <row r="4435" spans="1:11" ht="18" x14ac:dyDescent="0.25">
      <c r="A4435" s="1025">
        <v>4011561</v>
      </c>
      <c r="B4435" s="1026" t="s">
        <v>9721</v>
      </c>
      <c r="C4435" s="1025" t="s">
        <v>272</v>
      </c>
      <c r="D4435" s="577">
        <f t="shared" si="69"/>
        <v>294.29000000000002</v>
      </c>
      <c r="G4435" s="1027">
        <v>290.81</v>
      </c>
      <c r="J4435" s="570" t="s">
        <v>5368</v>
      </c>
      <c r="K4435" s="645">
        <f>IFERROR(VLOOKUP(J4435,REAJUSTE!A:Y,25,FALSE),"")</f>
        <v>1.012</v>
      </c>
    </row>
    <row r="4436" spans="1:11" ht="18" x14ac:dyDescent="0.25">
      <c r="A4436" s="1025">
        <v>4011560</v>
      </c>
      <c r="B4436" s="1026" t="s">
        <v>9722</v>
      </c>
      <c r="C4436" s="1025" t="s">
        <v>272</v>
      </c>
      <c r="D4436" s="577">
        <f t="shared" si="69"/>
        <v>162.44</v>
      </c>
      <c r="G4436" s="1027">
        <v>160.52000000000001</v>
      </c>
      <c r="J4436" s="570" t="s">
        <v>5368</v>
      </c>
      <c r="K4436" s="645">
        <f>IFERROR(VLOOKUP(J4436,REAJUSTE!A:Y,25,FALSE),"")</f>
        <v>1.012</v>
      </c>
    </row>
    <row r="4437" spans="1:11" ht="18" x14ac:dyDescent="0.25">
      <c r="A4437" s="1025">
        <v>4011282</v>
      </c>
      <c r="B4437" s="1026" t="s">
        <v>9723</v>
      </c>
      <c r="C4437" s="1025" t="s">
        <v>272</v>
      </c>
      <c r="D4437" s="577">
        <f t="shared" si="69"/>
        <v>202.66</v>
      </c>
      <c r="G4437" s="1027">
        <v>200.26</v>
      </c>
      <c r="J4437" s="570" t="s">
        <v>5368</v>
      </c>
      <c r="K4437" s="645">
        <f>IFERROR(VLOOKUP(J4437,REAJUSTE!A:Y,25,FALSE),"")</f>
        <v>1.012</v>
      </c>
    </row>
    <row r="4438" spans="1:11" ht="18" x14ac:dyDescent="0.25">
      <c r="A4438" s="1025">
        <v>4011281</v>
      </c>
      <c r="B4438" s="1026" t="s">
        <v>9724</v>
      </c>
      <c r="C4438" s="1025" t="s">
        <v>272</v>
      </c>
      <c r="D4438" s="577">
        <f t="shared" si="69"/>
        <v>97.58</v>
      </c>
      <c r="G4438" s="1027">
        <v>96.43</v>
      </c>
      <c r="J4438" s="570" t="s">
        <v>5368</v>
      </c>
      <c r="K4438" s="645">
        <f>IFERROR(VLOOKUP(J4438,REAJUSTE!A:Y,25,FALSE),"")</f>
        <v>1.012</v>
      </c>
    </row>
    <row r="4439" spans="1:11" x14ac:dyDescent="0.25">
      <c r="A4439" s="1025">
        <v>4011279</v>
      </c>
      <c r="B4439" s="1026" t="s">
        <v>9725</v>
      </c>
      <c r="C4439" s="1025" t="s">
        <v>272</v>
      </c>
      <c r="D4439" s="577">
        <f t="shared" si="69"/>
        <v>196.76</v>
      </c>
      <c r="G4439" s="1027">
        <v>194.43</v>
      </c>
      <c r="J4439" s="570" t="s">
        <v>5368</v>
      </c>
      <c r="K4439" s="645">
        <f>IFERROR(VLOOKUP(J4439,REAJUSTE!A:Y,25,FALSE),"")</f>
        <v>1.012</v>
      </c>
    </row>
    <row r="4440" spans="1:11" x14ac:dyDescent="0.25">
      <c r="A4440" s="1025">
        <v>4011280</v>
      </c>
      <c r="B4440" s="1026" t="s">
        <v>9726</v>
      </c>
      <c r="C4440" s="1025" t="s">
        <v>272</v>
      </c>
      <c r="D4440" s="577">
        <f t="shared" si="69"/>
        <v>91.67</v>
      </c>
      <c r="G4440" s="1027">
        <v>90.59</v>
      </c>
      <c r="J4440" s="570" t="s">
        <v>5368</v>
      </c>
      <c r="K4440" s="645">
        <f>IFERROR(VLOOKUP(J4440,REAJUSTE!A:Y,25,FALSE),"")</f>
        <v>1.012</v>
      </c>
    </row>
    <row r="4441" spans="1:11" ht="27" x14ac:dyDescent="0.25">
      <c r="A4441" s="1025">
        <v>4011327</v>
      </c>
      <c r="B4441" s="1026" t="s">
        <v>9727</v>
      </c>
      <c r="C4441" s="1025" t="s">
        <v>272</v>
      </c>
      <c r="D4441" s="577">
        <f t="shared" si="69"/>
        <v>39.17</v>
      </c>
      <c r="G4441" s="1027">
        <v>38.71</v>
      </c>
      <c r="J4441" s="570" t="s">
        <v>5368</v>
      </c>
      <c r="K4441" s="645">
        <f>IFERROR(VLOOKUP(J4441,REAJUSTE!A:Y,25,FALSE),"")</f>
        <v>1.012</v>
      </c>
    </row>
    <row r="4442" spans="1:11" ht="27" x14ac:dyDescent="0.25">
      <c r="A4442" s="1025">
        <v>4011325</v>
      </c>
      <c r="B4442" s="1026" t="s">
        <v>9728</v>
      </c>
      <c r="C4442" s="1025" t="s">
        <v>272</v>
      </c>
      <c r="D4442" s="577">
        <f t="shared" si="69"/>
        <v>23.36</v>
      </c>
      <c r="G4442" s="1027">
        <v>23.09</v>
      </c>
      <c r="J4442" s="570" t="s">
        <v>5368</v>
      </c>
      <c r="K4442" s="645">
        <f>IFERROR(VLOOKUP(J4442,REAJUSTE!A:Y,25,FALSE),"")</f>
        <v>1.012</v>
      </c>
    </row>
    <row r="4443" spans="1:11" x14ac:dyDescent="0.25">
      <c r="A4443" s="1025">
        <v>4011454</v>
      </c>
      <c r="B4443" s="1026" t="s">
        <v>9729</v>
      </c>
      <c r="C4443" s="1025" t="s">
        <v>271</v>
      </c>
      <c r="D4443" s="577">
        <f t="shared" si="69"/>
        <v>202.52</v>
      </c>
      <c r="G4443" s="1027">
        <v>200.12</v>
      </c>
      <c r="J4443" s="570" t="s">
        <v>5368</v>
      </c>
      <c r="K4443" s="645">
        <f>IFERROR(VLOOKUP(J4443,REAJUSTE!A:Y,25,FALSE),"")</f>
        <v>1.012</v>
      </c>
    </row>
    <row r="4444" spans="1:11" ht="18" x14ac:dyDescent="0.25">
      <c r="A4444" s="1025">
        <v>4011453</v>
      </c>
      <c r="B4444" s="1026" t="s">
        <v>9730</v>
      </c>
      <c r="C4444" s="1025" t="s">
        <v>271</v>
      </c>
      <c r="D4444" s="577">
        <f t="shared" si="69"/>
        <v>137.91</v>
      </c>
      <c r="G4444" s="1027">
        <v>136.28</v>
      </c>
      <c r="J4444" s="570" t="s">
        <v>5368</v>
      </c>
      <c r="K4444" s="645">
        <f>IFERROR(VLOOKUP(J4444,REAJUSTE!A:Y,25,FALSE),"")</f>
        <v>1.012</v>
      </c>
    </row>
    <row r="4445" spans="1:11" x14ac:dyDescent="0.25">
      <c r="A4445" s="1025">
        <v>4011455</v>
      </c>
      <c r="B4445" s="1026" t="s">
        <v>9731</v>
      </c>
      <c r="C4445" s="1025" t="s">
        <v>271</v>
      </c>
      <c r="D4445" s="577">
        <f t="shared" si="69"/>
        <v>21.17</v>
      </c>
      <c r="G4445" s="1027">
        <v>20.92</v>
      </c>
      <c r="J4445" s="570" t="s">
        <v>5368</v>
      </c>
      <c r="K4445" s="645">
        <f>IFERROR(VLOOKUP(J4445,REAJUSTE!A:Y,25,FALSE),"")</f>
        <v>1.012</v>
      </c>
    </row>
    <row r="4446" spans="1:11" x14ac:dyDescent="0.25">
      <c r="A4446" s="1025">
        <v>4011459</v>
      </c>
      <c r="B4446" s="1026" t="s">
        <v>9732</v>
      </c>
      <c r="C4446" s="1025" t="s">
        <v>271</v>
      </c>
      <c r="D4446" s="577">
        <f t="shared" si="69"/>
        <v>205.64</v>
      </c>
      <c r="G4446" s="1027">
        <v>203.21</v>
      </c>
      <c r="J4446" s="570" t="s">
        <v>5368</v>
      </c>
      <c r="K4446" s="645">
        <f>IFERROR(VLOOKUP(J4446,REAJUSTE!A:Y,25,FALSE),"")</f>
        <v>1.012</v>
      </c>
    </row>
    <row r="4447" spans="1:11" ht="18" x14ac:dyDescent="0.25">
      <c r="A4447" s="1025">
        <v>4011458</v>
      </c>
      <c r="B4447" s="1026" t="s">
        <v>9733</v>
      </c>
      <c r="C4447" s="1025" t="s">
        <v>271</v>
      </c>
      <c r="D4447" s="577">
        <f t="shared" si="69"/>
        <v>139.85</v>
      </c>
      <c r="G4447" s="1027">
        <v>138.19999999999999</v>
      </c>
      <c r="J4447" s="570" t="s">
        <v>5368</v>
      </c>
      <c r="K4447" s="645">
        <f>IFERROR(VLOOKUP(J4447,REAJUSTE!A:Y,25,FALSE),"")</f>
        <v>1.012</v>
      </c>
    </row>
    <row r="4448" spans="1:11" x14ac:dyDescent="0.25">
      <c r="A4448" s="1025">
        <v>4011463</v>
      </c>
      <c r="B4448" s="1026" t="s">
        <v>9734</v>
      </c>
      <c r="C4448" s="1025" t="s">
        <v>271</v>
      </c>
      <c r="D4448" s="577">
        <f t="shared" si="69"/>
        <v>204.76</v>
      </c>
      <c r="G4448" s="1027">
        <v>202.34</v>
      </c>
      <c r="J4448" s="570" t="s">
        <v>5368</v>
      </c>
      <c r="K4448" s="645">
        <f>IFERROR(VLOOKUP(J4448,REAJUSTE!A:Y,25,FALSE),"")</f>
        <v>1.012</v>
      </c>
    </row>
    <row r="4449" spans="1:11" ht="18" x14ac:dyDescent="0.25">
      <c r="A4449" s="1025">
        <v>4011462</v>
      </c>
      <c r="B4449" s="1026" t="s">
        <v>9735</v>
      </c>
      <c r="C4449" s="1025" t="s">
        <v>271</v>
      </c>
      <c r="D4449" s="577">
        <f t="shared" si="69"/>
        <v>137.63</v>
      </c>
      <c r="G4449" s="1027">
        <v>136</v>
      </c>
      <c r="J4449" s="570" t="s">
        <v>5368</v>
      </c>
      <c r="K4449" s="645">
        <f>IFERROR(VLOOKUP(J4449,REAJUSTE!A:Y,25,FALSE),"")</f>
        <v>1.012</v>
      </c>
    </row>
    <row r="4450" spans="1:11" x14ac:dyDescent="0.25">
      <c r="A4450" s="1025">
        <v>4011464</v>
      </c>
      <c r="B4450" s="1026" t="s">
        <v>9736</v>
      </c>
      <c r="C4450" s="1025" t="s">
        <v>271</v>
      </c>
      <c r="D4450" s="577">
        <f t="shared" si="69"/>
        <v>21.17</v>
      </c>
      <c r="G4450" s="1027">
        <v>20.92</v>
      </c>
      <c r="J4450" s="570" t="s">
        <v>5368</v>
      </c>
      <c r="K4450" s="645">
        <f>IFERROR(VLOOKUP(J4450,REAJUSTE!A:Y,25,FALSE),"")</f>
        <v>1.012</v>
      </c>
    </row>
    <row r="4451" spans="1:11" ht="18" x14ac:dyDescent="0.25">
      <c r="A4451" s="1025">
        <v>4011457</v>
      </c>
      <c r="B4451" s="1026" t="s">
        <v>9737</v>
      </c>
      <c r="C4451" s="1025" t="s">
        <v>271</v>
      </c>
      <c r="D4451" s="577">
        <f t="shared" si="69"/>
        <v>205.95</v>
      </c>
      <c r="G4451" s="1027">
        <v>203.51</v>
      </c>
      <c r="J4451" s="570" t="s">
        <v>5368</v>
      </c>
      <c r="K4451" s="645">
        <f>IFERROR(VLOOKUP(J4451,REAJUSTE!A:Y,25,FALSE),"")</f>
        <v>1.012</v>
      </c>
    </row>
    <row r="4452" spans="1:11" ht="18" x14ac:dyDescent="0.25">
      <c r="A4452" s="1025">
        <v>4011456</v>
      </c>
      <c r="B4452" s="1026" t="s">
        <v>9738</v>
      </c>
      <c r="C4452" s="1025" t="s">
        <v>271</v>
      </c>
      <c r="D4452" s="577">
        <f t="shared" si="69"/>
        <v>138.12</v>
      </c>
      <c r="G4452" s="1027">
        <v>136.49</v>
      </c>
      <c r="J4452" s="570" t="s">
        <v>5368</v>
      </c>
      <c r="K4452" s="645">
        <f>IFERROR(VLOOKUP(J4452,REAJUSTE!A:Y,25,FALSE),"")</f>
        <v>1.012</v>
      </c>
    </row>
    <row r="4453" spans="1:11" ht="18" x14ac:dyDescent="0.25">
      <c r="A4453" s="1025">
        <v>4011461</v>
      </c>
      <c r="B4453" s="1026" t="s">
        <v>9739</v>
      </c>
      <c r="C4453" s="1025" t="s">
        <v>271</v>
      </c>
      <c r="D4453" s="577">
        <f t="shared" si="69"/>
        <v>206.19</v>
      </c>
      <c r="G4453" s="1027">
        <v>203.75</v>
      </c>
      <c r="J4453" s="570" t="s">
        <v>5368</v>
      </c>
      <c r="K4453" s="645">
        <f>IFERROR(VLOOKUP(J4453,REAJUSTE!A:Y,25,FALSE),"")</f>
        <v>1.012</v>
      </c>
    </row>
    <row r="4454" spans="1:11" ht="18" x14ac:dyDescent="0.25">
      <c r="A4454" s="1025">
        <v>4011460</v>
      </c>
      <c r="B4454" s="1026" t="s">
        <v>9740</v>
      </c>
      <c r="C4454" s="1025" t="s">
        <v>271</v>
      </c>
      <c r="D4454" s="577">
        <f t="shared" si="69"/>
        <v>140.1</v>
      </c>
      <c r="G4454" s="1027">
        <v>138.44</v>
      </c>
      <c r="J4454" s="570" t="s">
        <v>5368</v>
      </c>
      <c r="K4454" s="645">
        <f>IFERROR(VLOOKUP(J4454,REAJUSTE!A:Y,25,FALSE),"")</f>
        <v>1.012</v>
      </c>
    </row>
    <row r="4455" spans="1:11" ht="18" x14ac:dyDescent="0.25">
      <c r="A4455" s="1025">
        <v>4011466</v>
      </c>
      <c r="B4455" s="1026" t="s">
        <v>9741</v>
      </c>
      <c r="C4455" s="1025" t="s">
        <v>271</v>
      </c>
      <c r="D4455" s="577">
        <f t="shared" si="69"/>
        <v>207.71</v>
      </c>
      <c r="G4455" s="1027">
        <v>205.25</v>
      </c>
      <c r="J4455" s="570" t="s">
        <v>5368</v>
      </c>
      <c r="K4455" s="645">
        <f>IFERROR(VLOOKUP(J4455,REAJUSTE!A:Y,25,FALSE),"")</f>
        <v>1.012</v>
      </c>
    </row>
    <row r="4456" spans="1:11" ht="18" x14ac:dyDescent="0.25">
      <c r="A4456" s="1025">
        <v>4011465</v>
      </c>
      <c r="B4456" s="1026" t="s">
        <v>9742</v>
      </c>
      <c r="C4456" s="1025" t="s">
        <v>271</v>
      </c>
      <c r="D4456" s="577">
        <f t="shared" si="69"/>
        <v>141.18</v>
      </c>
      <c r="G4456" s="1027">
        <v>139.51</v>
      </c>
      <c r="J4456" s="570" t="s">
        <v>5368</v>
      </c>
      <c r="K4456" s="645">
        <f>IFERROR(VLOOKUP(J4456,REAJUSTE!A:Y,25,FALSE),"")</f>
        <v>1.012</v>
      </c>
    </row>
    <row r="4457" spans="1:11" x14ac:dyDescent="0.25">
      <c r="A4457" s="1025">
        <v>4011469</v>
      </c>
      <c r="B4457" s="1026" t="s">
        <v>9743</v>
      </c>
      <c r="C4457" s="1025" t="s">
        <v>271</v>
      </c>
      <c r="D4457" s="577">
        <f t="shared" si="69"/>
        <v>242.29</v>
      </c>
      <c r="G4457" s="1027">
        <v>239.42</v>
      </c>
      <c r="J4457" s="570" t="s">
        <v>5368</v>
      </c>
      <c r="K4457" s="645">
        <f>IFERROR(VLOOKUP(J4457,REAJUSTE!A:Y,25,FALSE),"")</f>
        <v>1.012</v>
      </c>
    </row>
    <row r="4458" spans="1:11" x14ac:dyDescent="0.25">
      <c r="A4458" s="1025">
        <v>4011473</v>
      </c>
      <c r="B4458" s="1026" t="s">
        <v>9744</v>
      </c>
      <c r="C4458" s="1025" t="s">
        <v>271</v>
      </c>
      <c r="D4458" s="577">
        <f t="shared" si="69"/>
        <v>190.8</v>
      </c>
      <c r="G4458" s="1027">
        <v>188.54</v>
      </c>
      <c r="J4458" s="570" t="s">
        <v>5368</v>
      </c>
      <c r="K4458" s="645">
        <f>IFERROR(VLOOKUP(J4458,REAJUSTE!A:Y,25,FALSE),"")</f>
        <v>1.012</v>
      </c>
    </row>
    <row r="4459" spans="1:11" x14ac:dyDescent="0.25">
      <c r="A4459" s="1025">
        <v>4011470</v>
      </c>
      <c r="B4459" s="1026" t="s">
        <v>9745</v>
      </c>
      <c r="C4459" s="1025" t="s">
        <v>271</v>
      </c>
      <c r="D4459" s="577">
        <f t="shared" si="69"/>
        <v>244.8</v>
      </c>
      <c r="G4459" s="1027">
        <v>241.9</v>
      </c>
      <c r="J4459" s="570" t="s">
        <v>5368</v>
      </c>
      <c r="K4459" s="645">
        <f>IFERROR(VLOOKUP(J4459,REAJUSTE!A:Y,25,FALSE),"")</f>
        <v>1.012</v>
      </c>
    </row>
    <row r="4460" spans="1:11" x14ac:dyDescent="0.25">
      <c r="A4460" s="1025">
        <v>4011474</v>
      </c>
      <c r="B4460" s="1026" t="s">
        <v>9746</v>
      </c>
      <c r="C4460" s="1025" t="s">
        <v>271</v>
      </c>
      <c r="D4460" s="577">
        <f t="shared" si="69"/>
        <v>194.24</v>
      </c>
      <c r="G4460" s="1027">
        <v>191.94</v>
      </c>
      <c r="J4460" s="570" t="s">
        <v>5368</v>
      </c>
      <c r="K4460" s="645">
        <f>IFERROR(VLOOKUP(J4460,REAJUSTE!A:Y,25,FALSE),"")</f>
        <v>1.012</v>
      </c>
    </row>
    <row r="4461" spans="1:11" x14ac:dyDescent="0.25">
      <c r="A4461" s="1025">
        <v>4011471</v>
      </c>
      <c r="B4461" s="1026" t="s">
        <v>9747</v>
      </c>
      <c r="C4461" s="1025" t="s">
        <v>271</v>
      </c>
      <c r="D4461" s="577">
        <f t="shared" si="69"/>
        <v>242.88</v>
      </c>
      <c r="G4461" s="1027">
        <v>240</v>
      </c>
      <c r="J4461" s="570" t="s">
        <v>5368</v>
      </c>
      <c r="K4461" s="645">
        <f>IFERROR(VLOOKUP(J4461,REAJUSTE!A:Y,25,FALSE),"")</f>
        <v>1.012</v>
      </c>
    </row>
    <row r="4462" spans="1:11" x14ac:dyDescent="0.25">
      <c r="A4462" s="1025">
        <v>4011475</v>
      </c>
      <c r="B4462" s="1026" t="s">
        <v>9748</v>
      </c>
      <c r="C4462" s="1025" t="s">
        <v>271</v>
      </c>
      <c r="D4462" s="577">
        <f t="shared" si="69"/>
        <v>195.95</v>
      </c>
      <c r="G4462" s="1027">
        <v>193.63</v>
      </c>
      <c r="J4462" s="570" t="s">
        <v>5368</v>
      </c>
      <c r="K4462" s="645">
        <f>IFERROR(VLOOKUP(J4462,REAJUSTE!A:Y,25,FALSE),"")</f>
        <v>1.012</v>
      </c>
    </row>
    <row r="4463" spans="1:11" ht="18" x14ac:dyDescent="0.25">
      <c r="A4463" s="1025">
        <v>4011472</v>
      </c>
      <c r="B4463" s="1026" t="s">
        <v>9749</v>
      </c>
      <c r="C4463" s="1025" t="s">
        <v>271</v>
      </c>
      <c r="D4463" s="577">
        <f t="shared" si="69"/>
        <v>246.33</v>
      </c>
      <c r="G4463" s="1027">
        <v>243.41</v>
      </c>
      <c r="J4463" s="570" t="s">
        <v>5368</v>
      </c>
      <c r="K4463" s="645">
        <f>IFERROR(VLOOKUP(J4463,REAJUSTE!A:Y,25,FALSE),"")</f>
        <v>1.012</v>
      </c>
    </row>
    <row r="4464" spans="1:11" ht="18" x14ac:dyDescent="0.25">
      <c r="A4464" s="1025">
        <v>4011476</v>
      </c>
      <c r="B4464" s="1026" t="s">
        <v>9750</v>
      </c>
      <c r="C4464" s="1025" t="s">
        <v>271</v>
      </c>
      <c r="D4464" s="577">
        <f t="shared" si="69"/>
        <v>190.67</v>
      </c>
      <c r="G4464" s="1027">
        <v>188.41</v>
      </c>
      <c r="J4464" s="570" t="s">
        <v>5368</v>
      </c>
      <c r="K4464" s="645">
        <f>IFERROR(VLOOKUP(J4464,REAJUSTE!A:Y,25,FALSE),"")</f>
        <v>1.012</v>
      </c>
    </row>
    <row r="4465" spans="1:11" ht="18" x14ac:dyDescent="0.25">
      <c r="A4465" s="1025">
        <v>4011478</v>
      </c>
      <c r="B4465" s="1026" t="s">
        <v>9751</v>
      </c>
      <c r="C4465" s="1025" t="s">
        <v>271</v>
      </c>
      <c r="D4465" s="577">
        <f t="shared" si="69"/>
        <v>183.61</v>
      </c>
      <c r="G4465" s="1027">
        <v>181.44</v>
      </c>
      <c r="J4465" s="570" t="s">
        <v>5368</v>
      </c>
      <c r="K4465" s="645">
        <f>IFERROR(VLOOKUP(J4465,REAJUSTE!A:Y,25,FALSE),"")</f>
        <v>1.012</v>
      </c>
    </row>
    <row r="4466" spans="1:11" ht="18" x14ac:dyDescent="0.25">
      <c r="A4466" s="1025">
        <v>4011477</v>
      </c>
      <c r="B4466" s="1026" t="s">
        <v>9752</v>
      </c>
      <c r="C4466" s="1025" t="s">
        <v>271</v>
      </c>
      <c r="D4466" s="577">
        <f t="shared" si="69"/>
        <v>145.47</v>
      </c>
      <c r="G4466" s="1027">
        <v>143.75</v>
      </c>
      <c r="J4466" s="570" t="s">
        <v>5368</v>
      </c>
      <c r="K4466" s="645">
        <f>IFERROR(VLOOKUP(J4466,REAJUSTE!A:Y,25,FALSE),"")</f>
        <v>1.012</v>
      </c>
    </row>
    <row r="4467" spans="1:11" ht="18" x14ac:dyDescent="0.25">
      <c r="A4467" s="1025">
        <v>4011539</v>
      </c>
      <c r="B4467" s="1026" t="s">
        <v>17610</v>
      </c>
      <c r="C4467" s="1025" t="s">
        <v>273</v>
      </c>
      <c r="D4467" s="577">
        <f t="shared" si="69"/>
        <v>0.21</v>
      </c>
      <c r="G4467" s="1027">
        <v>0.21</v>
      </c>
      <c r="J4467" s="570" t="s">
        <v>5368</v>
      </c>
      <c r="K4467" s="645">
        <f>IFERROR(VLOOKUP(J4467,REAJUSTE!A:Y,25,FALSE),"")</f>
        <v>1.012</v>
      </c>
    </row>
    <row r="4468" spans="1:11" ht="18" x14ac:dyDescent="0.25">
      <c r="A4468" s="1025">
        <v>4011538</v>
      </c>
      <c r="B4468" s="1026" t="s">
        <v>9753</v>
      </c>
      <c r="C4468" s="1025" t="s">
        <v>273</v>
      </c>
      <c r="D4468" s="577">
        <f t="shared" si="69"/>
        <v>0.32</v>
      </c>
      <c r="G4468" s="1027">
        <v>0.32</v>
      </c>
      <c r="J4468" s="570" t="s">
        <v>5368</v>
      </c>
      <c r="K4468" s="645">
        <f>IFERROR(VLOOKUP(J4468,REAJUSTE!A:Y,25,FALSE),"")</f>
        <v>1.012</v>
      </c>
    </row>
    <row r="4469" spans="1:11" ht="18" x14ac:dyDescent="0.25">
      <c r="A4469" s="1025">
        <v>4016096</v>
      </c>
      <c r="B4469" s="1026" t="s">
        <v>9754</v>
      </c>
      <c r="C4469" s="1025" t="s">
        <v>272</v>
      </c>
      <c r="D4469" s="577">
        <f t="shared" si="69"/>
        <v>1.39</v>
      </c>
      <c r="G4469" s="1027">
        <v>1.38</v>
      </c>
      <c r="J4469" s="570" t="s">
        <v>5368</v>
      </c>
      <c r="K4469" s="645">
        <f>IFERROR(VLOOKUP(J4469,REAJUSTE!A:Y,25,FALSE),"")</f>
        <v>1.012</v>
      </c>
    </row>
    <row r="4470" spans="1:11" ht="18" x14ac:dyDescent="0.25">
      <c r="A4470" s="1025">
        <v>4016008</v>
      </c>
      <c r="B4470" s="1026" t="s">
        <v>9755</v>
      </c>
      <c r="C4470" s="1025" t="s">
        <v>272</v>
      </c>
      <c r="D4470" s="577">
        <f t="shared" si="69"/>
        <v>4.51</v>
      </c>
      <c r="G4470" s="1027">
        <v>4.46</v>
      </c>
      <c r="J4470" s="570" t="s">
        <v>5368</v>
      </c>
      <c r="K4470" s="645">
        <f>IFERROR(VLOOKUP(J4470,REAJUSTE!A:Y,25,FALSE),"")</f>
        <v>1.012</v>
      </c>
    </row>
    <row r="4471" spans="1:11" ht="18" x14ac:dyDescent="0.25">
      <c r="A4471" s="1025">
        <v>4016007</v>
      </c>
      <c r="B4471" s="1026" t="s">
        <v>9756</v>
      </c>
      <c r="C4471" s="1025" t="s">
        <v>272</v>
      </c>
      <c r="D4471" s="577">
        <f t="shared" si="69"/>
        <v>5.13</v>
      </c>
      <c r="G4471" s="1027">
        <v>5.07</v>
      </c>
      <c r="J4471" s="570" t="s">
        <v>5368</v>
      </c>
      <c r="K4471" s="645">
        <f>IFERROR(VLOOKUP(J4471,REAJUSTE!A:Y,25,FALSE),"")</f>
        <v>1.012</v>
      </c>
    </row>
    <row r="4472" spans="1:11" x14ac:dyDescent="0.25">
      <c r="A4472" s="1025">
        <v>4015612</v>
      </c>
      <c r="B4472" s="1026" t="s">
        <v>9757</v>
      </c>
      <c r="C4472" s="1025" t="s">
        <v>272</v>
      </c>
      <c r="D4472" s="577">
        <f t="shared" si="69"/>
        <v>12.53</v>
      </c>
      <c r="G4472" s="1027">
        <v>12.39</v>
      </c>
      <c r="J4472" s="570" t="s">
        <v>5368</v>
      </c>
      <c r="K4472" s="645">
        <f>IFERROR(VLOOKUP(J4472,REAJUSTE!A:Y,25,FALSE),"")</f>
        <v>1.012</v>
      </c>
    </row>
    <row r="4473" spans="1:11" ht="27" x14ac:dyDescent="0.25">
      <c r="A4473" s="1025">
        <v>4011562</v>
      </c>
      <c r="B4473" s="1026" t="s">
        <v>9758</v>
      </c>
      <c r="C4473" s="1025" t="s">
        <v>273</v>
      </c>
      <c r="D4473" s="577">
        <f t="shared" si="69"/>
        <v>35.950000000000003</v>
      </c>
      <c r="G4473" s="1027">
        <v>35.53</v>
      </c>
      <c r="J4473" s="570" t="s">
        <v>5368</v>
      </c>
      <c r="K4473" s="645">
        <f>IFERROR(VLOOKUP(J4473,REAJUSTE!A:Y,25,FALSE),"")</f>
        <v>1.012</v>
      </c>
    </row>
    <row r="4474" spans="1:11" x14ac:dyDescent="0.25">
      <c r="A4474" s="1025">
        <v>4011351</v>
      </c>
      <c r="B4474" s="1026" t="s">
        <v>9759</v>
      </c>
      <c r="C4474" s="1025" t="s">
        <v>273</v>
      </c>
      <c r="D4474" s="577">
        <f t="shared" si="69"/>
        <v>0.37</v>
      </c>
      <c r="G4474" s="1027">
        <v>0.37</v>
      </c>
      <c r="J4474" s="570" t="s">
        <v>5368</v>
      </c>
      <c r="K4474" s="645">
        <f>IFERROR(VLOOKUP(J4474,REAJUSTE!A:Y,25,FALSE),"")</f>
        <v>1.012</v>
      </c>
    </row>
    <row r="4475" spans="1:11" x14ac:dyDescent="0.25">
      <c r="A4475" s="1025">
        <v>4011352</v>
      </c>
      <c r="B4475" s="1026" t="s">
        <v>9760</v>
      </c>
      <c r="C4475" s="1025" t="s">
        <v>273</v>
      </c>
      <c r="D4475" s="577">
        <f t="shared" si="69"/>
        <v>0.4</v>
      </c>
      <c r="G4475" s="1027">
        <v>0.4</v>
      </c>
      <c r="J4475" s="570" t="s">
        <v>5368</v>
      </c>
      <c r="K4475" s="645">
        <f>IFERROR(VLOOKUP(J4475,REAJUSTE!A:Y,25,FALSE),"")</f>
        <v>1.012</v>
      </c>
    </row>
    <row r="4476" spans="1:11" x14ac:dyDescent="0.25">
      <c r="A4476" s="1025">
        <v>4011402</v>
      </c>
      <c r="B4476" s="1026" t="s">
        <v>9761</v>
      </c>
      <c r="C4476" s="1025" t="s">
        <v>273</v>
      </c>
      <c r="D4476" s="577">
        <f t="shared" si="69"/>
        <v>0.87</v>
      </c>
      <c r="G4476" s="1027">
        <v>0.86</v>
      </c>
      <c r="J4476" s="570" t="s">
        <v>5368</v>
      </c>
      <c r="K4476" s="645">
        <f>IFERROR(VLOOKUP(J4476,REAJUSTE!A:Y,25,FALSE),"")</f>
        <v>1.012</v>
      </c>
    </row>
    <row r="4477" spans="1:11" x14ac:dyDescent="0.25">
      <c r="A4477" s="1025">
        <v>4011401</v>
      </c>
      <c r="B4477" s="1026" t="s">
        <v>9762</v>
      </c>
      <c r="C4477" s="1025" t="s">
        <v>273</v>
      </c>
      <c r="D4477" s="577">
        <f t="shared" si="69"/>
        <v>0.6</v>
      </c>
      <c r="G4477" s="1027">
        <v>0.6</v>
      </c>
      <c r="J4477" s="570" t="s">
        <v>5368</v>
      </c>
      <c r="K4477" s="645">
        <f>IFERROR(VLOOKUP(J4477,REAJUSTE!A:Y,25,FALSE),"")</f>
        <v>1.012</v>
      </c>
    </row>
    <row r="4478" spans="1:11" x14ac:dyDescent="0.25">
      <c r="A4478" s="1025">
        <v>4011404</v>
      </c>
      <c r="B4478" s="1026" t="s">
        <v>9763</v>
      </c>
      <c r="C4478" s="1025" t="s">
        <v>273</v>
      </c>
      <c r="D4478" s="577">
        <f t="shared" si="69"/>
        <v>0.61</v>
      </c>
      <c r="G4478" s="1027">
        <v>0.61</v>
      </c>
      <c r="J4478" s="570" t="s">
        <v>5368</v>
      </c>
      <c r="K4478" s="645">
        <f>IFERROR(VLOOKUP(J4478,REAJUSTE!A:Y,25,FALSE),"")</f>
        <v>1.012</v>
      </c>
    </row>
    <row r="4479" spans="1:11" x14ac:dyDescent="0.25">
      <c r="A4479" s="1025">
        <v>4011403</v>
      </c>
      <c r="B4479" s="1026" t="s">
        <v>9764</v>
      </c>
      <c r="C4479" s="1025" t="s">
        <v>273</v>
      </c>
      <c r="D4479" s="577">
        <f t="shared" si="69"/>
        <v>0.41</v>
      </c>
      <c r="G4479" s="1027">
        <v>0.41</v>
      </c>
      <c r="J4479" s="570" t="s">
        <v>5368</v>
      </c>
      <c r="K4479" s="645">
        <f>IFERROR(VLOOKUP(J4479,REAJUSTE!A:Y,25,FALSE),"")</f>
        <v>1.012</v>
      </c>
    </row>
    <row r="4480" spans="1:11" x14ac:dyDescent="0.25">
      <c r="A4480" s="1025">
        <v>4011406</v>
      </c>
      <c r="B4480" s="1026" t="s">
        <v>9765</v>
      </c>
      <c r="C4480" s="1025" t="s">
        <v>273</v>
      </c>
      <c r="D4480" s="577">
        <f t="shared" si="69"/>
        <v>1.1299999999999999</v>
      </c>
      <c r="G4480" s="1027">
        <v>1.1200000000000001</v>
      </c>
      <c r="J4480" s="570" t="s">
        <v>5368</v>
      </c>
      <c r="K4480" s="645">
        <f>IFERROR(VLOOKUP(J4480,REAJUSTE!A:Y,25,FALSE),"")</f>
        <v>1.012</v>
      </c>
    </row>
    <row r="4481" spans="1:11" x14ac:dyDescent="0.25">
      <c r="A4481" s="1025">
        <v>4011405</v>
      </c>
      <c r="B4481" s="1026" t="s">
        <v>9766</v>
      </c>
      <c r="C4481" s="1025" t="s">
        <v>273</v>
      </c>
      <c r="D4481" s="577">
        <f t="shared" si="69"/>
        <v>0.78</v>
      </c>
      <c r="G4481" s="1027">
        <v>0.78</v>
      </c>
      <c r="J4481" s="570" t="s">
        <v>5368</v>
      </c>
      <c r="K4481" s="645">
        <f>IFERROR(VLOOKUP(J4481,REAJUSTE!A:Y,25,FALSE),"")</f>
        <v>1.012</v>
      </c>
    </row>
    <row r="4482" spans="1:11" ht="18" x14ac:dyDescent="0.25">
      <c r="A4482" s="1025">
        <v>4011392</v>
      </c>
      <c r="B4482" s="1026" t="s">
        <v>9767</v>
      </c>
      <c r="C4482" s="1025" t="s">
        <v>272</v>
      </c>
      <c r="D4482" s="577">
        <f t="shared" si="69"/>
        <v>235.63</v>
      </c>
      <c r="G4482" s="1027">
        <v>232.84</v>
      </c>
      <c r="J4482" s="570" t="s">
        <v>5368</v>
      </c>
      <c r="K4482" s="645">
        <f>IFERROR(VLOOKUP(J4482,REAJUSTE!A:Y,25,FALSE),"")</f>
        <v>1.012</v>
      </c>
    </row>
    <row r="4483" spans="1:11" ht="18" x14ac:dyDescent="0.25">
      <c r="A4483" s="1025">
        <v>4011391</v>
      </c>
      <c r="B4483" s="1026" t="s">
        <v>9768</v>
      </c>
      <c r="C4483" s="1025" t="s">
        <v>272</v>
      </c>
      <c r="D4483" s="577">
        <f t="shared" si="69"/>
        <v>128.85</v>
      </c>
      <c r="G4483" s="1027">
        <v>127.33</v>
      </c>
      <c r="J4483" s="570" t="s">
        <v>5368</v>
      </c>
      <c r="K4483" s="645">
        <f>IFERROR(VLOOKUP(J4483,REAJUSTE!A:Y,25,FALSE),"")</f>
        <v>1.012</v>
      </c>
    </row>
    <row r="4484" spans="1:11" ht="18" x14ac:dyDescent="0.25">
      <c r="A4484" s="1025">
        <v>4011394</v>
      </c>
      <c r="B4484" s="1026" t="s">
        <v>9769</v>
      </c>
      <c r="C4484" s="1025" t="s">
        <v>272</v>
      </c>
      <c r="D4484" s="577">
        <f t="shared" si="69"/>
        <v>236.3</v>
      </c>
      <c r="G4484" s="1027">
        <v>233.5</v>
      </c>
      <c r="J4484" s="570" t="s">
        <v>5368</v>
      </c>
      <c r="K4484" s="645">
        <f>IFERROR(VLOOKUP(J4484,REAJUSTE!A:Y,25,FALSE),"")</f>
        <v>1.012</v>
      </c>
    </row>
    <row r="4485" spans="1:11" ht="18" x14ac:dyDescent="0.25">
      <c r="A4485" s="1025">
        <v>4011393</v>
      </c>
      <c r="B4485" s="1026" t="s">
        <v>9770</v>
      </c>
      <c r="C4485" s="1025" t="s">
        <v>272</v>
      </c>
      <c r="D4485" s="577">
        <f t="shared" si="69"/>
        <v>129.47</v>
      </c>
      <c r="G4485" s="1027">
        <v>127.94</v>
      </c>
      <c r="J4485" s="570" t="s">
        <v>5368</v>
      </c>
      <c r="K4485" s="645">
        <f>IFERROR(VLOOKUP(J4485,REAJUSTE!A:Y,25,FALSE),"")</f>
        <v>1.012</v>
      </c>
    </row>
    <row r="4486" spans="1:11" ht="18" x14ac:dyDescent="0.25">
      <c r="A4486" s="1025">
        <v>4011396</v>
      </c>
      <c r="B4486" s="1026" t="s">
        <v>9771</v>
      </c>
      <c r="C4486" s="1025" t="s">
        <v>272</v>
      </c>
      <c r="D4486" s="577">
        <f t="shared" si="69"/>
        <v>246.79</v>
      </c>
      <c r="G4486" s="1027">
        <v>243.87</v>
      </c>
      <c r="J4486" s="570" t="s">
        <v>5368</v>
      </c>
      <c r="K4486" s="645">
        <f>IFERROR(VLOOKUP(J4486,REAJUSTE!A:Y,25,FALSE),"")</f>
        <v>1.012</v>
      </c>
    </row>
    <row r="4487" spans="1:11" ht="18" x14ac:dyDescent="0.25">
      <c r="A4487" s="1025">
        <v>4011395</v>
      </c>
      <c r="B4487" s="1026" t="s">
        <v>9772</v>
      </c>
      <c r="C4487" s="1025" t="s">
        <v>272</v>
      </c>
      <c r="D4487" s="577">
        <f t="shared" si="69"/>
        <v>130.16999999999999</v>
      </c>
      <c r="G4487" s="1027">
        <v>128.63</v>
      </c>
      <c r="J4487" s="570" t="s">
        <v>5368</v>
      </c>
      <c r="K4487" s="645">
        <f>IFERROR(VLOOKUP(J4487,REAJUSTE!A:Y,25,FALSE),"")</f>
        <v>1.012</v>
      </c>
    </row>
    <row r="4488" spans="1:11" ht="18" x14ac:dyDescent="0.25">
      <c r="A4488" s="1025">
        <v>4011398</v>
      </c>
      <c r="B4488" s="1026" t="s">
        <v>9773</v>
      </c>
      <c r="C4488" s="1025" t="s">
        <v>272</v>
      </c>
      <c r="D4488" s="577">
        <f t="shared" si="69"/>
        <v>250.7</v>
      </c>
      <c r="G4488" s="1027">
        <v>247.73</v>
      </c>
      <c r="J4488" s="570" t="s">
        <v>5368</v>
      </c>
      <c r="K4488" s="645">
        <f>IFERROR(VLOOKUP(J4488,REAJUSTE!A:Y,25,FALSE),"")</f>
        <v>1.012</v>
      </c>
    </row>
    <row r="4489" spans="1:11" ht="18" x14ac:dyDescent="0.25">
      <c r="A4489" s="1025">
        <v>4011397</v>
      </c>
      <c r="B4489" s="1026" t="s">
        <v>9774</v>
      </c>
      <c r="C4489" s="1025" t="s">
        <v>272</v>
      </c>
      <c r="D4489" s="577">
        <f t="shared" si="69"/>
        <v>130.44</v>
      </c>
      <c r="G4489" s="1027">
        <v>128.9</v>
      </c>
      <c r="J4489" s="570" t="s">
        <v>5368</v>
      </c>
      <c r="K4489" s="645">
        <f>IFERROR(VLOOKUP(J4489,REAJUSTE!A:Y,25,FALSE),"")</f>
        <v>1.012</v>
      </c>
    </row>
    <row r="4490" spans="1:11" ht="18" x14ac:dyDescent="0.25">
      <c r="A4490" s="1025">
        <v>4011400</v>
      </c>
      <c r="B4490" s="1026" t="s">
        <v>9775</v>
      </c>
      <c r="C4490" s="1025" t="s">
        <v>272</v>
      </c>
      <c r="D4490" s="577">
        <f t="shared" ref="D4490:D4553" si="70">TRUNC(G4490*K4490,2)</f>
        <v>251.06</v>
      </c>
      <c r="G4490" s="1027">
        <v>248.09</v>
      </c>
      <c r="J4490" s="570" t="s">
        <v>5368</v>
      </c>
      <c r="K4490" s="645">
        <f>IFERROR(VLOOKUP(J4490,REAJUSTE!A:Y,25,FALSE),"")</f>
        <v>1.012</v>
      </c>
    </row>
    <row r="4491" spans="1:11" ht="18" x14ac:dyDescent="0.25">
      <c r="A4491" s="1025">
        <v>4011399</v>
      </c>
      <c r="B4491" s="1026" t="s">
        <v>9776</v>
      </c>
      <c r="C4491" s="1025" t="s">
        <v>272</v>
      </c>
      <c r="D4491" s="577">
        <f t="shared" si="70"/>
        <v>148.30000000000001</v>
      </c>
      <c r="G4491" s="1027">
        <v>146.55000000000001</v>
      </c>
      <c r="J4491" s="570" t="s">
        <v>5368</v>
      </c>
      <c r="K4491" s="645">
        <f>IFERROR(VLOOKUP(J4491,REAJUSTE!A:Y,25,FALSE),"")</f>
        <v>1.012</v>
      </c>
    </row>
    <row r="4492" spans="1:11" ht="18" x14ac:dyDescent="0.25">
      <c r="A4492" s="1025">
        <v>4011490</v>
      </c>
      <c r="B4492" s="1026" t="s">
        <v>9777</v>
      </c>
      <c r="C4492" s="1025" t="s">
        <v>273</v>
      </c>
      <c r="D4492" s="577">
        <f t="shared" si="70"/>
        <v>5.43</v>
      </c>
      <c r="G4492" s="1027">
        <v>5.37</v>
      </c>
      <c r="J4492" s="570" t="s">
        <v>5368</v>
      </c>
      <c r="K4492" s="645">
        <f>IFERROR(VLOOKUP(J4492,REAJUSTE!A:Y,25,FALSE),"")</f>
        <v>1.012</v>
      </c>
    </row>
    <row r="4493" spans="1:11" ht="18" x14ac:dyDescent="0.25">
      <c r="A4493" s="1025">
        <v>4011536</v>
      </c>
      <c r="B4493" s="1026" t="s">
        <v>9778</v>
      </c>
      <c r="C4493" s="1025" t="s">
        <v>273</v>
      </c>
      <c r="D4493" s="577">
        <f t="shared" si="70"/>
        <v>1.73</v>
      </c>
      <c r="G4493" s="1027">
        <v>1.71</v>
      </c>
      <c r="J4493" s="570" t="s">
        <v>5368</v>
      </c>
      <c r="K4493" s="645">
        <f>IFERROR(VLOOKUP(J4493,REAJUSTE!A:Y,25,FALSE),"")</f>
        <v>1.012</v>
      </c>
    </row>
    <row r="4494" spans="1:11" ht="18" x14ac:dyDescent="0.25">
      <c r="A4494" s="1025">
        <v>4011415</v>
      </c>
      <c r="B4494" s="1026" t="s">
        <v>9779</v>
      </c>
      <c r="C4494" s="1025" t="s">
        <v>271</v>
      </c>
      <c r="D4494" s="577">
        <f t="shared" si="70"/>
        <v>184.74</v>
      </c>
      <c r="G4494" s="1027">
        <v>182.55</v>
      </c>
      <c r="J4494" s="570" t="s">
        <v>5368</v>
      </c>
      <c r="K4494" s="645">
        <f>IFERROR(VLOOKUP(J4494,REAJUSTE!A:Y,25,FALSE),"")</f>
        <v>1.012</v>
      </c>
    </row>
    <row r="4495" spans="1:11" ht="18" x14ac:dyDescent="0.25">
      <c r="A4495" s="1025">
        <v>4011416</v>
      </c>
      <c r="B4495" s="1026" t="s">
        <v>9780</v>
      </c>
      <c r="C4495" s="1025" t="s">
        <v>271</v>
      </c>
      <c r="D4495" s="577">
        <f t="shared" si="70"/>
        <v>141.97999999999999</v>
      </c>
      <c r="G4495" s="1027">
        <v>140.30000000000001</v>
      </c>
      <c r="J4495" s="570" t="s">
        <v>5368</v>
      </c>
      <c r="K4495" s="645">
        <f>IFERROR(VLOOKUP(J4495,REAJUSTE!A:Y,25,FALSE),"")</f>
        <v>1.012</v>
      </c>
    </row>
    <row r="4496" spans="1:11" ht="18" x14ac:dyDescent="0.25">
      <c r="A4496" s="1025">
        <v>4011408</v>
      </c>
      <c r="B4496" s="1026" t="s">
        <v>9781</v>
      </c>
      <c r="C4496" s="1025" t="s">
        <v>273</v>
      </c>
      <c r="D4496" s="577">
        <f t="shared" si="70"/>
        <v>2.33</v>
      </c>
      <c r="G4496" s="1027">
        <v>2.31</v>
      </c>
      <c r="J4496" s="570" t="s">
        <v>5368</v>
      </c>
      <c r="K4496" s="645">
        <f>IFERROR(VLOOKUP(J4496,REAJUSTE!A:Y,25,FALSE),"")</f>
        <v>1.012</v>
      </c>
    </row>
    <row r="4497" spans="1:11" ht="18" x14ac:dyDescent="0.25">
      <c r="A4497" s="1025">
        <v>4011407</v>
      </c>
      <c r="B4497" s="1026" t="s">
        <v>9782</v>
      </c>
      <c r="C4497" s="1025" t="s">
        <v>273</v>
      </c>
      <c r="D4497" s="577">
        <f t="shared" si="70"/>
        <v>1.79</v>
      </c>
      <c r="G4497" s="1027">
        <v>1.77</v>
      </c>
      <c r="J4497" s="570" t="s">
        <v>5368</v>
      </c>
      <c r="K4497" s="645">
        <f>IFERROR(VLOOKUP(J4497,REAJUSTE!A:Y,25,FALSE),"")</f>
        <v>1.012</v>
      </c>
    </row>
    <row r="4498" spans="1:11" ht="18" x14ac:dyDescent="0.25">
      <c r="A4498" s="1025">
        <v>4011410</v>
      </c>
      <c r="B4498" s="1026" t="s">
        <v>9783</v>
      </c>
      <c r="C4498" s="1025" t="s">
        <v>273</v>
      </c>
      <c r="D4498" s="577">
        <f t="shared" si="70"/>
        <v>4.54</v>
      </c>
      <c r="G4498" s="1027">
        <v>4.49</v>
      </c>
      <c r="J4498" s="570" t="s">
        <v>5368</v>
      </c>
      <c r="K4498" s="645">
        <f>IFERROR(VLOOKUP(J4498,REAJUSTE!A:Y,25,FALSE),"")</f>
        <v>1.012</v>
      </c>
    </row>
    <row r="4499" spans="1:11" ht="18" x14ac:dyDescent="0.25">
      <c r="A4499" s="1025">
        <v>4011409</v>
      </c>
      <c r="B4499" s="1026" t="s">
        <v>9784</v>
      </c>
      <c r="C4499" s="1025" t="s">
        <v>273</v>
      </c>
      <c r="D4499" s="577">
        <f t="shared" si="70"/>
        <v>3.5</v>
      </c>
      <c r="G4499" s="1027">
        <v>3.46</v>
      </c>
      <c r="J4499" s="570" t="s">
        <v>5368</v>
      </c>
      <c r="K4499" s="645">
        <f>IFERROR(VLOOKUP(J4499,REAJUSTE!A:Y,25,FALSE),"")</f>
        <v>1.012</v>
      </c>
    </row>
    <row r="4500" spans="1:11" ht="18" x14ac:dyDescent="0.25">
      <c r="A4500" s="1025">
        <v>4011412</v>
      </c>
      <c r="B4500" s="1026" t="s">
        <v>9785</v>
      </c>
      <c r="C4500" s="1025" t="s">
        <v>273</v>
      </c>
      <c r="D4500" s="577">
        <f t="shared" si="70"/>
        <v>6.06</v>
      </c>
      <c r="G4500" s="1027">
        <v>5.99</v>
      </c>
      <c r="J4500" s="570" t="s">
        <v>5368</v>
      </c>
      <c r="K4500" s="645">
        <f>IFERROR(VLOOKUP(J4500,REAJUSTE!A:Y,25,FALSE),"")</f>
        <v>1.012</v>
      </c>
    </row>
    <row r="4501" spans="1:11" ht="18" x14ac:dyDescent="0.25">
      <c r="A4501" s="1025">
        <v>4011411</v>
      </c>
      <c r="B4501" s="1026" t="s">
        <v>9786</v>
      </c>
      <c r="C4501" s="1025" t="s">
        <v>273</v>
      </c>
      <c r="D4501" s="577">
        <f t="shared" si="70"/>
        <v>4.66</v>
      </c>
      <c r="G4501" s="1027">
        <v>4.6100000000000003</v>
      </c>
      <c r="J4501" s="570" t="s">
        <v>5368</v>
      </c>
      <c r="K4501" s="645">
        <f>IFERROR(VLOOKUP(J4501,REAJUSTE!A:Y,25,FALSE),"")</f>
        <v>1.012</v>
      </c>
    </row>
    <row r="4502" spans="1:11" ht="18" x14ac:dyDescent="0.25">
      <c r="A4502" s="1025">
        <v>4011520</v>
      </c>
      <c r="B4502" s="1026" t="s">
        <v>9787</v>
      </c>
      <c r="C4502" s="1025" t="s">
        <v>272</v>
      </c>
      <c r="D4502" s="577">
        <f t="shared" si="70"/>
        <v>553.17999999999995</v>
      </c>
      <c r="G4502" s="1027">
        <v>546.63</v>
      </c>
      <c r="J4502" s="570" t="s">
        <v>5368</v>
      </c>
      <c r="K4502" s="645">
        <f>IFERROR(VLOOKUP(J4502,REAJUSTE!A:Y,25,FALSE),"")</f>
        <v>1.012</v>
      </c>
    </row>
    <row r="4503" spans="1:11" ht="18" x14ac:dyDescent="0.25">
      <c r="A4503" s="1025">
        <v>4011507</v>
      </c>
      <c r="B4503" s="1026" t="s">
        <v>9788</v>
      </c>
      <c r="C4503" s="1025" t="s">
        <v>272</v>
      </c>
      <c r="D4503" s="577">
        <f t="shared" si="70"/>
        <v>407.08</v>
      </c>
      <c r="G4503" s="1027">
        <v>402.26</v>
      </c>
      <c r="J4503" s="570" t="s">
        <v>5368</v>
      </c>
      <c r="K4503" s="645">
        <f>IFERROR(VLOOKUP(J4503,REAJUSTE!A:Y,25,FALSE),"")</f>
        <v>1.012</v>
      </c>
    </row>
    <row r="4504" spans="1:11" ht="18" x14ac:dyDescent="0.25">
      <c r="A4504" s="1025">
        <v>4011535</v>
      </c>
      <c r="B4504" s="1026" t="s">
        <v>9789</v>
      </c>
      <c r="C4504" s="1025" t="s">
        <v>272</v>
      </c>
      <c r="D4504" s="577">
        <f t="shared" si="70"/>
        <v>424.98</v>
      </c>
      <c r="G4504" s="1027">
        <v>419.95</v>
      </c>
      <c r="J4504" s="570" t="s">
        <v>5368</v>
      </c>
      <c r="K4504" s="645">
        <f>IFERROR(VLOOKUP(J4504,REAJUSTE!A:Y,25,FALSE),"")</f>
        <v>1.012</v>
      </c>
    </row>
    <row r="4505" spans="1:11" ht="18" x14ac:dyDescent="0.25">
      <c r="A4505" s="1025">
        <v>4011534</v>
      </c>
      <c r="B4505" s="1026" t="s">
        <v>9790</v>
      </c>
      <c r="C4505" s="1025" t="s">
        <v>272</v>
      </c>
      <c r="D4505" s="577">
        <f t="shared" si="70"/>
        <v>299.29000000000002</v>
      </c>
      <c r="G4505" s="1027">
        <v>295.75</v>
      </c>
      <c r="J4505" s="570" t="s">
        <v>5368</v>
      </c>
      <c r="K4505" s="645">
        <f>IFERROR(VLOOKUP(J4505,REAJUSTE!A:Y,25,FALSE),"")</f>
        <v>1.012</v>
      </c>
    </row>
    <row r="4506" spans="1:11" ht="18" x14ac:dyDescent="0.25">
      <c r="A4506" s="1025">
        <v>4011533</v>
      </c>
      <c r="B4506" s="1026" t="s">
        <v>9791</v>
      </c>
      <c r="C4506" s="1025" t="s">
        <v>272</v>
      </c>
      <c r="D4506" s="577">
        <f t="shared" si="70"/>
        <v>434.63</v>
      </c>
      <c r="G4506" s="1027">
        <v>429.48</v>
      </c>
      <c r="J4506" s="570" t="s">
        <v>5368</v>
      </c>
      <c r="K4506" s="645">
        <f>IFERROR(VLOOKUP(J4506,REAJUSTE!A:Y,25,FALSE),"")</f>
        <v>1.012</v>
      </c>
    </row>
    <row r="4507" spans="1:11" ht="18" x14ac:dyDescent="0.25">
      <c r="A4507" s="1025">
        <v>4011532</v>
      </c>
      <c r="B4507" s="1026" t="s">
        <v>9792</v>
      </c>
      <c r="C4507" s="1025" t="s">
        <v>272</v>
      </c>
      <c r="D4507" s="577">
        <f t="shared" si="70"/>
        <v>308.94</v>
      </c>
      <c r="G4507" s="1027">
        <v>305.27999999999997</v>
      </c>
      <c r="J4507" s="570" t="s">
        <v>5368</v>
      </c>
      <c r="K4507" s="645">
        <f>IFERROR(VLOOKUP(J4507,REAJUSTE!A:Y,25,FALSE),"")</f>
        <v>1.012</v>
      </c>
    </row>
    <row r="4508" spans="1:11" ht="18" x14ac:dyDescent="0.25">
      <c r="A4508" s="1025">
        <v>4011492</v>
      </c>
      <c r="B4508" s="1026" t="s">
        <v>9793</v>
      </c>
      <c r="C4508" s="1025" t="s">
        <v>272</v>
      </c>
      <c r="D4508" s="577">
        <f t="shared" si="70"/>
        <v>350.38</v>
      </c>
      <c r="G4508" s="1027">
        <v>346.23</v>
      </c>
      <c r="J4508" s="570" t="s">
        <v>5368</v>
      </c>
      <c r="K4508" s="645">
        <f>IFERROR(VLOOKUP(J4508,REAJUSTE!A:Y,25,FALSE),"")</f>
        <v>1.012</v>
      </c>
    </row>
    <row r="4509" spans="1:11" ht="18" x14ac:dyDescent="0.25">
      <c r="A4509" s="1025">
        <v>4011491</v>
      </c>
      <c r="B4509" s="1026" t="s">
        <v>9794</v>
      </c>
      <c r="C4509" s="1025" t="s">
        <v>272</v>
      </c>
      <c r="D4509" s="577">
        <f t="shared" si="70"/>
        <v>230.02</v>
      </c>
      <c r="G4509" s="1027">
        <v>227.3</v>
      </c>
      <c r="J4509" s="570" t="s">
        <v>5368</v>
      </c>
      <c r="K4509" s="645">
        <f>IFERROR(VLOOKUP(J4509,REAJUSTE!A:Y,25,FALSE),"")</f>
        <v>1.012</v>
      </c>
    </row>
    <row r="4510" spans="1:11" x14ac:dyDescent="0.25">
      <c r="A4510" s="1025">
        <v>4011353</v>
      </c>
      <c r="B4510" s="1026" t="s">
        <v>9795</v>
      </c>
      <c r="C4510" s="1025" t="s">
        <v>273</v>
      </c>
      <c r="D4510" s="577">
        <f t="shared" si="70"/>
        <v>0.28000000000000003</v>
      </c>
      <c r="G4510" s="1027">
        <v>0.28000000000000003</v>
      </c>
      <c r="J4510" s="570" t="s">
        <v>5368</v>
      </c>
      <c r="K4510" s="645">
        <f>IFERROR(VLOOKUP(J4510,REAJUSTE!A:Y,25,FALSE),"")</f>
        <v>1.012</v>
      </c>
    </row>
    <row r="4511" spans="1:11" x14ac:dyDescent="0.25">
      <c r="A4511" s="1025">
        <v>4011354</v>
      </c>
      <c r="B4511" s="1026" t="s">
        <v>9796</v>
      </c>
      <c r="C4511" s="1025" t="s">
        <v>273</v>
      </c>
      <c r="D4511" s="577">
        <f t="shared" si="70"/>
        <v>0.28000000000000003</v>
      </c>
      <c r="G4511" s="1027">
        <v>0.28000000000000003</v>
      </c>
      <c r="J4511" s="570" t="s">
        <v>5368</v>
      </c>
      <c r="K4511" s="645">
        <f>IFERROR(VLOOKUP(J4511,REAJUSTE!A:Y,25,FALSE),"")</f>
        <v>1.012</v>
      </c>
    </row>
    <row r="4512" spans="1:11" x14ac:dyDescent="0.25">
      <c r="A4512" s="1025">
        <v>4011418</v>
      </c>
      <c r="B4512" s="1026" t="s">
        <v>9797</v>
      </c>
      <c r="C4512" s="1025" t="s">
        <v>272</v>
      </c>
      <c r="D4512" s="577">
        <f t="shared" si="70"/>
        <v>354.05</v>
      </c>
      <c r="G4512" s="1027">
        <v>349.86</v>
      </c>
      <c r="J4512" s="570" t="s">
        <v>5368</v>
      </c>
      <c r="K4512" s="645">
        <f>IFERROR(VLOOKUP(J4512,REAJUSTE!A:Y,25,FALSE),"")</f>
        <v>1.012</v>
      </c>
    </row>
    <row r="4513" spans="1:11" ht="18" x14ac:dyDescent="0.25">
      <c r="A4513" s="1025">
        <v>4011417</v>
      </c>
      <c r="B4513" s="1026" t="s">
        <v>9798</v>
      </c>
      <c r="C4513" s="1025" t="s">
        <v>272</v>
      </c>
      <c r="D4513" s="577">
        <f t="shared" si="70"/>
        <v>199.75</v>
      </c>
      <c r="G4513" s="1027">
        <v>197.39</v>
      </c>
      <c r="J4513" s="570" t="s">
        <v>5368</v>
      </c>
      <c r="K4513" s="645">
        <f>IFERROR(VLOOKUP(J4513,REAJUSTE!A:Y,25,FALSE),"")</f>
        <v>1.012</v>
      </c>
    </row>
    <row r="4514" spans="1:11" x14ac:dyDescent="0.25">
      <c r="A4514" s="1025">
        <v>4011420</v>
      </c>
      <c r="B4514" s="1026" t="s">
        <v>9799</v>
      </c>
      <c r="C4514" s="1025" t="s">
        <v>272</v>
      </c>
      <c r="D4514" s="577">
        <f t="shared" si="70"/>
        <v>361.1</v>
      </c>
      <c r="G4514" s="1027">
        <v>356.82</v>
      </c>
      <c r="J4514" s="570" t="s">
        <v>5368</v>
      </c>
      <c r="K4514" s="645">
        <f>IFERROR(VLOOKUP(J4514,REAJUSTE!A:Y,25,FALSE),"")</f>
        <v>1.012</v>
      </c>
    </row>
    <row r="4515" spans="1:11" ht="18" x14ac:dyDescent="0.25">
      <c r="A4515" s="1025">
        <v>4011419</v>
      </c>
      <c r="B4515" s="1026" t="s">
        <v>9800</v>
      </c>
      <c r="C4515" s="1025" t="s">
        <v>272</v>
      </c>
      <c r="D4515" s="577">
        <f t="shared" si="70"/>
        <v>196.54</v>
      </c>
      <c r="G4515" s="1027">
        <v>194.21</v>
      </c>
      <c r="J4515" s="570" t="s">
        <v>5368</v>
      </c>
      <c r="K4515" s="645">
        <f>IFERROR(VLOOKUP(J4515,REAJUSTE!A:Y,25,FALSE),"")</f>
        <v>1.012</v>
      </c>
    </row>
    <row r="4516" spans="1:11" x14ac:dyDescent="0.25">
      <c r="A4516" s="1025">
        <v>4011422</v>
      </c>
      <c r="B4516" s="1026" t="s">
        <v>9801</v>
      </c>
      <c r="C4516" s="1025" t="s">
        <v>272</v>
      </c>
      <c r="D4516" s="577">
        <f t="shared" si="70"/>
        <v>363.16</v>
      </c>
      <c r="G4516" s="1027">
        <v>358.86</v>
      </c>
      <c r="J4516" s="570" t="s">
        <v>5368</v>
      </c>
      <c r="K4516" s="645">
        <f>IFERROR(VLOOKUP(J4516,REAJUSTE!A:Y,25,FALSE),"")</f>
        <v>1.012</v>
      </c>
    </row>
    <row r="4517" spans="1:11" ht="18" x14ac:dyDescent="0.25">
      <c r="A4517" s="1025">
        <v>4011421</v>
      </c>
      <c r="B4517" s="1026" t="s">
        <v>9802</v>
      </c>
      <c r="C4517" s="1025" t="s">
        <v>272</v>
      </c>
      <c r="D4517" s="577">
        <f t="shared" si="70"/>
        <v>208.78</v>
      </c>
      <c r="G4517" s="1027">
        <v>206.31</v>
      </c>
      <c r="J4517" s="570" t="s">
        <v>5368</v>
      </c>
      <c r="K4517" s="645">
        <f>IFERROR(VLOOKUP(J4517,REAJUSTE!A:Y,25,FALSE),"")</f>
        <v>1.012</v>
      </c>
    </row>
    <row r="4518" spans="1:11" x14ac:dyDescent="0.25">
      <c r="A4518" s="1025">
        <v>4011424</v>
      </c>
      <c r="B4518" s="1026" t="s">
        <v>9803</v>
      </c>
      <c r="C4518" s="1025" t="s">
        <v>272</v>
      </c>
      <c r="D4518" s="577">
        <f t="shared" si="70"/>
        <v>371.21</v>
      </c>
      <c r="G4518" s="1027">
        <v>366.81</v>
      </c>
      <c r="J4518" s="570" t="s">
        <v>5368</v>
      </c>
      <c r="K4518" s="645">
        <f>IFERROR(VLOOKUP(J4518,REAJUSTE!A:Y,25,FALSE),"")</f>
        <v>1.012</v>
      </c>
    </row>
    <row r="4519" spans="1:11" ht="18" x14ac:dyDescent="0.25">
      <c r="A4519" s="1025">
        <v>4011423</v>
      </c>
      <c r="B4519" s="1026" t="s">
        <v>9804</v>
      </c>
      <c r="C4519" s="1025" t="s">
        <v>272</v>
      </c>
      <c r="D4519" s="577">
        <f t="shared" si="70"/>
        <v>205.55</v>
      </c>
      <c r="G4519" s="1027">
        <v>203.12</v>
      </c>
      <c r="J4519" s="570" t="s">
        <v>5368</v>
      </c>
      <c r="K4519" s="645">
        <f>IFERROR(VLOOKUP(J4519,REAJUSTE!A:Y,25,FALSE),"")</f>
        <v>1.012</v>
      </c>
    </row>
    <row r="4520" spans="1:11" ht="18" x14ac:dyDescent="0.25">
      <c r="A4520" s="1025">
        <v>4011426</v>
      </c>
      <c r="B4520" s="1026" t="s">
        <v>9805</v>
      </c>
      <c r="C4520" s="1025" t="s">
        <v>272</v>
      </c>
      <c r="D4520" s="577">
        <f t="shared" si="70"/>
        <v>354.05</v>
      </c>
      <c r="G4520" s="1027">
        <v>349.86</v>
      </c>
      <c r="J4520" s="570" t="s">
        <v>5368</v>
      </c>
      <c r="K4520" s="645">
        <f>IFERROR(VLOOKUP(J4520,REAJUSTE!A:Y,25,FALSE),"")</f>
        <v>1.012</v>
      </c>
    </row>
    <row r="4521" spans="1:11" ht="18" x14ac:dyDescent="0.25">
      <c r="A4521" s="1025">
        <v>4011425</v>
      </c>
      <c r="B4521" s="1026" t="s">
        <v>9806</v>
      </c>
      <c r="C4521" s="1025" t="s">
        <v>272</v>
      </c>
      <c r="D4521" s="577">
        <f t="shared" si="70"/>
        <v>199.75</v>
      </c>
      <c r="G4521" s="1027">
        <v>197.39</v>
      </c>
      <c r="J4521" s="570" t="s">
        <v>5368</v>
      </c>
      <c r="K4521" s="645">
        <f>IFERROR(VLOOKUP(J4521,REAJUSTE!A:Y,25,FALSE),"")</f>
        <v>1.012</v>
      </c>
    </row>
    <row r="4522" spans="1:11" ht="18" x14ac:dyDescent="0.25">
      <c r="A4522" s="1025">
        <v>4011428</v>
      </c>
      <c r="B4522" s="1026" t="s">
        <v>9807</v>
      </c>
      <c r="C4522" s="1025" t="s">
        <v>272</v>
      </c>
      <c r="D4522" s="577">
        <f t="shared" si="70"/>
        <v>361.1</v>
      </c>
      <c r="G4522" s="1027">
        <v>356.82</v>
      </c>
      <c r="J4522" s="570" t="s">
        <v>5368</v>
      </c>
      <c r="K4522" s="645">
        <f>IFERROR(VLOOKUP(J4522,REAJUSTE!A:Y,25,FALSE),"")</f>
        <v>1.012</v>
      </c>
    </row>
    <row r="4523" spans="1:11" ht="18" x14ac:dyDescent="0.25">
      <c r="A4523" s="1025">
        <v>4011427</v>
      </c>
      <c r="B4523" s="1026" t="s">
        <v>9808</v>
      </c>
      <c r="C4523" s="1025" t="s">
        <v>272</v>
      </c>
      <c r="D4523" s="577">
        <f t="shared" si="70"/>
        <v>196.54</v>
      </c>
      <c r="G4523" s="1027">
        <v>194.21</v>
      </c>
      <c r="J4523" s="570" t="s">
        <v>5368</v>
      </c>
      <c r="K4523" s="645">
        <f>IFERROR(VLOOKUP(J4523,REAJUSTE!A:Y,25,FALSE),"")</f>
        <v>1.012</v>
      </c>
    </row>
    <row r="4524" spans="1:11" ht="18" x14ac:dyDescent="0.25">
      <c r="A4524" s="1025">
        <v>4011430</v>
      </c>
      <c r="B4524" s="1026" t="s">
        <v>9809</v>
      </c>
      <c r="C4524" s="1025" t="s">
        <v>272</v>
      </c>
      <c r="D4524" s="577">
        <f t="shared" si="70"/>
        <v>361.92</v>
      </c>
      <c r="G4524" s="1027">
        <v>357.63</v>
      </c>
      <c r="J4524" s="570" t="s">
        <v>5368</v>
      </c>
      <c r="K4524" s="645">
        <f>IFERROR(VLOOKUP(J4524,REAJUSTE!A:Y,25,FALSE),"")</f>
        <v>1.012</v>
      </c>
    </row>
    <row r="4525" spans="1:11" ht="18" x14ac:dyDescent="0.25">
      <c r="A4525" s="1025">
        <v>4011429</v>
      </c>
      <c r="B4525" s="1026" t="s">
        <v>9810</v>
      </c>
      <c r="C4525" s="1025" t="s">
        <v>272</v>
      </c>
      <c r="D4525" s="577">
        <f t="shared" si="70"/>
        <v>208.26</v>
      </c>
      <c r="G4525" s="1027">
        <v>205.8</v>
      </c>
      <c r="J4525" s="570" t="s">
        <v>5368</v>
      </c>
      <c r="K4525" s="645">
        <f>IFERROR(VLOOKUP(J4525,REAJUSTE!A:Y,25,FALSE),"")</f>
        <v>1.012</v>
      </c>
    </row>
    <row r="4526" spans="1:11" ht="18" x14ac:dyDescent="0.25">
      <c r="A4526" s="1025">
        <v>4011432</v>
      </c>
      <c r="B4526" s="1026" t="s">
        <v>9811</v>
      </c>
      <c r="C4526" s="1025" t="s">
        <v>272</v>
      </c>
      <c r="D4526" s="577">
        <f t="shared" si="70"/>
        <v>369.92</v>
      </c>
      <c r="G4526" s="1027">
        <v>365.54</v>
      </c>
      <c r="J4526" s="570" t="s">
        <v>5368</v>
      </c>
      <c r="K4526" s="645">
        <f>IFERROR(VLOOKUP(J4526,REAJUSTE!A:Y,25,FALSE),"")</f>
        <v>1.012</v>
      </c>
    </row>
    <row r="4527" spans="1:11" ht="18" x14ac:dyDescent="0.25">
      <c r="A4527" s="1025">
        <v>4011431</v>
      </c>
      <c r="B4527" s="1026" t="s">
        <v>9812</v>
      </c>
      <c r="C4527" s="1025" t="s">
        <v>272</v>
      </c>
      <c r="D4527" s="577">
        <f t="shared" si="70"/>
        <v>205.06</v>
      </c>
      <c r="G4527" s="1027">
        <v>202.63</v>
      </c>
      <c r="J4527" s="570" t="s">
        <v>5368</v>
      </c>
      <c r="K4527" s="645">
        <f>IFERROR(VLOOKUP(J4527,REAJUSTE!A:Y,25,FALSE),"")</f>
        <v>1.012</v>
      </c>
    </row>
    <row r="4528" spans="1:11" ht="18" x14ac:dyDescent="0.25">
      <c r="A4528" s="1025">
        <v>4011434</v>
      </c>
      <c r="B4528" s="1026" t="s">
        <v>9813</v>
      </c>
      <c r="C4528" s="1025" t="s">
        <v>271</v>
      </c>
      <c r="D4528" s="577">
        <f t="shared" si="70"/>
        <v>206.9</v>
      </c>
      <c r="G4528" s="1027">
        <v>204.45</v>
      </c>
      <c r="J4528" s="570" t="s">
        <v>5368</v>
      </c>
      <c r="K4528" s="645">
        <f>IFERROR(VLOOKUP(J4528,REAJUSTE!A:Y,25,FALSE),"")</f>
        <v>1.012</v>
      </c>
    </row>
    <row r="4529" spans="1:11" ht="18" x14ac:dyDescent="0.25">
      <c r="A4529" s="1025">
        <v>4011433</v>
      </c>
      <c r="B4529" s="1026" t="s">
        <v>9814</v>
      </c>
      <c r="C4529" s="1025" t="s">
        <v>271</v>
      </c>
      <c r="D4529" s="577">
        <f t="shared" si="70"/>
        <v>137.74</v>
      </c>
      <c r="G4529" s="1027">
        <v>136.11000000000001</v>
      </c>
      <c r="J4529" s="570" t="s">
        <v>5368</v>
      </c>
      <c r="K4529" s="645">
        <f>IFERROR(VLOOKUP(J4529,REAJUSTE!A:Y,25,FALSE),"")</f>
        <v>1.012</v>
      </c>
    </row>
    <row r="4530" spans="1:11" ht="18" x14ac:dyDescent="0.25">
      <c r="A4530" s="1025">
        <v>4011436</v>
      </c>
      <c r="B4530" s="1026" t="s">
        <v>9815</v>
      </c>
      <c r="C4530" s="1025" t="s">
        <v>271</v>
      </c>
      <c r="D4530" s="577">
        <f t="shared" si="70"/>
        <v>200.83</v>
      </c>
      <c r="G4530" s="1027">
        <v>198.45</v>
      </c>
      <c r="J4530" s="570" t="s">
        <v>5368</v>
      </c>
      <c r="K4530" s="645">
        <f>IFERROR(VLOOKUP(J4530,REAJUSTE!A:Y,25,FALSE),"")</f>
        <v>1.012</v>
      </c>
    </row>
    <row r="4531" spans="1:11" ht="18" x14ac:dyDescent="0.25">
      <c r="A4531" s="1025">
        <v>4011435</v>
      </c>
      <c r="B4531" s="1026" t="s">
        <v>9816</v>
      </c>
      <c r="C4531" s="1025" t="s">
        <v>271</v>
      </c>
      <c r="D4531" s="577">
        <f t="shared" si="70"/>
        <v>129.69999999999999</v>
      </c>
      <c r="G4531" s="1027">
        <v>128.16999999999999</v>
      </c>
      <c r="J4531" s="570" t="s">
        <v>5368</v>
      </c>
      <c r="K4531" s="645">
        <f>IFERROR(VLOOKUP(J4531,REAJUSTE!A:Y,25,FALSE),"")</f>
        <v>1.012</v>
      </c>
    </row>
    <row r="4532" spans="1:11" ht="18" x14ac:dyDescent="0.25">
      <c r="A4532" s="1025">
        <v>4011438</v>
      </c>
      <c r="B4532" s="1026" t="s">
        <v>9817</v>
      </c>
      <c r="C4532" s="1025" t="s">
        <v>271</v>
      </c>
      <c r="D4532" s="577">
        <f t="shared" si="70"/>
        <v>205.55</v>
      </c>
      <c r="G4532" s="1027">
        <v>203.12</v>
      </c>
      <c r="J4532" s="570" t="s">
        <v>5368</v>
      </c>
      <c r="K4532" s="645">
        <f>IFERROR(VLOOKUP(J4532,REAJUSTE!A:Y,25,FALSE),"")</f>
        <v>1.012</v>
      </c>
    </row>
    <row r="4533" spans="1:11" ht="18" x14ac:dyDescent="0.25">
      <c r="A4533" s="1025">
        <v>4011437</v>
      </c>
      <c r="B4533" s="1026" t="s">
        <v>9818</v>
      </c>
      <c r="C4533" s="1025" t="s">
        <v>271</v>
      </c>
      <c r="D4533" s="577">
        <f t="shared" si="70"/>
        <v>135.55000000000001</v>
      </c>
      <c r="G4533" s="1027">
        <v>133.94999999999999</v>
      </c>
      <c r="J4533" s="570" t="s">
        <v>5368</v>
      </c>
      <c r="K4533" s="645">
        <f>IFERROR(VLOOKUP(J4533,REAJUSTE!A:Y,25,FALSE),"")</f>
        <v>1.012</v>
      </c>
    </row>
    <row r="4534" spans="1:11" ht="18" x14ac:dyDescent="0.25">
      <c r="A4534" s="1025">
        <v>4011440</v>
      </c>
      <c r="B4534" s="1026" t="s">
        <v>9819</v>
      </c>
      <c r="C4534" s="1025" t="s">
        <v>271</v>
      </c>
      <c r="D4534" s="577">
        <f t="shared" si="70"/>
        <v>211.23</v>
      </c>
      <c r="G4534" s="1027">
        <v>208.73</v>
      </c>
      <c r="J4534" s="570" t="s">
        <v>5368</v>
      </c>
      <c r="K4534" s="645">
        <f>IFERROR(VLOOKUP(J4534,REAJUSTE!A:Y,25,FALSE),"")</f>
        <v>1.012</v>
      </c>
    </row>
    <row r="4535" spans="1:11" ht="18" x14ac:dyDescent="0.25">
      <c r="A4535" s="1025">
        <v>4011439</v>
      </c>
      <c r="B4535" s="1026" t="s">
        <v>9820</v>
      </c>
      <c r="C4535" s="1025" t="s">
        <v>271</v>
      </c>
      <c r="D4535" s="577">
        <f t="shared" si="70"/>
        <v>141.86000000000001</v>
      </c>
      <c r="G4535" s="1027">
        <v>140.18</v>
      </c>
      <c r="J4535" s="570" t="s">
        <v>5368</v>
      </c>
      <c r="K4535" s="645">
        <f>IFERROR(VLOOKUP(J4535,REAJUSTE!A:Y,25,FALSE),"")</f>
        <v>1.012</v>
      </c>
    </row>
    <row r="4536" spans="1:11" ht="18" x14ac:dyDescent="0.25">
      <c r="A4536" s="1025">
        <v>4011442</v>
      </c>
      <c r="B4536" s="1026" t="s">
        <v>9821</v>
      </c>
      <c r="C4536" s="1025" t="s">
        <v>271</v>
      </c>
      <c r="D4536" s="577">
        <f t="shared" si="70"/>
        <v>209.7</v>
      </c>
      <c r="G4536" s="1027">
        <v>207.22</v>
      </c>
      <c r="J4536" s="570" t="s">
        <v>5368</v>
      </c>
      <c r="K4536" s="645">
        <f>IFERROR(VLOOKUP(J4536,REAJUSTE!A:Y,25,FALSE),"")</f>
        <v>1.012</v>
      </c>
    </row>
    <row r="4537" spans="1:11" ht="18" x14ac:dyDescent="0.25">
      <c r="A4537" s="1025">
        <v>4011441</v>
      </c>
      <c r="B4537" s="1026" t="s">
        <v>9822</v>
      </c>
      <c r="C4537" s="1025" t="s">
        <v>271</v>
      </c>
      <c r="D4537" s="577">
        <f t="shared" si="70"/>
        <v>141.44</v>
      </c>
      <c r="G4537" s="1027">
        <v>139.77000000000001</v>
      </c>
      <c r="J4537" s="570" t="s">
        <v>5368</v>
      </c>
      <c r="K4537" s="645">
        <f>IFERROR(VLOOKUP(J4537,REAJUSTE!A:Y,25,FALSE),"")</f>
        <v>1.012</v>
      </c>
    </row>
    <row r="4538" spans="1:11" ht="18" x14ac:dyDescent="0.25">
      <c r="A4538" s="1025">
        <v>4011482</v>
      </c>
      <c r="B4538" s="1026" t="s">
        <v>17611</v>
      </c>
      <c r="C4538" s="1025" t="s">
        <v>272</v>
      </c>
      <c r="D4538" s="577">
        <f t="shared" si="70"/>
        <v>76.94</v>
      </c>
      <c r="G4538" s="1027">
        <v>76.03</v>
      </c>
      <c r="J4538" s="570" t="s">
        <v>5368</v>
      </c>
      <c r="K4538" s="645">
        <f>IFERROR(VLOOKUP(J4538,REAJUSTE!A:Y,25,FALSE),"")</f>
        <v>1.012</v>
      </c>
    </row>
    <row r="4539" spans="1:11" ht="18" x14ac:dyDescent="0.25">
      <c r="A4539" s="1025">
        <v>4011486</v>
      </c>
      <c r="B4539" s="1026" t="s">
        <v>17612</v>
      </c>
      <c r="C4539" s="1025" t="s">
        <v>272</v>
      </c>
      <c r="D4539" s="577">
        <f t="shared" si="70"/>
        <v>119.3</v>
      </c>
      <c r="G4539" s="1027">
        <v>117.89</v>
      </c>
      <c r="J4539" s="570" t="s">
        <v>5368</v>
      </c>
      <c r="K4539" s="645">
        <f>IFERROR(VLOOKUP(J4539,REAJUSTE!A:Y,25,FALSE),"")</f>
        <v>1.012</v>
      </c>
    </row>
    <row r="4540" spans="1:11" ht="18" x14ac:dyDescent="0.25">
      <c r="A4540" s="1025">
        <v>4011485</v>
      </c>
      <c r="B4540" s="1026" t="s">
        <v>17613</v>
      </c>
      <c r="C4540" s="1025" t="s">
        <v>272</v>
      </c>
      <c r="D4540" s="577">
        <f t="shared" si="70"/>
        <v>95.43</v>
      </c>
      <c r="G4540" s="1027">
        <v>94.3</v>
      </c>
      <c r="J4540" s="570" t="s">
        <v>5368</v>
      </c>
      <c r="K4540" s="645">
        <f>IFERROR(VLOOKUP(J4540,REAJUSTE!A:Y,25,FALSE),"")</f>
        <v>1.012</v>
      </c>
    </row>
    <row r="4541" spans="1:11" ht="18" x14ac:dyDescent="0.25">
      <c r="A4541" s="1025">
        <v>4011484</v>
      </c>
      <c r="B4541" s="1026" t="s">
        <v>17614</v>
      </c>
      <c r="C4541" s="1025" t="s">
        <v>272</v>
      </c>
      <c r="D4541" s="577">
        <f t="shared" si="70"/>
        <v>79.14</v>
      </c>
      <c r="G4541" s="1027">
        <v>78.209999999999994</v>
      </c>
      <c r="J4541" s="570" t="s">
        <v>5368</v>
      </c>
      <c r="K4541" s="645">
        <f>IFERROR(VLOOKUP(J4541,REAJUSTE!A:Y,25,FALSE),"")</f>
        <v>1.012</v>
      </c>
    </row>
    <row r="4542" spans="1:11" ht="18" x14ac:dyDescent="0.25">
      <c r="A4542" s="1025">
        <v>4011483</v>
      </c>
      <c r="B4542" s="1026" t="s">
        <v>17615</v>
      </c>
      <c r="C4542" s="1025" t="s">
        <v>272</v>
      </c>
      <c r="D4542" s="577">
        <f t="shared" si="70"/>
        <v>55.28</v>
      </c>
      <c r="G4542" s="1027">
        <v>54.63</v>
      </c>
      <c r="J4542" s="570" t="s">
        <v>5368</v>
      </c>
      <c r="K4542" s="645">
        <f>IFERROR(VLOOKUP(J4542,REAJUSTE!A:Y,25,FALSE),"")</f>
        <v>1.012</v>
      </c>
    </row>
    <row r="4543" spans="1:11" ht="18" x14ac:dyDescent="0.25">
      <c r="A4543" s="1025">
        <v>4011488</v>
      </c>
      <c r="B4543" s="1026" t="s">
        <v>17616</v>
      </c>
      <c r="C4543" s="1025" t="s">
        <v>272</v>
      </c>
      <c r="D4543" s="577">
        <f t="shared" si="70"/>
        <v>56.32</v>
      </c>
      <c r="G4543" s="1027">
        <v>55.66</v>
      </c>
      <c r="J4543" s="570" t="s">
        <v>5368</v>
      </c>
      <c r="K4543" s="645">
        <f>IFERROR(VLOOKUP(J4543,REAJUSTE!A:Y,25,FALSE),"")</f>
        <v>1.012</v>
      </c>
    </row>
    <row r="4544" spans="1:11" ht="27" x14ac:dyDescent="0.25">
      <c r="A4544" s="1025">
        <v>4011487</v>
      </c>
      <c r="B4544" s="1026" t="s">
        <v>17617</v>
      </c>
      <c r="C4544" s="1025" t="s">
        <v>272</v>
      </c>
      <c r="D4544" s="577">
        <f t="shared" si="70"/>
        <v>82.49</v>
      </c>
      <c r="G4544" s="1027">
        <v>81.52</v>
      </c>
      <c r="J4544" s="570" t="s">
        <v>5368</v>
      </c>
      <c r="K4544" s="645">
        <f>IFERROR(VLOOKUP(J4544,REAJUSTE!A:Y,25,FALSE),"")</f>
        <v>1.012</v>
      </c>
    </row>
    <row r="4545" spans="1:11" ht="27" x14ac:dyDescent="0.25">
      <c r="A4545" s="1025">
        <v>4011489</v>
      </c>
      <c r="B4545" s="1026" t="s">
        <v>9823</v>
      </c>
      <c r="C4545" s="1025" t="s">
        <v>272</v>
      </c>
      <c r="D4545" s="577">
        <f t="shared" si="70"/>
        <v>136.49</v>
      </c>
      <c r="G4545" s="1027">
        <v>134.88</v>
      </c>
      <c r="J4545" s="570" t="s">
        <v>5368</v>
      </c>
      <c r="K4545" s="645">
        <f>IFERROR(VLOOKUP(J4545,REAJUSTE!A:Y,25,FALSE),"")</f>
        <v>1.012</v>
      </c>
    </row>
    <row r="4546" spans="1:11" ht="27" x14ac:dyDescent="0.25">
      <c r="A4546" s="1025">
        <v>4011493</v>
      </c>
      <c r="B4546" s="1026" t="s">
        <v>17618</v>
      </c>
      <c r="C4546" s="1025" t="s">
        <v>272</v>
      </c>
      <c r="D4546" s="577">
        <f t="shared" si="70"/>
        <v>105.31</v>
      </c>
      <c r="G4546" s="1027">
        <v>104.07</v>
      </c>
      <c r="J4546" s="570" t="s">
        <v>5368</v>
      </c>
      <c r="K4546" s="645">
        <f>IFERROR(VLOOKUP(J4546,REAJUSTE!A:Y,25,FALSE),"")</f>
        <v>1.012</v>
      </c>
    </row>
    <row r="4547" spans="1:11" ht="18" x14ac:dyDescent="0.25">
      <c r="A4547" s="1025">
        <v>4011481</v>
      </c>
      <c r="B4547" s="1026" t="s">
        <v>9824</v>
      </c>
      <c r="C4547" s="1025" t="s">
        <v>272</v>
      </c>
      <c r="D4547" s="577">
        <f t="shared" si="70"/>
        <v>36.78</v>
      </c>
      <c r="G4547" s="1027">
        <v>36.35</v>
      </c>
      <c r="J4547" s="570" t="s">
        <v>5368</v>
      </c>
      <c r="K4547" s="645">
        <f>IFERROR(VLOOKUP(J4547,REAJUSTE!A:Y,25,FALSE),"")</f>
        <v>1.012</v>
      </c>
    </row>
    <row r="4548" spans="1:11" ht="18" x14ac:dyDescent="0.25">
      <c r="A4548" s="1025">
        <v>4011347</v>
      </c>
      <c r="B4548" s="1026" t="s">
        <v>9825</v>
      </c>
      <c r="C4548" s="1025" t="s">
        <v>272</v>
      </c>
      <c r="D4548" s="577">
        <f t="shared" si="70"/>
        <v>64.069999999999993</v>
      </c>
      <c r="G4548" s="1027">
        <v>63.32</v>
      </c>
      <c r="J4548" s="570" t="s">
        <v>5368</v>
      </c>
      <c r="K4548" s="645">
        <f>IFERROR(VLOOKUP(J4548,REAJUSTE!A:Y,25,FALSE),"")</f>
        <v>1.012</v>
      </c>
    </row>
    <row r="4549" spans="1:11" ht="18" x14ac:dyDescent="0.25">
      <c r="A4549" s="1025">
        <v>4011342</v>
      </c>
      <c r="B4549" s="1026" t="s">
        <v>9826</v>
      </c>
      <c r="C4549" s="1025" t="s">
        <v>272</v>
      </c>
      <c r="D4549" s="577">
        <f t="shared" si="70"/>
        <v>93.67</v>
      </c>
      <c r="G4549" s="1027">
        <v>92.56</v>
      </c>
      <c r="J4549" s="570" t="s">
        <v>5368</v>
      </c>
      <c r="K4549" s="645">
        <f>IFERROR(VLOOKUP(J4549,REAJUSTE!A:Y,25,FALSE),"")</f>
        <v>1.012</v>
      </c>
    </row>
    <row r="4550" spans="1:11" ht="18" x14ac:dyDescent="0.25">
      <c r="A4550" s="1025">
        <v>4011344</v>
      </c>
      <c r="B4550" s="1026" t="s">
        <v>9827</v>
      </c>
      <c r="C4550" s="1025" t="s">
        <v>272</v>
      </c>
      <c r="D4550" s="577">
        <f t="shared" si="70"/>
        <v>54.28</v>
      </c>
      <c r="G4550" s="1027">
        <v>53.64</v>
      </c>
      <c r="J4550" s="570" t="s">
        <v>5368</v>
      </c>
      <c r="K4550" s="645">
        <f>IFERROR(VLOOKUP(J4550,REAJUSTE!A:Y,25,FALSE),"")</f>
        <v>1.012</v>
      </c>
    </row>
    <row r="4551" spans="1:11" ht="18" x14ac:dyDescent="0.25">
      <c r="A4551" s="1025">
        <v>4011341</v>
      </c>
      <c r="B4551" s="1026" t="s">
        <v>9828</v>
      </c>
      <c r="C4551" s="1025" t="s">
        <v>272</v>
      </c>
      <c r="D4551" s="577">
        <f t="shared" si="70"/>
        <v>12.75</v>
      </c>
      <c r="G4551" s="1027">
        <v>12.6</v>
      </c>
      <c r="J4551" s="570" t="s">
        <v>5368</v>
      </c>
      <c r="K4551" s="645">
        <f>IFERROR(VLOOKUP(J4551,REAJUSTE!A:Y,25,FALSE),"")</f>
        <v>1.012</v>
      </c>
    </row>
    <row r="4552" spans="1:11" ht="18" x14ac:dyDescent="0.25">
      <c r="A4552" s="1025">
        <v>4011346</v>
      </c>
      <c r="B4552" s="1026" t="s">
        <v>9829</v>
      </c>
      <c r="C4552" s="1025" t="s">
        <v>272</v>
      </c>
      <c r="D4552" s="577">
        <f t="shared" si="70"/>
        <v>8.89</v>
      </c>
      <c r="G4552" s="1027">
        <v>8.7899999999999991</v>
      </c>
      <c r="J4552" s="570" t="s">
        <v>5368</v>
      </c>
      <c r="K4552" s="645">
        <f>IFERROR(VLOOKUP(J4552,REAJUSTE!A:Y,25,FALSE),"")</f>
        <v>1.012</v>
      </c>
    </row>
    <row r="4553" spans="1:11" x14ac:dyDescent="0.25">
      <c r="A4553" s="1025">
        <v>4011211</v>
      </c>
      <c r="B4553" s="1026" t="s">
        <v>9830</v>
      </c>
      <c r="C4553" s="1025" t="s">
        <v>272</v>
      </c>
      <c r="D4553" s="577">
        <f t="shared" si="70"/>
        <v>11.94</v>
      </c>
      <c r="G4553" s="1027">
        <v>11.8</v>
      </c>
      <c r="J4553" s="570" t="s">
        <v>5368</v>
      </c>
      <c r="K4553" s="645">
        <f>IFERROR(VLOOKUP(J4553,REAJUSTE!A:Y,25,FALSE),"")</f>
        <v>1.012</v>
      </c>
    </row>
    <row r="4554" spans="1:11" ht="18" x14ac:dyDescent="0.25">
      <c r="A4554" s="1025">
        <v>4011304</v>
      </c>
      <c r="B4554" s="1026" t="s">
        <v>9831</v>
      </c>
      <c r="C4554" s="1025" t="s">
        <v>272</v>
      </c>
      <c r="D4554" s="577">
        <f t="shared" ref="D4554:D4617" si="71">TRUNC(G4554*K4554,2)</f>
        <v>50.22</v>
      </c>
      <c r="G4554" s="1027">
        <v>49.63</v>
      </c>
      <c r="J4554" s="570" t="s">
        <v>5368</v>
      </c>
      <c r="K4554" s="645">
        <f>IFERROR(VLOOKUP(J4554,REAJUSTE!A:Y,25,FALSE),"")</f>
        <v>1.012</v>
      </c>
    </row>
    <row r="4555" spans="1:11" x14ac:dyDescent="0.25">
      <c r="A4555" s="1025">
        <v>4011209</v>
      </c>
      <c r="B4555" s="1026" t="s">
        <v>9832</v>
      </c>
      <c r="C4555" s="1025" t="s">
        <v>273</v>
      </c>
      <c r="D4555" s="577">
        <f t="shared" si="71"/>
        <v>1.18</v>
      </c>
      <c r="G4555" s="1027">
        <v>1.17</v>
      </c>
      <c r="J4555" s="570" t="s">
        <v>5368</v>
      </c>
      <c r="K4555" s="645">
        <f>IFERROR(VLOOKUP(J4555,REAJUSTE!A:Y,25,FALSE),"")</f>
        <v>1.012</v>
      </c>
    </row>
    <row r="4556" spans="1:11" ht="18" x14ac:dyDescent="0.25">
      <c r="A4556" s="1025">
        <v>4011210</v>
      </c>
      <c r="B4556" s="1026" t="s">
        <v>9833</v>
      </c>
      <c r="C4556" s="1025" t="s">
        <v>273</v>
      </c>
      <c r="D4556" s="577">
        <f t="shared" si="71"/>
        <v>1.29</v>
      </c>
      <c r="G4556" s="1027">
        <v>1.28</v>
      </c>
      <c r="J4556" s="570" t="s">
        <v>5368</v>
      </c>
      <c r="K4556" s="645">
        <f>IFERROR(VLOOKUP(J4556,REAJUSTE!A:Y,25,FALSE),"")</f>
        <v>1.012</v>
      </c>
    </row>
    <row r="4557" spans="1:11" ht="18" x14ac:dyDescent="0.25">
      <c r="A4557" s="1025">
        <v>4011537</v>
      </c>
      <c r="B4557" s="1026" t="s">
        <v>9834</v>
      </c>
      <c r="C4557" s="1025" t="s">
        <v>7</v>
      </c>
      <c r="D4557" s="577">
        <f t="shared" si="71"/>
        <v>19.37</v>
      </c>
      <c r="G4557" s="1027">
        <v>19.149999999999999</v>
      </c>
      <c r="J4557" s="570" t="s">
        <v>5368</v>
      </c>
      <c r="K4557" s="645">
        <f>IFERROR(VLOOKUP(J4557,REAJUSTE!A:Y,25,FALSE),"")</f>
        <v>1.012</v>
      </c>
    </row>
    <row r="4558" spans="1:11" ht="18" x14ac:dyDescent="0.25">
      <c r="A4558" s="1025">
        <v>4011218</v>
      </c>
      <c r="B4558" s="1026" t="s">
        <v>9835</v>
      </c>
      <c r="C4558" s="1025" t="s">
        <v>272</v>
      </c>
      <c r="D4558" s="577">
        <f t="shared" si="71"/>
        <v>445.55</v>
      </c>
      <c r="G4558" s="1027">
        <v>440.27</v>
      </c>
      <c r="J4558" s="570" t="s">
        <v>5368</v>
      </c>
      <c r="K4558" s="645">
        <f>IFERROR(VLOOKUP(J4558,REAJUSTE!A:Y,25,FALSE),"")</f>
        <v>1.012</v>
      </c>
    </row>
    <row r="4559" spans="1:11" ht="18" x14ac:dyDescent="0.25">
      <c r="A4559" s="1025">
        <v>4011217</v>
      </c>
      <c r="B4559" s="1026" t="s">
        <v>9836</v>
      </c>
      <c r="C4559" s="1025" t="s">
        <v>272</v>
      </c>
      <c r="D4559" s="577">
        <f t="shared" si="71"/>
        <v>289.01</v>
      </c>
      <c r="G4559" s="1027">
        <v>285.58999999999997</v>
      </c>
      <c r="J4559" s="570" t="s">
        <v>5368</v>
      </c>
      <c r="K4559" s="645">
        <f>IFERROR(VLOOKUP(J4559,REAJUSTE!A:Y,25,FALSE),"")</f>
        <v>1.012</v>
      </c>
    </row>
    <row r="4560" spans="1:11" ht="18" x14ac:dyDescent="0.25">
      <c r="A4560" s="1025">
        <v>4011214</v>
      </c>
      <c r="B4560" s="1026" t="s">
        <v>9837</v>
      </c>
      <c r="C4560" s="1025" t="s">
        <v>272</v>
      </c>
      <c r="D4560" s="577">
        <f t="shared" si="71"/>
        <v>302.77</v>
      </c>
      <c r="G4560" s="1027">
        <v>299.18</v>
      </c>
      <c r="J4560" s="570" t="s">
        <v>5368</v>
      </c>
      <c r="K4560" s="645">
        <f>IFERROR(VLOOKUP(J4560,REAJUSTE!A:Y,25,FALSE),"")</f>
        <v>1.012</v>
      </c>
    </row>
    <row r="4561" spans="1:11" ht="18" x14ac:dyDescent="0.25">
      <c r="A4561" s="1025">
        <v>4011213</v>
      </c>
      <c r="B4561" s="1026" t="s">
        <v>9838</v>
      </c>
      <c r="C4561" s="1025" t="s">
        <v>272</v>
      </c>
      <c r="D4561" s="577">
        <f t="shared" si="71"/>
        <v>176.94</v>
      </c>
      <c r="G4561" s="1027">
        <v>174.85</v>
      </c>
      <c r="J4561" s="570" t="s">
        <v>5368</v>
      </c>
      <c r="K4561" s="645">
        <f>IFERROR(VLOOKUP(J4561,REAJUSTE!A:Y,25,FALSE),"")</f>
        <v>1.012</v>
      </c>
    </row>
    <row r="4562" spans="1:11" ht="18" x14ac:dyDescent="0.25">
      <c r="A4562" s="1025">
        <v>4011227</v>
      </c>
      <c r="B4562" s="1026" t="s">
        <v>9839</v>
      </c>
      <c r="C4562" s="1025" t="s">
        <v>272</v>
      </c>
      <c r="D4562" s="577">
        <f t="shared" si="71"/>
        <v>11.94</v>
      </c>
      <c r="G4562" s="1027">
        <v>11.8</v>
      </c>
      <c r="J4562" s="570" t="s">
        <v>5368</v>
      </c>
      <c r="K4562" s="645">
        <f>IFERROR(VLOOKUP(J4562,REAJUSTE!A:Y,25,FALSE),"")</f>
        <v>1.012</v>
      </c>
    </row>
    <row r="4563" spans="1:11" ht="18" x14ac:dyDescent="0.25">
      <c r="A4563" s="1025">
        <v>4011302</v>
      </c>
      <c r="B4563" s="1026" t="s">
        <v>9840</v>
      </c>
      <c r="C4563" s="1025" t="s">
        <v>272</v>
      </c>
      <c r="D4563" s="577">
        <f t="shared" si="71"/>
        <v>62.16</v>
      </c>
      <c r="G4563" s="1027">
        <v>61.43</v>
      </c>
      <c r="J4563" s="570" t="s">
        <v>5368</v>
      </c>
      <c r="K4563" s="645">
        <f>IFERROR(VLOOKUP(J4563,REAJUSTE!A:Y,25,FALSE),"")</f>
        <v>1.012</v>
      </c>
    </row>
    <row r="4564" spans="1:11" ht="18" x14ac:dyDescent="0.25">
      <c r="A4564" s="1025">
        <v>4011300</v>
      </c>
      <c r="B4564" s="1026" t="s">
        <v>9841</v>
      </c>
      <c r="C4564" s="1025" t="s">
        <v>272</v>
      </c>
      <c r="D4564" s="577">
        <f t="shared" si="71"/>
        <v>50.87</v>
      </c>
      <c r="G4564" s="1027">
        <v>50.27</v>
      </c>
      <c r="J4564" s="570" t="s">
        <v>5368</v>
      </c>
      <c r="K4564" s="645">
        <f>IFERROR(VLOOKUP(J4564,REAJUSTE!A:Y,25,FALSE),"")</f>
        <v>1.012</v>
      </c>
    </row>
    <row r="4565" spans="1:11" ht="18" x14ac:dyDescent="0.25">
      <c r="A4565" s="1025">
        <v>4011306</v>
      </c>
      <c r="B4565" s="1026" t="s">
        <v>9842</v>
      </c>
      <c r="C4565" s="1025" t="s">
        <v>272</v>
      </c>
      <c r="D4565" s="577">
        <f t="shared" si="71"/>
        <v>77.319999999999993</v>
      </c>
      <c r="G4565" s="1027">
        <v>76.41</v>
      </c>
      <c r="J4565" s="570" t="s">
        <v>5368</v>
      </c>
      <c r="K4565" s="645">
        <f>IFERROR(VLOOKUP(J4565,REAJUSTE!A:Y,25,FALSE),"")</f>
        <v>1.012</v>
      </c>
    </row>
    <row r="4566" spans="1:11" ht="18" x14ac:dyDescent="0.25">
      <c r="A4566" s="1025">
        <v>4011303</v>
      </c>
      <c r="B4566" s="1026" t="s">
        <v>9843</v>
      </c>
      <c r="C4566" s="1025" t="s">
        <v>272</v>
      </c>
      <c r="D4566" s="577">
        <f t="shared" si="71"/>
        <v>109.01</v>
      </c>
      <c r="G4566" s="1027">
        <v>107.72</v>
      </c>
      <c r="J4566" s="570" t="s">
        <v>5368</v>
      </c>
      <c r="K4566" s="645">
        <f>IFERROR(VLOOKUP(J4566,REAJUSTE!A:Y,25,FALSE),"")</f>
        <v>1.012</v>
      </c>
    </row>
    <row r="4567" spans="1:11" ht="18" x14ac:dyDescent="0.25">
      <c r="A4567" s="1025">
        <v>4011301</v>
      </c>
      <c r="B4567" s="1026" t="s">
        <v>9844</v>
      </c>
      <c r="C4567" s="1025" t="s">
        <v>272</v>
      </c>
      <c r="D4567" s="577">
        <f t="shared" si="71"/>
        <v>100.15</v>
      </c>
      <c r="G4567" s="1027">
        <v>98.97</v>
      </c>
      <c r="J4567" s="570" t="s">
        <v>5368</v>
      </c>
      <c r="K4567" s="645">
        <f>IFERROR(VLOOKUP(J4567,REAJUSTE!A:Y,25,FALSE),"")</f>
        <v>1.012</v>
      </c>
    </row>
    <row r="4568" spans="1:11" ht="18" x14ac:dyDescent="0.25">
      <c r="A4568" s="1025">
        <v>4011228</v>
      </c>
      <c r="B4568" s="1026" t="s">
        <v>9845</v>
      </c>
      <c r="C4568" s="1025" t="s">
        <v>272</v>
      </c>
      <c r="D4568" s="577">
        <f t="shared" si="71"/>
        <v>13.18</v>
      </c>
      <c r="G4568" s="1027">
        <v>13.03</v>
      </c>
      <c r="J4568" s="570" t="s">
        <v>5368</v>
      </c>
      <c r="K4568" s="645">
        <f>IFERROR(VLOOKUP(J4568,REAJUSTE!A:Y,25,FALSE),"")</f>
        <v>1.012</v>
      </c>
    </row>
    <row r="4569" spans="1:11" ht="27" x14ac:dyDescent="0.25">
      <c r="A4569" s="1025">
        <v>4011229</v>
      </c>
      <c r="B4569" s="1026" t="s">
        <v>9846</v>
      </c>
      <c r="C4569" s="1025" t="s">
        <v>272</v>
      </c>
      <c r="D4569" s="577">
        <f t="shared" si="71"/>
        <v>32.17</v>
      </c>
      <c r="G4569" s="1027">
        <v>31.79</v>
      </c>
      <c r="J4569" s="570" t="s">
        <v>5368</v>
      </c>
      <c r="K4569" s="645">
        <f>IFERROR(VLOOKUP(J4569,REAJUSTE!A:Y,25,FALSE),"")</f>
        <v>1.012</v>
      </c>
    </row>
    <row r="4570" spans="1:11" ht="27" x14ac:dyDescent="0.25">
      <c r="A4570" s="1025">
        <v>4011231</v>
      </c>
      <c r="B4570" s="1026" t="s">
        <v>9847</v>
      </c>
      <c r="C4570" s="1025" t="s">
        <v>272</v>
      </c>
      <c r="D4570" s="577">
        <f t="shared" si="71"/>
        <v>124.46</v>
      </c>
      <c r="G4570" s="1027">
        <v>122.99</v>
      </c>
      <c r="J4570" s="570" t="s">
        <v>5368</v>
      </c>
      <c r="K4570" s="645">
        <f>IFERROR(VLOOKUP(J4570,REAJUSTE!A:Y,25,FALSE),"")</f>
        <v>1.012</v>
      </c>
    </row>
    <row r="4571" spans="1:11" ht="27" x14ac:dyDescent="0.25">
      <c r="A4571" s="1025">
        <v>4011230</v>
      </c>
      <c r="B4571" s="1026" t="s">
        <v>9848</v>
      </c>
      <c r="C4571" s="1025" t="s">
        <v>272</v>
      </c>
      <c r="D4571" s="577">
        <f t="shared" si="71"/>
        <v>86.26</v>
      </c>
      <c r="G4571" s="1027">
        <v>85.24</v>
      </c>
      <c r="J4571" s="570" t="s">
        <v>5368</v>
      </c>
      <c r="K4571" s="645">
        <f>IFERROR(VLOOKUP(J4571,REAJUSTE!A:Y,25,FALSE),"")</f>
        <v>1.012</v>
      </c>
    </row>
    <row r="4572" spans="1:11" ht="27" x14ac:dyDescent="0.25">
      <c r="A4572" s="1025">
        <v>4011235</v>
      </c>
      <c r="B4572" s="1026" t="s">
        <v>9849</v>
      </c>
      <c r="C4572" s="1025" t="s">
        <v>272</v>
      </c>
      <c r="D4572" s="577">
        <f t="shared" si="71"/>
        <v>89.43</v>
      </c>
      <c r="G4572" s="1027">
        <v>88.37</v>
      </c>
      <c r="J4572" s="570" t="s">
        <v>5368</v>
      </c>
      <c r="K4572" s="645">
        <f>IFERROR(VLOOKUP(J4572,REAJUSTE!A:Y,25,FALSE),"")</f>
        <v>1.012</v>
      </c>
    </row>
    <row r="4573" spans="1:11" ht="27" x14ac:dyDescent="0.25">
      <c r="A4573" s="1025">
        <v>4011234</v>
      </c>
      <c r="B4573" s="1026" t="s">
        <v>9850</v>
      </c>
      <c r="C4573" s="1025" t="s">
        <v>272</v>
      </c>
      <c r="D4573" s="577">
        <f t="shared" si="71"/>
        <v>50.04</v>
      </c>
      <c r="G4573" s="1027">
        <v>49.45</v>
      </c>
      <c r="J4573" s="570" t="s">
        <v>5368</v>
      </c>
      <c r="K4573" s="645">
        <f>IFERROR(VLOOKUP(J4573,REAJUSTE!A:Y,25,FALSE),"")</f>
        <v>1.012</v>
      </c>
    </row>
    <row r="4574" spans="1:11" ht="27" x14ac:dyDescent="0.25">
      <c r="A4574" s="1025">
        <v>4011233</v>
      </c>
      <c r="B4574" s="1026" t="s">
        <v>9851</v>
      </c>
      <c r="C4574" s="1025" t="s">
        <v>272</v>
      </c>
      <c r="D4574" s="577">
        <f t="shared" si="71"/>
        <v>75.47</v>
      </c>
      <c r="G4574" s="1027">
        <v>74.58</v>
      </c>
      <c r="J4574" s="570" t="s">
        <v>5368</v>
      </c>
      <c r="K4574" s="645">
        <f>IFERROR(VLOOKUP(J4574,REAJUSTE!A:Y,25,FALSE),"")</f>
        <v>1.012</v>
      </c>
    </row>
    <row r="4575" spans="1:11" ht="27" x14ac:dyDescent="0.25">
      <c r="A4575" s="1025">
        <v>4011232</v>
      </c>
      <c r="B4575" s="1026" t="s">
        <v>9852</v>
      </c>
      <c r="C4575" s="1025" t="s">
        <v>272</v>
      </c>
      <c r="D4575" s="577">
        <f t="shared" si="71"/>
        <v>36.08</v>
      </c>
      <c r="G4575" s="1027">
        <v>35.659999999999997</v>
      </c>
      <c r="J4575" s="570" t="s">
        <v>5368</v>
      </c>
      <c r="K4575" s="645">
        <f>IFERROR(VLOOKUP(J4575,REAJUSTE!A:Y,25,FALSE),"")</f>
        <v>1.012</v>
      </c>
    </row>
    <row r="4576" spans="1:11" ht="18" x14ac:dyDescent="0.25">
      <c r="A4576" s="1025">
        <v>4011372</v>
      </c>
      <c r="B4576" s="1026" t="s">
        <v>9853</v>
      </c>
      <c r="C4576" s="1025" t="s">
        <v>273</v>
      </c>
      <c r="D4576" s="577">
        <f t="shared" si="71"/>
        <v>6.41</v>
      </c>
      <c r="G4576" s="1027">
        <v>6.34</v>
      </c>
      <c r="J4576" s="570" t="s">
        <v>5368</v>
      </c>
      <c r="K4576" s="645">
        <f>IFERROR(VLOOKUP(J4576,REAJUSTE!A:Y,25,FALSE),"")</f>
        <v>1.012</v>
      </c>
    </row>
    <row r="4577" spans="1:11" ht="18" x14ac:dyDescent="0.25">
      <c r="A4577" s="1025">
        <v>4011371</v>
      </c>
      <c r="B4577" s="1026" t="s">
        <v>9854</v>
      </c>
      <c r="C4577" s="1025" t="s">
        <v>273</v>
      </c>
      <c r="D4577" s="577">
        <f t="shared" si="71"/>
        <v>4.08</v>
      </c>
      <c r="G4577" s="1027">
        <v>4.04</v>
      </c>
      <c r="J4577" s="570" t="s">
        <v>5368</v>
      </c>
      <c r="K4577" s="645">
        <f>IFERROR(VLOOKUP(J4577,REAJUSTE!A:Y,25,FALSE),"")</f>
        <v>1.012</v>
      </c>
    </row>
    <row r="4578" spans="1:11" ht="18" x14ac:dyDescent="0.25">
      <c r="A4578" s="1025">
        <v>4011378</v>
      </c>
      <c r="B4578" s="1026" t="s">
        <v>9855</v>
      </c>
      <c r="C4578" s="1025" t="s">
        <v>273</v>
      </c>
      <c r="D4578" s="577">
        <f t="shared" si="71"/>
        <v>6.41</v>
      </c>
      <c r="G4578" s="1027">
        <v>6.34</v>
      </c>
      <c r="J4578" s="570" t="s">
        <v>5368</v>
      </c>
      <c r="K4578" s="645">
        <f>IFERROR(VLOOKUP(J4578,REAJUSTE!A:Y,25,FALSE),"")</f>
        <v>1.012</v>
      </c>
    </row>
    <row r="4579" spans="1:11" ht="18" x14ac:dyDescent="0.25">
      <c r="A4579" s="1025">
        <v>4011377</v>
      </c>
      <c r="B4579" s="1026" t="s">
        <v>9856</v>
      </c>
      <c r="C4579" s="1025" t="s">
        <v>273</v>
      </c>
      <c r="D4579" s="577">
        <f t="shared" si="71"/>
        <v>4.08</v>
      </c>
      <c r="G4579" s="1027">
        <v>4.04</v>
      </c>
      <c r="J4579" s="570" t="s">
        <v>5368</v>
      </c>
      <c r="K4579" s="645">
        <f>IFERROR(VLOOKUP(J4579,REAJUSTE!A:Y,25,FALSE),"")</f>
        <v>1.012</v>
      </c>
    </row>
    <row r="4580" spans="1:11" x14ac:dyDescent="0.25">
      <c r="A4580" s="1025">
        <v>4011368</v>
      </c>
      <c r="B4580" s="1026" t="s">
        <v>9857</v>
      </c>
      <c r="C4580" s="1025" t="s">
        <v>273</v>
      </c>
      <c r="D4580" s="577">
        <f t="shared" si="71"/>
        <v>5.26</v>
      </c>
      <c r="G4580" s="1027">
        <v>5.2</v>
      </c>
      <c r="J4580" s="570" t="s">
        <v>5368</v>
      </c>
      <c r="K4580" s="645">
        <f>IFERROR(VLOOKUP(J4580,REAJUSTE!A:Y,25,FALSE),"")</f>
        <v>1.012</v>
      </c>
    </row>
    <row r="4581" spans="1:11" x14ac:dyDescent="0.25">
      <c r="A4581" s="1025">
        <v>4011367</v>
      </c>
      <c r="B4581" s="1026" t="s">
        <v>9858</v>
      </c>
      <c r="C4581" s="1025" t="s">
        <v>273</v>
      </c>
      <c r="D4581" s="577">
        <f t="shared" si="71"/>
        <v>2.93</v>
      </c>
      <c r="G4581" s="1027">
        <v>2.9</v>
      </c>
      <c r="J4581" s="570" t="s">
        <v>5368</v>
      </c>
      <c r="K4581" s="645">
        <f>IFERROR(VLOOKUP(J4581,REAJUSTE!A:Y,25,FALSE),"")</f>
        <v>1.012</v>
      </c>
    </row>
    <row r="4582" spans="1:11" ht="18" x14ac:dyDescent="0.25">
      <c r="A4582" s="1025">
        <v>4011374</v>
      </c>
      <c r="B4582" s="1026" t="s">
        <v>9859</v>
      </c>
      <c r="C4582" s="1025" t="s">
        <v>273</v>
      </c>
      <c r="D4582" s="577">
        <f t="shared" si="71"/>
        <v>5.26</v>
      </c>
      <c r="G4582" s="1027">
        <v>5.2</v>
      </c>
      <c r="J4582" s="570" t="s">
        <v>5368</v>
      </c>
      <c r="K4582" s="645">
        <f>IFERROR(VLOOKUP(J4582,REAJUSTE!A:Y,25,FALSE),"")</f>
        <v>1.012</v>
      </c>
    </row>
    <row r="4583" spans="1:11" ht="18" x14ac:dyDescent="0.25">
      <c r="A4583" s="1025">
        <v>4011373</v>
      </c>
      <c r="B4583" s="1026" t="s">
        <v>9860</v>
      </c>
      <c r="C4583" s="1025" t="s">
        <v>273</v>
      </c>
      <c r="D4583" s="577">
        <f t="shared" si="71"/>
        <v>2.93</v>
      </c>
      <c r="G4583" s="1027">
        <v>2.9</v>
      </c>
      <c r="J4583" s="570" t="s">
        <v>5368</v>
      </c>
      <c r="K4583" s="645">
        <f>IFERROR(VLOOKUP(J4583,REAJUSTE!A:Y,25,FALSE),"")</f>
        <v>1.012</v>
      </c>
    </row>
    <row r="4584" spans="1:11" ht="18" x14ac:dyDescent="0.25">
      <c r="A4584" s="1025">
        <v>4011370</v>
      </c>
      <c r="B4584" s="1026" t="s">
        <v>9861</v>
      </c>
      <c r="C4584" s="1025" t="s">
        <v>273</v>
      </c>
      <c r="D4584" s="577">
        <f t="shared" si="71"/>
        <v>5.88</v>
      </c>
      <c r="G4584" s="1027">
        <v>5.82</v>
      </c>
      <c r="J4584" s="570" t="s">
        <v>5368</v>
      </c>
      <c r="K4584" s="645">
        <f>IFERROR(VLOOKUP(J4584,REAJUSTE!A:Y,25,FALSE),"")</f>
        <v>1.012</v>
      </c>
    </row>
    <row r="4585" spans="1:11" ht="18" x14ac:dyDescent="0.25">
      <c r="A4585" s="1025">
        <v>4011369</v>
      </c>
      <c r="B4585" s="1026" t="s">
        <v>9862</v>
      </c>
      <c r="C4585" s="1025" t="s">
        <v>273</v>
      </c>
      <c r="D4585" s="577">
        <f t="shared" si="71"/>
        <v>3.56</v>
      </c>
      <c r="G4585" s="1027">
        <v>3.52</v>
      </c>
      <c r="J4585" s="570" t="s">
        <v>5368</v>
      </c>
      <c r="K4585" s="645">
        <f>IFERROR(VLOOKUP(J4585,REAJUSTE!A:Y,25,FALSE),"")</f>
        <v>1.012</v>
      </c>
    </row>
    <row r="4586" spans="1:11" ht="18" x14ac:dyDescent="0.25">
      <c r="A4586" s="1025">
        <v>4011376</v>
      </c>
      <c r="B4586" s="1026" t="s">
        <v>9863</v>
      </c>
      <c r="C4586" s="1025" t="s">
        <v>273</v>
      </c>
      <c r="D4586" s="577">
        <f t="shared" si="71"/>
        <v>5.88</v>
      </c>
      <c r="G4586" s="1027">
        <v>5.82</v>
      </c>
      <c r="J4586" s="570" t="s">
        <v>5368</v>
      </c>
      <c r="K4586" s="645">
        <f>IFERROR(VLOOKUP(J4586,REAJUSTE!A:Y,25,FALSE),"")</f>
        <v>1.012</v>
      </c>
    </row>
    <row r="4587" spans="1:11" ht="18" x14ac:dyDescent="0.25">
      <c r="A4587" s="1025">
        <v>4011375</v>
      </c>
      <c r="B4587" s="1026" t="s">
        <v>9864</v>
      </c>
      <c r="C4587" s="1025" t="s">
        <v>273</v>
      </c>
      <c r="D4587" s="577">
        <f t="shared" si="71"/>
        <v>3.56</v>
      </c>
      <c r="G4587" s="1027">
        <v>3.52</v>
      </c>
      <c r="J4587" s="570" t="s">
        <v>5368</v>
      </c>
      <c r="K4587" s="645">
        <f>IFERROR(VLOOKUP(J4587,REAJUSTE!A:Y,25,FALSE),"")</f>
        <v>1.012</v>
      </c>
    </row>
    <row r="4588" spans="1:11" ht="18" x14ac:dyDescent="0.25">
      <c r="A4588" s="1025">
        <v>4011360</v>
      </c>
      <c r="B4588" s="1026" t="s">
        <v>9865</v>
      </c>
      <c r="C4588" s="1025" t="s">
        <v>273</v>
      </c>
      <c r="D4588" s="577">
        <f t="shared" si="71"/>
        <v>2.2999999999999998</v>
      </c>
      <c r="G4588" s="1027">
        <v>2.2799999999999998</v>
      </c>
      <c r="J4588" s="570" t="s">
        <v>5368</v>
      </c>
      <c r="K4588" s="645">
        <f>IFERROR(VLOOKUP(J4588,REAJUSTE!A:Y,25,FALSE),"")</f>
        <v>1.012</v>
      </c>
    </row>
    <row r="4589" spans="1:11" ht="18" x14ac:dyDescent="0.25">
      <c r="A4589" s="1025">
        <v>4011359</v>
      </c>
      <c r="B4589" s="1026" t="s">
        <v>9866</v>
      </c>
      <c r="C4589" s="1025" t="s">
        <v>273</v>
      </c>
      <c r="D4589" s="577">
        <f t="shared" si="71"/>
        <v>1.48</v>
      </c>
      <c r="G4589" s="1027">
        <v>1.47</v>
      </c>
      <c r="J4589" s="570" t="s">
        <v>5368</v>
      </c>
      <c r="K4589" s="645">
        <f>IFERROR(VLOOKUP(J4589,REAJUSTE!A:Y,25,FALSE),"")</f>
        <v>1.012</v>
      </c>
    </row>
    <row r="4590" spans="1:11" ht="18" x14ac:dyDescent="0.25">
      <c r="A4590" s="1025">
        <v>4011366</v>
      </c>
      <c r="B4590" s="1026" t="s">
        <v>9867</v>
      </c>
      <c r="C4590" s="1025" t="s">
        <v>273</v>
      </c>
      <c r="D4590" s="577">
        <f t="shared" si="71"/>
        <v>2.2999999999999998</v>
      </c>
      <c r="G4590" s="1027">
        <v>2.2799999999999998</v>
      </c>
      <c r="J4590" s="570" t="s">
        <v>5368</v>
      </c>
      <c r="K4590" s="645">
        <f>IFERROR(VLOOKUP(J4590,REAJUSTE!A:Y,25,FALSE),"")</f>
        <v>1.012</v>
      </c>
    </row>
    <row r="4591" spans="1:11" ht="18" x14ac:dyDescent="0.25">
      <c r="A4591" s="1025">
        <v>4011365</v>
      </c>
      <c r="B4591" s="1026" t="s">
        <v>9868</v>
      </c>
      <c r="C4591" s="1025" t="s">
        <v>273</v>
      </c>
      <c r="D4591" s="577">
        <f t="shared" si="71"/>
        <v>1.48</v>
      </c>
      <c r="G4591" s="1027">
        <v>1.47</v>
      </c>
      <c r="J4591" s="570" t="s">
        <v>5368</v>
      </c>
      <c r="K4591" s="645">
        <f>IFERROR(VLOOKUP(J4591,REAJUSTE!A:Y,25,FALSE),"")</f>
        <v>1.012</v>
      </c>
    </row>
    <row r="4592" spans="1:11" x14ac:dyDescent="0.25">
      <c r="A4592" s="1025">
        <v>4011356</v>
      </c>
      <c r="B4592" s="1026" t="s">
        <v>9869</v>
      </c>
      <c r="C4592" s="1025" t="s">
        <v>273</v>
      </c>
      <c r="D4592" s="577">
        <f t="shared" si="71"/>
        <v>1.82</v>
      </c>
      <c r="G4592" s="1027">
        <v>1.8</v>
      </c>
      <c r="J4592" s="570" t="s">
        <v>5368</v>
      </c>
      <c r="K4592" s="645">
        <f>IFERROR(VLOOKUP(J4592,REAJUSTE!A:Y,25,FALSE),"")</f>
        <v>1.012</v>
      </c>
    </row>
    <row r="4593" spans="1:11" x14ac:dyDescent="0.25">
      <c r="A4593" s="1025">
        <v>4011355</v>
      </c>
      <c r="B4593" s="1026" t="s">
        <v>9870</v>
      </c>
      <c r="C4593" s="1025" t="s">
        <v>273</v>
      </c>
      <c r="D4593" s="577">
        <f t="shared" si="71"/>
        <v>1.01</v>
      </c>
      <c r="G4593" s="1027">
        <v>1</v>
      </c>
      <c r="J4593" s="570" t="s">
        <v>5368</v>
      </c>
      <c r="K4593" s="645">
        <f>IFERROR(VLOOKUP(J4593,REAJUSTE!A:Y,25,FALSE),"")</f>
        <v>1.012</v>
      </c>
    </row>
    <row r="4594" spans="1:11" ht="18" x14ac:dyDescent="0.25">
      <c r="A4594" s="1025">
        <v>4011362</v>
      </c>
      <c r="B4594" s="1026" t="s">
        <v>9871</v>
      </c>
      <c r="C4594" s="1025" t="s">
        <v>273</v>
      </c>
      <c r="D4594" s="577">
        <f t="shared" si="71"/>
        <v>1.82</v>
      </c>
      <c r="G4594" s="1027">
        <v>1.8</v>
      </c>
      <c r="J4594" s="570" t="s">
        <v>5368</v>
      </c>
      <c r="K4594" s="645">
        <f>IFERROR(VLOOKUP(J4594,REAJUSTE!A:Y,25,FALSE),"")</f>
        <v>1.012</v>
      </c>
    </row>
    <row r="4595" spans="1:11" ht="18" x14ac:dyDescent="0.25">
      <c r="A4595" s="1025">
        <v>4011361</v>
      </c>
      <c r="B4595" s="1026" t="s">
        <v>9872</v>
      </c>
      <c r="C4595" s="1025" t="s">
        <v>273</v>
      </c>
      <c r="D4595" s="577">
        <f t="shared" si="71"/>
        <v>1.01</v>
      </c>
      <c r="G4595" s="1027">
        <v>1</v>
      </c>
      <c r="J4595" s="570" t="s">
        <v>5368</v>
      </c>
      <c r="K4595" s="645">
        <f>IFERROR(VLOOKUP(J4595,REAJUSTE!A:Y,25,FALSE),"")</f>
        <v>1.012</v>
      </c>
    </row>
    <row r="4596" spans="1:11" ht="18" x14ac:dyDescent="0.25">
      <c r="A4596" s="1025">
        <v>4011358</v>
      </c>
      <c r="B4596" s="1026" t="s">
        <v>9873</v>
      </c>
      <c r="C4596" s="1025" t="s">
        <v>273</v>
      </c>
      <c r="D4596" s="577">
        <f t="shared" si="71"/>
        <v>2.0699999999999998</v>
      </c>
      <c r="G4596" s="1027">
        <v>2.0499999999999998</v>
      </c>
      <c r="J4596" s="570" t="s">
        <v>5368</v>
      </c>
      <c r="K4596" s="645">
        <f>IFERROR(VLOOKUP(J4596,REAJUSTE!A:Y,25,FALSE),"")</f>
        <v>1.012</v>
      </c>
    </row>
    <row r="4597" spans="1:11" ht="18" x14ac:dyDescent="0.25">
      <c r="A4597" s="1025">
        <v>4011357</v>
      </c>
      <c r="B4597" s="1026" t="s">
        <v>9874</v>
      </c>
      <c r="C4597" s="1025" t="s">
        <v>273</v>
      </c>
      <c r="D4597" s="577">
        <f t="shared" si="71"/>
        <v>1.25</v>
      </c>
      <c r="G4597" s="1027">
        <v>1.24</v>
      </c>
      <c r="J4597" s="570" t="s">
        <v>5368</v>
      </c>
      <c r="K4597" s="645">
        <f>IFERROR(VLOOKUP(J4597,REAJUSTE!A:Y,25,FALSE),"")</f>
        <v>1.012</v>
      </c>
    </row>
    <row r="4598" spans="1:11" ht="18" x14ac:dyDescent="0.25">
      <c r="A4598" s="1025">
        <v>4011364</v>
      </c>
      <c r="B4598" s="1026" t="s">
        <v>9875</v>
      </c>
      <c r="C4598" s="1025" t="s">
        <v>273</v>
      </c>
      <c r="D4598" s="577">
        <f t="shared" si="71"/>
        <v>2.0699999999999998</v>
      </c>
      <c r="G4598" s="1027">
        <v>2.0499999999999998</v>
      </c>
      <c r="J4598" s="570" t="s">
        <v>5368</v>
      </c>
      <c r="K4598" s="645">
        <f>IFERROR(VLOOKUP(J4598,REAJUSTE!A:Y,25,FALSE),"")</f>
        <v>1.012</v>
      </c>
    </row>
    <row r="4599" spans="1:11" ht="18" x14ac:dyDescent="0.25">
      <c r="A4599" s="1025">
        <v>4011363</v>
      </c>
      <c r="B4599" s="1026" t="s">
        <v>9876</v>
      </c>
      <c r="C4599" s="1025" t="s">
        <v>273</v>
      </c>
      <c r="D4599" s="577">
        <f t="shared" si="71"/>
        <v>1.25</v>
      </c>
      <c r="G4599" s="1027">
        <v>1.24</v>
      </c>
      <c r="J4599" s="570" t="s">
        <v>5368</v>
      </c>
      <c r="K4599" s="645">
        <f>IFERROR(VLOOKUP(J4599,REAJUSTE!A:Y,25,FALSE),"")</f>
        <v>1.012</v>
      </c>
    </row>
    <row r="4600" spans="1:11" ht="18" x14ac:dyDescent="0.25">
      <c r="A4600" s="1025">
        <v>4011384</v>
      </c>
      <c r="B4600" s="1026" t="s">
        <v>9877</v>
      </c>
      <c r="C4600" s="1025" t="s">
        <v>273</v>
      </c>
      <c r="D4600" s="577">
        <f t="shared" si="71"/>
        <v>6.87</v>
      </c>
      <c r="G4600" s="1027">
        <v>6.79</v>
      </c>
      <c r="J4600" s="570" t="s">
        <v>5368</v>
      </c>
      <c r="K4600" s="645">
        <f>IFERROR(VLOOKUP(J4600,REAJUSTE!A:Y,25,FALSE),"")</f>
        <v>1.012</v>
      </c>
    </row>
    <row r="4601" spans="1:11" ht="18" x14ac:dyDescent="0.25">
      <c r="A4601" s="1025">
        <v>4011383</v>
      </c>
      <c r="B4601" s="1026" t="s">
        <v>9878</v>
      </c>
      <c r="C4601" s="1025" t="s">
        <v>273</v>
      </c>
      <c r="D4601" s="577">
        <f t="shared" si="71"/>
        <v>4.47</v>
      </c>
      <c r="G4601" s="1027">
        <v>4.42</v>
      </c>
      <c r="J4601" s="570" t="s">
        <v>5368</v>
      </c>
      <c r="K4601" s="645">
        <f>IFERROR(VLOOKUP(J4601,REAJUSTE!A:Y,25,FALSE),"")</f>
        <v>1.012</v>
      </c>
    </row>
    <row r="4602" spans="1:11" ht="18" x14ac:dyDescent="0.25">
      <c r="A4602" s="1025">
        <v>4011390</v>
      </c>
      <c r="B4602" s="1026" t="s">
        <v>9879</v>
      </c>
      <c r="C4602" s="1025" t="s">
        <v>273</v>
      </c>
      <c r="D4602" s="577">
        <f t="shared" si="71"/>
        <v>6.87</v>
      </c>
      <c r="G4602" s="1027">
        <v>6.79</v>
      </c>
      <c r="J4602" s="570" t="s">
        <v>5368</v>
      </c>
      <c r="K4602" s="645">
        <f>IFERROR(VLOOKUP(J4602,REAJUSTE!A:Y,25,FALSE),"")</f>
        <v>1.012</v>
      </c>
    </row>
    <row r="4603" spans="1:11" ht="18" x14ac:dyDescent="0.25">
      <c r="A4603" s="1025">
        <v>4011389</v>
      </c>
      <c r="B4603" s="1026" t="s">
        <v>9880</v>
      </c>
      <c r="C4603" s="1025" t="s">
        <v>273</v>
      </c>
      <c r="D4603" s="577">
        <f t="shared" si="71"/>
        <v>4.47</v>
      </c>
      <c r="G4603" s="1027">
        <v>4.42</v>
      </c>
      <c r="J4603" s="570" t="s">
        <v>5368</v>
      </c>
      <c r="K4603" s="645">
        <f>IFERROR(VLOOKUP(J4603,REAJUSTE!A:Y,25,FALSE),"")</f>
        <v>1.012</v>
      </c>
    </row>
    <row r="4604" spans="1:11" x14ac:dyDescent="0.25">
      <c r="A4604" s="1025">
        <v>4011380</v>
      </c>
      <c r="B4604" s="1026" t="s">
        <v>9881</v>
      </c>
      <c r="C4604" s="1025" t="s">
        <v>273</v>
      </c>
      <c r="D4604" s="577">
        <f t="shared" si="71"/>
        <v>5.71</v>
      </c>
      <c r="G4604" s="1027">
        <v>5.65</v>
      </c>
      <c r="J4604" s="570" t="s">
        <v>5368</v>
      </c>
      <c r="K4604" s="645">
        <f>IFERROR(VLOOKUP(J4604,REAJUSTE!A:Y,25,FALSE),"")</f>
        <v>1.012</v>
      </c>
    </row>
    <row r="4605" spans="1:11" x14ac:dyDescent="0.25">
      <c r="A4605" s="1025">
        <v>4011379</v>
      </c>
      <c r="B4605" s="1026" t="s">
        <v>9882</v>
      </c>
      <c r="C4605" s="1025" t="s">
        <v>273</v>
      </c>
      <c r="D4605" s="577">
        <f t="shared" si="71"/>
        <v>3.31</v>
      </c>
      <c r="G4605" s="1027">
        <v>3.28</v>
      </c>
      <c r="J4605" s="570" t="s">
        <v>5368</v>
      </c>
      <c r="K4605" s="645">
        <f>IFERROR(VLOOKUP(J4605,REAJUSTE!A:Y,25,FALSE),"")</f>
        <v>1.012</v>
      </c>
    </row>
    <row r="4606" spans="1:11" ht="18" x14ac:dyDescent="0.25">
      <c r="A4606" s="1025">
        <v>4011386</v>
      </c>
      <c r="B4606" s="1026" t="s">
        <v>9883</v>
      </c>
      <c r="C4606" s="1025" t="s">
        <v>273</v>
      </c>
      <c r="D4606" s="577">
        <f t="shared" si="71"/>
        <v>5.71</v>
      </c>
      <c r="G4606" s="1027">
        <v>5.65</v>
      </c>
      <c r="J4606" s="570" t="s">
        <v>5368</v>
      </c>
      <c r="K4606" s="645">
        <f>IFERROR(VLOOKUP(J4606,REAJUSTE!A:Y,25,FALSE),"")</f>
        <v>1.012</v>
      </c>
    </row>
    <row r="4607" spans="1:11" ht="18" x14ac:dyDescent="0.25">
      <c r="A4607" s="1025">
        <v>4011385</v>
      </c>
      <c r="B4607" s="1026" t="s">
        <v>9884</v>
      </c>
      <c r="C4607" s="1025" t="s">
        <v>273</v>
      </c>
      <c r="D4607" s="577">
        <f t="shared" si="71"/>
        <v>3.31</v>
      </c>
      <c r="G4607" s="1027">
        <v>3.28</v>
      </c>
      <c r="J4607" s="570" t="s">
        <v>5368</v>
      </c>
      <c r="K4607" s="645">
        <f>IFERROR(VLOOKUP(J4607,REAJUSTE!A:Y,25,FALSE),"")</f>
        <v>1.012</v>
      </c>
    </row>
    <row r="4608" spans="1:11" x14ac:dyDescent="0.25">
      <c r="A4608" s="1025">
        <v>4011382</v>
      </c>
      <c r="B4608" s="1026" t="s">
        <v>9885</v>
      </c>
      <c r="C4608" s="1025" t="s">
        <v>273</v>
      </c>
      <c r="D4608" s="577">
        <f t="shared" si="71"/>
        <v>6.34</v>
      </c>
      <c r="G4608" s="1027">
        <v>6.27</v>
      </c>
      <c r="J4608" s="570" t="s">
        <v>5368</v>
      </c>
      <c r="K4608" s="645">
        <f>IFERROR(VLOOKUP(J4608,REAJUSTE!A:Y,25,FALSE),"")</f>
        <v>1.012</v>
      </c>
    </row>
    <row r="4609" spans="1:11" x14ac:dyDescent="0.25">
      <c r="A4609" s="1025">
        <v>4011381</v>
      </c>
      <c r="B4609" s="1026" t="s">
        <v>9886</v>
      </c>
      <c r="C4609" s="1025" t="s">
        <v>273</v>
      </c>
      <c r="D4609" s="577">
        <f t="shared" si="71"/>
        <v>3.94</v>
      </c>
      <c r="G4609" s="1027">
        <v>3.9</v>
      </c>
      <c r="J4609" s="570" t="s">
        <v>5368</v>
      </c>
      <c r="K4609" s="645">
        <f>IFERROR(VLOOKUP(J4609,REAJUSTE!A:Y,25,FALSE),"")</f>
        <v>1.012</v>
      </c>
    </row>
    <row r="4610" spans="1:11" ht="18" x14ac:dyDescent="0.25">
      <c r="A4610" s="1025">
        <v>4011388</v>
      </c>
      <c r="B4610" s="1026" t="s">
        <v>9887</v>
      </c>
      <c r="C4610" s="1025" t="s">
        <v>273</v>
      </c>
      <c r="D4610" s="577">
        <f t="shared" si="71"/>
        <v>6.34</v>
      </c>
      <c r="G4610" s="1027">
        <v>6.27</v>
      </c>
      <c r="J4610" s="570" t="s">
        <v>5368</v>
      </c>
      <c r="K4610" s="645">
        <f>IFERROR(VLOOKUP(J4610,REAJUSTE!A:Y,25,FALSE),"")</f>
        <v>1.012</v>
      </c>
    </row>
    <row r="4611" spans="1:11" ht="18" x14ac:dyDescent="0.25">
      <c r="A4611" s="1025">
        <v>4011387</v>
      </c>
      <c r="B4611" s="1026" t="s">
        <v>9888</v>
      </c>
      <c r="C4611" s="1025" t="s">
        <v>273</v>
      </c>
      <c r="D4611" s="577">
        <f t="shared" si="71"/>
        <v>3.94</v>
      </c>
      <c r="G4611" s="1027">
        <v>3.9</v>
      </c>
      <c r="J4611" s="570" t="s">
        <v>5368</v>
      </c>
      <c r="K4611" s="645">
        <f>IFERROR(VLOOKUP(J4611,REAJUSTE!A:Y,25,FALSE),"")</f>
        <v>1.012</v>
      </c>
    </row>
    <row r="4612" spans="1:11" ht="18" x14ac:dyDescent="0.25">
      <c r="A4612" s="1025">
        <v>4011212</v>
      </c>
      <c r="B4612" s="1026" t="s">
        <v>9889</v>
      </c>
      <c r="C4612" s="1025" t="s">
        <v>273</v>
      </c>
      <c r="D4612" s="577">
        <f t="shared" si="71"/>
        <v>7.0000000000000007E-2</v>
      </c>
      <c r="G4612" s="1027">
        <v>7.0000000000000007E-2</v>
      </c>
      <c r="J4612" s="570" t="s">
        <v>5368</v>
      </c>
      <c r="K4612" s="645">
        <f>IFERROR(VLOOKUP(J4612,REAJUSTE!A:Y,25,FALSE),"")</f>
        <v>1.012</v>
      </c>
    </row>
    <row r="4613" spans="1:11" ht="18" x14ac:dyDescent="0.25">
      <c r="A4613" s="1025">
        <v>4208197</v>
      </c>
      <c r="B4613" s="1026" t="s">
        <v>9890</v>
      </c>
      <c r="C4613" s="1025" t="s">
        <v>5022</v>
      </c>
      <c r="D4613" s="577">
        <f t="shared" si="71"/>
        <v>13924.1</v>
      </c>
      <c r="G4613" s="1027">
        <v>13759</v>
      </c>
      <c r="J4613" s="570" t="s">
        <v>5368</v>
      </c>
      <c r="K4613" s="645">
        <f>IFERROR(VLOOKUP(J4613,REAJUSTE!A:Y,25,FALSE),"")</f>
        <v>1.012</v>
      </c>
    </row>
    <row r="4614" spans="1:11" ht="18" x14ac:dyDescent="0.25">
      <c r="A4614" s="1025">
        <v>4208158</v>
      </c>
      <c r="B4614" s="1026" t="s">
        <v>9891</v>
      </c>
      <c r="C4614" s="1025" t="s">
        <v>5022</v>
      </c>
      <c r="D4614" s="577">
        <f t="shared" si="71"/>
        <v>18334.59</v>
      </c>
      <c r="G4614" s="1027">
        <v>18117.189999999999</v>
      </c>
      <c r="J4614" s="570" t="s">
        <v>5368</v>
      </c>
      <c r="K4614" s="645">
        <f>IFERROR(VLOOKUP(J4614,REAJUSTE!A:Y,25,FALSE),"")</f>
        <v>1.012</v>
      </c>
    </row>
    <row r="4615" spans="1:11" ht="18" x14ac:dyDescent="0.25">
      <c r="A4615" s="1025">
        <v>4208198</v>
      </c>
      <c r="B4615" s="1026" t="s">
        <v>9892</v>
      </c>
      <c r="C4615" s="1025" t="s">
        <v>5022</v>
      </c>
      <c r="D4615" s="577">
        <f t="shared" si="71"/>
        <v>21343.11</v>
      </c>
      <c r="G4615" s="1027">
        <v>21090.03</v>
      </c>
      <c r="J4615" s="570" t="s">
        <v>5368</v>
      </c>
      <c r="K4615" s="645">
        <f>IFERROR(VLOOKUP(J4615,REAJUSTE!A:Y,25,FALSE),"")</f>
        <v>1.012</v>
      </c>
    </row>
    <row r="4616" spans="1:11" ht="18" x14ac:dyDescent="0.25">
      <c r="A4616" s="1025">
        <v>4208159</v>
      </c>
      <c r="B4616" s="1026" t="s">
        <v>9893</v>
      </c>
      <c r="C4616" s="1025" t="s">
        <v>5022</v>
      </c>
      <c r="D4616" s="577">
        <f t="shared" si="71"/>
        <v>29339.759999999998</v>
      </c>
      <c r="G4616" s="1027">
        <v>28991.86</v>
      </c>
      <c r="J4616" s="570" t="s">
        <v>5368</v>
      </c>
      <c r="K4616" s="645">
        <f>IFERROR(VLOOKUP(J4616,REAJUSTE!A:Y,25,FALSE),"")</f>
        <v>1.012</v>
      </c>
    </row>
    <row r="4617" spans="1:11" ht="18" x14ac:dyDescent="0.25">
      <c r="A4617" s="1025">
        <v>4208160</v>
      </c>
      <c r="B4617" s="1026" t="s">
        <v>9894</v>
      </c>
      <c r="C4617" s="1025" t="s">
        <v>5022</v>
      </c>
      <c r="D4617" s="577">
        <f t="shared" si="71"/>
        <v>34786.35</v>
      </c>
      <c r="G4617" s="1027">
        <v>34373.870000000003</v>
      </c>
      <c r="J4617" s="570" t="s">
        <v>5368</v>
      </c>
      <c r="K4617" s="645">
        <f>IFERROR(VLOOKUP(J4617,REAJUSTE!A:Y,25,FALSE),"")</f>
        <v>1.012</v>
      </c>
    </row>
    <row r="4618" spans="1:11" ht="18" x14ac:dyDescent="0.25">
      <c r="A4618" s="1025">
        <v>4208199</v>
      </c>
      <c r="B4618" s="1026" t="s">
        <v>9895</v>
      </c>
      <c r="C4618" s="1025" t="s">
        <v>5022</v>
      </c>
      <c r="D4618" s="577">
        <f t="shared" ref="D4618:D4681" si="72">TRUNC(G4618*K4618,2)</f>
        <v>40227.47</v>
      </c>
      <c r="G4618" s="1027">
        <v>39750.47</v>
      </c>
      <c r="J4618" s="570" t="s">
        <v>5368</v>
      </c>
      <c r="K4618" s="645">
        <f>IFERROR(VLOOKUP(J4618,REAJUSTE!A:Y,25,FALSE),"")</f>
        <v>1.012</v>
      </c>
    </row>
    <row r="4619" spans="1:11" ht="18" x14ac:dyDescent="0.25">
      <c r="A4619" s="1025">
        <v>4208161</v>
      </c>
      <c r="B4619" s="1026" t="s">
        <v>9896</v>
      </c>
      <c r="C4619" s="1025" t="s">
        <v>5022</v>
      </c>
      <c r="D4619" s="577">
        <f t="shared" si="72"/>
        <v>50766.35</v>
      </c>
      <c r="G4619" s="1027">
        <v>50164.38</v>
      </c>
      <c r="J4619" s="570" t="s">
        <v>5368</v>
      </c>
      <c r="K4619" s="645">
        <f>IFERROR(VLOOKUP(J4619,REAJUSTE!A:Y,25,FALSE),"")</f>
        <v>1.012</v>
      </c>
    </row>
    <row r="4620" spans="1:11" ht="18" x14ac:dyDescent="0.25">
      <c r="A4620" s="1025">
        <v>4208162</v>
      </c>
      <c r="B4620" s="1026" t="s">
        <v>9897</v>
      </c>
      <c r="C4620" s="1025" t="s">
        <v>5022</v>
      </c>
      <c r="D4620" s="577">
        <f t="shared" si="72"/>
        <v>55977.919999999998</v>
      </c>
      <c r="G4620" s="1027">
        <v>55314.16</v>
      </c>
      <c r="J4620" s="570" t="s">
        <v>5368</v>
      </c>
      <c r="K4620" s="645">
        <f>IFERROR(VLOOKUP(J4620,REAJUSTE!A:Y,25,FALSE),"")</f>
        <v>1.012</v>
      </c>
    </row>
    <row r="4621" spans="1:11" ht="18" x14ac:dyDescent="0.25">
      <c r="A4621" s="1025">
        <v>4208163</v>
      </c>
      <c r="B4621" s="1026" t="s">
        <v>9898</v>
      </c>
      <c r="C4621" s="1025" t="s">
        <v>5022</v>
      </c>
      <c r="D4621" s="577">
        <f t="shared" si="72"/>
        <v>69071.41</v>
      </c>
      <c r="G4621" s="1027">
        <v>68252.39</v>
      </c>
      <c r="J4621" s="570" t="s">
        <v>5368</v>
      </c>
      <c r="K4621" s="645">
        <f>IFERROR(VLOOKUP(J4621,REAJUSTE!A:Y,25,FALSE),"")</f>
        <v>1.012</v>
      </c>
    </row>
    <row r="4622" spans="1:11" ht="18" x14ac:dyDescent="0.25">
      <c r="A4622" s="1025">
        <v>4208200</v>
      </c>
      <c r="B4622" s="1026" t="s">
        <v>9899</v>
      </c>
      <c r="C4622" s="1025" t="s">
        <v>5022</v>
      </c>
      <c r="D4622" s="577">
        <f t="shared" si="72"/>
        <v>77472.7</v>
      </c>
      <c r="G4622" s="1027">
        <v>76554.06</v>
      </c>
      <c r="J4622" s="570" t="s">
        <v>5368</v>
      </c>
      <c r="K4622" s="645">
        <f>IFERROR(VLOOKUP(J4622,REAJUSTE!A:Y,25,FALSE),"")</f>
        <v>1.012</v>
      </c>
    </row>
    <row r="4623" spans="1:11" ht="18" x14ac:dyDescent="0.25">
      <c r="A4623" s="1025">
        <v>4208164</v>
      </c>
      <c r="B4623" s="1026" t="s">
        <v>9900</v>
      </c>
      <c r="C4623" s="1025" t="s">
        <v>5022</v>
      </c>
      <c r="D4623" s="577">
        <f t="shared" si="72"/>
        <v>87743.1</v>
      </c>
      <c r="G4623" s="1027">
        <v>86702.67</v>
      </c>
      <c r="J4623" s="570" t="s">
        <v>5368</v>
      </c>
      <c r="K4623" s="645">
        <f>IFERROR(VLOOKUP(J4623,REAJUSTE!A:Y,25,FALSE),"")</f>
        <v>1.012</v>
      </c>
    </row>
    <row r="4624" spans="1:11" ht="18" x14ac:dyDescent="0.25">
      <c r="A4624" s="1025">
        <v>4208201</v>
      </c>
      <c r="B4624" s="1026" t="s">
        <v>9901</v>
      </c>
      <c r="C4624" s="1025" t="s">
        <v>5022</v>
      </c>
      <c r="D4624" s="577">
        <f t="shared" si="72"/>
        <v>22475.69</v>
      </c>
      <c r="G4624" s="1027">
        <v>22209.18</v>
      </c>
      <c r="J4624" s="570" t="s">
        <v>5368</v>
      </c>
      <c r="K4624" s="645">
        <f>IFERROR(VLOOKUP(J4624,REAJUSTE!A:Y,25,FALSE),"")</f>
        <v>1.012</v>
      </c>
    </row>
    <row r="4625" spans="1:11" ht="18" x14ac:dyDescent="0.25">
      <c r="A4625" s="1025">
        <v>4208151</v>
      </c>
      <c r="B4625" s="1026" t="s">
        <v>9902</v>
      </c>
      <c r="C4625" s="1025" t="s">
        <v>5022</v>
      </c>
      <c r="D4625" s="577">
        <f t="shared" si="72"/>
        <v>30412.36</v>
      </c>
      <c r="G4625" s="1027">
        <v>30051.74</v>
      </c>
      <c r="J4625" s="570" t="s">
        <v>5368</v>
      </c>
      <c r="K4625" s="645">
        <f>IFERROR(VLOOKUP(J4625,REAJUSTE!A:Y,25,FALSE),"")</f>
        <v>1.012</v>
      </c>
    </row>
    <row r="4626" spans="1:11" ht="18" x14ac:dyDescent="0.25">
      <c r="A4626" s="1025">
        <v>4208202</v>
      </c>
      <c r="B4626" s="1026" t="s">
        <v>9903</v>
      </c>
      <c r="C4626" s="1025" t="s">
        <v>5022</v>
      </c>
      <c r="D4626" s="577">
        <f t="shared" si="72"/>
        <v>35805.67</v>
      </c>
      <c r="G4626" s="1027">
        <v>35381.1</v>
      </c>
      <c r="J4626" s="570" t="s">
        <v>5368</v>
      </c>
      <c r="K4626" s="645">
        <f>IFERROR(VLOOKUP(J4626,REAJUSTE!A:Y,25,FALSE),"")</f>
        <v>1.012</v>
      </c>
    </row>
    <row r="4627" spans="1:11" ht="18" x14ac:dyDescent="0.25">
      <c r="A4627" s="1025">
        <v>4208152</v>
      </c>
      <c r="B4627" s="1026" t="s">
        <v>9904</v>
      </c>
      <c r="C4627" s="1025" t="s">
        <v>5022</v>
      </c>
      <c r="D4627" s="577">
        <f t="shared" si="72"/>
        <v>48467.95</v>
      </c>
      <c r="G4627" s="1027">
        <v>47893.24</v>
      </c>
      <c r="J4627" s="570" t="s">
        <v>5368</v>
      </c>
      <c r="K4627" s="645">
        <f>IFERROR(VLOOKUP(J4627,REAJUSTE!A:Y,25,FALSE),"")</f>
        <v>1.012</v>
      </c>
    </row>
    <row r="4628" spans="1:11" ht="18" x14ac:dyDescent="0.25">
      <c r="A4628" s="1025">
        <v>4208153</v>
      </c>
      <c r="B4628" s="1026" t="s">
        <v>9905</v>
      </c>
      <c r="C4628" s="1025" t="s">
        <v>5022</v>
      </c>
      <c r="D4628" s="577">
        <f t="shared" si="72"/>
        <v>57438.92</v>
      </c>
      <c r="G4628" s="1027">
        <v>56757.83</v>
      </c>
      <c r="J4628" s="570" t="s">
        <v>5368</v>
      </c>
      <c r="K4628" s="645">
        <f>IFERROR(VLOOKUP(J4628,REAJUSTE!A:Y,25,FALSE),"")</f>
        <v>1.012</v>
      </c>
    </row>
    <row r="4629" spans="1:11" ht="18" x14ac:dyDescent="0.25">
      <c r="A4629" s="1025">
        <v>4208203</v>
      </c>
      <c r="B4629" s="1026" t="s">
        <v>9906</v>
      </c>
      <c r="C4629" s="1025" t="s">
        <v>5022</v>
      </c>
      <c r="D4629" s="577">
        <f t="shared" si="72"/>
        <v>66496.600000000006</v>
      </c>
      <c r="G4629" s="1027">
        <v>65708.11</v>
      </c>
      <c r="J4629" s="570" t="s">
        <v>5368</v>
      </c>
      <c r="K4629" s="645">
        <f>IFERROR(VLOOKUP(J4629,REAJUSTE!A:Y,25,FALSE),"")</f>
        <v>1.012</v>
      </c>
    </row>
    <row r="4630" spans="1:11" ht="18" x14ac:dyDescent="0.25">
      <c r="A4630" s="1025">
        <v>4208154</v>
      </c>
      <c r="B4630" s="1026" t="s">
        <v>9907</v>
      </c>
      <c r="C4630" s="1025" t="s">
        <v>5022</v>
      </c>
      <c r="D4630" s="577">
        <f t="shared" si="72"/>
        <v>83871.42</v>
      </c>
      <c r="G4630" s="1027">
        <v>82876.899999999994</v>
      </c>
      <c r="J4630" s="570" t="s">
        <v>5368</v>
      </c>
      <c r="K4630" s="645">
        <f>IFERROR(VLOOKUP(J4630,REAJUSTE!A:Y,25,FALSE),"")</f>
        <v>1.012</v>
      </c>
    </row>
    <row r="4631" spans="1:11" ht="18" x14ac:dyDescent="0.25">
      <c r="A4631" s="1025">
        <v>4208155</v>
      </c>
      <c r="B4631" s="1026" t="s">
        <v>9908</v>
      </c>
      <c r="C4631" s="1025" t="s">
        <v>5022</v>
      </c>
      <c r="D4631" s="577">
        <f t="shared" si="72"/>
        <v>93120.03</v>
      </c>
      <c r="G4631" s="1027">
        <v>92015.84</v>
      </c>
      <c r="J4631" s="570" t="s">
        <v>5368</v>
      </c>
      <c r="K4631" s="645">
        <f>IFERROR(VLOOKUP(J4631,REAJUSTE!A:Y,25,FALSE),"")</f>
        <v>1.012</v>
      </c>
    </row>
    <row r="4632" spans="1:11" ht="18" x14ac:dyDescent="0.25">
      <c r="A4632" s="1025">
        <v>4208156</v>
      </c>
      <c r="B4632" s="1026" t="s">
        <v>9909</v>
      </c>
      <c r="C4632" s="1025" t="s">
        <v>5022</v>
      </c>
      <c r="D4632" s="577">
        <f t="shared" si="72"/>
        <v>110822.18</v>
      </c>
      <c r="G4632" s="1027">
        <v>109508.09</v>
      </c>
      <c r="J4632" s="570" t="s">
        <v>5368</v>
      </c>
      <c r="K4632" s="645">
        <f>IFERROR(VLOOKUP(J4632,REAJUSTE!A:Y,25,FALSE),"")</f>
        <v>1.012</v>
      </c>
    </row>
    <row r="4633" spans="1:11" ht="18" x14ac:dyDescent="0.25">
      <c r="A4633" s="1025">
        <v>4208204</v>
      </c>
      <c r="B4633" s="1026" t="s">
        <v>9910</v>
      </c>
      <c r="C4633" s="1025" t="s">
        <v>5022</v>
      </c>
      <c r="D4633" s="577">
        <f t="shared" si="72"/>
        <v>128845.51</v>
      </c>
      <c r="G4633" s="1027">
        <v>127317.7</v>
      </c>
      <c r="J4633" s="570" t="s">
        <v>5368</v>
      </c>
      <c r="K4633" s="645">
        <f>IFERROR(VLOOKUP(J4633,REAJUSTE!A:Y,25,FALSE),"")</f>
        <v>1.012</v>
      </c>
    </row>
    <row r="4634" spans="1:11" ht="18" x14ac:dyDescent="0.25">
      <c r="A4634" s="1025">
        <v>4208157</v>
      </c>
      <c r="B4634" s="1026" t="s">
        <v>9911</v>
      </c>
      <c r="C4634" s="1025" t="s">
        <v>5022</v>
      </c>
      <c r="D4634" s="577">
        <f t="shared" si="72"/>
        <v>137608.21</v>
      </c>
      <c r="G4634" s="1027">
        <v>135976.5</v>
      </c>
      <c r="J4634" s="570" t="s">
        <v>5368</v>
      </c>
      <c r="K4634" s="645">
        <f>IFERROR(VLOOKUP(J4634,REAJUSTE!A:Y,25,FALSE),"")</f>
        <v>1.012</v>
      </c>
    </row>
    <row r="4635" spans="1:11" ht="18" x14ac:dyDescent="0.25">
      <c r="A4635" s="1025">
        <v>4208127</v>
      </c>
      <c r="B4635" s="1026" t="s">
        <v>9912</v>
      </c>
      <c r="C4635" s="1025" t="s">
        <v>20</v>
      </c>
      <c r="D4635" s="577">
        <f t="shared" si="72"/>
        <v>27.87</v>
      </c>
      <c r="G4635" s="1027">
        <v>27.54</v>
      </c>
      <c r="J4635" s="570" t="s">
        <v>5368</v>
      </c>
      <c r="K4635" s="645">
        <f>IFERROR(VLOOKUP(J4635,REAJUSTE!A:Y,25,FALSE),"")</f>
        <v>1.012</v>
      </c>
    </row>
    <row r="4636" spans="1:11" ht="27" x14ac:dyDescent="0.25">
      <c r="A4636" s="1025">
        <v>4208196</v>
      </c>
      <c r="B4636" s="1026" t="s">
        <v>9913</v>
      </c>
      <c r="C4636" s="1025" t="s">
        <v>5022</v>
      </c>
      <c r="D4636" s="577">
        <f t="shared" si="72"/>
        <v>2727.14</v>
      </c>
      <c r="G4636" s="1027">
        <v>2694.81</v>
      </c>
      <c r="J4636" s="570" t="s">
        <v>5368</v>
      </c>
      <c r="K4636" s="645">
        <f>IFERROR(VLOOKUP(J4636,REAJUSTE!A:Y,25,FALSE),"")</f>
        <v>1.012</v>
      </c>
    </row>
    <row r="4637" spans="1:11" ht="18" x14ac:dyDescent="0.25">
      <c r="A4637" s="1025">
        <v>4208209</v>
      </c>
      <c r="B4637" s="1026" t="s">
        <v>9914</v>
      </c>
      <c r="C4637" s="1025" t="s">
        <v>5022</v>
      </c>
      <c r="D4637" s="577">
        <f t="shared" si="72"/>
        <v>11340.64</v>
      </c>
      <c r="G4637" s="1027">
        <v>11206.17</v>
      </c>
      <c r="J4637" s="570" t="s">
        <v>5368</v>
      </c>
      <c r="K4637" s="645">
        <f>IFERROR(VLOOKUP(J4637,REAJUSTE!A:Y,25,FALSE),"")</f>
        <v>1.012</v>
      </c>
    </row>
    <row r="4638" spans="1:11" ht="18" x14ac:dyDescent="0.25">
      <c r="A4638" s="1025">
        <v>4208206</v>
      </c>
      <c r="B4638" s="1026" t="s">
        <v>9915</v>
      </c>
      <c r="C4638" s="1025" t="s">
        <v>158</v>
      </c>
      <c r="D4638" s="577">
        <f t="shared" si="72"/>
        <v>129.05000000000001</v>
      </c>
      <c r="G4638" s="1027">
        <v>127.52</v>
      </c>
      <c r="J4638" s="570" t="s">
        <v>5368</v>
      </c>
      <c r="K4638" s="645">
        <f>IFERROR(VLOOKUP(J4638,REAJUSTE!A:Y,25,FALSE),"")</f>
        <v>1.012</v>
      </c>
    </row>
    <row r="4639" spans="1:11" ht="18" x14ac:dyDescent="0.25">
      <c r="A4639" s="1025">
        <v>4208210</v>
      </c>
      <c r="B4639" s="1026" t="s">
        <v>9916</v>
      </c>
      <c r="C4639" s="1025" t="s">
        <v>5022</v>
      </c>
      <c r="D4639" s="577">
        <f t="shared" si="72"/>
        <v>25847.55</v>
      </c>
      <c r="G4639" s="1027">
        <v>25541.06</v>
      </c>
      <c r="J4639" s="570" t="s">
        <v>5368</v>
      </c>
      <c r="K4639" s="645">
        <f>IFERROR(VLOOKUP(J4639,REAJUSTE!A:Y,25,FALSE),"")</f>
        <v>1.012</v>
      </c>
    </row>
    <row r="4640" spans="1:11" ht="27" x14ac:dyDescent="0.25">
      <c r="A4640" s="1025">
        <v>4208195</v>
      </c>
      <c r="B4640" s="1026" t="s">
        <v>9917</v>
      </c>
      <c r="C4640" s="1025" t="s">
        <v>5022</v>
      </c>
      <c r="D4640" s="577">
        <f t="shared" si="72"/>
        <v>13528.89</v>
      </c>
      <c r="G4640" s="1027">
        <v>13368.47</v>
      </c>
      <c r="J4640" s="570" t="s">
        <v>5368</v>
      </c>
      <c r="K4640" s="645">
        <f>IFERROR(VLOOKUP(J4640,REAJUSTE!A:Y,25,FALSE),"")</f>
        <v>1.012</v>
      </c>
    </row>
    <row r="4641" spans="1:11" ht="18" x14ac:dyDescent="0.25">
      <c r="A4641" s="1025">
        <v>4208208</v>
      </c>
      <c r="B4641" s="1026" t="s">
        <v>9918</v>
      </c>
      <c r="C4641" s="1025" t="s">
        <v>158</v>
      </c>
      <c r="D4641" s="577">
        <f t="shared" si="72"/>
        <v>579.94000000000005</v>
      </c>
      <c r="G4641" s="1027">
        <v>573.07000000000005</v>
      </c>
      <c r="J4641" s="570" t="s">
        <v>5368</v>
      </c>
      <c r="K4641" s="645">
        <f>IFERROR(VLOOKUP(J4641,REAJUSTE!A:Y,25,FALSE),"")</f>
        <v>1.012</v>
      </c>
    </row>
    <row r="4642" spans="1:11" ht="18" x14ac:dyDescent="0.25">
      <c r="A4642" s="1025">
        <v>4208135</v>
      </c>
      <c r="B4642" s="1026" t="s">
        <v>9919</v>
      </c>
      <c r="C4642" s="1025" t="s">
        <v>7</v>
      </c>
      <c r="D4642" s="577">
        <f t="shared" si="72"/>
        <v>2036.87</v>
      </c>
      <c r="G4642" s="1027">
        <v>2012.72</v>
      </c>
      <c r="J4642" s="570" t="s">
        <v>5368</v>
      </c>
      <c r="K4642" s="645">
        <f>IFERROR(VLOOKUP(J4642,REAJUSTE!A:Y,25,FALSE),"")</f>
        <v>1.012</v>
      </c>
    </row>
    <row r="4643" spans="1:11" ht="18" x14ac:dyDescent="0.25">
      <c r="A4643" s="1025">
        <v>4208136</v>
      </c>
      <c r="B4643" s="1026" t="s">
        <v>9920</v>
      </c>
      <c r="C4643" s="1025" t="s">
        <v>7</v>
      </c>
      <c r="D4643" s="577">
        <f t="shared" si="72"/>
        <v>2321.4299999999998</v>
      </c>
      <c r="G4643" s="1027">
        <v>2293.91</v>
      </c>
      <c r="J4643" s="570" t="s">
        <v>5368</v>
      </c>
      <c r="K4643" s="645">
        <f>IFERROR(VLOOKUP(J4643,REAJUSTE!A:Y,25,FALSE),"")</f>
        <v>1.012</v>
      </c>
    </row>
    <row r="4644" spans="1:11" ht="18" x14ac:dyDescent="0.25">
      <c r="A4644" s="1025">
        <v>4208137</v>
      </c>
      <c r="B4644" s="1026" t="s">
        <v>9921</v>
      </c>
      <c r="C4644" s="1025" t="s">
        <v>7</v>
      </c>
      <c r="D4644" s="577">
        <f t="shared" si="72"/>
        <v>2514.54</v>
      </c>
      <c r="G4644" s="1027">
        <v>2484.73</v>
      </c>
      <c r="J4644" s="570" t="s">
        <v>5368</v>
      </c>
      <c r="K4644" s="645">
        <f>IFERROR(VLOOKUP(J4644,REAJUSTE!A:Y,25,FALSE),"")</f>
        <v>1.012</v>
      </c>
    </row>
    <row r="4645" spans="1:11" ht="18" x14ac:dyDescent="0.25">
      <c r="A4645" s="1025">
        <v>4208138</v>
      </c>
      <c r="B4645" s="1026" t="s">
        <v>9922</v>
      </c>
      <c r="C4645" s="1025" t="s">
        <v>7</v>
      </c>
      <c r="D4645" s="577">
        <f t="shared" si="72"/>
        <v>2999.44</v>
      </c>
      <c r="G4645" s="1027">
        <v>2963.88</v>
      </c>
      <c r="J4645" s="570" t="s">
        <v>5368</v>
      </c>
      <c r="K4645" s="645">
        <f>IFERROR(VLOOKUP(J4645,REAJUSTE!A:Y,25,FALSE),"")</f>
        <v>1.012</v>
      </c>
    </row>
    <row r="4646" spans="1:11" ht="18" x14ac:dyDescent="0.25">
      <c r="A4646" s="1025">
        <v>4208139</v>
      </c>
      <c r="B4646" s="1026" t="s">
        <v>9923</v>
      </c>
      <c r="C4646" s="1025" t="s">
        <v>7</v>
      </c>
      <c r="D4646" s="577">
        <f t="shared" si="72"/>
        <v>3003.04</v>
      </c>
      <c r="G4646" s="1027">
        <v>2967.44</v>
      </c>
      <c r="J4646" s="570" t="s">
        <v>5368</v>
      </c>
      <c r="K4646" s="645">
        <f>IFERROR(VLOOKUP(J4646,REAJUSTE!A:Y,25,FALSE),"")</f>
        <v>1.012</v>
      </c>
    </row>
    <row r="4647" spans="1:11" ht="18" x14ac:dyDescent="0.25">
      <c r="A4647" s="1025">
        <v>4208140</v>
      </c>
      <c r="B4647" s="1026" t="s">
        <v>9924</v>
      </c>
      <c r="C4647" s="1025" t="s">
        <v>7</v>
      </c>
      <c r="D4647" s="577">
        <f t="shared" si="72"/>
        <v>3734.28</v>
      </c>
      <c r="G4647" s="1027">
        <v>3690</v>
      </c>
      <c r="J4647" s="570" t="s">
        <v>5368</v>
      </c>
      <c r="K4647" s="645">
        <f>IFERROR(VLOOKUP(J4647,REAJUSTE!A:Y,25,FALSE),"")</f>
        <v>1.012</v>
      </c>
    </row>
    <row r="4648" spans="1:11" ht="18" x14ac:dyDescent="0.25">
      <c r="A4648" s="1025">
        <v>4208141</v>
      </c>
      <c r="B4648" s="1026" t="s">
        <v>9925</v>
      </c>
      <c r="C4648" s="1025" t="s">
        <v>7</v>
      </c>
      <c r="D4648" s="577">
        <f t="shared" si="72"/>
        <v>3743.44</v>
      </c>
      <c r="G4648" s="1027">
        <v>3699.06</v>
      </c>
      <c r="J4648" s="570" t="s">
        <v>5368</v>
      </c>
      <c r="K4648" s="645">
        <f>IFERROR(VLOOKUP(J4648,REAJUSTE!A:Y,25,FALSE),"")</f>
        <v>1.012</v>
      </c>
    </row>
    <row r="4649" spans="1:11" ht="18" x14ac:dyDescent="0.25">
      <c r="A4649" s="1025">
        <v>4208212</v>
      </c>
      <c r="B4649" s="1026" t="s">
        <v>9926</v>
      </c>
      <c r="C4649" s="1025" t="s">
        <v>7</v>
      </c>
      <c r="D4649" s="577">
        <f t="shared" si="72"/>
        <v>3745.18</v>
      </c>
      <c r="G4649" s="1027">
        <v>3700.78</v>
      </c>
      <c r="J4649" s="570" t="s">
        <v>5368</v>
      </c>
      <c r="K4649" s="645">
        <f>IFERROR(VLOOKUP(J4649,REAJUSTE!A:Y,25,FALSE),"")</f>
        <v>1.012</v>
      </c>
    </row>
    <row r="4650" spans="1:11" ht="18" x14ac:dyDescent="0.25">
      <c r="A4650" s="1025">
        <v>4208213</v>
      </c>
      <c r="B4650" s="1026" t="s">
        <v>9927</v>
      </c>
      <c r="C4650" s="1025" t="s">
        <v>7</v>
      </c>
      <c r="D4650" s="577">
        <f t="shared" si="72"/>
        <v>4311.7299999999996</v>
      </c>
      <c r="G4650" s="1027">
        <v>4260.6099999999997</v>
      </c>
      <c r="J4650" s="570" t="s">
        <v>5368</v>
      </c>
      <c r="K4650" s="645">
        <f>IFERROR(VLOOKUP(J4650,REAJUSTE!A:Y,25,FALSE),"")</f>
        <v>1.012</v>
      </c>
    </row>
    <row r="4651" spans="1:11" ht="18" x14ac:dyDescent="0.25">
      <c r="A4651" s="1025">
        <v>4208214</v>
      </c>
      <c r="B4651" s="1026" t="s">
        <v>9928</v>
      </c>
      <c r="C4651" s="1025" t="s">
        <v>7</v>
      </c>
      <c r="D4651" s="577">
        <f t="shared" si="72"/>
        <v>4875</v>
      </c>
      <c r="G4651" s="1027">
        <v>4817.2</v>
      </c>
      <c r="J4651" s="570" t="s">
        <v>5368</v>
      </c>
      <c r="K4651" s="645">
        <f>IFERROR(VLOOKUP(J4651,REAJUSTE!A:Y,25,FALSE),"")</f>
        <v>1.012</v>
      </c>
    </row>
    <row r="4652" spans="1:11" ht="18" x14ac:dyDescent="0.25">
      <c r="A4652" s="1025">
        <v>4208215</v>
      </c>
      <c r="B4652" s="1026" t="s">
        <v>9929</v>
      </c>
      <c r="C4652" s="1025" t="s">
        <v>7</v>
      </c>
      <c r="D4652" s="577">
        <f t="shared" si="72"/>
        <v>4880.9399999999996</v>
      </c>
      <c r="G4652" s="1027">
        <v>4823.07</v>
      </c>
      <c r="J4652" s="570" t="s">
        <v>5368</v>
      </c>
      <c r="K4652" s="645">
        <f>IFERROR(VLOOKUP(J4652,REAJUSTE!A:Y,25,FALSE),"")</f>
        <v>1.012</v>
      </c>
    </row>
    <row r="4653" spans="1:11" ht="18" x14ac:dyDescent="0.25">
      <c r="A4653" s="1025">
        <v>4208216</v>
      </c>
      <c r="B4653" s="1026" t="s">
        <v>9930</v>
      </c>
      <c r="C4653" s="1025" t="s">
        <v>7</v>
      </c>
      <c r="D4653" s="577">
        <f t="shared" si="72"/>
        <v>2212.71</v>
      </c>
      <c r="G4653" s="1027">
        <v>2186.48</v>
      </c>
      <c r="J4653" s="570" t="s">
        <v>5368</v>
      </c>
      <c r="K4653" s="645">
        <f>IFERROR(VLOOKUP(J4653,REAJUSTE!A:Y,25,FALSE),"")</f>
        <v>1.012</v>
      </c>
    </row>
    <row r="4654" spans="1:11" ht="18" x14ac:dyDescent="0.25">
      <c r="A4654" s="1025">
        <v>4208217</v>
      </c>
      <c r="B4654" s="1026" t="s">
        <v>9931</v>
      </c>
      <c r="C4654" s="1025" t="s">
        <v>7</v>
      </c>
      <c r="D4654" s="577">
        <f t="shared" si="72"/>
        <v>2514.75</v>
      </c>
      <c r="G4654" s="1027">
        <v>2484.94</v>
      </c>
      <c r="J4654" s="570" t="s">
        <v>5368</v>
      </c>
      <c r="K4654" s="645">
        <f>IFERROR(VLOOKUP(J4654,REAJUSTE!A:Y,25,FALSE),"")</f>
        <v>1.012</v>
      </c>
    </row>
    <row r="4655" spans="1:11" ht="18" x14ac:dyDescent="0.25">
      <c r="A4655" s="1025">
        <v>4208218</v>
      </c>
      <c r="B4655" s="1026" t="s">
        <v>9932</v>
      </c>
      <c r="C4655" s="1025" t="s">
        <v>7</v>
      </c>
      <c r="D4655" s="577">
        <f t="shared" si="72"/>
        <v>3187.18</v>
      </c>
      <c r="G4655" s="1027">
        <v>3149.39</v>
      </c>
      <c r="J4655" s="570" t="s">
        <v>5368</v>
      </c>
      <c r="K4655" s="645">
        <f>IFERROR(VLOOKUP(J4655,REAJUSTE!A:Y,25,FALSE),"")</f>
        <v>1.012</v>
      </c>
    </row>
    <row r="4656" spans="1:11" ht="18" x14ac:dyDescent="0.25">
      <c r="A4656" s="1025">
        <v>4208219</v>
      </c>
      <c r="B4656" s="1026" t="s">
        <v>9933</v>
      </c>
      <c r="C4656" s="1025" t="s">
        <v>7</v>
      </c>
      <c r="D4656" s="577">
        <f t="shared" si="72"/>
        <v>4241.38</v>
      </c>
      <c r="G4656" s="1027">
        <v>4191.09</v>
      </c>
      <c r="J4656" s="570" t="s">
        <v>5368</v>
      </c>
      <c r="K4656" s="645">
        <f>IFERROR(VLOOKUP(J4656,REAJUSTE!A:Y,25,FALSE),"")</f>
        <v>1.012</v>
      </c>
    </row>
    <row r="4657" spans="1:11" ht="18" x14ac:dyDescent="0.25">
      <c r="A4657" s="1025">
        <v>4208220</v>
      </c>
      <c r="B4657" s="1026" t="s">
        <v>9934</v>
      </c>
      <c r="C4657" s="1025" t="s">
        <v>7</v>
      </c>
      <c r="D4657" s="577">
        <f t="shared" si="72"/>
        <v>4492.78</v>
      </c>
      <c r="G4657" s="1027">
        <v>4439.51</v>
      </c>
      <c r="J4657" s="570" t="s">
        <v>5368</v>
      </c>
      <c r="K4657" s="645">
        <f>IFERROR(VLOOKUP(J4657,REAJUSTE!A:Y,25,FALSE),"")</f>
        <v>1.012</v>
      </c>
    </row>
    <row r="4658" spans="1:11" ht="18" x14ac:dyDescent="0.25">
      <c r="A4658" s="1025">
        <v>4208221</v>
      </c>
      <c r="B4658" s="1026" t="s">
        <v>9935</v>
      </c>
      <c r="C4658" s="1025" t="s">
        <v>7</v>
      </c>
      <c r="D4658" s="577">
        <f t="shared" si="72"/>
        <v>5914.81</v>
      </c>
      <c r="G4658" s="1027">
        <v>5844.68</v>
      </c>
      <c r="J4658" s="570" t="s">
        <v>5368</v>
      </c>
      <c r="K4658" s="645">
        <f>IFERROR(VLOOKUP(J4658,REAJUSTE!A:Y,25,FALSE),"")</f>
        <v>1.012</v>
      </c>
    </row>
    <row r="4659" spans="1:11" ht="18" x14ac:dyDescent="0.25">
      <c r="A4659" s="1025">
        <v>4208222</v>
      </c>
      <c r="B4659" s="1026" t="s">
        <v>9936</v>
      </c>
      <c r="C4659" s="1025" t="s">
        <v>7</v>
      </c>
      <c r="D4659" s="577">
        <f t="shared" si="72"/>
        <v>7456.99</v>
      </c>
      <c r="G4659" s="1027">
        <v>7368.57</v>
      </c>
      <c r="J4659" s="570" t="s">
        <v>5368</v>
      </c>
      <c r="K4659" s="645">
        <f>IFERROR(VLOOKUP(J4659,REAJUSTE!A:Y,25,FALSE),"")</f>
        <v>1.012</v>
      </c>
    </row>
    <row r="4660" spans="1:11" ht="18" x14ac:dyDescent="0.25">
      <c r="A4660" s="1025">
        <v>4208223</v>
      </c>
      <c r="B4660" s="1026" t="s">
        <v>9937</v>
      </c>
      <c r="C4660" s="1025" t="s">
        <v>7</v>
      </c>
      <c r="D4660" s="577">
        <f t="shared" si="72"/>
        <v>7459.69</v>
      </c>
      <c r="G4660" s="1027">
        <v>7371.24</v>
      </c>
      <c r="J4660" s="570" t="s">
        <v>5368</v>
      </c>
      <c r="K4660" s="645">
        <f>IFERROR(VLOOKUP(J4660,REAJUSTE!A:Y,25,FALSE),"")</f>
        <v>1.012</v>
      </c>
    </row>
    <row r="4661" spans="1:11" ht="18" x14ac:dyDescent="0.25">
      <c r="A4661" s="1025">
        <v>4208224</v>
      </c>
      <c r="B4661" s="1026" t="s">
        <v>9938</v>
      </c>
      <c r="C4661" s="1025" t="s">
        <v>7</v>
      </c>
      <c r="D4661" s="577">
        <f t="shared" si="72"/>
        <v>8706.11</v>
      </c>
      <c r="G4661" s="1027">
        <v>8602.8799999999992</v>
      </c>
      <c r="J4661" s="570" t="s">
        <v>5368</v>
      </c>
      <c r="K4661" s="645">
        <f>IFERROR(VLOOKUP(J4661,REAJUSTE!A:Y,25,FALSE),"")</f>
        <v>1.012</v>
      </c>
    </row>
    <row r="4662" spans="1:11" ht="18" x14ac:dyDescent="0.25">
      <c r="A4662" s="1025">
        <v>4208225</v>
      </c>
      <c r="B4662" s="1026" t="s">
        <v>9939</v>
      </c>
      <c r="C4662" s="1025" t="s">
        <v>7</v>
      </c>
      <c r="D4662" s="577">
        <f t="shared" si="72"/>
        <v>9610.7000000000007</v>
      </c>
      <c r="G4662" s="1027">
        <v>9496.74</v>
      </c>
      <c r="J4662" s="570" t="s">
        <v>5368</v>
      </c>
      <c r="K4662" s="645">
        <f>IFERROR(VLOOKUP(J4662,REAJUSTE!A:Y,25,FALSE),"")</f>
        <v>1.012</v>
      </c>
    </row>
    <row r="4663" spans="1:11" ht="18" x14ac:dyDescent="0.25">
      <c r="A4663" s="1025">
        <v>4208226</v>
      </c>
      <c r="B4663" s="1026" t="s">
        <v>9940</v>
      </c>
      <c r="C4663" s="1025" t="s">
        <v>7</v>
      </c>
      <c r="D4663" s="577">
        <f t="shared" si="72"/>
        <v>9968.06</v>
      </c>
      <c r="G4663" s="1027">
        <v>9849.8700000000008</v>
      </c>
      <c r="J4663" s="570" t="s">
        <v>5368</v>
      </c>
      <c r="K4663" s="645">
        <f>IFERROR(VLOOKUP(J4663,REAJUSTE!A:Y,25,FALSE),"")</f>
        <v>1.012</v>
      </c>
    </row>
    <row r="4664" spans="1:11" ht="18" x14ac:dyDescent="0.25">
      <c r="A4664" s="1025">
        <v>4208227</v>
      </c>
      <c r="B4664" s="1026" t="s">
        <v>9941</v>
      </c>
      <c r="C4664" s="1025" t="s">
        <v>7</v>
      </c>
      <c r="D4664" s="577">
        <f t="shared" si="72"/>
        <v>1927.04</v>
      </c>
      <c r="G4664" s="1027">
        <v>1904.19</v>
      </c>
      <c r="J4664" s="570" t="s">
        <v>5368</v>
      </c>
      <c r="K4664" s="645">
        <f>IFERROR(VLOOKUP(J4664,REAJUSTE!A:Y,25,FALSE),"")</f>
        <v>1.012</v>
      </c>
    </row>
    <row r="4665" spans="1:11" ht="18" x14ac:dyDescent="0.25">
      <c r="A4665" s="1025">
        <v>4208228</v>
      </c>
      <c r="B4665" s="1026" t="s">
        <v>9942</v>
      </c>
      <c r="C4665" s="1025" t="s">
        <v>7</v>
      </c>
      <c r="D4665" s="577">
        <f t="shared" si="72"/>
        <v>2195.09</v>
      </c>
      <c r="G4665" s="1027">
        <v>2169.0700000000002</v>
      </c>
      <c r="J4665" s="570" t="s">
        <v>5368</v>
      </c>
      <c r="K4665" s="645">
        <f>IFERROR(VLOOKUP(J4665,REAJUSTE!A:Y,25,FALSE),"")</f>
        <v>1.012</v>
      </c>
    </row>
    <row r="4666" spans="1:11" ht="18" x14ac:dyDescent="0.25">
      <c r="A4666" s="1025">
        <v>4208229</v>
      </c>
      <c r="B4666" s="1026" t="s">
        <v>9943</v>
      </c>
      <c r="C4666" s="1025" t="s">
        <v>7</v>
      </c>
      <c r="D4666" s="577">
        <f t="shared" si="72"/>
        <v>2776.05</v>
      </c>
      <c r="G4666" s="1027">
        <v>2743.14</v>
      </c>
      <c r="J4666" s="570" t="s">
        <v>5368</v>
      </c>
      <c r="K4666" s="645">
        <f>IFERROR(VLOOKUP(J4666,REAJUSTE!A:Y,25,FALSE),"")</f>
        <v>1.012</v>
      </c>
    </row>
    <row r="4667" spans="1:11" ht="18" x14ac:dyDescent="0.25">
      <c r="A4667" s="1025">
        <v>4208230</v>
      </c>
      <c r="B4667" s="1026" t="s">
        <v>9944</v>
      </c>
      <c r="C4667" s="1025" t="s">
        <v>7</v>
      </c>
      <c r="D4667" s="577">
        <f t="shared" si="72"/>
        <v>3698.51</v>
      </c>
      <c r="G4667" s="1027">
        <v>3654.66</v>
      </c>
      <c r="J4667" s="570" t="s">
        <v>5368</v>
      </c>
      <c r="K4667" s="645">
        <f>IFERROR(VLOOKUP(J4667,REAJUSTE!A:Y,25,FALSE),"")</f>
        <v>1.012</v>
      </c>
    </row>
    <row r="4668" spans="1:11" ht="18" x14ac:dyDescent="0.25">
      <c r="A4668" s="1025">
        <v>4208231</v>
      </c>
      <c r="B4668" s="1026" t="s">
        <v>9945</v>
      </c>
      <c r="C4668" s="1025" t="s">
        <v>7</v>
      </c>
      <c r="D4668" s="577">
        <f t="shared" si="72"/>
        <v>3919.35</v>
      </c>
      <c r="G4668" s="1027">
        <v>3872.88</v>
      </c>
      <c r="J4668" s="570" t="s">
        <v>5368</v>
      </c>
      <c r="K4668" s="645">
        <f>IFERROR(VLOOKUP(J4668,REAJUSTE!A:Y,25,FALSE),"")</f>
        <v>1.012</v>
      </c>
    </row>
    <row r="4669" spans="1:11" ht="18" x14ac:dyDescent="0.25">
      <c r="A4669" s="1025">
        <v>4208232</v>
      </c>
      <c r="B4669" s="1026" t="s">
        <v>9946</v>
      </c>
      <c r="C4669" s="1025" t="s">
        <v>7</v>
      </c>
      <c r="D4669" s="577">
        <f t="shared" si="72"/>
        <v>5156.16</v>
      </c>
      <c r="G4669" s="1027">
        <v>5095.0200000000004</v>
      </c>
      <c r="J4669" s="570" t="s">
        <v>5368</v>
      </c>
      <c r="K4669" s="645">
        <f>IFERROR(VLOOKUP(J4669,REAJUSTE!A:Y,25,FALSE),"")</f>
        <v>1.012</v>
      </c>
    </row>
    <row r="4670" spans="1:11" ht="18" x14ac:dyDescent="0.25">
      <c r="A4670" s="1025">
        <v>4208233</v>
      </c>
      <c r="B4670" s="1026" t="s">
        <v>9947</v>
      </c>
      <c r="C4670" s="1025" t="s">
        <v>7</v>
      </c>
      <c r="D4670" s="577">
        <f t="shared" si="72"/>
        <v>6498.01</v>
      </c>
      <c r="G4670" s="1027">
        <v>6420.96</v>
      </c>
      <c r="J4670" s="570" t="s">
        <v>5368</v>
      </c>
      <c r="K4670" s="645">
        <f>IFERROR(VLOOKUP(J4670,REAJUSTE!A:Y,25,FALSE),"")</f>
        <v>1.012</v>
      </c>
    </row>
    <row r="4671" spans="1:11" ht="18" x14ac:dyDescent="0.25">
      <c r="A4671" s="1025">
        <v>4208234</v>
      </c>
      <c r="B4671" s="1026" t="s">
        <v>9948</v>
      </c>
      <c r="C4671" s="1025" t="s">
        <v>7</v>
      </c>
      <c r="D4671" s="577">
        <f t="shared" si="72"/>
        <v>6500.51</v>
      </c>
      <c r="G4671" s="1027">
        <v>6423.43</v>
      </c>
      <c r="J4671" s="570" t="s">
        <v>5368</v>
      </c>
      <c r="K4671" s="645">
        <f>IFERROR(VLOOKUP(J4671,REAJUSTE!A:Y,25,FALSE),"")</f>
        <v>1.012</v>
      </c>
    </row>
    <row r="4672" spans="1:11" ht="18" x14ac:dyDescent="0.25">
      <c r="A4672" s="1025">
        <v>4208235</v>
      </c>
      <c r="B4672" s="1026" t="s">
        <v>9949</v>
      </c>
      <c r="C4672" s="1025" t="s">
        <v>7</v>
      </c>
      <c r="D4672" s="577">
        <f t="shared" si="72"/>
        <v>7587.16</v>
      </c>
      <c r="G4672" s="1027">
        <v>7497.2</v>
      </c>
      <c r="J4672" s="570" t="s">
        <v>5368</v>
      </c>
      <c r="K4672" s="645">
        <f>IFERROR(VLOOKUP(J4672,REAJUSTE!A:Y,25,FALSE),"")</f>
        <v>1.012</v>
      </c>
    </row>
    <row r="4673" spans="1:11" ht="18" x14ac:dyDescent="0.25">
      <c r="A4673" s="1025">
        <v>4208236</v>
      </c>
      <c r="B4673" s="1026" t="s">
        <v>9950</v>
      </c>
      <c r="C4673" s="1025" t="s">
        <v>7</v>
      </c>
      <c r="D4673" s="577">
        <f t="shared" si="72"/>
        <v>8657.76</v>
      </c>
      <c r="G4673" s="1027">
        <v>8555.1</v>
      </c>
      <c r="J4673" s="570" t="s">
        <v>5368</v>
      </c>
      <c r="K4673" s="645">
        <f>IFERROR(VLOOKUP(J4673,REAJUSTE!A:Y,25,FALSE),"")</f>
        <v>1.012</v>
      </c>
    </row>
    <row r="4674" spans="1:11" ht="18" x14ac:dyDescent="0.25">
      <c r="A4674" s="1025">
        <v>4208237</v>
      </c>
      <c r="B4674" s="1026" t="s">
        <v>9951</v>
      </c>
      <c r="C4674" s="1025" t="s">
        <v>7</v>
      </c>
      <c r="D4674" s="577">
        <f t="shared" si="72"/>
        <v>8689.24</v>
      </c>
      <c r="G4674" s="1027">
        <v>8586.2099999999991</v>
      </c>
      <c r="J4674" s="570" t="s">
        <v>5368</v>
      </c>
      <c r="K4674" s="645">
        <f>IFERROR(VLOOKUP(J4674,REAJUSTE!A:Y,25,FALSE),"")</f>
        <v>1.012</v>
      </c>
    </row>
    <row r="4675" spans="1:11" ht="18" x14ac:dyDescent="0.25">
      <c r="A4675" s="1025">
        <v>4208128</v>
      </c>
      <c r="B4675" s="1026" t="s">
        <v>9952</v>
      </c>
      <c r="C4675" s="1025" t="s">
        <v>7</v>
      </c>
      <c r="D4675" s="577">
        <f t="shared" si="72"/>
        <v>243.31</v>
      </c>
      <c r="G4675" s="1027">
        <v>240.43</v>
      </c>
      <c r="J4675" s="570" t="s">
        <v>5368</v>
      </c>
      <c r="K4675" s="645">
        <f>IFERROR(VLOOKUP(J4675,REAJUSTE!A:Y,25,FALSE),"")</f>
        <v>1.012</v>
      </c>
    </row>
    <row r="4676" spans="1:11" ht="18" x14ac:dyDescent="0.25">
      <c r="A4676" s="1025">
        <v>4208129</v>
      </c>
      <c r="B4676" s="1026" t="s">
        <v>9953</v>
      </c>
      <c r="C4676" s="1025" t="s">
        <v>7</v>
      </c>
      <c r="D4676" s="577">
        <f t="shared" si="72"/>
        <v>269.75</v>
      </c>
      <c r="G4676" s="1027">
        <v>266.56</v>
      </c>
      <c r="J4676" s="570" t="s">
        <v>5368</v>
      </c>
      <c r="K4676" s="645">
        <f>IFERROR(VLOOKUP(J4676,REAJUSTE!A:Y,25,FALSE),"")</f>
        <v>1.012</v>
      </c>
    </row>
    <row r="4677" spans="1:11" ht="18" x14ac:dyDescent="0.25">
      <c r="A4677" s="1025">
        <v>4208130</v>
      </c>
      <c r="B4677" s="1026" t="s">
        <v>9954</v>
      </c>
      <c r="C4677" s="1025" t="s">
        <v>7</v>
      </c>
      <c r="D4677" s="577">
        <f t="shared" si="72"/>
        <v>313.39</v>
      </c>
      <c r="G4677" s="1027">
        <v>309.68</v>
      </c>
      <c r="J4677" s="570" t="s">
        <v>5368</v>
      </c>
      <c r="K4677" s="645">
        <f>IFERROR(VLOOKUP(J4677,REAJUSTE!A:Y,25,FALSE),"")</f>
        <v>1.012</v>
      </c>
    </row>
    <row r="4678" spans="1:11" ht="18" x14ac:dyDescent="0.25">
      <c r="A4678" s="1025">
        <v>4208131</v>
      </c>
      <c r="B4678" s="1026" t="s">
        <v>9955</v>
      </c>
      <c r="C4678" s="1025" t="s">
        <v>7</v>
      </c>
      <c r="D4678" s="577">
        <f t="shared" si="72"/>
        <v>365.36</v>
      </c>
      <c r="G4678" s="1027">
        <v>361.03</v>
      </c>
      <c r="J4678" s="570" t="s">
        <v>5368</v>
      </c>
      <c r="K4678" s="645">
        <f>IFERROR(VLOOKUP(J4678,REAJUSTE!A:Y,25,FALSE),"")</f>
        <v>1.012</v>
      </c>
    </row>
    <row r="4679" spans="1:11" ht="18" x14ac:dyDescent="0.25">
      <c r="A4679" s="1025">
        <v>4208132</v>
      </c>
      <c r="B4679" s="1026" t="s">
        <v>9956</v>
      </c>
      <c r="C4679" s="1025" t="s">
        <v>7</v>
      </c>
      <c r="D4679" s="577">
        <f t="shared" si="72"/>
        <v>417.16</v>
      </c>
      <c r="G4679" s="1027">
        <v>412.22</v>
      </c>
      <c r="J4679" s="570" t="s">
        <v>5368</v>
      </c>
      <c r="K4679" s="645">
        <f>IFERROR(VLOOKUP(J4679,REAJUSTE!A:Y,25,FALSE),"")</f>
        <v>1.012</v>
      </c>
    </row>
    <row r="4680" spans="1:11" ht="18" x14ac:dyDescent="0.25">
      <c r="A4680" s="1025">
        <v>4208133</v>
      </c>
      <c r="B4680" s="1026" t="s">
        <v>9957</v>
      </c>
      <c r="C4680" s="1025" t="s">
        <v>7</v>
      </c>
      <c r="D4680" s="577">
        <f t="shared" si="72"/>
        <v>471.71</v>
      </c>
      <c r="G4680" s="1027">
        <v>466.12</v>
      </c>
      <c r="J4680" s="570" t="s">
        <v>5368</v>
      </c>
      <c r="K4680" s="645">
        <f>IFERROR(VLOOKUP(J4680,REAJUSTE!A:Y,25,FALSE),"")</f>
        <v>1.012</v>
      </c>
    </row>
    <row r="4681" spans="1:11" ht="18" x14ac:dyDescent="0.25">
      <c r="A4681" s="1025">
        <v>4208134</v>
      </c>
      <c r="B4681" s="1026" t="s">
        <v>9958</v>
      </c>
      <c r="C4681" s="1025" t="s">
        <v>7</v>
      </c>
      <c r="D4681" s="577">
        <f t="shared" si="72"/>
        <v>527.14</v>
      </c>
      <c r="G4681" s="1027">
        <v>520.89</v>
      </c>
      <c r="J4681" s="570" t="s">
        <v>5368</v>
      </c>
      <c r="K4681" s="645">
        <f>IFERROR(VLOOKUP(J4681,REAJUSTE!A:Y,25,FALSE),"")</f>
        <v>1.012</v>
      </c>
    </row>
    <row r="4682" spans="1:11" ht="18" x14ac:dyDescent="0.25">
      <c r="A4682" s="1025">
        <v>4208238</v>
      </c>
      <c r="B4682" s="1026" t="s">
        <v>9959</v>
      </c>
      <c r="C4682" s="1025" t="s">
        <v>7</v>
      </c>
      <c r="D4682" s="577">
        <f t="shared" ref="D4682:D4745" si="73">TRUNC(G4682*K4682,2)</f>
        <v>557.35</v>
      </c>
      <c r="G4682" s="1027">
        <v>550.75</v>
      </c>
      <c r="J4682" s="570" t="s">
        <v>5368</v>
      </c>
      <c r="K4682" s="645">
        <f>IFERROR(VLOOKUP(J4682,REAJUSTE!A:Y,25,FALSE),"")</f>
        <v>1.012</v>
      </c>
    </row>
    <row r="4683" spans="1:11" ht="18" x14ac:dyDescent="0.25">
      <c r="A4683" s="1025">
        <v>4208239</v>
      </c>
      <c r="B4683" s="1026" t="s">
        <v>9960</v>
      </c>
      <c r="C4683" s="1025" t="s">
        <v>7</v>
      </c>
      <c r="D4683" s="577">
        <f t="shared" si="73"/>
        <v>602.41999999999996</v>
      </c>
      <c r="G4683" s="1027">
        <v>595.28</v>
      </c>
      <c r="J4683" s="570" t="s">
        <v>5368</v>
      </c>
      <c r="K4683" s="645">
        <f>IFERROR(VLOOKUP(J4683,REAJUSTE!A:Y,25,FALSE),"")</f>
        <v>1.012</v>
      </c>
    </row>
    <row r="4684" spans="1:11" ht="27" x14ac:dyDescent="0.25">
      <c r="A4684" s="1025">
        <v>4413920</v>
      </c>
      <c r="B4684" s="1026" t="s">
        <v>9961</v>
      </c>
      <c r="C4684" s="1025" t="s">
        <v>273</v>
      </c>
      <c r="D4684" s="577">
        <f t="shared" si="73"/>
        <v>0.52</v>
      </c>
      <c r="G4684" s="1027">
        <v>0.52</v>
      </c>
      <c r="J4684" s="570" t="s">
        <v>5368</v>
      </c>
      <c r="K4684" s="645">
        <f>IFERROR(VLOOKUP(J4684,REAJUSTE!A:Y,25,FALSE),"")</f>
        <v>1.012</v>
      </c>
    </row>
    <row r="4685" spans="1:11" ht="18" x14ac:dyDescent="0.25">
      <c r="A4685" s="1025">
        <v>4413024</v>
      </c>
      <c r="B4685" s="1026" t="s">
        <v>9962</v>
      </c>
      <c r="C4685" s="1025" t="s">
        <v>273</v>
      </c>
      <c r="D4685" s="577">
        <f t="shared" si="73"/>
        <v>0.39</v>
      </c>
      <c r="G4685" s="1027">
        <v>0.39</v>
      </c>
      <c r="J4685" s="570" t="s">
        <v>5368</v>
      </c>
      <c r="K4685" s="645">
        <f>IFERROR(VLOOKUP(J4685,REAJUSTE!A:Y,25,FALSE),"")</f>
        <v>1.012</v>
      </c>
    </row>
    <row r="4686" spans="1:11" ht="18" x14ac:dyDescent="0.25">
      <c r="A4686" s="1025">
        <v>4413022</v>
      </c>
      <c r="B4686" s="1026" t="s">
        <v>9963</v>
      </c>
      <c r="C4686" s="1025" t="s">
        <v>273</v>
      </c>
      <c r="D4686" s="577">
        <f t="shared" si="73"/>
        <v>0.6</v>
      </c>
      <c r="G4686" s="1027">
        <v>0.6</v>
      </c>
      <c r="J4686" s="570" t="s">
        <v>5368</v>
      </c>
      <c r="K4686" s="645">
        <f>IFERROR(VLOOKUP(J4686,REAJUSTE!A:Y,25,FALSE),"")</f>
        <v>1.012</v>
      </c>
    </row>
    <row r="4687" spans="1:11" ht="27" x14ac:dyDescent="0.25">
      <c r="A4687" s="1025">
        <v>4413020</v>
      </c>
      <c r="B4687" s="1026" t="s">
        <v>9964</v>
      </c>
      <c r="C4687" s="1025" t="s">
        <v>7</v>
      </c>
      <c r="D4687" s="577">
        <f t="shared" si="73"/>
        <v>37.25</v>
      </c>
      <c r="G4687" s="1027">
        <v>36.81</v>
      </c>
      <c r="J4687" s="570" t="s">
        <v>5368</v>
      </c>
      <c r="K4687" s="645">
        <f>IFERROR(VLOOKUP(J4687,REAJUSTE!A:Y,25,FALSE),"")</f>
        <v>1.012</v>
      </c>
    </row>
    <row r="4688" spans="1:11" ht="27" x14ac:dyDescent="0.25">
      <c r="A4688" s="1025">
        <v>4413013</v>
      </c>
      <c r="B4688" s="1026" t="s">
        <v>9965</v>
      </c>
      <c r="C4688" s="1025" t="s">
        <v>7</v>
      </c>
      <c r="D4688" s="577">
        <f t="shared" si="73"/>
        <v>83.96</v>
      </c>
      <c r="G4688" s="1027">
        <v>82.97</v>
      </c>
      <c r="J4688" s="570" t="s">
        <v>5368</v>
      </c>
      <c r="K4688" s="645">
        <f>IFERROR(VLOOKUP(J4688,REAJUSTE!A:Y,25,FALSE),"")</f>
        <v>1.012</v>
      </c>
    </row>
    <row r="4689" spans="1:11" ht="27" x14ac:dyDescent="0.25">
      <c r="A4689" s="1025">
        <v>4413019</v>
      </c>
      <c r="B4689" s="1026" t="s">
        <v>9966</v>
      </c>
      <c r="C4689" s="1025" t="s">
        <v>7</v>
      </c>
      <c r="D4689" s="577">
        <f t="shared" si="73"/>
        <v>33.47</v>
      </c>
      <c r="G4689" s="1027">
        <v>33.08</v>
      </c>
      <c r="J4689" s="570" t="s">
        <v>5368</v>
      </c>
      <c r="K4689" s="645">
        <f>IFERROR(VLOOKUP(J4689,REAJUSTE!A:Y,25,FALSE),"")</f>
        <v>1.012</v>
      </c>
    </row>
    <row r="4690" spans="1:11" x14ac:dyDescent="0.25">
      <c r="A4690" s="1025">
        <v>4413026</v>
      </c>
      <c r="B4690" s="1026" t="s">
        <v>9967</v>
      </c>
      <c r="C4690" s="1025" t="s">
        <v>273</v>
      </c>
      <c r="D4690" s="577">
        <f t="shared" si="73"/>
        <v>231.78</v>
      </c>
      <c r="G4690" s="1027">
        <v>229.04</v>
      </c>
      <c r="J4690" s="570" t="s">
        <v>5368</v>
      </c>
      <c r="K4690" s="645">
        <f>IFERROR(VLOOKUP(J4690,REAJUSTE!A:Y,25,FALSE),"")</f>
        <v>1.012</v>
      </c>
    </row>
    <row r="4691" spans="1:11" x14ac:dyDescent="0.25">
      <c r="A4691" s="1025">
        <v>4413996</v>
      </c>
      <c r="B4691" s="1026" t="s">
        <v>9968</v>
      </c>
      <c r="C4691" s="1025" t="s">
        <v>273</v>
      </c>
      <c r="D4691" s="577">
        <f t="shared" si="73"/>
        <v>9.66</v>
      </c>
      <c r="G4691" s="1027">
        <v>9.5500000000000007</v>
      </c>
      <c r="J4691" s="570" t="s">
        <v>5368</v>
      </c>
      <c r="K4691" s="645">
        <f>IFERROR(VLOOKUP(J4691,REAJUSTE!A:Y,25,FALSE),"")</f>
        <v>1.012</v>
      </c>
    </row>
    <row r="4692" spans="1:11" x14ac:dyDescent="0.25">
      <c r="A4692" s="1025">
        <v>4413942</v>
      </c>
      <c r="B4692" s="1026" t="s">
        <v>9969</v>
      </c>
      <c r="C4692" s="1025" t="s">
        <v>272</v>
      </c>
      <c r="D4692" s="577">
        <f t="shared" si="73"/>
        <v>2.0299999999999998</v>
      </c>
      <c r="G4692" s="1027">
        <v>2.0099999999999998</v>
      </c>
      <c r="J4692" s="570" t="s">
        <v>5368</v>
      </c>
      <c r="K4692" s="645">
        <f>IFERROR(VLOOKUP(J4692,REAJUSTE!A:Y,25,FALSE),"")</f>
        <v>1.012</v>
      </c>
    </row>
    <row r="4693" spans="1:11" ht="18" x14ac:dyDescent="0.25">
      <c r="A4693" s="1025">
        <v>4413018</v>
      </c>
      <c r="B4693" s="1026" t="s">
        <v>9970</v>
      </c>
      <c r="C4693" s="1025" t="s">
        <v>20</v>
      </c>
      <c r="D4693" s="577">
        <f t="shared" si="73"/>
        <v>12.65</v>
      </c>
      <c r="G4693" s="1027">
        <v>12.5</v>
      </c>
      <c r="J4693" s="570" t="s">
        <v>5368</v>
      </c>
      <c r="K4693" s="645">
        <f>IFERROR(VLOOKUP(J4693,REAJUSTE!A:Y,25,FALSE),"")</f>
        <v>1.012</v>
      </c>
    </row>
    <row r="4694" spans="1:11" x14ac:dyDescent="0.25">
      <c r="A4694" s="1025">
        <v>4413905</v>
      </c>
      <c r="B4694" s="1026" t="s">
        <v>9971</v>
      </c>
      <c r="C4694" s="1025" t="s">
        <v>273</v>
      </c>
      <c r="D4694" s="577">
        <f t="shared" si="73"/>
        <v>6.52</v>
      </c>
      <c r="G4694" s="1027">
        <v>6.45</v>
      </c>
      <c r="J4694" s="570" t="s">
        <v>5368</v>
      </c>
      <c r="K4694" s="645">
        <f>IFERROR(VLOOKUP(J4694,REAJUSTE!A:Y,25,FALSE),"")</f>
        <v>1.012</v>
      </c>
    </row>
    <row r="4695" spans="1:11" ht="18" x14ac:dyDescent="0.25">
      <c r="A4695" s="1025">
        <v>4413987</v>
      </c>
      <c r="B4695" s="1026" t="s">
        <v>9972</v>
      </c>
      <c r="C4695" s="1025" t="s">
        <v>273</v>
      </c>
      <c r="D4695" s="577">
        <f t="shared" si="73"/>
        <v>0.35</v>
      </c>
      <c r="G4695" s="1027">
        <v>0.35</v>
      </c>
      <c r="J4695" s="570" t="s">
        <v>5368</v>
      </c>
      <c r="K4695" s="645">
        <f>IFERROR(VLOOKUP(J4695,REAJUSTE!A:Y,25,FALSE),"")</f>
        <v>1.012</v>
      </c>
    </row>
    <row r="4696" spans="1:11" x14ac:dyDescent="0.25">
      <c r="A4696" s="1025">
        <v>4413995</v>
      </c>
      <c r="B4696" s="1026" t="s">
        <v>9973</v>
      </c>
      <c r="C4696" s="1025" t="s">
        <v>273</v>
      </c>
      <c r="D4696" s="577">
        <f t="shared" si="73"/>
        <v>2.91</v>
      </c>
      <c r="G4696" s="1027">
        <v>2.88</v>
      </c>
      <c r="J4696" s="570" t="s">
        <v>5368</v>
      </c>
      <c r="K4696" s="645">
        <f>IFERROR(VLOOKUP(J4696,REAJUSTE!A:Y,25,FALSE),"")</f>
        <v>1.012</v>
      </c>
    </row>
    <row r="4697" spans="1:11" ht="27" x14ac:dyDescent="0.25">
      <c r="A4697" s="1025">
        <v>4413994</v>
      </c>
      <c r="B4697" s="1026" t="s">
        <v>9974</v>
      </c>
      <c r="C4697" s="1025" t="s">
        <v>7</v>
      </c>
      <c r="D4697" s="577">
        <f t="shared" si="73"/>
        <v>663.23</v>
      </c>
      <c r="G4697" s="1027">
        <v>655.37</v>
      </c>
      <c r="J4697" s="570" t="s">
        <v>5368</v>
      </c>
      <c r="K4697" s="645">
        <f>IFERROR(VLOOKUP(J4697,REAJUSTE!A:Y,25,FALSE),"")</f>
        <v>1.012</v>
      </c>
    </row>
    <row r="4698" spans="1:11" x14ac:dyDescent="0.25">
      <c r="A4698" s="1025">
        <v>4413200</v>
      </c>
      <c r="B4698" s="1026" t="s">
        <v>9975</v>
      </c>
      <c r="C4698" s="1025" t="s">
        <v>273</v>
      </c>
      <c r="D4698" s="577">
        <f t="shared" si="73"/>
        <v>15.65</v>
      </c>
      <c r="G4698" s="1027">
        <v>15.47</v>
      </c>
      <c r="J4698" s="570" t="s">
        <v>5368</v>
      </c>
      <c r="K4698" s="645">
        <f>IFERROR(VLOOKUP(J4698,REAJUSTE!A:Y,25,FALSE),"")</f>
        <v>1.012</v>
      </c>
    </row>
    <row r="4699" spans="1:11" ht="18" x14ac:dyDescent="0.25">
      <c r="A4699" s="1025">
        <v>4413990</v>
      </c>
      <c r="B4699" s="1026" t="s">
        <v>9976</v>
      </c>
      <c r="C4699" s="1025" t="s">
        <v>5022</v>
      </c>
      <c r="D4699" s="577">
        <f t="shared" si="73"/>
        <v>33.47</v>
      </c>
      <c r="G4699" s="1027">
        <v>33.08</v>
      </c>
      <c r="J4699" s="570" t="s">
        <v>5368</v>
      </c>
      <c r="K4699" s="645">
        <f>IFERROR(VLOOKUP(J4699,REAJUSTE!A:Y,25,FALSE),"")</f>
        <v>1.012</v>
      </c>
    </row>
    <row r="4700" spans="1:11" ht="18" x14ac:dyDescent="0.25">
      <c r="A4700" s="1025">
        <v>4413989</v>
      </c>
      <c r="B4700" s="1026" t="s">
        <v>9977</v>
      </c>
      <c r="C4700" s="1025" t="s">
        <v>5022</v>
      </c>
      <c r="D4700" s="577">
        <f t="shared" si="73"/>
        <v>37.25</v>
      </c>
      <c r="G4700" s="1027">
        <v>36.81</v>
      </c>
      <c r="J4700" s="570" t="s">
        <v>5368</v>
      </c>
      <c r="K4700" s="645">
        <f>IFERROR(VLOOKUP(J4700,REAJUSTE!A:Y,25,FALSE),"")</f>
        <v>1.012</v>
      </c>
    </row>
    <row r="4701" spans="1:11" ht="18" x14ac:dyDescent="0.25">
      <c r="A4701" s="1025">
        <v>4413951</v>
      </c>
      <c r="B4701" s="1026" t="s">
        <v>9978</v>
      </c>
      <c r="C4701" s="1025" t="s">
        <v>5022</v>
      </c>
      <c r="D4701" s="577">
        <f t="shared" si="73"/>
        <v>52.76</v>
      </c>
      <c r="G4701" s="1027">
        <v>52.14</v>
      </c>
      <c r="J4701" s="570" t="s">
        <v>5368</v>
      </c>
      <c r="K4701" s="645">
        <f>IFERROR(VLOOKUP(J4701,REAJUSTE!A:Y,25,FALSE),"")</f>
        <v>1.012</v>
      </c>
    </row>
    <row r="4702" spans="1:11" ht="18" x14ac:dyDescent="0.25">
      <c r="A4702" s="1025">
        <v>4413950</v>
      </c>
      <c r="B4702" s="1026" t="s">
        <v>9979</v>
      </c>
      <c r="C4702" s="1025" t="s">
        <v>5022</v>
      </c>
      <c r="D4702" s="577">
        <f t="shared" si="73"/>
        <v>98.45</v>
      </c>
      <c r="G4702" s="1027">
        <v>97.29</v>
      </c>
      <c r="J4702" s="570" t="s">
        <v>5368</v>
      </c>
      <c r="K4702" s="645">
        <f>IFERROR(VLOOKUP(J4702,REAJUSTE!A:Y,25,FALSE),"")</f>
        <v>1.012</v>
      </c>
    </row>
    <row r="4703" spans="1:11" ht="18" x14ac:dyDescent="0.25">
      <c r="A4703" s="1025">
        <v>4413949</v>
      </c>
      <c r="B4703" s="1026" t="s">
        <v>9980</v>
      </c>
      <c r="C4703" s="1025" t="s">
        <v>5022</v>
      </c>
      <c r="D4703" s="577">
        <f t="shared" si="73"/>
        <v>221.06</v>
      </c>
      <c r="G4703" s="1027">
        <v>218.44</v>
      </c>
      <c r="J4703" s="570" t="s">
        <v>5368</v>
      </c>
      <c r="K4703" s="645">
        <f>IFERROR(VLOOKUP(J4703,REAJUSTE!A:Y,25,FALSE),"")</f>
        <v>1.012</v>
      </c>
    </row>
    <row r="4704" spans="1:11" ht="18" x14ac:dyDescent="0.25">
      <c r="A4704" s="1025">
        <v>4413948</v>
      </c>
      <c r="B4704" s="1026" t="s">
        <v>9981</v>
      </c>
      <c r="C4704" s="1025" t="s">
        <v>5022</v>
      </c>
      <c r="D4704" s="577">
        <f t="shared" si="73"/>
        <v>47.69</v>
      </c>
      <c r="G4704" s="1027">
        <v>47.13</v>
      </c>
      <c r="J4704" s="570" t="s">
        <v>5368</v>
      </c>
      <c r="K4704" s="645">
        <f>IFERROR(VLOOKUP(J4704,REAJUSTE!A:Y,25,FALSE),"")</f>
        <v>1.012</v>
      </c>
    </row>
    <row r="4705" spans="1:11" ht="18" x14ac:dyDescent="0.25">
      <c r="A4705" s="1025">
        <v>4413947</v>
      </c>
      <c r="B4705" s="1026" t="s">
        <v>9982</v>
      </c>
      <c r="C4705" s="1025" t="s">
        <v>5022</v>
      </c>
      <c r="D4705" s="577">
        <f t="shared" si="73"/>
        <v>98.24</v>
      </c>
      <c r="G4705" s="1027">
        <v>97.08</v>
      </c>
      <c r="J4705" s="570" t="s">
        <v>5368</v>
      </c>
      <c r="K4705" s="645">
        <f>IFERROR(VLOOKUP(J4705,REAJUSTE!A:Y,25,FALSE),"")</f>
        <v>1.012</v>
      </c>
    </row>
    <row r="4706" spans="1:11" ht="18" x14ac:dyDescent="0.25">
      <c r="A4706" s="1025">
        <v>4413946</v>
      </c>
      <c r="B4706" s="1026" t="s">
        <v>9983</v>
      </c>
      <c r="C4706" s="1025" t="s">
        <v>5022</v>
      </c>
      <c r="D4706" s="577">
        <f t="shared" si="73"/>
        <v>114.22</v>
      </c>
      <c r="G4706" s="1027">
        <v>112.87</v>
      </c>
      <c r="J4706" s="570" t="s">
        <v>5368</v>
      </c>
      <c r="K4706" s="645">
        <f>IFERROR(VLOOKUP(J4706,REAJUSTE!A:Y,25,FALSE),"")</f>
        <v>1.012</v>
      </c>
    </row>
    <row r="4707" spans="1:11" x14ac:dyDescent="0.25">
      <c r="A4707" s="1025">
        <v>4413952</v>
      </c>
      <c r="B4707" s="1026" t="s">
        <v>9984</v>
      </c>
      <c r="C4707" s="1025" t="s">
        <v>273</v>
      </c>
      <c r="D4707" s="577">
        <f t="shared" si="73"/>
        <v>71.040000000000006</v>
      </c>
      <c r="G4707" s="1027">
        <v>70.2</v>
      </c>
      <c r="J4707" s="570" t="s">
        <v>5368</v>
      </c>
      <c r="K4707" s="645">
        <f>IFERROR(VLOOKUP(J4707,REAJUSTE!A:Y,25,FALSE),"")</f>
        <v>1.012</v>
      </c>
    </row>
    <row r="4708" spans="1:11" ht="18" x14ac:dyDescent="0.25">
      <c r="A4708" s="1025">
        <v>4413012</v>
      </c>
      <c r="B4708" s="1026" t="s">
        <v>9985</v>
      </c>
      <c r="C4708" s="1025" t="s">
        <v>272</v>
      </c>
      <c r="D4708" s="577">
        <f t="shared" si="73"/>
        <v>383.65</v>
      </c>
      <c r="G4708" s="1027">
        <v>379.11</v>
      </c>
      <c r="J4708" s="570" t="s">
        <v>5368</v>
      </c>
      <c r="K4708" s="645">
        <f>IFERROR(VLOOKUP(J4708,REAJUSTE!A:Y,25,FALSE),"")</f>
        <v>1.012</v>
      </c>
    </row>
    <row r="4709" spans="1:11" ht="18" x14ac:dyDescent="0.25">
      <c r="A4709" s="1025">
        <v>4413014</v>
      </c>
      <c r="B4709" s="1026" t="s">
        <v>9986</v>
      </c>
      <c r="C4709" s="1025" t="s">
        <v>273</v>
      </c>
      <c r="D4709" s="577">
        <f t="shared" si="73"/>
        <v>16.43</v>
      </c>
      <c r="G4709" s="1027">
        <v>16.239999999999998</v>
      </c>
      <c r="J4709" s="570" t="s">
        <v>5368</v>
      </c>
      <c r="K4709" s="645">
        <f>IFERROR(VLOOKUP(J4709,REAJUSTE!A:Y,25,FALSE),"")</f>
        <v>1.012</v>
      </c>
    </row>
    <row r="4710" spans="1:11" ht="27" x14ac:dyDescent="0.25">
      <c r="A4710" s="1025">
        <v>4413016</v>
      </c>
      <c r="B4710" s="1026" t="s">
        <v>9987</v>
      </c>
      <c r="C4710" s="1025" t="s">
        <v>273</v>
      </c>
      <c r="D4710" s="577">
        <f t="shared" si="73"/>
        <v>10.08</v>
      </c>
      <c r="G4710" s="1027">
        <v>9.9700000000000006</v>
      </c>
      <c r="J4710" s="570" t="s">
        <v>5368</v>
      </c>
      <c r="K4710" s="645">
        <f>IFERROR(VLOOKUP(J4710,REAJUSTE!A:Y,25,FALSE),"")</f>
        <v>1.012</v>
      </c>
    </row>
    <row r="4711" spans="1:11" ht="18" x14ac:dyDescent="0.25">
      <c r="A4711" s="1025">
        <v>4413984</v>
      </c>
      <c r="B4711" s="1026" t="s">
        <v>9988</v>
      </c>
      <c r="C4711" s="1025" t="s">
        <v>272</v>
      </c>
      <c r="D4711" s="577">
        <f t="shared" si="73"/>
        <v>3.96</v>
      </c>
      <c r="G4711" s="1027">
        <v>3.92</v>
      </c>
      <c r="J4711" s="570" t="s">
        <v>5368</v>
      </c>
      <c r="K4711" s="645">
        <f>IFERROR(VLOOKUP(J4711,REAJUSTE!A:Y,25,FALSE),"")</f>
        <v>1.012</v>
      </c>
    </row>
    <row r="4712" spans="1:11" x14ac:dyDescent="0.25">
      <c r="A4712" s="1025">
        <v>4413986</v>
      </c>
      <c r="B4712" s="1026" t="s">
        <v>9989</v>
      </c>
      <c r="C4712" s="1025" t="s">
        <v>273</v>
      </c>
      <c r="D4712" s="577">
        <f t="shared" si="73"/>
        <v>7.0000000000000007E-2</v>
      </c>
      <c r="G4712" s="1027">
        <v>7.0000000000000007E-2</v>
      </c>
      <c r="J4712" s="570" t="s">
        <v>5368</v>
      </c>
      <c r="K4712" s="645">
        <f>IFERROR(VLOOKUP(J4712,REAJUSTE!A:Y,25,FALSE),"")</f>
        <v>1.012</v>
      </c>
    </row>
    <row r="4713" spans="1:11" x14ac:dyDescent="0.25">
      <c r="A4713" s="1025">
        <v>4413985</v>
      </c>
      <c r="B4713" s="1026" t="s">
        <v>9990</v>
      </c>
      <c r="C4713" s="1025" t="s">
        <v>273</v>
      </c>
      <c r="D4713" s="577">
        <f t="shared" si="73"/>
        <v>21.94</v>
      </c>
      <c r="G4713" s="1027">
        <v>21.68</v>
      </c>
      <c r="J4713" s="570" t="s">
        <v>5368</v>
      </c>
      <c r="K4713" s="645">
        <f>IFERROR(VLOOKUP(J4713,REAJUSTE!A:Y,25,FALSE),"")</f>
        <v>1.012</v>
      </c>
    </row>
    <row r="4714" spans="1:11" x14ac:dyDescent="0.25">
      <c r="A4714" s="1025">
        <v>4413017</v>
      </c>
      <c r="B4714" s="1026" t="s">
        <v>9991</v>
      </c>
      <c r="C4714" s="1025" t="s">
        <v>7</v>
      </c>
      <c r="D4714" s="577">
        <f t="shared" si="73"/>
        <v>60.82</v>
      </c>
      <c r="G4714" s="1027">
        <v>60.1</v>
      </c>
      <c r="J4714" s="570" t="s">
        <v>5368</v>
      </c>
      <c r="K4714" s="645">
        <f>IFERROR(VLOOKUP(J4714,REAJUSTE!A:Y,25,FALSE),"")</f>
        <v>1.012</v>
      </c>
    </row>
    <row r="4715" spans="1:11" ht="18" x14ac:dyDescent="0.25">
      <c r="A4715" s="1025">
        <v>4415673</v>
      </c>
      <c r="B4715" s="1026" t="s">
        <v>9992</v>
      </c>
      <c r="C4715" s="1025" t="s">
        <v>273</v>
      </c>
      <c r="D4715" s="577">
        <f t="shared" si="73"/>
        <v>7.9</v>
      </c>
      <c r="G4715" s="1027">
        <v>7.81</v>
      </c>
      <c r="J4715" s="570" t="s">
        <v>5368</v>
      </c>
      <c r="K4715" s="645">
        <f>IFERROR(VLOOKUP(J4715,REAJUSTE!A:Y,25,FALSE),"")</f>
        <v>1.012</v>
      </c>
    </row>
    <row r="4716" spans="1:11" ht="18" x14ac:dyDescent="0.25">
      <c r="A4716" s="1025">
        <v>4415684</v>
      </c>
      <c r="B4716" s="1026" t="s">
        <v>9993</v>
      </c>
      <c r="C4716" s="1025" t="s">
        <v>273</v>
      </c>
      <c r="D4716" s="577">
        <f t="shared" si="73"/>
        <v>4.47</v>
      </c>
      <c r="G4716" s="1027">
        <v>4.42</v>
      </c>
      <c r="J4716" s="570" t="s">
        <v>5368</v>
      </c>
      <c r="K4716" s="645">
        <f>IFERROR(VLOOKUP(J4716,REAJUSTE!A:Y,25,FALSE),"")</f>
        <v>1.012</v>
      </c>
    </row>
    <row r="4717" spans="1:11" ht="18" x14ac:dyDescent="0.25">
      <c r="A4717" s="1025">
        <v>4413993</v>
      </c>
      <c r="B4717" s="1026" t="s">
        <v>9994</v>
      </c>
      <c r="C4717" s="1025" t="s">
        <v>273</v>
      </c>
      <c r="D4717" s="577">
        <f t="shared" si="73"/>
        <v>0.55000000000000004</v>
      </c>
      <c r="G4717" s="1027">
        <v>0.55000000000000004</v>
      </c>
      <c r="J4717" s="570" t="s">
        <v>5368</v>
      </c>
      <c r="K4717" s="645">
        <f>IFERROR(VLOOKUP(J4717,REAJUSTE!A:Y,25,FALSE),"")</f>
        <v>1.012</v>
      </c>
    </row>
    <row r="4718" spans="1:11" ht="18" x14ac:dyDescent="0.25">
      <c r="A4718" s="1025">
        <v>4507754</v>
      </c>
      <c r="B4718" s="1026" t="s">
        <v>9995</v>
      </c>
      <c r="C4718" s="1025" t="s">
        <v>5022</v>
      </c>
      <c r="D4718" s="577">
        <f t="shared" si="73"/>
        <v>882.02</v>
      </c>
      <c r="G4718" s="1027">
        <v>871.57</v>
      </c>
      <c r="J4718" s="570" t="s">
        <v>5368</v>
      </c>
      <c r="K4718" s="645">
        <f>IFERROR(VLOOKUP(J4718,REAJUSTE!A:Y,25,FALSE),"")</f>
        <v>1.012</v>
      </c>
    </row>
    <row r="4719" spans="1:11" ht="18" x14ac:dyDescent="0.25">
      <c r="A4719" s="1025">
        <v>4507738</v>
      </c>
      <c r="B4719" s="1026" t="s">
        <v>9996</v>
      </c>
      <c r="C4719" s="1025" t="s">
        <v>5022</v>
      </c>
      <c r="D4719" s="577">
        <f t="shared" si="73"/>
        <v>1188.6400000000001</v>
      </c>
      <c r="G4719" s="1027">
        <v>1174.55</v>
      </c>
      <c r="J4719" s="570" t="s">
        <v>5368</v>
      </c>
      <c r="K4719" s="645">
        <f>IFERROR(VLOOKUP(J4719,REAJUSTE!A:Y,25,FALSE),"")</f>
        <v>1.012</v>
      </c>
    </row>
    <row r="4720" spans="1:11" ht="18" x14ac:dyDescent="0.25">
      <c r="A4720" s="1025">
        <v>4507755</v>
      </c>
      <c r="B4720" s="1026" t="s">
        <v>9997</v>
      </c>
      <c r="C4720" s="1025" t="s">
        <v>5022</v>
      </c>
      <c r="D4720" s="577">
        <f t="shared" si="73"/>
        <v>1109.1500000000001</v>
      </c>
      <c r="G4720" s="1027">
        <v>1096</v>
      </c>
      <c r="J4720" s="570" t="s">
        <v>5368</v>
      </c>
      <c r="K4720" s="645">
        <f>IFERROR(VLOOKUP(J4720,REAJUSTE!A:Y,25,FALSE),"")</f>
        <v>1.012</v>
      </c>
    </row>
    <row r="4721" spans="1:11" ht="18" x14ac:dyDescent="0.25">
      <c r="A4721" s="1025">
        <v>4507756</v>
      </c>
      <c r="B4721" s="1026" t="s">
        <v>9998</v>
      </c>
      <c r="C4721" s="1025" t="s">
        <v>5022</v>
      </c>
      <c r="D4721" s="577">
        <f t="shared" si="73"/>
        <v>1449.74</v>
      </c>
      <c r="G4721" s="1027">
        <v>1432.55</v>
      </c>
      <c r="J4721" s="570" t="s">
        <v>5368</v>
      </c>
      <c r="K4721" s="645">
        <f>IFERROR(VLOOKUP(J4721,REAJUSTE!A:Y,25,FALSE),"")</f>
        <v>1.012</v>
      </c>
    </row>
    <row r="4722" spans="1:11" ht="18" x14ac:dyDescent="0.25">
      <c r="A4722" s="1025">
        <v>4507757</v>
      </c>
      <c r="B4722" s="1026" t="s">
        <v>9999</v>
      </c>
      <c r="C4722" s="1025" t="s">
        <v>5022</v>
      </c>
      <c r="D4722" s="577">
        <f t="shared" si="73"/>
        <v>1536.52</v>
      </c>
      <c r="G4722" s="1027">
        <v>1518.31</v>
      </c>
      <c r="J4722" s="570" t="s">
        <v>5368</v>
      </c>
      <c r="K4722" s="645">
        <f>IFERROR(VLOOKUP(J4722,REAJUSTE!A:Y,25,FALSE),"")</f>
        <v>1.012</v>
      </c>
    </row>
    <row r="4723" spans="1:11" ht="18" x14ac:dyDescent="0.25">
      <c r="A4723" s="1025">
        <v>4507758</v>
      </c>
      <c r="B4723" s="1026" t="s">
        <v>10000</v>
      </c>
      <c r="C4723" s="1025" t="s">
        <v>5022</v>
      </c>
      <c r="D4723" s="577">
        <f t="shared" si="73"/>
        <v>1888.25</v>
      </c>
      <c r="G4723" s="1027">
        <v>1865.86</v>
      </c>
      <c r="J4723" s="570" t="s">
        <v>5368</v>
      </c>
      <c r="K4723" s="645">
        <f>IFERROR(VLOOKUP(J4723,REAJUSTE!A:Y,25,FALSE),"")</f>
        <v>1.012</v>
      </c>
    </row>
    <row r="4724" spans="1:11" ht="18" x14ac:dyDescent="0.25">
      <c r="A4724" s="1025">
        <v>4507759</v>
      </c>
      <c r="B4724" s="1026" t="s">
        <v>10001</v>
      </c>
      <c r="C4724" s="1025" t="s">
        <v>5022</v>
      </c>
      <c r="D4724" s="577">
        <f t="shared" si="73"/>
        <v>1942.07</v>
      </c>
      <c r="G4724" s="1027">
        <v>1919.05</v>
      </c>
      <c r="J4724" s="570" t="s">
        <v>5368</v>
      </c>
      <c r="K4724" s="645">
        <f>IFERROR(VLOOKUP(J4724,REAJUSTE!A:Y,25,FALSE),"")</f>
        <v>1.012</v>
      </c>
    </row>
    <row r="4725" spans="1:11" ht="18" x14ac:dyDescent="0.25">
      <c r="A4725" s="1025">
        <v>4507760</v>
      </c>
      <c r="B4725" s="1026" t="s">
        <v>10002</v>
      </c>
      <c r="C4725" s="1025" t="s">
        <v>5022</v>
      </c>
      <c r="D4725" s="577">
        <f t="shared" si="73"/>
        <v>2447.59</v>
      </c>
      <c r="G4725" s="1027">
        <v>2418.5700000000002</v>
      </c>
      <c r="J4725" s="570" t="s">
        <v>5368</v>
      </c>
      <c r="K4725" s="645">
        <f>IFERROR(VLOOKUP(J4725,REAJUSTE!A:Y,25,FALSE),"")</f>
        <v>1.012</v>
      </c>
    </row>
    <row r="4726" spans="1:11" ht="18" x14ac:dyDescent="0.25">
      <c r="A4726" s="1025">
        <v>4507761</v>
      </c>
      <c r="B4726" s="1026" t="s">
        <v>10003</v>
      </c>
      <c r="C4726" s="1025" t="s">
        <v>5022</v>
      </c>
      <c r="D4726" s="577">
        <f t="shared" si="73"/>
        <v>2495.46</v>
      </c>
      <c r="G4726" s="1027">
        <v>2465.87</v>
      </c>
      <c r="J4726" s="570" t="s">
        <v>5368</v>
      </c>
      <c r="K4726" s="645">
        <f>IFERROR(VLOOKUP(J4726,REAJUSTE!A:Y,25,FALSE),"")</f>
        <v>1.012</v>
      </c>
    </row>
    <row r="4727" spans="1:11" ht="18" x14ac:dyDescent="0.25">
      <c r="A4727" s="1025">
        <v>4507762</v>
      </c>
      <c r="B4727" s="1026" t="s">
        <v>10004</v>
      </c>
      <c r="C4727" s="1025" t="s">
        <v>5022</v>
      </c>
      <c r="D4727" s="577">
        <f t="shared" si="73"/>
        <v>3134.3</v>
      </c>
      <c r="G4727" s="1027">
        <v>3097.14</v>
      </c>
      <c r="J4727" s="570" t="s">
        <v>5368</v>
      </c>
      <c r="K4727" s="645">
        <f>IFERROR(VLOOKUP(J4727,REAJUSTE!A:Y,25,FALSE),"")</f>
        <v>1.012</v>
      </c>
    </row>
    <row r="4728" spans="1:11" ht="18" x14ac:dyDescent="0.25">
      <c r="A4728" s="1025">
        <v>4507763</v>
      </c>
      <c r="B4728" s="1026" t="s">
        <v>10005</v>
      </c>
      <c r="C4728" s="1025" t="s">
        <v>5022</v>
      </c>
      <c r="D4728" s="577">
        <f t="shared" si="73"/>
        <v>2985.36</v>
      </c>
      <c r="G4728" s="1027">
        <v>2949.97</v>
      </c>
      <c r="J4728" s="570" t="s">
        <v>5368</v>
      </c>
      <c r="K4728" s="645">
        <f>IFERROR(VLOOKUP(J4728,REAJUSTE!A:Y,25,FALSE),"")</f>
        <v>1.012</v>
      </c>
    </row>
    <row r="4729" spans="1:11" ht="18" x14ac:dyDescent="0.25">
      <c r="A4729" s="1025">
        <v>4507764</v>
      </c>
      <c r="B4729" s="1026" t="s">
        <v>10006</v>
      </c>
      <c r="C4729" s="1025" t="s">
        <v>5022</v>
      </c>
      <c r="D4729" s="577">
        <f t="shared" si="73"/>
        <v>4093.41</v>
      </c>
      <c r="G4729" s="1027">
        <v>4044.88</v>
      </c>
      <c r="J4729" s="570" t="s">
        <v>5368</v>
      </c>
      <c r="K4729" s="645">
        <f>IFERROR(VLOOKUP(J4729,REAJUSTE!A:Y,25,FALSE),"")</f>
        <v>1.012</v>
      </c>
    </row>
    <row r="4730" spans="1:11" ht="18" x14ac:dyDescent="0.25">
      <c r="A4730" s="1025">
        <v>4507765</v>
      </c>
      <c r="B4730" s="1026" t="s">
        <v>10007</v>
      </c>
      <c r="C4730" s="1025" t="s">
        <v>5022</v>
      </c>
      <c r="D4730" s="577">
        <f t="shared" si="73"/>
        <v>3416.76</v>
      </c>
      <c r="G4730" s="1027">
        <v>3376.25</v>
      </c>
      <c r="J4730" s="570" t="s">
        <v>5368</v>
      </c>
      <c r="K4730" s="645">
        <f>IFERROR(VLOOKUP(J4730,REAJUSTE!A:Y,25,FALSE),"")</f>
        <v>1.012</v>
      </c>
    </row>
    <row r="4731" spans="1:11" ht="18" x14ac:dyDescent="0.25">
      <c r="A4731" s="1025">
        <v>4508192</v>
      </c>
      <c r="B4731" s="1026" t="s">
        <v>10008</v>
      </c>
      <c r="C4731" s="1025" t="s">
        <v>5022</v>
      </c>
      <c r="D4731" s="577">
        <f t="shared" si="73"/>
        <v>5407.19</v>
      </c>
      <c r="G4731" s="1027">
        <v>5343.08</v>
      </c>
      <c r="J4731" s="570" t="s">
        <v>5368</v>
      </c>
      <c r="K4731" s="645">
        <f>IFERROR(VLOOKUP(J4731,REAJUSTE!A:Y,25,FALSE),"")</f>
        <v>1.012</v>
      </c>
    </row>
    <row r="4732" spans="1:11" ht="18" x14ac:dyDescent="0.25">
      <c r="A4732" s="1025">
        <v>4507766</v>
      </c>
      <c r="B4732" s="1026" t="s">
        <v>10009</v>
      </c>
      <c r="C4732" s="1025" t="s">
        <v>5022</v>
      </c>
      <c r="D4732" s="577">
        <f t="shared" si="73"/>
        <v>428.5</v>
      </c>
      <c r="G4732" s="1027">
        <v>423.42</v>
      </c>
      <c r="J4732" s="570" t="s">
        <v>5368</v>
      </c>
      <c r="K4732" s="645">
        <f>IFERROR(VLOOKUP(J4732,REAJUSTE!A:Y,25,FALSE),"")</f>
        <v>1.012</v>
      </c>
    </row>
    <row r="4733" spans="1:11" ht="18" x14ac:dyDescent="0.25">
      <c r="A4733" s="1025">
        <v>4507767</v>
      </c>
      <c r="B4733" s="1026" t="s">
        <v>10010</v>
      </c>
      <c r="C4733" s="1025" t="s">
        <v>5022</v>
      </c>
      <c r="D4733" s="577">
        <f t="shared" si="73"/>
        <v>515.6</v>
      </c>
      <c r="G4733" s="1027">
        <v>509.49</v>
      </c>
      <c r="J4733" s="570" t="s">
        <v>5368</v>
      </c>
      <c r="K4733" s="645">
        <f>IFERROR(VLOOKUP(J4733,REAJUSTE!A:Y,25,FALSE),"")</f>
        <v>1.012</v>
      </c>
    </row>
    <row r="4734" spans="1:11" ht="18" x14ac:dyDescent="0.25">
      <c r="A4734" s="1025">
        <v>4507768</v>
      </c>
      <c r="B4734" s="1026" t="s">
        <v>10011</v>
      </c>
      <c r="C4734" s="1025" t="s">
        <v>5022</v>
      </c>
      <c r="D4734" s="577">
        <f t="shared" si="73"/>
        <v>537.5</v>
      </c>
      <c r="G4734" s="1027">
        <v>531.13</v>
      </c>
      <c r="J4734" s="570" t="s">
        <v>5368</v>
      </c>
      <c r="K4734" s="645">
        <f>IFERROR(VLOOKUP(J4734,REAJUSTE!A:Y,25,FALSE),"")</f>
        <v>1.012</v>
      </c>
    </row>
    <row r="4735" spans="1:11" ht="18" x14ac:dyDescent="0.25">
      <c r="A4735" s="1025">
        <v>4507769</v>
      </c>
      <c r="B4735" s="1026" t="s">
        <v>10012</v>
      </c>
      <c r="C4735" s="1025" t="s">
        <v>5022</v>
      </c>
      <c r="D4735" s="577">
        <f t="shared" si="73"/>
        <v>668.94</v>
      </c>
      <c r="G4735" s="1027">
        <v>661.01</v>
      </c>
      <c r="J4735" s="570" t="s">
        <v>5368</v>
      </c>
      <c r="K4735" s="645">
        <f>IFERROR(VLOOKUP(J4735,REAJUSTE!A:Y,25,FALSE),"")</f>
        <v>1.012</v>
      </c>
    </row>
    <row r="4736" spans="1:11" ht="18" x14ac:dyDescent="0.25">
      <c r="A4736" s="1025">
        <v>4507770</v>
      </c>
      <c r="B4736" s="1026" t="s">
        <v>10013</v>
      </c>
      <c r="C4736" s="1025" t="s">
        <v>5022</v>
      </c>
      <c r="D4736" s="577">
        <f t="shared" si="73"/>
        <v>616.80999999999995</v>
      </c>
      <c r="G4736" s="1027">
        <v>609.5</v>
      </c>
      <c r="J4736" s="570" t="s">
        <v>5368</v>
      </c>
      <c r="K4736" s="645">
        <f>IFERROR(VLOOKUP(J4736,REAJUSTE!A:Y,25,FALSE),"")</f>
        <v>1.012</v>
      </c>
    </row>
    <row r="4737" spans="1:11" ht="18" x14ac:dyDescent="0.25">
      <c r="A4737" s="1025">
        <v>4507771</v>
      </c>
      <c r="B4737" s="1026" t="s">
        <v>10014</v>
      </c>
      <c r="C4737" s="1025" t="s">
        <v>5022</v>
      </c>
      <c r="D4737" s="577">
        <f t="shared" si="73"/>
        <v>783.56</v>
      </c>
      <c r="G4737" s="1027">
        <v>774.27</v>
      </c>
      <c r="J4737" s="570" t="s">
        <v>5368</v>
      </c>
      <c r="K4737" s="645">
        <f>IFERROR(VLOOKUP(J4737,REAJUSTE!A:Y,25,FALSE),"")</f>
        <v>1.012</v>
      </c>
    </row>
    <row r="4738" spans="1:11" ht="18" x14ac:dyDescent="0.25">
      <c r="A4738" s="1025">
        <v>4507772</v>
      </c>
      <c r="B4738" s="1026" t="s">
        <v>10015</v>
      </c>
      <c r="C4738" s="1025" t="s">
        <v>5022</v>
      </c>
      <c r="D4738" s="577">
        <f t="shared" si="73"/>
        <v>756.38</v>
      </c>
      <c r="G4738" s="1027">
        <v>747.42</v>
      </c>
      <c r="J4738" s="570" t="s">
        <v>5368</v>
      </c>
      <c r="K4738" s="645">
        <f>IFERROR(VLOOKUP(J4738,REAJUSTE!A:Y,25,FALSE),"")</f>
        <v>1.012</v>
      </c>
    </row>
    <row r="4739" spans="1:11" ht="18" x14ac:dyDescent="0.25">
      <c r="A4739" s="1025">
        <v>4508193</v>
      </c>
      <c r="B4739" s="1026" t="s">
        <v>10016</v>
      </c>
      <c r="C4739" s="1025" t="s">
        <v>5022</v>
      </c>
      <c r="D4739" s="577">
        <f t="shared" si="73"/>
        <v>905.94</v>
      </c>
      <c r="G4739" s="1027">
        <v>895.2</v>
      </c>
      <c r="J4739" s="570" t="s">
        <v>5368</v>
      </c>
      <c r="K4739" s="645">
        <f>IFERROR(VLOOKUP(J4739,REAJUSTE!A:Y,25,FALSE),"")</f>
        <v>1.012</v>
      </c>
    </row>
    <row r="4740" spans="1:11" ht="18" x14ac:dyDescent="0.25">
      <c r="A4740" s="1025">
        <v>4507773</v>
      </c>
      <c r="B4740" s="1026" t="s">
        <v>10017</v>
      </c>
      <c r="C4740" s="1025" t="s">
        <v>5022</v>
      </c>
      <c r="D4740" s="577">
        <f t="shared" si="73"/>
        <v>811.31</v>
      </c>
      <c r="G4740" s="1027">
        <v>801.69</v>
      </c>
      <c r="J4740" s="570" t="s">
        <v>5368</v>
      </c>
      <c r="K4740" s="645">
        <f>IFERROR(VLOOKUP(J4740,REAJUSTE!A:Y,25,FALSE),"")</f>
        <v>1.012</v>
      </c>
    </row>
    <row r="4741" spans="1:11" ht="18" x14ac:dyDescent="0.25">
      <c r="A4741" s="1025">
        <v>4507774</v>
      </c>
      <c r="B4741" s="1026" t="s">
        <v>10018</v>
      </c>
      <c r="C4741" s="1025" t="s">
        <v>5022</v>
      </c>
      <c r="D4741" s="577">
        <f t="shared" si="73"/>
        <v>1060.46</v>
      </c>
      <c r="G4741" s="1027">
        <v>1047.8900000000001</v>
      </c>
      <c r="J4741" s="570" t="s">
        <v>5368</v>
      </c>
      <c r="K4741" s="645">
        <f>IFERROR(VLOOKUP(J4741,REAJUSTE!A:Y,25,FALSE),"")</f>
        <v>1.012</v>
      </c>
    </row>
    <row r="4742" spans="1:11" ht="18" x14ac:dyDescent="0.25">
      <c r="A4742" s="1025">
        <v>4507775</v>
      </c>
      <c r="B4742" s="1026" t="s">
        <v>10019</v>
      </c>
      <c r="C4742" s="1025" t="s">
        <v>5022</v>
      </c>
      <c r="D4742" s="577">
        <f t="shared" si="73"/>
        <v>106.42</v>
      </c>
      <c r="G4742" s="1027">
        <v>105.16</v>
      </c>
      <c r="J4742" s="570" t="s">
        <v>5368</v>
      </c>
      <c r="K4742" s="645">
        <f>IFERROR(VLOOKUP(J4742,REAJUSTE!A:Y,25,FALSE),"")</f>
        <v>1.012</v>
      </c>
    </row>
    <row r="4743" spans="1:11" ht="18" x14ac:dyDescent="0.25">
      <c r="A4743" s="1025">
        <v>4507776</v>
      </c>
      <c r="B4743" s="1026" t="s">
        <v>10020</v>
      </c>
      <c r="C4743" s="1025" t="s">
        <v>5022</v>
      </c>
      <c r="D4743" s="577">
        <f t="shared" si="73"/>
        <v>117.91</v>
      </c>
      <c r="G4743" s="1027">
        <v>116.52</v>
      </c>
      <c r="J4743" s="570" t="s">
        <v>5368</v>
      </c>
      <c r="K4743" s="645">
        <f>IFERROR(VLOOKUP(J4743,REAJUSTE!A:Y,25,FALSE),"")</f>
        <v>1.012</v>
      </c>
    </row>
    <row r="4744" spans="1:11" ht="18" x14ac:dyDescent="0.25">
      <c r="A4744" s="1025">
        <v>4507783</v>
      </c>
      <c r="B4744" s="1026" t="s">
        <v>10021</v>
      </c>
      <c r="C4744" s="1025" t="s">
        <v>5022</v>
      </c>
      <c r="D4744" s="577">
        <f t="shared" si="73"/>
        <v>82.03</v>
      </c>
      <c r="G4744" s="1027">
        <v>81.06</v>
      </c>
      <c r="J4744" s="570" t="s">
        <v>5368</v>
      </c>
      <c r="K4744" s="645">
        <f>IFERROR(VLOOKUP(J4744,REAJUSTE!A:Y,25,FALSE),"")</f>
        <v>1.012</v>
      </c>
    </row>
    <row r="4745" spans="1:11" ht="18" x14ac:dyDescent="0.25">
      <c r="A4745" s="1025">
        <v>4507784</v>
      </c>
      <c r="B4745" s="1026" t="s">
        <v>10022</v>
      </c>
      <c r="C4745" s="1025" t="s">
        <v>5022</v>
      </c>
      <c r="D4745" s="577">
        <f t="shared" si="73"/>
        <v>114.65</v>
      </c>
      <c r="G4745" s="1027">
        <v>113.3</v>
      </c>
      <c r="J4745" s="570" t="s">
        <v>5368</v>
      </c>
      <c r="K4745" s="645">
        <f>IFERROR(VLOOKUP(J4745,REAJUSTE!A:Y,25,FALSE),"")</f>
        <v>1.012</v>
      </c>
    </row>
    <row r="4746" spans="1:11" ht="18" x14ac:dyDescent="0.25">
      <c r="A4746" s="1025">
        <v>4507777</v>
      </c>
      <c r="B4746" s="1026" t="s">
        <v>10023</v>
      </c>
      <c r="C4746" s="1025" t="s">
        <v>5022</v>
      </c>
      <c r="D4746" s="577">
        <f t="shared" ref="D4746:D4809" si="74">TRUNC(G4746*K4746,2)</f>
        <v>193.24</v>
      </c>
      <c r="G4746" s="1027">
        <v>190.95</v>
      </c>
      <c r="J4746" s="570" t="s">
        <v>5368</v>
      </c>
      <c r="K4746" s="645">
        <f>IFERROR(VLOOKUP(J4746,REAJUSTE!A:Y,25,FALSE),"")</f>
        <v>1.012</v>
      </c>
    </row>
    <row r="4747" spans="1:11" ht="18" x14ac:dyDescent="0.25">
      <c r="A4747" s="1025">
        <v>4507778</v>
      </c>
      <c r="B4747" s="1026" t="s">
        <v>10024</v>
      </c>
      <c r="C4747" s="1025" t="s">
        <v>5022</v>
      </c>
      <c r="D4747" s="577">
        <f t="shared" si="74"/>
        <v>246.71</v>
      </c>
      <c r="G4747" s="1027">
        <v>243.79</v>
      </c>
      <c r="J4747" s="570" t="s">
        <v>5368</v>
      </c>
      <c r="K4747" s="645">
        <f>IFERROR(VLOOKUP(J4747,REAJUSTE!A:Y,25,FALSE),"")</f>
        <v>1.012</v>
      </c>
    </row>
    <row r="4748" spans="1:11" ht="18" x14ac:dyDescent="0.25">
      <c r="A4748" s="1025">
        <v>4507779</v>
      </c>
      <c r="B4748" s="1026" t="s">
        <v>10025</v>
      </c>
      <c r="C4748" s="1025" t="s">
        <v>5022</v>
      </c>
      <c r="D4748" s="577">
        <f t="shared" si="74"/>
        <v>265.43</v>
      </c>
      <c r="G4748" s="1027">
        <v>262.29000000000002</v>
      </c>
      <c r="J4748" s="570" t="s">
        <v>5368</v>
      </c>
      <c r="K4748" s="645">
        <f>IFERROR(VLOOKUP(J4748,REAJUSTE!A:Y,25,FALSE),"")</f>
        <v>1.012</v>
      </c>
    </row>
    <row r="4749" spans="1:11" ht="18" x14ac:dyDescent="0.25">
      <c r="A4749" s="1025">
        <v>4507780</v>
      </c>
      <c r="B4749" s="1026" t="s">
        <v>10026</v>
      </c>
      <c r="C4749" s="1025" t="s">
        <v>5022</v>
      </c>
      <c r="D4749" s="577">
        <f t="shared" si="74"/>
        <v>297.41000000000003</v>
      </c>
      <c r="G4749" s="1027">
        <v>293.89</v>
      </c>
      <c r="J4749" s="570" t="s">
        <v>5368</v>
      </c>
      <c r="K4749" s="645">
        <f>IFERROR(VLOOKUP(J4749,REAJUSTE!A:Y,25,FALSE),"")</f>
        <v>1.012</v>
      </c>
    </row>
    <row r="4750" spans="1:11" ht="18" x14ac:dyDescent="0.25">
      <c r="A4750" s="1025">
        <v>4507781</v>
      </c>
      <c r="B4750" s="1026" t="s">
        <v>10027</v>
      </c>
      <c r="C4750" s="1025" t="s">
        <v>5022</v>
      </c>
      <c r="D4750" s="577">
        <f t="shared" si="74"/>
        <v>346.18</v>
      </c>
      <c r="G4750" s="1027">
        <v>342.08</v>
      </c>
      <c r="J4750" s="570" t="s">
        <v>5368</v>
      </c>
      <c r="K4750" s="645">
        <f>IFERROR(VLOOKUP(J4750,REAJUSTE!A:Y,25,FALSE),"")</f>
        <v>1.012</v>
      </c>
    </row>
    <row r="4751" spans="1:11" ht="18" x14ac:dyDescent="0.25">
      <c r="A4751" s="1025">
        <v>4507782</v>
      </c>
      <c r="B4751" s="1026" t="s">
        <v>10028</v>
      </c>
      <c r="C4751" s="1025" t="s">
        <v>5022</v>
      </c>
      <c r="D4751" s="577">
        <f t="shared" si="74"/>
        <v>413.22</v>
      </c>
      <c r="G4751" s="1027">
        <v>408.33</v>
      </c>
      <c r="J4751" s="570" t="s">
        <v>5368</v>
      </c>
      <c r="K4751" s="645">
        <f>IFERROR(VLOOKUP(J4751,REAJUSTE!A:Y,25,FALSE),"")</f>
        <v>1.012</v>
      </c>
    </row>
    <row r="4752" spans="1:11" ht="18" x14ac:dyDescent="0.25">
      <c r="A4752" s="1025">
        <v>4507785</v>
      </c>
      <c r="B4752" s="1026" t="s">
        <v>10029</v>
      </c>
      <c r="C4752" s="1025" t="s">
        <v>5022</v>
      </c>
      <c r="D4752" s="577">
        <f t="shared" si="74"/>
        <v>141.15</v>
      </c>
      <c r="G4752" s="1027">
        <v>139.47999999999999</v>
      </c>
      <c r="J4752" s="570" t="s">
        <v>5368</v>
      </c>
      <c r="K4752" s="645">
        <f>IFERROR(VLOOKUP(J4752,REAJUSTE!A:Y,25,FALSE),"")</f>
        <v>1.012</v>
      </c>
    </row>
    <row r="4753" spans="1:11" ht="18" x14ac:dyDescent="0.25">
      <c r="A4753" s="1025">
        <v>4508194</v>
      </c>
      <c r="B4753" s="1026" t="s">
        <v>10030</v>
      </c>
      <c r="C4753" s="1025" t="s">
        <v>5022</v>
      </c>
      <c r="D4753" s="577">
        <f t="shared" si="74"/>
        <v>144.87</v>
      </c>
      <c r="G4753" s="1027">
        <v>143.16</v>
      </c>
      <c r="J4753" s="570" t="s">
        <v>5368</v>
      </c>
      <c r="K4753" s="645">
        <f>IFERROR(VLOOKUP(J4753,REAJUSTE!A:Y,25,FALSE),"")</f>
        <v>1.012</v>
      </c>
    </row>
    <row r="4754" spans="1:11" ht="18" x14ac:dyDescent="0.25">
      <c r="A4754" s="1025">
        <v>4507786</v>
      </c>
      <c r="B4754" s="1026" t="s">
        <v>10031</v>
      </c>
      <c r="C4754" s="1025" t="s">
        <v>5022</v>
      </c>
      <c r="D4754" s="577">
        <f t="shared" si="74"/>
        <v>165.12</v>
      </c>
      <c r="G4754" s="1027">
        <v>163.16999999999999</v>
      </c>
      <c r="J4754" s="570" t="s">
        <v>5368</v>
      </c>
      <c r="K4754" s="645">
        <f>IFERROR(VLOOKUP(J4754,REAJUSTE!A:Y,25,FALSE),"")</f>
        <v>1.012</v>
      </c>
    </row>
    <row r="4755" spans="1:11" ht="18" x14ac:dyDescent="0.25">
      <c r="A4755" s="1025">
        <v>4507787</v>
      </c>
      <c r="B4755" s="1026" t="s">
        <v>10032</v>
      </c>
      <c r="C4755" s="1025" t="s">
        <v>5022</v>
      </c>
      <c r="D4755" s="577">
        <f t="shared" si="74"/>
        <v>168.97</v>
      </c>
      <c r="G4755" s="1027">
        <v>166.97</v>
      </c>
      <c r="J4755" s="570" t="s">
        <v>5368</v>
      </c>
      <c r="K4755" s="645">
        <f>IFERROR(VLOOKUP(J4755,REAJUSTE!A:Y,25,FALSE),"")</f>
        <v>1.012</v>
      </c>
    </row>
    <row r="4756" spans="1:11" ht="18" x14ac:dyDescent="0.25">
      <c r="A4756" s="1025">
        <v>4507788</v>
      </c>
      <c r="B4756" s="1026" t="s">
        <v>10033</v>
      </c>
      <c r="C4756" s="1025" t="s">
        <v>5022</v>
      </c>
      <c r="D4756" s="577">
        <f t="shared" si="74"/>
        <v>219.87</v>
      </c>
      <c r="G4756" s="1027">
        <v>217.27</v>
      </c>
      <c r="J4756" s="570" t="s">
        <v>5368</v>
      </c>
      <c r="K4756" s="645">
        <f>IFERROR(VLOOKUP(J4756,REAJUSTE!A:Y,25,FALSE),"")</f>
        <v>1.012</v>
      </c>
    </row>
    <row r="4757" spans="1:11" ht="18" x14ac:dyDescent="0.25">
      <c r="A4757" s="1025">
        <v>4507789</v>
      </c>
      <c r="B4757" s="1026" t="s">
        <v>10034</v>
      </c>
      <c r="C4757" s="1025" t="s">
        <v>5022</v>
      </c>
      <c r="D4757" s="577">
        <f t="shared" si="74"/>
        <v>226.98</v>
      </c>
      <c r="G4757" s="1027">
        <v>224.29</v>
      </c>
      <c r="J4757" s="570" t="s">
        <v>5368</v>
      </c>
      <c r="K4757" s="645">
        <f>IFERROR(VLOOKUP(J4757,REAJUSTE!A:Y,25,FALSE),"")</f>
        <v>1.012</v>
      </c>
    </row>
    <row r="4758" spans="1:11" ht="18" x14ac:dyDescent="0.25">
      <c r="A4758" s="1025">
        <v>4507790</v>
      </c>
      <c r="B4758" s="1026" t="s">
        <v>10035</v>
      </c>
      <c r="C4758" s="1025" t="s">
        <v>5022</v>
      </c>
      <c r="D4758" s="577">
        <f t="shared" si="74"/>
        <v>270.89999999999998</v>
      </c>
      <c r="G4758" s="1027">
        <v>267.69</v>
      </c>
      <c r="J4758" s="570" t="s">
        <v>5368</v>
      </c>
      <c r="K4758" s="645">
        <f>IFERROR(VLOOKUP(J4758,REAJUSTE!A:Y,25,FALSE),"")</f>
        <v>1.012</v>
      </c>
    </row>
    <row r="4759" spans="1:11" ht="18" x14ac:dyDescent="0.25">
      <c r="A4759" s="1025">
        <v>4507791</v>
      </c>
      <c r="B4759" s="1026" t="s">
        <v>10036</v>
      </c>
      <c r="C4759" s="1025" t="s">
        <v>5022</v>
      </c>
      <c r="D4759" s="577">
        <f t="shared" si="74"/>
        <v>279.89</v>
      </c>
      <c r="G4759" s="1027">
        <v>276.58</v>
      </c>
      <c r="J4759" s="570" t="s">
        <v>5368</v>
      </c>
      <c r="K4759" s="645">
        <f>IFERROR(VLOOKUP(J4759,REAJUSTE!A:Y,25,FALSE),"")</f>
        <v>1.012</v>
      </c>
    </row>
    <row r="4760" spans="1:11" ht="18" x14ac:dyDescent="0.25">
      <c r="A4760" s="1025">
        <v>4507792</v>
      </c>
      <c r="B4760" s="1026" t="s">
        <v>10037</v>
      </c>
      <c r="C4760" s="1025" t="s">
        <v>5022</v>
      </c>
      <c r="D4760" s="577">
        <f t="shared" si="74"/>
        <v>316.51</v>
      </c>
      <c r="G4760" s="1027">
        <v>312.76</v>
      </c>
      <c r="J4760" s="570" t="s">
        <v>5368</v>
      </c>
      <c r="K4760" s="645">
        <f>IFERROR(VLOOKUP(J4760,REAJUSTE!A:Y,25,FALSE),"")</f>
        <v>1.012</v>
      </c>
    </row>
    <row r="4761" spans="1:11" ht="18" x14ac:dyDescent="0.25">
      <c r="A4761" s="1025">
        <v>4507793</v>
      </c>
      <c r="B4761" s="1026" t="s">
        <v>10038</v>
      </c>
      <c r="C4761" s="1025" t="s">
        <v>5022</v>
      </c>
      <c r="D4761" s="577">
        <f t="shared" si="74"/>
        <v>333.86</v>
      </c>
      <c r="G4761" s="1027">
        <v>329.91</v>
      </c>
      <c r="J4761" s="570" t="s">
        <v>5368</v>
      </c>
      <c r="K4761" s="645">
        <f>IFERROR(VLOOKUP(J4761,REAJUSTE!A:Y,25,FALSE),"")</f>
        <v>1.012</v>
      </c>
    </row>
    <row r="4762" spans="1:11" ht="18" x14ac:dyDescent="0.25">
      <c r="A4762" s="1025">
        <v>4507794</v>
      </c>
      <c r="B4762" s="1026" t="s">
        <v>10039</v>
      </c>
      <c r="C4762" s="1025" t="s">
        <v>5022</v>
      </c>
      <c r="D4762" s="577">
        <f t="shared" si="74"/>
        <v>402.63</v>
      </c>
      <c r="G4762" s="1027">
        <v>397.86</v>
      </c>
      <c r="J4762" s="570" t="s">
        <v>5368</v>
      </c>
      <c r="K4762" s="645">
        <f>IFERROR(VLOOKUP(J4762,REAJUSTE!A:Y,25,FALSE),"")</f>
        <v>1.012</v>
      </c>
    </row>
    <row r="4763" spans="1:11" ht="18" x14ac:dyDescent="0.25">
      <c r="A4763" s="1025">
        <v>4507795</v>
      </c>
      <c r="B4763" s="1026" t="s">
        <v>10040</v>
      </c>
      <c r="C4763" s="1025" t="s">
        <v>5022</v>
      </c>
      <c r="D4763" s="577">
        <f t="shared" si="74"/>
        <v>431.73</v>
      </c>
      <c r="G4763" s="1027">
        <v>426.62</v>
      </c>
      <c r="J4763" s="570" t="s">
        <v>5368</v>
      </c>
      <c r="K4763" s="645">
        <f>IFERROR(VLOOKUP(J4763,REAJUSTE!A:Y,25,FALSE),"")</f>
        <v>1.012</v>
      </c>
    </row>
    <row r="4764" spans="1:11" ht="18" x14ac:dyDescent="0.25">
      <c r="A4764" s="1025">
        <v>4507796</v>
      </c>
      <c r="B4764" s="1026" t="s">
        <v>10041</v>
      </c>
      <c r="C4764" s="1025" t="s">
        <v>5022</v>
      </c>
      <c r="D4764" s="577">
        <f t="shared" si="74"/>
        <v>461.78</v>
      </c>
      <c r="G4764" s="1027">
        <v>456.31</v>
      </c>
      <c r="J4764" s="570" t="s">
        <v>5368</v>
      </c>
      <c r="K4764" s="645">
        <f>IFERROR(VLOOKUP(J4764,REAJUSTE!A:Y,25,FALSE),"")</f>
        <v>1.012</v>
      </c>
    </row>
    <row r="4765" spans="1:11" ht="18" x14ac:dyDescent="0.25">
      <c r="A4765" s="1025">
        <v>4508190</v>
      </c>
      <c r="B4765" s="1026" t="s">
        <v>10042</v>
      </c>
      <c r="C4765" s="1025" t="s">
        <v>5022</v>
      </c>
      <c r="D4765" s="577">
        <f t="shared" si="74"/>
        <v>508.06</v>
      </c>
      <c r="G4765" s="1027">
        <v>502.04</v>
      </c>
      <c r="J4765" s="570" t="s">
        <v>5368</v>
      </c>
      <c r="K4765" s="645">
        <f>IFERROR(VLOOKUP(J4765,REAJUSTE!A:Y,25,FALSE),"")</f>
        <v>1.012</v>
      </c>
    </row>
    <row r="4766" spans="1:11" ht="18" x14ac:dyDescent="0.25">
      <c r="A4766" s="1025">
        <v>4507797</v>
      </c>
      <c r="B4766" s="1026" t="s">
        <v>10043</v>
      </c>
      <c r="C4766" s="1025" t="s">
        <v>5022</v>
      </c>
      <c r="D4766" s="577">
        <f t="shared" si="74"/>
        <v>66.28</v>
      </c>
      <c r="G4766" s="1027">
        <v>65.5</v>
      </c>
      <c r="J4766" s="570" t="s">
        <v>5368</v>
      </c>
      <c r="K4766" s="645">
        <f>IFERROR(VLOOKUP(J4766,REAJUSTE!A:Y,25,FALSE),"")</f>
        <v>1.012</v>
      </c>
    </row>
    <row r="4767" spans="1:11" ht="18" x14ac:dyDescent="0.25">
      <c r="A4767" s="1025">
        <v>4507798</v>
      </c>
      <c r="B4767" s="1026" t="s">
        <v>10044</v>
      </c>
      <c r="C4767" s="1025" t="s">
        <v>5022</v>
      </c>
      <c r="D4767" s="577">
        <f t="shared" si="74"/>
        <v>67.03</v>
      </c>
      <c r="G4767" s="1027">
        <v>66.239999999999995</v>
      </c>
      <c r="J4767" s="570" t="s">
        <v>5368</v>
      </c>
      <c r="K4767" s="645">
        <f>IFERROR(VLOOKUP(J4767,REAJUSTE!A:Y,25,FALSE),"")</f>
        <v>1.012</v>
      </c>
    </row>
    <row r="4768" spans="1:11" ht="18" x14ac:dyDescent="0.25">
      <c r="A4768" s="1025">
        <v>4507799</v>
      </c>
      <c r="B4768" s="1026" t="s">
        <v>10045</v>
      </c>
      <c r="C4768" s="1025" t="s">
        <v>5022</v>
      </c>
      <c r="D4768" s="577">
        <f t="shared" si="74"/>
        <v>92.96</v>
      </c>
      <c r="G4768" s="1027">
        <v>91.86</v>
      </c>
      <c r="J4768" s="570" t="s">
        <v>5368</v>
      </c>
      <c r="K4768" s="645">
        <f>IFERROR(VLOOKUP(J4768,REAJUSTE!A:Y,25,FALSE),"")</f>
        <v>1.012</v>
      </c>
    </row>
    <row r="4769" spans="1:11" ht="18" x14ac:dyDescent="0.25">
      <c r="A4769" s="1025">
        <v>4507800</v>
      </c>
      <c r="B4769" s="1026" t="s">
        <v>10046</v>
      </c>
      <c r="C4769" s="1025" t="s">
        <v>5022</v>
      </c>
      <c r="D4769" s="577">
        <f t="shared" si="74"/>
        <v>94.34</v>
      </c>
      <c r="G4769" s="1027">
        <v>93.23</v>
      </c>
      <c r="J4769" s="570" t="s">
        <v>5368</v>
      </c>
      <c r="K4769" s="645">
        <f>IFERROR(VLOOKUP(J4769,REAJUSTE!A:Y,25,FALSE),"")</f>
        <v>1.012</v>
      </c>
    </row>
    <row r="4770" spans="1:11" ht="18" x14ac:dyDescent="0.25">
      <c r="A4770" s="1025">
        <v>4507801</v>
      </c>
      <c r="B4770" s="1026" t="s">
        <v>10047</v>
      </c>
      <c r="C4770" s="1025" t="s">
        <v>5022</v>
      </c>
      <c r="D4770" s="577">
        <f t="shared" si="74"/>
        <v>112.41</v>
      </c>
      <c r="G4770" s="1027">
        <v>111.08</v>
      </c>
      <c r="J4770" s="570" t="s">
        <v>5368</v>
      </c>
      <c r="K4770" s="645">
        <f>IFERROR(VLOOKUP(J4770,REAJUSTE!A:Y,25,FALSE),"")</f>
        <v>1.012</v>
      </c>
    </row>
    <row r="4771" spans="1:11" ht="18" x14ac:dyDescent="0.25">
      <c r="A4771" s="1025">
        <v>4507802</v>
      </c>
      <c r="B4771" s="1026" t="s">
        <v>10048</v>
      </c>
      <c r="C4771" s="1025" t="s">
        <v>5022</v>
      </c>
      <c r="D4771" s="577">
        <f t="shared" si="74"/>
        <v>113.79</v>
      </c>
      <c r="G4771" s="1027">
        <v>112.45</v>
      </c>
      <c r="J4771" s="570" t="s">
        <v>5368</v>
      </c>
      <c r="K4771" s="645">
        <f>IFERROR(VLOOKUP(J4771,REAJUSTE!A:Y,25,FALSE),"")</f>
        <v>1.012</v>
      </c>
    </row>
    <row r="4772" spans="1:11" ht="18" x14ac:dyDescent="0.25">
      <c r="A4772" s="1025">
        <v>4507803</v>
      </c>
      <c r="B4772" s="1026" t="s">
        <v>10049</v>
      </c>
      <c r="C4772" s="1025" t="s">
        <v>5022</v>
      </c>
      <c r="D4772" s="577">
        <f t="shared" si="74"/>
        <v>112.87</v>
      </c>
      <c r="G4772" s="1027">
        <v>111.54</v>
      </c>
      <c r="J4772" s="570" t="s">
        <v>5368</v>
      </c>
      <c r="K4772" s="645">
        <f>IFERROR(VLOOKUP(J4772,REAJUSTE!A:Y,25,FALSE),"")</f>
        <v>1.012</v>
      </c>
    </row>
    <row r="4773" spans="1:11" ht="18" x14ac:dyDescent="0.25">
      <c r="A4773" s="1025">
        <v>4508191</v>
      </c>
      <c r="B4773" s="1026" t="s">
        <v>10050</v>
      </c>
      <c r="C4773" s="1025" t="s">
        <v>5022</v>
      </c>
      <c r="D4773" s="577">
        <f t="shared" si="74"/>
        <v>114.26</v>
      </c>
      <c r="G4773" s="1027">
        <v>112.91</v>
      </c>
      <c r="J4773" s="570" t="s">
        <v>5368</v>
      </c>
      <c r="K4773" s="645">
        <f>IFERROR(VLOOKUP(J4773,REAJUSTE!A:Y,25,FALSE),"")</f>
        <v>1.012</v>
      </c>
    </row>
    <row r="4774" spans="1:11" ht="18" x14ac:dyDescent="0.25">
      <c r="A4774" s="1025">
        <v>4507804</v>
      </c>
      <c r="B4774" s="1026" t="s">
        <v>10051</v>
      </c>
      <c r="C4774" s="1025" t="s">
        <v>5022</v>
      </c>
      <c r="D4774" s="577">
        <f t="shared" si="74"/>
        <v>139.04</v>
      </c>
      <c r="G4774" s="1027">
        <v>137.4</v>
      </c>
      <c r="J4774" s="570" t="s">
        <v>5368</v>
      </c>
      <c r="K4774" s="645">
        <f>IFERROR(VLOOKUP(J4774,REAJUSTE!A:Y,25,FALSE),"")</f>
        <v>1.012</v>
      </c>
    </row>
    <row r="4775" spans="1:11" ht="18" x14ac:dyDescent="0.25">
      <c r="A4775" s="1025">
        <v>4507805</v>
      </c>
      <c r="B4775" s="1026" t="s">
        <v>10052</v>
      </c>
      <c r="C4775" s="1025" t="s">
        <v>5022</v>
      </c>
      <c r="D4775" s="577">
        <f t="shared" si="74"/>
        <v>137.19999999999999</v>
      </c>
      <c r="G4775" s="1027">
        <v>135.58000000000001</v>
      </c>
      <c r="J4775" s="570" t="s">
        <v>5368</v>
      </c>
      <c r="K4775" s="645">
        <f>IFERROR(VLOOKUP(J4775,REAJUSTE!A:Y,25,FALSE),"")</f>
        <v>1.012</v>
      </c>
    </row>
    <row r="4776" spans="1:11" ht="18" x14ac:dyDescent="0.25">
      <c r="A4776" s="1025">
        <v>4507806</v>
      </c>
      <c r="B4776" s="1026" t="s">
        <v>10053</v>
      </c>
      <c r="C4776" s="1025" t="s">
        <v>5022</v>
      </c>
      <c r="D4776" s="577">
        <f t="shared" si="74"/>
        <v>27.26</v>
      </c>
      <c r="G4776" s="1027">
        <v>26.94</v>
      </c>
      <c r="J4776" s="570" t="s">
        <v>5368</v>
      </c>
      <c r="K4776" s="645">
        <f>IFERROR(VLOOKUP(J4776,REAJUSTE!A:Y,25,FALSE),"")</f>
        <v>1.012</v>
      </c>
    </row>
    <row r="4777" spans="1:11" ht="18" x14ac:dyDescent="0.25">
      <c r="A4777" s="1025">
        <v>4507807</v>
      </c>
      <c r="B4777" s="1026" t="s">
        <v>10054</v>
      </c>
      <c r="C4777" s="1025" t="s">
        <v>5022</v>
      </c>
      <c r="D4777" s="577">
        <f t="shared" si="74"/>
        <v>32.840000000000003</v>
      </c>
      <c r="G4777" s="1027">
        <v>32.46</v>
      </c>
      <c r="J4777" s="570" t="s">
        <v>5368</v>
      </c>
      <c r="K4777" s="645">
        <f>IFERROR(VLOOKUP(J4777,REAJUSTE!A:Y,25,FALSE),"")</f>
        <v>1.012</v>
      </c>
    </row>
    <row r="4778" spans="1:11" ht="18" x14ac:dyDescent="0.25">
      <c r="A4778" s="1025">
        <v>4507866</v>
      </c>
      <c r="B4778" s="1026" t="s">
        <v>10055</v>
      </c>
      <c r="C4778" s="1025" t="s">
        <v>5022</v>
      </c>
      <c r="D4778" s="577">
        <f t="shared" si="74"/>
        <v>76.73</v>
      </c>
      <c r="G4778" s="1027">
        <v>75.83</v>
      </c>
      <c r="J4778" s="570" t="s">
        <v>5368</v>
      </c>
      <c r="K4778" s="645">
        <f>IFERROR(VLOOKUP(J4778,REAJUSTE!A:Y,25,FALSE),"")</f>
        <v>1.012</v>
      </c>
    </row>
    <row r="4779" spans="1:11" ht="18" x14ac:dyDescent="0.25">
      <c r="A4779" s="1025">
        <v>4507867</v>
      </c>
      <c r="B4779" s="1026" t="s">
        <v>10056</v>
      </c>
      <c r="C4779" s="1025" t="s">
        <v>5022</v>
      </c>
      <c r="D4779" s="577">
        <f t="shared" si="74"/>
        <v>109.36</v>
      </c>
      <c r="G4779" s="1027">
        <v>108.07</v>
      </c>
      <c r="J4779" s="570" t="s">
        <v>5368</v>
      </c>
      <c r="K4779" s="645">
        <f>IFERROR(VLOOKUP(J4779,REAJUSTE!A:Y,25,FALSE),"")</f>
        <v>1.012</v>
      </c>
    </row>
    <row r="4780" spans="1:11" ht="18" x14ac:dyDescent="0.25">
      <c r="A4780" s="1025">
        <v>4507808</v>
      </c>
      <c r="B4780" s="1026" t="s">
        <v>10057</v>
      </c>
      <c r="C4780" s="1025" t="s">
        <v>5022</v>
      </c>
      <c r="D4780" s="577">
        <f t="shared" si="74"/>
        <v>29.95</v>
      </c>
      <c r="G4780" s="1027">
        <v>29.6</v>
      </c>
      <c r="J4780" s="570" t="s">
        <v>5368</v>
      </c>
      <c r="K4780" s="645">
        <f>IFERROR(VLOOKUP(J4780,REAJUSTE!A:Y,25,FALSE),"")</f>
        <v>1.012</v>
      </c>
    </row>
    <row r="4781" spans="1:11" ht="18" x14ac:dyDescent="0.25">
      <c r="A4781" s="1025">
        <v>4507809</v>
      </c>
      <c r="B4781" s="1026" t="s">
        <v>10058</v>
      </c>
      <c r="C4781" s="1025" t="s">
        <v>5022</v>
      </c>
      <c r="D4781" s="577">
        <f t="shared" si="74"/>
        <v>36.840000000000003</v>
      </c>
      <c r="G4781" s="1027">
        <v>36.409999999999997</v>
      </c>
      <c r="J4781" s="570" t="s">
        <v>5368</v>
      </c>
      <c r="K4781" s="645">
        <f>IFERROR(VLOOKUP(J4781,REAJUSTE!A:Y,25,FALSE),"")</f>
        <v>1.012</v>
      </c>
    </row>
    <row r="4782" spans="1:11" ht="18" x14ac:dyDescent="0.25">
      <c r="A4782" s="1025">
        <v>4507810</v>
      </c>
      <c r="B4782" s="1026" t="s">
        <v>10059</v>
      </c>
      <c r="C4782" s="1025" t="s">
        <v>5022</v>
      </c>
      <c r="D4782" s="577">
        <f t="shared" si="74"/>
        <v>50.7</v>
      </c>
      <c r="G4782" s="1027">
        <v>50.1</v>
      </c>
      <c r="J4782" s="570" t="s">
        <v>5368</v>
      </c>
      <c r="K4782" s="645">
        <f>IFERROR(VLOOKUP(J4782,REAJUSTE!A:Y,25,FALSE),"")</f>
        <v>1.012</v>
      </c>
    </row>
    <row r="4783" spans="1:11" ht="18" x14ac:dyDescent="0.25">
      <c r="A4783" s="1025">
        <v>4507811</v>
      </c>
      <c r="B4783" s="1026" t="s">
        <v>10060</v>
      </c>
      <c r="C4783" s="1025" t="s">
        <v>5022</v>
      </c>
      <c r="D4783" s="577">
        <f t="shared" si="74"/>
        <v>58.58</v>
      </c>
      <c r="G4783" s="1027">
        <v>57.89</v>
      </c>
      <c r="J4783" s="570" t="s">
        <v>5368</v>
      </c>
      <c r="K4783" s="645">
        <f>IFERROR(VLOOKUP(J4783,REAJUSTE!A:Y,25,FALSE),"")</f>
        <v>1.012</v>
      </c>
    </row>
    <row r="4784" spans="1:11" ht="18" x14ac:dyDescent="0.25">
      <c r="A4784" s="1025">
        <v>4507812</v>
      </c>
      <c r="B4784" s="1026" t="s">
        <v>10061</v>
      </c>
      <c r="C4784" s="1025" t="s">
        <v>5022</v>
      </c>
      <c r="D4784" s="577">
        <f t="shared" si="74"/>
        <v>56.15</v>
      </c>
      <c r="G4784" s="1027">
        <v>55.49</v>
      </c>
      <c r="J4784" s="570" t="s">
        <v>5368</v>
      </c>
      <c r="K4784" s="645">
        <f>IFERROR(VLOOKUP(J4784,REAJUSTE!A:Y,25,FALSE),"")</f>
        <v>1.012</v>
      </c>
    </row>
    <row r="4785" spans="1:11" ht="18" x14ac:dyDescent="0.25">
      <c r="A4785" s="1025">
        <v>4507813</v>
      </c>
      <c r="B4785" s="1026" t="s">
        <v>10062</v>
      </c>
      <c r="C4785" s="1025" t="s">
        <v>5022</v>
      </c>
      <c r="D4785" s="577">
        <f t="shared" si="74"/>
        <v>69.290000000000006</v>
      </c>
      <c r="G4785" s="1027">
        <v>68.47</v>
      </c>
      <c r="J4785" s="570" t="s">
        <v>5368</v>
      </c>
      <c r="K4785" s="645">
        <f>IFERROR(VLOOKUP(J4785,REAJUSTE!A:Y,25,FALSE),"")</f>
        <v>1.012</v>
      </c>
    </row>
    <row r="4786" spans="1:11" ht="27" x14ac:dyDescent="0.25">
      <c r="A4786" s="1025">
        <v>4507851</v>
      </c>
      <c r="B4786" s="1026" t="s">
        <v>10063</v>
      </c>
      <c r="C4786" s="1025" t="s">
        <v>7</v>
      </c>
      <c r="D4786" s="577">
        <f t="shared" si="74"/>
        <v>25.03</v>
      </c>
      <c r="G4786" s="1027">
        <v>24.74</v>
      </c>
      <c r="J4786" s="570" t="s">
        <v>5368</v>
      </c>
      <c r="K4786" s="645">
        <f>IFERROR(VLOOKUP(J4786,REAJUSTE!A:Y,25,FALSE),"")</f>
        <v>1.012</v>
      </c>
    </row>
    <row r="4787" spans="1:11" ht="27" x14ac:dyDescent="0.25">
      <c r="A4787" s="1025">
        <v>4507852</v>
      </c>
      <c r="B4787" s="1026" t="s">
        <v>10064</v>
      </c>
      <c r="C4787" s="1025" t="s">
        <v>7</v>
      </c>
      <c r="D4787" s="577">
        <f t="shared" si="74"/>
        <v>24.9</v>
      </c>
      <c r="G4787" s="1027">
        <v>24.61</v>
      </c>
      <c r="J4787" s="570" t="s">
        <v>5368</v>
      </c>
      <c r="K4787" s="645">
        <f>IFERROR(VLOOKUP(J4787,REAJUSTE!A:Y,25,FALSE),"")</f>
        <v>1.012</v>
      </c>
    </row>
    <row r="4788" spans="1:11" ht="27" x14ac:dyDescent="0.25">
      <c r="A4788" s="1025">
        <v>4507853</v>
      </c>
      <c r="B4788" s="1026" t="s">
        <v>10065</v>
      </c>
      <c r="C4788" s="1025" t="s">
        <v>7</v>
      </c>
      <c r="D4788" s="577">
        <f t="shared" si="74"/>
        <v>28.08</v>
      </c>
      <c r="G4788" s="1027">
        <v>27.75</v>
      </c>
      <c r="J4788" s="570" t="s">
        <v>5368</v>
      </c>
      <c r="K4788" s="645">
        <f>IFERROR(VLOOKUP(J4788,REAJUSTE!A:Y,25,FALSE),"")</f>
        <v>1.012</v>
      </c>
    </row>
    <row r="4789" spans="1:11" ht="27" x14ac:dyDescent="0.25">
      <c r="A4789" s="1025">
        <v>4507854</v>
      </c>
      <c r="B4789" s="1026" t="s">
        <v>10066</v>
      </c>
      <c r="C4789" s="1025" t="s">
        <v>7</v>
      </c>
      <c r="D4789" s="577">
        <f t="shared" si="74"/>
        <v>30.33</v>
      </c>
      <c r="G4789" s="1027">
        <v>29.98</v>
      </c>
      <c r="J4789" s="570" t="s">
        <v>5368</v>
      </c>
      <c r="K4789" s="645">
        <f>IFERROR(VLOOKUP(J4789,REAJUSTE!A:Y,25,FALSE),"")</f>
        <v>1.012</v>
      </c>
    </row>
    <row r="4790" spans="1:11" ht="27" x14ac:dyDescent="0.25">
      <c r="A4790" s="1025">
        <v>4507855</v>
      </c>
      <c r="B4790" s="1026" t="s">
        <v>10067</v>
      </c>
      <c r="C4790" s="1025" t="s">
        <v>7</v>
      </c>
      <c r="D4790" s="577">
        <f t="shared" si="74"/>
        <v>24.94</v>
      </c>
      <c r="G4790" s="1027">
        <v>24.65</v>
      </c>
      <c r="J4790" s="570" t="s">
        <v>5368</v>
      </c>
      <c r="K4790" s="645">
        <f>IFERROR(VLOOKUP(J4790,REAJUSTE!A:Y,25,FALSE),"")</f>
        <v>1.012</v>
      </c>
    </row>
    <row r="4791" spans="1:11" ht="27" x14ac:dyDescent="0.25">
      <c r="A4791" s="1025">
        <v>4507856</v>
      </c>
      <c r="B4791" s="1026" t="s">
        <v>10068</v>
      </c>
      <c r="C4791" s="1025" t="s">
        <v>7</v>
      </c>
      <c r="D4791" s="577">
        <f t="shared" si="74"/>
        <v>24.76</v>
      </c>
      <c r="G4791" s="1027">
        <v>24.47</v>
      </c>
      <c r="J4791" s="570" t="s">
        <v>5368</v>
      </c>
      <c r="K4791" s="645">
        <f>IFERROR(VLOOKUP(J4791,REAJUSTE!A:Y,25,FALSE),"")</f>
        <v>1.012</v>
      </c>
    </row>
    <row r="4792" spans="1:11" ht="27" x14ac:dyDescent="0.25">
      <c r="A4792" s="1025">
        <v>4507857</v>
      </c>
      <c r="B4792" s="1026" t="s">
        <v>10069</v>
      </c>
      <c r="C4792" s="1025" t="s">
        <v>7</v>
      </c>
      <c r="D4792" s="577">
        <f t="shared" si="74"/>
        <v>29.22</v>
      </c>
      <c r="G4792" s="1027">
        <v>28.88</v>
      </c>
      <c r="J4792" s="570" t="s">
        <v>5368</v>
      </c>
      <c r="K4792" s="645">
        <f>IFERROR(VLOOKUP(J4792,REAJUSTE!A:Y,25,FALSE),"")</f>
        <v>1.012</v>
      </c>
    </row>
    <row r="4793" spans="1:11" ht="27" x14ac:dyDescent="0.25">
      <c r="A4793" s="1025">
        <v>4507858</v>
      </c>
      <c r="B4793" s="1026" t="s">
        <v>10070</v>
      </c>
      <c r="C4793" s="1025" t="s">
        <v>7</v>
      </c>
      <c r="D4793" s="577">
        <f t="shared" si="74"/>
        <v>32.659999999999997</v>
      </c>
      <c r="G4793" s="1027">
        <v>32.28</v>
      </c>
      <c r="J4793" s="570" t="s">
        <v>5368</v>
      </c>
      <c r="K4793" s="645">
        <f>IFERROR(VLOOKUP(J4793,REAJUSTE!A:Y,25,FALSE),"")</f>
        <v>1.012</v>
      </c>
    </row>
    <row r="4794" spans="1:11" ht="27" x14ac:dyDescent="0.25">
      <c r="A4794" s="1025">
        <v>4508177</v>
      </c>
      <c r="B4794" s="1026" t="s">
        <v>10071</v>
      </c>
      <c r="C4794" s="1025" t="s">
        <v>7</v>
      </c>
      <c r="D4794" s="577">
        <f t="shared" si="74"/>
        <v>58.61</v>
      </c>
      <c r="G4794" s="1027">
        <v>57.92</v>
      </c>
      <c r="J4794" s="570" t="s">
        <v>5368</v>
      </c>
      <c r="K4794" s="645">
        <f>IFERROR(VLOOKUP(J4794,REAJUSTE!A:Y,25,FALSE),"")</f>
        <v>1.012</v>
      </c>
    </row>
    <row r="4795" spans="1:11" ht="27" x14ac:dyDescent="0.25">
      <c r="A4795" s="1025">
        <v>4508178</v>
      </c>
      <c r="B4795" s="1026" t="s">
        <v>10072</v>
      </c>
      <c r="C4795" s="1025" t="s">
        <v>7</v>
      </c>
      <c r="D4795" s="577">
        <f t="shared" si="74"/>
        <v>58.43</v>
      </c>
      <c r="G4795" s="1027">
        <v>57.74</v>
      </c>
      <c r="J4795" s="570" t="s">
        <v>5368</v>
      </c>
      <c r="K4795" s="645">
        <f>IFERROR(VLOOKUP(J4795,REAJUSTE!A:Y,25,FALSE),"")</f>
        <v>1.012</v>
      </c>
    </row>
    <row r="4796" spans="1:11" ht="27" x14ac:dyDescent="0.25">
      <c r="A4796" s="1025">
        <v>4507821</v>
      </c>
      <c r="B4796" s="1026" t="s">
        <v>10073</v>
      </c>
      <c r="C4796" s="1025" t="s">
        <v>7</v>
      </c>
      <c r="D4796" s="577">
        <f t="shared" si="74"/>
        <v>58.05</v>
      </c>
      <c r="G4796" s="1027">
        <v>57.37</v>
      </c>
      <c r="J4796" s="570" t="s">
        <v>5368</v>
      </c>
      <c r="K4796" s="645">
        <f>IFERROR(VLOOKUP(J4796,REAJUSTE!A:Y,25,FALSE),"")</f>
        <v>1.012</v>
      </c>
    </row>
    <row r="4797" spans="1:11" ht="27" x14ac:dyDescent="0.25">
      <c r="A4797" s="1025">
        <v>4507822</v>
      </c>
      <c r="B4797" s="1026" t="s">
        <v>10074</v>
      </c>
      <c r="C4797" s="1025" t="s">
        <v>7</v>
      </c>
      <c r="D4797" s="577">
        <f t="shared" si="74"/>
        <v>57.87</v>
      </c>
      <c r="G4797" s="1027">
        <v>57.19</v>
      </c>
      <c r="J4797" s="570" t="s">
        <v>5368</v>
      </c>
      <c r="K4797" s="645">
        <f>IFERROR(VLOOKUP(J4797,REAJUSTE!A:Y,25,FALSE),"")</f>
        <v>1.012</v>
      </c>
    </row>
    <row r="4798" spans="1:11" ht="27" x14ac:dyDescent="0.25">
      <c r="A4798" s="1025">
        <v>4507823</v>
      </c>
      <c r="B4798" s="1026" t="s">
        <v>10075</v>
      </c>
      <c r="C4798" s="1025" t="s">
        <v>7</v>
      </c>
      <c r="D4798" s="577">
        <f t="shared" si="74"/>
        <v>58.62</v>
      </c>
      <c r="G4798" s="1027">
        <v>57.93</v>
      </c>
      <c r="J4798" s="570" t="s">
        <v>5368</v>
      </c>
      <c r="K4798" s="645">
        <f>IFERROR(VLOOKUP(J4798,REAJUSTE!A:Y,25,FALSE),"")</f>
        <v>1.012</v>
      </c>
    </row>
    <row r="4799" spans="1:11" ht="27" x14ac:dyDescent="0.25">
      <c r="A4799" s="1025">
        <v>4508188</v>
      </c>
      <c r="B4799" s="1026" t="s">
        <v>10076</v>
      </c>
      <c r="C4799" s="1025" t="s">
        <v>7</v>
      </c>
      <c r="D4799" s="577">
        <f t="shared" si="74"/>
        <v>58.49</v>
      </c>
      <c r="G4799" s="1027">
        <v>57.8</v>
      </c>
      <c r="J4799" s="570" t="s">
        <v>5368</v>
      </c>
      <c r="K4799" s="645">
        <f>IFERROR(VLOOKUP(J4799,REAJUSTE!A:Y,25,FALSE),"")</f>
        <v>1.012</v>
      </c>
    </row>
    <row r="4800" spans="1:11" ht="27" x14ac:dyDescent="0.25">
      <c r="A4800" s="1025">
        <v>4507824</v>
      </c>
      <c r="B4800" s="1026" t="s">
        <v>10077</v>
      </c>
      <c r="C4800" s="1025" t="s">
        <v>7</v>
      </c>
      <c r="D4800" s="577">
        <f t="shared" si="74"/>
        <v>64.23</v>
      </c>
      <c r="G4800" s="1027">
        <v>63.47</v>
      </c>
      <c r="J4800" s="570" t="s">
        <v>5368</v>
      </c>
      <c r="K4800" s="645">
        <f>IFERROR(VLOOKUP(J4800,REAJUSTE!A:Y,25,FALSE),"")</f>
        <v>1.012</v>
      </c>
    </row>
    <row r="4801" spans="1:11" ht="27" x14ac:dyDescent="0.25">
      <c r="A4801" s="1025">
        <v>4507825</v>
      </c>
      <c r="B4801" s="1026" t="s">
        <v>10078</v>
      </c>
      <c r="C4801" s="1025" t="s">
        <v>7</v>
      </c>
      <c r="D4801" s="577">
        <f t="shared" si="74"/>
        <v>64.44</v>
      </c>
      <c r="G4801" s="1027">
        <v>63.68</v>
      </c>
      <c r="J4801" s="570" t="s">
        <v>5368</v>
      </c>
      <c r="K4801" s="645">
        <f>IFERROR(VLOOKUP(J4801,REAJUSTE!A:Y,25,FALSE),"")</f>
        <v>1.012</v>
      </c>
    </row>
    <row r="4802" spans="1:11" ht="27" x14ac:dyDescent="0.25">
      <c r="A4802" s="1025">
        <v>4507826</v>
      </c>
      <c r="B4802" s="1026" t="s">
        <v>10079</v>
      </c>
      <c r="C4802" s="1025" t="s">
        <v>7</v>
      </c>
      <c r="D4802" s="577">
        <f t="shared" si="74"/>
        <v>68.53</v>
      </c>
      <c r="G4802" s="1027">
        <v>67.72</v>
      </c>
      <c r="J4802" s="570" t="s">
        <v>5368</v>
      </c>
      <c r="K4802" s="645">
        <f>IFERROR(VLOOKUP(J4802,REAJUSTE!A:Y,25,FALSE),"")</f>
        <v>1.012</v>
      </c>
    </row>
    <row r="4803" spans="1:11" ht="27" x14ac:dyDescent="0.25">
      <c r="A4803" s="1025">
        <v>4508179</v>
      </c>
      <c r="B4803" s="1026" t="s">
        <v>10080</v>
      </c>
      <c r="C4803" s="1025" t="s">
        <v>7</v>
      </c>
      <c r="D4803" s="577">
        <f t="shared" si="74"/>
        <v>68.349999999999994</v>
      </c>
      <c r="G4803" s="1027">
        <v>67.540000000000006</v>
      </c>
      <c r="J4803" s="570" t="s">
        <v>5368</v>
      </c>
      <c r="K4803" s="645">
        <f>IFERROR(VLOOKUP(J4803,REAJUSTE!A:Y,25,FALSE),"")</f>
        <v>1.012</v>
      </c>
    </row>
    <row r="4804" spans="1:11" ht="27" x14ac:dyDescent="0.25">
      <c r="A4804" s="1025">
        <v>4507827</v>
      </c>
      <c r="B4804" s="1026" t="s">
        <v>10081</v>
      </c>
      <c r="C4804" s="1025" t="s">
        <v>7</v>
      </c>
      <c r="D4804" s="577">
        <f t="shared" si="74"/>
        <v>71.84</v>
      </c>
      <c r="G4804" s="1027">
        <v>70.989999999999995</v>
      </c>
      <c r="J4804" s="570" t="s">
        <v>5368</v>
      </c>
      <c r="K4804" s="645">
        <f>IFERROR(VLOOKUP(J4804,REAJUSTE!A:Y,25,FALSE),"")</f>
        <v>1.012</v>
      </c>
    </row>
    <row r="4805" spans="1:11" ht="27" x14ac:dyDescent="0.25">
      <c r="A4805" s="1025">
        <v>4508180</v>
      </c>
      <c r="B4805" s="1026" t="s">
        <v>10082</v>
      </c>
      <c r="C4805" s="1025" t="s">
        <v>7</v>
      </c>
      <c r="D4805" s="577">
        <f t="shared" si="74"/>
        <v>24.19</v>
      </c>
      <c r="G4805" s="1027">
        <v>23.91</v>
      </c>
      <c r="J4805" s="570" t="s">
        <v>5368</v>
      </c>
      <c r="K4805" s="645">
        <f>IFERROR(VLOOKUP(J4805,REAJUSTE!A:Y,25,FALSE),"")</f>
        <v>1.012</v>
      </c>
    </row>
    <row r="4806" spans="1:11" ht="27" x14ac:dyDescent="0.25">
      <c r="A4806" s="1025">
        <v>4507739</v>
      </c>
      <c r="B4806" s="1026" t="s">
        <v>10083</v>
      </c>
      <c r="C4806" s="1025" t="s">
        <v>7</v>
      </c>
      <c r="D4806" s="577">
        <f t="shared" si="74"/>
        <v>25.42</v>
      </c>
      <c r="G4806" s="1027">
        <v>25.12</v>
      </c>
      <c r="J4806" s="570" t="s">
        <v>5368</v>
      </c>
      <c r="K4806" s="645">
        <f>IFERROR(VLOOKUP(J4806,REAJUSTE!A:Y,25,FALSE),"")</f>
        <v>1.012</v>
      </c>
    </row>
    <row r="4807" spans="1:11" ht="27" x14ac:dyDescent="0.25">
      <c r="A4807" s="1025">
        <v>4508181</v>
      </c>
      <c r="B4807" s="1026" t="s">
        <v>10084</v>
      </c>
      <c r="C4807" s="1025" t="s">
        <v>7</v>
      </c>
      <c r="D4807" s="577">
        <f t="shared" si="74"/>
        <v>25.4</v>
      </c>
      <c r="G4807" s="1027">
        <v>25.1</v>
      </c>
      <c r="J4807" s="570" t="s">
        <v>5368</v>
      </c>
      <c r="K4807" s="645">
        <f>IFERROR(VLOOKUP(J4807,REAJUSTE!A:Y,25,FALSE),"")</f>
        <v>1.012</v>
      </c>
    </row>
    <row r="4808" spans="1:11" ht="27" x14ac:dyDescent="0.25">
      <c r="A4808" s="1025">
        <v>4508125</v>
      </c>
      <c r="B4808" s="1026" t="s">
        <v>10085</v>
      </c>
      <c r="C4808" s="1025" t="s">
        <v>7</v>
      </c>
      <c r="D4808" s="577">
        <f t="shared" si="74"/>
        <v>27.35</v>
      </c>
      <c r="G4808" s="1027">
        <v>27.03</v>
      </c>
      <c r="J4808" s="570" t="s">
        <v>5368</v>
      </c>
      <c r="K4808" s="645">
        <f>IFERROR(VLOOKUP(J4808,REAJUSTE!A:Y,25,FALSE),"")</f>
        <v>1.012</v>
      </c>
    </row>
    <row r="4809" spans="1:11" ht="27" x14ac:dyDescent="0.25">
      <c r="A4809" s="1025">
        <v>4507828</v>
      </c>
      <c r="B4809" s="1026" t="s">
        <v>10086</v>
      </c>
      <c r="C4809" s="1025" t="s">
        <v>7</v>
      </c>
      <c r="D4809" s="577">
        <f t="shared" si="74"/>
        <v>27.38</v>
      </c>
      <c r="G4809" s="1027">
        <v>27.06</v>
      </c>
      <c r="J4809" s="570" t="s">
        <v>5368</v>
      </c>
      <c r="K4809" s="645">
        <f>IFERROR(VLOOKUP(J4809,REAJUSTE!A:Y,25,FALSE),"")</f>
        <v>1.012</v>
      </c>
    </row>
    <row r="4810" spans="1:11" ht="27" x14ac:dyDescent="0.25">
      <c r="A4810" s="1025">
        <v>4507829</v>
      </c>
      <c r="B4810" s="1026" t="s">
        <v>10087</v>
      </c>
      <c r="C4810" s="1025" t="s">
        <v>7</v>
      </c>
      <c r="D4810" s="577">
        <f t="shared" ref="D4810:D4873" si="75">TRUNC(G4810*K4810,2)</f>
        <v>29.5</v>
      </c>
      <c r="G4810" s="1027">
        <v>29.16</v>
      </c>
      <c r="J4810" s="570" t="s">
        <v>5368</v>
      </c>
      <c r="K4810" s="645">
        <f>IFERROR(VLOOKUP(J4810,REAJUSTE!A:Y,25,FALSE),"")</f>
        <v>1.012</v>
      </c>
    </row>
    <row r="4811" spans="1:11" ht="27" x14ac:dyDescent="0.25">
      <c r="A4811" s="1025">
        <v>4508182</v>
      </c>
      <c r="B4811" s="1026" t="s">
        <v>10088</v>
      </c>
      <c r="C4811" s="1025" t="s">
        <v>7</v>
      </c>
      <c r="D4811" s="577">
        <f t="shared" si="75"/>
        <v>29.6</v>
      </c>
      <c r="G4811" s="1027">
        <v>29.25</v>
      </c>
      <c r="J4811" s="570" t="s">
        <v>5368</v>
      </c>
      <c r="K4811" s="645">
        <f>IFERROR(VLOOKUP(J4811,REAJUSTE!A:Y,25,FALSE),"")</f>
        <v>1.012</v>
      </c>
    </row>
    <row r="4812" spans="1:11" ht="27" x14ac:dyDescent="0.25">
      <c r="A4812" s="1025">
        <v>4508092</v>
      </c>
      <c r="B4812" s="1026" t="s">
        <v>10089</v>
      </c>
      <c r="C4812" s="1025" t="s">
        <v>7</v>
      </c>
      <c r="D4812" s="577">
        <f t="shared" si="75"/>
        <v>31.43</v>
      </c>
      <c r="G4812" s="1027">
        <v>31.06</v>
      </c>
      <c r="J4812" s="570" t="s">
        <v>5368</v>
      </c>
      <c r="K4812" s="645">
        <f>IFERROR(VLOOKUP(J4812,REAJUSTE!A:Y,25,FALSE),"")</f>
        <v>1.012</v>
      </c>
    </row>
    <row r="4813" spans="1:11" ht="27" x14ac:dyDescent="0.25">
      <c r="A4813" s="1025">
        <v>4507830</v>
      </c>
      <c r="B4813" s="1026" t="s">
        <v>10090</v>
      </c>
      <c r="C4813" s="1025" t="s">
        <v>7</v>
      </c>
      <c r="D4813" s="577">
        <f t="shared" si="75"/>
        <v>31.58</v>
      </c>
      <c r="G4813" s="1027">
        <v>31.21</v>
      </c>
      <c r="J4813" s="570" t="s">
        <v>5368</v>
      </c>
      <c r="K4813" s="645">
        <f>IFERROR(VLOOKUP(J4813,REAJUSTE!A:Y,25,FALSE),"")</f>
        <v>1.012</v>
      </c>
    </row>
    <row r="4814" spans="1:11" ht="27" x14ac:dyDescent="0.25">
      <c r="A4814" s="1025">
        <v>4508183</v>
      </c>
      <c r="B4814" s="1026" t="s">
        <v>10091</v>
      </c>
      <c r="C4814" s="1025" t="s">
        <v>7</v>
      </c>
      <c r="D4814" s="577">
        <f t="shared" si="75"/>
        <v>36.64</v>
      </c>
      <c r="G4814" s="1027">
        <v>36.21</v>
      </c>
      <c r="J4814" s="570" t="s">
        <v>5368</v>
      </c>
      <c r="K4814" s="645">
        <f>IFERROR(VLOOKUP(J4814,REAJUSTE!A:Y,25,FALSE),"")</f>
        <v>1.012</v>
      </c>
    </row>
    <row r="4815" spans="1:11" ht="27" x14ac:dyDescent="0.25">
      <c r="A4815" s="1025">
        <v>4507831</v>
      </c>
      <c r="B4815" s="1026" t="s">
        <v>10092</v>
      </c>
      <c r="C4815" s="1025" t="s">
        <v>7</v>
      </c>
      <c r="D4815" s="577">
        <f t="shared" si="75"/>
        <v>33.79</v>
      </c>
      <c r="G4815" s="1027">
        <v>33.39</v>
      </c>
      <c r="J4815" s="570" t="s">
        <v>5368</v>
      </c>
      <c r="K4815" s="645">
        <f>IFERROR(VLOOKUP(J4815,REAJUSTE!A:Y,25,FALSE),"")</f>
        <v>1.012</v>
      </c>
    </row>
    <row r="4816" spans="1:11" ht="27" x14ac:dyDescent="0.25">
      <c r="A4816" s="1025">
        <v>4507832</v>
      </c>
      <c r="B4816" s="1026" t="s">
        <v>10093</v>
      </c>
      <c r="C4816" s="1025" t="s">
        <v>7</v>
      </c>
      <c r="D4816" s="577">
        <f t="shared" si="75"/>
        <v>37.28</v>
      </c>
      <c r="G4816" s="1027">
        <v>36.840000000000003</v>
      </c>
      <c r="J4816" s="570" t="s">
        <v>5368</v>
      </c>
      <c r="K4816" s="645">
        <f>IFERROR(VLOOKUP(J4816,REAJUSTE!A:Y,25,FALSE),"")</f>
        <v>1.012</v>
      </c>
    </row>
    <row r="4817" spans="1:11" ht="27" x14ac:dyDescent="0.25">
      <c r="A4817" s="1025">
        <v>4507833</v>
      </c>
      <c r="B4817" s="1026" t="s">
        <v>10094</v>
      </c>
      <c r="C4817" s="1025" t="s">
        <v>7</v>
      </c>
      <c r="D4817" s="577">
        <f t="shared" si="75"/>
        <v>37.229999999999997</v>
      </c>
      <c r="G4817" s="1027">
        <v>36.79</v>
      </c>
      <c r="J4817" s="570" t="s">
        <v>5368</v>
      </c>
      <c r="K4817" s="645">
        <f>IFERROR(VLOOKUP(J4817,REAJUSTE!A:Y,25,FALSE),"")</f>
        <v>1.012</v>
      </c>
    </row>
    <row r="4818" spans="1:11" ht="27" x14ac:dyDescent="0.25">
      <c r="A4818" s="1025">
        <v>4507834</v>
      </c>
      <c r="B4818" s="1026" t="s">
        <v>10095</v>
      </c>
      <c r="C4818" s="1025" t="s">
        <v>7</v>
      </c>
      <c r="D4818" s="577">
        <f t="shared" si="75"/>
        <v>38.97</v>
      </c>
      <c r="G4818" s="1027">
        <v>38.51</v>
      </c>
      <c r="J4818" s="570" t="s">
        <v>5368</v>
      </c>
      <c r="K4818" s="645">
        <f>IFERROR(VLOOKUP(J4818,REAJUSTE!A:Y,25,FALSE),"")</f>
        <v>1.012</v>
      </c>
    </row>
    <row r="4819" spans="1:11" ht="27" x14ac:dyDescent="0.25">
      <c r="A4819" s="1025">
        <v>4508184</v>
      </c>
      <c r="B4819" s="1026" t="s">
        <v>10096</v>
      </c>
      <c r="C4819" s="1025" t="s">
        <v>7</v>
      </c>
      <c r="D4819" s="577">
        <f t="shared" si="75"/>
        <v>38.840000000000003</v>
      </c>
      <c r="G4819" s="1027">
        <v>38.380000000000003</v>
      </c>
      <c r="J4819" s="570" t="s">
        <v>5368</v>
      </c>
      <c r="K4819" s="645">
        <f>IFERROR(VLOOKUP(J4819,REAJUSTE!A:Y,25,FALSE),"")</f>
        <v>1.012</v>
      </c>
    </row>
    <row r="4820" spans="1:11" ht="27" x14ac:dyDescent="0.25">
      <c r="A4820" s="1025">
        <v>4507835</v>
      </c>
      <c r="B4820" s="1026" t="s">
        <v>10097</v>
      </c>
      <c r="C4820" s="1025" t="s">
        <v>7</v>
      </c>
      <c r="D4820" s="577">
        <f t="shared" si="75"/>
        <v>38.71</v>
      </c>
      <c r="G4820" s="1027">
        <v>38.26</v>
      </c>
      <c r="J4820" s="570" t="s">
        <v>5368</v>
      </c>
      <c r="K4820" s="645">
        <f>IFERROR(VLOOKUP(J4820,REAJUSTE!A:Y,25,FALSE),"")</f>
        <v>1.012</v>
      </c>
    </row>
    <row r="4821" spans="1:11" ht="27" x14ac:dyDescent="0.25">
      <c r="A4821" s="1025">
        <v>4508174</v>
      </c>
      <c r="B4821" s="1026" t="s">
        <v>10098</v>
      </c>
      <c r="C4821" s="1025" t="s">
        <v>7</v>
      </c>
      <c r="D4821" s="577">
        <f t="shared" si="75"/>
        <v>38.97</v>
      </c>
      <c r="G4821" s="1027">
        <v>38.51</v>
      </c>
      <c r="J4821" s="570" t="s">
        <v>5368</v>
      </c>
      <c r="K4821" s="645">
        <f>IFERROR(VLOOKUP(J4821,REAJUSTE!A:Y,25,FALSE),"")</f>
        <v>1.012</v>
      </c>
    </row>
    <row r="4822" spans="1:11" ht="27" x14ac:dyDescent="0.25">
      <c r="A4822" s="1025">
        <v>4507836</v>
      </c>
      <c r="B4822" s="1026" t="s">
        <v>10099</v>
      </c>
      <c r="C4822" s="1025" t="s">
        <v>7</v>
      </c>
      <c r="D4822" s="577">
        <f t="shared" si="75"/>
        <v>38.78</v>
      </c>
      <c r="G4822" s="1027">
        <v>38.33</v>
      </c>
      <c r="J4822" s="570" t="s">
        <v>5368</v>
      </c>
      <c r="K4822" s="645">
        <f>IFERROR(VLOOKUP(J4822,REAJUSTE!A:Y,25,FALSE),"")</f>
        <v>1.012</v>
      </c>
    </row>
    <row r="4823" spans="1:11" ht="27" x14ac:dyDescent="0.25">
      <c r="A4823" s="1025">
        <v>4507837</v>
      </c>
      <c r="B4823" s="1026" t="s">
        <v>10100</v>
      </c>
      <c r="C4823" s="1025" t="s">
        <v>7</v>
      </c>
      <c r="D4823" s="577">
        <f t="shared" si="75"/>
        <v>41.12</v>
      </c>
      <c r="G4823" s="1027">
        <v>40.64</v>
      </c>
      <c r="J4823" s="570" t="s">
        <v>5368</v>
      </c>
      <c r="K4823" s="645">
        <f>IFERROR(VLOOKUP(J4823,REAJUSTE!A:Y,25,FALSE),"")</f>
        <v>1.012</v>
      </c>
    </row>
    <row r="4824" spans="1:11" ht="27" x14ac:dyDescent="0.25">
      <c r="A4824" s="1025">
        <v>4507838</v>
      </c>
      <c r="B4824" s="1026" t="s">
        <v>10101</v>
      </c>
      <c r="C4824" s="1025" t="s">
        <v>7</v>
      </c>
      <c r="D4824" s="577">
        <f t="shared" si="75"/>
        <v>41.4</v>
      </c>
      <c r="G4824" s="1027">
        <v>40.909999999999997</v>
      </c>
      <c r="J4824" s="570" t="s">
        <v>5368</v>
      </c>
      <c r="K4824" s="645">
        <f>IFERROR(VLOOKUP(J4824,REAJUSTE!A:Y,25,FALSE),"")</f>
        <v>1.012</v>
      </c>
    </row>
    <row r="4825" spans="1:11" ht="27" x14ac:dyDescent="0.25">
      <c r="A4825" s="1025">
        <v>4507839</v>
      </c>
      <c r="B4825" s="1026" t="s">
        <v>10102</v>
      </c>
      <c r="C4825" s="1025" t="s">
        <v>7</v>
      </c>
      <c r="D4825" s="577">
        <f t="shared" si="75"/>
        <v>43.04</v>
      </c>
      <c r="G4825" s="1027">
        <v>42.53</v>
      </c>
      <c r="J4825" s="570" t="s">
        <v>5368</v>
      </c>
      <c r="K4825" s="645">
        <f>IFERROR(VLOOKUP(J4825,REAJUSTE!A:Y,25,FALSE),"")</f>
        <v>1.012</v>
      </c>
    </row>
    <row r="4826" spans="1:11" ht="27" x14ac:dyDescent="0.25">
      <c r="A4826" s="1025">
        <v>4508175</v>
      </c>
      <c r="B4826" s="1026" t="s">
        <v>10103</v>
      </c>
      <c r="C4826" s="1025" t="s">
        <v>7</v>
      </c>
      <c r="D4826" s="577">
        <f t="shared" si="75"/>
        <v>42.84</v>
      </c>
      <c r="G4826" s="1027">
        <v>42.34</v>
      </c>
      <c r="J4826" s="570" t="s">
        <v>5368</v>
      </c>
      <c r="K4826" s="645">
        <f>IFERROR(VLOOKUP(J4826,REAJUSTE!A:Y,25,FALSE),"")</f>
        <v>1.012</v>
      </c>
    </row>
    <row r="4827" spans="1:11" ht="27" x14ac:dyDescent="0.25">
      <c r="A4827" s="1025">
        <v>4507840</v>
      </c>
      <c r="B4827" s="1026" t="s">
        <v>10104</v>
      </c>
      <c r="C4827" s="1025" t="s">
        <v>7</v>
      </c>
      <c r="D4827" s="577">
        <f t="shared" si="75"/>
        <v>42.81</v>
      </c>
      <c r="G4827" s="1027">
        <v>42.31</v>
      </c>
      <c r="J4827" s="570" t="s">
        <v>5368</v>
      </c>
      <c r="K4827" s="645">
        <f>IFERROR(VLOOKUP(J4827,REAJUSTE!A:Y,25,FALSE),"")</f>
        <v>1.012</v>
      </c>
    </row>
    <row r="4828" spans="1:11" ht="27" x14ac:dyDescent="0.25">
      <c r="A4828" s="1025">
        <v>4507841</v>
      </c>
      <c r="B4828" s="1026" t="s">
        <v>10105</v>
      </c>
      <c r="C4828" s="1025" t="s">
        <v>7</v>
      </c>
      <c r="D4828" s="577">
        <f t="shared" si="75"/>
        <v>42.56</v>
      </c>
      <c r="G4828" s="1027">
        <v>42.06</v>
      </c>
      <c r="J4828" s="570" t="s">
        <v>5368</v>
      </c>
      <c r="K4828" s="645">
        <f>IFERROR(VLOOKUP(J4828,REAJUSTE!A:Y,25,FALSE),"")</f>
        <v>1.012</v>
      </c>
    </row>
    <row r="4829" spans="1:11" ht="27" x14ac:dyDescent="0.25">
      <c r="A4829" s="1025">
        <v>4507842</v>
      </c>
      <c r="B4829" s="1026" t="s">
        <v>10106</v>
      </c>
      <c r="C4829" s="1025" t="s">
        <v>7</v>
      </c>
      <c r="D4829" s="577">
        <f t="shared" si="75"/>
        <v>46.13</v>
      </c>
      <c r="G4829" s="1027">
        <v>45.59</v>
      </c>
      <c r="J4829" s="570" t="s">
        <v>5368</v>
      </c>
      <c r="K4829" s="645">
        <f>IFERROR(VLOOKUP(J4829,REAJUSTE!A:Y,25,FALSE),"")</f>
        <v>1.012</v>
      </c>
    </row>
    <row r="4830" spans="1:11" ht="27" x14ac:dyDescent="0.25">
      <c r="A4830" s="1025">
        <v>4508185</v>
      </c>
      <c r="B4830" s="1026" t="s">
        <v>10107</v>
      </c>
      <c r="C4830" s="1025" t="s">
        <v>7</v>
      </c>
      <c r="D4830" s="577">
        <f t="shared" si="75"/>
        <v>45.9</v>
      </c>
      <c r="G4830" s="1027">
        <v>45.36</v>
      </c>
      <c r="J4830" s="570" t="s">
        <v>5368</v>
      </c>
      <c r="K4830" s="645">
        <f>IFERROR(VLOOKUP(J4830,REAJUSTE!A:Y,25,FALSE),"")</f>
        <v>1.012</v>
      </c>
    </row>
    <row r="4831" spans="1:11" ht="27" x14ac:dyDescent="0.25">
      <c r="A4831" s="1025">
        <v>4507843</v>
      </c>
      <c r="B4831" s="1026" t="s">
        <v>10108</v>
      </c>
      <c r="C4831" s="1025" t="s">
        <v>7</v>
      </c>
      <c r="D4831" s="577">
        <f t="shared" si="75"/>
        <v>45.77</v>
      </c>
      <c r="G4831" s="1027">
        <v>45.23</v>
      </c>
      <c r="J4831" s="570" t="s">
        <v>5368</v>
      </c>
      <c r="K4831" s="645">
        <f>IFERROR(VLOOKUP(J4831,REAJUSTE!A:Y,25,FALSE),"")</f>
        <v>1.012</v>
      </c>
    </row>
    <row r="4832" spans="1:11" ht="27" x14ac:dyDescent="0.25">
      <c r="A4832" s="1025">
        <v>4507844</v>
      </c>
      <c r="B4832" s="1026" t="s">
        <v>10109</v>
      </c>
      <c r="C4832" s="1025" t="s">
        <v>7</v>
      </c>
      <c r="D4832" s="577">
        <f t="shared" si="75"/>
        <v>48.38</v>
      </c>
      <c r="G4832" s="1027">
        <v>47.81</v>
      </c>
      <c r="J4832" s="570" t="s">
        <v>5368</v>
      </c>
      <c r="K4832" s="645">
        <f>IFERROR(VLOOKUP(J4832,REAJUSTE!A:Y,25,FALSE),"")</f>
        <v>1.012</v>
      </c>
    </row>
    <row r="4833" spans="1:11" ht="27" x14ac:dyDescent="0.25">
      <c r="A4833" s="1025">
        <v>4508186</v>
      </c>
      <c r="B4833" s="1026" t="s">
        <v>10110</v>
      </c>
      <c r="C4833" s="1025" t="s">
        <v>7</v>
      </c>
      <c r="D4833" s="577">
        <f t="shared" si="75"/>
        <v>48.45</v>
      </c>
      <c r="G4833" s="1027">
        <v>47.88</v>
      </c>
      <c r="J4833" s="570" t="s">
        <v>5368</v>
      </c>
      <c r="K4833" s="645">
        <f>IFERROR(VLOOKUP(J4833,REAJUSTE!A:Y,25,FALSE),"")</f>
        <v>1.012</v>
      </c>
    </row>
    <row r="4834" spans="1:11" ht="27" x14ac:dyDescent="0.25">
      <c r="A4834" s="1025">
        <v>4508187</v>
      </c>
      <c r="B4834" s="1026" t="s">
        <v>10111</v>
      </c>
      <c r="C4834" s="1025" t="s">
        <v>7</v>
      </c>
      <c r="D4834" s="577">
        <f t="shared" si="75"/>
        <v>48.32</v>
      </c>
      <c r="G4834" s="1027">
        <v>47.75</v>
      </c>
      <c r="J4834" s="570" t="s">
        <v>5368</v>
      </c>
      <c r="K4834" s="645">
        <f>IFERROR(VLOOKUP(J4834,REAJUSTE!A:Y,25,FALSE),"")</f>
        <v>1.012</v>
      </c>
    </row>
    <row r="4835" spans="1:11" ht="27" x14ac:dyDescent="0.25">
      <c r="A4835" s="1025">
        <v>4507845</v>
      </c>
      <c r="B4835" s="1026" t="s">
        <v>10112</v>
      </c>
      <c r="C4835" s="1025" t="s">
        <v>7</v>
      </c>
      <c r="D4835" s="577">
        <f t="shared" si="75"/>
        <v>48.05</v>
      </c>
      <c r="G4835" s="1027">
        <v>47.49</v>
      </c>
      <c r="J4835" s="570" t="s">
        <v>5368</v>
      </c>
      <c r="K4835" s="645">
        <f>IFERROR(VLOOKUP(J4835,REAJUSTE!A:Y,25,FALSE),"")</f>
        <v>1.012</v>
      </c>
    </row>
    <row r="4836" spans="1:11" ht="27" x14ac:dyDescent="0.25">
      <c r="A4836" s="1025">
        <v>4507846</v>
      </c>
      <c r="B4836" s="1026" t="s">
        <v>10113</v>
      </c>
      <c r="C4836" s="1025" t="s">
        <v>7</v>
      </c>
      <c r="D4836" s="577">
        <f t="shared" si="75"/>
        <v>47.93</v>
      </c>
      <c r="G4836" s="1027">
        <v>47.37</v>
      </c>
      <c r="J4836" s="570" t="s">
        <v>5368</v>
      </c>
      <c r="K4836" s="645">
        <f>IFERROR(VLOOKUP(J4836,REAJUSTE!A:Y,25,FALSE),"")</f>
        <v>1.012</v>
      </c>
    </row>
    <row r="4837" spans="1:11" ht="27" x14ac:dyDescent="0.25">
      <c r="A4837" s="1025">
        <v>4507847</v>
      </c>
      <c r="B4837" s="1026" t="s">
        <v>10114</v>
      </c>
      <c r="C4837" s="1025" t="s">
        <v>7</v>
      </c>
      <c r="D4837" s="577">
        <f t="shared" si="75"/>
        <v>53.89</v>
      </c>
      <c r="G4837" s="1027">
        <v>53.26</v>
      </c>
      <c r="J4837" s="570" t="s">
        <v>5368</v>
      </c>
      <c r="K4837" s="645">
        <f>IFERROR(VLOOKUP(J4837,REAJUSTE!A:Y,25,FALSE),"")</f>
        <v>1.012</v>
      </c>
    </row>
    <row r="4838" spans="1:11" ht="27" x14ac:dyDescent="0.25">
      <c r="A4838" s="1025">
        <v>4507848</v>
      </c>
      <c r="B4838" s="1026" t="s">
        <v>10115</v>
      </c>
      <c r="C4838" s="1025" t="s">
        <v>7</v>
      </c>
      <c r="D4838" s="577">
        <f t="shared" si="75"/>
        <v>53.52</v>
      </c>
      <c r="G4838" s="1027">
        <v>52.89</v>
      </c>
      <c r="J4838" s="570" t="s">
        <v>5368</v>
      </c>
      <c r="K4838" s="645">
        <f>IFERROR(VLOOKUP(J4838,REAJUSTE!A:Y,25,FALSE),"")</f>
        <v>1.012</v>
      </c>
    </row>
    <row r="4839" spans="1:11" ht="27" x14ac:dyDescent="0.25">
      <c r="A4839" s="1025">
        <v>4507849</v>
      </c>
      <c r="B4839" s="1026" t="s">
        <v>10116</v>
      </c>
      <c r="C4839" s="1025" t="s">
        <v>7</v>
      </c>
      <c r="D4839" s="577">
        <f t="shared" si="75"/>
        <v>53.37</v>
      </c>
      <c r="G4839" s="1027">
        <v>52.74</v>
      </c>
      <c r="J4839" s="570" t="s">
        <v>5368</v>
      </c>
      <c r="K4839" s="645">
        <f>IFERROR(VLOOKUP(J4839,REAJUSTE!A:Y,25,FALSE),"")</f>
        <v>1.012</v>
      </c>
    </row>
    <row r="4840" spans="1:11" ht="27" x14ac:dyDescent="0.25">
      <c r="A4840" s="1025">
        <v>4508176</v>
      </c>
      <c r="B4840" s="1026" t="s">
        <v>10117</v>
      </c>
      <c r="C4840" s="1025" t="s">
        <v>7</v>
      </c>
      <c r="D4840" s="577">
        <f t="shared" si="75"/>
        <v>55.29</v>
      </c>
      <c r="G4840" s="1027">
        <v>54.64</v>
      </c>
      <c r="J4840" s="570" t="s">
        <v>5368</v>
      </c>
      <c r="K4840" s="645">
        <f>IFERROR(VLOOKUP(J4840,REAJUSTE!A:Y,25,FALSE),"")</f>
        <v>1.012</v>
      </c>
    </row>
    <row r="4841" spans="1:11" ht="27" x14ac:dyDescent="0.25">
      <c r="A4841" s="1025">
        <v>4507850</v>
      </c>
      <c r="B4841" s="1026" t="s">
        <v>10118</v>
      </c>
      <c r="C4841" s="1025" t="s">
        <v>7</v>
      </c>
      <c r="D4841" s="577">
        <f t="shared" si="75"/>
        <v>55.11</v>
      </c>
      <c r="G4841" s="1027">
        <v>54.46</v>
      </c>
      <c r="J4841" s="570" t="s">
        <v>5368</v>
      </c>
      <c r="K4841" s="645">
        <f>IFERROR(VLOOKUP(J4841,REAJUSTE!A:Y,25,FALSE),"")</f>
        <v>1.012</v>
      </c>
    </row>
    <row r="4842" spans="1:11" ht="18" x14ac:dyDescent="0.25">
      <c r="A4842" s="1025">
        <v>4507956</v>
      </c>
      <c r="B4842" s="1026" t="s">
        <v>10119</v>
      </c>
      <c r="C4842" s="1025" t="s">
        <v>20</v>
      </c>
      <c r="D4842" s="577">
        <f t="shared" si="75"/>
        <v>11.41</v>
      </c>
      <c r="G4842" s="1027">
        <v>11.28</v>
      </c>
      <c r="J4842" s="570" t="s">
        <v>5368</v>
      </c>
      <c r="K4842" s="645">
        <f>IFERROR(VLOOKUP(J4842,REAJUSTE!A:Y,25,FALSE),"")</f>
        <v>1.012</v>
      </c>
    </row>
    <row r="4843" spans="1:11" ht="18" x14ac:dyDescent="0.25">
      <c r="A4843" s="1025">
        <v>4507957</v>
      </c>
      <c r="B4843" s="1026" t="s">
        <v>10120</v>
      </c>
      <c r="C4843" s="1025" t="s">
        <v>20</v>
      </c>
      <c r="D4843" s="577">
        <f t="shared" si="75"/>
        <v>11.39</v>
      </c>
      <c r="G4843" s="1027">
        <v>11.26</v>
      </c>
      <c r="J4843" s="570" t="s">
        <v>5368</v>
      </c>
      <c r="K4843" s="645">
        <f>IFERROR(VLOOKUP(J4843,REAJUSTE!A:Y,25,FALSE),"")</f>
        <v>1.012</v>
      </c>
    </row>
    <row r="4844" spans="1:11" ht="18" x14ac:dyDescent="0.25">
      <c r="A4844" s="1025">
        <v>4507958</v>
      </c>
      <c r="B4844" s="1026" t="s">
        <v>10121</v>
      </c>
      <c r="C4844" s="1025" t="s">
        <v>20</v>
      </c>
      <c r="D4844" s="577">
        <f t="shared" si="75"/>
        <v>15.4</v>
      </c>
      <c r="G4844" s="1027">
        <v>15.22</v>
      </c>
      <c r="J4844" s="570" t="s">
        <v>5368</v>
      </c>
      <c r="K4844" s="645">
        <f>IFERROR(VLOOKUP(J4844,REAJUSTE!A:Y,25,FALSE),"")</f>
        <v>1.012</v>
      </c>
    </row>
    <row r="4845" spans="1:11" ht="18" x14ac:dyDescent="0.25">
      <c r="A4845" s="1025">
        <v>4507959</v>
      </c>
      <c r="B4845" s="1026" t="s">
        <v>10122</v>
      </c>
      <c r="C4845" s="1025" t="s">
        <v>20</v>
      </c>
      <c r="D4845" s="577">
        <f t="shared" si="75"/>
        <v>15.4</v>
      </c>
      <c r="G4845" s="1027">
        <v>15.22</v>
      </c>
      <c r="J4845" s="570" t="s">
        <v>5368</v>
      </c>
      <c r="K4845" s="645">
        <f>IFERROR(VLOOKUP(J4845,REAJUSTE!A:Y,25,FALSE),"")</f>
        <v>1.012</v>
      </c>
    </row>
    <row r="4846" spans="1:11" ht="18" x14ac:dyDescent="0.25">
      <c r="A4846" s="1025">
        <v>4516138</v>
      </c>
      <c r="B4846" s="1026" t="s">
        <v>10123</v>
      </c>
      <c r="C4846" s="1025" t="s">
        <v>20</v>
      </c>
      <c r="D4846" s="577">
        <f t="shared" si="75"/>
        <v>9.89</v>
      </c>
      <c r="G4846" s="1027">
        <v>9.7799999999999994</v>
      </c>
      <c r="J4846" s="570" t="s">
        <v>5368</v>
      </c>
      <c r="K4846" s="645">
        <f>IFERROR(VLOOKUP(J4846,REAJUSTE!A:Y,25,FALSE),"")</f>
        <v>1.012</v>
      </c>
    </row>
    <row r="4847" spans="1:11" ht="18" x14ac:dyDescent="0.25">
      <c r="A4847" s="1025">
        <v>4516137</v>
      </c>
      <c r="B4847" s="1026" t="s">
        <v>10124</v>
      </c>
      <c r="C4847" s="1025" t="s">
        <v>273</v>
      </c>
      <c r="D4847" s="577">
        <f t="shared" si="75"/>
        <v>143.12</v>
      </c>
      <c r="G4847" s="1027">
        <v>141.43</v>
      </c>
      <c r="J4847" s="570" t="s">
        <v>5368</v>
      </c>
      <c r="K4847" s="645">
        <f>IFERROR(VLOOKUP(J4847,REAJUSTE!A:Y,25,FALSE),"")</f>
        <v>1.012</v>
      </c>
    </row>
    <row r="4848" spans="1:11" x14ac:dyDescent="0.25">
      <c r="A4848" s="1025">
        <v>4805755</v>
      </c>
      <c r="B4848" s="1026" t="s">
        <v>1241</v>
      </c>
      <c r="C4848" s="1025" t="s">
        <v>272</v>
      </c>
      <c r="D4848" s="577">
        <f t="shared" si="75"/>
        <v>32.14</v>
      </c>
      <c r="G4848" s="1027">
        <v>31.76</v>
      </c>
      <c r="J4848" s="570" t="s">
        <v>5368</v>
      </c>
      <c r="K4848" s="645">
        <f>IFERROR(VLOOKUP(J4848,REAJUSTE!A:Y,25,FALSE),"")</f>
        <v>1.012</v>
      </c>
    </row>
    <row r="4849" spans="1:11" ht="18" x14ac:dyDescent="0.25">
      <c r="A4849" s="1025">
        <v>4805756</v>
      </c>
      <c r="B4849" s="1026" t="s">
        <v>10125</v>
      </c>
      <c r="C4849" s="1025" t="s">
        <v>273</v>
      </c>
      <c r="D4849" s="577">
        <f t="shared" si="75"/>
        <v>4.8099999999999996</v>
      </c>
      <c r="G4849" s="1027">
        <v>4.76</v>
      </c>
      <c r="J4849" s="570" t="s">
        <v>5368</v>
      </c>
      <c r="K4849" s="645">
        <f>IFERROR(VLOOKUP(J4849,REAJUSTE!A:Y,25,FALSE),"")</f>
        <v>1.012</v>
      </c>
    </row>
    <row r="4850" spans="1:11" x14ac:dyDescent="0.25">
      <c r="A4850" s="1025">
        <v>4816020</v>
      </c>
      <c r="B4850" s="1026" t="s">
        <v>10126</v>
      </c>
      <c r="C4850" s="1025" t="s">
        <v>272</v>
      </c>
      <c r="D4850" s="577">
        <f t="shared" si="75"/>
        <v>11.96</v>
      </c>
      <c r="G4850" s="1027">
        <v>11.82</v>
      </c>
      <c r="J4850" s="570" t="s">
        <v>5368</v>
      </c>
      <c r="K4850" s="645">
        <f>IFERROR(VLOOKUP(J4850,REAJUSTE!A:Y,25,FALSE),"")</f>
        <v>1.012</v>
      </c>
    </row>
    <row r="4851" spans="1:11" x14ac:dyDescent="0.25">
      <c r="A4851" s="1025">
        <v>4816019</v>
      </c>
      <c r="B4851" s="1026" t="s">
        <v>10127</v>
      </c>
      <c r="C4851" s="1025" t="s">
        <v>272</v>
      </c>
      <c r="D4851" s="577">
        <f t="shared" si="75"/>
        <v>7.38</v>
      </c>
      <c r="G4851" s="1027">
        <v>7.3</v>
      </c>
      <c r="J4851" s="570" t="s">
        <v>5368</v>
      </c>
      <c r="K4851" s="645">
        <f>IFERROR(VLOOKUP(J4851,REAJUSTE!A:Y,25,FALSE),"")</f>
        <v>1.012</v>
      </c>
    </row>
    <row r="4852" spans="1:11" x14ac:dyDescent="0.25">
      <c r="A4852" s="1025">
        <v>4816018</v>
      </c>
      <c r="B4852" s="1026" t="s">
        <v>10128</v>
      </c>
      <c r="C4852" s="1025" t="s">
        <v>272</v>
      </c>
      <c r="D4852" s="577">
        <f t="shared" si="75"/>
        <v>5.07</v>
      </c>
      <c r="G4852" s="1027">
        <v>5.01</v>
      </c>
      <c r="J4852" s="570" t="s">
        <v>5368</v>
      </c>
      <c r="K4852" s="645">
        <f>IFERROR(VLOOKUP(J4852,REAJUSTE!A:Y,25,FALSE),"")</f>
        <v>1.012</v>
      </c>
    </row>
    <row r="4853" spans="1:11" x14ac:dyDescent="0.25">
      <c r="A4853" s="1025">
        <v>4816012</v>
      </c>
      <c r="B4853" s="1026" t="s">
        <v>10129</v>
      </c>
      <c r="C4853" s="1025" t="s">
        <v>272</v>
      </c>
      <c r="D4853" s="577">
        <f t="shared" si="75"/>
        <v>55.26</v>
      </c>
      <c r="G4853" s="1027">
        <v>54.61</v>
      </c>
      <c r="J4853" s="570" t="s">
        <v>5368</v>
      </c>
      <c r="K4853" s="645">
        <f>IFERROR(VLOOKUP(J4853,REAJUSTE!A:Y,25,FALSE),"")</f>
        <v>1.012</v>
      </c>
    </row>
    <row r="4854" spans="1:11" x14ac:dyDescent="0.25">
      <c r="A4854" s="1025">
        <v>4815805</v>
      </c>
      <c r="B4854" s="1026" t="s">
        <v>10130</v>
      </c>
      <c r="C4854" s="1025" t="s">
        <v>273</v>
      </c>
      <c r="D4854" s="577">
        <f t="shared" si="75"/>
        <v>13.92</v>
      </c>
      <c r="G4854" s="1027">
        <v>13.76</v>
      </c>
      <c r="J4854" s="570" t="s">
        <v>5368</v>
      </c>
      <c r="K4854" s="645">
        <f>IFERROR(VLOOKUP(J4854,REAJUSTE!A:Y,25,FALSE),"")</f>
        <v>1.012</v>
      </c>
    </row>
    <row r="4855" spans="1:11" x14ac:dyDescent="0.25">
      <c r="A4855" s="1025">
        <v>4815802</v>
      </c>
      <c r="B4855" s="1026" t="s">
        <v>10131</v>
      </c>
      <c r="C4855" s="1025" t="s">
        <v>273</v>
      </c>
      <c r="D4855" s="577">
        <f t="shared" si="75"/>
        <v>20.56</v>
      </c>
      <c r="G4855" s="1027">
        <v>20.32</v>
      </c>
      <c r="J4855" s="570" t="s">
        <v>5368</v>
      </c>
      <c r="K4855" s="645">
        <f>IFERROR(VLOOKUP(J4855,REAJUSTE!A:Y,25,FALSE),"")</f>
        <v>1.012</v>
      </c>
    </row>
    <row r="4856" spans="1:11" x14ac:dyDescent="0.25">
      <c r="A4856" s="1025">
        <v>4805754</v>
      </c>
      <c r="B4856" s="1026" t="s">
        <v>10132</v>
      </c>
      <c r="C4856" s="1025" t="s">
        <v>272</v>
      </c>
      <c r="D4856" s="577">
        <f t="shared" si="75"/>
        <v>6.77</v>
      </c>
      <c r="G4856" s="1027">
        <v>6.69</v>
      </c>
      <c r="J4856" s="570" t="s">
        <v>5368</v>
      </c>
      <c r="K4856" s="645">
        <f>IFERROR(VLOOKUP(J4856,REAJUSTE!A:Y,25,FALSE),"")</f>
        <v>1.012</v>
      </c>
    </row>
    <row r="4857" spans="1:11" ht="18" x14ac:dyDescent="0.25">
      <c r="A4857" s="1025">
        <v>4816145</v>
      </c>
      <c r="B4857" s="1026" t="s">
        <v>10133</v>
      </c>
      <c r="C4857" s="1025" t="s">
        <v>7</v>
      </c>
      <c r="D4857" s="577">
        <f t="shared" si="75"/>
        <v>26.76</v>
      </c>
      <c r="G4857" s="1027">
        <v>26.45</v>
      </c>
      <c r="J4857" s="570" t="s">
        <v>5368</v>
      </c>
      <c r="K4857" s="645">
        <f>IFERROR(VLOOKUP(J4857,REAJUSTE!A:Y,25,FALSE),"")</f>
        <v>1.012</v>
      </c>
    </row>
    <row r="4858" spans="1:11" ht="18" x14ac:dyDescent="0.25">
      <c r="A4858" s="1025">
        <v>4816144</v>
      </c>
      <c r="B4858" s="1026" t="s">
        <v>10134</v>
      </c>
      <c r="C4858" s="1025" t="s">
        <v>7</v>
      </c>
      <c r="D4858" s="577">
        <f t="shared" si="75"/>
        <v>24.31</v>
      </c>
      <c r="G4858" s="1027">
        <v>24.03</v>
      </c>
      <c r="J4858" s="570" t="s">
        <v>5368</v>
      </c>
      <c r="K4858" s="645">
        <f>IFERROR(VLOOKUP(J4858,REAJUSTE!A:Y,25,FALSE),"")</f>
        <v>1.012</v>
      </c>
    </row>
    <row r="4859" spans="1:11" ht="18" x14ac:dyDescent="0.25">
      <c r="A4859" s="1025">
        <v>4816147</v>
      </c>
      <c r="B4859" s="1026" t="s">
        <v>10135</v>
      </c>
      <c r="C4859" s="1025" t="s">
        <v>7</v>
      </c>
      <c r="D4859" s="577">
        <f t="shared" si="75"/>
        <v>37.130000000000003</v>
      </c>
      <c r="G4859" s="1027">
        <v>36.69</v>
      </c>
      <c r="J4859" s="570" t="s">
        <v>5368</v>
      </c>
      <c r="K4859" s="645">
        <f>IFERROR(VLOOKUP(J4859,REAJUSTE!A:Y,25,FALSE),"")</f>
        <v>1.012</v>
      </c>
    </row>
    <row r="4860" spans="1:11" ht="18" x14ac:dyDescent="0.25">
      <c r="A4860" s="1025">
        <v>4816146</v>
      </c>
      <c r="B4860" s="1026" t="s">
        <v>10136</v>
      </c>
      <c r="C4860" s="1025" t="s">
        <v>7</v>
      </c>
      <c r="D4860" s="577">
        <f t="shared" si="75"/>
        <v>32.72</v>
      </c>
      <c r="G4860" s="1027">
        <v>32.340000000000003</v>
      </c>
      <c r="J4860" s="570" t="s">
        <v>5368</v>
      </c>
      <c r="K4860" s="645">
        <f>IFERROR(VLOOKUP(J4860,REAJUSTE!A:Y,25,FALSE),"")</f>
        <v>1.012</v>
      </c>
    </row>
    <row r="4861" spans="1:11" ht="18" x14ac:dyDescent="0.25">
      <c r="A4861" s="1025">
        <v>4816121</v>
      </c>
      <c r="B4861" s="1026" t="s">
        <v>10137</v>
      </c>
      <c r="C4861" s="1025" t="s">
        <v>7</v>
      </c>
      <c r="D4861" s="577">
        <f t="shared" si="75"/>
        <v>30.07</v>
      </c>
      <c r="G4861" s="1027">
        <v>29.72</v>
      </c>
      <c r="J4861" s="570" t="s">
        <v>5368</v>
      </c>
      <c r="K4861" s="645">
        <f>IFERROR(VLOOKUP(J4861,REAJUSTE!A:Y,25,FALSE),"")</f>
        <v>1.012</v>
      </c>
    </row>
    <row r="4862" spans="1:11" ht="18" x14ac:dyDescent="0.25">
      <c r="A4862" s="1025">
        <v>4816120</v>
      </c>
      <c r="B4862" s="1026" t="s">
        <v>10138</v>
      </c>
      <c r="C4862" s="1025" t="s">
        <v>7</v>
      </c>
      <c r="D4862" s="577">
        <f t="shared" si="75"/>
        <v>26.65</v>
      </c>
      <c r="G4862" s="1027">
        <v>26.34</v>
      </c>
      <c r="J4862" s="570" t="s">
        <v>5368</v>
      </c>
      <c r="K4862" s="645">
        <f>IFERROR(VLOOKUP(J4862,REAJUSTE!A:Y,25,FALSE),"")</f>
        <v>1.012</v>
      </c>
    </row>
    <row r="4863" spans="1:11" ht="18" x14ac:dyDescent="0.25">
      <c r="A4863" s="1025">
        <v>4816123</v>
      </c>
      <c r="B4863" s="1026" t="s">
        <v>10139</v>
      </c>
      <c r="C4863" s="1025" t="s">
        <v>7</v>
      </c>
      <c r="D4863" s="577">
        <f t="shared" si="75"/>
        <v>39.85</v>
      </c>
      <c r="G4863" s="1027">
        <v>39.380000000000003</v>
      </c>
      <c r="J4863" s="570" t="s">
        <v>5368</v>
      </c>
      <c r="K4863" s="645">
        <f>IFERROR(VLOOKUP(J4863,REAJUSTE!A:Y,25,FALSE),"")</f>
        <v>1.012</v>
      </c>
    </row>
    <row r="4864" spans="1:11" ht="18" x14ac:dyDescent="0.25">
      <c r="A4864" s="1025">
        <v>4816122</v>
      </c>
      <c r="B4864" s="1026" t="s">
        <v>10140</v>
      </c>
      <c r="C4864" s="1025" t="s">
        <v>7</v>
      </c>
      <c r="D4864" s="577">
        <f t="shared" si="75"/>
        <v>34.96</v>
      </c>
      <c r="G4864" s="1027">
        <v>34.549999999999997</v>
      </c>
      <c r="J4864" s="570" t="s">
        <v>5368</v>
      </c>
      <c r="K4864" s="645">
        <f>IFERROR(VLOOKUP(J4864,REAJUSTE!A:Y,25,FALSE),"")</f>
        <v>1.012</v>
      </c>
    </row>
    <row r="4865" spans="1:11" ht="18" x14ac:dyDescent="0.25">
      <c r="A4865" s="1025">
        <v>4816125</v>
      </c>
      <c r="B4865" s="1026" t="s">
        <v>10141</v>
      </c>
      <c r="C4865" s="1025" t="s">
        <v>7</v>
      </c>
      <c r="D4865" s="577">
        <f t="shared" si="75"/>
        <v>56.74</v>
      </c>
      <c r="G4865" s="1027">
        <v>56.07</v>
      </c>
      <c r="J4865" s="570" t="s">
        <v>5368</v>
      </c>
      <c r="K4865" s="645">
        <f>IFERROR(VLOOKUP(J4865,REAJUSTE!A:Y,25,FALSE),"")</f>
        <v>1.012</v>
      </c>
    </row>
    <row r="4866" spans="1:11" ht="18" x14ac:dyDescent="0.25">
      <c r="A4866" s="1025">
        <v>4816124</v>
      </c>
      <c r="B4866" s="1026" t="s">
        <v>10142</v>
      </c>
      <c r="C4866" s="1025" t="s">
        <v>7</v>
      </c>
      <c r="D4866" s="577">
        <f t="shared" si="75"/>
        <v>47.94</v>
      </c>
      <c r="G4866" s="1027">
        <v>47.38</v>
      </c>
      <c r="J4866" s="570" t="s">
        <v>5368</v>
      </c>
      <c r="K4866" s="645">
        <f>IFERROR(VLOOKUP(J4866,REAJUSTE!A:Y,25,FALSE),"")</f>
        <v>1.012</v>
      </c>
    </row>
    <row r="4867" spans="1:11" ht="18" x14ac:dyDescent="0.25">
      <c r="A4867" s="1025">
        <v>4816022</v>
      </c>
      <c r="B4867" s="1026" t="s">
        <v>10143</v>
      </c>
      <c r="C4867" s="1025" t="s">
        <v>7</v>
      </c>
      <c r="D4867" s="577">
        <f t="shared" si="75"/>
        <v>76.34</v>
      </c>
      <c r="G4867" s="1027">
        <v>75.44</v>
      </c>
      <c r="J4867" s="570" t="s">
        <v>5368</v>
      </c>
      <c r="K4867" s="645">
        <f>IFERROR(VLOOKUP(J4867,REAJUSTE!A:Y,25,FALSE),"")</f>
        <v>1.012</v>
      </c>
    </row>
    <row r="4868" spans="1:11" ht="18" x14ac:dyDescent="0.25">
      <c r="A4868" s="1025">
        <v>4816021</v>
      </c>
      <c r="B4868" s="1026" t="s">
        <v>10144</v>
      </c>
      <c r="C4868" s="1025" t="s">
        <v>7</v>
      </c>
      <c r="D4868" s="577">
        <f t="shared" si="75"/>
        <v>62.64</v>
      </c>
      <c r="G4868" s="1027">
        <v>61.9</v>
      </c>
      <c r="J4868" s="570" t="s">
        <v>5368</v>
      </c>
      <c r="K4868" s="645">
        <f>IFERROR(VLOOKUP(J4868,REAJUSTE!A:Y,25,FALSE),"")</f>
        <v>1.012</v>
      </c>
    </row>
    <row r="4869" spans="1:11" ht="18" x14ac:dyDescent="0.25">
      <c r="A4869" s="1025">
        <v>4816106</v>
      </c>
      <c r="B4869" s="1026" t="s">
        <v>10145</v>
      </c>
      <c r="C4869" s="1025" t="s">
        <v>7</v>
      </c>
      <c r="D4869" s="577">
        <f t="shared" si="75"/>
        <v>31.14</v>
      </c>
      <c r="G4869" s="1027">
        <v>30.78</v>
      </c>
      <c r="J4869" s="570" t="s">
        <v>5368</v>
      </c>
      <c r="K4869" s="645">
        <f>IFERROR(VLOOKUP(J4869,REAJUSTE!A:Y,25,FALSE),"")</f>
        <v>1.012</v>
      </c>
    </row>
    <row r="4870" spans="1:11" ht="18" x14ac:dyDescent="0.25">
      <c r="A4870" s="1025">
        <v>4816105</v>
      </c>
      <c r="B4870" s="1026" t="s">
        <v>10146</v>
      </c>
      <c r="C4870" s="1025" t="s">
        <v>7</v>
      </c>
      <c r="D4870" s="577">
        <f t="shared" si="75"/>
        <v>27.72</v>
      </c>
      <c r="G4870" s="1027">
        <v>27.4</v>
      </c>
      <c r="J4870" s="570" t="s">
        <v>5368</v>
      </c>
      <c r="K4870" s="645">
        <f>IFERROR(VLOOKUP(J4870,REAJUSTE!A:Y,25,FALSE),"")</f>
        <v>1.012</v>
      </c>
    </row>
    <row r="4871" spans="1:11" ht="18" x14ac:dyDescent="0.25">
      <c r="A4871" s="1025">
        <v>4816108</v>
      </c>
      <c r="B4871" s="1026" t="s">
        <v>10147</v>
      </c>
      <c r="C4871" s="1025" t="s">
        <v>7</v>
      </c>
      <c r="D4871" s="577">
        <f t="shared" si="75"/>
        <v>40.92</v>
      </c>
      <c r="G4871" s="1027">
        <v>40.44</v>
      </c>
      <c r="J4871" s="570" t="s">
        <v>5368</v>
      </c>
      <c r="K4871" s="645">
        <f>IFERROR(VLOOKUP(J4871,REAJUSTE!A:Y,25,FALSE),"")</f>
        <v>1.012</v>
      </c>
    </row>
    <row r="4872" spans="1:11" ht="18" x14ac:dyDescent="0.25">
      <c r="A4872" s="1025">
        <v>4816107</v>
      </c>
      <c r="B4872" s="1026" t="s">
        <v>10148</v>
      </c>
      <c r="C4872" s="1025" t="s">
        <v>7</v>
      </c>
      <c r="D4872" s="577">
        <f t="shared" si="75"/>
        <v>36.03</v>
      </c>
      <c r="G4872" s="1027">
        <v>35.61</v>
      </c>
      <c r="J4872" s="570" t="s">
        <v>5368</v>
      </c>
      <c r="K4872" s="645">
        <f>IFERROR(VLOOKUP(J4872,REAJUSTE!A:Y,25,FALSE),"")</f>
        <v>1.012</v>
      </c>
    </row>
    <row r="4873" spans="1:11" ht="18" x14ac:dyDescent="0.25">
      <c r="A4873" s="1025">
        <v>4816110</v>
      </c>
      <c r="B4873" s="1026" t="s">
        <v>10149</v>
      </c>
      <c r="C4873" s="1025" t="s">
        <v>7</v>
      </c>
      <c r="D4873" s="577">
        <f t="shared" si="75"/>
        <v>57.81</v>
      </c>
      <c r="G4873" s="1027">
        <v>57.13</v>
      </c>
      <c r="J4873" s="570" t="s">
        <v>5368</v>
      </c>
      <c r="K4873" s="645">
        <f>IFERROR(VLOOKUP(J4873,REAJUSTE!A:Y,25,FALSE),"")</f>
        <v>1.012</v>
      </c>
    </row>
    <row r="4874" spans="1:11" ht="18" x14ac:dyDescent="0.25">
      <c r="A4874" s="1025">
        <v>4816109</v>
      </c>
      <c r="B4874" s="1026" t="s">
        <v>10150</v>
      </c>
      <c r="C4874" s="1025" t="s">
        <v>7</v>
      </c>
      <c r="D4874" s="577">
        <f t="shared" ref="D4874:D4937" si="76">TRUNC(G4874*K4874,2)</f>
        <v>49.01</v>
      </c>
      <c r="G4874" s="1027">
        <v>48.43</v>
      </c>
      <c r="J4874" s="570" t="s">
        <v>5368</v>
      </c>
      <c r="K4874" s="645">
        <f>IFERROR(VLOOKUP(J4874,REAJUSTE!A:Y,25,FALSE),"")</f>
        <v>1.012</v>
      </c>
    </row>
    <row r="4875" spans="1:11" ht="18" x14ac:dyDescent="0.25">
      <c r="A4875" s="1025">
        <v>4816100</v>
      </c>
      <c r="B4875" s="1026" t="s">
        <v>10151</v>
      </c>
      <c r="C4875" s="1025" t="s">
        <v>7</v>
      </c>
      <c r="D4875" s="577">
        <f t="shared" si="76"/>
        <v>30.9</v>
      </c>
      <c r="G4875" s="1027">
        <v>30.54</v>
      </c>
      <c r="J4875" s="570" t="s">
        <v>5368</v>
      </c>
      <c r="K4875" s="645">
        <f>IFERROR(VLOOKUP(J4875,REAJUSTE!A:Y,25,FALSE),"")</f>
        <v>1.012</v>
      </c>
    </row>
    <row r="4876" spans="1:11" ht="18" x14ac:dyDescent="0.25">
      <c r="A4876" s="1025">
        <v>4816099</v>
      </c>
      <c r="B4876" s="1026" t="s">
        <v>10152</v>
      </c>
      <c r="C4876" s="1025" t="s">
        <v>7</v>
      </c>
      <c r="D4876" s="577">
        <f t="shared" si="76"/>
        <v>28.44</v>
      </c>
      <c r="G4876" s="1027">
        <v>28.11</v>
      </c>
      <c r="J4876" s="570" t="s">
        <v>5368</v>
      </c>
      <c r="K4876" s="645">
        <f>IFERROR(VLOOKUP(J4876,REAJUSTE!A:Y,25,FALSE),"")</f>
        <v>1.012</v>
      </c>
    </row>
    <row r="4877" spans="1:11" ht="18" x14ac:dyDescent="0.25">
      <c r="A4877" s="1025">
        <v>4816102</v>
      </c>
      <c r="B4877" s="1026" t="s">
        <v>10153</v>
      </c>
      <c r="C4877" s="1025" t="s">
        <v>7</v>
      </c>
      <c r="D4877" s="577">
        <f t="shared" si="76"/>
        <v>39.69</v>
      </c>
      <c r="G4877" s="1027">
        <v>39.22</v>
      </c>
      <c r="J4877" s="570" t="s">
        <v>5368</v>
      </c>
      <c r="K4877" s="645">
        <f>IFERROR(VLOOKUP(J4877,REAJUSTE!A:Y,25,FALSE),"")</f>
        <v>1.012</v>
      </c>
    </row>
    <row r="4878" spans="1:11" ht="18" x14ac:dyDescent="0.25">
      <c r="A4878" s="1025">
        <v>4816101</v>
      </c>
      <c r="B4878" s="1026" t="s">
        <v>10154</v>
      </c>
      <c r="C4878" s="1025" t="s">
        <v>7</v>
      </c>
      <c r="D4878" s="577">
        <f t="shared" si="76"/>
        <v>37.06</v>
      </c>
      <c r="G4878" s="1027">
        <v>36.630000000000003</v>
      </c>
      <c r="J4878" s="570" t="s">
        <v>5368</v>
      </c>
      <c r="K4878" s="645">
        <f>IFERROR(VLOOKUP(J4878,REAJUSTE!A:Y,25,FALSE),"")</f>
        <v>1.012</v>
      </c>
    </row>
    <row r="4879" spans="1:11" ht="18" x14ac:dyDescent="0.25">
      <c r="A4879" s="1025">
        <v>4816104</v>
      </c>
      <c r="B4879" s="1026" t="s">
        <v>10155</v>
      </c>
      <c r="C4879" s="1025" t="s">
        <v>7</v>
      </c>
      <c r="D4879" s="577">
        <f t="shared" si="76"/>
        <v>56.49</v>
      </c>
      <c r="G4879" s="1027">
        <v>55.83</v>
      </c>
      <c r="J4879" s="570" t="s">
        <v>5368</v>
      </c>
      <c r="K4879" s="645">
        <f>IFERROR(VLOOKUP(J4879,REAJUSTE!A:Y,25,FALSE),"")</f>
        <v>1.012</v>
      </c>
    </row>
    <row r="4880" spans="1:11" ht="18" x14ac:dyDescent="0.25">
      <c r="A4880" s="1025">
        <v>4816103</v>
      </c>
      <c r="B4880" s="1026" t="s">
        <v>10156</v>
      </c>
      <c r="C4880" s="1025" t="s">
        <v>7</v>
      </c>
      <c r="D4880" s="577">
        <f t="shared" si="76"/>
        <v>50.18</v>
      </c>
      <c r="G4880" s="1027">
        <v>49.59</v>
      </c>
      <c r="J4880" s="570" t="s">
        <v>5368</v>
      </c>
      <c r="K4880" s="645">
        <f>IFERROR(VLOOKUP(J4880,REAJUSTE!A:Y,25,FALSE),"")</f>
        <v>1.012</v>
      </c>
    </row>
    <row r="4881" spans="1:11" ht="18" x14ac:dyDescent="0.25">
      <c r="A4881" s="1025">
        <v>4815804</v>
      </c>
      <c r="B4881" s="1026" t="s">
        <v>10157</v>
      </c>
      <c r="C4881" s="1025" t="s">
        <v>5022</v>
      </c>
      <c r="D4881" s="577">
        <f t="shared" si="76"/>
        <v>0.6</v>
      </c>
      <c r="G4881" s="1027">
        <v>0.6</v>
      </c>
      <c r="J4881" s="570" t="s">
        <v>5368</v>
      </c>
      <c r="K4881" s="645">
        <f>IFERROR(VLOOKUP(J4881,REAJUSTE!A:Y,25,FALSE),"")</f>
        <v>1.012</v>
      </c>
    </row>
    <row r="4882" spans="1:11" x14ac:dyDescent="0.25">
      <c r="A4882" s="1025">
        <v>4816002</v>
      </c>
      <c r="B4882" s="1026" t="s">
        <v>10158</v>
      </c>
      <c r="C4882" s="1025" t="s">
        <v>272</v>
      </c>
      <c r="D4882" s="577">
        <f t="shared" si="76"/>
        <v>1357.69</v>
      </c>
      <c r="G4882" s="1027">
        <v>1341.6</v>
      </c>
      <c r="J4882" s="570" t="s">
        <v>5368</v>
      </c>
      <c r="K4882" s="645">
        <f>IFERROR(VLOOKUP(J4882,REAJUSTE!A:Y,25,FALSE),"")</f>
        <v>1.012</v>
      </c>
    </row>
    <row r="4883" spans="1:11" x14ac:dyDescent="0.25">
      <c r="A4883" s="1025">
        <v>4805765</v>
      </c>
      <c r="B4883" s="1026" t="s">
        <v>10159</v>
      </c>
      <c r="C4883" s="1025" t="s">
        <v>272</v>
      </c>
      <c r="D4883" s="577">
        <f t="shared" si="76"/>
        <v>186.81</v>
      </c>
      <c r="G4883" s="1027">
        <v>184.6</v>
      </c>
      <c r="J4883" s="570" t="s">
        <v>5368</v>
      </c>
      <c r="K4883" s="645">
        <f>IFERROR(VLOOKUP(J4883,REAJUSTE!A:Y,25,FALSE),"")</f>
        <v>1.012</v>
      </c>
    </row>
    <row r="4884" spans="1:11" ht="18" x14ac:dyDescent="0.25">
      <c r="A4884" s="1025">
        <v>4816000</v>
      </c>
      <c r="B4884" s="1026" t="s">
        <v>10160</v>
      </c>
      <c r="C4884" s="1025" t="s">
        <v>272</v>
      </c>
      <c r="D4884" s="577">
        <f t="shared" si="76"/>
        <v>460.12</v>
      </c>
      <c r="G4884" s="1027">
        <v>454.67</v>
      </c>
      <c r="J4884" s="570" t="s">
        <v>5368</v>
      </c>
      <c r="K4884" s="645">
        <f>IFERROR(VLOOKUP(J4884,REAJUSTE!A:Y,25,FALSE),"")</f>
        <v>1.012</v>
      </c>
    </row>
    <row r="4885" spans="1:11" ht="18" x14ac:dyDescent="0.25">
      <c r="A4885" s="1025">
        <v>4816001</v>
      </c>
      <c r="B4885" s="1026" t="s">
        <v>10161</v>
      </c>
      <c r="C4885" s="1025" t="s">
        <v>272</v>
      </c>
      <c r="D4885" s="577">
        <f t="shared" si="76"/>
        <v>771.46</v>
      </c>
      <c r="G4885" s="1027">
        <v>762.32</v>
      </c>
      <c r="J4885" s="570" t="s">
        <v>5368</v>
      </c>
      <c r="K4885" s="645">
        <f>IFERROR(VLOOKUP(J4885,REAJUSTE!A:Y,25,FALSE),"")</f>
        <v>1.012</v>
      </c>
    </row>
    <row r="4886" spans="1:11" x14ac:dyDescent="0.25">
      <c r="A4886" s="1025">
        <v>4805749</v>
      </c>
      <c r="B4886" s="1026" t="s">
        <v>10162</v>
      </c>
      <c r="C4886" s="1025" t="s">
        <v>272</v>
      </c>
      <c r="D4886" s="577">
        <f t="shared" si="76"/>
        <v>73.11</v>
      </c>
      <c r="G4886" s="1027">
        <v>72.25</v>
      </c>
      <c r="J4886" s="570" t="s">
        <v>5368</v>
      </c>
      <c r="K4886" s="645">
        <f>IFERROR(VLOOKUP(J4886,REAJUSTE!A:Y,25,FALSE),"")</f>
        <v>1.012</v>
      </c>
    </row>
    <row r="4887" spans="1:11" ht="18" x14ac:dyDescent="0.25">
      <c r="A4887" s="1025">
        <v>4805751</v>
      </c>
      <c r="B4887" s="1026" t="s">
        <v>10163</v>
      </c>
      <c r="C4887" s="1025" t="s">
        <v>272</v>
      </c>
      <c r="D4887" s="577">
        <f t="shared" si="76"/>
        <v>54.84</v>
      </c>
      <c r="G4887" s="1027">
        <v>54.19</v>
      </c>
      <c r="J4887" s="570" t="s">
        <v>5368</v>
      </c>
      <c r="K4887" s="645">
        <f>IFERROR(VLOOKUP(J4887,REAJUSTE!A:Y,25,FALSE),"")</f>
        <v>1.012</v>
      </c>
    </row>
    <row r="4888" spans="1:11" ht="18" x14ac:dyDescent="0.25">
      <c r="A4888" s="1025">
        <v>4805752</v>
      </c>
      <c r="B4888" s="1026" t="s">
        <v>10164</v>
      </c>
      <c r="C4888" s="1025" t="s">
        <v>272</v>
      </c>
      <c r="D4888" s="577">
        <f t="shared" si="76"/>
        <v>65.81</v>
      </c>
      <c r="G4888" s="1027">
        <v>65.03</v>
      </c>
      <c r="J4888" s="570" t="s">
        <v>5368</v>
      </c>
      <c r="K4888" s="645">
        <f>IFERROR(VLOOKUP(J4888,REAJUSTE!A:Y,25,FALSE),"")</f>
        <v>1.012</v>
      </c>
    </row>
    <row r="4889" spans="1:11" ht="18" x14ac:dyDescent="0.25">
      <c r="A4889" s="1025">
        <v>4805753</v>
      </c>
      <c r="B4889" s="1026" t="s">
        <v>10165</v>
      </c>
      <c r="C4889" s="1025" t="s">
        <v>272</v>
      </c>
      <c r="D4889" s="577">
        <f t="shared" si="76"/>
        <v>76.78</v>
      </c>
      <c r="G4889" s="1027">
        <v>75.87</v>
      </c>
      <c r="J4889" s="570" t="s">
        <v>5368</v>
      </c>
      <c r="K4889" s="645">
        <f>IFERROR(VLOOKUP(J4889,REAJUSTE!A:Y,25,FALSE),"")</f>
        <v>1.012</v>
      </c>
    </row>
    <row r="4890" spans="1:11" ht="18" x14ac:dyDescent="0.25">
      <c r="A4890" s="1025">
        <v>4805750</v>
      </c>
      <c r="B4890" s="1026" t="s">
        <v>10166</v>
      </c>
      <c r="C4890" s="1025" t="s">
        <v>272</v>
      </c>
      <c r="D4890" s="577">
        <f t="shared" si="76"/>
        <v>43.87</v>
      </c>
      <c r="G4890" s="1027">
        <v>43.35</v>
      </c>
      <c r="J4890" s="570" t="s">
        <v>5368</v>
      </c>
      <c r="K4890" s="645">
        <f>IFERROR(VLOOKUP(J4890,REAJUSTE!A:Y,25,FALSE),"")</f>
        <v>1.012</v>
      </c>
    </row>
    <row r="4891" spans="1:11" ht="18" x14ac:dyDescent="0.25">
      <c r="A4891" s="1025">
        <v>4805767</v>
      </c>
      <c r="B4891" s="1026" t="s">
        <v>10167</v>
      </c>
      <c r="C4891" s="1025" t="s">
        <v>272</v>
      </c>
      <c r="D4891" s="577">
        <f t="shared" si="76"/>
        <v>75.59</v>
      </c>
      <c r="G4891" s="1027">
        <v>74.7</v>
      </c>
      <c r="J4891" s="570" t="s">
        <v>5368</v>
      </c>
      <c r="K4891" s="645">
        <f>IFERROR(VLOOKUP(J4891,REAJUSTE!A:Y,25,FALSE),"")</f>
        <v>1.012</v>
      </c>
    </row>
    <row r="4892" spans="1:11" ht="18" x14ac:dyDescent="0.25">
      <c r="A4892" s="1025">
        <v>4805769</v>
      </c>
      <c r="B4892" s="1026" t="s">
        <v>10168</v>
      </c>
      <c r="C4892" s="1025" t="s">
        <v>272</v>
      </c>
      <c r="D4892" s="577">
        <f t="shared" si="76"/>
        <v>89.99</v>
      </c>
      <c r="G4892" s="1027">
        <v>88.93</v>
      </c>
      <c r="J4892" s="570" t="s">
        <v>5368</v>
      </c>
      <c r="K4892" s="645">
        <f>IFERROR(VLOOKUP(J4892,REAJUSTE!A:Y,25,FALSE),"")</f>
        <v>1.012</v>
      </c>
    </row>
    <row r="4893" spans="1:11" ht="18" x14ac:dyDescent="0.25">
      <c r="A4893" s="1025">
        <v>4805770</v>
      </c>
      <c r="B4893" s="1026" t="s">
        <v>10169</v>
      </c>
      <c r="C4893" s="1025" t="s">
        <v>272</v>
      </c>
      <c r="D4893" s="577">
        <f t="shared" si="76"/>
        <v>104.38</v>
      </c>
      <c r="G4893" s="1027">
        <v>103.15</v>
      </c>
      <c r="J4893" s="570" t="s">
        <v>5368</v>
      </c>
      <c r="K4893" s="645">
        <f>IFERROR(VLOOKUP(J4893,REAJUSTE!A:Y,25,FALSE),"")</f>
        <v>1.012</v>
      </c>
    </row>
    <row r="4894" spans="1:11" ht="18" x14ac:dyDescent="0.25">
      <c r="A4894" s="1025">
        <v>4805760</v>
      </c>
      <c r="B4894" s="1026" t="s">
        <v>10170</v>
      </c>
      <c r="C4894" s="1025" t="s">
        <v>272</v>
      </c>
      <c r="D4894" s="577">
        <f t="shared" si="76"/>
        <v>61.19</v>
      </c>
      <c r="G4894" s="1027">
        <v>60.47</v>
      </c>
      <c r="J4894" s="570" t="s">
        <v>5368</v>
      </c>
      <c r="K4894" s="645">
        <f>IFERROR(VLOOKUP(J4894,REAJUSTE!A:Y,25,FALSE),"")</f>
        <v>1.012</v>
      </c>
    </row>
    <row r="4895" spans="1:11" x14ac:dyDescent="0.25">
      <c r="A4895" s="1025">
        <v>4805757</v>
      </c>
      <c r="B4895" s="1026" t="s">
        <v>10171</v>
      </c>
      <c r="C4895" s="1025" t="s">
        <v>272</v>
      </c>
      <c r="D4895" s="577">
        <f t="shared" si="76"/>
        <v>6.77</v>
      </c>
      <c r="G4895" s="1027">
        <v>6.69</v>
      </c>
      <c r="J4895" s="570" t="s">
        <v>5368</v>
      </c>
      <c r="K4895" s="645">
        <f>IFERROR(VLOOKUP(J4895,REAJUSTE!A:Y,25,FALSE),"")</f>
        <v>1.012</v>
      </c>
    </row>
    <row r="4896" spans="1:11" x14ac:dyDescent="0.25">
      <c r="A4896" s="1025">
        <v>4805762</v>
      </c>
      <c r="B4896" s="1026" t="s">
        <v>10172</v>
      </c>
      <c r="C4896" s="1025" t="s">
        <v>272</v>
      </c>
      <c r="D4896" s="577">
        <f t="shared" si="76"/>
        <v>8.33</v>
      </c>
      <c r="G4896" s="1027">
        <v>8.24</v>
      </c>
      <c r="J4896" s="570" t="s">
        <v>5368</v>
      </c>
      <c r="K4896" s="645">
        <f>IFERROR(VLOOKUP(J4896,REAJUSTE!A:Y,25,FALSE),"")</f>
        <v>1.012</v>
      </c>
    </row>
    <row r="4897" spans="1:11" x14ac:dyDescent="0.25">
      <c r="A4897" s="1025">
        <v>4806395</v>
      </c>
      <c r="B4897" s="1026" t="s">
        <v>10173</v>
      </c>
      <c r="C4897" s="1025" t="s">
        <v>5022</v>
      </c>
      <c r="D4897" s="577">
        <f t="shared" si="76"/>
        <v>6.15</v>
      </c>
      <c r="G4897" s="1027">
        <v>6.08</v>
      </c>
      <c r="J4897" s="570" t="s">
        <v>5368</v>
      </c>
      <c r="K4897" s="645">
        <f>IFERROR(VLOOKUP(J4897,REAJUSTE!A:Y,25,FALSE),"")</f>
        <v>1.012</v>
      </c>
    </row>
    <row r="4898" spans="1:11" x14ac:dyDescent="0.25">
      <c r="A4898" s="1025">
        <v>4816003</v>
      </c>
      <c r="B4898" s="1026" t="s">
        <v>10174</v>
      </c>
      <c r="C4898" s="1025" t="s">
        <v>7</v>
      </c>
      <c r="D4898" s="577">
        <f t="shared" si="76"/>
        <v>43.23</v>
      </c>
      <c r="G4898" s="1027">
        <v>42.72</v>
      </c>
      <c r="J4898" s="570" t="s">
        <v>5368</v>
      </c>
      <c r="K4898" s="645">
        <f>IFERROR(VLOOKUP(J4898,REAJUSTE!A:Y,25,FALSE),"")</f>
        <v>1.012</v>
      </c>
    </row>
    <row r="4899" spans="1:11" ht="18" x14ac:dyDescent="0.25">
      <c r="A4899" s="1025">
        <v>4816017</v>
      </c>
      <c r="B4899" s="1026" t="s">
        <v>10175</v>
      </c>
      <c r="C4899" s="1025" t="s">
        <v>272</v>
      </c>
      <c r="D4899" s="577">
        <f t="shared" si="76"/>
        <v>21.63</v>
      </c>
      <c r="G4899" s="1027">
        <v>21.38</v>
      </c>
      <c r="J4899" s="570" t="s">
        <v>5368</v>
      </c>
      <c r="K4899" s="645">
        <f>IFERROR(VLOOKUP(J4899,REAJUSTE!A:Y,25,FALSE),"")</f>
        <v>1.012</v>
      </c>
    </row>
    <row r="4900" spans="1:11" ht="18" x14ac:dyDescent="0.25">
      <c r="A4900" s="1025">
        <v>4816023</v>
      </c>
      <c r="B4900" s="1026" t="s">
        <v>10176</v>
      </c>
      <c r="C4900" s="1025" t="s">
        <v>158</v>
      </c>
      <c r="D4900" s="577">
        <f t="shared" si="76"/>
        <v>244.95</v>
      </c>
      <c r="G4900" s="1027">
        <v>242.05</v>
      </c>
      <c r="J4900" s="570" t="s">
        <v>5368</v>
      </c>
      <c r="K4900" s="645">
        <f>IFERROR(VLOOKUP(J4900,REAJUSTE!A:Y,25,FALSE),"")</f>
        <v>1.012</v>
      </c>
    </row>
    <row r="4901" spans="1:11" ht="18" x14ac:dyDescent="0.25">
      <c r="A4901" s="1025">
        <v>4816025</v>
      </c>
      <c r="B4901" s="1026" t="s">
        <v>10177</v>
      </c>
      <c r="C4901" s="1025" t="s">
        <v>158</v>
      </c>
      <c r="D4901" s="577">
        <f t="shared" si="76"/>
        <v>453.83</v>
      </c>
      <c r="G4901" s="1027">
        <v>448.45</v>
      </c>
      <c r="J4901" s="570" t="s">
        <v>5368</v>
      </c>
      <c r="K4901" s="645">
        <f>IFERROR(VLOOKUP(J4901,REAJUSTE!A:Y,25,FALSE),"")</f>
        <v>1.012</v>
      </c>
    </row>
    <row r="4902" spans="1:11" ht="18" x14ac:dyDescent="0.25">
      <c r="A4902" s="1025">
        <v>4816024</v>
      </c>
      <c r="B4902" s="1026" t="s">
        <v>10178</v>
      </c>
      <c r="C4902" s="1025" t="s">
        <v>158</v>
      </c>
      <c r="D4902" s="577">
        <f t="shared" si="76"/>
        <v>312.24</v>
      </c>
      <c r="G4902" s="1027">
        <v>308.54000000000002</v>
      </c>
      <c r="J4902" s="570" t="s">
        <v>5368</v>
      </c>
      <c r="K4902" s="645">
        <f>IFERROR(VLOOKUP(J4902,REAJUSTE!A:Y,25,FALSE),"")</f>
        <v>1.012</v>
      </c>
    </row>
    <row r="4903" spans="1:11" x14ac:dyDescent="0.25">
      <c r="A4903" s="1025">
        <v>4816005</v>
      </c>
      <c r="B4903" s="1026" t="s">
        <v>10179</v>
      </c>
      <c r="C4903" s="1025" t="s">
        <v>272</v>
      </c>
      <c r="D4903" s="577">
        <f t="shared" si="76"/>
        <v>85.46</v>
      </c>
      <c r="G4903" s="1027">
        <v>84.45</v>
      </c>
      <c r="J4903" s="570" t="s">
        <v>5368</v>
      </c>
      <c r="K4903" s="645">
        <f>IFERROR(VLOOKUP(J4903,REAJUSTE!A:Y,25,FALSE),"")</f>
        <v>1.012</v>
      </c>
    </row>
    <row r="4904" spans="1:11" x14ac:dyDescent="0.25">
      <c r="A4904" s="1025">
        <v>4800400</v>
      </c>
      <c r="B4904" s="1026" t="s">
        <v>10180</v>
      </c>
      <c r="C4904" s="1025" t="s">
        <v>273</v>
      </c>
      <c r="D4904" s="577">
        <f t="shared" si="76"/>
        <v>5.0999999999999996</v>
      </c>
      <c r="G4904" s="1027">
        <v>5.04</v>
      </c>
      <c r="J4904" s="570" t="s">
        <v>5368</v>
      </c>
      <c r="K4904" s="645">
        <f>IFERROR(VLOOKUP(J4904,REAJUSTE!A:Y,25,FALSE),"")</f>
        <v>1.012</v>
      </c>
    </row>
    <row r="4905" spans="1:11" x14ac:dyDescent="0.25">
      <c r="A4905" s="1025">
        <v>4816016</v>
      </c>
      <c r="B4905" s="1026" t="s">
        <v>10181</v>
      </c>
      <c r="C4905" s="1025" t="s">
        <v>272</v>
      </c>
      <c r="D4905" s="577">
        <f t="shared" si="76"/>
        <v>41.49</v>
      </c>
      <c r="G4905" s="1027">
        <v>41</v>
      </c>
      <c r="J4905" s="570" t="s">
        <v>5368</v>
      </c>
      <c r="K4905" s="645">
        <f>IFERROR(VLOOKUP(J4905,REAJUSTE!A:Y,25,FALSE),"")</f>
        <v>1.012</v>
      </c>
    </row>
    <row r="4906" spans="1:11" x14ac:dyDescent="0.25">
      <c r="A4906" s="1025">
        <v>4800412</v>
      </c>
      <c r="B4906" s="1026" t="s">
        <v>10182</v>
      </c>
      <c r="C4906" s="1025" t="s">
        <v>273</v>
      </c>
      <c r="D4906" s="577">
        <f t="shared" si="76"/>
        <v>4.3899999999999997</v>
      </c>
      <c r="G4906" s="1027">
        <v>4.34</v>
      </c>
      <c r="J4906" s="570" t="s">
        <v>5368</v>
      </c>
      <c r="K4906" s="645">
        <f>IFERROR(VLOOKUP(J4906,REAJUSTE!A:Y,25,FALSE),"")</f>
        <v>1.012</v>
      </c>
    </row>
    <row r="4907" spans="1:11" x14ac:dyDescent="0.25">
      <c r="A4907" s="1025">
        <v>4815671</v>
      </c>
      <c r="B4907" s="1026" t="s">
        <v>10183</v>
      </c>
      <c r="C4907" s="1025" t="s">
        <v>272</v>
      </c>
      <c r="D4907" s="577">
        <f t="shared" si="76"/>
        <v>16.8</v>
      </c>
      <c r="G4907" s="1027">
        <v>16.61</v>
      </c>
      <c r="J4907" s="570" t="s">
        <v>5368</v>
      </c>
      <c r="K4907" s="645">
        <f>IFERROR(VLOOKUP(J4907,REAJUSTE!A:Y,25,FALSE),"")</f>
        <v>1.012</v>
      </c>
    </row>
    <row r="4908" spans="1:11" ht="18" x14ac:dyDescent="0.25">
      <c r="A4908" s="1025">
        <v>4815803</v>
      </c>
      <c r="B4908" s="1026" t="s">
        <v>10184</v>
      </c>
      <c r="C4908" s="1025" t="s">
        <v>7</v>
      </c>
      <c r="D4908" s="577">
        <f t="shared" si="76"/>
        <v>8.07</v>
      </c>
      <c r="G4908" s="1027">
        <v>7.98</v>
      </c>
      <c r="J4908" s="570" t="s">
        <v>5368</v>
      </c>
      <c r="K4908" s="645">
        <f>IFERROR(VLOOKUP(J4908,REAJUSTE!A:Y,25,FALSE),"")</f>
        <v>1.012</v>
      </c>
    </row>
    <row r="4909" spans="1:11" ht="18" x14ac:dyDescent="0.25">
      <c r="A4909" s="1025">
        <v>4816011</v>
      </c>
      <c r="B4909" s="1026" t="s">
        <v>10185</v>
      </c>
      <c r="C4909" s="1025" t="s">
        <v>272</v>
      </c>
      <c r="D4909" s="577">
        <f t="shared" si="76"/>
        <v>1609.12</v>
      </c>
      <c r="G4909" s="1027">
        <v>1590.04</v>
      </c>
      <c r="J4909" s="570" t="s">
        <v>5368</v>
      </c>
      <c r="K4909" s="645">
        <f>IFERROR(VLOOKUP(J4909,REAJUSTE!A:Y,25,FALSE),"")</f>
        <v>1.012</v>
      </c>
    </row>
    <row r="4910" spans="1:11" x14ac:dyDescent="0.25">
      <c r="A4910" s="1025">
        <v>4816014</v>
      </c>
      <c r="B4910" s="1026" t="s">
        <v>10186</v>
      </c>
      <c r="C4910" s="1025" t="s">
        <v>272</v>
      </c>
      <c r="D4910" s="577">
        <f t="shared" si="76"/>
        <v>49.6</v>
      </c>
      <c r="G4910" s="1027">
        <v>49.02</v>
      </c>
      <c r="J4910" s="570" t="s">
        <v>5368</v>
      </c>
      <c r="K4910" s="645">
        <f>IFERROR(VLOOKUP(J4910,REAJUSTE!A:Y,25,FALSE),"")</f>
        <v>1.012</v>
      </c>
    </row>
    <row r="4911" spans="1:11" x14ac:dyDescent="0.25">
      <c r="A4911" s="1025">
        <v>4816010</v>
      </c>
      <c r="B4911" s="1026" t="s">
        <v>10187</v>
      </c>
      <c r="C4911" s="1025" t="s">
        <v>272</v>
      </c>
      <c r="D4911" s="577">
        <f t="shared" si="76"/>
        <v>36.700000000000003</v>
      </c>
      <c r="G4911" s="1027">
        <v>36.270000000000003</v>
      </c>
      <c r="J4911" s="570" t="s">
        <v>5368</v>
      </c>
      <c r="K4911" s="645">
        <f>IFERROR(VLOOKUP(J4911,REAJUSTE!A:Y,25,FALSE),"")</f>
        <v>1.012</v>
      </c>
    </row>
    <row r="4912" spans="1:11" ht="18" x14ac:dyDescent="0.25">
      <c r="A4912" s="1025">
        <v>4816015</v>
      </c>
      <c r="B4912" s="1026" t="s">
        <v>10188</v>
      </c>
      <c r="C4912" s="1025" t="s">
        <v>272</v>
      </c>
      <c r="D4912" s="577">
        <f t="shared" si="76"/>
        <v>21.16</v>
      </c>
      <c r="G4912" s="1027">
        <v>20.91</v>
      </c>
      <c r="J4912" s="570" t="s">
        <v>5368</v>
      </c>
      <c r="K4912" s="645">
        <f>IFERROR(VLOOKUP(J4912,REAJUSTE!A:Y,25,FALSE),"")</f>
        <v>1.012</v>
      </c>
    </row>
    <row r="4913" spans="1:11" x14ac:dyDescent="0.25">
      <c r="A4913" s="1025">
        <v>4816119</v>
      </c>
      <c r="B4913" s="1026" t="s">
        <v>10189</v>
      </c>
      <c r="C4913" s="1025" t="s">
        <v>272</v>
      </c>
      <c r="D4913" s="577">
        <f t="shared" si="76"/>
        <v>36.43</v>
      </c>
      <c r="G4913" s="1027">
        <v>36</v>
      </c>
      <c r="J4913" s="570" t="s">
        <v>5368</v>
      </c>
      <c r="K4913" s="645">
        <f>IFERROR(VLOOKUP(J4913,REAJUSTE!A:Y,25,FALSE),"")</f>
        <v>1.012</v>
      </c>
    </row>
    <row r="4914" spans="1:11" x14ac:dyDescent="0.25">
      <c r="A4914" s="1025">
        <v>4816004</v>
      </c>
      <c r="B4914" s="1026" t="s">
        <v>10190</v>
      </c>
      <c r="C4914" s="1025" t="s">
        <v>7</v>
      </c>
      <c r="D4914" s="577">
        <f t="shared" si="76"/>
        <v>54.48</v>
      </c>
      <c r="G4914" s="1027">
        <v>53.84</v>
      </c>
      <c r="J4914" s="570" t="s">
        <v>5368</v>
      </c>
      <c r="K4914" s="645">
        <f>IFERROR(VLOOKUP(J4914,REAJUSTE!A:Y,25,FALSE),"")</f>
        <v>1.012</v>
      </c>
    </row>
    <row r="4915" spans="1:11" ht="18" x14ac:dyDescent="0.25">
      <c r="A4915" s="1025">
        <v>4915652</v>
      </c>
      <c r="B4915" s="1026" t="s">
        <v>10191</v>
      </c>
      <c r="C4915" s="1025" t="s">
        <v>5022</v>
      </c>
      <c r="D4915" s="577">
        <f t="shared" si="76"/>
        <v>8.08</v>
      </c>
      <c r="G4915" s="1027">
        <v>7.99</v>
      </c>
      <c r="J4915" s="570" t="s">
        <v>5368</v>
      </c>
      <c r="K4915" s="645">
        <f>IFERROR(VLOOKUP(J4915,REAJUSTE!A:Y,25,FALSE),"")</f>
        <v>1.012</v>
      </c>
    </row>
    <row r="4916" spans="1:11" ht="18" x14ac:dyDescent="0.25">
      <c r="A4916" s="1025">
        <v>4915651</v>
      </c>
      <c r="B4916" s="1026" t="s">
        <v>10192</v>
      </c>
      <c r="C4916" s="1025" t="s">
        <v>5022</v>
      </c>
      <c r="D4916" s="577">
        <f t="shared" si="76"/>
        <v>9.41</v>
      </c>
      <c r="G4916" s="1027">
        <v>9.3000000000000007</v>
      </c>
      <c r="J4916" s="570" t="s">
        <v>5368</v>
      </c>
      <c r="K4916" s="645">
        <f>IFERROR(VLOOKUP(J4916,REAJUSTE!A:Y,25,FALSE),"")</f>
        <v>1.012</v>
      </c>
    </row>
    <row r="4917" spans="1:11" x14ac:dyDescent="0.25">
      <c r="A4917" s="1025">
        <v>4915723</v>
      </c>
      <c r="B4917" s="1026" t="s">
        <v>10193</v>
      </c>
      <c r="C4917" s="1025" t="s">
        <v>273</v>
      </c>
      <c r="D4917" s="577">
        <f t="shared" si="76"/>
        <v>3.12</v>
      </c>
      <c r="G4917" s="1027">
        <v>3.09</v>
      </c>
      <c r="J4917" s="570" t="s">
        <v>5368</v>
      </c>
      <c r="K4917" s="645">
        <f>IFERROR(VLOOKUP(J4917,REAJUSTE!A:Y,25,FALSE),"")</f>
        <v>1.012</v>
      </c>
    </row>
    <row r="4918" spans="1:11" x14ac:dyDescent="0.25">
      <c r="A4918" s="1025">
        <v>4915724</v>
      </c>
      <c r="B4918" s="1026" t="s">
        <v>10194</v>
      </c>
      <c r="C4918" s="1025" t="s">
        <v>273</v>
      </c>
      <c r="D4918" s="577">
        <f t="shared" si="76"/>
        <v>1.91</v>
      </c>
      <c r="G4918" s="1027">
        <v>1.89</v>
      </c>
      <c r="J4918" s="570" t="s">
        <v>5368</v>
      </c>
      <c r="K4918" s="645">
        <f>IFERROR(VLOOKUP(J4918,REAJUSTE!A:Y,25,FALSE),"")</f>
        <v>1.012</v>
      </c>
    </row>
    <row r="4919" spans="1:11" x14ac:dyDescent="0.25">
      <c r="A4919" s="1025">
        <v>4915637</v>
      </c>
      <c r="B4919" s="1026" t="s">
        <v>10195</v>
      </c>
      <c r="C4919" s="1025" t="s">
        <v>273</v>
      </c>
      <c r="D4919" s="577">
        <f t="shared" si="76"/>
        <v>0.98</v>
      </c>
      <c r="G4919" s="1027">
        <v>0.97</v>
      </c>
      <c r="J4919" s="570" t="s">
        <v>5368</v>
      </c>
      <c r="K4919" s="645">
        <f>IFERROR(VLOOKUP(J4919,REAJUSTE!A:Y,25,FALSE),"")</f>
        <v>1.012</v>
      </c>
    </row>
    <row r="4920" spans="1:11" x14ac:dyDescent="0.25">
      <c r="A4920" s="1025">
        <v>4915779</v>
      </c>
      <c r="B4920" s="1026" t="s">
        <v>10196</v>
      </c>
      <c r="C4920" s="1025" t="s">
        <v>273</v>
      </c>
      <c r="D4920" s="577">
        <f t="shared" si="76"/>
        <v>0.64</v>
      </c>
      <c r="G4920" s="1027">
        <v>0.64</v>
      </c>
      <c r="J4920" s="570" t="s">
        <v>5368</v>
      </c>
      <c r="K4920" s="645">
        <f>IFERROR(VLOOKUP(J4920,REAJUSTE!A:Y,25,FALSE),"")</f>
        <v>1.012</v>
      </c>
    </row>
    <row r="4921" spans="1:11" x14ac:dyDescent="0.25">
      <c r="A4921" s="1025">
        <v>4915638</v>
      </c>
      <c r="B4921" s="1026" t="s">
        <v>10197</v>
      </c>
      <c r="C4921" s="1025" t="s">
        <v>273</v>
      </c>
      <c r="D4921" s="577">
        <f t="shared" si="76"/>
        <v>0.77</v>
      </c>
      <c r="G4921" s="1027">
        <v>0.77</v>
      </c>
      <c r="J4921" s="570" t="s">
        <v>5368</v>
      </c>
      <c r="K4921" s="645">
        <f>IFERROR(VLOOKUP(J4921,REAJUSTE!A:Y,25,FALSE),"")</f>
        <v>1.012</v>
      </c>
    </row>
    <row r="4922" spans="1:11" x14ac:dyDescent="0.25">
      <c r="A4922" s="1025">
        <v>4915636</v>
      </c>
      <c r="B4922" s="1026" t="s">
        <v>10198</v>
      </c>
      <c r="C4922" s="1025" t="s">
        <v>273</v>
      </c>
      <c r="D4922" s="577">
        <f t="shared" si="76"/>
        <v>1.0900000000000001</v>
      </c>
      <c r="G4922" s="1027">
        <v>1.08</v>
      </c>
      <c r="J4922" s="570" t="s">
        <v>5368</v>
      </c>
      <c r="K4922" s="645">
        <f>IFERROR(VLOOKUP(J4922,REAJUSTE!A:Y,25,FALSE),"")</f>
        <v>1.012</v>
      </c>
    </row>
    <row r="4923" spans="1:11" x14ac:dyDescent="0.25">
      <c r="A4923" s="1025">
        <v>4915744</v>
      </c>
      <c r="B4923" s="1026" t="s">
        <v>10199</v>
      </c>
      <c r="C4923" s="1025" t="s">
        <v>273</v>
      </c>
      <c r="D4923" s="577">
        <f t="shared" si="76"/>
        <v>0.72</v>
      </c>
      <c r="G4923" s="1027">
        <v>0.72</v>
      </c>
      <c r="J4923" s="570" t="s">
        <v>5368</v>
      </c>
      <c r="K4923" s="645">
        <f>IFERROR(VLOOKUP(J4923,REAJUSTE!A:Y,25,FALSE),"")</f>
        <v>1.012</v>
      </c>
    </row>
    <row r="4924" spans="1:11" x14ac:dyDescent="0.25">
      <c r="A4924" s="1025">
        <v>4915700</v>
      </c>
      <c r="B4924" s="1026" t="s">
        <v>10200</v>
      </c>
      <c r="C4924" s="1025" t="s">
        <v>273</v>
      </c>
      <c r="D4924" s="577">
        <f t="shared" si="76"/>
        <v>1.1599999999999999</v>
      </c>
      <c r="G4924" s="1027">
        <v>1.1499999999999999</v>
      </c>
      <c r="J4924" s="570" t="s">
        <v>5368</v>
      </c>
      <c r="K4924" s="645">
        <f>IFERROR(VLOOKUP(J4924,REAJUSTE!A:Y,25,FALSE),"")</f>
        <v>1.012</v>
      </c>
    </row>
    <row r="4925" spans="1:11" x14ac:dyDescent="0.25">
      <c r="A4925" s="1025">
        <v>4915590</v>
      </c>
      <c r="B4925" s="1026" t="s">
        <v>10201</v>
      </c>
      <c r="C4925" s="1025" t="s">
        <v>273</v>
      </c>
      <c r="D4925" s="577">
        <f t="shared" si="76"/>
        <v>0.78</v>
      </c>
      <c r="G4925" s="1027">
        <v>0.78</v>
      </c>
      <c r="J4925" s="570" t="s">
        <v>5368</v>
      </c>
      <c r="K4925" s="645">
        <f>IFERROR(VLOOKUP(J4925,REAJUSTE!A:Y,25,FALSE),"")</f>
        <v>1.012</v>
      </c>
    </row>
    <row r="4926" spans="1:11" x14ac:dyDescent="0.25">
      <c r="A4926" s="1025">
        <v>4915591</v>
      </c>
      <c r="B4926" s="1026" t="s">
        <v>10202</v>
      </c>
      <c r="C4926" s="1025" t="s">
        <v>273</v>
      </c>
      <c r="D4926" s="577">
        <f t="shared" si="76"/>
        <v>0.93</v>
      </c>
      <c r="G4926" s="1027">
        <v>0.92</v>
      </c>
      <c r="J4926" s="570" t="s">
        <v>5368</v>
      </c>
      <c r="K4926" s="645">
        <f>IFERROR(VLOOKUP(J4926,REAJUSTE!A:Y,25,FALSE),"")</f>
        <v>1.012</v>
      </c>
    </row>
    <row r="4927" spans="1:11" x14ac:dyDescent="0.25">
      <c r="A4927" s="1025">
        <v>4915701</v>
      </c>
      <c r="B4927" s="1026" t="s">
        <v>10203</v>
      </c>
      <c r="C4927" s="1025" t="s">
        <v>273</v>
      </c>
      <c r="D4927" s="577">
        <f t="shared" si="76"/>
        <v>1.25</v>
      </c>
      <c r="G4927" s="1027">
        <v>1.24</v>
      </c>
      <c r="J4927" s="570" t="s">
        <v>5368</v>
      </c>
      <c r="K4927" s="645">
        <f>IFERROR(VLOOKUP(J4927,REAJUSTE!A:Y,25,FALSE),"")</f>
        <v>1.012</v>
      </c>
    </row>
    <row r="4928" spans="1:11" x14ac:dyDescent="0.25">
      <c r="A4928" s="1025">
        <v>4915703</v>
      </c>
      <c r="B4928" s="1026" t="s">
        <v>10204</v>
      </c>
      <c r="C4928" s="1025" t="s">
        <v>272</v>
      </c>
      <c r="D4928" s="577">
        <f t="shared" si="76"/>
        <v>104.83</v>
      </c>
      <c r="G4928" s="1027">
        <v>103.59</v>
      </c>
      <c r="J4928" s="570" t="s">
        <v>5368</v>
      </c>
      <c r="K4928" s="645">
        <f>IFERROR(VLOOKUP(J4928,REAJUSTE!A:Y,25,FALSE),"")</f>
        <v>1.012</v>
      </c>
    </row>
    <row r="4929" spans="1:11" ht="18" x14ac:dyDescent="0.25">
      <c r="A4929" s="1025">
        <v>4915705</v>
      </c>
      <c r="B4929" s="1026" t="s">
        <v>10205</v>
      </c>
      <c r="C4929" s="1025" t="s">
        <v>272</v>
      </c>
      <c r="D4929" s="577">
        <f t="shared" si="76"/>
        <v>123.04</v>
      </c>
      <c r="G4929" s="1027">
        <v>121.59</v>
      </c>
      <c r="J4929" s="570" t="s">
        <v>5368</v>
      </c>
      <c r="K4929" s="645">
        <f>IFERROR(VLOOKUP(J4929,REAJUSTE!A:Y,25,FALSE),"")</f>
        <v>1.012</v>
      </c>
    </row>
    <row r="4930" spans="1:11" x14ac:dyDescent="0.25">
      <c r="A4930" s="1025">
        <v>4915743</v>
      </c>
      <c r="B4930" s="1026" t="s">
        <v>10206</v>
      </c>
      <c r="C4930" s="1025" t="s">
        <v>273</v>
      </c>
      <c r="D4930" s="577">
        <f t="shared" si="76"/>
        <v>0.08</v>
      </c>
      <c r="G4930" s="1027">
        <v>0.08</v>
      </c>
      <c r="J4930" s="570" t="s">
        <v>5368</v>
      </c>
      <c r="K4930" s="645">
        <f>IFERROR(VLOOKUP(J4930,REAJUSTE!A:Y,25,FALSE),"")</f>
        <v>1.012</v>
      </c>
    </row>
    <row r="4931" spans="1:11" x14ac:dyDescent="0.25">
      <c r="A4931" s="1025">
        <v>4915768</v>
      </c>
      <c r="B4931" s="1026" t="s">
        <v>10207</v>
      </c>
      <c r="C4931" s="1025" t="s">
        <v>272</v>
      </c>
      <c r="D4931" s="577">
        <f t="shared" si="76"/>
        <v>14.95</v>
      </c>
      <c r="G4931" s="1027">
        <v>14.78</v>
      </c>
      <c r="J4931" s="570" t="s">
        <v>5368</v>
      </c>
      <c r="K4931" s="645">
        <f>IFERROR(VLOOKUP(J4931,REAJUSTE!A:Y,25,FALSE),"")</f>
        <v>1.012</v>
      </c>
    </row>
    <row r="4932" spans="1:11" x14ac:dyDescent="0.25">
      <c r="A4932" s="1025">
        <v>4915713</v>
      </c>
      <c r="B4932" s="1026" t="s">
        <v>10208</v>
      </c>
      <c r="C4932" s="1025" t="s">
        <v>272</v>
      </c>
      <c r="D4932" s="577">
        <f t="shared" si="76"/>
        <v>64.290000000000006</v>
      </c>
      <c r="G4932" s="1027">
        <v>63.53</v>
      </c>
      <c r="J4932" s="570" t="s">
        <v>5368</v>
      </c>
      <c r="K4932" s="645">
        <f>IFERROR(VLOOKUP(J4932,REAJUSTE!A:Y,25,FALSE),"")</f>
        <v>1.012</v>
      </c>
    </row>
    <row r="4933" spans="1:11" ht="18" x14ac:dyDescent="0.25">
      <c r="A4933" s="1025">
        <v>4915655</v>
      </c>
      <c r="B4933" s="1026" t="s">
        <v>10209</v>
      </c>
      <c r="C4933" s="1025" t="s">
        <v>272</v>
      </c>
      <c r="D4933" s="577">
        <f t="shared" si="76"/>
        <v>87.5</v>
      </c>
      <c r="G4933" s="1027">
        <v>86.47</v>
      </c>
      <c r="J4933" s="570" t="s">
        <v>5368</v>
      </c>
      <c r="K4933" s="645">
        <f>IFERROR(VLOOKUP(J4933,REAJUSTE!A:Y,25,FALSE),"")</f>
        <v>1.012</v>
      </c>
    </row>
    <row r="4934" spans="1:11" ht="18" x14ac:dyDescent="0.25">
      <c r="A4934" s="1025">
        <v>4915656</v>
      </c>
      <c r="B4934" s="1026" t="s">
        <v>10210</v>
      </c>
      <c r="C4934" s="1025" t="s">
        <v>272</v>
      </c>
      <c r="D4934" s="577">
        <f t="shared" si="76"/>
        <v>68.78</v>
      </c>
      <c r="G4934" s="1027">
        <v>67.97</v>
      </c>
      <c r="J4934" s="570" t="s">
        <v>5368</v>
      </c>
      <c r="K4934" s="645">
        <f>IFERROR(VLOOKUP(J4934,REAJUSTE!A:Y,25,FALSE),"")</f>
        <v>1.012</v>
      </c>
    </row>
    <row r="4935" spans="1:11" ht="18" x14ac:dyDescent="0.25">
      <c r="A4935" s="1025">
        <v>4915657</v>
      </c>
      <c r="B4935" s="1026" t="s">
        <v>10211</v>
      </c>
      <c r="C4935" s="1025" t="s">
        <v>272</v>
      </c>
      <c r="D4935" s="577">
        <f t="shared" si="76"/>
        <v>57.58</v>
      </c>
      <c r="G4935" s="1027">
        <v>56.9</v>
      </c>
      <c r="J4935" s="570" t="s">
        <v>5368</v>
      </c>
      <c r="K4935" s="645">
        <f>IFERROR(VLOOKUP(J4935,REAJUSTE!A:Y,25,FALSE),"")</f>
        <v>1.012</v>
      </c>
    </row>
    <row r="4936" spans="1:11" ht="18" x14ac:dyDescent="0.25">
      <c r="A4936" s="1025">
        <v>4915658</v>
      </c>
      <c r="B4936" s="1026" t="s">
        <v>10212</v>
      </c>
      <c r="C4936" s="1025" t="s">
        <v>272</v>
      </c>
      <c r="D4936" s="577">
        <f t="shared" si="76"/>
        <v>50.27</v>
      </c>
      <c r="G4936" s="1027">
        <v>49.68</v>
      </c>
      <c r="J4936" s="570" t="s">
        <v>5368</v>
      </c>
      <c r="K4936" s="645">
        <f>IFERROR(VLOOKUP(J4936,REAJUSTE!A:Y,25,FALSE),"")</f>
        <v>1.012</v>
      </c>
    </row>
    <row r="4937" spans="1:11" ht="18" x14ac:dyDescent="0.25">
      <c r="A4937" s="1025">
        <v>4915659</v>
      </c>
      <c r="B4937" s="1026" t="s">
        <v>10213</v>
      </c>
      <c r="C4937" s="1025" t="s">
        <v>272</v>
      </c>
      <c r="D4937" s="577">
        <f t="shared" si="76"/>
        <v>45.17</v>
      </c>
      <c r="G4937" s="1027">
        <v>44.64</v>
      </c>
      <c r="J4937" s="570" t="s">
        <v>5368</v>
      </c>
      <c r="K4937" s="645">
        <f>IFERROR(VLOOKUP(J4937,REAJUSTE!A:Y,25,FALSE),"")</f>
        <v>1.012</v>
      </c>
    </row>
    <row r="4938" spans="1:11" ht="18" x14ac:dyDescent="0.25">
      <c r="A4938" s="1025">
        <v>4915660</v>
      </c>
      <c r="B4938" s="1026" t="s">
        <v>10214</v>
      </c>
      <c r="C4938" s="1025" t="s">
        <v>272</v>
      </c>
      <c r="D4938" s="577">
        <f t="shared" ref="D4938:D5001" si="77">TRUNC(G4938*K4938,2)</f>
        <v>41.55</v>
      </c>
      <c r="G4938" s="1027">
        <v>41.06</v>
      </c>
      <c r="J4938" s="570" t="s">
        <v>5368</v>
      </c>
      <c r="K4938" s="645">
        <f>IFERROR(VLOOKUP(J4938,REAJUSTE!A:Y,25,FALSE),"")</f>
        <v>1.012</v>
      </c>
    </row>
    <row r="4939" spans="1:11" ht="18" x14ac:dyDescent="0.25">
      <c r="A4939" s="1025">
        <v>4915661</v>
      </c>
      <c r="B4939" s="1026" t="s">
        <v>10215</v>
      </c>
      <c r="C4939" s="1025" t="s">
        <v>272</v>
      </c>
      <c r="D4939" s="577">
        <f t="shared" si="77"/>
        <v>114.24</v>
      </c>
      <c r="G4939" s="1027">
        <v>112.89</v>
      </c>
      <c r="J4939" s="570" t="s">
        <v>5368</v>
      </c>
      <c r="K4939" s="645">
        <f>IFERROR(VLOOKUP(J4939,REAJUSTE!A:Y,25,FALSE),"")</f>
        <v>1.012</v>
      </c>
    </row>
    <row r="4940" spans="1:11" ht="18" x14ac:dyDescent="0.25">
      <c r="A4940" s="1025">
        <v>4915662</v>
      </c>
      <c r="B4940" s="1026" t="s">
        <v>10216</v>
      </c>
      <c r="C4940" s="1025" t="s">
        <v>272</v>
      </c>
      <c r="D4940" s="577">
        <f t="shared" si="77"/>
        <v>90.38</v>
      </c>
      <c r="G4940" s="1027">
        <v>89.31</v>
      </c>
      <c r="J4940" s="570" t="s">
        <v>5368</v>
      </c>
      <c r="K4940" s="645">
        <f>IFERROR(VLOOKUP(J4940,REAJUSTE!A:Y,25,FALSE),"")</f>
        <v>1.012</v>
      </c>
    </row>
    <row r="4941" spans="1:11" ht="18" x14ac:dyDescent="0.25">
      <c r="A4941" s="1025">
        <v>4915663</v>
      </c>
      <c r="B4941" s="1026" t="s">
        <v>10217</v>
      </c>
      <c r="C4941" s="1025" t="s">
        <v>272</v>
      </c>
      <c r="D4941" s="577">
        <f t="shared" si="77"/>
        <v>74.900000000000006</v>
      </c>
      <c r="G4941" s="1027">
        <v>74.02</v>
      </c>
      <c r="J4941" s="570" t="s">
        <v>5368</v>
      </c>
      <c r="K4941" s="645">
        <f>IFERROR(VLOOKUP(J4941,REAJUSTE!A:Y,25,FALSE),"")</f>
        <v>1.012</v>
      </c>
    </row>
    <row r="4942" spans="1:11" ht="18" x14ac:dyDescent="0.25">
      <c r="A4942" s="1025">
        <v>4915664</v>
      </c>
      <c r="B4942" s="1026" t="s">
        <v>10218</v>
      </c>
      <c r="C4942" s="1025" t="s">
        <v>272</v>
      </c>
      <c r="D4942" s="577">
        <f t="shared" si="77"/>
        <v>65.930000000000007</v>
      </c>
      <c r="G4942" s="1027">
        <v>65.150000000000006</v>
      </c>
      <c r="J4942" s="570" t="s">
        <v>5368</v>
      </c>
      <c r="K4942" s="645">
        <f>IFERROR(VLOOKUP(J4942,REAJUSTE!A:Y,25,FALSE),"")</f>
        <v>1.012</v>
      </c>
    </row>
    <row r="4943" spans="1:11" ht="18" x14ac:dyDescent="0.25">
      <c r="A4943" s="1025">
        <v>4915665</v>
      </c>
      <c r="B4943" s="1026" t="s">
        <v>10219</v>
      </c>
      <c r="C4943" s="1025" t="s">
        <v>272</v>
      </c>
      <c r="D4943" s="577">
        <f t="shared" si="77"/>
        <v>59.77</v>
      </c>
      <c r="G4943" s="1027">
        <v>59.07</v>
      </c>
      <c r="J4943" s="570" t="s">
        <v>5368</v>
      </c>
      <c r="K4943" s="645">
        <f>IFERROR(VLOOKUP(J4943,REAJUSTE!A:Y,25,FALSE),"")</f>
        <v>1.012</v>
      </c>
    </row>
    <row r="4944" spans="1:11" ht="18" x14ac:dyDescent="0.25">
      <c r="A4944" s="1025">
        <v>4915666</v>
      </c>
      <c r="B4944" s="1026" t="s">
        <v>10220</v>
      </c>
      <c r="C4944" s="1025" t="s">
        <v>272</v>
      </c>
      <c r="D4944" s="577">
        <f t="shared" si="77"/>
        <v>55.35</v>
      </c>
      <c r="G4944" s="1027">
        <v>54.7</v>
      </c>
      <c r="J4944" s="570" t="s">
        <v>5368</v>
      </c>
      <c r="K4944" s="645">
        <f>IFERROR(VLOOKUP(J4944,REAJUSTE!A:Y,25,FALSE),"")</f>
        <v>1.012</v>
      </c>
    </row>
    <row r="4945" spans="1:11" ht="27" x14ac:dyDescent="0.25">
      <c r="A4945" s="1025">
        <v>4915650</v>
      </c>
      <c r="B4945" s="1026" t="s">
        <v>10221</v>
      </c>
      <c r="C4945" s="1025" t="s">
        <v>20</v>
      </c>
      <c r="D4945" s="577">
        <f t="shared" si="77"/>
        <v>282.22000000000003</v>
      </c>
      <c r="G4945" s="1027">
        <v>278.88</v>
      </c>
      <c r="J4945" s="570" t="s">
        <v>5368</v>
      </c>
      <c r="K4945" s="645">
        <f>IFERROR(VLOOKUP(J4945,REAJUSTE!A:Y,25,FALSE),"")</f>
        <v>1.012</v>
      </c>
    </row>
    <row r="4946" spans="1:11" ht="36" x14ac:dyDescent="0.25">
      <c r="A4946" s="1025">
        <v>4915645</v>
      </c>
      <c r="B4946" s="1026" t="s">
        <v>10222</v>
      </c>
      <c r="C4946" s="1025" t="s">
        <v>20</v>
      </c>
      <c r="D4946" s="577">
        <f t="shared" si="77"/>
        <v>206.77</v>
      </c>
      <c r="G4946" s="1027">
        <v>204.32</v>
      </c>
      <c r="J4946" s="570" t="s">
        <v>5368</v>
      </c>
      <c r="K4946" s="645">
        <f>IFERROR(VLOOKUP(J4946,REAJUSTE!A:Y,25,FALSE),"")</f>
        <v>1.012</v>
      </c>
    </row>
    <row r="4947" spans="1:11" x14ac:dyDescent="0.25">
      <c r="A4947" s="1025">
        <v>4915712</v>
      </c>
      <c r="B4947" s="1026" t="s">
        <v>10223</v>
      </c>
      <c r="C4947" s="1025" t="s">
        <v>272</v>
      </c>
      <c r="D4947" s="577">
        <f t="shared" si="77"/>
        <v>21.43</v>
      </c>
      <c r="G4947" s="1027">
        <v>21.18</v>
      </c>
      <c r="J4947" s="570" t="s">
        <v>5368</v>
      </c>
      <c r="K4947" s="645">
        <f>IFERROR(VLOOKUP(J4947,REAJUSTE!A:Y,25,FALSE),"")</f>
        <v>1.012</v>
      </c>
    </row>
    <row r="4948" spans="1:11" x14ac:dyDescent="0.25">
      <c r="A4948" s="1025">
        <v>4915711</v>
      </c>
      <c r="B4948" s="1026" t="s">
        <v>10224</v>
      </c>
      <c r="C4948" s="1025" t="s">
        <v>7</v>
      </c>
      <c r="D4948" s="577">
        <f t="shared" si="77"/>
        <v>1.42</v>
      </c>
      <c r="G4948" s="1027">
        <v>1.41</v>
      </c>
      <c r="J4948" s="570" t="s">
        <v>5368</v>
      </c>
      <c r="K4948" s="645">
        <f>IFERROR(VLOOKUP(J4948,REAJUSTE!A:Y,25,FALSE),"")</f>
        <v>1.012</v>
      </c>
    </row>
    <row r="4949" spans="1:11" ht="27" x14ac:dyDescent="0.25">
      <c r="A4949" s="1025">
        <v>4915790</v>
      </c>
      <c r="B4949" s="1026" t="s">
        <v>10225</v>
      </c>
      <c r="C4949" s="1025" t="s">
        <v>271</v>
      </c>
      <c r="D4949" s="577">
        <f t="shared" si="77"/>
        <v>235.06</v>
      </c>
      <c r="G4949" s="1027">
        <v>232.28</v>
      </c>
      <c r="J4949" s="570" t="s">
        <v>5368</v>
      </c>
      <c r="K4949" s="645">
        <f>IFERROR(VLOOKUP(J4949,REAJUSTE!A:Y,25,FALSE),"")</f>
        <v>1.012</v>
      </c>
    </row>
    <row r="4950" spans="1:11" ht="27" x14ac:dyDescent="0.25">
      <c r="A4950" s="1025">
        <v>4915793</v>
      </c>
      <c r="B4950" s="1026" t="s">
        <v>10226</v>
      </c>
      <c r="C4950" s="1025" t="s">
        <v>271</v>
      </c>
      <c r="D4950" s="577">
        <f t="shared" si="77"/>
        <v>182.93</v>
      </c>
      <c r="G4950" s="1027">
        <v>180.77</v>
      </c>
      <c r="J4950" s="570" t="s">
        <v>5368</v>
      </c>
      <c r="K4950" s="645">
        <f>IFERROR(VLOOKUP(J4950,REAJUSTE!A:Y,25,FALSE),"")</f>
        <v>1.012</v>
      </c>
    </row>
    <row r="4951" spans="1:11" ht="27" x14ac:dyDescent="0.25">
      <c r="A4951" s="1025">
        <v>4915792</v>
      </c>
      <c r="B4951" s="1026" t="s">
        <v>10227</v>
      </c>
      <c r="C4951" s="1025" t="s">
        <v>271</v>
      </c>
      <c r="D4951" s="577">
        <f t="shared" si="77"/>
        <v>76.489999999999995</v>
      </c>
      <c r="G4951" s="1027">
        <v>75.59</v>
      </c>
      <c r="J4951" s="570" t="s">
        <v>5368</v>
      </c>
      <c r="K4951" s="645">
        <f>IFERROR(VLOOKUP(J4951,REAJUSTE!A:Y,25,FALSE),"")</f>
        <v>1.012</v>
      </c>
    </row>
    <row r="4952" spans="1:11" x14ac:dyDescent="0.25">
      <c r="A4952" s="1025">
        <v>4915718</v>
      </c>
      <c r="B4952" s="1026" t="s">
        <v>10228</v>
      </c>
      <c r="C4952" s="1025" t="s">
        <v>273</v>
      </c>
      <c r="D4952" s="577">
        <f t="shared" si="77"/>
        <v>8.9499999999999993</v>
      </c>
      <c r="G4952" s="1027">
        <v>8.85</v>
      </c>
      <c r="J4952" s="570" t="s">
        <v>5368</v>
      </c>
      <c r="K4952" s="645">
        <f>IFERROR(VLOOKUP(J4952,REAJUSTE!A:Y,25,FALSE),"")</f>
        <v>1.012</v>
      </c>
    </row>
    <row r="4953" spans="1:11" x14ac:dyDescent="0.25">
      <c r="A4953" s="1025">
        <v>4915672</v>
      </c>
      <c r="B4953" s="1026" t="s">
        <v>10229</v>
      </c>
      <c r="C4953" s="1025" t="s">
        <v>7</v>
      </c>
      <c r="D4953" s="577">
        <f t="shared" si="77"/>
        <v>4.29</v>
      </c>
      <c r="G4953" s="1027">
        <v>4.24</v>
      </c>
      <c r="J4953" s="570" t="s">
        <v>5368</v>
      </c>
      <c r="K4953" s="645">
        <f>IFERROR(VLOOKUP(J4953,REAJUSTE!A:Y,25,FALSE),"")</f>
        <v>1.012</v>
      </c>
    </row>
    <row r="4954" spans="1:11" x14ac:dyDescent="0.25">
      <c r="A4954" s="1025">
        <v>4915708</v>
      </c>
      <c r="B4954" s="1026" t="s">
        <v>1254</v>
      </c>
      <c r="C4954" s="1025" t="s">
        <v>7</v>
      </c>
      <c r="D4954" s="577">
        <f t="shared" si="77"/>
        <v>0.71</v>
      </c>
      <c r="G4954" s="1027">
        <v>0.71</v>
      </c>
      <c r="J4954" s="570" t="s">
        <v>5368</v>
      </c>
      <c r="K4954" s="645">
        <f>IFERROR(VLOOKUP(J4954,REAJUSTE!A:Y,25,FALSE),"")</f>
        <v>1.012</v>
      </c>
    </row>
    <row r="4955" spans="1:11" x14ac:dyDescent="0.25">
      <c r="A4955" s="1025">
        <v>4915710</v>
      </c>
      <c r="B4955" s="1026" t="s">
        <v>10230</v>
      </c>
      <c r="C4955" s="1025" t="s">
        <v>7</v>
      </c>
      <c r="D4955" s="577">
        <f t="shared" si="77"/>
        <v>4.29</v>
      </c>
      <c r="G4955" s="1027">
        <v>4.24</v>
      </c>
      <c r="J4955" s="570" t="s">
        <v>5368</v>
      </c>
      <c r="K4955" s="645">
        <f>IFERROR(VLOOKUP(J4955,REAJUSTE!A:Y,25,FALSE),"")</f>
        <v>1.012</v>
      </c>
    </row>
    <row r="4956" spans="1:11" x14ac:dyDescent="0.25">
      <c r="A4956" s="1025">
        <v>4915709</v>
      </c>
      <c r="B4956" s="1026" t="s">
        <v>10231</v>
      </c>
      <c r="C4956" s="1025" t="s">
        <v>7</v>
      </c>
      <c r="D4956" s="577">
        <f t="shared" si="77"/>
        <v>1.07</v>
      </c>
      <c r="G4956" s="1027">
        <v>1.06</v>
      </c>
      <c r="J4956" s="570" t="s">
        <v>5368</v>
      </c>
      <c r="K4956" s="645">
        <f>IFERROR(VLOOKUP(J4956,REAJUSTE!A:Y,25,FALSE),"")</f>
        <v>1.012</v>
      </c>
    </row>
    <row r="4957" spans="1:11" ht="18" x14ac:dyDescent="0.25">
      <c r="A4957" s="1025">
        <v>4915686</v>
      </c>
      <c r="B4957" s="1026" t="s">
        <v>10232</v>
      </c>
      <c r="C4957" s="1025" t="s">
        <v>5022</v>
      </c>
      <c r="D4957" s="577">
        <f t="shared" si="77"/>
        <v>4.29</v>
      </c>
      <c r="G4957" s="1027">
        <v>4.24</v>
      </c>
      <c r="J4957" s="570" t="s">
        <v>5368</v>
      </c>
      <c r="K4957" s="645">
        <f>IFERROR(VLOOKUP(J4957,REAJUSTE!A:Y,25,FALSE),"")</f>
        <v>1.012</v>
      </c>
    </row>
    <row r="4958" spans="1:11" x14ac:dyDescent="0.25">
      <c r="A4958" s="1025">
        <v>4915687</v>
      </c>
      <c r="B4958" s="1026" t="s">
        <v>10233</v>
      </c>
      <c r="C4958" s="1025" t="s">
        <v>5022</v>
      </c>
      <c r="D4958" s="577">
        <f t="shared" si="77"/>
        <v>2.68</v>
      </c>
      <c r="G4958" s="1027">
        <v>2.65</v>
      </c>
      <c r="J4958" s="570" t="s">
        <v>5368</v>
      </c>
      <c r="K4958" s="645">
        <f>IFERROR(VLOOKUP(J4958,REAJUSTE!A:Y,25,FALSE),"")</f>
        <v>1.012</v>
      </c>
    </row>
    <row r="4959" spans="1:11" ht="18" x14ac:dyDescent="0.25">
      <c r="A4959" s="1025">
        <v>4915634</v>
      </c>
      <c r="B4959" s="1026" t="s">
        <v>10234</v>
      </c>
      <c r="C4959" s="1025" t="s">
        <v>7</v>
      </c>
      <c r="D4959" s="577">
        <f t="shared" si="77"/>
        <v>62.17</v>
      </c>
      <c r="G4959" s="1027">
        <v>61.44</v>
      </c>
      <c r="J4959" s="570" t="s">
        <v>5368</v>
      </c>
      <c r="K4959" s="645">
        <f>IFERROR(VLOOKUP(J4959,REAJUSTE!A:Y,25,FALSE),"")</f>
        <v>1.012</v>
      </c>
    </row>
    <row r="4960" spans="1:11" ht="18" x14ac:dyDescent="0.25">
      <c r="A4960" s="1025">
        <v>4915633</v>
      </c>
      <c r="B4960" s="1026" t="s">
        <v>10235</v>
      </c>
      <c r="C4960" s="1025" t="s">
        <v>7</v>
      </c>
      <c r="D4960" s="577">
        <f t="shared" si="77"/>
        <v>20.51</v>
      </c>
      <c r="G4960" s="1027">
        <v>20.27</v>
      </c>
      <c r="J4960" s="570" t="s">
        <v>5368</v>
      </c>
      <c r="K4960" s="645">
        <f>IFERROR(VLOOKUP(J4960,REAJUSTE!A:Y,25,FALSE),"")</f>
        <v>1.012</v>
      </c>
    </row>
    <row r="4961" spans="1:11" ht="36" x14ac:dyDescent="0.25">
      <c r="A4961" s="1025">
        <v>4915714</v>
      </c>
      <c r="B4961" s="1026" t="s">
        <v>10236</v>
      </c>
      <c r="C4961" s="1025" t="s">
        <v>7</v>
      </c>
      <c r="D4961" s="577">
        <f t="shared" si="77"/>
        <v>2.9</v>
      </c>
      <c r="G4961" s="1027">
        <v>2.87</v>
      </c>
      <c r="J4961" s="570" t="s">
        <v>5368</v>
      </c>
      <c r="K4961" s="645">
        <f>IFERROR(VLOOKUP(J4961,REAJUSTE!A:Y,25,FALSE),"")</f>
        <v>1.012</v>
      </c>
    </row>
    <row r="4962" spans="1:11" ht="18" x14ac:dyDescent="0.25">
      <c r="A4962" s="1025">
        <v>4915759</v>
      </c>
      <c r="B4962" s="1026" t="s">
        <v>10237</v>
      </c>
      <c r="C4962" s="1025" t="s">
        <v>5022</v>
      </c>
      <c r="D4962" s="577">
        <f t="shared" si="77"/>
        <v>7.22</v>
      </c>
      <c r="G4962" s="1027">
        <v>7.14</v>
      </c>
      <c r="J4962" s="570" t="s">
        <v>5368</v>
      </c>
      <c r="K4962" s="645">
        <f>IFERROR(VLOOKUP(J4962,REAJUSTE!A:Y,25,FALSE),"")</f>
        <v>1.012</v>
      </c>
    </row>
    <row r="4963" spans="1:11" ht="18" x14ac:dyDescent="0.25">
      <c r="A4963" s="1025">
        <v>4915758</v>
      </c>
      <c r="B4963" s="1026" t="s">
        <v>10238</v>
      </c>
      <c r="C4963" s="1025" t="s">
        <v>7</v>
      </c>
      <c r="D4963" s="577">
        <f t="shared" si="77"/>
        <v>4.3099999999999996</v>
      </c>
      <c r="G4963" s="1027">
        <v>4.26</v>
      </c>
      <c r="J4963" s="570" t="s">
        <v>5368</v>
      </c>
      <c r="K4963" s="645">
        <f>IFERROR(VLOOKUP(J4963,REAJUSTE!A:Y,25,FALSE),"")</f>
        <v>1.012</v>
      </c>
    </row>
    <row r="4964" spans="1:11" ht="18" x14ac:dyDescent="0.25">
      <c r="A4964" s="1025">
        <v>4915640</v>
      </c>
      <c r="B4964" s="1026" t="s">
        <v>10239</v>
      </c>
      <c r="C4964" s="1025" t="s">
        <v>272</v>
      </c>
      <c r="D4964" s="577">
        <f t="shared" si="77"/>
        <v>21.43</v>
      </c>
      <c r="G4964" s="1027">
        <v>21.18</v>
      </c>
      <c r="J4964" s="570" t="s">
        <v>5368</v>
      </c>
      <c r="K4964" s="645">
        <f>IFERROR(VLOOKUP(J4964,REAJUSTE!A:Y,25,FALSE),"")</f>
        <v>1.012</v>
      </c>
    </row>
    <row r="4965" spans="1:11" x14ac:dyDescent="0.25">
      <c r="A4965" s="1025">
        <v>4915639</v>
      </c>
      <c r="B4965" s="1026" t="s">
        <v>10240</v>
      </c>
      <c r="C4965" s="1025" t="s">
        <v>273</v>
      </c>
      <c r="D4965" s="577">
        <f t="shared" si="77"/>
        <v>4.29</v>
      </c>
      <c r="G4965" s="1027">
        <v>4.24</v>
      </c>
      <c r="J4965" s="570" t="s">
        <v>5368</v>
      </c>
      <c r="K4965" s="645">
        <f>IFERROR(VLOOKUP(J4965,REAJUSTE!A:Y,25,FALSE),"")</f>
        <v>1.012</v>
      </c>
    </row>
    <row r="4966" spans="1:11" ht="27" x14ac:dyDescent="0.25">
      <c r="A4966" s="1025">
        <v>4915695</v>
      </c>
      <c r="B4966" s="1026" t="s">
        <v>10241</v>
      </c>
      <c r="C4966" s="1025" t="s">
        <v>7</v>
      </c>
      <c r="D4966" s="577">
        <f t="shared" si="77"/>
        <v>6.86</v>
      </c>
      <c r="G4966" s="1027">
        <v>6.78</v>
      </c>
      <c r="J4966" s="570" t="s">
        <v>5368</v>
      </c>
      <c r="K4966" s="645">
        <f>IFERROR(VLOOKUP(J4966,REAJUSTE!A:Y,25,FALSE),"")</f>
        <v>1.012</v>
      </c>
    </row>
    <row r="4967" spans="1:11" ht="27" x14ac:dyDescent="0.25">
      <c r="A4967" s="1025">
        <v>4915696</v>
      </c>
      <c r="B4967" s="1026" t="s">
        <v>10242</v>
      </c>
      <c r="C4967" s="1025" t="s">
        <v>7</v>
      </c>
      <c r="D4967" s="577">
        <f t="shared" si="77"/>
        <v>6.86</v>
      </c>
      <c r="G4967" s="1027">
        <v>6.78</v>
      </c>
      <c r="J4967" s="570" t="s">
        <v>5368</v>
      </c>
      <c r="K4967" s="645">
        <f>IFERROR(VLOOKUP(J4967,REAJUSTE!A:Y,25,FALSE),"")</f>
        <v>1.012</v>
      </c>
    </row>
    <row r="4968" spans="1:11" ht="27" x14ac:dyDescent="0.25">
      <c r="A4968" s="1025">
        <v>4915694</v>
      </c>
      <c r="B4968" s="1026" t="s">
        <v>10243</v>
      </c>
      <c r="C4968" s="1025" t="s">
        <v>7</v>
      </c>
      <c r="D4968" s="577">
        <f t="shared" si="77"/>
        <v>29.59</v>
      </c>
      <c r="G4968" s="1027">
        <v>29.24</v>
      </c>
      <c r="J4968" s="570" t="s">
        <v>5368</v>
      </c>
      <c r="K4968" s="645">
        <f>IFERROR(VLOOKUP(J4968,REAJUSTE!A:Y,25,FALSE),"")</f>
        <v>1.012</v>
      </c>
    </row>
    <row r="4969" spans="1:11" x14ac:dyDescent="0.25">
      <c r="A4969" s="1025">
        <v>4915654</v>
      </c>
      <c r="B4969" s="1026" t="s">
        <v>10244</v>
      </c>
      <c r="C4969" s="1025" t="s">
        <v>273</v>
      </c>
      <c r="D4969" s="577">
        <f t="shared" si="77"/>
        <v>11.73</v>
      </c>
      <c r="G4969" s="1027">
        <v>11.6</v>
      </c>
      <c r="J4969" s="570" t="s">
        <v>5368</v>
      </c>
      <c r="K4969" s="645">
        <f>IFERROR(VLOOKUP(J4969,REAJUSTE!A:Y,25,FALSE),"")</f>
        <v>1.012</v>
      </c>
    </row>
    <row r="4970" spans="1:11" x14ac:dyDescent="0.25">
      <c r="A4970" s="1025">
        <v>4900001</v>
      </c>
      <c r="B4970" s="1026" t="s">
        <v>10245</v>
      </c>
      <c r="C4970" s="1025" t="s">
        <v>272</v>
      </c>
      <c r="D4970" s="577">
        <f t="shared" si="77"/>
        <v>0</v>
      </c>
      <c r="G4970" s="1027">
        <v>0</v>
      </c>
      <c r="J4970" s="570" t="s">
        <v>5368</v>
      </c>
      <c r="K4970" s="645">
        <f>IFERROR(VLOOKUP(J4970,REAJUSTE!A:Y,25,FALSE),"")</f>
        <v>1.012</v>
      </c>
    </row>
    <row r="4971" spans="1:11" x14ac:dyDescent="0.25">
      <c r="A4971" s="1025">
        <v>4915801</v>
      </c>
      <c r="B4971" s="1026" t="s">
        <v>10246</v>
      </c>
      <c r="C4971" s="1025" t="s">
        <v>272</v>
      </c>
      <c r="D4971" s="577">
        <f t="shared" si="77"/>
        <v>0</v>
      </c>
      <c r="G4971" s="1027">
        <v>0</v>
      </c>
      <c r="J4971" s="570" t="s">
        <v>5368</v>
      </c>
      <c r="K4971" s="645">
        <f>IFERROR(VLOOKUP(J4971,REAJUSTE!A:Y,25,FALSE),"")</f>
        <v>1.012</v>
      </c>
    </row>
    <row r="4972" spans="1:11" ht="18" x14ac:dyDescent="0.25">
      <c r="A4972" s="1025">
        <v>4916290</v>
      </c>
      <c r="B4972" s="1026" t="s">
        <v>10247</v>
      </c>
      <c r="C4972" s="1025" t="s">
        <v>272</v>
      </c>
      <c r="D4972" s="577">
        <f t="shared" si="77"/>
        <v>365.09</v>
      </c>
      <c r="G4972" s="1027">
        <v>360.77</v>
      </c>
      <c r="J4972" s="570" t="s">
        <v>5368</v>
      </c>
      <c r="K4972" s="645">
        <f>IFERROR(VLOOKUP(J4972,REAJUSTE!A:Y,25,FALSE),"")</f>
        <v>1.012</v>
      </c>
    </row>
    <row r="4973" spans="1:11" x14ac:dyDescent="0.25">
      <c r="A4973" s="1025">
        <v>4915765</v>
      </c>
      <c r="B4973" s="1026" t="s">
        <v>10248</v>
      </c>
      <c r="C4973" s="1025" t="s">
        <v>272</v>
      </c>
      <c r="D4973" s="577">
        <f t="shared" si="77"/>
        <v>207.27</v>
      </c>
      <c r="G4973" s="1027">
        <v>204.82</v>
      </c>
      <c r="J4973" s="570" t="s">
        <v>5368</v>
      </c>
      <c r="K4973" s="645">
        <f>IFERROR(VLOOKUP(J4973,REAJUSTE!A:Y,25,FALSE),"")</f>
        <v>1.012</v>
      </c>
    </row>
    <row r="4974" spans="1:11" x14ac:dyDescent="0.25">
      <c r="A4974" s="1025">
        <v>4915766</v>
      </c>
      <c r="B4974" s="1026" t="s">
        <v>10249</v>
      </c>
      <c r="C4974" s="1025" t="s">
        <v>272</v>
      </c>
      <c r="D4974" s="577">
        <f t="shared" si="77"/>
        <v>121.66</v>
      </c>
      <c r="G4974" s="1027">
        <v>120.22</v>
      </c>
      <c r="J4974" s="570" t="s">
        <v>5368</v>
      </c>
      <c r="K4974" s="645">
        <f>IFERROR(VLOOKUP(J4974,REAJUSTE!A:Y,25,FALSE),"")</f>
        <v>1.012</v>
      </c>
    </row>
    <row r="4975" spans="1:11" x14ac:dyDescent="0.25">
      <c r="A4975" s="1025">
        <v>4915764</v>
      </c>
      <c r="B4975" s="1026" t="s">
        <v>10250</v>
      </c>
      <c r="C4975" s="1025" t="s">
        <v>272</v>
      </c>
      <c r="D4975" s="577">
        <f t="shared" si="77"/>
        <v>373.1</v>
      </c>
      <c r="G4975" s="1027">
        <v>368.68</v>
      </c>
      <c r="J4975" s="570" t="s">
        <v>5368</v>
      </c>
      <c r="K4975" s="645">
        <f>IFERROR(VLOOKUP(J4975,REAJUSTE!A:Y,25,FALSE),"")</f>
        <v>1.012</v>
      </c>
    </row>
    <row r="4976" spans="1:11" x14ac:dyDescent="0.25">
      <c r="A4976" s="1025">
        <v>4915767</v>
      </c>
      <c r="B4976" s="1026" t="s">
        <v>10251</v>
      </c>
      <c r="C4976" s="1025" t="s">
        <v>272</v>
      </c>
      <c r="D4976" s="577">
        <f t="shared" si="77"/>
        <v>79.94</v>
      </c>
      <c r="G4976" s="1027">
        <v>79</v>
      </c>
      <c r="J4976" s="570" t="s">
        <v>5368</v>
      </c>
      <c r="K4976" s="645">
        <f>IFERROR(VLOOKUP(J4976,REAJUSTE!A:Y,25,FALSE),"")</f>
        <v>1.012</v>
      </c>
    </row>
    <row r="4977" spans="1:11" ht="18" x14ac:dyDescent="0.25">
      <c r="A4977" s="1025">
        <v>4915777</v>
      </c>
      <c r="B4977" s="1026" t="s">
        <v>10252</v>
      </c>
      <c r="C4977" s="1025" t="s">
        <v>7</v>
      </c>
      <c r="D4977" s="577">
        <f t="shared" si="77"/>
        <v>14.16</v>
      </c>
      <c r="G4977" s="1027">
        <v>14</v>
      </c>
      <c r="J4977" s="570" t="s">
        <v>5368</v>
      </c>
      <c r="K4977" s="645">
        <f>IFERROR(VLOOKUP(J4977,REAJUSTE!A:Y,25,FALSE),"")</f>
        <v>1.012</v>
      </c>
    </row>
    <row r="4978" spans="1:11" ht="18" x14ac:dyDescent="0.25">
      <c r="A4978" s="1025">
        <v>4915618</v>
      </c>
      <c r="B4978" s="1026" t="s">
        <v>10253</v>
      </c>
      <c r="C4978" s="1025" t="s">
        <v>273</v>
      </c>
      <c r="D4978" s="577">
        <f t="shared" si="77"/>
        <v>3.21</v>
      </c>
      <c r="G4978" s="1027">
        <v>3.18</v>
      </c>
      <c r="J4978" s="570" t="s">
        <v>5368</v>
      </c>
      <c r="K4978" s="645">
        <f>IFERROR(VLOOKUP(J4978,REAJUSTE!A:Y,25,FALSE),"")</f>
        <v>1.012</v>
      </c>
    </row>
    <row r="4979" spans="1:11" ht="18" x14ac:dyDescent="0.25">
      <c r="A4979" s="1025">
        <v>4915774</v>
      </c>
      <c r="B4979" s="1026" t="s">
        <v>10254</v>
      </c>
      <c r="C4979" s="1025" t="s">
        <v>272</v>
      </c>
      <c r="D4979" s="577">
        <f t="shared" si="77"/>
        <v>23.57</v>
      </c>
      <c r="G4979" s="1027">
        <v>23.3</v>
      </c>
      <c r="J4979" s="570" t="s">
        <v>5368</v>
      </c>
      <c r="K4979" s="645">
        <f>IFERROR(VLOOKUP(J4979,REAJUSTE!A:Y,25,FALSE),"")</f>
        <v>1.012</v>
      </c>
    </row>
    <row r="4980" spans="1:11" x14ac:dyDescent="0.25">
      <c r="A4980" s="1025">
        <v>4915719</v>
      </c>
      <c r="B4980" s="1026" t="s">
        <v>10255</v>
      </c>
      <c r="C4980" s="1025" t="s">
        <v>273</v>
      </c>
      <c r="D4980" s="577">
        <f t="shared" si="77"/>
        <v>33.520000000000003</v>
      </c>
      <c r="G4980" s="1027">
        <v>33.130000000000003</v>
      </c>
      <c r="J4980" s="570" t="s">
        <v>5368</v>
      </c>
      <c r="K4980" s="645">
        <f>IFERROR(VLOOKUP(J4980,REAJUSTE!A:Y,25,FALSE),"")</f>
        <v>1.012</v>
      </c>
    </row>
    <row r="4981" spans="1:11" ht="18" x14ac:dyDescent="0.25">
      <c r="A4981" s="1025">
        <v>4915611</v>
      </c>
      <c r="B4981" s="1026" t="s">
        <v>10256</v>
      </c>
      <c r="C4981" s="1025" t="s">
        <v>272</v>
      </c>
      <c r="D4981" s="577">
        <f t="shared" si="77"/>
        <v>10.88</v>
      </c>
      <c r="G4981" s="1027">
        <v>10.76</v>
      </c>
      <c r="J4981" s="570" t="s">
        <v>5368</v>
      </c>
      <c r="K4981" s="645">
        <f>IFERROR(VLOOKUP(J4981,REAJUSTE!A:Y,25,FALSE),"")</f>
        <v>1.012</v>
      </c>
    </row>
    <row r="4982" spans="1:11" x14ac:dyDescent="0.25">
      <c r="A4982" s="1025">
        <v>4915733</v>
      </c>
      <c r="B4982" s="1026" t="s">
        <v>10257</v>
      </c>
      <c r="C4982" s="1025" t="s">
        <v>272</v>
      </c>
      <c r="D4982" s="577">
        <f t="shared" si="77"/>
        <v>39.18</v>
      </c>
      <c r="G4982" s="1027">
        <v>38.72</v>
      </c>
      <c r="J4982" s="570" t="s">
        <v>5368</v>
      </c>
      <c r="K4982" s="645">
        <f>IFERROR(VLOOKUP(J4982,REAJUSTE!A:Y,25,FALSE),"")</f>
        <v>1.012</v>
      </c>
    </row>
    <row r="4983" spans="1:11" ht="18" x14ac:dyDescent="0.25">
      <c r="A4983" s="1025">
        <v>4915734</v>
      </c>
      <c r="B4983" s="1026" t="s">
        <v>10258</v>
      </c>
      <c r="C4983" s="1025" t="s">
        <v>272</v>
      </c>
      <c r="D4983" s="577">
        <f t="shared" si="77"/>
        <v>11.94</v>
      </c>
      <c r="G4983" s="1027">
        <v>11.8</v>
      </c>
      <c r="J4983" s="570" t="s">
        <v>5368</v>
      </c>
      <c r="K4983" s="645">
        <f>IFERROR(VLOOKUP(J4983,REAJUSTE!A:Y,25,FALSE),"")</f>
        <v>1.012</v>
      </c>
    </row>
    <row r="4984" spans="1:11" ht="18" x14ac:dyDescent="0.25">
      <c r="A4984" s="1025">
        <v>4915727</v>
      </c>
      <c r="B4984" s="1026" t="s">
        <v>10259</v>
      </c>
      <c r="C4984" s="1025" t="s">
        <v>7</v>
      </c>
      <c r="D4984" s="577">
        <f t="shared" si="77"/>
        <v>10.7</v>
      </c>
      <c r="G4984" s="1027">
        <v>10.58</v>
      </c>
      <c r="J4984" s="570" t="s">
        <v>5368</v>
      </c>
      <c r="K4984" s="645">
        <f>IFERROR(VLOOKUP(J4984,REAJUSTE!A:Y,25,FALSE),"")</f>
        <v>1.012</v>
      </c>
    </row>
    <row r="4985" spans="1:11" ht="18" x14ac:dyDescent="0.25">
      <c r="A4985" s="1025">
        <v>4915726</v>
      </c>
      <c r="B4985" s="1026" t="s">
        <v>10260</v>
      </c>
      <c r="C4985" s="1025" t="s">
        <v>7</v>
      </c>
      <c r="D4985" s="577">
        <f t="shared" si="77"/>
        <v>23.86</v>
      </c>
      <c r="G4985" s="1027">
        <v>23.58</v>
      </c>
      <c r="J4985" s="570" t="s">
        <v>5368</v>
      </c>
      <c r="K4985" s="645">
        <f>IFERROR(VLOOKUP(J4985,REAJUSTE!A:Y,25,FALSE),"")</f>
        <v>1.012</v>
      </c>
    </row>
    <row r="4986" spans="1:11" ht="18" x14ac:dyDescent="0.25">
      <c r="A4986" s="1025">
        <v>4915594</v>
      </c>
      <c r="B4986" s="1026" t="s">
        <v>10261</v>
      </c>
      <c r="C4986" s="1025" t="s">
        <v>7</v>
      </c>
      <c r="D4986" s="577">
        <f t="shared" si="77"/>
        <v>22.2</v>
      </c>
      <c r="G4986" s="1027">
        <v>21.94</v>
      </c>
      <c r="J4986" s="570" t="s">
        <v>5368</v>
      </c>
      <c r="K4986" s="645">
        <f>IFERROR(VLOOKUP(J4986,REAJUSTE!A:Y,25,FALSE),"")</f>
        <v>1.012</v>
      </c>
    </row>
    <row r="4987" spans="1:11" ht="18" x14ac:dyDescent="0.25">
      <c r="A4987" s="1025">
        <v>4915729</v>
      </c>
      <c r="B4987" s="1026" t="s">
        <v>10262</v>
      </c>
      <c r="C4987" s="1025" t="s">
        <v>7</v>
      </c>
      <c r="D4987" s="577">
        <f t="shared" si="77"/>
        <v>18.52</v>
      </c>
      <c r="G4987" s="1027">
        <v>18.309999999999999</v>
      </c>
      <c r="J4987" s="570" t="s">
        <v>5368</v>
      </c>
      <c r="K4987" s="645">
        <f>IFERROR(VLOOKUP(J4987,REAJUSTE!A:Y,25,FALSE),"")</f>
        <v>1.012</v>
      </c>
    </row>
    <row r="4988" spans="1:11" ht="18" x14ac:dyDescent="0.25">
      <c r="A4988" s="1025">
        <v>4915596</v>
      </c>
      <c r="B4988" s="1026" t="s">
        <v>10263</v>
      </c>
      <c r="C4988" s="1025" t="s">
        <v>7</v>
      </c>
      <c r="D4988" s="577">
        <f t="shared" si="77"/>
        <v>17.809999999999999</v>
      </c>
      <c r="G4988" s="1027">
        <v>17.600000000000001</v>
      </c>
      <c r="J4988" s="570" t="s">
        <v>5368</v>
      </c>
      <c r="K4988" s="645">
        <f>IFERROR(VLOOKUP(J4988,REAJUSTE!A:Y,25,FALSE),"")</f>
        <v>1.012</v>
      </c>
    </row>
    <row r="4989" spans="1:11" ht="18" x14ac:dyDescent="0.25">
      <c r="A4989" s="1025">
        <v>4915732</v>
      </c>
      <c r="B4989" s="1026" t="s">
        <v>10264</v>
      </c>
      <c r="C4989" s="1025" t="s">
        <v>7</v>
      </c>
      <c r="D4989" s="577">
        <f t="shared" si="77"/>
        <v>8.25</v>
      </c>
      <c r="G4989" s="1027">
        <v>8.16</v>
      </c>
      <c r="J4989" s="570" t="s">
        <v>5368</v>
      </c>
      <c r="K4989" s="645">
        <f>IFERROR(VLOOKUP(J4989,REAJUSTE!A:Y,25,FALSE),"")</f>
        <v>1.012</v>
      </c>
    </row>
    <row r="4990" spans="1:11" ht="18" x14ac:dyDescent="0.25">
      <c r="A4990" s="1025">
        <v>4915731</v>
      </c>
      <c r="B4990" s="1026" t="s">
        <v>10265</v>
      </c>
      <c r="C4990" s="1025" t="s">
        <v>7</v>
      </c>
      <c r="D4990" s="577">
        <f t="shared" si="77"/>
        <v>18.11</v>
      </c>
      <c r="G4990" s="1027">
        <v>17.899999999999999</v>
      </c>
      <c r="J4990" s="570" t="s">
        <v>5368</v>
      </c>
      <c r="K4990" s="645">
        <f>IFERROR(VLOOKUP(J4990,REAJUSTE!A:Y,25,FALSE),"")</f>
        <v>1.012</v>
      </c>
    </row>
    <row r="4991" spans="1:11" ht="18" x14ac:dyDescent="0.25">
      <c r="A4991" s="1025">
        <v>4915725</v>
      </c>
      <c r="B4991" s="1026" t="s">
        <v>10266</v>
      </c>
      <c r="C4991" s="1025" t="s">
        <v>7</v>
      </c>
      <c r="D4991" s="577">
        <f t="shared" si="77"/>
        <v>29.07</v>
      </c>
      <c r="G4991" s="1027">
        <v>28.73</v>
      </c>
      <c r="J4991" s="570" t="s">
        <v>5368</v>
      </c>
      <c r="K4991" s="645">
        <f>IFERROR(VLOOKUP(J4991,REAJUSTE!A:Y,25,FALSE),"")</f>
        <v>1.012</v>
      </c>
    </row>
    <row r="4992" spans="1:11" ht="18" x14ac:dyDescent="0.25">
      <c r="A4992" s="1025">
        <v>4915593</v>
      </c>
      <c r="B4992" s="1026" t="s">
        <v>10267</v>
      </c>
      <c r="C4992" s="1025" t="s">
        <v>7</v>
      </c>
      <c r="D4992" s="577">
        <f t="shared" si="77"/>
        <v>27.4</v>
      </c>
      <c r="G4992" s="1027">
        <v>27.08</v>
      </c>
      <c r="J4992" s="570" t="s">
        <v>5368</v>
      </c>
      <c r="K4992" s="645">
        <f>IFERROR(VLOOKUP(J4992,REAJUSTE!A:Y,25,FALSE),"")</f>
        <v>1.012</v>
      </c>
    </row>
    <row r="4993" spans="1:11" ht="18" x14ac:dyDescent="0.25">
      <c r="A4993" s="1025">
        <v>4915728</v>
      </c>
      <c r="B4993" s="1026" t="s">
        <v>10268</v>
      </c>
      <c r="C4993" s="1025" t="s">
        <v>7</v>
      </c>
      <c r="D4993" s="577">
        <f t="shared" si="77"/>
        <v>28.81</v>
      </c>
      <c r="G4993" s="1027">
        <v>28.47</v>
      </c>
      <c r="J4993" s="570" t="s">
        <v>5368</v>
      </c>
      <c r="K4993" s="645">
        <f>IFERROR(VLOOKUP(J4993,REAJUSTE!A:Y,25,FALSE),"")</f>
        <v>1.012</v>
      </c>
    </row>
    <row r="4994" spans="1:11" ht="18" x14ac:dyDescent="0.25">
      <c r="A4994" s="1025">
        <v>4915595</v>
      </c>
      <c r="B4994" s="1026" t="s">
        <v>10269</v>
      </c>
      <c r="C4994" s="1025" t="s">
        <v>7</v>
      </c>
      <c r="D4994" s="577">
        <f t="shared" si="77"/>
        <v>28.09</v>
      </c>
      <c r="G4994" s="1027">
        <v>27.76</v>
      </c>
      <c r="J4994" s="570" t="s">
        <v>5368</v>
      </c>
      <c r="K4994" s="645">
        <f>IFERROR(VLOOKUP(J4994,REAJUSTE!A:Y,25,FALSE),"")</f>
        <v>1.012</v>
      </c>
    </row>
    <row r="4995" spans="1:11" x14ac:dyDescent="0.25">
      <c r="A4995" s="1025">
        <v>4915730</v>
      </c>
      <c r="B4995" s="1026" t="s">
        <v>10270</v>
      </c>
      <c r="C4995" s="1025" t="s">
        <v>7</v>
      </c>
      <c r="D4995" s="577">
        <f t="shared" si="77"/>
        <v>25.56</v>
      </c>
      <c r="G4995" s="1027">
        <v>25.26</v>
      </c>
      <c r="J4995" s="570" t="s">
        <v>5368</v>
      </c>
      <c r="K4995" s="645">
        <f>IFERROR(VLOOKUP(J4995,REAJUSTE!A:Y,25,FALSE),"")</f>
        <v>1.012</v>
      </c>
    </row>
    <row r="4996" spans="1:11" x14ac:dyDescent="0.25">
      <c r="A4996" s="1025">
        <v>4915598</v>
      </c>
      <c r="B4996" s="1026" t="s">
        <v>10271</v>
      </c>
      <c r="C4996" s="1025" t="s">
        <v>273</v>
      </c>
      <c r="D4996" s="577">
        <f t="shared" si="77"/>
        <v>0.1</v>
      </c>
      <c r="G4996" s="1027">
        <v>0.1</v>
      </c>
      <c r="J4996" s="570" t="s">
        <v>5368</v>
      </c>
      <c r="K4996" s="645">
        <f>IFERROR(VLOOKUP(J4996,REAJUSTE!A:Y,25,FALSE),"")</f>
        <v>1.012</v>
      </c>
    </row>
    <row r="4997" spans="1:11" ht="18" x14ac:dyDescent="0.25">
      <c r="A4997" s="1025">
        <v>4915748</v>
      </c>
      <c r="B4997" s="1026" t="s">
        <v>10272</v>
      </c>
      <c r="C4997" s="1025" t="s">
        <v>273</v>
      </c>
      <c r="D4997" s="577">
        <f t="shared" si="77"/>
        <v>231.28</v>
      </c>
      <c r="G4997" s="1027">
        <v>228.54</v>
      </c>
      <c r="J4997" s="570" t="s">
        <v>5368</v>
      </c>
      <c r="K4997" s="645">
        <f>IFERROR(VLOOKUP(J4997,REAJUSTE!A:Y,25,FALSE),"")</f>
        <v>1.012</v>
      </c>
    </row>
    <row r="4998" spans="1:11" x14ac:dyDescent="0.25">
      <c r="A4998" s="1025">
        <v>4915608</v>
      </c>
      <c r="B4998" s="1026" t="s">
        <v>10273</v>
      </c>
      <c r="C4998" s="1025" t="s">
        <v>273</v>
      </c>
      <c r="D4998" s="577">
        <f t="shared" si="77"/>
        <v>2.58</v>
      </c>
      <c r="G4998" s="1027">
        <v>2.5499999999999998</v>
      </c>
      <c r="J4998" s="570" t="s">
        <v>5368</v>
      </c>
      <c r="K4998" s="645">
        <f>IFERROR(VLOOKUP(J4998,REAJUSTE!A:Y,25,FALSE),"")</f>
        <v>1.012</v>
      </c>
    </row>
    <row r="4999" spans="1:11" x14ac:dyDescent="0.25">
      <c r="A4999" s="1025">
        <v>4915613</v>
      </c>
      <c r="B4999" s="1026" t="s">
        <v>10274</v>
      </c>
      <c r="C4999" s="1025" t="s">
        <v>273</v>
      </c>
      <c r="D4999" s="577">
        <f t="shared" si="77"/>
        <v>0.17</v>
      </c>
      <c r="G4999" s="1027">
        <v>0.17</v>
      </c>
      <c r="J4999" s="570" t="s">
        <v>5368</v>
      </c>
      <c r="K4999" s="645">
        <f>IFERROR(VLOOKUP(J4999,REAJUSTE!A:Y,25,FALSE),"")</f>
        <v>1.012</v>
      </c>
    </row>
    <row r="5000" spans="1:11" ht="18" x14ac:dyDescent="0.25">
      <c r="A5000" s="1025">
        <v>4915692</v>
      </c>
      <c r="B5000" s="1026" t="s">
        <v>10275</v>
      </c>
      <c r="C5000" s="1025" t="s">
        <v>272</v>
      </c>
      <c r="D5000" s="577">
        <f t="shared" si="77"/>
        <v>363.93</v>
      </c>
      <c r="G5000" s="1027">
        <v>359.62</v>
      </c>
      <c r="J5000" s="570" t="s">
        <v>5368</v>
      </c>
      <c r="K5000" s="645">
        <f>IFERROR(VLOOKUP(J5000,REAJUSTE!A:Y,25,FALSE),"")</f>
        <v>1.012</v>
      </c>
    </row>
    <row r="5001" spans="1:11" ht="18" x14ac:dyDescent="0.25">
      <c r="A5001" s="1025">
        <v>4915746</v>
      </c>
      <c r="B5001" s="1026" t="s">
        <v>10276</v>
      </c>
      <c r="C5001" s="1025" t="s">
        <v>272</v>
      </c>
      <c r="D5001" s="577">
        <f t="shared" si="77"/>
        <v>280.36</v>
      </c>
      <c r="G5001" s="1027">
        <v>277.04000000000002</v>
      </c>
      <c r="J5001" s="570" t="s">
        <v>5368</v>
      </c>
      <c r="K5001" s="645">
        <f>IFERROR(VLOOKUP(J5001,REAJUSTE!A:Y,25,FALSE),"")</f>
        <v>1.012</v>
      </c>
    </row>
    <row r="5002" spans="1:11" ht="18" x14ac:dyDescent="0.25">
      <c r="A5002" s="1025">
        <v>4915630</v>
      </c>
      <c r="B5002" s="1026" t="s">
        <v>10277</v>
      </c>
      <c r="C5002" s="1025" t="s">
        <v>272</v>
      </c>
      <c r="D5002" s="577">
        <f t="shared" ref="D5002:D5065" si="78">TRUNC(G5002*K5002,2)</f>
        <v>363.93</v>
      </c>
      <c r="G5002" s="1027">
        <v>359.62</v>
      </c>
      <c r="J5002" s="570" t="s">
        <v>5368</v>
      </c>
      <c r="K5002" s="645">
        <f>IFERROR(VLOOKUP(J5002,REAJUSTE!A:Y,25,FALSE),"")</f>
        <v>1.012</v>
      </c>
    </row>
    <row r="5003" spans="1:11" ht="18" x14ac:dyDescent="0.25">
      <c r="A5003" s="1025">
        <v>4915631</v>
      </c>
      <c r="B5003" s="1026" t="s">
        <v>10278</v>
      </c>
      <c r="C5003" s="1025" t="s">
        <v>272</v>
      </c>
      <c r="D5003" s="577">
        <f t="shared" si="78"/>
        <v>280.36</v>
      </c>
      <c r="G5003" s="1027">
        <v>277.04000000000002</v>
      </c>
      <c r="J5003" s="570" t="s">
        <v>5368</v>
      </c>
      <c r="K5003" s="645">
        <f>IFERROR(VLOOKUP(J5003,REAJUSTE!A:Y,25,FALSE),"")</f>
        <v>1.012</v>
      </c>
    </row>
    <row r="5004" spans="1:11" ht="18" x14ac:dyDescent="0.25">
      <c r="A5004" s="1025">
        <v>4915785</v>
      </c>
      <c r="B5004" s="1026" t="s">
        <v>10279</v>
      </c>
      <c r="C5004" s="1025" t="s">
        <v>271</v>
      </c>
      <c r="D5004" s="577">
        <f t="shared" si="78"/>
        <v>403</v>
      </c>
      <c r="G5004" s="1027">
        <v>398.23</v>
      </c>
      <c r="J5004" s="570" t="s">
        <v>5368</v>
      </c>
      <c r="K5004" s="645">
        <f>IFERROR(VLOOKUP(J5004,REAJUSTE!A:Y,25,FALSE),"")</f>
        <v>1.012</v>
      </c>
    </row>
    <row r="5005" spans="1:11" ht="18" x14ac:dyDescent="0.25">
      <c r="A5005" s="1025">
        <v>4915786</v>
      </c>
      <c r="B5005" s="1026" t="s">
        <v>10280</v>
      </c>
      <c r="C5005" s="1025" t="s">
        <v>271</v>
      </c>
      <c r="D5005" s="577">
        <f t="shared" si="78"/>
        <v>164.5</v>
      </c>
      <c r="G5005" s="1027">
        <v>162.55000000000001</v>
      </c>
      <c r="J5005" s="570" t="s">
        <v>5368</v>
      </c>
      <c r="K5005" s="645">
        <f>IFERROR(VLOOKUP(J5005,REAJUSTE!A:Y,25,FALSE),"")</f>
        <v>1.012</v>
      </c>
    </row>
    <row r="5006" spans="1:11" x14ac:dyDescent="0.25">
      <c r="A5006" s="1025">
        <v>4915795</v>
      </c>
      <c r="B5006" s="1026" t="s">
        <v>10281</v>
      </c>
      <c r="C5006" s="1025" t="s">
        <v>271</v>
      </c>
      <c r="D5006" s="577">
        <f t="shared" si="78"/>
        <v>340.13</v>
      </c>
      <c r="G5006" s="1027">
        <v>336.1</v>
      </c>
      <c r="J5006" s="570" t="s">
        <v>5368</v>
      </c>
      <c r="K5006" s="645">
        <f>IFERROR(VLOOKUP(J5006,REAJUSTE!A:Y,25,FALSE),"")</f>
        <v>1.012</v>
      </c>
    </row>
    <row r="5007" spans="1:11" ht="18" x14ac:dyDescent="0.25">
      <c r="A5007" s="1025">
        <v>4915800</v>
      </c>
      <c r="B5007" s="1026" t="s">
        <v>10282</v>
      </c>
      <c r="C5007" s="1025" t="s">
        <v>271</v>
      </c>
      <c r="D5007" s="577">
        <f t="shared" si="78"/>
        <v>53.52</v>
      </c>
      <c r="G5007" s="1027">
        <v>52.89</v>
      </c>
      <c r="J5007" s="570" t="s">
        <v>5368</v>
      </c>
      <c r="K5007" s="645">
        <f>IFERROR(VLOOKUP(J5007,REAJUSTE!A:Y,25,FALSE),"")</f>
        <v>1.012</v>
      </c>
    </row>
    <row r="5008" spans="1:11" ht="18" x14ac:dyDescent="0.25">
      <c r="A5008" s="1025">
        <v>4915799</v>
      </c>
      <c r="B5008" s="1026" t="s">
        <v>10283</v>
      </c>
      <c r="C5008" s="1025" t="s">
        <v>271</v>
      </c>
      <c r="D5008" s="577">
        <f t="shared" si="78"/>
        <v>42.08</v>
      </c>
      <c r="G5008" s="1027">
        <v>41.59</v>
      </c>
      <c r="J5008" s="570" t="s">
        <v>5368</v>
      </c>
      <c r="K5008" s="645">
        <f>IFERROR(VLOOKUP(J5008,REAJUSTE!A:Y,25,FALSE),"")</f>
        <v>1.012</v>
      </c>
    </row>
    <row r="5009" spans="1:11" ht="18" x14ac:dyDescent="0.25">
      <c r="A5009" s="1025">
        <v>4915698</v>
      </c>
      <c r="B5009" s="1026" t="s">
        <v>10284</v>
      </c>
      <c r="C5009" s="1025" t="s">
        <v>271</v>
      </c>
      <c r="D5009" s="577">
        <f t="shared" si="78"/>
        <v>19.25</v>
      </c>
      <c r="G5009" s="1027">
        <v>19.03</v>
      </c>
      <c r="J5009" s="570" t="s">
        <v>5368</v>
      </c>
      <c r="K5009" s="645">
        <f>IFERROR(VLOOKUP(J5009,REAJUSTE!A:Y,25,FALSE),"")</f>
        <v>1.012</v>
      </c>
    </row>
    <row r="5010" spans="1:11" ht="18" x14ac:dyDescent="0.25">
      <c r="A5010" s="1025">
        <v>4915794</v>
      </c>
      <c r="B5010" s="1026" t="s">
        <v>10285</v>
      </c>
      <c r="C5010" s="1025" t="s">
        <v>271</v>
      </c>
      <c r="D5010" s="577">
        <f t="shared" si="78"/>
        <v>608.84</v>
      </c>
      <c r="G5010" s="1027">
        <v>601.63</v>
      </c>
      <c r="J5010" s="570" t="s">
        <v>5368</v>
      </c>
      <c r="K5010" s="645">
        <f>IFERROR(VLOOKUP(J5010,REAJUSTE!A:Y,25,FALSE),"")</f>
        <v>1.012</v>
      </c>
    </row>
    <row r="5011" spans="1:11" ht="27" x14ac:dyDescent="0.25">
      <c r="A5011" s="1025">
        <v>4915789</v>
      </c>
      <c r="B5011" s="1026" t="s">
        <v>10286</v>
      </c>
      <c r="C5011" s="1025" t="s">
        <v>5022</v>
      </c>
      <c r="D5011" s="577">
        <f t="shared" si="78"/>
        <v>1757.64</v>
      </c>
      <c r="G5011" s="1027">
        <v>1736.8</v>
      </c>
      <c r="J5011" s="570" t="s">
        <v>5368</v>
      </c>
      <c r="K5011" s="645">
        <f>IFERROR(VLOOKUP(J5011,REAJUSTE!A:Y,25,FALSE),"")</f>
        <v>1.012</v>
      </c>
    </row>
    <row r="5012" spans="1:11" ht="18" x14ac:dyDescent="0.25">
      <c r="A5012" s="1025">
        <v>4915798</v>
      </c>
      <c r="B5012" s="1026" t="s">
        <v>10287</v>
      </c>
      <c r="C5012" s="1025" t="s">
        <v>5022</v>
      </c>
      <c r="D5012" s="577">
        <f t="shared" si="78"/>
        <v>1631.4</v>
      </c>
      <c r="G5012" s="1027">
        <v>1612.06</v>
      </c>
      <c r="J5012" s="570" t="s">
        <v>5368</v>
      </c>
      <c r="K5012" s="645">
        <f>IFERROR(VLOOKUP(J5012,REAJUSTE!A:Y,25,FALSE),"")</f>
        <v>1.012</v>
      </c>
    </row>
    <row r="5013" spans="1:11" ht="27" x14ac:dyDescent="0.25">
      <c r="A5013" s="1025">
        <v>4915788</v>
      </c>
      <c r="B5013" s="1026" t="s">
        <v>10288</v>
      </c>
      <c r="C5013" s="1025" t="s">
        <v>5022</v>
      </c>
      <c r="D5013" s="577">
        <f t="shared" si="78"/>
        <v>1594.11</v>
      </c>
      <c r="G5013" s="1027">
        <v>1575.21</v>
      </c>
      <c r="J5013" s="570" t="s">
        <v>5368</v>
      </c>
      <c r="K5013" s="645">
        <f>IFERROR(VLOOKUP(J5013,REAJUSTE!A:Y,25,FALSE),"")</f>
        <v>1.012</v>
      </c>
    </row>
    <row r="5014" spans="1:11" ht="18" x14ac:dyDescent="0.25">
      <c r="A5014" s="1025">
        <v>4915797</v>
      </c>
      <c r="B5014" s="1026" t="s">
        <v>10289</v>
      </c>
      <c r="C5014" s="1025" t="s">
        <v>5022</v>
      </c>
      <c r="D5014" s="577">
        <f t="shared" si="78"/>
        <v>787.58</v>
      </c>
      <c r="G5014" s="1027">
        <v>778.25</v>
      </c>
      <c r="J5014" s="570" t="s">
        <v>5368</v>
      </c>
      <c r="K5014" s="645">
        <f>IFERROR(VLOOKUP(J5014,REAJUSTE!A:Y,25,FALSE),"")</f>
        <v>1.012</v>
      </c>
    </row>
    <row r="5015" spans="1:11" ht="27" x14ac:dyDescent="0.25">
      <c r="A5015" s="1025">
        <v>4915787</v>
      </c>
      <c r="B5015" s="1026" t="s">
        <v>10290</v>
      </c>
      <c r="C5015" s="1025" t="s">
        <v>5022</v>
      </c>
      <c r="D5015" s="577">
        <f t="shared" si="78"/>
        <v>910.78</v>
      </c>
      <c r="G5015" s="1027">
        <v>899.99</v>
      </c>
      <c r="J5015" s="570" t="s">
        <v>5368</v>
      </c>
      <c r="K5015" s="645">
        <f>IFERROR(VLOOKUP(J5015,REAJUSTE!A:Y,25,FALSE),"")</f>
        <v>1.012</v>
      </c>
    </row>
    <row r="5016" spans="1:11" ht="18" x14ac:dyDescent="0.25">
      <c r="A5016" s="1025">
        <v>4915796</v>
      </c>
      <c r="B5016" s="1026" t="s">
        <v>10291</v>
      </c>
      <c r="C5016" s="1025" t="s">
        <v>5022</v>
      </c>
      <c r="D5016" s="577">
        <f t="shared" si="78"/>
        <v>318.14999999999998</v>
      </c>
      <c r="G5016" s="1027">
        <v>314.38</v>
      </c>
      <c r="J5016" s="570" t="s">
        <v>5368</v>
      </c>
      <c r="K5016" s="645">
        <f>IFERROR(VLOOKUP(J5016,REAJUSTE!A:Y,25,FALSE),"")</f>
        <v>1.012</v>
      </c>
    </row>
    <row r="5017" spans="1:11" ht="18" x14ac:dyDescent="0.25">
      <c r="A5017" s="1025">
        <v>4915760</v>
      </c>
      <c r="B5017" s="1026" t="s">
        <v>10292</v>
      </c>
      <c r="C5017" s="1025" t="s">
        <v>273</v>
      </c>
      <c r="D5017" s="577">
        <f t="shared" si="78"/>
        <v>55.53</v>
      </c>
      <c r="G5017" s="1027">
        <v>54.88</v>
      </c>
      <c r="J5017" s="570" t="s">
        <v>5368</v>
      </c>
      <c r="K5017" s="645">
        <f>IFERROR(VLOOKUP(J5017,REAJUSTE!A:Y,25,FALSE),"")</f>
        <v>1.012</v>
      </c>
    </row>
    <row r="5018" spans="1:11" ht="18" x14ac:dyDescent="0.25">
      <c r="A5018" s="1025">
        <v>4915699</v>
      </c>
      <c r="B5018" s="1026" t="s">
        <v>10293</v>
      </c>
      <c r="C5018" s="1025" t="s">
        <v>271</v>
      </c>
      <c r="D5018" s="577">
        <f t="shared" si="78"/>
        <v>29.95</v>
      </c>
      <c r="G5018" s="1027">
        <v>29.6</v>
      </c>
      <c r="J5018" s="570" t="s">
        <v>5368</v>
      </c>
      <c r="K5018" s="645">
        <f>IFERROR(VLOOKUP(J5018,REAJUSTE!A:Y,25,FALSE),"")</f>
        <v>1.012</v>
      </c>
    </row>
    <row r="5019" spans="1:11" x14ac:dyDescent="0.25">
      <c r="A5019" s="1025">
        <v>4915736</v>
      </c>
      <c r="B5019" s="1026" t="s">
        <v>10294</v>
      </c>
      <c r="C5019" s="1025" t="s">
        <v>272</v>
      </c>
      <c r="D5019" s="577">
        <f t="shared" si="78"/>
        <v>16.13</v>
      </c>
      <c r="G5019" s="1027">
        <v>15.94</v>
      </c>
      <c r="J5019" s="570" t="s">
        <v>5368</v>
      </c>
      <c r="K5019" s="645">
        <f>IFERROR(VLOOKUP(J5019,REAJUSTE!A:Y,25,FALSE),"")</f>
        <v>1.012</v>
      </c>
    </row>
    <row r="5020" spans="1:11" x14ac:dyDescent="0.25">
      <c r="A5020" s="1025">
        <v>4915735</v>
      </c>
      <c r="B5020" s="1026" t="s">
        <v>10295</v>
      </c>
      <c r="C5020" s="1025" t="s">
        <v>272</v>
      </c>
      <c r="D5020" s="577">
        <f t="shared" si="78"/>
        <v>13.16</v>
      </c>
      <c r="G5020" s="1027">
        <v>13.01</v>
      </c>
      <c r="J5020" s="570" t="s">
        <v>5368</v>
      </c>
      <c r="K5020" s="645">
        <f>IFERROR(VLOOKUP(J5020,REAJUSTE!A:Y,25,FALSE),"")</f>
        <v>1.012</v>
      </c>
    </row>
    <row r="5021" spans="1:11" x14ac:dyDescent="0.25">
      <c r="A5021" s="1025">
        <v>4915670</v>
      </c>
      <c r="B5021" s="1026" t="s">
        <v>10296</v>
      </c>
      <c r="C5021" s="1025" t="s">
        <v>272</v>
      </c>
      <c r="D5021" s="577">
        <f t="shared" si="78"/>
        <v>189.65</v>
      </c>
      <c r="G5021" s="1027">
        <v>187.41</v>
      </c>
      <c r="J5021" s="570" t="s">
        <v>5368</v>
      </c>
      <c r="K5021" s="645">
        <f>IFERROR(VLOOKUP(J5021,REAJUSTE!A:Y,25,FALSE),"")</f>
        <v>1.012</v>
      </c>
    </row>
    <row r="5022" spans="1:11" x14ac:dyDescent="0.25">
      <c r="A5022" s="1025">
        <v>4915668</v>
      </c>
      <c r="B5022" s="1026" t="s">
        <v>10297</v>
      </c>
      <c r="C5022" s="1025" t="s">
        <v>272</v>
      </c>
      <c r="D5022" s="577">
        <f t="shared" si="78"/>
        <v>295.92</v>
      </c>
      <c r="G5022" s="1027">
        <v>292.42</v>
      </c>
      <c r="J5022" s="570" t="s">
        <v>5368</v>
      </c>
      <c r="K5022" s="645">
        <f>IFERROR(VLOOKUP(J5022,REAJUSTE!A:Y,25,FALSE),"")</f>
        <v>1.012</v>
      </c>
    </row>
    <row r="5023" spans="1:11" x14ac:dyDescent="0.25">
      <c r="A5023" s="1025">
        <v>4915761</v>
      </c>
      <c r="B5023" s="1026" t="s">
        <v>10298</v>
      </c>
      <c r="C5023" s="1025" t="s">
        <v>273</v>
      </c>
      <c r="D5023" s="577">
        <f t="shared" si="78"/>
        <v>4.29</v>
      </c>
      <c r="G5023" s="1027">
        <v>4.24</v>
      </c>
      <c r="J5023" s="570" t="s">
        <v>5368</v>
      </c>
      <c r="K5023" s="645">
        <f>IFERROR(VLOOKUP(J5023,REAJUSTE!A:Y,25,FALSE),"")</f>
        <v>1.012</v>
      </c>
    </row>
    <row r="5024" spans="1:11" x14ac:dyDescent="0.25">
      <c r="A5024" s="1025">
        <v>4915762</v>
      </c>
      <c r="B5024" s="1026" t="s">
        <v>10299</v>
      </c>
      <c r="C5024" s="1025" t="s">
        <v>7</v>
      </c>
      <c r="D5024" s="577">
        <f t="shared" si="78"/>
        <v>2.14</v>
      </c>
      <c r="G5024" s="1027">
        <v>2.12</v>
      </c>
      <c r="J5024" s="570" t="s">
        <v>5368</v>
      </c>
      <c r="K5024" s="645">
        <f>IFERROR(VLOOKUP(J5024,REAJUSTE!A:Y,25,FALSE),"")</f>
        <v>1.012</v>
      </c>
    </row>
    <row r="5025" spans="1:11" x14ac:dyDescent="0.25">
      <c r="A5025" s="1025">
        <v>4915738</v>
      </c>
      <c r="B5025" s="1026" t="s">
        <v>10300</v>
      </c>
      <c r="C5025" s="1025" t="s">
        <v>272</v>
      </c>
      <c r="D5025" s="577">
        <f t="shared" si="78"/>
        <v>5.63</v>
      </c>
      <c r="G5025" s="1027">
        <v>5.57</v>
      </c>
      <c r="J5025" s="570" t="s">
        <v>5368</v>
      </c>
      <c r="K5025" s="645">
        <f>IFERROR(VLOOKUP(J5025,REAJUSTE!A:Y,25,FALSE),"")</f>
        <v>1.012</v>
      </c>
    </row>
    <row r="5026" spans="1:11" x14ac:dyDescent="0.25">
      <c r="A5026" s="1025">
        <v>4915737</v>
      </c>
      <c r="B5026" s="1026" t="s">
        <v>10301</v>
      </c>
      <c r="C5026" s="1025" t="s">
        <v>272</v>
      </c>
      <c r="D5026" s="577">
        <f t="shared" si="78"/>
        <v>4.7</v>
      </c>
      <c r="G5026" s="1027">
        <v>4.6500000000000004</v>
      </c>
      <c r="J5026" s="570" t="s">
        <v>5368</v>
      </c>
      <c r="K5026" s="645">
        <f>IFERROR(VLOOKUP(J5026,REAJUSTE!A:Y,25,FALSE),"")</f>
        <v>1.012</v>
      </c>
    </row>
    <row r="5027" spans="1:11" x14ac:dyDescent="0.25">
      <c r="A5027" s="1025">
        <v>4915669</v>
      </c>
      <c r="B5027" s="1026" t="s">
        <v>10302</v>
      </c>
      <c r="C5027" s="1025" t="s">
        <v>272</v>
      </c>
      <c r="D5027" s="577">
        <f t="shared" si="78"/>
        <v>7.5</v>
      </c>
      <c r="G5027" s="1027">
        <v>7.42</v>
      </c>
      <c r="J5027" s="570" t="s">
        <v>5368</v>
      </c>
      <c r="K5027" s="645">
        <f>IFERROR(VLOOKUP(J5027,REAJUSTE!A:Y,25,FALSE),"")</f>
        <v>1.012</v>
      </c>
    </row>
    <row r="5028" spans="1:11" x14ac:dyDescent="0.25">
      <c r="A5028" s="1025">
        <v>4915667</v>
      </c>
      <c r="B5028" s="1026" t="s">
        <v>10303</v>
      </c>
      <c r="C5028" s="1025" t="s">
        <v>272</v>
      </c>
      <c r="D5028" s="577">
        <f t="shared" si="78"/>
        <v>12.16</v>
      </c>
      <c r="G5028" s="1027">
        <v>12.02</v>
      </c>
      <c r="J5028" s="570" t="s">
        <v>5368</v>
      </c>
      <c r="K5028" s="645">
        <f>IFERROR(VLOOKUP(J5028,REAJUSTE!A:Y,25,FALSE),"")</f>
        <v>1.012</v>
      </c>
    </row>
    <row r="5029" spans="1:11" ht="18" x14ac:dyDescent="0.25">
      <c r="A5029" s="1025">
        <v>4915632</v>
      </c>
      <c r="B5029" s="1026" t="s">
        <v>10304</v>
      </c>
      <c r="C5029" s="1025" t="s">
        <v>272</v>
      </c>
      <c r="D5029" s="577">
        <f t="shared" si="78"/>
        <v>410.65</v>
      </c>
      <c r="G5029" s="1027">
        <v>405.79</v>
      </c>
      <c r="J5029" s="570" t="s">
        <v>5368</v>
      </c>
      <c r="K5029" s="645">
        <f>IFERROR(VLOOKUP(J5029,REAJUSTE!A:Y,25,FALSE),"")</f>
        <v>1.012</v>
      </c>
    </row>
    <row r="5030" spans="1:11" x14ac:dyDescent="0.25">
      <c r="A5030" s="1025">
        <v>4915753</v>
      </c>
      <c r="B5030" s="1026" t="s">
        <v>10305</v>
      </c>
      <c r="C5030" s="1025" t="s">
        <v>272</v>
      </c>
      <c r="D5030" s="577">
        <f t="shared" si="78"/>
        <v>1362.13</v>
      </c>
      <c r="G5030" s="1027">
        <v>1345.98</v>
      </c>
      <c r="J5030" s="570" t="s">
        <v>5368</v>
      </c>
      <c r="K5030" s="645">
        <f>IFERROR(VLOOKUP(J5030,REAJUSTE!A:Y,25,FALSE),"")</f>
        <v>1.012</v>
      </c>
    </row>
    <row r="5031" spans="1:11" x14ac:dyDescent="0.25">
      <c r="A5031" s="1025">
        <v>4915776</v>
      </c>
      <c r="B5031" s="1026" t="s">
        <v>10306</v>
      </c>
      <c r="C5031" s="1025" t="s">
        <v>10307</v>
      </c>
      <c r="D5031" s="577">
        <f t="shared" si="78"/>
        <v>773.75</v>
      </c>
      <c r="G5031" s="1027">
        <v>764.58</v>
      </c>
      <c r="J5031" s="570" t="s">
        <v>5368</v>
      </c>
      <c r="K5031" s="645">
        <f>IFERROR(VLOOKUP(J5031,REAJUSTE!A:Y,25,FALSE),"")</f>
        <v>1.012</v>
      </c>
    </row>
    <row r="5032" spans="1:11" x14ac:dyDescent="0.25">
      <c r="A5032" s="1025">
        <v>4915740</v>
      </c>
      <c r="B5032" s="1026" t="s">
        <v>10308</v>
      </c>
      <c r="C5032" s="1025" t="s">
        <v>10307</v>
      </c>
      <c r="D5032" s="577">
        <f t="shared" si="78"/>
        <v>1828</v>
      </c>
      <c r="G5032" s="1027">
        <v>1806.33</v>
      </c>
      <c r="J5032" s="570" t="s">
        <v>5368</v>
      </c>
      <c r="K5032" s="645">
        <f>IFERROR(VLOOKUP(J5032,REAJUSTE!A:Y,25,FALSE),"")</f>
        <v>1.012</v>
      </c>
    </row>
    <row r="5033" spans="1:11" x14ac:dyDescent="0.25">
      <c r="A5033" s="1025">
        <v>4915741</v>
      </c>
      <c r="B5033" s="1026" t="s">
        <v>10309</v>
      </c>
      <c r="C5033" s="1025" t="s">
        <v>10307</v>
      </c>
      <c r="D5033" s="577">
        <f t="shared" si="78"/>
        <v>4387.21</v>
      </c>
      <c r="G5033" s="1027">
        <v>4335.1899999999996</v>
      </c>
      <c r="J5033" s="570" t="s">
        <v>5368</v>
      </c>
      <c r="K5033" s="645">
        <f>IFERROR(VLOOKUP(J5033,REAJUSTE!A:Y,25,FALSE),"")</f>
        <v>1.012</v>
      </c>
    </row>
    <row r="5034" spans="1:11" x14ac:dyDescent="0.25">
      <c r="A5034" s="1025">
        <v>4915775</v>
      </c>
      <c r="B5034" s="1026" t="s">
        <v>10310</v>
      </c>
      <c r="C5034" s="1025" t="s">
        <v>10307</v>
      </c>
      <c r="D5034" s="577">
        <f t="shared" si="78"/>
        <v>764.55</v>
      </c>
      <c r="G5034" s="1027">
        <v>755.49</v>
      </c>
      <c r="J5034" s="570" t="s">
        <v>5368</v>
      </c>
      <c r="K5034" s="645">
        <f>IFERROR(VLOOKUP(J5034,REAJUSTE!A:Y,25,FALSE),"")</f>
        <v>1.012</v>
      </c>
    </row>
    <row r="5035" spans="1:11" x14ac:dyDescent="0.25">
      <c r="A5035" s="1025">
        <v>4915742</v>
      </c>
      <c r="B5035" s="1026" t="s">
        <v>10311</v>
      </c>
      <c r="C5035" s="1025" t="s">
        <v>10307</v>
      </c>
      <c r="D5035" s="577">
        <f t="shared" si="78"/>
        <v>478.24</v>
      </c>
      <c r="G5035" s="1027">
        <v>472.57</v>
      </c>
      <c r="J5035" s="570" t="s">
        <v>5368</v>
      </c>
      <c r="K5035" s="645">
        <f>IFERROR(VLOOKUP(J5035,REAJUSTE!A:Y,25,FALSE),"")</f>
        <v>1.012</v>
      </c>
    </row>
    <row r="5036" spans="1:11" ht="18" x14ac:dyDescent="0.25">
      <c r="A5036" s="1025">
        <v>4915626</v>
      </c>
      <c r="B5036" s="1026" t="s">
        <v>10312</v>
      </c>
      <c r="C5036" s="1025" t="s">
        <v>7</v>
      </c>
      <c r="D5036" s="577">
        <f t="shared" si="78"/>
        <v>2.08</v>
      </c>
      <c r="G5036" s="1027">
        <v>2.06</v>
      </c>
      <c r="J5036" s="570" t="s">
        <v>5368</v>
      </c>
      <c r="K5036" s="645">
        <f>IFERROR(VLOOKUP(J5036,REAJUSTE!A:Y,25,FALSE),"")</f>
        <v>1.012</v>
      </c>
    </row>
    <row r="5037" spans="1:11" ht="27" x14ac:dyDescent="0.25">
      <c r="A5037" s="1025">
        <v>4915653</v>
      </c>
      <c r="B5037" s="1026" t="s">
        <v>10313</v>
      </c>
      <c r="C5037" s="1025" t="s">
        <v>20</v>
      </c>
      <c r="D5037" s="577">
        <f t="shared" si="78"/>
        <v>72.02</v>
      </c>
      <c r="G5037" s="1027">
        <v>71.17</v>
      </c>
      <c r="J5037" s="570" t="s">
        <v>5368</v>
      </c>
      <c r="K5037" s="645">
        <f>IFERROR(VLOOKUP(J5037,REAJUSTE!A:Y,25,FALSE),"")</f>
        <v>1.012</v>
      </c>
    </row>
    <row r="5038" spans="1:11" x14ac:dyDescent="0.25">
      <c r="A5038" s="1025">
        <v>4915623</v>
      </c>
      <c r="B5038" s="1026" t="s">
        <v>10314</v>
      </c>
      <c r="C5038" s="1025" t="s">
        <v>272</v>
      </c>
      <c r="D5038" s="577">
        <f t="shared" si="78"/>
        <v>67.17</v>
      </c>
      <c r="G5038" s="1027">
        <v>66.38</v>
      </c>
      <c r="J5038" s="570" t="s">
        <v>5368</v>
      </c>
      <c r="K5038" s="645">
        <f>IFERROR(VLOOKUP(J5038,REAJUSTE!A:Y,25,FALSE),"")</f>
        <v>1.012</v>
      </c>
    </row>
    <row r="5039" spans="1:11" ht="18" x14ac:dyDescent="0.25">
      <c r="A5039" s="1025">
        <v>4915625</v>
      </c>
      <c r="B5039" s="1026" t="s">
        <v>10315</v>
      </c>
      <c r="C5039" s="1025" t="s">
        <v>272</v>
      </c>
      <c r="D5039" s="577">
        <f t="shared" si="78"/>
        <v>41.35</v>
      </c>
      <c r="G5039" s="1027">
        <v>40.86</v>
      </c>
      <c r="J5039" s="570" t="s">
        <v>5368</v>
      </c>
      <c r="K5039" s="645">
        <f>IFERROR(VLOOKUP(J5039,REAJUSTE!A:Y,25,FALSE),"")</f>
        <v>1.012</v>
      </c>
    </row>
    <row r="5040" spans="1:11" x14ac:dyDescent="0.25">
      <c r="A5040" s="1025">
        <v>4915621</v>
      </c>
      <c r="B5040" s="1026" t="s">
        <v>10316</v>
      </c>
      <c r="C5040" s="1025" t="s">
        <v>272</v>
      </c>
      <c r="D5040" s="577">
        <f t="shared" si="78"/>
        <v>4.54</v>
      </c>
      <c r="G5040" s="1027">
        <v>4.49</v>
      </c>
      <c r="J5040" s="570" t="s">
        <v>5368</v>
      </c>
      <c r="K5040" s="645">
        <f>IFERROR(VLOOKUP(J5040,REAJUSTE!A:Y,25,FALSE),"")</f>
        <v>1.012</v>
      </c>
    </row>
    <row r="5041" spans="1:11" x14ac:dyDescent="0.25">
      <c r="A5041" s="1025">
        <v>4915720</v>
      </c>
      <c r="B5041" s="1026" t="s">
        <v>10317</v>
      </c>
      <c r="C5041" s="1025" t="s">
        <v>5022</v>
      </c>
      <c r="D5041" s="577">
        <f t="shared" si="78"/>
        <v>30.76</v>
      </c>
      <c r="G5041" s="1027">
        <v>30.4</v>
      </c>
      <c r="J5041" s="570" t="s">
        <v>5368</v>
      </c>
      <c r="K5041" s="645">
        <f>IFERROR(VLOOKUP(J5041,REAJUSTE!A:Y,25,FALSE),"")</f>
        <v>1.012</v>
      </c>
    </row>
    <row r="5042" spans="1:11" x14ac:dyDescent="0.25">
      <c r="A5042" s="1025">
        <v>4915592</v>
      </c>
      <c r="B5042" s="1026" t="s">
        <v>10318</v>
      </c>
      <c r="C5042" s="1025" t="s">
        <v>5022</v>
      </c>
      <c r="D5042" s="577">
        <f t="shared" si="78"/>
        <v>29.92</v>
      </c>
      <c r="G5042" s="1027">
        <v>29.57</v>
      </c>
      <c r="J5042" s="570" t="s">
        <v>5368</v>
      </c>
      <c r="K5042" s="645">
        <f>IFERROR(VLOOKUP(J5042,REAJUSTE!A:Y,25,FALSE),"")</f>
        <v>1.012</v>
      </c>
    </row>
    <row r="5043" spans="1:11" ht="27" x14ac:dyDescent="0.25">
      <c r="A5043" s="1025">
        <v>4913703</v>
      </c>
      <c r="B5043" s="1026" t="s">
        <v>10319</v>
      </c>
      <c r="C5043" s="1025" t="s">
        <v>5022</v>
      </c>
      <c r="D5043" s="577">
        <f t="shared" si="78"/>
        <v>5640.65</v>
      </c>
      <c r="G5043" s="1027">
        <v>5573.77</v>
      </c>
      <c r="J5043" s="570" t="s">
        <v>5368</v>
      </c>
      <c r="K5043" s="645">
        <f>IFERROR(VLOOKUP(J5043,REAJUSTE!A:Y,25,FALSE),"")</f>
        <v>1.012</v>
      </c>
    </row>
    <row r="5044" spans="1:11" ht="27" x14ac:dyDescent="0.25">
      <c r="A5044" s="1025">
        <v>4913704</v>
      </c>
      <c r="B5044" s="1026" t="s">
        <v>10320</v>
      </c>
      <c r="C5044" s="1025" t="s">
        <v>5022</v>
      </c>
      <c r="D5044" s="577">
        <f t="shared" si="78"/>
        <v>5519.25</v>
      </c>
      <c r="G5044" s="1027">
        <v>5453.81</v>
      </c>
      <c r="J5044" s="570" t="s">
        <v>5368</v>
      </c>
      <c r="K5044" s="645">
        <f>IFERROR(VLOOKUP(J5044,REAJUSTE!A:Y,25,FALSE),"")</f>
        <v>1.012</v>
      </c>
    </row>
    <row r="5045" spans="1:11" ht="18" x14ac:dyDescent="0.25">
      <c r="A5045" s="1025">
        <v>4915757</v>
      </c>
      <c r="B5045" s="1026" t="s">
        <v>10321</v>
      </c>
      <c r="C5045" s="1025" t="s">
        <v>272</v>
      </c>
      <c r="D5045" s="577">
        <f t="shared" si="78"/>
        <v>428.01</v>
      </c>
      <c r="G5045" s="1027">
        <v>422.94</v>
      </c>
      <c r="J5045" s="570" t="s">
        <v>5368</v>
      </c>
      <c r="K5045" s="645">
        <f>IFERROR(VLOOKUP(J5045,REAJUSTE!A:Y,25,FALSE),"")</f>
        <v>1.012</v>
      </c>
    </row>
    <row r="5046" spans="1:11" x14ac:dyDescent="0.25">
      <c r="A5046" s="1025">
        <v>4915678</v>
      </c>
      <c r="B5046" s="1026" t="s">
        <v>10322</v>
      </c>
      <c r="C5046" s="1025" t="s">
        <v>272</v>
      </c>
      <c r="D5046" s="577">
        <f t="shared" si="78"/>
        <v>369.93</v>
      </c>
      <c r="G5046" s="1027">
        <v>365.55</v>
      </c>
      <c r="J5046" s="570" t="s">
        <v>5368</v>
      </c>
      <c r="K5046" s="645">
        <f>IFERROR(VLOOKUP(J5046,REAJUSTE!A:Y,25,FALSE),"")</f>
        <v>1.012</v>
      </c>
    </row>
    <row r="5047" spans="1:11" ht="18" x14ac:dyDescent="0.25">
      <c r="A5047" s="1025">
        <v>4919547</v>
      </c>
      <c r="B5047" s="1026" t="s">
        <v>10323</v>
      </c>
      <c r="C5047" s="1025" t="s">
        <v>5022</v>
      </c>
      <c r="D5047" s="577">
        <f t="shared" si="78"/>
        <v>476.24</v>
      </c>
      <c r="G5047" s="1027">
        <v>470.6</v>
      </c>
      <c r="J5047" s="570" t="s">
        <v>5368</v>
      </c>
      <c r="K5047" s="645">
        <f>IFERROR(VLOOKUP(J5047,REAJUSTE!A:Y,25,FALSE),"")</f>
        <v>1.012</v>
      </c>
    </row>
    <row r="5048" spans="1:11" ht="18" x14ac:dyDescent="0.25">
      <c r="A5048" s="1025">
        <v>4915716</v>
      </c>
      <c r="B5048" s="1026" t="s">
        <v>10324</v>
      </c>
      <c r="C5048" s="1025" t="s">
        <v>273</v>
      </c>
      <c r="D5048" s="577">
        <f t="shared" si="78"/>
        <v>12.11</v>
      </c>
      <c r="G5048" s="1027">
        <v>11.97</v>
      </c>
      <c r="J5048" s="570" t="s">
        <v>5368</v>
      </c>
      <c r="K5048" s="645">
        <f>IFERROR(VLOOKUP(J5048,REAJUSTE!A:Y,25,FALSE),"")</f>
        <v>1.012</v>
      </c>
    </row>
    <row r="5049" spans="1:11" ht="18" x14ac:dyDescent="0.25">
      <c r="A5049" s="1025">
        <v>4915750</v>
      </c>
      <c r="B5049" s="1026" t="s">
        <v>10325</v>
      </c>
      <c r="C5049" s="1025" t="s">
        <v>7</v>
      </c>
      <c r="D5049" s="577">
        <f t="shared" si="78"/>
        <v>201.38</v>
      </c>
      <c r="G5049" s="1027">
        <v>199</v>
      </c>
      <c r="J5049" s="570" t="s">
        <v>5368</v>
      </c>
      <c r="K5049" s="645">
        <f>IFERROR(VLOOKUP(J5049,REAJUSTE!A:Y,25,FALSE),"")</f>
        <v>1.012</v>
      </c>
    </row>
    <row r="5050" spans="1:11" ht="18" x14ac:dyDescent="0.25">
      <c r="A5050" s="1025">
        <v>4915769</v>
      </c>
      <c r="B5050" s="1026" t="s">
        <v>10326</v>
      </c>
      <c r="C5050" s="1025" t="s">
        <v>272</v>
      </c>
      <c r="D5050" s="577">
        <f t="shared" si="78"/>
        <v>32.06</v>
      </c>
      <c r="G5050" s="1027">
        <v>31.68</v>
      </c>
      <c r="J5050" s="570" t="s">
        <v>5368</v>
      </c>
      <c r="K5050" s="645">
        <f>IFERROR(VLOOKUP(J5050,REAJUSTE!A:Y,25,FALSE),"")</f>
        <v>1.012</v>
      </c>
    </row>
    <row r="5051" spans="1:11" ht="27" x14ac:dyDescent="0.25">
      <c r="A5051" s="1025">
        <v>5213836</v>
      </c>
      <c r="B5051" s="1026" t="s">
        <v>10327</v>
      </c>
      <c r="C5051" s="1025" t="s">
        <v>10328</v>
      </c>
      <c r="D5051" s="577">
        <f t="shared" si="78"/>
        <v>1.19</v>
      </c>
      <c r="G5051" s="1027">
        <v>1.18</v>
      </c>
      <c r="J5051" s="570" t="s">
        <v>5368</v>
      </c>
      <c r="K5051" s="645">
        <f>IFERROR(VLOOKUP(J5051,REAJUSTE!A:Y,25,FALSE),"")</f>
        <v>1.012</v>
      </c>
    </row>
    <row r="5052" spans="1:11" ht="18" x14ac:dyDescent="0.25">
      <c r="A5052" s="1025">
        <v>5213368</v>
      </c>
      <c r="B5052" s="1026" t="s">
        <v>10329</v>
      </c>
      <c r="C5052" s="1025" t="s">
        <v>5022</v>
      </c>
      <c r="D5052" s="577">
        <f t="shared" si="78"/>
        <v>19.579999999999998</v>
      </c>
      <c r="G5052" s="1027">
        <v>19.350000000000001</v>
      </c>
      <c r="J5052" s="570" t="s">
        <v>5368</v>
      </c>
      <c r="K5052" s="645">
        <f>IFERROR(VLOOKUP(J5052,REAJUSTE!A:Y,25,FALSE),"")</f>
        <v>1.012</v>
      </c>
    </row>
    <row r="5053" spans="1:11" ht="18" x14ac:dyDescent="0.25">
      <c r="A5053" s="1025">
        <v>5213367</v>
      </c>
      <c r="B5053" s="1026" t="s">
        <v>10330</v>
      </c>
      <c r="C5053" s="1025" t="s">
        <v>5022</v>
      </c>
      <c r="D5053" s="577">
        <f t="shared" si="78"/>
        <v>18.18</v>
      </c>
      <c r="G5053" s="1027">
        <v>17.97</v>
      </c>
      <c r="J5053" s="570" t="s">
        <v>5368</v>
      </c>
      <c r="K5053" s="645">
        <f>IFERROR(VLOOKUP(J5053,REAJUSTE!A:Y,25,FALSE),"")</f>
        <v>1.012</v>
      </c>
    </row>
    <row r="5054" spans="1:11" ht="18" x14ac:dyDescent="0.25">
      <c r="A5054" s="1025">
        <v>5213385</v>
      </c>
      <c r="B5054" s="1026" t="s">
        <v>10331</v>
      </c>
      <c r="C5054" s="1025" t="s">
        <v>5022</v>
      </c>
      <c r="D5054" s="577">
        <f t="shared" si="78"/>
        <v>321.82</v>
      </c>
      <c r="G5054" s="1027">
        <v>318.01</v>
      </c>
      <c r="J5054" s="570" t="s">
        <v>5368</v>
      </c>
      <c r="K5054" s="645">
        <f>IFERROR(VLOOKUP(J5054,REAJUSTE!A:Y,25,FALSE),"")</f>
        <v>1.012</v>
      </c>
    </row>
    <row r="5055" spans="1:11" ht="27" x14ac:dyDescent="0.25">
      <c r="A5055" s="1025">
        <v>5213343</v>
      </c>
      <c r="B5055" s="1026" t="s">
        <v>10332</v>
      </c>
      <c r="C5055" s="1025" t="s">
        <v>10328</v>
      </c>
      <c r="D5055" s="577">
        <f t="shared" si="78"/>
        <v>3.65</v>
      </c>
      <c r="G5055" s="1027">
        <v>3.61</v>
      </c>
      <c r="J5055" s="570" t="s">
        <v>5368</v>
      </c>
      <c r="K5055" s="645">
        <f>IFERROR(VLOOKUP(J5055,REAJUSTE!A:Y,25,FALSE),"")</f>
        <v>1.012</v>
      </c>
    </row>
    <row r="5056" spans="1:11" ht="18" x14ac:dyDescent="0.25">
      <c r="A5056" s="1025">
        <v>5213390</v>
      </c>
      <c r="B5056" s="1026" t="s">
        <v>10333</v>
      </c>
      <c r="C5056" s="1025" t="s">
        <v>7</v>
      </c>
      <c r="D5056" s="577">
        <f t="shared" si="78"/>
        <v>275.5</v>
      </c>
      <c r="G5056" s="1027">
        <v>272.24</v>
      </c>
      <c r="J5056" s="570" t="s">
        <v>5368</v>
      </c>
      <c r="K5056" s="645">
        <f>IFERROR(VLOOKUP(J5056,REAJUSTE!A:Y,25,FALSE),"")</f>
        <v>1.012</v>
      </c>
    </row>
    <row r="5057" spans="1:11" ht="27" x14ac:dyDescent="0.25">
      <c r="A5057" s="1025">
        <v>5213344</v>
      </c>
      <c r="B5057" s="1026" t="s">
        <v>10334</v>
      </c>
      <c r="C5057" s="1025" t="s">
        <v>10335</v>
      </c>
      <c r="D5057" s="577">
        <f t="shared" si="78"/>
        <v>3.19</v>
      </c>
      <c r="G5057" s="1027">
        <v>3.16</v>
      </c>
      <c r="J5057" s="570" t="s">
        <v>5368</v>
      </c>
      <c r="K5057" s="645">
        <f>IFERROR(VLOOKUP(J5057,REAJUSTE!A:Y,25,FALSE),"")</f>
        <v>1.012</v>
      </c>
    </row>
    <row r="5058" spans="1:11" ht="18" x14ac:dyDescent="0.25">
      <c r="A5058" s="1025">
        <v>5213386</v>
      </c>
      <c r="B5058" s="1026" t="s">
        <v>10336</v>
      </c>
      <c r="C5058" s="1025" t="s">
        <v>5022</v>
      </c>
      <c r="D5058" s="577">
        <f t="shared" si="78"/>
        <v>535.46</v>
      </c>
      <c r="G5058" s="1027">
        <v>529.12</v>
      </c>
      <c r="J5058" s="570" t="s">
        <v>5368</v>
      </c>
      <c r="K5058" s="645">
        <f>IFERROR(VLOOKUP(J5058,REAJUSTE!A:Y,25,FALSE),"")</f>
        <v>1.012</v>
      </c>
    </row>
    <row r="5059" spans="1:11" ht="27" x14ac:dyDescent="0.25">
      <c r="A5059" s="1025">
        <v>5213345</v>
      </c>
      <c r="B5059" s="1026" t="s">
        <v>10337</v>
      </c>
      <c r="C5059" s="1025" t="s">
        <v>10328</v>
      </c>
      <c r="D5059" s="577">
        <f t="shared" si="78"/>
        <v>5.42</v>
      </c>
      <c r="G5059" s="1027">
        <v>5.36</v>
      </c>
      <c r="J5059" s="570" t="s">
        <v>5368</v>
      </c>
      <c r="K5059" s="645">
        <f>IFERROR(VLOOKUP(J5059,REAJUSTE!A:Y,25,FALSE),"")</f>
        <v>1.012</v>
      </c>
    </row>
    <row r="5060" spans="1:11" ht="18" x14ac:dyDescent="0.25">
      <c r="A5060" s="1025">
        <v>5213387</v>
      </c>
      <c r="B5060" s="1026" t="s">
        <v>10338</v>
      </c>
      <c r="C5060" s="1025" t="s">
        <v>5022</v>
      </c>
      <c r="D5060" s="577">
        <f t="shared" si="78"/>
        <v>769.89</v>
      </c>
      <c r="G5060" s="1027">
        <v>760.77</v>
      </c>
      <c r="J5060" s="570" t="s">
        <v>5368</v>
      </c>
      <c r="K5060" s="645">
        <f>IFERROR(VLOOKUP(J5060,REAJUSTE!A:Y,25,FALSE),"")</f>
        <v>1.012</v>
      </c>
    </row>
    <row r="5061" spans="1:11" ht="27" x14ac:dyDescent="0.25">
      <c r="A5061" s="1025">
        <v>5213346</v>
      </c>
      <c r="B5061" s="1026" t="s">
        <v>10339</v>
      </c>
      <c r="C5061" s="1025" t="s">
        <v>10328</v>
      </c>
      <c r="D5061" s="577">
        <f t="shared" si="78"/>
        <v>7.6</v>
      </c>
      <c r="G5061" s="1027">
        <v>7.51</v>
      </c>
      <c r="J5061" s="570" t="s">
        <v>5368</v>
      </c>
      <c r="K5061" s="645">
        <f>IFERROR(VLOOKUP(J5061,REAJUSTE!A:Y,25,FALSE),"")</f>
        <v>1.012</v>
      </c>
    </row>
    <row r="5062" spans="1:11" ht="27" x14ac:dyDescent="0.25">
      <c r="A5062" s="1025">
        <v>5213843</v>
      </c>
      <c r="B5062" s="1026" t="s">
        <v>10340</v>
      </c>
      <c r="C5062" s="1025" t="s">
        <v>10335</v>
      </c>
      <c r="D5062" s="577">
        <f t="shared" si="78"/>
        <v>1.01</v>
      </c>
      <c r="G5062" s="1027">
        <v>1</v>
      </c>
      <c r="J5062" s="570" t="s">
        <v>5368</v>
      </c>
      <c r="K5062" s="645">
        <f>IFERROR(VLOOKUP(J5062,REAJUSTE!A:Y,25,FALSE),"")</f>
        <v>1.012</v>
      </c>
    </row>
    <row r="5063" spans="1:11" ht="27" x14ac:dyDescent="0.25">
      <c r="A5063" s="1025">
        <v>5213833</v>
      </c>
      <c r="B5063" s="1026" t="s">
        <v>10341</v>
      </c>
      <c r="C5063" s="1025" t="s">
        <v>10328</v>
      </c>
      <c r="D5063" s="577">
        <f t="shared" si="78"/>
        <v>10.37</v>
      </c>
      <c r="G5063" s="1027">
        <v>10.25</v>
      </c>
      <c r="J5063" s="570" t="s">
        <v>5368</v>
      </c>
      <c r="K5063" s="645">
        <f>IFERROR(VLOOKUP(J5063,REAJUSTE!A:Y,25,FALSE),"")</f>
        <v>1.012</v>
      </c>
    </row>
    <row r="5064" spans="1:11" ht="27" x14ac:dyDescent="0.25">
      <c r="A5064" s="1025">
        <v>5213834</v>
      </c>
      <c r="B5064" s="1026" t="s">
        <v>10342</v>
      </c>
      <c r="C5064" s="1025" t="s">
        <v>10328</v>
      </c>
      <c r="D5064" s="577">
        <f t="shared" si="78"/>
        <v>6.75</v>
      </c>
      <c r="G5064" s="1027">
        <v>6.67</v>
      </c>
      <c r="J5064" s="570" t="s">
        <v>5368</v>
      </c>
      <c r="K5064" s="645">
        <f>IFERROR(VLOOKUP(J5064,REAJUSTE!A:Y,25,FALSE),"")</f>
        <v>1.012</v>
      </c>
    </row>
    <row r="5065" spans="1:11" ht="18" x14ac:dyDescent="0.25">
      <c r="A5065" s="1025">
        <v>5219544</v>
      </c>
      <c r="B5065" s="1026" t="s">
        <v>10343</v>
      </c>
      <c r="C5065" s="1025" t="s">
        <v>5022</v>
      </c>
      <c r="D5065" s="577">
        <f t="shared" si="78"/>
        <v>225.14</v>
      </c>
      <c r="G5065" s="1027">
        <v>222.48</v>
      </c>
      <c r="J5065" s="570" t="s">
        <v>5368</v>
      </c>
      <c r="K5065" s="645">
        <f>IFERROR(VLOOKUP(J5065,REAJUSTE!A:Y,25,FALSE),"")</f>
        <v>1.012</v>
      </c>
    </row>
    <row r="5066" spans="1:11" ht="27" x14ac:dyDescent="0.25">
      <c r="A5066" s="1025">
        <v>5213383</v>
      </c>
      <c r="B5066" s="1026" t="s">
        <v>10344</v>
      </c>
      <c r="C5066" s="1025" t="s">
        <v>10328</v>
      </c>
      <c r="D5066" s="577">
        <f t="shared" ref="D5066:D5129" si="79">TRUNC(G5066*K5066,2)</f>
        <v>0.81</v>
      </c>
      <c r="G5066" s="1027">
        <v>0.81</v>
      </c>
      <c r="J5066" s="570" t="s">
        <v>5368</v>
      </c>
      <c r="K5066" s="645">
        <f>IFERROR(VLOOKUP(J5066,REAJUSTE!A:Y,25,FALSE),"")</f>
        <v>1.012</v>
      </c>
    </row>
    <row r="5067" spans="1:11" ht="36" x14ac:dyDescent="0.25">
      <c r="A5067" s="1025">
        <v>5213380</v>
      </c>
      <c r="B5067" s="1026" t="s">
        <v>10345</v>
      </c>
      <c r="C5067" s="1025" t="s">
        <v>10328</v>
      </c>
      <c r="D5067" s="577">
        <f t="shared" si="79"/>
        <v>1.94</v>
      </c>
      <c r="G5067" s="1027">
        <v>1.92</v>
      </c>
      <c r="J5067" s="570" t="s">
        <v>5368</v>
      </c>
      <c r="K5067" s="645">
        <f>IFERROR(VLOOKUP(J5067,REAJUSTE!A:Y,25,FALSE),"")</f>
        <v>1.012</v>
      </c>
    </row>
    <row r="5068" spans="1:11" ht="27" x14ac:dyDescent="0.25">
      <c r="A5068" s="1025">
        <v>5213838</v>
      </c>
      <c r="B5068" s="1026" t="s">
        <v>10346</v>
      </c>
      <c r="C5068" s="1025" t="s">
        <v>10328</v>
      </c>
      <c r="D5068" s="577">
        <f t="shared" si="79"/>
        <v>4.58</v>
      </c>
      <c r="G5068" s="1027">
        <v>4.53</v>
      </c>
      <c r="J5068" s="570" t="s">
        <v>5368</v>
      </c>
      <c r="K5068" s="645">
        <f>IFERROR(VLOOKUP(J5068,REAJUSTE!A:Y,25,FALSE),"")</f>
        <v>1.012</v>
      </c>
    </row>
    <row r="5069" spans="1:11" ht="18" x14ac:dyDescent="0.25">
      <c r="A5069" s="1025">
        <v>5213837</v>
      </c>
      <c r="B5069" s="1026" t="s">
        <v>10347</v>
      </c>
      <c r="C5069" s="1025" t="s">
        <v>5022</v>
      </c>
      <c r="D5069" s="577">
        <f t="shared" si="79"/>
        <v>195.63</v>
      </c>
      <c r="G5069" s="1027">
        <v>193.32</v>
      </c>
      <c r="J5069" s="570" t="s">
        <v>5368</v>
      </c>
      <c r="K5069" s="645">
        <f>IFERROR(VLOOKUP(J5069,REAJUSTE!A:Y,25,FALSE),"")</f>
        <v>1.012</v>
      </c>
    </row>
    <row r="5070" spans="1:11" ht="18" x14ac:dyDescent="0.25">
      <c r="A5070" s="1025">
        <v>5213835</v>
      </c>
      <c r="B5070" s="1026" t="s">
        <v>10348</v>
      </c>
      <c r="C5070" s="1025" t="s">
        <v>10328</v>
      </c>
      <c r="D5070" s="577">
        <f t="shared" si="79"/>
        <v>0.8</v>
      </c>
      <c r="G5070" s="1027">
        <v>0.8</v>
      </c>
      <c r="J5070" s="570" t="s">
        <v>5368</v>
      </c>
      <c r="K5070" s="645">
        <f>IFERROR(VLOOKUP(J5070,REAJUSTE!A:Y,25,FALSE),"")</f>
        <v>1.012</v>
      </c>
    </row>
    <row r="5071" spans="1:11" ht="18" x14ac:dyDescent="0.25">
      <c r="A5071" s="1025">
        <v>5213839</v>
      </c>
      <c r="B5071" s="1026" t="s">
        <v>10349</v>
      </c>
      <c r="C5071" s="1025" t="s">
        <v>273</v>
      </c>
      <c r="D5071" s="577">
        <f t="shared" si="79"/>
        <v>308.54000000000002</v>
      </c>
      <c r="G5071" s="1027">
        <v>304.89</v>
      </c>
      <c r="J5071" s="570" t="s">
        <v>5368</v>
      </c>
      <c r="K5071" s="645">
        <f>IFERROR(VLOOKUP(J5071,REAJUSTE!A:Y,25,FALSE),"")</f>
        <v>1.012</v>
      </c>
    </row>
    <row r="5072" spans="1:11" ht="27" x14ac:dyDescent="0.25">
      <c r="A5072" s="1025">
        <v>5213347</v>
      </c>
      <c r="B5072" s="1026" t="s">
        <v>10350</v>
      </c>
      <c r="C5072" s="1025" t="s">
        <v>10351</v>
      </c>
      <c r="D5072" s="577">
        <f t="shared" si="79"/>
        <v>7.28</v>
      </c>
      <c r="G5072" s="1027">
        <v>7.2</v>
      </c>
      <c r="J5072" s="570" t="s">
        <v>5368</v>
      </c>
      <c r="K5072" s="645">
        <f>IFERROR(VLOOKUP(J5072,REAJUSTE!A:Y,25,FALSE),"")</f>
        <v>1.012</v>
      </c>
    </row>
    <row r="5073" spans="1:11" ht="18" x14ac:dyDescent="0.25">
      <c r="A5073" s="1025">
        <v>5213840</v>
      </c>
      <c r="B5073" s="1026" t="s">
        <v>10352</v>
      </c>
      <c r="C5073" s="1025" t="s">
        <v>273</v>
      </c>
      <c r="D5073" s="577">
        <f t="shared" si="79"/>
        <v>32.47</v>
      </c>
      <c r="G5073" s="1027">
        <v>32.090000000000003</v>
      </c>
      <c r="J5073" s="570" t="s">
        <v>5368</v>
      </c>
      <c r="K5073" s="645">
        <f>IFERROR(VLOOKUP(J5073,REAJUSTE!A:Y,25,FALSE),"")</f>
        <v>1.012</v>
      </c>
    </row>
    <row r="5074" spans="1:11" ht="27" x14ac:dyDescent="0.25">
      <c r="A5074" s="1025">
        <v>5213349</v>
      </c>
      <c r="B5074" s="1026" t="s">
        <v>10353</v>
      </c>
      <c r="C5074" s="1025" t="s">
        <v>10351</v>
      </c>
      <c r="D5074" s="577">
        <f t="shared" si="79"/>
        <v>0.65</v>
      </c>
      <c r="G5074" s="1027">
        <v>0.65</v>
      </c>
      <c r="J5074" s="570" t="s">
        <v>5368</v>
      </c>
      <c r="K5074" s="645">
        <f>IFERROR(VLOOKUP(J5074,REAJUSTE!A:Y,25,FALSE),"")</f>
        <v>1.012</v>
      </c>
    </row>
    <row r="5075" spans="1:11" ht="27" x14ac:dyDescent="0.25">
      <c r="A5075" s="1025">
        <v>5213841</v>
      </c>
      <c r="B5075" s="1026" t="s">
        <v>10354</v>
      </c>
      <c r="C5075" s="1025" t="s">
        <v>273</v>
      </c>
      <c r="D5075" s="577">
        <f t="shared" si="79"/>
        <v>62.59</v>
      </c>
      <c r="G5075" s="1027">
        <v>61.85</v>
      </c>
      <c r="J5075" s="570" t="s">
        <v>5368</v>
      </c>
      <c r="K5075" s="645">
        <f>IFERROR(VLOOKUP(J5075,REAJUSTE!A:Y,25,FALSE),"")</f>
        <v>1.012</v>
      </c>
    </row>
    <row r="5076" spans="1:11" ht="36" x14ac:dyDescent="0.25">
      <c r="A5076" s="1025">
        <v>5213348</v>
      </c>
      <c r="B5076" s="1026" t="s">
        <v>10355</v>
      </c>
      <c r="C5076" s="1025" t="s">
        <v>10351</v>
      </c>
      <c r="D5076" s="577">
        <f t="shared" si="79"/>
        <v>0.76</v>
      </c>
      <c r="G5076" s="1027">
        <v>0.76</v>
      </c>
      <c r="J5076" s="570" t="s">
        <v>5368</v>
      </c>
      <c r="K5076" s="645">
        <f>IFERROR(VLOOKUP(J5076,REAJUSTE!A:Y,25,FALSE),"")</f>
        <v>1.012</v>
      </c>
    </row>
    <row r="5077" spans="1:11" ht="18" x14ac:dyDescent="0.25">
      <c r="A5077" s="1025">
        <v>5216116</v>
      </c>
      <c r="B5077" s="1026" t="s">
        <v>10356</v>
      </c>
      <c r="C5077" s="1025" t="s">
        <v>5022</v>
      </c>
      <c r="D5077" s="577">
        <f t="shared" si="79"/>
        <v>16.850000000000001</v>
      </c>
      <c r="G5077" s="1027">
        <v>16.66</v>
      </c>
      <c r="J5077" s="570" t="s">
        <v>5368</v>
      </c>
      <c r="K5077" s="645">
        <f>IFERROR(VLOOKUP(J5077,REAJUSTE!A:Y,25,FALSE),"")</f>
        <v>1.012</v>
      </c>
    </row>
    <row r="5078" spans="1:11" ht="18" x14ac:dyDescent="0.25">
      <c r="A5078" s="1025">
        <v>5216115</v>
      </c>
      <c r="B5078" s="1026" t="s">
        <v>10357</v>
      </c>
      <c r="C5078" s="1025" t="s">
        <v>5022</v>
      </c>
      <c r="D5078" s="577">
        <f t="shared" si="79"/>
        <v>16.010000000000002</v>
      </c>
      <c r="G5078" s="1027">
        <v>15.83</v>
      </c>
      <c r="J5078" s="570" t="s">
        <v>5368</v>
      </c>
      <c r="K5078" s="645">
        <f>IFERROR(VLOOKUP(J5078,REAJUSTE!A:Y,25,FALSE),"")</f>
        <v>1.012</v>
      </c>
    </row>
    <row r="5079" spans="1:11" ht="18" x14ac:dyDescent="0.25">
      <c r="A5079" s="1025">
        <v>5213842</v>
      </c>
      <c r="B5079" s="1026" t="s">
        <v>10358</v>
      </c>
      <c r="C5079" s="1025" t="s">
        <v>7</v>
      </c>
      <c r="D5079" s="577">
        <f t="shared" si="79"/>
        <v>0.12</v>
      </c>
      <c r="G5079" s="1027">
        <v>0.12</v>
      </c>
      <c r="J5079" s="570" t="s">
        <v>5368</v>
      </c>
      <c r="K5079" s="645">
        <f>IFERROR(VLOOKUP(J5079,REAJUSTE!A:Y,25,FALSE),"")</f>
        <v>1.012</v>
      </c>
    </row>
    <row r="5080" spans="1:11" ht="18" x14ac:dyDescent="0.25">
      <c r="A5080" s="1025">
        <v>5213358</v>
      </c>
      <c r="B5080" s="1026" t="s">
        <v>10359</v>
      </c>
      <c r="C5080" s="1025" t="s">
        <v>273</v>
      </c>
      <c r="D5080" s="577">
        <f t="shared" si="79"/>
        <v>218.07</v>
      </c>
      <c r="G5080" s="1027">
        <v>215.49</v>
      </c>
      <c r="J5080" s="570" t="s">
        <v>5368</v>
      </c>
      <c r="K5080" s="645">
        <f>IFERROR(VLOOKUP(J5080,REAJUSTE!A:Y,25,FALSE),"")</f>
        <v>1.012</v>
      </c>
    </row>
    <row r="5081" spans="1:11" ht="27" x14ac:dyDescent="0.25">
      <c r="A5081" s="1025">
        <v>5213848</v>
      </c>
      <c r="B5081" s="1026" t="s">
        <v>10360</v>
      </c>
      <c r="C5081" s="1025" t="s">
        <v>10328</v>
      </c>
      <c r="D5081" s="577">
        <f t="shared" si="79"/>
        <v>1.1200000000000001</v>
      </c>
      <c r="G5081" s="1027">
        <v>1.1100000000000001</v>
      </c>
      <c r="J5081" s="570" t="s">
        <v>5368</v>
      </c>
      <c r="K5081" s="645">
        <f>IFERROR(VLOOKUP(J5081,REAJUSTE!A:Y,25,FALSE),"")</f>
        <v>1.012</v>
      </c>
    </row>
    <row r="5082" spans="1:11" ht="18" x14ac:dyDescent="0.25">
      <c r="A5082" s="1025">
        <v>5214012</v>
      </c>
      <c r="B5082" s="1026" t="s">
        <v>10361</v>
      </c>
      <c r="C5082" s="1025" t="s">
        <v>273</v>
      </c>
      <c r="D5082" s="577">
        <f t="shared" si="79"/>
        <v>23.53</v>
      </c>
      <c r="G5082" s="1027">
        <v>23.26</v>
      </c>
      <c r="J5082" s="570" t="s">
        <v>5368</v>
      </c>
      <c r="K5082" s="645">
        <f>IFERROR(VLOOKUP(J5082,REAJUSTE!A:Y,25,FALSE),"")</f>
        <v>1.012</v>
      </c>
    </row>
    <row r="5083" spans="1:11" ht="18" x14ac:dyDescent="0.25">
      <c r="A5083" s="1025">
        <v>5213356</v>
      </c>
      <c r="B5083" s="1026" t="s">
        <v>10362</v>
      </c>
      <c r="C5083" s="1025" t="s">
        <v>273</v>
      </c>
      <c r="D5083" s="577">
        <f t="shared" si="79"/>
        <v>32.82</v>
      </c>
      <c r="G5083" s="1027">
        <v>32.44</v>
      </c>
      <c r="J5083" s="570" t="s">
        <v>5368</v>
      </c>
      <c r="K5083" s="645">
        <f>IFERROR(VLOOKUP(J5083,REAJUSTE!A:Y,25,FALSE),"")</f>
        <v>1.012</v>
      </c>
    </row>
    <row r="5084" spans="1:11" ht="27" x14ac:dyDescent="0.25">
      <c r="A5084" s="1025">
        <v>5214011</v>
      </c>
      <c r="B5084" s="1026" t="s">
        <v>10363</v>
      </c>
      <c r="C5084" s="1025" t="s">
        <v>273</v>
      </c>
      <c r="D5084" s="577">
        <f t="shared" si="79"/>
        <v>12.92</v>
      </c>
      <c r="G5084" s="1027">
        <v>12.77</v>
      </c>
      <c r="J5084" s="570" t="s">
        <v>5368</v>
      </c>
      <c r="K5084" s="645">
        <f>IFERROR(VLOOKUP(J5084,REAJUSTE!A:Y,25,FALSE),"")</f>
        <v>1.012</v>
      </c>
    </row>
    <row r="5085" spans="1:11" ht="27" x14ac:dyDescent="0.25">
      <c r="A5085" s="1025">
        <v>5213354</v>
      </c>
      <c r="B5085" s="1026" t="s">
        <v>10364</v>
      </c>
      <c r="C5085" s="1025" t="s">
        <v>273</v>
      </c>
      <c r="D5085" s="577">
        <f t="shared" si="79"/>
        <v>15.5</v>
      </c>
      <c r="G5085" s="1027">
        <v>15.32</v>
      </c>
      <c r="J5085" s="570" t="s">
        <v>5368</v>
      </c>
      <c r="K5085" s="645">
        <f>IFERROR(VLOOKUP(J5085,REAJUSTE!A:Y,25,FALSE),"")</f>
        <v>1.012</v>
      </c>
    </row>
    <row r="5086" spans="1:11" ht="27" x14ac:dyDescent="0.25">
      <c r="A5086" s="1025">
        <v>5213355</v>
      </c>
      <c r="B5086" s="1026" t="s">
        <v>10365</v>
      </c>
      <c r="C5086" s="1025" t="s">
        <v>273</v>
      </c>
      <c r="D5086" s="577">
        <f t="shared" si="79"/>
        <v>18.12</v>
      </c>
      <c r="G5086" s="1027">
        <v>17.91</v>
      </c>
      <c r="J5086" s="570" t="s">
        <v>5368</v>
      </c>
      <c r="K5086" s="645">
        <f>IFERROR(VLOOKUP(J5086,REAJUSTE!A:Y,25,FALSE),"")</f>
        <v>1.012</v>
      </c>
    </row>
    <row r="5087" spans="1:11" ht="18" x14ac:dyDescent="0.25">
      <c r="A5087" s="1025">
        <v>5213850</v>
      </c>
      <c r="B5087" s="1026" t="s">
        <v>10366</v>
      </c>
      <c r="C5087" s="1025" t="s">
        <v>158</v>
      </c>
      <c r="D5087" s="577">
        <f t="shared" si="79"/>
        <v>21.43</v>
      </c>
      <c r="G5087" s="1027">
        <v>21.18</v>
      </c>
      <c r="J5087" s="570" t="s">
        <v>5368</v>
      </c>
      <c r="K5087" s="645">
        <f>IFERROR(VLOOKUP(J5087,REAJUSTE!A:Y,25,FALSE),"")</f>
        <v>1.012</v>
      </c>
    </row>
    <row r="5088" spans="1:11" ht="18" x14ac:dyDescent="0.25">
      <c r="A5088" s="1025">
        <v>5213846</v>
      </c>
      <c r="B5088" s="1026" t="s">
        <v>10367</v>
      </c>
      <c r="C5088" s="1025" t="s">
        <v>158</v>
      </c>
      <c r="D5088" s="577">
        <f t="shared" si="79"/>
        <v>5.45</v>
      </c>
      <c r="G5088" s="1027">
        <v>5.39</v>
      </c>
      <c r="J5088" s="570" t="s">
        <v>5368</v>
      </c>
      <c r="K5088" s="645">
        <f>IFERROR(VLOOKUP(J5088,REAJUSTE!A:Y,25,FALSE),"")</f>
        <v>1.012</v>
      </c>
    </row>
    <row r="5089" spans="1:11" ht="18" x14ac:dyDescent="0.25">
      <c r="A5089" s="1025">
        <v>5213847</v>
      </c>
      <c r="B5089" s="1026" t="s">
        <v>10368</v>
      </c>
      <c r="C5089" s="1025" t="s">
        <v>158</v>
      </c>
      <c r="D5089" s="577">
        <f t="shared" si="79"/>
        <v>93.27</v>
      </c>
      <c r="G5089" s="1027">
        <v>92.17</v>
      </c>
      <c r="J5089" s="570" t="s">
        <v>5368</v>
      </c>
      <c r="K5089" s="645">
        <f>IFERROR(VLOOKUP(J5089,REAJUSTE!A:Y,25,FALSE),"")</f>
        <v>1.012</v>
      </c>
    </row>
    <row r="5090" spans="1:11" ht="27" x14ac:dyDescent="0.25">
      <c r="A5090" s="1025">
        <v>5213845</v>
      </c>
      <c r="B5090" s="1026" t="s">
        <v>10369</v>
      </c>
      <c r="C5090" s="1025" t="s">
        <v>158</v>
      </c>
      <c r="D5090" s="577">
        <f t="shared" si="79"/>
        <v>24.27</v>
      </c>
      <c r="G5090" s="1027">
        <v>23.99</v>
      </c>
      <c r="J5090" s="570" t="s">
        <v>5368</v>
      </c>
      <c r="K5090" s="645">
        <f>IFERROR(VLOOKUP(J5090,REAJUSTE!A:Y,25,FALSE),"")</f>
        <v>1.012</v>
      </c>
    </row>
    <row r="5091" spans="1:11" ht="18" x14ac:dyDescent="0.25">
      <c r="A5091" s="1025">
        <v>5213412</v>
      </c>
      <c r="B5091" s="1026" t="s">
        <v>10370</v>
      </c>
      <c r="C5091" s="1025" t="s">
        <v>273</v>
      </c>
      <c r="D5091" s="577">
        <f t="shared" si="79"/>
        <v>113.92</v>
      </c>
      <c r="G5091" s="1027">
        <v>112.57</v>
      </c>
      <c r="J5091" s="570" t="s">
        <v>5368</v>
      </c>
      <c r="K5091" s="645">
        <f>IFERROR(VLOOKUP(J5091,REAJUSTE!A:Y,25,FALSE),"")</f>
        <v>1.012</v>
      </c>
    </row>
    <row r="5092" spans="1:11" ht="18" x14ac:dyDescent="0.25">
      <c r="A5092" s="1025">
        <v>5213411</v>
      </c>
      <c r="B5092" s="1026" t="s">
        <v>10371</v>
      </c>
      <c r="C5092" s="1025" t="s">
        <v>273</v>
      </c>
      <c r="D5092" s="577">
        <f t="shared" si="79"/>
        <v>201.87</v>
      </c>
      <c r="G5092" s="1027">
        <v>199.48</v>
      </c>
      <c r="J5092" s="570" t="s">
        <v>5368</v>
      </c>
      <c r="K5092" s="645">
        <f>IFERROR(VLOOKUP(J5092,REAJUSTE!A:Y,25,FALSE),"")</f>
        <v>1.012</v>
      </c>
    </row>
    <row r="5093" spans="1:11" ht="27" x14ac:dyDescent="0.25">
      <c r="A5093" s="1025">
        <v>5214009</v>
      </c>
      <c r="B5093" s="1026" t="s">
        <v>10372</v>
      </c>
      <c r="C5093" s="1025" t="s">
        <v>273</v>
      </c>
      <c r="D5093" s="577">
        <f t="shared" si="79"/>
        <v>113.92</v>
      </c>
      <c r="G5093" s="1027">
        <v>112.57</v>
      </c>
      <c r="J5093" s="570" t="s">
        <v>5368</v>
      </c>
      <c r="K5093" s="645">
        <f>IFERROR(VLOOKUP(J5093,REAJUSTE!A:Y,25,FALSE),"")</f>
        <v>1.012</v>
      </c>
    </row>
    <row r="5094" spans="1:11" ht="27" x14ac:dyDescent="0.25">
      <c r="A5094" s="1025">
        <v>5214010</v>
      </c>
      <c r="B5094" s="1026" t="s">
        <v>10373</v>
      </c>
      <c r="C5094" s="1025" t="s">
        <v>273</v>
      </c>
      <c r="D5094" s="577">
        <f t="shared" si="79"/>
        <v>209.52</v>
      </c>
      <c r="G5094" s="1027">
        <v>207.04</v>
      </c>
      <c r="J5094" s="570" t="s">
        <v>5368</v>
      </c>
      <c r="K5094" s="645">
        <f>IFERROR(VLOOKUP(J5094,REAJUSTE!A:Y,25,FALSE),"")</f>
        <v>1.012</v>
      </c>
    </row>
    <row r="5095" spans="1:11" ht="27" x14ac:dyDescent="0.25">
      <c r="A5095" s="1025">
        <v>5213413</v>
      </c>
      <c r="B5095" s="1026" t="s">
        <v>10374</v>
      </c>
      <c r="C5095" s="1025" t="s">
        <v>273</v>
      </c>
      <c r="D5095" s="577">
        <f t="shared" si="79"/>
        <v>70.430000000000007</v>
      </c>
      <c r="G5095" s="1027">
        <v>69.599999999999994</v>
      </c>
      <c r="J5095" s="570" t="s">
        <v>5368</v>
      </c>
      <c r="K5095" s="645">
        <f>IFERROR(VLOOKUP(J5095,REAJUSTE!A:Y,25,FALSE),"")</f>
        <v>1.012</v>
      </c>
    </row>
    <row r="5096" spans="1:11" ht="18" x14ac:dyDescent="0.25">
      <c r="A5096" s="1025">
        <v>5213410</v>
      </c>
      <c r="B5096" s="1026" t="s">
        <v>10375</v>
      </c>
      <c r="C5096" s="1025" t="s">
        <v>273</v>
      </c>
      <c r="D5096" s="577">
        <f t="shared" si="79"/>
        <v>144.27000000000001</v>
      </c>
      <c r="G5096" s="1027">
        <v>142.56</v>
      </c>
      <c r="J5096" s="570" t="s">
        <v>5368</v>
      </c>
      <c r="K5096" s="645">
        <f>IFERROR(VLOOKUP(J5096,REAJUSTE!A:Y,25,FALSE),"")</f>
        <v>1.012</v>
      </c>
    </row>
    <row r="5097" spans="1:11" ht="18" x14ac:dyDescent="0.25">
      <c r="A5097" s="1025">
        <v>5214004</v>
      </c>
      <c r="B5097" s="1026" t="s">
        <v>10376</v>
      </c>
      <c r="C5097" s="1025" t="s">
        <v>273</v>
      </c>
      <c r="D5097" s="577">
        <f t="shared" si="79"/>
        <v>173.99</v>
      </c>
      <c r="G5097" s="1027">
        <v>171.93</v>
      </c>
      <c r="J5097" s="570" t="s">
        <v>5368</v>
      </c>
      <c r="K5097" s="645">
        <f>IFERROR(VLOOKUP(J5097,REAJUSTE!A:Y,25,FALSE),"")</f>
        <v>1.012</v>
      </c>
    </row>
    <row r="5098" spans="1:11" ht="18" x14ac:dyDescent="0.25">
      <c r="A5098" s="1025">
        <v>5214005</v>
      </c>
      <c r="B5098" s="1026" t="s">
        <v>10377</v>
      </c>
      <c r="C5098" s="1025" t="s">
        <v>273</v>
      </c>
      <c r="D5098" s="577">
        <f t="shared" si="79"/>
        <v>155.66999999999999</v>
      </c>
      <c r="G5098" s="1027">
        <v>153.83000000000001</v>
      </c>
      <c r="J5098" s="570" t="s">
        <v>5368</v>
      </c>
      <c r="K5098" s="645">
        <f>IFERROR(VLOOKUP(J5098,REAJUSTE!A:Y,25,FALSE),"")</f>
        <v>1.012</v>
      </c>
    </row>
    <row r="5099" spans="1:11" ht="18" x14ac:dyDescent="0.25">
      <c r="A5099" s="1025">
        <v>5214006</v>
      </c>
      <c r="B5099" s="1026" t="s">
        <v>10378</v>
      </c>
      <c r="C5099" s="1025" t="s">
        <v>273</v>
      </c>
      <c r="D5099" s="577">
        <f t="shared" si="79"/>
        <v>98.88</v>
      </c>
      <c r="G5099" s="1027">
        <v>97.71</v>
      </c>
      <c r="J5099" s="570" t="s">
        <v>5368</v>
      </c>
      <c r="K5099" s="645">
        <f>IFERROR(VLOOKUP(J5099,REAJUSTE!A:Y,25,FALSE),"")</f>
        <v>1.012</v>
      </c>
    </row>
    <row r="5100" spans="1:11" ht="18" x14ac:dyDescent="0.25">
      <c r="A5100" s="1025">
        <v>5214007</v>
      </c>
      <c r="B5100" s="1026" t="s">
        <v>10379</v>
      </c>
      <c r="C5100" s="1025" t="s">
        <v>273</v>
      </c>
      <c r="D5100" s="577">
        <f t="shared" si="79"/>
        <v>84.01</v>
      </c>
      <c r="G5100" s="1027">
        <v>83.02</v>
      </c>
      <c r="J5100" s="570" t="s">
        <v>5368</v>
      </c>
      <c r="K5100" s="645">
        <f>IFERROR(VLOOKUP(J5100,REAJUSTE!A:Y,25,FALSE),"")</f>
        <v>1.012</v>
      </c>
    </row>
    <row r="5101" spans="1:11" ht="18" x14ac:dyDescent="0.25">
      <c r="A5101" s="1025">
        <v>5214008</v>
      </c>
      <c r="B5101" s="1026" t="s">
        <v>10380</v>
      </c>
      <c r="C5101" s="1025" t="s">
        <v>273</v>
      </c>
      <c r="D5101" s="577">
        <f t="shared" si="79"/>
        <v>82.42</v>
      </c>
      <c r="G5101" s="1027">
        <v>81.45</v>
      </c>
      <c r="J5101" s="570" t="s">
        <v>5368</v>
      </c>
      <c r="K5101" s="645">
        <f>IFERROR(VLOOKUP(J5101,REAJUSTE!A:Y,25,FALSE),"")</f>
        <v>1.012</v>
      </c>
    </row>
    <row r="5102" spans="1:11" ht="18" x14ac:dyDescent="0.25">
      <c r="A5102" s="1025">
        <v>5213408</v>
      </c>
      <c r="B5102" s="1026" t="s">
        <v>10381</v>
      </c>
      <c r="C5102" s="1025" t="s">
        <v>273</v>
      </c>
      <c r="D5102" s="577">
        <f t="shared" si="79"/>
        <v>48.49</v>
      </c>
      <c r="G5102" s="1027">
        <v>47.92</v>
      </c>
      <c r="J5102" s="570" t="s">
        <v>5368</v>
      </c>
      <c r="K5102" s="645">
        <f>IFERROR(VLOOKUP(J5102,REAJUSTE!A:Y,25,FALSE),"")</f>
        <v>1.012</v>
      </c>
    </row>
    <row r="5103" spans="1:11" x14ac:dyDescent="0.25">
      <c r="A5103" s="1025">
        <v>5213400</v>
      </c>
      <c r="B5103" s="1026" t="s">
        <v>10382</v>
      </c>
      <c r="C5103" s="1025" t="s">
        <v>273</v>
      </c>
      <c r="D5103" s="577">
        <f t="shared" si="79"/>
        <v>23.81</v>
      </c>
      <c r="G5103" s="1027">
        <v>23.53</v>
      </c>
      <c r="J5103" s="570" t="s">
        <v>5368</v>
      </c>
      <c r="K5103" s="645">
        <f>IFERROR(VLOOKUP(J5103,REAJUSTE!A:Y,25,FALSE),"")</f>
        <v>1.012</v>
      </c>
    </row>
    <row r="5104" spans="1:11" x14ac:dyDescent="0.25">
      <c r="A5104" s="1025">
        <v>5213401</v>
      </c>
      <c r="B5104" s="1026" t="s">
        <v>10383</v>
      </c>
      <c r="C5104" s="1025" t="s">
        <v>273</v>
      </c>
      <c r="D5104" s="577">
        <f t="shared" si="79"/>
        <v>33.15</v>
      </c>
      <c r="G5104" s="1027">
        <v>32.76</v>
      </c>
      <c r="J5104" s="570" t="s">
        <v>5368</v>
      </c>
      <c r="K5104" s="645">
        <f>IFERROR(VLOOKUP(J5104,REAJUSTE!A:Y,25,FALSE),"")</f>
        <v>1.012</v>
      </c>
    </row>
    <row r="5105" spans="1:11" ht="18" x14ac:dyDescent="0.25">
      <c r="A5105" s="1025">
        <v>5214001</v>
      </c>
      <c r="B5105" s="1026" t="s">
        <v>10384</v>
      </c>
      <c r="C5105" s="1025" t="s">
        <v>273</v>
      </c>
      <c r="D5105" s="577">
        <f t="shared" si="79"/>
        <v>13.17</v>
      </c>
      <c r="G5105" s="1027">
        <v>13.02</v>
      </c>
      <c r="J5105" s="570" t="s">
        <v>5368</v>
      </c>
      <c r="K5105" s="645">
        <f>IFERROR(VLOOKUP(J5105,REAJUSTE!A:Y,25,FALSE),"")</f>
        <v>1.012</v>
      </c>
    </row>
    <row r="5106" spans="1:11" ht="18" x14ac:dyDescent="0.25">
      <c r="A5106" s="1025">
        <v>5213402</v>
      </c>
      <c r="B5106" s="1026" t="s">
        <v>10385</v>
      </c>
      <c r="C5106" s="1025" t="s">
        <v>273</v>
      </c>
      <c r="D5106" s="577">
        <f t="shared" si="79"/>
        <v>15.78</v>
      </c>
      <c r="G5106" s="1027">
        <v>15.6</v>
      </c>
      <c r="J5106" s="570" t="s">
        <v>5368</v>
      </c>
      <c r="K5106" s="645">
        <f>IFERROR(VLOOKUP(J5106,REAJUSTE!A:Y,25,FALSE),"")</f>
        <v>1.012</v>
      </c>
    </row>
    <row r="5107" spans="1:11" ht="18" x14ac:dyDescent="0.25">
      <c r="A5107" s="1025">
        <v>5213403</v>
      </c>
      <c r="B5107" s="1026" t="s">
        <v>10386</v>
      </c>
      <c r="C5107" s="1025" t="s">
        <v>273</v>
      </c>
      <c r="D5107" s="577">
        <f t="shared" si="79"/>
        <v>18.41</v>
      </c>
      <c r="G5107" s="1027">
        <v>18.2</v>
      </c>
      <c r="J5107" s="570" t="s">
        <v>5368</v>
      </c>
      <c r="K5107" s="645">
        <f>IFERROR(VLOOKUP(J5107,REAJUSTE!A:Y,25,FALSE),"")</f>
        <v>1.012</v>
      </c>
    </row>
    <row r="5108" spans="1:11" ht="18" x14ac:dyDescent="0.25">
      <c r="A5108" s="1025">
        <v>5214003</v>
      </c>
      <c r="B5108" s="1026" t="s">
        <v>10387</v>
      </c>
      <c r="C5108" s="1025" t="s">
        <v>273</v>
      </c>
      <c r="D5108" s="577">
        <f t="shared" si="79"/>
        <v>58.94</v>
      </c>
      <c r="G5108" s="1027">
        <v>58.25</v>
      </c>
      <c r="J5108" s="570" t="s">
        <v>5368</v>
      </c>
      <c r="K5108" s="645">
        <f>IFERROR(VLOOKUP(J5108,REAJUSTE!A:Y,25,FALSE),"")</f>
        <v>1.012</v>
      </c>
    </row>
    <row r="5109" spans="1:11" ht="18" x14ac:dyDescent="0.25">
      <c r="A5109" s="1025">
        <v>5213409</v>
      </c>
      <c r="B5109" s="1026" t="s">
        <v>10388</v>
      </c>
      <c r="C5109" s="1025" t="s">
        <v>273</v>
      </c>
      <c r="D5109" s="577">
        <f t="shared" si="79"/>
        <v>101.35</v>
      </c>
      <c r="G5109" s="1027">
        <v>100.15</v>
      </c>
      <c r="J5109" s="570" t="s">
        <v>5368</v>
      </c>
      <c r="K5109" s="645">
        <f>IFERROR(VLOOKUP(J5109,REAJUSTE!A:Y,25,FALSE),"")</f>
        <v>1.012</v>
      </c>
    </row>
    <row r="5110" spans="1:11" ht="18" x14ac:dyDescent="0.25">
      <c r="A5110" s="1025">
        <v>5213404</v>
      </c>
      <c r="B5110" s="1026" t="s">
        <v>10389</v>
      </c>
      <c r="C5110" s="1025" t="s">
        <v>273</v>
      </c>
      <c r="D5110" s="577">
        <f t="shared" si="79"/>
        <v>37.33</v>
      </c>
      <c r="G5110" s="1027">
        <v>36.89</v>
      </c>
      <c r="J5110" s="570" t="s">
        <v>5368</v>
      </c>
      <c r="K5110" s="645">
        <f>IFERROR(VLOOKUP(J5110,REAJUSTE!A:Y,25,FALSE),"")</f>
        <v>1.012</v>
      </c>
    </row>
    <row r="5111" spans="1:11" ht="18" x14ac:dyDescent="0.25">
      <c r="A5111" s="1025">
        <v>5213405</v>
      </c>
      <c r="B5111" s="1026" t="s">
        <v>10390</v>
      </c>
      <c r="C5111" s="1025" t="s">
        <v>273</v>
      </c>
      <c r="D5111" s="577">
        <f t="shared" si="79"/>
        <v>46.15</v>
      </c>
      <c r="G5111" s="1027">
        <v>45.61</v>
      </c>
      <c r="J5111" s="570" t="s">
        <v>5368</v>
      </c>
      <c r="K5111" s="645">
        <f>IFERROR(VLOOKUP(J5111,REAJUSTE!A:Y,25,FALSE),"")</f>
        <v>1.012</v>
      </c>
    </row>
    <row r="5112" spans="1:11" ht="18" x14ac:dyDescent="0.25">
      <c r="A5112" s="1025">
        <v>5214002</v>
      </c>
      <c r="B5112" s="1026" t="s">
        <v>10391</v>
      </c>
      <c r="C5112" s="1025" t="s">
        <v>273</v>
      </c>
      <c r="D5112" s="577">
        <f t="shared" si="79"/>
        <v>26.89</v>
      </c>
      <c r="G5112" s="1027">
        <v>26.58</v>
      </c>
      <c r="J5112" s="570" t="s">
        <v>5368</v>
      </c>
      <c r="K5112" s="645">
        <f>IFERROR(VLOOKUP(J5112,REAJUSTE!A:Y,25,FALSE),"")</f>
        <v>1.012</v>
      </c>
    </row>
    <row r="5113" spans="1:11" ht="18" x14ac:dyDescent="0.25">
      <c r="A5113" s="1025">
        <v>5213406</v>
      </c>
      <c r="B5113" s="1026" t="s">
        <v>10392</v>
      </c>
      <c r="C5113" s="1025" t="s">
        <v>273</v>
      </c>
      <c r="D5113" s="577">
        <f t="shared" si="79"/>
        <v>29.29</v>
      </c>
      <c r="G5113" s="1027">
        <v>28.95</v>
      </c>
      <c r="J5113" s="570" t="s">
        <v>5368</v>
      </c>
      <c r="K5113" s="645">
        <f>IFERROR(VLOOKUP(J5113,REAJUSTE!A:Y,25,FALSE),"")</f>
        <v>1.012</v>
      </c>
    </row>
    <row r="5114" spans="1:11" ht="18" x14ac:dyDescent="0.25">
      <c r="A5114" s="1025">
        <v>5213407</v>
      </c>
      <c r="B5114" s="1026" t="s">
        <v>10393</v>
      </c>
      <c r="C5114" s="1025" t="s">
        <v>273</v>
      </c>
      <c r="D5114" s="577">
        <f t="shared" si="79"/>
        <v>31.7</v>
      </c>
      <c r="G5114" s="1027">
        <v>31.33</v>
      </c>
      <c r="J5114" s="570" t="s">
        <v>5368</v>
      </c>
      <c r="K5114" s="645">
        <f>IFERROR(VLOOKUP(J5114,REAJUSTE!A:Y,25,FALSE),"")</f>
        <v>1.012</v>
      </c>
    </row>
    <row r="5115" spans="1:11" ht="18" x14ac:dyDescent="0.25">
      <c r="A5115" s="1025">
        <v>5212552</v>
      </c>
      <c r="B5115" s="1026" t="s">
        <v>10394</v>
      </c>
      <c r="C5115" s="1025" t="s">
        <v>273</v>
      </c>
      <c r="D5115" s="577">
        <f t="shared" si="79"/>
        <v>16.260000000000002</v>
      </c>
      <c r="G5115" s="1027">
        <v>16.07</v>
      </c>
      <c r="J5115" s="570" t="s">
        <v>5368</v>
      </c>
      <c r="K5115" s="645">
        <f>IFERROR(VLOOKUP(J5115,REAJUSTE!A:Y,25,FALSE),"")</f>
        <v>1.012</v>
      </c>
    </row>
    <row r="5116" spans="1:11" ht="18" x14ac:dyDescent="0.25">
      <c r="A5116" s="1025">
        <v>5213464</v>
      </c>
      <c r="B5116" s="1026" t="s">
        <v>10395</v>
      </c>
      <c r="C5116" s="1025" t="s">
        <v>5022</v>
      </c>
      <c r="D5116" s="577">
        <f t="shared" si="79"/>
        <v>253.17</v>
      </c>
      <c r="G5116" s="1027">
        <v>250.17</v>
      </c>
      <c r="J5116" s="570" t="s">
        <v>5368</v>
      </c>
      <c r="K5116" s="645">
        <f>IFERROR(VLOOKUP(J5116,REAJUSTE!A:Y,25,FALSE),"")</f>
        <v>1.012</v>
      </c>
    </row>
    <row r="5117" spans="1:11" ht="18" x14ac:dyDescent="0.25">
      <c r="A5117" s="1025">
        <v>5213465</v>
      </c>
      <c r="B5117" s="1026" t="s">
        <v>10396</v>
      </c>
      <c r="C5117" s="1025" t="s">
        <v>5022</v>
      </c>
      <c r="D5117" s="577">
        <f t="shared" si="79"/>
        <v>432.83</v>
      </c>
      <c r="G5117" s="1027">
        <v>427.7</v>
      </c>
      <c r="J5117" s="570" t="s">
        <v>5368</v>
      </c>
      <c r="K5117" s="645">
        <f>IFERROR(VLOOKUP(J5117,REAJUSTE!A:Y,25,FALSE),"")</f>
        <v>1.012</v>
      </c>
    </row>
    <row r="5118" spans="1:11" ht="18" x14ac:dyDescent="0.25">
      <c r="A5118" s="1025">
        <v>5213466</v>
      </c>
      <c r="B5118" s="1026" t="s">
        <v>10397</v>
      </c>
      <c r="C5118" s="1025" t="s">
        <v>5022</v>
      </c>
      <c r="D5118" s="577">
        <f t="shared" si="79"/>
        <v>606.15</v>
      </c>
      <c r="G5118" s="1027">
        <v>598.97</v>
      </c>
      <c r="J5118" s="570" t="s">
        <v>5368</v>
      </c>
      <c r="K5118" s="645">
        <f>IFERROR(VLOOKUP(J5118,REAJUSTE!A:Y,25,FALSE),"")</f>
        <v>1.012</v>
      </c>
    </row>
    <row r="5119" spans="1:11" ht="18" x14ac:dyDescent="0.25">
      <c r="A5119" s="1025">
        <v>5213467</v>
      </c>
      <c r="B5119" s="1026" t="s">
        <v>10398</v>
      </c>
      <c r="C5119" s="1025" t="s">
        <v>5022</v>
      </c>
      <c r="D5119" s="577">
        <f t="shared" si="79"/>
        <v>973.75</v>
      </c>
      <c r="G5119" s="1027">
        <v>962.21</v>
      </c>
      <c r="J5119" s="570" t="s">
        <v>5368</v>
      </c>
      <c r="K5119" s="645">
        <f>IFERROR(VLOOKUP(J5119,REAJUSTE!A:Y,25,FALSE),"")</f>
        <v>1.012</v>
      </c>
    </row>
    <row r="5120" spans="1:11" ht="18" x14ac:dyDescent="0.25">
      <c r="A5120" s="1025">
        <v>5213468</v>
      </c>
      <c r="B5120" s="1026" t="s">
        <v>10399</v>
      </c>
      <c r="C5120" s="1025" t="s">
        <v>5022</v>
      </c>
      <c r="D5120" s="577">
        <f t="shared" si="79"/>
        <v>245.71</v>
      </c>
      <c r="G5120" s="1027">
        <v>242.8</v>
      </c>
      <c r="J5120" s="570" t="s">
        <v>5368</v>
      </c>
      <c r="K5120" s="645">
        <f>IFERROR(VLOOKUP(J5120,REAJUSTE!A:Y,25,FALSE),"")</f>
        <v>1.012</v>
      </c>
    </row>
    <row r="5121" spans="1:11" ht="18" x14ac:dyDescent="0.25">
      <c r="A5121" s="1025">
        <v>5213469</v>
      </c>
      <c r="B5121" s="1026" t="s">
        <v>10400</v>
      </c>
      <c r="C5121" s="1025" t="s">
        <v>5022</v>
      </c>
      <c r="D5121" s="577">
        <f t="shared" si="79"/>
        <v>418.62</v>
      </c>
      <c r="G5121" s="1027">
        <v>413.66</v>
      </c>
      <c r="J5121" s="570" t="s">
        <v>5368</v>
      </c>
      <c r="K5121" s="645">
        <f>IFERROR(VLOOKUP(J5121,REAJUSTE!A:Y,25,FALSE),"")</f>
        <v>1.012</v>
      </c>
    </row>
    <row r="5122" spans="1:11" ht="18" x14ac:dyDescent="0.25">
      <c r="A5122" s="1025">
        <v>5213470</v>
      </c>
      <c r="B5122" s="1026" t="s">
        <v>10401</v>
      </c>
      <c r="C5122" s="1025" t="s">
        <v>5022</v>
      </c>
      <c r="D5122" s="577">
        <f t="shared" si="79"/>
        <v>585.44000000000005</v>
      </c>
      <c r="G5122" s="1027">
        <v>578.5</v>
      </c>
      <c r="J5122" s="570" t="s">
        <v>5368</v>
      </c>
      <c r="K5122" s="645">
        <f>IFERROR(VLOOKUP(J5122,REAJUSTE!A:Y,25,FALSE),"")</f>
        <v>1.012</v>
      </c>
    </row>
    <row r="5123" spans="1:11" ht="18" x14ac:dyDescent="0.25">
      <c r="A5123" s="1025">
        <v>5213471</v>
      </c>
      <c r="B5123" s="1026" t="s">
        <v>10402</v>
      </c>
      <c r="C5123" s="1025" t="s">
        <v>5022</v>
      </c>
      <c r="D5123" s="577">
        <f t="shared" si="79"/>
        <v>943.93</v>
      </c>
      <c r="G5123" s="1027">
        <v>932.74</v>
      </c>
      <c r="J5123" s="570" t="s">
        <v>5368</v>
      </c>
      <c r="K5123" s="645">
        <f>IFERROR(VLOOKUP(J5123,REAJUSTE!A:Y,25,FALSE),"")</f>
        <v>1.012</v>
      </c>
    </row>
    <row r="5124" spans="1:11" ht="27" x14ac:dyDescent="0.25">
      <c r="A5124" s="1025">
        <v>5212560</v>
      </c>
      <c r="B5124" s="1026" t="s">
        <v>10403</v>
      </c>
      <c r="C5124" s="1025" t="s">
        <v>10328</v>
      </c>
      <c r="D5124" s="577">
        <f t="shared" si="79"/>
        <v>3.95</v>
      </c>
      <c r="G5124" s="1027">
        <v>3.91</v>
      </c>
      <c r="J5124" s="570" t="s">
        <v>5368</v>
      </c>
      <c r="K5124" s="645">
        <f>IFERROR(VLOOKUP(J5124,REAJUSTE!A:Y,25,FALSE),"")</f>
        <v>1.012</v>
      </c>
    </row>
    <row r="5125" spans="1:11" ht="27" x14ac:dyDescent="0.25">
      <c r="A5125" s="1025">
        <v>5213472</v>
      </c>
      <c r="B5125" s="1026" t="s">
        <v>10404</v>
      </c>
      <c r="C5125" s="1025" t="s">
        <v>5022</v>
      </c>
      <c r="D5125" s="577">
        <f t="shared" si="79"/>
        <v>301.52999999999997</v>
      </c>
      <c r="G5125" s="1027">
        <v>297.95999999999998</v>
      </c>
      <c r="J5125" s="570" t="s">
        <v>5368</v>
      </c>
      <c r="K5125" s="645">
        <f>IFERROR(VLOOKUP(J5125,REAJUSTE!A:Y,25,FALSE),"")</f>
        <v>1.012</v>
      </c>
    </row>
    <row r="5126" spans="1:11" ht="27" x14ac:dyDescent="0.25">
      <c r="A5126" s="1025">
        <v>5213473</v>
      </c>
      <c r="B5126" s="1026" t="s">
        <v>10405</v>
      </c>
      <c r="C5126" s="1025" t="s">
        <v>5022</v>
      </c>
      <c r="D5126" s="577">
        <f t="shared" si="79"/>
        <v>401.21</v>
      </c>
      <c r="G5126" s="1027">
        <v>396.46</v>
      </c>
      <c r="J5126" s="570" t="s">
        <v>5368</v>
      </c>
      <c r="K5126" s="645">
        <f>IFERROR(VLOOKUP(J5126,REAJUSTE!A:Y,25,FALSE),"")</f>
        <v>1.012</v>
      </c>
    </row>
    <row r="5127" spans="1:11" ht="27" x14ac:dyDescent="0.25">
      <c r="A5127" s="1025">
        <v>5213474</v>
      </c>
      <c r="B5127" s="1026" t="s">
        <v>10406</v>
      </c>
      <c r="C5127" s="1025" t="s">
        <v>5022</v>
      </c>
      <c r="D5127" s="577">
        <f t="shared" si="79"/>
        <v>289.10000000000002</v>
      </c>
      <c r="G5127" s="1027">
        <v>285.68</v>
      </c>
      <c r="J5127" s="570" t="s">
        <v>5368</v>
      </c>
      <c r="K5127" s="645">
        <f>IFERROR(VLOOKUP(J5127,REAJUSTE!A:Y,25,FALSE),"")</f>
        <v>1.012</v>
      </c>
    </row>
    <row r="5128" spans="1:11" ht="27" x14ac:dyDescent="0.25">
      <c r="A5128" s="1025">
        <v>5213475</v>
      </c>
      <c r="B5128" s="1026" t="s">
        <v>10407</v>
      </c>
      <c r="C5128" s="1025" t="s">
        <v>5022</v>
      </c>
      <c r="D5128" s="577">
        <f t="shared" si="79"/>
        <v>385.67</v>
      </c>
      <c r="G5128" s="1027">
        <v>381.1</v>
      </c>
      <c r="J5128" s="570" t="s">
        <v>5368</v>
      </c>
      <c r="K5128" s="645">
        <f>IFERROR(VLOOKUP(J5128,REAJUSTE!A:Y,25,FALSE),"")</f>
        <v>1.012</v>
      </c>
    </row>
    <row r="5129" spans="1:11" ht="18" x14ac:dyDescent="0.25">
      <c r="A5129" s="1025">
        <v>5213440</v>
      </c>
      <c r="B5129" s="1026" t="s">
        <v>10408</v>
      </c>
      <c r="C5129" s="1025" t="s">
        <v>5022</v>
      </c>
      <c r="D5129" s="577">
        <f t="shared" si="79"/>
        <v>253.14</v>
      </c>
      <c r="G5129" s="1027">
        <v>250.14</v>
      </c>
      <c r="J5129" s="570" t="s">
        <v>5368</v>
      </c>
      <c r="K5129" s="645">
        <f>IFERROR(VLOOKUP(J5129,REAJUSTE!A:Y,25,FALSE),"")</f>
        <v>1.012</v>
      </c>
    </row>
    <row r="5130" spans="1:11" ht="18" x14ac:dyDescent="0.25">
      <c r="A5130" s="1025">
        <v>5213441</v>
      </c>
      <c r="B5130" s="1026" t="s">
        <v>10409</v>
      </c>
      <c r="C5130" s="1025" t="s">
        <v>5022</v>
      </c>
      <c r="D5130" s="577">
        <f t="shared" ref="D5130:D5193" si="80">TRUNC(G5130*K5130,2)</f>
        <v>432.87</v>
      </c>
      <c r="G5130" s="1027">
        <v>427.74</v>
      </c>
      <c r="J5130" s="570" t="s">
        <v>5368</v>
      </c>
      <c r="K5130" s="645">
        <f>IFERROR(VLOOKUP(J5130,REAJUSTE!A:Y,25,FALSE),"")</f>
        <v>1.012</v>
      </c>
    </row>
    <row r="5131" spans="1:11" ht="18" x14ac:dyDescent="0.25">
      <c r="A5131" s="1025">
        <v>5213442</v>
      </c>
      <c r="B5131" s="1026" t="s">
        <v>10410</v>
      </c>
      <c r="C5131" s="1025" t="s">
        <v>5022</v>
      </c>
      <c r="D5131" s="577">
        <f t="shared" si="80"/>
        <v>606.15</v>
      </c>
      <c r="G5131" s="1027">
        <v>598.97</v>
      </c>
      <c r="J5131" s="570" t="s">
        <v>5368</v>
      </c>
      <c r="K5131" s="645">
        <f>IFERROR(VLOOKUP(J5131,REAJUSTE!A:Y,25,FALSE),"")</f>
        <v>1.012</v>
      </c>
    </row>
    <row r="5132" spans="1:11" ht="18" x14ac:dyDescent="0.25">
      <c r="A5132" s="1025">
        <v>5213443</v>
      </c>
      <c r="B5132" s="1026" t="s">
        <v>10411</v>
      </c>
      <c r="C5132" s="1025" t="s">
        <v>5022</v>
      </c>
      <c r="D5132" s="577">
        <f t="shared" si="80"/>
        <v>973.77</v>
      </c>
      <c r="G5132" s="1027">
        <v>962.23</v>
      </c>
      <c r="J5132" s="570" t="s">
        <v>5368</v>
      </c>
      <c r="K5132" s="645">
        <f>IFERROR(VLOOKUP(J5132,REAJUSTE!A:Y,25,FALSE),"")</f>
        <v>1.012</v>
      </c>
    </row>
    <row r="5133" spans="1:11" ht="27" x14ac:dyDescent="0.25">
      <c r="A5133" s="1025">
        <v>5213444</v>
      </c>
      <c r="B5133" s="1026" t="s">
        <v>10412</v>
      </c>
      <c r="C5133" s="1025" t="s">
        <v>5022</v>
      </c>
      <c r="D5133" s="577">
        <f t="shared" si="80"/>
        <v>253.2</v>
      </c>
      <c r="G5133" s="1027">
        <v>250.2</v>
      </c>
      <c r="J5133" s="570" t="s">
        <v>5368</v>
      </c>
      <c r="K5133" s="645">
        <f>IFERROR(VLOOKUP(J5133,REAJUSTE!A:Y,25,FALSE),"")</f>
        <v>1.012</v>
      </c>
    </row>
    <row r="5134" spans="1:11" ht="18" x14ac:dyDescent="0.25">
      <c r="A5134" s="1025">
        <v>5213445</v>
      </c>
      <c r="B5134" s="1026" t="s">
        <v>10413</v>
      </c>
      <c r="C5134" s="1025" t="s">
        <v>5022</v>
      </c>
      <c r="D5134" s="577">
        <f t="shared" si="80"/>
        <v>432.8</v>
      </c>
      <c r="G5134" s="1027">
        <v>427.67</v>
      </c>
      <c r="J5134" s="570" t="s">
        <v>5368</v>
      </c>
      <c r="K5134" s="645">
        <f>IFERROR(VLOOKUP(J5134,REAJUSTE!A:Y,25,FALSE),"")</f>
        <v>1.012</v>
      </c>
    </row>
    <row r="5135" spans="1:11" ht="18" x14ac:dyDescent="0.25">
      <c r="A5135" s="1025">
        <v>5213446</v>
      </c>
      <c r="B5135" s="1026" t="s">
        <v>10414</v>
      </c>
      <c r="C5135" s="1025" t="s">
        <v>5022</v>
      </c>
      <c r="D5135" s="577">
        <f t="shared" si="80"/>
        <v>606.15</v>
      </c>
      <c r="G5135" s="1027">
        <v>598.97</v>
      </c>
      <c r="J5135" s="570" t="s">
        <v>5368</v>
      </c>
      <c r="K5135" s="645">
        <f>IFERROR(VLOOKUP(J5135,REAJUSTE!A:Y,25,FALSE),"")</f>
        <v>1.012</v>
      </c>
    </row>
    <row r="5136" spans="1:11" ht="27" x14ac:dyDescent="0.25">
      <c r="A5136" s="1025">
        <v>5213447</v>
      </c>
      <c r="B5136" s="1026" t="s">
        <v>10415</v>
      </c>
      <c r="C5136" s="1025" t="s">
        <v>5022</v>
      </c>
      <c r="D5136" s="577">
        <f t="shared" si="80"/>
        <v>973.82</v>
      </c>
      <c r="G5136" s="1027">
        <v>962.28</v>
      </c>
      <c r="J5136" s="570" t="s">
        <v>5368</v>
      </c>
      <c r="K5136" s="645">
        <f>IFERROR(VLOOKUP(J5136,REAJUSTE!A:Y,25,FALSE),"")</f>
        <v>1.012</v>
      </c>
    </row>
    <row r="5137" spans="1:11" ht="18" x14ac:dyDescent="0.25">
      <c r="A5137" s="1025">
        <v>5213448</v>
      </c>
      <c r="B5137" s="1026" t="s">
        <v>10416</v>
      </c>
      <c r="C5137" s="1025" t="s">
        <v>5022</v>
      </c>
      <c r="D5137" s="577">
        <f t="shared" si="80"/>
        <v>174.96</v>
      </c>
      <c r="G5137" s="1027">
        <v>172.89</v>
      </c>
      <c r="J5137" s="570" t="s">
        <v>5368</v>
      </c>
      <c r="K5137" s="645">
        <f>IFERROR(VLOOKUP(J5137,REAJUSTE!A:Y,25,FALSE),"")</f>
        <v>1.012</v>
      </c>
    </row>
    <row r="5138" spans="1:11" ht="18" x14ac:dyDescent="0.25">
      <c r="A5138" s="1025">
        <v>5213449</v>
      </c>
      <c r="B5138" s="1026" t="s">
        <v>10417</v>
      </c>
      <c r="C5138" s="1025" t="s">
        <v>5022</v>
      </c>
      <c r="D5138" s="577">
        <f t="shared" si="80"/>
        <v>275.22000000000003</v>
      </c>
      <c r="G5138" s="1027">
        <v>271.95999999999998</v>
      </c>
      <c r="J5138" s="570" t="s">
        <v>5368</v>
      </c>
      <c r="K5138" s="645">
        <f>IFERROR(VLOOKUP(J5138,REAJUSTE!A:Y,25,FALSE),"")</f>
        <v>1.012</v>
      </c>
    </row>
    <row r="5139" spans="1:11" ht="18" x14ac:dyDescent="0.25">
      <c r="A5139" s="1025">
        <v>5213450</v>
      </c>
      <c r="B5139" s="1026" t="s">
        <v>10418</v>
      </c>
      <c r="C5139" s="1025" t="s">
        <v>5022</v>
      </c>
      <c r="D5139" s="577">
        <f t="shared" si="80"/>
        <v>385.53</v>
      </c>
      <c r="G5139" s="1027">
        <v>380.96</v>
      </c>
      <c r="J5139" s="570" t="s">
        <v>5368</v>
      </c>
      <c r="K5139" s="645">
        <f>IFERROR(VLOOKUP(J5139,REAJUSTE!A:Y,25,FALSE),"")</f>
        <v>1.012</v>
      </c>
    </row>
    <row r="5140" spans="1:11" ht="18" x14ac:dyDescent="0.25">
      <c r="A5140" s="1025">
        <v>5213451</v>
      </c>
      <c r="B5140" s="1026" t="s">
        <v>10419</v>
      </c>
      <c r="C5140" s="1025" t="s">
        <v>5022</v>
      </c>
      <c r="D5140" s="577">
        <f t="shared" si="80"/>
        <v>565.23</v>
      </c>
      <c r="G5140" s="1027">
        <v>558.53</v>
      </c>
      <c r="J5140" s="570" t="s">
        <v>5368</v>
      </c>
      <c r="K5140" s="645">
        <f>IFERROR(VLOOKUP(J5140,REAJUSTE!A:Y,25,FALSE),"")</f>
        <v>1.012</v>
      </c>
    </row>
    <row r="5141" spans="1:11" ht="18" x14ac:dyDescent="0.25">
      <c r="A5141" s="1025">
        <v>5213452</v>
      </c>
      <c r="B5141" s="1026" t="s">
        <v>10420</v>
      </c>
      <c r="C5141" s="1025" t="s">
        <v>5022</v>
      </c>
      <c r="D5141" s="577">
        <f t="shared" si="80"/>
        <v>245.68</v>
      </c>
      <c r="G5141" s="1027">
        <v>242.77</v>
      </c>
      <c r="J5141" s="570" t="s">
        <v>5368</v>
      </c>
      <c r="K5141" s="645">
        <f>IFERROR(VLOOKUP(J5141,REAJUSTE!A:Y,25,FALSE),"")</f>
        <v>1.012</v>
      </c>
    </row>
    <row r="5142" spans="1:11" ht="18" x14ac:dyDescent="0.25">
      <c r="A5142" s="1025">
        <v>5213453</v>
      </c>
      <c r="B5142" s="1026" t="s">
        <v>10421</v>
      </c>
      <c r="C5142" s="1025" t="s">
        <v>5022</v>
      </c>
      <c r="D5142" s="577">
        <f t="shared" si="80"/>
        <v>418.66</v>
      </c>
      <c r="G5142" s="1027">
        <v>413.7</v>
      </c>
      <c r="J5142" s="570" t="s">
        <v>5368</v>
      </c>
      <c r="K5142" s="645">
        <f>IFERROR(VLOOKUP(J5142,REAJUSTE!A:Y,25,FALSE),"")</f>
        <v>1.012</v>
      </c>
    </row>
    <row r="5143" spans="1:11" ht="18" x14ac:dyDescent="0.25">
      <c r="A5143" s="1025">
        <v>5213454</v>
      </c>
      <c r="B5143" s="1026" t="s">
        <v>10422</v>
      </c>
      <c r="C5143" s="1025" t="s">
        <v>5022</v>
      </c>
      <c r="D5143" s="577">
        <f t="shared" si="80"/>
        <v>585.44000000000005</v>
      </c>
      <c r="G5143" s="1027">
        <v>578.5</v>
      </c>
      <c r="J5143" s="570" t="s">
        <v>5368</v>
      </c>
      <c r="K5143" s="645">
        <f>IFERROR(VLOOKUP(J5143,REAJUSTE!A:Y,25,FALSE),"")</f>
        <v>1.012</v>
      </c>
    </row>
    <row r="5144" spans="1:11" ht="18" x14ac:dyDescent="0.25">
      <c r="A5144" s="1025">
        <v>5213455</v>
      </c>
      <c r="B5144" s="1026" t="s">
        <v>10423</v>
      </c>
      <c r="C5144" s="1025" t="s">
        <v>5022</v>
      </c>
      <c r="D5144" s="577">
        <f t="shared" si="80"/>
        <v>943.95</v>
      </c>
      <c r="G5144" s="1027">
        <v>932.76</v>
      </c>
      <c r="J5144" s="570" t="s">
        <v>5368</v>
      </c>
      <c r="K5144" s="645">
        <f>IFERROR(VLOOKUP(J5144,REAJUSTE!A:Y,25,FALSE),"")</f>
        <v>1.012</v>
      </c>
    </row>
    <row r="5145" spans="1:11" ht="27" x14ac:dyDescent="0.25">
      <c r="A5145" s="1025">
        <v>5213456</v>
      </c>
      <c r="B5145" s="1026" t="s">
        <v>10424</v>
      </c>
      <c r="C5145" s="1025" t="s">
        <v>5022</v>
      </c>
      <c r="D5145" s="577">
        <f t="shared" si="80"/>
        <v>245.74</v>
      </c>
      <c r="G5145" s="1027">
        <v>242.83</v>
      </c>
      <c r="J5145" s="570" t="s">
        <v>5368</v>
      </c>
      <c r="K5145" s="645">
        <f>IFERROR(VLOOKUP(J5145,REAJUSTE!A:Y,25,FALSE),"")</f>
        <v>1.012</v>
      </c>
    </row>
    <row r="5146" spans="1:11" ht="27" x14ac:dyDescent="0.25">
      <c r="A5146" s="1025">
        <v>5213457</v>
      </c>
      <c r="B5146" s="1026" t="s">
        <v>10425</v>
      </c>
      <c r="C5146" s="1025" t="s">
        <v>5022</v>
      </c>
      <c r="D5146" s="577">
        <f t="shared" si="80"/>
        <v>418.59</v>
      </c>
      <c r="G5146" s="1027">
        <v>413.63</v>
      </c>
      <c r="J5146" s="570" t="s">
        <v>5368</v>
      </c>
      <c r="K5146" s="645">
        <f>IFERROR(VLOOKUP(J5146,REAJUSTE!A:Y,25,FALSE),"")</f>
        <v>1.012</v>
      </c>
    </row>
    <row r="5147" spans="1:11" ht="27" x14ac:dyDescent="0.25">
      <c r="A5147" s="1025">
        <v>5213458</v>
      </c>
      <c r="B5147" s="1026" t="s">
        <v>10426</v>
      </c>
      <c r="C5147" s="1025" t="s">
        <v>5022</v>
      </c>
      <c r="D5147" s="577">
        <f t="shared" si="80"/>
        <v>585.44000000000005</v>
      </c>
      <c r="G5147" s="1027">
        <v>578.5</v>
      </c>
      <c r="J5147" s="570" t="s">
        <v>5368</v>
      </c>
      <c r="K5147" s="645">
        <f>IFERROR(VLOOKUP(J5147,REAJUSTE!A:Y,25,FALSE),"")</f>
        <v>1.012</v>
      </c>
    </row>
    <row r="5148" spans="1:11" ht="27" x14ac:dyDescent="0.25">
      <c r="A5148" s="1025">
        <v>5213459</v>
      </c>
      <c r="B5148" s="1026" t="s">
        <v>10427</v>
      </c>
      <c r="C5148" s="1025" t="s">
        <v>5022</v>
      </c>
      <c r="D5148" s="577">
        <f t="shared" si="80"/>
        <v>943.99</v>
      </c>
      <c r="G5148" s="1027">
        <v>932.8</v>
      </c>
      <c r="J5148" s="570" t="s">
        <v>5368</v>
      </c>
      <c r="K5148" s="645">
        <f>IFERROR(VLOOKUP(J5148,REAJUSTE!A:Y,25,FALSE),"")</f>
        <v>1.012</v>
      </c>
    </row>
    <row r="5149" spans="1:11" ht="27" x14ac:dyDescent="0.25">
      <c r="A5149" s="1025">
        <v>5213460</v>
      </c>
      <c r="B5149" s="1026" t="s">
        <v>10428</v>
      </c>
      <c r="C5149" s="1025" t="s">
        <v>5022</v>
      </c>
      <c r="D5149" s="577">
        <f t="shared" si="80"/>
        <v>170.44</v>
      </c>
      <c r="G5149" s="1027">
        <v>168.42</v>
      </c>
      <c r="J5149" s="570" t="s">
        <v>5368</v>
      </c>
      <c r="K5149" s="645">
        <f>IFERROR(VLOOKUP(J5149,REAJUSTE!A:Y,25,FALSE),"")</f>
        <v>1.012</v>
      </c>
    </row>
    <row r="5150" spans="1:11" ht="27" x14ac:dyDescent="0.25">
      <c r="A5150" s="1025">
        <v>5213461</v>
      </c>
      <c r="B5150" s="1026" t="s">
        <v>10429</v>
      </c>
      <c r="C5150" s="1025" t="s">
        <v>5022</v>
      </c>
      <c r="D5150" s="577">
        <f t="shared" si="80"/>
        <v>266.93</v>
      </c>
      <c r="G5150" s="1027">
        <v>263.77</v>
      </c>
      <c r="J5150" s="570" t="s">
        <v>5368</v>
      </c>
      <c r="K5150" s="645">
        <f>IFERROR(VLOOKUP(J5150,REAJUSTE!A:Y,25,FALSE),"")</f>
        <v>1.012</v>
      </c>
    </row>
    <row r="5151" spans="1:11" ht="18" x14ac:dyDescent="0.25">
      <c r="A5151" s="1025">
        <v>5213462</v>
      </c>
      <c r="B5151" s="1026" t="s">
        <v>10430</v>
      </c>
      <c r="C5151" s="1025" t="s">
        <v>5022</v>
      </c>
      <c r="D5151" s="577">
        <f t="shared" si="80"/>
        <v>373.09</v>
      </c>
      <c r="G5151" s="1027">
        <v>368.67</v>
      </c>
      <c r="J5151" s="570" t="s">
        <v>5368</v>
      </c>
      <c r="K5151" s="645">
        <f>IFERROR(VLOOKUP(J5151,REAJUSTE!A:Y,25,FALSE),"")</f>
        <v>1.012</v>
      </c>
    </row>
    <row r="5152" spans="1:11" ht="18" x14ac:dyDescent="0.25">
      <c r="A5152" s="1025">
        <v>5213463</v>
      </c>
      <c r="B5152" s="1026" t="s">
        <v>10431</v>
      </c>
      <c r="C5152" s="1025" t="s">
        <v>5022</v>
      </c>
      <c r="D5152" s="577">
        <f t="shared" si="80"/>
        <v>479.26</v>
      </c>
      <c r="G5152" s="1027">
        <v>473.58</v>
      </c>
      <c r="J5152" s="570" t="s">
        <v>5368</v>
      </c>
      <c r="K5152" s="645">
        <f>IFERROR(VLOOKUP(J5152,REAJUSTE!A:Y,25,FALSE),"")</f>
        <v>1.012</v>
      </c>
    </row>
    <row r="5153" spans="1:11" ht="36" x14ac:dyDescent="0.25">
      <c r="A5153" s="1025">
        <v>5212557</v>
      </c>
      <c r="B5153" s="1026" t="s">
        <v>10432</v>
      </c>
      <c r="C5153" s="1025" t="s">
        <v>10328</v>
      </c>
      <c r="D5153" s="577">
        <f t="shared" si="80"/>
        <v>3.71</v>
      </c>
      <c r="G5153" s="1027">
        <v>3.67</v>
      </c>
      <c r="J5153" s="570" t="s">
        <v>5368</v>
      </c>
      <c r="K5153" s="645">
        <f>IFERROR(VLOOKUP(J5153,REAJUSTE!A:Y,25,FALSE),"")</f>
        <v>1.012</v>
      </c>
    </row>
    <row r="5154" spans="1:11" ht="36" x14ac:dyDescent="0.25">
      <c r="A5154" s="1025">
        <v>5212558</v>
      </c>
      <c r="B5154" s="1026" t="s">
        <v>10433</v>
      </c>
      <c r="C5154" s="1025" t="s">
        <v>10328</v>
      </c>
      <c r="D5154" s="577">
        <f t="shared" si="80"/>
        <v>3.76</v>
      </c>
      <c r="G5154" s="1027">
        <v>3.72</v>
      </c>
      <c r="J5154" s="570" t="s">
        <v>5368</v>
      </c>
      <c r="K5154" s="645">
        <f>IFERROR(VLOOKUP(J5154,REAJUSTE!A:Y,25,FALSE),"")</f>
        <v>1.012</v>
      </c>
    </row>
    <row r="5155" spans="1:11" ht="36" x14ac:dyDescent="0.25">
      <c r="A5155" s="1025">
        <v>5212559</v>
      </c>
      <c r="B5155" s="1026" t="s">
        <v>10434</v>
      </c>
      <c r="C5155" s="1025" t="s">
        <v>10328</v>
      </c>
      <c r="D5155" s="577">
        <f t="shared" si="80"/>
        <v>3.32</v>
      </c>
      <c r="G5155" s="1027">
        <v>3.29</v>
      </c>
      <c r="J5155" s="570" t="s">
        <v>5368</v>
      </c>
      <c r="K5155" s="645">
        <f>IFERROR(VLOOKUP(J5155,REAJUSTE!A:Y,25,FALSE),"")</f>
        <v>1.012</v>
      </c>
    </row>
    <row r="5156" spans="1:11" ht="18" x14ac:dyDescent="0.25">
      <c r="A5156" s="1025">
        <v>5213477</v>
      </c>
      <c r="B5156" s="1026" t="s">
        <v>10435</v>
      </c>
      <c r="C5156" s="1025" t="s">
        <v>5022</v>
      </c>
      <c r="D5156" s="577">
        <f t="shared" si="80"/>
        <v>163.36000000000001</v>
      </c>
      <c r="G5156" s="1027">
        <v>161.43</v>
      </c>
      <c r="J5156" s="570" t="s">
        <v>5368</v>
      </c>
      <c r="K5156" s="645">
        <f>IFERROR(VLOOKUP(J5156,REAJUSTE!A:Y,25,FALSE),"")</f>
        <v>1.012</v>
      </c>
    </row>
    <row r="5157" spans="1:11" ht="18" x14ac:dyDescent="0.25">
      <c r="A5157" s="1025">
        <v>5213476</v>
      </c>
      <c r="B5157" s="1026" t="s">
        <v>10436</v>
      </c>
      <c r="C5157" s="1025" t="s">
        <v>5022</v>
      </c>
      <c r="D5157" s="577">
        <f t="shared" si="80"/>
        <v>175.45</v>
      </c>
      <c r="G5157" s="1027">
        <v>173.37</v>
      </c>
      <c r="J5157" s="570" t="s">
        <v>5368</v>
      </c>
      <c r="K5157" s="645">
        <f>IFERROR(VLOOKUP(J5157,REAJUSTE!A:Y,25,FALSE),"")</f>
        <v>1.012</v>
      </c>
    </row>
    <row r="5158" spans="1:11" ht="18" x14ac:dyDescent="0.25">
      <c r="A5158" s="1025">
        <v>5213479</v>
      </c>
      <c r="B5158" s="1026" t="s">
        <v>10437</v>
      </c>
      <c r="C5158" s="1025" t="s">
        <v>5022</v>
      </c>
      <c r="D5158" s="577">
        <f t="shared" si="80"/>
        <v>157.78</v>
      </c>
      <c r="G5158" s="1027">
        <v>155.91</v>
      </c>
      <c r="J5158" s="570" t="s">
        <v>5368</v>
      </c>
      <c r="K5158" s="645">
        <f>IFERROR(VLOOKUP(J5158,REAJUSTE!A:Y,25,FALSE),"")</f>
        <v>1.012</v>
      </c>
    </row>
    <row r="5159" spans="1:11" ht="18" x14ac:dyDescent="0.25">
      <c r="A5159" s="1025">
        <v>5213478</v>
      </c>
      <c r="B5159" s="1026" t="s">
        <v>10438</v>
      </c>
      <c r="C5159" s="1025" t="s">
        <v>5022</v>
      </c>
      <c r="D5159" s="577">
        <f t="shared" si="80"/>
        <v>169.23</v>
      </c>
      <c r="G5159" s="1027">
        <v>167.23</v>
      </c>
      <c r="J5159" s="570" t="s">
        <v>5368</v>
      </c>
      <c r="K5159" s="645">
        <f>IFERROR(VLOOKUP(J5159,REAJUSTE!A:Y,25,FALSE),"")</f>
        <v>1.012</v>
      </c>
    </row>
    <row r="5160" spans="1:11" ht="18" x14ac:dyDescent="0.25">
      <c r="A5160" s="1025">
        <v>5213489</v>
      </c>
      <c r="B5160" s="1026" t="s">
        <v>10439</v>
      </c>
      <c r="C5160" s="1025" t="s">
        <v>5022</v>
      </c>
      <c r="D5160" s="577">
        <f t="shared" si="80"/>
        <v>904.98</v>
      </c>
      <c r="G5160" s="1027">
        <v>894.25</v>
      </c>
      <c r="J5160" s="570" t="s">
        <v>5368</v>
      </c>
      <c r="K5160" s="645">
        <f>IFERROR(VLOOKUP(J5160,REAJUSTE!A:Y,25,FALSE),"")</f>
        <v>1.012</v>
      </c>
    </row>
    <row r="5161" spans="1:11" ht="18" x14ac:dyDescent="0.25">
      <c r="A5161" s="1025">
        <v>5213498</v>
      </c>
      <c r="B5161" s="1026" t="s">
        <v>10440</v>
      </c>
      <c r="C5161" s="1025" t="s">
        <v>5022</v>
      </c>
      <c r="D5161" s="577">
        <f t="shared" si="80"/>
        <v>1006.14</v>
      </c>
      <c r="G5161" s="1027">
        <v>994.21</v>
      </c>
      <c r="J5161" s="570" t="s">
        <v>5368</v>
      </c>
      <c r="K5161" s="645">
        <f>IFERROR(VLOOKUP(J5161,REAJUSTE!A:Y,25,FALSE),"")</f>
        <v>1.012</v>
      </c>
    </row>
    <row r="5162" spans="1:11" ht="18" x14ac:dyDescent="0.25">
      <c r="A5162" s="1025">
        <v>5213365</v>
      </c>
      <c r="B5162" s="1026" t="s">
        <v>10441</v>
      </c>
      <c r="C5162" s="1025" t="s">
        <v>5022</v>
      </c>
      <c r="D5162" s="577">
        <f t="shared" si="80"/>
        <v>1149.19</v>
      </c>
      <c r="G5162" s="1027">
        <v>1135.57</v>
      </c>
      <c r="J5162" s="570" t="s">
        <v>5368</v>
      </c>
      <c r="K5162" s="645">
        <f>IFERROR(VLOOKUP(J5162,REAJUSTE!A:Y,25,FALSE),"")</f>
        <v>1.012</v>
      </c>
    </row>
    <row r="5163" spans="1:11" ht="18" x14ac:dyDescent="0.25">
      <c r="A5163" s="1025">
        <v>5213507</v>
      </c>
      <c r="B5163" s="1026" t="s">
        <v>10442</v>
      </c>
      <c r="C5163" s="1025" t="s">
        <v>5022</v>
      </c>
      <c r="D5163" s="577">
        <f t="shared" si="80"/>
        <v>1259.03</v>
      </c>
      <c r="G5163" s="1027">
        <v>1244.1099999999999</v>
      </c>
      <c r="J5163" s="570" t="s">
        <v>5368</v>
      </c>
      <c r="K5163" s="645">
        <f>IFERROR(VLOOKUP(J5163,REAJUSTE!A:Y,25,FALSE),"")</f>
        <v>1.012</v>
      </c>
    </row>
    <row r="5164" spans="1:11" ht="18" x14ac:dyDescent="0.25">
      <c r="A5164" s="1025">
        <v>5213372</v>
      </c>
      <c r="B5164" s="1026" t="s">
        <v>10443</v>
      </c>
      <c r="C5164" s="1025" t="s">
        <v>5022</v>
      </c>
      <c r="D5164" s="577">
        <f t="shared" si="80"/>
        <v>1402.09</v>
      </c>
      <c r="G5164" s="1027">
        <v>1385.47</v>
      </c>
      <c r="J5164" s="570" t="s">
        <v>5368</v>
      </c>
      <c r="K5164" s="645">
        <f>IFERROR(VLOOKUP(J5164,REAJUSTE!A:Y,25,FALSE),"")</f>
        <v>1.012</v>
      </c>
    </row>
    <row r="5165" spans="1:11" ht="18" x14ac:dyDescent="0.25">
      <c r="A5165" s="1025">
        <v>5213490</v>
      </c>
      <c r="B5165" s="1026" t="s">
        <v>10444</v>
      </c>
      <c r="C5165" s="1025" t="s">
        <v>5022</v>
      </c>
      <c r="D5165" s="577">
        <f t="shared" si="80"/>
        <v>1933.78</v>
      </c>
      <c r="G5165" s="1027">
        <v>1910.85</v>
      </c>
      <c r="J5165" s="570" t="s">
        <v>5368</v>
      </c>
      <c r="K5165" s="645">
        <f>IFERROR(VLOOKUP(J5165,REAJUSTE!A:Y,25,FALSE),"")</f>
        <v>1.012</v>
      </c>
    </row>
    <row r="5166" spans="1:11" ht="18" x14ac:dyDescent="0.25">
      <c r="A5166" s="1025">
        <v>5213499</v>
      </c>
      <c r="B5166" s="1026" t="s">
        <v>10445</v>
      </c>
      <c r="C5166" s="1025" t="s">
        <v>5022</v>
      </c>
      <c r="D5166" s="577">
        <f t="shared" si="80"/>
        <v>2161.38</v>
      </c>
      <c r="G5166" s="1027">
        <v>2135.7600000000002</v>
      </c>
      <c r="J5166" s="570" t="s">
        <v>5368</v>
      </c>
      <c r="K5166" s="645">
        <f>IFERROR(VLOOKUP(J5166,REAJUSTE!A:Y,25,FALSE),"")</f>
        <v>1.012</v>
      </c>
    </row>
    <row r="5167" spans="1:11" ht="18" x14ac:dyDescent="0.25">
      <c r="A5167" s="1025">
        <v>5213366</v>
      </c>
      <c r="B5167" s="1026" t="s">
        <v>10446</v>
      </c>
      <c r="C5167" s="1025" t="s">
        <v>5022</v>
      </c>
      <c r="D5167" s="577">
        <f t="shared" si="80"/>
        <v>2483.2600000000002</v>
      </c>
      <c r="G5167" s="1027">
        <v>2453.8200000000002</v>
      </c>
      <c r="J5167" s="570" t="s">
        <v>5368</v>
      </c>
      <c r="K5167" s="645">
        <f>IFERROR(VLOOKUP(J5167,REAJUSTE!A:Y,25,FALSE),"")</f>
        <v>1.012</v>
      </c>
    </row>
    <row r="5168" spans="1:11" ht="18" x14ac:dyDescent="0.25">
      <c r="A5168" s="1025">
        <v>5213508</v>
      </c>
      <c r="B5168" s="1026" t="s">
        <v>10447</v>
      </c>
      <c r="C5168" s="1025" t="s">
        <v>5022</v>
      </c>
      <c r="D5168" s="577">
        <f t="shared" si="80"/>
        <v>2730.4</v>
      </c>
      <c r="G5168" s="1027">
        <v>2698.03</v>
      </c>
      <c r="J5168" s="570" t="s">
        <v>5368</v>
      </c>
      <c r="K5168" s="645">
        <f>IFERROR(VLOOKUP(J5168,REAJUSTE!A:Y,25,FALSE),"")</f>
        <v>1.012</v>
      </c>
    </row>
    <row r="5169" spans="1:11" ht="18" x14ac:dyDescent="0.25">
      <c r="A5169" s="1025">
        <v>5213373</v>
      </c>
      <c r="B5169" s="1026" t="s">
        <v>10448</v>
      </c>
      <c r="C5169" s="1025" t="s">
        <v>5022</v>
      </c>
      <c r="D5169" s="577">
        <f t="shared" si="80"/>
        <v>3052.28</v>
      </c>
      <c r="G5169" s="1027">
        <v>3016.09</v>
      </c>
      <c r="J5169" s="570" t="s">
        <v>5368</v>
      </c>
      <c r="K5169" s="645">
        <f>IFERROR(VLOOKUP(J5169,REAJUSTE!A:Y,25,FALSE),"")</f>
        <v>1.012</v>
      </c>
    </row>
    <row r="5170" spans="1:11" ht="18" x14ac:dyDescent="0.25">
      <c r="A5170" s="1025">
        <v>5213491</v>
      </c>
      <c r="B5170" s="1026" t="s">
        <v>10449</v>
      </c>
      <c r="C5170" s="1025" t="s">
        <v>5022</v>
      </c>
      <c r="D5170" s="577">
        <f t="shared" si="80"/>
        <v>2551.0500000000002</v>
      </c>
      <c r="G5170" s="1027">
        <v>2520.81</v>
      </c>
      <c r="J5170" s="570" t="s">
        <v>5368</v>
      </c>
      <c r="K5170" s="645">
        <f>IFERROR(VLOOKUP(J5170,REAJUSTE!A:Y,25,FALSE),"")</f>
        <v>1.012</v>
      </c>
    </row>
    <row r="5171" spans="1:11" ht="18" x14ac:dyDescent="0.25">
      <c r="A5171" s="1025">
        <v>5213500</v>
      </c>
      <c r="B5171" s="1026" t="s">
        <v>10450</v>
      </c>
      <c r="C5171" s="1025" t="s">
        <v>5022</v>
      </c>
      <c r="D5171" s="577">
        <f t="shared" si="80"/>
        <v>2854.53</v>
      </c>
      <c r="G5171" s="1027">
        <v>2820.69</v>
      </c>
      <c r="J5171" s="570" t="s">
        <v>5368</v>
      </c>
      <c r="K5171" s="645">
        <f>IFERROR(VLOOKUP(J5171,REAJUSTE!A:Y,25,FALSE),"")</f>
        <v>1.012</v>
      </c>
    </row>
    <row r="5172" spans="1:11" ht="18" x14ac:dyDescent="0.25">
      <c r="A5172" s="1025">
        <v>5213369</v>
      </c>
      <c r="B5172" s="1026" t="s">
        <v>10451</v>
      </c>
      <c r="C5172" s="1025" t="s">
        <v>5022</v>
      </c>
      <c r="D5172" s="577">
        <f t="shared" si="80"/>
        <v>3283.7</v>
      </c>
      <c r="G5172" s="1027">
        <v>3244.77</v>
      </c>
      <c r="J5172" s="570" t="s">
        <v>5368</v>
      </c>
      <c r="K5172" s="645">
        <f>IFERROR(VLOOKUP(J5172,REAJUSTE!A:Y,25,FALSE),"")</f>
        <v>1.012</v>
      </c>
    </row>
    <row r="5173" spans="1:11" ht="18" x14ac:dyDescent="0.25">
      <c r="A5173" s="1025">
        <v>5213509</v>
      </c>
      <c r="B5173" s="1026" t="s">
        <v>10452</v>
      </c>
      <c r="C5173" s="1025" t="s">
        <v>5022</v>
      </c>
      <c r="D5173" s="577">
        <f t="shared" si="80"/>
        <v>3613.23</v>
      </c>
      <c r="G5173" s="1027">
        <v>3570.39</v>
      </c>
      <c r="J5173" s="570" t="s">
        <v>5368</v>
      </c>
      <c r="K5173" s="645">
        <f>IFERROR(VLOOKUP(J5173,REAJUSTE!A:Y,25,FALSE),"")</f>
        <v>1.012</v>
      </c>
    </row>
    <row r="5174" spans="1:11" ht="18" x14ac:dyDescent="0.25">
      <c r="A5174" s="1025">
        <v>5213374</v>
      </c>
      <c r="B5174" s="1026" t="s">
        <v>10453</v>
      </c>
      <c r="C5174" s="1025" t="s">
        <v>5022</v>
      </c>
      <c r="D5174" s="577">
        <f t="shared" si="80"/>
        <v>4042.4</v>
      </c>
      <c r="G5174" s="1027">
        <v>3994.47</v>
      </c>
      <c r="J5174" s="570" t="s">
        <v>5368</v>
      </c>
      <c r="K5174" s="645">
        <f>IFERROR(VLOOKUP(J5174,REAJUSTE!A:Y,25,FALSE),"")</f>
        <v>1.012</v>
      </c>
    </row>
    <row r="5175" spans="1:11" ht="18" x14ac:dyDescent="0.25">
      <c r="A5175" s="1025">
        <v>5213492</v>
      </c>
      <c r="B5175" s="1026" t="s">
        <v>10454</v>
      </c>
      <c r="C5175" s="1025" t="s">
        <v>5022</v>
      </c>
      <c r="D5175" s="577">
        <f t="shared" si="80"/>
        <v>3456.03</v>
      </c>
      <c r="G5175" s="1027">
        <v>3415.05</v>
      </c>
      <c r="J5175" s="570" t="s">
        <v>5368</v>
      </c>
      <c r="K5175" s="645">
        <f>IFERROR(VLOOKUP(J5175,REAJUSTE!A:Y,25,FALSE),"")</f>
        <v>1.012</v>
      </c>
    </row>
    <row r="5176" spans="1:11" ht="18" x14ac:dyDescent="0.25">
      <c r="A5176" s="1025">
        <v>5213501</v>
      </c>
      <c r="B5176" s="1026" t="s">
        <v>10455</v>
      </c>
      <c r="C5176" s="1025" t="s">
        <v>5022</v>
      </c>
      <c r="D5176" s="577">
        <f t="shared" si="80"/>
        <v>3860.66</v>
      </c>
      <c r="G5176" s="1027">
        <v>3814.89</v>
      </c>
      <c r="J5176" s="570" t="s">
        <v>5368</v>
      </c>
      <c r="K5176" s="645">
        <f>IFERROR(VLOOKUP(J5176,REAJUSTE!A:Y,25,FALSE),"")</f>
        <v>1.012</v>
      </c>
    </row>
    <row r="5177" spans="1:11" ht="18" x14ac:dyDescent="0.25">
      <c r="A5177" s="1025">
        <v>5213370</v>
      </c>
      <c r="B5177" s="1026" t="s">
        <v>10456</v>
      </c>
      <c r="C5177" s="1025" t="s">
        <v>5022</v>
      </c>
      <c r="D5177" s="577">
        <f t="shared" si="80"/>
        <v>4432.8900000000003</v>
      </c>
      <c r="G5177" s="1027">
        <v>4380.33</v>
      </c>
      <c r="J5177" s="570" t="s">
        <v>5368</v>
      </c>
      <c r="K5177" s="645">
        <f>IFERROR(VLOOKUP(J5177,REAJUSTE!A:Y,25,FALSE),"")</f>
        <v>1.012</v>
      </c>
    </row>
    <row r="5178" spans="1:11" ht="18" x14ac:dyDescent="0.25">
      <c r="A5178" s="1025">
        <v>5213510</v>
      </c>
      <c r="B5178" s="1026" t="s">
        <v>10457</v>
      </c>
      <c r="C5178" s="1025" t="s">
        <v>5022</v>
      </c>
      <c r="D5178" s="577">
        <f t="shared" si="80"/>
        <v>4872.26</v>
      </c>
      <c r="G5178" s="1027">
        <v>4814.49</v>
      </c>
      <c r="J5178" s="570" t="s">
        <v>5368</v>
      </c>
      <c r="K5178" s="645">
        <f>IFERROR(VLOOKUP(J5178,REAJUSTE!A:Y,25,FALSE),"")</f>
        <v>1.012</v>
      </c>
    </row>
    <row r="5179" spans="1:11" ht="18" x14ac:dyDescent="0.25">
      <c r="A5179" s="1025">
        <v>5213375</v>
      </c>
      <c r="B5179" s="1026" t="s">
        <v>10458</v>
      </c>
      <c r="C5179" s="1025" t="s">
        <v>5022</v>
      </c>
      <c r="D5179" s="577">
        <f t="shared" si="80"/>
        <v>5444.48</v>
      </c>
      <c r="G5179" s="1027">
        <v>5379.93</v>
      </c>
      <c r="J5179" s="570" t="s">
        <v>5368</v>
      </c>
      <c r="K5179" s="645">
        <f>IFERROR(VLOOKUP(J5179,REAJUSTE!A:Y,25,FALSE),"")</f>
        <v>1.012</v>
      </c>
    </row>
    <row r="5180" spans="1:11" ht="18" x14ac:dyDescent="0.25">
      <c r="A5180" s="1025">
        <v>5213494</v>
      </c>
      <c r="B5180" s="1026" t="s">
        <v>10459</v>
      </c>
      <c r="C5180" s="1025" t="s">
        <v>5022</v>
      </c>
      <c r="D5180" s="577">
        <f t="shared" si="80"/>
        <v>5102.1000000000004</v>
      </c>
      <c r="G5180" s="1027">
        <v>5041.6099999999997</v>
      </c>
      <c r="J5180" s="570" t="s">
        <v>5368</v>
      </c>
      <c r="K5180" s="645">
        <f>IFERROR(VLOOKUP(J5180,REAJUSTE!A:Y,25,FALSE),"")</f>
        <v>1.012</v>
      </c>
    </row>
    <row r="5181" spans="1:11" ht="18" x14ac:dyDescent="0.25">
      <c r="A5181" s="1025">
        <v>5213503</v>
      </c>
      <c r="B5181" s="1026" t="s">
        <v>10460</v>
      </c>
      <c r="C5181" s="1025" t="s">
        <v>5022</v>
      </c>
      <c r="D5181" s="577">
        <f t="shared" si="80"/>
        <v>5709.06</v>
      </c>
      <c r="G5181" s="1027">
        <v>5641.37</v>
      </c>
      <c r="J5181" s="570" t="s">
        <v>5368</v>
      </c>
      <c r="K5181" s="645">
        <f>IFERROR(VLOOKUP(J5181,REAJUSTE!A:Y,25,FALSE),"")</f>
        <v>1.012</v>
      </c>
    </row>
    <row r="5182" spans="1:11" ht="18" x14ac:dyDescent="0.25">
      <c r="A5182" s="1025">
        <v>5213371</v>
      </c>
      <c r="B5182" s="1026" t="s">
        <v>10461</v>
      </c>
      <c r="C5182" s="1025" t="s">
        <v>5022</v>
      </c>
      <c r="D5182" s="577">
        <f t="shared" si="80"/>
        <v>6567.4</v>
      </c>
      <c r="G5182" s="1027">
        <v>6489.53</v>
      </c>
      <c r="J5182" s="570" t="s">
        <v>5368</v>
      </c>
      <c r="K5182" s="645">
        <f>IFERROR(VLOOKUP(J5182,REAJUSTE!A:Y,25,FALSE),"")</f>
        <v>1.012</v>
      </c>
    </row>
    <row r="5183" spans="1:11" ht="18" x14ac:dyDescent="0.25">
      <c r="A5183" s="1025">
        <v>5213512</v>
      </c>
      <c r="B5183" s="1026" t="s">
        <v>10462</v>
      </c>
      <c r="C5183" s="1025" t="s">
        <v>5022</v>
      </c>
      <c r="D5183" s="577">
        <f t="shared" si="80"/>
        <v>7226.45</v>
      </c>
      <c r="G5183" s="1027">
        <v>7140.77</v>
      </c>
      <c r="J5183" s="570" t="s">
        <v>5368</v>
      </c>
      <c r="K5183" s="645">
        <f>IFERROR(VLOOKUP(J5183,REAJUSTE!A:Y,25,FALSE),"")</f>
        <v>1.012</v>
      </c>
    </row>
    <row r="5184" spans="1:11" ht="18" x14ac:dyDescent="0.25">
      <c r="A5184" s="1025">
        <v>5213376</v>
      </c>
      <c r="B5184" s="1026" t="s">
        <v>10463</v>
      </c>
      <c r="C5184" s="1025" t="s">
        <v>5022</v>
      </c>
      <c r="D5184" s="577">
        <f t="shared" si="80"/>
        <v>8084.79</v>
      </c>
      <c r="G5184" s="1027">
        <v>7988.93</v>
      </c>
      <c r="J5184" s="570" t="s">
        <v>5368</v>
      </c>
      <c r="K5184" s="645">
        <f>IFERROR(VLOOKUP(J5184,REAJUSTE!A:Y,25,FALSE),"")</f>
        <v>1.012</v>
      </c>
    </row>
    <row r="5185" spans="1:11" ht="18" x14ac:dyDescent="0.25">
      <c r="A5185" s="1025">
        <v>5213377</v>
      </c>
      <c r="B5185" s="1026" t="s">
        <v>10464</v>
      </c>
      <c r="C5185" s="1025" t="s">
        <v>273</v>
      </c>
      <c r="D5185" s="577">
        <f t="shared" si="80"/>
        <v>332.28</v>
      </c>
      <c r="G5185" s="1027">
        <v>328.34</v>
      </c>
      <c r="J5185" s="570" t="s">
        <v>5368</v>
      </c>
      <c r="K5185" s="645">
        <f>IFERROR(VLOOKUP(J5185,REAJUSTE!A:Y,25,FALSE),"")</f>
        <v>1.012</v>
      </c>
    </row>
    <row r="5186" spans="1:11" x14ac:dyDescent="0.25">
      <c r="A5186" s="1025">
        <v>5213570</v>
      </c>
      <c r="B5186" s="1026" t="s">
        <v>10465</v>
      </c>
      <c r="C5186" s="1025" t="s">
        <v>273</v>
      </c>
      <c r="D5186" s="577">
        <f t="shared" si="80"/>
        <v>466.14</v>
      </c>
      <c r="G5186" s="1027">
        <v>460.62</v>
      </c>
      <c r="J5186" s="570" t="s">
        <v>5368</v>
      </c>
      <c r="K5186" s="645">
        <f>IFERROR(VLOOKUP(J5186,REAJUSTE!A:Y,25,FALSE),"")</f>
        <v>1.012</v>
      </c>
    </row>
    <row r="5187" spans="1:11" ht="18" x14ac:dyDescent="0.25">
      <c r="A5187" s="1025">
        <v>5213378</v>
      </c>
      <c r="B5187" s="1026" t="s">
        <v>10466</v>
      </c>
      <c r="C5187" s="1025" t="s">
        <v>273</v>
      </c>
      <c r="D5187" s="577">
        <f t="shared" si="80"/>
        <v>382.85</v>
      </c>
      <c r="G5187" s="1027">
        <v>378.32</v>
      </c>
      <c r="J5187" s="570" t="s">
        <v>5368</v>
      </c>
      <c r="K5187" s="645">
        <f>IFERROR(VLOOKUP(J5187,REAJUSTE!A:Y,25,FALSE),"")</f>
        <v>1.012</v>
      </c>
    </row>
    <row r="5188" spans="1:11" x14ac:dyDescent="0.25">
      <c r="A5188" s="1025">
        <v>5213571</v>
      </c>
      <c r="B5188" s="1026" t="s">
        <v>10467</v>
      </c>
      <c r="C5188" s="1025" t="s">
        <v>273</v>
      </c>
      <c r="D5188" s="577">
        <f t="shared" si="80"/>
        <v>516.72</v>
      </c>
      <c r="G5188" s="1027">
        <v>510.6</v>
      </c>
      <c r="J5188" s="570" t="s">
        <v>5368</v>
      </c>
      <c r="K5188" s="645">
        <f>IFERROR(VLOOKUP(J5188,REAJUSTE!A:Y,25,FALSE),"")</f>
        <v>1.012</v>
      </c>
    </row>
    <row r="5189" spans="1:11" ht="18" x14ac:dyDescent="0.25">
      <c r="A5189" s="1025">
        <v>5213379</v>
      </c>
      <c r="B5189" s="1026" t="s">
        <v>10468</v>
      </c>
      <c r="C5189" s="1025" t="s">
        <v>273</v>
      </c>
      <c r="D5189" s="577">
        <f t="shared" si="80"/>
        <v>509.3</v>
      </c>
      <c r="G5189" s="1027">
        <v>503.27</v>
      </c>
      <c r="J5189" s="570" t="s">
        <v>5368</v>
      </c>
      <c r="K5189" s="645">
        <f>IFERROR(VLOOKUP(J5189,REAJUSTE!A:Y,25,FALSE),"")</f>
        <v>1.012</v>
      </c>
    </row>
    <row r="5190" spans="1:11" x14ac:dyDescent="0.25">
      <c r="A5190" s="1025">
        <v>5213572</v>
      </c>
      <c r="B5190" s="1026" t="s">
        <v>10469</v>
      </c>
      <c r="C5190" s="1025" t="s">
        <v>273</v>
      </c>
      <c r="D5190" s="577">
        <f t="shared" si="80"/>
        <v>643.16999999999996</v>
      </c>
      <c r="G5190" s="1027">
        <v>635.54999999999995</v>
      </c>
      <c r="J5190" s="570" t="s">
        <v>5368</v>
      </c>
      <c r="K5190" s="645">
        <f>IFERROR(VLOOKUP(J5190,REAJUSTE!A:Y,25,FALSE),"")</f>
        <v>1.012</v>
      </c>
    </row>
    <row r="5191" spans="1:11" ht="18" x14ac:dyDescent="0.25">
      <c r="A5191" s="1025">
        <v>5212553</v>
      </c>
      <c r="B5191" s="1026" t="s">
        <v>10470</v>
      </c>
      <c r="C5191" s="1025" t="s">
        <v>273</v>
      </c>
      <c r="D5191" s="577">
        <f t="shared" si="80"/>
        <v>277.64999999999998</v>
      </c>
      <c r="G5191" s="1027">
        <v>274.36</v>
      </c>
      <c r="J5191" s="570" t="s">
        <v>5368</v>
      </c>
      <c r="K5191" s="645">
        <f>IFERROR(VLOOKUP(J5191,REAJUSTE!A:Y,25,FALSE),"")</f>
        <v>1.012</v>
      </c>
    </row>
    <row r="5192" spans="1:11" ht="18" x14ac:dyDescent="0.25">
      <c r="A5192" s="1025">
        <v>5213416</v>
      </c>
      <c r="B5192" s="1026" t="s">
        <v>10471</v>
      </c>
      <c r="C5192" s="1025" t="s">
        <v>273</v>
      </c>
      <c r="D5192" s="577">
        <f t="shared" si="80"/>
        <v>411.51</v>
      </c>
      <c r="G5192" s="1027">
        <v>406.64</v>
      </c>
      <c r="J5192" s="570" t="s">
        <v>5368</v>
      </c>
      <c r="K5192" s="645">
        <f>IFERROR(VLOOKUP(J5192,REAJUSTE!A:Y,25,FALSE),"")</f>
        <v>1.012</v>
      </c>
    </row>
    <row r="5193" spans="1:11" ht="18" x14ac:dyDescent="0.25">
      <c r="A5193" s="1025">
        <v>5212554</v>
      </c>
      <c r="B5193" s="1026" t="s">
        <v>10472</v>
      </c>
      <c r="C5193" s="1025" t="s">
        <v>273</v>
      </c>
      <c r="D5193" s="577">
        <f t="shared" si="80"/>
        <v>328.23</v>
      </c>
      <c r="G5193" s="1027">
        <v>324.33999999999997</v>
      </c>
      <c r="J5193" s="570" t="s">
        <v>5368</v>
      </c>
      <c r="K5193" s="645">
        <f>IFERROR(VLOOKUP(J5193,REAJUSTE!A:Y,25,FALSE),"")</f>
        <v>1.012</v>
      </c>
    </row>
    <row r="5194" spans="1:11" ht="18" x14ac:dyDescent="0.25">
      <c r="A5194" s="1025">
        <v>5213417</v>
      </c>
      <c r="B5194" s="1026" t="s">
        <v>10473</v>
      </c>
      <c r="C5194" s="1025" t="s">
        <v>273</v>
      </c>
      <c r="D5194" s="577">
        <f t="shared" ref="D5194:D5257" si="81">TRUNC(G5194*K5194,2)</f>
        <v>462.09</v>
      </c>
      <c r="G5194" s="1027">
        <v>456.62</v>
      </c>
      <c r="J5194" s="570" t="s">
        <v>5368</v>
      </c>
      <c r="K5194" s="645">
        <f>IFERROR(VLOOKUP(J5194,REAJUSTE!A:Y,25,FALSE),"")</f>
        <v>1.012</v>
      </c>
    </row>
    <row r="5195" spans="1:11" ht="18" x14ac:dyDescent="0.25">
      <c r="A5195" s="1025">
        <v>5213421</v>
      </c>
      <c r="B5195" s="1026" t="s">
        <v>10474</v>
      </c>
      <c r="C5195" s="1025" t="s">
        <v>273</v>
      </c>
      <c r="D5195" s="577">
        <f t="shared" si="81"/>
        <v>402.75</v>
      </c>
      <c r="G5195" s="1027">
        <v>397.98</v>
      </c>
      <c r="J5195" s="570" t="s">
        <v>5368</v>
      </c>
      <c r="K5195" s="645">
        <f>IFERROR(VLOOKUP(J5195,REAJUSTE!A:Y,25,FALSE),"")</f>
        <v>1.012</v>
      </c>
    </row>
    <row r="5196" spans="1:11" ht="18" x14ac:dyDescent="0.25">
      <c r="A5196" s="1025">
        <v>5213414</v>
      </c>
      <c r="B5196" s="1026" t="s">
        <v>10475</v>
      </c>
      <c r="C5196" s="1025" t="s">
        <v>273</v>
      </c>
      <c r="D5196" s="577">
        <f t="shared" si="81"/>
        <v>551.52</v>
      </c>
      <c r="G5196" s="1027">
        <v>544.99</v>
      </c>
      <c r="J5196" s="570" t="s">
        <v>5368</v>
      </c>
      <c r="K5196" s="645">
        <f>IFERROR(VLOOKUP(J5196,REAJUSTE!A:Y,25,FALSE),"")</f>
        <v>1.012</v>
      </c>
    </row>
    <row r="5197" spans="1:11" ht="18" x14ac:dyDescent="0.25">
      <c r="A5197" s="1025">
        <v>5213419</v>
      </c>
      <c r="B5197" s="1026" t="s">
        <v>10476</v>
      </c>
      <c r="C5197" s="1025" t="s">
        <v>273</v>
      </c>
      <c r="D5197" s="577">
        <f t="shared" si="81"/>
        <v>533.62</v>
      </c>
      <c r="G5197" s="1027">
        <v>527.29999999999995</v>
      </c>
      <c r="J5197" s="570" t="s">
        <v>5368</v>
      </c>
      <c r="K5197" s="645">
        <f>IFERROR(VLOOKUP(J5197,REAJUSTE!A:Y,25,FALSE),"")</f>
        <v>1.012</v>
      </c>
    </row>
    <row r="5198" spans="1:11" ht="18" x14ac:dyDescent="0.25">
      <c r="A5198" s="1025">
        <v>5212555</v>
      </c>
      <c r="B5198" s="1026" t="s">
        <v>10477</v>
      </c>
      <c r="C5198" s="1025" t="s">
        <v>273</v>
      </c>
      <c r="D5198" s="577">
        <f t="shared" si="81"/>
        <v>454.68</v>
      </c>
      <c r="G5198" s="1027">
        <v>449.29</v>
      </c>
      <c r="J5198" s="570" t="s">
        <v>5368</v>
      </c>
      <c r="K5198" s="645">
        <f>IFERROR(VLOOKUP(J5198,REAJUSTE!A:Y,25,FALSE),"")</f>
        <v>1.012</v>
      </c>
    </row>
    <row r="5199" spans="1:11" ht="18" x14ac:dyDescent="0.25">
      <c r="A5199" s="1025">
        <v>5213418</v>
      </c>
      <c r="B5199" s="1026" t="s">
        <v>10478</v>
      </c>
      <c r="C5199" s="1025" t="s">
        <v>273</v>
      </c>
      <c r="D5199" s="577">
        <f t="shared" si="81"/>
        <v>588.54</v>
      </c>
      <c r="G5199" s="1027">
        <v>581.57000000000005</v>
      </c>
      <c r="J5199" s="570" t="s">
        <v>5368</v>
      </c>
      <c r="K5199" s="645">
        <f>IFERROR(VLOOKUP(J5199,REAJUSTE!A:Y,25,FALSE),"")</f>
        <v>1.012</v>
      </c>
    </row>
    <row r="5200" spans="1:11" ht="18" x14ac:dyDescent="0.25">
      <c r="A5200" s="1025">
        <v>5213415</v>
      </c>
      <c r="B5200" s="1026" t="s">
        <v>10479</v>
      </c>
      <c r="C5200" s="1025" t="s">
        <v>273</v>
      </c>
      <c r="D5200" s="577">
        <f t="shared" si="81"/>
        <v>638.28</v>
      </c>
      <c r="G5200" s="1027">
        <v>630.72</v>
      </c>
      <c r="J5200" s="570" t="s">
        <v>5368</v>
      </c>
      <c r="K5200" s="645">
        <f>IFERROR(VLOOKUP(J5200,REAJUSTE!A:Y,25,FALSE),"")</f>
        <v>1.012</v>
      </c>
    </row>
    <row r="5201" spans="1:11" ht="18" x14ac:dyDescent="0.25">
      <c r="A5201" s="1025">
        <v>5213420</v>
      </c>
      <c r="B5201" s="1026" t="s">
        <v>10480</v>
      </c>
      <c r="C5201" s="1025" t="s">
        <v>273</v>
      </c>
      <c r="D5201" s="577">
        <f t="shared" si="81"/>
        <v>660.07</v>
      </c>
      <c r="G5201" s="1027">
        <v>652.25</v>
      </c>
      <c r="J5201" s="570" t="s">
        <v>5368</v>
      </c>
      <c r="K5201" s="645">
        <f>IFERROR(VLOOKUP(J5201,REAJUSTE!A:Y,25,FALSE),"")</f>
        <v>1.012</v>
      </c>
    </row>
    <row r="5202" spans="1:11" ht="18" x14ac:dyDescent="0.25">
      <c r="A5202" s="1025">
        <v>5213543</v>
      </c>
      <c r="B5202" s="1026" t="s">
        <v>10481</v>
      </c>
      <c r="C5202" s="1025" t="s">
        <v>5022</v>
      </c>
      <c r="D5202" s="577">
        <f t="shared" si="81"/>
        <v>1151.8</v>
      </c>
      <c r="G5202" s="1027">
        <v>1138.1500000000001</v>
      </c>
      <c r="J5202" s="570" t="s">
        <v>5368</v>
      </c>
      <c r="K5202" s="645">
        <f>IFERROR(VLOOKUP(J5202,REAJUSTE!A:Y,25,FALSE),"")</f>
        <v>1.012</v>
      </c>
    </row>
    <row r="5203" spans="1:11" ht="18" x14ac:dyDescent="0.25">
      <c r="A5203" s="1025">
        <v>5213552</v>
      </c>
      <c r="B5203" s="1026" t="s">
        <v>10482</v>
      </c>
      <c r="C5203" s="1025" t="s">
        <v>5022</v>
      </c>
      <c r="D5203" s="577">
        <f t="shared" si="81"/>
        <v>1252.96</v>
      </c>
      <c r="G5203" s="1027">
        <v>1238.1099999999999</v>
      </c>
      <c r="J5203" s="570" t="s">
        <v>5368</v>
      </c>
      <c r="K5203" s="645">
        <f>IFERROR(VLOOKUP(J5203,REAJUSTE!A:Y,25,FALSE),"")</f>
        <v>1.012</v>
      </c>
    </row>
    <row r="5204" spans="1:11" ht="18" x14ac:dyDescent="0.25">
      <c r="A5204" s="1025">
        <v>5213561</v>
      </c>
      <c r="B5204" s="1026" t="s">
        <v>10483</v>
      </c>
      <c r="C5204" s="1025" t="s">
        <v>5022</v>
      </c>
      <c r="D5204" s="577">
        <f t="shared" si="81"/>
        <v>1505.86</v>
      </c>
      <c r="G5204" s="1027">
        <v>1488.01</v>
      </c>
      <c r="J5204" s="570" t="s">
        <v>5368</v>
      </c>
      <c r="K5204" s="645">
        <f>IFERROR(VLOOKUP(J5204,REAJUSTE!A:Y,25,FALSE),"")</f>
        <v>1.012</v>
      </c>
    </row>
    <row r="5205" spans="1:11" ht="18" x14ac:dyDescent="0.25">
      <c r="A5205" s="1025">
        <v>5213544</v>
      </c>
      <c r="B5205" s="1026" t="s">
        <v>10484</v>
      </c>
      <c r="C5205" s="1025" t="s">
        <v>5022</v>
      </c>
      <c r="D5205" s="577">
        <f t="shared" si="81"/>
        <v>2489.13</v>
      </c>
      <c r="G5205" s="1027">
        <v>2459.62</v>
      </c>
      <c r="J5205" s="570" t="s">
        <v>5368</v>
      </c>
      <c r="K5205" s="645">
        <f>IFERROR(VLOOKUP(J5205,REAJUSTE!A:Y,25,FALSE),"")</f>
        <v>1.012</v>
      </c>
    </row>
    <row r="5206" spans="1:11" ht="18" x14ac:dyDescent="0.25">
      <c r="A5206" s="1025">
        <v>5213553</v>
      </c>
      <c r="B5206" s="1026" t="s">
        <v>10485</v>
      </c>
      <c r="C5206" s="1025" t="s">
        <v>5022</v>
      </c>
      <c r="D5206" s="577">
        <f t="shared" si="81"/>
        <v>2716.74</v>
      </c>
      <c r="G5206" s="1027">
        <v>2684.53</v>
      </c>
      <c r="J5206" s="570" t="s">
        <v>5368</v>
      </c>
      <c r="K5206" s="645">
        <f>IFERROR(VLOOKUP(J5206,REAJUSTE!A:Y,25,FALSE),"")</f>
        <v>1.012</v>
      </c>
    </row>
    <row r="5207" spans="1:11" ht="18" x14ac:dyDescent="0.25">
      <c r="A5207" s="1025">
        <v>5213562</v>
      </c>
      <c r="B5207" s="1026" t="s">
        <v>10486</v>
      </c>
      <c r="C5207" s="1025" t="s">
        <v>5022</v>
      </c>
      <c r="D5207" s="577">
        <f t="shared" si="81"/>
        <v>3285.77</v>
      </c>
      <c r="G5207" s="1027">
        <v>3246.81</v>
      </c>
      <c r="J5207" s="570" t="s">
        <v>5368</v>
      </c>
      <c r="K5207" s="645">
        <f>IFERROR(VLOOKUP(J5207,REAJUSTE!A:Y,25,FALSE),"")</f>
        <v>1.012</v>
      </c>
    </row>
    <row r="5208" spans="1:11" ht="18" x14ac:dyDescent="0.25">
      <c r="A5208" s="1025">
        <v>5213545</v>
      </c>
      <c r="B5208" s="1026" t="s">
        <v>10487</v>
      </c>
      <c r="C5208" s="1025" t="s">
        <v>5022</v>
      </c>
      <c r="D5208" s="577">
        <f t="shared" si="81"/>
        <v>3291.54</v>
      </c>
      <c r="G5208" s="1027">
        <v>3252.51</v>
      </c>
      <c r="J5208" s="570" t="s">
        <v>5368</v>
      </c>
      <c r="K5208" s="645">
        <f>IFERROR(VLOOKUP(J5208,REAJUSTE!A:Y,25,FALSE),"")</f>
        <v>1.012</v>
      </c>
    </row>
    <row r="5209" spans="1:11" ht="18" x14ac:dyDescent="0.25">
      <c r="A5209" s="1025">
        <v>5213554</v>
      </c>
      <c r="B5209" s="1026" t="s">
        <v>10488</v>
      </c>
      <c r="C5209" s="1025" t="s">
        <v>5022</v>
      </c>
      <c r="D5209" s="577">
        <f t="shared" si="81"/>
        <v>3595.01</v>
      </c>
      <c r="G5209" s="1027">
        <v>3552.39</v>
      </c>
      <c r="J5209" s="570" t="s">
        <v>5368</v>
      </c>
      <c r="K5209" s="645">
        <f>IFERROR(VLOOKUP(J5209,REAJUSTE!A:Y,25,FALSE),"")</f>
        <v>1.012</v>
      </c>
    </row>
    <row r="5210" spans="1:11" ht="18" x14ac:dyDescent="0.25">
      <c r="A5210" s="1025">
        <v>5213563</v>
      </c>
      <c r="B5210" s="1026" t="s">
        <v>10489</v>
      </c>
      <c r="C5210" s="1025" t="s">
        <v>5022</v>
      </c>
      <c r="D5210" s="577">
        <f t="shared" si="81"/>
        <v>4353.71</v>
      </c>
      <c r="G5210" s="1027">
        <v>4302.09</v>
      </c>
      <c r="J5210" s="570" t="s">
        <v>5368</v>
      </c>
      <c r="K5210" s="645">
        <f>IFERROR(VLOOKUP(J5210,REAJUSTE!A:Y,25,FALSE),"")</f>
        <v>1.012</v>
      </c>
    </row>
    <row r="5211" spans="1:11" ht="18" x14ac:dyDescent="0.25">
      <c r="A5211" s="1025">
        <v>5213546</v>
      </c>
      <c r="B5211" s="1026" t="s">
        <v>10490</v>
      </c>
      <c r="C5211" s="1025" t="s">
        <v>5022</v>
      </c>
      <c r="D5211" s="577">
        <f t="shared" si="81"/>
        <v>4443.33</v>
      </c>
      <c r="G5211" s="1027">
        <v>4390.6499999999996</v>
      </c>
      <c r="J5211" s="570" t="s">
        <v>5368</v>
      </c>
      <c r="K5211" s="645">
        <f>IFERROR(VLOOKUP(J5211,REAJUSTE!A:Y,25,FALSE),"")</f>
        <v>1.012</v>
      </c>
    </row>
    <row r="5212" spans="1:11" ht="18" x14ac:dyDescent="0.25">
      <c r="A5212" s="1025">
        <v>5213555</v>
      </c>
      <c r="B5212" s="1026" t="s">
        <v>10491</v>
      </c>
      <c r="C5212" s="1025" t="s">
        <v>5022</v>
      </c>
      <c r="D5212" s="577">
        <f t="shared" si="81"/>
        <v>4847.97</v>
      </c>
      <c r="G5212" s="1027">
        <v>4790.49</v>
      </c>
      <c r="J5212" s="570" t="s">
        <v>5368</v>
      </c>
      <c r="K5212" s="645">
        <f>IFERROR(VLOOKUP(J5212,REAJUSTE!A:Y,25,FALSE),"")</f>
        <v>1.012</v>
      </c>
    </row>
    <row r="5213" spans="1:11" ht="18" x14ac:dyDescent="0.25">
      <c r="A5213" s="1025">
        <v>5213564</v>
      </c>
      <c r="B5213" s="1026" t="s">
        <v>10492</v>
      </c>
      <c r="C5213" s="1025" t="s">
        <v>5022</v>
      </c>
      <c r="D5213" s="577">
        <f t="shared" si="81"/>
        <v>5859.57</v>
      </c>
      <c r="G5213" s="1027">
        <v>5790.09</v>
      </c>
      <c r="J5213" s="570" t="s">
        <v>5368</v>
      </c>
      <c r="K5213" s="645">
        <f>IFERROR(VLOOKUP(J5213,REAJUSTE!A:Y,25,FALSE),"")</f>
        <v>1.012</v>
      </c>
    </row>
    <row r="5214" spans="1:11" ht="18" x14ac:dyDescent="0.25">
      <c r="A5214" s="1025">
        <v>5213548</v>
      </c>
      <c r="B5214" s="1026" t="s">
        <v>10493</v>
      </c>
      <c r="C5214" s="1025" t="s">
        <v>5022</v>
      </c>
      <c r="D5214" s="577">
        <f t="shared" si="81"/>
        <v>6583.07</v>
      </c>
      <c r="G5214" s="1027">
        <v>6505.01</v>
      </c>
      <c r="J5214" s="570" t="s">
        <v>5368</v>
      </c>
      <c r="K5214" s="645">
        <f>IFERROR(VLOOKUP(J5214,REAJUSTE!A:Y,25,FALSE),"")</f>
        <v>1.012</v>
      </c>
    </row>
    <row r="5215" spans="1:11" ht="18" x14ac:dyDescent="0.25">
      <c r="A5215" s="1025">
        <v>5213557</v>
      </c>
      <c r="B5215" s="1026" t="s">
        <v>10494</v>
      </c>
      <c r="C5215" s="1025" t="s">
        <v>5022</v>
      </c>
      <c r="D5215" s="577">
        <f t="shared" si="81"/>
        <v>7190.02</v>
      </c>
      <c r="G5215" s="1027">
        <v>7104.77</v>
      </c>
      <c r="J5215" s="570" t="s">
        <v>5368</v>
      </c>
      <c r="K5215" s="645">
        <f>IFERROR(VLOOKUP(J5215,REAJUSTE!A:Y,25,FALSE),"")</f>
        <v>1.012</v>
      </c>
    </row>
    <row r="5216" spans="1:11" ht="18" x14ac:dyDescent="0.25">
      <c r="A5216" s="1025">
        <v>5213566</v>
      </c>
      <c r="B5216" s="1026" t="s">
        <v>10495</v>
      </c>
      <c r="C5216" s="1025" t="s">
        <v>5022</v>
      </c>
      <c r="D5216" s="577">
        <f t="shared" si="81"/>
        <v>8707.42</v>
      </c>
      <c r="G5216" s="1027">
        <v>8604.17</v>
      </c>
      <c r="J5216" s="570" t="s">
        <v>5368</v>
      </c>
      <c r="K5216" s="645">
        <f>IFERROR(VLOOKUP(J5216,REAJUSTE!A:Y,25,FALSE),"")</f>
        <v>1.012</v>
      </c>
    </row>
    <row r="5217" spans="1:11" ht="18" x14ac:dyDescent="0.25">
      <c r="A5217" s="1025">
        <v>5213576</v>
      </c>
      <c r="B5217" s="1026" t="s">
        <v>10496</v>
      </c>
      <c r="C5217" s="1025" t="s">
        <v>273</v>
      </c>
      <c r="D5217" s="577">
        <f t="shared" si="81"/>
        <v>589.55999999999995</v>
      </c>
      <c r="G5217" s="1027">
        <v>582.57000000000005</v>
      </c>
      <c r="J5217" s="570" t="s">
        <v>5368</v>
      </c>
      <c r="K5217" s="645">
        <f>IFERROR(VLOOKUP(J5217,REAJUSTE!A:Y,25,FALSE),"")</f>
        <v>1.012</v>
      </c>
    </row>
    <row r="5218" spans="1:11" ht="18" x14ac:dyDescent="0.25">
      <c r="A5218" s="1025">
        <v>5213577</v>
      </c>
      <c r="B5218" s="1026" t="s">
        <v>10497</v>
      </c>
      <c r="C5218" s="1025" t="s">
        <v>273</v>
      </c>
      <c r="D5218" s="577">
        <f t="shared" si="81"/>
        <v>640.14</v>
      </c>
      <c r="G5218" s="1027">
        <v>632.54999999999995</v>
      </c>
      <c r="J5218" s="570" t="s">
        <v>5368</v>
      </c>
      <c r="K5218" s="645">
        <f>IFERROR(VLOOKUP(J5218,REAJUSTE!A:Y,25,FALSE),"")</f>
        <v>1.012</v>
      </c>
    </row>
    <row r="5219" spans="1:11" ht="18" x14ac:dyDescent="0.25">
      <c r="A5219" s="1025">
        <v>5213578</v>
      </c>
      <c r="B5219" s="1026" t="s">
        <v>10498</v>
      </c>
      <c r="C5219" s="1025" t="s">
        <v>273</v>
      </c>
      <c r="D5219" s="577">
        <f t="shared" si="81"/>
        <v>766.59</v>
      </c>
      <c r="G5219" s="1027">
        <v>757.5</v>
      </c>
      <c r="J5219" s="570" t="s">
        <v>5368</v>
      </c>
      <c r="K5219" s="645">
        <f>IFERROR(VLOOKUP(J5219,REAJUSTE!A:Y,25,FALSE),"")</f>
        <v>1.012</v>
      </c>
    </row>
    <row r="5220" spans="1:11" ht="18" x14ac:dyDescent="0.25">
      <c r="A5220" s="1025">
        <v>5213425</v>
      </c>
      <c r="B5220" s="1026" t="s">
        <v>10499</v>
      </c>
      <c r="C5220" s="1025" t="s">
        <v>273</v>
      </c>
      <c r="D5220" s="577">
        <f t="shared" si="81"/>
        <v>614.84</v>
      </c>
      <c r="G5220" s="1027">
        <v>607.54999999999995</v>
      </c>
      <c r="J5220" s="570" t="s">
        <v>5368</v>
      </c>
      <c r="K5220" s="645">
        <f>IFERROR(VLOOKUP(J5220,REAJUSTE!A:Y,25,FALSE),"")</f>
        <v>1.012</v>
      </c>
    </row>
    <row r="5221" spans="1:11" ht="18" x14ac:dyDescent="0.25">
      <c r="A5221" s="1025">
        <v>5213426</v>
      </c>
      <c r="B5221" s="1026" t="s">
        <v>10500</v>
      </c>
      <c r="C5221" s="1025" t="s">
        <v>273</v>
      </c>
      <c r="D5221" s="577">
        <f t="shared" si="81"/>
        <v>741.29</v>
      </c>
      <c r="G5221" s="1027">
        <v>732.5</v>
      </c>
      <c r="J5221" s="570" t="s">
        <v>5368</v>
      </c>
      <c r="K5221" s="645">
        <f>IFERROR(VLOOKUP(J5221,REAJUSTE!A:Y,25,FALSE),"")</f>
        <v>1.012</v>
      </c>
    </row>
    <row r="5222" spans="1:11" ht="18" x14ac:dyDescent="0.25">
      <c r="A5222" s="1025">
        <v>5213427</v>
      </c>
      <c r="B5222" s="1026" t="s">
        <v>10501</v>
      </c>
      <c r="C5222" s="1025" t="s">
        <v>273</v>
      </c>
      <c r="D5222" s="577">
        <f t="shared" si="81"/>
        <v>812.81</v>
      </c>
      <c r="G5222" s="1027">
        <v>803.18</v>
      </c>
      <c r="J5222" s="570" t="s">
        <v>5368</v>
      </c>
      <c r="K5222" s="645">
        <f>IFERROR(VLOOKUP(J5222,REAJUSTE!A:Y,25,FALSE),"")</f>
        <v>1.012</v>
      </c>
    </row>
    <row r="5223" spans="1:11" ht="18" x14ac:dyDescent="0.25">
      <c r="A5223" s="1025">
        <v>5213567</v>
      </c>
      <c r="B5223" s="1026" t="s">
        <v>10502</v>
      </c>
      <c r="C5223" s="1025" t="s">
        <v>273</v>
      </c>
      <c r="D5223" s="577">
        <f t="shared" si="81"/>
        <v>890.32</v>
      </c>
      <c r="G5223" s="1027">
        <v>879.77</v>
      </c>
      <c r="J5223" s="570" t="s">
        <v>5368</v>
      </c>
      <c r="K5223" s="645">
        <f>IFERROR(VLOOKUP(J5223,REAJUSTE!A:Y,25,FALSE),"")</f>
        <v>1.012</v>
      </c>
    </row>
    <row r="5224" spans="1:11" ht="27" x14ac:dyDescent="0.25">
      <c r="A5224" s="1025">
        <v>5213486</v>
      </c>
      <c r="B5224" s="1026" t="s">
        <v>10503</v>
      </c>
      <c r="C5224" s="1025" t="s">
        <v>273</v>
      </c>
      <c r="D5224" s="577">
        <f t="shared" si="81"/>
        <v>982.84</v>
      </c>
      <c r="G5224" s="1027">
        <v>971.19</v>
      </c>
      <c r="J5224" s="570" t="s">
        <v>5368</v>
      </c>
      <c r="K5224" s="645">
        <f>IFERROR(VLOOKUP(J5224,REAJUSTE!A:Y,25,FALSE),"")</f>
        <v>1.012</v>
      </c>
    </row>
    <row r="5225" spans="1:11" ht="27" x14ac:dyDescent="0.25">
      <c r="A5225" s="1025">
        <v>5213487</v>
      </c>
      <c r="B5225" s="1026" t="s">
        <v>10504</v>
      </c>
      <c r="C5225" s="1025" t="s">
        <v>273</v>
      </c>
      <c r="D5225" s="577">
        <f t="shared" si="81"/>
        <v>1109.29</v>
      </c>
      <c r="G5225" s="1027">
        <v>1096.1400000000001</v>
      </c>
      <c r="J5225" s="570" t="s">
        <v>5368</v>
      </c>
      <c r="K5225" s="645">
        <f>IFERROR(VLOOKUP(J5225,REAJUSTE!A:Y,25,FALSE),"")</f>
        <v>1.012</v>
      </c>
    </row>
    <row r="5226" spans="1:11" ht="27" x14ac:dyDescent="0.25">
      <c r="A5226" s="1025">
        <v>5213488</v>
      </c>
      <c r="B5226" s="1026" t="s">
        <v>10505</v>
      </c>
      <c r="C5226" s="1025" t="s">
        <v>273</v>
      </c>
      <c r="D5226" s="577">
        <f t="shared" si="81"/>
        <v>1180.82</v>
      </c>
      <c r="G5226" s="1027">
        <v>1166.82</v>
      </c>
      <c r="J5226" s="570" t="s">
        <v>5368</v>
      </c>
      <c r="K5226" s="645">
        <f>IFERROR(VLOOKUP(J5226,REAJUSTE!A:Y,25,FALSE),"")</f>
        <v>1.012</v>
      </c>
    </row>
    <row r="5227" spans="1:11" ht="27" x14ac:dyDescent="0.25">
      <c r="A5227" s="1025">
        <v>5213568</v>
      </c>
      <c r="B5227" s="1026" t="s">
        <v>10506</v>
      </c>
      <c r="C5227" s="1025" t="s">
        <v>273</v>
      </c>
      <c r="D5227" s="577">
        <f t="shared" si="81"/>
        <v>1258.33</v>
      </c>
      <c r="G5227" s="1027">
        <v>1243.4100000000001</v>
      </c>
      <c r="J5227" s="570" t="s">
        <v>5368</v>
      </c>
      <c r="K5227" s="645">
        <f>IFERROR(VLOOKUP(J5227,REAJUSTE!A:Y,25,FALSE),"")</f>
        <v>1.012</v>
      </c>
    </row>
    <row r="5228" spans="1:11" ht="27" x14ac:dyDescent="0.25">
      <c r="A5228" s="1025">
        <v>5213483</v>
      </c>
      <c r="B5228" s="1026" t="s">
        <v>10507</v>
      </c>
      <c r="C5228" s="1025" t="s">
        <v>273</v>
      </c>
      <c r="D5228" s="577">
        <f t="shared" si="81"/>
        <v>1034.8399999999999</v>
      </c>
      <c r="G5228" s="1027">
        <v>1022.57</v>
      </c>
      <c r="J5228" s="570" t="s">
        <v>5368</v>
      </c>
      <c r="K5228" s="645">
        <f>IFERROR(VLOOKUP(J5228,REAJUSTE!A:Y,25,FALSE),"")</f>
        <v>1.012</v>
      </c>
    </row>
    <row r="5229" spans="1:11" ht="27" x14ac:dyDescent="0.25">
      <c r="A5229" s="1025">
        <v>5213484</v>
      </c>
      <c r="B5229" s="1026" t="s">
        <v>10508</v>
      </c>
      <c r="C5229" s="1025" t="s">
        <v>273</v>
      </c>
      <c r="D5229" s="577">
        <f t="shared" si="81"/>
        <v>1161.29</v>
      </c>
      <c r="G5229" s="1027">
        <v>1147.52</v>
      </c>
      <c r="J5229" s="570" t="s">
        <v>5368</v>
      </c>
      <c r="K5229" s="645">
        <f>IFERROR(VLOOKUP(J5229,REAJUSTE!A:Y,25,FALSE),"")</f>
        <v>1.012</v>
      </c>
    </row>
    <row r="5230" spans="1:11" ht="27" x14ac:dyDescent="0.25">
      <c r="A5230" s="1025">
        <v>5213485</v>
      </c>
      <c r="B5230" s="1026" t="s">
        <v>10509</v>
      </c>
      <c r="C5230" s="1025" t="s">
        <v>273</v>
      </c>
      <c r="D5230" s="577">
        <f t="shared" si="81"/>
        <v>1232.81</v>
      </c>
      <c r="G5230" s="1027">
        <v>1218.2</v>
      </c>
      <c r="J5230" s="570" t="s">
        <v>5368</v>
      </c>
      <c r="K5230" s="645">
        <f>IFERROR(VLOOKUP(J5230,REAJUSTE!A:Y,25,FALSE),"")</f>
        <v>1.012</v>
      </c>
    </row>
    <row r="5231" spans="1:11" ht="18" x14ac:dyDescent="0.25">
      <c r="A5231" s="1025">
        <v>5213434</v>
      </c>
      <c r="B5231" s="1026" t="s">
        <v>10510</v>
      </c>
      <c r="C5231" s="1025" t="s">
        <v>273</v>
      </c>
      <c r="D5231" s="577">
        <f t="shared" si="81"/>
        <v>666.83</v>
      </c>
      <c r="G5231" s="1027">
        <v>658.93</v>
      </c>
      <c r="J5231" s="570" t="s">
        <v>5368</v>
      </c>
      <c r="K5231" s="645">
        <f>IFERROR(VLOOKUP(J5231,REAJUSTE!A:Y,25,FALSE),"")</f>
        <v>1.012</v>
      </c>
    </row>
    <row r="5232" spans="1:11" ht="18" x14ac:dyDescent="0.25">
      <c r="A5232" s="1025">
        <v>5213435</v>
      </c>
      <c r="B5232" s="1026" t="s">
        <v>10511</v>
      </c>
      <c r="C5232" s="1025" t="s">
        <v>273</v>
      </c>
      <c r="D5232" s="577">
        <f t="shared" si="81"/>
        <v>793.28</v>
      </c>
      <c r="G5232" s="1027">
        <v>783.88</v>
      </c>
      <c r="J5232" s="570" t="s">
        <v>5368</v>
      </c>
      <c r="K5232" s="645">
        <f>IFERROR(VLOOKUP(J5232,REAJUSTE!A:Y,25,FALSE),"")</f>
        <v>1.012</v>
      </c>
    </row>
    <row r="5233" spans="1:11" ht="18" x14ac:dyDescent="0.25">
      <c r="A5233" s="1025">
        <v>5213436</v>
      </c>
      <c r="B5233" s="1026" t="s">
        <v>10512</v>
      </c>
      <c r="C5233" s="1025" t="s">
        <v>273</v>
      </c>
      <c r="D5233" s="577">
        <f t="shared" si="81"/>
        <v>864.81</v>
      </c>
      <c r="G5233" s="1027">
        <v>854.56</v>
      </c>
      <c r="J5233" s="570" t="s">
        <v>5368</v>
      </c>
      <c r="K5233" s="645">
        <f>IFERROR(VLOOKUP(J5233,REAJUSTE!A:Y,25,FALSE),"")</f>
        <v>1.012</v>
      </c>
    </row>
    <row r="5234" spans="1:11" ht="18" x14ac:dyDescent="0.25">
      <c r="A5234" s="1025">
        <v>5213430</v>
      </c>
      <c r="B5234" s="1026" t="s">
        <v>10513</v>
      </c>
      <c r="C5234" s="1025" t="s">
        <v>273</v>
      </c>
      <c r="D5234" s="577">
        <f t="shared" si="81"/>
        <v>390.8</v>
      </c>
      <c r="G5234" s="1027">
        <v>386.17</v>
      </c>
      <c r="J5234" s="570" t="s">
        <v>5368</v>
      </c>
      <c r="K5234" s="645">
        <f>IFERROR(VLOOKUP(J5234,REAJUSTE!A:Y,25,FALSE),"")</f>
        <v>1.012</v>
      </c>
    </row>
    <row r="5235" spans="1:11" ht="18" x14ac:dyDescent="0.25">
      <c r="A5235" s="1025">
        <v>5213431</v>
      </c>
      <c r="B5235" s="1026" t="s">
        <v>10514</v>
      </c>
      <c r="C5235" s="1025" t="s">
        <v>273</v>
      </c>
      <c r="D5235" s="577">
        <f t="shared" si="81"/>
        <v>441.38</v>
      </c>
      <c r="G5235" s="1027">
        <v>436.15</v>
      </c>
      <c r="J5235" s="570" t="s">
        <v>5368</v>
      </c>
      <c r="K5235" s="645">
        <f>IFERROR(VLOOKUP(J5235,REAJUSTE!A:Y,25,FALSE),"")</f>
        <v>1.012</v>
      </c>
    </row>
    <row r="5236" spans="1:11" ht="18" x14ac:dyDescent="0.25">
      <c r="A5236" s="1025">
        <v>5213433</v>
      </c>
      <c r="B5236" s="1026" t="s">
        <v>10515</v>
      </c>
      <c r="C5236" s="1025" t="s">
        <v>273</v>
      </c>
      <c r="D5236" s="577">
        <f t="shared" si="81"/>
        <v>382.04</v>
      </c>
      <c r="G5236" s="1027">
        <v>377.51</v>
      </c>
      <c r="J5236" s="570" t="s">
        <v>5368</v>
      </c>
      <c r="K5236" s="645">
        <f>IFERROR(VLOOKUP(J5236,REAJUSTE!A:Y,25,FALSE),"")</f>
        <v>1.012</v>
      </c>
    </row>
    <row r="5237" spans="1:11" ht="18" x14ac:dyDescent="0.25">
      <c r="A5237" s="1025">
        <v>5213428</v>
      </c>
      <c r="B5237" s="1026" t="s">
        <v>10516</v>
      </c>
      <c r="C5237" s="1025" t="s">
        <v>273</v>
      </c>
      <c r="D5237" s="577">
        <f t="shared" si="81"/>
        <v>530.80999999999995</v>
      </c>
      <c r="G5237" s="1027">
        <v>524.52</v>
      </c>
      <c r="J5237" s="570" t="s">
        <v>5368</v>
      </c>
      <c r="K5237" s="645">
        <f>IFERROR(VLOOKUP(J5237,REAJUSTE!A:Y,25,FALSE),"")</f>
        <v>1.012</v>
      </c>
    </row>
    <row r="5238" spans="1:11" ht="18" x14ac:dyDescent="0.25">
      <c r="A5238" s="1025">
        <v>5213432</v>
      </c>
      <c r="B5238" s="1026" t="s">
        <v>10517</v>
      </c>
      <c r="C5238" s="1025" t="s">
        <v>273</v>
      </c>
      <c r="D5238" s="577">
        <f t="shared" si="81"/>
        <v>567.83000000000004</v>
      </c>
      <c r="G5238" s="1027">
        <v>561.1</v>
      </c>
      <c r="J5238" s="570" t="s">
        <v>5368</v>
      </c>
      <c r="K5238" s="645">
        <f>IFERROR(VLOOKUP(J5238,REAJUSTE!A:Y,25,FALSE),"")</f>
        <v>1.012</v>
      </c>
    </row>
    <row r="5239" spans="1:11" ht="18" x14ac:dyDescent="0.25">
      <c r="A5239" s="1025">
        <v>5213429</v>
      </c>
      <c r="B5239" s="1026" t="s">
        <v>10518</v>
      </c>
      <c r="C5239" s="1025" t="s">
        <v>273</v>
      </c>
      <c r="D5239" s="577">
        <f t="shared" si="81"/>
        <v>617.57000000000005</v>
      </c>
      <c r="G5239" s="1027">
        <v>610.25</v>
      </c>
      <c r="J5239" s="570" t="s">
        <v>5368</v>
      </c>
      <c r="K5239" s="645">
        <f>IFERROR(VLOOKUP(J5239,REAJUSTE!A:Y,25,FALSE),"")</f>
        <v>1.012</v>
      </c>
    </row>
    <row r="5240" spans="1:11" ht="18" x14ac:dyDescent="0.25">
      <c r="A5240" s="1025">
        <v>5213516</v>
      </c>
      <c r="B5240" s="1026" t="s">
        <v>10519</v>
      </c>
      <c r="C5240" s="1025" t="s">
        <v>5022</v>
      </c>
      <c r="D5240" s="577">
        <f t="shared" si="81"/>
        <v>863.54</v>
      </c>
      <c r="G5240" s="1027">
        <v>853.31</v>
      </c>
      <c r="J5240" s="570" t="s">
        <v>5368</v>
      </c>
      <c r="K5240" s="645">
        <f>IFERROR(VLOOKUP(J5240,REAJUSTE!A:Y,25,FALSE),"")</f>
        <v>1.012</v>
      </c>
    </row>
    <row r="5241" spans="1:11" ht="18" x14ac:dyDescent="0.25">
      <c r="A5241" s="1025">
        <v>5213525</v>
      </c>
      <c r="B5241" s="1026" t="s">
        <v>10520</v>
      </c>
      <c r="C5241" s="1025" t="s">
        <v>5022</v>
      </c>
      <c r="D5241" s="577">
        <f t="shared" si="81"/>
        <v>964.7</v>
      </c>
      <c r="G5241" s="1027">
        <v>953.27</v>
      </c>
      <c r="J5241" s="570" t="s">
        <v>5368</v>
      </c>
      <c r="K5241" s="645">
        <f>IFERROR(VLOOKUP(J5241,REAJUSTE!A:Y,25,FALSE),"")</f>
        <v>1.012</v>
      </c>
    </row>
    <row r="5242" spans="1:11" ht="18" x14ac:dyDescent="0.25">
      <c r="A5242" s="1025">
        <v>5213534</v>
      </c>
      <c r="B5242" s="1026" t="s">
        <v>10521</v>
      </c>
      <c r="C5242" s="1025" t="s">
        <v>5022</v>
      </c>
      <c r="D5242" s="577">
        <f t="shared" si="81"/>
        <v>1217.5999999999999</v>
      </c>
      <c r="G5242" s="1027">
        <v>1203.17</v>
      </c>
      <c r="J5242" s="570" t="s">
        <v>5368</v>
      </c>
      <c r="K5242" s="645">
        <f>IFERROR(VLOOKUP(J5242,REAJUSTE!A:Y,25,FALSE),"")</f>
        <v>1.012</v>
      </c>
    </row>
    <row r="5243" spans="1:11" ht="18" x14ac:dyDescent="0.25">
      <c r="A5243" s="1025">
        <v>5213517</v>
      </c>
      <c r="B5243" s="1026" t="s">
        <v>10522</v>
      </c>
      <c r="C5243" s="1025" t="s">
        <v>5022</v>
      </c>
      <c r="D5243" s="577">
        <f t="shared" si="81"/>
        <v>1840.55</v>
      </c>
      <c r="G5243" s="1027">
        <v>1818.73</v>
      </c>
      <c r="J5243" s="570" t="s">
        <v>5368</v>
      </c>
      <c r="K5243" s="645">
        <f>IFERROR(VLOOKUP(J5243,REAJUSTE!A:Y,25,FALSE),"")</f>
        <v>1.012</v>
      </c>
    </row>
    <row r="5244" spans="1:11" ht="18" x14ac:dyDescent="0.25">
      <c r="A5244" s="1025">
        <v>5213526</v>
      </c>
      <c r="B5244" s="1026" t="s">
        <v>10523</v>
      </c>
      <c r="C5244" s="1025" t="s">
        <v>5022</v>
      </c>
      <c r="D5244" s="577">
        <f t="shared" si="81"/>
        <v>2068.16</v>
      </c>
      <c r="G5244" s="1027">
        <v>2043.64</v>
      </c>
      <c r="J5244" s="570" t="s">
        <v>5368</v>
      </c>
      <c r="K5244" s="645">
        <f>IFERROR(VLOOKUP(J5244,REAJUSTE!A:Y,25,FALSE),"")</f>
        <v>1.012</v>
      </c>
    </row>
    <row r="5245" spans="1:11" ht="18" x14ac:dyDescent="0.25">
      <c r="A5245" s="1025">
        <v>5213535</v>
      </c>
      <c r="B5245" s="1026" t="s">
        <v>10524</v>
      </c>
      <c r="C5245" s="1025" t="s">
        <v>5022</v>
      </c>
      <c r="D5245" s="577">
        <f t="shared" si="81"/>
        <v>2637.19</v>
      </c>
      <c r="G5245" s="1027">
        <v>2605.92</v>
      </c>
      <c r="J5245" s="570" t="s">
        <v>5368</v>
      </c>
      <c r="K5245" s="645">
        <f>IFERROR(VLOOKUP(J5245,REAJUSTE!A:Y,25,FALSE),"")</f>
        <v>1.012</v>
      </c>
    </row>
    <row r="5246" spans="1:11" ht="18" x14ac:dyDescent="0.25">
      <c r="A5246" s="1025">
        <v>5213518</v>
      </c>
      <c r="B5246" s="1026" t="s">
        <v>10525</v>
      </c>
      <c r="C5246" s="1025" t="s">
        <v>5022</v>
      </c>
      <c r="D5246" s="577">
        <f t="shared" si="81"/>
        <v>2426.7600000000002</v>
      </c>
      <c r="G5246" s="1027">
        <v>2397.9899999999998</v>
      </c>
      <c r="J5246" s="570" t="s">
        <v>5368</v>
      </c>
      <c r="K5246" s="645">
        <f>IFERROR(VLOOKUP(J5246,REAJUSTE!A:Y,25,FALSE),"")</f>
        <v>1.012</v>
      </c>
    </row>
    <row r="5247" spans="1:11" ht="18" x14ac:dyDescent="0.25">
      <c r="A5247" s="1025">
        <v>5213527</v>
      </c>
      <c r="B5247" s="1026" t="s">
        <v>10526</v>
      </c>
      <c r="C5247" s="1025" t="s">
        <v>5022</v>
      </c>
      <c r="D5247" s="577">
        <f t="shared" si="81"/>
        <v>2730.24</v>
      </c>
      <c r="G5247" s="1027">
        <v>2697.87</v>
      </c>
      <c r="J5247" s="570" t="s">
        <v>5368</v>
      </c>
      <c r="K5247" s="645">
        <f>IFERROR(VLOOKUP(J5247,REAJUSTE!A:Y,25,FALSE),"")</f>
        <v>1.012</v>
      </c>
    </row>
    <row r="5248" spans="1:11" ht="18" x14ac:dyDescent="0.25">
      <c r="A5248" s="1025">
        <v>5213536</v>
      </c>
      <c r="B5248" s="1026" t="s">
        <v>10527</v>
      </c>
      <c r="C5248" s="1025" t="s">
        <v>5022</v>
      </c>
      <c r="D5248" s="577">
        <f t="shared" si="81"/>
        <v>3488.94</v>
      </c>
      <c r="G5248" s="1027">
        <v>3447.57</v>
      </c>
      <c r="J5248" s="570" t="s">
        <v>5368</v>
      </c>
      <c r="K5248" s="645">
        <f>IFERROR(VLOOKUP(J5248,REAJUSTE!A:Y,25,FALSE),"")</f>
        <v>1.012</v>
      </c>
    </row>
    <row r="5249" spans="1:11" ht="18" x14ac:dyDescent="0.25">
      <c r="A5249" s="1025">
        <v>5213519</v>
      </c>
      <c r="B5249" s="1026" t="s">
        <v>10528</v>
      </c>
      <c r="C5249" s="1025" t="s">
        <v>5022</v>
      </c>
      <c r="D5249" s="577">
        <f t="shared" si="81"/>
        <v>3290.3</v>
      </c>
      <c r="G5249" s="1027">
        <v>3251.29</v>
      </c>
      <c r="J5249" s="570" t="s">
        <v>5368</v>
      </c>
      <c r="K5249" s="645">
        <f>IFERROR(VLOOKUP(J5249,REAJUSTE!A:Y,25,FALSE),"")</f>
        <v>1.012</v>
      </c>
    </row>
    <row r="5250" spans="1:11" ht="18" x14ac:dyDescent="0.25">
      <c r="A5250" s="1025">
        <v>5213528</v>
      </c>
      <c r="B5250" s="1026" t="s">
        <v>10529</v>
      </c>
      <c r="C5250" s="1025" t="s">
        <v>5022</v>
      </c>
      <c r="D5250" s="577">
        <f t="shared" si="81"/>
        <v>3694.94</v>
      </c>
      <c r="G5250" s="1027">
        <v>3651.13</v>
      </c>
      <c r="J5250" s="570" t="s">
        <v>5368</v>
      </c>
      <c r="K5250" s="645">
        <f>IFERROR(VLOOKUP(J5250,REAJUSTE!A:Y,25,FALSE),"")</f>
        <v>1.012</v>
      </c>
    </row>
    <row r="5251" spans="1:11" ht="18" x14ac:dyDescent="0.25">
      <c r="A5251" s="1025">
        <v>5213537</v>
      </c>
      <c r="B5251" s="1026" t="s">
        <v>10530</v>
      </c>
      <c r="C5251" s="1025" t="s">
        <v>5022</v>
      </c>
      <c r="D5251" s="577">
        <f t="shared" si="81"/>
        <v>4706.53</v>
      </c>
      <c r="G5251" s="1027">
        <v>4650.7299999999996</v>
      </c>
      <c r="J5251" s="570" t="s">
        <v>5368</v>
      </c>
      <c r="K5251" s="645">
        <f>IFERROR(VLOOKUP(J5251,REAJUSTE!A:Y,25,FALSE),"")</f>
        <v>1.012</v>
      </c>
    </row>
    <row r="5252" spans="1:11" ht="18" x14ac:dyDescent="0.25">
      <c r="A5252" s="1025">
        <v>5213521</v>
      </c>
      <c r="B5252" s="1026" t="s">
        <v>10531</v>
      </c>
      <c r="C5252" s="1025" t="s">
        <v>5022</v>
      </c>
      <c r="D5252" s="577">
        <f t="shared" si="81"/>
        <v>4853.5200000000004</v>
      </c>
      <c r="G5252" s="1027">
        <v>4795.97</v>
      </c>
      <c r="J5252" s="570" t="s">
        <v>5368</v>
      </c>
      <c r="K5252" s="645">
        <f>IFERROR(VLOOKUP(J5252,REAJUSTE!A:Y,25,FALSE),"")</f>
        <v>1.012</v>
      </c>
    </row>
    <row r="5253" spans="1:11" ht="18" x14ac:dyDescent="0.25">
      <c r="A5253" s="1025">
        <v>5213530</v>
      </c>
      <c r="B5253" s="1026" t="s">
        <v>10532</v>
      </c>
      <c r="C5253" s="1025" t="s">
        <v>5022</v>
      </c>
      <c r="D5253" s="577">
        <f t="shared" si="81"/>
        <v>5460.47</v>
      </c>
      <c r="G5253" s="1027">
        <v>5395.73</v>
      </c>
      <c r="J5253" s="570" t="s">
        <v>5368</v>
      </c>
      <c r="K5253" s="645">
        <f>IFERROR(VLOOKUP(J5253,REAJUSTE!A:Y,25,FALSE),"")</f>
        <v>1.012</v>
      </c>
    </row>
    <row r="5254" spans="1:11" ht="18" x14ac:dyDescent="0.25">
      <c r="A5254" s="1025">
        <v>5213539</v>
      </c>
      <c r="B5254" s="1026" t="s">
        <v>10533</v>
      </c>
      <c r="C5254" s="1025" t="s">
        <v>5022</v>
      </c>
      <c r="D5254" s="577">
        <f t="shared" si="81"/>
        <v>6977.87</v>
      </c>
      <c r="G5254" s="1027">
        <v>6895.13</v>
      </c>
      <c r="J5254" s="570" t="s">
        <v>5368</v>
      </c>
      <c r="K5254" s="645">
        <f>IFERROR(VLOOKUP(J5254,REAJUSTE!A:Y,25,FALSE),"")</f>
        <v>1.012</v>
      </c>
    </row>
    <row r="5255" spans="1:11" x14ac:dyDescent="0.25">
      <c r="A5255" s="1025">
        <v>5213573</v>
      </c>
      <c r="B5255" s="1026" t="s">
        <v>10534</v>
      </c>
      <c r="C5255" s="1025" t="s">
        <v>273</v>
      </c>
      <c r="D5255" s="577">
        <f t="shared" si="81"/>
        <v>445.43</v>
      </c>
      <c r="G5255" s="1027">
        <v>440.15</v>
      </c>
      <c r="J5255" s="570" t="s">
        <v>5368</v>
      </c>
      <c r="K5255" s="645">
        <f>IFERROR(VLOOKUP(J5255,REAJUSTE!A:Y,25,FALSE),"")</f>
        <v>1.012</v>
      </c>
    </row>
    <row r="5256" spans="1:11" x14ac:dyDescent="0.25">
      <c r="A5256" s="1025">
        <v>5213574</v>
      </c>
      <c r="B5256" s="1026" t="s">
        <v>10535</v>
      </c>
      <c r="C5256" s="1025" t="s">
        <v>273</v>
      </c>
      <c r="D5256" s="577">
        <f t="shared" si="81"/>
        <v>496.01</v>
      </c>
      <c r="G5256" s="1027">
        <v>490.13</v>
      </c>
      <c r="J5256" s="570" t="s">
        <v>5368</v>
      </c>
      <c r="K5256" s="645">
        <f>IFERROR(VLOOKUP(J5256,REAJUSTE!A:Y,25,FALSE),"")</f>
        <v>1.012</v>
      </c>
    </row>
    <row r="5257" spans="1:11" x14ac:dyDescent="0.25">
      <c r="A5257" s="1025">
        <v>5213575</v>
      </c>
      <c r="B5257" s="1026" t="s">
        <v>10536</v>
      </c>
      <c r="C5257" s="1025" t="s">
        <v>273</v>
      </c>
      <c r="D5257" s="577">
        <f t="shared" si="81"/>
        <v>622.46</v>
      </c>
      <c r="G5257" s="1027">
        <v>615.08000000000004</v>
      </c>
      <c r="J5257" s="570" t="s">
        <v>5368</v>
      </c>
      <c r="K5257" s="645">
        <f>IFERROR(VLOOKUP(J5257,REAJUSTE!A:Y,25,FALSE),"")</f>
        <v>1.012</v>
      </c>
    </row>
    <row r="5258" spans="1:11" ht="18" x14ac:dyDescent="0.25">
      <c r="A5258" s="1025">
        <v>5213480</v>
      </c>
      <c r="B5258" s="1026" t="s">
        <v>10537</v>
      </c>
      <c r="C5258" s="1025" t="s">
        <v>273</v>
      </c>
      <c r="D5258" s="577">
        <f t="shared" ref="D5258:D5321" si="82">TRUNC(G5258*K5258,2)</f>
        <v>924.65</v>
      </c>
      <c r="G5258" s="1027">
        <v>913.69</v>
      </c>
      <c r="J5258" s="570" t="s">
        <v>5368</v>
      </c>
      <c r="K5258" s="645">
        <f>IFERROR(VLOOKUP(J5258,REAJUSTE!A:Y,25,FALSE),"")</f>
        <v>1.012</v>
      </c>
    </row>
    <row r="5259" spans="1:11" ht="18" x14ac:dyDescent="0.25">
      <c r="A5259" s="1025">
        <v>5213481</v>
      </c>
      <c r="B5259" s="1026" t="s">
        <v>10538</v>
      </c>
      <c r="C5259" s="1025" t="s">
        <v>273</v>
      </c>
      <c r="D5259" s="577">
        <f t="shared" si="82"/>
        <v>1051.0999999999999</v>
      </c>
      <c r="G5259" s="1027">
        <v>1038.6400000000001</v>
      </c>
      <c r="J5259" s="570" t="s">
        <v>5368</v>
      </c>
      <c r="K5259" s="645">
        <f>IFERROR(VLOOKUP(J5259,REAJUSTE!A:Y,25,FALSE),"")</f>
        <v>1.012</v>
      </c>
    </row>
    <row r="5260" spans="1:11" ht="18" x14ac:dyDescent="0.25">
      <c r="A5260" s="1025">
        <v>5213482</v>
      </c>
      <c r="B5260" s="1026" t="s">
        <v>10539</v>
      </c>
      <c r="C5260" s="1025" t="s">
        <v>273</v>
      </c>
      <c r="D5260" s="577">
        <f t="shared" si="82"/>
        <v>1122.6300000000001</v>
      </c>
      <c r="G5260" s="1027">
        <v>1109.32</v>
      </c>
      <c r="J5260" s="570" t="s">
        <v>5368</v>
      </c>
      <c r="K5260" s="645">
        <f>IFERROR(VLOOKUP(J5260,REAJUSTE!A:Y,25,FALSE),"")</f>
        <v>1.012</v>
      </c>
    </row>
    <row r="5261" spans="1:11" ht="18" x14ac:dyDescent="0.25">
      <c r="A5261" s="1025">
        <v>5213422</v>
      </c>
      <c r="B5261" s="1026" t="s">
        <v>10540</v>
      </c>
      <c r="C5261" s="1025" t="s">
        <v>273</v>
      </c>
      <c r="D5261" s="577">
        <f t="shared" si="82"/>
        <v>534.92999999999995</v>
      </c>
      <c r="G5261" s="1027">
        <v>528.59</v>
      </c>
      <c r="J5261" s="570" t="s">
        <v>5368</v>
      </c>
      <c r="K5261" s="645">
        <f>IFERROR(VLOOKUP(J5261,REAJUSTE!A:Y,25,FALSE),"")</f>
        <v>1.012</v>
      </c>
    </row>
    <row r="5262" spans="1:11" ht="18" x14ac:dyDescent="0.25">
      <c r="A5262" s="1025">
        <v>5213423</v>
      </c>
      <c r="B5262" s="1026" t="s">
        <v>10541</v>
      </c>
      <c r="C5262" s="1025" t="s">
        <v>273</v>
      </c>
      <c r="D5262" s="577">
        <f t="shared" si="82"/>
        <v>585.51</v>
      </c>
      <c r="G5262" s="1027">
        <v>578.57000000000005</v>
      </c>
      <c r="J5262" s="570" t="s">
        <v>5368</v>
      </c>
      <c r="K5262" s="645">
        <f>IFERROR(VLOOKUP(J5262,REAJUSTE!A:Y,25,FALSE),"")</f>
        <v>1.012</v>
      </c>
    </row>
    <row r="5263" spans="1:11" ht="18" x14ac:dyDescent="0.25">
      <c r="A5263" s="1025">
        <v>5213424</v>
      </c>
      <c r="B5263" s="1026" t="s">
        <v>10542</v>
      </c>
      <c r="C5263" s="1025" t="s">
        <v>273</v>
      </c>
      <c r="D5263" s="577">
        <f t="shared" si="82"/>
        <v>711.96</v>
      </c>
      <c r="G5263" s="1027">
        <v>703.52</v>
      </c>
      <c r="J5263" s="570" t="s">
        <v>5368</v>
      </c>
      <c r="K5263" s="645">
        <f>IFERROR(VLOOKUP(J5263,REAJUSTE!A:Y,25,FALSE),"")</f>
        <v>1.012</v>
      </c>
    </row>
    <row r="5264" spans="1:11" ht="27" x14ac:dyDescent="0.25">
      <c r="A5264" s="1025">
        <v>5213437</v>
      </c>
      <c r="B5264" s="1026" t="s">
        <v>10543</v>
      </c>
      <c r="C5264" s="1025" t="s">
        <v>273</v>
      </c>
      <c r="D5264" s="577">
        <f t="shared" si="82"/>
        <v>556.65</v>
      </c>
      <c r="G5264" s="1027">
        <v>550.04999999999995</v>
      </c>
      <c r="J5264" s="570" t="s">
        <v>5368</v>
      </c>
      <c r="K5264" s="645">
        <f>IFERROR(VLOOKUP(J5264,REAJUSTE!A:Y,25,FALSE),"")</f>
        <v>1.012</v>
      </c>
    </row>
    <row r="5265" spans="1:11" ht="27" x14ac:dyDescent="0.25">
      <c r="A5265" s="1025">
        <v>5213438</v>
      </c>
      <c r="B5265" s="1026" t="s">
        <v>10544</v>
      </c>
      <c r="C5265" s="1025" t="s">
        <v>273</v>
      </c>
      <c r="D5265" s="577">
        <f t="shared" si="82"/>
        <v>683.1</v>
      </c>
      <c r="G5265" s="1027">
        <v>675</v>
      </c>
      <c r="J5265" s="570" t="s">
        <v>5368</v>
      </c>
      <c r="K5265" s="645">
        <f>IFERROR(VLOOKUP(J5265,REAJUSTE!A:Y,25,FALSE),"")</f>
        <v>1.012</v>
      </c>
    </row>
    <row r="5266" spans="1:11" ht="27" x14ac:dyDescent="0.25">
      <c r="A5266" s="1025">
        <v>5213439</v>
      </c>
      <c r="B5266" s="1026" t="s">
        <v>10545</v>
      </c>
      <c r="C5266" s="1025" t="s">
        <v>273</v>
      </c>
      <c r="D5266" s="577">
        <f t="shared" si="82"/>
        <v>754.62</v>
      </c>
      <c r="G5266" s="1027">
        <v>745.68</v>
      </c>
      <c r="J5266" s="570" t="s">
        <v>5368</v>
      </c>
      <c r="K5266" s="645">
        <f>IFERROR(VLOOKUP(J5266,REAJUSTE!A:Y,25,FALSE),"")</f>
        <v>1.012</v>
      </c>
    </row>
    <row r="5267" spans="1:11" ht="27" x14ac:dyDescent="0.25">
      <c r="A5267" s="1025">
        <v>5212556</v>
      </c>
      <c r="B5267" s="1026" t="s">
        <v>10546</v>
      </c>
      <c r="C5267" s="1025" t="s">
        <v>10328</v>
      </c>
      <c r="D5267" s="577">
        <f t="shared" si="82"/>
        <v>1.95</v>
      </c>
      <c r="G5267" s="1027">
        <v>1.93</v>
      </c>
      <c r="J5267" s="570" t="s">
        <v>5368</v>
      </c>
      <c r="K5267" s="645">
        <f>IFERROR(VLOOKUP(J5267,REAJUSTE!A:Y,25,FALSE),"")</f>
        <v>1.012</v>
      </c>
    </row>
    <row r="5268" spans="1:11" ht="27" x14ac:dyDescent="0.25">
      <c r="A5268" s="1025">
        <v>5213649</v>
      </c>
      <c r="B5268" s="1026" t="s">
        <v>10547</v>
      </c>
      <c r="C5268" s="1025" t="s">
        <v>5022</v>
      </c>
      <c r="D5268" s="577">
        <f t="shared" si="82"/>
        <v>101309.88</v>
      </c>
      <c r="G5268" s="1027">
        <v>100108.58</v>
      </c>
      <c r="J5268" s="570" t="s">
        <v>5368</v>
      </c>
      <c r="K5268" s="645">
        <f>IFERROR(VLOOKUP(J5268,REAJUSTE!A:Y,25,FALSE),"")</f>
        <v>1.012</v>
      </c>
    </row>
    <row r="5269" spans="1:11" ht="27" x14ac:dyDescent="0.25">
      <c r="A5269" s="1025">
        <v>5213591</v>
      </c>
      <c r="B5269" s="1026" t="s">
        <v>10548</v>
      </c>
      <c r="C5269" s="1025" t="s">
        <v>5022</v>
      </c>
      <c r="D5269" s="577">
        <f t="shared" si="82"/>
        <v>101309.88</v>
      </c>
      <c r="G5269" s="1027">
        <v>100108.58</v>
      </c>
      <c r="J5269" s="570" t="s">
        <v>5368</v>
      </c>
      <c r="K5269" s="645">
        <f>IFERROR(VLOOKUP(J5269,REAJUSTE!A:Y,25,FALSE),"")</f>
        <v>1.012</v>
      </c>
    </row>
    <row r="5270" spans="1:11" ht="27" x14ac:dyDescent="0.25">
      <c r="A5270" s="1025">
        <v>5213718</v>
      </c>
      <c r="B5270" s="1026" t="s">
        <v>10549</v>
      </c>
      <c r="C5270" s="1025" t="s">
        <v>5022</v>
      </c>
      <c r="D5270" s="577">
        <f t="shared" si="82"/>
        <v>113405.78</v>
      </c>
      <c r="G5270" s="1027">
        <v>112061.05</v>
      </c>
      <c r="J5270" s="570" t="s">
        <v>5368</v>
      </c>
      <c r="K5270" s="645">
        <f>IFERROR(VLOOKUP(J5270,REAJUSTE!A:Y,25,FALSE),"")</f>
        <v>1.012</v>
      </c>
    </row>
    <row r="5271" spans="1:11" ht="27" x14ac:dyDescent="0.25">
      <c r="A5271" s="1025">
        <v>5213741</v>
      </c>
      <c r="B5271" s="1026" t="s">
        <v>10550</v>
      </c>
      <c r="C5271" s="1025" t="s">
        <v>5022</v>
      </c>
      <c r="D5271" s="577">
        <f t="shared" si="82"/>
        <v>113405.78</v>
      </c>
      <c r="G5271" s="1027">
        <v>112061.05</v>
      </c>
      <c r="J5271" s="570" t="s">
        <v>5368</v>
      </c>
      <c r="K5271" s="645">
        <f>IFERROR(VLOOKUP(J5271,REAJUSTE!A:Y,25,FALSE),"")</f>
        <v>1.012</v>
      </c>
    </row>
    <row r="5272" spans="1:11" ht="27" x14ac:dyDescent="0.25">
      <c r="A5272" s="1025">
        <v>5213776</v>
      </c>
      <c r="B5272" s="1026" t="s">
        <v>10551</v>
      </c>
      <c r="C5272" s="1025" t="s">
        <v>5022</v>
      </c>
      <c r="D5272" s="577">
        <f t="shared" si="82"/>
        <v>123113.62</v>
      </c>
      <c r="G5272" s="1027">
        <v>121653.78</v>
      </c>
      <c r="J5272" s="570" t="s">
        <v>5368</v>
      </c>
      <c r="K5272" s="645">
        <f>IFERROR(VLOOKUP(J5272,REAJUSTE!A:Y,25,FALSE),"")</f>
        <v>1.012</v>
      </c>
    </row>
    <row r="5273" spans="1:11" ht="27" x14ac:dyDescent="0.25">
      <c r="A5273" s="1025">
        <v>5213799</v>
      </c>
      <c r="B5273" s="1026" t="s">
        <v>10552</v>
      </c>
      <c r="C5273" s="1025" t="s">
        <v>5022</v>
      </c>
      <c r="D5273" s="577">
        <f t="shared" si="82"/>
        <v>123113.62</v>
      </c>
      <c r="G5273" s="1027">
        <v>121653.78</v>
      </c>
      <c r="J5273" s="570" t="s">
        <v>5368</v>
      </c>
      <c r="K5273" s="645">
        <f>IFERROR(VLOOKUP(J5273,REAJUSTE!A:Y,25,FALSE),"")</f>
        <v>1.012</v>
      </c>
    </row>
    <row r="5274" spans="1:11" x14ac:dyDescent="0.25">
      <c r="A5274" s="1025">
        <v>5213363</v>
      </c>
      <c r="B5274" s="1026" t="s">
        <v>10553</v>
      </c>
      <c r="C5274" s="1025" t="s">
        <v>273</v>
      </c>
      <c r="D5274" s="577">
        <f t="shared" si="82"/>
        <v>37.299999999999997</v>
      </c>
      <c r="G5274" s="1027">
        <v>36.86</v>
      </c>
      <c r="J5274" s="570" t="s">
        <v>5368</v>
      </c>
      <c r="K5274" s="645">
        <f>IFERROR(VLOOKUP(J5274,REAJUSTE!A:Y,25,FALSE),"")</f>
        <v>1.012</v>
      </c>
    </row>
    <row r="5275" spans="1:11" x14ac:dyDescent="0.25">
      <c r="A5275" s="1025">
        <v>5213667</v>
      </c>
      <c r="B5275" s="1026" t="s">
        <v>10554</v>
      </c>
      <c r="C5275" s="1025" t="s">
        <v>5022</v>
      </c>
      <c r="D5275" s="577">
        <f t="shared" si="82"/>
        <v>353.23</v>
      </c>
      <c r="G5275" s="1027">
        <v>349.05</v>
      </c>
      <c r="J5275" s="570" t="s">
        <v>5368</v>
      </c>
      <c r="K5275" s="645">
        <f>IFERROR(VLOOKUP(J5275,REAJUSTE!A:Y,25,FALSE),"")</f>
        <v>1.012</v>
      </c>
    </row>
    <row r="5276" spans="1:11" x14ac:dyDescent="0.25">
      <c r="A5276" s="1025">
        <v>5213683</v>
      </c>
      <c r="B5276" s="1026" t="s">
        <v>10555</v>
      </c>
      <c r="C5276" s="1025" t="s">
        <v>5022</v>
      </c>
      <c r="D5276" s="577">
        <f t="shared" si="82"/>
        <v>252.06</v>
      </c>
      <c r="G5276" s="1027">
        <v>249.08</v>
      </c>
      <c r="J5276" s="570" t="s">
        <v>5368</v>
      </c>
      <c r="K5276" s="645">
        <f>IFERROR(VLOOKUP(J5276,REAJUSTE!A:Y,25,FALSE),"")</f>
        <v>1.012</v>
      </c>
    </row>
    <row r="5277" spans="1:11" x14ac:dyDescent="0.25">
      <c r="A5277" s="1025">
        <v>5213660</v>
      </c>
      <c r="B5277" s="1026" t="s">
        <v>10556</v>
      </c>
      <c r="C5277" s="1025" t="s">
        <v>5022</v>
      </c>
      <c r="D5277" s="577">
        <f t="shared" si="82"/>
        <v>210.06</v>
      </c>
      <c r="G5277" s="1027">
        <v>207.57</v>
      </c>
      <c r="J5277" s="570" t="s">
        <v>5368</v>
      </c>
      <c r="K5277" s="645">
        <f>IFERROR(VLOOKUP(J5277,REAJUSTE!A:Y,25,FALSE),"")</f>
        <v>1.012</v>
      </c>
    </row>
    <row r="5278" spans="1:11" x14ac:dyDescent="0.25">
      <c r="A5278" s="1025">
        <v>5213364</v>
      </c>
      <c r="B5278" s="1026" t="s">
        <v>10557</v>
      </c>
      <c r="C5278" s="1025" t="s">
        <v>273</v>
      </c>
      <c r="D5278" s="577">
        <f t="shared" si="82"/>
        <v>20.14</v>
      </c>
      <c r="G5278" s="1027">
        <v>19.91</v>
      </c>
      <c r="J5278" s="570" t="s">
        <v>5368</v>
      </c>
      <c r="K5278" s="645">
        <f>IFERROR(VLOOKUP(J5278,REAJUSTE!A:Y,25,FALSE),"")</f>
        <v>1.012</v>
      </c>
    </row>
    <row r="5279" spans="1:11" x14ac:dyDescent="0.25">
      <c r="A5279" s="1025">
        <v>5213832</v>
      </c>
      <c r="B5279" s="1026" t="s">
        <v>10558</v>
      </c>
      <c r="C5279" s="1025" t="s">
        <v>273</v>
      </c>
      <c r="D5279" s="577">
        <f t="shared" si="82"/>
        <v>3.85</v>
      </c>
      <c r="G5279" s="1027">
        <v>3.81</v>
      </c>
      <c r="J5279" s="570" t="s">
        <v>5368</v>
      </c>
      <c r="K5279" s="645">
        <f>IFERROR(VLOOKUP(J5279,REAJUSTE!A:Y,25,FALSE),"")</f>
        <v>1.012</v>
      </c>
    </row>
    <row r="5280" spans="1:11" x14ac:dyDescent="0.25">
      <c r="A5280" s="1025">
        <v>5213830</v>
      </c>
      <c r="B5280" s="1026" t="s">
        <v>10559</v>
      </c>
      <c r="C5280" s="1025" t="s">
        <v>273</v>
      </c>
      <c r="D5280" s="577">
        <f t="shared" si="82"/>
        <v>4.8899999999999997</v>
      </c>
      <c r="G5280" s="1027">
        <v>4.84</v>
      </c>
      <c r="J5280" s="570" t="s">
        <v>5368</v>
      </c>
      <c r="K5280" s="645">
        <f>IFERROR(VLOOKUP(J5280,REAJUSTE!A:Y,25,FALSE),"")</f>
        <v>1.012</v>
      </c>
    </row>
    <row r="5281" spans="1:11" ht="27" x14ac:dyDescent="0.25">
      <c r="A5281" s="1025">
        <v>5213831</v>
      </c>
      <c r="B5281" s="1026" t="s">
        <v>10560</v>
      </c>
      <c r="C5281" s="1025" t="s">
        <v>273</v>
      </c>
      <c r="D5281" s="577">
        <f t="shared" si="82"/>
        <v>60.2</v>
      </c>
      <c r="G5281" s="1027">
        <v>59.49</v>
      </c>
      <c r="J5281" s="570" t="s">
        <v>5368</v>
      </c>
      <c r="K5281" s="645">
        <f>IFERROR(VLOOKUP(J5281,REAJUSTE!A:Y,25,FALSE),"")</f>
        <v>1.012</v>
      </c>
    </row>
    <row r="5282" spans="1:11" x14ac:dyDescent="0.25">
      <c r="A5282" s="1025">
        <v>5213849</v>
      </c>
      <c r="B5282" s="1026" t="s">
        <v>10561</v>
      </c>
      <c r="C5282" s="1025" t="s">
        <v>158</v>
      </c>
      <c r="D5282" s="577">
        <f t="shared" si="82"/>
        <v>3.36</v>
      </c>
      <c r="G5282" s="1027">
        <v>3.33</v>
      </c>
      <c r="J5282" s="570" t="s">
        <v>5368</v>
      </c>
      <c r="K5282" s="645">
        <f>IFERROR(VLOOKUP(J5282,REAJUSTE!A:Y,25,FALSE),"")</f>
        <v>1.012</v>
      </c>
    </row>
    <row r="5283" spans="1:11" ht="27" x14ac:dyDescent="0.25">
      <c r="A5283" s="1025">
        <v>5213636</v>
      </c>
      <c r="B5283" s="1026" t="s">
        <v>10562</v>
      </c>
      <c r="C5283" s="1025" t="s">
        <v>5022</v>
      </c>
      <c r="D5283" s="577">
        <f t="shared" si="82"/>
        <v>100082.96</v>
      </c>
      <c r="G5283" s="1027">
        <v>98896.21</v>
      </c>
      <c r="J5283" s="570" t="s">
        <v>5368</v>
      </c>
      <c r="K5283" s="645">
        <f>IFERROR(VLOOKUP(J5283,REAJUSTE!A:Y,25,FALSE),"")</f>
        <v>1.012</v>
      </c>
    </row>
    <row r="5284" spans="1:11" ht="36" x14ac:dyDescent="0.25">
      <c r="A5284" s="1025">
        <v>5213642</v>
      </c>
      <c r="B5284" s="1026" t="s">
        <v>10563</v>
      </c>
      <c r="C5284" s="1025" t="s">
        <v>5022</v>
      </c>
      <c r="D5284" s="577">
        <f t="shared" si="82"/>
        <v>100082.96</v>
      </c>
      <c r="G5284" s="1027">
        <v>98896.21</v>
      </c>
      <c r="J5284" s="570" t="s">
        <v>5368</v>
      </c>
      <c r="K5284" s="645">
        <f>IFERROR(VLOOKUP(J5284,REAJUSTE!A:Y,25,FALSE),"")</f>
        <v>1.012</v>
      </c>
    </row>
    <row r="5285" spans="1:11" ht="27" x14ac:dyDescent="0.25">
      <c r="A5285" s="1025">
        <v>5213757</v>
      </c>
      <c r="B5285" s="1026" t="s">
        <v>10564</v>
      </c>
      <c r="C5285" s="1025" t="s">
        <v>5022</v>
      </c>
      <c r="D5285" s="577">
        <f t="shared" si="82"/>
        <v>111016.61</v>
      </c>
      <c r="G5285" s="1027">
        <v>109700.21</v>
      </c>
      <c r="J5285" s="570" t="s">
        <v>5368</v>
      </c>
      <c r="K5285" s="645">
        <f>IFERROR(VLOOKUP(J5285,REAJUSTE!A:Y,25,FALSE),"")</f>
        <v>1.012</v>
      </c>
    </row>
    <row r="5286" spans="1:11" ht="36" x14ac:dyDescent="0.25">
      <c r="A5286" s="1025">
        <v>5213763</v>
      </c>
      <c r="B5286" s="1026" t="s">
        <v>10565</v>
      </c>
      <c r="C5286" s="1025" t="s">
        <v>5022</v>
      </c>
      <c r="D5286" s="577">
        <f t="shared" si="82"/>
        <v>111016.61</v>
      </c>
      <c r="G5286" s="1027">
        <v>109700.21</v>
      </c>
      <c r="J5286" s="570" t="s">
        <v>5368</v>
      </c>
      <c r="K5286" s="645">
        <f>IFERROR(VLOOKUP(J5286,REAJUSTE!A:Y,25,FALSE),"")</f>
        <v>1.012</v>
      </c>
    </row>
    <row r="5287" spans="1:11" ht="27" x14ac:dyDescent="0.25">
      <c r="A5287" s="1025">
        <v>5213815</v>
      </c>
      <c r="B5287" s="1026" t="s">
        <v>10566</v>
      </c>
      <c r="C5287" s="1025" t="s">
        <v>5022</v>
      </c>
      <c r="D5287" s="577">
        <f t="shared" si="82"/>
        <v>121950.26</v>
      </c>
      <c r="G5287" s="1027">
        <v>120504.21</v>
      </c>
      <c r="J5287" s="570" t="s">
        <v>5368</v>
      </c>
      <c r="K5287" s="645">
        <f>IFERROR(VLOOKUP(J5287,REAJUSTE!A:Y,25,FALSE),"")</f>
        <v>1.012</v>
      </c>
    </row>
    <row r="5288" spans="1:11" ht="36" x14ac:dyDescent="0.25">
      <c r="A5288" s="1025">
        <v>5213821</v>
      </c>
      <c r="B5288" s="1026" t="s">
        <v>10567</v>
      </c>
      <c r="C5288" s="1025" t="s">
        <v>5022</v>
      </c>
      <c r="D5288" s="577">
        <f t="shared" si="82"/>
        <v>121950.26</v>
      </c>
      <c r="G5288" s="1027">
        <v>120504.21</v>
      </c>
      <c r="J5288" s="570" t="s">
        <v>5368</v>
      </c>
      <c r="K5288" s="645">
        <f>IFERROR(VLOOKUP(J5288,REAJUSTE!A:Y,25,FALSE),"")</f>
        <v>1.012</v>
      </c>
    </row>
    <row r="5289" spans="1:11" ht="27" x14ac:dyDescent="0.25">
      <c r="A5289" s="1025">
        <v>5213630</v>
      </c>
      <c r="B5289" s="1026" t="s">
        <v>10568</v>
      </c>
      <c r="C5289" s="1025" t="s">
        <v>5022</v>
      </c>
      <c r="D5289" s="577">
        <f t="shared" si="82"/>
        <v>59906.65</v>
      </c>
      <c r="G5289" s="1027">
        <v>59196.3</v>
      </c>
      <c r="J5289" s="570" t="s">
        <v>5368</v>
      </c>
      <c r="K5289" s="645">
        <f>IFERROR(VLOOKUP(J5289,REAJUSTE!A:Y,25,FALSE),"")</f>
        <v>1.012</v>
      </c>
    </row>
    <row r="5290" spans="1:11" ht="27" x14ac:dyDescent="0.25">
      <c r="A5290" s="1025">
        <v>5213584</v>
      </c>
      <c r="B5290" s="1026" t="s">
        <v>10569</v>
      </c>
      <c r="C5290" s="1025" t="s">
        <v>5022</v>
      </c>
      <c r="D5290" s="577">
        <f t="shared" si="82"/>
        <v>59906.65</v>
      </c>
      <c r="G5290" s="1027">
        <v>59196.3</v>
      </c>
      <c r="J5290" s="570" t="s">
        <v>5368</v>
      </c>
      <c r="K5290" s="645">
        <f>IFERROR(VLOOKUP(J5290,REAJUSTE!A:Y,25,FALSE),"")</f>
        <v>1.012</v>
      </c>
    </row>
    <row r="5291" spans="1:11" ht="27" x14ac:dyDescent="0.25">
      <c r="A5291" s="1025">
        <v>5213711</v>
      </c>
      <c r="B5291" s="1026" t="s">
        <v>10570</v>
      </c>
      <c r="C5291" s="1025" t="s">
        <v>5022</v>
      </c>
      <c r="D5291" s="577">
        <f t="shared" si="82"/>
        <v>66802.19</v>
      </c>
      <c r="G5291" s="1027">
        <v>66010.070000000007</v>
      </c>
      <c r="J5291" s="570" t="s">
        <v>5368</v>
      </c>
      <c r="K5291" s="645">
        <f>IFERROR(VLOOKUP(J5291,REAJUSTE!A:Y,25,FALSE),"")</f>
        <v>1.012</v>
      </c>
    </row>
    <row r="5292" spans="1:11" ht="27" x14ac:dyDescent="0.25">
      <c r="A5292" s="1025">
        <v>5213734</v>
      </c>
      <c r="B5292" s="1026" t="s">
        <v>10571</v>
      </c>
      <c r="C5292" s="1025" t="s">
        <v>5022</v>
      </c>
      <c r="D5292" s="577">
        <f t="shared" si="82"/>
        <v>66802.19</v>
      </c>
      <c r="G5292" s="1027">
        <v>66010.070000000007</v>
      </c>
      <c r="J5292" s="570" t="s">
        <v>5368</v>
      </c>
      <c r="K5292" s="645">
        <f>IFERROR(VLOOKUP(J5292,REAJUSTE!A:Y,25,FALSE),"")</f>
        <v>1.012</v>
      </c>
    </row>
    <row r="5293" spans="1:11" ht="27" x14ac:dyDescent="0.25">
      <c r="A5293" s="1025">
        <v>5213769</v>
      </c>
      <c r="B5293" s="1026" t="s">
        <v>10572</v>
      </c>
      <c r="C5293" s="1025" t="s">
        <v>5022</v>
      </c>
      <c r="D5293" s="577">
        <f t="shared" si="82"/>
        <v>72845.88</v>
      </c>
      <c r="G5293" s="1027">
        <v>71982.100000000006</v>
      </c>
      <c r="J5293" s="570" t="s">
        <v>5368</v>
      </c>
      <c r="K5293" s="645">
        <f>IFERROR(VLOOKUP(J5293,REAJUSTE!A:Y,25,FALSE),"")</f>
        <v>1.012</v>
      </c>
    </row>
    <row r="5294" spans="1:11" ht="27" x14ac:dyDescent="0.25">
      <c r="A5294" s="1025">
        <v>5213792</v>
      </c>
      <c r="B5294" s="1026" t="s">
        <v>10573</v>
      </c>
      <c r="C5294" s="1025" t="s">
        <v>5022</v>
      </c>
      <c r="D5294" s="577">
        <f t="shared" si="82"/>
        <v>72845.88</v>
      </c>
      <c r="G5294" s="1027">
        <v>71982.100000000006</v>
      </c>
      <c r="J5294" s="570" t="s">
        <v>5368</v>
      </c>
      <c r="K5294" s="645">
        <f>IFERROR(VLOOKUP(J5294,REAJUSTE!A:Y,25,FALSE),"")</f>
        <v>1.012</v>
      </c>
    </row>
    <row r="5295" spans="1:11" ht="18" x14ac:dyDescent="0.25">
      <c r="A5295" s="1025">
        <v>5213844</v>
      </c>
      <c r="B5295" s="1026" t="s">
        <v>10574</v>
      </c>
      <c r="C5295" s="1025" t="s">
        <v>158</v>
      </c>
      <c r="D5295" s="577">
        <f t="shared" si="82"/>
        <v>3.47</v>
      </c>
      <c r="G5295" s="1027">
        <v>3.43</v>
      </c>
      <c r="J5295" s="570" t="s">
        <v>5368</v>
      </c>
      <c r="K5295" s="645">
        <f>IFERROR(VLOOKUP(J5295,REAJUSTE!A:Y,25,FALSE),"")</f>
        <v>1.012</v>
      </c>
    </row>
    <row r="5296" spans="1:11" ht="18" x14ac:dyDescent="0.25">
      <c r="A5296" s="1025">
        <v>5213869</v>
      </c>
      <c r="B5296" s="1026" t="s">
        <v>10575</v>
      </c>
      <c r="C5296" s="1025" t="s">
        <v>5022</v>
      </c>
      <c r="D5296" s="577">
        <f t="shared" si="82"/>
        <v>2405.38</v>
      </c>
      <c r="G5296" s="1027">
        <v>2376.86</v>
      </c>
      <c r="J5296" s="570" t="s">
        <v>5368</v>
      </c>
      <c r="K5296" s="645">
        <f>IFERROR(VLOOKUP(J5296,REAJUSTE!A:Y,25,FALSE),"")</f>
        <v>1.012</v>
      </c>
    </row>
    <row r="5297" spans="1:11" ht="18" x14ac:dyDescent="0.25">
      <c r="A5297" s="1025">
        <v>5213870</v>
      </c>
      <c r="B5297" s="1026" t="s">
        <v>10576</v>
      </c>
      <c r="C5297" s="1025" t="s">
        <v>5022</v>
      </c>
      <c r="D5297" s="577">
        <f t="shared" si="82"/>
        <v>3304.07</v>
      </c>
      <c r="G5297" s="1027">
        <v>3264.9</v>
      </c>
      <c r="J5297" s="570" t="s">
        <v>5368</v>
      </c>
      <c r="K5297" s="645">
        <f>IFERROR(VLOOKUP(J5297,REAJUSTE!A:Y,25,FALSE),"")</f>
        <v>1.012</v>
      </c>
    </row>
    <row r="5298" spans="1:11" ht="18" x14ac:dyDescent="0.25">
      <c r="A5298" s="1025">
        <v>5213871</v>
      </c>
      <c r="B5298" s="1026" t="s">
        <v>10577</v>
      </c>
      <c r="C5298" s="1025" t="s">
        <v>5022</v>
      </c>
      <c r="D5298" s="577">
        <f t="shared" si="82"/>
        <v>3381.81</v>
      </c>
      <c r="G5298" s="1027">
        <v>3341.71</v>
      </c>
      <c r="J5298" s="570" t="s">
        <v>5368</v>
      </c>
      <c r="K5298" s="645">
        <f>IFERROR(VLOOKUP(J5298,REAJUSTE!A:Y,25,FALSE),"")</f>
        <v>1.012</v>
      </c>
    </row>
    <row r="5299" spans="1:11" ht="18" x14ac:dyDescent="0.25">
      <c r="A5299" s="1025">
        <v>5213872</v>
      </c>
      <c r="B5299" s="1026" t="s">
        <v>10578</v>
      </c>
      <c r="C5299" s="1025" t="s">
        <v>5022</v>
      </c>
      <c r="D5299" s="577">
        <f t="shared" si="82"/>
        <v>5350.53</v>
      </c>
      <c r="G5299" s="1027">
        <v>5287.09</v>
      </c>
      <c r="J5299" s="570" t="s">
        <v>5368</v>
      </c>
      <c r="K5299" s="645">
        <f>IFERROR(VLOOKUP(J5299,REAJUSTE!A:Y,25,FALSE),"")</f>
        <v>1.012</v>
      </c>
    </row>
    <row r="5300" spans="1:11" ht="18" x14ac:dyDescent="0.25">
      <c r="A5300" s="1025">
        <v>5213867</v>
      </c>
      <c r="B5300" s="1026" t="s">
        <v>10579</v>
      </c>
      <c r="C5300" s="1025" t="s">
        <v>5022</v>
      </c>
      <c r="D5300" s="577">
        <f t="shared" si="82"/>
        <v>564.86</v>
      </c>
      <c r="G5300" s="1027">
        <v>558.16999999999996</v>
      </c>
      <c r="J5300" s="570" t="s">
        <v>5368</v>
      </c>
      <c r="K5300" s="645">
        <f>IFERROR(VLOOKUP(J5300,REAJUSTE!A:Y,25,FALSE),"")</f>
        <v>1.012</v>
      </c>
    </row>
    <row r="5301" spans="1:11" ht="27" x14ac:dyDescent="0.25">
      <c r="A5301" s="1025">
        <v>5213863</v>
      </c>
      <c r="B5301" s="1026" t="s">
        <v>10580</v>
      </c>
      <c r="C5301" s="1025" t="s">
        <v>5022</v>
      </c>
      <c r="D5301" s="577">
        <f t="shared" si="82"/>
        <v>452.63</v>
      </c>
      <c r="G5301" s="1027">
        <v>447.27</v>
      </c>
      <c r="J5301" s="570" t="s">
        <v>5368</v>
      </c>
      <c r="K5301" s="645">
        <f>IFERROR(VLOOKUP(J5301,REAJUSTE!A:Y,25,FALSE),"")</f>
        <v>1.012</v>
      </c>
    </row>
    <row r="5302" spans="1:11" ht="27" x14ac:dyDescent="0.25">
      <c r="A5302" s="1025">
        <v>5213864</v>
      </c>
      <c r="B5302" s="1026" t="s">
        <v>10581</v>
      </c>
      <c r="C5302" s="1025" t="s">
        <v>5022</v>
      </c>
      <c r="D5302" s="577">
        <f t="shared" si="82"/>
        <v>482.02</v>
      </c>
      <c r="G5302" s="1027">
        <v>476.31</v>
      </c>
      <c r="J5302" s="570" t="s">
        <v>5368</v>
      </c>
      <c r="K5302" s="645">
        <f>IFERROR(VLOOKUP(J5302,REAJUSTE!A:Y,25,FALSE),"")</f>
        <v>1.012</v>
      </c>
    </row>
    <row r="5303" spans="1:11" ht="27" x14ac:dyDescent="0.25">
      <c r="A5303" s="1025">
        <v>5213865</v>
      </c>
      <c r="B5303" s="1026" t="s">
        <v>10582</v>
      </c>
      <c r="C5303" s="1025" t="s">
        <v>5022</v>
      </c>
      <c r="D5303" s="577">
        <f t="shared" si="82"/>
        <v>511.6</v>
      </c>
      <c r="G5303" s="1027">
        <v>505.54</v>
      </c>
      <c r="J5303" s="570" t="s">
        <v>5368</v>
      </c>
      <c r="K5303" s="645">
        <f>IFERROR(VLOOKUP(J5303,REAJUSTE!A:Y,25,FALSE),"")</f>
        <v>1.012</v>
      </c>
    </row>
    <row r="5304" spans="1:11" ht="27" x14ac:dyDescent="0.25">
      <c r="A5304" s="1025">
        <v>5213866</v>
      </c>
      <c r="B5304" s="1026" t="s">
        <v>10583</v>
      </c>
      <c r="C5304" s="1025" t="s">
        <v>5022</v>
      </c>
      <c r="D5304" s="577">
        <f t="shared" si="82"/>
        <v>577.74</v>
      </c>
      <c r="G5304" s="1027">
        <v>570.89</v>
      </c>
      <c r="J5304" s="570" t="s">
        <v>5368</v>
      </c>
      <c r="K5304" s="645">
        <f>IFERROR(VLOOKUP(J5304,REAJUSTE!A:Y,25,FALSE),"")</f>
        <v>1.012</v>
      </c>
    </row>
    <row r="5305" spans="1:11" ht="27" x14ac:dyDescent="0.25">
      <c r="A5305" s="1025">
        <v>5213855</v>
      </c>
      <c r="B5305" s="1026" t="s">
        <v>10584</v>
      </c>
      <c r="C5305" s="1025" t="s">
        <v>5022</v>
      </c>
      <c r="D5305" s="577">
        <f t="shared" si="82"/>
        <v>406.79</v>
      </c>
      <c r="G5305" s="1027">
        <v>401.97</v>
      </c>
      <c r="J5305" s="570" t="s">
        <v>5368</v>
      </c>
      <c r="K5305" s="645">
        <f>IFERROR(VLOOKUP(J5305,REAJUSTE!A:Y,25,FALSE),"")</f>
        <v>1.012</v>
      </c>
    </row>
    <row r="5306" spans="1:11" ht="27" x14ac:dyDescent="0.25">
      <c r="A5306" s="1025">
        <v>5213856</v>
      </c>
      <c r="B5306" s="1026" t="s">
        <v>10585</v>
      </c>
      <c r="C5306" s="1025" t="s">
        <v>5022</v>
      </c>
      <c r="D5306" s="577">
        <f t="shared" si="82"/>
        <v>421.94</v>
      </c>
      <c r="G5306" s="1027">
        <v>416.94</v>
      </c>
      <c r="J5306" s="570" t="s">
        <v>5368</v>
      </c>
      <c r="K5306" s="645">
        <f>IFERROR(VLOOKUP(J5306,REAJUSTE!A:Y,25,FALSE),"")</f>
        <v>1.012</v>
      </c>
    </row>
    <row r="5307" spans="1:11" ht="27" x14ac:dyDescent="0.25">
      <c r="A5307" s="1025">
        <v>5213857</v>
      </c>
      <c r="B5307" s="1026" t="s">
        <v>10586</v>
      </c>
      <c r="C5307" s="1025" t="s">
        <v>5022</v>
      </c>
      <c r="D5307" s="577">
        <f t="shared" si="82"/>
        <v>436.46</v>
      </c>
      <c r="G5307" s="1027">
        <v>431.29</v>
      </c>
      <c r="J5307" s="570" t="s">
        <v>5368</v>
      </c>
      <c r="K5307" s="645">
        <f>IFERROR(VLOOKUP(J5307,REAJUSTE!A:Y,25,FALSE),"")</f>
        <v>1.012</v>
      </c>
    </row>
    <row r="5308" spans="1:11" ht="27" x14ac:dyDescent="0.25">
      <c r="A5308" s="1025">
        <v>5213858</v>
      </c>
      <c r="B5308" s="1026" t="s">
        <v>10587</v>
      </c>
      <c r="C5308" s="1025" t="s">
        <v>5022</v>
      </c>
      <c r="D5308" s="577">
        <f t="shared" si="82"/>
        <v>451.8</v>
      </c>
      <c r="G5308" s="1027">
        <v>446.45</v>
      </c>
      <c r="J5308" s="570" t="s">
        <v>5368</v>
      </c>
      <c r="K5308" s="645">
        <f>IFERROR(VLOOKUP(J5308,REAJUSTE!A:Y,25,FALSE),"")</f>
        <v>1.012</v>
      </c>
    </row>
    <row r="5309" spans="1:11" ht="27" x14ac:dyDescent="0.25">
      <c r="A5309" s="1025">
        <v>5213859</v>
      </c>
      <c r="B5309" s="1026" t="s">
        <v>10588</v>
      </c>
      <c r="C5309" s="1025" t="s">
        <v>5022</v>
      </c>
      <c r="D5309" s="577">
        <f t="shared" si="82"/>
        <v>447.56</v>
      </c>
      <c r="G5309" s="1027">
        <v>442.26</v>
      </c>
      <c r="J5309" s="570" t="s">
        <v>5368</v>
      </c>
      <c r="K5309" s="645">
        <f>IFERROR(VLOOKUP(J5309,REAJUSTE!A:Y,25,FALSE),"")</f>
        <v>1.012</v>
      </c>
    </row>
    <row r="5310" spans="1:11" ht="27" x14ac:dyDescent="0.25">
      <c r="A5310" s="1025">
        <v>5213860</v>
      </c>
      <c r="B5310" s="1026" t="s">
        <v>10589</v>
      </c>
      <c r="C5310" s="1025" t="s">
        <v>5022</v>
      </c>
      <c r="D5310" s="577">
        <f t="shared" si="82"/>
        <v>462.66</v>
      </c>
      <c r="G5310" s="1027">
        <v>457.18</v>
      </c>
      <c r="J5310" s="570" t="s">
        <v>5368</v>
      </c>
      <c r="K5310" s="645">
        <f>IFERROR(VLOOKUP(J5310,REAJUSTE!A:Y,25,FALSE),"")</f>
        <v>1.012</v>
      </c>
    </row>
    <row r="5311" spans="1:11" ht="27" x14ac:dyDescent="0.25">
      <c r="A5311" s="1025">
        <v>5213861</v>
      </c>
      <c r="B5311" s="1026" t="s">
        <v>10590</v>
      </c>
      <c r="C5311" s="1025" t="s">
        <v>5022</v>
      </c>
      <c r="D5311" s="577">
        <f t="shared" si="82"/>
        <v>490.95</v>
      </c>
      <c r="G5311" s="1027">
        <v>485.13</v>
      </c>
      <c r="J5311" s="570" t="s">
        <v>5368</v>
      </c>
      <c r="K5311" s="645">
        <f>IFERROR(VLOOKUP(J5311,REAJUSTE!A:Y,25,FALSE),"")</f>
        <v>1.012</v>
      </c>
    </row>
    <row r="5312" spans="1:11" ht="27" x14ac:dyDescent="0.25">
      <c r="A5312" s="1025">
        <v>5213862</v>
      </c>
      <c r="B5312" s="1026" t="s">
        <v>10591</v>
      </c>
      <c r="C5312" s="1025" t="s">
        <v>5022</v>
      </c>
      <c r="D5312" s="577">
        <f t="shared" si="82"/>
        <v>556.74</v>
      </c>
      <c r="G5312" s="1027">
        <v>550.14</v>
      </c>
      <c r="J5312" s="570" t="s">
        <v>5368</v>
      </c>
      <c r="K5312" s="645">
        <f>IFERROR(VLOOKUP(J5312,REAJUSTE!A:Y,25,FALSE),"")</f>
        <v>1.012</v>
      </c>
    </row>
    <row r="5313" spans="1:11" ht="18" x14ac:dyDescent="0.25">
      <c r="A5313" s="1025">
        <v>5213868</v>
      </c>
      <c r="B5313" s="1026" t="s">
        <v>10592</v>
      </c>
      <c r="C5313" s="1025" t="s">
        <v>5022</v>
      </c>
      <c r="D5313" s="577">
        <f t="shared" si="82"/>
        <v>1113.01</v>
      </c>
      <c r="G5313" s="1027">
        <v>1099.82</v>
      </c>
      <c r="J5313" s="570" t="s">
        <v>5368</v>
      </c>
      <c r="K5313" s="645">
        <f>IFERROR(VLOOKUP(J5313,REAJUSTE!A:Y,25,FALSE),"")</f>
        <v>1.012</v>
      </c>
    </row>
    <row r="5314" spans="1:11" ht="18" x14ac:dyDescent="0.25">
      <c r="A5314" s="1025">
        <v>5219546</v>
      </c>
      <c r="B5314" s="1026" t="s">
        <v>10593</v>
      </c>
      <c r="C5314" s="1025" t="s">
        <v>5022</v>
      </c>
      <c r="D5314" s="577">
        <f t="shared" si="82"/>
        <v>335.77</v>
      </c>
      <c r="G5314" s="1027">
        <v>331.79</v>
      </c>
      <c r="J5314" s="570" t="s">
        <v>5368</v>
      </c>
      <c r="K5314" s="645">
        <f>IFERROR(VLOOKUP(J5314,REAJUSTE!A:Y,25,FALSE),"")</f>
        <v>1.012</v>
      </c>
    </row>
    <row r="5315" spans="1:11" ht="18" x14ac:dyDescent="0.25">
      <c r="A5315" s="1025">
        <v>5216111</v>
      </c>
      <c r="B5315" s="1026" t="s">
        <v>10594</v>
      </c>
      <c r="C5315" s="1025" t="s">
        <v>5022</v>
      </c>
      <c r="D5315" s="577">
        <f t="shared" si="82"/>
        <v>113.87</v>
      </c>
      <c r="G5315" s="1027">
        <v>112.52</v>
      </c>
      <c r="J5315" s="570" t="s">
        <v>5368</v>
      </c>
      <c r="K5315" s="645">
        <f>IFERROR(VLOOKUP(J5315,REAJUSTE!A:Y,25,FALSE),"")</f>
        <v>1.012</v>
      </c>
    </row>
    <row r="5316" spans="1:11" ht="18" x14ac:dyDescent="0.25">
      <c r="A5316" s="1025">
        <v>5213351</v>
      </c>
      <c r="B5316" s="1026" t="s">
        <v>10595</v>
      </c>
      <c r="C5316" s="1025" t="s">
        <v>5022</v>
      </c>
      <c r="D5316" s="577">
        <f t="shared" si="82"/>
        <v>744.13</v>
      </c>
      <c r="G5316" s="1027">
        <v>735.31</v>
      </c>
      <c r="J5316" s="570" t="s">
        <v>5368</v>
      </c>
      <c r="K5316" s="645">
        <f>IFERROR(VLOOKUP(J5316,REAJUSTE!A:Y,25,FALSE),"")</f>
        <v>1.012</v>
      </c>
    </row>
    <row r="5317" spans="1:11" ht="27" x14ac:dyDescent="0.25">
      <c r="A5317" s="1025">
        <v>5213350</v>
      </c>
      <c r="B5317" s="1026" t="s">
        <v>10596</v>
      </c>
      <c r="C5317" s="1025" t="s">
        <v>5022</v>
      </c>
      <c r="D5317" s="577">
        <f t="shared" si="82"/>
        <v>1980.9</v>
      </c>
      <c r="G5317" s="1027">
        <v>1957.42</v>
      </c>
      <c r="J5317" s="570" t="s">
        <v>5368</v>
      </c>
      <c r="K5317" s="645">
        <f>IFERROR(VLOOKUP(J5317,REAJUSTE!A:Y,25,FALSE),"")</f>
        <v>1.012</v>
      </c>
    </row>
    <row r="5318" spans="1:11" ht="27" x14ac:dyDescent="0.25">
      <c r="A5318" s="1025">
        <v>5213352</v>
      </c>
      <c r="B5318" s="1026" t="s">
        <v>10597</v>
      </c>
      <c r="C5318" s="1025" t="s">
        <v>5022</v>
      </c>
      <c r="D5318" s="577">
        <f t="shared" si="82"/>
        <v>1091.18</v>
      </c>
      <c r="G5318" s="1027">
        <v>1078.25</v>
      </c>
      <c r="J5318" s="570" t="s">
        <v>5368</v>
      </c>
      <c r="K5318" s="645">
        <f>IFERROR(VLOOKUP(J5318,REAJUSTE!A:Y,25,FALSE),"")</f>
        <v>1.012</v>
      </c>
    </row>
    <row r="5319" spans="1:11" ht="27" x14ac:dyDescent="0.25">
      <c r="A5319" s="1025">
        <v>5213353</v>
      </c>
      <c r="B5319" s="1026" t="s">
        <v>10598</v>
      </c>
      <c r="C5319" s="1025" t="s">
        <v>5022</v>
      </c>
      <c r="D5319" s="577">
        <f t="shared" si="82"/>
        <v>3174.5</v>
      </c>
      <c r="G5319" s="1027">
        <v>3136.86</v>
      </c>
      <c r="J5319" s="570" t="s">
        <v>5368</v>
      </c>
      <c r="K5319" s="645">
        <f>IFERROR(VLOOKUP(J5319,REAJUSTE!A:Y,25,FALSE),"")</f>
        <v>1.012</v>
      </c>
    </row>
    <row r="5320" spans="1:11" ht="18" x14ac:dyDescent="0.25">
      <c r="A5320" s="1025">
        <v>5213360</v>
      </c>
      <c r="B5320" s="1026" t="s">
        <v>10599</v>
      </c>
      <c r="C5320" s="1025" t="s">
        <v>5022</v>
      </c>
      <c r="D5320" s="577">
        <f t="shared" si="82"/>
        <v>34.94</v>
      </c>
      <c r="G5320" s="1027">
        <v>34.53</v>
      </c>
      <c r="J5320" s="570" t="s">
        <v>5368</v>
      </c>
      <c r="K5320" s="645">
        <f>IFERROR(VLOOKUP(J5320,REAJUSTE!A:Y,25,FALSE),"")</f>
        <v>1.012</v>
      </c>
    </row>
    <row r="5321" spans="1:11" ht="18" x14ac:dyDescent="0.25">
      <c r="A5321" s="1025">
        <v>5219605</v>
      </c>
      <c r="B5321" s="1026" t="s">
        <v>10600</v>
      </c>
      <c r="C5321" s="1025" t="s">
        <v>5022</v>
      </c>
      <c r="D5321" s="577">
        <f t="shared" si="82"/>
        <v>31.53</v>
      </c>
      <c r="G5321" s="1027">
        <v>31.16</v>
      </c>
      <c r="J5321" s="570" t="s">
        <v>5368</v>
      </c>
      <c r="K5321" s="645">
        <f>IFERROR(VLOOKUP(J5321,REAJUSTE!A:Y,25,FALSE),"")</f>
        <v>1.012</v>
      </c>
    </row>
    <row r="5322" spans="1:11" ht="18" x14ac:dyDescent="0.25">
      <c r="A5322" s="1025">
        <v>5219606</v>
      </c>
      <c r="B5322" s="1026" t="s">
        <v>10601</v>
      </c>
      <c r="C5322" s="1025" t="s">
        <v>5022</v>
      </c>
      <c r="D5322" s="577">
        <f t="shared" ref="D5322:D5385" si="83">TRUNC(G5322*K5322,2)</f>
        <v>42.88</v>
      </c>
      <c r="G5322" s="1027">
        <v>42.38</v>
      </c>
      <c r="J5322" s="570" t="s">
        <v>5368</v>
      </c>
      <c r="K5322" s="645">
        <f>IFERROR(VLOOKUP(J5322,REAJUSTE!A:Y,25,FALSE),"")</f>
        <v>1.012</v>
      </c>
    </row>
    <row r="5323" spans="1:11" ht="18" x14ac:dyDescent="0.25">
      <c r="A5323" s="1025">
        <v>5219607</v>
      </c>
      <c r="B5323" s="1026" t="s">
        <v>10602</v>
      </c>
      <c r="C5323" s="1025" t="s">
        <v>5022</v>
      </c>
      <c r="D5323" s="577">
        <f t="shared" si="83"/>
        <v>35.619999999999997</v>
      </c>
      <c r="G5323" s="1027">
        <v>35.200000000000003</v>
      </c>
      <c r="J5323" s="570" t="s">
        <v>5368</v>
      </c>
      <c r="K5323" s="645">
        <f>IFERROR(VLOOKUP(J5323,REAJUSTE!A:Y,25,FALSE),"")</f>
        <v>1.012</v>
      </c>
    </row>
    <row r="5324" spans="1:11" ht="18" x14ac:dyDescent="0.25">
      <c r="A5324" s="1025">
        <v>5219608</v>
      </c>
      <c r="B5324" s="1026" t="s">
        <v>10603</v>
      </c>
      <c r="C5324" s="1025" t="s">
        <v>5022</v>
      </c>
      <c r="D5324" s="577">
        <f t="shared" si="83"/>
        <v>42.88</v>
      </c>
      <c r="G5324" s="1027">
        <v>42.38</v>
      </c>
      <c r="J5324" s="570" t="s">
        <v>5368</v>
      </c>
      <c r="K5324" s="645">
        <f>IFERROR(VLOOKUP(J5324,REAJUSTE!A:Y,25,FALSE),"")</f>
        <v>1.012</v>
      </c>
    </row>
    <row r="5325" spans="1:11" ht="18" x14ac:dyDescent="0.25">
      <c r="A5325" s="1025">
        <v>5219609</v>
      </c>
      <c r="B5325" s="1026" t="s">
        <v>10604</v>
      </c>
      <c r="C5325" s="1025" t="s">
        <v>5022</v>
      </c>
      <c r="D5325" s="577">
        <f t="shared" si="83"/>
        <v>35.619999999999997</v>
      </c>
      <c r="G5325" s="1027">
        <v>35.200000000000003</v>
      </c>
      <c r="J5325" s="570" t="s">
        <v>5368</v>
      </c>
      <c r="K5325" s="645">
        <f>IFERROR(VLOOKUP(J5325,REAJUSTE!A:Y,25,FALSE),"")</f>
        <v>1.012</v>
      </c>
    </row>
    <row r="5326" spans="1:11" ht="18" x14ac:dyDescent="0.25">
      <c r="A5326" s="1025">
        <v>5219610</v>
      </c>
      <c r="B5326" s="1026" t="s">
        <v>10605</v>
      </c>
      <c r="C5326" s="1025" t="s">
        <v>5022</v>
      </c>
      <c r="D5326" s="577">
        <f t="shared" si="83"/>
        <v>45.81</v>
      </c>
      <c r="G5326" s="1027">
        <v>45.27</v>
      </c>
      <c r="J5326" s="570" t="s">
        <v>5368</v>
      </c>
      <c r="K5326" s="645">
        <f>IFERROR(VLOOKUP(J5326,REAJUSTE!A:Y,25,FALSE),"")</f>
        <v>1.012</v>
      </c>
    </row>
    <row r="5327" spans="1:11" ht="18" x14ac:dyDescent="0.25">
      <c r="A5327" s="1025">
        <v>5219611</v>
      </c>
      <c r="B5327" s="1026" t="s">
        <v>10606</v>
      </c>
      <c r="C5327" s="1025" t="s">
        <v>5022</v>
      </c>
      <c r="D5327" s="577">
        <f t="shared" si="83"/>
        <v>41.67</v>
      </c>
      <c r="G5327" s="1027">
        <v>41.18</v>
      </c>
      <c r="J5327" s="570" t="s">
        <v>5368</v>
      </c>
      <c r="K5327" s="645">
        <f>IFERROR(VLOOKUP(J5327,REAJUSTE!A:Y,25,FALSE),"")</f>
        <v>1.012</v>
      </c>
    </row>
    <row r="5328" spans="1:11" ht="18" x14ac:dyDescent="0.25">
      <c r="A5328" s="1025">
        <v>5213359</v>
      </c>
      <c r="B5328" s="1026" t="s">
        <v>10607</v>
      </c>
      <c r="C5328" s="1025" t="s">
        <v>5022</v>
      </c>
      <c r="D5328" s="577">
        <f t="shared" si="83"/>
        <v>30.53</v>
      </c>
      <c r="G5328" s="1027">
        <v>30.17</v>
      </c>
      <c r="J5328" s="570" t="s">
        <v>5368</v>
      </c>
      <c r="K5328" s="645">
        <f>IFERROR(VLOOKUP(J5328,REAJUSTE!A:Y,25,FALSE),"")</f>
        <v>1.012</v>
      </c>
    </row>
    <row r="5329" spans="1:11" ht="18" x14ac:dyDescent="0.25">
      <c r="A5329" s="1025">
        <v>5219612</v>
      </c>
      <c r="B5329" s="1026" t="s">
        <v>10608</v>
      </c>
      <c r="C5329" s="1025" t="s">
        <v>5022</v>
      </c>
      <c r="D5329" s="577">
        <f t="shared" si="83"/>
        <v>27.98</v>
      </c>
      <c r="G5329" s="1027">
        <v>27.65</v>
      </c>
      <c r="J5329" s="570" t="s">
        <v>5368</v>
      </c>
      <c r="K5329" s="645">
        <f>IFERROR(VLOOKUP(J5329,REAJUSTE!A:Y,25,FALSE),"")</f>
        <v>1.012</v>
      </c>
    </row>
    <row r="5330" spans="1:11" ht="18" x14ac:dyDescent="0.25">
      <c r="A5330" s="1025">
        <v>5219613</v>
      </c>
      <c r="B5330" s="1026" t="s">
        <v>10609</v>
      </c>
      <c r="C5330" s="1025" t="s">
        <v>5022</v>
      </c>
      <c r="D5330" s="577">
        <f t="shared" si="83"/>
        <v>35.14</v>
      </c>
      <c r="G5330" s="1027">
        <v>34.729999999999997</v>
      </c>
      <c r="J5330" s="570" t="s">
        <v>5368</v>
      </c>
      <c r="K5330" s="645">
        <f>IFERROR(VLOOKUP(J5330,REAJUSTE!A:Y,25,FALSE),"")</f>
        <v>1.012</v>
      </c>
    </row>
    <row r="5331" spans="1:11" ht="18" x14ac:dyDescent="0.25">
      <c r="A5331" s="1025">
        <v>5219614</v>
      </c>
      <c r="B5331" s="1026" t="s">
        <v>10610</v>
      </c>
      <c r="C5331" s="1025" t="s">
        <v>5022</v>
      </c>
      <c r="D5331" s="577">
        <f t="shared" si="83"/>
        <v>32.68</v>
      </c>
      <c r="G5331" s="1027">
        <v>32.299999999999997</v>
      </c>
      <c r="J5331" s="570" t="s">
        <v>5368</v>
      </c>
      <c r="K5331" s="645">
        <f>IFERROR(VLOOKUP(J5331,REAJUSTE!A:Y,25,FALSE),"")</f>
        <v>1.012</v>
      </c>
    </row>
    <row r="5332" spans="1:11" ht="18" x14ac:dyDescent="0.25">
      <c r="A5332" s="1025">
        <v>5219615</v>
      </c>
      <c r="B5332" s="1026" t="s">
        <v>10611</v>
      </c>
      <c r="C5332" s="1025" t="s">
        <v>5022</v>
      </c>
      <c r="D5332" s="577">
        <f t="shared" si="83"/>
        <v>36.130000000000003</v>
      </c>
      <c r="G5332" s="1027">
        <v>35.71</v>
      </c>
      <c r="J5332" s="570" t="s">
        <v>5368</v>
      </c>
      <c r="K5332" s="645">
        <f>IFERROR(VLOOKUP(J5332,REAJUSTE!A:Y,25,FALSE),"")</f>
        <v>1.012</v>
      </c>
    </row>
    <row r="5333" spans="1:11" ht="18" x14ac:dyDescent="0.25">
      <c r="A5333" s="1025">
        <v>5219616</v>
      </c>
      <c r="B5333" s="1026" t="s">
        <v>10612</v>
      </c>
      <c r="C5333" s="1025" t="s">
        <v>5022</v>
      </c>
      <c r="D5333" s="577">
        <f t="shared" si="83"/>
        <v>33.24</v>
      </c>
      <c r="G5333" s="1027">
        <v>32.85</v>
      </c>
      <c r="J5333" s="570" t="s">
        <v>5368</v>
      </c>
      <c r="K5333" s="645">
        <f>IFERROR(VLOOKUP(J5333,REAJUSTE!A:Y,25,FALSE),"")</f>
        <v>1.012</v>
      </c>
    </row>
    <row r="5334" spans="1:11" ht="18" x14ac:dyDescent="0.25">
      <c r="A5334" s="1025">
        <v>5219617</v>
      </c>
      <c r="B5334" s="1026" t="s">
        <v>10613</v>
      </c>
      <c r="C5334" s="1025" t="s">
        <v>5022</v>
      </c>
      <c r="D5334" s="577">
        <f t="shared" si="83"/>
        <v>43.01</v>
      </c>
      <c r="G5334" s="1027">
        <v>42.5</v>
      </c>
      <c r="J5334" s="570" t="s">
        <v>5368</v>
      </c>
      <c r="K5334" s="645">
        <f>IFERROR(VLOOKUP(J5334,REAJUSTE!A:Y,25,FALSE),"")</f>
        <v>1.012</v>
      </c>
    </row>
    <row r="5335" spans="1:11" ht="18" x14ac:dyDescent="0.25">
      <c r="A5335" s="1025">
        <v>5219618</v>
      </c>
      <c r="B5335" s="1026" t="s">
        <v>10614</v>
      </c>
      <c r="C5335" s="1025" t="s">
        <v>5022</v>
      </c>
      <c r="D5335" s="577">
        <f t="shared" si="83"/>
        <v>40.46</v>
      </c>
      <c r="G5335" s="1027">
        <v>39.99</v>
      </c>
      <c r="J5335" s="570" t="s">
        <v>5368</v>
      </c>
      <c r="K5335" s="645">
        <f>IFERROR(VLOOKUP(J5335,REAJUSTE!A:Y,25,FALSE),"")</f>
        <v>1.012</v>
      </c>
    </row>
    <row r="5336" spans="1:11" ht="18" x14ac:dyDescent="0.25">
      <c r="A5336" s="1025">
        <v>5219619</v>
      </c>
      <c r="B5336" s="1026" t="s">
        <v>10615</v>
      </c>
      <c r="C5336" s="1025" t="s">
        <v>5022</v>
      </c>
      <c r="D5336" s="577">
        <f t="shared" si="83"/>
        <v>46.14</v>
      </c>
      <c r="G5336" s="1027">
        <v>45.6</v>
      </c>
      <c r="J5336" s="570" t="s">
        <v>5368</v>
      </c>
      <c r="K5336" s="645">
        <f>IFERROR(VLOOKUP(J5336,REAJUSTE!A:Y,25,FALSE),"")</f>
        <v>1.012</v>
      </c>
    </row>
    <row r="5337" spans="1:11" ht="18" x14ac:dyDescent="0.25">
      <c r="A5337" s="1025">
        <v>5219620</v>
      </c>
      <c r="B5337" s="1026" t="s">
        <v>10616</v>
      </c>
      <c r="C5337" s="1025" t="s">
        <v>5022</v>
      </c>
      <c r="D5337" s="577">
        <f t="shared" si="83"/>
        <v>43.63</v>
      </c>
      <c r="G5337" s="1027">
        <v>43.12</v>
      </c>
      <c r="J5337" s="570" t="s">
        <v>5368</v>
      </c>
      <c r="K5337" s="645">
        <f>IFERROR(VLOOKUP(J5337,REAJUSTE!A:Y,25,FALSE),"")</f>
        <v>1.012</v>
      </c>
    </row>
    <row r="5338" spans="1:11" ht="18" x14ac:dyDescent="0.25">
      <c r="A5338" s="1025">
        <v>5219621</v>
      </c>
      <c r="B5338" s="1026" t="s">
        <v>10617</v>
      </c>
      <c r="C5338" s="1025" t="s">
        <v>5022</v>
      </c>
      <c r="D5338" s="577">
        <f t="shared" si="83"/>
        <v>55.47</v>
      </c>
      <c r="G5338" s="1027">
        <v>54.82</v>
      </c>
      <c r="J5338" s="570" t="s">
        <v>5368</v>
      </c>
      <c r="K5338" s="645">
        <f>IFERROR(VLOOKUP(J5338,REAJUSTE!A:Y,25,FALSE),"")</f>
        <v>1.012</v>
      </c>
    </row>
    <row r="5339" spans="1:11" ht="18" x14ac:dyDescent="0.25">
      <c r="A5339" s="1025">
        <v>5219622</v>
      </c>
      <c r="B5339" s="1026" t="s">
        <v>10618</v>
      </c>
      <c r="C5339" s="1025" t="s">
        <v>5022</v>
      </c>
      <c r="D5339" s="577">
        <f t="shared" si="83"/>
        <v>53.01</v>
      </c>
      <c r="G5339" s="1027">
        <v>52.39</v>
      </c>
      <c r="J5339" s="570" t="s">
        <v>5368</v>
      </c>
      <c r="K5339" s="645">
        <f>IFERROR(VLOOKUP(J5339,REAJUSTE!A:Y,25,FALSE),"")</f>
        <v>1.012</v>
      </c>
    </row>
    <row r="5340" spans="1:11" ht="18" x14ac:dyDescent="0.25">
      <c r="A5340" s="1025">
        <v>5219623</v>
      </c>
      <c r="B5340" s="1026" t="s">
        <v>10619</v>
      </c>
      <c r="C5340" s="1025" t="s">
        <v>5022</v>
      </c>
      <c r="D5340" s="577">
        <f t="shared" si="83"/>
        <v>60.2</v>
      </c>
      <c r="G5340" s="1027">
        <v>59.49</v>
      </c>
      <c r="J5340" s="570" t="s">
        <v>5368</v>
      </c>
      <c r="K5340" s="645">
        <f>IFERROR(VLOOKUP(J5340,REAJUSTE!A:Y,25,FALSE),"")</f>
        <v>1.012</v>
      </c>
    </row>
    <row r="5341" spans="1:11" ht="18" x14ac:dyDescent="0.25">
      <c r="A5341" s="1025">
        <v>5219624</v>
      </c>
      <c r="B5341" s="1026" t="s">
        <v>10620</v>
      </c>
      <c r="C5341" s="1025" t="s">
        <v>5022</v>
      </c>
      <c r="D5341" s="577">
        <f t="shared" si="83"/>
        <v>57.64</v>
      </c>
      <c r="G5341" s="1027">
        <v>56.96</v>
      </c>
      <c r="J5341" s="570" t="s">
        <v>5368</v>
      </c>
      <c r="K5341" s="645">
        <f>IFERROR(VLOOKUP(J5341,REAJUSTE!A:Y,25,FALSE),"")</f>
        <v>1.012</v>
      </c>
    </row>
    <row r="5342" spans="1:11" ht="18" x14ac:dyDescent="0.25">
      <c r="A5342" s="1025">
        <v>5219625</v>
      </c>
      <c r="B5342" s="1026" t="s">
        <v>10621</v>
      </c>
      <c r="C5342" s="1025" t="s">
        <v>5022</v>
      </c>
      <c r="D5342" s="577">
        <f t="shared" si="83"/>
        <v>60.32</v>
      </c>
      <c r="G5342" s="1027">
        <v>59.61</v>
      </c>
      <c r="J5342" s="570" t="s">
        <v>5368</v>
      </c>
      <c r="K5342" s="645">
        <f>IFERROR(VLOOKUP(J5342,REAJUSTE!A:Y,25,FALSE),"")</f>
        <v>1.012</v>
      </c>
    </row>
    <row r="5343" spans="1:11" ht="18" x14ac:dyDescent="0.25">
      <c r="A5343" s="1025">
        <v>5219626</v>
      </c>
      <c r="B5343" s="1026" t="s">
        <v>10622</v>
      </c>
      <c r="C5343" s="1025" t="s">
        <v>5022</v>
      </c>
      <c r="D5343" s="577">
        <f t="shared" si="83"/>
        <v>57.64</v>
      </c>
      <c r="G5343" s="1027">
        <v>56.96</v>
      </c>
      <c r="J5343" s="570" t="s">
        <v>5368</v>
      </c>
      <c r="K5343" s="645">
        <f>IFERROR(VLOOKUP(J5343,REAJUSTE!A:Y,25,FALSE),"")</f>
        <v>1.012</v>
      </c>
    </row>
    <row r="5344" spans="1:11" ht="18" x14ac:dyDescent="0.25">
      <c r="A5344" s="1025">
        <v>5219627</v>
      </c>
      <c r="B5344" s="1026" t="s">
        <v>10623</v>
      </c>
      <c r="C5344" s="1025" t="s">
        <v>5022</v>
      </c>
      <c r="D5344" s="577">
        <f t="shared" si="83"/>
        <v>42.75</v>
      </c>
      <c r="G5344" s="1027">
        <v>42.25</v>
      </c>
      <c r="J5344" s="570" t="s">
        <v>5368</v>
      </c>
      <c r="K5344" s="645">
        <f>IFERROR(VLOOKUP(J5344,REAJUSTE!A:Y,25,FALSE),"")</f>
        <v>1.012</v>
      </c>
    </row>
    <row r="5345" spans="1:11" ht="18" x14ac:dyDescent="0.25">
      <c r="A5345" s="1025">
        <v>5219628</v>
      </c>
      <c r="B5345" s="1026" t="s">
        <v>10624</v>
      </c>
      <c r="C5345" s="1025" t="s">
        <v>5022</v>
      </c>
      <c r="D5345" s="577">
        <f t="shared" si="83"/>
        <v>40.14</v>
      </c>
      <c r="G5345" s="1027">
        <v>39.67</v>
      </c>
      <c r="J5345" s="570" t="s">
        <v>5368</v>
      </c>
      <c r="K5345" s="645">
        <f>IFERROR(VLOOKUP(J5345,REAJUSTE!A:Y,25,FALSE),"")</f>
        <v>1.012</v>
      </c>
    </row>
    <row r="5346" spans="1:11" ht="18" x14ac:dyDescent="0.25">
      <c r="A5346" s="1025">
        <v>5219629</v>
      </c>
      <c r="B5346" s="1026" t="s">
        <v>10625</v>
      </c>
      <c r="C5346" s="1025" t="s">
        <v>5022</v>
      </c>
      <c r="D5346" s="577">
        <f t="shared" si="83"/>
        <v>49.95</v>
      </c>
      <c r="G5346" s="1027">
        <v>49.36</v>
      </c>
      <c r="J5346" s="570" t="s">
        <v>5368</v>
      </c>
      <c r="K5346" s="645">
        <f>IFERROR(VLOOKUP(J5346,REAJUSTE!A:Y,25,FALSE),"")</f>
        <v>1.012</v>
      </c>
    </row>
    <row r="5347" spans="1:11" ht="18" x14ac:dyDescent="0.25">
      <c r="A5347" s="1025">
        <v>5219630</v>
      </c>
      <c r="B5347" s="1026" t="s">
        <v>10626</v>
      </c>
      <c r="C5347" s="1025" t="s">
        <v>5022</v>
      </c>
      <c r="D5347" s="577">
        <f t="shared" si="83"/>
        <v>47.33</v>
      </c>
      <c r="G5347" s="1027">
        <v>46.77</v>
      </c>
      <c r="J5347" s="570" t="s">
        <v>5368</v>
      </c>
      <c r="K5347" s="645">
        <f>IFERROR(VLOOKUP(J5347,REAJUSTE!A:Y,25,FALSE),"")</f>
        <v>1.012</v>
      </c>
    </row>
    <row r="5348" spans="1:11" ht="18" x14ac:dyDescent="0.25">
      <c r="A5348" s="1025">
        <v>5219631</v>
      </c>
      <c r="B5348" s="1026" t="s">
        <v>10627</v>
      </c>
      <c r="C5348" s="1025" t="s">
        <v>5022</v>
      </c>
      <c r="D5348" s="577">
        <f t="shared" si="83"/>
        <v>54.26</v>
      </c>
      <c r="G5348" s="1027">
        <v>53.62</v>
      </c>
      <c r="J5348" s="570" t="s">
        <v>5368</v>
      </c>
      <c r="K5348" s="645">
        <f>IFERROR(VLOOKUP(J5348,REAJUSTE!A:Y,25,FALSE),"")</f>
        <v>1.012</v>
      </c>
    </row>
    <row r="5349" spans="1:11" ht="18" x14ac:dyDescent="0.25">
      <c r="A5349" s="1025">
        <v>5219632</v>
      </c>
      <c r="B5349" s="1026" t="s">
        <v>10628</v>
      </c>
      <c r="C5349" s="1025" t="s">
        <v>5022</v>
      </c>
      <c r="D5349" s="577">
        <f t="shared" si="83"/>
        <v>51.55</v>
      </c>
      <c r="G5349" s="1027">
        <v>50.94</v>
      </c>
      <c r="J5349" s="570" t="s">
        <v>5368</v>
      </c>
      <c r="K5349" s="645">
        <f>IFERROR(VLOOKUP(J5349,REAJUSTE!A:Y,25,FALSE),"")</f>
        <v>1.012</v>
      </c>
    </row>
    <row r="5350" spans="1:11" ht="18" x14ac:dyDescent="0.25">
      <c r="A5350" s="1025">
        <v>5219633</v>
      </c>
      <c r="B5350" s="1026" t="s">
        <v>10629</v>
      </c>
      <c r="C5350" s="1025" t="s">
        <v>5022</v>
      </c>
      <c r="D5350" s="577">
        <f t="shared" si="83"/>
        <v>58.75</v>
      </c>
      <c r="G5350" s="1027">
        <v>58.06</v>
      </c>
      <c r="J5350" s="570" t="s">
        <v>5368</v>
      </c>
      <c r="K5350" s="645">
        <f>IFERROR(VLOOKUP(J5350,REAJUSTE!A:Y,25,FALSE),"")</f>
        <v>1.012</v>
      </c>
    </row>
    <row r="5351" spans="1:11" ht="18" x14ac:dyDescent="0.25">
      <c r="A5351" s="1025">
        <v>5219634</v>
      </c>
      <c r="B5351" s="1026" t="s">
        <v>10630</v>
      </c>
      <c r="C5351" s="1025" t="s">
        <v>5022</v>
      </c>
      <c r="D5351" s="577">
        <f t="shared" si="83"/>
        <v>56.11</v>
      </c>
      <c r="G5351" s="1027">
        <v>55.45</v>
      </c>
      <c r="J5351" s="570" t="s">
        <v>5368</v>
      </c>
      <c r="K5351" s="645">
        <f>IFERROR(VLOOKUP(J5351,REAJUSTE!A:Y,25,FALSE),"")</f>
        <v>1.012</v>
      </c>
    </row>
    <row r="5352" spans="1:11" ht="18" x14ac:dyDescent="0.25">
      <c r="A5352" s="1025">
        <v>5213395</v>
      </c>
      <c r="B5352" s="1026" t="s">
        <v>10631</v>
      </c>
      <c r="C5352" s="1025" t="s">
        <v>5022</v>
      </c>
      <c r="D5352" s="577">
        <f t="shared" si="83"/>
        <v>40.82</v>
      </c>
      <c r="G5352" s="1027">
        <v>40.340000000000003</v>
      </c>
      <c r="J5352" s="570" t="s">
        <v>5368</v>
      </c>
      <c r="K5352" s="645">
        <f>IFERROR(VLOOKUP(J5352,REAJUSTE!A:Y,25,FALSE),"")</f>
        <v>1.012</v>
      </c>
    </row>
    <row r="5353" spans="1:11" ht="18" x14ac:dyDescent="0.25">
      <c r="A5353" s="1025">
        <v>5213394</v>
      </c>
      <c r="B5353" s="1026" t="s">
        <v>10632</v>
      </c>
      <c r="C5353" s="1025" t="s">
        <v>5022</v>
      </c>
      <c r="D5353" s="577">
        <f t="shared" si="83"/>
        <v>36.090000000000003</v>
      </c>
      <c r="G5353" s="1027">
        <v>35.67</v>
      </c>
      <c r="J5353" s="570" t="s">
        <v>5368</v>
      </c>
      <c r="K5353" s="645">
        <f>IFERROR(VLOOKUP(J5353,REAJUSTE!A:Y,25,FALSE),"")</f>
        <v>1.012</v>
      </c>
    </row>
    <row r="5354" spans="1:11" ht="18" x14ac:dyDescent="0.25">
      <c r="A5354" s="1025">
        <v>5219635</v>
      </c>
      <c r="B5354" s="1026" t="s">
        <v>10633</v>
      </c>
      <c r="C5354" s="1025" t="s">
        <v>5022</v>
      </c>
      <c r="D5354" s="577">
        <f t="shared" si="83"/>
        <v>37.630000000000003</v>
      </c>
      <c r="G5354" s="1027">
        <v>37.19</v>
      </c>
      <c r="J5354" s="570" t="s">
        <v>5368</v>
      </c>
      <c r="K5354" s="645">
        <f>IFERROR(VLOOKUP(J5354,REAJUSTE!A:Y,25,FALSE),"")</f>
        <v>1.012</v>
      </c>
    </row>
    <row r="5355" spans="1:11" ht="18" x14ac:dyDescent="0.25">
      <c r="A5355" s="1025">
        <v>5219636</v>
      </c>
      <c r="B5355" s="1026" t="s">
        <v>10634</v>
      </c>
      <c r="C5355" s="1025" t="s">
        <v>5022</v>
      </c>
      <c r="D5355" s="577">
        <f t="shared" si="83"/>
        <v>32.479999999999997</v>
      </c>
      <c r="G5355" s="1027">
        <v>32.1</v>
      </c>
      <c r="J5355" s="570" t="s">
        <v>5368</v>
      </c>
      <c r="K5355" s="645">
        <f>IFERROR(VLOOKUP(J5355,REAJUSTE!A:Y,25,FALSE),"")</f>
        <v>1.012</v>
      </c>
    </row>
    <row r="5356" spans="1:11" ht="18" x14ac:dyDescent="0.25">
      <c r="A5356" s="1025">
        <v>5219637</v>
      </c>
      <c r="B5356" s="1026" t="s">
        <v>10635</v>
      </c>
      <c r="C5356" s="1025" t="s">
        <v>5022</v>
      </c>
      <c r="D5356" s="577">
        <f t="shared" si="83"/>
        <v>79.39</v>
      </c>
      <c r="G5356" s="1027">
        <v>78.45</v>
      </c>
      <c r="J5356" s="570" t="s">
        <v>5368</v>
      </c>
      <c r="K5356" s="645">
        <f>IFERROR(VLOOKUP(J5356,REAJUSTE!A:Y,25,FALSE),"")</f>
        <v>1.012</v>
      </c>
    </row>
    <row r="5357" spans="1:11" ht="18" x14ac:dyDescent="0.25">
      <c r="A5357" s="1025">
        <v>5219638</v>
      </c>
      <c r="B5357" s="1026" t="s">
        <v>10636</v>
      </c>
      <c r="C5357" s="1025" t="s">
        <v>5022</v>
      </c>
      <c r="D5357" s="577">
        <f t="shared" si="83"/>
        <v>75.91</v>
      </c>
      <c r="G5357" s="1027">
        <v>75.010000000000005</v>
      </c>
      <c r="J5357" s="570" t="s">
        <v>5368</v>
      </c>
      <c r="K5357" s="645">
        <f>IFERROR(VLOOKUP(J5357,REAJUSTE!A:Y,25,FALSE),"")</f>
        <v>1.012</v>
      </c>
    </row>
    <row r="5358" spans="1:11" ht="18" x14ac:dyDescent="0.25">
      <c r="A5358" s="1025">
        <v>5213393</v>
      </c>
      <c r="B5358" s="1026" t="s">
        <v>10637</v>
      </c>
      <c r="C5358" s="1025" t="s">
        <v>5022</v>
      </c>
      <c r="D5358" s="577">
        <f t="shared" si="83"/>
        <v>35.44</v>
      </c>
      <c r="G5358" s="1027">
        <v>35.020000000000003</v>
      </c>
      <c r="J5358" s="570" t="s">
        <v>5368</v>
      </c>
      <c r="K5358" s="645">
        <f>IFERROR(VLOOKUP(J5358,REAJUSTE!A:Y,25,FALSE),"")</f>
        <v>1.012</v>
      </c>
    </row>
    <row r="5359" spans="1:11" ht="18" x14ac:dyDescent="0.25">
      <c r="A5359" s="1025">
        <v>5213392</v>
      </c>
      <c r="B5359" s="1026" t="s">
        <v>10638</v>
      </c>
      <c r="C5359" s="1025" t="s">
        <v>5022</v>
      </c>
      <c r="D5359" s="577">
        <f t="shared" si="83"/>
        <v>29.74</v>
      </c>
      <c r="G5359" s="1027">
        <v>29.39</v>
      </c>
      <c r="J5359" s="570" t="s">
        <v>5368</v>
      </c>
      <c r="K5359" s="645">
        <f>IFERROR(VLOOKUP(J5359,REAJUSTE!A:Y,25,FALSE),"")</f>
        <v>1.012</v>
      </c>
    </row>
    <row r="5360" spans="1:11" ht="18" x14ac:dyDescent="0.25">
      <c r="A5360" s="1025">
        <v>5219639</v>
      </c>
      <c r="B5360" s="1026" t="s">
        <v>10639</v>
      </c>
      <c r="C5360" s="1025" t="s">
        <v>5022</v>
      </c>
      <c r="D5360" s="577">
        <f t="shared" si="83"/>
        <v>33.86</v>
      </c>
      <c r="G5360" s="1027">
        <v>33.46</v>
      </c>
      <c r="J5360" s="570" t="s">
        <v>5368</v>
      </c>
      <c r="K5360" s="645">
        <f>IFERROR(VLOOKUP(J5360,REAJUSTE!A:Y,25,FALSE),"")</f>
        <v>1.012</v>
      </c>
    </row>
    <row r="5361" spans="1:11" ht="18" x14ac:dyDescent="0.25">
      <c r="A5361" s="1025">
        <v>5219640</v>
      </c>
      <c r="B5361" s="1026" t="s">
        <v>10640</v>
      </c>
      <c r="C5361" s="1025" t="s">
        <v>5022</v>
      </c>
      <c r="D5361" s="577">
        <f t="shared" si="83"/>
        <v>28.59</v>
      </c>
      <c r="G5361" s="1027">
        <v>28.26</v>
      </c>
      <c r="J5361" s="570" t="s">
        <v>5368</v>
      </c>
      <c r="K5361" s="645">
        <f>IFERROR(VLOOKUP(J5361,REAJUSTE!A:Y,25,FALSE),"")</f>
        <v>1.012</v>
      </c>
    </row>
    <row r="5362" spans="1:11" ht="18" x14ac:dyDescent="0.25">
      <c r="A5362" s="1025">
        <v>5219641</v>
      </c>
      <c r="B5362" s="1026" t="s">
        <v>10641</v>
      </c>
      <c r="C5362" s="1025" t="s">
        <v>5022</v>
      </c>
      <c r="D5362" s="577">
        <f t="shared" si="83"/>
        <v>70</v>
      </c>
      <c r="G5362" s="1027">
        <v>69.17</v>
      </c>
      <c r="J5362" s="570" t="s">
        <v>5368</v>
      </c>
      <c r="K5362" s="645">
        <f>IFERROR(VLOOKUP(J5362,REAJUSTE!A:Y,25,FALSE),"")</f>
        <v>1.012</v>
      </c>
    </row>
    <row r="5363" spans="1:11" ht="18" x14ac:dyDescent="0.25">
      <c r="A5363" s="1025">
        <v>5219642</v>
      </c>
      <c r="B5363" s="1026" t="s">
        <v>10642</v>
      </c>
      <c r="C5363" s="1025" t="s">
        <v>5022</v>
      </c>
      <c r="D5363" s="577">
        <f t="shared" si="83"/>
        <v>66.56</v>
      </c>
      <c r="G5363" s="1027">
        <v>65.78</v>
      </c>
      <c r="J5363" s="570" t="s">
        <v>5368</v>
      </c>
      <c r="K5363" s="645">
        <f>IFERROR(VLOOKUP(J5363,REAJUSTE!A:Y,25,FALSE),"")</f>
        <v>1.012</v>
      </c>
    </row>
    <row r="5364" spans="1:11" ht="18" x14ac:dyDescent="0.25">
      <c r="A5364" s="1025">
        <v>5213362</v>
      </c>
      <c r="B5364" s="1026" t="s">
        <v>10643</v>
      </c>
      <c r="C5364" s="1025" t="s">
        <v>5022</v>
      </c>
      <c r="D5364" s="577">
        <f t="shared" si="83"/>
        <v>96.79</v>
      </c>
      <c r="G5364" s="1027">
        <v>95.65</v>
      </c>
      <c r="J5364" s="570" t="s">
        <v>5368</v>
      </c>
      <c r="K5364" s="645">
        <f>IFERROR(VLOOKUP(J5364,REAJUSTE!A:Y,25,FALSE),"")</f>
        <v>1.012</v>
      </c>
    </row>
    <row r="5365" spans="1:11" ht="18" x14ac:dyDescent="0.25">
      <c r="A5365" s="1025">
        <v>5213361</v>
      </c>
      <c r="B5365" s="1026" t="s">
        <v>10644</v>
      </c>
      <c r="C5365" s="1025" t="s">
        <v>5022</v>
      </c>
      <c r="D5365" s="577">
        <f t="shared" si="83"/>
        <v>95.3</v>
      </c>
      <c r="G5365" s="1027">
        <v>94.17</v>
      </c>
      <c r="J5365" s="570" t="s">
        <v>5368</v>
      </c>
      <c r="K5365" s="645">
        <f>IFERROR(VLOOKUP(J5365,REAJUSTE!A:Y,25,FALSE),"")</f>
        <v>1.012</v>
      </c>
    </row>
    <row r="5366" spans="1:11" ht="18" x14ac:dyDescent="0.25">
      <c r="A5366" s="1025">
        <v>5219643</v>
      </c>
      <c r="B5366" s="1026" t="s">
        <v>10645</v>
      </c>
      <c r="C5366" s="1025" t="s">
        <v>5022</v>
      </c>
      <c r="D5366" s="577">
        <f t="shared" si="83"/>
        <v>84.6</v>
      </c>
      <c r="G5366" s="1027">
        <v>83.6</v>
      </c>
      <c r="J5366" s="570" t="s">
        <v>5368</v>
      </c>
      <c r="K5366" s="645">
        <f>IFERROR(VLOOKUP(J5366,REAJUSTE!A:Y,25,FALSE),"")</f>
        <v>1.012</v>
      </c>
    </row>
    <row r="5367" spans="1:11" ht="18" x14ac:dyDescent="0.25">
      <c r="A5367" s="1025">
        <v>5219644</v>
      </c>
      <c r="B5367" s="1026" t="s">
        <v>10646</v>
      </c>
      <c r="C5367" s="1025" t="s">
        <v>5022</v>
      </c>
      <c r="D5367" s="577">
        <f t="shared" si="83"/>
        <v>83.34</v>
      </c>
      <c r="G5367" s="1027">
        <v>82.36</v>
      </c>
      <c r="J5367" s="570" t="s">
        <v>5368</v>
      </c>
      <c r="K5367" s="645">
        <f>IFERROR(VLOOKUP(J5367,REAJUSTE!A:Y,25,FALSE),"")</f>
        <v>1.012</v>
      </c>
    </row>
    <row r="5368" spans="1:11" ht="18" x14ac:dyDescent="0.25">
      <c r="A5368" s="1025">
        <v>5214000</v>
      </c>
      <c r="B5368" s="1026" t="s">
        <v>10647</v>
      </c>
      <c r="C5368" s="1025" t="s">
        <v>273</v>
      </c>
      <c r="D5368" s="577">
        <f t="shared" si="83"/>
        <v>345.19</v>
      </c>
      <c r="G5368" s="1027">
        <v>341.1</v>
      </c>
      <c r="J5368" s="570" t="s">
        <v>5368</v>
      </c>
      <c r="K5368" s="645">
        <f>IFERROR(VLOOKUP(J5368,REAJUSTE!A:Y,25,FALSE),"")</f>
        <v>1.012</v>
      </c>
    </row>
    <row r="5369" spans="1:11" x14ac:dyDescent="0.25">
      <c r="A5369" s="1025">
        <v>5301014</v>
      </c>
      <c r="B5369" s="1026" t="s">
        <v>10648</v>
      </c>
      <c r="C5369" s="1025" t="s">
        <v>7411</v>
      </c>
      <c r="D5369" s="577">
        <f t="shared" si="83"/>
        <v>149.38999999999999</v>
      </c>
      <c r="G5369" s="1027">
        <v>147.62</v>
      </c>
      <c r="J5369" s="570" t="s">
        <v>5368</v>
      </c>
      <c r="K5369" s="645">
        <f>IFERROR(VLOOKUP(J5369,REAJUSTE!A:Y,25,FALSE),"")</f>
        <v>1.012</v>
      </c>
    </row>
    <row r="5370" spans="1:11" x14ac:dyDescent="0.25">
      <c r="A5370" s="1025">
        <v>5300995</v>
      </c>
      <c r="B5370" s="1026" t="s">
        <v>10649</v>
      </c>
      <c r="C5370" s="1025" t="s">
        <v>5022</v>
      </c>
      <c r="D5370" s="577">
        <f t="shared" si="83"/>
        <v>2545.7600000000002</v>
      </c>
      <c r="G5370" s="1027">
        <v>2515.58</v>
      </c>
      <c r="J5370" s="570" t="s">
        <v>5368</v>
      </c>
      <c r="K5370" s="645">
        <f>IFERROR(VLOOKUP(J5370,REAJUSTE!A:Y,25,FALSE),"")</f>
        <v>1.012</v>
      </c>
    </row>
    <row r="5371" spans="1:11" ht="18" x14ac:dyDescent="0.25">
      <c r="A5371" s="1025">
        <v>5300996</v>
      </c>
      <c r="B5371" s="1026" t="s">
        <v>10650</v>
      </c>
      <c r="C5371" s="1025" t="s">
        <v>5022</v>
      </c>
      <c r="D5371" s="577">
        <f t="shared" si="83"/>
        <v>3338.31</v>
      </c>
      <c r="G5371" s="1027">
        <v>3298.73</v>
      </c>
      <c r="J5371" s="570" t="s">
        <v>5368</v>
      </c>
      <c r="K5371" s="645">
        <f>IFERROR(VLOOKUP(J5371,REAJUSTE!A:Y,25,FALSE),"")</f>
        <v>1.012</v>
      </c>
    </row>
    <row r="5372" spans="1:11" ht="18" x14ac:dyDescent="0.25">
      <c r="A5372" s="1025">
        <v>5300998</v>
      </c>
      <c r="B5372" s="1026" t="s">
        <v>10651</v>
      </c>
      <c r="C5372" s="1025" t="s">
        <v>5022</v>
      </c>
      <c r="D5372" s="577">
        <f t="shared" si="83"/>
        <v>6550.08</v>
      </c>
      <c r="G5372" s="1027">
        <v>6472.42</v>
      </c>
      <c r="J5372" s="570" t="s">
        <v>5368</v>
      </c>
      <c r="K5372" s="645">
        <f>IFERROR(VLOOKUP(J5372,REAJUSTE!A:Y,25,FALSE),"")</f>
        <v>1.012</v>
      </c>
    </row>
    <row r="5373" spans="1:11" ht="18" x14ac:dyDescent="0.25">
      <c r="A5373" s="1025">
        <v>5300997</v>
      </c>
      <c r="B5373" s="1026" t="s">
        <v>10652</v>
      </c>
      <c r="C5373" s="1025" t="s">
        <v>5022</v>
      </c>
      <c r="D5373" s="577">
        <f t="shared" si="83"/>
        <v>5457.13</v>
      </c>
      <c r="G5373" s="1027">
        <v>5392.43</v>
      </c>
      <c r="J5373" s="570" t="s">
        <v>5368</v>
      </c>
      <c r="K5373" s="645">
        <f>IFERROR(VLOOKUP(J5373,REAJUSTE!A:Y,25,FALSE),"")</f>
        <v>1.012</v>
      </c>
    </row>
    <row r="5374" spans="1:11" x14ac:dyDescent="0.25">
      <c r="A5374" s="1025">
        <v>5300999</v>
      </c>
      <c r="B5374" s="1026" t="s">
        <v>10653</v>
      </c>
      <c r="C5374" s="1025" t="s">
        <v>5022</v>
      </c>
      <c r="D5374" s="577">
        <f t="shared" si="83"/>
        <v>919.64</v>
      </c>
      <c r="G5374" s="1027">
        <v>908.74</v>
      </c>
      <c r="J5374" s="570" t="s">
        <v>5368</v>
      </c>
      <c r="K5374" s="645">
        <f>IFERROR(VLOOKUP(J5374,REAJUSTE!A:Y,25,FALSE),"")</f>
        <v>1.012</v>
      </c>
    </row>
    <row r="5375" spans="1:11" x14ac:dyDescent="0.25">
      <c r="A5375" s="1025">
        <v>5301000</v>
      </c>
      <c r="B5375" s="1026" t="s">
        <v>10654</v>
      </c>
      <c r="C5375" s="1025" t="s">
        <v>5022</v>
      </c>
      <c r="D5375" s="577">
        <f t="shared" si="83"/>
        <v>1390.26</v>
      </c>
      <c r="G5375" s="1027">
        <v>1373.78</v>
      </c>
      <c r="J5375" s="570" t="s">
        <v>5368</v>
      </c>
      <c r="K5375" s="645">
        <f>IFERROR(VLOOKUP(J5375,REAJUSTE!A:Y,25,FALSE),"")</f>
        <v>1.012</v>
      </c>
    </row>
    <row r="5376" spans="1:11" x14ac:dyDescent="0.25">
      <c r="A5376" s="1025">
        <v>5301001</v>
      </c>
      <c r="B5376" s="1026" t="s">
        <v>10655</v>
      </c>
      <c r="C5376" s="1025" t="s">
        <v>5022</v>
      </c>
      <c r="D5376" s="577">
        <f t="shared" si="83"/>
        <v>662.67</v>
      </c>
      <c r="G5376" s="1027">
        <v>654.82000000000005</v>
      </c>
      <c r="J5376" s="570" t="s">
        <v>5368</v>
      </c>
      <c r="K5376" s="645">
        <f>IFERROR(VLOOKUP(J5376,REAJUSTE!A:Y,25,FALSE),"")</f>
        <v>1.012</v>
      </c>
    </row>
    <row r="5377" spans="1:11" x14ac:dyDescent="0.25">
      <c r="A5377" s="1025">
        <v>5301002</v>
      </c>
      <c r="B5377" s="1026" t="s">
        <v>10656</v>
      </c>
      <c r="C5377" s="1025" t="s">
        <v>5022</v>
      </c>
      <c r="D5377" s="577">
        <f t="shared" si="83"/>
        <v>416.37</v>
      </c>
      <c r="G5377" s="1027">
        <v>411.44</v>
      </c>
      <c r="J5377" s="570" t="s">
        <v>5368</v>
      </c>
      <c r="K5377" s="645">
        <f>IFERROR(VLOOKUP(J5377,REAJUSTE!A:Y,25,FALSE),"")</f>
        <v>1.012</v>
      </c>
    </row>
    <row r="5378" spans="1:11" x14ac:dyDescent="0.25">
      <c r="A5378" s="1025">
        <v>5301003</v>
      </c>
      <c r="B5378" s="1026" t="s">
        <v>10657</v>
      </c>
      <c r="C5378" s="1025" t="s">
        <v>5022</v>
      </c>
      <c r="D5378" s="577">
        <f t="shared" si="83"/>
        <v>408.34</v>
      </c>
      <c r="G5378" s="1027">
        <v>403.5</v>
      </c>
      <c r="J5378" s="570" t="s">
        <v>5368</v>
      </c>
      <c r="K5378" s="645">
        <f>IFERROR(VLOOKUP(J5378,REAJUSTE!A:Y,25,FALSE),"")</f>
        <v>1.012</v>
      </c>
    </row>
    <row r="5379" spans="1:11" ht="27" x14ac:dyDescent="0.25">
      <c r="A5379" s="1025">
        <v>5301064</v>
      </c>
      <c r="B5379" s="1026" t="s">
        <v>10658</v>
      </c>
      <c r="C5379" s="1025" t="s">
        <v>5022</v>
      </c>
      <c r="D5379" s="577">
        <f t="shared" si="83"/>
        <v>602.63</v>
      </c>
      <c r="G5379" s="1027">
        <v>595.49</v>
      </c>
      <c r="J5379" s="570" t="s">
        <v>5368</v>
      </c>
      <c r="K5379" s="645">
        <f>IFERROR(VLOOKUP(J5379,REAJUSTE!A:Y,25,FALSE),"")</f>
        <v>1.012</v>
      </c>
    </row>
    <row r="5380" spans="1:11" ht="27" x14ac:dyDescent="0.25">
      <c r="A5380" s="1025">
        <v>5301046</v>
      </c>
      <c r="B5380" s="1026" t="s">
        <v>10659</v>
      </c>
      <c r="C5380" s="1025" t="s">
        <v>5022</v>
      </c>
      <c r="D5380" s="577">
        <f t="shared" si="83"/>
        <v>1268.32</v>
      </c>
      <c r="G5380" s="1027">
        <v>1253.29</v>
      </c>
      <c r="J5380" s="570" t="s">
        <v>5368</v>
      </c>
      <c r="K5380" s="645">
        <f>IFERROR(VLOOKUP(J5380,REAJUSTE!A:Y,25,FALSE),"")</f>
        <v>1.012</v>
      </c>
    </row>
    <row r="5381" spans="1:11" ht="27" x14ac:dyDescent="0.25">
      <c r="A5381" s="1025">
        <v>5301065</v>
      </c>
      <c r="B5381" s="1026" t="s">
        <v>10660</v>
      </c>
      <c r="C5381" s="1025" t="s">
        <v>5022</v>
      </c>
      <c r="D5381" s="577">
        <f t="shared" si="83"/>
        <v>1073.18</v>
      </c>
      <c r="G5381" s="1027">
        <v>1060.46</v>
      </c>
      <c r="J5381" s="570" t="s">
        <v>5368</v>
      </c>
      <c r="K5381" s="645">
        <f>IFERROR(VLOOKUP(J5381,REAJUSTE!A:Y,25,FALSE),"")</f>
        <v>1.012</v>
      </c>
    </row>
    <row r="5382" spans="1:11" ht="27" x14ac:dyDescent="0.25">
      <c r="A5382" s="1025">
        <v>5301047</v>
      </c>
      <c r="B5382" s="1026" t="s">
        <v>10661</v>
      </c>
      <c r="C5382" s="1025" t="s">
        <v>5022</v>
      </c>
      <c r="D5382" s="577">
        <f t="shared" si="83"/>
        <v>2154.29</v>
      </c>
      <c r="G5382" s="1027">
        <v>2128.75</v>
      </c>
      <c r="J5382" s="570" t="s">
        <v>5368</v>
      </c>
      <c r="K5382" s="645">
        <f>IFERROR(VLOOKUP(J5382,REAJUSTE!A:Y,25,FALSE),"")</f>
        <v>1.012</v>
      </c>
    </row>
    <row r="5383" spans="1:11" ht="27" x14ac:dyDescent="0.25">
      <c r="A5383" s="1025">
        <v>5301066</v>
      </c>
      <c r="B5383" s="1026" t="s">
        <v>10662</v>
      </c>
      <c r="C5383" s="1025" t="s">
        <v>5022</v>
      </c>
      <c r="D5383" s="577">
        <f t="shared" si="83"/>
        <v>1202.74</v>
      </c>
      <c r="G5383" s="1027">
        <v>1188.48</v>
      </c>
      <c r="J5383" s="570" t="s">
        <v>5368</v>
      </c>
      <c r="K5383" s="645">
        <f>IFERROR(VLOOKUP(J5383,REAJUSTE!A:Y,25,FALSE),"")</f>
        <v>1.012</v>
      </c>
    </row>
    <row r="5384" spans="1:11" ht="27" x14ac:dyDescent="0.25">
      <c r="A5384" s="1025">
        <v>5301048</v>
      </c>
      <c r="B5384" s="1026" t="s">
        <v>10663</v>
      </c>
      <c r="C5384" s="1025" t="s">
        <v>5022</v>
      </c>
      <c r="D5384" s="577">
        <f t="shared" si="83"/>
        <v>2343.7600000000002</v>
      </c>
      <c r="G5384" s="1027">
        <v>2315.9699999999998</v>
      </c>
      <c r="J5384" s="570" t="s">
        <v>5368</v>
      </c>
      <c r="K5384" s="645">
        <f>IFERROR(VLOOKUP(J5384,REAJUSTE!A:Y,25,FALSE),"")</f>
        <v>1.012</v>
      </c>
    </row>
    <row r="5385" spans="1:11" ht="27" x14ac:dyDescent="0.25">
      <c r="A5385" s="1025">
        <v>5301040</v>
      </c>
      <c r="B5385" s="1026" t="s">
        <v>10664</v>
      </c>
      <c r="C5385" s="1025" t="s">
        <v>5022</v>
      </c>
      <c r="D5385" s="577">
        <f t="shared" si="83"/>
        <v>2279.9899999999998</v>
      </c>
      <c r="G5385" s="1027">
        <v>2252.96</v>
      </c>
      <c r="J5385" s="570" t="s">
        <v>5368</v>
      </c>
      <c r="K5385" s="645">
        <f>IFERROR(VLOOKUP(J5385,REAJUSTE!A:Y,25,FALSE),"")</f>
        <v>1.012</v>
      </c>
    </row>
    <row r="5386" spans="1:11" ht="27" x14ac:dyDescent="0.25">
      <c r="A5386" s="1025">
        <v>5301058</v>
      </c>
      <c r="B5386" s="1026" t="s">
        <v>10665</v>
      </c>
      <c r="C5386" s="1025" t="s">
        <v>5022</v>
      </c>
      <c r="D5386" s="577">
        <f t="shared" ref="D5386:D5449" si="84">TRUNC(G5386*K5386,2)</f>
        <v>1608.34</v>
      </c>
      <c r="G5386" s="1027">
        <v>1589.27</v>
      </c>
      <c r="J5386" s="570" t="s">
        <v>5368</v>
      </c>
      <c r="K5386" s="645">
        <f>IFERROR(VLOOKUP(J5386,REAJUSTE!A:Y,25,FALSE),"")</f>
        <v>1.012</v>
      </c>
    </row>
    <row r="5387" spans="1:11" ht="27" x14ac:dyDescent="0.25">
      <c r="A5387" s="1025">
        <v>5301041</v>
      </c>
      <c r="B5387" s="1026" t="s">
        <v>10666</v>
      </c>
      <c r="C5387" s="1025" t="s">
        <v>5022</v>
      </c>
      <c r="D5387" s="577">
        <f t="shared" si="84"/>
        <v>5059.4399999999996</v>
      </c>
      <c r="G5387" s="1027">
        <v>4999.45</v>
      </c>
      <c r="J5387" s="570" t="s">
        <v>5368</v>
      </c>
      <c r="K5387" s="645">
        <f>IFERROR(VLOOKUP(J5387,REAJUSTE!A:Y,25,FALSE),"")</f>
        <v>1.012</v>
      </c>
    </row>
    <row r="5388" spans="1:11" ht="27" x14ac:dyDescent="0.25">
      <c r="A5388" s="1025">
        <v>5301059</v>
      </c>
      <c r="B5388" s="1026" t="s">
        <v>10667</v>
      </c>
      <c r="C5388" s="1025" t="s">
        <v>5022</v>
      </c>
      <c r="D5388" s="577">
        <f t="shared" si="84"/>
        <v>3960.36</v>
      </c>
      <c r="G5388" s="1027">
        <v>3913.4</v>
      </c>
      <c r="J5388" s="570" t="s">
        <v>5368</v>
      </c>
      <c r="K5388" s="645">
        <f>IFERROR(VLOOKUP(J5388,REAJUSTE!A:Y,25,FALSE),"")</f>
        <v>1.012</v>
      </c>
    </row>
    <row r="5389" spans="1:11" ht="27" x14ac:dyDescent="0.25">
      <c r="A5389" s="1025">
        <v>5301060</v>
      </c>
      <c r="B5389" s="1026" t="s">
        <v>10668</v>
      </c>
      <c r="C5389" s="1025" t="s">
        <v>5022</v>
      </c>
      <c r="D5389" s="577">
        <f t="shared" si="84"/>
        <v>4383.62</v>
      </c>
      <c r="G5389" s="1027">
        <v>4331.6499999999996</v>
      </c>
      <c r="J5389" s="570" t="s">
        <v>5368</v>
      </c>
      <c r="K5389" s="645">
        <f>IFERROR(VLOOKUP(J5389,REAJUSTE!A:Y,25,FALSE),"")</f>
        <v>1.012</v>
      </c>
    </row>
    <row r="5390" spans="1:11" ht="27" x14ac:dyDescent="0.25">
      <c r="A5390" s="1025">
        <v>5301042</v>
      </c>
      <c r="B5390" s="1026" t="s">
        <v>10669</v>
      </c>
      <c r="C5390" s="1025" t="s">
        <v>5022</v>
      </c>
      <c r="D5390" s="577">
        <f t="shared" si="84"/>
        <v>5544.06</v>
      </c>
      <c r="G5390" s="1027">
        <v>5478.33</v>
      </c>
      <c r="J5390" s="570" t="s">
        <v>5368</v>
      </c>
      <c r="K5390" s="645">
        <f>IFERROR(VLOOKUP(J5390,REAJUSTE!A:Y,25,FALSE),"")</f>
        <v>1.012</v>
      </c>
    </row>
    <row r="5391" spans="1:11" ht="27" x14ac:dyDescent="0.25">
      <c r="A5391" s="1025">
        <v>5301072</v>
      </c>
      <c r="B5391" s="1026" t="s">
        <v>10670</v>
      </c>
      <c r="C5391" s="1025" t="s">
        <v>5022</v>
      </c>
      <c r="D5391" s="577">
        <f t="shared" si="84"/>
        <v>5535.16</v>
      </c>
      <c r="G5391" s="1027">
        <v>5469.53</v>
      </c>
      <c r="J5391" s="570" t="s">
        <v>5368</v>
      </c>
      <c r="K5391" s="645">
        <f>IFERROR(VLOOKUP(J5391,REAJUSTE!A:Y,25,FALSE),"")</f>
        <v>1.012</v>
      </c>
    </row>
    <row r="5392" spans="1:11" ht="36" x14ac:dyDescent="0.25">
      <c r="A5392" s="1025">
        <v>5301054</v>
      </c>
      <c r="B5392" s="1026" t="s">
        <v>10671</v>
      </c>
      <c r="C5392" s="1025" t="s">
        <v>5022</v>
      </c>
      <c r="D5392" s="577">
        <f t="shared" si="84"/>
        <v>6097.01</v>
      </c>
      <c r="G5392" s="1027">
        <v>6024.72</v>
      </c>
      <c r="J5392" s="570" t="s">
        <v>5368</v>
      </c>
      <c r="K5392" s="645">
        <f>IFERROR(VLOOKUP(J5392,REAJUSTE!A:Y,25,FALSE),"")</f>
        <v>1.012</v>
      </c>
    </row>
    <row r="5393" spans="1:11" ht="27" x14ac:dyDescent="0.25">
      <c r="A5393" s="1025">
        <v>5301070</v>
      </c>
      <c r="B5393" s="1026" t="s">
        <v>10672</v>
      </c>
      <c r="C5393" s="1025" t="s">
        <v>5022</v>
      </c>
      <c r="D5393" s="577">
        <f t="shared" si="84"/>
        <v>2509.77</v>
      </c>
      <c r="G5393" s="1027">
        <v>2480.0100000000002</v>
      </c>
      <c r="J5393" s="570" t="s">
        <v>5368</v>
      </c>
      <c r="K5393" s="645">
        <f>IFERROR(VLOOKUP(J5393,REAJUSTE!A:Y,25,FALSE),"")</f>
        <v>1.012</v>
      </c>
    </row>
    <row r="5394" spans="1:11" ht="36" x14ac:dyDescent="0.25">
      <c r="A5394" s="1025">
        <v>5301052</v>
      </c>
      <c r="B5394" s="1026" t="s">
        <v>10673</v>
      </c>
      <c r="C5394" s="1025" t="s">
        <v>5022</v>
      </c>
      <c r="D5394" s="577">
        <f t="shared" si="84"/>
        <v>3047.43</v>
      </c>
      <c r="G5394" s="1027">
        <v>3011.3</v>
      </c>
      <c r="J5394" s="570" t="s">
        <v>5368</v>
      </c>
      <c r="K5394" s="645">
        <f>IFERROR(VLOOKUP(J5394,REAJUSTE!A:Y,25,FALSE),"")</f>
        <v>1.012</v>
      </c>
    </row>
    <row r="5395" spans="1:11" ht="27" x14ac:dyDescent="0.25">
      <c r="A5395" s="1025">
        <v>5301071</v>
      </c>
      <c r="B5395" s="1026" t="s">
        <v>10674</v>
      </c>
      <c r="C5395" s="1025" t="s">
        <v>5022</v>
      </c>
      <c r="D5395" s="577">
        <f t="shared" si="84"/>
        <v>3328.45</v>
      </c>
      <c r="G5395" s="1027">
        <v>3288.99</v>
      </c>
      <c r="J5395" s="570" t="s">
        <v>5368</v>
      </c>
      <c r="K5395" s="645">
        <f>IFERROR(VLOOKUP(J5395,REAJUSTE!A:Y,25,FALSE),"")</f>
        <v>1.012</v>
      </c>
    </row>
    <row r="5396" spans="1:11" ht="36" x14ac:dyDescent="0.25">
      <c r="A5396" s="1025">
        <v>5301053</v>
      </c>
      <c r="B5396" s="1026" t="s">
        <v>10675</v>
      </c>
      <c r="C5396" s="1025" t="s">
        <v>5022</v>
      </c>
      <c r="D5396" s="577">
        <f t="shared" si="84"/>
        <v>3866.5</v>
      </c>
      <c r="G5396" s="1027">
        <v>3820.66</v>
      </c>
      <c r="J5396" s="570" t="s">
        <v>5368</v>
      </c>
      <c r="K5396" s="645">
        <f>IFERROR(VLOOKUP(J5396,REAJUSTE!A:Y,25,FALSE),"")</f>
        <v>1.012</v>
      </c>
    </row>
    <row r="5397" spans="1:11" ht="27" x14ac:dyDescent="0.25">
      <c r="A5397" s="1025">
        <v>5301061</v>
      </c>
      <c r="B5397" s="1026" t="s">
        <v>10676</v>
      </c>
      <c r="C5397" s="1025" t="s">
        <v>5022</v>
      </c>
      <c r="D5397" s="577">
        <f t="shared" si="84"/>
        <v>184.2</v>
      </c>
      <c r="G5397" s="1027">
        <v>182.02</v>
      </c>
      <c r="J5397" s="570" t="s">
        <v>5368</v>
      </c>
      <c r="K5397" s="645">
        <f>IFERROR(VLOOKUP(J5397,REAJUSTE!A:Y,25,FALSE),"")</f>
        <v>1.012</v>
      </c>
    </row>
    <row r="5398" spans="1:11" ht="27" x14ac:dyDescent="0.25">
      <c r="A5398" s="1025">
        <v>5301043</v>
      </c>
      <c r="B5398" s="1026" t="s">
        <v>10677</v>
      </c>
      <c r="C5398" s="1025" t="s">
        <v>5022</v>
      </c>
      <c r="D5398" s="577">
        <f t="shared" si="84"/>
        <v>717.15</v>
      </c>
      <c r="G5398" s="1027">
        <v>708.65</v>
      </c>
      <c r="J5398" s="570" t="s">
        <v>5368</v>
      </c>
      <c r="K5398" s="645">
        <f>IFERROR(VLOOKUP(J5398,REAJUSTE!A:Y,25,FALSE),"")</f>
        <v>1.012</v>
      </c>
    </row>
    <row r="5399" spans="1:11" ht="27" x14ac:dyDescent="0.25">
      <c r="A5399" s="1025">
        <v>5301062</v>
      </c>
      <c r="B5399" s="1026" t="s">
        <v>10678</v>
      </c>
      <c r="C5399" s="1025" t="s">
        <v>5022</v>
      </c>
      <c r="D5399" s="577">
        <f t="shared" si="84"/>
        <v>314.08</v>
      </c>
      <c r="G5399" s="1027">
        <v>310.36</v>
      </c>
      <c r="J5399" s="570" t="s">
        <v>5368</v>
      </c>
      <c r="K5399" s="645">
        <f>IFERROR(VLOOKUP(J5399,REAJUSTE!A:Y,25,FALSE),"")</f>
        <v>1.012</v>
      </c>
    </row>
    <row r="5400" spans="1:11" ht="27" x14ac:dyDescent="0.25">
      <c r="A5400" s="1025">
        <v>5301044</v>
      </c>
      <c r="B5400" s="1026" t="s">
        <v>10679</v>
      </c>
      <c r="C5400" s="1025" t="s">
        <v>5022</v>
      </c>
      <c r="D5400" s="577">
        <f t="shared" si="84"/>
        <v>1064.8599999999999</v>
      </c>
      <c r="G5400" s="1027">
        <v>1052.24</v>
      </c>
      <c r="J5400" s="570" t="s">
        <v>5368</v>
      </c>
      <c r="K5400" s="645">
        <f>IFERROR(VLOOKUP(J5400,REAJUSTE!A:Y,25,FALSE),"")</f>
        <v>1.012</v>
      </c>
    </row>
    <row r="5401" spans="1:11" ht="27" x14ac:dyDescent="0.25">
      <c r="A5401" s="1025">
        <v>5301063</v>
      </c>
      <c r="B5401" s="1026" t="s">
        <v>10680</v>
      </c>
      <c r="C5401" s="1025" t="s">
        <v>5022</v>
      </c>
      <c r="D5401" s="577">
        <f t="shared" si="84"/>
        <v>364.47</v>
      </c>
      <c r="G5401" s="1027">
        <v>360.15</v>
      </c>
      <c r="J5401" s="570" t="s">
        <v>5368</v>
      </c>
      <c r="K5401" s="645">
        <f>IFERROR(VLOOKUP(J5401,REAJUSTE!A:Y,25,FALSE),"")</f>
        <v>1.012</v>
      </c>
    </row>
    <row r="5402" spans="1:11" ht="27" x14ac:dyDescent="0.25">
      <c r="A5402" s="1025">
        <v>5301045</v>
      </c>
      <c r="B5402" s="1026" t="s">
        <v>10681</v>
      </c>
      <c r="C5402" s="1025" t="s">
        <v>5022</v>
      </c>
      <c r="D5402" s="577">
        <f t="shared" si="84"/>
        <v>1167.23</v>
      </c>
      <c r="G5402" s="1027">
        <v>1153.3900000000001</v>
      </c>
      <c r="J5402" s="570" t="s">
        <v>5368</v>
      </c>
      <c r="K5402" s="645">
        <f>IFERROR(VLOOKUP(J5402,REAJUSTE!A:Y,25,FALSE),"")</f>
        <v>1.012</v>
      </c>
    </row>
    <row r="5403" spans="1:11" ht="27" x14ac:dyDescent="0.25">
      <c r="A5403" s="1025">
        <v>5301037</v>
      </c>
      <c r="B5403" s="1026" t="s">
        <v>10682</v>
      </c>
      <c r="C5403" s="1025" t="s">
        <v>5022</v>
      </c>
      <c r="D5403" s="577">
        <f t="shared" si="84"/>
        <v>1210.58</v>
      </c>
      <c r="G5403" s="1027">
        <v>1196.23</v>
      </c>
      <c r="J5403" s="570" t="s">
        <v>5368</v>
      </c>
      <c r="K5403" s="645">
        <f>IFERROR(VLOOKUP(J5403,REAJUSTE!A:Y,25,FALSE),"")</f>
        <v>1.012</v>
      </c>
    </row>
    <row r="5404" spans="1:11" ht="27" x14ac:dyDescent="0.25">
      <c r="A5404" s="1025">
        <v>5301055</v>
      </c>
      <c r="B5404" s="1026" t="s">
        <v>10683</v>
      </c>
      <c r="C5404" s="1025" t="s">
        <v>5022</v>
      </c>
      <c r="D5404" s="577">
        <f t="shared" si="84"/>
        <v>674.57</v>
      </c>
      <c r="G5404" s="1027">
        <v>666.58</v>
      </c>
      <c r="J5404" s="570" t="s">
        <v>5368</v>
      </c>
      <c r="K5404" s="645">
        <f>IFERROR(VLOOKUP(J5404,REAJUSTE!A:Y,25,FALSE),"")</f>
        <v>1.012</v>
      </c>
    </row>
    <row r="5405" spans="1:11" ht="27" x14ac:dyDescent="0.25">
      <c r="A5405" s="1025">
        <v>5301038</v>
      </c>
      <c r="B5405" s="1026" t="s">
        <v>10684</v>
      </c>
      <c r="C5405" s="1025" t="s">
        <v>5022</v>
      </c>
      <c r="D5405" s="577">
        <f t="shared" si="84"/>
        <v>2492</v>
      </c>
      <c r="G5405" s="1027">
        <v>2462.46</v>
      </c>
      <c r="J5405" s="570" t="s">
        <v>5368</v>
      </c>
      <c r="K5405" s="645">
        <f>IFERROR(VLOOKUP(J5405,REAJUSTE!A:Y,25,FALSE),"")</f>
        <v>1.012</v>
      </c>
    </row>
    <row r="5406" spans="1:11" ht="27" x14ac:dyDescent="0.25">
      <c r="A5406" s="1025">
        <v>5301056</v>
      </c>
      <c r="B5406" s="1026" t="s">
        <v>10685</v>
      </c>
      <c r="C5406" s="1025" t="s">
        <v>5022</v>
      </c>
      <c r="D5406" s="577">
        <f t="shared" si="84"/>
        <v>1731.94</v>
      </c>
      <c r="G5406" s="1027">
        <v>1711.41</v>
      </c>
      <c r="J5406" s="570" t="s">
        <v>5368</v>
      </c>
      <c r="K5406" s="645">
        <f>IFERROR(VLOOKUP(J5406,REAJUSTE!A:Y,25,FALSE),"")</f>
        <v>1.012</v>
      </c>
    </row>
    <row r="5407" spans="1:11" ht="27" x14ac:dyDescent="0.25">
      <c r="A5407" s="1025">
        <v>5301057</v>
      </c>
      <c r="B5407" s="1026" t="s">
        <v>10686</v>
      </c>
      <c r="C5407" s="1025" t="s">
        <v>5022</v>
      </c>
      <c r="D5407" s="577">
        <f t="shared" si="84"/>
        <v>1926.13</v>
      </c>
      <c r="G5407" s="1027">
        <v>1903.3</v>
      </c>
      <c r="J5407" s="570" t="s">
        <v>5368</v>
      </c>
      <c r="K5407" s="645">
        <f>IFERROR(VLOOKUP(J5407,REAJUSTE!A:Y,25,FALSE),"")</f>
        <v>1.012</v>
      </c>
    </row>
    <row r="5408" spans="1:11" ht="27" x14ac:dyDescent="0.25">
      <c r="A5408" s="1025">
        <v>5301039</v>
      </c>
      <c r="B5408" s="1026" t="s">
        <v>10687</v>
      </c>
      <c r="C5408" s="1025" t="s">
        <v>5022</v>
      </c>
      <c r="D5408" s="577">
        <f t="shared" si="84"/>
        <v>2739.45</v>
      </c>
      <c r="G5408" s="1027">
        <v>2706.97</v>
      </c>
      <c r="J5408" s="570" t="s">
        <v>5368</v>
      </c>
      <c r="K5408" s="645">
        <f>IFERROR(VLOOKUP(J5408,REAJUSTE!A:Y,25,FALSE),"")</f>
        <v>1.012</v>
      </c>
    </row>
    <row r="5409" spans="1:11" ht="27" x14ac:dyDescent="0.25">
      <c r="A5409" s="1025">
        <v>5301069</v>
      </c>
      <c r="B5409" s="1026" t="s">
        <v>10688</v>
      </c>
      <c r="C5409" s="1025" t="s">
        <v>5022</v>
      </c>
      <c r="D5409" s="577">
        <f t="shared" si="84"/>
        <v>2519.2800000000002</v>
      </c>
      <c r="G5409" s="1027">
        <v>2489.41</v>
      </c>
      <c r="J5409" s="570" t="s">
        <v>5368</v>
      </c>
      <c r="K5409" s="645">
        <f>IFERROR(VLOOKUP(J5409,REAJUSTE!A:Y,25,FALSE),"")</f>
        <v>1.012</v>
      </c>
    </row>
    <row r="5410" spans="1:11" ht="36" x14ac:dyDescent="0.25">
      <c r="A5410" s="1025">
        <v>5301051</v>
      </c>
      <c r="B5410" s="1026" t="s">
        <v>10689</v>
      </c>
      <c r="C5410" s="1025" t="s">
        <v>5022</v>
      </c>
      <c r="D5410" s="577">
        <f t="shared" si="84"/>
        <v>2984.2</v>
      </c>
      <c r="G5410" s="1027">
        <v>2948.82</v>
      </c>
      <c r="J5410" s="570" t="s">
        <v>5368</v>
      </c>
      <c r="K5410" s="645">
        <f>IFERROR(VLOOKUP(J5410,REAJUSTE!A:Y,25,FALSE),"")</f>
        <v>1.012</v>
      </c>
    </row>
    <row r="5411" spans="1:11" ht="27" x14ac:dyDescent="0.25">
      <c r="A5411" s="1025">
        <v>5301067</v>
      </c>
      <c r="B5411" s="1026" t="s">
        <v>10690</v>
      </c>
      <c r="C5411" s="1025" t="s">
        <v>5022</v>
      </c>
      <c r="D5411" s="577">
        <f t="shared" si="84"/>
        <v>1136.3399999999999</v>
      </c>
      <c r="G5411" s="1027">
        <v>1122.8699999999999</v>
      </c>
      <c r="J5411" s="570" t="s">
        <v>5368</v>
      </c>
      <c r="K5411" s="645">
        <f>IFERROR(VLOOKUP(J5411,REAJUSTE!A:Y,25,FALSE),"")</f>
        <v>1.012</v>
      </c>
    </row>
    <row r="5412" spans="1:11" ht="36" x14ac:dyDescent="0.25">
      <c r="A5412" s="1025">
        <v>5301049</v>
      </c>
      <c r="B5412" s="1026" t="s">
        <v>10691</v>
      </c>
      <c r="C5412" s="1025" t="s">
        <v>5022</v>
      </c>
      <c r="D5412" s="577">
        <f t="shared" si="84"/>
        <v>1600.4</v>
      </c>
      <c r="G5412" s="1027">
        <v>1581.43</v>
      </c>
      <c r="J5412" s="570" t="s">
        <v>5368</v>
      </c>
      <c r="K5412" s="645">
        <f>IFERROR(VLOOKUP(J5412,REAJUSTE!A:Y,25,FALSE),"")</f>
        <v>1.012</v>
      </c>
    </row>
    <row r="5413" spans="1:11" ht="27" x14ac:dyDescent="0.25">
      <c r="A5413" s="1025">
        <v>5301068</v>
      </c>
      <c r="B5413" s="1026" t="s">
        <v>10692</v>
      </c>
      <c r="C5413" s="1025" t="s">
        <v>5022</v>
      </c>
      <c r="D5413" s="577">
        <f t="shared" si="84"/>
        <v>1437.09</v>
      </c>
      <c r="G5413" s="1027">
        <v>1420.05</v>
      </c>
      <c r="J5413" s="570" t="s">
        <v>5368</v>
      </c>
      <c r="K5413" s="645">
        <f>IFERROR(VLOOKUP(J5413,REAJUSTE!A:Y,25,FALSE),"")</f>
        <v>1.012</v>
      </c>
    </row>
    <row r="5414" spans="1:11" ht="36" x14ac:dyDescent="0.25">
      <c r="A5414" s="1025">
        <v>5301050</v>
      </c>
      <c r="B5414" s="1026" t="s">
        <v>10693</v>
      </c>
      <c r="C5414" s="1025" t="s">
        <v>5022</v>
      </c>
      <c r="D5414" s="577">
        <f t="shared" si="84"/>
        <v>1901.34</v>
      </c>
      <c r="G5414" s="1027">
        <v>1878.8</v>
      </c>
      <c r="J5414" s="570" t="s">
        <v>5368</v>
      </c>
      <c r="K5414" s="645">
        <f>IFERROR(VLOOKUP(J5414,REAJUSTE!A:Y,25,FALSE),"")</f>
        <v>1.012</v>
      </c>
    </row>
    <row r="5415" spans="1:11" ht="27" x14ac:dyDescent="0.25">
      <c r="A5415" s="1025">
        <v>5301022</v>
      </c>
      <c r="B5415" s="1026" t="s">
        <v>10694</v>
      </c>
      <c r="C5415" s="1025" t="s">
        <v>5022</v>
      </c>
      <c r="D5415" s="577">
        <f t="shared" si="84"/>
        <v>988.49</v>
      </c>
      <c r="G5415" s="1027">
        <v>976.77</v>
      </c>
      <c r="J5415" s="570" t="s">
        <v>5368</v>
      </c>
      <c r="K5415" s="645">
        <f>IFERROR(VLOOKUP(J5415,REAJUSTE!A:Y,25,FALSE),"")</f>
        <v>1.012</v>
      </c>
    </row>
    <row r="5416" spans="1:11" ht="27" x14ac:dyDescent="0.25">
      <c r="A5416" s="1025">
        <v>5301021</v>
      </c>
      <c r="B5416" s="1026" t="s">
        <v>10695</v>
      </c>
      <c r="C5416" s="1025" t="s">
        <v>5022</v>
      </c>
      <c r="D5416" s="577">
        <f t="shared" si="84"/>
        <v>628.29999999999995</v>
      </c>
      <c r="G5416" s="1027">
        <v>620.85</v>
      </c>
      <c r="J5416" s="570" t="s">
        <v>5368</v>
      </c>
      <c r="K5416" s="645">
        <f>IFERROR(VLOOKUP(J5416,REAJUSTE!A:Y,25,FALSE),"")</f>
        <v>1.012</v>
      </c>
    </row>
    <row r="5417" spans="1:11" ht="18" x14ac:dyDescent="0.25">
      <c r="A5417" s="1025">
        <v>5301020</v>
      </c>
      <c r="B5417" s="1026" t="s">
        <v>10696</v>
      </c>
      <c r="C5417" s="1025" t="s">
        <v>7</v>
      </c>
      <c r="D5417" s="577">
        <f t="shared" si="84"/>
        <v>337.1</v>
      </c>
      <c r="G5417" s="1027">
        <v>333.11</v>
      </c>
      <c r="J5417" s="570" t="s">
        <v>5368</v>
      </c>
      <c r="K5417" s="645">
        <f>IFERROR(VLOOKUP(J5417,REAJUSTE!A:Y,25,FALSE),"")</f>
        <v>1.012</v>
      </c>
    </row>
    <row r="5418" spans="1:11" ht="18" x14ac:dyDescent="0.25">
      <c r="A5418" s="1025">
        <v>5301018</v>
      </c>
      <c r="B5418" s="1026" t="s">
        <v>10697</v>
      </c>
      <c r="C5418" s="1025" t="s">
        <v>7</v>
      </c>
      <c r="D5418" s="577">
        <f t="shared" si="84"/>
        <v>93.06</v>
      </c>
      <c r="G5418" s="1027">
        <v>91.96</v>
      </c>
      <c r="J5418" s="570" t="s">
        <v>5368</v>
      </c>
      <c r="K5418" s="645">
        <f>IFERROR(VLOOKUP(J5418,REAJUSTE!A:Y,25,FALSE),"")</f>
        <v>1.012</v>
      </c>
    </row>
    <row r="5419" spans="1:11" ht="18" x14ac:dyDescent="0.25">
      <c r="A5419" s="1025">
        <v>5301019</v>
      </c>
      <c r="B5419" s="1026" t="s">
        <v>10698</v>
      </c>
      <c r="C5419" s="1025" t="s">
        <v>7</v>
      </c>
      <c r="D5419" s="577">
        <f t="shared" si="84"/>
        <v>215.74</v>
      </c>
      <c r="G5419" s="1027">
        <v>213.19</v>
      </c>
      <c r="J5419" s="570" t="s">
        <v>5368</v>
      </c>
      <c r="K5419" s="645">
        <f>IFERROR(VLOOKUP(J5419,REAJUSTE!A:Y,25,FALSE),"")</f>
        <v>1.012</v>
      </c>
    </row>
    <row r="5420" spans="1:11" ht="27" x14ac:dyDescent="0.25">
      <c r="A5420" s="1025">
        <v>5301077</v>
      </c>
      <c r="B5420" s="1026" t="s">
        <v>10699</v>
      </c>
      <c r="C5420" s="1025" t="s">
        <v>5022</v>
      </c>
      <c r="D5420" s="577">
        <f t="shared" si="84"/>
        <v>5278.67</v>
      </c>
      <c r="G5420" s="1027">
        <v>5216.08</v>
      </c>
      <c r="J5420" s="570" t="s">
        <v>5368</v>
      </c>
      <c r="K5420" s="645">
        <f>IFERROR(VLOOKUP(J5420,REAJUSTE!A:Y,25,FALSE),"")</f>
        <v>1.012</v>
      </c>
    </row>
    <row r="5421" spans="1:11" ht="27" x14ac:dyDescent="0.25">
      <c r="A5421" s="1025">
        <v>5301078</v>
      </c>
      <c r="B5421" s="1026" t="s">
        <v>10700</v>
      </c>
      <c r="C5421" s="1025" t="s">
        <v>5022</v>
      </c>
      <c r="D5421" s="577">
        <f t="shared" si="84"/>
        <v>5942.94</v>
      </c>
      <c r="G5421" s="1027">
        <v>5872.48</v>
      </c>
      <c r="J5421" s="570" t="s">
        <v>5368</v>
      </c>
      <c r="K5421" s="645">
        <f>IFERROR(VLOOKUP(J5421,REAJUSTE!A:Y,25,FALSE),"")</f>
        <v>1.012</v>
      </c>
    </row>
    <row r="5422" spans="1:11" ht="27" x14ac:dyDescent="0.25">
      <c r="A5422" s="1025">
        <v>5301079</v>
      </c>
      <c r="B5422" s="1026" t="s">
        <v>10701</v>
      </c>
      <c r="C5422" s="1025" t="s">
        <v>5022</v>
      </c>
      <c r="D5422" s="577">
        <f t="shared" si="84"/>
        <v>8446.0300000000007</v>
      </c>
      <c r="G5422" s="1027">
        <v>8345.8799999999992</v>
      </c>
      <c r="J5422" s="570" t="s">
        <v>5368</v>
      </c>
      <c r="K5422" s="645">
        <f>IFERROR(VLOOKUP(J5422,REAJUSTE!A:Y,25,FALSE),"")</f>
        <v>1.012</v>
      </c>
    </row>
    <row r="5423" spans="1:11" ht="27" x14ac:dyDescent="0.25">
      <c r="A5423" s="1025">
        <v>5301080</v>
      </c>
      <c r="B5423" s="1026" t="s">
        <v>10702</v>
      </c>
      <c r="C5423" s="1025" t="s">
        <v>5022</v>
      </c>
      <c r="D5423" s="577">
        <f t="shared" si="84"/>
        <v>10098.08</v>
      </c>
      <c r="G5423" s="1027">
        <v>9978.34</v>
      </c>
      <c r="J5423" s="570" t="s">
        <v>5368</v>
      </c>
      <c r="K5423" s="645">
        <f>IFERROR(VLOOKUP(J5423,REAJUSTE!A:Y,25,FALSE),"")</f>
        <v>1.012</v>
      </c>
    </row>
    <row r="5424" spans="1:11" ht="27" x14ac:dyDescent="0.25">
      <c r="A5424" s="1025">
        <v>5301081</v>
      </c>
      <c r="B5424" s="1026" t="s">
        <v>10703</v>
      </c>
      <c r="C5424" s="1025" t="s">
        <v>5022</v>
      </c>
      <c r="D5424" s="577">
        <f t="shared" si="84"/>
        <v>12363.63</v>
      </c>
      <c r="G5424" s="1027">
        <v>12217.03</v>
      </c>
      <c r="J5424" s="570" t="s">
        <v>5368</v>
      </c>
      <c r="K5424" s="645">
        <f>IFERROR(VLOOKUP(J5424,REAJUSTE!A:Y,25,FALSE),"")</f>
        <v>1.012</v>
      </c>
    </row>
    <row r="5425" spans="1:11" ht="27" x14ac:dyDescent="0.25">
      <c r="A5425" s="1025">
        <v>5301023</v>
      </c>
      <c r="B5425" s="1026" t="s">
        <v>10704</v>
      </c>
      <c r="C5425" s="1025" t="s">
        <v>5022</v>
      </c>
      <c r="D5425" s="577">
        <f t="shared" si="84"/>
        <v>4069.22</v>
      </c>
      <c r="G5425" s="1027">
        <v>4020.97</v>
      </c>
      <c r="J5425" s="570" t="s">
        <v>5368</v>
      </c>
      <c r="K5425" s="645">
        <f>IFERROR(VLOOKUP(J5425,REAJUSTE!A:Y,25,FALSE),"")</f>
        <v>1.012</v>
      </c>
    </row>
    <row r="5426" spans="1:11" ht="27" x14ac:dyDescent="0.25">
      <c r="A5426" s="1025">
        <v>5301024</v>
      </c>
      <c r="B5426" s="1026" t="s">
        <v>10705</v>
      </c>
      <c r="C5426" s="1025" t="s">
        <v>5022</v>
      </c>
      <c r="D5426" s="577">
        <f t="shared" si="84"/>
        <v>4733.49</v>
      </c>
      <c r="G5426" s="1027">
        <v>4677.37</v>
      </c>
      <c r="J5426" s="570" t="s">
        <v>5368</v>
      </c>
      <c r="K5426" s="645">
        <f>IFERROR(VLOOKUP(J5426,REAJUSTE!A:Y,25,FALSE),"")</f>
        <v>1.012</v>
      </c>
    </row>
    <row r="5427" spans="1:11" ht="27" x14ac:dyDescent="0.25">
      <c r="A5427" s="1025">
        <v>5301025</v>
      </c>
      <c r="B5427" s="1026" t="s">
        <v>10706</v>
      </c>
      <c r="C5427" s="1025" t="s">
        <v>5022</v>
      </c>
      <c r="D5427" s="577">
        <f t="shared" si="84"/>
        <v>7236.57</v>
      </c>
      <c r="G5427" s="1027">
        <v>7150.77</v>
      </c>
      <c r="J5427" s="570" t="s">
        <v>5368</v>
      </c>
      <c r="K5427" s="645">
        <f>IFERROR(VLOOKUP(J5427,REAJUSTE!A:Y,25,FALSE),"")</f>
        <v>1.012</v>
      </c>
    </row>
    <row r="5428" spans="1:11" ht="27" x14ac:dyDescent="0.25">
      <c r="A5428" s="1025">
        <v>5301026</v>
      </c>
      <c r="B5428" s="1026" t="s">
        <v>10707</v>
      </c>
      <c r="C5428" s="1025" t="s">
        <v>5022</v>
      </c>
      <c r="D5428" s="577">
        <f t="shared" si="84"/>
        <v>8888.6200000000008</v>
      </c>
      <c r="G5428" s="1027">
        <v>8783.23</v>
      </c>
      <c r="J5428" s="570" t="s">
        <v>5368</v>
      </c>
      <c r="K5428" s="645">
        <f>IFERROR(VLOOKUP(J5428,REAJUSTE!A:Y,25,FALSE),"")</f>
        <v>1.012</v>
      </c>
    </row>
    <row r="5429" spans="1:11" ht="27" x14ac:dyDescent="0.25">
      <c r="A5429" s="1025">
        <v>5301027</v>
      </c>
      <c r="B5429" s="1026" t="s">
        <v>10708</v>
      </c>
      <c r="C5429" s="1025" t="s">
        <v>5022</v>
      </c>
      <c r="D5429" s="577">
        <f t="shared" si="84"/>
        <v>11154.18</v>
      </c>
      <c r="G5429" s="1027">
        <v>11021.92</v>
      </c>
      <c r="J5429" s="570" t="s">
        <v>5368</v>
      </c>
      <c r="K5429" s="645">
        <f>IFERROR(VLOOKUP(J5429,REAJUSTE!A:Y,25,FALSE),"")</f>
        <v>1.012</v>
      </c>
    </row>
    <row r="5430" spans="1:11" ht="18" x14ac:dyDescent="0.25">
      <c r="A5430" s="1025">
        <v>5301028</v>
      </c>
      <c r="B5430" s="1026" t="s">
        <v>10709</v>
      </c>
      <c r="C5430" s="1025" t="s">
        <v>5022</v>
      </c>
      <c r="D5430" s="577">
        <f t="shared" si="84"/>
        <v>4009.74</v>
      </c>
      <c r="G5430" s="1027">
        <v>3962.2</v>
      </c>
      <c r="J5430" s="570" t="s">
        <v>5368</v>
      </c>
      <c r="K5430" s="645">
        <f>IFERROR(VLOOKUP(J5430,REAJUSTE!A:Y,25,FALSE),"")</f>
        <v>1.012</v>
      </c>
    </row>
    <row r="5431" spans="1:11" ht="27" x14ac:dyDescent="0.25">
      <c r="A5431" s="1025">
        <v>5301082</v>
      </c>
      <c r="B5431" s="1026" t="s">
        <v>10710</v>
      </c>
      <c r="C5431" s="1025" t="s">
        <v>5022</v>
      </c>
      <c r="D5431" s="577">
        <f t="shared" si="84"/>
        <v>5127.2</v>
      </c>
      <c r="G5431" s="1027">
        <v>5066.41</v>
      </c>
      <c r="J5431" s="570" t="s">
        <v>5368</v>
      </c>
      <c r="K5431" s="645">
        <f>IFERROR(VLOOKUP(J5431,REAJUSTE!A:Y,25,FALSE),"")</f>
        <v>1.012</v>
      </c>
    </row>
    <row r="5432" spans="1:11" ht="18" x14ac:dyDescent="0.25">
      <c r="A5432" s="1025">
        <v>5301029</v>
      </c>
      <c r="B5432" s="1026" t="s">
        <v>10711</v>
      </c>
      <c r="C5432" s="1025" t="s">
        <v>5022</v>
      </c>
      <c r="D5432" s="577">
        <f t="shared" si="84"/>
        <v>4674.03</v>
      </c>
      <c r="G5432" s="1027">
        <v>4618.6099999999997</v>
      </c>
      <c r="J5432" s="570" t="s">
        <v>5368</v>
      </c>
      <c r="K5432" s="645">
        <f>IFERROR(VLOOKUP(J5432,REAJUSTE!A:Y,25,FALSE),"")</f>
        <v>1.012</v>
      </c>
    </row>
    <row r="5433" spans="1:11" ht="27" x14ac:dyDescent="0.25">
      <c r="A5433" s="1025">
        <v>5301083</v>
      </c>
      <c r="B5433" s="1026" t="s">
        <v>10712</v>
      </c>
      <c r="C5433" s="1025" t="s">
        <v>5022</v>
      </c>
      <c r="D5433" s="577">
        <f t="shared" si="84"/>
        <v>5791.48</v>
      </c>
      <c r="G5433" s="1027">
        <v>5722.81</v>
      </c>
      <c r="J5433" s="570" t="s">
        <v>5368</v>
      </c>
      <c r="K5433" s="645">
        <f>IFERROR(VLOOKUP(J5433,REAJUSTE!A:Y,25,FALSE),"")</f>
        <v>1.012</v>
      </c>
    </row>
    <row r="5434" spans="1:11" ht="18" x14ac:dyDescent="0.25">
      <c r="A5434" s="1025">
        <v>5301030</v>
      </c>
      <c r="B5434" s="1026" t="s">
        <v>10713</v>
      </c>
      <c r="C5434" s="1025" t="s">
        <v>5022</v>
      </c>
      <c r="D5434" s="577">
        <f t="shared" si="84"/>
        <v>7177.11</v>
      </c>
      <c r="G5434" s="1027">
        <v>7092.01</v>
      </c>
      <c r="J5434" s="570" t="s">
        <v>5368</v>
      </c>
      <c r="K5434" s="645">
        <f>IFERROR(VLOOKUP(J5434,REAJUSTE!A:Y,25,FALSE),"")</f>
        <v>1.012</v>
      </c>
    </row>
    <row r="5435" spans="1:11" ht="27" x14ac:dyDescent="0.25">
      <c r="A5435" s="1025">
        <v>5301084</v>
      </c>
      <c r="B5435" s="1026" t="s">
        <v>10714</v>
      </c>
      <c r="C5435" s="1025" t="s">
        <v>5022</v>
      </c>
      <c r="D5435" s="577">
        <f t="shared" si="84"/>
        <v>8294.56</v>
      </c>
      <c r="G5435" s="1027">
        <v>8196.2099999999991</v>
      </c>
      <c r="J5435" s="570" t="s">
        <v>5368</v>
      </c>
      <c r="K5435" s="645">
        <f>IFERROR(VLOOKUP(J5435,REAJUSTE!A:Y,25,FALSE),"")</f>
        <v>1.012</v>
      </c>
    </row>
    <row r="5436" spans="1:11" ht="18" x14ac:dyDescent="0.25">
      <c r="A5436" s="1025">
        <v>5301031</v>
      </c>
      <c r="B5436" s="1026" t="s">
        <v>10715</v>
      </c>
      <c r="C5436" s="1025" t="s">
        <v>5022</v>
      </c>
      <c r="D5436" s="577">
        <f t="shared" si="84"/>
        <v>8829.15</v>
      </c>
      <c r="G5436" s="1027">
        <v>8724.4599999999991</v>
      </c>
      <c r="J5436" s="570" t="s">
        <v>5368</v>
      </c>
      <c r="K5436" s="645">
        <f>IFERROR(VLOOKUP(J5436,REAJUSTE!A:Y,25,FALSE),"")</f>
        <v>1.012</v>
      </c>
    </row>
    <row r="5437" spans="1:11" ht="27" x14ac:dyDescent="0.25">
      <c r="A5437" s="1025">
        <v>5301085</v>
      </c>
      <c r="B5437" s="1026" t="s">
        <v>10716</v>
      </c>
      <c r="C5437" s="1025" t="s">
        <v>5022</v>
      </c>
      <c r="D5437" s="577">
        <f t="shared" si="84"/>
        <v>9946.61</v>
      </c>
      <c r="G5437" s="1027">
        <v>9828.67</v>
      </c>
      <c r="J5437" s="570" t="s">
        <v>5368</v>
      </c>
      <c r="K5437" s="645">
        <f>IFERROR(VLOOKUP(J5437,REAJUSTE!A:Y,25,FALSE),"")</f>
        <v>1.012</v>
      </c>
    </row>
    <row r="5438" spans="1:11" ht="18" x14ac:dyDescent="0.25">
      <c r="A5438" s="1025">
        <v>5301032</v>
      </c>
      <c r="B5438" s="1026" t="s">
        <v>10717</v>
      </c>
      <c r="C5438" s="1025" t="s">
        <v>5022</v>
      </c>
      <c r="D5438" s="577">
        <f t="shared" si="84"/>
        <v>11094.71</v>
      </c>
      <c r="G5438" s="1027">
        <v>10963.16</v>
      </c>
      <c r="J5438" s="570" t="s">
        <v>5368</v>
      </c>
      <c r="K5438" s="645">
        <f>IFERROR(VLOOKUP(J5438,REAJUSTE!A:Y,25,FALSE),"")</f>
        <v>1.012</v>
      </c>
    </row>
    <row r="5439" spans="1:11" ht="27" x14ac:dyDescent="0.25">
      <c r="A5439" s="1025">
        <v>5301086</v>
      </c>
      <c r="B5439" s="1026" t="s">
        <v>10718</v>
      </c>
      <c r="C5439" s="1025" t="s">
        <v>5022</v>
      </c>
      <c r="D5439" s="577">
        <f t="shared" si="84"/>
        <v>12212.16</v>
      </c>
      <c r="G5439" s="1027">
        <v>12067.36</v>
      </c>
      <c r="J5439" s="570" t="s">
        <v>5368</v>
      </c>
      <c r="K5439" s="645">
        <f>IFERROR(VLOOKUP(J5439,REAJUSTE!A:Y,25,FALSE),"")</f>
        <v>1.012</v>
      </c>
    </row>
    <row r="5440" spans="1:11" ht="18" x14ac:dyDescent="0.25">
      <c r="A5440" s="1025">
        <v>5301033</v>
      </c>
      <c r="B5440" s="1026" t="s">
        <v>10719</v>
      </c>
      <c r="C5440" s="1025" t="s">
        <v>5022</v>
      </c>
      <c r="D5440" s="577">
        <f t="shared" si="84"/>
        <v>76.3</v>
      </c>
      <c r="G5440" s="1027">
        <v>75.400000000000006</v>
      </c>
      <c r="J5440" s="570" t="s">
        <v>5368</v>
      </c>
      <c r="K5440" s="645">
        <f>IFERROR(VLOOKUP(J5440,REAJUSTE!A:Y,25,FALSE),"")</f>
        <v>1.012</v>
      </c>
    </row>
    <row r="5441" spans="1:11" ht="18" x14ac:dyDescent="0.25">
      <c r="A5441" s="1025">
        <v>5301034</v>
      </c>
      <c r="B5441" s="1026" t="s">
        <v>10720</v>
      </c>
      <c r="C5441" s="1025" t="s">
        <v>5022</v>
      </c>
      <c r="D5441" s="577">
        <f t="shared" si="84"/>
        <v>590.70000000000005</v>
      </c>
      <c r="G5441" s="1027">
        <v>583.70000000000005</v>
      </c>
      <c r="J5441" s="570" t="s">
        <v>5368</v>
      </c>
      <c r="K5441" s="645">
        <f>IFERROR(VLOOKUP(J5441,REAJUSTE!A:Y,25,FALSE),"")</f>
        <v>1.012</v>
      </c>
    </row>
    <row r="5442" spans="1:11" ht="18" x14ac:dyDescent="0.25">
      <c r="A5442" s="1025">
        <v>5301073</v>
      </c>
      <c r="B5442" s="1026" t="s">
        <v>10721</v>
      </c>
      <c r="C5442" s="1025" t="s">
        <v>5022</v>
      </c>
      <c r="D5442" s="577">
        <f t="shared" si="84"/>
        <v>474.1</v>
      </c>
      <c r="G5442" s="1027">
        <v>468.48</v>
      </c>
      <c r="J5442" s="570" t="s">
        <v>5368</v>
      </c>
      <c r="K5442" s="645">
        <f>IFERROR(VLOOKUP(J5442,REAJUSTE!A:Y,25,FALSE),"")</f>
        <v>1.012</v>
      </c>
    </row>
    <row r="5443" spans="1:11" ht="27" x14ac:dyDescent="0.25">
      <c r="A5443" s="1025">
        <v>5301074</v>
      </c>
      <c r="B5443" s="1026" t="s">
        <v>10722</v>
      </c>
      <c r="C5443" s="1025" t="s">
        <v>5022</v>
      </c>
      <c r="D5443" s="577">
        <f t="shared" si="84"/>
        <v>1687.21</v>
      </c>
      <c r="G5443" s="1027">
        <v>1667.21</v>
      </c>
      <c r="J5443" s="570" t="s">
        <v>5368</v>
      </c>
      <c r="K5443" s="645">
        <f>IFERROR(VLOOKUP(J5443,REAJUSTE!A:Y,25,FALSE),"")</f>
        <v>1.012</v>
      </c>
    </row>
    <row r="5444" spans="1:11" ht="18" x14ac:dyDescent="0.25">
      <c r="A5444" s="1025">
        <v>5301015</v>
      </c>
      <c r="B5444" s="1026" t="s">
        <v>10723</v>
      </c>
      <c r="C5444" s="1025" t="s">
        <v>5022</v>
      </c>
      <c r="D5444" s="577">
        <f t="shared" si="84"/>
        <v>1093.98</v>
      </c>
      <c r="G5444" s="1027">
        <v>1081.01</v>
      </c>
      <c r="J5444" s="570" t="s">
        <v>5368</v>
      </c>
      <c r="K5444" s="645">
        <f>IFERROR(VLOOKUP(J5444,REAJUSTE!A:Y,25,FALSE),"")</f>
        <v>1.012</v>
      </c>
    </row>
    <row r="5445" spans="1:11" ht="18" x14ac:dyDescent="0.25">
      <c r="A5445" s="1025">
        <v>5300992</v>
      </c>
      <c r="B5445" s="1026" t="s">
        <v>17619</v>
      </c>
      <c r="C5445" s="1025" t="s">
        <v>273</v>
      </c>
      <c r="D5445" s="577">
        <f t="shared" si="84"/>
        <v>14.79</v>
      </c>
      <c r="G5445" s="1027">
        <v>14.62</v>
      </c>
      <c r="J5445" s="570" t="s">
        <v>5368</v>
      </c>
      <c r="K5445" s="645">
        <f>IFERROR(VLOOKUP(J5445,REAJUSTE!A:Y,25,FALSE),"")</f>
        <v>1.012</v>
      </c>
    </row>
    <row r="5446" spans="1:11" ht="27" x14ac:dyDescent="0.25">
      <c r="A5446" s="1025">
        <v>5300994</v>
      </c>
      <c r="B5446" s="1026" t="s">
        <v>17620</v>
      </c>
      <c r="C5446" s="1025" t="s">
        <v>273</v>
      </c>
      <c r="D5446" s="577">
        <f t="shared" si="84"/>
        <v>14.7</v>
      </c>
      <c r="G5446" s="1027">
        <v>14.53</v>
      </c>
      <c r="J5446" s="570" t="s">
        <v>5368</v>
      </c>
      <c r="K5446" s="645">
        <f>IFERROR(VLOOKUP(J5446,REAJUSTE!A:Y,25,FALSE),"")</f>
        <v>1.012</v>
      </c>
    </row>
    <row r="5447" spans="1:11" ht="18" x14ac:dyDescent="0.25">
      <c r="A5447" s="1025">
        <v>5300993</v>
      </c>
      <c r="B5447" s="1026" t="s">
        <v>10724</v>
      </c>
      <c r="C5447" s="1025" t="s">
        <v>273</v>
      </c>
      <c r="D5447" s="577">
        <f t="shared" si="84"/>
        <v>9.7799999999999994</v>
      </c>
      <c r="G5447" s="1027">
        <v>9.67</v>
      </c>
      <c r="J5447" s="570" t="s">
        <v>5368</v>
      </c>
      <c r="K5447" s="645">
        <f>IFERROR(VLOOKUP(J5447,REAJUSTE!A:Y,25,FALSE),"")</f>
        <v>1.012</v>
      </c>
    </row>
    <row r="5448" spans="1:11" ht="18" x14ac:dyDescent="0.25">
      <c r="A5448" s="1025">
        <v>5301088</v>
      </c>
      <c r="B5448" s="1026" t="s">
        <v>10725</v>
      </c>
      <c r="C5448" s="1025" t="s">
        <v>5022</v>
      </c>
      <c r="D5448" s="577">
        <f t="shared" si="84"/>
        <v>342.81</v>
      </c>
      <c r="G5448" s="1027">
        <v>338.75</v>
      </c>
      <c r="J5448" s="570" t="s">
        <v>5368</v>
      </c>
      <c r="K5448" s="645">
        <f>IFERROR(VLOOKUP(J5448,REAJUSTE!A:Y,25,FALSE),"")</f>
        <v>1.012</v>
      </c>
    </row>
    <row r="5449" spans="1:11" ht="18" x14ac:dyDescent="0.25">
      <c r="A5449" s="1025">
        <v>5301004</v>
      </c>
      <c r="B5449" s="1026" t="s">
        <v>10726</v>
      </c>
      <c r="C5449" s="1025" t="s">
        <v>5022</v>
      </c>
      <c r="D5449" s="577">
        <f t="shared" si="84"/>
        <v>487.76</v>
      </c>
      <c r="G5449" s="1027">
        <v>481.98</v>
      </c>
      <c r="J5449" s="570" t="s">
        <v>5368</v>
      </c>
      <c r="K5449" s="645">
        <f>IFERROR(VLOOKUP(J5449,REAJUSTE!A:Y,25,FALSE),"")</f>
        <v>1.012</v>
      </c>
    </row>
    <row r="5450" spans="1:11" ht="18" x14ac:dyDescent="0.25">
      <c r="A5450" s="1025">
        <v>5301087</v>
      </c>
      <c r="B5450" s="1026" t="s">
        <v>10727</v>
      </c>
      <c r="C5450" s="1025" t="s">
        <v>5022</v>
      </c>
      <c r="D5450" s="577">
        <f t="shared" ref="D5450:D5513" si="85">TRUNC(G5450*K5450,2)</f>
        <v>201.58</v>
      </c>
      <c r="G5450" s="1027">
        <v>199.19</v>
      </c>
      <c r="J5450" s="570" t="s">
        <v>5368</v>
      </c>
      <c r="K5450" s="645">
        <f>IFERROR(VLOOKUP(J5450,REAJUSTE!A:Y,25,FALSE),"")</f>
        <v>1.012</v>
      </c>
    </row>
    <row r="5451" spans="1:11" x14ac:dyDescent="0.25">
      <c r="A5451" s="1025">
        <v>5301005</v>
      </c>
      <c r="B5451" s="1026" t="s">
        <v>10728</v>
      </c>
      <c r="C5451" s="1025" t="s">
        <v>5022</v>
      </c>
      <c r="D5451" s="577">
        <f t="shared" si="85"/>
        <v>420.52</v>
      </c>
      <c r="G5451" s="1027">
        <v>415.54</v>
      </c>
      <c r="J5451" s="570" t="s">
        <v>5368</v>
      </c>
      <c r="K5451" s="645">
        <f>IFERROR(VLOOKUP(J5451,REAJUSTE!A:Y,25,FALSE),"")</f>
        <v>1.012</v>
      </c>
    </row>
    <row r="5452" spans="1:11" ht="18" x14ac:dyDescent="0.25">
      <c r="A5452" s="1025">
        <v>5301006</v>
      </c>
      <c r="B5452" s="1026" t="s">
        <v>10729</v>
      </c>
      <c r="C5452" s="1025" t="s">
        <v>5022</v>
      </c>
      <c r="D5452" s="577">
        <f t="shared" si="85"/>
        <v>518.34</v>
      </c>
      <c r="G5452" s="1027">
        <v>512.20000000000005</v>
      </c>
      <c r="J5452" s="570" t="s">
        <v>5368</v>
      </c>
      <c r="K5452" s="645">
        <f>IFERROR(VLOOKUP(J5452,REAJUSTE!A:Y,25,FALSE),"")</f>
        <v>1.012</v>
      </c>
    </row>
    <row r="5453" spans="1:11" ht="18" x14ac:dyDescent="0.25">
      <c r="A5453" s="1025">
        <v>5301008</v>
      </c>
      <c r="B5453" s="1026" t="s">
        <v>10730</v>
      </c>
      <c r="C5453" s="1025" t="s">
        <v>5022</v>
      </c>
      <c r="D5453" s="577">
        <f t="shared" si="85"/>
        <v>936.04</v>
      </c>
      <c r="G5453" s="1027">
        <v>924.95</v>
      </c>
      <c r="J5453" s="570" t="s">
        <v>5368</v>
      </c>
      <c r="K5453" s="645">
        <f>IFERROR(VLOOKUP(J5453,REAJUSTE!A:Y,25,FALSE),"")</f>
        <v>1.012</v>
      </c>
    </row>
    <row r="5454" spans="1:11" ht="18" x14ac:dyDescent="0.25">
      <c r="A5454" s="1025">
        <v>5301007</v>
      </c>
      <c r="B5454" s="1026" t="s">
        <v>10731</v>
      </c>
      <c r="C5454" s="1025" t="s">
        <v>5022</v>
      </c>
      <c r="D5454" s="577">
        <f t="shared" si="85"/>
        <v>854.93</v>
      </c>
      <c r="G5454" s="1027">
        <v>844.8</v>
      </c>
      <c r="J5454" s="570" t="s">
        <v>5368</v>
      </c>
      <c r="K5454" s="645">
        <f>IFERROR(VLOOKUP(J5454,REAJUSTE!A:Y,25,FALSE),"")</f>
        <v>1.012</v>
      </c>
    </row>
    <row r="5455" spans="1:11" x14ac:dyDescent="0.25">
      <c r="A5455" s="1025">
        <v>5301009</v>
      </c>
      <c r="B5455" s="1026" t="s">
        <v>10732</v>
      </c>
      <c r="C5455" s="1025" t="s">
        <v>5022</v>
      </c>
      <c r="D5455" s="577">
        <f t="shared" si="85"/>
        <v>263.18</v>
      </c>
      <c r="G5455" s="1027">
        <v>260.06</v>
      </c>
      <c r="J5455" s="570" t="s">
        <v>5368</v>
      </c>
      <c r="K5455" s="645">
        <f>IFERROR(VLOOKUP(J5455,REAJUSTE!A:Y,25,FALSE),"")</f>
        <v>1.012</v>
      </c>
    </row>
    <row r="5456" spans="1:11" x14ac:dyDescent="0.25">
      <c r="A5456" s="1025">
        <v>5301010</v>
      </c>
      <c r="B5456" s="1026" t="s">
        <v>10733</v>
      </c>
      <c r="C5456" s="1025" t="s">
        <v>5022</v>
      </c>
      <c r="D5456" s="577">
        <f t="shared" si="85"/>
        <v>400.22</v>
      </c>
      <c r="G5456" s="1027">
        <v>395.48</v>
      </c>
      <c r="J5456" s="570" t="s">
        <v>5368</v>
      </c>
      <c r="K5456" s="645">
        <f>IFERROR(VLOOKUP(J5456,REAJUSTE!A:Y,25,FALSE),"")</f>
        <v>1.012</v>
      </c>
    </row>
    <row r="5457" spans="1:11" x14ac:dyDescent="0.25">
      <c r="A5457" s="1025">
        <v>5301011</v>
      </c>
      <c r="B5457" s="1026" t="s">
        <v>10734</v>
      </c>
      <c r="C5457" s="1025" t="s">
        <v>5022</v>
      </c>
      <c r="D5457" s="577">
        <f t="shared" si="85"/>
        <v>330.89</v>
      </c>
      <c r="G5457" s="1027">
        <v>326.97000000000003</v>
      </c>
      <c r="J5457" s="570" t="s">
        <v>5368</v>
      </c>
      <c r="K5457" s="645">
        <f>IFERROR(VLOOKUP(J5457,REAJUSTE!A:Y,25,FALSE),"")</f>
        <v>1.012</v>
      </c>
    </row>
    <row r="5458" spans="1:11" x14ac:dyDescent="0.25">
      <c r="A5458" s="1025">
        <v>5301012</v>
      </c>
      <c r="B5458" s="1026" t="s">
        <v>10735</v>
      </c>
      <c r="C5458" s="1025" t="s">
        <v>5022</v>
      </c>
      <c r="D5458" s="577">
        <f t="shared" si="85"/>
        <v>233.05</v>
      </c>
      <c r="G5458" s="1027">
        <v>230.29</v>
      </c>
      <c r="J5458" s="570" t="s">
        <v>5368</v>
      </c>
      <c r="K5458" s="645">
        <f>IFERROR(VLOOKUP(J5458,REAJUSTE!A:Y,25,FALSE),"")</f>
        <v>1.012</v>
      </c>
    </row>
    <row r="5459" spans="1:11" x14ac:dyDescent="0.25">
      <c r="A5459" s="1025">
        <v>5301013</v>
      </c>
      <c r="B5459" s="1026" t="s">
        <v>10736</v>
      </c>
      <c r="C5459" s="1025" t="s">
        <v>5022</v>
      </c>
      <c r="D5459" s="577">
        <f t="shared" si="85"/>
        <v>200.09</v>
      </c>
      <c r="G5459" s="1027">
        <v>197.72</v>
      </c>
      <c r="J5459" s="570" t="s">
        <v>5368</v>
      </c>
      <c r="K5459" s="645">
        <f>IFERROR(VLOOKUP(J5459,REAJUSTE!A:Y,25,FALSE),"")</f>
        <v>1.012</v>
      </c>
    </row>
    <row r="5460" spans="1:11" ht="18" x14ac:dyDescent="0.25">
      <c r="A5460" s="1025">
        <v>5301016</v>
      </c>
      <c r="B5460" s="1026" t="s">
        <v>10737</v>
      </c>
      <c r="C5460" s="1025" t="s">
        <v>5022</v>
      </c>
      <c r="D5460" s="577">
        <f t="shared" si="85"/>
        <v>1809.01</v>
      </c>
      <c r="G5460" s="1027">
        <v>1787.56</v>
      </c>
      <c r="J5460" s="570" t="s">
        <v>5368</v>
      </c>
      <c r="K5460" s="645">
        <f>IFERROR(VLOOKUP(J5460,REAJUSTE!A:Y,25,FALSE),"")</f>
        <v>1.012</v>
      </c>
    </row>
    <row r="5461" spans="1:11" ht="18" x14ac:dyDescent="0.25">
      <c r="A5461" s="1025">
        <v>5301017</v>
      </c>
      <c r="B5461" s="1026" t="s">
        <v>10738</v>
      </c>
      <c r="C5461" s="1025" t="s">
        <v>5022</v>
      </c>
      <c r="D5461" s="577">
        <f t="shared" si="85"/>
        <v>1323.93</v>
      </c>
      <c r="G5461" s="1027">
        <v>1308.24</v>
      </c>
      <c r="J5461" s="570" t="s">
        <v>5368</v>
      </c>
      <c r="K5461" s="645">
        <f>IFERROR(VLOOKUP(J5461,REAJUSTE!A:Y,25,FALSE),"")</f>
        <v>1.012</v>
      </c>
    </row>
    <row r="5462" spans="1:11" ht="18" x14ac:dyDescent="0.25">
      <c r="A5462" s="1025">
        <v>5301035</v>
      </c>
      <c r="B5462" s="1026" t="s">
        <v>10739</v>
      </c>
      <c r="C5462" s="1025" t="s">
        <v>5022</v>
      </c>
      <c r="D5462" s="577">
        <f t="shared" si="85"/>
        <v>109.24</v>
      </c>
      <c r="G5462" s="1027">
        <v>107.95</v>
      </c>
      <c r="J5462" s="570" t="s">
        <v>5368</v>
      </c>
      <c r="K5462" s="645">
        <f>IFERROR(VLOOKUP(J5462,REAJUSTE!A:Y,25,FALSE),"")</f>
        <v>1.012</v>
      </c>
    </row>
    <row r="5463" spans="1:11" ht="18" x14ac:dyDescent="0.25">
      <c r="A5463" s="1025">
        <v>5301036</v>
      </c>
      <c r="B5463" s="1026" t="s">
        <v>10740</v>
      </c>
      <c r="C5463" s="1025" t="s">
        <v>5022</v>
      </c>
      <c r="D5463" s="577">
        <f t="shared" si="85"/>
        <v>1181.4100000000001</v>
      </c>
      <c r="G5463" s="1027">
        <v>1167.4100000000001</v>
      </c>
      <c r="J5463" s="570" t="s">
        <v>5368</v>
      </c>
      <c r="K5463" s="645">
        <f>IFERROR(VLOOKUP(J5463,REAJUSTE!A:Y,25,FALSE),"")</f>
        <v>1.012</v>
      </c>
    </row>
    <row r="5464" spans="1:11" ht="18" x14ac:dyDescent="0.25">
      <c r="A5464" s="1025">
        <v>5301075</v>
      </c>
      <c r="B5464" s="1026" t="s">
        <v>10741</v>
      </c>
      <c r="C5464" s="1025" t="s">
        <v>5022</v>
      </c>
      <c r="D5464" s="577">
        <f t="shared" si="85"/>
        <v>544.24</v>
      </c>
      <c r="G5464" s="1027">
        <v>537.79</v>
      </c>
      <c r="J5464" s="570" t="s">
        <v>5368</v>
      </c>
      <c r="K5464" s="645">
        <f>IFERROR(VLOOKUP(J5464,REAJUSTE!A:Y,25,FALSE),"")</f>
        <v>1.012</v>
      </c>
    </row>
    <row r="5465" spans="1:11" ht="27" x14ac:dyDescent="0.25">
      <c r="A5465" s="1025">
        <v>5301076</v>
      </c>
      <c r="B5465" s="1026" t="s">
        <v>10742</v>
      </c>
      <c r="C5465" s="1025" t="s">
        <v>5022</v>
      </c>
      <c r="D5465" s="577">
        <f t="shared" si="85"/>
        <v>1861.43</v>
      </c>
      <c r="G5465" s="1027">
        <v>1839.36</v>
      </c>
      <c r="J5465" s="570" t="s">
        <v>5368</v>
      </c>
      <c r="K5465" s="645">
        <f>IFERROR(VLOOKUP(J5465,REAJUSTE!A:Y,25,FALSE),"")</f>
        <v>1.012</v>
      </c>
    </row>
    <row r="5466" spans="1:11" ht="18" x14ac:dyDescent="0.25">
      <c r="A5466" s="1025">
        <v>5405977</v>
      </c>
      <c r="B5466" s="1026" t="s">
        <v>10743</v>
      </c>
      <c r="C5466" s="1025" t="s">
        <v>272</v>
      </c>
      <c r="D5466" s="577">
        <f t="shared" si="85"/>
        <v>39.659999999999997</v>
      </c>
      <c r="G5466" s="1027">
        <v>39.19</v>
      </c>
      <c r="J5466" s="570" t="s">
        <v>5368</v>
      </c>
      <c r="K5466" s="645">
        <f>IFERROR(VLOOKUP(J5466,REAJUSTE!A:Y,25,FALSE),"")</f>
        <v>1.012</v>
      </c>
    </row>
    <row r="5467" spans="1:11" ht="18" x14ac:dyDescent="0.25">
      <c r="A5467" s="1025">
        <v>5406044</v>
      </c>
      <c r="B5467" s="1026" t="s">
        <v>10744</v>
      </c>
      <c r="C5467" s="1025" t="s">
        <v>272</v>
      </c>
      <c r="D5467" s="577">
        <f t="shared" si="85"/>
        <v>225.51</v>
      </c>
      <c r="G5467" s="1027">
        <v>222.84</v>
      </c>
      <c r="J5467" s="570" t="s">
        <v>5368</v>
      </c>
      <c r="K5467" s="645">
        <f>IFERROR(VLOOKUP(J5467,REAJUSTE!A:Y,25,FALSE),"")</f>
        <v>1.012</v>
      </c>
    </row>
    <row r="5468" spans="1:11" ht="18" x14ac:dyDescent="0.25">
      <c r="A5468" s="1025">
        <v>5406045</v>
      </c>
      <c r="B5468" s="1026" t="s">
        <v>10745</v>
      </c>
      <c r="C5468" s="1025" t="s">
        <v>272</v>
      </c>
      <c r="D5468" s="577">
        <f t="shared" si="85"/>
        <v>239.86</v>
      </c>
      <c r="G5468" s="1027">
        <v>237.02</v>
      </c>
      <c r="J5468" s="570" t="s">
        <v>5368</v>
      </c>
      <c r="K5468" s="645">
        <f>IFERROR(VLOOKUP(J5468,REAJUSTE!A:Y,25,FALSE),"")</f>
        <v>1.012</v>
      </c>
    </row>
    <row r="5469" spans="1:11" ht="18" x14ac:dyDescent="0.25">
      <c r="A5469" s="1025">
        <v>5406046</v>
      </c>
      <c r="B5469" s="1026" t="s">
        <v>10746</v>
      </c>
      <c r="C5469" s="1025" t="s">
        <v>272</v>
      </c>
      <c r="D5469" s="577">
        <f t="shared" si="85"/>
        <v>268.39</v>
      </c>
      <c r="G5469" s="1027">
        <v>265.20999999999998</v>
      </c>
      <c r="J5469" s="570" t="s">
        <v>5368</v>
      </c>
      <c r="K5469" s="645">
        <f>IFERROR(VLOOKUP(J5469,REAJUSTE!A:Y,25,FALSE),"")</f>
        <v>1.012</v>
      </c>
    </row>
    <row r="5470" spans="1:11" ht="18" x14ac:dyDescent="0.25">
      <c r="A5470" s="1025">
        <v>5406047</v>
      </c>
      <c r="B5470" s="1026" t="s">
        <v>10747</v>
      </c>
      <c r="C5470" s="1025" t="s">
        <v>272</v>
      </c>
      <c r="D5470" s="577">
        <f t="shared" si="85"/>
        <v>354.13</v>
      </c>
      <c r="G5470" s="1027">
        <v>349.94</v>
      </c>
      <c r="J5470" s="570" t="s">
        <v>5368</v>
      </c>
      <c r="K5470" s="645">
        <f>IFERROR(VLOOKUP(J5470,REAJUSTE!A:Y,25,FALSE),"")</f>
        <v>1.012</v>
      </c>
    </row>
    <row r="5471" spans="1:11" ht="18" x14ac:dyDescent="0.25">
      <c r="A5471" s="1025">
        <v>5405978</v>
      </c>
      <c r="B5471" s="1026" t="s">
        <v>10748</v>
      </c>
      <c r="C5471" s="1025" t="s">
        <v>272</v>
      </c>
      <c r="D5471" s="577">
        <f t="shared" si="85"/>
        <v>68.349999999999994</v>
      </c>
      <c r="G5471" s="1027">
        <v>67.540000000000006</v>
      </c>
      <c r="J5471" s="570" t="s">
        <v>5368</v>
      </c>
      <c r="K5471" s="645">
        <f>IFERROR(VLOOKUP(J5471,REAJUSTE!A:Y,25,FALSE),"")</f>
        <v>1.012</v>
      </c>
    </row>
    <row r="5472" spans="1:11" ht="18" x14ac:dyDescent="0.25">
      <c r="A5472" s="1025">
        <v>5405982</v>
      </c>
      <c r="B5472" s="1026" t="s">
        <v>10749</v>
      </c>
      <c r="C5472" s="1025" t="s">
        <v>272</v>
      </c>
      <c r="D5472" s="577">
        <f t="shared" si="85"/>
        <v>82.52</v>
      </c>
      <c r="G5472" s="1027">
        <v>81.55</v>
      </c>
      <c r="J5472" s="570" t="s">
        <v>5368</v>
      </c>
      <c r="K5472" s="645">
        <f>IFERROR(VLOOKUP(J5472,REAJUSTE!A:Y,25,FALSE),"")</f>
        <v>1.012</v>
      </c>
    </row>
    <row r="5473" spans="1:11" ht="18" x14ac:dyDescent="0.25">
      <c r="A5473" s="1025">
        <v>5405983</v>
      </c>
      <c r="B5473" s="1026" t="s">
        <v>10750</v>
      </c>
      <c r="C5473" s="1025" t="s">
        <v>272</v>
      </c>
      <c r="D5473" s="577">
        <f t="shared" si="85"/>
        <v>96.87</v>
      </c>
      <c r="G5473" s="1027">
        <v>95.73</v>
      </c>
      <c r="J5473" s="570" t="s">
        <v>5368</v>
      </c>
      <c r="K5473" s="645">
        <f>IFERROR(VLOOKUP(J5473,REAJUSTE!A:Y,25,FALSE),"")</f>
        <v>1.012</v>
      </c>
    </row>
    <row r="5474" spans="1:11" ht="18" x14ac:dyDescent="0.25">
      <c r="A5474" s="1025">
        <v>5405984</v>
      </c>
      <c r="B5474" s="1026" t="s">
        <v>10751</v>
      </c>
      <c r="C5474" s="1025" t="s">
        <v>272</v>
      </c>
      <c r="D5474" s="577">
        <f t="shared" si="85"/>
        <v>125.4</v>
      </c>
      <c r="G5474" s="1027">
        <v>123.92</v>
      </c>
      <c r="J5474" s="570" t="s">
        <v>5368</v>
      </c>
      <c r="K5474" s="645">
        <f>IFERROR(VLOOKUP(J5474,REAJUSTE!A:Y,25,FALSE),"")</f>
        <v>1.012</v>
      </c>
    </row>
    <row r="5475" spans="1:11" ht="18" x14ac:dyDescent="0.25">
      <c r="A5475" s="1025">
        <v>5405985</v>
      </c>
      <c r="B5475" s="1026" t="s">
        <v>10752</v>
      </c>
      <c r="C5475" s="1025" t="s">
        <v>272</v>
      </c>
      <c r="D5475" s="577">
        <f t="shared" si="85"/>
        <v>154.1</v>
      </c>
      <c r="G5475" s="1027">
        <v>152.28</v>
      </c>
      <c r="J5475" s="570" t="s">
        <v>5368</v>
      </c>
      <c r="K5475" s="645">
        <f>IFERROR(VLOOKUP(J5475,REAJUSTE!A:Y,25,FALSE),"")</f>
        <v>1.012</v>
      </c>
    </row>
    <row r="5476" spans="1:11" ht="18" x14ac:dyDescent="0.25">
      <c r="A5476" s="1025">
        <v>5406043</v>
      </c>
      <c r="B5476" s="1026" t="s">
        <v>10753</v>
      </c>
      <c r="C5476" s="1025" t="s">
        <v>272</v>
      </c>
      <c r="D5476" s="577">
        <f t="shared" si="85"/>
        <v>182.63</v>
      </c>
      <c r="G5476" s="1027">
        <v>180.47</v>
      </c>
      <c r="J5476" s="570" t="s">
        <v>5368</v>
      </c>
      <c r="K5476" s="645">
        <f>IFERROR(VLOOKUP(J5476,REAJUSTE!A:Y,25,FALSE),"")</f>
        <v>1.012</v>
      </c>
    </row>
    <row r="5477" spans="1:11" ht="27" x14ac:dyDescent="0.25">
      <c r="A5477" s="1025">
        <v>5405975</v>
      </c>
      <c r="B5477" s="1026" t="s">
        <v>10754</v>
      </c>
      <c r="C5477" s="1025" t="s">
        <v>273</v>
      </c>
      <c r="D5477" s="577">
        <f t="shared" si="85"/>
        <v>34.450000000000003</v>
      </c>
      <c r="G5477" s="1027">
        <v>34.049999999999997</v>
      </c>
      <c r="J5477" s="570" t="s">
        <v>5368</v>
      </c>
      <c r="K5477" s="645">
        <f>IFERROR(VLOOKUP(J5477,REAJUSTE!A:Y,25,FALSE),"")</f>
        <v>1.012</v>
      </c>
    </row>
    <row r="5478" spans="1:11" ht="27" x14ac:dyDescent="0.25">
      <c r="A5478" s="1025">
        <v>5405970</v>
      </c>
      <c r="B5478" s="1026" t="s">
        <v>10755</v>
      </c>
      <c r="C5478" s="1025" t="s">
        <v>272</v>
      </c>
      <c r="D5478" s="577">
        <f t="shared" si="85"/>
        <v>1471.85</v>
      </c>
      <c r="G5478" s="1027">
        <v>1454.4</v>
      </c>
      <c r="J5478" s="570" t="s">
        <v>5368</v>
      </c>
      <c r="K5478" s="645">
        <f>IFERROR(VLOOKUP(J5478,REAJUSTE!A:Y,25,FALSE),"")</f>
        <v>1.012</v>
      </c>
    </row>
    <row r="5479" spans="1:11" ht="27" x14ac:dyDescent="0.25">
      <c r="A5479" s="1025">
        <v>5405972</v>
      </c>
      <c r="B5479" s="1026" t="s">
        <v>10756</v>
      </c>
      <c r="C5479" s="1025" t="s">
        <v>272</v>
      </c>
      <c r="D5479" s="577">
        <f t="shared" si="85"/>
        <v>1324.05</v>
      </c>
      <c r="G5479" s="1027">
        <v>1308.3499999999999</v>
      </c>
      <c r="J5479" s="570" t="s">
        <v>5368</v>
      </c>
      <c r="K5479" s="645">
        <f>IFERROR(VLOOKUP(J5479,REAJUSTE!A:Y,25,FALSE),"")</f>
        <v>1.012</v>
      </c>
    </row>
    <row r="5480" spans="1:11" ht="27" x14ac:dyDescent="0.25">
      <c r="A5480" s="1025">
        <v>5405971</v>
      </c>
      <c r="B5480" s="1026" t="s">
        <v>10757</v>
      </c>
      <c r="C5480" s="1025" t="s">
        <v>272</v>
      </c>
      <c r="D5480" s="577">
        <f t="shared" si="85"/>
        <v>1665.09</v>
      </c>
      <c r="G5480" s="1027">
        <v>1645.35</v>
      </c>
      <c r="J5480" s="570" t="s">
        <v>5368</v>
      </c>
      <c r="K5480" s="645">
        <f>IFERROR(VLOOKUP(J5480,REAJUSTE!A:Y,25,FALSE),"")</f>
        <v>1.012</v>
      </c>
    </row>
    <row r="5481" spans="1:11" ht="27" x14ac:dyDescent="0.25">
      <c r="A5481" s="1025">
        <v>5405973</v>
      </c>
      <c r="B5481" s="1026" t="s">
        <v>10758</v>
      </c>
      <c r="C5481" s="1025" t="s">
        <v>272</v>
      </c>
      <c r="D5481" s="577">
        <f t="shared" si="85"/>
        <v>1517.29</v>
      </c>
      <c r="G5481" s="1027">
        <v>1499.3</v>
      </c>
      <c r="J5481" s="570" t="s">
        <v>5368</v>
      </c>
      <c r="K5481" s="645">
        <f>IFERROR(VLOOKUP(J5481,REAJUSTE!A:Y,25,FALSE),"")</f>
        <v>1.012</v>
      </c>
    </row>
    <row r="5482" spans="1:11" ht="27" x14ac:dyDescent="0.25">
      <c r="A5482" s="1025">
        <v>5405986</v>
      </c>
      <c r="B5482" s="1026" t="s">
        <v>10759</v>
      </c>
      <c r="C5482" s="1025" t="s">
        <v>273</v>
      </c>
      <c r="D5482" s="577">
        <f t="shared" si="85"/>
        <v>9.35</v>
      </c>
      <c r="G5482" s="1027">
        <v>9.24</v>
      </c>
      <c r="J5482" s="570" t="s">
        <v>5368</v>
      </c>
      <c r="K5482" s="645">
        <f>IFERROR(VLOOKUP(J5482,REAJUSTE!A:Y,25,FALSE),"")</f>
        <v>1.012</v>
      </c>
    </row>
    <row r="5483" spans="1:11" ht="18" x14ac:dyDescent="0.25">
      <c r="A5483" s="1025">
        <v>5405976</v>
      </c>
      <c r="B5483" s="1026" t="s">
        <v>10760</v>
      </c>
      <c r="C5483" s="1025" t="s">
        <v>273</v>
      </c>
      <c r="D5483" s="577">
        <f t="shared" si="85"/>
        <v>130.44</v>
      </c>
      <c r="G5483" s="1027">
        <v>128.9</v>
      </c>
      <c r="J5483" s="570" t="s">
        <v>5368</v>
      </c>
      <c r="K5483" s="645">
        <f>IFERROR(VLOOKUP(J5483,REAJUSTE!A:Y,25,FALSE),"")</f>
        <v>1.012</v>
      </c>
    </row>
    <row r="5484" spans="1:11" ht="27" x14ac:dyDescent="0.25">
      <c r="A5484" s="1025">
        <v>5406023</v>
      </c>
      <c r="B5484" s="1026" t="s">
        <v>10761</v>
      </c>
      <c r="C5484" s="1025" t="s">
        <v>273</v>
      </c>
      <c r="D5484" s="577">
        <f t="shared" si="85"/>
        <v>355.89</v>
      </c>
      <c r="G5484" s="1027">
        <v>351.67</v>
      </c>
      <c r="J5484" s="570" t="s">
        <v>5368</v>
      </c>
      <c r="K5484" s="645">
        <f>IFERROR(VLOOKUP(J5484,REAJUSTE!A:Y,25,FALSE),"")</f>
        <v>1.012</v>
      </c>
    </row>
    <row r="5485" spans="1:11" ht="27" x14ac:dyDescent="0.25">
      <c r="A5485" s="1025">
        <v>5406033</v>
      </c>
      <c r="B5485" s="1026" t="s">
        <v>10762</v>
      </c>
      <c r="C5485" s="1025" t="s">
        <v>273</v>
      </c>
      <c r="D5485" s="577">
        <f t="shared" si="85"/>
        <v>335.19</v>
      </c>
      <c r="G5485" s="1027">
        <v>331.22</v>
      </c>
      <c r="J5485" s="570" t="s">
        <v>5368</v>
      </c>
      <c r="K5485" s="645">
        <f>IFERROR(VLOOKUP(J5485,REAJUSTE!A:Y,25,FALSE),"")</f>
        <v>1.012</v>
      </c>
    </row>
    <row r="5486" spans="1:11" ht="27" x14ac:dyDescent="0.25">
      <c r="A5486" s="1025">
        <v>5406024</v>
      </c>
      <c r="B5486" s="1026" t="s">
        <v>10763</v>
      </c>
      <c r="C5486" s="1025" t="s">
        <v>273</v>
      </c>
      <c r="D5486" s="577">
        <f t="shared" si="85"/>
        <v>382.94</v>
      </c>
      <c r="G5486" s="1027">
        <v>378.4</v>
      </c>
      <c r="J5486" s="570" t="s">
        <v>5368</v>
      </c>
      <c r="K5486" s="645">
        <f>IFERROR(VLOOKUP(J5486,REAJUSTE!A:Y,25,FALSE),"")</f>
        <v>1.012</v>
      </c>
    </row>
    <row r="5487" spans="1:11" ht="27" x14ac:dyDescent="0.25">
      <c r="A5487" s="1025">
        <v>5406034</v>
      </c>
      <c r="B5487" s="1026" t="s">
        <v>10764</v>
      </c>
      <c r="C5487" s="1025" t="s">
        <v>273</v>
      </c>
      <c r="D5487" s="577">
        <f t="shared" si="85"/>
        <v>362.25</v>
      </c>
      <c r="G5487" s="1027">
        <v>357.96</v>
      </c>
      <c r="J5487" s="570" t="s">
        <v>5368</v>
      </c>
      <c r="K5487" s="645">
        <f>IFERROR(VLOOKUP(J5487,REAJUSTE!A:Y,25,FALSE),"")</f>
        <v>1.012</v>
      </c>
    </row>
    <row r="5488" spans="1:11" ht="27" x14ac:dyDescent="0.25">
      <c r="A5488" s="1025">
        <v>5406031</v>
      </c>
      <c r="B5488" s="1026" t="s">
        <v>10765</v>
      </c>
      <c r="C5488" s="1025" t="s">
        <v>273</v>
      </c>
      <c r="D5488" s="577">
        <f t="shared" si="85"/>
        <v>340.03</v>
      </c>
      <c r="G5488" s="1027">
        <v>336</v>
      </c>
      <c r="J5488" s="570" t="s">
        <v>5368</v>
      </c>
      <c r="K5488" s="645">
        <f>IFERROR(VLOOKUP(J5488,REAJUSTE!A:Y,25,FALSE),"")</f>
        <v>1.012</v>
      </c>
    </row>
    <row r="5489" spans="1:11" ht="27" x14ac:dyDescent="0.25">
      <c r="A5489" s="1025">
        <v>5406041</v>
      </c>
      <c r="B5489" s="1026" t="s">
        <v>10766</v>
      </c>
      <c r="C5489" s="1025" t="s">
        <v>273</v>
      </c>
      <c r="D5489" s="577">
        <f t="shared" si="85"/>
        <v>319.33</v>
      </c>
      <c r="G5489" s="1027">
        <v>315.55</v>
      </c>
      <c r="J5489" s="570" t="s">
        <v>5368</v>
      </c>
      <c r="K5489" s="645">
        <f>IFERROR(VLOOKUP(J5489,REAJUSTE!A:Y,25,FALSE),"")</f>
        <v>1.012</v>
      </c>
    </row>
    <row r="5490" spans="1:11" ht="27" x14ac:dyDescent="0.25">
      <c r="A5490" s="1025">
        <v>5406032</v>
      </c>
      <c r="B5490" s="1026" t="s">
        <v>10767</v>
      </c>
      <c r="C5490" s="1025" t="s">
        <v>273</v>
      </c>
      <c r="D5490" s="577">
        <f t="shared" si="85"/>
        <v>367.08</v>
      </c>
      <c r="G5490" s="1027">
        <v>362.73</v>
      </c>
      <c r="J5490" s="570" t="s">
        <v>5368</v>
      </c>
      <c r="K5490" s="645">
        <f>IFERROR(VLOOKUP(J5490,REAJUSTE!A:Y,25,FALSE),"")</f>
        <v>1.012</v>
      </c>
    </row>
    <row r="5491" spans="1:11" ht="27" x14ac:dyDescent="0.25">
      <c r="A5491" s="1025">
        <v>5406042</v>
      </c>
      <c r="B5491" s="1026" t="s">
        <v>10768</v>
      </c>
      <c r="C5491" s="1025" t="s">
        <v>273</v>
      </c>
      <c r="D5491" s="577">
        <f t="shared" si="85"/>
        <v>346.38</v>
      </c>
      <c r="G5491" s="1027">
        <v>342.28</v>
      </c>
      <c r="J5491" s="570" t="s">
        <v>5368</v>
      </c>
      <c r="K5491" s="645">
        <f>IFERROR(VLOOKUP(J5491,REAJUSTE!A:Y,25,FALSE),"")</f>
        <v>1.012</v>
      </c>
    </row>
    <row r="5492" spans="1:11" ht="27" x14ac:dyDescent="0.25">
      <c r="A5492" s="1025">
        <v>5406025</v>
      </c>
      <c r="B5492" s="1026" t="s">
        <v>10769</v>
      </c>
      <c r="C5492" s="1025" t="s">
        <v>273</v>
      </c>
      <c r="D5492" s="577">
        <f t="shared" si="85"/>
        <v>344.26</v>
      </c>
      <c r="G5492" s="1027">
        <v>340.18</v>
      </c>
      <c r="J5492" s="570" t="s">
        <v>5368</v>
      </c>
      <c r="K5492" s="645">
        <f>IFERROR(VLOOKUP(J5492,REAJUSTE!A:Y,25,FALSE),"")</f>
        <v>1.012</v>
      </c>
    </row>
    <row r="5493" spans="1:11" ht="27" x14ac:dyDescent="0.25">
      <c r="A5493" s="1025">
        <v>5406035</v>
      </c>
      <c r="B5493" s="1026" t="s">
        <v>10770</v>
      </c>
      <c r="C5493" s="1025" t="s">
        <v>273</v>
      </c>
      <c r="D5493" s="577">
        <f t="shared" si="85"/>
        <v>323.56</v>
      </c>
      <c r="G5493" s="1027">
        <v>319.73</v>
      </c>
      <c r="J5493" s="570" t="s">
        <v>5368</v>
      </c>
      <c r="K5493" s="645">
        <f>IFERROR(VLOOKUP(J5493,REAJUSTE!A:Y,25,FALSE),"")</f>
        <v>1.012</v>
      </c>
    </row>
    <row r="5494" spans="1:11" ht="27" x14ac:dyDescent="0.25">
      <c r="A5494" s="1025">
        <v>5406026</v>
      </c>
      <c r="B5494" s="1026" t="s">
        <v>10771</v>
      </c>
      <c r="C5494" s="1025" t="s">
        <v>273</v>
      </c>
      <c r="D5494" s="577">
        <f t="shared" si="85"/>
        <v>371.31</v>
      </c>
      <c r="G5494" s="1027">
        <v>366.91</v>
      </c>
      <c r="J5494" s="570" t="s">
        <v>5368</v>
      </c>
      <c r="K5494" s="645">
        <f>IFERROR(VLOOKUP(J5494,REAJUSTE!A:Y,25,FALSE),"")</f>
        <v>1.012</v>
      </c>
    </row>
    <row r="5495" spans="1:11" ht="27" x14ac:dyDescent="0.25">
      <c r="A5495" s="1025">
        <v>5406036</v>
      </c>
      <c r="B5495" s="1026" t="s">
        <v>10772</v>
      </c>
      <c r="C5495" s="1025" t="s">
        <v>273</v>
      </c>
      <c r="D5495" s="577">
        <f t="shared" si="85"/>
        <v>350.61</v>
      </c>
      <c r="G5495" s="1027">
        <v>346.46</v>
      </c>
      <c r="J5495" s="570" t="s">
        <v>5368</v>
      </c>
      <c r="K5495" s="645">
        <f>IFERROR(VLOOKUP(J5495,REAJUSTE!A:Y,25,FALSE),"")</f>
        <v>1.012</v>
      </c>
    </row>
    <row r="5496" spans="1:11" ht="27" x14ac:dyDescent="0.25">
      <c r="A5496" s="1025">
        <v>5406027</v>
      </c>
      <c r="B5496" s="1026" t="s">
        <v>10773</v>
      </c>
      <c r="C5496" s="1025" t="s">
        <v>273</v>
      </c>
      <c r="D5496" s="577">
        <f t="shared" si="85"/>
        <v>342.04</v>
      </c>
      <c r="G5496" s="1027">
        <v>337.99</v>
      </c>
      <c r="J5496" s="570" t="s">
        <v>5368</v>
      </c>
      <c r="K5496" s="645">
        <f>IFERROR(VLOOKUP(J5496,REAJUSTE!A:Y,25,FALSE),"")</f>
        <v>1.012</v>
      </c>
    </row>
    <row r="5497" spans="1:11" ht="27" x14ac:dyDescent="0.25">
      <c r="A5497" s="1025">
        <v>5406037</v>
      </c>
      <c r="B5497" s="1026" t="s">
        <v>10774</v>
      </c>
      <c r="C5497" s="1025" t="s">
        <v>273</v>
      </c>
      <c r="D5497" s="577">
        <f t="shared" si="85"/>
        <v>321.35000000000002</v>
      </c>
      <c r="G5497" s="1027">
        <v>317.54000000000002</v>
      </c>
      <c r="J5497" s="570" t="s">
        <v>5368</v>
      </c>
      <c r="K5497" s="645">
        <f>IFERROR(VLOOKUP(J5497,REAJUSTE!A:Y,25,FALSE),"")</f>
        <v>1.012</v>
      </c>
    </row>
    <row r="5498" spans="1:11" ht="27" x14ac:dyDescent="0.25">
      <c r="A5498" s="1025">
        <v>5406028</v>
      </c>
      <c r="B5498" s="1026" t="s">
        <v>10775</v>
      </c>
      <c r="C5498" s="1025" t="s">
        <v>273</v>
      </c>
      <c r="D5498" s="577">
        <f t="shared" si="85"/>
        <v>369.09</v>
      </c>
      <c r="G5498" s="1027">
        <v>364.72</v>
      </c>
      <c r="J5498" s="570" t="s">
        <v>5368</v>
      </c>
      <c r="K5498" s="645">
        <f>IFERROR(VLOOKUP(J5498,REAJUSTE!A:Y,25,FALSE),"")</f>
        <v>1.012</v>
      </c>
    </row>
    <row r="5499" spans="1:11" ht="27" x14ac:dyDescent="0.25">
      <c r="A5499" s="1025">
        <v>5406038</v>
      </c>
      <c r="B5499" s="1026" t="s">
        <v>10776</v>
      </c>
      <c r="C5499" s="1025" t="s">
        <v>273</v>
      </c>
      <c r="D5499" s="577">
        <f t="shared" si="85"/>
        <v>348.4</v>
      </c>
      <c r="G5499" s="1027">
        <v>344.27</v>
      </c>
      <c r="J5499" s="570" t="s">
        <v>5368</v>
      </c>
      <c r="K5499" s="645">
        <f>IFERROR(VLOOKUP(J5499,REAJUSTE!A:Y,25,FALSE),"")</f>
        <v>1.012</v>
      </c>
    </row>
    <row r="5500" spans="1:11" ht="27" x14ac:dyDescent="0.25">
      <c r="A5500" s="1025">
        <v>5406029</v>
      </c>
      <c r="B5500" s="1026" t="s">
        <v>10777</v>
      </c>
      <c r="C5500" s="1025" t="s">
        <v>273</v>
      </c>
      <c r="D5500" s="577">
        <f t="shared" si="85"/>
        <v>340.81</v>
      </c>
      <c r="G5500" s="1027">
        <v>336.77</v>
      </c>
      <c r="J5500" s="570" t="s">
        <v>5368</v>
      </c>
      <c r="K5500" s="645">
        <f>IFERROR(VLOOKUP(J5500,REAJUSTE!A:Y,25,FALSE),"")</f>
        <v>1.012</v>
      </c>
    </row>
    <row r="5501" spans="1:11" ht="27" x14ac:dyDescent="0.25">
      <c r="A5501" s="1025">
        <v>5406039</v>
      </c>
      <c r="B5501" s="1026" t="s">
        <v>10778</v>
      </c>
      <c r="C5501" s="1025" t="s">
        <v>273</v>
      </c>
      <c r="D5501" s="577">
        <f t="shared" si="85"/>
        <v>320.12</v>
      </c>
      <c r="G5501" s="1027">
        <v>316.33</v>
      </c>
      <c r="J5501" s="570" t="s">
        <v>5368</v>
      </c>
      <c r="K5501" s="645">
        <f>IFERROR(VLOOKUP(J5501,REAJUSTE!A:Y,25,FALSE),"")</f>
        <v>1.012</v>
      </c>
    </row>
    <row r="5502" spans="1:11" ht="27" x14ac:dyDescent="0.25">
      <c r="A5502" s="1025">
        <v>5406030</v>
      </c>
      <c r="B5502" s="1026" t="s">
        <v>10779</v>
      </c>
      <c r="C5502" s="1025" t="s">
        <v>273</v>
      </c>
      <c r="D5502" s="577">
        <f t="shared" si="85"/>
        <v>367.87</v>
      </c>
      <c r="G5502" s="1027">
        <v>363.51</v>
      </c>
      <c r="J5502" s="570" t="s">
        <v>5368</v>
      </c>
      <c r="K5502" s="645">
        <f>IFERROR(VLOOKUP(J5502,REAJUSTE!A:Y,25,FALSE),"")</f>
        <v>1.012</v>
      </c>
    </row>
    <row r="5503" spans="1:11" ht="27" x14ac:dyDescent="0.25">
      <c r="A5503" s="1025">
        <v>5406040</v>
      </c>
      <c r="B5503" s="1026" t="s">
        <v>10780</v>
      </c>
      <c r="C5503" s="1025" t="s">
        <v>273</v>
      </c>
      <c r="D5503" s="577">
        <f t="shared" si="85"/>
        <v>347.17</v>
      </c>
      <c r="G5503" s="1027">
        <v>343.06</v>
      </c>
      <c r="J5503" s="570" t="s">
        <v>5368</v>
      </c>
      <c r="K5503" s="645">
        <f>IFERROR(VLOOKUP(J5503,REAJUSTE!A:Y,25,FALSE),"")</f>
        <v>1.012</v>
      </c>
    </row>
    <row r="5504" spans="1:11" ht="18" x14ac:dyDescent="0.25">
      <c r="A5504" s="1025">
        <v>5405987</v>
      </c>
      <c r="B5504" s="1026" t="s">
        <v>10781</v>
      </c>
      <c r="C5504" s="1025" t="s">
        <v>5022</v>
      </c>
      <c r="D5504" s="577">
        <f t="shared" si="85"/>
        <v>9.48</v>
      </c>
      <c r="G5504" s="1027">
        <v>9.3699999999999992</v>
      </c>
      <c r="J5504" s="570" t="s">
        <v>5368</v>
      </c>
      <c r="K5504" s="645">
        <f>IFERROR(VLOOKUP(J5504,REAJUSTE!A:Y,25,FALSE),"")</f>
        <v>1.012</v>
      </c>
    </row>
    <row r="5505" spans="1:11" ht="18" x14ac:dyDescent="0.25">
      <c r="A5505" s="1025">
        <v>5405979</v>
      </c>
      <c r="B5505" s="1026" t="s">
        <v>10782</v>
      </c>
      <c r="C5505" s="1025" t="s">
        <v>273</v>
      </c>
      <c r="D5505" s="577">
        <f t="shared" si="85"/>
        <v>16.48</v>
      </c>
      <c r="G5505" s="1027">
        <v>16.29</v>
      </c>
      <c r="J5505" s="570" t="s">
        <v>5368</v>
      </c>
      <c r="K5505" s="645">
        <f>IFERROR(VLOOKUP(J5505,REAJUSTE!A:Y,25,FALSE),"")</f>
        <v>1.012</v>
      </c>
    </row>
    <row r="5506" spans="1:11" ht="18" x14ac:dyDescent="0.25">
      <c r="A5506" s="1025">
        <v>5502806</v>
      </c>
      <c r="B5506" s="1026" t="s">
        <v>10783</v>
      </c>
      <c r="C5506" s="1025" t="s">
        <v>272</v>
      </c>
      <c r="D5506" s="577">
        <f t="shared" si="85"/>
        <v>143.4</v>
      </c>
      <c r="G5506" s="1027">
        <v>141.69999999999999</v>
      </c>
      <c r="J5506" s="570" t="s">
        <v>5368</v>
      </c>
      <c r="K5506" s="645">
        <f>IFERROR(VLOOKUP(J5506,REAJUSTE!A:Y,25,FALSE),"")</f>
        <v>1.012</v>
      </c>
    </row>
    <row r="5507" spans="1:11" ht="18" x14ac:dyDescent="0.25">
      <c r="A5507" s="1025">
        <v>5502807</v>
      </c>
      <c r="B5507" s="1026" t="s">
        <v>10784</v>
      </c>
      <c r="C5507" s="1025" t="s">
        <v>272</v>
      </c>
      <c r="D5507" s="577">
        <f t="shared" si="85"/>
        <v>15.36</v>
      </c>
      <c r="G5507" s="1027">
        <v>15.18</v>
      </c>
      <c r="J5507" s="570" t="s">
        <v>5368</v>
      </c>
      <c r="K5507" s="645">
        <f>IFERROR(VLOOKUP(J5507,REAJUSTE!A:Y,25,FALSE),"")</f>
        <v>1.012</v>
      </c>
    </row>
    <row r="5508" spans="1:11" x14ac:dyDescent="0.25">
      <c r="A5508" s="1025">
        <v>5503041</v>
      </c>
      <c r="B5508" s="1026" t="s">
        <v>10785</v>
      </c>
      <c r="C5508" s="1025" t="s">
        <v>272</v>
      </c>
      <c r="D5508" s="577">
        <f t="shared" si="85"/>
        <v>8.82</v>
      </c>
      <c r="G5508" s="1027">
        <v>8.7200000000000006</v>
      </c>
      <c r="J5508" s="570" t="s">
        <v>5368</v>
      </c>
      <c r="K5508" s="645">
        <f>IFERROR(VLOOKUP(J5508,REAJUSTE!A:Y,25,FALSE),"")</f>
        <v>1.012</v>
      </c>
    </row>
    <row r="5509" spans="1:11" x14ac:dyDescent="0.25">
      <c r="A5509" s="1025">
        <v>5502978</v>
      </c>
      <c r="B5509" s="1026" t="s">
        <v>10786</v>
      </c>
      <c r="C5509" s="1025" t="s">
        <v>272</v>
      </c>
      <c r="D5509" s="577">
        <f t="shared" si="85"/>
        <v>5.14</v>
      </c>
      <c r="G5509" s="1027">
        <v>5.08</v>
      </c>
      <c r="J5509" s="570" t="s">
        <v>5368</v>
      </c>
      <c r="K5509" s="645">
        <f>IFERROR(VLOOKUP(J5509,REAJUSTE!A:Y,25,FALSE),"")</f>
        <v>1.012</v>
      </c>
    </row>
    <row r="5510" spans="1:11" x14ac:dyDescent="0.25">
      <c r="A5510" s="1025">
        <v>5502822</v>
      </c>
      <c r="B5510" s="1026" t="s">
        <v>10787</v>
      </c>
      <c r="C5510" s="1025" t="s">
        <v>272</v>
      </c>
      <c r="D5510" s="577">
        <f t="shared" si="85"/>
        <v>39.99</v>
      </c>
      <c r="G5510" s="1027">
        <v>39.520000000000003</v>
      </c>
      <c r="J5510" s="570" t="s">
        <v>5368</v>
      </c>
      <c r="K5510" s="645">
        <f>IFERROR(VLOOKUP(J5510,REAJUSTE!A:Y,25,FALSE),"")</f>
        <v>1.012</v>
      </c>
    </row>
    <row r="5511" spans="1:11" ht="18" x14ac:dyDescent="0.25">
      <c r="A5511" s="1025">
        <v>5502979</v>
      </c>
      <c r="B5511" s="1026" t="s">
        <v>10788</v>
      </c>
      <c r="C5511" s="1025" t="s">
        <v>272</v>
      </c>
      <c r="D5511" s="577">
        <f t="shared" si="85"/>
        <v>17.010000000000002</v>
      </c>
      <c r="G5511" s="1027">
        <v>16.809999999999999</v>
      </c>
      <c r="J5511" s="570" t="s">
        <v>5368</v>
      </c>
      <c r="K5511" s="645">
        <f>IFERROR(VLOOKUP(J5511,REAJUSTE!A:Y,25,FALSE),"")</f>
        <v>1.012</v>
      </c>
    </row>
    <row r="5512" spans="1:11" ht="18" x14ac:dyDescent="0.25">
      <c r="A5512" s="1025">
        <v>5501700</v>
      </c>
      <c r="B5512" s="1026" t="s">
        <v>10789</v>
      </c>
      <c r="C5512" s="1025" t="s">
        <v>273</v>
      </c>
      <c r="D5512" s="577">
        <f t="shared" si="85"/>
        <v>0.54</v>
      </c>
      <c r="G5512" s="1027">
        <v>0.54</v>
      </c>
      <c r="J5512" s="570" t="s">
        <v>5368</v>
      </c>
      <c r="K5512" s="645">
        <f>IFERROR(VLOOKUP(J5512,REAJUSTE!A:Y,25,FALSE),"")</f>
        <v>1.012</v>
      </c>
    </row>
    <row r="5513" spans="1:11" x14ac:dyDescent="0.25">
      <c r="A5513" s="1025">
        <v>5500991</v>
      </c>
      <c r="B5513" s="1026" t="s">
        <v>10790</v>
      </c>
      <c r="C5513" s="1025" t="s">
        <v>272</v>
      </c>
      <c r="D5513" s="577">
        <f t="shared" si="85"/>
        <v>157.56</v>
      </c>
      <c r="G5513" s="1027">
        <v>155.69999999999999</v>
      </c>
      <c r="J5513" s="570" t="s">
        <v>5368</v>
      </c>
      <c r="K5513" s="645">
        <f>IFERROR(VLOOKUP(J5513,REAJUSTE!A:Y,25,FALSE),"")</f>
        <v>1.012</v>
      </c>
    </row>
    <row r="5514" spans="1:11" ht="18" x14ac:dyDescent="0.25">
      <c r="A5514" s="1025">
        <v>5515739</v>
      </c>
      <c r="B5514" s="1026" t="s">
        <v>10791</v>
      </c>
      <c r="C5514" s="1025" t="s">
        <v>272</v>
      </c>
      <c r="D5514" s="577">
        <f t="shared" ref="D5514:D5577" si="86">TRUNC(G5514*K5514,2)</f>
        <v>42.28</v>
      </c>
      <c r="G5514" s="1027">
        <v>41.78</v>
      </c>
      <c r="J5514" s="570" t="s">
        <v>5368</v>
      </c>
      <c r="K5514" s="645">
        <f>IFERROR(VLOOKUP(J5514,REAJUSTE!A:Y,25,FALSE),"")</f>
        <v>1.012</v>
      </c>
    </row>
    <row r="5515" spans="1:11" ht="18" x14ac:dyDescent="0.25">
      <c r="A5515" s="1025">
        <v>5505766</v>
      </c>
      <c r="B5515" s="1026" t="s">
        <v>10792</v>
      </c>
      <c r="C5515" s="1025" t="s">
        <v>272</v>
      </c>
      <c r="D5515" s="577">
        <f t="shared" si="86"/>
        <v>349.3</v>
      </c>
      <c r="G5515" s="1027">
        <v>345.16</v>
      </c>
      <c r="J5515" s="570" t="s">
        <v>5368</v>
      </c>
      <c r="K5515" s="645">
        <f>IFERROR(VLOOKUP(J5515,REAJUSTE!A:Y,25,FALSE),"")</f>
        <v>1.012</v>
      </c>
    </row>
    <row r="5516" spans="1:11" x14ac:dyDescent="0.25">
      <c r="A5516" s="1025">
        <v>5501701</v>
      </c>
      <c r="B5516" s="1026" t="s">
        <v>10793</v>
      </c>
      <c r="C5516" s="1025" t="s">
        <v>5022</v>
      </c>
      <c r="D5516" s="577">
        <f t="shared" si="86"/>
        <v>40.03</v>
      </c>
      <c r="G5516" s="1027">
        <v>39.56</v>
      </c>
      <c r="J5516" s="570" t="s">
        <v>5368</v>
      </c>
      <c r="K5516" s="645">
        <f>IFERROR(VLOOKUP(J5516,REAJUSTE!A:Y,25,FALSE),"")</f>
        <v>1.012</v>
      </c>
    </row>
    <row r="5517" spans="1:11" x14ac:dyDescent="0.25">
      <c r="A5517" s="1025">
        <v>5501702</v>
      </c>
      <c r="B5517" s="1026" t="s">
        <v>10794</v>
      </c>
      <c r="C5517" s="1025" t="s">
        <v>5022</v>
      </c>
      <c r="D5517" s="577">
        <f t="shared" si="86"/>
        <v>100.09</v>
      </c>
      <c r="G5517" s="1027">
        <v>98.91</v>
      </c>
      <c r="J5517" s="570" t="s">
        <v>5368</v>
      </c>
      <c r="K5517" s="645">
        <f>IFERROR(VLOOKUP(J5517,REAJUSTE!A:Y,25,FALSE),"")</f>
        <v>1.012</v>
      </c>
    </row>
    <row r="5518" spans="1:11" ht="27" x14ac:dyDescent="0.25">
      <c r="A5518" s="1025">
        <v>5502972</v>
      </c>
      <c r="B5518" s="1026" t="s">
        <v>10795</v>
      </c>
      <c r="C5518" s="1025" t="s">
        <v>272</v>
      </c>
      <c r="D5518" s="577">
        <f t="shared" si="86"/>
        <v>205.09</v>
      </c>
      <c r="G5518" s="1027">
        <v>202.66</v>
      </c>
      <c r="J5518" s="570" t="s">
        <v>5368</v>
      </c>
      <c r="K5518" s="645">
        <f>IFERROR(VLOOKUP(J5518,REAJUSTE!A:Y,25,FALSE),"")</f>
        <v>1.012</v>
      </c>
    </row>
    <row r="5519" spans="1:11" ht="27" x14ac:dyDescent="0.25">
      <c r="A5519" s="1025">
        <v>5502968</v>
      </c>
      <c r="B5519" s="1026" t="s">
        <v>10796</v>
      </c>
      <c r="C5519" s="1025" t="s">
        <v>272</v>
      </c>
      <c r="D5519" s="577">
        <f t="shared" si="86"/>
        <v>23.15</v>
      </c>
      <c r="G5519" s="1027">
        <v>22.88</v>
      </c>
      <c r="J5519" s="570" t="s">
        <v>5368</v>
      </c>
      <c r="K5519" s="645">
        <f>IFERROR(VLOOKUP(J5519,REAJUSTE!A:Y,25,FALSE),"")</f>
        <v>1.012</v>
      </c>
    </row>
    <row r="5520" spans="1:11" ht="27" x14ac:dyDescent="0.25">
      <c r="A5520" s="1025">
        <v>5502969</v>
      </c>
      <c r="B5520" s="1026" t="s">
        <v>10797</v>
      </c>
      <c r="C5520" s="1025" t="s">
        <v>272</v>
      </c>
      <c r="D5520" s="577">
        <f t="shared" si="86"/>
        <v>29.2</v>
      </c>
      <c r="G5520" s="1027">
        <v>28.86</v>
      </c>
      <c r="J5520" s="570" t="s">
        <v>5368</v>
      </c>
      <c r="K5520" s="645">
        <f>IFERROR(VLOOKUP(J5520,REAJUSTE!A:Y,25,FALSE),"")</f>
        <v>1.012</v>
      </c>
    </row>
    <row r="5521" spans="1:11" ht="27" x14ac:dyDescent="0.25">
      <c r="A5521" s="1025">
        <v>5502970</v>
      </c>
      <c r="B5521" s="1026" t="s">
        <v>10798</v>
      </c>
      <c r="C5521" s="1025" t="s">
        <v>272</v>
      </c>
      <c r="D5521" s="577">
        <f t="shared" si="86"/>
        <v>53.49</v>
      </c>
      <c r="G5521" s="1027">
        <v>52.86</v>
      </c>
      <c r="J5521" s="570" t="s">
        <v>5368</v>
      </c>
      <c r="K5521" s="645">
        <f>IFERROR(VLOOKUP(J5521,REAJUSTE!A:Y,25,FALSE),"")</f>
        <v>1.012</v>
      </c>
    </row>
    <row r="5522" spans="1:11" ht="27" x14ac:dyDescent="0.25">
      <c r="A5522" s="1025">
        <v>5502971</v>
      </c>
      <c r="B5522" s="1026" t="s">
        <v>10799</v>
      </c>
      <c r="C5522" s="1025" t="s">
        <v>272</v>
      </c>
      <c r="D5522" s="577">
        <f t="shared" si="86"/>
        <v>99.57</v>
      </c>
      <c r="G5522" s="1027">
        <v>98.39</v>
      </c>
      <c r="J5522" s="570" t="s">
        <v>5368</v>
      </c>
      <c r="K5522" s="645">
        <f>IFERROR(VLOOKUP(J5522,REAJUSTE!A:Y,25,FALSE),"")</f>
        <v>1.012</v>
      </c>
    </row>
    <row r="5523" spans="1:11" ht="18" x14ac:dyDescent="0.25">
      <c r="A5523" s="1025">
        <v>5502663</v>
      </c>
      <c r="B5523" s="1026" t="s">
        <v>10800</v>
      </c>
      <c r="C5523" s="1025" t="s">
        <v>272</v>
      </c>
      <c r="D5523" s="577">
        <f t="shared" si="86"/>
        <v>32.409999999999997</v>
      </c>
      <c r="G5523" s="1027">
        <v>32.03</v>
      </c>
      <c r="J5523" s="570" t="s">
        <v>5368</v>
      </c>
      <c r="K5523" s="645">
        <f>IFERROR(VLOOKUP(J5523,REAJUSTE!A:Y,25,FALSE),"")</f>
        <v>1.012</v>
      </c>
    </row>
    <row r="5524" spans="1:11" x14ac:dyDescent="0.25">
      <c r="A5524" s="1025">
        <v>5502993</v>
      </c>
      <c r="B5524" s="1026" t="s">
        <v>10801</v>
      </c>
      <c r="C5524" s="1025" t="s">
        <v>272</v>
      </c>
      <c r="D5524" s="577">
        <f t="shared" si="86"/>
        <v>23.76</v>
      </c>
      <c r="G5524" s="1027">
        <v>23.48</v>
      </c>
      <c r="J5524" s="570" t="s">
        <v>5368</v>
      </c>
      <c r="K5524" s="645">
        <f>IFERROR(VLOOKUP(J5524,REAJUSTE!A:Y,25,FALSE),"")</f>
        <v>1.012</v>
      </c>
    </row>
    <row r="5525" spans="1:11" ht="27" x14ac:dyDescent="0.25">
      <c r="A5525" s="1025">
        <v>5502967</v>
      </c>
      <c r="B5525" s="1026" t="s">
        <v>10802</v>
      </c>
      <c r="C5525" s="1025" t="s">
        <v>272</v>
      </c>
      <c r="D5525" s="577">
        <f t="shared" si="86"/>
        <v>113.48</v>
      </c>
      <c r="G5525" s="1027">
        <v>112.14</v>
      </c>
      <c r="J5525" s="570" t="s">
        <v>5368</v>
      </c>
      <c r="K5525" s="645">
        <f>IFERROR(VLOOKUP(J5525,REAJUSTE!A:Y,25,FALSE),"")</f>
        <v>1.012</v>
      </c>
    </row>
    <row r="5526" spans="1:11" ht="27" x14ac:dyDescent="0.25">
      <c r="A5526" s="1025">
        <v>5502963</v>
      </c>
      <c r="B5526" s="1026" t="s">
        <v>10803</v>
      </c>
      <c r="C5526" s="1025" t="s">
        <v>272</v>
      </c>
      <c r="D5526" s="577">
        <f t="shared" si="86"/>
        <v>13.86</v>
      </c>
      <c r="G5526" s="1027">
        <v>13.7</v>
      </c>
      <c r="J5526" s="570" t="s">
        <v>5368</v>
      </c>
      <c r="K5526" s="645">
        <f>IFERROR(VLOOKUP(J5526,REAJUSTE!A:Y,25,FALSE),"")</f>
        <v>1.012</v>
      </c>
    </row>
    <row r="5527" spans="1:11" ht="27" x14ac:dyDescent="0.25">
      <c r="A5527" s="1025">
        <v>5502964</v>
      </c>
      <c r="B5527" s="1026" t="s">
        <v>10804</v>
      </c>
      <c r="C5527" s="1025" t="s">
        <v>272</v>
      </c>
      <c r="D5527" s="577">
        <f t="shared" si="86"/>
        <v>17.350000000000001</v>
      </c>
      <c r="G5527" s="1027">
        <v>17.149999999999999</v>
      </c>
      <c r="J5527" s="570" t="s">
        <v>5368</v>
      </c>
      <c r="K5527" s="645">
        <f>IFERROR(VLOOKUP(J5527,REAJUSTE!A:Y,25,FALSE),"")</f>
        <v>1.012</v>
      </c>
    </row>
    <row r="5528" spans="1:11" ht="27" x14ac:dyDescent="0.25">
      <c r="A5528" s="1025">
        <v>5502965</v>
      </c>
      <c r="B5528" s="1026" t="s">
        <v>10805</v>
      </c>
      <c r="C5528" s="1025" t="s">
        <v>272</v>
      </c>
      <c r="D5528" s="577">
        <f t="shared" si="86"/>
        <v>31.24</v>
      </c>
      <c r="G5528" s="1027">
        <v>30.87</v>
      </c>
      <c r="J5528" s="570" t="s">
        <v>5368</v>
      </c>
      <c r="K5528" s="645">
        <f>IFERROR(VLOOKUP(J5528,REAJUSTE!A:Y,25,FALSE),"")</f>
        <v>1.012</v>
      </c>
    </row>
    <row r="5529" spans="1:11" ht="27" x14ac:dyDescent="0.25">
      <c r="A5529" s="1025">
        <v>5502966</v>
      </c>
      <c r="B5529" s="1026" t="s">
        <v>10806</v>
      </c>
      <c r="C5529" s="1025" t="s">
        <v>272</v>
      </c>
      <c r="D5529" s="577">
        <f t="shared" si="86"/>
        <v>57.27</v>
      </c>
      <c r="G5529" s="1027">
        <v>56.6</v>
      </c>
      <c r="J5529" s="570" t="s">
        <v>5368</v>
      </c>
      <c r="K5529" s="645">
        <f>IFERROR(VLOOKUP(J5529,REAJUSTE!A:Y,25,FALSE),"")</f>
        <v>1.012</v>
      </c>
    </row>
    <row r="5530" spans="1:11" ht="18" x14ac:dyDescent="0.25">
      <c r="A5530" s="1025">
        <v>5501706</v>
      </c>
      <c r="B5530" s="1026" t="s">
        <v>10807</v>
      </c>
      <c r="C5530" s="1025" t="s">
        <v>272</v>
      </c>
      <c r="D5530" s="577">
        <f t="shared" si="86"/>
        <v>6.77</v>
      </c>
      <c r="G5530" s="1027">
        <v>6.69</v>
      </c>
      <c r="J5530" s="570" t="s">
        <v>5368</v>
      </c>
      <c r="K5530" s="645">
        <f>IFERROR(VLOOKUP(J5530,REAJUSTE!A:Y,25,FALSE),"")</f>
        <v>1.012</v>
      </c>
    </row>
    <row r="5531" spans="1:11" ht="27" x14ac:dyDescent="0.25">
      <c r="A5531" s="1025">
        <v>5501880</v>
      </c>
      <c r="B5531" s="1026" t="s">
        <v>10808</v>
      </c>
      <c r="C5531" s="1025" t="s">
        <v>272</v>
      </c>
      <c r="D5531" s="577">
        <f t="shared" si="86"/>
        <v>12.32</v>
      </c>
      <c r="G5531" s="1027">
        <v>12.18</v>
      </c>
      <c r="J5531" s="570" t="s">
        <v>5368</v>
      </c>
      <c r="K5531" s="645">
        <f>IFERROR(VLOOKUP(J5531,REAJUSTE!A:Y,25,FALSE),"")</f>
        <v>1.012</v>
      </c>
    </row>
    <row r="5532" spans="1:11" ht="27" x14ac:dyDescent="0.25">
      <c r="A5532" s="1025">
        <v>5502114</v>
      </c>
      <c r="B5532" s="1026" t="s">
        <v>10809</v>
      </c>
      <c r="C5532" s="1025" t="s">
        <v>272</v>
      </c>
      <c r="D5532" s="577">
        <f t="shared" si="86"/>
        <v>8.23</v>
      </c>
      <c r="G5532" s="1027">
        <v>8.14</v>
      </c>
      <c r="J5532" s="570" t="s">
        <v>5368</v>
      </c>
      <c r="K5532" s="645">
        <f>IFERROR(VLOOKUP(J5532,REAJUSTE!A:Y,25,FALSE),"")</f>
        <v>1.012</v>
      </c>
    </row>
    <row r="5533" spans="1:11" ht="36" x14ac:dyDescent="0.25">
      <c r="A5533" s="1025">
        <v>5501906</v>
      </c>
      <c r="B5533" s="1026" t="s">
        <v>10810</v>
      </c>
      <c r="C5533" s="1025" t="s">
        <v>272</v>
      </c>
      <c r="D5533" s="577">
        <f t="shared" si="86"/>
        <v>11</v>
      </c>
      <c r="G5533" s="1027">
        <v>10.87</v>
      </c>
      <c r="J5533" s="570" t="s">
        <v>5368</v>
      </c>
      <c r="K5533" s="645">
        <f>IFERROR(VLOOKUP(J5533,REAJUSTE!A:Y,25,FALSE),"")</f>
        <v>1.012</v>
      </c>
    </row>
    <row r="5534" spans="1:11" ht="36" x14ac:dyDescent="0.25">
      <c r="A5534" s="1025">
        <v>5502140</v>
      </c>
      <c r="B5534" s="1026" t="s">
        <v>10811</v>
      </c>
      <c r="C5534" s="1025" t="s">
        <v>272</v>
      </c>
      <c r="D5534" s="577">
        <f t="shared" si="86"/>
        <v>6.91</v>
      </c>
      <c r="G5534" s="1027">
        <v>6.83</v>
      </c>
      <c r="J5534" s="570" t="s">
        <v>5368</v>
      </c>
      <c r="K5534" s="645">
        <f>IFERROR(VLOOKUP(J5534,REAJUSTE!A:Y,25,FALSE),"")</f>
        <v>1.012</v>
      </c>
    </row>
    <row r="5535" spans="1:11" ht="27" x14ac:dyDescent="0.25">
      <c r="A5535" s="1025">
        <v>5501932</v>
      </c>
      <c r="B5535" s="1026" t="s">
        <v>10812</v>
      </c>
      <c r="C5535" s="1025" t="s">
        <v>272</v>
      </c>
      <c r="D5535" s="577">
        <f t="shared" si="86"/>
        <v>11</v>
      </c>
      <c r="G5535" s="1027">
        <v>10.87</v>
      </c>
      <c r="J5535" s="570" t="s">
        <v>5368</v>
      </c>
      <c r="K5535" s="645">
        <f>IFERROR(VLOOKUP(J5535,REAJUSTE!A:Y,25,FALSE),"")</f>
        <v>1.012</v>
      </c>
    </row>
    <row r="5536" spans="1:11" ht="27" x14ac:dyDescent="0.25">
      <c r="A5536" s="1025">
        <v>5502166</v>
      </c>
      <c r="B5536" s="1026" t="s">
        <v>10813</v>
      </c>
      <c r="C5536" s="1025" t="s">
        <v>272</v>
      </c>
      <c r="D5536" s="577">
        <f t="shared" si="86"/>
        <v>7.31</v>
      </c>
      <c r="G5536" s="1027">
        <v>7.23</v>
      </c>
      <c r="J5536" s="570" t="s">
        <v>5368</v>
      </c>
      <c r="K5536" s="645">
        <f>IFERROR(VLOOKUP(J5536,REAJUSTE!A:Y,25,FALSE),"")</f>
        <v>1.012</v>
      </c>
    </row>
    <row r="5537" spans="1:11" ht="27" x14ac:dyDescent="0.25">
      <c r="A5537" s="1025">
        <v>5501881</v>
      </c>
      <c r="B5537" s="1026" t="s">
        <v>10814</v>
      </c>
      <c r="C5537" s="1025" t="s">
        <v>272</v>
      </c>
      <c r="D5537" s="577">
        <f t="shared" si="86"/>
        <v>12.6</v>
      </c>
      <c r="G5537" s="1027">
        <v>12.46</v>
      </c>
      <c r="J5537" s="570" t="s">
        <v>5368</v>
      </c>
      <c r="K5537" s="645">
        <f>IFERROR(VLOOKUP(J5537,REAJUSTE!A:Y,25,FALSE),"")</f>
        <v>1.012</v>
      </c>
    </row>
    <row r="5538" spans="1:11" ht="27" x14ac:dyDescent="0.25">
      <c r="A5538" s="1025">
        <v>5502115</v>
      </c>
      <c r="B5538" s="1026" t="s">
        <v>10815</v>
      </c>
      <c r="C5538" s="1025" t="s">
        <v>272</v>
      </c>
      <c r="D5538" s="577">
        <f t="shared" si="86"/>
        <v>8.92</v>
      </c>
      <c r="G5538" s="1027">
        <v>8.82</v>
      </c>
      <c r="J5538" s="570" t="s">
        <v>5368</v>
      </c>
      <c r="K5538" s="645">
        <f>IFERROR(VLOOKUP(J5538,REAJUSTE!A:Y,25,FALSE),"")</f>
        <v>1.012</v>
      </c>
    </row>
    <row r="5539" spans="1:11" ht="36" x14ac:dyDescent="0.25">
      <c r="A5539" s="1025">
        <v>5501907</v>
      </c>
      <c r="B5539" s="1026" t="s">
        <v>10816</v>
      </c>
      <c r="C5539" s="1025" t="s">
        <v>272</v>
      </c>
      <c r="D5539" s="577">
        <f t="shared" si="86"/>
        <v>11.19</v>
      </c>
      <c r="G5539" s="1027">
        <v>11.06</v>
      </c>
      <c r="J5539" s="570" t="s">
        <v>5368</v>
      </c>
      <c r="K5539" s="645">
        <f>IFERROR(VLOOKUP(J5539,REAJUSTE!A:Y,25,FALSE),"")</f>
        <v>1.012</v>
      </c>
    </row>
    <row r="5540" spans="1:11" ht="36" x14ac:dyDescent="0.25">
      <c r="A5540" s="1025">
        <v>5502141</v>
      </c>
      <c r="B5540" s="1026" t="s">
        <v>10817</v>
      </c>
      <c r="C5540" s="1025" t="s">
        <v>272</v>
      </c>
      <c r="D5540" s="577">
        <f t="shared" si="86"/>
        <v>7.46</v>
      </c>
      <c r="G5540" s="1027">
        <v>7.38</v>
      </c>
      <c r="J5540" s="570" t="s">
        <v>5368</v>
      </c>
      <c r="K5540" s="645">
        <f>IFERROR(VLOOKUP(J5540,REAJUSTE!A:Y,25,FALSE),"")</f>
        <v>1.012</v>
      </c>
    </row>
    <row r="5541" spans="1:11" ht="27" x14ac:dyDescent="0.25">
      <c r="A5541" s="1025">
        <v>5501933</v>
      </c>
      <c r="B5541" s="1026" t="s">
        <v>10818</v>
      </c>
      <c r="C5541" s="1025" t="s">
        <v>272</v>
      </c>
      <c r="D5541" s="577">
        <f t="shared" si="86"/>
        <v>11.19</v>
      </c>
      <c r="G5541" s="1027">
        <v>11.06</v>
      </c>
      <c r="J5541" s="570" t="s">
        <v>5368</v>
      </c>
      <c r="K5541" s="645">
        <f>IFERROR(VLOOKUP(J5541,REAJUSTE!A:Y,25,FALSE),"")</f>
        <v>1.012</v>
      </c>
    </row>
    <row r="5542" spans="1:11" ht="27" x14ac:dyDescent="0.25">
      <c r="A5542" s="1025">
        <v>5502167</v>
      </c>
      <c r="B5542" s="1026" t="s">
        <v>10819</v>
      </c>
      <c r="C5542" s="1025" t="s">
        <v>272</v>
      </c>
      <c r="D5542" s="577">
        <f t="shared" si="86"/>
        <v>7.46</v>
      </c>
      <c r="G5542" s="1027">
        <v>7.38</v>
      </c>
      <c r="J5542" s="570" t="s">
        <v>5368</v>
      </c>
      <c r="K5542" s="645">
        <f>IFERROR(VLOOKUP(J5542,REAJUSTE!A:Y,25,FALSE),"")</f>
        <v>1.012</v>
      </c>
    </row>
    <row r="5543" spans="1:11" ht="27" x14ac:dyDescent="0.25">
      <c r="A5543" s="1025">
        <v>5501882</v>
      </c>
      <c r="B5543" s="1026" t="s">
        <v>10820</v>
      </c>
      <c r="C5543" s="1025" t="s">
        <v>272</v>
      </c>
      <c r="D5543" s="577">
        <f t="shared" si="86"/>
        <v>12.89</v>
      </c>
      <c r="G5543" s="1027">
        <v>12.74</v>
      </c>
      <c r="J5543" s="570" t="s">
        <v>5368</v>
      </c>
      <c r="K5543" s="645">
        <f>IFERROR(VLOOKUP(J5543,REAJUSTE!A:Y,25,FALSE),"")</f>
        <v>1.012</v>
      </c>
    </row>
    <row r="5544" spans="1:11" ht="27" x14ac:dyDescent="0.25">
      <c r="A5544" s="1025">
        <v>5502116</v>
      </c>
      <c r="B5544" s="1026" t="s">
        <v>10821</v>
      </c>
      <c r="C5544" s="1025" t="s">
        <v>272</v>
      </c>
      <c r="D5544" s="577">
        <f t="shared" si="86"/>
        <v>9.17</v>
      </c>
      <c r="G5544" s="1027">
        <v>9.07</v>
      </c>
      <c r="J5544" s="570" t="s">
        <v>5368</v>
      </c>
      <c r="K5544" s="645">
        <f>IFERROR(VLOOKUP(J5544,REAJUSTE!A:Y,25,FALSE),"")</f>
        <v>1.012</v>
      </c>
    </row>
    <row r="5545" spans="1:11" ht="36" x14ac:dyDescent="0.25">
      <c r="A5545" s="1025">
        <v>5501908</v>
      </c>
      <c r="B5545" s="1026" t="s">
        <v>10822</v>
      </c>
      <c r="C5545" s="1025" t="s">
        <v>272</v>
      </c>
      <c r="D5545" s="577">
        <f t="shared" si="86"/>
        <v>11.38</v>
      </c>
      <c r="G5545" s="1027">
        <v>11.25</v>
      </c>
      <c r="J5545" s="570" t="s">
        <v>5368</v>
      </c>
      <c r="K5545" s="645">
        <f>IFERROR(VLOOKUP(J5545,REAJUSTE!A:Y,25,FALSE),"")</f>
        <v>1.012</v>
      </c>
    </row>
    <row r="5546" spans="1:11" ht="36" x14ac:dyDescent="0.25">
      <c r="A5546" s="1025">
        <v>5502142</v>
      </c>
      <c r="B5546" s="1026" t="s">
        <v>10823</v>
      </c>
      <c r="C5546" s="1025" t="s">
        <v>272</v>
      </c>
      <c r="D5546" s="577">
        <f t="shared" si="86"/>
        <v>7.67</v>
      </c>
      <c r="G5546" s="1027">
        <v>7.58</v>
      </c>
      <c r="J5546" s="570" t="s">
        <v>5368</v>
      </c>
      <c r="K5546" s="645">
        <f>IFERROR(VLOOKUP(J5546,REAJUSTE!A:Y,25,FALSE),"")</f>
        <v>1.012</v>
      </c>
    </row>
    <row r="5547" spans="1:11" ht="27" x14ac:dyDescent="0.25">
      <c r="A5547" s="1025">
        <v>5501934</v>
      </c>
      <c r="B5547" s="1026" t="s">
        <v>10824</v>
      </c>
      <c r="C5547" s="1025" t="s">
        <v>272</v>
      </c>
      <c r="D5547" s="577">
        <f t="shared" si="86"/>
        <v>11.33</v>
      </c>
      <c r="G5547" s="1027">
        <v>11.2</v>
      </c>
      <c r="J5547" s="570" t="s">
        <v>5368</v>
      </c>
      <c r="K5547" s="645">
        <f>IFERROR(VLOOKUP(J5547,REAJUSTE!A:Y,25,FALSE),"")</f>
        <v>1.012</v>
      </c>
    </row>
    <row r="5548" spans="1:11" ht="27" x14ac:dyDescent="0.25">
      <c r="A5548" s="1025">
        <v>5502168</v>
      </c>
      <c r="B5548" s="1026" t="s">
        <v>10825</v>
      </c>
      <c r="C5548" s="1025" t="s">
        <v>272</v>
      </c>
      <c r="D5548" s="577">
        <f t="shared" si="86"/>
        <v>7.62</v>
      </c>
      <c r="G5548" s="1027">
        <v>7.53</v>
      </c>
      <c r="J5548" s="570" t="s">
        <v>5368</v>
      </c>
      <c r="K5548" s="645">
        <f>IFERROR(VLOOKUP(J5548,REAJUSTE!A:Y,25,FALSE),"")</f>
        <v>1.012</v>
      </c>
    </row>
    <row r="5549" spans="1:11" ht="27" x14ac:dyDescent="0.25">
      <c r="A5549" s="1025">
        <v>5501883</v>
      </c>
      <c r="B5549" s="1026" t="s">
        <v>10826</v>
      </c>
      <c r="C5549" s="1025" t="s">
        <v>272</v>
      </c>
      <c r="D5549" s="577">
        <f t="shared" si="86"/>
        <v>13.18</v>
      </c>
      <c r="G5549" s="1027">
        <v>13.03</v>
      </c>
      <c r="J5549" s="570" t="s">
        <v>5368</v>
      </c>
      <c r="K5549" s="645">
        <f>IFERROR(VLOOKUP(J5549,REAJUSTE!A:Y,25,FALSE),"")</f>
        <v>1.012</v>
      </c>
    </row>
    <row r="5550" spans="1:11" ht="27" x14ac:dyDescent="0.25">
      <c r="A5550" s="1025">
        <v>5502117</v>
      </c>
      <c r="B5550" s="1026" t="s">
        <v>10827</v>
      </c>
      <c r="C5550" s="1025" t="s">
        <v>272</v>
      </c>
      <c r="D5550" s="577">
        <f t="shared" si="86"/>
        <v>9.48</v>
      </c>
      <c r="G5550" s="1027">
        <v>9.3699999999999992</v>
      </c>
      <c r="J5550" s="570" t="s">
        <v>5368</v>
      </c>
      <c r="K5550" s="645">
        <f>IFERROR(VLOOKUP(J5550,REAJUSTE!A:Y,25,FALSE),"")</f>
        <v>1.012</v>
      </c>
    </row>
    <row r="5551" spans="1:11" ht="36" x14ac:dyDescent="0.25">
      <c r="A5551" s="1025">
        <v>5501909</v>
      </c>
      <c r="B5551" s="1026" t="s">
        <v>10828</v>
      </c>
      <c r="C5551" s="1025" t="s">
        <v>272</v>
      </c>
      <c r="D5551" s="577">
        <f t="shared" si="86"/>
        <v>11.57</v>
      </c>
      <c r="G5551" s="1027">
        <v>11.44</v>
      </c>
      <c r="J5551" s="570" t="s">
        <v>5368</v>
      </c>
      <c r="K5551" s="645">
        <f>IFERROR(VLOOKUP(J5551,REAJUSTE!A:Y,25,FALSE),"")</f>
        <v>1.012</v>
      </c>
    </row>
    <row r="5552" spans="1:11" ht="36" x14ac:dyDescent="0.25">
      <c r="A5552" s="1025">
        <v>5502143</v>
      </c>
      <c r="B5552" s="1026" t="s">
        <v>10829</v>
      </c>
      <c r="C5552" s="1025" t="s">
        <v>272</v>
      </c>
      <c r="D5552" s="577">
        <f t="shared" si="86"/>
        <v>7.87</v>
      </c>
      <c r="G5552" s="1027">
        <v>7.78</v>
      </c>
      <c r="J5552" s="570" t="s">
        <v>5368</v>
      </c>
      <c r="K5552" s="645">
        <f>IFERROR(VLOOKUP(J5552,REAJUSTE!A:Y,25,FALSE),"")</f>
        <v>1.012</v>
      </c>
    </row>
    <row r="5553" spans="1:11" ht="27" x14ac:dyDescent="0.25">
      <c r="A5553" s="1025">
        <v>5501935</v>
      </c>
      <c r="B5553" s="1026" t="s">
        <v>10830</v>
      </c>
      <c r="C5553" s="1025" t="s">
        <v>272</v>
      </c>
      <c r="D5553" s="577">
        <f t="shared" si="86"/>
        <v>11.52</v>
      </c>
      <c r="G5553" s="1027">
        <v>11.39</v>
      </c>
      <c r="J5553" s="570" t="s">
        <v>5368</v>
      </c>
      <c r="K5553" s="645">
        <f>IFERROR(VLOOKUP(J5553,REAJUSTE!A:Y,25,FALSE),"")</f>
        <v>1.012</v>
      </c>
    </row>
    <row r="5554" spans="1:11" ht="27" x14ac:dyDescent="0.25">
      <c r="A5554" s="1025">
        <v>5502169</v>
      </c>
      <c r="B5554" s="1026" t="s">
        <v>10831</v>
      </c>
      <c r="C5554" s="1025" t="s">
        <v>272</v>
      </c>
      <c r="D5554" s="577">
        <f t="shared" si="86"/>
        <v>7.82</v>
      </c>
      <c r="G5554" s="1027">
        <v>7.73</v>
      </c>
      <c r="J5554" s="570" t="s">
        <v>5368</v>
      </c>
      <c r="K5554" s="645">
        <f>IFERROR(VLOOKUP(J5554,REAJUSTE!A:Y,25,FALSE),"")</f>
        <v>1.012</v>
      </c>
    </row>
    <row r="5555" spans="1:11" ht="27" x14ac:dyDescent="0.25">
      <c r="A5555" s="1025">
        <v>5501884</v>
      </c>
      <c r="B5555" s="1026" t="s">
        <v>10832</v>
      </c>
      <c r="C5555" s="1025" t="s">
        <v>272</v>
      </c>
      <c r="D5555" s="577">
        <f t="shared" si="86"/>
        <v>13.83</v>
      </c>
      <c r="G5555" s="1027">
        <v>13.67</v>
      </c>
      <c r="J5555" s="570" t="s">
        <v>5368</v>
      </c>
      <c r="K5555" s="645">
        <f>IFERROR(VLOOKUP(J5555,REAJUSTE!A:Y,25,FALSE),"")</f>
        <v>1.012</v>
      </c>
    </row>
    <row r="5556" spans="1:11" ht="27" x14ac:dyDescent="0.25">
      <c r="A5556" s="1025">
        <v>5502118</v>
      </c>
      <c r="B5556" s="1026" t="s">
        <v>10833</v>
      </c>
      <c r="C5556" s="1025" t="s">
        <v>272</v>
      </c>
      <c r="D5556" s="577">
        <f t="shared" si="86"/>
        <v>9.7799999999999994</v>
      </c>
      <c r="G5556" s="1027">
        <v>9.67</v>
      </c>
      <c r="J5556" s="570" t="s">
        <v>5368</v>
      </c>
      <c r="K5556" s="645">
        <f>IFERROR(VLOOKUP(J5556,REAJUSTE!A:Y,25,FALSE),"")</f>
        <v>1.012</v>
      </c>
    </row>
    <row r="5557" spans="1:11" ht="36" x14ac:dyDescent="0.25">
      <c r="A5557" s="1025">
        <v>5501910</v>
      </c>
      <c r="B5557" s="1026" t="s">
        <v>10834</v>
      </c>
      <c r="C5557" s="1025" t="s">
        <v>272</v>
      </c>
      <c r="D5557" s="577">
        <f t="shared" si="86"/>
        <v>11.76</v>
      </c>
      <c r="G5557" s="1027">
        <v>11.63</v>
      </c>
      <c r="J5557" s="570" t="s">
        <v>5368</v>
      </c>
      <c r="K5557" s="645">
        <f>IFERROR(VLOOKUP(J5557,REAJUSTE!A:Y,25,FALSE),"")</f>
        <v>1.012</v>
      </c>
    </row>
    <row r="5558" spans="1:11" ht="36" x14ac:dyDescent="0.25">
      <c r="A5558" s="1025">
        <v>5502144</v>
      </c>
      <c r="B5558" s="1026" t="s">
        <v>10835</v>
      </c>
      <c r="C5558" s="1025" t="s">
        <v>272</v>
      </c>
      <c r="D5558" s="577">
        <f t="shared" si="86"/>
        <v>8.0299999999999994</v>
      </c>
      <c r="G5558" s="1027">
        <v>7.94</v>
      </c>
      <c r="J5558" s="570" t="s">
        <v>5368</v>
      </c>
      <c r="K5558" s="645">
        <f>IFERROR(VLOOKUP(J5558,REAJUSTE!A:Y,25,FALSE),"")</f>
        <v>1.012</v>
      </c>
    </row>
    <row r="5559" spans="1:11" ht="27" x14ac:dyDescent="0.25">
      <c r="A5559" s="1025">
        <v>5501936</v>
      </c>
      <c r="B5559" s="1026" t="s">
        <v>10836</v>
      </c>
      <c r="C5559" s="1025" t="s">
        <v>272</v>
      </c>
      <c r="D5559" s="577">
        <f t="shared" si="86"/>
        <v>11.67</v>
      </c>
      <c r="G5559" s="1027">
        <v>11.54</v>
      </c>
      <c r="J5559" s="570" t="s">
        <v>5368</v>
      </c>
      <c r="K5559" s="645">
        <f>IFERROR(VLOOKUP(J5559,REAJUSTE!A:Y,25,FALSE),"")</f>
        <v>1.012</v>
      </c>
    </row>
    <row r="5560" spans="1:11" ht="27" x14ac:dyDescent="0.25">
      <c r="A5560" s="1025">
        <v>5502170</v>
      </c>
      <c r="B5560" s="1026" t="s">
        <v>10837</v>
      </c>
      <c r="C5560" s="1025" t="s">
        <v>272</v>
      </c>
      <c r="D5560" s="577">
        <f t="shared" si="86"/>
        <v>7.97</v>
      </c>
      <c r="G5560" s="1027">
        <v>7.88</v>
      </c>
      <c r="J5560" s="570" t="s">
        <v>5368</v>
      </c>
      <c r="K5560" s="645">
        <f>IFERROR(VLOOKUP(J5560,REAJUSTE!A:Y,25,FALSE),"")</f>
        <v>1.012</v>
      </c>
    </row>
    <row r="5561" spans="1:11" ht="27" x14ac:dyDescent="0.25">
      <c r="A5561" s="1025">
        <v>5501885</v>
      </c>
      <c r="B5561" s="1026" t="s">
        <v>10838</v>
      </c>
      <c r="C5561" s="1025" t="s">
        <v>272</v>
      </c>
      <c r="D5561" s="577">
        <f t="shared" si="86"/>
        <v>14.37</v>
      </c>
      <c r="G5561" s="1027">
        <v>14.2</v>
      </c>
      <c r="J5561" s="570" t="s">
        <v>5368</v>
      </c>
      <c r="K5561" s="645">
        <f>IFERROR(VLOOKUP(J5561,REAJUSTE!A:Y,25,FALSE),"")</f>
        <v>1.012</v>
      </c>
    </row>
    <row r="5562" spans="1:11" ht="27" x14ac:dyDescent="0.25">
      <c r="A5562" s="1025">
        <v>5502119</v>
      </c>
      <c r="B5562" s="1026" t="s">
        <v>10839</v>
      </c>
      <c r="C5562" s="1025" t="s">
        <v>272</v>
      </c>
      <c r="D5562" s="577">
        <f t="shared" si="86"/>
        <v>10.68</v>
      </c>
      <c r="G5562" s="1027">
        <v>10.56</v>
      </c>
      <c r="J5562" s="570" t="s">
        <v>5368</v>
      </c>
      <c r="K5562" s="645">
        <f>IFERROR(VLOOKUP(J5562,REAJUSTE!A:Y,25,FALSE),"")</f>
        <v>1.012</v>
      </c>
    </row>
    <row r="5563" spans="1:11" ht="36" x14ac:dyDescent="0.25">
      <c r="A5563" s="1025">
        <v>5501911</v>
      </c>
      <c r="B5563" s="1026" t="s">
        <v>10840</v>
      </c>
      <c r="C5563" s="1025" t="s">
        <v>272</v>
      </c>
      <c r="D5563" s="577">
        <f t="shared" si="86"/>
        <v>12.43</v>
      </c>
      <c r="G5563" s="1027">
        <v>12.29</v>
      </c>
      <c r="J5563" s="570" t="s">
        <v>5368</v>
      </c>
      <c r="K5563" s="645">
        <f>IFERROR(VLOOKUP(J5563,REAJUSTE!A:Y,25,FALSE),"")</f>
        <v>1.012</v>
      </c>
    </row>
    <row r="5564" spans="1:11" ht="36" x14ac:dyDescent="0.25">
      <c r="A5564" s="1025">
        <v>5502145</v>
      </c>
      <c r="B5564" s="1026" t="s">
        <v>10841</v>
      </c>
      <c r="C5564" s="1025" t="s">
        <v>272</v>
      </c>
      <c r="D5564" s="577">
        <f t="shared" si="86"/>
        <v>8.3800000000000008</v>
      </c>
      <c r="G5564" s="1027">
        <v>8.2899999999999991</v>
      </c>
      <c r="J5564" s="570" t="s">
        <v>5368</v>
      </c>
      <c r="K5564" s="645">
        <f>IFERROR(VLOOKUP(J5564,REAJUSTE!A:Y,25,FALSE),"")</f>
        <v>1.012</v>
      </c>
    </row>
    <row r="5565" spans="1:11" ht="27" x14ac:dyDescent="0.25">
      <c r="A5565" s="1025">
        <v>5501937</v>
      </c>
      <c r="B5565" s="1026" t="s">
        <v>10842</v>
      </c>
      <c r="C5565" s="1025" t="s">
        <v>272</v>
      </c>
      <c r="D5565" s="577">
        <f t="shared" si="86"/>
        <v>12.37</v>
      </c>
      <c r="G5565" s="1027">
        <v>12.23</v>
      </c>
      <c r="J5565" s="570" t="s">
        <v>5368</v>
      </c>
      <c r="K5565" s="645">
        <f>IFERROR(VLOOKUP(J5565,REAJUSTE!A:Y,25,FALSE),"")</f>
        <v>1.012</v>
      </c>
    </row>
    <row r="5566" spans="1:11" ht="27" x14ac:dyDescent="0.25">
      <c r="A5566" s="1025">
        <v>5502171</v>
      </c>
      <c r="B5566" s="1026" t="s">
        <v>10843</v>
      </c>
      <c r="C5566" s="1025" t="s">
        <v>272</v>
      </c>
      <c r="D5566" s="577">
        <f t="shared" si="86"/>
        <v>8.2799999999999994</v>
      </c>
      <c r="G5566" s="1027">
        <v>8.19</v>
      </c>
      <c r="J5566" s="570" t="s">
        <v>5368</v>
      </c>
      <c r="K5566" s="645">
        <f>IFERROR(VLOOKUP(J5566,REAJUSTE!A:Y,25,FALSE),"")</f>
        <v>1.012</v>
      </c>
    </row>
    <row r="5567" spans="1:11" ht="27" x14ac:dyDescent="0.25">
      <c r="A5567" s="1025">
        <v>5501886</v>
      </c>
      <c r="B5567" s="1026" t="s">
        <v>10844</v>
      </c>
      <c r="C5567" s="1025" t="s">
        <v>272</v>
      </c>
      <c r="D5567" s="577">
        <f t="shared" si="86"/>
        <v>15.51</v>
      </c>
      <c r="G5567" s="1027">
        <v>15.33</v>
      </c>
      <c r="J5567" s="570" t="s">
        <v>5368</v>
      </c>
      <c r="K5567" s="645">
        <f>IFERROR(VLOOKUP(J5567,REAJUSTE!A:Y,25,FALSE),"")</f>
        <v>1.012</v>
      </c>
    </row>
    <row r="5568" spans="1:11" ht="27" x14ac:dyDescent="0.25">
      <c r="A5568" s="1025">
        <v>5502120</v>
      </c>
      <c r="B5568" s="1026" t="s">
        <v>10845</v>
      </c>
      <c r="C5568" s="1025" t="s">
        <v>272</v>
      </c>
      <c r="D5568" s="577">
        <f t="shared" si="86"/>
        <v>11.85</v>
      </c>
      <c r="G5568" s="1027">
        <v>11.71</v>
      </c>
      <c r="J5568" s="570" t="s">
        <v>5368</v>
      </c>
      <c r="K5568" s="645">
        <f>IFERROR(VLOOKUP(J5568,REAJUSTE!A:Y,25,FALSE),"")</f>
        <v>1.012</v>
      </c>
    </row>
    <row r="5569" spans="1:11" ht="36" x14ac:dyDescent="0.25">
      <c r="A5569" s="1025">
        <v>5501912</v>
      </c>
      <c r="B5569" s="1026" t="s">
        <v>10846</v>
      </c>
      <c r="C5569" s="1025" t="s">
        <v>272</v>
      </c>
      <c r="D5569" s="577">
        <f t="shared" si="86"/>
        <v>12.95</v>
      </c>
      <c r="G5569" s="1027">
        <v>12.8</v>
      </c>
      <c r="J5569" s="570" t="s">
        <v>5368</v>
      </c>
      <c r="K5569" s="645">
        <f>IFERROR(VLOOKUP(J5569,REAJUSTE!A:Y,25,FALSE),"")</f>
        <v>1.012</v>
      </c>
    </row>
    <row r="5570" spans="1:11" ht="36" x14ac:dyDescent="0.25">
      <c r="A5570" s="1025">
        <v>5502146</v>
      </c>
      <c r="B5570" s="1026" t="s">
        <v>10847</v>
      </c>
      <c r="C5570" s="1025" t="s">
        <v>272</v>
      </c>
      <c r="D5570" s="577">
        <f t="shared" si="86"/>
        <v>9.3000000000000007</v>
      </c>
      <c r="G5570" s="1027">
        <v>9.19</v>
      </c>
      <c r="J5570" s="570" t="s">
        <v>5368</v>
      </c>
      <c r="K5570" s="645">
        <f>IFERROR(VLOOKUP(J5570,REAJUSTE!A:Y,25,FALSE),"")</f>
        <v>1.012</v>
      </c>
    </row>
    <row r="5571" spans="1:11" ht="27" x14ac:dyDescent="0.25">
      <c r="A5571" s="1025">
        <v>5501938</v>
      </c>
      <c r="B5571" s="1026" t="s">
        <v>10848</v>
      </c>
      <c r="C5571" s="1025" t="s">
        <v>272</v>
      </c>
      <c r="D5571" s="577">
        <f t="shared" si="86"/>
        <v>12.84</v>
      </c>
      <c r="G5571" s="1027">
        <v>12.69</v>
      </c>
      <c r="J5571" s="570" t="s">
        <v>5368</v>
      </c>
      <c r="K5571" s="645">
        <f>IFERROR(VLOOKUP(J5571,REAJUSTE!A:Y,25,FALSE),"")</f>
        <v>1.012</v>
      </c>
    </row>
    <row r="5572" spans="1:11" ht="27" x14ac:dyDescent="0.25">
      <c r="A5572" s="1025">
        <v>5502172</v>
      </c>
      <c r="B5572" s="1026" t="s">
        <v>10849</v>
      </c>
      <c r="C5572" s="1025" t="s">
        <v>272</v>
      </c>
      <c r="D5572" s="577">
        <f t="shared" si="86"/>
        <v>9.17</v>
      </c>
      <c r="G5572" s="1027">
        <v>9.07</v>
      </c>
      <c r="J5572" s="570" t="s">
        <v>5368</v>
      </c>
      <c r="K5572" s="645">
        <f>IFERROR(VLOOKUP(J5572,REAJUSTE!A:Y,25,FALSE),"")</f>
        <v>1.012</v>
      </c>
    </row>
    <row r="5573" spans="1:11" ht="27" x14ac:dyDescent="0.25">
      <c r="A5573" s="1025">
        <v>5501876</v>
      </c>
      <c r="B5573" s="1026" t="s">
        <v>10850</v>
      </c>
      <c r="C5573" s="1025" t="s">
        <v>272</v>
      </c>
      <c r="D5573" s="577">
        <f t="shared" si="86"/>
        <v>10.24</v>
      </c>
      <c r="G5573" s="1027">
        <v>10.119999999999999</v>
      </c>
      <c r="J5573" s="570" t="s">
        <v>5368</v>
      </c>
      <c r="K5573" s="645">
        <f>IFERROR(VLOOKUP(J5573,REAJUSTE!A:Y,25,FALSE),"")</f>
        <v>1.012</v>
      </c>
    </row>
    <row r="5574" spans="1:11" ht="27" x14ac:dyDescent="0.25">
      <c r="A5574" s="1025">
        <v>5502110</v>
      </c>
      <c r="B5574" s="1026" t="s">
        <v>10851</v>
      </c>
      <c r="C5574" s="1025" t="s">
        <v>272</v>
      </c>
      <c r="D5574" s="577">
        <f t="shared" si="86"/>
        <v>6.49</v>
      </c>
      <c r="G5574" s="1027">
        <v>6.42</v>
      </c>
      <c r="J5574" s="570" t="s">
        <v>5368</v>
      </c>
      <c r="K5574" s="645">
        <f>IFERROR(VLOOKUP(J5574,REAJUSTE!A:Y,25,FALSE),"")</f>
        <v>1.012</v>
      </c>
    </row>
    <row r="5575" spans="1:11" ht="36" x14ac:dyDescent="0.25">
      <c r="A5575" s="1025">
        <v>5501902</v>
      </c>
      <c r="B5575" s="1026" t="s">
        <v>10852</v>
      </c>
      <c r="C5575" s="1025" t="s">
        <v>272</v>
      </c>
      <c r="D5575" s="577">
        <f t="shared" si="86"/>
        <v>9.77</v>
      </c>
      <c r="G5575" s="1027">
        <v>9.66</v>
      </c>
      <c r="J5575" s="570" t="s">
        <v>5368</v>
      </c>
      <c r="K5575" s="645">
        <f>IFERROR(VLOOKUP(J5575,REAJUSTE!A:Y,25,FALSE),"")</f>
        <v>1.012</v>
      </c>
    </row>
    <row r="5576" spans="1:11" ht="36" x14ac:dyDescent="0.25">
      <c r="A5576" s="1025">
        <v>5502136</v>
      </c>
      <c r="B5576" s="1026" t="s">
        <v>10853</v>
      </c>
      <c r="C5576" s="1025" t="s">
        <v>272</v>
      </c>
      <c r="D5576" s="577">
        <f t="shared" si="86"/>
        <v>6.05</v>
      </c>
      <c r="G5576" s="1027">
        <v>5.98</v>
      </c>
      <c r="J5576" s="570" t="s">
        <v>5368</v>
      </c>
      <c r="K5576" s="645">
        <f>IFERROR(VLOOKUP(J5576,REAJUSTE!A:Y,25,FALSE),"")</f>
        <v>1.012</v>
      </c>
    </row>
    <row r="5577" spans="1:11" ht="27" x14ac:dyDescent="0.25">
      <c r="A5577" s="1025">
        <v>5501928</v>
      </c>
      <c r="B5577" s="1026" t="s">
        <v>10854</v>
      </c>
      <c r="C5577" s="1025" t="s">
        <v>272</v>
      </c>
      <c r="D5577" s="577">
        <f t="shared" si="86"/>
        <v>9.85</v>
      </c>
      <c r="G5577" s="1027">
        <v>9.74</v>
      </c>
      <c r="J5577" s="570" t="s">
        <v>5368</v>
      </c>
      <c r="K5577" s="645">
        <f>IFERROR(VLOOKUP(J5577,REAJUSTE!A:Y,25,FALSE),"")</f>
        <v>1.012</v>
      </c>
    </row>
    <row r="5578" spans="1:11" ht="27" x14ac:dyDescent="0.25">
      <c r="A5578" s="1025">
        <v>5502162</v>
      </c>
      <c r="B5578" s="1026" t="s">
        <v>10855</v>
      </c>
      <c r="C5578" s="1025" t="s">
        <v>272</v>
      </c>
      <c r="D5578" s="577">
        <f t="shared" ref="D5578:D5641" si="87">TRUNC(G5578*K5578,2)</f>
        <v>6.13</v>
      </c>
      <c r="G5578" s="1027">
        <v>6.06</v>
      </c>
      <c r="J5578" s="570" t="s">
        <v>5368</v>
      </c>
      <c r="K5578" s="645">
        <f>IFERROR(VLOOKUP(J5578,REAJUSTE!A:Y,25,FALSE),"")</f>
        <v>1.012</v>
      </c>
    </row>
    <row r="5579" spans="1:11" ht="27" x14ac:dyDescent="0.25">
      <c r="A5579" s="1025">
        <v>5501877</v>
      </c>
      <c r="B5579" s="1026" t="s">
        <v>10856</v>
      </c>
      <c r="C5579" s="1025" t="s">
        <v>272</v>
      </c>
      <c r="D5579" s="577">
        <f t="shared" si="87"/>
        <v>11</v>
      </c>
      <c r="G5579" s="1027">
        <v>10.87</v>
      </c>
      <c r="J5579" s="570" t="s">
        <v>5368</v>
      </c>
      <c r="K5579" s="645">
        <f>IFERROR(VLOOKUP(J5579,REAJUSTE!A:Y,25,FALSE),"")</f>
        <v>1.012</v>
      </c>
    </row>
    <row r="5580" spans="1:11" ht="27" x14ac:dyDescent="0.25">
      <c r="A5580" s="1025">
        <v>5502111</v>
      </c>
      <c r="B5580" s="1026" t="s">
        <v>10857</v>
      </c>
      <c r="C5580" s="1025" t="s">
        <v>272</v>
      </c>
      <c r="D5580" s="577">
        <f t="shared" si="87"/>
        <v>6.91</v>
      </c>
      <c r="G5580" s="1027">
        <v>6.83</v>
      </c>
      <c r="J5580" s="570" t="s">
        <v>5368</v>
      </c>
      <c r="K5580" s="645">
        <f>IFERROR(VLOOKUP(J5580,REAJUSTE!A:Y,25,FALSE),"")</f>
        <v>1.012</v>
      </c>
    </row>
    <row r="5581" spans="1:11" ht="36" x14ac:dyDescent="0.25">
      <c r="A5581" s="1025">
        <v>5501903</v>
      </c>
      <c r="B5581" s="1026" t="s">
        <v>10858</v>
      </c>
      <c r="C5581" s="1025" t="s">
        <v>272</v>
      </c>
      <c r="D5581" s="577">
        <f t="shared" si="87"/>
        <v>10.039999999999999</v>
      </c>
      <c r="G5581" s="1027">
        <v>9.93</v>
      </c>
      <c r="J5581" s="570" t="s">
        <v>5368</v>
      </c>
      <c r="K5581" s="645">
        <f>IFERROR(VLOOKUP(J5581,REAJUSTE!A:Y,25,FALSE),"")</f>
        <v>1.012</v>
      </c>
    </row>
    <row r="5582" spans="1:11" ht="36" x14ac:dyDescent="0.25">
      <c r="A5582" s="1025">
        <v>5502137</v>
      </c>
      <c r="B5582" s="1026" t="s">
        <v>10859</v>
      </c>
      <c r="C5582" s="1025" t="s">
        <v>272</v>
      </c>
      <c r="D5582" s="577">
        <f t="shared" si="87"/>
        <v>6.29</v>
      </c>
      <c r="G5582" s="1027">
        <v>6.22</v>
      </c>
      <c r="J5582" s="570" t="s">
        <v>5368</v>
      </c>
      <c r="K5582" s="645">
        <f>IFERROR(VLOOKUP(J5582,REAJUSTE!A:Y,25,FALSE),"")</f>
        <v>1.012</v>
      </c>
    </row>
    <row r="5583" spans="1:11" ht="27" x14ac:dyDescent="0.25">
      <c r="A5583" s="1025">
        <v>5501929</v>
      </c>
      <c r="B5583" s="1026" t="s">
        <v>10860</v>
      </c>
      <c r="C5583" s="1025" t="s">
        <v>272</v>
      </c>
      <c r="D5583" s="577">
        <f t="shared" si="87"/>
        <v>10.08</v>
      </c>
      <c r="G5583" s="1027">
        <v>9.9700000000000006</v>
      </c>
      <c r="J5583" s="570" t="s">
        <v>5368</v>
      </c>
      <c r="K5583" s="645">
        <f>IFERROR(VLOOKUP(J5583,REAJUSTE!A:Y,25,FALSE),"")</f>
        <v>1.012</v>
      </c>
    </row>
    <row r="5584" spans="1:11" ht="27" x14ac:dyDescent="0.25">
      <c r="A5584" s="1025">
        <v>5502163</v>
      </c>
      <c r="B5584" s="1026" t="s">
        <v>10861</v>
      </c>
      <c r="C5584" s="1025" t="s">
        <v>272</v>
      </c>
      <c r="D5584" s="577">
        <f t="shared" si="87"/>
        <v>6.33</v>
      </c>
      <c r="G5584" s="1027">
        <v>6.26</v>
      </c>
      <c r="J5584" s="570" t="s">
        <v>5368</v>
      </c>
      <c r="K5584" s="645">
        <f>IFERROR(VLOOKUP(J5584,REAJUSTE!A:Y,25,FALSE),"")</f>
        <v>1.012</v>
      </c>
    </row>
    <row r="5585" spans="1:11" ht="27" x14ac:dyDescent="0.25">
      <c r="A5585" s="1025">
        <v>5501875</v>
      </c>
      <c r="B5585" s="1026" t="s">
        <v>10862</v>
      </c>
      <c r="C5585" s="1025" t="s">
        <v>272</v>
      </c>
      <c r="D5585" s="577">
        <f t="shared" si="87"/>
        <v>9.77</v>
      </c>
      <c r="G5585" s="1027">
        <v>9.66</v>
      </c>
      <c r="J5585" s="570" t="s">
        <v>5368</v>
      </c>
      <c r="K5585" s="645">
        <f>IFERROR(VLOOKUP(J5585,REAJUSTE!A:Y,25,FALSE),"")</f>
        <v>1.012</v>
      </c>
    </row>
    <row r="5586" spans="1:11" ht="27" x14ac:dyDescent="0.25">
      <c r="A5586" s="1025">
        <v>5502109</v>
      </c>
      <c r="B5586" s="1026" t="s">
        <v>10863</v>
      </c>
      <c r="C5586" s="1025" t="s">
        <v>272</v>
      </c>
      <c r="D5586" s="577">
        <f t="shared" si="87"/>
        <v>6.05</v>
      </c>
      <c r="G5586" s="1027">
        <v>5.98</v>
      </c>
      <c r="J5586" s="570" t="s">
        <v>5368</v>
      </c>
      <c r="K5586" s="645">
        <f>IFERROR(VLOOKUP(J5586,REAJUSTE!A:Y,25,FALSE),"")</f>
        <v>1.012</v>
      </c>
    </row>
    <row r="5587" spans="1:11" ht="36" x14ac:dyDescent="0.25">
      <c r="A5587" s="1025">
        <v>5501901</v>
      </c>
      <c r="B5587" s="1026" t="s">
        <v>10864</v>
      </c>
      <c r="C5587" s="1025" t="s">
        <v>272</v>
      </c>
      <c r="D5587" s="577">
        <f t="shared" si="87"/>
        <v>9.1</v>
      </c>
      <c r="G5587" s="1027">
        <v>9</v>
      </c>
      <c r="J5587" s="570" t="s">
        <v>5368</v>
      </c>
      <c r="K5587" s="645">
        <f>IFERROR(VLOOKUP(J5587,REAJUSTE!A:Y,25,FALSE),"")</f>
        <v>1.012</v>
      </c>
    </row>
    <row r="5588" spans="1:11" ht="36" x14ac:dyDescent="0.25">
      <c r="A5588" s="1025">
        <v>5502135</v>
      </c>
      <c r="B5588" s="1026" t="s">
        <v>10865</v>
      </c>
      <c r="C5588" s="1025" t="s">
        <v>272</v>
      </c>
      <c r="D5588" s="577">
        <f t="shared" si="87"/>
        <v>5.34</v>
      </c>
      <c r="G5588" s="1027">
        <v>5.28</v>
      </c>
      <c r="J5588" s="570" t="s">
        <v>5368</v>
      </c>
      <c r="K5588" s="645">
        <f>IFERROR(VLOOKUP(J5588,REAJUSTE!A:Y,25,FALSE),"")</f>
        <v>1.012</v>
      </c>
    </row>
    <row r="5589" spans="1:11" ht="27" x14ac:dyDescent="0.25">
      <c r="A5589" s="1025">
        <v>5501927</v>
      </c>
      <c r="B5589" s="1026" t="s">
        <v>10866</v>
      </c>
      <c r="C5589" s="1025" t="s">
        <v>272</v>
      </c>
      <c r="D5589" s="577">
        <f t="shared" si="87"/>
        <v>9.58</v>
      </c>
      <c r="G5589" s="1027">
        <v>9.4700000000000006</v>
      </c>
      <c r="J5589" s="570" t="s">
        <v>5368</v>
      </c>
      <c r="K5589" s="645">
        <f>IFERROR(VLOOKUP(J5589,REAJUSTE!A:Y,25,FALSE),"")</f>
        <v>1.012</v>
      </c>
    </row>
    <row r="5590" spans="1:11" ht="27" x14ac:dyDescent="0.25">
      <c r="A5590" s="1025">
        <v>5502161</v>
      </c>
      <c r="B5590" s="1026" t="s">
        <v>10867</v>
      </c>
      <c r="C5590" s="1025" t="s">
        <v>272</v>
      </c>
      <c r="D5590" s="577">
        <f t="shared" si="87"/>
        <v>5.43</v>
      </c>
      <c r="G5590" s="1027">
        <v>5.37</v>
      </c>
      <c r="J5590" s="570" t="s">
        <v>5368</v>
      </c>
      <c r="K5590" s="645">
        <f>IFERROR(VLOOKUP(J5590,REAJUSTE!A:Y,25,FALSE),"")</f>
        <v>1.012</v>
      </c>
    </row>
    <row r="5591" spans="1:11" ht="27" x14ac:dyDescent="0.25">
      <c r="A5591" s="1025">
        <v>5501878</v>
      </c>
      <c r="B5591" s="1026" t="s">
        <v>10868</v>
      </c>
      <c r="C5591" s="1025" t="s">
        <v>272</v>
      </c>
      <c r="D5591" s="577">
        <f t="shared" si="87"/>
        <v>11.33</v>
      </c>
      <c r="G5591" s="1027">
        <v>11.2</v>
      </c>
      <c r="J5591" s="570" t="s">
        <v>5368</v>
      </c>
      <c r="K5591" s="645">
        <f>IFERROR(VLOOKUP(J5591,REAJUSTE!A:Y,25,FALSE),"")</f>
        <v>1.012</v>
      </c>
    </row>
    <row r="5592" spans="1:11" ht="27" x14ac:dyDescent="0.25">
      <c r="A5592" s="1025">
        <v>5502112</v>
      </c>
      <c r="B5592" s="1026" t="s">
        <v>10869</v>
      </c>
      <c r="C5592" s="1025" t="s">
        <v>272</v>
      </c>
      <c r="D5592" s="577">
        <f t="shared" si="87"/>
        <v>7.62</v>
      </c>
      <c r="G5592" s="1027">
        <v>7.53</v>
      </c>
      <c r="J5592" s="570" t="s">
        <v>5368</v>
      </c>
      <c r="K5592" s="645">
        <f>IFERROR(VLOOKUP(J5592,REAJUSTE!A:Y,25,FALSE),"")</f>
        <v>1.012</v>
      </c>
    </row>
    <row r="5593" spans="1:11" ht="36" x14ac:dyDescent="0.25">
      <c r="A5593" s="1025">
        <v>5501904</v>
      </c>
      <c r="B5593" s="1026" t="s">
        <v>10870</v>
      </c>
      <c r="C5593" s="1025" t="s">
        <v>272</v>
      </c>
      <c r="D5593" s="577">
        <f t="shared" si="87"/>
        <v>10.24</v>
      </c>
      <c r="G5593" s="1027">
        <v>10.119999999999999</v>
      </c>
      <c r="J5593" s="570" t="s">
        <v>5368</v>
      </c>
      <c r="K5593" s="645">
        <f>IFERROR(VLOOKUP(J5593,REAJUSTE!A:Y,25,FALSE),"")</f>
        <v>1.012</v>
      </c>
    </row>
    <row r="5594" spans="1:11" ht="36" x14ac:dyDescent="0.25">
      <c r="A5594" s="1025">
        <v>5502138</v>
      </c>
      <c r="B5594" s="1026" t="s">
        <v>10871</v>
      </c>
      <c r="C5594" s="1025" t="s">
        <v>272</v>
      </c>
      <c r="D5594" s="577">
        <f t="shared" si="87"/>
        <v>6.53</v>
      </c>
      <c r="G5594" s="1027">
        <v>6.46</v>
      </c>
      <c r="J5594" s="570" t="s">
        <v>5368</v>
      </c>
      <c r="K5594" s="645">
        <f>IFERROR(VLOOKUP(J5594,REAJUSTE!A:Y,25,FALSE),"")</f>
        <v>1.012</v>
      </c>
    </row>
    <row r="5595" spans="1:11" ht="27" x14ac:dyDescent="0.25">
      <c r="A5595" s="1025">
        <v>5501930</v>
      </c>
      <c r="B5595" s="1026" t="s">
        <v>10872</v>
      </c>
      <c r="C5595" s="1025" t="s">
        <v>272</v>
      </c>
      <c r="D5595" s="577">
        <f t="shared" si="87"/>
        <v>10.28</v>
      </c>
      <c r="G5595" s="1027">
        <v>10.16</v>
      </c>
      <c r="J5595" s="570" t="s">
        <v>5368</v>
      </c>
      <c r="K5595" s="645">
        <f>IFERROR(VLOOKUP(J5595,REAJUSTE!A:Y,25,FALSE),"")</f>
        <v>1.012</v>
      </c>
    </row>
    <row r="5596" spans="1:11" ht="27" x14ac:dyDescent="0.25">
      <c r="A5596" s="1025">
        <v>5502164</v>
      </c>
      <c r="B5596" s="1026" t="s">
        <v>10873</v>
      </c>
      <c r="C5596" s="1025" t="s">
        <v>272</v>
      </c>
      <c r="D5596" s="577">
        <f t="shared" si="87"/>
        <v>6.53</v>
      </c>
      <c r="G5596" s="1027">
        <v>6.46</v>
      </c>
      <c r="J5596" s="570" t="s">
        <v>5368</v>
      </c>
      <c r="K5596" s="645">
        <f>IFERROR(VLOOKUP(J5596,REAJUSTE!A:Y,25,FALSE),"")</f>
        <v>1.012</v>
      </c>
    </row>
    <row r="5597" spans="1:11" ht="27" x14ac:dyDescent="0.25">
      <c r="A5597" s="1025">
        <v>5501879</v>
      </c>
      <c r="B5597" s="1026" t="s">
        <v>10874</v>
      </c>
      <c r="C5597" s="1025" t="s">
        <v>272</v>
      </c>
      <c r="D5597" s="577">
        <f t="shared" si="87"/>
        <v>11.67</v>
      </c>
      <c r="G5597" s="1027">
        <v>11.54</v>
      </c>
      <c r="J5597" s="570" t="s">
        <v>5368</v>
      </c>
      <c r="K5597" s="645">
        <f>IFERROR(VLOOKUP(J5597,REAJUSTE!A:Y,25,FALSE),"")</f>
        <v>1.012</v>
      </c>
    </row>
    <row r="5598" spans="1:11" ht="27" x14ac:dyDescent="0.25">
      <c r="A5598" s="1025">
        <v>5502113</v>
      </c>
      <c r="B5598" s="1026" t="s">
        <v>10875</v>
      </c>
      <c r="C5598" s="1025" t="s">
        <v>272</v>
      </c>
      <c r="D5598" s="577">
        <f t="shared" si="87"/>
        <v>7.92</v>
      </c>
      <c r="G5598" s="1027">
        <v>7.83</v>
      </c>
      <c r="J5598" s="570" t="s">
        <v>5368</v>
      </c>
      <c r="K5598" s="645">
        <f>IFERROR(VLOOKUP(J5598,REAJUSTE!A:Y,25,FALSE),"")</f>
        <v>1.012</v>
      </c>
    </row>
    <row r="5599" spans="1:11" ht="36" x14ac:dyDescent="0.25">
      <c r="A5599" s="1025">
        <v>5501905</v>
      </c>
      <c r="B5599" s="1026" t="s">
        <v>10876</v>
      </c>
      <c r="C5599" s="1025" t="s">
        <v>272</v>
      </c>
      <c r="D5599" s="577">
        <f t="shared" si="87"/>
        <v>10.47</v>
      </c>
      <c r="G5599" s="1027">
        <v>10.35</v>
      </c>
      <c r="J5599" s="570" t="s">
        <v>5368</v>
      </c>
      <c r="K5599" s="645">
        <f>IFERROR(VLOOKUP(J5599,REAJUSTE!A:Y,25,FALSE),"")</f>
        <v>1.012</v>
      </c>
    </row>
    <row r="5600" spans="1:11" ht="36" x14ac:dyDescent="0.25">
      <c r="A5600" s="1025">
        <v>5502139</v>
      </c>
      <c r="B5600" s="1026" t="s">
        <v>10877</v>
      </c>
      <c r="C5600" s="1025" t="s">
        <v>272</v>
      </c>
      <c r="D5600" s="577">
        <f t="shared" si="87"/>
        <v>6.73</v>
      </c>
      <c r="G5600" s="1027">
        <v>6.66</v>
      </c>
      <c r="J5600" s="570" t="s">
        <v>5368</v>
      </c>
      <c r="K5600" s="645">
        <f>IFERROR(VLOOKUP(J5600,REAJUSTE!A:Y,25,FALSE),"")</f>
        <v>1.012</v>
      </c>
    </row>
    <row r="5601" spans="1:11" ht="27" x14ac:dyDescent="0.25">
      <c r="A5601" s="1025">
        <v>5501931</v>
      </c>
      <c r="B5601" s="1026" t="s">
        <v>10878</v>
      </c>
      <c r="C5601" s="1025" t="s">
        <v>272</v>
      </c>
      <c r="D5601" s="577">
        <f t="shared" si="87"/>
        <v>10.85</v>
      </c>
      <c r="G5601" s="1027">
        <v>10.73</v>
      </c>
      <c r="J5601" s="570" t="s">
        <v>5368</v>
      </c>
      <c r="K5601" s="645">
        <f>IFERROR(VLOOKUP(J5601,REAJUSTE!A:Y,25,FALSE),"")</f>
        <v>1.012</v>
      </c>
    </row>
    <row r="5602" spans="1:11" ht="27" x14ac:dyDescent="0.25">
      <c r="A5602" s="1025">
        <v>5502165</v>
      </c>
      <c r="B5602" s="1026" t="s">
        <v>10879</v>
      </c>
      <c r="C5602" s="1025" t="s">
        <v>272</v>
      </c>
      <c r="D5602" s="577">
        <f t="shared" si="87"/>
        <v>6.73</v>
      </c>
      <c r="G5602" s="1027">
        <v>6.66</v>
      </c>
      <c r="J5602" s="570" t="s">
        <v>5368</v>
      </c>
      <c r="K5602" s="645">
        <f>IFERROR(VLOOKUP(J5602,REAJUSTE!A:Y,25,FALSE),"")</f>
        <v>1.012</v>
      </c>
    </row>
    <row r="5603" spans="1:11" ht="27" x14ac:dyDescent="0.25">
      <c r="A5603" s="1025">
        <v>5502825</v>
      </c>
      <c r="B5603" s="1026" t="s">
        <v>10880</v>
      </c>
      <c r="C5603" s="1025" t="s">
        <v>272</v>
      </c>
      <c r="D5603" s="577">
        <f t="shared" si="87"/>
        <v>16.36</v>
      </c>
      <c r="G5603" s="1027">
        <v>16.170000000000002</v>
      </c>
      <c r="J5603" s="570" t="s">
        <v>5368</v>
      </c>
      <c r="K5603" s="645">
        <f>IFERROR(VLOOKUP(J5603,REAJUSTE!A:Y,25,FALSE),"")</f>
        <v>1.012</v>
      </c>
    </row>
    <row r="5604" spans="1:11" ht="27" x14ac:dyDescent="0.25">
      <c r="A5604" s="1025">
        <v>5502834</v>
      </c>
      <c r="B5604" s="1026" t="s">
        <v>10881</v>
      </c>
      <c r="C5604" s="1025" t="s">
        <v>272</v>
      </c>
      <c r="D5604" s="577">
        <f t="shared" si="87"/>
        <v>12.33</v>
      </c>
      <c r="G5604" s="1027">
        <v>12.19</v>
      </c>
      <c r="J5604" s="570" t="s">
        <v>5368</v>
      </c>
      <c r="K5604" s="645">
        <f>IFERROR(VLOOKUP(J5604,REAJUSTE!A:Y,25,FALSE),"")</f>
        <v>1.012</v>
      </c>
    </row>
    <row r="5605" spans="1:11" ht="36" x14ac:dyDescent="0.25">
      <c r="A5605" s="1025">
        <v>5502826</v>
      </c>
      <c r="B5605" s="1026" t="s">
        <v>10882</v>
      </c>
      <c r="C5605" s="1025" t="s">
        <v>272</v>
      </c>
      <c r="D5605" s="577">
        <f t="shared" si="87"/>
        <v>13.24</v>
      </c>
      <c r="G5605" s="1027">
        <v>13.09</v>
      </c>
      <c r="J5605" s="570" t="s">
        <v>5368</v>
      </c>
      <c r="K5605" s="645">
        <f>IFERROR(VLOOKUP(J5605,REAJUSTE!A:Y,25,FALSE),"")</f>
        <v>1.012</v>
      </c>
    </row>
    <row r="5606" spans="1:11" ht="36" x14ac:dyDescent="0.25">
      <c r="A5606" s="1025">
        <v>5502835</v>
      </c>
      <c r="B5606" s="1026" t="s">
        <v>10883</v>
      </c>
      <c r="C5606" s="1025" t="s">
        <v>272</v>
      </c>
      <c r="D5606" s="577">
        <f t="shared" si="87"/>
        <v>9.6</v>
      </c>
      <c r="G5606" s="1027">
        <v>9.49</v>
      </c>
      <c r="J5606" s="570" t="s">
        <v>5368</v>
      </c>
      <c r="K5606" s="645">
        <f>IFERROR(VLOOKUP(J5606,REAJUSTE!A:Y,25,FALSE),"")</f>
        <v>1.012</v>
      </c>
    </row>
    <row r="5607" spans="1:11" ht="27" x14ac:dyDescent="0.25">
      <c r="A5607" s="1025">
        <v>5502827</v>
      </c>
      <c r="B5607" s="1026" t="s">
        <v>10884</v>
      </c>
      <c r="C5607" s="1025" t="s">
        <v>272</v>
      </c>
      <c r="D5607" s="577">
        <f t="shared" si="87"/>
        <v>13.06</v>
      </c>
      <c r="G5607" s="1027">
        <v>12.91</v>
      </c>
      <c r="J5607" s="570" t="s">
        <v>5368</v>
      </c>
      <c r="K5607" s="645">
        <f>IFERROR(VLOOKUP(J5607,REAJUSTE!A:Y,25,FALSE),"")</f>
        <v>1.012</v>
      </c>
    </row>
    <row r="5608" spans="1:11" ht="27" x14ac:dyDescent="0.25">
      <c r="A5608" s="1025">
        <v>5502836</v>
      </c>
      <c r="B5608" s="1026" t="s">
        <v>10885</v>
      </c>
      <c r="C5608" s="1025" t="s">
        <v>272</v>
      </c>
      <c r="D5608" s="577">
        <f t="shared" si="87"/>
        <v>9.42</v>
      </c>
      <c r="G5608" s="1027">
        <v>9.31</v>
      </c>
      <c r="J5608" s="570" t="s">
        <v>5368</v>
      </c>
      <c r="K5608" s="645">
        <f>IFERROR(VLOOKUP(J5608,REAJUSTE!A:Y,25,FALSE),"")</f>
        <v>1.012</v>
      </c>
    </row>
    <row r="5609" spans="1:11" ht="27" x14ac:dyDescent="0.25">
      <c r="A5609" s="1025">
        <v>5502356</v>
      </c>
      <c r="B5609" s="1026" t="s">
        <v>10886</v>
      </c>
      <c r="C5609" s="1025" t="s">
        <v>272</v>
      </c>
      <c r="D5609" s="577">
        <f t="shared" si="87"/>
        <v>18.77</v>
      </c>
      <c r="G5609" s="1027">
        <v>18.55</v>
      </c>
      <c r="J5609" s="570" t="s">
        <v>5368</v>
      </c>
      <c r="K5609" s="645">
        <f>IFERROR(VLOOKUP(J5609,REAJUSTE!A:Y,25,FALSE),"")</f>
        <v>1.012</v>
      </c>
    </row>
    <row r="5610" spans="1:11" ht="27" x14ac:dyDescent="0.25">
      <c r="A5610" s="1025">
        <v>5502590</v>
      </c>
      <c r="B5610" s="1026" t="s">
        <v>10887</v>
      </c>
      <c r="C5610" s="1025" t="s">
        <v>272</v>
      </c>
      <c r="D5610" s="577">
        <f t="shared" si="87"/>
        <v>11.05</v>
      </c>
      <c r="G5610" s="1027">
        <v>10.92</v>
      </c>
      <c r="J5610" s="570" t="s">
        <v>5368</v>
      </c>
      <c r="K5610" s="645">
        <f>IFERROR(VLOOKUP(J5610,REAJUSTE!A:Y,25,FALSE),"")</f>
        <v>1.012</v>
      </c>
    </row>
    <row r="5611" spans="1:11" ht="36" x14ac:dyDescent="0.25">
      <c r="A5611" s="1025">
        <v>5502382</v>
      </c>
      <c r="B5611" s="1026" t="s">
        <v>10888</v>
      </c>
      <c r="C5611" s="1025" t="s">
        <v>272</v>
      </c>
      <c r="D5611" s="577">
        <f t="shared" si="87"/>
        <v>17.27</v>
      </c>
      <c r="G5611" s="1027">
        <v>17.07</v>
      </c>
      <c r="J5611" s="570" t="s">
        <v>5368</v>
      </c>
      <c r="K5611" s="645">
        <f>IFERROR(VLOOKUP(J5611,REAJUSTE!A:Y,25,FALSE),"")</f>
        <v>1.012</v>
      </c>
    </row>
    <row r="5612" spans="1:11" ht="36" x14ac:dyDescent="0.25">
      <c r="A5612" s="1025">
        <v>5502616</v>
      </c>
      <c r="B5612" s="1026" t="s">
        <v>10889</v>
      </c>
      <c r="C5612" s="1025" t="s">
        <v>272</v>
      </c>
      <c r="D5612" s="577">
        <f t="shared" si="87"/>
        <v>9.42</v>
      </c>
      <c r="G5612" s="1027">
        <v>9.31</v>
      </c>
      <c r="J5612" s="570" t="s">
        <v>5368</v>
      </c>
      <c r="K5612" s="645">
        <f>IFERROR(VLOOKUP(J5612,REAJUSTE!A:Y,25,FALSE),"")</f>
        <v>1.012</v>
      </c>
    </row>
    <row r="5613" spans="1:11" ht="27" x14ac:dyDescent="0.25">
      <c r="A5613" s="1025">
        <v>5502408</v>
      </c>
      <c r="B5613" s="1026" t="s">
        <v>10890</v>
      </c>
      <c r="C5613" s="1025" t="s">
        <v>272</v>
      </c>
      <c r="D5613" s="577">
        <f t="shared" si="87"/>
        <v>17.27</v>
      </c>
      <c r="G5613" s="1027">
        <v>17.07</v>
      </c>
      <c r="J5613" s="570" t="s">
        <v>5368</v>
      </c>
      <c r="K5613" s="645">
        <f>IFERROR(VLOOKUP(J5613,REAJUSTE!A:Y,25,FALSE),"")</f>
        <v>1.012</v>
      </c>
    </row>
    <row r="5614" spans="1:11" ht="27" x14ac:dyDescent="0.25">
      <c r="A5614" s="1025">
        <v>5502642</v>
      </c>
      <c r="B5614" s="1026" t="s">
        <v>10891</v>
      </c>
      <c r="C5614" s="1025" t="s">
        <v>272</v>
      </c>
      <c r="D5614" s="577">
        <f t="shared" si="87"/>
        <v>9.3699999999999992</v>
      </c>
      <c r="G5614" s="1027">
        <v>9.26</v>
      </c>
      <c r="J5614" s="570" t="s">
        <v>5368</v>
      </c>
      <c r="K5614" s="645">
        <f>IFERROR(VLOOKUP(J5614,REAJUSTE!A:Y,25,FALSE),"")</f>
        <v>1.012</v>
      </c>
    </row>
    <row r="5615" spans="1:11" ht="27" x14ac:dyDescent="0.25">
      <c r="A5615" s="1025">
        <v>5502357</v>
      </c>
      <c r="B5615" s="1026" t="s">
        <v>10892</v>
      </c>
      <c r="C5615" s="1025" t="s">
        <v>272</v>
      </c>
      <c r="D5615" s="577">
        <f t="shared" si="87"/>
        <v>19.09</v>
      </c>
      <c r="G5615" s="1027">
        <v>18.87</v>
      </c>
      <c r="J5615" s="570" t="s">
        <v>5368</v>
      </c>
      <c r="K5615" s="645">
        <f>IFERROR(VLOOKUP(J5615,REAJUSTE!A:Y,25,FALSE),"")</f>
        <v>1.012</v>
      </c>
    </row>
    <row r="5616" spans="1:11" ht="27" x14ac:dyDescent="0.25">
      <c r="A5616" s="1025">
        <v>5502591</v>
      </c>
      <c r="B5616" s="1026" t="s">
        <v>10893</v>
      </c>
      <c r="C5616" s="1025" t="s">
        <v>272</v>
      </c>
      <c r="D5616" s="577">
        <f t="shared" si="87"/>
        <v>11.4</v>
      </c>
      <c r="G5616" s="1027">
        <v>11.27</v>
      </c>
      <c r="J5616" s="570" t="s">
        <v>5368</v>
      </c>
      <c r="K5616" s="645">
        <f>IFERROR(VLOOKUP(J5616,REAJUSTE!A:Y,25,FALSE),"")</f>
        <v>1.012</v>
      </c>
    </row>
    <row r="5617" spans="1:11" ht="36" x14ac:dyDescent="0.25">
      <c r="A5617" s="1025">
        <v>5502383</v>
      </c>
      <c r="B5617" s="1026" t="s">
        <v>10894</v>
      </c>
      <c r="C5617" s="1025" t="s">
        <v>272</v>
      </c>
      <c r="D5617" s="577">
        <f t="shared" si="87"/>
        <v>17.48</v>
      </c>
      <c r="G5617" s="1027">
        <v>17.28</v>
      </c>
      <c r="J5617" s="570" t="s">
        <v>5368</v>
      </c>
      <c r="K5617" s="645">
        <f>IFERROR(VLOOKUP(J5617,REAJUSTE!A:Y,25,FALSE),"")</f>
        <v>1.012</v>
      </c>
    </row>
    <row r="5618" spans="1:11" ht="36" x14ac:dyDescent="0.25">
      <c r="A5618" s="1025">
        <v>5502617</v>
      </c>
      <c r="B5618" s="1026" t="s">
        <v>10895</v>
      </c>
      <c r="C5618" s="1025" t="s">
        <v>272</v>
      </c>
      <c r="D5618" s="577">
        <f t="shared" si="87"/>
        <v>9.57</v>
      </c>
      <c r="G5618" s="1027">
        <v>9.4600000000000009</v>
      </c>
      <c r="J5618" s="570" t="s">
        <v>5368</v>
      </c>
      <c r="K5618" s="645">
        <f>IFERROR(VLOOKUP(J5618,REAJUSTE!A:Y,25,FALSE),"")</f>
        <v>1.012</v>
      </c>
    </row>
    <row r="5619" spans="1:11" ht="27" x14ac:dyDescent="0.25">
      <c r="A5619" s="1025">
        <v>5502409</v>
      </c>
      <c r="B5619" s="1026" t="s">
        <v>10896</v>
      </c>
      <c r="C5619" s="1025" t="s">
        <v>272</v>
      </c>
      <c r="D5619" s="577">
        <f t="shared" si="87"/>
        <v>17.43</v>
      </c>
      <c r="G5619" s="1027">
        <v>17.23</v>
      </c>
      <c r="J5619" s="570" t="s">
        <v>5368</v>
      </c>
      <c r="K5619" s="645">
        <f>IFERROR(VLOOKUP(J5619,REAJUSTE!A:Y,25,FALSE),"")</f>
        <v>1.012</v>
      </c>
    </row>
    <row r="5620" spans="1:11" ht="27" x14ac:dyDescent="0.25">
      <c r="A5620" s="1025">
        <v>5502643</v>
      </c>
      <c r="B5620" s="1026" t="s">
        <v>10897</v>
      </c>
      <c r="C5620" s="1025" t="s">
        <v>272</v>
      </c>
      <c r="D5620" s="577">
        <f t="shared" si="87"/>
        <v>9.57</v>
      </c>
      <c r="G5620" s="1027">
        <v>9.4600000000000009</v>
      </c>
      <c r="J5620" s="570" t="s">
        <v>5368</v>
      </c>
      <c r="K5620" s="645">
        <f>IFERROR(VLOOKUP(J5620,REAJUSTE!A:Y,25,FALSE),"")</f>
        <v>1.012</v>
      </c>
    </row>
    <row r="5621" spans="1:11" ht="27" x14ac:dyDescent="0.25">
      <c r="A5621" s="1025">
        <v>5502358</v>
      </c>
      <c r="B5621" s="1026" t="s">
        <v>10898</v>
      </c>
      <c r="C5621" s="1025" t="s">
        <v>272</v>
      </c>
      <c r="D5621" s="577">
        <f t="shared" si="87"/>
        <v>19.43</v>
      </c>
      <c r="G5621" s="1027">
        <v>19.2</v>
      </c>
      <c r="J5621" s="570" t="s">
        <v>5368</v>
      </c>
      <c r="K5621" s="645">
        <f>IFERROR(VLOOKUP(J5621,REAJUSTE!A:Y,25,FALSE),"")</f>
        <v>1.012</v>
      </c>
    </row>
    <row r="5622" spans="1:11" ht="27" x14ac:dyDescent="0.25">
      <c r="A5622" s="1025">
        <v>5502592</v>
      </c>
      <c r="B5622" s="1026" t="s">
        <v>10899</v>
      </c>
      <c r="C5622" s="1025" t="s">
        <v>272</v>
      </c>
      <c r="D5622" s="577">
        <f t="shared" si="87"/>
        <v>11.68</v>
      </c>
      <c r="G5622" s="1027">
        <v>11.55</v>
      </c>
      <c r="J5622" s="570" t="s">
        <v>5368</v>
      </c>
      <c r="K5622" s="645">
        <f>IFERROR(VLOOKUP(J5622,REAJUSTE!A:Y,25,FALSE),"")</f>
        <v>1.012</v>
      </c>
    </row>
    <row r="5623" spans="1:11" ht="36" x14ac:dyDescent="0.25">
      <c r="A5623" s="1025">
        <v>5502384</v>
      </c>
      <c r="B5623" s="1026" t="s">
        <v>10900</v>
      </c>
      <c r="C5623" s="1025" t="s">
        <v>272</v>
      </c>
      <c r="D5623" s="577">
        <f t="shared" si="87"/>
        <v>17.68</v>
      </c>
      <c r="G5623" s="1027">
        <v>17.48</v>
      </c>
      <c r="J5623" s="570" t="s">
        <v>5368</v>
      </c>
      <c r="K5623" s="645">
        <f>IFERROR(VLOOKUP(J5623,REAJUSTE!A:Y,25,FALSE),"")</f>
        <v>1.012</v>
      </c>
    </row>
    <row r="5624" spans="1:11" ht="36" x14ac:dyDescent="0.25">
      <c r="A5624" s="1025">
        <v>5502618</v>
      </c>
      <c r="B5624" s="1026" t="s">
        <v>10901</v>
      </c>
      <c r="C5624" s="1025" t="s">
        <v>272</v>
      </c>
      <c r="D5624" s="577">
        <f t="shared" si="87"/>
        <v>10.49</v>
      </c>
      <c r="G5624" s="1027">
        <v>10.37</v>
      </c>
      <c r="J5624" s="570" t="s">
        <v>5368</v>
      </c>
      <c r="K5624" s="645">
        <f>IFERROR(VLOOKUP(J5624,REAJUSTE!A:Y,25,FALSE),"")</f>
        <v>1.012</v>
      </c>
    </row>
    <row r="5625" spans="1:11" ht="27" x14ac:dyDescent="0.25">
      <c r="A5625" s="1025">
        <v>5502410</v>
      </c>
      <c r="B5625" s="1026" t="s">
        <v>10902</v>
      </c>
      <c r="C5625" s="1025" t="s">
        <v>272</v>
      </c>
      <c r="D5625" s="577">
        <f t="shared" si="87"/>
        <v>17.63</v>
      </c>
      <c r="G5625" s="1027">
        <v>17.43</v>
      </c>
      <c r="J5625" s="570" t="s">
        <v>5368</v>
      </c>
      <c r="K5625" s="645">
        <f>IFERROR(VLOOKUP(J5625,REAJUSTE!A:Y,25,FALSE),"")</f>
        <v>1.012</v>
      </c>
    </row>
    <row r="5626" spans="1:11" ht="27" x14ac:dyDescent="0.25">
      <c r="A5626" s="1025">
        <v>5502644</v>
      </c>
      <c r="B5626" s="1026" t="s">
        <v>10903</v>
      </c>
      <c r="C5626" s="1025" t="s">
        <v>272</v>
      </c>
      <c r="D5626" s="577">
        <f t="shared" si="87"/>
        <v>10.42</v>
      </c>
      <c r="G5626" s="1027">
        <v>10.3</v>
      </c>
      <c r="J5626" s="570" t="s">
        <v>5368</v>
      </c>
      <c r="K5626" s="645">
        <f>IFERROR(VLOOKUP(J5626,REAJUSTE!A:Y,25,FALSE),"")</f>
        <v>1.012</v>
      </c>
    </row>
    <row r="5627" spans="1:11" ht="27" x14ac:dyDescent="0.25">
      <c r="A5627" s="1025">
        <v>5502359</v>
      </c>
      <c r="B5627" s="1026" t="s">
        <v>10904</v>
      </c>
      <c r="C5627" s="1025" t="s">
        <v>272</v>
      </c>
      <c r="D5627" s="577">
        <f t="shared" si="87"/>
        <v>19.75</v>
      </c>
      <c r="G5627" s="1027">
        <v>19.52</v>
      </c>
      <c r="J5627" s="570" t="s">
        <v>5368</v>
      </c>
      <c r="K5627" s="645">
        <f>IFERROR(VLOOKUP(J5627,REAJUSTE!A:Y,25,FALSE),"")</f>
        <v>1.012</v>
      </c>
    </row>
    <row r="5628" spans="1:11" ht="27" x14ac:dyDescent="0.25">
      <c r="A5628" s="1025">
        <v>5502593</v>
      </c>
      <c r="B5628" s="1026" t="s">
        <v>10905</v>
      </c>
      <c r="C5628" s="1025" t="s">
        <v>272</v>
      </c>
      <c r="D5628" s="577">
        <f t="shared" si="87"/>
        <v>12.03</v>
      </c>
      <c r="G5628" s="1027">
        <v>11.89</v>
      </c>
      <c r="J5628" s="570" t="s">
        <v>5368</v>
      </c>
      <c r="K5628" s="645">
        <f>IFERROR(VLOOKUP(J5628,REAJUSTE!A:Y,25,FALSE),"")</f>
        <v>1.012</v>
      </c>
    </row>
    <row r="5629" spans="1:11" ht="36" x14ac:dyDescent="0.25">
      <c r="A5629" s="1025">
        <v>5502385</v>
      </c>
      <c r="B5629" s="1026" t="s">
        <v>10906</v>
      </c>
      <c r="C5629" s="1025" t="s">
        <v>272</v>
      </c>
      <c r="D5629" s="577">
        <f t="shared" si="87"/>
        <v>17.899999999999999</v>
      </c>
      <c r="G5629" s="1027">
        <v>17.690000000000001</v>
      </c>
      <c r="J5629" s="570" t="s">
        <v>5368</v>
      </c>
      <c r="K5629" s="645">
        <f>IFERROR(VLOOKUP(J5629,REAJUSTE!A:Y,25,FALSE),"")</f>
        <v>1.012</v>
      </c>
    </row>
    <row r="5630" spans="1:11" ht="36" x14ac:dyDescent="0.25">
      <c r="A5630" s="1025">
        <v>5502619</v>
      </c>
      <c r="B5630" s="1026" t="s">
        <v>10907</v>
      </c>
      <c r="C5630" s="1025" t="s">
        <v>272</v>
      </c>
      <c r="D5630" s="577">
        <f t="shared" si="87"/>
        <v>10.7</v>
      </c>
      <c r="G5630" s="1027">
        <v>10.58</v>
      </c>
      <c r="J5630" s="570" t="s">
        <v>5368</v>
      </c>
      <c r="K5630" s="645">
        <f>IFERROR(VLOOKUP(J5630,REAJUSTE!A:Y,25,FALSE),"")</f>
        <v>1.012</v>
      </c>
    </row>
    <row r="5631" spans="1:11" ht="27" x14ac:dyDescent="0.25">
      <c r="A5631" s="1025">
        <v>5502411</v>
      </c>
      <c r="B5631" s="1026" t="s">
        <v>10908</v>
      </c>
      <c r="C5631" s="1025" t="s">
        <v>272</v>
      </c>
      <c r="D5631" s="577">
        <f t="shared" si="87"/>
        <v>17.850000000000001</v>
      </c>
      <c r="G5631" s="1027">
        <v>17.64</v>
      </c>
      <c r="J5631" s="570" t="s">
        <v>5368</v>
      </c>
      <c r="K5631" s="645">
        <f>IFERROR(VLOOKUP(J5631,REAJUSTE!A:Y,25,FALSE),"")</f>
        <v>1.012</v>
      </c>
    </row>
    <row r="5632" spans="1:11" ht="27" x14ac:dyDescent="0.25">
      <c r="A5632" s="1025">
        <v>5502645</v>
      </c>
      <c r="B5632" s="1026" t="s">
        <v>10909</v>
      </c>
      <c r="C5632" s="1025" t="s">
        <v>272</v>
      </c>
      <c r="D5632" s="577">
        <f t="shared" si="87"/>
        <v>10.63</v>
      </c>
      <c r="G5632" s="1027">
        <v>10.51</v>
      </c>
      <c r="J5632" s="570" t="s">
        <v>5368</v>
      </c>
      <c r="K5632" s="645">
        <f>IFERROR(VLOOKUP(J5632,REAJUSTE!A:Y,25,FALSE),"")</f>
        <v>1.012</v>
      </c>
    </row>
    <row r="5633" spans="1:11" ht="27" x14ac:dyDescent="0.25">
      <c r="A5633" s="1025">
        <v>5502360</v>
      </c>
      <c r="B5633" s="1026" t="s">
        <v>10910</v>
      </c>
      <c r="C5633" s="1025" t="s">
        <v>272</v>
      </c>
      <c r="D5633" s="577">
        <f t="shared" si="87"/>
        <v>20.53</v>
      </c>
      <c r="G5633" s="1027">
        <v>20.29</v>
      </c>
      <c r="J5633" s="570" t="s">
        <v>5368</v>
      </c>
      <c r="K5633" s="645">
        <f>IFERROR(VLOOKUP(J5633,REAJUSTE!A:Y,25,FALSE),"")</f>
        <v>1.012</v>
      </c>
    </row>
    <row r="5634" spans="1:11" ht="27" x14ac:dyDescent="0.25">
      <c r="A5634" s="1025">
        <v>5502594</v>
      </c>
      <c r="B5634" s="1026" t="s">
        <v>10911</v>
      </c>
      <c r="C5634" s="1025" t="s">
        <v>272</v>
      </c>
      <c r="D5634" s="577">
        <f t="shared" si="87"/>
        <v>13.04</v>
      </c>
      <c r="G5634" s="1027">
        <v>12.89</v>
      </c>
      <c r="J5634" s="570" t="s">
        <v>5368</v>
      </c>
      <c r="K5634" s="645">
        <f>IFERROR(VLOOKUP(J5634,REAJUSTE!A:Y,25,FALSE),"")</f>
        <v>1.012</v>
      </c>
    </row>
    <row r="5635" spans="1:11" ht="36" x14ac:dyDescent="0.25">
      <c r="A5635" s="1025">
        <v>5502386</v>
      </c>
      <c r="B5635" s="1026" t="s">
        <v>10912</v>
      </c>
      <c r="C5635" s="1025" t="s">
        <v>272</v>
      </c>
      <c r="D5635" s="577">
        <f t="shared" si="87"/>
        <v>18.579999999999998</v>
      </c>
      <c r="G5635" s="1027">
        <v>18.36</v>
      </c>
      <c r="J5635" s="570" t="s">
        <v>5368</v>
      </c>
      <c r="K5635" s="645">
        <f>IFERROR(VLOOKUP(J5635,REAJUSTE!A:Y,25,FALSE),"")</f>
        <v>1.012</v>
      </c>
    </row>
    <row r="5636" spans="1:11" ht="36" x14ac:dyDescent="0.25">
      <c r="A5636" s="1025">
        <v>5502620</v>
      </c>
      <c r="B5636" s="1026" t="s">
        <v>10913</v>
      </c>
      <c r="C5636" s="1025" t="s">
        <v>272</v>
      </c>
      <c r="D5636" s="577">
        <f t="shared" si="87"/>
        <v>10.84</v>
      </c>
      <c r="G5636" s="1027">
        <v>10.72</v>
      </c>
      <c r="J5636" s="570" t="s">
        <v>5368</v>
      </c>
      <c r="K5636" s="645">
        <f>IFERROR(VLOOKUP(J5636,REAJUSTE!A:Y,25,FALSE),"")</f>
        <v>1.012</v>
      </c>
    </row>
    <row r="5637" spans="1:11" ht="27" x14ac:dyDescent="0.25">
      <c r="A5637" s="1025">
        <v>5502412</v>
      </c>
      <c r="B5637" s="1026" t="s">
        <v>10914</v>
      </c>
      <c r="C5637" s="1025" t="s">
        <v>272</v>
      </c>
      <c r="D5637" s="577">
        <f t="shared" si="87"/>
        <v>18.510000000000002</v>
      </c>
      <c r="G5637" s="1027">
        <v>18.3</v>
      </c>
      <c r="J5637" s="570" t="s">
        <v>5368</v>
      </c>
      <c r="K5637" s="645">
        <f>IFERROR(VLOOKUP(J5637,REAJUSTE!A:Y,25,FALSE),"")</f>
        <v>1.012</v>
      </c>
    </row>
    <row r="5638" spans="1:11" ht="27" x14ac:dyDescent="0.25">
      <c r="A5638" s="1025">
        <v>5502646</v>
      </c>
      <c r="B5638" s="1026" t="s">
        <v>10915</v>
      </c>
      <c r="C5638" s="1025" t="s">
        <v>272</v>
      </c>
      <c r="D5638" s="577">
        <f t="shared" si="87"/>
        <v>10.77</v>
      </c>
      <c r="G5638" s="1027">
        <v>10.65</v>
      </c>
      <c r="J5638" s="570" t="s">
        <v>5368</v>
      </c>
      <c r="K5638" s="645">
        <f>IFERROR(VLOOKUP(J5638,REAJUSTE!A:Y,25,FALSE),"")</f>
        <v>1.012</v>
      </c>
    </row>
    <row r="5639" spans="1:11" ht="27" x14ac:dyDescent="0.25">
      <c r="A5639" s="1025">
        <v>5502361</v>
      </c>
      <c r="B5639" s="1026" t="s">
        <v>10916</v>
      </c>
      <c r="C5639" s="1025" t="s">
        <v>272</v>
      </c>
      <c r="D5639" s="577">
        <f t="shared" si="87"/>
        <v>21.07</v>
      </c>
      <c r="G5639" s="1027">
        <v>20.83</v>
      </c>
      <c r="J5639" s="570" t="s">
        <v>5368</v>
      </c>
      <c r="K5639" s="645">
        <f>IFERROR(VLOOKUP(J5639,REAJUSTE!A:Y,25,FALSE),"")</f>
        <v>1.012</v>
      </c>
    </row>
    <row r="5640" spans="1:11" ht="27" x14ac:dyDescent="0.25">
      <c r="A5640" s="1025">
        <v>5502595</v>
      </c>
      <c r="B5640" s="1026" t="s">
        <v>10917</v>
      </c>
      <c r="C5640" s="1025" t="s">
        <v>272</v>
      </c>
      <c r="D5640" s="577">
        <f t="shared" si="87"/>
        <v>13.57</v>
      </c>
      <c r="G5640" s="1027">
        <v>13.41</v>
      </c>
      <c r="J5640" s="570" t="s">
        <v>5368</v>
      </c>
      <c r="K5640" s="645">
        <f>IFERROR(VLOOKUP(J5640,REAJUSTE!A:Y,25,FALSE),"")</f>
        <v>1.012</v>
      </c>
    </row>
    <row r="5641" spans="1:11" ht="36" x14ac:dyDescent="0.25">
      <c r="A5641" s="1025">
        <v>5502387</v>
      </c>
      <c r="B5641" s="1026" t="s">
        <v>10918</v>
      </c>
      <c r="C5641" s="1025" t="s">
        <v>272</v>
      </c>
      <c r="D5641" s="577">
        <f t="shared" si="87"/>
        <v>18.97</v>
      </c>
      <c r="G5641" s="1027">
        <v>18.75</v>
      </c>
      <c r="J5641" s="570" t="s">
        <v>5368</v>
      </c>
      <c r="K5641" s="645">
        <f>IFERROR(VLOOKUP(J5641,REAJUSTE!A:Y,25,FALSE),"")</f>
        <v>1.012</v>
      </c>
    </row>
    <row r="5642" spans="1:11" ht="36" x14ac:dyDescent="0.25">
      <c r="A5642" s="1025">
        <v>5502621</v>
      </c>
      <c r="B5642" s="1026" t="s">
        <v>10919</v>
      </c>
      <c r="C5642" s="1025" t="s">
        <v>272</v>
      </c>
      <c r="D5642" s="577">
        <f t="shared" ref="D5642:D5705" si="88">TRUNC(G5642*K5642,2)</f>
        <v>11.26</v>
      </c>
      <c r="G5642" s="1027">
        <v>11.13</v>
      </c>
      <c r="J5642" s="570" t="s">
        <v>5368</v>
      </c>
      <c r="K5642" s="645">
        <f>IFERROR(VLOOKUP(J5642,REAJUSTE!A:Y,25,FALSE),"")</f>
        <v>1.012</v>
      </c>
    </row>
    <row r="5643" spans="1:11" ht="27" x14ac:dyDescent="0.25">
      <c r="A5643" s="1025">
        <v>5502413</v>
      </c>
      <c r="B5643" s="1026" t="s">
        <v>10920</v>
      </c>
      <c r="C5643" s="1025" t="s">
        <v>272</v>
      </c>
      <c r="D5643" s="577">
        <f t="shared" si="88"/>
        <v>18.84</v>
      </c>
      <c r="G5643" s="1027">
        <v>18.62</v>
      </c>
      <c r="J5643" s="570" t="s">
        <v>5368</v>
      </c>
      <c r="K5643" s="645">
        <f>IFERROR(VLOOKUP(J5643,REAJUSTE!A:Y,25,FALSE),"")</f>
        <v>1.012</v>
      </c>
    </row>
    <row r="5644" spans="1:11" ht="27" x14ac:dyDescent="0.25">
      <c r="A5644" s="1025">
        <v>5502647</v>
      </c>
      <c r="B5644" s="1026" t="s">
        <v>10921</v>
      </c>
      <c r="C5644" s="1025" t="s">
        <v>272</v>
      </c>
      <c r="D5644" s="577">
        <f t="shared" si="88"/>
        <v>11.12</v>
      </c>
      <c r="G5644" s="1027">
        <v>10.99</v>
      </c>
      <c r="J5644" s="570" t="s">
        <v>5368</v>
      </c>
      <c r="K5644" s="645">
        <f>IFERROR(VLOOKUP(J5644,REAJUSTE!A:Y,25,FALSE),"")</f>
        <v>1.012</v>
      </c>
    </row>
    <row r="5645" spans="1:11" ht="27" x14ac:dyDescent="0.25">
      <c r="A5645" s="1025">
        <v>5502362</v>
      </c>
      <c r="B5645" s="1026" t="s">
        <v>10922</v>
      </c>
      <c r="C5645" s="1025" t="s">
        <v>272</v>
      </c>
      <c r="D5645" s="577">
        <f t="shared" si="88"/>
        <v>22.52</v>
      </c>
      <c r="G5645" s="1027">
        <v>22.26</v>
      </c>
      <c r="J5645" s="570" t="s">
        <v>5368</v>
      </c>
      <c r="K5645" s="645">
        <f>IFERROR(VLOOKUP(J5645,REAJUSTE!A:Y,25,FALSE),"")</f>
        <v>1.012</v>
      </c>
    </row>
    <row r="5646" spans="1:11" ht="27" x14ac:dyDescent="0.25">
      <c r="A5646" s="1025">
        <v>5502596</v>
      </c>
      <c r="B5646" s="1026" t="s">
        <v>10923</v>
      </c>
      <c r="C5646" s="1025" t="s">
        <v>272</v>
      </c>
      <c r="D5646" s="577">
        <f t="shared" si="88"/>
        <v>14.44</v>
      </c>
      <c r="G5646" s="1027">
        <v>14.27</v>
      </c>
      <c r="J5646" s="570" t="s">
        <v>5368</v>
      </c>
      <c r="K5646" s="645">
        <f>IFERROR(VLOOKUP(J5646,REAJUSTE!A:Y,25,FALSE),"")</f>
        <v>1.012</v>
      </c>
    </row>
    <row r="5647" spans="1:11" ht="36" x14ac:dyDescent="0.25">
      <c r="A5647" s="1025">
        <v>5502388</v>
      </c>
      <c r="B5647" s="1026" t="s">
        <v>10924</v>
      </c>
      <c r="C5647" s="1025" t="s">
        <v>272</v>
      </c>
      <c r="D5647" s="577">
        <f t="shared" si="88"/>
        <v>19.489999999999998</v>
      </c>
      <c r="G5647" s="1027">
        <v>19.260000000000002</v>
      </c>
      <c r="J5647" s="570" t="s">
        <v>5368</v>
      </c>
      <c r="K5647" s="645">
        <f>IFERROR(VLOOKUP(J5647,REAJUSTE!A:Y,25,FALSE),"")</f>
        <v>1.012</v>
      </c>
    </row>
    <row r="5648" spans="1:11" ht="36" x14ac:dyDescent="0.25">
      <c r="A5648" s="1025">
        <v>5502622</v>
      </c>
      <c r="B5648" s="1026" t="s">
        <v>10925</v>
      </c>
      <c r="C5648" s="1025" t="s">
        <v>272</v>
      </c>
      <c r="D5648" s="577">
        <f t="shared" si="88"/>
        <v>11.82</v>
      </c>
      <c r="G5648" s="1027">
        <v>11.68</v>
      </c>
      <c r="J5648" s="570" t="s">
        <v>5368</v>
      </c>
      <c r="K5648" s="645">
        <f>IFERROR(VLOOKUP(J5648,REAJUSTE!A:Y,25,FALSE),"")</f>
        <v>1.012</v>
      </c>
    </row>
    <row r="5649" spans="1:11" ht="27" x14ac:dyDescent="0.25">
      <c r="A5649" s="1025">
        <v>5502414</v>
      </c>
      <c r="B5649" s="1026" t="s">
        <v>10926</v>
      </c>
      <c r="C5649" s="1025" t="s">
        <v>272</v>
      </c>
      <c r="D5649" s="577">
        <f t="shared" si="88"/>
        <v>19.350000000000001</v>
      </c>
      <c r="G5649" s="1027">
        <v>19.13</v>
      </c>
      <c r="J5649" s="570" t="s">
        <v>5368</v>
      </c>
      <c r="K5649" s="645">
        <f>IFERROR(VLOOKUP(J5649,REAJUSTE!A:Y,25,FALSE),"")</f>
        <v>1.012</v>
      </c>
    </row>
    <row r="5650" spans="1:11" ht="27" x14ac:dyDescent="0.25">
      <c r="A5650" s="1025">
        <v>5502648</v>
      </c>
      <c r="B5650" s="1026" t="s">
        <v>10927</v>
      </c>
      <c r="C5650" s="1025" t="s">
        <v>272</v>
      </c>
      <c r="D5650" s="577">
        <f t="shared" si="88"/>
        <v>11.68</v>
      </c>
      <c r="G5650" s="1027">
        <v>11.55</v>
      </c>
      <c r="J5650" s="570" t="s">
        <v>5368</v>
      </c>
      <c r="K5650" s="645">
        <f>IFERROR(VLOOKUP(J5650,REAJUSTE!A:Y,25,FALSE),"")</f>
        <v>1.012</v>
      </c>
    </row>
    <row r="5651" spans="1:11" ht="27" x14ac:dyDescent="0.25">
      <c r="A5651" s="1025">
        <v>5502352</v>
      </c>
      <c r="B5651" s="1026" t="s">
        <v>10928</v>
      </c>
      <c r="C5651" s="1025" t="s">
        <v>272</v>
      </c>
      <c r="D5651" s="577">
        <f t="shared" si="88"/>
        <v>16.8</v>
      </c>
      <c r="G5651" s="1027">
        <v>16.61</v>
      </c>
      <c r="J5651" s="570" t="s">
        <v>5368</v>
      </c>
      <c r="K5651" s="645">
        <f>IFERROR(VLOOKUP(J5651,REAJUSTE!A:Y,25,FALSE),"")</f>
        <v>1.012</v>
      </c>
    </row>
    <row r="5652" spans="1:11" ht="27" x14ac:dyDescent="0.25">
      <c r="A5652" s="1025">
        <v>5502586</v>
      </c>
      <c r="B5652" s="1026" t="s">
        <v>10929</v>
      </c>
      <c r="C5652" s="1025" t="s">
        <v>272</v>
      </c>
      <c r="D5652" s="577">
        <f t="shared" si="88"/>
        <v>8.94</v>
      </c>
      <c r="G5652" s="1027">
        <v>8.84</v>
      </c>
      <c r="J5652" s="570" t="s">
        <v>5368</v>
      </c>
      <c r="K5652" s="645">
        <f>IFERROR(VLOOKUP(J5652,REAJUSTE!A:Y,25,FALSE),"")</f>
        <v>1.012</v>
      </c>
    </row>
    <row r="5653" spans="1:11" ht="36" x14ac:dyDescent="0.25">
      <c r="A5653" s="1025">
        <v>5502378</v>
      </c>
      <c r="B5653" s="1026" t="s">
        <v>10930</v>
      </c>
      <c r="C5653" s="1025" t="s">
        <v>272</v>
      </c>
      <c r="D5653" s="577">
        <f t="shared" si="88"/>
        <v>15.79</v>
      </c>
      <c r="G5653" s="1027">
        <v>15.61</v>
      </c>
      <c r="J5653" s="570" t="s">
        <v>5368</v>
      </c>
      <c r="K5653" s="645">
        <f>IFERROR(VLOOKUP(J5653,REAJUSTE!A:Y,25,FALSE),"")</f>
        <v>1.012</v>
      </c>
    </row>
    <row r="5654" spans="1:11" ht="36" x14ac:dyDescent="0.25">
      <c r="A5654" s="1025">
        <v>5502612</v>
      </c>
      <c r="B5654" s="1026" t="s">
        <v>10931</v>
      </c>
      <c r="C5654" s="1025" t="s">
        <v>272</v>
      </c>
      <c r="D5654" s="577">
        <f t="shared" si="88"/>
        <v>8.41</v>
      </c>
      <c r="G5654" s="1027">
        <v>8.32</v>
      </c>
      <c r="J5654" s="570" t="s">
        <v>5368</v>
      </c>
      <c r="K5654" s="645">
        <f>IFERROR(VLOOKUP(J5654,REAJUSTE!A:Y,25,FALSE),"")</f>
        <v>1.012</v>
      </c>
    </row>
    <row r="5655" spans="1:11" ht="27" x14ac:dyDescent="0.25">
      <c r="A5655" s="1025">
        <v>5502404</v>
      </c>
      <c r="B5655" s="1026" t="s">
        <v>10932</v>
      </c>
      <c r="C5655" s="1025" t="s">
        <v>272</v>
      </c>
      <c r="D5655" s="577">
        <f t="shared" si="88"/>
        <v>15.87</v>
      </c>
      <c r="G5655" s="1027">
        <v>15.69</v>
      </c>
      <c r="J5655" s="570" t="s">
        <v>5368</v>
      </c>
      <c r="K5655" s="645">
        <f>IFERROR(VLOOKUP(J5655,REAJUSTE!A:Y,25,FALSE),"")</f>
        <v>1.012</v>
      </c>
    </row>
    <row r="5656" spans="1:11" ht="27" x14ac:dyDescent="0.25">
      <c r="A5656" s="1025">
        <v>5502638</v>
      </c>
      <c r="B5656" s="1026" t="s">
        <v>10933</v>
      </c>
      <c r="C5656" s="1025" t="s">
        <v>272</v>
      </c>
      <c r="D5656" s="577">
        <f t="shared" si="88"/>
        <v>8.5299999999999994</v>
      </c>
      <c r="G5656" s="1027">
        <v>8.43</v>
      </c>
      <c r="J5656" s="570" t="s">
        <v>5368</v>
      </c>
      <c r="K5656" s="645">
        <f>IFERROR(VLOOKUP(J5656,REAJUSTE!A:Y,25,FALSE),"")</f>
        <v>1.012</v>
      </c>
    </row>
    <row r="5657" spans="1:11" ht="27" x14ac:dyDescent="0.25">
      <c r="A5657" s="1025">
        <v>5502353</v>
      </c>
      <c r="B5657" s="1026" t="s">
        <v>10934</v>
      </c>
      <c r="C5657" s="1025" t="s">
        <v>272</v>
      </c>
      <c r="D5657" s="577">
        <f t="shared" si="88"/>
        <v>17.22</v>
      </c>
      <c r="G5657" s="1027">
        <v>17.02</v>
      </c>
      <c r="J5657" s="570" t="s">
        <v>5368</v>
      </c>
      <c r="K5657" s="645">
        <f>IFERROR(VLOOKUP(J5657,REAJUSTE!A:Y,25,FALSE),"")</f>
        <v>1.012</v>
      </c>
    </row>
    <row r="5658" spans="1:11" ht="27" x14ac:dyDescent="0.25">
      <c r="A5658" s="1025">
        <v>5502587</v>
      </c>
      <c r="B5658" s="1026" t="s">
        <v>10935</v>
      </c>
      <c r="C5658" s="1025" t="s">
        <v>272</v>
      </c>
      <c r="D5658" s="577">
        <f t="shared" si="88"/>
        <v>9.3699999999999992</v>
      </c>
      <c r="G5658" s="1027">
        <v>9.26</v>
      </c>
      <c r="J5658" s="570" t="s">
        <v>5368</v>
      </c>
      <c r="K5658" s="645">
        <f>IFERROR(VLOOKUP(J5658,REAJUSTE!A:Y,25,FALSE),"")</f>
        <v>1.012</v>
      </c>
    </row>
    <row r="5659" spans="1:11" ht="36" x14ac:dyDescent="0.25">
      <c r="A5659" s="1025">
        <v>5502379</v>
      </c>
      <c r="B5659" s="1026" t="s">
        <v>10936</v>
      </c>
      <c r="C5659" s="1025" t="s">
        <v>272</v>
      </c>
      <c r="D5659" s="577">
        <f t="shared" si="88"/>
        <v>16.11</v>
      </c>
      <c r="G5659" s="1027">
        <v>15.92</v>
      </c>
      <c r="J5659" s="570" t="s">
        <v>5368</v>
      </c>
      <c r="K5659" s="645">
        <f>IFERROR(VLOOKUP(J5659,REAJUSTE!A:Y,25,FALSE),"")</f>
        <v>1.012</v>
      </c>
    </row>
    <row r="5660" spans="1:11" ht="36" x14ac:dyDescent="0.25">
      <c r="A5660" s="1025">
        <v>5502613</v>
      </c>
      <c r="B5660" s="1026" t="s">
        <v>10937</v>
      </c>
      <c r="C5660" s="1025" t="s">
        <v>272</v>
      </c>
      <c r="D5660" s="577">
        <f t="shared" si="88"/>
        <v>8.73</v>
      </c>
      <c r="G5660" s="1027">
        <v>8.6300000000000008</v>
      </c>
      <c r="J5660" s="570" t="s">
        <v>5368</v>
      </c>
      <c r="K5660" s="645">
        <f>IFERROR(VLOOKUP(J5660,REAJUSTE!A:Y,25,FALSE),"")</f>
        <v>1.012</v>
      </c>
    </row>
    <row r="5661" spans="1:11" ht="27" x14ac:dyDescent="0.25">
      <c r="A5661" s="1025">
        <v>5502405</v>
      </c>
      <c r="B5661" s="1026" t="s">
        <v>10938</v>
      </c>
      <c r="C5661" s="1025" t="s">
        <v>272</v>
      </c>
      <c r="D5661" s="577">
        <f t="shared" si="88"/>
        <v>16.649999999999999</v>
      </c>
      <c r="G5661" s="1027">
        <v>16.46</v>
      </c>
      <c r="J5661" s="570" t="s">
        <v>5368</v>
      </c>
      <c r="K5661" s="645">
        <f>IFERROR(VLOOKUP(J5661,REAJUSTE!A:Y,25,FALSE),"")</f>
        <v>1.012</v>
      </c>
    </row>
    <row r="5662" spans="1:11" ht="27" x14ac:dyDescent="0.25">
      <c r="A5662" s="1025">
        <v>5502639</v>
      </c>
      <c r="B5662" s="1026" t="s">
        <v>10939</v>
      </c>
      <c r="C5662" s="1025" t="s">
        <v>272</v>
      </c>
      <c r="D5662" s="577">
        <f t="shared" si="88"/>
        <v>8.7799999999999994</v>
      </c>
      <c r="G5662" s="1027">
        <v>8.68</v>
      </c>
      <c r="J5662" s="570" t="s">
        <v>5368</v>
      </c>
      <c r="K5662" s="645">
        <f>IFERROR(VLOOKUP(J5662,REAJUSTE!A:Y,25,FALSE),"")</f>
        <v>1.012</v>
      </c>
    </row>
    <row r="5663" spans="1:11" ht="27" x14ac:dyDescent="0.25">
      <c r="A5663" s="1025">
        <v>5502351</v>
      </c>
      <c r="B5663" s="1026" t="s">
        <v>10940</v>
      </c>
      <c r="C5663" s="1025" t="s">
        <v>272</v>
      </c>
      <c r="D5663" s="577">
        <f t="shared" si="88"/>
        <v>15.79</v>
      </c>
      <c r="G5663" s="1027">
        <v>15.61</v>
      </c>
      <c r="J5663" s="570" t="s">
        <v>5368</v>
      </c>
      <c r="K5663" s="645">
        <f>IFERROR(VLOOKUP(J5663,REAJUSTE!A:Y,25,FALSE),"")</f>
        <v>1.012</v>
      </c>
    </row>
    <row r="5664" spans="1:11" ht="27" x14ac:dyDescent="0.25">
      <c r="A5664" s="1025">
        <v>5502585</v>
      </c>
      <c r="B5664" s="1026" t="s">
        <v>10941</v>
      </c>
      <c r="C5664" s="1025" t="s">
        <v>272</v>
      </c>
      <c r="D5664" s="577">
        <f t="shared" si="88"/>
        <v>8.41</v>
      </c>
      <c r="G5664" s="1027">
        <v>8.32</v>
      </c>
      <c r="J5664" s="570" t="s">
        <v>5368</v>
      </c>
      <c r="K5664" s="645">
        <f>IFERROR(VLOOKUP(J5664,REAJUSTE!A:Y,25,FALSE),"")</f>
        <v>1.012</v>
      </c>
    </row>
    <row r="5665" spans="1:11" ht="36" x14ac:dyDescent="0.25">
      <c r="A5665" s="1025">
        <v>5502377</v>
      </c>
      <c r="B5665" s="1026" t="s">
        <v>10942</v>
      </c>
      <c r="C5665" s="1025" t="s">
        <v>272</v>
      </c>
      <c r="D5665" s="577">
        <f t="shared" si="88"/>
        <v>15.49</v>
      </c>
      <c r="G5665" s="1027">
        <v>15.31</v>
      </c>
      <c r="J5665" s="570" t="s">
        <v>5368</v>
      </c>
      <c r="K5665" s="645">
        <f>IFERROR(VLOOKUP(J5665,REAJUSTE!A:Y,25,FALSE),"")</f>
        <v>1.012</v>
      </c>
    </row>
    <row r="5666" spans="1:11" ht="36" x14ac:dyDescent="0.25">
      <c r="A5666" s="1025">
        <v>5502611</v>
      </c>
      <c r="B5666" s="1026" t="s">
        <v>10943</v>
      </c>
      <c r="C5666" s="1025" t="s">
        <v>272</v>
      </c>
      <c r="D5666" s="577">
        <f t="shared" si="88"/>
        <v>8.1</v>
      </c>
      <c r="G5666" s="1027">
        <v>8.01</v>
      </c>
      <c r="J5666" s="570" t="s">
        <v>5368</v>
      </c>
      <c r="K5666" s="645">
        <f>IFERROR(VLOOKUP(J5666,REAJUSTE!A:Y,25,FALSE),"")</f>
        <v>1.012</v>
      </c>
    </row>
    <row r="5667" spans="1:11" ht="27" x14ac:dyDescent="0.25">
      <c r="A5667" s="1025">
        <v>5502403</v>
      </c>
      <c r="B5667" s="1026" t="s">
        <v>10944</v>
      </c>
      <c r="C5667" s="1025" t="s">
        <v>272</v>
      </c>
      <c r="D5667" s="577">
        <f t="shared" si="88"/>
        <v>15.6</v>
      </c>
      <c r="G5667" s="1027">
        <v>15.42</v>
      </c>
      <c r="J5667" s="570" t="s">
        <v>5368</v>
      </c>
      <c r="K5667" s="645">
        <f>IFERROR(VLOOKUP(J5667,REAJUSTE!A:Y,25,FALSE),"")</f>
        <v>1.012</v>
      </c>
    </row>
    <row r="5668" spans="1:11" ht="27" x14ac:dyDescent="0.25">
      <c r="A5668" s="1025">
        <v>5502637</v>
      </c>
      <c r="B5668" s="1026" t="s">
        <v>10945</v>
      </c>
      <c r="C5668" s="1025" t="s">
        <v>272</v>
      </c>
      <c r="D5668" s="577">
        <f t="shared" si="88"/>
        <v>8.1999999999999993</v>
      </c>
      <c r="G5668" s="1027">
        <v>8.11</v>
      </c>
      <c r="J5668" s="570" t="s">
        <v>5368</v>
      </c>
      <c r="K5668" s="645">
        <f>IFERROR(VLOOKUP(J5668,REAJUSTE!A:Y,25,FALSE),"")</f>
        <v>1.012</v>
      </c>
    </row>
    <row r="5669" spans="1:11" ht="18" x14ac:dyDescent="0.25">
      <c r="A5669" s="1025">
        <v>5502187</v>
      </c>
      <c r="B5669" s="1026" t="s">
        <v>10946</v>
      </c>
      <c r="C5669" s="1025" t="s">
        <v>272</v>
      </c>
      <c r="D5669" s="577">
        <f t="shared" si="88"/>
        <v>7.39</v>
      </c>
      <c r="G5669" s="1027">
        <v>7.31</v>
      </c>
      <c r="J5669" s="570" t="s">
        <v>5368</v>
      </c>
      <c r="K5669" s="645">
        <f>IFERROR(VLOOKUP(J5669,REAJUSTE!A:Y,25,FALSE),"")</f>
        <v>1.012</v>
      </c>
    </row>
    <row r="5670" spans="1:11" ht="27" x14ac:dyDescent="0.25">
      <c r="A5670" s="1025">
        <v>5502354</v>
      </c>
      <c r="B5670" s="1026" t="s">
        <v>10947</v>
      </c>
      <c r="C5670" s="1025" t="s">
        <v>272</v>
      </c>
      <c r="D5670" s="577">
        <f t="shared" si="88"/>
        <v>17.63</v>
      </c>
      <c r="G5670" s="1027">
        <v>17.43</v>
      </c>
      <c r="J5670" s="570" t="s">
        <v>5368</v>
      </c>
      <c r="K5670" s="645">
        <f>IFERROR(VLOOKUP(J5670,REAJUSTE!A:Y,25,FALSE),"")</f>
        <v>1.012</v>
      </c>
    </row>
    <row r="5671" spans="1:11" ht="27" x14ac:dyDescent="0.25">
      <c r="A5671" s="1025">
        <v>5502588</v>
      </c>
      <c r="B5671" s="1026" t="s">
        <v>10948</v>
      </c>
      <c r="C5671" s="1025" t="s">
        <v>272</v>
      </c>
      <c r="D5671" s="577">
        <f t="shared" si="88"/>
        <v>10.42</v>
      </c>
      <c r="G5671" s="1027">
        <v>10.3</v>
      </c>
      <c r="J5671" s="570" t="s">
        <v>5368</v>
      </c>
      <c r="K5671" s="645">
        <f>IFERROR(VLOOKUP(J5671,REAJUSTE!A:Y,25,FALSE),"")</f>
        <v>1.012</v>
      </c>
    </row>
    <row r="5672" spans="1:11" ht="36" x14ac:dyDescent="0.25">
      <c r="A5672" s="1025">
        <v>5502380</v>
      </c>
      <c r="B5672" s="1026" t="s">
        <v>10949</v>
      </c>
      <c r="C5672" s="1025" t="s">
        <v>272</v>
      </c>
      <c r="D5672" s="577">
        <f t="shared" si="88"/>
        <v>16.850000000000001</v>
      </c>
      <c r="G5672" s="1027">
        <v>16.66</v>
      </c>
      <c r="J5672" s="570" t="s">
        <v>5368</v>
      </c>
      <c r="K5672" s="645">
        <f>IFERROR(VLOOKUP(J5672,REAJUSTE!A:Y,25,FALSE),"")</f>
        <v>1.012</v>
      </c>
    </row>
    <row r="5673" spans="1:11" ht="36" x14ac:dyDescent="0.25">
      <c r="A5673" s="1025">
        <v>5502614</v>
      </c>
      <c r="B5673" s="1026" t="s">
        <v>10950</v>
      </c>
      <c r="C5673" s="1025" t="s">
        <v>272</v>
      </c>
      <c r="D5673" s="577">
        <f t="shared" si="88"/>
        <v>8.94</v>
      </c>
      <c r="G5673" s="1027">
        <v>8.84</v>
      </c>
      <c r="J5673" s="570" t="s">
        <v>5368</v>
      </c>
      <c r="K5673" s="645">
        <f>IFERROR(VLOOKUP(J5673,REAJUSTE!A:Y,25,FALSE),"")</f>
        <v>1.012</v>
      </c>
    </row>
    <row r="5674" spans="1:11" ht="27" x14ac:dyDescent="0.25">
      <c r="A5674" s="1025">
        <v>5502406</v>
      </c>
      <c r="B5674" s="1026" t="s">
        <v>10951</v>
      </c>
      <c r="C5674" s="1025" t="s">
        <v>272</v>
      </c>
      <c r="D5674" s="577">
        <f t="shared" si="88"/>
        <v>16.850000000000001</v>
      </c>
      <c r="G5674" s="1027">
        <v>16.66</v>
      </c>
      <c r="J5674" s="570" t="s">
        <v>5368</v>
      </c>
      <c r="K5674" s="645">
        <f>IFERROR(VLOOKUP(J5674,REAJUSTE!A:Y,25,FALSE),"")</f>
        <v>1.012</v>
      </c>
    </row>
    <row r="5675" spans="1:11" ht="27" x14ac:dyDescent="0.25">
      <c r="A5675" s="1025">
        <v>5502640</v>
      </c>
      <c r="B5675" s="1026" t="s">
        <v>10952</v>
      </c>
      <c r="C5675" s="1025" t="s">
        <v>272</v>
      </c>
      <c r="D5675" s="577">
        <f t="shared" si="88"/>
        <v>8.99</v>
      </c>
      <c r="G5675" s="1027">
        <v>8.89</v>
      </c>
      <c r="J5675" s="570" t="s">
        <v>5368</v>
      </c>
      <c r="K5675" s="645">
        <f>IFERROR(VLOOKUP(J5675,REAJUSTE!A:Y,25,FALSE),"")</f>
        <v>1.012</v>
      </c>
    </row>
    <row r="5676" spans="1:11" ht="27" x14ac:dyDescent="0.25">
      <c r="A5676" s="1025">
        <v>5502355</v>
      </c>
      <c r="B5676" s="1026" t="s">
        <v>10953</v>
      </c>
      <c r="C5676" s="1025" t="s">
        <v>272</v>
      </c>
      <c r="D5676" s="577">
        <f t="shared" si="88"/>
        <v>17.95</v>
      </c>
      <c r="G5676" s="1027">
        <v>17.739999999999998</v>
      </c>
      <c r="J5676" s="570" t="s">
        <v>5368</v>
      </c>
      <c r="K5676" s="645">
        <f>IFERROR(VLOOKUP(J5676,REAJUSTE!A:Y,25,FALSE),"")</f>
        <v>1.012</v>
      </c>
    </row>
    <row r="5677" spans="1:11" ht="27" x14ac:dyDescent="0.25">
      <c r="A5677" s="1025">
        <v>5502589</v>
      </c>
      <c r="B5677" s="1026" t="s">
        <v>10954</v>
      </c>
      <c r="C5677" s="1025" t="s">
        <v>272</v>
      </c>
      <c r="D5677" s="577">
        <f t="shared" si="88"/>
        <v>10.77</v>
      </c>
      <c r="G5677" s="1027">
        <v>10.65</v>
      </c>
      <c r="J5677" s="570" t="s">
        <v>5368</v>
      </c>
      <c r="K5677" s="645">
        <f>IFERROR(VLOOKUP(J5677,REAJUSTE!A:Y,25,FALSE),"")</f>
        <v>1.012</v>
      </c>
    </row>
    <row r="5678" spans="1:11" ht="36" x14ac:dyDescent="0.25">
      <c r="A5678" s="1025">
        <v>5502381</v>
      </c>
      <c r="B5678" s="1026" t="s">
        <v>10955</v>
      </c>
      <c r="C5678" s="1025" t="s">
        <v>272</v>
      </c>
      <c r="D5678" s="577">
        <f t="shared" si="88"/>
        <v>17.07</v>
      </c>
      <c r="G5678" s="1027">
        <v>16.87</v>
      </c>
      <c r="J5678" s="570" t="s">
        <v>5368</v>
      </c>
      <c r="K5678" s="645">
        <f>IFERROR(VLOOKUP(J5678,REAJUSTE!A:Y,25,FALSE),"")</f>
        <v>1.012</v>
      </c>
    </row>
    <row r="5679" spans="1:11" ht="36" x14ac:dyDescent="0.25">
      <c r="A5679" s="1025">
        <v>5502615</v>
      </c>
      <c r="B5679" s="1026" t="s">
        <v>10956</v>
      </c>
      <c r="C5679" s="1025" t="s">
        <v>272</v>
      </c>
      <c r="D5679" s="577">
        <f t="shared" si="88"/>
        <v>9.1999999999999993</v>
      </c>
      <c r="G5679" s="1027">
        <v>9.1</v>
      </c>
      <c r="J5679" s="570" t="s">
        <v>5368</v>
      </c>
      <c r="K5679" s="645">
        <f>IFERROR(VLOOKUP(J5679,REAJUSTE!A:Y,25,FALSE),"")</f>
        <v>1.012</v>
      </c>
    </row>
    <row r="5680" spans="1:11" ht="27" x14ac:dyDescent="0.25">
      <c r="A5680" s="1025">
        <v>5502407</v>
      </c>
      <c r="B5680" s="1026" t="s">
        <v>10957</v>
      </c>
      <c r="C5680" s="1025" t="s">
        <v>272</v>
      </c>
      <c r="D5680" s="577">
        <f t="shared" si="88"/>
        <v>17.07</v>
      </c>
      <c r="G5680" s="1027">
        <v>16.87</v>
      </c>
      <c r="J5680" s="570" t="s">
        <v>5368</v>
      </c>
      <c r="K5680" s="645">
        <f>IFERROR(VLOOKUP(J5680,REAJUSTE!A:Y,25,FALSE),"")</f>
        <v>1.012</v>
      </c>
    </row>
    <row r="5681" spans="1:11" ht="27" x14ac:dyDescent="0.25">
      <c r="A5681" s="1025">
        <v>5502641</v>
      </c>
      <c r="B5681" s="1026" t="s">
        <v>10958</v>
      </c>
      <c r="C5681" s="1025" t="s">
        <v>272</v>
      </c>
      <c r="D5681" s="577">
        <f t="shared" si="88"/>
        <v>9.1999999999999993</v>
      </c>
      <c r="G5681" s="1027">
        <v>9.1</v>
      </c>
      <c r="J5681" s="570" t="s">
        <v>5368</v>
      </c>
      <c r="K5681" s="645">
        <f>IFERROR(VLOOKUP(J5681,REAJUSTE!A:Y,25,FALSE),"")</f>
        <v>1.012</v>
      </c>
    </row>
    <row r="5682" spans="1:11" ht="27" x14ac:dyDescent="0.25">
      <c r="A5682" s="1025">
        <v>5502880</v>
      </c>
      <c r="B5682" s="1026" t="s">
        <v>10959</v>
      </c>
      <c r="C5682" s="1025" t="s">
        <v>272</v>
      </c>
      <c r="D5682" s="577">
        <f t="shared" si="88"/>
        <v>15.58</v>
      </c>
      <c r="G5682" s="1027">
        <v>15.4</v>
      </c>
      <c r="J5682" s="570" t="s">
        <v>5368</v>
      </c>
      <c r="K5682" s="645">
        <f>IFERROR(VLOOKUP(J5682,REAJUSTE!A:Y,25,FALSE),"")</f>
        <v>1.012</v>
      </c>
    </row>
    <row r="5683" spans="1:11" ht="27" x14ac:dyDescent="0.25">
      <c r="A5683" s="1025">
        <v>5502857</v>
      </c>
      <c r="B5683" s="1026" t="s">
        <v>10960</v>
      </c>
      <c r="C5683" s="1025" t="s">
        <v>272</v>
      </c>
      <c r="D5683" s="577">
        <f t="shared" si="88"/>
        <v>22.98</v>
      </c>
      <c r="G5683" s="1027">
        <v>22.71</v>
      </c>
      <c r="J5683" s="570" t="s">
        <v>5368</v>
      </c>
      <c r="K5683" s="645">
        <f>IFERROR(VLOOKUP(J5683,REAJUSTE!A:Y,25,FALSE),"")</f>
        <v>1.012</v>
      </c>
    </row>
    <row r="5684" spans="1:11" ht="36" x14ac:dyDescent="0.25">
      <c r="A5684" s="1025">
        <v>5502881</v>
      </c>
      <c r="B5684" s="1026" t="s">
        <v>10961</v>
      </c>
      <c r="C5684" s="1025" t="s">
        <v>272</v>
      </c>
      <c r="D5684" s="577">
        <f t="shared" si="88"/>
        <v>12.1</v>
      </c>
      <c r="G5684" s="1027">
        <v>11.96</v>
      </c>
      <c r="J5684" s="570" t="s">
        <v>5368</v>
      </c>
      <c r="K5684" s="645">
        <f>IFERROR(VLOOKUP(J5684,REAJUSTE!A:Y,25,FALSE),"")</f>
        <v>1.012</v>
      </c>
    </row>
    <row r="5685" spans="1:11" ht="27" x14ac:dyDescent="0.25">
      <c r="A5685" s="1025">
        <v>5502859</v>
      </c>
      <c r="B5685" s="1026" t="s">
        <v>10962</v>
      </c>
      <c r="C5685" s="1025" t="s">
        <v>272</v>
      </c>
      <c r="D5685" s="577">
        <f t="shared" si="88"/>
        <v>19.62</v>
      </c>
      <c r="G5685" s="1027">
        <v>19.39</v>
      </c>
      <c r="J5685" s="570" t="s">
        <v>5368</v>
      </c>
      <c r="K5685" s="645">
        <f>IFERROR(VLOOKUP(J5685,REAJUSTE!A:Y,25,FALSE),"")</f>
        <v>1.012</v>
      </c>
    </row>
    <row r="5686" spans="1:11" ht="27" x14ac:dyDescent="0.25">
      <c r="A5686" s="1025">
        <v>5502882</v>
      </c>
      <c r="B5686" s="1026" t="s">
        <v>10963</v>
      </c>
      <c r="C5686" s="1025" t="s">
        <v>272</v>
      </c>
      <c r="D5686" s="577">
        <f t="shared" si="88"/>
        <v>11.96</v>
      </c>
      <c r="G5686" s="1027">
        <v>11.82</v>
      </c>
      <c r="J5686" s="570" t="s">
        <v>5368</v>
      </c>
      <c r="K5686" s="645">
        <f>IFERROR(VLOOKUP(J5686,REAJUSTE!A:Y,25,FALSE),"")</f>
        <v>1.012</v>
      </c>
    </row>
    <row r="5687" spans="1:11" ht="36" x14ac:dyDescent="0.25">
      <c r="A5687" s="1025">
        <v>5502858</v>
      </c>
      <c r="B5687" s="1026" t="s">
        <v>10964</v>
      </c>
      <c r="C5687" s="1025" t="s">
        <v>272</v>
      </c>
      <c r="D5687" s="577">
        <f t="shared" si="88"/>
        <v>20.3</v>
      </c>
      <c r="G5687" s="1027">
        <v>20.059999999999999</v>
      </c>
      <c r="J5687" s="570" t="s">
        <v>5368</v>
      </c>
      <c r="K5687" s="645">
        <f>IFERROR(VLOOKUP(J5687,REAJUSTE!A:Y,25,FALSE),"")</f>
        <v>1.012</v>
      </c>
    </row>
    <row r="5688" spans="1:11" ht="27" x14ac:dyDescent="0.25">
      <c r="A5688" s="1025">
        <v>5502747</v>
      </c>
      <c r="B5688" s="1026" t="s">
        <v>10965</v>
      </c>
      <c r="C5688" s="1025" t="s">
        <v>272</v>
      </c>
      <c r="D5688" s="577">
        <f t="shared" si="88"/>
        <v>45.84</v>
      </c>
      <c r="G5688" s="1027">
        <v>45.3</v>
      </c>
      <c r="J5688" s="570" t="s">
        <v>5368</v>
      </c>
      <c r="K5688" s="645">
        <f>IFERROR(VLOOKUP(J5688,REAJUSTE!A:Y,25,FALSE),"")</f>
        <v>1.012</v>
      </c>
    </row>
    <row r="5689" spans="1:11" ht="27" x14ac:dyDescent="0.25">
      <c r="A5689" s="1025">
        <v>5502773</v>
      </c>
      <c r="B5689" s="1026" t="s">
        <v>10966</v>
      </c>
      <c r="C5689" s="1025" t="s">
        <v>272</v>
      </c>
      <c r="D5689" s="577">
        <f t="shared" si="88"/>
        <v>44.21</v>
      </c>
      <c r="G5689" s="1027">
        <v>43.69</v>
      </c>
      <c r="J5689" s="570" t="s">
        <v>5368</v>
      </c>
      <c r="K5689" s="645">
        <f>IFERROR(VLOOKUP(J5689,REAJUSTE!A:Y,25,FALSE),"")</f>
        <v>1.012</v>
      </c>
    </row>
    <row r="5690" spans="1:11" ht="27" x14ac:dyDescent="0.25">
      <c r="A5690" s="1025">
        <v>5502799</v>
      </c>
      <c r="B5690" s="1026" t="s">
        <v>10967</v>
      </c>
      <c r="C5690" s="1025" t="s">
        <v>272</v>
      </c>
      <c r="D5690" s="577">
        <f t="shared" si="88"/>
        <v>43.7</v>
      </c>
      <c r="G5690" s="1027">
        <v>43.19</v>
      </c>
      <c r="J5690" s="570" t="s">
        <v>5368</v>
      </c>
      <c r="K5690" s="645">
        <f>IFERROR(VLOOKUP(J5690,REAJUSTE!A:Y,25,FALSE),"")</f>
        <v>1.012</v>
      </c>
    </row>
    <row r="5691" spans="1:11" ht="27" x14ac:dyDescent="0.25">
      <c r="A5691" s="1025">
        <v>5502748</v>
      </c>
      <c r="B5691" s="1026" t="s">
        <v>10968</v>
      </c>
      <c r="C5691" s="1025" t="s">
        <v>272</v>
      </c>
      <c r="D5691" s="577">
        <f t="shared" si="88"/>
        <v>46.35</v>
      </c>
      <c r="G5691" s="1027">
        <v>45.81</v>
      </c>
      <c r="J5691" s="570" t="s">
        <v>5368</v>
      </c>
      <c r="K5691" s="645">
        <f>IFERROR(VLOOKUP(J5691,REAJUSTE!A:Y,25,FALSE),"")</f>
        <v>1.012</v>
      </c>
    </row>
    <row r="5692" spans="1:11" ht="27" x14ac:dyDescent="0.25">
      <c r="A5692" s="1025">
        <v>5502774</v>
      </c>
      <c r="B5692" s="1026" t="s">
        <v>10969</v>
      </c>
      <c r="C5692" s="1025" t="s">
        <v>272</v>
      </c>
      <c r="D5692" s="577">
        <f t="shared" si="88"/>
        <v>44.52</v>
      </c>
      <c r="G5692" s="1027">
        <v>44</v>
      </c>
      <c r="J5692" s="570" t="s">
        <v>5368</v>
      </c>
      <c r="K5692" s="645">
        <f>IFERROR(VLOOKUP(J5692,REAJUSTE!A:Y,25,FALSE),"")</f>
        <v>1.012</v>
      </c>
    </row>
    <row r="5693" spans="1:11" ht="27" x14ac:dyDescent="0.25">
      <c r="A5693" s="1025">
        <v>5502800</v>
      </c>
      <c r="B5693" s="1026" t="s">
        <v>10970</v>
      </c>
      <c r="C5693" s="1025" t="s">
        <v>272</v>
      </c>
      <c r="D5693" s="577">
        <f t="shared" si="88"/>
        <v>44.01</v>
      </c>
      <c r="G5693" s="1027">
        <v>43.49</v>
      </c>
      <c r="J5693" s="570" t="s">
        <v>5368</v>
      </c>
      <c r="K5693" s="645">
        <f>IFERROR(VLOOKUP(J5693,REAJUSTE!A:Y,25,FALSE),"")</f>
        <v>1.012</v>
      </c>
    </row>
    <row r="5694" spans="1:11" ht="27" x14ac:dyDescent="0.25">
      <c r="A5694" s="1025">
        <v>5502749</v>
      </c>
      <c r="B5694" s="1026" t="s">
        <v>10971</v>
      </c>
      <c r="C5694" s="1025" t="s">
        <v>272</v>
      </c>
      <c r="D5694" s="577">
        <f t="shared" si="88"/>
        <v>46.76</v>
      </c>
      <c r="G5694" s="1027">
        <v>46.21</v>
      </c>
      <c r="J5694" s="570" t="s">
        <v>5368</v>
      </c>
      <c r="K5694" s="645">
        <f>IFERROR(VLOOKUP(J5694,REAJUSTE!A:Y,25,FALSE),"")</f>
        <v>1.012</v>
      </c>
    </row>
    <row r="5695" spans="1:11" ht="27" x14ac:dyDescent="0.25">
      <c r="A5695" s="1025">
        <v>5502775</v>
      </c>
      <c r="B5695" s="1026" t="s">
        <v>10972</v>
      </c>
      <c r="C5695" s="1025" t="s">
        <v>272</v>
      </c>
      <c r="D5695" s="577">
        <f t="shared" si="88"/>
        <v>44.83</v>
      </c>
      <c r="G5695" s="1027">
        <v>44.3</v>
      </c>
      <c r="J5695" s="570" t="s">
        <v>5368</v>
      </c>
      <c r="K5695" s="645">
        <f>IFERROR(VLOOKUP(J5695,REAJUSTE!A:Y,25,FALSE),"")</f>
        <v>1.012</v>
      </c>
    </row>
    <row r="5696" spans="1:11" ht="27" x14ac:dyDescent="0.25">
      <c r="A5696" s="1025">
        <v>5502801</v>
      </c>
      <c r="B5696" s="1026" t="s">
        <v>10973</v>
      </c>
      <c r="C5696" s="1025" t="s">
        <v>272</v>
      </c>
      <c r="D5696" s="577">
        <f t="shared" si="88"/>
        <v>44.21</v>
      </c>
      <c r="G5696" s="1027">
        <v>43.69</v>
      </c>
      <c r="J5696" s="570" t="s">
        <v>5368</v>
      </c>
      <c r="K5696" s="645">
        <f>IFERROR(VLOOKUP(J5696,REAJUSTE!A:Y,25,FALSE),"")</f>
        <v>1.012</v>
      </c>
    </row>
    <row r="5697" spans="1:11" ht="27" x14ac:dyDescent="0.25">
      <c r="A5697" s="1025">
        <v>5502750</v>
      </c>
      <c r="B5697" s="1026" t="s">
        <v>10974</v>
      </c>
      <c r="C5697" s="1025" t="s">
        <v>272</v>
      </c>
      <c r="D5697" s="577">
        <f t="shared" si="88"/>
        <v>48.86</v>
      </c>
      <c r="G5697" s="1027">
        <v>48.29</v>
      </c>
      <c r="J5697" s="570" t="s">
        <v>5368</v>
      </c>
      <c r="K5697" s="645">
        <f>IFERROR(VLOOKUP(J5697,REAJUSTE!A:Y,25,FALSE),"")</f>
        <v>1.012</v>
      </c>
    </row>
    <row r="5698" spans="1:11" ht="27" x14ac:dyDescent="0.25">
      <c r="A5698" s="1025">
        <v>5502776</v>
      </c>
      <c r="B5698" s="1026" t="s">
        <v>10975</v>
      </c>
      <c r="C5698" s="1025" t="s">
        <v>272</v>
      </c>
      <c r="D5698" s="577">
        <f t="shared" si="88"/>
        <v>45.13</v>
      </c>
      <c r="G5698" s="1027">
        <v>44.6</v>
      </c>
      <c r="J5698" s="570" t="s">
        <v>5368</v>
      </c>
      <c r="K5698" s="645">
        <f>IFERROR(VLOOKUP(J5698,REAJUSTE!A:Y,25,FALSE),"")</f>
        <v>1.012</v>
      </c>
    </row>
    <row r="5699" spans="1:11" ht="27" x14ac:dyDescent="0.25">
      <c r="A5699" s="1025">
        <v>5502802</v>
      </c>
      <c r="B5699" s="1026" t="s">
        <v>10976</v>
      </c>
      <c r="C5699" s="1025" t="s">
        <v>272</v>
      </c>
      <c r="D5699" s="577">
        <f t="shared" si="88"/>
        <v>44.52</v>
      </c>
      <c r="G5699" s="1027">
        <v>44</v>
      </c>
      <c r="J5699" s="570" t="s">
        <v>5368</v>
      </c>
      <c r="K5699" s="645">
        <f>IFERROR(VLOOKUP(J5699,REAJUSTE!A:Y,25,FALSE),"")</f>
        <v>1.012</v>
      </c>
    </row>
    <row r="5700" spans="1:11" ht="27" x14ac:dyDescent="0.25">
      <c r="A5700" s="1025">
        <v>5502751</v>
      </c>
      <c r="B5700" s="1026" t="s">
        <v>10977</v>
      </c>
      <c r="C5700" s="1025" t="s">
        <v>272</v>
      </c>
      <c r="D5700" s="577">
        <f t="shared" si="88"/>
        <v>49.4</v>
      </c>
      <c r="G5700" s="1027">
        <v>48.82</v>
      </c>
      <c r="J5700" s="570" t="s">
        <v>5368</v>
      </c>
      <c r="K5700" s="645">
        <f>IFERROR(VLOOKUP(J5700,REAJUSTE!A:Y,25,FALSE),"")</f>
        <v>1.012</v>
      </c>
    </row>
    <row r="5701" spans="1:11" ht="27" x14ac:dyDescent="0.25">
      <c r="A5701" s="1025">
        <v>5502777</v>
      </c>
      <c r="B5701" s="1026" t="s">
        <v>10978</v>
      </c>
      <c r="C5701" s="1025" t="s">
        <v>272</v>
      </c>
      <c r="D5701" s="577">
        <f t="shared" si="88"/>
        <v>45.43</v>
      </c>
      <c r="G5701" s="1027">
        <v>44.9</v>
      </c>
      <c r="J5701" s="570" t="s">
        <v>5368</v>
      </c>
      <c r="K5701" s="645">
        <f>IFERROR(VLOOKUP(J5701,REAJUSTE!A:Y,25,FALSE),"")</f>
        <v>1.012</v>
      </c>
    </row>
    <row r="5702" spans="1:11" ht="27" x14ac:dyDescent="0.25">
      <c r="A5702" s="1025">
        <v>5502803</v>
      </c>
      <c r="B5702" s="1026" t="s">
        <v>10979</v>
      </c>
      <c r="C5702" s="1025" t="s">
        <v>272</v>
      </c>
      <c r="D5702" s="577">
        <f t="shared" si="88"/>
        <v>44.73</v>
      </c>
      <c r="G5702" s="1027">
        <v>44.2</v>
      </c>
      <c r="J5702" s="570" t="s">
        <v>5368</v>
      </c>
      <c r="K5702" s="645">
        <f>IFERROR(VLOOKUP(J5702,REAJUSTE!A:Y,25,FALSE),"")</f>
        <v>1.012</v>
      </c>
    </row>
    <row r="5703" spans="1:11" ht="27" x14ac:dyDescent="0.25">
      <c r="A5703" s="1025">
        <v>5502752</v>
      </c>
      <c r="B5703" s="1026" t="s">
        <v>10980</v>
      </c>
      <c r="C5703" s="1025" t="s">
        <v>272</v>
      </c>
      <c r="D5703" s="577">
        <f t="shared" si="88"/>
        <v>50.22</v>
      </c>
      <c r="G5703" s="1027">
        <v>49.63</v>
      </c>
      <c r="J5703" s="570" t="s">
        <v>5368</v>
      </c>
      <c r="K5703" s="645">
        <f>IFERROR(VLOOKUP(J5703,REAJUSTE!A:Y,25,FALSE),"")</f>
        <v>1.012</v>
      </c>
    </row>
    <row r="5704" spans="1:11" ht="27" x14ac:dyDescent="0.25">
      <c r="A5704" s="1025">
        <v>5502778</v>
      </c>
      <c r="B5704" s="1026" t="s">
        <v>10981</v>
      </c>
      <c r="C5704" s="1025" t="s">
        <v>272</v>
      </c>
      <c r="D5704" s="577">
        <f t="shared" si="88"/>
        <v>46.05</v>
      </c>
      <c r="G5704" s="1027">
        <v>45.51</v>
      </c>
      <c r="J5704" s="570" t="s">
        <v>5368</v>
      </c>
      <c r="K5704" s="645">
        <f>IFERROR(VLOOKUP(J5704,REAJUSTE!A:Y,25,FALSE),"")</f>
        <v>1.012</v>
      </c>
    </row>
    <row r="5705" spans="1:11" ht="27" x14ac:dyDescent="0.25">
      <c r="A5705" s="1025">
        <v>5502804</v>
      </c>
      <c r="B5705" s="1026" t="s">
        <v>10982</v>
      </c>
      <c r="C5705" s="1025" t="s">
        <v>272</v>
      </c>
      <c r="D5705" s="577">
        <f t="shared" si="88"/>
        <v>45.23</v>
      </c>
      <c r="G5705" s="1027">
        <v>44.7</v>
      </c>
      <c r="J5705" s="570" t="s">
        <v>5368</v>
      </c>
      <c r="K5705" s="645">
        <f>IFERROR(VLOOKUP(J5705,REAJUSTE!A:Y,25,FALSE),"")</f>
        <v>1.012</v>
      </c>
    </row>
    <row r="5706" spans="1:11" ht="27" x14ac:dyDescent="0.25">
      <c r="A5706" s="1025">
        <v>5502753</v>
      </c>
      <c r="B5706" s="1026" t="s">
        <v>10983</v>
      </c>
      <c r="C5706" s="1025" t="s">
        <v>272</v>
      </c>
      <c r="D5706" s="577">
        <f t="shared" ref="D5706:D5769" si="89">TRUNC(G5706*K5706,2)</f>
        <v>51.58</v>
      </c>
      <c r="G5706" s="1027">
        <v>50.97</v>
      </c>
      <c r="J5706" s="570" t="s">
        <v>5368</v>
      </c>
      <c r="K5706" s="645">
        <f>IFERROR(VLOOKUP(J5706,REAJUSTE!A:Y,25,FALSE),"")</f>
        <v>1.012</v>
      </c>
    </row>
    <row r="5707" spans="1:11" ht="27" x14ac:dyDescent="0.25">
      <c r="A5707" s="1025">
        <v>5502779</v>
      </c>
      <c r="B5707" s="1026" t="s">
        <v>10984</v>
      </c>
      <c r="C5707" s="1025" t="s">
        <v>272</v>
      </c>
      <c r="D5707" s="577">
        <f t="shared" si="89"/>
        <v>48.59</v>
      </c>
      <c r="G5707" s="1027">
        <v>48.02</v>
      </c>
      <c r="J5707" s="570" t="s">
        <v>5368</v>
      </c>
      <c r="K5707" s="645">
        <f>IFERROR(VLOOKUP(J5707,REAJUSTE!A:Y,25,FALSE),"")</f>
        <v>1.012</v>
      </c>
    </row>
    <row r="5708" spans="1:11" ht="27" x14ac:dyDescent="0.25">
      <c r="A5708" s="1025">
        <v>5502805</v>
      </c>
      <c r="B5708" s="1026" t="s">
        <v>10985</v>
      </c>
      <c r="C5708" s="1025" t="s">
        <v>272</v>
      </c>
      <c r="D5708" s="577">
        <f t="shared" si="89"/>
        <v>45.95</v>
      </c>
      <c r="G5708" s="1027">
        <v>45.41</v>
      </c>
      <c r="J5708" s="570" t="s">
        <v>5368</v>
      </c>
      <c r="K5708" s="645">
        <f>IFERROR(VLOOKUP(J5708,REAJUSTE!A:Y,25,FALSE),"")</f>
        <v>1.012</v>
      </c>
    </row>
    <row r="5709" spans="1:11" ht="27" x14ac:dyDescent="0.25">
      <c r="A5709" s="1025">
        <v>5502743</v>
      </c>
      <c r="B5709" s="1026" t="s">
        <v>10986</v>
      </c>
      <c r="C5709" s="1025" t="s">
        <v>272</v>
      </c>
      <c r="D5709" s="577">
        <f t="shared" si="89"/>
        <v>43.5</v>
      </c>
      <c r="G5709" s="1027">
        <v>42.99</v>
      </c>
      <c r="J5709" s="570" t="s">
        <v>5368</v>
      </c>
      <c r="K5709" s="645">
        <f>IFERROR(VLOOKUP(J5709,REAJUSTE!A:Y,25,FALSE),"")</f>
        <v>1.012</v>
      </c>
    </row>
    <row r="5710" spans="1:11" ht="27" x14ac:dyDescent="0.25">
      <c r="A5710" s="1025">
        <v>5502769</v>
      </c>
      <c r="B5710" s="1026" t="s">
        <v>10987</v>
      </c>
      <c r="C5710" s="1025" t="s">
        <v>272</v>
      </c>
      <c r="D5710" s="577">
        <f t="shared" si="89"/>
        <v>41.13</v>
      </c>
      <c r="G5710" s="1027">
        <v>40.65</v>
      </c>
      <c r="J5710" s="570" t="s">
        <v>5368</v>
      </c>
      <c r="K5710" s="645">
        <f>IFERROR(VLOOKUP(J5710,REAJUSTE!A:Y,25,FALSE),"")</f>
        <v>1.012</v>
      </c>
    </row>
    <row r="5711" spans="1:11" ht="27" x14ac:dyDescent="0.25">
      <c r="A5711" s="1025">
        <v>5502795</v>
      </c>
      <c r="B5711" s="1026" t="s">
        <v>10988</v>
      </c>
      <c r="C5711" s="1025" t="s">
        <v>272</v>
      </c>
      <c r="D5711" s="577">
        <f t="shared" si="89"/>
        <v>40.92</v>
      </c>
      <c r="G5711" s="1027">
        <v>40.44</v>
      </c>
      <c r="J5711" s="570" t="s">
        <v>5368</v>
      </c>
      <c r="K5711" s="645">
        <f>IFERROR(VLOOKUP(J5711,REAJUSTE!A:Y,25,FALSE),"")</f>
        <v>1.012</v>
      </c>
    </row>
    <row r="5712" spans="1:11" ht="27" x14ac:dyDescent="0.25">
      <c r="A5712" s="1025">
        <v>5502744</v>
      </c>
      <c r="B5712" s="1026" t="s">
        <v>10989</v>
      </c>
      <c r="C5712" s="1025" t="s">
        <v>272</v>
      </c>
      <c r="D5712" s="577">
        <f t="shared" si="89"/>
        <v>44.21</v>
      </c>
      <c r="G5712" s="1027">
        <v>43.69</v>
      </c>
      <c r="J5712" s="570" t="s">
        <v>5368</v>
      </c>
      <c r="K5712" s="645">
        <f>IFERROR(VLOOKUP(J5712,REAJUSTE!A:Y,25,FALSE),"")</f>
        <v>1.012</v>
      </c>
    </row>
    <row r="5713" spans="1:11" ht="27" x14ac:dyDescent="0.25">
      <c r="A5713" s="1025">
        <v>5502770</v>
      </c>
      <c r="B5713" s="1026" t="s">
        <v>10990</v>
      </c>
      <c r="C5713" s="1025" t="s">
        <v>272</v>
      </c>
      <c r="D5713" s="577">
        <f t="shared" si="89"/>
        <v>41.61</v>
      </c>
      <c r="G5713" s="1027">
        <v>41.12</v>
      </c>
      <c r="J5713" s="570" t="s">
        <v>5368</v>
      </c>
      <c r="K5713" s="645">
        <f>IFERROR(VLOOKUP(J5713,REAJUSTE!A:Y,25,FALSE),"")</f>
        <v>1.012</v>
      </c>
    </row>
    <row r="5714" spans="1:11" ht="27" x14ac:dyDescent="0.25">
      <c r="A5714" s="1025">
        <v>5502796</v>
      </c>
      <c r="B5714" s="1026" t="s">
        <v>10991</v>
      </c>
      <c r="C5714" s="1025" t="s">
        <v>272</v>
      </c>
      <c r="D5714" s="577">
        <f t="shared" si="89"/>
        <v>41.26</v>
      </c>
      <c r="G5714" s="1027">
        <v>40.78</v>
      </c>
      <c r="J5714" s="570" t="s">
        <v>5368</v>
      </c>
      <c r="K5714" s="645">
        <f>IFERROR(VLOOKUP(J5714,REAJUSTE!A:Y,25,FALSE),"")</f>
        <v>1.012</v>
      </c>
    </row>
    <row r="5715" spans="1:11" ht="27" x14ac:dyDescent="0.25">
      <c r="A5715" s="1025">
        <v>5502742</v>
      </c>
      <c r="B5715" s="1026" t="s">
        <v>10992</v>
      </c>
      <c r="C5715" s="1025" t="s">
        <v>272</v>
      </c>
      <c r="D5715" s="577">
        <f t="shared" si="89"/>
        <v>41.13</v>
      </c>
      <c r="G5715" s="1027">
        <v>40.65</v>
      </c>
      <c r="J5715" s="570" t="s">
        <v>5368</v>
      </c>
      <c r="K5715" s="645">
        <f>IFERROR(VLOOKUP(J5715,REAJUSTE!A:Y,25,FALSE),"")</f>
        <v>1.012</v>
      </c>
    </row>
    <row r="5716" spans="1:11" ht="27" x14ac:dyDescent="0.25">
      <c r="A5716" s="1025">
        <v>5502768</v>
      </c>
      <c r="B5716" s="1026" t="s">
        <v>10993</v>
      </c>
      <c r="C5716" s="1025" t="s">
        <v>272</v>
      </c>
      <c r="D5716" s="577">
        <f t="shared" si="89"/>
        <v>40.659999999999997</v>
      </c>
      <c r="G5716" s="1027">
        <v>40.18</v>
      </c>
      <c r="J5716" s="570" t="s">
        <v>5368</v>
      </c>
      <c r="K5716" s="645">
        <f>IFERROR(VLOOKUP(J5716,REAJUSTE!A:Y,25,FALSE),"")</f>
        <v>1.012</v>
      </c>
    </row>
    <row r="5717" spans="1:11" ht="27" x14ac:dyDescent="0.25">
      <c r="A5717" s="1025">
        <v>5502794</v>
      </c>
      <c r="B5717" s="1026" t="s">
        <v>10994</v>
      </c>
      <c r="C5717" s="1025" t="s">
        <v>272</v>
      </c>
      <c r="D5717" s="577">
        <f t="shared" si="89"/>
        <v>40.44</v>
      </c>
      <c r="G5717" s="1027">
        <v>39.97</v>
      </c>
      <c r="J5717" s="570" t="s">
        <v>5368</v>
      </c>
      <c r="K5717" s="645">
        <f>IFERROR(VLOOKUP(J5717,REAJUSTE!A:Y,25,FALSE),"")</f>
        <v>1.012</v>
      </c>
    </row>
    <row r="5718" spans="1:11" ht="27" x14ac:dyDescent="0.25">
      <c r="A5718" s="1025">
        <v>5502745</v>
      </c>
      <c r="B5718" s="1026" t="s">
        <v>10995</v>
      </c>
      <c r="C5718" s="1025" t="s">
        <v>272</v>
      </c>
      <c r="D5718" s="577">
        <f t="shared" si="89"/>
        <v>44.83</v>
      </c>
      <c r="G5718" s="1027">
        <v>44.3</v>
      </c>
      <c r="J5718" s="570" t="s">
        <v>5368</v>
      </c>
      <c r="K5718" s="645">
        <f>IFERROR(VLOOKUP(J5718,REAJUSTE!A:Y,25,FALSE),"")</f>
        <v>1.012</v>
      </c>
    </row>
    <row r="5719" spans="1:11" ht="27" x14ac:dyDescent="0.25">
      <c r="A5719" s="1025">
        <v>5502771</v>
      </c>
      <c r="B5719" s="1026" t="s">
        <v>10996</v>
      </c>
      <c r="C5719" s="1025" t="s">
        <v>272</v>
      </c>
      <c r="D5719" s="577">
        <f t="shared" si="89"/>
        <v>43.6</v>
      </c>
      <c r="G5719" s="1027">
        <v>43.09</v>
      </c>
      <c r="J5719" s="570" t="s">
        <v>5368</v>
      </c>
      <c r="K5719" s="645">
        <f>IFERROR(VLOOKUP(J5719,REAJUSTE!A:Y,25,FALSE),"")</f>
        <v>1.012</v>
      </c>
    </row>
    <row r="5720" spans="1:11" ht="27" x14ac:dyDescent="0.25">
      <c r="A5720" s="1025">
        <v>5502797</v>
      </c>
      <c r="B5720" s="1026" t="s">
        <v>10997</v>
      </c>
      <c r="C5720" s="1025" t="s">
        <v>272</v>
      </c>
      <c r="D5720" s="577">
        <f t="shared" si="89"/>
        <v>41.54</v>
      </c>
      <c r="G5720" s="1027">
        <v>41.05</v>
      </c>
      <c r="J5720" s="570" t="s">
        <v>5368</v>
      </c>
      <c r="K5720" s="645">
        <f>IFERROR(VLOOKUP(J5720,REAJUSTE!A:Y,25,FALSE),"")</f>
        <v>1.012</v>
      </c>
    </row>
    <row r="5721" spans="1:11" ht="27" x14ac:dyDescent="0.25">
      <c r="A5721" s="1025">
        <v>5502746</v>
      </c>
      <c r="B5721" s="1026" t="s">
        <v>10998</v>
      </c>
      <c r="C5721" s="1025" t="s">
        <v>272</v>
      </c>
      <c r="D5721" s="577">
        <f t="shared" si="89"/>
        <v>45.33</v>
      </c>
      <c r="G5721" s="1027">
        <v>44.8</v>
      </c>
      <c r="J5721" s="570" t="s">
        <v>5368</v>
      </c>
      <c r="K5721" s="645">
        <f>IFERROR(VLOOKUP(J5721,REAJUSTE!A:Y,25,FALSE),"")</f>
        <v>1.012</v>
      </c>
    </row>
    <row r="5722" spans="1:11" ht="27" x14ac:dyDescent="0.25">
      <c r="A5722" s="1025">
        <v>5502772</v>
      </c>
      <c r="B5722" s="1026" t="s">
        <v>10999</v>
      </c>
      <c r="C5722" s="1025" t="s">
        <v>272</v>
      </c>
      <c r="D5722" s="577">
        <f t="shared" si="89"/>
        <v>43.91</v>
      </c>
      <c r="G5722" s="1027">
        <v>43.39</v>
      </c>
      <c r="J5722" s="570" t="s">
        <v>5368</v>
      </c>
      <c r="K5722" s="645">
        <f>IFERROR(VLOOKUP(J5722,REAJUSTE!A:Y,25,FALSE),"")</f>
        <v>1.012</v>
      </c>
    </row>
    <row r="5723" spans="1:11" ht="27" x14ac:dyDescent="0.25">
      <c r="A5723" s="1025">
        <v>5502798</v>
      </c>
      <c r="B5723" s="1026" t="s">
        <v>11000</v>
      </c>
      <c r="C5723" s="1025" t="s">
        <v>272</v>
      </c>
      <c r="D5723" s="577">
        <f t="shared" si="89"/>
        <v>41.87</v>
      </c>
      <c r="G5723" s="1027">
        <v>41.38</v>
      </c>
      <c r="J5723" s="570" t="s">
        <v>5368</v>
      </c>
      <c r="K5723" s="645">
        <f>IFERROR(VLOOKUP(J5723,REAJUSTE!A:Y,25,FALSE),"")</f>
        <v>1.012</v>
      </c>
    </row>
    <row r="5724" spans="1:11" ht="27" x14ac:dyDescent="0.25">
      <c r="A5724" s="1025">
        <v>5502886</v>
      </c>
      <c r="B5724" s="1026" t="s">
        <v>11001</v>
      </c>
      <c r="C5724" s="1025" t="s">
        <v>272</v>
      </c>
      <c r="D5724" s="577">
        <f t="shared" si="89"/>
        <v>53.94</v>
      </c>
      <c r="G5724" s="1027">
        <v>53.31</v>
      </c>
      <c r="J5724" s="570" t="s">
        <v>5368</v>
      </c>
      <c r="K5724" s="645">
        <f>IFERROR(VLOOKUP(J5724,REAJUSTE!A:Y,25,FALSE),"")</f>
        <v>1.012</v>
      </c>
    </row>
    <row r="5725" spans="1:11" ht="27" x14ac:dyDescent="0.25">
      <c r="A5725" s="1025">
        <v>5502887</v>
      </c>
      <c r="B5725" s="1026" t="s">
        <v>11002</v>
      </c>
      <c r="C5725" s="1025" t="s">
        <v>272</v>
      </c>
      <c r="D5725" s="577">
        <f t="shared" si="89"/>
        <v>49</v>
      </c>
      <c r="G5725" s="1027">
        <v>48.42</v>
      </c>
      <c r="J5725" s="570" t="s">
        <v>5368</v>
      </c>
      <c r="K5725" s="645">
        <f>IFERROR(VLOOKUP(J5725,REAJUSTE!A:Y,25,FALSE),"")</f>
        <v>1.012</v>
      </c>
    </row>
    <row r="5726" spans="1:11" ht="27" x14ac:dyDescent="0.25">
      <c r="A5726" s="1025">
        <v>5502888</v>
      </c>
      <c r="B5726" s="1026" t="s">
        <v>11003</v>
      </c>
      <c r="C5726" s="1025" t="s">
        <v>272</v>
      </c>
      <c r="D5726" s="577">
        <f t="shared" si="89"/>
        <v>46.35</v>
      </c>
      <c r="G5726" s="1027">
        <v>45.81</v>
      </c>
      <c r="J5726" s="570" t="s">
        <v>5368</v>
      </c>
      <c r="K5726" s="645">
        <f>IFERROR(VLOOKUP(J5726,REAJUSTE!A:Y,25,FALSE),"")</f>
        <v>1.012</v>
      </c>
    </row>
    <row r="5727" spans="1:11" ht="18" x14ac:dyDescent="0.25">
      <c r="A5727" s="1025">
        <v>5502820</v>
      </c>
      <c r="B5727" s="1026" t="s">
        <v>11004</v>
      </c>
      <c r="C5727" s="1025" t="s">
        <v>272</v>
      </c>
      <c r="D5727" s="577">
        <f t="shared" si="89"/>
        <v>6.8</v>
      </c>
      <c r="G5727" s="1027">
        <v>6.72</v>
      </c>
      <c r="J5727" s="570" t="s">
        <v>5368</v>
      </c>
      <c r="K5727" s="645">
        <f>IFERROR(VLOOKUP(J5727,REAJUSTE!A:Y,25,FALSE),"")</f>
        <v>1.012</v>
      </c>
    </row>
    <row r="5728" spans="1:11" ht="27" x14ac:dyDescent="0.25">
      <c r="A5728" s="1025">
        <v>5502904</v>
      </c>
      <c r="B5728" s="1026" t="s">
        <v>11005</v>
      </c>
      <c r="C5728" s="1025" t="s">
        <v>272</v>
      </c>
      <c r="D5728" s="577">
        <f t="shared" si="89"/>
        <v>20.77</v>
      </c>
      <c r="G5728" s="1027">
        <v>20.53</v>
      </c>
      <c r="J5728" s="570" t="s">
        <v>5368</v>
      </c>
      <c r="K5728" s="645">
        <f>IFERROR(VLOOKUP(J5728,REAJUSTE!A:Y,25,FALSE),"")</f>
        <v>1.012</v>
      </c>
    </row>
    <row r="5729" spans="1:11" ht="27" x14ac:dyDescent="0.25">
      <c r="A5729" s="1025">
        <v>5502930</v>
      </c>
      <c r="B5729" s="1026" t="s">
        <v>11006</v>
      </c>
      <c r="C5729" s="1025" t="s">
        <v>272</v>
      </c>
      <c r="D5729" s="577">
        <f t="shared" si="89"/>
        <v>19.64</v>
      </c>
      <c r="G5729" s="1027">
        <v>19.41</v>
      </c>
      <c r="J5729" s="570" t="s">
        <v>5368</v>
      </c>
      <c r="K5729" s="645">
        <f>IFERROR(VLOOKUP(J5729,REAJUSTE!A:Y,25,FALSE),"")</f>
        <v>1.012</v>
      </c>
    </row>
    <row r="5730" spans="1:11" ht="27" x14ac:dyDescent="0.25">
      <c r="A5730" s="1025">
        <v>5502956</v>
      </c>
      <c r="B5730" s="1026" t="s">
        <v>11007</v>
      </c>
      <c r="C5730" s="1025" t="s">
        <v>272</v>
      </c>
      <c r="D5730" s="577">
        <f t="shared" si="89"/>
        <v>19.22</v>
      </c>
      <c r="G5730" s="1027">
        <v>19</v>
      </c>
      <c r="J5730" s="570" t="s">
        <v>5368</v>
      </c>
      <c r="K5730" s="645">
        <f>IFERROR(VLOOKUP(J5730,REAJUSTE!A:Y,25,FALSE),"")</f>
        <v>1.012</v>
      </c>
    </row>
    <row r="5731" spans="1:11" ht="27" x14ac:dyDescent="0.25">
      <c r="A5731" s="1025">
        <v>5502905</v>
      </c>
      <c r="B5731" s="1026" t="s">
        <v>11008</v>
      </c>
      <c r="C5731" s="1025" t="s">
        <v>272</v>
      </c>
      <c r="D5731" s="577">
        <f t="shared" si="89"/>
        <v>23.12</v>
      </c>
      <c r="G5731" s="1027">
        <v>22.85</v>
      </c>
      <c r="J5731" s="570" t="s">
        <v>5368</v>
      </c>
      <c r="K5731" s="645">
        <f>IFERROR(VLOOKUP(J5731,REAJUSTE!A:Y,25,FALSE),"")</f>
        <v>1.012</v>
      </c>
    </row>
    <row r="5732" spans="1:11" ht="27" x14ac:dyDescent="0.25">
      <c r="A5732" s="1025">
        <v>5502931</v>
      </c>
      <c r="B5732" s="1026" t="s">
        <v>11009</v>
      </c>
      <c r="C5732" s="1025" t="s">
        <v>272</v>
      </c>
      <c r="D5732" s="577">
        <f t="shared" si="89"/>
        <v>19.84</v>
      </c>
      <c r="G5732" s="1027">
        <v>19.61</v>
      </c>
      <c r="J5732" s="570" t="s">
        <v>5368</v>
      </c>
      <c r="K5732" s="645">
        <f>IFERROR(VLOOKUP(J5732,REAJUSTE!A:Y,25,FALSE),"")</f>
        <v>1.012</v>
      </c>
    </row>
    <row r="5733" spans="1:11" ht="27" x14ac:dyDescent="0.25">
      <c r="A5733" s="1025">
        <v>5502957</v>
      </c>
      <c r="B5733" s="1026" t="s">
        <v>11010</v>
      </c>
      <c r="C5733" s="1025" t="s">
        <v>272</v>
      </c>
      <c r="D5733" s="577">
        <f t="shared" si="89"/>
        <v>19.43</v>
      </c>
      <c r="G5733" s="1027">
        <v>19.2</v>
      </c>
      <c r="J5733" s="570" t="s">
        <v>5368</v>
      </c>
      <c r="K5733" s="645">
        <f>IFERROR(VLOOKUP(J5733,REAJUSTE!A:Y,25,FALSE),"")</f>
        <v>1.012</v>
      </c>
    </row>
    <row r="5734" spans="1:11" ht="27" x14ac:dyDescent="0.25">
      <c r="A5734" s="1025">
        <v>5502906</v>
      </c>
      <c r="B5734" s="1026" t="s">
        <v>11011</v>
      </c>
      <c r="C5734" s="1025" t="s">
        <v>272</v>
      </c>
      <c r="D5734" s="577">
        <f t="shared" si="89"/>
        <v>23.43</v>
      </c>
      <c r="G5734" s="1027">
        <v>23.16</v>
      </c>
      <c r="J5734" s="570" t="s">
        <v>5368</v>
      </c>
      <c r="K5734" s="645">
        <f>IFERROR(VLOOKUP(J5734,REAJUSTE!A:Y,25,FALSE),"")</f>
        <v>1.012</v>
      </c>
    </row>
    <row r="5735" spans="1:11" ht="27" x14ac:dyDescent="0.25">
      <c r="A5735" s="1025">
        <v>5502932</v>
      </c>
      <c r="B5735" s="1026" t="s">
        <v>11012</v>
      </c>
      <c r="C5735" s="1025" t="s">
        <v>272</v>
      </c>
      <c r="D5735" s="577">
        <f t="shared" si="89"/>
        <v>20.04</v>
      </c>
      <c r="G5735" s="1027">
        <v>19.809999999999999</v>
      </c>
      <c r="J5735" s="570" t="s">
        <v>5368</v>
      </c>
      <c r="K5735" s="645">
        <f>IFERROR(VLOOKUP(J5735,REAJUSTE!A:Y,25,FALSE),"")</f>
        <v>1.012</v>
      </c>
    </row>
    <row r="5736" spans="1:11" ht="27" x14ac:dyDescent="0.25">
      <c r="A5736" s="1025">
        <v>5502958</v>
      </c>
      <c r="B5736" s="1026" t="s">
        <v>11013</v>
      </c>
      <c r="C5736" s="1025" t="s">
        <v>272</v>
      </c>
      <c r="D5736" s="577">
        <f t="shared" si="89"/>
        <v>19.64</v>
      </c>
      <c r="G5736" s="1027">
        <v>19.41</v>
      </c>
      <c r="J5736" s="570" t="s">
        <v>5368</v>
      </c>
      <c r="K5736" s="645">
        <f>IFERROR(VLOOKUP(J5736,REAJUSTE!A:Y,25,FALSE),"")</f>
        <v>1.012</v>
      </c>
    </row>
    <row r="5737" spans="1:11" ht="27" x14ac:dyDescent="0.25">
      <c r="A5737" s="1025">
        <v>5502907</v>
      </c>
      <c r="B5737" s="1026" t="s">
        <v>11014</v>
      </c>
      <c r="C5737" s="1025" t="s">
        <v>272</v>
      </c>
      <c r="D5737" s="577">
        <f t="shared" si="89"/>
        <v>23.9</v>
      </c>
      <c r="G5737" s="1027">
        <v>23.62</v>
      </c>
      <c r="J5737" s="570" t="s">
        <v>5368</v>
      </c>
      <c r="K5737" s="645">
        <f>IFERROR(VLOOKUP(J5737,REAJUSTE!A:Y,25,FALSE),"")</f>
        <v>1.012</v>
      </c>
    </row>
    <row r="5738" spans="1:11" ht="27" x14ac:dyDescent="0.25">
      <c r="A5738" s="1025">
        <v>5502933</v>
      </c>
      <c r="B5738" s="1026" t="s">
        <v>11015</v>
      </c>
      <c r="C5738" s="1025" t="s">
        <v>272</v>
      </c>
      <c r="D5738" s="577">
        <f t="shared" si="89"/>
        <v>20.36</v>
      </c>
      <c r="G5738" s="1027">
        <v>20.12</v>
      </c>
      <c r="J5738" s="570" t="s">
        <v>5368</v>
      </c>
      <c r="K5738" s="645">
        <f>IFERROR(VLOOKUP(J5738,REAJUSTE!A:Y,25,FALSE),"")</f>
        <v>1.012</v>
      </c>
    </row>
    <row r="5739" spans="1:11" ht="27" x14ac:dyDescent="0.25">
      <c r="A5739" s="1025">
        <v>5502959</v>
      </c>
      <c r="B5739" s="1026" t="s">
        <v>11016</v>
      </c>
      <c r="C5739" s="1025" t="s">
        <v>272</v>
      </c>
      <c r="D5739" s="577">
        <f t="shared" si="89"/>
        <v>19.84</v>
      </c>
      <c r="G5739" s="1027">
        <v>19.61</v>
      </c>
      <c r="J5739" s="570" t="s">
        <v>5368</v>
      </c>
      <c r="K5739" s="645">
        <f>IFERROR(VLOOKUP(J5739,REAJUSTE!A:Y,25,FALSE),"")</f>
        <v>1.012</v>
      </c>
    </row>
    <row r="5740" spans="1:11" ht="27" x14ac:dyDescent="0.25">
      <c r="A5740" s="1025">
        <v>5502908</v>
      </c>
      <c r="B5740" s="1026" t="s">
        <v>11017</v>
      </c>
      <c r="C5740" s="1025" t="s">
        <v>272</v>
      </c>
      <c r="D5740" s="577">
        <f t="shared" si="89"/>
        <v>24.2</v>
      </c>
      <c r="G5740" s="1027">
        <v>23.92</v>
      </c>
      <c r="J5740" s="570" t="s">
        <v>5368</v>
      </c>
      <c r="K5740" s="645">
        <f>IFERROR(VLOOKUP(J5740,REAJUSTE!A:Y,25,FALSE),"")</f>
        <v>1.012</v>
      </c>
    </row>
    <row r="5741" spans="1:11" ht="27" x14ac:dyDescent="0.25">
      <c r="A5741" s="1025">
        <v>5502934</v>
      </c>
      <c r="B5741" s="1026" t="s">
        <v>11018</v>
      </c>
      <c r="C5741" s="1025" t="s">
        <v>272</v>
      </c>
      <c r="D5741" s="577">
        <f t="shared" si="89"/>
        <v>20.56</v>
      </c>
      <c r="G5741" s="1027">
        <v>20.32</v>
      </c>
      <c r="J5741" s="570" t="s">
        <v>5368</v>
      </c>
      <c r="K5741" s="645">
        <f>IFERROR(VLOOKUP(J5741,REAJUSTE!A:Y,25,FALSE),"")</f>
        <v>1.012</v>
      </c>
    </row>
    <row r="5742" spans="1:11" ht="27" x14ac:dyDescent="0.25">
      <c r="A5742" s="1025">
        <v>5502960</v>
      </c>
      <c r="B5742" s="1026" t="s">
        <v>11019</v>
      </c>
      <c r="C5742" s="1025" t="s">
        <v>272</v>
      </c>
      <c r="D5742" s="577">
        <f t="shared" si="89"/>
        <v>19.940000000000001</v>
      </c>
      <c r="G5742" s="1027">
        <v>19.71</v>
      </c>
      <c r="J5742" s="570" t="s">
        <v>5368</v>
      </c>
      <c r="K5742" s="645">
        <f>IFERROR(VLOOKUP(J5742,REAJUSTE!A:Y,25,FALSE),"")</f>
        <v>1.012</v>
      </c>
    </row>
    <row r="5743" spans="1:11" ht="27" x14ac:dyDescent="0.25">
      <c r="A5743" s="1025">
        <v>5502909</v>
      </c>
      <c r="B5743" s="1026" t="s">
        <v>11020</v>
      </c>
      <c r="C5743" s="1025" t="s">
        <v>272</v>
      </c>
      <c r="D5743" s="577">
        <f t="shared" si="89"/>
        <v>24.82</v>
      </c>
      <c r="G5743" s="1027">
        <v>24.53</v>
      </c>
      <c r="J5743" s="570" t="s">
        <v>5368</v>
      </c>
      <c r="K5743" s="645">
        <f>IFERROR(VLOOKUP(J5743,REAJUSTE!A:Y,25,FALSE),"")</f>
        <v>1.012</v>
      </c>
    </row>
    <row r="5744" spans="1:11" ht="27" x14ac:dyDescent="0.25">
      <c r="A5744" s="1025">
        <v>5502935</v>
      </c>
      <c r="B5744" s="1026" t="s">
        <v>11021</v>
      </c>
      <c r="C5744" s="1025" t="s">
        <v>272</v>
      </c>
      <c r="D5744" s="577">
        <f t="shared" si="89"/>
        <v>20.97</v>
      </c>
      <c r="G5744" s="1027">
        <v>20.73</v>
      </c>
      <c r="J5744" s="570" t="s">
        <v>5368</v>
      </c>
      <c r="K5744" s="645">
        <f>IFERROR(VLOOKUP(J5744,REAJUSTE!A:Y,25,FALSE),"")</f>
        <v>1.012</v>
      </c>
    </row>
    <row r="5745" spans="1:11" ht="27" x14ac:dyDescent="0.25">
      <c r="A5745" s="1025">
        <v>5502961</v>
      </c>
      <c r="B5745" s="1026" t="s">
        <v>11022</v>
      </c>
      <c r="C5745" s="1025" t="s">
        <v>272</v>
      </c>
      <c r="D5745" s="577">
        <f t="shared" si="89"/>
        <v>20.36</v>
      </c>
      <c r="G5745" s="1027">
        <v>20.12</v>
      </c>
      <c r="J5745" s="570" t="s">
        <v>5368</v>
      </c>
      <c r="K5745" s="645">
        <f>IFERROR(VLOOKUP(J5745,REAJUSTE!A:Y,25,FALSE),"")</f>
        <v>1.012</v>
      </c>
    </row>
    <row r="5746" spans="1:11" ht="27" x14ac:dyDescent="0.25">
      <c r="A5746" s="1025">
        <v>5502910</v>
      </c>
      <c r="B5746" s="1026" t="s">
        <v>11023</v>
      </c>
      <c r="C5746" s="1025" t="s">
        <v>272</v>
      </c>
      <c r="D5746" s="577">
        <f t="shared" si="89"/>
        <v>25.9</v>
      </c>
      <c r="G5746" s="1027">
        <v>25.6</v>
      </c>
      <c r="J5746" s="570" t="s">
        <v>5368</v>
      </c>
      <c r="K5746" s="645">
        <f>IFERROR(VLOOKUP(J5746,REAJUSTE!A:Y,25,FALSE),"")</f>
        <v>1.012</v>
      </c>
    </row>
    <row r="5747" spans="1:11" ht="27" x14ac:dyDescent="0.25">
      <c r="A5747" s="1025">
        <v>5502936</v>
      </c>
      <c r="B5747" s="1026" t="s">
        <v>11024</v>
      </c>
      <c r="C5747" s="1025" t="s">
        <v>272</v>
      </c>
      <c r="D5747" s="577">
        <f t="shared" si="89"/>
        <v>23.58</v>
      </c>
      <c r="G5747" s="1027">
        <v>23.31</v>
      </c>
      <c r="J5747" s="570" t="s">
        <v>5368</v>
      </c>
      <c r="K5747" s="645">
        <f>IFERROR(VLOOKUP(J5747,REAJUSTE!A:Y,25,FALSE),"")</f>
        <v>1.012</v>
      </c>
    </row>
    <row r="5748" spans="1:11" ht="27" x14ac:dyDescent="0.25">
      <c r="A5748" s="1025">
        <v>5502962</v>
      </c>
      <c r="B5748" s="1026" t="s">
        <v>11025</v>
      </c>
      <c r="C5748" s="1025" t="s">
        <v>272</v>
      </c>
      <c r="D5748" s="577">
        <f t="shared" si="89"/>
        <v>20.87</v>
      </c>
      <c r="G5748" s="1027">
        <v>20.63</v>
      </c>
      <c r="J5748" s="570" t="s">
        <v>5368</v>
      </c>
      <c r="K5748" s="645">
        <f>IFERROR(VLOOKUP(J5748,REAJUSTE!A:Y,25,FALSE),"")</f>
        <v>1.012</v>
      </c>
    </row>
    <row r="5749" spans="1:11" ht="27" x14ac:dyDescent="0.25">
      <c r="A5749" s="1025">
        <v>5502900</v>
      </c>
      <c r="B5749" s="1026" t="s">
        <v>11026</v>
      </c>
      <c r="C5749" s="1025" t="s">
        <v>272</v>
      </c>
      <c r="D5749" s="577">
        <f t="shared" si="89"/>
        <v>19.12</v>
      </c>
      <c r="G5749" s="1027">
        <v>18.899999999999999</v>
      </c>
      <c r="J5749" s="570" t="s">
        <v>5368</v>
      </c>
      <c r="K5749" s="645">
        <f>IFERROR(VLOOKUP(J5749,REAJUSTE!A:Y,25,FALSE),"")</f>
        <v>1.012</v>
      </c>
    </row>
    <row r="5750" spans="1:11" ht="27" x14ac:dyDescent="0.25">
      <c r="A5750" s="1025">
        <v>5502926</v>
      </c>
      <c r="B5750" s="1026" t="s">
        <v>11027</v>
      </c>
      <c r="C5750" s="1025" t="s">
        <v>272</v>
      </c>
      <c r="D5750" s="577">
        <f t="shared" si="89"/>
        <v>18.5</v>
      </c>
      <c r="G5750" s="1027">
        <v>18.29</v>
      </c>
      <c r="J5750" s="570" t="s">
        <v>5368</v>
      </c>
      <c r="K5750" s="645">
        <f>IFERROR(VLOOKUP(J5750,REAJUSTE!A:Y,25,FALSE),"")</f>
        <v>1.012</v>
      </c>
    </row>
    <row r="5751" spans="1:11" ht="27" x14ac:dyDescent="0.25">
      <c r="A5751" s="1025">
        <v>5502952</v>
      </c>
      <c r="B5751" s="1026" t="s">
        <v>11028</v>
      </c>
      <c r="C5751" s="1025" t="s">
        <v>272</v>
      </c>
      <c r="D5751" s="577">
        <f t="shared" si="89"/>
        <v>18.29</v>
      </c>
      <c r="G5751" s="1027">
        <v>18.079999999999998</v>
      </c>
      <c r="J5751" s="570" t="s">
        <v>5368</v>
      </c>
      <c r="K5751" s="645">
        <f>IFERROR(VLOOKUP(J5751,REAJUSTE!A:Y,25,FALSE),"")</f>
        <v>1.012</v>
      </c>
    </row>
    <row r="5752" spans="1:11" ht="27" x14ac:dyDescent="0.25">
      <c r="A5752" s="1025">
        <v>5502901</v>
      </c>
      <c r="B5752" s="1026" t="s">
        <v>11029</v>
      </c>
      <c r="C5752" s="1025" t="s">
        <v>272</v>
      </c>
      <c r="D5752" s="577">
        <f t="shared" si="89"/>
        <v>19.54</v>
      </c>
      <c r="G5752" s="1027">
        <v>19.309999999999999</v>
      </c>
      <c r="J5752" s="570" t="s">
        <v>5368</v>
      </c>
      <c r="K5752" s="645">
        <f>IFERROR(VLOOKUP(J5752,REAJUSTE!A:Y,25,FALSE),"")</f>
        <v>1.012</v>
      </c>
    </row>
    <row r="5753" spans="1:11" ht="27" x14ac:dyDescent="0.25">
      <c r="A5753" s="1025">
        <v>5502927</v>
      </c>
      <c r="B5753" s="1026" t="s">
        <v>11030</v>
      </c>
      <c r="C5753" s="1025" t="s">
        <v>272</v>
      </c>
      <c r="D5753" s="577">
        <f t="shared" si="89"/>
        <v>18.809999999999999</v>
      </c>
      <c r="G5753" s="1027">
        <v>18.59</v>
      </c>
      <c r="J5753" s="570" t="s">
        <v>5368</v>
      </c>
      <c r="K5753" s="645">
        <f>IFERROR(VLOOKUP(J5753,REAJUSTE!A:Y,25,FALSE),"")</f>
        <v>1.012</v>
      </c>
    </row>
    <row r="5754" spans="1:11" ht="27" x14ac:dyDescent="0.25">
      <c r="A5754" s="1025">
        <v>5502953</v>
      </c>
      <c r="B5754" s="1026" t="s">
        <v>11031</v>
      </c>
      <c r="C5754" s="1025" t="s">
        <v>272</v>
      </c>
      <c r="D5754" s="577">
        <f t="shared" si="89"/>
        <v>18.61</v>
      </c>
      <c r="G5754" s="1027">
        <v>18.39</v>
      </c>
      <c r="J5754" s="570" t="s">
        <v>5368</v>
      </c>
      <c r="K5754" s="645">
        <f>IFERROR(VLOOKUP(J5754,REAJUSTE!A:Y,25,FALSE),"")</f>
        <v>1.012</v>
      </c>
    </row>
    <row r="5755" spans="1:11" ht="27" x14ac:dyDescent="0.25">
      <c r="A5755" s="1025">
        <v>5502899</v>
      </c>
      <c r="B5755" s="1026" t="s">
        <v>11032</v>
      </c>
      <c r="C5755" s="1025" t="s">
        <v>272</v>
      </c>
      <c r="D5755" s="577">
        <f t="shared" si="89"/>
        <v>18.5</v>
      </c>
      <c r="G5755" s="1027">
        <v>18.29</v>
      </c>
      <c r="J5755" s="570" t="s">
        <v>5368</v>
      </c>
      <c r="K5755" s="645">
        <f>IFERROR(VLOOKUP(J5755,REAJUSTE!A:Y,25,FALSE),"")</f>
        <v>1.012</v>
      </c>
    </row>
    <row r="5756" spans="1:11" ht="27" x14ac:dyDescent="0.25">
      <c r="A5756" s="1025">
        <v>5502925</v>
      </c>
      <c r="B5756" s="1026" t="s">
        <v>11033</v>
      </c>
      <c r="C5756" s="1025" t="s">
        <v>272</v>
      </c>
      <c r="D5756" s="577">
        <f t="shared" si="89"/>
        <v>18.190000000000001</v>
      </c>
      <c r="G5756" s="1027">
        <v>17.98</v>
      </c>
      <c r="J5756" s="570" t="s">
        <v>5368</v>
      </c>
      <c r="K5756" s="645">
        <f>IFERROR(VLOOKUP(J5756,REAJUSTE!A:Y,25,FALSE),"")</f>
        <v>1.012</v>
      </c>
    </row>
    <row r="5757" spans="1:11" ht="27" x14ac:dyDescent="0.25">
      <c r="A5757" s="1025">
        <v>5502951</v>
      </c>
      <c r="B5757" s="1026" t="s">
        <v>11034</v>
      </c>
      <c r="C5757" s="1025" t="s">
        <v>272</v>
      </c>
      <c r="D5757" s="577">
        <f t="shared" si="89"/>
        <v>17.989999999999998</v>
      </c>
      <c r="G5757" s="1027">
        <v>17.78</v>
      </c>
      <c r="J5757" s="570" t="s">
        <v>5368</v>
      </c>
      <c r="K5757" s="645">
        <f>IFERROR(VLOOKUP(J5757,REAJUSTE!A:Y,25,FALSE),"")</f>
        <v>1.012</v>
      </c>
    </row>
    <row r="5758" spans="1:11" ht="27" x14ac:dyDescent="0.25">
      <c r="A5758" s="1025">
        <v>5502902</v>
      </c>
      <c r="B5758" s="1026" t="s">
        <v>11035</v>
      </c>
      <c r="C5758" s="1025" t="s">
        <v>272</v>
      </c>
      <c r="D5758" s="577">
        <f t="shared" si="89"/>
        <v>20.04</v>
      </c>
      <c r="G5758" s="1027">
        <v>19.809999999999999</v>
      </c>
      <c r="J5758" s="570" t="s">
        <v>5368</v>
      </c>
      <c r="K5758" s="645">
        <f>IFERROR(VLOOKUP(J5758,REAJUSTE!A:Y,25,FALSE),"")</f>
        <v>1.012</v>
      </c>
    </row>
    <row r="5759" spans="1:11" ht="27" x14ac:dyDescent="0.25">
      <c r="A5759" s="1025">
        <v>5502928</v>
      </c>
      <c r="B5759" s="1026" t="s">
        <v>11036</v>
      </c>
      <c r="C5759" s="1025" t="s">
        <v>272</v>
      </c>
      <c r="D5759" s="577">
        <f t="shared" si="89"/>
        <v>19.12</v>
      </c>
      <c r="G5759" s="1027">
        <v>18.899999999999999</v>
      </c>
      <c r="J5759" s="570" t="s">
        <v>5368</v>
      </c>
      <c r="K5759" s="645">
        <f>IFERROR(VLOOKUP(J5759,REAJUSTE!A:Y,25,FALSE),"")</f>
        <v>1.012</v>
      </c>
    </row>
    <row r="5760" spans="1:11" ht="27" x14ac:dyDescent="0.25">
      <c r="A5760" s="1025">
        <v>5502954</v>
      </c>
      <c r="B5760" s="1026" t="s">
        <v>11037</v>
      </c>
      <c r="C5760" s="1025" t="s">
        <v>272</v>
      </c>
      <c r="D5760" s="577">
        <f t="shared" si="89"/>
        <v>18.809999999999999</v>
      </c>
      <c r="G5760" s="1027">
        <v>18.59</v>
      </c>
      <c r="J5760" s="570" t="s">
        <v>5368</v>
      </c>
      <c r="K5760" s="645">
        <f>IFERROR(VLOOKUP(J5760,REAJUSTE!A:Y,25,FALSE),"")</f>
        <v>1.012</v>
      </c>
    </row>
    <row r="5761" spans="1:11" ht="27" x14ac:dyDescent="0.25">
      <c r="A5761" s="1025">
        <v>5502903</v>
      </c>
      <c r="B5761" s="1026" t="s">
        <v>11038</v>
      </c>
      <c r="C5761" s="1025" t="s">
        <v>272</v>
      </c>
      <c r="D5761" s="577">
        <f t="shared" si="89"/>
        <v>20.36</v>
      </c>
      <c r="G5761" s="1027">
        <v>20.12</v>
      </c>
      <c r="J5761" s="570" t="s">
        <v>5368</v>
      </c>
      <c r="K5761" s="645">
        <f>IFERROR(VLOOKUP(J5761,REAJUSTE!A:Y,25,FALSE),"")</f>
        <v>1.012</v>
      </c>
    </row>
    <row r="5762" spans="1:11" ht="27" x14ac:dyDescent="0.25">
      <c r="A5762" s="1025">
        <v>5502929</v>
      </c>
      <c r="B5762" s="1026" t="s">
        <v>11039</v>
      </c>
      <c r="C5762" s="1025" t="s">
        <v>272</v>
      </c>
      <c r="D5762" s="577">
        <f t="shared" si="89"/>
        <v>19.32</v>
      </c>
      <c r="G5762" s="1027">
        <v>19.100000000000001</v>
      </c>
      <c r="J5762" s="570" t="s">
        <v>5368</v>
      </c>
      <c r="K5762" s="645">
        <f>IFERROR(VLOOKUP(J5762,REAJUSTE!A:Y,25,FALSE),"")</f>
        <v>1.012</v>
      </c>
    </row>
    <row r="5763" spans="1:11" ht="27" x14ac:dyDescent="0.25">
      <c r="A5763" s="1025">
        <v>5502955</v>
      </c>
      <c r="B5763" s="1026" t="s">
        <v>11040</v>
      </c>
      <c r="C5763" s="1025" t="s">
        <v>272</v>
      </c>
      <c r="D5763" s="577">
        <f t="shared" si="89"/>
        <v>19.02</v>
      </c>
      <c r="G5763" s="1027">
        <v>18.8</v>
      </c>
      <c r="J5763" s="570" t="s">
        <v>5368</v>
      </c>
      <c r="K5763" s="645">
        <f>IFERROR(VLOOKUP(J5763,REAJUSTE!A:Y,25,FALSE),"")</f>
        <v>1.012</v>
      </c>
    </row>
    <row r="5764" spans="1:11" ht="27" x14ac:dyDescent="0.25">
      <c r="A5764" s="1025">
        <v>5502889</v>
      </c>
      <c r="B5764" s="1026" t="s">
        <v>11041</v>
      </c>
      <c r="C5764" s="1025" t="s">
        <v>272</v>
      </c>
      <c r="D5764" s="577">
        <f t="shared" si="89"/>
        <v>26.37</v>
      </c>
      <c r="G5764" s="1027">
        <v>26.06</v>
      </c>
      <c r="J5764" s="570" t="s">
        <v>5368</v>
      </c>
      <c r="K5764" s="645">
        <f>IFERROR(VLOOKUP(J5764,REAJUSTE!A:Y,25,FALSE),"")</f>
        <v>1.012</v>
      </c>
    </row>
    <row r="5765" spans="1:11" ht="27" x14ac:dyDescent="0.25">
      <c r="A5765" s="1025">
        <v>5502996</v>
      </c>
      <c r="B5765" s="1026" t="s">
        <v>11042</v>
      </c>
      <c r="C5765" s="1025" t="s">
        <v>272</v>
      </c>
      <c r="D5765" s="577">
        <f t="shared" si="89"/>
        <v>23.9</v>
      </c>
      <c r="G5765" s="1027">
        <v>23.62</v>
      </c>
      <c r="J5765" s="570" t="s">
        <v>5368</v>
      </c>
      <c r="K5765" s="645">
        <f>IFERROR(VLOOKUP(J5765,REAJUSTE!A:Y,25,FALSE),"")</f>
        <v>1.012</v>
      </c>
    </row>
    <row r="5766" spans="1:11" ht="27" x14ac:dyDescent="0.25">
      <c r="A5766" s="1025">
        <v>5502997</v>
      </c>
      <c r="B5766" s="1026" t="s">
        <v>11043</v>
      </c>
      <c r="C5766" s="1025" t="s">
        <v>272</v>
      </c>
      <c r="D5766" s="577">
        <f t="shared" si="89"/>
        <v>23.12</v>
      </c>
      <c r="G5766" s="1027">
        <v>22.85</v>
      </c>
      <c r="J5766" s="570" t="s">
        <v>5368</v>
      </c>
      <c r="K5766" s="645">
        <f>IFERROR(VLOOKUP(J5766,REAJUSTE!A:Y,25,FALSE),"")</f>
        <v>1.012</v>
      </c>
    </row>
    <row r="5767" spans="1:11" ht="18" x14ac:dyDescent="0.25">
      <c r="A5767" s="1025">
        <v>5501716</v>
      </c>
      <c r="B5767" s="1026" t="s">
        <v>11044</v>
      </c>
      <c r="C5767" s="1025" t="s">
        <v>272</v>
      </c>
      <c r="D5767" s="577">
        <f t="shared" si="89"/>
        <v>20.91</v>
      </c>
      <c r="G5767" s="1027">
        <v>20.67</v>
      </c>
      <c r="J5767" s="570" t="s">
        <v>5368</v>
      </c>
      <c r="K5767" s="645">
        <f>IFERROR(VLOOKUP(J5767,REAJUSTE!A:Y,25,FALSE),"")</f>
        <v>1.012</v>
      </c>
    </row>
    <row r="5768" spans="1:11" ht="18" x14ac:dyDescent="0.25">
      <c r="A5768" s="1025">
        <v>5501717</v>
      </c>
      <c r="B5768" s="1026" t="s">
        <v>11045</v>
      </c>
      <c r="C5768" s="1025" t="s">
        <v>272</v>
      </c>
      <c r="D5768" s="577">
        <f t="shared" si="89"/>
        <v>23.57</v>
      </c>
      <c r="G5768" s="1027">
        <v>23.3</v>
      </c>
      <c r="J5768" s="570" t="s">
        <v>5368</v>
      </c>
      <c r="K5768" s="645">
        <f>IFERROR(VLOOKUP(J5768,REAJUSTE!A:Y,25,FALSE),"")</f>
        <v>1.012</v>
      </c>
    </row>
    <row r="5769" spans="1:11" ht="18" x14ac:dyDescent="0.25">
      <c r="A5769" s="1025">
        <v>5501712</v>
      </c>
      <c r="B5769" s="1026" t="s">
        <v>11046</v>
      </c>
      <c r="C5769" s="1025" t="s">
        <v>272</v>
      </c>
      <c r="D5769" s="577">
        <f t="shared" si="89"/>
        <v>12.12</v>
      </c>
      <c r="G5769" s="1027">
        <v>11.98</v>
      </c>
      <c r="J5769" s="570" t="s">
        <v>5368</v>
      </c>
      <c r="K5769" s="645">
        <f>IFERROR(VLOOKUP(J5769,REAJUSTE!A:Y,25,FALSE),"")</f>
        <v>1.012</v>
      </c>
    </row>
    <row r="5770" spans="1:11" ht="18" x14ac:dyDescent="0.25">
      <c r="A5770" s="1025">
        <v>5501713</v>
      </c>
      <c r="B5770" s="1026" t="s">
        <v>11047</v>
      </c>
      <c r="C5770" s="1025" t="s">
        <v>272</v>
      </c>
      <c r="D5770" s="577">
        <f t="shared" ref="D5770:D5833" si="90">TRUNC(G5770*K5770,2)</f>
        <v>13.47</v>
      </c>
      <c r="G5770" s="1027">
        <v>13.32</v>
      </c>
      <c r="J5770" s="570" t="s">
        <v>5368</v>
      </c>
      <c r="K5770" s="645">
        <f>IFERROR(VLOOKUP(J5770,REAJUSTE!A:Y,25,FALSE),"")</f>
        <v>1.012</v>
      </c>
    </row>
    <row r="5771" spans="1:11" ht="18" x14ac:dyDescent="0.25">
      <c r="A5771" s="1025">
        <v>5501711</v>
      </c>
      <c r="B5771" s="1026" t="s">
        <v>11048</v>
      </c>
      <c r="C5771" s="1025" t="s">
        <v>272</v>
      </c>
      <c r="D5771" s="577">
        <f t="shared" si="90"/>
        <v>9.7200000000000006</v>
      </c>
      <c r="G5771" s="1027">
        <v>9.61</v>
      </c>
      <c r="J5771" s="570" t="s">
        <v>5368</v>
      </c>
      <c r="K5771" s="645">
        <f>IFERROR(VLOOKUP(J5771,REAJUSTE!A:Y,25,FALSE),"")</f>
        <v>1.012</v>
      </c>
    </row>
    <row r="5772" spans="1:11" ht="18" x14ac:dyDescent="0.25">
      <c r="A5772" s="1025">
        <v>5501710</v>
      </c>
      <c r="B5772" s="1026" t="s">
        <v>11049</v>
      </c>
      <c r="C5772" s="1025" t="s">
        <v>272</v>
      </c>
      <c r="D5772" s="577">
        <f t="shared" si="90"/>
        <v>2.88</v>
      </c>
      <c r="G5772" s="1027">
        <v>2.85</v>
      </c>
      <c r="J5772" s="570" t="s">
        <v>5368</v>
      </c>
      <c r="K5772" s="645">
        <f>IFERROR(VLOOKUP(J5772,REAJUSTE!A:Y,25,FALSE),"")</f>
        <v>1.012</v>
      </c>
    </row>
    <row r="5773" spans="1:11" ht="18" x14ac:dyDescent="0.25">
      <c r="A5773" s="1025">
        <v>5501714</v>
      </c>
      <c r="B5773" s="1026" t="s">
        <v>11050</v>
      </c>
      <c r="C5773" s="1025" t="s">
        <v>272</v>
      </c>
      <c r="D5773" s="577">
        <f t="shared" si="90"/>
        <v>15.84</v>
      </c>
      <c r="G5773" s="1027">
        <v>15.66</v>
      </c>
      <c r="J5773" s="570" t="s">
        <v>5368</v>
      </c>
      <c r="K5773" s="645">
        <f>IFERROR(VLOOKUP(J5773,REAJUSTE!A:Y,25,FALSE),"")</f>
        <v>1.012</v>
      </c>
    </row>
    <row r="5774" spans="1:11" ht="18" x14ac:dyDescent="0.25">
      <c r="A5774" s="1025">
        <v>5501715</v>
      </c>
      <c r="B5774" s="1026" t="s">
        <v>11051</v>
      </c>
      <c r="C5774" s="1025" t="s">
        <v>272</v>
      </c>
      <c r="D5774" s="577">
        <f t="shared" si="90"/>
        <v>18.25</v>
      </c>
      <c r="G5774" s="1027">
        <v>18.04</v>
      </c>
      <c r="J5774" s="570" t="s">
        <v>5368</v>
      </c>
      <c r="K5774" s="645">
        <f>IFERROR(VLOOKUP(J5774,REAJUSTE!A:Y,25,FALSE),"")</f>
        <v>1.012</v>
      </c>
    </row>
    <row r="5775" spans="1:11" x14ac:dyDescent="0.25">
      <c r="A5775" s="1025">
        <v>5502986</v>
      </c>
      <c r="B5775" s="1026" t="s">
        <v>11052</v>
      </c>
      <c r="C5775" s="1025" t="s">
        <v>272</v>
      </c>
      <c r="D5775" s="577">
        <f t="shared" si="90"/>
        <v>3.25</v>
      </c>
      <c r="G5775" s="1027">
        <v>3.22</v>
      </c>
      <c r="J5775" s="570" t="s">
        <v>5368</v>
      </c>
      <c r="K5775" s="645">
        <f>IFERROR(VLOOKUP(J5775,REAJUSTE!A:Y,25,FALSE),"")</f>
        <v>1.012</v>
      </c>
    </row>
    <row r="5776" spans="1:11" ht="18" x14ac:dyDescent="0.25">
      <c r="A5776" s="1025">
        <v>5502977</v>
      </c>
      <c r="B5776" s="1026" t="s">
        <v>11053</v>
      </c>
      <c r="C5776" s="1025" t="s">
        <v>272</v>
      </c>
      <c r="D5776" s="577">
        <f t="shared" si="90"/>
        <v>8.91</v>
      </c>
      <c r="G5776" s="1027">
        <v>8.81</v>
      </c>
      <c r="J5776" s="570" t="s">
        <v>5368</v>
      </c>
      <c r="K5776" s="645">
        <f>IFERROR(VLOOKUP(J5776,REAJUSTE!A:Y,25,FALSE),"")</f>
        <v>1.012</v>
      </c>
    </row>
    <row r="5777" spans="1:11" x14ac:dyDescent="0.25">
      <c r="A5777" s="1025">
        <v>5502985</v>
      </c>
      <c r="B5777" s="1026" t="s">
        <v>11054</v>
      </c>
      <c r="C5777" s="1025" t="s">
        <v>273</v>
      </c>
      <c r="D5777" s="577">
        <f t="shared" si="90"/>
        <v>0.56999999999999995</v>
      </c>
      <c r="G5777" s="1027">
        <v>0.56999999999999995</v>
      </c>
      <c r="J5777" s="570" t="s">
        <v>5368</v>
      </c>
      <c r="K5777" s="645">
        <f>IFERROR(VLOOKUP(J5777,REAJUSTE!A:Y,25,FALSE),"")</f>
        <v>1.012</v>
      </c>
    </row>
    <row r="5778" spans="1:11" x14ac:dyDescent="0.25">
      <c r="A5778" s="1025">
        <v>5503018</v>
      </c>
      <c r="B5778" s="1026" t="s">
        <v>11055</v>
      </c>
      <c r="C5778" s="1025" t="s">
        <v>7411</v>
      </c>
      <c r="D5778" s="577">
        <f t="shared" si="90"/>
        <v>67.319999999999993</v>
      </c>
      <c r="G5778" s="1027">
        <v>66.53</v>
      </c>
      <c r="J5778" s="570" t="s">
        <v>5368</v>
      </c>
      <c r="K5778" s="645">
        <f>IFERROR(VLOOKUP(J5778,REAJUSTE!A:Y,25,FALSE),"")</f>
        <v>1.012</v>
      </c>
    </row>
    <row r="5779" spans="1:11" x14ac:dyDescent="0.25">
      <c r="A5779" s="1025">
        <v>5505768</v>
      </c>
      <c r="B5779" s="1026" t="s">
        <v>11056</v>
      </c>
      <c r="C5779" s="1025" t="s">
        <v>273</v>
      </c>
      <c r="D5779" s="577">
        <f t="shared" si="90"/>
        <v>81.64</v>
      </c>
      <c r="G5779" s="1027">
        <v>80.680000000000007</v>
      </c>
      <c r="J5779" s="570" t="s">
        <v>5368</v>
      </c>
      <c r="K5779" s="645">
        <f>IFERROR(VLOOKUP(J5779,REAJUSTE!A:Y,25,FALSE),"")</f>
        <v>1.012</v>
      </c>
    </row>
    <row r="5780" spans="1:11" x14ac:dyDescent="0.25">
      <c r="A5780" s="1025">
        <v>5503020</v>
      </c>
      <c r="B5780" s="1026" t="s">
        <v>11057</v>
      </c>
      <c r="C5780" s="1025" t="s">
        <v>7411</v>
      </c>
      <c r="D5780" s="577">
        <f t="shared" si="90"/>
        <v>301.85000000000002</v>
      </c>
      <c r="G5780" s="1027">
        <v>298.27999999999997</v>
      </c>
      <c r="J5780" s="570" t="s">
        <v>5368</v>
      </c>
      <c r="K5780" s="645">
        <f>IFERROR(VLOOKUP(J5780,REAJUSTE!A:Y,25,FALSE),"")</f>
        <v>1.012</v>
      </c>
    </row>
    <row r="5781" spans="1:11" ht="27" x14ac:dyDescent="0.25">
      <c r="A5781" s="1025">
        <v>5605798</v>
      </c>
      <c r="B5781" s="1026" t="s">
        <v>17621</v>
      </c>
      <c r="C5781" s="1025" t="s">
        <v>7</v>
      </c>
      <c r="D5781" s="577">
        <f t="shared" si="90"/>
        <v>87.34</v>
      </c>
      <c r="G5781" s="1027">
        <v>86.31</v>
      </c>
      <c r="J5781" s="570" t="s">
        <v>5368</v>
      </c>
      <c r="K5781" s="645">
        <f>IFERROR(VLOOKUP(J5781,REAJUSTE!A:Y,25,FALSE),"")</f>
        <v>1.012</v>
      </c>
    </row>
    <row r="5782" spans="1:11" ht="27" x14ac:dyDescent="0.25">
      <c r="A5782" s="1025">
        <v>5605925</v>
      </c>
      <c r="B5782" s="1026" t="s">
        <v>17622</v>
      </c>
      <c r="C5782" s="1025" t="s">
        <v>7</v>
      </c>
      <c r="D5782" s="577">
        <f t="shared" si="90"/>
        <v>81.849999999999994</v>
      </c>
      <c r="G5782" s="1027">
        <v>80.88</v>
      </c>
      <c r="J5782" s="570" t="s">
        <v>5368</v>
      </c>
      <c r="K5782" s="645">
        <f>IFERROR(VLOOKUP(J5782,REAJUSTE!A:Y,25,FALSE),"")</f>
        <v>1.012</v>
      </c>
    </row>
    <row r="5783" spans="1:11" ht="27" x14ac:dyDescent="0.25">
      <c r="A5783" s="1025">
        <v>5605799</v>
      </c>
      <c r="B5783" s="1026" t="s">
        <v>17623</v>
      </c>
      <c r="C5783" s="1025" t="s">
        <v>7</v>
      </c>
      <c r="D5783" s="577">
        <f t="shared" si="90"/>
        <v>97.78</v>
      </c>
      <c r="G5783" s="1027">
        <v>96.63</v>
      </c>
      <c r="J5783" s="570" t="s">
        <v>5368</v>
      </c>
      <c r="K5783" s="645">
        <f>IFERROR(VLOOKUP(J5783,REAJUSTE!A:Y,25,FALSE),"")</f>
        <v>1.012</v>
      </c>
    </row>
    <row r="5784" spans="1:11" ht="27" x14ac:dyDescent="0.25">
      <c r="A5784" s="1025">
        <v>5605800</v>
      </c>
      <c r="B5784" s="1026" t="s">
        <v>17624</v>
      </c>
      <c r="C5784" s="1025" t="s">
        <v>7</v>
      </c>
      <c r="D5784" s="577">
        <f t="shared" si="90"/>
        <v>110.94</v>
      </c>
      <c r="G5784" s="1027">
        <v>109.63</v>
      </c>
      <c r="J5784" s="570" t="s">
        <v>5368</v>
      </c>
      <c r="K5784" s="645">
        <f>IFERROR(VLOOKUP(J5784,REAJUSTE!A:Y,25,FALSE),"")</f>
        <v>1.012</v>
      </c>
    </row>
    <row r="5785" spans="1:11" ht="27" x14ac:dyDescent="0.25">
      <c r="A5785" s="1025">
        <v>5613944</v>
      </c>
      <c r="B5785" s="1026" t="s">
        <v>17625</v>
      </c>
      <c r="C5785" s="1025" t="s">
        <v>7</v>
      </c>
      <c r="D5785" s="577">
        <f t="shared" si="90"/>
        <v>133.97999999999999</v>
      </c>
      <c r="G5785" s="1027">
        <v>132.4</v>
      </c>
      <c r="J5785" s="570" t="s">
        <v>5368</v>
      </c>
      <c r="K5785" s="645">
        <f>IFERROR(VLOOKUP(J5785,REAJUSTE!A:Y,25,FALSE),"")</f>
        <v>1.012</v>
      </c>
    </row>
    <row r="5786" spans="1:11" ht="27" x14ac:dyDescent="0.25">
      <c r="A5786" s="1025">
        <v>5605894</v>
      </c>
      <c r="B5786" s="1026" t="s">
        <v>11058</v>
      </c>
      <c r="C5786" s="1025" t="s">
        <v>7</v>
      </c>
      <c r="D5786" s="577">
        <f t="shared" si="90"/>
        <v>48.63</v>
      </c>
      <c r="G5786" s="1027">
        <v>48.06</v>
      </c>
      <c r="J5786" s="570" t="s">
        <v>5368</v>
      </c>
      <c r="K5786" s="645">
        <f>IFERROR(VLOOKUP(J5786,REAJUSTE!A:Y,25,FALSE),"")</f>
        <v>1.012</v>
      </c>
    </row>
    <row r="5787" spans="1:11" ht="27" x14ac:dyDescent="0.25">
      <c r="A5787" s="1025">
        <v>5605895</v>
      </c>
      <c r="B5787" s="1026" t="s">
        <v>11059</v>
      </c>
      <c r="C5787" s="1025" t="s">
        <v>7</v>
      </c>
      <c r="D5787" s="577">
        <f t="shared" si="90"/>
        <v>52.6</v>
      </c>
      <c r="G5787" s="1027">
        <v>51.98</v>
      </c>
      <c r="J5787" s="570" t="s">
        <v>5368</v>
      </c>
      <c r="K5787" s="645">
        <f>IFERROR(VLOOKUP(J5787,REAJUSTE!A:Y,25,FALSE),"")</f>
        <v>1.012</v>
      </c>
    </row>
    <row r="5788" spans="1:11" ht="27" x14ac:dyDescent="0.25">
      <c r="A5788" s="1025">
        <v>5605896</v>
      </c>
      <c r="B5788" s="1026" t="s">
        <v>11060</v>
      </c>
      <c r="C5788" s="1025" t="s">
        <v>7</v>
      </c>
      <c r="D5788" s="577">
        <f t="shared" si="90"/>
        <v>58.58</v>
      </c>
      <c r="G5788" s="1027">
        <v>57.89</v>
      </c>
      <c r="J5788" s="570" t="s">
        <v>5368</v>
      </c>
      <c r="K5788" s="645">
        <f>IFERROR(VLOOKUP(J5788,REAJUSTE!A:Y,25,FALSE),"")</f>
        <v>1.012</v>
      </c>
    </row>
    <row r="5789" spans="1:11" ht="27" x14ac:dyDescent="0.25">
      <c r="A5789" s="1025">
        <v>5605911</v>
      </c>
      <c r="B5789" s="1026" t="s">
        <v>11061</v>
      </c>
      <c r="C5789" s="1025" t="s">
        <v>7</v>
      </c>
      <c r="D5789" s="577">
        <f t="shared" si="90"/>
        <v>39.25</v>
      </c>
      <c r="G5789" s="1027">
        <v>38.79</v>
      </c>
      <c r="J5789" s="570" t="s">
        <v>5368</v>
      </c>
      <c r="K5789" s="645">
        <f>IFERROR(VLOOKUP(J5789,REAJUSTE!A:Y,25,FALSE),"")</f>
        <v>1.012</v>
      </c>
    </row>
    <row r="5790" spans="1:11" ht="27" x14ac:dyDescent="0.25">
      <c r="A5790" s="1025">
        <v>5605912</v>
      </c>
      <c r="B5790" s="1026" t="s">
        <v>11062</v>
      </c>
      <c r="C5790" s="1025" t="s">
        <v>7</v>
      </c>
      <c r="D5790" s="577">
        <f t="shared" si="90"/>
        <v>62.71</v>
      </c>
      <c r="G5790" s="1027">
        <v>61.97</v>
      </c>
      <c r="J5790" s="570" t="s">
        <v>5368</v>
      </c>
      <c r="K5790" s="645">
        <f>IFERROR(VLOOKUP(J5790,REAJUSTE!A:Y,25,FALSE),"")</f>
        <v>1.012</v>
      </c>
    </row>
    <row r="5791" spans="1:11" ht="18" x14ac:dyDescent="0.25">
      <c r="A5791" s="1025">
        <v>5605938</v>
      </c>
      <c r="B5791" s="1026" t="s">
        <v>11063</v>
      </c>
      <c r="C5791" s="1025" t="s">
        <v>7</v>
      </c>
      <c r="D5791" s="577">
        <f t="shared" si="90"/>
        <v>21.48</v>
      </c>
      <c r="G5791" s="1027">
        <v>21.23</v>
      </c>
      <c r="J5791" s="570" t="s">
        <v>5368</v>
      </c>
      <c r="K5791" s="645">
        <f>IFERROR(VLOOKUP(J5791,REAJUSTE!A:Y,25,FALSE),"")</f>
        <v>1.012</v>
      </c>
    </row>
    <row r="5792" spans="1:11" ht="18" x14ac:dyDescent="0.25">
      <c r="A5792" s="1025">
        <v>5605939</v>
      </c>
      <c r="B5792" s="1026" t="s">
        <v>11064</v>
      </c>
      <c r="C5792" s="1025" t="s">
        <v>7</v>
      </c>
      <c r="D5792" s="577">
        <f t="shared" si="90"/>
        <v>25.82</v>
      </c>
      <c r="G5792" s="1027">
        <v>25.52</v>
      </c>
      <c r="J5792" s="570" t="s">
        <v>5368</v>
      </c>
      <c r="K5792" s="645">
        <f>IFERROR(VLOOKUP(J5792,REAJUSTE!A:Y,25,FALSE),"")</f>
        <v>1.012</v>
      </c>
    </row>
    <row r="5793" spans="1:11" ht="18" x14ac:dyDescent="0.25">
      <c r="A5793" s="1025">
        <v>5605940</v>
      </c>
      <c r="B5793" s="1026" t="s">
        <v>11065</v>
      </c>
      <c r="C5793" s="1025" t="s">
        <v>7</v>
      </c>
      <c r="D5793" s="577">
        <f t="shared" si="90"/>
        <v>59.27</v>
      </c>
      <c r="G5793" s="1027">
        <v>58.57</v>
      </c>
      <c r="J5793" s="570" t="s">
        <v>5368</v>
      </c>
      <c r="K5793" s="645">
        <f>IFERROR(VLOOKUP(J5793,REAJUSTE!A:Y,25,FALSE),"")</f>
        <v>1.012</v>
      </c>
    </row>
    <row r="5794" spans="1:11" ht="18" x14ac:dyDescent="0.25">
      <c r="A5794" s="1025">
        <v>5605942</v>
      </c>
      <c r="B5794" s="1026" t="s">
        <v>11066</v>
      </c>
      <c r="C5794" s="1025" t="s">
        <v>273</v>
      </c>
      <c r="D5794" s="577">
        <f t="shared" si="90"/>
        <v>50.55</v>
      </c>
      <c r="G5794" s="1027">
        <v>49.96</v>
      </c>
      <c r="J5794" s="570" t="s">
        <v>5368</v>
      </c>
      <c r="K5794" s="645">
        <f>IFERROR(VLOOKUP(J5794,REAJUSTE!A:Y,25,FALSE),"")</f>
        <v>1.012</v>
      </c>
    </row>
    <row r="5795" spans="1:11" ht="27" x14ac:dyDescent="0.25">
      <c r="A5795" s="1025">
        <v>5605955</v>
      </c>
      <c r="B5795" s="1026" t="s">
        <v>11067</v>
      </c>
      <c r="C5795" s="1025" t="s">
        <v>5022</v>
      </c>
      <c r="D5795" s="577">
        <f t="shared" si="90"/>
        <v>714.51</v>
      </c>
      <c r="G5795" s="1027">
        <v>706.04</v>
      </c>
      <c r="J5795" s="570" t="s">
        <v>5368</v>
      </c>
      <c r="K5795" s="645">
        <f>IFERROR(VLOOKUP(J5795,REAJUSTE!A:Y,25,FALSE),"")</f>
        <v>1.012</v>
      </c>
    </row>
    <row r="5796" spans="1:11" ht="27" x14ac:dyDescent="0.25">
      <c r="A5796" s="1025">
        <v>5605956</v>
      </c>
      <c r="B5796" s="1026" t="s">
        <v>11068</v>
      </c>
      <c r="C5796" s="1025" t="s">
        <v>5022</v>
      </c>
      <c r="D5796" s="577">
        <f t="shared" si="90"/>
        <v>861.47</v>
      </c>
      <c r="G5796" s="1027">
        <v>851.26</v>
      </c>
      <c r="J5796" s="570" t="s">
        <v>5368</v>
      </c>
      <c r="K5796" s="645">
        <f>IFERROR(VLOOKUP(J5796,REAJUSTE!A:Y,25,FALSE),"")</f>
        <v>1.012</v>
      </c>
    </row>
    <row r="5797" spans="1:11" ht="27" x14ac:dyDescent="0.25">
      <c r="A5797" s="1025">
        <v>5605953</v>
      </c>
      <c r="B5797" s="1026" t="s">
        <v>11069</v>
      </c>
      <c r="C5797" s="1025" t="s">
        <v>5022</v>
      </c>
      <c r="D5797" s="577">
        <f t="shared" si="90"/>
        <v>507.85</v>
      </c>
      <c r="G5797" s="1027">
        <v>501.83</v>
      </c>
      <c r="J5797" s="570" t="s">
        <v>5368</v>
      </c>
      <c r="K5797" s="645">
        <f>IFERROR(VLOOKUP(J5797,REAJUSTE!A:Y,25,FALSE),"")</f>
        <v>1.012</v>
      </c>
    </row>
    <row r="5798" spans="1:11" ht="27" x14ac:dyDescent="0.25">
      <c r="A5798" s="1025">
        <v>5605954</v>
      </c>
      <c r="B5798" s="1026" t="s">
        <v>11070</v>
      </c>
      <c r="C5798" s="1025" t="s">
        <v>5022</v>
      </c>
      <c r="D5798" s="577">
        <f t="shared" si="90"/>
        <v>619.1</v>
      </c>
      <c r="G5798" s="1027">
        <v>611.76</v>
      </c>
      <c r="J5798" s="570" t="s">
        <v>5368</v>
      </c>
      <c r="K5798" s="645">
        <f>IFERROR(VLOOKUP(J5798,REAJUSTE!A:Y,25,FALSE),"")</f>
        <v>1.012</v>
      </c>
    </row>
    <row r="5799" spans="1:11" ht="36" x14ac:dyDescent="0.25">
      <c r="A5799" s="1025">
        <v>5605909</v>
      </c>
      <c r="B5799" s="1026" t="s">
        <v>11071</v>
      </c>
      <c r="C5799" s="1025" t="s">
        <v>5022</v>
      </c>
      <c r="D5799" s="577">
        <f t="shared" si="90"/>
        <v>478.9</v>
      </c>
      <c r="G5799" s="1027">
        <v>473.23</v>
      </c>
      <c r="J5799" s="570" t="s">
        <v>5368</v>
      </c>
      <c r="K5799" s="645">
        <f>IFERROR(VLOOKUP(J5799,REAJUSTE!A:Y,25,FALSE),"")</f>
        <v>1.012</v>
      </c>
    </row>
    <row r="5800" spans="1:11" ht="36" x14ac:dyDescent="0.25">
      <c r="A5800" s="1025">
        <v>5605908</v>
      </c>
      <c r="B5800" s="1026" t="s">
        <v>11072</v>
      </c>
      <c r="C5800" s="1025" t="s">
        <v>5022</v>
      </c>
      <c r="D5800" s="577">
        <f t="shared" si="90"/>
        <v>478.9</v>
      </c>
      <c r="G5800" s="1027">
        <v>473.23</v>
      </c>
      <c r="J5800" s="570" t="s">
        <v>5368</v>
      </c>
      <c r="K5800" s="645">
        <f>IFERROR(VLOOKUP(J5800,REAJUSTE!A:Y,25,FALSE),"")</f>
        <v>1.012</v>
      </c>
    </row>
    <row r="5801" spans="1:11" ht="36" x14ac:dyDescent="0.25">
      <c r="A5801" s="1025">
        <v>5605907</v>
      </c>
      <c r="B5801" s="1026" t="s">
        <v>11073</v>
      </c>
      <c r="C5801" s="1025" t="s">
        <v>5022</v>
      </c>
      <c r="D5801" s="577">
        <f t="shared" si="90"/>
        <v>511.79</v>
      </c>
      <c r="G5801" s="1027">
        <v>505.73</v>
      </c>
      <c r="J5801" s="570" t="s">
        <v>5368</v>
      </c>
      <c r="K5801" s="645">
        <f>IFERROR(VLOOKUP(J5801,REAJUSTE!A:Y,25,FALSE),"")</f>
        <v>1.012</v>
      </c>
    </row>
    <row r="5802" spans="1:11" ht="36" x14ac:dyDescent="0.25">
      <c r="A5802" s="1025">
        <v>5605906</v>
      </c>
      <c r="B5802" s="1026" t="s">
        <v>11074</v>
      </c>
      <c r="C5802" s="1025" t="s">
        <v>5022</v>
      </c>
      <c r="D5802" s="577">
        <f t="shared" si="90"/>
        <v>616.11</v>
      </c>
      <c r="G5802" s="1027">
        <v>608.80999999999995</v>
      </c>
      <c r="J5802" s="570" t="s">
        <v>5368</v>
      </c>
      <c r="K5802" s="645">
        <f>IFERROR(VLOOKUP(J5802,REAJUSTE!A:Y,25,FALSE),"")</f>
        <v>1.012</v>
      </c>
    </row>
    <row r="5803" spans="1:11" ht="36" x14ac:dyDescent="0.25">
      <c r="A5803" s="1025">
        <v>5605905</v>
      </c>
      <c r="B5803" s="1026" t="s">
        <v>11075</v>
      </c>
      <c r="C5803" s="1025" t="s">
        <v>5022</v>
      </c>
      <c r="D5803" s="577">
        <f t="shared" si="90"/>
        <v>718.24</v>
      </c>
      <c r="G5803" s="1027">
        <v>709.73</v>
      </c>
      <c r="J5803" s="570" t="s">
        <v>5368</v>
      </c>
      <c r="K5803" s="645">
        <f>IFERROR(VLOOKUP(J5803,REAJUSTE!A:Y,25,FALSE),"")</f>
        <v>1.012</v>
      </c>
    </row>
    <row r="5804" spans="1:11" ht="36" x14ac:dyDescent="0.25">
      <c r="A5804" s="1025">
        <v>5605944</v>
      </c>
      <c r="B5804" s="1026" t="s">
        <v>11076</v>
      </c>
      <c r="C5804" s="1025" t="s">
        <v>5022</v>
      </c>
      <c r="D5804" s="577">
        <f t="shared" si="90"/>
        <v>429.93</v>
      </c>
      <c r="G5804" s="1027">
        <v>424.84</v>
      </c>
      <c r="J5804" s="570" t="s">
        <v>5368</v>
      </c>
      <c r="K5804" s="645">
        <f>IFERROR(VLOOKUP(J5804,REAJUSTE!A:Y,25,FALSE),"")</f>
        <v>1.012</v>
      </c>
    </row>
    <row r="5805" spans="1:11" ht="36" x14ac:dyDescent="0.25">
      <c r="A5805" s="1025">
        <v>5605910</v>
      </c>
      <c r="B5805" s="1026" t="s">
        <v>17626</v>
      </c>
      <c r="C5805" s="1025" t="s">
        <v>5022</v>
      </c>
      <c r="D5805" s="577">
        <f t="shared" si="90"/>
        <v>506.19</v>
      </c>
      <c r="G5805" s="1027">
        <v>500.19</v>
      </c>
      <c r="J5805" s="570" t="s">
        <v>5368</v>
      </c>
      <c r="K5805" s="645">
        <f>IFERROR(VLOOKUP(J5805,REAJUSTE!A:Y,25,FALSE),"")</f>
        <v>1.012</v>
      </c>
    </row>
    <row r="5806" spans="1:11" ht="36" x14ac:dyDescent="0.25">
      <c r="A5806" s="1025">
        <v>5605945</v>
      </c>
      <c r="B5806" s="1026" t="s">
        <v>11077</v>
      </c>
      <c r="C5806" s="1025" t="s">
        <v>5022</v>
      </c>
      <c r="D5806" s="577">
        <f t="shared" si="90"/>
        <v>538.01</v>
      </c>
      <c r="G5806" s="1027">
        <v>531.64</v>
      </c>
      <c r="J5806" s="570" t="s">
        <v>5368</v>
      </c>
      <c r="K5806" s="645">
        <f>IFERROR(VLOOKUP(J5806,REAJUSTE!A:Y,25,FALSE),"")</f>
        <v>1.012</v>
      </c>
    </row>
    <row r="5807" spans="1:11" ht="36" x14ac:dyDescent="0.25">
      <c r="A5807" s="1025">
        <v>5605946</v>
      </c>
      <c r="B5807" s="1026" t="s">
        <v>11078</v>
      </c>
      <c r="C5807" s="1025" t="s">
        <v>5022</v>
      </c>
      <c r="D5807" s="577">
        <f t="shared" si="90"/>
        <v>511.79</v>
      </c>
      <c r="G5807" s="1027">
        <v>505.73</v>
      </c>
      <c r="J5807" s="570" t="s">
        <v>5368</v>
      </c>
      <c r="K5807" s="645">
        <f>IFERROR(VLOOKUP(J5807,REAJUSTE!A:Y,25,FALSE),"")</f>
        <v>1.012</v>
      </c>
    </row>
    <row r="5808" spans="1:11" ht="36" x14ac:dyDescent="0.25">
      <c r="A5808" s="1025">
        <v>5605947</v>
      </c>
      <c r="B5808" s="1026" t="s">
        <v>11079</v>
      </c>
      <c r="C5808" s="1025" t="s">
        <v>5022</v>
      </c>
      <c r="D5808" s="577">
        <f t="shared" si="90"/>
        <v>574.1</v>
      </c>
      <c r="G5808" s="1027">
        <v>567.29999999999995</v>
      </c>
      <c r="J5808" s="570" t="s">
        <v>5368</v>
      </c>
      <c r="K5808" s="645">
        <f>IFERROR(VLOOKUP(J5808,REAJUSTE!A:Y,25,FALSE),"")</f>
        <v>1.012</v>
      </c>
    </row>
    <row r="5809" spans="1:11" ht="36" x14ac:dyDescent="0.25">
      <c r="A5809" s="1025">
        <v>5605948</v>
      </c>
      <c r="B5809" s="1026" t="s">
        <v>11080</v>
      </c>
      <c r="C5809" s="1025" t="s">
        <v>5022</v>
      </c>
      <c r="D5809" s="577">
        <f t="shared" si="90"/>
        <v>718.24</v>
      </c>
      <c r="G5809" s="1027">
        <v>709.73</v>
      </c>
      <c r="J5809" s="570" t="s">
        <v>5368</v>
      </c>
      <c r="K5809" s="645">
        <f>IFERROR(VLOOKUP(J5809,REAJUSTE!A:Y,25,FALSE),"")</f>
        <v>1.012</v>
      </c>
    </row>
    <row r="5810" spans="1:11" ht="36" x14ac:dyDescent="0.25">
      <c r="A5810" s="1025">
        <v>5605949</v>
      </c>
      <c r="B5810" s="1026" t="s">
        <v>11081</v>
      </c>
      <c r="C5810" s="1025" t="s">
        <v>5022</v>
      </c>
      <c r="D5810" s="577">
        <f t="shared" si="90"/>
        <v>1022.33</v>
      </c>
      <c r="G5810" s="1027">
        <v>1010.21</v>
      </c>
      <c r="J5810" s="570" t="s">
        <v>5368</v>
      </c>
      <c r="K5810" s="645">
        <f>IFERROR(VLOOKUP(J5810,REAJUSTE!A:Y,25,FALSE),"")</f>
        <v>1.012</v>
      </c>
    </row>
    <row r="5811" spans="1:11" ht="36" x14ac:dyDescent="0.25">
      <c r="A5811" s="1025">
        <v>5605950</v>
      </c>
      <c r="B5811" s="1026" t="s">
        <v>11082</v>
      </c>
      <c r="C5811" s="1025" t="s">
        <v>5022</v>
      </c>
      <c r="D5811" s="577">
        <f t="shared" si="90"/>
        <v>1048.54</v>
      </c>
      <c r="G5811" s="1027">
        <v>1036.1099999999999</v>
      </c>
      <c r="J5811" s="570" t="s">
        <v>5368</v>
      </c>
      <c r="K5811" s="645">
        <f>IFERROR(VLOOKUP(J5811,REAJUSTE!A:Y,25,FALSE),"")</f>
        <v>1.012</v>
      </c>
    </row>
    <row r="5812" spans="1:11" ht="36" x14ac:dyDescent="0.25">
      <c r="A5812" s="1025">
        <v>5605951</v>
      </c>
      <c r="B5812" s="1026" t="s">
        <v>11083</v>
      </c>
      <c r="C5812" s="1025" t="s">
        <v>5022</v>
      </c>
      <c r="D5812" s="577">
        <f t="shared" si="90"/>
        <v>1661.68</v>
      </c>
      <c r="G5812" s="1027">
        <v>1641.98</v>
      </c>
      <c r="J5812" s="570" t="s">
        <v>5368</v>
      </c>
      <c r="K5812" s="645">
        <f>IFERROR(VLOOKUP(J5812,REAJUSTE!A:Y,25,FALSE),"")</f>
        <v>1.012</v>
      </c>
    </row>
    <row r="5813" spans="1:11" ht="36" x14ac:dyDescent="0.25">
      <c r="A5813" s="1025">
        <v>5605952</v>
      </c>
      <c r="B5813" s="1026" t="s">
        <v>11084</v>
      </c>
      <c r="C5813" s="1025" t="s">
        <v>5022</v>
      </c>
      <c r="D5813" s="577">
        <f t="shared" si="90"/>
        <v>2526.87</v>
      </c>
      <c r="G5813" s="1027">
        <v>2496.91</v>
      </c>
      <c r="J5813" s="570" t="s">
        <v>5368</v>
      </c>
      <c r="K5813" s="645">
        <f>IFERROR(VLOOKUP(J5813,REAJUSTE!A:Y,25,FALSE),"")</f>
        <v>1.012</v>
      </c>
    </row>
    <row r="5814" spans="1:11" ht="36" x14ac:dyDescent="0.25">
      <c r="A5814" s="1025">
        <v>5605932</v>
      </c>
      <c r="B5814" s="1026" t="s">
        <v>17627</v>
      </c>
      <c r="C5814" s="1025" t="s">
        <v>7</v>
      </c>
      <c r="D5814" s="577">
        <f t="shared" si="90"/>
        <v>130.19999999999999</v>
      </c>
      <c r="G5814" s="1027">
        <v>128.66</v>
      </c>
      <c r="J5814" s="570" t="s">
        <v>5368</v>
      </c>
      <c r="K5814" s="645">
        <f>IFERROR(VLOOKUP(J5814,REAJUSTE!A:Y,25,FALSE),"")</f>
        <v>1.012</v>
      </c>
    </row>
    <row r="5815" spans="1:11" ht="36" x14ac:dyDescent="0.25">
      <c r="A5815" s="1025">
        <v>5605934</v>
      </c>
      <c r="B5815" s="1026" t="s">
        <v>17628</v>
      </c>
      <c r="C5815" s="1025" t="s">
        <v>7</v>
      </c>
      <c r="D5815" s="577">
        <f t="shared" si="90"/>
        <v>141.11000000000001</v>
      </c>
      <c r="G5815" s="1027">
        <v>139.44</v>
      </c>
      <c r="J5815" s="570" t="s">
        <v>5368</v>
      </c>
      <c r="K5815" s="645">
        <f>IFERROR(VLOOKUP(J5815,REAJUSTE!A:Y,25,FALSE),"")</f>
        <v>1.012</v>
      </c>
    </row>
    <row r="5816" spans="1:11" ht="36" x14ac:dyDescent="0.25">
      <c r="A5816" s="1025">
        <v>5605928</v>
      </c>
      <c r="B5816" s="1026" t="s">
        <v>17629</v>
      </c>
      <c r="C5816" s="1025" t="s">
        <v>7</v>
      </c>
      <c r="D5816" s="577">
        <f t="shared" si="90"/>
        <v>168.07</v>
      </c>
      <c r="G5816" s="1027">
        <v>166.08</v>
      </c>
      <c r="J5816" s="570" t="s">
        <v>5368</v>
      </c>
      <c r="K5816" s="645">
        <f>IFERROR(VLOOKUP(J5816,REAJUSTE!A:Y,25,FALSE),"")</f>
        <v>1.012</v>
      </c>
    </row>
    <row r="5817" spans="1:11" ht="36" x14ac:dyDescent="0.25">
      <c r="A5817" s="1025">
        <v>5605935</v>
      </c>
      <c r="B5817" s="1026" t="s">
        <v>17630</v>
      </c>
      <c r="C5817" s="1025" t="s">
        <v>7</v>
      </c>
      <c r="D5817" s="577">
        <f t="shared" si="90"/>
        <v>155.12</v>
      </c>
      <c r="G5817" s="1027">
        <v>153.29</v>
      </c>
      <c r="J5817" s="570" t="s">
        <v>5368</v>
      </c>
      <c r="K5817" s="645">
        <f>IFERROR(VLOOKUP(J5817,REAJUSTE!A:Y,25,FALSE),"")</f>
        <v>1.012</v>
      </c>
    </row>
    <row r="5818" spans="1:11" ht="36" x14ac:dyDescent="0.25">
      <c r="A5818" s="1025">
        <v>5605936</v>
      </c>
      <c r="B5818" s="1026" t="s">
        <v>17631</v>
      </c>
      <c r="C5818" s="1025" t="s">
        <v>7</v>
      </c>
      <c r="D5818" s="577">
        <f t="shared" si="90"/>
        <v>237.2</v>
      </c>
      <c r="G5818" s="1027">
        <v>234.39</v>
      </c>
      <c r="J5818" s="570" t="s">
        <v>5368</v>
      </c>
      <c r="K5818" s="645">
        <f>IFERROR(VLOOKUP(J5818,REAJUSTE!A:Y,25,FALSE),"")</f>
        <v>1.012</v>
      </c>
    </row>
    <row r="5819" spans="1:11" ht="36" x14ac:dyDescent="0.25">
      <c r="A5819" s="1025">
        <v>5605937</v>
      </c>
      <c r="B5819" s="1026" t="s">
        <v>17632</v>
      </c>
      <c r="C5819" s="1025" t="s">
        <v>7</v>
      </c>
      <c r="D5819" s="577">
        <f t="shared" si="90"/>
        <v>294.02999999999997</v>
      </c>
      <c r="G5819" s="1027">
        <v>290.55</v>
      </c>
      <c r="J5819" s="570" t="s">
        <v>5368</v>
      </c>
      <c r="K5819" s="645">
        <f>IFERROR(VLOOKUP(J5819,REAJUSTE!A:Y,25,FALSE),"")</f>
        <v>1.012</v>
      </c>
    </row>
    <row r="5820" spans="1:11" ht="27" x14ac:dyDescent="0.25">
      <c r="A5820" s="1025">
        <v>5605957</v>
      </c>
      <c r="B5820" s="1026" t="s">
        <v>11085</v>
      </c>
      <c r="C5820" s="1025" t="s">
        <v>7</v>
      </c>
      <c r="D5820" s="577">
        <f t="shared" si="90"/>
        <v>217.35</v>
      </c>
      <c r="G5820" s="1027">
        <v>214.78</v>
      </c>
      <c r="J5820" s="570" t="s">
        <v>5368</v>
      </c>
      <c r="K5820" s="645">
        <f>IFERROR(VLOOKUP(J5820,REAJUSTE!A:Y,25,FALSE),"")</f>
        <v>1.012</v>
      </c>
    </row>
    <row r="5821" spans="1:11" ht="27" x14ac:dyDescent="0.25">
      <c r="A5821" s="1025">
        <v>5605958</v>
      </c>
      <c r="B5821" s="1026" t="s">
        <v>11086</v>
      </c>
      <c r="C5821" s="1025" t="s">
        <v>7</v>
      </c>
      <c r="D5821" s="577">
        <f t="shared" si="90"/>
        <v>248.95</v>
      </c>
      <c r="G5821" s="1027">
        <v>246</v>
      </c>
      <c r="J5821" s="570" t="s">
        <v>5368</v>
      </c>
      <c r="K5821" s="645">
        <f>IFERROR(VLOOKUP(J5821,REAJUSTE!A:Y,25,FALSE),"")</f>
        <v>1.012</v>
      </c>
    </row>
    <row r="5822" spans="1:11" ht="27" x14ac:dyDescent="0.25">
      <c r="A5822" s="1025">
        <v>5605959</v>
      </c>
      <c r="B5822" s="1026" t="s">
        <v>11087</v>
      </c>
      <c r="C5822" s="1025" t="s">
        <v>7</v>
      </c>
      <c r="D5822" s="577">
        <f t="shared" si="90"/>
        <v>301.79000000000002</v>
      </c>
      <c r="G5822" s="1027">
        <v>298.22000000000003</v>
      </c>
      <c r="J5822" s="570" t="s">
        <v>5368</v>
      </c>
      <c r="K5822" s="645">
        <f>IFERROR(VLOOKUP(J5822,REAJUSTE!A:Y,25,FALSE),"")</f>
        <v>1.012</v>
      </c>
    </row>
    <row r="5823" spans="1:11" ht="27" x14ac:dyDescent="0.25">
      <c r="A5823" s="1025">
        <v>5605960</v>
      </c>
      <c r="B5823" s="1026" t="s">
        <v>11088</v>
      </c>
      <c r="C5823" s="1025" t="s">
        <v>7</v>
      </c>
      <c r="D5823" s="577">
        <f t="shared" si="90"/>
        <v>396.39</v>
      </c>
      <c r="G5823" s="1027">
        <v>391.69</v>
      </c>
      <c r="J5823" s="570" t="s">
        <v>5368</v>
      </c>
      <c r="K5823" s="645">
        <f>IFERROR(VLOOKUP(J5823,REAJUSTE!A:Y,25,FALSE),"")</f>
        <v>1.012</v>
      </c>
    </row>
    <row r="5824" spans="1:11" ht="27" x14ac:dyDescent="0.25">
      <c r="A5824" s="1025">
        <v>5605961</v>
      </c>
      <c r="B5824" s="1026" t="s">
        <v>11089</v>
      </c>
      <c r="C5824" s="1025" t="s">
        <v>7</v>
      </c>
      <c r="D5824" s="577">
        <f t="shared" si="90"/>
        <v>451.97</v>
      </c>
      <c r="G5824" s="1027">
        <v>446.62</v>
      </c>
      <c r="J5824" s="570" t="s">
        <v>5368</v>
      </c>
      <c r="K5824" s="645">
        <f>IFERROR(VLOOKUP(J5824,REAJUSTE!A:Y,25,FALSE),"")</f>
        <v>1.012</v>
      </c>
    </row>
    <row r="5825" spans="1:11" ht="27" x14ac:dyDescent="0.25">
      <c r="A5825" s="1025">
        <v>5605885</v>
      </c>
      <c r="B5825" s="1026" t="s">
        <v>11090</v>
      </c>
      <c r="C5825" s="1025" t="s">
        <v>7</v>
      </c>
      <c r="D5825" s="577">
        <f t="shared" si="90"/>
        <v>219.7</v>
      </c>
      <c r="G5825" s="1027">
        <v>217.1</v>
      </c>
      <c r="J5825" s="570" t="s">
        <v>5368</v>
      </c>
      <c r="K5825" s="645">
        <f>IFERROR(VLOOKUP(J5825,REAJUSTE!A:Y,25,FALSE),"")</f>
        <v>1.012</v>
      </c>
    </row>
    <row r="5826" spans="1:11" ht="27" x14ac:dyDescent="0.25">
      <c r="A5826" s="1025">
        <v>5605886</v>
      </c>
      <c r="B5826" s="1026" t="s">
        <v>11091</v>
      </c>
      <c r="C5826" s="1025" t="s">
        <v>7</v>
      </c>
      <c r="D5826" s="577">
        <f t="shared" si="90"/>
        <v>238.86</v>
      </c>
      <c r="G5826" s="1027">
        <v>236.03</v>
      </c>
      <c r="J5826" s="570" t="s">
        <v>5368</v>
      </c>
      <c r="K5826" s="645">
        <f>IFERROR(VLOOKUP(J5826,REAJUSTE!A:Y,25,FALSE),"")</f>
        <v>1.012</v>
      </c>
    </row>
    <row r="5827" spans="1:11" ht="27" x14ac:dyDescent="0.25">
      <c r="A5827" s="1025">
        <v>5605883</v>
      </c>
      <c r="B5827" s="1026" t="s">
        <v>11092</v>
      </c>
      <c r="C5827" s="1025" t="s">
        <v>7</v>
      </c>
      <c r="D5827" s="577">
        <f t="shared" si="90"/>
        <v>176.96</v>
      </c>
      <c r="G5827" s="1027">
        <v>174.87</v>
      </c>
      <c r="J5827" s="570" t="s">
        <v>5368</v>
      </c>
      <c r="K5827" s="645">
        <f>IFERROR(VLOOKUP(J5827,REAJUSTE!A:Y,25,FALSE),"")</f>
        <v>1.012</v>
      </c>
    </row>
    <row r="5828" spans="1:11" ht="27" x14ac:dyDescent="0.25">
      <c r="A5828" s="1025">
        <v>5605884</v>
      </c>
      <c r="B5828" s="1026" t="s">
        <v>11093</v>
      </c>
      <c r="C5828" s="1025" t="s">
        <v>7</v>
      </c>
      <c r="D5828" s="577">
        <f t="shared" si="90"/>
        <v>196.12</v>
      </c>
      <c r="G5828" s="1027">
        <v>193.8</v>
      </c>
      <c r="J5828" s="570" t="s">
        <v>5368</v>
      </c>
      <c r="K5828" s="645">
        <f>IFERROR(VLOOKUP(J5828,REAJUSTE!A:Y,25,FALSE),"")</f>
        <v>1.012</v>
      </c>
    </row>
    <row r="5829" spans="1:11" ht="27" x14ac:dyDescent="0.25">
      <c r="A5829" s="1025">
        <v>5605962</v>
      </c>
      <c r="B5829" s="1026" t="s">
        <v>11094</v>
      </c>
      <c r="C5829" s="1025" t="s">
        <v>7</v>
      </c>
      <c r="D5829" s="577">
        <f t="shared" si="90"/>
        <v>158.85</v>
      </c>
      <c r="G5829" s="1027">
        <v>156.97</v>
      </c>
      <c r="J5829" s="570" t="s">
        <v>5368</v>
      </c>
      <c r="K5829" s="645">
        <f>IFERROR(VLOOKUP(J5829,REAJUSTE!A:Y,25,FALSE),"")</f>
        <v>1.012</v>
      </c>
    </row>
    <row r="5830" spans="1:11" ht="27" x14ac:dyDescent="0.25">
      <c r="A5830" s="1025">
        <v>5605881</v>
      </c>
      <c r="B5830" s="1026" t="s">
        <v>17633</v>
      </c>
      <c r="C5830" s="1025" t="s">
        <v>7</v>
      </c>
      <c r="D5830" s="577">
        <f t="shared" si="90"/>
        <v>225.35</v>
      </c>
      <c r="G5830" s="1027">
        <v>222.68</v>
      </c>
      <c r="J5830" s="570" t="s">
        <v>5368</v>
      </c>
      <c r="K5830" s="645">
        <f>IFERROR(VLOOKUP(J5830,REAJUSTE!A:Y,25,FALSE),"")</f>
        <v>1.012</v>
      </c>
    </row>
    <row r="5831" spans="1:11" ht="27" x14ac:dyDescent="0.25">
      <c r="A5831" s="1025">
        <v>5605882</v>
      </c>
      <c r="B5831" s="1026" t="s">
        <v>11095</v>
      </c>
      <c r="C5831" s="1025" t="s">
        <v>7</v>
      </c>
      <c r="D5831" s="577">
        <f t="shared" si="90"/>
        <v>381.34</v>
      </c>
      <c r="G5831" s="1027">
        <v>376.82</v>
      </c>
      <c r="J5831" s="570" t="s">
        <v>5368</v>
      </c>
      <c r="K5831" s="645">
        <f>IFERROR(VLOOKUP(J5831,REAJUSTE!A:Y,25,FALSE),"")</f>
        <v>1.012</v>
      </c>
    </row>
    <row r="5832" spans="1:11" ht="27" x14ac:dyDescent="0.25">
      <c r="A5832" s="1025">
        <v>5605963</v>
      </c>
      <c r="B5832" s="1026" t="s">
        <v>11096</v>
      </c>
      <c r="C5832" s="1025" t="s">
        <v>7</v>
      </c>
      <c r="D5832" s="577">
        <f t="shared" si="90"/>
        <v>249.47</v>
      </c>
      <c r="G5832" s="1027">
        <v>246.52</v>
      </c>
      <c r="J5832" s="570" t="s">
        <v>5368</v>
      </c>
      <c r="K5832" s="645">
        <f>IFERROR(VLOOKUP(J5832,REAJUSTE!A:Y,25,FALSE),"")</f>
        <v>1.012</v>
      </c>
    </row>
    <row r="5833" spans="1:11" ht="27" x14ac:dyDescent="0.25">
      <c r="A5833" s="1025">
        <v>5605964</v>
      </c>
      <c r="B5833" s="1026" t="s">
        <v>11097</v>
      </c>
      <c r="C5833" s="1025" t="s">
        <v>7</v>
      </c>
      <c r="D5833" s="577">
        <f t="shared" si="90"/>
        <v>319.88</v>
      </c>
      <c r="G5833" s="1027">
        <v>316.08999999999997</v>
      </c>
      <c r="J5833" s="570" t="s">
        <v>5368</v>
      </c>
      <c r="K5833" s="645">
        <f>IFERROR(VLOOKUP(J5833,REAJUSTE!A:Y,25,FALSE),"")</f>
        <v>1.012</v>
      </c>
    </row>
    <row r="5834" spans="1:11" ht="27" x14ac:dyDescent="0.25">
      <c r="A5834" s="1025">
        <v>5605965</v>
      </c>
      <c r="B5834" s="1026" t="s">
        <v>11098</v>
      </c>
      <c r="C5834" s="1025" t="s">
        <v>7</v>
      </c>
      <c r="D5834" s="577">
        <f t="shared" ref="D5834:D5897" si="91">TRUNC(G5834*K5834,2)</f>
        <v>377.84</v>
      </c>
      <c r="G5834" s="1027">
        <v>373.36</v>
      </c>
      <c r="J5834" s="570" t="s">
        <v>5368</v>
      </c>
      <c r="K5834" s="645">
        <f>IFERROR(VLOOKUP(J5834,REAJUSTE!A:Y,25,FALSE),"")</f>
        <v>1.012</v>
      </c>
    </row>
    <row r="5835" spans="1:11" ht="27" x14ac:dyDescent="0.25">
      <c r="A5835" s="1025">
        <v>5605966</v>
      </c>
      <c r="B5835" s="1026" t="s">
        <v>11099</v>
      </c>
      <c r="C5835" s="1025" t="s">
        <v>7</v>
      </c>
      <c r="D5835" s="577">
        <f t="shared" si="91"/>
        <v>421.07</v>
      </c>
      <c r="G5835" s="1027">
        <v>416.08</v>
      </c>
      <c r="J5835" s="570" t="s">
        <v>5368</v>
      </c>
      <c r="K5835" s="645">
        <f>IFERROR(VLOOKUP(J5835,REAJUSTE!A:Y,25,FALSE),"")</f>
        <v>1.012</v>
      </c>
    </row>
    <row r="5836" spans="1:11" ht="27" x14ac:dyDescent="0.25">
      <c r="A5836" s="1025">
        <v>5605967</v>
      </c>
      <c r="B5836" s="1026" t="s">
        <v>11100</v>
      </c>
      <c r="C5836" s="1025" t="s">
        <v>7</v>
      </c>
      <c r="D5836" s="577">
        <f t="shared" si="91"/>
        <v>475.78</v>
      </c>
      <c r="G5836" s="1027">
        <v>470.14</v>
      </c>
      <c r="J5836" s="570" t="s">
        <v>5368</v>
      </c>
      <c r="K5836" s="645">
        <f>IFERROR(VLOOKUP(J5836,REAJUSTE!A:Y,25,FALSE),"")</f>
        <v>1.012</v>
      </c>
    </row>
    <row r="5837" spans="1:11" ht="27" x14ac:dyDescent="0.25">
      <c r="A5837" s="1025">
        <v>5605968</v>
      </c>
      <c r="B5837" s="1026" t="s">
        <v>11101</v>
      </c>
      <c r="C5837" s="1025" t="s">
        <v>7</v>
      </c>
      <c r="D5837" s="577">
        <f t="shared" si="91"/>
        <v>582.58000000000004</v>
      </c>
      <c r="G5837" s="1027">
        <v>575.67999999999995</v>
      </c>
      <c r="J5837" s="570" t="s">
        <v>5368</v>
      </c>
      <c r="K5837" s="645">
        <f>IFERROR(VLOOKUP(J5837,REAJUSTE!A:Y,25,FALSE),"")</f>
        <v>1.012</v>
      </c>
    </row>
    <row r="5838" spans="1:11" ht="27" x14ac:dyDescent="0.25">
      <c r="A5838" s="1025">
        <v>5605969</v>
      </c>
      <c r="B5838" s="1026" t="s">
        <v>11102</v>
      </c>
      <c r="C5838" s="1025" t="s">
        <v>7</v>
      </c>
      <c r="D5838" s="577">
        <f t="shared" si="91"/>
        <v>704.05</v>
      </c>
      <c r="G5838" s="1027">
        <v>695.71</v>
      </c>
      <c r="J5838" s="570" t="s">
        <v>5368</v>
      </c>
      <c r="K5838" s="645">
        <f>IFERROR(VLOOKUP(J5838,REAJUSTE!A:Y,25,FALSE),"")</f>
        <v>1.012</v>
      </c>
    </row>
    <row r="5839" spans="1:11" ht="27" x14ac:dyDescent="0.25">
      <c r="A5839" s="1025">
        <v>5909130</v>
      </c>
      <c r="B5839" s="1026" t="s">
        <v>11103</v>
      </c>
      <c r="C5839" s="1025" t="s">
        <v>271</v>
      </c>
      <c r="D5839" s="577">
        <f t="shared" si="91"/>
        <v>26.71</v>
      </c>
      <c r="G5839" s="1027">
        <v>26.4</v>
      </c>
      <c r="J5839" s="570" t="s">
        <v>5368</v>
      </c>
      <c r="K5839" s="645">
        <f>IFERROR(VLOOKUP(J5839,REAJUSTE!A:Y,25,FALSE),"")</f>
        <v>1.012</v>
      </c>
    </row>
    <row r="5840" spans="1:11" ht="36" x14ac:dyDescent="0.25">
      <c r="A5840" s="1025">
        <v>5914703</v>
      </c>
      <c r="B5840" s="1026" t="s">
        <v>11104</v>
      </c>
      <c r="C5840" s="1025" t="s">
        <v>271</v>
      </c>
      <c r="D5840" s="577">
        <f t="shared" si="91"/>
        <v>5.91</v>
      </c>
      <c r="G5840" s="1027">
        <v>5.84</v>
      </c>
      <c r="J5840" s="570" t="s">
        <v>5368</v>
      </c>
      <c r="K5840" s="645">
        <f>IFERROR(VLOOKUP(J5840,REAJUSTE!A:Y,25,FALSE),"")</f>
        <v>1.012</v>
      </c>
    </row>
    <row r="5841" spans="1:11" ht="36" x14ac:dyDescent="0.25">
      <c r="A5841" s="1025">
        <v>5914704</v>
      </c>
      <c r="B5841" s="1026" t="s">
        <v>11105</v>
      </c>
      <c r="C5841" s="1025" t="s">
        <v>271</v>
      </c>
      <c r="D5841" s="577">
        <f t="shared" si="91"/>
        <v>5.97</v>
      </c>
      <c r="G5841" s="1027">
        <v>5.9</v>
      </c>
      <c r="J5841" s="570" t="s">
        <v>5368</v>
      </c>
      <c r="K5841" s="645">
        <f>IFERROR(VLOOKUP(J5841,REAJUSTE!A:Y,25,FALSE),"")</f>
        <v>1.012</v>
      </c>
    </row>
    <row r="5842" spans="1:11" ht="27" x14ac:dyDescent="0.25">
      <c r="A5842" s="1025">
        <v>5914710</v>
      </c>
      <c r="B5842" s="1026" t="s">
        <v>11106</v>
      </c>
      <c r="C5842" s="1025" t="s">
        <v>271</v>
      </c>
      <c r="D5842" s="577">
        <f t="shared" si="91"/>
        <v>11.5</v>
      </c>
      <c r="G5842" s="1027">
        <v>11.37</v>
      </c>
      <c r="J5842" s="570" t="s">
        <v>5368</v>
      </c>
      <c r="K5842" s="645">
        <f>IFERROR(VLOOKUP(J5842,REAJUSTE!A:Y,25,FALSE),"")</f>
        <v>1.012</v>
      </c>
    </row>
    <row r="5843" spans="1:11" ht="36" x14ac:dyDescent="0.25">
      <c r="A5843" s="1025">
        <v>5914711</v>
      </c>
      <c r="B5843" s="1026" t="s">
        <v>11107</v>
      </c>
      <c r="C5843" s="1025" t="s">
        <v>271</v>
      </c>
      <c r="D5843" s="577">
        <f t="shared" si="91"/>
        <v>10.42</v>
      </c>
      <c r="G5843" s="1027">
        <v>10.3</v>
      </c>
      <c r="J5843" s="570" t="s">
        <v>5368</v>
      </c>
      <c r="K5843" s="645">
        <f>IFERROR(VLOOKUP(J5843,REAJUSTE!A:Y,25,FALSE),"")</f>
        <v>1.012</v>
      </c>
    </row>
    <row r="5844" spans="1:11" ht="36" x14ac:dyDescent="0.25">
      <c r="A5844" s="1025">
        <v>5914712</v>
      </c>
      <c r="B5844" s="1026" t="s">
        <v>11108</v>
      </c>
      <c r="C5844" s="1025" t="s">
        <v>271</v>
      </c>
      <c r="D5844" s="577">
        <f t="shared" si="91"/>
        <v>10.43</v>
      </c>
      <c r="G5844" s="1027">
        <v>10.31</v>
      </c>
      <c r="J5844" s="570" t="s">
        <v>5368</v>
      </c>
      <c r="K5844" s="645">
        <f>IFERROR(VLOOKUP(J5844,REAJUSTE!A:Y,25,FALSE),"")</f>
        <v>1.012</v>
      </c>
    </row>
    <row r="5845" spans="1:11" ht="27" x14ac:dyDescent="0.25">
      <c r="A5845" s="1025">
        <v>5915369</v>
      </c>
      <c r="B5845" s="1026" t="s">
        <v>11109</v>
      </c>
      <c r="C5845" s="1025" t="s">
        <v>5022</v>
      </c>
      <c r="D5845" s="577">
        <f t="shared" si="91"/>
        <v>7500.58</v>
      </c>
      <c r="G5845" s="1027">
        <v>7411.65</v>
      </c>
      <c r="J5845" s="570" t="s">
        <v>5368</v>
      </c>
      <c r="K5845" s="645">
        <f>IFERROR(VLOOKUP(J5845,REAJUSTE!A:Y,25,FALSE),"")</f>
        <v>1.012</v>
      </c>
    </row>
    <row r="5846" spans="1:11" ht="27" x14ac:dyDescent="0.25">
      <c r="A5846" s="1025">
        <v>5915401</v>
      </c>
      <c r="B5846" s="1026" t="s">
        <v>11110</v>
      </c>
      <c r="C5846" s="1025" t="s">
        <v>5022</v>
      </c>
      <c r="D5846" s="577">
        <f t="shared" si="91"/>
        <v>6903.47</v>
      </c>
      <c r="G5846" s="1027">
        <v>6821.62</v>
      </c>
      <c r="J5846" s="570" t="s">
        <v>5368</v>
      </c>
      <c r="K5846" s="645">
        <f>IFERROR(VLOOKUP(J5846,REAJUSTE!A:Y,25,FALSE),"")</f>
        <v>1.012</v>
      </c>
    </row>
    <row r="5847" spans="1:11" ht="27" x14ac:dyDescent="0.25">
      <c r="A5847" s="1025">
        <v>5915402</v>
      </c>
      <c r="B5847" s="1026" t="s">
        <v>11111</v>
      </c>
      <c r="C5847" s="1025" t="s">
        <v>5022</v>
      </c>
      <c r="D5847" s="577">
        <f t="shared" si="91"/>
        <v>3969.82</v>
      </c>
      <c r="G5847" s="1027">
        <v>3922.75</v>
      </c>
      <c r="J5847" s="570" t="s">
        <v>5368</v>
      </c>
      <c r="K5847" s="645">
        <f>IFERROR(VLOOKUP(J5847,REAJUSTE!A:Y,25,FALSE),"")</f>
        <v>1.012</v>
      </c>
    </row>
    <row r="5848" spans="1:11" ht="27" x14ac:dyDescent="0.25">
      <c r="A5848" s="1025">
        <v>5915400</v>
      </c>
      <c r="B5848" s="1026" t="s">
        <v>11112</v>
      </c>
      <c r="C5848" s="1025" t="s">
        <v>5022</v>
      </c>
      <c r="D5848" s="577">
        <f t="shared" si="91"/>
        <v>3522.61</v>
      </c>
      <c r="G5848" s="1027">
        <v>3480.84</v>
      </c>
      <c r="J5848" s="570" t="s">
        <v>5368</v>
      </c>
      <c r="K5848" s="645">
        <f>IFERROR(VLOOKUP(J5848,REAJUSTE!A:Y,25,FALSE),"")</f>
        <v>1.012</v>
      </c>
    </row>
    <row r="5849" spans="1:11" ht="27" x14ac:dyDescent="0.25">
      <c r="A5849" s="1025">
        <v>5914651</v>
      </c>
      <c r="B5849" s="1026" t="s">
        <v>11113</v>
      </c>
      <c r="C5849" s="1025" t="s">
        <v>271</v>
      </c>
      <c r="D5849" s="577">
        <f t="shared" si="91"/>
        <v>2.68</v>
      </c>
      <c r="G5849" s="1027">
        <v>2.65</v>
      </c>
      <c r="J5849" s="570" t="s">
        <v>5368</v>
      </c>
      <c r="K5849" s="645">
        <f>IFERROR(VLOOKUP(J5849,REAJUSTE!A:Y,25,FALSE),"")</f>
        <v>1.012</v>
      </c>
    </row>
    <row r="5850" spans="1:11" ht="27" x14ac:dyDescent="0.25">
      <c r="A5850" s="1025">
        <v>5914648</v>
      </c>
      <c r="B5850" s="1026" t="s">
        <v>11114</v>
      </c>
      <c r="C5850" s="1025" t="s">
        <v>271</v>
      </c>
      <c r="D5850" s="577">
        <f t="shared" si="91"/>
        <v>8.1</v>
      </c>
      <c r="G5850" s="1027">
        <v>8.01</v>
      </c>
      <c r="J5850" s="570" t="s">
        <v>5368</v>
      </c>
      <c r="K5850" s="645">
        <f>IFERROR(VLOOKUP(J5850,REAJUSTE!A:Y,25,FALSE),"")</f>
        <v>1.012</v>
      </c>
    </row>
    <row r="5851" spans="1:11" ht="27" x14ac:dyDescent="0.25">
      <c r="A5851" s="1025">
        <v>5914647</v>
      </c>
      <c r="B5851" s="1026" t="s">
        <v>11115</v>
      </c>
      <c r="C5851" s="1025" t="s">
        <v>271</v>
      </c>
      <c r="D5851" s="577">
        <f t="shared" si="91"/>
        <v>1.86</v>
      </c>
      <c r="G5851" s="1027">
        <v>1.84</v>
      </c>
      <c r="J5851" s="570" t="s">
        <v>5368</v>
      </c>
      <c r="K5851" s="645">
        <f>IFERROR(VLOOKUP(J5851,REAJUSTE!A:Y,25,FALSE),"")</f>
        <v>1.012</v>
      </c>
    </row>
    <row r="5852" spans="1:11" ht="27" x14ac:dyDescent="0.25">
      <c r="A5852" s="1025">
        <v>5915411</v>
      </c>
      <c r="B5852" s="1026" t="s">
        <v>11116</v>
      </c>
      <c r="C5852" s="1025" t="s">
        <v>271</v>
      </c>
      <c r="D5852" s="577">
        <f t="shared" si="91"/>
        <v>3.66</v>
      </c>
      <c r="G5852" s="1027">
        <v>3.62</v>
      </c>
      <c r="J5852" s="570" t="s">
        <v>5368</v>
      </c>
      <c r="K5852" s="645">
        <f>IFERROR(VLOOKUP(J5852,REAJUSTE!A:Y,25,FALSE),"")</f>
        <v>1.012</v>
      </c>
    </row>
    <row r="5853" spans="1:11" ht="27" x14ac:dyDescent="0.25">
      <c r="A5853" s="1025">
        <v>5915409</v>
      </c>
      <c r="B5853" s="1026" t="s">
        <v>11117</v>
      </c>
      <c r="C5853" s="1025" t="s">
        <v>271</v>
      </c>
      <c r="D5853" s="577">
        <f t="shared" si="91"/>
        <v>9.08</v>
      </c>
      <c r="G5853" s="1027">
        <v>8.98</v>
      </c>
      <c r="J5853" s="570" t="s">
        <v>5368</v>
      </c>
      <c r="K5853" s="645">
        <f>IFERROR(VLOOKUP(J5853,REAJUSTE!A:Y,25,FALSE),"")</f>
        <v>1.012</v>
      </c>
    </row>
    <row r="5854" spans="1:11" ht="27" x14ac:dyDescent="0.25">
      <c r="A5854" s="1025">
        <v>5915407</v>
      </c>
      <c r="B5854" s="1026" t="s">
        <v>5598</v>
      </c>
      <c r="C5854" s="1025" t="s">
        <v>271</v>
      </c>
      <c r="D5854" s="577">
        <f t="shared" si="91"/>
        <v>2.84</v>
      </c>
      <c r="G5854" s="1027">
        <v>2.81</v>
      </c>
      <c r="J5854" s="570" t="s">
        <v>5368</v>
      </c>
      <c r="K5854" s="645">
        <f>IFERROR(VLOOKUP(J5854,REAJUSTE!A:Y,25,FALSE),"")</f>
        <v>1.012</v>
      </c>
    </row>
    <row r="5855" spans="1:11" ht="27" x14ac:dyDescent="0.25">
      <c r="A5855" s="1025">
        <v>5914354</v>
      </c>
      <c r="B5855" s="1026" t="s">
        <v>11118</v>
      </c>
      <c r="C5855" s="1025" t="s">
        <v>271</v>
      </c>
      <c r="D5855" s="577">
        <f t="shared" si="91"/>
        <v>1.94</v>
      </c>
      <c r="G5855" s="1027">
        <v>1.92</v>
      </c>
      <c r="J5855" s="570" t="s">
        <v>5368</v>
      </c>
      <c r="K5855" s="645">
        <f>IFERROR(VLOOKUP(J5855,REAJUSTE!A:Y,25,FALSE),"")</f>
        <v>1.012</v>
      </c>
    </row>
    <row r="5856" spans="1:11" ht="27" x14ac:dyDescent="0.25">
      <c r="A5856" s="1025">
        <v>5915406</v>
      </c>
      <c r="B5856" s="1026" t="s">
        <v>11119</v>
      </c>
      <c r="C5856" s="1025" t="s">
        <v>271</v>
      </c>
      <c r="D5856" s="577">
        <f t="shared" si="91"/>
        <v>9.84</v>
      </c>
      <c r="G5856" s="1027">
        <v>9.73</v>
      </c>
      <c r="J5856" s="570" t="s">
        <v>5368</v>
      </c>
      <c r="K5856" s="645">
        <f>IFERROR(VLOOKUP(J5856,REAJUSTE!A:Y,25,FALSE),"")</f>
        <v>1.012</v>
      </c>
    </row>
    <row r="5857" spans="1:11" ht="27" x14ac:dyDescent="0.25">
      <c r="A5857" s="1025">
        <v>5914652</v>
      </c>
      <c r="B5857" s="1026" t="s">
        <v>11120</v>
      </c>
      <c r="C5857" s="1025" t="s">
        <v>271</v>
      </c>
      <c r="D5857" s="577">
        <f t="shared" si="91"/>
        <v>3.58</v>
      </c>
      <c r="G5857" s="1027">
        <v>3.54</v>
      </c>
      <c r="J5857" s="570" t="s">
        <v>5368</v>
      </c>
      <c r="K5857" s="645">
        <f>IFERROR(VLOOKUP(J5857,REAJUSTE!A:Y,25,FALSE),"")</f>
        <v>1.012</v>
      </c>
    </row>
    <row r="5858" spans="1:11" ht="27" x14ac:dyDescent="0.25">
      <c r="A5858" s="1025">
        <v>5915417</v>
      </c>
      <c r="B5858" s="1026" t="s">
        <v>11121</v>
      </c>
      <c r="C5858" s="1025" t="s">
        <v>271</v>
      </c>
      <c r="D5858" s="577">
        <f t="shared" si="91"/>
        <v>5.65</v>
      </c>
      <c r="G5858" s="1027">
        <v>5.59</v>
      </c>
      <c r="J5858" s="570" t="s">
        <v>5368</v>
      </c>
      <c r="K5858" s="645">
        <f>IFERROR(VLOOKUP(J5858,REAJUSTE!A:Y,25,FALSE),"")</f>
        <v>1.012</v>
      </c>
    </row>
    <row r="5859" spans="1:11" ht="27" x14ac:dyDescent="0.25">
      <c r="A5859" s="1025">
        <v>5915414</v>
      </c>
      <c r="B5859" s="1026" t="s">
        <v>11122</v>
      </c>
      <c r="C5859" s="1025" t="s">
        <v>271</v>
      </c>
      <c r="D5859" s="577">
        <f t="shared" si="91"/>
        <v>2.95</v>
      </c>
      <c r="G5859" s="1027">
        <v>2.92</v>
      </c>
      <c r="J5859" s="570" t="s">
        <v>5368</v>
      </c>
      <c r="K5859" s="645">
        <f>IFERROR(VLOOKUP(J5859,REAJUSTE!A:Y,25,FALSE),"")</f>
        <v>1.012</v>
      </c>
    </row>
    <row r="5860" spans="1:11" ht="27" x14ac:dyDescent="0.25">
      <c r="A5860" s="1025">
        <v>5914351</v>
      </c>
      <c r="B5860" s="1026" t="s">
        <v>11123</v>
      </c>
      <c r="C5860" s="1025" t="s">
        <v>271</v>
      </c>
      <c r="D5860" s="577">
        <f t="shared" si="91"/>
        <v>2.71</v>
      </c>
      <c r="G5860" s="1027">
        <v>2.68</v>
      </c>
      <c r="J5860" s="570" t="s">
        <v>5368</v>
      </c>
      <c r="K5860" s="645">
        <f>IFERROR(VLOOKUP(J5860,REAJUSTE!A:Y,25,FALSE),"")</f>
        <v>1.012</v>
      </c>
    </row>
    <row r="5861" spans="1:11" ht="27" x14ac:dyDescent="0.25">
      <c r="A5861" s="1025">
        <v>5914645</v>
      </c>
      <c r="B5861" s="1026" t="s">
        <v>11124</v>
      </c>
      <c r="C5861" s="1025" t="s">
        <v>271</v>
      </c>
      <c r="D5861" s="577">
        <f t="shared" si="91"/>
        <v>2.79</v>
      </c>
      <c r="G5861" s="1027">
        <v>2.76</v>
      </c>
      <c r="J5861" s="570" t="s">
        <v>5368</v>
      </c>
      <c r="K5861" s="645">
        <f>IFERROR(VLOOKUP(J5861,REAJUSTE!A:Y,25,FALSE),"")</f>
        <v>1.012</v>
      </c>
    </row>
    <row r="5862" spans="1:11" ht="27" x14ac:dyDescent="0.25">
      <c r="A5862" s="1025">
        <v>5914642</v>
      </c>
      <c r="B5862" s="1026" t="s">
        <v>11125</v>
      </c>
      <c r="C5862" s="1025" t="s">
        <v>271</v>
      </c>
      <c r="D5862" s="577">
        <f t="shared" si="91"/>
        <v>5.44</v>
      </c>
      <c r="G5862" s="1027">
        <v>5.38</v>
      </c>
      <c r="J5862" s="570" t="s">
        <v>5368</v>
      </c>
      <c r="K5862" s="645">
        <f>IFERROR(VLOOKUP(J5862,REAJUSTE!A:Y,25,FALSE),"")</f>
        <v>1.012</v>
      </c>
    </row>
    <row r="5863" spans="1:11" ht="27" x14ac:dyDescent="0.25">
      <c r="A5863" s="1025">
        <v>5914641</v>
      </c>
      <c r="B5863" s="1026" t="s">
        <v>11126</v>
      </c>
      <c r="C5863" s="1025" t="s">
        <v>271</v>
      </c>
      <c r="D5863" s="577">
        <f t="shared" si="91"/>
        <v>1.93</v>
      </c>
      <c r="G5863" s="1027">
        <v>1.91</v>
      </c>
      <c r="J5863" s="570" t="s">
        <v>5368</v>
      </c>
      <c r="K5863" s="645">
        <f>IFERROR(VLOOKUP(J5863,REAJUSTE!A:Y,25,FALSE),"")</f>
        <v>1.012</v>
      </c>
    </row>
    <row r="5864" spans="1:11" ht="27" x14ac:dyDescent="0.25">
      <c r="A5864" s="1025">
        <v>5915456</v>
      </c>
      <c r="B5864" s="1026" t="s">
        <v>11127</v>
      </c>
      <c r="C5864" s="1025" t="s">
        <v>271</v>
      </c>
      <c r="D5864" s="577">
        <f t="shared" si="91"/>
        <v>3.67</v>
      </c>
      <c r="G5864" s="1027">
        <v>3.63</v>
      </c>
      <c r="J5864" s="570" t="s">
        <v>5368</v>
      </c>
      <c r="K5864" s="645">
        <f>IFERROR(VLOOKUP(J5864,REAJUSTE!A:Y,25,FALSE),"")</f>
        <v>1.012</v>
      </c>
    </row>
    <row r="5865" spans="1:11" ht="27" x14ac:dyDescent="0.25">
      <c r="A5865" s="1025">
        <v>5915454</v>
      </c>
      <c r="B5865" s="1026" t="s">
        <v>11128</v>
      </c>
      <c r="C5865" s="1025" t="s">
        <v>271</v>
      </c>
      <c r="D5865" s="577">
        <f t="shared" si="91"/>
        <v>6.32</v>
      </c>
      <c r="G5865" s="1027">
        <v>6.25</v>
      </c>
      <c r="J5865" s="570" t="s">
        <v>5368</v>
      </c>
      <c r="K5865" s="645">
        <f>IFERROR(VLOOKUP(J5865,REAJUSTE!A:Y,25,FALSE),"")</f>
        <v>1.012</v>
      </c>
    </row>
    <row r="5866" spans="1:11" ht="27" x14ac:dyDescent="0.25">
      <c r="A5866" s="1025">
        <v>5915399</v>
      </c>
      <c r="B5866" s="1026" t="s">
        <v>11129</v>
      </c>
      <c r="C5866" s="1025" t="s">
        <v>271</v>
      </c>
      <c r="D5866" s="577">
        <f t="shared" si="91"/>
        <v>2.81</v>
      </c>
      <c r="G5866" s="1027">
        <v>2.78</v>
      </c>
      <c r="J5866" s="570" t="s">
        <v>5368</v>
      </c>
      <c r="K5866" s="645">
        <f>IFERROR(VLOOKUP(J5866,REAJUSTE!A:Y,25,FALSE),"")</f>
        <v>1.012</v>
      </c>
    </row>
    <row r="5867" spans="1:11" ht="27" x14ac:dyDescent="0.25">
      <c r="A5867" s="1025">
        <v>5914353</v>
      </c>
      <c r="B5867" s="1026" t="s">
        <v>11130</v>
      </c>
      <c r="C5867" s="1025" t="s">
        <v>271</v>
      </c>
      <c r="D5867" s="577">
        <f t="shared" si="91"/>
        <v>1.45</v>
      </c>
      <c r="G5867" s="1027">
        <v>1.44</v>
      </c>
      <c r="J5867" s="570" t="s">
        <v>5368</v>
      </c>
      <c r="K5867" s="645">
        <f>IFERROR(VLOOKUP(J5867,REAJUSTE!A:Y,25,FALSE),"")</f>
        <v>1.012</v>
      </c>
    </row>
    <row r="5868" spans="1:11" ht="27" x14ac:dyDescent="0.25">
      <c r="A5868" s="1025">
        <v>5915470</v>
      </c>
      <c r="B5868" s="1026" t="s">
        <v>11131</v>
      </c>
      <c r="C5868" s="1025" t="s">
        <v>271</v>
      </c>
      <c r="D5868" s="577">
        <f t="shared" si="91"/>
        <v>2.13</v>
      </c>
      <c r="G5868" s="1027">
        <v>2.11</v>
      </c>
      <c r="J5868" s="570" t="s">
        <v>5368</v>
      </c>
      <c r="K5868" s="645">
        <f>IFERROR(VLOOKUP(J5868,REAJUSTE!A:Y,25,FALSE),"")</f>
        <v>1.012</v>
      </c>
    </row>
    <row r="5869" spans="1:11" ht="27" x14ac:dyDescent="0.25">
      <c r="A5869" s="1025">
        <v>5915459</v>
      </c>
      <c r="B5869" s="1026" t="s">
        <v>11132</v>
      </c>
      <c r="C5869" s="1025" t="s">
        <v>271</v>
      </c>
      <c r="D5869" s="577">
        <f t="shared" si="91"/>
        <v>7.36</v>
      </c>
      <c r="G5869" s="1027">
        <v>7.28</v>
      </c>
      <c r="J5869" s="570" t="s">
        <v>5368</v>
      </c>
      <c r="K5869" s="645">
        <f>IFERROR(VLOOKUP(J5869,REAJUSTE!A:Y,25,FALSE),"")</f>
        <v>1.012</v>
      </c>
    </row>
    <row r="5870" spans="1:11" ht="27" x14ac:dyDescent="0.25">
      <c r="A5870" s="1025">
        <v>5915476</v>
      </c>
      <c r="B5870" s="1026" t="s">
        <v>11133</v>
      </c>
      <c r="C5870" s="1025" t="s">
        <v>271</v>
      </c>
      <c r="D5870" s="577">
        <f t="shared" si="91"/>
        <v>28.13</v>
      </c>
      <c r="G5870" s="1027">
        <v>27.8</v>
      </c>
      <c r="J5870" s="570" t="s">
        <v>5368</v>
      </c>
      <c r="K5870" s="645">
        <f>IFERROR(VLOOKUP(J5870,REAJUSTE!A:Y,25,FALSE),"")</f>
        <v>1.012</v>
      </c>
    </row>
    <row r="5871" spans="1:11" ht="36" x14ac:dyDescent="0.25">
      <c r="A5871" s="1025">
        <v>5914702</v>
      </c>
      <c r="B5871" s="1026" t="s">
        <v>11134</v>
      </c>
      <c r="C5871" s="1025" t="s">
        <v>271</v>
      </c>
      <c r="D5871" s="577">
        <f t="shared" si="91"/>
        <v>15.49</v>
      </c>
      <c r="G5871" s="1027">
        <v>15.31</v>
      </c>
      <c r="J5871" s="570" t="s">
        <v>5368</v>
      </c>
      <c r="K5871" s="645">
        <f>IFERROR(VLOOKUP(J5871,REAJUSTE!A:Y,25,FALSE),"")</f>
        <v>1.012</v>
      </c>
    </row>
    <row r="5872" spans="1:11" ht="36" x14ac:dyDescent="0.25">
      <c r="A5872" s="1025">
        <v>5914701</v>
      </c>
      <c r="B5872" s="1026" t="s">
        <v>11135</v>
      </c>
      <c r="C5872" s="1025" t="s">
        <v>271</v>
      </c>
      <c r="D5872" s="577">
        <f t="shared" si="91"/>
        <v>15.87</v>
      </c>
      <c r="G5872" s="1027">
        <v>15.69</v>
      </c>
      <c r="J5872" s="570" t="s">
        <v>5368</v>
      </c>
      <c r="K5872" s="645">
        <f>IFERROR(VLOOKUP(J5872,REAJUSTE!A:Y,25,FALSE),"")</f>
        <v>1.012</v>
      </c>
    </row>
    <row r="5873" spans="1:11" ht="27" x14ac:dyDescent="0.25">
      <c r="A5873" s="1025">
        <v>5915018</v>
      </c>
      <c r="B5873" s="1026" t="s">
        <v>17634</v>
      </c>
      <c r="C5873" s="1025" t="s">
        <v>271</v>
      </c>
      <c r="D5873" s="577">
        <f t="shared" si="91"/>
        <v>10.039999999999999</v>
      </c>
      <c r="G5873" s="1027">
        <v>9.93</v>
      </c>
      <c r="J5873" s="570" t="s">
        <v>5368</v>
      </c>
      <c r="K5873" s="645">
        <f>IFERROR(VLOOKUP(J5873,REAJUSTE!A:Y,25,FALSE),"")</f>
        <v>1.012</v>
      </c>
    </row>
    <row r="5874" spans="1:11" ht="36" x14ac:dyDescent="0.25">
      <c r="A5874" s="1025">
        <v>5906592</v>
      </c>
      <c r="B5874" s="1026" t="s">
        <v>11136</v>
      </c>
      <c r="C5874" s="1025" t="s">
        <v>5022</v>
      </c>
      <c r="D5874" s="577">
        <f t="shared" si="91"/>
        <v>32.81</v>
      </c>
      <c r="G5874" s="1027">
        <v>32.43</v>
      </c>
      <c r="J5874" s="570" t="s">
        <v>5368</v>
      </c>
      <c r="K5874" s="645">
        <f>IFERROR(VLOOKUP(J5874,REAJUSTE!A:Y,25,FALSE),"")</f>
        <v>1.012</v>
      </c>
    </row>
    <row r="5875" spans="1:11" ht="36" x14ac:dyDescent="0.25">
      <c r="A5875" s="1025">
        <v>5906591</v>
      </c>
      <c r="B5875" s="1026" t="s">
        <v>11137</v>
      </c>
      <c r="C5875" s="1025" t="s">
        <v>5022</v>
      </c>
      <c r="D5875" s="577">
        <f t="shared" si="91"/>
        <v>31.11</v>
      </c>
      <c r="G5875" s="1027">
        <v>30.75</v>
      </c>
      <c r="J5875" s="570" t="s">
        <v>5368</v>
      </c>
      <c r="K5875" s="645">
        <f>IFERROR(VLOOKUP(J5875,REAJUSTE!A:Y,25,FALSE),"")</f>
        <v>1.012</v>
      </c>
    </row>
    <row r="5876" spans="1:11" ht="27" x14ac:dyDescent="0.25">
      <c r="A5876" s="1025">
        <v>5914653</v>
      </c>
      <c r="B5876" s="1026" t="s">
        <v>11138</v>
      </c>
      <c r="C5876" s="1025" t="s">
        <v>271</v>
      </c>
      <c r="D5876" s="577">
        <f t="shared" si="91"/>
        <v>3.6</v>
      </c>
      <c r="G5876" s="1027">
        <v>3.56</v>
      </c>
      <c r="J5876" s="570" t="s">
        <v>5368</v>
      </c>
      <c r="K5876" s="645">
        <f>IFERROR(VLOOKUP(J5876,REAJUSTE!A:Y,25,FALSE),"")</f>
        <v>1.012</v>
      </c>
    </row>
    <row r="5877" spans="1:11" ht="27" x14ac:dyDescent="0.25">
      <c r="A5877" s="1025">
        <v>5915405</v>
      </c>
      <c r="B5877" s="1026" t="s">
        <v>11139</v>
      </c>
      <c r="C5877" s="1025" t="s">
        <v>271</v>
      </c>
      <c r="D5877" s="577">
        <f t="shared" si="91"/>
        <v>5.74</v>
      </c>
      <c r="G5877" s="1027">
        <v>5.68</v>
      </c>
      <c r="J5877" s="570" t="s">
        <v>5368</v>
      </c>
      <c r="K5877" s="645">
        <f>IFERROR(VLOOKUP(J5877,REAJUSTE!A:Y,25,FALSE),"")</f>
        <v>1.012</v>
      </c>
    </row>
    <row r="5878" spans="1:11" ht="27" x14ac:dyDescent="0.25">
      <c r="A5878" s="1025">
        <v>5914657</v>
      </c>
      <c r="B5878" s="1026" t="s">
        <v>11140</v>
      </c>
      <c r="C5878" s="1025" t="s">
        <v>271</v>
      </c>
      <c r="D5878" s="577">
        <f t="shared" si="91"/>
        <v>17.649999999999999</v>
      </c>
      <c r="G5878" s="1027">
        <v>17.45</v>
      </c>
      <c r="J5878" s="570" t="s">
        <v>5368</v>
      </c>
      <c r="K5878" s="645">
        <f>IFERROR(VLOOKUP(J5878,REAJUSTE!A:Y,25,FALSE),"")</f>
        <v>1.012</v>
      </c>
    </row>
    <row r="5879" spans="1:11" ht="18" x14ac:dyDescent="0.25">
      <c r="A5879" s="1025">
        <v>5914363</v>
      </c>
      <c r="B5879" s="1026" t="s">
        <v>11141</v>
      </c>
      <c r="C5879" s="1025" t="s">
        <v>271</v>
      </c>
      <c r="D5879" s="577">
        <f t="shared" si="91"/>
        <v>18.260000000000002</v>
      </c>
      <c r="G5879" s="1027">
        <v>18.05</v>
      </c>
      <c r="J5879" s="570" t="s">
        <v>5368</v>
      </c>
      <c r="K5879" s="645">
        <f>IFERROR(VLOOKUP(J5879,REAJUSTE!A:Y,25,FALSE),"")</f>
        <v>1.012</v>
      </c>
    </row>
    <row r="5880" spans="1:11" ht="27" x14ac:dyDescent="0.25">
      <c r="A5880" s="1025">
        <v>5914646</v>
      </c>
      <c r="B5880" s="1026" t="s">
        <v>11142</v>
      </c>
      <c r="C5880" s="1025" t="s">
        <v>271</v>
      </c>
      <c r="D5880" s="577">
        <f t="shared" si="91"/>
        <v>9.16</v>
      </c>
      <c r="G5880" s="1027">
        <v>9.06</v>
      </c>
      <c r="J5880" s="570" t="s">
        <v>5368</v>
      </c>
      <c r="K5880" s="645">
        <f>IFERROR(VLOOKUP(J5880,REAJUSTE!A:Y,25,FALSE),"")</f>
        <v>1.012</v>
      </c>
    </row>
    <row r="5881" spans="1:11" ht="27" x14ac:dyDescent="0.25">
      <c r="A5881" s="1025">
        <v>5919535</v>
      </c>
      <c r="B5881" s="1026" t="s">
        <v>11143</v>
      </c>
      <c r="C5881" s="1025" t="s">
        <v>271</v>
      </c>
      <c r="D5881" s="577">
        <f t="shared" si="91"/>
        <v>19.89</v>
      </c>
      <c r="G5881" s="1027">
        <v>19.66</v>
      </c>
      <c r="J5881" s="570" t="s">
        <v>5368</v>
      </c>
      <c r="K5881" s="645">
        <f>IFERROR(VLOOKUP(J5881,REAJUSTE!A:Y,25,FALSE),"")</f>
        <v>1.012</v>
      </c>
    </row>
    <row r="5882" spans="1:11" ht="27" x14ac:dyDescent="0.25">
      <c r="A5882" s="1025">
        <v>5919533</v>
      </c>
      <c r="B5882" s="1026" t="s">
        <v>11144</v>
      </c>
      <c r="C5882" s="1025" t="s">
        <v>271</v>
      </c>
      <c r="D5882" s="577">
        <f t="shared" si="91"/>
        <v>66.41</v>
      </c>
      <c r="G5882" s="1027">
        <v>65.63</v>
      </c>
      <c r="J5882" s="570" t="s">
        <v>5368</v>
      </c>
      <c r="K5882" s="645">
        <f>IFERROR(VLOOKUP(J5882,REAJUSTE!A:Y,25,FALSE),"")</f>
        <v>1.012</v>
      </c>
    </row>
    <row r="5883" spans="1:11" ht="27" x14ac:dyDescent="0.25">
      <c r="A5883" s="1025">
        <v>5919534</v>
      </c>
      <c r="B5883" s="1026" t="s">
        <v>11145</v>
      </c>
      <c r="C5883" s="1025" t="s">
        <v>271</v>
      </c>
      <c r="D5883" s="577">
        <f t="shared" si="91"/>
        <v>60.64</v>
      </c>
      <c r="G5883" s="1027">
        <v>59.93</v>
      </c>
      <c r="J5883" s="570" t="s">
        <v>5368</v>
      </c>
      <c r="K5883" s="645">
        <f>IFERROR(VLOOKUP(J5883,REAJUSTE!A:Y,25,FALSE),"")</f>
        <v>1.012</v>
      </c>
    </row>
    <row r="5884" spans="1:11" ht="27" x14ac:dyDescent="0.25">
      <c r="A5884" s="1025">
        <v>5909007</v>
      </c>
      <c r="B5884" s="1026" t="s">
        <v>11146</v>
      </c>
      <c r="C5884" s="1025" t="s">
        <v>271</v>
      </c>
      <c r="D5884" s="577">
        <f t="shared" si="91"/>
        <v>18.37</v>
      </c>
      <c r="G5884" s="1027">
        <v>18.16</v>
      </c>
      <c r="J5884" s="570" t="s">
        <v>5368</v>
      </c>
      <c r="K5884" s="645">
        <f>IFERROR(VLOOKUP(J5884,REAJUSTE!A:Y,25,FALSE),"")</f>
        <v>1.012</v>
      </c>
    </row>
    <row r="5885" spans="1:11" ht="27" x14ac:dyDescent="0.25">
      <c r="A5885" s="1025">
        <v>5919538</v>
      </c>
      <c r="B5885" s="1026" t="s">
        <v>11147</v>
      </c>
      <c r="C5885" s="1025" t="s">
        <v>271</v>
      </c>
      <c r="D5885" s="577">
        <f t="shared" si="91"/>
        <v>15.52</v>
      </c>
      <c r="G5885" s="1027">
        <v>15.34</v>
      </c>
      <c r="J5885" s="570" t="s">
        <v>5368</v>
      </c>
      <c r="K5885" s="645">
        <f>IFERROR(VLOOKUP(J5885,REAJUSTE!A:Y,25,FALSE),"")</f>
        <v>1.012</v>
      </c>
    </row>
    <row r="5886" spans="1:11" ht="27" x14ac:dyDescent="0.25">
      <c r="A5886" s="1025">
        <v>5919540</v>
      </c>
      <c r="B5886" s="1026" t="s">
        <v>11148</v>
      </c>
      <c r="C5886" s="1025" t="s">
        <v>271</v>
      </c>
      <c r="D5886" s="577">
        <f t="shared" si="91"/>
        <v>3.47</v>
      </c>
      <c r="G5886" s="1027">
        <v>3.43</v>
      </c>
      <c r="J5886" s="570" t="s">
        <v>5368</v>
      </c>
      <c r="K5886" s="645">
        <f>IFERROR(VLOOKUP(J5886,REAJUSTE!A:Y,25,FALSE),"")</f>
        <v>1.012</v>
      </c>
    </row>
    <row r="5887" spans="1:11" ht="36" x14ac:dyDescent="0.25">
      <c r="A5887" s="1025">
        <v>5914705</v>
      </c>
      <c r="B5887" s="1026" t="s">
        <v>11149</v>
      </c>
      <c r="C5887" s="1025" t="s">
        <v>271</v>
      </c>
      <c r="D5887" s="577">
        <f t="shared" si="91"/>
        <v>23.01</v>
      </c>
      <c r="G5887" s="1027">
        <v>22.74</v>
      </c>
      <c r="J5887" s="570" t="s">
        <v>5368</v>
      </c>
      <c r="K5887" s="645">
        <f>IFERROR(VLOOKUP(J5887,REAJUSTE!A:Y,25,FALSE),"")</f>
        <v>1.012</v>
      </c>
    </row>
    <row r="5888" spans="1:11" ht="36" x14ac:dyDescent="0.25">
      <c r="A5888" s="1025">
        <v>5914706</v>
      </c>
      <c r="B5888" s="1026" t="s">
        <v>11150</v>
      </c>
      <c r="C5888" s="1025" t="s">
        <v>271</v>
      </c>
      <c r="D5888" s="577">
        <f t="shared" si="91"/>
        <v>20.84</v>
      </c>
      <c r="G5888" s="1027">
        <v>20.6</v>
      </c>
      <c r="J5888" s="570" t="s">
        <v>5368</v>
      </c>
      <c r="K5888" s="645">
        <f>IFERROR(VLOOKUP(J5888,REAJUSTE!A:Y,25,FALSE),"")</f>
        <v>1.012</v>
      </c>
    </row>
    <row r="5889" spans="1:11" ht="36" x14ac:dyDescent="0.25">
      <c r="A5889" s="1025">
        <v>5914707</v>
      </c>
      <c r="B5889" s="1026" t="s">
        <v>11151</v>
      </c>
      <c r="C5889" s="1025" t="s">
        <v>271</v>
      </c>
      <c r="D5889" s="577">
        <f t="shared" si="91"/>
        <v>20.86</v>
      </c>
      <c r="G5889" s="1027">
        <v>20.62</v>
      </c>
      <c r="J5889" s="570" t="s">
        <v>5368</v>
      </c>
      <c r="K5889" s="645">
        <f>IFERROR(VLOOKUP(J5889,REAJUSTE!A:Y,25,FALSE),"")</f>
        <v>1.012</v>
      </c>
    </row>
    <row r="5890" spans="1:11" ht="36" x14ac:dyDescent="0.25">
      <c r="A5890" s="1025">
        <v>5914677</v>
      </c>
      <c r="B5890" s="1026" t="s">
        <v>11152</v>
      </c>
      <c r="C5890" s="1025" t="s">
        <v>271</v>
      </c>
      <c r="D5890" s="577">
        <f t="shared" si="91"/>
        <v>31.09</v>
      </c>
      <c r="G5890" s="1027">
        <v>30.73</v>
      </c>
      <c r="J5890" s="570" t="s">
        <v>5368</v>
      </c>
      <c r="K5890" s="645">
        <f>IFERROR(VLOOKUP(J5890,REAJUSTE!A:Y,25,FALSE),"")</f>
        <v>1.012</v>
      </c>
    </row>
    <row r="5891" spans="1:11" ht="36" x14ac:dyDescent="0.25">
      <c r="A5891" s="1025">
        <v>5914676</v>
      </c>
      <c r="B5891" s="1026" t="s">
        <v>11153</v>
      </c>
      <c r="C5891" s="1025" t="s">
        <v>271</v>
      </c>
      <c r="D5891" s="577">
        <f t="shared" si="91"/>
        <v>26.19</v>
      </c>
      <c r="G5891" s="1027">
        <v>25.88</v>
      </c>
      <c r="J5891" s="570" t="s">
        <v>5368</v>
      </c>
      <c r="K5891" s="645">
        <f>IFERROR(VLOOKUP(J5891,REAJUSTE!A:Y,25,FALSE),"")</f>
        <v>1.012</v>
      </c>
    </row>
    <row r="5892" spans="1:11" ht="36" x14ac:dyDescent="0.25">
      <c r="A5892" s="1025">
        <v>5915016</v>
      </c>
      <c r="B5892" s="1026" t="s">
        <v>17635</v>
      </c>
      <c r="C5892" s="1025" t="s">
        <v>271</v>
      </c>
      <c r="D5892" s="577">
        <f t="shared" si="91"/>
        <v>16.14</v>
      </c>
      <c r="G5892" s="1027">
        <v>15.95</v>
      </c>
      <c r="J5892" s="570" t="s">
        <v>5368</v>
      </c>
      <c r="K5892" s="645">
        <f>IFERROR(VLOOKUP(J5892,REAJUSTE!A:Y,25,FALSE),"")</f>
        <v>1.012</v>
      </c>
    </row>
    <row r="5893" spans="1:11" ht="36" x14ac:dyDescent="0.25">
      <c r="A5893" s="1025">
        <v>5915017</v>
      </c>
      <c r="B5893" s="1026" t="s">
        <v>17636</v>
      </c>
      <c r="C5893" s="1025" t="s">
        <v>271</v>
      </c>
      <c r="D5893" s="577">
        <f t="shared" si="91"/>
        <v>19.52</v>
      </c>
      <c r="G5893" s="1027">
        <v>19.29</v>
      </c>
      <c r="J5893" s="570" t="s">
        <v>5368</v>
      </c>
      <c r="K5893" s="645">
        <f>IFERROR(VLOOKUP(J5893,REAJUSTE!A:Y,25,FALSE),"")</f>
        <v>1.012</v>
      </c>
    </row>
    <row r="5894" spans="1:11" ht="45" x14ac:dyDescent="0.25">
      <c r="A5894" s="1025">
        <v>5914678</v>
      </c>
      <c r="B5894" s="1026" t="s">
        <v>11154</v>
      </c>
      <c r="C5894" s="1025" t="s">
        <v>271</v>
      </c>
      <c r="D5894" s="577">
        <f t="shared" si="91"/>
        <v>37.65</v>
      </c>
      <c r="G5894" s="1027">
        <v>37.21</v>
      </c>
      <c r="J5894" s="570" t="s">
        <v>5368</v>
      </c>
      <c r="K5894" s="645">
        <f>IFERROR(VLOOKUP(J5894,REAJUSTE!A:Y,25,FALSE),"")</f>
        <v>1.012</v>
      </c>
    </row>
    <row r="5895" spans="1:11" ht="45" x14ac:dyDescent="0.25">
      <c r="A5895" s="1025">
        <v>5914679</v>
      </c>
      <c r="B5895" s="1026" t="s">
        <v>11155</v>
      </c>
      <c r="C5895" s="1025" t="s">
        <v>271</v>
      </c>
      <c r="D5895" s="577">
        <f t="shared" si="91"/>
        <v>59.58</v>
      </c>
      <c r="G5895" s="1027">
        <v>58.88</v>
      </c>
      <c r="J5895" s="570" t="s">
        <v>5368</v>
      </c>
      <c r="K5895" s="645">
        <f>IFERROR(VLOOKUP(J5895,REAJUSTE!A:Y,25,FALSE),"")</f>
        <v>1.012</v>
      </c>
    </row>
    <row r="5896" spans="1:11" ht="45" x14ac:dyDescent="0.25">
      <c r="A5896" s="1025">
        <v>5914681</v>
      </c>
      <c r="B5896" s="1026" t="s">
        <v>11156</v>
      </c>
      <c r="C5896" s="1025" t="s">
        <v>271</v>
      </c>
      <c r="D5896" s="577">
        <f t="shared" si="91"/>
        <v>71.08</v>
      </c>
      <c r="G5896" s="1027">
        <v>70.239999999999995</v>
      </c>
      <c r="J5896" s="570" t="s">
        <v>5368</v>
      </c>
      <c r="K5896" s="645">
        <f>IFERROR(VLOOKUP(J5896,REAJUSTE!A:Y,25,FALSE),"")</f>
        <v>1.012</v>
      </c>
    </row>
    <row r="5897" spans="1:11" ht="45" x14ac:dyDescent="0.25">
      <c r="A5897" s="1025">
        <v>5914680</v>
      </c>
      <c r="B5897" s="1026" t="s">
        <v>11157</v>
      </c>
      <c r="C5897" s="1025" t="s">
        <v>271</v>
      </c>
      <c r="D5897" s="577">
        <f t="shared" si="91"/>
        <v>49.91</v>
      </c>
      <c r="G5897" s="1027">
        <v>49.32</v>
      </c>
      <c r="J5897" s="570" t="s">
        <v>5368</v>
      </c>
      <c r="K5897" s="645">
        <f>IFERROR(VLOOKUP(J5897,REAJUSTE!A:Y,25,FALSE),"")</f>
        <v>1.012</v>
      </c>
    </row>
    <row r="5898" spans="1:11" ht="27" x14ac:dyDescent="0.25">
      <c r="A5898" s="1025">
        <v>5915015</v>
      </c>
      <c r="B5898" s="1026" t="s">
        <v>11158</v>
      </c>
      <c r="C5898" s="1025" t="s">
        <v>271</v>
      </c>
      <c r="D5898" s="577">
        <f t="shared" ref="D5898:D5961" si="92">TRUNC(G5898*K5898,2)</f>
        <v>21.55</v>
      </c>
      <c r="G5898" s="1027">
        <v>21.3</v>
      </c>
      <c r="J5898" s="570" t="s">
        <v>5368</v>
      </c>
      <c r="K5898" s="645">
        <f>IFERROR(VLOOKUP(J5898,REAJUSTE!A:Y,25,FALSE),"")</f>
        <v>1.012</v>
      </c>
    </row>
    <row r="5899" spans="1:11" ht="27" x14ac:dyDescent="0.25">
      <c r="A5899" s="1025">
        <v>5915373</v>
      </c>
      <c r="B5899" s="1026" t="s">
        <v>11159</v>
      </c>
      <c r="C5899" s="1025" t="s">
        <v>271</v>
      </c>
      <c r="D5899" s="577">
        <f t="shared" si="92"/>
        <v>18.43</v>
      </c>
      <c r="G5899" s="1027">
        <v>18.22</v>
      </c>
      <c r="J5899" s="570" t="s">
        <v>5368</v>
      </c>
      <c r="K5899" s="645">
        <f>IFERROR(VLOOKUP(J5899,REAJUSTE!A:Y,25,FALSE),"")</f>
        <v>1.012</v>
      </c>
    </row>
    <row r="5900" spans="1:11" ht="27" x14ac:dyDescent="0.25">
      <c r="A5900" s="1025">
        <v>5914333</v>
      </c>
      <c r="B5900" s="1026" t="s">
        <v>11160</v>
      </c>
      <c r="C5900" s="1025" t="s">
        <v>271</v>
      </c>
      <c r="D5900" s="577">
        <f t="shared" si="92"/>
        <v>33.130000000000003</v>
      </c>
      <c r="G5900" s="1027">
        <v>32.74</v>
      </c>
      <c r="J5900" s="570" t="s">
        <v>5368</v>
      </c>
      <c r="K5900" s="645">
        <f>IFERROR(VLOOKUP(J5900,REAJUSTE!A:Y,25,FALSE),"")</f>
        <v>1.012</v>
      </c>
    </row>
    <row r="5901" spans="1:11" ht="18" x14ac:dyDescent="0.25">
      <c r="A5901" s="1025">
        <v>5914655</v>
      </c>
      <c r="B5901" s="1026" t="s">
        <v>11161</v>
      </c>
      <c r="C5901" s="1025" t="s">
        <v>271</v>
      </c>
      <c r="D5901" s="577">
        <f t="shared" si="92"/>
        <v>33.19</v>
      </c>
      <c r="G5901" s="1027">
        <v>32.799999999999997</v>
      </c>
      <c r="J5901" s="570" t="s">
        <v>5368</v>
      </c>
      <c r="K5901" s="645">
        <f>IFERROR(VLOOKUP(J5901,REAJUSTE!A:Y,25,FALSE),"")</f>
        <v>1.012</v>
      </c>
    </row>
    <row r="5902" spans="1:11" ht="18" x14ac:dyDescent="0.25">
      <c r="A5902" s="1025">
        <v>5915474</v>
      </c>
      <c r="B5902" s="1026" t="s">
        <v>11162</v>
      </c>
      <c r="C5902" s="1025" t="s">
        <v>271</v>
      </c>
      <c r="D5902" s="577">
        <f t="shared" si="92"/>
        <v>30.17</v>
      </c>
      <c r="G5902" s="1027">
        <v>29.82</v>
      </c>
      <c r="J5902" s="570" t="s">
        <v>5368</v>
      </c>
      <c r="K5902" s="645">
        <f>IFERROR(VLOOKUP(J5902,REAJUSTE!A:Y,25,FALSE),"")</f>
        <v>1.012</v>
      </c>
    </row>
    <row r="5903" spans="1:11" ht="18" x14ac:dyDescent="0.25">
      <c r="A5903" s="1025">
        <v>5914654</v>
      </c>
      <c r="B5903" s="1026" t="s">
        <v>11163</v>
      </c>
      <c r="C5903" s="1025" t="s">
        <v>271</v>
      </c>
      <c r="D5903" s="577">
        <f t="shared" si="92"/>
        <v>27.48</v>
      </c>
      <c r="G5903" s="1027">
        <v>27.16</v>
      </c>
      <c r="J5903" s="570" t="s">
        <v>5368</v>
      </c>
      <c r="K5903" s="645">
        <f>IFERROR(VLOOKUP(J5903,REAJUSTE!A:Y,25,FALSE),"")</f>
        <v>1.012</v>
      </c>
    </row>
    <row r="5904" spans="1:11" ht="36" x14ac:dyDescent="0.25">
      <c r="A5904" s="1025">
        <v>5914686</v>
      </c>
      <c r="B5904" s="1026" t="s">
        <v>11164</v>
      </c>
      <c r="C5904" s="1025" t="s">
        <v>271</v>
      </c>
      <c r="D5904" s="577">
        <f t="shared" si="92"/>
        <v>26.27</v>
      </c>
      <c r="G5904" s="1027">
        <v>25.96</v>
      </c>
      <c r="J5904" s="570" t="s">
        <v>5368</v>
      </c>
      <c r="K5904" s="645">
        <f>IFERROR(VLOOKUP(J5904,REAJUSTE!A:Y,25,FALSE),"")</f>
        <v>1.012</v>
      </c>
    </row>
    <row r="5905" spans="1:11" ht="36" x14ac:dyDescent="0.25">
      <c r="A5905" s="1025">
        <v>5914685</v>
      </c>
      <c r="B5905" s="1026" t="s">
        <v>11165</v>
      </c>
      <c r="C5905" s="1025" t="s">
        <v>271</v>
      </c>
      <c r="D5905" s="577">
        <f t="shared" si="92"/>
        <v>26.65</v>
      </c>
      <c r="G5905" s="1027">
        <v>26.34</v>
      </c>
      <c r="J5905" s="570" t="s">
        <v>5368</v>
      </c>
      <c r="K5905" s="645">
        <f>IFERROR(VLOOKUP(J5905,REAJUSTE!A:Y,25,FALSE),"")</f>
        <v>1.012</v>
      </c>
    </row>
    <row r="5906" spans="1:11" ht="36" x14ac:dyDescent="0.25">
      <c r="A5906" s="1025">
        <v>5914682</v>
      </c>
      <c r="B5906" s="1026" t="s">
        <v>11166</v>
      </c>
      <c r="C5906" s="1025" t="s">
        <v>271</v>
      </c>
      <c r="D5906" s="577">
        <f t="shared" si="92"/>
        <v>34.340000000000003</v>
      </c>
      <c r="G5906" s="1027">
        <v>33.94</v>
      </c>
      <c r="J5906" s="570" t="s">
        <v>5368</v>
      </c>
      <c r="K5906" s="645">
        <f>IFERROR(VLOOKUP(J5906,REAJUSTE!A:Y,25,FALSE),"")</f>
        <v>1.012</v>
      </c>
    </row>
    <row r="5907" spans="1:11" ht="36" x14ac:dyDescent="0.25">
      <c r="A5907" s="1025">
        <v>5915019</v>
      </c>
      <c r="B5907" s="1026" t="s">
        <v>17637</v>
      </c>
      <c r="C5907" s="1025" t="s">
        <v>271</v>
      </c>
      <c r="D5907" s="577">
        <f t="shared" si="92"/>
        <v>13.68</v>
      </c>
      <c r="G5907" s="1027">
        <v>13.52</v>
      </c>
      <c r="J5907" s="570" t="s">
        <v>5368</v>
      </c>
      <c r="K5907" s="645">
        <f>IFERROR(VLOOKUP(J5907,REAJUSTE!A:Y,25,FALSE),"")</f>
        <v>1.012</v>
      </c>
    </row>
    <row r="5908" spans="1:11" ht="36" x14ac:dyDescent="0.25">
      <c r="A5908" s="1025">
        <v>5914683</v>
      </c>
      <c r="B5908" s="1026" t="s">
        <v>11167</v>
      </c>
      <c r="C5908" s="1025" t="s">
        <v>271</v>
      </c>
      <c r="D5908" s="577">
        <f t="shared" si="92"/>
        <v>39.090000000000003</v>
      </c>
      <c r="G5908" s="1027">
        <v>38.630000000000003</v>
      </c>
      <c r="J5908" s="570" t="s">
        <v>5368</v>
      </c>
      <c r="K5908" s="645">
        <f>IFERROR(VLOOKUP(J5908,REAJUSTE!A:Y,25,FALSE),"")</f>
        <v>1.012</v>
      </c>
    </row>
    <row r="5909" spans="1:11" ht="36" x14ac:dyDescent="0.25">
      <c r="A5909" s="1025">
        <v>5915020</v>
      </c>
      <c r="B5909" s="1026" t="s">
        <v>17638</v>
      </c>
      <c r="C5909" s="1025" t="s">
        <v>271</v>
      </c>
      <c r="D5909" s="577">
        <f t="shared" si="92"/>
        <v>15.73</v>
      </c>
      <c r="G5909" s="1027">
        <v>15.55</v>
      </c>
      <c r="J5909" s="570" t="s">
        <v>5368</v>
      </c>
      <c r="K5909" s="645">
        <f>IFERROR(VLOOKUP(J5909,REAJUSTE!A:Y,25,FALSE),"")</f>
        <v>1.012</v>
      </c>
    </row>
    <row r="5910" spans="1:11" ht="36" x14ac:dyDescent="0.25">
      <c r="A5910" s="1025">
        <v>5914684</v>
      </c>
      <c r="B5910" s="1026" t="s">
        <v>11168</v>
      </c>
      <c r="C5910" s="1025" t="s">
        <v>271</v>
      </c>
      <c r="D5910" s="577">
        <f t="shared" si="92"/>
        <v>29.76</v>
      </c>
      <c r="G5910" s="1027">
        <v>29.41</v>
      </c>
      <c r="J5910" s="570" t="s">
        <v>5368</v>
      </c>
      <c r="K5910" s="645">
        <f>IFERROR(VLOOKUP(J5910,REAJUSTE!A:Y,25,FALSE),"")</f>
        <v>1.012</v>
      </c>
    </row>
    <row r="5911" spans="1:11" ht="36" x14ac:dyDescent="0.25">
      <c r="A5911" s="1025">
        <v>5915021</v>
      </c>
      <c r="B5911" s="1026" t="s">
        <v>17639</v>
      </c>
      <c r="C5911" s="1025" t="s">
        <v>271</v>
      </c>
      <c r="D5911" s="577">
        <f t="shared" si="92"/>
        <v>11.86</v>
      </c>
      <c r="G5911" s="1027">
        <v>11.72</v>
      </c>
      <c r="J5911" s="570" t="s">
        <v>5368</v>
      </c>
      <c r="K5911" s="645">
        <f>IFERROR(VLOOKUP(J5911,REAJUSTE!A:Y,25,FALSE),"")</f>
        <v>1.012</v>
      </c>
    </row>
    <row r="5912" spans="1:11" ht="27" x14ac:dyDescent="0.25">
      <c r="A5912" s="1025">
        <v>5914675</v>
      </c>
      <c r="B5912" s="1026" t="s">
        <v>11169</v>
      </c>
      <c r="C5912" s="1025" t="s">
        <v>271</v>
      </c>
      <c r="D5912" s="577">
        <f t="shared" si="92"/>
        <v>2.99</v>
      </c>
      <c r="G5912" s="1027">
        <v>2.96</v>
      </c>
      <c r="J5912" s="570" t="s">
        <v>5368</v>
      </c>
      <c r="K5912" s="645">
        <f>IFERROR(VLOOKUP(J5912,REAJUSTE!A:Y,25,FALSE),"")</f>
        <v>1.012</v>
      </c>
    </row>
    <row r="5913" spans="1:11" ht="27" x14ac:dyDescent="0.25">
      <c r="A5913" s="1025">
        <v>5915433</v>
      </c>
      <c r="B5913" s="1026" t="s">
        <v>11170</v>
      </c>
      <c r="C5913" s="1025" t="s">
        <v>271</v>
      </c>
      <c r="D5913" s="577">
        <f t="shared" si="92"/>
        <v>34.01</v>
      </c>
      <c r="G5913" s="1027">
        <v>33.61</v>
      </c>
      <c r="J5913" s="570" t="s">
        <v>5368</v>
      </c>
      <c r="K5913" s="645">
        <f>IFERROR(VLOOKUP(J5913,REAJUSTE!A:Y,25,FALSE),"")</f>
        <v>1.012</v>
      </c>
    </row>
    <row r="5914" spans="1:11" ht="27" x14ac:dyDescent="0.25">
      <c r="A5914" s="1025">
        <v>5914304</v>
      </c>
      <c r="B5914" s="1026" t="s">
        <v>11171</v>
      </c>
      <c r="C5914" s="1025" t="s">
        <v>271</v>
      </c>
      <c r="D5914" s="577">
        <f t="shared" si="92"/>
        <v>3.75</v>
      </c>
      <c r="G5914" s="1027">
        <v>3.71</v>
      </c>
      <c r="J5914" s="570" t="s">
        <v>5368</v>
      </c>
      <c r="K5914" s="645">
        <f>IFERROR(VLOOKUP(J5914,REAJUSTE!A:Y,25,FALSE),"")</f>
        <v>1.012</v>
      </c>
    </row>
    <row r="5915" spans="1:11" ht="27" x14ac:dyDescent="0.25">
      <c r="A5915" s="1025">
        <v>5914305</v>
      </c>
      <c r="B5915" s="1026" t="s">
        <v>11172</v>
      </c>
      <c r="C5915" s="1025" t="s">
        <v>271</v>
      </c>
      <c r="D5915" s="577">
        <f t="shared" si="92"/>
        <v>3.67</v>
      </c>
      <c r="G5915" s="1027">
        <v>3.63</v>
      </c>
      <c r="J5915" s="570" t="s">
        <v>5368</v>
      </c>
      <c r="K5915" s="645">
        <f>IFERROR(VLOOKUP(J5915,REAJUSTE!A:Y,25,FALSE),"")</f>
        <v>1.012</v>
      </c>
    </row>
    <row r="5916" spans="1:11" ht="27" x14ac:dyDescent="0.25">
      <c r="A5916" s="1025">
        <v>5915440</v>
      </c>
      <c r="B5916" s="1026" t="s">
        <v>11173</v>
      </c>
      <c r="C5916" s="1025" t="s">
        <v>271</v>
      </c>
      <c r="D5916" s="577">
        <f t="shared" si="92"/>
        <v>3.28</v>
      </c>
      <c r="G5916" s="1027">
        <v>3.25</v>
      </c>
      <c r="J5916" s="570" t="s">
        <v>5368</v>
      </c>
      <c r="K5916" s="645">
        <f>IFERROR(VLOOKUP(J5916,REAJUSTE!A:Y,25,FALSE),"")</f>
        <v>1.012</v>
      </c>
    </row>
    <row r="5917" spans="1:11" ht="27" x14ac:dyDescent="0.25">
      <c r="A5917" s="1025">
        <v>5914306</v>
      </c>
      <c r="B5917" s="1026" t="s">
        <v>11174</v>
      </c>
      <c r="C5917" s="1025" t="s">
        <v>271</v>
      </c>
      <c r="D5917" s="577">
        <f t="shared" si="92"/>
        <v>3.06</v>
      </c>
      <c r="G5917" s="1027">
        <v>3.03</v>
      </c>
      <c r="J5917" s="570" t="s">
        <v>5368</v>
      </c>
      <c r="K5917" s="645">
        <f>IFERROR(VLOOKUP(J5917,REAJUSTE!A:Y,25,FALSE),"")</f>
        <v>1.012</v>
      </c>
    </row>
    <row r="5918" spans="1:11" ht="27" x14ac:dyDescent="0.25">
      <c r="A5918" s="1025">
        <v>5914307</v>
      </c>
      <c r="B5918" s="1026" t="s">
        <v>11175</v>
      </c>
      <c r="C5918" s="1025" t="s">
        <v>271</v>
      </c>
      <c r="D5918" s="577">
        <f t="shared" si="92"/>
        <v>2.9</v>
      </c>
      <c r="G5918" s="1027">
        <v>2.87</v>
      </c>
      <c r="J5918" s="570" t="s">
        <v>5368</v>
      </c>
      <c r="K5918" s="645">
        <f>IFERROR(VLOOKUP(J5918,REAJUSTE!A:Y,25,FALSE),"")</f>
        <v>1.012</v>
      </c>
    </row>
    <row r="5919" spans="1:11" ht="27" x14ac:dyDescent="0.25">
      <c r="A5919" s="1025">
        <v>5914308</v>
      </c>
      <c r="B5919" s="1026" t="s">
        <v>11176</v>
      </c>
      <c r="C5919" s="1025" t="s">
        <v>271</v>
      </c>
      <c r="D5919" s="577">
        <f t="shared" si="92"/>
        <v>2.81</v>
      </c>
      <c r="G5919" s="1027">
        <v>2.78</v>
      </c>
      <c r="J5919" s="570" t="s">
        <v>5368</v>
      </c>
      <c r="K5919" s="645">
        <f>IFERROR(VLOOKUP(J5919,REAJUSTE!A:Y,25,FALSE),"")</f>
        <v>1.012</v>
      </c>
    </row>
    <row r="5920" spans="1:11" ht="27" x14ac:dyDescent="0.25">
      <c r="A5920" s="1025">
        <v>5914309</v>
      </c>
      <c r="B5920" s="1026" t="s">
        <v>11177</v>
      </c>
      <c r="C5920" s="1025" t="s">
        <v>271</v>
      </c>
      <c r="D5920" s="577">
        <f t="shared" si="92"/>
        <v>6.21</v>
      </c>
      <c r="G5920" s="1027">
        <v>6.14</v>
      </c>
      <c r="J5920" s="570" t="s">
        <v>5368</v>
      </c>
      <c r="K5920" s="645">
        <f>IFERROR(VLOOKUP(J5920,REAJUSTE!A:Y,25,FALSE),"")</f>
        <v>1.012</v>
      </c>
    </row>
    <row r="5921" spans="1:11" ht="27" x14ac:dyDescent="0.25">
      <c r="A5921" s="1025">
        <v>5914310</v>
      </c>
      <c r="B5921" s="1026" t="s">
        <v>11178</v>
      </c>
      <c r="C5921" s="1025" t="s">
        <v>271</v>
      </c>
      <c r="D5921" s="577">
        <f t="shared" si="92"/>
        <v>5.2</v>
      </c>
      <c r="G5921" s="1027">
        <v>5.14</v>
      </c>
      <c r="J5921" s="570" t="s">
        <v>5368</v>
      </c>
      <c r="K5921" s="645">
        <f>IFERROR(VLOOKUP(J5921,REAJUSTE!A:Y,25,FALSE),"")</f>
        <v>1.012</v>
      </c>
    </row>
    <row r="5922" spans="1:11" ht="27" x14ac:dyDescent="0.25">
      <c r="A5922" s="1025">
        <v>5914352</v>
      </c>
      <c r="B5922" s="1026" t="s">
        <v>11179</v>
      </c>
      <c r="C5922" s="1025" t="s">
        <v>271</v>
      </c>
      <c r="D5922" s="577">
        <f t="shared" si="92"/>
        <v>4.63</v>
      </c>
      <c r="G5922" s="1027">
        <v>4.58</v>
      </c>
      <c r="J5922" s="570" t="s">
        <v>5368</v>
      </c>
      <c r="K5922" s="645">
        <f>IFERROR(VLOOKUP(J5922,REAJUSTE!A:Y,25,FALSE),"")</f>
        <v>1.012</v>
      </c>
    </row>
    <row r="5923" spans="1:11" ht="27" x14ac:dyDescent="0.25">
      <c r="A5923" s="1025">
        <v>5914311</v>
      </c>
      <c r="B5923" s="1026" t="s">
        <v>11180</v>
      </c>
      <c r="C5923" s="1025" t="s">
        <v>271</v>
      </c>
      <c r="D5923" s="577">
        <f t="shared" si="92"/>
        <v>4.26</v>
      </c>
      <c r="G5923" s="1027">
        <v>4.21</v>
      </c>
      <c r="J5923" s="570" t="s">
        <v>5368</v>
      </c>
      <c r="K5923" s="645">
        <f>IFERROR(VLOOKUP(J5923,REAJUSTE!A:Y,25,FALSE),"")</f>
        <v>1.012</v>
      </c>
    </row>
    <row r="5924" spans="1:11" ht="27" x14ac:dyDescent="0.25">
      <c r="A5924" s="1025">
        <v>5914312</v>
      </c>
      <c r="B5924" s="1026" t="s">
        <v>11181</v>
      </c>
      <c r="C5924" s="1025" t="s">
        <v>271</v>
      </c>
      <c r="D5924" s="577">
        <f t="shared" si="92"/>
        <v>4.0199999999999996</v>
      </c>
      <c r="G5924" s="1027">
        <v>3.98</v>
      </c>
      <c r="J5924" s="570" t="s">
        <v>5368</v>
      </c>
      <c r="K5924" s="645">
        <f>IFERROR(VLOOKUP(J5924,REAJUSTE!A:Y,25,FALSE),"")</f>
        <v>1.012</v>
      </c>
    </row>
    <row r="5925" spans="1:11" ht="27" x14ac:dyDescent="0.25">
      <c r="A5925" s="1025">
        <v>5914313</v>
      </c>
      <c r="B5925" s="1026" t="s">
        <v>11182</v>
      </c>
      <c r="C5925" s="1025" t="s">
        <v>271</v>
      </c>
      <c r="D5925" s="577">
        <f t="shared" si="92"/>
        <v>3.85</v>
      </c>
      <c r="G5925" s="1027">
        <v>3.81</v>
      </c>
      <c r="J5925" s="570" t="s">
        <v>5368</v>
      </c>
      <c r="K5925" s="645">
        <f>IFERROR(VLOOKUP(J5925,REAJUSTE!A:Y,25,FALSE),"")</f>
        <v>1.012</v>
      </c>
    </row>
    <row r="5926" spans="1:11" ht="27" x14ac:dyDescent="0.25">
      <c r="A5926" s="1025">
        <v>5914339</v>
      </c>
      <c r="B5926" s="1026" t="s">
        <v>11183</v>
      </c>
      <c r="C5926" s="1025" t="s">
        <v>271</v>
      </c>
      <c r="D5926" s="577">
        <f t="shared" si="92"/>
        <v>9.14</v>
      </c>
      <c r="G5926" s="1027">
        <v>9.0399999999999991</v>
      </c>
      <c r="J5926" s="570" t="s">
        <v>5368</v>
      </c>
      <c r="K5926" s="645">
        <f>IFERROR(VLOOKUP(J5926,REAJUSTE!A:Y,25,FALSE),"")</f>
        <v>1.012</v>
      </c>
    </row>
    <row r="5927" spans="1:11" ht="27" x14ac:dyDescent="0.25">
      <c r="A5927" s="1025">
        <v>5914650</v>
      </c>
      <c r="B5927" s="1026" t="s">
        <v>11184</v>
      </c>
      <c r="C5927" s="1025" t="s">
        <v>271</v>
      </c>
      <c r="D5927" s="577">
        <f t="shared" si="92"/>
        <v>11.86</v>
      </c>
      <c r="G5927" s="1027">
        <v>11.72</v>
      </c>
      <c r="J5927" s="570" t="s">
        <v>5368</v>
      </c>
      <c r="K5927" s="645">
        <f>IFERROR(VLOOKUP(J5927,REAJUSTE!A:Y,25,FALSE),"")</f>
        <v>1.012</v>
      </c>
    </row>
    <row r="5928" spans="1:11" ht="27" x14ac:dyDescent="0.25">
      <c r="A5928" s="1025">
        <v>5914358</v>
      </c>
      <c r="B5928" s="1026" t="s">
        <v>11185</v>
      </c>
      <c r="C5928" s="1025" t="s">
        <v>271</v>
      </c>
      <c r="D5928" s="577">
        <f t="shared" si="92"/>
        <v>8.6199999999999992</v>
      </c>
      <c r="G5928" s="1027">
        <v>8.52</v>
      </c>
      <c r="J5928" s="570" t="s">
        <v>5368</v>
      </c>
      <c r="K5928" s="645">
        <f>IFERROR(VLOOKUP(J5928,REAJUSTE!A:Y,25,FALSE),"")</f>
        <v>1.012</v>
      </c>
    </row>
    <row r="5929" spans="1:11" ht="27" x14ac:dyDescent="0.25">
      <c r="A5929" s="1025">
        <v>5915421</v>
      </c>
      <c r="B5929" s="1026" t="s">
        <v>11186</v>
      </c>
      <c r="C5929" s="1025" t="s">
        <v>271</v>
      </c>
      <c r="D5929" s="577">
        <f t="shared" si="92"/>
        <v>24.86</v>
      </c>
      <c r="G5929" s="1027">
        <v>24.57</v>
      </c>
      <c r="J5929" s="570" t="s">
        <v>5368</v>
      </c>
      <c r="K5929" s="645">
        <f>IFERROR(VLOOKUP(J5929,REAJUSTE!A:Y,25,FALSE),"")</f>
        <v>1.012</v>
      </c>
    </row>
    <row r="5930" spans="1:11" ht="27" x14ac:dyDescent="0.25">
      <c r="A5930" s="1025">
        <v>5914649</v>
      </c>
      <c r="B5930" s="1026" t="s">
        <v>11187</v>
      </c>
      <c r="C5930" s="1025" t="s">
        <v>271</v>
      </c>
      <c r="D5930" s="577">
        <f t="shared" si="92"/>
        <v>8.1999999999999993</v>
      </c>
      <c r="G5930" s="1027">
        <v>8.11</v>
      </c>
      <c r="J5930" s="570" t="s">
        <v>5368</v>
      </c>
      <c r="K5930" s="645">
        <f>IFERROR(VLOOKUP(J5930,REAJUSTE!A:Y,25,FALSE),"")</f>
        <v>1.012</v>
      </c>
    </row>
    <row r="5931" spans="1:11" ht="27" x14ac:dyDescent="0.25">
      <c r="A5931" s="1025">
        <v>5914643</v>
      </c>
      <c r="B5931" s="1026" t="s">
        <v>11188</v>
      </c>
      <c r="C5931" s="1025" t="s">
        <v>271</v>
      </c>
      <c r="D5931" s="577">
        <f t="shared" si="92"/>
        <v>5.25</v>
      </c>
      <c r="G5931" s="1027">
        <v>5.19</v>
      </c>
      <c r="J5931" s="570" t="s">
        <v>5368</v>
      </c>
      <c r="K5931" s="645">
        <f>IFERROR(VLOOKUP(J5931,REAJUSTE!A:Y,25,FALSE),"")</f>
        <v>1.012</v>
      </c>
    </row>
    <row r="5932" spans="1:11" ht="27" x14ac:dyDescent="0.25">
      <c r="A5932" s="1025">
        <v>5914328</v>
      </c>
      <c r="B5932" s="1026" t="s">
        <v>11189</v>
      </c>
      <c r="C5932" s="1025" t="s">
        <v>271</v>
      </c>
      <c r="D5932" s="577">
        <f t="shared" si="92"/>
        <v>26.03</v>
      </c>
      <c r="G5932" s="1027">
        <v>25.73</v>
      </c>
      <c r="J5932" s="570" t="s">
        <v>5368</v>
      </c>
      <c r="K5932" s="645">
        <f>IFERROR(VLOOKUP(J5932,REAJUSTE!A:Y,25,FALSE),"")</f>
        <v>1.012</v>
      </c>
    </row>
    <row r="5933" spans="1:11" ht="27" x14ac:dyDescent="0.25">
      <c r="A5933" s="1025">
        <v>5914610</v>
      </c>
      <c r="B5933" s="1026" t="s">
        <v>11190</v>
      </c>
      <c r="C5933" s="1025" t="s">
        <v>271</v>
      </c>
      <c r="D5933" s="577">
        <f t="shared" si="92"/>
        <v>36.93</v>
      </c>
      <c r="G5933" s="1027">
        <v>36.5</v>
      </c>
      <c r="J5933" s="570" t="s">
        <v>5368</v>
      </c>
      <c r="K5933" s="645">
        <f>IFERROR(VLOOKUP(J5933,REAJUSTE!A:Y,25,FALSE),"")</f>
        <v>1.012</v>
      </c>
    </row>
    <row r="5934" spans="1:11" ht="36" x14ac:dyDescent="0.25">
      <c r="A5934" s="1025">
        <v>5915408</v>
      </c>
      <c r="B5934" s="1026" t="s">
        <v>11191</v>
      </c>
      <c r="C5934" s="1025" t="s">
        <v>271</v>
      </c>
      <c r="D5934" s="577">
        <f t="shared" si="92"/>
        <v>5.93</v>
      </c>
      <c r="G5934" s="1027">
        <v>5.86</v>
      </c>
      <c r="J5934" s="570" t="s">
        <v>5368</v>
      </c>
      <c r="K5934" s="645">
        <f>IFERROR(VLOOKUP(J5934,REAJUSTE!A:Y,25,FALSE),"")</f>
        <v>1.012</v>
      </c>
    </row>
    <row r="5935" spans="1:11" ht="27" x14ac:dyDescent="0.25">
      <c r="A5935" s="1025">
        <v>5915306</v>
      </c>
      <c r="B5935" s="1026" t="s">
        <v>11192</v>
      </c>
      <c r="C5935" s="1025" t="s">
        <v>5022</v>
      </c>
      <c r="D5935" s="577">
        <f t="shared" si="92"/>
        <v>36.4</v>
      </c>
      <c r="G5935" s="1027">
        <v>35.97</v>
      </c>
      <c r="J5935" s="570" t="s">
        <v>5368</v>
      </c>
      <c r="K5935" s="645">
        <f>IFERROR(VLOOKUP(J5935,REAJUSTE!A:Y,25,FALSE),"")</f>
        <v>1.012</v>
      </c>
    </row>
    <row r="5936" spans="1:11" ht="36" x14ac:dyDescent="0.25">
      <c r="A5936" s="1025">
        <v>5914708</v>
      </c>
      <c r="B5936" s="1026" t="s">
        <v>11193</v>
      </c>
      <c r="C5936" s="1025" t="s">
        <v>271</v>
      </c>
      <c r="D5936" s="577">
        <f t="shared" si="92"/>
        <v>43.29</v>
      </c>
      <c r="G5936" s="1027">
        <v>42.78</v>
      </c>
      <c r="J5936" s="570" t="s">
        <v>5368</v>
      </c>
      <c r="K5936" s="645">
        <f>IFERROR(VLOOKUP(J5936,REAJUSTE!A:Y,25,FALSE),"")</f>
        <v>1.012</v>
      </c>
    </row>
    <row r="5937" spans="1:11" ht="36" x14ac:dyDescent="0.25">
      <c r="A5937" s="1025">
        <v>5914687</v>
      </c>
      <c r="B5937" s="1026" t="s">
        <v>11194</v>
      </c>
      <c r="C5937" s="1025" t="s">
        <v>271</v>
      </c>
      <c r="D5937" s="577">
        <f t="shared" si="92"/>
        <v>43.31</v>
      </c>
      <c r="G5937" s="1027">
        <v>42.8</v>
      </c>
      <c r="J5937" s="570" t="s">
        <v>5368</v>
      </c>
      <c r="K5937" s="645">
        <f>IFERROR(VLOOKUP(J5937,REAJUSTE!A:Y,25,FALSE),"")</f>
        <v>1.012</v>
      </c>
    </row>
    <row r="5938" spans="1:11" ht="36" x14ac:dyDescent="0.25">
      <c r="A5938" s="1025">
        <v>5914709</v>
      </c>
      <c r="B5938" s="1026" t="s">
        <v>11195</v>
      </c>
      <c r="C5938" s="1025" t="s">
        <v>271</v>
      </c>
      <c r="D5938" s="577">
        <f t="shared" si="92"/>
        <v>47.47</v>
      </c>
      <c r="G5938" s="1027">
        <v>46.91</v>
      </c>
      <c r="J5938" s="570" t="s">
        <v>5368</v>
      </c>
      <c r="K5938" s="645">
        <f>IFERROR(VLOOKUP(J5938,REAJUSTE!A:Y,25,FALSE),"")</f>
        <v>1.012</v>
      </c>
    </row>
    <row r="5939" spans="1:11" ht="36" x14ac:dyDescent="0.25">
      <c r="A5939" s="1025">
        <v>5914688</v>
      </c>
      <c r="B5939" s="1026" t="s">
        <v>11196</v>
      </c>
      <c r="C5939" s="1025" t="s">
        <v>271</v>
      </c>
      <c r="D5939" s="577">
        <f t="shared" si="92"/>
        <v>46.64</v>
      </c>
      <c r="G5939" s="1027">
        <v>46.09</v>
      </c>
      <c r="J5939" s="570" t="s">
        <v>5368</v>
      </c>
      <c r="K5939" s="645">
        <f>IFERROR(VLOOKUP(J5939,REAJUSTE!A:Y,25,FALSE),"")</f>
        <v>1.012</v>
      </c>
    </row>
    <row r="5940" spans="1:11" ht="36" x14ac:dyDescent="0.25">
      <c r="A5940" s="1025">
        <v>5914695</v>
      </c>
      <c r="B5940" s="1026" t="s">
        <v>11197</v>
      </c>
      <c r="C5940" s="1025" t="s">
        <v>271</v>
      </c>
      <c r="D5940" s="577">
        <f t="shared" si="92"/>
        <v>33.97</v>
      </c>
      <c r="G5940" s="1027">
        <v>33.57</v>
      </c>
      <c r="J5940" s="570" t="s">
        <v>5368</v>
      </c>
      <c r="K5940" s="645">
        <f>IFERROR(VLOOKUP(J5940,REAJUSTE!A:Y,25,FALSE),"")</f>
        <v>1.012</v>
      </c>
    </row>
    <row r="5941" spans="1:11" ht="36" x14ac:dyDescent="0.25">
      <c r="A5941" s="1025">
        <v>5914689</v>
      </c>
      <c r="B5941" s="1026" t="s">
        <v>11198</v>
      </c>
      <c r="C5941" s="1025" t="s">
        <v>271</v>
      </c>
      <c r="D5941" s="577">
        <f t="shared" si="92"/>
        <v>33.99</v>
      </c>
      <c r="G5941" s="1027">
        <v>33.590000000000003</v>
      </c>
      <c r="J5941" s="570" t="s">
        <v>5368</v>
      </c>
      <c r="K5941" s="645">
        <f>IFERROR(VLOOKUP(J5941,REAJUSTE!A:Y,25,FALSE),"")</f>
        <v>1.012</v>
      </c>
    </row>
    <row r="5942" spans="1:11" ht="36" x14ac:dyDescent="0.25">
      <c r="A5942" s="1025">
        <v>5914696</v>
      </c>
      <c r="B5942" s="1026" t="s">
        <v>11199</v>
      </c>
      <c r="C5942" s="1025" t="s">
        <v>271</v>
      </c>
      <c r="D5942" s="577">
        <f t="shared" si="92"/>
        <v>37.25</v>
      </c>
      <c r="G5942" s="1027">
        <v>36.81</v>
      </c>
      <c r="J5942" s="570" t="s">
        <v>5368</v>
      </c>
      <c r="K5942" s="645">
        <f>IFERROR(VLOOKUP(J5942,REAJUSTE!A:Y,25,FALSE),"")</f>
        <v>1.012</v>
      </c>
    </row>
    <row r="5943" spans="1:11" ht="36" x14ac:dyDescent="0.25">
      <c r="A5943" s="1025">
        <v>5914690</v>
      </c>
      <c r="B5943" s="1026" t="s">
        <v>11200</v>
      </c>
      <c r="C5943" s="1025" t="s">
        <v>271</v>
      </c>
      <c r="D5943" s="577">
        <f t="shared" si="92"/>
        <v>36.6</v>
      </c>
      <c r="G5943" s="1027">
        <v>36.17</v>
      </c>
      <c r="J5943" s="570" t="s">
        <v>5368</v>
      </c>
      <c r="K5943" s="645">
        <f>IFERROR(VLOOKUP(J5943,REAJUSTE!A:Y,25,FALSE),"")</f>
        <v>1.012</v>
      </c>
    </row>
    <row r="5944" spans="1:11" ht="36" x14ac:dyDescent="0.25">
      <c r="A5944" s="1025">
        <v>5914697</v>
      </c>
      <c r="B5944" s="1026" t="s">
        <v>11201</v>
      </c>
      <c r="C5944" s="1025" t="s">
        <v>271</v>
      </c>
      <c r="D5944" s="577">
        <f t="shared" si="92"/>
        <v>28.68</v>
      </c>
      <c r="G5944" s="1027">
        <v>28.34</v>
      </c>
      <c r="J5944" s="570" t="s">
        <v>5368</v>
      </c>
      <c r="K5944" s="645">
        <f>IFERROR(VLOOKUP(J5944,REAJUSTE!A:Y,25,FALSE),"")</f>
        <v>1.012</v>
      </c>
    </row>
    <row r="5945" spans="1:11" ht="36" x14ac:dyDescent="0.25">
      <c r="A5945" s="1025">
        <v>5914691</v>
      </c>
      <c r="B5945" s="1026" t="s">
        <v>11202</v>
      </c>
      <c r="C5945" s="1025" t="s">
        <v>271</v>
      </c>
      <c r="D5945" s="577">
        <f t="shared" si="92"/>
        <v>28.69</v>
      </c>
      <c r="G5945" s="1027">
        <v>28.35</v>
      </c>
      <c r="J5945" s="570" t="s">
        <v>5368</v>
      </c>
      <c r="K5945" s="645">
        <f>IFERROR(VLOOKUP(J5945,REAJUSTE!A:Y,25,FALSE),"")</f>
        <v>1.012</v>
      </c>
    </row>
    <row r="5946" spans="1:11" ht="36" x14ac:dyDescent="0.25">
      <c r="A5946" s="1025">
        <v>5914698</v>
      </c>
      <c r="B5946" s="1026" t="s">
        <v>11203</v>
      </c>
      <c r="C5946" s="1025" t="s">
        <v>271</v>
      </c>
      <c r="D5946" s="577">
        <f t="shared" si="92"/>
        <v>31.44</v>
      </c>
      <c r="G5946" s="1027">
        <v>31.07</v>
      </c>
      <c r="J5946" s="570" t="s">
        <v>5368</v>
      </c>
      <c r="K5946" s="645">
        <f>IFERROR(VLOOKUP(J5946,REAJUSTE!A:Y,25,FALSE),"")</f>
        <v>1.012</v>
      </c>
    </row>
    <row r="5947" spans="1:11" ht="36" x14ac:dyDescent="0.25">
      <c r="A5947" s="1025">
        <v>5914692</v>
      </c>
      <c r="B5947" s="1026" t="s">
        <v>11204</v>
      </c>
      <c r="C5947" s="1025" t="s">
        <v>271</v>
      </c>
      <c r="D5947" s="577">
        <f t="shared" si="92"/>
        <v>30.89</v>
      </c>
      <c r="G5947" s="1027">
        <v>30.53</v>
      </c>
      <c r="J5947" s="570" t="s">
        <v>5368</v>
      </c>
      <c r="K5947" s="645">
        <f>IFERROR(VLOOKUP(J5947,REAJUSTE!A:Y,25,FALSE),"")</f>
        <v>1.012</v>
      </c>
    </row>
    <row r="5948" spans="1:11" ht="36" x14ac:dyDescent="0.25">
      <c r="A5948" s="1025">
        <v>5914699</v>
      </c>
      <c r="B5948" s="1026" t="s">
        <v>11205</v>
      </c>
      <c r="C5948" s="1025" t="s">
        <v>271</v>
      </c>
      <c r="D5948" s="577">
        <f t="shared" si="92"/>
        <v>32.11</v>
      </c>
      <c r="G5948" s="1027">
        <v>31.73</v>
      </c>
      <c r="J5948" s="570" t="s">
        <v>5368</v>
      </c>
      <c r="K5948" s="645">
        <f>IFERROR(VLOOKUP(J5948,REAJUSTE!A:Y,25,FALSE),"")</f>
        <v>1.012</v>
      </c>
    </row>
    <row r="5949" spans="1:11" ht="36" x14ac:dyDescent="0.25">
      <c r="A5949" s="1025">
        <v>5914693</v>
      </c>
      <c r="B5949" s="1026" t="s">
        <v>11206</v>
      </c>
      <c r="C5949" s="1025" t="s">
        <v>271</v>
      </c>
      <c r="D5949" s="577">
        <f t="shared" si="92"/>
        <v>32.119999999999997</v>
      </c>
      <c r="G5949" s="1027">
        <v>31.74</v>
      </c>
      <c r="J5949" s="570" t="s">
        <v>5368</v>
      </c>
      <c r="K5949" s="645">
        <f>IFERROR(VLOOKUP(J5949,REAJUSTE!A:Y,25,FALSE),"")</f>
        <v>1.012</v>
      </c>
    </row>
    <row r="5950" spans="1:11" ht="36" x14ac:dyDescent="0.25">
      <c r="A5950" s="1025">
        <v>5914700</v>
      </c>
      <c r="B5950" s="1026" t="s">
        <v>11207</v>
      </c>
      <c r="C5950" s="1025" t="s">
        <v>271</v>
      </c>
      <c r="D5950" s="577">
        <f t="shared" si="92"/>
        <v>35.200000000000003</v>
      </c>
      <c r="G5950" s="1027">
        <v>34.79</v>
      </c>
      <c r="J5950" s="570" t="s">
        <v>5368</v>
      </c>
      <c r="K5950" s="645">
        <f>IFERROR(VLOOKUP(J5950,REAJUSTE!A:Y,25,FALSE),"")</f>
        <v>1.012</v>
      </c>
    </row>
    <row r="5951" spans="1:11" ht="36" x14ac:dyDescent="0.25">
      <c r="A5951" s="1025">
        <v>5914694</v>
      </c>
      <c r="B5951" s="1026" t="s">
        <v>11208</v>
      </c>
      <c r="C5951" s="1025" t="s">
        <v>271</v>
      </c>
      <c r="D5951" s="577">
        <f t="shared" si="92"/>
        <v>34.590000000000003</v>
      </c>
      <c r="G5951" s="1027">
        <v>34.18</v>
      </c>
      <c r="J5951" s="570" t="s">
        <v>5368</v>
      </c>
      <c r="K5951" s="645">
        <f>IFERROR(VLOOKUP(J5951,REAJUSTE!A:Y,25,FALSE),"")</f>
        <v>1.012</v>
      </c>
    </row>
    <row r="5952" spans="1:11" ht="27" x14ac:dyDescent="0.25">
      <c r="A5952" s="1025">
        <v>5915441</v>
      </c>
      <c r="B5952" s="1026" t="s">
        <v>11209</v>
      </c>
      <c r="C5952" s="1025" t="s">
        <v>271</v>
      </c>
      <c r="D5952" s="577">
        <f t="shared" si="92"/>
        <v>96.91</v>
      </c>
      <c r="G5952" s="1027">
        <v>95.77</v>
      </c>
      <c r="J5952" s="570" t="s">
        <v>5368</v>
      </c>
      <c r="K5952" s="645">
        <f>IFERROR(VLOOKUP(J5952,REAJUSTE!A:Y,25,FALSE),"")</f>
        <v>1.012</v>
      </c>
    </row>
    <row r="5953" spans="1:11" ht="27" x14ac:dyDescent="0.25">
      <c r="A5953" s="1025">
        <v>5901639</v>
      </c>
      <c r="B5953" s="1026" t="s">
        <v>11210</v>
      </c>
      <c r="C5953" s="1025" t="s">
        <v>5601</v>
      </c>
      <c r="D5953" s="577">
        <f t="shared" si="92"/>
        <v>0.93</v>
      </c>
      <c r="G5953" s="1027">
        <v>0.92</v>
      </c>
      <c r="J5953" s="570" t="s">
        <v>5368</v>
      </c>
      <c r="K5953" s="645">
        <f>IFERROR(VLOOKUP(J5953,REAJUSTE!A:Y,25,FALSE),"")</f>
        <v>1.012</v>
      </c>
    </row>
    <row r="5954" spans="1:11" ht="27" x14ac:dyDescent="0.25">
      <c r="A5954" s="1025">
        <v>5901638</v>
      </c>
      <c r="B5954" s="1026" t="s">
        <v>11211</v>
      </c>
      <c r="C5954" s="1025" t="s">
        <v>5601</v>
      </c>
      <c r="D5954" s="577">
        <f t="shared" si="92"/>
        <v>0.74</v>
      </c>
      <c r="G5954" s="1027">
        <v>0.74</v>
      </c>
      <c r="J5954" s="570" t="s">
        <v>5368</v>
      </c>
      <c r="K5954" s="645">
        <f>IFERROR(VLOOKUP(J5954,REAJUSTE!A:Y,25,FALSE),"")</f>
        <v>1.012</v>
      </c>
    </row>
    <row r="5955" spans="1:11" ht="18" x14ac:dyDescent="0.25">
      <c r="A5955" s="1025">
        <v>5901640</v>
      </c>
      <c r="B5955" s="1026" t="s">
        <v>11212</v>
      </c>
      <c r="C5955" s="1025" t="s">
        <v>5601</v>
      </c>
      <c r="D5955" s="577">
        <f t="shared" si="92"/>
        <v>0.67</v>
      </c>
      <c r="G5955" s="1027">
        <v>0.67</v>
      </c>
      <c r="J5955" s="570" t="s">
        <v>5368</v>
      </c>
      <c r="K5955" s="645">
        <f>IFERROR(VLOOKUP(J5955,REAJUSTE!A:Y,25,FALSE),"")</f>
        <v>1.012</v>
      </c>
    </row>
    <row r="5956" spans="1:11" ht="18" x14ac:dyDescent="0.25">
      <c r="A5956" s="1025">
        <v>5914359</v>
      </c>
      <c r="B5956" s="1026" t="s">
        <v>11213</v>
      </c>
      <c r="C5956" s="1025" t="s">
        <v>5601</v>
      </c>
      <c r="D5956" s="577">
        <f t="shared" si="92"/>
        <v>1.29</v>
      </c>
      <c r="G5956" s="1027">
        <v>1.28</v>
      </c>
      <c r="J5956" s="570" t="s">
        <v>5368</v>
      </c>
      <c r="K5956" s="645">
        <f>IFERROR(VLOOKUP(J5956,REAJUSTE!A:Y,25,FALSE),"")</f>
        <v>1.012</v>
      </c>
    </row>
    <row r="5957" spans="1:11" ht="18" x14ac:dyDescent="0.25">
      <c r="A5957" s="1025">
        <v>5914374</v>
      </c>
      <c r="B5957" s="1026" t="s">
        <v>11214</v>
      </c>
      <c r="C5957" s="1025" t="s">
        <v>5601</v>
      </c>
      <c r="D5957" s="577">
        <f t="shared" si="92"/>
        <v>1.04</v>
      </c>
      <c r="G5957" s="1027">
        <v>1.03</v>
      </c>
      <c r="J5957" s="570" t="s">
        <v>5368</v>
      </c>
      <c r="K5957" s="645">
        <f>IFERROR(VLOOKUP(J5957,REAJUSTE!A:Y,25,FALSE),"")</f>
        <v>1.012</v>
      </c>
    </row>
    <row r="5958" spans="1:11" ht="18" x14ac:dyDescent="0.25">
      <c r="A5958" s="1025">
        <v>5914389</v>
      </c>
      <c r="B5958" s="1026" t="s">
        <v>5600</v>
      </c>
      <c r="C5958" s="1025" t="s">
        <v>5601</v>
      </c>
      <c r="D5958" s="577">
        <f t="shared" si="92"/>
        <v>0.85</v>
      </c>
      <c r="G5958" s="1027">
        <v>0.84</v>
      </c>
      <c r="J5958" s="570" t="s">
        <v>5368</v>
      </c>
      <c r="K5958" s="645">
        <f>IFERROR(VLOOKUP(J5958,REAJUSTE!A:Y,25,FALSE),"")</f>
        <v>1.012</v>
      </c>
    </row>
    <row r="5959" spans="1:11" ht="18" x14ac:dyDescent="0.25">
      <c r="A5959" s="1025">
        <v>5915319</v>
      </c>
      <c r="B5959" s="1026" t="s">
        <v>11215</v>
      </c>
      <c r="C5959" s="1025" t="s">
        <v>5601</v>
      </c>
      <c r="D5959" s="577">
        <f t="shared" si="92"/>
        <v>0.93</v>
      </c>
      <c r="G5959" s="1027">
        <v>0.92</v>
      </c>
      <c r="J5959" s="570" t="s">
        <v>5368</v>
      </c>
      <c r="K5959" s="645">
        <f>IFERROR(VLOOKUP(J5959,REAJUSTE!A:Y,25,FALSE),"")</f>
        <v>1.012</v>
      </c>
    </row>
    <row r="5960" spans="1:11" ht="18" x14ac:dyDescent="0.25">
      <c r="A5960" s="1025">
        <v>5915320</v>
      </c>
      <c r="B5960" s="1026" t="s">
        <v>11216</v>
      </c>
      <c r="C5960" s="1025" t="s">
        <v>5601</v>
      </c>
      <c r="D5960" s="577">
        <f t="shared" si="92"/>
        <v>0.73</v>
      </c>
      <c r="G5960" s="1027">
        <v>0.73</v>
      </c>
      <c r="J5960" s="570" t="s">
        <v>5368</v>
      </c>
      <c r="K5960" s="645">
        <f>IFERROR(VLOOKUP(J5960,REAJUSTE!A:Y,25,FALSE),"")</f>
        <v>1.012</v>
      </c>
    </row>
    <row r="5961" spans="1:11" ht="18" x14ac:dyDescent="0.25">
      <c r="A5961" s="1025">
        <v>5915321</v>
      </c>
      <c r="B5961" s="1026" t="s">
        <v>11217</v>
      </c>
      <c r="C5961" s="1025" t="s">
        <v>5601</v>
      </c>
      <c r="D5961" s="577">
        <f t="shared" si="92"/>
        <v>0.66</v>
      </c>
      <c r="G5961" s="1027">
        <v>0.66</v>
      </c>
      <c r="J5961" s="570" t="s">
        <v>5368</v>
      </c>
      <c r="K5961" s="645">
        <f>IFERROR(VLOOKUP(J5961,REAJUSTE!A:Y,25,FALSE),"")</f>
        <v>1.012</v>
      </c>
    </row>
    <row r="5962" spans="1:11" ht="18" x14ac:dyDescent="0.25">
      <c r="A5962" s="1025">
        <v>5914314</v>
      </c>
      <c r="B5962" s="1026" t="s">
        <v>11218</v>
      </c>
      <c r="C5962" s="1025" t="s">
        <v>5601</v>
      </c>
      <c r="D5962" s="577">
        <f t="shared" ref="D5962:D6025" si="93">TRUNC(G5962*K5962,2)</f>
        <v>1.24</v>
      </c>
      <c r="G5962" s="1027">
        <v>1.23</v>
      </c>
      <c r="J5962" s="570" t="s">
        <v>5368</v>
      </c>
      <c r="K5962" s="645">
        <f>IFERROR(VLOOKUP(J5962,REAJUSTE!A:Y,25,FALSE),"")</f>
        <v>1.012</v>
      </c>
    </row>
    <row r="5963" spans="1:11" ht="18" x14ac:dyDescent="0.25">
      <c r="A5963" s="1025">
        <v>5914329</v>
      </c>
      <c r="B5963" s="1026" t="s">
        <v>11219</v>
      </c>
      <c r="C5963" s="1025" t="s">
        <v>5601</v>
      </c>
      <c r="D5963" s="577">
        <f t="shared" si="93"/>
        <v>0.99</v>
      </c>
      <c r="G5963" s="1027">
        <v>0.98</v>
      </c>
      <c r="J5963" s="570" t="s">
        <v>5368</v>
      </c>
      <c r="K5963" s="645">
        <f>IFERROR(VLOOKUP(J5963,REAJUSTE!A:Y,25,FALSE),"")</f>
        <v>1.012</v>
      </c>
    </row>
    <row r="5964" spans="1:11" ht="18" x14ac:dyDescent="0.25">
      <c r="A5964" s="1025">
        <v>5914344</v>
      </c>
      <c r="B5964" s="1026" t="s">
        <v>11220</v>
      </c>
      <c r="C5964" s="1025" t="s">
        <v>5601</v>
      </c>
      <c r="D5964" s="577">
        <f t="shared" si="93"/>
        <v>0.8</v>
      </c>
      <c r="G5964" s="1027">
        <v>0.8</v>
      </c>
      <c r="J5964" s="570" t="s">
        <v>5368</v>
      </c>
      <c r="K5964" s="645">
        <f>IFERROR(VLOOKUP(J5964,REAJUSTE!A:Y,25,FALSE),"")</f>
        <v>1.012</v>
      </c>
    </row>
    <row r="5965" spans="1:11" ht="18" x14ac:dyDescent="0.25">
      <c r="A5965" s="1025">
        <v>5914539</v>
      </c>
      <c r="B5965" s="1026" t="s">
        <v>11221</v>
      </c>
      <c r="C5965" s="1025" t="s">
        <v>5601</v>
      </c>
      <c r="D5965" s="577">
        <f t="shared" si="93"/>
        <v>1.02</v>
      </c>
      <c r="G5965" s="1027">
        <v>1.01</v>
      </c>
      <c r="J5965" s="570" t="s">
        <v>5368</v>
      </c>
      <c r="K5965" s="645">
        <f>IFERROR(VLOOKUP(J5965,REAJUSTE!A:Y,25,FALSE),"")</f>
        <v>1.012</v>
      </c>
    </row>
    <row r="5966" spans="1:11" ht="18" x14ac:dyDescent="0.25">
      <c r="A5966" s="1025">
        <v>5914554</v>
      </c>
      <c r="B5966" s="1026" t="s">
        <v>11222</v>
      </c>
      <c r="C5966" s="1025" t="s">
        <v>5601</v>
      </c>
      <c r="D5966" s="577">
        <f t="shared" si="93"/>
        <v>0.81</v>
      </c>
      <c r="G5966" s="1027">
        <v>0.81</v>
      </c>
      <c r="J5966" s="570" t="s">
        <v>5368</v>
      </c>
      <c r="K5966" s="645">
        <f>IFERROR(VLOOKUP(J5966,REAJUSTE!A:Y,25,FALSE),"")</f>
        <v>1.012</v>
      </c>
    </row>
    <row r="5967" spans="1:11" ht="18" x14ac:dyDescent="0.25">
      <c r="A5967" s="1025">
        <v>5914569</v>
      </c>
      <c r="B5967" s="1026" t="s">
        <v>11223</v>
      </c>
      <c r="C5967" s="1025" t="s">
        <v>5601</v>
      </c>
      <c r="D5967" s="577">
        <f t="shared" si="93"/>
        <v>0.66</v>
      </c>
      <c r="G5967" s="1027">
        <v>0.66</v>
      </c>
      <c r="J5967" s="570" t="s">
        <v>5368</v>
      </c>
      <c r="K5967" s="645">
        <f>IFERROR(VLOOKUP(J5967,REAJUSTE!A:Y,25,FALSE),"")</f>
        <v>1.012</v>
      </c>
    </row>
    <row r="5968" spans="1:11" ht="18" x14ac:dyDescent="0.25">
      <c r="A5968" s="1025">
        <v>5915012</v>
      </c>
      <c r="B5968" s="1026" t="s">
        <v>11224</v>
      </c>
      <c r="C5968" s="1025" t="s">
        <v>5601</v>
      </c>
      <c r="D5968" s="577">
        <f t="shared" si="93"/>
        <v>2.1800000000000002</v>
      </c>
      <c r="G5968" s="1027">
        <v>2.16</v>
      </c>
      <c r="J5968" s="570" t="s">
        <v>5368</v>
      </c>
      <c r="K5968" s="645">
        <f>IFERROR(VLOOKUP(J5968,REAJUSTE!A:Y,25,FALSE),"")</f>
        <v>1.012</v>
      </c>
    </row>
    <row r="5969" spans="1:11" ht="27" x14ac:dyDescent="0.25">
      <c r="A5969" s="1025">
        <v>5915013</v>
      </c>
      <c r="B5969" s="1026" t="s">
        <v>11225</v>
      </c>
      <c r="C5969" s="1025" t="s">
        <v>5601</v>
      </c>
      <c r="D5969" s="577">
        <f t="shared" si="93"/>
        <v>1.75</v>
      </c>
      <c r="G5969" s="1027">
        <v>1.73</v>
      </c>
      <c r="J5969" s="570" t="s">
        <v>5368</v>
      </c>
      <c r="K5969" s="645">
        <f>IFERROR(VLOOKUP(J5969,REAJUSTE!A:Y,25,FALSE),"")</f>
        <v>1.012</v>
      </c>
    </row>
    <row r="5970" spans="1:11" ht="18" x14ac:dyDescent="0.25">
      <c r="A5970" s="1025">
        <v>5915014</v>
      </c>
      <c r="B5970" s="1026" t="s">
        <v>11226</v>
      </c>
      <c r="C5970" s="1025" t="s">
        <v>5601</v>
      </c>
      <c r="D5970" s="577">
        <f t="shared" si="93"/>
        <v>1.42</v>
      </c>
      <c r="G5970" s="1027">
        <v>1.41</v>
      </c>
      <c r="J5970" s="570" t="s">
        <v>5368</v>
      </c>
      <c r="K5970" s="645">
        <f>IFERROR(VLOOKUP(J5970,REAJUSTE!A:Y,25,FALSE),"")</f>
        <v>1.012</v>
      </c>
    </row>
    <row r="5971" spans="1:11" ht="18" x14ac:dyDescent="0.25">
      <c r="A5971" s="1025">
        <v>5914584</v>
      </c>
      <c r="B5971" s="1026" t="s">
        <v>11227</v>
      </c>
      <c r="C5971" s="1025" t="s">
        <v>5601</v>
      </c>
      <c r="D5971" s="577">
        <f t="shared" si="93"/>
        <v>2.77</v>
      </c>
      <c r="G5971" s="1027">
        <v>2.74</v>
      </c>
      <c r="J5971" s="570" t="s">
        <v>5368</v>
      </c>
      <c r="K5971" s="645">
        <f>IFERROR(VLOOKUP(J5971,REAJUSTE!A:Y,25,FALSE),"")</f>
        <v>1.012</v>
      </c>
    </row>
    <row r="5972" spans="1:11" ht="27" x14ac:dyDescent="0.25">
      <c r="A5972" s="1025">
        <v>5914599</v>
      </c>
      <c r="B5972" s="1026" t="s">
        <v>11228</v>
      </c>
      <c r="C5972" s="1025" t="s">
        <v>5601</v>
      </c>
      <c r="D5972" s="577">
        <f t="shared" si="93"/>
        <v>2.21</v>
      </c>
      <c r="G5972" s="1027">
        <v>2.19</v>
      </c>
      <c r="J5972" s="570" t="s">
        <v>5368</v>
      </c>
      <c r="K5972" s="645">
        <f>IFERROR(VLOOKUP(J5972,REAJUSTE!A:Y,25,FALSE),"")</f>
        <v>1.012</v>
      </c>
    </row>
    <row r="5973" spans="1:11" ht="18" x14ac:dyDescent="0.25">
      <c r="A5973" s="1025">
        <v>5914614</v>
      </c>
      <c r="B5973" s="1026" t="s">
        <v>11229</v>
      </c>
      <c r="C5973" s="1025" t="s">
        <v>5601</v>
      </c>
      <c r="D5973" s="577">
        <f t="shared" si="93"/>
        <v>1.8</v>
      </c>
      <c r="G5973" s="1027">
        <v>1.78</v>
      </c>
      <c r="J5973" s="570" t="s">
        <v>5368</v>
      </c>
      <c r="K5973" s="645">
        <f>IFERROR(VLOOKUP(J5973,REAJUSTE!A:Y,25,FALSE),"")</f>
        <v>1.012</v>
      </c>
    </row>
    <row r="5974" spans="1:11" ht="18" x14ac:dyDescent="0.25">
      <c r="A5974" s="1025">
        <v>5914581</v>
      </c>
      <c r="B5974" s="1026" t="s">
        <v>11230</v>
      </c>
      <c r="C5974" s="1025" t="s">
        <v>5601</v>
      </c>
      <c r="D5974" s="577">
        <f t="shared" si="93"/>
        <v>2.46</v>
      </c>
      <c r="G5974" s="1027">
        <v>2.44</v>
      </c>
      <c r="J5974" s="570" t="s">
        <v>5368</v>
      </c>
      <c r="K5974" s="645">
        <f>IFERROR(VLOOKUP(J5974,REAJUSTE!A:Y,25,FALSE),"")</f>
        <v>1.012</v>
      </c>
    </row>
    <row r="5975" spans="1:11" ht="27" x14ac:dyDescent="0.25">
      <c r="A5975" s="1025">
        <v>5914582</v>
      </c>
      <c r="B5975" s="1026" t="s">
        <v>11231</v>
      </c>
      <c r="C5975" s="1025" t="s">
        <v>5601</v>
      </c>
      <c r="D5975" s="577">
        <f t="shared" si="93"/>
        <v>1.97</v>
      </c>
      <c r="G5975" s="1027">
        <v>1.95</v>
      </c>
      <c r="J5975" s="570" t="s">
        <v>5368</v>
      </c>
      <c r="K5975" s="645">
        <f>IFERROR(VLOOKUP(J5975,REAJUSTE!A:Y,25,FALSE),"")</f>
        <v>1.012</v>
      </c>
    </row>
    <row r="5976" spans="1:11" ht="18" x14ac:dyDescent="0.25">
      <c r="A5976" s="1025">
        <v>5914583</v>
      </c>
      <c r="B5976" s="1026" t="s">
        <v>11232</v>
      </c>
      <c r="C5976" s="1025" t="s">
        <v>5601</v>
      </c>
      <c r="D5976" s="577">
        <f t="shared" si="93"/>
        <v>1.6</v>
      </c>
      <c r="G5976" s="1027">
        <v>1.59</v>
      </c>
      <c r="J5976" s="570" t="s">
        <v>5368</v>
      </c>
      <c r="K5976" s="645">
        <f>IFERROR(VLOOKUP(J5976,REAJUSTE!A:Y,25,FALSE),"")</f>
        <v>1.012</v>
      </c>
    </row>
    <row r="5977" spans="1:11" ht="18" x14ac:dyDescent="0.25">
      <c r="A5977" s="1025">
        <v>5914449</v>
      </c>
      <c r="B5977" s="1026" t="s">
        <v>11233</v>
      </c>
      <c r="C5977" s="1025" t="s">
        <v>5601</v>
      </c>
      <c r="D5977" s="577">
        <f t="shared" si="93"/>
        <v>1.0900000000000001</v>
      </c>
      <c r="G5977" s="1027">
        <v>1.08</v>
      </c>
      <c r="J5977" s="570" t="s">
        <v>5368</v>
      </c>
      <c r="K5977" s="645">
        <f>IFERROR(VLOOKUP(J5977,REAJUSTE!A:Y,25,FALSE),"")</f>
        <v>1.012</v>
      </c>
    </row>
    <row r="5978" spans="1:11" ht="18" x14ac:dyDescent="0.25">
      <c r="A5978" s="1025">
        <v>5914464</v>
      </c>
      <c r="B5978" s="1026" t="s">
        <v>11234</v>
      </c>
      <c r="C5978" s="1025" t="s">
        <v>5601</v>
      </c>
      <c r="D5978" s="577">
        <f t="shared" si="93"/>
        <v>0.87</v>
      </c>
      <c r="G5978" s="1027">
        <v>0.86</v>
      </c>
      <c r="J5978" s="570" t="s">
        <v>5368</v>
      </c>
      <c r="K5978" s="645">
        <f>IFERROR(VLOOKUP(J5978,REAJUSTE!A:Y,25,FALSE),"")</f>
        <v>1.012</v>
      </c>
    </row>
    <row r="5979" spans="1:11" ht="18" x14ac:dyDescent="0.25">
      <c r="A5979" s="1025">
        <v>5914479</v>
      </c>
      <c r="B5979" s="1026" t="s">
        <v>11235</v>
      </c>
      <c r="C5979" s="1025" t="s">
        <v>5601</v>
      </c>
      <c r="D5979" s="577">
        <f t="shared" si="93"/>
        <v>0.7</v>
      </c>
      <c r="G5979" s="1027">
        <v>0.7</v>
      </c>
      <c r="J5979" s="570" t="s">
        <v>5368</v>
      </c>
      <c r="K5979" s="645">
        <f>IFERROR(VLOOKUP(J5979,REAJUSTE!A:Y,25,FALSE),"")</f>
        <v>1.012</v>
      </c>
    </row>
    <row r="5980" spans="1:11" ht="18" x14ac:dyDescent="0.25">
      <c r="A5980" s="1025">
        <v>5915322</v>
      </c>
      <c r="B5980" s="1026" t="s">
        <v>11236</v>
      </c>
      <c r="C5980" s="1025" t="s">
        <v>5601</v>
      </c>
      <c r="D5980" s="577">
        <f t="shared" si="93"/>
        <v>1.82</v>
      </c>
      <c r="G5980" s="1027">
        <v>1.8</v>
      </c>
      <c r="J5980" s="570" t="s">
        <v>5368</v>
      </c>
      <c r="K5980" s="645">
        <f>IFERROR(VLOOKUP(J5980,REAJUSTE!A:Y,25,FALSE),"")</f>
        <v>1.012</v>
      </c>
    </row>
    <row r="5981" spans="1:11" ht="18" x14ac:dyDescent="0.25">
      <c r="A5981" s="1025">
        <v>5915323</v>
      </c>
      <c r="B5981" s="1026" t="s">
        <v>11237</v>
      </c>
      <c r="C5981" s="1025" t="s">
        <v>5601</v>
      </c>
      <c r="D5981" s="577">
        <f t="shared" si="93"/>
        <v>1.45</v>
      </c>
      <c r="G5981" s="1027">
        <v>1.44</v>
      </c>
      <c r="J5981" s="570" t="s">
        <v>5368</v>
      </c>
      <c r="K5981" s="645">
        <f>IFERROR(VLOOKUP(J5981,REAJUSTE!A:Y,25,FALSE),"")</f>
        <v>1.012</v>
      </c>
    </row>
    <row r="5982" spans="1:11" ht="18" x14ac:dyDescent="0.25">
      <c r="A5982" s="1025">
        <v>5915324</v>
      </c>
      <c r="B5982" s="1026" t="s">
        <v>11238</v>
      </c>
      <c r="C5982" s="1025" t="s">
        <v>5601</v>
      </c>
      <c r="D5982" s="577">
        <f t="shared" si="93"/>
        <v>1.18</v>
      </c>
      <c r="G5982" s="1027">
        <v>1.17</v>
      </c>
      <c r="J5982" s="570" t="s">
        <v>5368</v>
      </c>
      <c r="K5982" s="645">
        <f>IFERROR(VLOOKUP(J5982,REAJUSTE!A:Y,25,FALSE),"")</f>
        <v>1.012</v>
      </c>
    </row>
    <row r="5983" spans="1:11" ht="18" x14ac:dyDescent="0.25">
      <c r="A5983" s="1025">
        <v>5914404</v>
      </c>
      <c r="B5983" s="1026" t="s">
        <v>11239</v>
      </c>
      <c r="C5983" s="1025" t="s">
        <v>5601</v>
      </c>
      <c r="D5983" s="577">
        <f t="shared" si="93"/>
        <v>1.1599999999999999</v>
      </c>
      <c r="G5983" s="1027">
        <v>1.1499999999999999</v>
      </c>
      <c r="J5983" s="570" t="s">
        <v>5368</v>
      </c>
      <c r="K5983" s="645">
        <f>IFERROR(VLOOKUP(J5983,REAJUSTE!A:Y,25,FALSE),"")</f>
        <v>1.012</v>
      </c>
    </row>
    <row r="5984" spans="1:11" ht="18" x14ac:dyDescent="0.25">
      <c r="A5984" s="1025">
        <v>5914419</v>
      </c>
      <c r="B5984" s="1026" t="s">
        <v>11240</v>
      </c>
      <c r="C5984" s="1025" t="s">
        <v>5601</v>
      </c>
      <c r="D5984" s="577">
        <f t="shared" si="93"/>
        <v>0.93</v>
      </c>
      <c r="G5984" s="1027">
        <v>0.92</v>
      </c>
      <c r="J5984" s="570" t="s">
        <v>5368</v>
      </c>
      <c r="K5984" s="645">
        <f>IFERROR(VLOOKUP(J5984,REAJUSTE!A:Y,25,FALSE),"")</f>
        <v>1.012</v>
      </c>
    </row>
    <row r="5985" spans="1:11" ht="18" x14ac:dyDescent="0.25">
      <c r="A5985" s="1025">
        <v>5914434</v>
      </c>
      <c r="B5985" s="1026" t="s">
        <v>11241</v>
      </c>
      <c r="C5985" s="1025" t="s">
        <v>5601</v>
      </c>
      <c r="D5985" s="577">
        <f t="shared" si="93"/>
        <v>0.75</v>
      </c>
      <c r="G5985" s="1027">
        <v>0.75</v>
      </c>
      <c r="J5985" s="570" t="s">
        <v>5368</v>
      </c>
      <c r="K5985" s="645">
        <f>IFERROR(VLOOKUP(J5985,REAJUSTE!A:Y,25,FALSE),"")</f>
        <v>1.012</v>
      </c>
    </row>
    <row r="5986" spans="1:11" ht="18" x14ac:dyDescent="0.25">
      <c r="A5986" s="1025">
        <v>5914635</v>
      </c>
      <c r="B5986" s="1026" t="s">
        <v>11242</v>
      </c>
      <c r="C5986" s="1025" t="s">
        <v>5601</v>
      </c>
      <c r="D5986" s="577">
        <f t="shared" si="93"/>
        <v>1.1499999999999999</v>
      </c>
      <c r="G5986" s="1027">
        <v>1.1399999999999999</v>
      </c>
      <c r="J5986" s="570" t="s">
        <v>5368</v>
      </c>
      <c r="K5986" s="645">
        <f>IFERROR(VLOOKUP(J5986,REAJUSTE!A:Y,25,FALSE),"")</f>
        <v>1.012</v>
      </c>
    </row>
    <row r="5987" spans="1:11" ht="18" x14ac:dyDescent="0.25">
      <c r="A5987" s="1025">
        <v>5914636</v>
      </c>
      <c r="B5987" s="1026" t="s">
        <v>11243</v>
      </c>
      <c r="C5987" s="1025" t="s">
        <v>5601</v>
      </c>
      <c r="D5987" s="577">
        <f t="shared" si="93"/>
        <v>0.92</v>
      </c>
      <c r="G5987" s="1027">
        <v>0.91</v>
      </c>
      <c r="J5987" s="570" t="s">
        <v>5368</v>
      </c>
      <c r="K5987" s="645">
        <f>IFERROR(VLOOKUP(J5987,REAJUSTE!A:Y,25,FALSE),"")</f>
        <v>1.012</v>
      </c>
    </row>
    <row r="5988" spans="1:11" ht="18" x14ac:dyDescent="0.25">
      <c r="A5988" s="1025">
        <v>5914637</v>
      </c>
      <c r="B5988" s="1026" t="s">
        <v>11244</v>
      </c>
      <c r="C5988" s="1025" t="s">
        <v>5601</v>
      </c>
      <c r="D5988" s="577">
        <f t="shared" si="93"/>
        <v>0.74</v>
      </c>
      <c r="G5988" s="1027">
        <v>0.74</v>
      </c>
      <c r="J5988" s="570" t="s">
        <v>5368</v>
      </c>
      <c r="K5988" s="645">
        <f>IFERROR(VLOOKUP(J5988,REAJUSTE!A:Y,25,FALSE),"")</f>
        <v>1.012</v>
      </c>
    </row>
    <row r="5989" spans="1:11" ht="18" x14ac:dyDescent="0.25">
      <c r="A5989" s="1025">
        <v>5914638</v>
      </c>
      <c r="B5989" s="1026" t="s">
        <v>11245</v>
      </c>
      <c r="C5989" s="1025" t="s">
        <v>5601</v>
      </c>
      <c r="D5989" s="577">
        <f t="shared" si="93"/>
        <v>0.9</v>
      </c>
      <c r="G5989" s="1027">
        <v>0.89</v>
      </c>
      <c r="J5989" s="570" t="s">
        <v>5368</v>
      </c>
      <c r="K5989" s="645">
        <f>IFERROR(VLOOKUP(J5989,REAJUSTE!A:Y,25,FALSE),"")</f>
        <v>1.012</v>
      </c>
    </row>
    <row r="5990" spans="1:11" ht="18" x14ac:dyDescent="0.25">
      <c r="A5990" s="1025">
        <v>5914639</v>
      </c>
      <c r="B5990" s="1026" t="s">
        <v>11246</v>
      </c>
      <c r="C5990" s="1025" t="s">
        <v>5601</v>
      </c>
      <c r="D5990" s="577">
        <f t="shared" si="93"/>
        <v>0.71</v>
      </c>
      <c r="G5990" s="1027">
        <v>0.71</v>
      </c>
      <c r="J5990" s="570" t="s">
        <v>5368</v>
      </c>
      <c r="K5990" s="645">
        <f>IFERROR(VLOOKUP(J5990,REAJUSTE!A:Y,25,FALSE),"")</f>
        <v>1.012</v>
      </c>
    </row>
    <row r="5991" spans="1:11" ht="18" x14ac:dyDescent="0.25">
      <c r="A5991" s="1025">
        <v>5914640</v>
      </c>
      <c r="B5991" s="1026" t="s">
        <v>11247</v>
      </c>
      <c r="C5991" s="1025" t="s">
        <v>5601</v>
      </c>
      <c r="D5991" s="577">
        <f t="shared" si="93"/>
        <v>0.57999999999999996</v>
      </c>
      <c r="G5991" s="1027">
        <v>0.57999999999999996</v>
      </c>
      <c r="J5991" s="570" t="s">
        <v>5368</v>
      </c>
      <c r="K5991" s="645">
        <f>IFERROR(VLOOKUP(J5991,REAJUSTE!A:Y,25,FALSE),"")</f>
        <v>1.012</v>
      </c>
    </row>
    <row r="5992" spans="1:11" ht="18" x14ac:dyDescent="0.25">
      <c r="A5992" s="1025">
        <v>5915466</v>
      </c>
      <c r="B5992" s="1026" t="s">
        <v>11248</v>
      </c>
      <c r="C5992" s="1025" t="s">
        <v>5601</v>
      </c>
      <c r="D5992" s="577">
        <f t="shared" si="93"/>
        <v>2.06</v>
      </c>
      <c r="G5992" s="1027">
        <v>2.04</v>
      </c>
      <c r="J5992" s="570" t="s">
        <v>5368</v>
      </c>
      <c r="K5992" s="645">
        <f>IFERROR(VLOOKUP(J5992,REAJUSTE!A:Y,25,FALSE),"")</f>
        <v>1.012</v>
      </c>
    </row>
    <row r="5993" spans="1:11" ht="18" x14ac:dyDescent="0.25">
      <c r="A5993" s="1025">
        <v>5915467</v>
      </c>
      <c r="B5993" s="1026" t="s">
        <v>11249</v>
      </c>
      <c r="C5993" s="1025" t="s">
        <v>5601</v>
      </c>
      <c r="D5993" s="577">
        <f t="shared" si="93"/>
        <v>1.64</v>
      </c>
      <c r="G5993" s="1027">
        <v>1.63</v>
      </c>
      <c r="J5993" s="570" t="s">
        <v>5368</v>
      </c>
      <c r="K5993" s="645">
        <f>IFERROR(VLOOKUP(J5993,REAJUSTE!A:Y,25,FALSE),"")</f>
        <v>1.012</v>
      </c>
    </row>
    <row r="5994" spans="1:11" ht="18" x14ac:dyDescent="0.25">
      <c r="A5994" s="1025">
        <v>5915468</v>
      </c>
      <c r="B5994" s="1026" t="s">
        <v>11250</v>
      </c>
      <c r="C5994" s="1025" t="s">
        <v>5601</v>
      </c>
      <c r="D5994" s="577">
        <f t="shared" si="93"/>
        <v>1.34</v>
      </c>
      <c r="G5994" s="1027">
        <v>1.33</v>
      </c>
      <c r="J5994" s="570" t="s">
        <v>5368</v>
      </c>
      <c r="K5994" s="645">
        <f>IFERROR(VLOOKUP(J5994,REAJUSTE!A:Y,25,FALSE),"")</f>
        <v>1.012</v>
      </c>
    </row>
    <row r="5995" spans="1:11" ht="18" x14ac:dyDescent="0.25">
      <c r="A5995" s="1025">
        <v>5914617</v>
      </c>
      <c r="B5995" s="1026" t="s">
        <v>11251</v>
      </c>
      <c r="C5995" s="1025" t="s">
        <v>5601</v>
      </c>
      <c r="D5995" s="577">
        <f t="shared" si="93"/>
        <v>1.59</v>
      </c>
      <c r="G5995" s="1027">
        <v>1.58</v>
      </c>
      <c r="J5995" s="570" t="s">
        <v>5368</v>
      </c>
      <c r="K5995" s="645">
        <f>IFERROR(VLOOKUP(J5995,REAJUSTE!A:Y,25,FALSE),"")</f>
        <v>1.012</v>
      </c>
    </row>
    <row r="5996" spans="1:11" ht="18" x14ac:dyDescent="0.25">
      <c r="A5996" s="1025">
        <v>5914618</v>
      </c>
      <c r="B5996" s="1026" t="s">
        <v>11252</v>
      </c>
      <c r="C5996" s="1025" t="s">
        <v>5601</v>
      </c>
      <c r="D5996" s="577">
        <f t="shared" si="93"/>
        <v>1.28</v>
      </c>
      <c r="G5996" s="1027">
        <v>1.27</v>
      </c>
      <c r="J5996" s="570" t="s">
        <v>5368</v>
      </c>
      <c r="K5996" s="645">
        <f>IFERROR(VLOOKUP(J5996,REAJUSTE!A:Y,25,FALSE),"")</f>
        <v>1.012</v>
      </c>
    </row>
    <row r="5997" spans="1:11" ht="18" x14ac:dyDescent="0.25">
      <c r="A5997" s="1025">
        <v>5914619</v>
      </c>
      <c r="B5997" s="1026" t="s">
        <v>11253</v>
      </c>
      <c r="C5997" s="1025" t="s">
        <v>5601</v>
      </c>
      <c r="D5997" s="577">
        <f t="shared" si="93"/>
        <v>1.04</v>
      </c>
      <c r="G5997" s="1027">
        <v>1.03</v>
      </c>
      <c r="J5997" s="570" t="s">
        <v>5368</v>
      </c>
      <c r="K5997" s="645">
        <f>IFERROR(VLOOKUP(J5997,REAJUSTE!A:Y,25,FALSE),"")</f>
        <v>1.012</v>
      </c>
    </row>
    <row r="5998" spans="1:11" ht="18" x14ac:dyDescent="0.25">
      <c r="A5998" s="1025">
        <v>5915451</v>
      </c>
      <c r="B5998" s="1026" t="s">
        <v>11254</v>
      </c>
      <c r="C5998" s="1025" t="s">
        <v>5601</v>
      </c>
      <c r="D5998" s="577">
        <f t="shared" si="93"/>
        <v>2.63</v>
      </c>
      <c r="G5998" s="1027">
        <v>2.6</v>
      </c>
      <c r="J5998" s="570" t="s">
        <v>5368</v>
      </c>
      <c r="K5998" s="645">
        <f>IFERROR(VLOOKUP(J5998,REAJUSTE!A:Y,25,FALSE),"")</f>
        <v>1.012</v>
      </c>
    </row>
    <row r="5999" spans="1:11" ht="18" x14ac:dyDescent="0.25">
      <c r="A5999" s="1025">
        <v>5915452</v>
      </c>
      <c r="B5999" s="1026" t="s">
        <v>11255</v>
      </c>
      <c r="C5999" s="1025" t="s">
        <v>5601</v>
      </c>
      <c r="D5999" s="577">
        <f t="shared" si="93"/>
        <v>2.1</v>
      </c>
      <c r="G5999" s="1027">
        <v>2.08</v>
      </c>
      <c r="J5999" s="570" t="s">
        <v>5368</v>
      </c>
      <c r="K5999" s="645">
        <f>IFERROR(VLOOKUP(J5999,REAJUSTE!A:Y,25,FALSE),"")</f>
        <v>1.012</v>
      </c>
    </row>
    <row r="6000" spans="1:11" ht="18" x14ac:dyDescent="0.25">
      <c r="A6000" s="1025">
        <v>5915453</v>
      </c>
      <c r="B6000" s="1026" t="s">
        <v>11256</v>
      </c>
      <c r="C6000" s="1025" t="s">
        <v>5601</v>
      </c>
      <c r="D6000" s="577">
        <f t="shared" si="93"/>
        <v>1.71</v>
      </c>
      <c r="G6000" s="1027">
        <v>1.69</v>
      </c>
      <c r="J6000" s="570" t="s">
        <v>5368</v>
      </c>
      <c r="K6000" s="645">
        <f>IFERROR(VLOOKUP(J6000,REAJUSTE!A:Y,25,FALSE),"")</f>
        <v>1.012</v>
      </c>
    </row>
    <row r="6001" spans="1:11" ht="18" x14ac:dyDescent="0.25">
      <c r="A6001" s="1025">
        <v>5915448</v>
      </c>
      <c r="B6001" s="1026" t="s">
        <v>11257</v>
      </c>
      <c r="C6001" s="1025" t="s">
        <v>5601</v>
      </c>
      <c r="D6001" s="577">
        <f t="shared" si="93"/>
        <v>2.0299999999999998</v>
      </c>
      <c r="G6001" s="1027">
        <v>2.0099999999999998</v>
      </c>
      <c r="J6001" s="570" t="s">
        <v>5368</v>
      </c>
      <c r="K6001" s="645">
        <f>IFERROR(VLOOKUP(J6001,REAJUSTE!A:Y,25,FALSE),"")</f>
        <v>1.012</v>
      </c>
    </row>
    <row r="6002" spans="1:11" ht="18" x14ac:dyDescent="0.25">
      <c r="A6002" s="1025">
        <v>5915449</v>
      </c>
      <c r="B6002" s="1026" t="s">
        <v>11258</v>
      </c>
      <c r="C6002" s="1025" t="s">
        <v>5601</v>
      </c>
      <c r="D6002" s="577">
        <f t="shared" si="93"/>
        <v>1.62</v>
      </c>
      <c r="G6002" s="1027">
        <v>1.61</v>
      </c>
      <c r="J6002" s="570" t="s">
        <v>5368</v>
      </c>
      <c r="K6002" s="645">
        <f>IFERROR(VLOOKUP(J6002,REAJUSTE!A:Y,25,FALSE),"")</f>
        <v>1.012</v>
      </c>
    </row>
    <row r="6003" spans="1:11" ht="18" x14ac:dyDescent="0.25">
      <c r="A6003" s="1025">
        <v>5915450</v>
      </c>
      <c r="B6003" s="1026" t="s">
        <v>11259</v>
      </c>
      <c r="C6003" s="1025" t="s">
        <v>5601</v>
      </c>
      <c r="D6003" s="577">
        <f t="shared" si="93"/>
        <v>1.32</v>
      </c>
      <c r="G6003" s="1027">
        <v>1.31</v>
      </c>
      <c r="J6003" s="570" t="s">
        <v>5368</v>
      </c>
      <c r="K6003" s="645">
        <f>IFERROR(VLOOKUP(J6003,REAJUSTE!A:Y,25,FALSE),"")</f>
        <v>1.012</v>
      </c>
    </row>
    <row r="6004" spans="1:11" ht="18" x14ac:dyDescent="0.25">
      <c r="A6004" s="1025">
        <v>5901641</v>
      </c>
      <c r="B6004" s="1026" t="s">
        <v>11260</v>
      </c>
      <c r="C6004" s="1025" t="s">
        <v>11261</v>
      </c>
      <c r="D6004" s="577">
        <f t="shared" si="93"/>
        <v>0.93</v>
      </c>
      <c r="G6004" s="1027">
        <v>0.92</v>
      </c>
      <c r="J6004" s="570" t="s">
        <v>5368</v>
      </c>
      <c r="K6004" s="645">
        <f>IFERROR(VLOOKUP(J6004,REAJUSTE!A:Y,25,FALSE),"")</f>
        <v>1.012</v>
      </c>
    </row>
    <row r="6005" spans="1:11" ht="18" x14ac:dyDescent="0.25">
      <c r="A6005" s="1025">
        <v>5901642</v>
      </c>
      <c r="B6005" s="1026" t="s">
        <v>11262</v>
      </c>
      <c r="C6005" s="1025" t="s">
        <v>11261</v>
      </c>
      <c r="D6005" s="577">
        <f t="shared" si="93"/>
        <v>0.28000000000000003</v>
      </c>
      <c r="G6005" s="1027">
        <v>0.28000000000000003</v>
      </c>
      <c r="J6005" s="570" t="s">
        <v>5368</v>
      </c>
      <c r="K6005" s="645">
        <f>IFERROR(VLOOKUP(J6005,REAJUSTE!A:Y,25,FALSE),"")</f>
        <v>1.012</v>
      </c>
    </row>
    <row r="6006" spans="1:11" ht="18" x14ac:dyDescent="0.25">
      <c r="A6006" s="1025">
        <v>5901643</v>
      </c>
      <c r="B6006" s="1026" t="s">
        <v>11263</v>
      </c>
      <c r="C6006" s="1025" t="s">
        <v>11261</v>
      </c>
      <c r="D6006" s="577">
        <f t="shared" si="93"/>
        <v>0.26</v>
      </c>
      <c r="G6006" s="1027">
        <v>0.26</v>
      </c>
      <c r="J6006" s="570" t="s">
        <v>5368</v>
      </c>
      <c r="K6006" s="645">
        <f>IFERROR(VLOOKUP(J6006,REAJUSTE!A:Y,25,FALSE),"")</f>
        <v>1.012</v>
      </c>
    </row>
    <row r="6007" spans="1:11" ht="18" x14ac:dyDescent="0.25">
      <c r="A6007" s="1025">
        <v>5901644</v>
      </c>
      <c r="B6007" s="1026" t="s">
        <v>11264</v>
      </c>
      <c r="C6007" s="1025" t="s">
        <v>11261</v>
      </c>
      <c r="D6007" s="577">
        <f t="shared" si="93"/>
        <v>0.57999999999999996</v>
      </c>
      <c r="G6007" s="1027">
        <v>0.57999999999999996</v>
      </c>
      <c r="J6007" s="570" t="s">
        <v>5368</v>
      </c>
      <c r="K6007" s="645">
        <f>IFERROR(VLOOKUP(J6007,REAJUSTE!A:Y,25,FALSE),"")</f>
        <v>1.012</v>
      </c>
    </row>
    <row r="6008" spans="1:11" ht="18" x14ac:dyDescent="0.25">
      <c r="A6008" s="1025">
        <v>5901645</v>
      </c>
      <c r="B6008" s="1026" t="s">
        <v>11265</v>
      </c>
      <c r="C6008" s="1025" t="s">
        <v>11261</v>
      </c>
      <c r="D6008" s="577">
        <f t="shared" si="93"/>
        <v>0.25</v>
      </c>
      <c r="G6008" s="1027">
        <v>0.25</v>
      </c>
      <c r="J6008" s="570" t="s">
        <v>5368</v>
      </c>
      <c r="K6008" s="645">
        <f>IFERROR(VLOOKUP(J6008,REAJUSTE!A:Y,25,FALSE),"")</f>
        <v>1.012</v>
      </c>
    </row>
    <row r="6009" spans="1:11" ht="18" x14ac:dyDescent="0.25">
      <c r="A6009" s="1025">
        <v>5901646</v>
      </c>
      <c r="B6009" s="1026" t="s">
        <v>11266</v>
      </c>
      <c r="C6009" s="1025" t="s">
        <v>11261</v>
      </c>
      <c r="D6009" s="577">
        <f t="shared" si="93"/>
        <v>0.47</v>
      </c>
      <c r="G6009" s="1027">
        <v>0.47</v>
      </c>
      <c r="J6009" s="570" t="s">
        <v>5368</v>
      </c>
      <c r="K6009" s="645">
        <f>IFERROR(VLOOKUP(J6009,REAJUSTE!A:Y,25,FALSE),"")</f>
        <v>1.012</v>
      </c>
    </row>
    <row r="6010" spans="1:11" ht="18" x14ac:dyDescent="0.25">
      <c r="A6010" s="1025">
        <v>5901647</v>
      </c>
      <c r="B6010" s="1026" t="s">
        <v>11267</v>
      </c>
      <c r="C6010" s="1025" t="s">
        <v>11261</v>
      </c>
      <c r="D6010" s="577">
        <f t="shared" si="93"/>
        <v>0.42</v>
      </c>
      <c r="G6010" s="1027">
        <v>0.42</v>
      </c>
      <c r="J6010" s="570" t="s">
        <v>5368</v>
      </c>
      <c r="K6010" s="645">
        <f>IFERROR(VLOOKUP(J6010,REAJUSTE!A:Y,25,FALSE),"")</f>
        <v>1.012</v>
      </c>
    </row>
    <row r="6011" spans="1:11" ht="18" x14ac:dyDescent="0.25">
      <c r="A6011" s="1025">
        <v>5901648</v>
      </c>
      <c r="B6011" s="1026" t="s">
        <v>11268</v>
      </c>
      <c r="C6011" s="1025" t="s">
        <v>11261</v>
      </c>
      <c r="D6011" s="577">
        <f t="shared" si="93"/>
        <v>0.37</v>
      </c>
      <c r="G6011" s="1027">
        <v>0.37</v>
      </c>
      <c r="J6011" s="570" t="s">
        <v>5368</v>
      </c>
      <c r="K6011" s="645">
        <f>IFERROR(VLOOKUP(J6011,REAJUSTE!A:Y,25,FALSE),"")</f>
        <v>1.012</v>
      </c>
    </row>
    <row r="6012" spans="1:11" ht="18" x14ac:dyDescent="0.25">
      <c r="A6012" s="1025">
        <v>5901649</v>
      </c>
      <c r="B6012" s="1026" t="s">
        <v>11269</v>
      </c>
      <c r="C6012" s="1025" t="s">
        <v>11261</v>
      </c>
      <c r="D6012" s="577">
        <f t="shared" si="93"/>
        <v>1.32</v>
      </c>
      <c r="G6012" s="1027">
        <v>1.31</v>
      </c>
      <c r="J6012" s="570" t="s">
        <v>5368</v>
      </c>
      <c r="K6012" s="645">
        <f>IFERROR(VLOOKUP(J6012,REAJUSTE!A:Y,25,FALSE),"")</f>
        <v>1.012</v>
      </c>
    </row>
    <row r="6013" spans="1:11" ht="18" x14ac:dyDescent="0.25">
      <c r="A6013" s="1025">
        <v>5901650</v>
      </c>
      <c r="B6013" s="1026" t="s">
        <v>11270</v>
      </c>
      <c r="C6013" s="1025" t="s">
        <v>11261</v>
      </c>
      <c r="D6013" s="577">
        <f t="shared" si="93"/>
        <v>0.9</v>
      </c>
      <c r="G6013" s="1027">
        <v>0.89</v>
      </c>
      <c r="J6013" s="570" t="s">
        <v>5368</v>
      </c>
      <c r="K6013" s="645">
        <f>IFERROR(VLOOKUP(J6013,REAJUSTE!A:Y,25,FALSE),"")</f>
        <v>1.012</v>
      </c>
    </row>
    <row r="6014" spans="1:11" ht="18" x14ac:dyDescent="0.25">
      <c r="A6014" s="1025">
        <v>5901651</v>
      </c>
      <c r="B6014" s="1026" t="s">
        <v>11271</v>
      </c>
      <c r="C6014" s="1025" t="s">
        <v>11261</v>
      </c>
      <c r="D6014" s="577">
        <f t="shared" si="93"/>
        <v>0.27</v>
      </c>
      <c r="G6014" s="1027">
        <v>0.27</v>
      </c>
      <c r="J6014" s="570" t="s">
        <v>5368</v>
      </c>
      <c r="K6014" s="645">
        <f>IFERROR(VLOOKUP(J6014,REAJUSTE!A:Y,25,FALSE),"")</f>
        <v>1.012</v>
      </c>
    </row>
    <row r="6015" spans="1:11" ht="18" x14ac:dyDescent="0.25">
      <c r="A6015" s="1025">
        <v>5901652</v>
      </c>
      <c r="B6015" s="1026" t="s">
        <v>11272</v>
      </c>
      <c r="C6015" s="1025" t="s">
        <v>11261</v>
      </c>
      <c r="D6015" s="577">
        <f t="shared" si="93"/>
        <v>0.25</v>
      </c>
      <c r="G6015" s="1027">
        <v>0.25</v>
      </c>
      <c r="J6015" s="570" t="s">
        <v>5368</v>
      </c>
      <c r="K6015" s="645">
        <f>IFERROR(VLOOKUP(J6015,REAJUSTE!A:Y,25,FALSE),"")</f>
        <v>1.012</v>
      </c>
    </row>
    <row r="6016" spans="1:11" ht="18" x14ac:dyDescent="0.25">
      <c r="A6016" s="1025">
        <v>5901653</v>
      </c>
      <c r="B6016" s="1026" t="s">
        <v>11273</v>
      </c>
      <c r="C6016" s="1025" t="s">
        <v>11261</v>
      </c>
      <c r="D6016" s="577">
        <f t="shared" si="93"/>
        <v>0.56000000000000005</v>
      </c>
      <c r="G6016" s="1027">
        <v>0.56000000000000005</v>
      </c>
      <c r="J6016" s="570" t="s">
        <v>5368</v>
      </c>
      <c r="K6016" s="645">
        <f>IFERROR(VLOOKUP(J6016,REAJUSTE!A:Y,25,FALSE),"")</f>
        <v>1.012</v>
      </c>
    </row>
    <row r="6017" spans="1:11" ht="18" x14ac:dyDescent="0.25">
      <c r="A6017" s="1025">
        <v>5901654</v>
      </c>
      <c r="B6017" s="1026" t="s">
        <v>11274</v>
      </c>
      <c r="C6017" s="1025" t="s">
        <v>11261</v>
      </c>
      <c r="D6017" s="577">
        <f t="shared" si="93"/>
        <v>0.25</v>
      </c>
      <c r="G6017" s="1027">
        <v>0.25</v>
      </c>
      <c r="J6017" s="570" t="s">
        <v>5368</v>
      </c>
      <c r="K6017" s="645">
        <f>IFERROR(VLOOKUP(J6017,REAJUSTE!A:Y,25,FALSE),"")</f>
        <v>1.012</v>
      </c>
    </row>
    <row r="6018" spans="1:11" ht="18" x14ac:dyDescent="0.25">
      <c r="A6018" s="1025">
        <v>5901655</v>
      </c>
      <c r="B6018" s="1026" t="s">
        <v>11275</v>
      </c>
      <c r="C6018" s="1025" t="s">
        <v>11261</v>
      </c>
      <c r="D6018" s="577">
        <f t="shared" si="93"/>
        <v>0.46</v>
      </c>
      <c r="G6018" s="1027">
        <v>0.46</v>
      </c>
      <c r="J6018" s="570" t="s">
        <v>5368</v>
      </c>
      <c r="K6018" s="645">
        <f>IFERROR(VLOOKUP(J6018,REAJUSTE!A:Y,25,FALSE),"")</f>
        <v>1.012</v>
      </c>
    </row>
    <row r="6019" spans="1:11" ht="18" x14ac:dyDescent="0.25">
      <c r="A6019" s="1025">
        <v>5901656</v>
      </c>
      <c r="B6019" s="1026" t="s">
        <v>11276</v>
      </c>
      <c r="C6019" s="1025" t="s">
        <v>11261</v>
      </c>
      <c r="D6019" s="577">
        <f t="shared" si="93"/>
        <v>0.41</v>
      </c>
      <c r="G6019" s="1027">
        <v>0.41</v>
      </c>
      <c r="J6019" s="570" t="s">
        <v>5368</v>
      </c>
      <c r="K6019" s="645">
        <f>IFERROR(VLOOKUP(J6019,REAJUSTE!A:Y,25,FALSE),"")</f>
        <v>1.012</v>
      </c>
    </row>
    <row r="6020" spans="1:11" ht="18" x14ac:dyDescent="0.25">
      <c r="A6020" s="1025">
        <v>5901657</v>
      </c>
      <c r="B6020" s="1026" t="s">
        <v>11277</v>
      </c>
      <c r="C6020" s="1025" t="s">
        <v>11261</v>
      </c>
      <c r="D6020" s="577">
        <f t="shared" si="93"/>
        <v>0.36</v>
      </c>
      <c r="G6020" s="1027">
        <v>0.36</v>
      </c>
      <c r="J6020" s="570" t="s">
        <v>5368</v>
      </c>
      <c r="K6020" s="645">
        <f>IFERROR(VLOOKUP(J6020,REAJUSTE!A:Y,25,FALSE),"")</f>
        <v>1.012</v>
      </c>
    </row>
    <row r="6021" spans="1:11" ht="18" x14ac:dyDescent="0.25">
      <c r="A6021" s="1025">
        <v>5901658</v>
      </c>
      <c r="B6021" s="1026" t="s">
        <v>11278</v>
      </c>
      <c r="C6021" s="1025" t="s">
        <v>11261</v>
      </c>
      <c r="D6021" s="577">
        <f t="shared" si="93"/>
        <v>1.28</v>
      </c>
      <c r="G6021" s="1027">
        <v>1.27</v>
      </c>
      <c r="J6021" s="570" t="s">
        <v>5368</v>
      </c>
      <c r="K6021" s="645">
        <f>IFERROR(VLOOKUP(J6021,REAJUSTE!A:Y,25,FALSE),"")</f>
        <v>1.012</v>
      </c>
    </row>
    <row r="6022" spans="1:11" ht="18" x14ac:dyDescent="0.25">
      <c r="A6022" s="1025">
        <v>5901659</v>
      </c>
      <c r="B6022" s="1026" t="s">
        <v>11279</v>
      </c>
      <c r="C6022" s="1025" t="s">
        <v>11261</v>
      </c>
      <c r="D6022" s="577">
        <f t="shared" si="93"/>
        <v>0.91</v>
      </c>
      <c r="G6022" s="1027">
        <v>0.9</v>
      </c>
      <c r="J6022" s="570" t="s">
        <v>5368</v>
      </c>
      <c r="K6022" s="645">
        <f>IFERROR(VLOOKUP(J6022,REAJUSTE!A:Y,25,FALSE),"")</f>
        <v>1.012</v>
      </c>
    </row>
    <row r="6023" spans="1:11" ht="18" x14ac:dyDescent="0.25">
      <c r="A6023" s="1025">
        <v>5901660</v>
      </c>
      <c r="B6023" s="1026" t="s">
        <v>11280</v>
      </c>
      <c r="C6023" s="1025" t="s">
        <v>11261</v>
      </c>
      <c r="D6023" s="577">
        <f t="shared" si="93"/>
        <v>0.27</v>
      </c>
      <c r="G6023" s="1027">
        <v>0.27</v>
      </c>
      <c r="J6023" s="570" t="s">
        <v>5368</v>
      </c>
      <c r="K6023" s="645">
        <f>IFERROR(VLOOKUP(J6023,REAJUSTE!A:Y,25,FALSE),"")</f>
        <v>1.012</v>
      </c>
    </row>
    <row r="6024" spans="1:11" ht="18" x14ac:dyDescent="0.25">
      <c r="A6024" s="1025">
        <v>5901661</v>
      </c>
      <c r="B6024" s="1026" t="s">
        <v>11281</v>
      </c>
      <c r="C6024" s="1025" t="s">
        <v>11261</v>
      </c>
      <c r="D6024" s="577">
        <f t="shared" si="93"/>
        <v>0.26</v>
      </c>
      <c r="G6024" s="1027">
        <v>0.26</v>
      </c>
      <c r="J6024" s="570" t="s">
        <v>5368</v>
      </c>
      <c r="K6024" s="645">
        <f>IFERROR(VLOOKUP(J6024,REAJUSTE!A:Y,25,FALSE),"")</f>
        <v>1.012</v>
      </c>
    </row>
    <row r="6025" spans="1:11" ht="18" x14ac:dyDescent="0.25">
      <c r="A6025" s="1025">
        <v>5901662</v>
      </c>
      <c r="B6025" s="1026" t="s">
        <v>11282</v>
      </c>
      <c r="C6025" s="1025" t="s">
        <v>11261</v>
      </c>
      <c r="D6025" s="577">
        <f t="shared" si="93"/>
        <v>0.56999999999999995</v>
      </c>
      <c r="G6025" s="1027">
        <v>0.56999999999999995</v>
      </c>
      <c r="J6025" s="570" t="s">
        <v>5368</v>
      </c>
      <c r="K6025" s="645">
        <f>IFERROR(VLOOKUP(J6025,REAJUSTE!A:Y,25,FALSE),"")</f>
        <v>1.012</v>
      </c>
    </row>
    <row r="6026" spans="1:11" ht="18" x14ac:dyDescent="0.25">
      <c r="A6026" s="1025">
        <v>5901663</v>
      </c>
      <c r="B6026" s="1026" t="s">
        <v>11283</v>
      </c>
      <c r="C6026" s="1025" t="s">
        <v>11261</v>
      </c>
      <c r="D6026" s="577">
        <f t="shared" ref="D6026:D6089" si="94">TRUNC(G6026*K6026,2)</f>
        <v>0.25</v>
      </c>
      <c r="G6026" s="1027">
        <v>0.25</v>
      </c>
      <c r="J6026" s="570" t="s">
        <v>5368</v>
      </c>
      <c r="K6026" s="645">
        <f>IFERROR(VLOOKUP(J6026,REAJUSTE!A:Y,25,FALSE),"")</f>
        <v>1.012</v>
      </c>
    </row>
    <row r="6027" spans="1:11" ht="18" x14ac:dyDescent="0.25">
      <c r="A6027" s="1025">
        <v>5901664</v>
      </c>
      <c r="B6027" s="1026" t="s">
        <v>11284</v>
      </c>
      <c r="C6027" s="1025" t="s">
        <v>11261</v>
      </c>
      <c r="D6027" s="577">
        <f t="shared" si="94"/>
        <v>0.46</v>
      </c>
      <c r="G6027" s="1027">
        <v>0.46</v>
      </c>
      <c r="J6027" s="570" t="s">
        <v>5368</v>
      </c>
      <c r="K6027" s="645">
        <f>IFERROR(VLOOKUP(J6027,REAJUSTE!A:Y,25,FALSE),"")</f>
        <v>1.012</v>
      </c>
    </row>
    <row r="6028" spans="1:11" ht="18" x14ac:dyDescent="0.25">
      <c r="A6028" s="1025">
        <v>5901665</v>
      </c>
      <c r="B6028" s="1026" t="s">
        <v>11285</v>
      </c>
      <c r="C6028" s="1025" t="s">
        <v>11261</v>
      </c>
      <c r="D6028" s="577">
        <f t="shared" si="94"/>
        <v>0.41</v>
      </c>
      <c r="G6028" s="1027">
        <v>0.41</v>
      </c>
      <c r="J6028" s="570" t="s">
        <v>5368</v>
      </c>
      <c r="K6028" s="645">
        <f>IFERROR(VLOOKUP(J6028,REAJUSTE!A:Y,25,FALSE),"")</f>
        <v>1.012</v>
      </c>
    </row>
    <row r="6029" spans="1:11" ht="18" x14ac:dyDescent="0.25">
      <c r="A6029" s="1025">
        <v>5901666</v>
      </c>
      <c r="B6029" s="1026" t="s">
        <v>11286</v>
      </c>
      <c r="C6029" s="1025" t="s">
        <v>11261</v>
      </c>
      <c r="D6029" s="577">
        <f t="shared" si="94"/>
        <v>0.36</v>
      </c>
      <c r="G6029" s="1027">
        <v>0.36</v>
      </c>
      <c r="J6029" s="570" t="s">
        <v>5368</v>
      </c>
      <c r="K6029" s="645">
        <f>IFERROR(VLOOKUP(J6029,REAJUSTE!A:Y,25,FALSE),"")</f>
        <v>1.012</v>
      </c>
    </row>
    <row r="6030" spans="1:11" ht="18" x14ac:dyDescent="0.25">
      <c r="A6030" s="1025">
        <v>5901667</v>
      </c>
      <c r="B6030" s="1026" t="s">
        <v>11287</v>
      </c>
      <c r="C6030" s="1025" t="s">
        <v>11261</v>
      </c>
      <c r="D6030" s="577">
        <f t="shared" si="94"/>
        <v>1.3</v>
      </c>
      <c r="G6030" s="1027">
        <v>1.29</v>
      </c>
      <c r="J6030" s="570" t="s">
        <v>5368</v>
      </c>
      <c r="K6030" s="645">
        <f>IFERROR(VLOOKUP(J6030,REAJUSTE!A:Y,25,FALSE),"")</f>
        <v>1.012</v>
      </c>
    </row>
    <row r="6031" spans="1:11" ht="27" x14ac:dyDescent="0.25">
      <c r="A6031" s="1025">
        <v>5914511</v>
      </c>
      <c r="B6031" s="1026" t="s">
        <v>11288</v>
      </c>
      <c r="C6031" s="1025" t="s">
        <v>5601</v>
      </c>
      <c r="D6031" s="577">
        <f t="shared" si="94"/>
        <v>0.28000000000000003</v>
      </c>
      <c r="G6031" s="1027">
        <v>0.28000000000000003</v>
      </c>
      <c r="J6031" s="570" t="s">
        <v>5368</v>
      </c>
      <c r="K6031" s="645">
        <f>IFERROR(VLOOKUP(J6031,REAJUSTE!A:Y,25,FALSE),"")</f>
        <v>1.012</v>
      </c>
    </row>
    <row r="6032" spans="1:11" ht="27" x14ac:dyDescent="0.25">
      <c r="A6032" s="1025">
        <v>5914510</v>
      </c>
      <c r="B6032" s="1026" t="s">
        <v>11289</v>
      </c>
      <c r="C6032" s="1025" t="s">
        <v>5601</v>
      </c>
      <c r="D6032" s="577">
        <f t="shared" si="94"/>
        <v>0.25</v>
      </c>
      <c r="G6032" s="1027">
        <v>0.25</v>
      </c>
      <c r="J6032" s="570" t="s">
        <v>5368</v>
      </c>
      <c r="K6032" s="645">
        <f>IFERROR(VLOOKUP(J6032,REAJUSTE!A:Y,25,FALSE),"")</f>
        <v>1.012</v>
      </c>
    </row>
    <row r="6033" spans="1:11" ht="36" x14ac:dyDescent="0.25">
      <c r="A6033" s="1025">
        <v>5906597</v>
      </c>
      <c r="B6033" s="1026" t="s">
        <v>11290</v>
      </c>
      <c r="C6033" s="1025" t="s">
        <v>11291</v>
      </c>
      <c r="D6033" s="577">
        <f t="shared" si="94"/>
        <v>13.24</v>
      </c>
      <c r="G6033" s="1027">
        <v>13.09</v>
      </c>
      <c r="J6033" s="570" t="s">
        <v>5368</v>
      </c>
      <c r="K6033" s="645">
        <f>IFERROR(VLOOKUP(J6033,REAJUSTE!A:Y,25,FALSE),"")</f>
        <v>1.012</v>
      </c>
    </row>
    <row r="6034" spans="1:11" ht="36" x14ac:dyDescent="0.25">
      <c r="A6034" s="1025">
        <v>5906598</v>
      </c>
      <c r="B6034" s="1026" t="s">
        <v>11292</v>
      </c>
      <c r="C6034" s="1025" t="s">
        <v>11291</v>
      </c>
      <c r="D6034" s="577">
        <f t="shared" si="94"/>
        <v>10.59</v>
      </c>
      <c r="G6034" s="1027">
        <v>10.47</v>
      </c>
      <c r="J6034" s="570" t="s">
        <v>5368</v>
      </c>
      <c r="K6034" s="645">
        <f>IFERROR(VLOOKUP(J6034,REAJUSTE!A:Y,25,FALSE),"")</f>
        <v>1.012</v>
      </c>
    </row>
    <row r="6035" spans="1:11" ht="36" x14ac:dyDescent="0.25">
      <c r="A6035" s="1025">
        <v>5906599</v>
      </c>
      <c r="B6035" s="1026" t="s">
        <v>11293</v>
      </c>
      <c r="C6035" s="1025" t="s">
        <v>11291</v>
      </c>
      <c r="D6035" s="577">
        <f t="shared" si="94"/>
        <v>8.6199999999999992</v>
      </c>
      <c r="G6035" s="1027">
        <v>8.52</v>
      </c>
      <c r="J6035" s="570" t="s">
        <v>5368</v>
      </c>
      <c r="K6035" s="645">
        <f>IFERROR(VLOOKUP(J6035,REAJUSTE!A:Y,25,FALSE),"")</f>
        <v>1.012</v>
      </c>
    </row>
    <row r="6036" spans="1:11" ht="36" x14ac:dyDescent="0.25">
      <c r="A6036" s="1025">
        <v>5906594</v>
      </c>
      <c r="B6036" s="1026" t="s">
        <v>11294</v>
      </c>
      <c r="C6036" s="1025" t="s">
        <v>11291</v>
      </c>
      <c r="D6036" s="577">
        <f t="shared" si="94"/>
        <v>8.82</v>
      </c>
      <c r="G6036" s="1027">
        <v>8.7200000000000006</v>
      </c>
      <c r="J6036" s="570" t="s">
        <v>5368</v>
      </c>
      <c r="K6036" s="645">
        <f>IFERROR(VLOOKUP(J6036,REAJUSTE!A:Y,25,FALSE),"")</f>
        <v>1.012</v>
      </c>
    </row>
    <row r="6037" spans="1:11" ht="36" x14ac:dyDescent="0.25">
      <c r="A6037" s="1025">
        <v>5906595</v>
      </c>
      <c r="B6037" s="1026" t="s">
        <v>11295</v>
      </c>
      <c r="C6037" s="1025" t="s">
        <v>11291</v>
      </c>
      <c r="D6037" s="577">
        <f t="shared" si="94"/>
        <v>7.06</v>
      </c>
      <c r="G6037" s="1027">
        <v>6.98</v>
      </c>
      <c r="J6037" s="570" t="s">
        <v>5368</v>
      </c>
      <c r="K6037" s="645">
        <f>IFERROR(VLOOKUP(J6037,REAJUSTE!A:Y,25,FALSE),"")</f>
        <v>1.012</v>
      </c>
    </row>
    <row r="6038" spans="1:11" ht="36" x14ac:dyDescent="0.25">
      <c r="A6038" s="1025">
        <v>5906596</v>
      </c>
      <c r="B6038" s="1026" t="s">
        <v>11296</v>
      </c>
      <c r="C6038" s="1025" t="s">
        <v>11291</v>
      </c>
      <c r="D6038" s="577">
        <f t="shared" si="94"/>
        <v>5.74</v>
      </c>
      <c r="G6038" s="1027">
        <v>5.68</v>
      </c>
      <c r="J6038" s="570" t="s">
        <v>5368</v>
      </c>
      <c r="K6038" s="645">
        <f>IFERROR(VLOOKUP(J6038,REAJUSTE!A:Y,25,FALSE),"")</f>
        <v>1.012</v>
      </c>
    </row>
    <row r="6039" spans="1:11" ht="18" x14ac:dyDescent="0.25">
      <c r="A6039" s="1025">
        <v>5901668</v>
      </c>
      <c r="B6039" s="1026" t="s">
        <v>11297</v>
      </c>
      <c r="C6039" s="1025" t="s">
        <v>11261</v>
      </c>
      <c r="D6039" s="577">
        <f t="shared" si="94"/>
        <v>0.94</v>
      </c>
      <c r="G6039" s="1027">
        <v>0.93</v>
      </c>
      <c r="J6039" s="570" t="s">
        <v>5368</v>
      </c>
      <c r="K6039" s="645">
        <f>IFERROR(VLOOKUP(J6039,REAJUSTE!A:Y,25,FALSE),"")</f>
        <v>1.012</v>
      </c>
    </row>
    <row r="6040" spans="1:11" ht="18" x14ac:dyDescent="0.25">
      <c r="A6040" s="1025">
        <v>5901669</v>
      </c>
      <c r="B6040" s="1026" t="s">
        <v>11298</v>
      </c>
      <c r="C6040" s="1025" t="s">
        <v>11261</v>
      </c>
      <c r="D6040" s="577">
        <f t="shared" si="94"/>
        <v>0.28000000000000003</v>
      </c>
      <c r="G6040" s="1027">
        <v>0.28000000000000003</v>
      </c>
      <c r="J6040" s="570" t="s">
        <v>5368</v>
      </c>
      <c r="K6040" s="645">
        <f>IFERROR(VLOOKUP(J6040,REAJUSTE!A:Y,25,FALSE),"")</f>
        <v>1.012</v>
      </c>
    </row>
    <row r="6041" spans="1:11" ht="18" x14ac:dyDescent="0.25">
      <c r="A6041" s="1025">
        <v>5901670</v>
      </c>
      <c r="B6041" s="1026" t="s">
        <v>11299</v>
      </c>
      <c r="C6041" s="1025" t="s">
        <v>11261</v>
      </c>
      <c r="D6041" s="577">
        <f t="shared" si="94"/>
        <v>0.26</v>
      </c>
      <c r="G6041" s="1027">
        <v>0.26</v>
      </c>
      <c r="J6041" s="570" t="s">
        <v>5368</v>
      </c>
      <c r="K6041" s="645">
        <f>IFERROR(VLOOKUP(J6041,REAJUSTE!A:Y,25,FALSE),"")</f>
        <v>1.012</v>
      </c>
    </row>
    <row r="6042" spans="1:11" ht="18" x14ac:dyDescent="0.25">
      <c r="A6042" s="1025">
        <v>5901671</v>
      </c>
      <c r="B6042" s="1026" t="s">
        <v>11300</v>
      </c>
      <c r="C6042" s="1025" t="s">
        <v>11261</v>
      </c>
      <c r="D6042" s="577">
        <f t="shared" si="94"/>
        <v>0.57999999999999996</v>
      </c>
      <c r="G6042" s="1027">
        <v>0.57999999999999996</v>
      </c>
      <c r="J6042" s="570" t="s">
        <v>5368</v>
      </c>
      <c r="K6042" s="645">
        <f>IFERROR(VLOOKUP(J6042,REAJUSTE!A:Y,25,FALSE),"")</f>
        <v>1.012</v>
      </c>
    </row>
    <row r="6043" spans="1:11" ht="18" x14ac:dyDescent="0.25">
      <c r="A6043" s="1025">
        <v>5901672</v>
      </c>
      <c r="B6043" s="1026" t="s">
        <v>11301</v>
      </c>
      <c r="C6043" s="1025" t="s">
        <v>11261</v>
      </c>
      <c r="D6043" s="577">
        <f t="shared" si="94"/>
        <v>0.26</v>
      </c>
      <c r="G6043" s="1027">
        <v>0.26</v>
      </c>
      <c r="J6043" s="570" t="s">
        <v>5368</v>
      </c>
      <c r="K6043" s="645">
        <f>IFERROR(VLOOKUP(J6043,REAJUSTE!A:Y,25,FALSE),"")</f>
        <v>1.012</v>
      </c>
    </row>
    <row r="6044" spans="1:11" ht="18" x14ac:dyDescent="0.25">
      <c r="A6044" s="1025">
        <v>5901673</v>
      </c>
      <c r="B6044" s="1026" t="s">
        <v>11302</v>
      </c>
      <c r="C6044" s="1025" t="s">
        <v>11261</v>
      </c>
      <c r="D6044" s="577">
        <f t="shared" si="94"/>
        <v>0.47</v>
      </c>
      <c r="G6044" s="1027">
        <v>0.47</v>
      </c>
      <c r="J6044" s="570" t="s">
        <v>5368</v>
      </c>
      <c r="K6044" s="645">
        <f>IFERROR(VLOOKUP(J6044,REAJUSTE!A:Y,25,FALSE),"")</f>
        <v>1.012</v>
      </c>
    </row>
    <row r="6045" spans="1:11" ht="18" x14ac:dyDescent="0.25">
      <c r="A6045" s="1025">
        <v>5901674</v>
      </c>
      <c r="B6045" s="1026" t="s">
        <v>11303</v>
      </c>
      <c r="C6045" s="1025" t="s">
        <v>11261</v>
      </c>
      <c r="D6045" s="577">
        <f t="shared" si="94"/>
        <v>0.42</v>
      </c>
      <c r="G6045" s="1027">
        <v>0.42</v>
      </c>
      <c r="J6045" s="570" t="s">
        <v>5368</v>
      </c>
      <c r="K6045" s="645">
        <f>IFERROR(VLOOKUP(J6045,REAJUSTE!A:Y,25,FALSE),"")</f>
        <v>1.012</v>
      </c>
    </row>
    <row r="6046" spans="1:11" ht="18" x14ac:dyDescent="0.25">
      <c r="A6046" s="1025">
        <v>5901675</v>
      </c>
      <c r="B6046" s="1026" t="s">
        <v>11304</v>
      </c>
      <c r="C6046" s="1025" t="s">
        <v>11261</v>
      </c>
      <c r="D6046" s="577">
        <f t="shared" si="94"/>
        <v>0.37</v>
      </c>
      <c r="G6046" s="1027">
        <v>0.37</v>
      </c>
      <c r="J6046" s="570" t="s">
        <v>5368</v>
      </c>
      <c r="K6046" s="645">
        <f>IFERROR(VLOOKUP(J6046,REAJUSTE!A:Y,25,FALSE),"")</f>
        <v>1.012</v>
      </c>
    </row>
    <row r="6047" spans="1:11" ht="18" x14ac:dyDescent="0.25">
      <c r="A6047" s="1025">
        <v>5901676</v>
      </c>
      <c r="B6047" s="1026" t="s">
        <v>11305</v>
      </c>
      <c r="C6047" s="1025" t="s">
        <v>11261</v>
      </c>
      <c r="D6047" s="577">
        <f t="shared" si="94"/>
        <v>1.33</v>
      </c>
      <c r="G6047" s="1027">
        <v>1.32</v>
      </c>
      <c r="J6047" s="570" t="s">
        <v>5368</v>
      </c>
      <c r="K6047" s="645">
        <f>IFERROR(VLOOKUP(J6047,REAJUSTE!A:Y,25,FALSE),"")</f>
        <v>1.012</v>
      </c>
    </row>
    <row r="6048" spans="1:11" ht="18" x14ac:dyDescent="0.25">
      <c r="A6048" s="1025">
        <v>5901677</v>
      </c>
      <c r="B6048" s="1026" t="s">
        <v>11306</v>
      </c>
      <c r="C6048" s="1025" t="s">
        <v>11261</v>
      </c>
      <c r="D6048" s="577">
        <f t="shared" si="94"/>
        <v>0.92</v>
      </c>
      <c r="G6048" s="1027">
        <v>0.91</v>
      </c>
      <c r="J6048" s="570" t="s">
        <v>5368</v>
      </c>
      <c r="K6048" s="645">
        <f>IFERROR(VLOOKUP(J6048,REAJUSTE!A:Y,25,FALSE),"")</f>
        <v>1.012</v>
      </c>
    </row>
    <row r="6049" spans="1:11" ht="18" x14ac:dyDescent="0.25">
      <c r="A6049" s="1025">
        <v>5901678</v>
      </c>
      <c r="B6049" s="1026" t="s">
        <v>11307</v>
      </c>
      <c r="C6049" s="1025" t="s">
        <v>11261</v>
      </c>
      <c r="D6049" s="577">
        <f t="shared" si="94"/>
        <v>0.27</v>
      </c>
      <c r="G6049" s="1027">
        <v>0.27</v>
      </c>
      <c r="J6049" s="570" t="s">
        <v>5368</v>
      </c>
      <c r="K6049" s="645">
        <f>IFERROR(VLOOKUP(J6049,REAJUSTE!A:Y,25,FALSE),"")</f>
        <v>1.012</v>
      </c>
    </row>
    <row r="6050" spans="1:11" ht="18" x14ac:dyDescent="0.25">
      <c r="A6050" s="1025">
        <v>5901679</v>
      </c>
      <c r="B6050" s="1026" t="s">
        <v>11308</v>
      </c>
      <c r="C6050" s="1025" t="s">
        <v>11261</v>
      </c>
      <c r="D6050" s="577">
        <f t="shared" si="94"/>
        <v>0.26</v>
      </c>
      <c r="G6050" s="1027">
        <v>0.26</v>
      </c>
      <c r="J6050" s="570" t="s">
        <v>5368</v>
      </c>
      <c r="K6050" s="645">
        <f>IFERROR(VLOOKUP(J6050,REAJUSTE!A:Y,25,FALSE),"")</f>
        <v>1.012</v>
      </c>
    </row>
    <row r="6051" spans="1:11" ht="18" x14ac:dyDescent="0.25">
      <c r="A6051" s="1025">
        <v>5901680</v>
      </c>
      <c r="B6051" s="1026" t="s">
        <v>11309</v>
      </c>
      <c r="C6051" s="1025" t="s">
        <v>11261</v>
      </c>
      <c r="D6051" s="577">
        <f t="shared" si="94"/>
        <v>0.56999999999999995</v>
      </c>
      <c r="G6051" s="1027">
        <v>0.56999999999999995</v>
      </c>
      <c r="J6051" s="570" t="s">
        <v>5368</v>
      </c>
      <c r="K6051" s="645">
        <f>IFERROR(VLOOKUP(J6051,REAJUSTE!A:Y,25,FALSE),"")</f>
        <v>1.012</v>
      </c>
    </row>
    <row r="6052" spans="1:11" ht="18" x14ac:dyDescent="0.25">
      <c r="A6052" s="1025">
        <v>5901681</v>
      </c>
      <c r="B6052" s="1026" t="s">
        <v>11310</v>
      </c>
      <c r="C6052" s="1025" t="s">
        <v>11261</v>
      </c>
      <c r="D6052" s="577">
        <f t="shared" si="94"/>
        <v>0.25</v>
      </c>
      <c r="G6052" s="1027">
        <v>0.25</v>
      </c>
      <c r="J6052" s="570" t="s">
        <v>5368</v>
      </c>
      <c r="K6052" s="645">
        <f>IFERROR(VLOOKUP(J6052,REAJUSTE!A:Y,25,FALSE),"")</f>
        <v>1.012</v>
      </c>
    </row>
    <row r="6053" spans="1:11" ht="18" x14ac:dyDescent="0.25">
      <c r="A6053" s="1025">
        <v>5901682</v>
      </c>
      <c r="B6053" s="1026" t="s">
        <v>11311</v>
      </c>
      <c r="C6053" s="1025" t="s">
        <v>11261</v>
      </c>
      <c r="D6053" s="577">
        <f t="shared" si="94"/>
        <v>0.47</v>
      </c>
      <c r="G6053" s="1027">
        <v>0.47</v>
      </c>
      <c r="J6053" s="570" t="s">
        <v>5368</v>
      </c>
      <c r="K6053" s="645">
        <f>IFERROR(VLOOKUP(J6053,REAJUSTE!A:Y,25,FALSE),"")</f>
        <v>1.012</v>
      </c>
    </row>
    <row r="6054" spans="1:11" ht="18" x14ac:dyDescent="0.25">
      <c r="A6054" s="1025">
        <v>5901683</v>
      </c>
      <c r="B6054" s="1026" t="s">
        <v>11312</v>
      </c>
      <c r="C6054" s="1025" t="s">
        <v>11261</v>
      </c>
      <c r="D6054" s="577">
        <f t="shared" si="94"/>
        <v>0.41</v>
      </c>
      <c r="G6054" s="1027">
        <v>0.41</v>
      </c>
      <c r="J6054" s="570" t="s">
        <v>5368</v>
      </c>
      <c r="K6054" s="645">
        <f>IFERROR(VLOOKUP(J6054,REAJUSTE!A:Y,25,FALSE),"")</f>
        <v>1.012</v>
      </c>
    </row>
    <row r="6055" spans="1:11" ht="18" x14ac:dyDescent="0.25">
      <c r="A6055" s="1025">
        <v>5901684</v>
      </c>
      <c r="B6055" s="1026" t="s">
        <v>11313</v>
      </c>
      <c r="C6055" s="1025" t="s">
        <v>11261</v>
      </c>
      <c r="D6055" s="577">
        <f t="shared" si="94"/>
        <v>0.37</v>
      </c>
      <c r="G6055" s="1027">
        <v>0.37</v>
      </c>
      <c r="J6055" s="570" t="s">
        <v>5368</v>
      </c>
      <c r="K6055" s="645">
        <f>IFERROR(VLOOKUP(J6055,REAJUSTE!A:Y,25,FALSE),"")</f>
        <v>1.012</v>
      </c>
    </row>
    <row r="6056" spans="1:11" ht="18" x14ac:dyDescent="0.25">
      <c r="A6056" s="1025">
        <v>5901685</v>
      </c>
      <c r="B6056" s="1026" t="s">
        <v>11314</v>
      </c>
      <c r="C6056" s="1025" t="s">
        <v>11261</v>
      </c>
      <c r="D6056" s="577">
        <f t="shared" si="94"/>
        <v>1.3</v>
      </c>
      <c r="G6056" s="1027">
        <v>1.29</v>
      </c>
      <c r="J6056" s="570" t="s">
        <v>5368</v>
      </c>
      <c r="K6056" s="645">
        <f>IFERROR(VLOOKUP(J6056,REAJUSTE!A:Y,25,FALSE),"")</f>
        <v>1.012</v>
      </c>
    </row>
    <row r="6057" spans="1:11" ht="18" x14ac:dyDescent="0.25">
      <c r="A6057" s="1025">
        <v>5914360</v>
      </c>
      <c r="B6057" s="1026" t="s">
        <v>11315</v>
      </c>
      <c r="C6057" s="1025" t="s">
        <v>5601</v>
      </c>
      <c r="D6057" s="577">
        <f t="shared" si="94"/>
        <v>1.19</v>
      </c>
      <c r="G6057" s="1027">
        <v>1.18</v>
      </c>
      <c r="J6057" s="570" t="s">
        <v>5368</v>
      </c>
      <c r="K6057" s="645">
        <f>IFERROR(VLOOKUP(J6057,REAJUSTE!A:Y,25,FALSE),"")</f>
        <v>1.012</v>
      </c>
    </row>
    <row r="6058" spans="1:11" ht="18" x14ac:dyDescent="0.25">
      <c r="A6058" s="1025">
        <v>5914361</v>
      </c>
      <c r="B6058" s="1026" t="s">
        <v>11316</v>
      </c>
      <c r="C6058" s="1025" t="s">
        <v>5601</v>
      </c>
      <c r="D6058" s="577">
        <f t="shared" si="94"/>
        <v>0.96</v>
      </c>
      <c r="G6058" s="1027">
        <v>0.95</v>
      </c>
      <c r="J6058" s="570" t="s">
        <v>5368</v>
      </c>
      <c r="K6058" s="645">
        <f>IFERROR(VLOOKUP(J6058,REAJUSTE!A:Y,25,FALSE),"")</f>
        <v>1.012</v>
      </c>
    </row>
    <row r="6059" spans="1:11" ht="18" x14ac:dyDescent="0.25">
      <c r="A6059" s="1025">
        <v>5914362</v>
      </c>
      <c r="B6059" s="1026" t="s">
        <v>11317</v>
      </c>
      <c r="C6059" s="1025" t="s">
        <v>5601</v>
      </c>
      <c r="D6059" s="577">
        <f t="shared" si="94"/>
        <v>0.77</v>
      </c>
      <c r="G6059" s="1027">
        <v>0.77</v>
      </c>
      <c r="J6059" s="570" t="s">
        <v>5368</v>
      </c>
      <c r="K6059" s="645">
        <f>IFERROR(VLOOKUP(J6059,REAJUSTE!A:Y,25,FALSE),"")</f>
        <v>1.012</v>
      </c>
    </row>
    <row r="6060" spans="1:11" ht="18" x14ac:dyDescent="0.25">
      <c r="A6060" s="1025">
        <v>5914364</v>
      </c>
      <c r="B6060" s="1026" t="s">
        <v>11318</v>
      </c>
      <c r="C6060" s="1025" t="s">
        <v>5601</v>
      </c>
      <c r="D6060" s="577">
        <f t="shared" si="94"/>
        <v>0.93</v>
      </c>
      <c r="G6060" s="1027">
        <v>0.92</v>
      </c>
      <c r="J6060" s="570" t="s">
        <v>5368</v>
      </c>
      <c r="K6060" s="645">
        <f>IFERROR(VLOOKUP(J6060,REAJUSTE!A:Y,25,FALSE),"")</f>
        <v>1.012</v>
      </c>
    </row>
    <row r="6061" spans="1:11" ht="18" x14ac:dyDescent="0.25">
      <c r="A6061" s="1025">
        <v>5914365</v>
      </c>
      <c r="B6061" s="1026" t="s">
        <v>11319</v>
      </c>
      <c r="C6061" s="1025" t="s">
        <v>5601</v>
      </c>
      <c r="D6061" s="577">
        <f t="shared" si="94"/>
        <v>0.74</v>
      </c>
      <c r="G6061" s="1027">
        <v>0.74</v>
      </c>
      <c r="J6061" s="570" t="s">
        <v>5368</v>
      </c>
      <c r="K6061" s="645">
        <f>IFERROR(VLOOKUP(J6061,REAJUSTE!A:Y,25,FALSE),"")</f>
        <v>1.012</v>
      </c>
    </row>
    <row r="6062" spans="1:11" ht="18" x14ac:dyDescent="0.25">
      <c r="A6062" s="1025">
        <v>5914366</v>
      </c>
      <c r="B6062" s="1026" t="s">
        <v>11320</v>
      </c>
      <c r="C6062" s="1025" t="s">
        <v>5601</v>
      </c>
      <c r="D6062" s="577">
        <f t="shared" si="94"/>
        <v>0.6</v>
      </c>
      <c r="G6062" s="1027">
        <v>0.6</v>
      </c>
      <c r="J6062" s="570" t="s">
        <v>5368</v>
      </c>
      <c r="K6062" s="645">
        <f>IFERROR(VLOOKUP(J6062,REAJUSTE!A:Y,25,FALSE),"")</f>
        <v>1.012</v>
      </c>
    </row>
    <row r="6063" spans="1:11" ht="18" x14ac:dyDescent="0.25">
      <c r="A6063" s="1025">
        <v>5914315</v>
      </c>
      <c r="B6063" s="1026" t="s">
        <v>11321</v>
      </c>
      <c r="C6063" s="1025" t="s">
        <v>5601</v>
      </c>
      <c r="D6063" s="577">
        <f t="shared" si="94"/>
        <v>1.1499999999999999</v>
      </c>
      <c r="G6063" s="1027">
        <v>1.1399999999999999</v>
      </c>
      <c r="J6063" s="570" t="s">
        <v>5368</v>
      </c>
      <c r="K6063" s="645">
        <f>IFERROR(VLOOKUP(J6063,REAJUSTE!A:Y,25,FALSE),"")</f>
        <v>1.012</v>
      </c>
    </row>
    <row r="6064" spans="1:11" ht="18" x14ac:dyDescent="0.25">
      <c r="A6064" s="1025">
        <v>5914330</v>
      </c>
      <c r="B6064" s="1026" t="s">
        <v>11322</v>
      </c>
      <c r="C6064" s="1025" t="s">
        <v>5601</v>
      </c>
      <c r="D6064" s="577">
        <f t="shared" si="94"/>
        <v>0.92</v>
      </c>
      <c r="G6064" s="1027">
        <v>0.91</v>
      </c>
      <c r="J6064" s="570" t="s">
        <v>5368</v>
      </c>
      <c r="K6064" s="645">
        <f>IFERROR(VLOOKUP(J6064,REAJUSTE!A:Y,25,FALSE),"")</f>
        <v>1.012</v>
      </c>
    </row>
    <row r="6065" spans="1:11" ht="18" x14ac:dyDescent="0.25">
      <c r="A6065" s="1025">
        <v>5914345</v>
      </c>
      <c r="B6065" s="1026" t="s">
        <v>11323</v>
      </c>
      <c r="C6065" s="1025" t="s">
        <v>5601</v>
      </c>
      <c r="D6065" s="577">
        <f t="shared" si="94"/>
        <v>0.74</v>
      </c>
      <c r="G6065" s="1027">
        <v>0.74</v>
      </c>
      <c r="J6065" s="570" t="s">
        <v>5368</v>
      </c>
      <c r="K6065" s="645">
        <f>IFERROR(VLOOKUP(J6065,REAJUSTE!A:Y,25,FALSE),"")</f>
        <v>1.012</v>
      </c>
    </row>
    <row r="6066" spans="1:11" ht="18" x14ac:dyDescent="0.25">
      <c r="A6066" s="1025">
        <v>5914367</v>
      </c>
      <c r="B6066" s="1026" t="s">
        <v>11324</v>
      </c>
      <c r="C6066" s="1025" t="s">
        <v>5601</v>
      </c>
      <c r="D6066" s="577">
        <f t="shared" si="94"/>
        <v>1.75</v>
      </c>
      <c r="G6066" s="1027">
        <v>1.73</v>
      </c>
      <c r="J6066" s="570" t="s">
        <v>5368</v>
      </c>
      <c r="K6066" s="645">
        <f>IFERROR(VLOOKUP(J6066,REAJUSTE!A:Y,25,FALSE),"")</f>
        <v>1.012</v>
      </c>
    </row>
    <row r="6067" spans="1:11" ht="27" x14ac:dyDescent="0.25">
      <c r="A6067" s="1025">
        <v>5914368</v>
      </c>
      <c r="B6067" s="1026" t="s">
        <v>11325</v>
      </c>
      <c r="C6067" s="1025" t="s">
        <v>5601</v>
      </c>
      <c r="D6067" s="577">
        <f t="shared" si="94"/>
        <v>1.39</v>
      </c>
      <c r="G6067" s="1027">
        <v>1.38</v>
      </c>
      <c r="J6067" s="570" t="s">
        <v>5368</v>
      </c>
      <c r="K6067" s="645">
        <f>IFERROR(VLOOKUP(J6067,REAJUSTE!A:Y,25,FALSE),"")</f>
        <v>1.012</v>
      </c>
    </row>
    <row r="6068" spans="1:11" ht="18" x14ac:dyDescent="0.25">
      <c r="A6068" s="1025">
        <v>5914369</v>
      </c>
      <c r="B6068" s="1026" t="s">
        <v>11326</v>
      </c>
      <c r="C6068" s="1025" t="s">
        <v>5601</v>
      </c>
      <c r="D6068" s="577">
        <f t="shared" si="94"/>
        <v>1.1399999999999999</v>
      </c>
      <c r="G6068" s="1027">
        <v>1.1299999999999999</v>
      </c>
      <c r="J6068" s="570" t="s">
        <v>5368</v>
      </c>
      <c r="K6068" s="645">
        <f>IFERROR(VLOOKUP(J6068,REAJUSTE!A:Y,25,FALSE),"")</f>
        <v>1.012</v>
      </c>
    </row>
    <row r="6069" spans="1:11" ht="27" x14ac:dyDescent="0.25">
      <c r="A6069" s="1025">
        <v>5914489</v>
      </c>
      <c r="B6069" s="1026" t="s">
        <v>11327</v>
      </c>
      <c r="C6069" s="1025" t="s">
        <v>5601</v>
      </c>
      <c r="D6069" s="577">
        <f t="shared" si="94"/>
        <v>0.26</v>
      </c>
      <c r="G6069" s="1027">
        <v>0.26</v>
      </c>
      <c r="J6069" s="570" t="s">
        <v>5368</v>
      </c>
      <c r="K6069" s="645">
        <f>IFERROR(VLOOKUP(J6069,REAJUSTE!A:Y,25,FALSE),"")</f>
        <v>1.012</v>
      </c>
    </row>
    <row r="6070" spans="1:11" ht="36" x14ac:dyDescent="0.25">
      <c r="A6070" s="1025">
        <v>5914491</v>
      </c>
      <c r="B6070" s="1026" t="s">
        <v>11328</v>
      </c>
      <c r="C6070" s="1025" t="s">
        <v>5601</v>
      </c>
      <c r="D6070" s="577">
        <f t="shared" si="94"/>
        <v>0.28999999999999998</v>
      </c>
      <c r="G6070" s="1027">
        <v>0.28999999999999998</v>
      </c>
      <c r="J6070" s="570" t="s">
        <v>5368</v>
      </c>
      <c r="K6070" s="645">
        <f>IFERROR(VLOOKUP(J6070,REAJUSTE!A:Y,25,FALSE),"")</f>
        <v>1.012</v>
      </c>
    </row>
    <row r="6071" spans="1:11" ht="27" x14ac:dyDescent="0.25">
      <c r="A6071" s="1025">
        <v>5914490</v>
      </c>
      <c r="B6071" s="1026" t="s">
        <v>11329</v>
      </c>
      <c r="C6071" s="1025" t="s">
        <v>5601</v>
      </c>
      <c r="D6071" s="577">
        <f t="shared" si="94"/>
        <v>0.26</v>
      </c>
      <c r="G6071" s="1027">
        <v>0.26</v>
      </c>
      <c r="J6071" s="570" t="s">
        <v>5368</v>
      </c>
      <c r="K6071" s="645">
        <f>IFERROR(VLOOKUP(J6071,REAJUSTE!A:Y,25,FALSE),"")</f>
        <v>1.012</v>
      </c>
    </row>
    <row r="6072" spans="1:11" ht="36" x14ac:dyDescent="0.25">
      <c r="A6072" s="1025">
        <v>5914495</v>
      </c>
      <c r="B6072" s="1026" t="s">
        <v>11330</v>
      </c>
      <c r="C6072" s="1025" t="s">
        <v>5601</v>
      </c>
      <c r="D6072" s="577">
        <f t="shared" si="94"/>
        <v>1.7</v>
      </c>
      <c r="G6072" s="1027">
        <v>1.68</v>
      </c>
      <c r="J6072" s="570" t="s">
        <v>5368</v>
      </c>
      <c r="K6072" s="645">
        <f>IFERROR(VLOOKUP(J6072,REAJUSTE!A:Y,25,FALSE),"")</f>
        <v>1.012</v>
      </c>
    </row>
    <row r="6073" spans="1:11" ht="36" x14ac:dyDescent="0.25">
      <c r="A6073" s="1025">
        <v>5914494</v>
      </c>
      <c r="B6073" s="1026" t="s">
        <v>11331</v>
      </c>
      <c r="C6073" s="1025" t="s">
        <v>5601</v>
      </c>
      <c r="D6073" s="577">
        <f t="shared" si="94"/>
        <v>3.75</v>
      </c>
      <c r="G6073" s="1027">
        <v>3.71</v>
      </c>
      <c r="J6073" s="570" t="s">
        <v>5368</v>
      </c>
      <c r="K6073" s="645">
        <f>IFERROR(VLOOKUP(J6073,REAJUSTE!A:Y,25,FALSE),"")</f>
        <v>1.012</v>
      </c>
    </row>
    <row r="6074" spans="1:11" ht="27" x14ac:dyDescent="0.25">
      <c r="A6074" s="1025">
        <v>5914487</v>
      </c>
      <c r="B6074" s="1026" t="s">
        <v>11332</v>
      </c>
      <c r="C6074" s="1025" t="s">
        <v>5601</v>
      </c>
      <c r="D6074" s="577">
        <f t="shared" si="94"/>
        <v>0.25</v>
      </c>
      <c r="G6074" s="1027">
        <v>0.25</v>
      </c>
      <c r="J6074" s="570" t="s">
        <v>5368</v>
      </c>
      <c r="K6074" s="645">
        <f>IFERROR(VLOOKUP(J6074,REAJUSTE!A:Y,25,FALSE),"")</f>
        <v>1.012</v>
      </c>
    </row>
    <row r="6075" spans="1:11" ht="27" x14ac:dyDescent="0.25">
      <c r="A6075" s="1025">
        <v>5914488</v>
      </c>
      <c r="B6075" s="1026" t="s">
        <v>11333</v>
      </c>
      <c r="C6075" s="1025" t="s">
        <v>5601</v>
      </c>
      <c r="D6075" s="577">
        <f t="shared" si="94"/>
        <v>0.28999999999999998</v>
      </c>
      <c r="G6075" s="1027">
        <v>0.28999999999999998</v>
      </c>
      <c r="J6075" s="570" t="s">
        <v>5368</v>
      </c>
      <c r="K6075" s="645">
        <f>IFERROR(VLOOKUP(J6075,REAJUSTE!A:Y,25,FALSE),"")</f>
        <v>1.012</v>
      </c>
    </row>
    <row r="6076" spans="1:11" ht="27" x14ac:dyDescent="0.25">
      <c r="A6076" s="1025">
        <v>5914493</v>
      </c>
      <c r="B6076" s="1026" t="s">
        <v>11334</v>
      </c>
      <c r="C6076" s="1025" t="s">
        <v>5601</v>
      </c>
      <c r="D6076" s="577">
        <f t="shared" si="94"/>
        <v>6.3</v>
      </c>
      <c r="G6076" s="1027">
        <v>6.23</v>
      </c>
      <c r="J6076" s="570" t="s">
        <v>5368</v>
      </c>
      <c r="K6076" s="645">
        <f>IFERROR(VLOOKUP(J6076,REAJUSTE!A:Y,25,FALSE),"")</f>
        <v>1.012</v>
      </c>
    </row>
    <row r="6077" spans="1:11" ht="27" x14ac:dyDescent="0.25">
      <c r="A6077" s="1025">
        <v>5914492</v>
      </c>
      <c r="B6077" s="1026" t="s">
        <v>11335</v>
      </c>
      <c r="C6077" s="1025" t="s">
        <v>5601</v>
      </c>
      <c r="D6077" s="577">
        <f t="shared" si="94"/>
        <v>14.93</v>
      </c>
      <c r="G6077" s="1027">
        <v>14.76</v>
      </c>
      <c r="J6077" s="570" t="s">
        <v>5368</v>
      </c>
      <c r="K6077" s="645">
        <f>IFERROR(VLOOKUP(J6077,REAJUSTE!A:Y,25,FALSE),"")</f>
        <v>1.012</v>
      </c>
    </row>
    <row r="6078" spans="1:11" ht="27" x14ac:dyDescent="0.25">
      <c r="A6078" s="1025">
        <v>5914482</v>
      </c>
      <c r="B6078" s="1026" t="s">
        <v>11336</v>
      </c>
      <c r="C6078" s="1025" t="s">
        <v>5601</v>
      </c>
      <c r="D6078" s="577">
        <f t="shared" si="94"/>
        <v>0.66</v>
      </c>
      <c r="G6078" s="1027">
        <v>0.66</v>
      </c>
      <c r="J6078" s="570" t="s">
        <v>5368</v>
      </c>
      <c r="K6078" s="645">
        <f>IFERROR(VLOOKUP(J6078,REAJUSTE!A:Y,25,FALSE),"")</f>
        <v>1.012</v>
      </c>
    </row>
    <row r="6079" spans="1:11" ht="27" x14ac:dyDescent="0.25">
      <c r="A6079" s="1025">
        <v>5914483</v>
      </c>
      <c r="B6079" s="1026" t="s">
        <v>11337</v>
      </c>
      <c r="C6079" s="1025" t="s">
        <v>5601</v>
      </c>
      <c r="D6079" s="577">
        <f t="shared" si="94"/>
        <v>0.47</v>
      </c>
      <c r="G6079" s="1027">
        <v>0.47</v>
      </c>
      <c r="J6079" s="570" t="s">
        <v>5368</v>
      </c>
      <c r="K6079" s="645">
        <f>IFERROR(VLOOKUP(J6079,REAJUSTE!A:Y,25,FALSE),"")</f>
        <v>1.012</v>
      </c>
    </row>
    <row r="6080" spans="1:11" ht="27" x14ac:dyDescent="0.25">
      <c r="A6080" s="1025">
        <v>5914480</v>
      </c>
      <c r="B6080" s="1026" t="s">
        <v>11338</v>
      </c>
      <c r="C6080" s="1025" t="s">
        <v>5601</v>
      </c>
      <c r="D6080" s="577">
        <f t="shared" si="94"/>
        <v>0.68</v>
      </c>
      <c r="G6080" s="1027">
        <v>0.68</v>
      </c>
      <c r="J6080" s="570" t="s">
        <v>5368</v>
      </c>
      <c r="K6080" s="645">
        <f>IFERROR(VLOOKUP(J6080,REAJUSTE!A:Y,25,FALSE),"")</f>
        <v>1.012</v>
      </c>
    </row>
    <row r="6081" spans="1:11" ht="27" x14ac:dyDescent="0.25">
      <c r="A6081" s="1025">
        <v>5914481</v>
      </c>
      <c r="B6081" s="1026" t="s">
        <v>11339</v>
      </c>
      <c r="C6081" s="1025" t="s">
        <v>5601</v>
      </c>
      <c r="D6081" s="577">
        <f t="shared" si="94"/>
        <v>0.45</v>
      </c>
      <c r="G6081" s="1027">
        <v>0.45</v>
      </c>
      <c r="J6081" s="570" t="s">
        <v>5368</v>
      </c>
      <c r="K6081" s="645">
        <f>IFERROR(VLOOKUP(J6081,REAJUSTE!A:Y,25,FALSE),"")</f>
        <v>1.012</v>
      </c>
    </row>
    <row r="6082" spans="1:11" ht="27" x14ac:dyDescent="0.25">
      <c r="A6082" s="1025">
        <v>5914485</v>
      </c>
      <c r="B6082" s="1026" t="s">
        <v>11340</v>
      </c>
      <c r="C6082" s="1025" t="s">
        <v>5601</v>
      </c>
      <c r="D6082" s="577">
        <f t="shared" si="94"/>
        <v>4.34</v>
      </c>
      <c r="G6082" s="1027">
        <v>4.29</v>
      </c>
      <c r="J6082" s="570" t="s">
        <v>5368</v>
      </c>
      <c r="K6082" s="645">
        <f>IFERROR(VLOOKUP(J6082,REAJUSTE!A:Y,25,FALSE),"")</f>
        <v>1.012</v>
      </c>
    </row>
    <row r="6083" spans="1:11" ht="27" x14ac:dyDescent="0.25">
      <c r="A6083" s="1025">
        <v>5914486</v>
      </c>
      <c r="B6083" s="1026" t="s">
        <v>11341</v>
      </c>
      <c r="C6083" s="1025" t="s">
        <v>5601</v>
      </c>
      <c r="D6083" s="577">
        <f t="shared" si="94"/>
        <v>5.37</v>
      </c>
      <c r="G6083" s="1027">
        <v>5.31</v>
      </c>
      <c r="J6083" s="570" t="s">
        <v>5368</v>
      </c>
      <c r="K6083" s="645">
        <f>IFERROR(VLOOKUP(J6083,REAJUSTE!A:Y,25,FALSE),"")</f>
        <v>1.012</v>
      </c>
    </row>
    <row r="6084" spans="1:11" ht="27" x14ac:dyDescent="0.25">
      <c r="A6084" s="1025">
        <v>5914484</v>
      </c>
      <c r="B6084" s="1026" t="s">
        <v>11342</v>
      </c>
      <c r="C6084" s="1025" t="s">
        <v>5601</v>
      </c>
      <c r="D6084" s="577">
        <f t="shared" si="94"/>
        <v>3.75</v>
      </c>
      <c r="G6084" s="1027">
        <v>3.71</v>
      </c>
      <c r="J6084" s="570" t="s">
        <v>5368</v>
      </c>
      <c r="K6084" s="645">
        <f>IFERROR(VLOOKUP(J6084,REAJUSTE!A:Y,25,FALSE),"")</f>
        <v>1.012</v>
      </c>
    </row>
    <row r="6085" spans="1:11" ht="18" x14ac:dyDescent="0.25">
      <c r="A6085" s="1025">
        <v>5914620</v>
      </c>
      <c r="B6085" s="1026" t="s">
        <v>11343</v>
      </c>
      <c r="C6085" s="1025" t="s">
        <v>5601</v>
      </c>
      <c r="D6085" s="577">
        <f t="shared" si="94"/>
        <v>2.75</v>
      </c>
      <c r="G6085" s="1027">
        <v>2.72</v>
      </c>
      <c r="J6085" s="570" t="s">
        <v>5368</v>
      </c>
      <c r="K6085" s="645">
        <f>IFERROR(VLOOKUP(J6085,REAJUSTE!A:Y,25,FALSE),"")</f>
        <v>1.012</v>
      </c>
    </row>
    <row r="6086" spans="1:11" ht="18" x14ac:dyDescent="0.25">
      <c r="A6086" s="1025">
        <v>5914621</v>
      </c>
      <c r="B6086" s="1026" t="s">
        <v>11344</v>
      </c>
      <c r="C6086" s="1025" t="s">
        <v>5601</v>
      </c>
      <c r="D6086" s="577">
        <f t="shared" si="94"/>
        <v>2.19</v>
      </c>
      <c r="G6086" s="1027">
        <v>2.17</v>
      </c>
      <c r="J6086" s="570" t="s">
        <v>5368</v>
      </c>
      <c r="K6086" s="645">
        <f>IFERROR(VLOOKUP(J6086,REAJUSTE!A:Y,25,FALSE),"")</f>
        <v>1.012</v>
      </c>
    </row>
    <row r="6087" spans="1:11" ht="18" x14ac:dyDescent="0.25">
      <c r="A6087" s="1025">
        <v>5914622</v>
      </c>
      <c r="B6087" s="1026" t="s">
        <v>11345</v>
      </c>
      <c r="C6087" s="1025" t="s">
        <v>5601</v>
      </c>
      <c r="D6087" s="577">
        <f t="shared" si="94"/>
        <v>1.79</v>
      </c>
      <c r="G6087" s="1027">
        <v>1.77</v>
      </c>
      <c r="J6087" s="570" t="s">
        <v>5368</v>
      </c>
      <c r="K6087" s="645">
        <f>IFERROR(VLOOKUP(J6087,REAJUSTE!A:Y,25,FALSE),"")</f>
        <v>1.012</v>
      </c>
    </row>
    <row r="6088" spans="1:11" ht="18" x14ac:dyDescent="0.25">
      <c r="A6088" s="1025">
        <v>5901695</v>
      </c>
      <c r="B6088" s="1026" t="s">
        <v>11346</v>
      </c>
      <c r="C6088" s="1025" t="s">
        <v>11261</v>
      </c>
      <c r="D6088" s="577">
        <f t="shared" si="94"/>
        <v>0.74</v>
      </c>
      <c r="G6088" s="1027">
        <v>0.74</v>
      </c>
      <c r="J6088" s="570" t="s">
        <v>5368</v>
      </c>
      <c r="K6088" s="645">
        <f>IFERROR(VLOOKUP(J6088,REAJUSTE!A:Y,25,FALSE),"")</f>
        <v>1.012</v>
      </c>
    </row>
    <row r="6089" spans="1:11" ht="18" x14ac:dyDescent="0.25">
      <c r="A6089" s="1025">
        <v>5901696</v>
      </c>
      <c r="B6089" s="1026" t="s">
        <v>11347</v>
      </c>
      <c r="C6089" s="1025" t="s">
        <v>11261</v>
      </c>
      <c r="D6089" s="577">
        <f t="shared" si="94"/>
        <v>0.55000000000000004</v>
      </c>
      <c r="G6089" s="1027">
        <v>0.55000000000000004</v>
      </c>
      <c r="J6089" s="570" t="s">
        <v>5368</v>
      </c>
      <c r="K6089" s="645">
        <f>IFERROR(VLOOKUP(J6089,REAJUSTE!A:Y,25,FALSE),"")</f>
        <v>1.012</v>
      </c>
    </row>
    <row r="6090" spans="1:11" ht="18" x14ac:dyDescent="0.25">
      <c r="A6090" s="1025">
        <v>5901697</v>
      </c>
      <c r="B6090" s="1026" t="s">
        <v>11348</v>
      </c>
      <c r="C6090" s="1025" t="s">
        <v>11261</v>
      </c>
      <c r="D6090" s="577">
        <f t="shared" ref="D6090:D6153" si="95">TRUNC(G6090*K6090,2)</f>
        <v>2.42</v>
      </c>
      <c r="G6090" s="1027">
        <v>2.4</v>
      </c>
      <c r="J6090" s="570" t="s">
        <v>5368</v>
      </c>
      <c r="K6090" s="645">
        <f>IFERROR(VLOOKUP(J6090,REAJUSTE!A:Y,25,FALSE),"")</f>
        <v>1.012</v>
      </c>
    </row>
    <row r="6091" spans="1:11" ht="18" x14ac:dyDescent="0.25">
      <c r="A6091" s="1025">
        <v>5901698</v>
      </c>
      <c r="B6091" s="1026" t="s">
        <v>11349</v>
      </c>
      <c r="C6091" s="1025" t="s">
        <v>11261</v>
      </c>
      <c r="D6091" s="577">
        <f t="shared" si="95"/>
        <v>2.42</v>
      </c>
      <c r="G6091" s="1027">
        <v>2.4</v>
      </c>
      <c r="J6091" s="570" t="s">
        <v>5368</v>
      </c>
      <c r="K6091" s="645">
        <f>IFERROR(VLOOKUP(J6091,REAJUSTE!A:Y,25,FALSE),"")</f>
        <v>1.012</v>
      </c>
    </row>
    <row r="6092" spans="1:11" ht="18" x14ac:dyDescent="0.25">
      <c r="A6092" s="1025">
        <v>5916654</v>
      </c>
      <c r="B6092" s="1026" t="s">
        <v>11350</v>
      </c>
      <c r="C6092" s="1025" t="s">
        <v>11261</v>
      </c>
      <c r="D6092" s="577">
        <f t="shared" si="95"/>
        <v>1.35</v>
      </c>
      <c r="G6092" s="1027">
        <v>1.34</v>
      </c>
      <c r="J6092" s="570" t="s">
        <v>5368</v>
      </c>
      <c r="K6092" s="645">
        <f>IFERROR(VLOOKUP(J6092,REAJUSTE!A:Y,25,FALSE),"")</f>
        <v>1.012</v>
      </c>
    </row>
    <row r="6093" spans="1:11" ht="18" x14ac:dyDescent="0.25">
      <c r="A6093" s="1025">
        <v>5916637</v>
      </c>
      <c r="B6093" s="1026" t="s">
        <v>11351</v>
      </c>
      <c r="C6093" s="1025" t="s">
        <v>11261</v>
      </c>
      <c r="D6093" s="577">
        <f t="shared" si="95"/>
        <v>7.21</v>
      </c>
      <c r="G6093" s="1027">
        <v>7.13</v>
      </c>
      <c r="J6093" s="570" t="s">
        <v>5368</v>
      </c>
      <c r="K6093" s="645">
        <f>IFERROR(VLOOKUP(J6093,REAJUSTE!A:Y,25,FALSE),"")</f>
        <v>1.012</v>
      </c>
    </row>
    <row r="6094" spans="1:11" ht="18" x14ac:dyDescent="0.25">
      <c r="A6094" s="1025">
        <v>5916618</v>
      </c>
      <c r="B6094" s="1026" t="s">
        <v>11352</v>
      </c>
      <c r="C6094" s="1025" t="s">
        <v>11261</v>
      </c>
      <c r="D6094" s="577">
        <f t="shared" si="95"/>
        <v>7.21</v>
      </c>
      <c r="G6094" s="1027">
        <v>7.13</v>
      </c>
      <c r="J6094" s="570" t="s">
        <v>5368</v>
      </c>
      <c r="K6094" s="645">
        <f>IFERROR(VLOOKUP(J6094,REAJUSTE!A:Y,25,FALSE),"")</f>
        <v>1.012</v>
      </c>
    </row>
    <row r="6095" spans="1:11" ht="18" x14ac:dyDescent="0.25">
      <c r="A6095" s="1025">
        <v>5914334</v>
      </c>
      <c r="B6095" s="1026" t="s">
        <v>11353</v>
      </c>
      <c r="C6095" s="1025" t="s">
        <v>5601</v>
      </c>
      <c r="D6095" s="577">
        <f t="shared" si="95"/>
        <v>1.22</v>
      </c>
      <c r="G6095" s="1027">
        <v>1.21</v>
      </c>
      <c r="J6095" s="570" t="s">
        <v>5368</v>
      </c>
      <c r="K6095" s="645">
        <f>IFERROR(VLOOKUP(J6095,REAJUSTE!A:Y,25,FALSE),"")</f>
        <v>1.012</v>
      </c>
    </row>
    <row r="6096" spans="1:11" ht="27" x14ac:dyDescent="0.25">
      <c r="A6096" s="1025">
        <v>5914335</v>
      </c>
      <c r="B6096" s="1026" t="s">
        <v>11354</v>
      </c>
      <c r="C6096" s="1025" t="s">
        <v>5601</v>
      </c>
      <c r="D6096" s="577">
        <f t="shared" si="95"/>
        <v>0.98</v>
      </c>
      <c r="G6096" s="1027">
        <v>0.97</v>
      </c>
      <c r="J6096" s="570" t="s">
        <v>5368</v>
      </c>
      <c r="K6096" s="645">
        <f>IFERROR(VLOOKUP(J6096,REAJUSTE!A:Y,25,FALSE),"")</f>
        <v>1.012</v>
      </c>
    </row>
    <row r="6097" spans="1:11" ht="18" x14ac:dyDescent="0.25">
      <c r="A6097" s="1025">
        <v>5914336</v>
      </c>
      <c r="B6097" s="1026" t="s">
        <v>11355</v>
      </c>
      <c r="C6097" s="1025" t="s">
        <v>5601</v>
      </c>
      <c r="D6097" s="577">
        <f t="shared" si="95"/>
        <v>0.79</v>
      </c>
      <c r="G6097" s="1027">
        <v>0.79</v>
      </c>
      <c r="J6097" s="570" t="s">
        <v>5368</v>
      </c>
      <c r="K6097" s="645">
        <f>IFERROR(VLOOKUP(J6097,REAJUSTE!A:Y,25,FALSE),"")</f>
        <v>1.012</v>
      </c>
    </row>
    <row r="6098" spans="1:11" ht="18" x14ac:dyDescent="0.25">
      <c r="A6098" s="1025">
        <v>5914346</v>
      </c>
      <c r="B6098" s="1026" t="s">
        <v>11356</v>
      </c>
      <c r="C6098" s="1025" t="s">
        <v>5601</v>
      </c>
      <c r="D6098" s="577">
        <f t="shared" si="95"/>
        <v>1.74</v>
      </c>
      <c r="G6098" s="1027">
        <v>1.72</v>
      </c>
      <c r="J6098" s="570" t="s">
        <v>5368</v>
      </c>
      <c r="K6098" s="645">
        <f>IFERROR(VLOOKUP(J6098,REAJUSTE!A:Y,25,FALSE),"")</f>
        <v>1.012</v>
      </c>
    </row>
    <row r="6099" spans="1:11" ht="27" x14ac:dyDescent="0.25">
      <c r="A6099" s="1025">
        <v>5914347</v>
      </c>
      <c r="B6099" s="1026" t="s">
        <v>11357</v>
      </c>
      <c r="C6099" s="1025" t="s">
        <v>5601</v>
      </c>
      <c r="D6099" s="577">
        <f t="shared" si="95"/>
        <v>1.39</v>
      </c>
      <c r="G6099" s="1027">
        <v>1.38</v>
      </c>
      <c r="J6099" s="570" t="s">
        <v>5368</v>
      </c>
      <c r="K6099" s="645">
        <f>IFERROR(VLOOKUP(J6099,REAJUSTE!A:Y,25,FALSE),"")</f>
        <v>1.012</v>
      </c>
    </row>
    <row r="6100" spans="1:11" ht="18" x14ac:dyDescent="0.25">
      <c r="A6100" s="1025">
        <v>5914348</v>
      </c>
      <c r="B6100" s="1026" t="s">
        <v>11358</v>
      </c>
      <c r="C6100" s="1025" t="s">
        <v>5601</v>
      </c>
      <c r="D6100" s="577">
        <f t="shared" si="95"/>
        <v>1.1299999999999999</v>
      </c>
      <c r="G6100" s="1027">
        <v>1.1200000000000001</v>
      </c>
      <c r="J6100" s="570" t="s">
        <v>5368</v>
      </c>
      <c r="K6100" s="645">
        <f>IFERROR(VLOOKUP(J6100,REAJUSTE!A:Y,25,FALSE),"")</f>
        <v>1.012</v>
      </c>
    </row>
    <row r="6101" spans="1:11" ht="18" x14ac:dyDescent="0.25">
      <c r="A6101" s="1025">
        <v>5914611</v>
      </c>
      <c r="B6101" s="1026" t="s">
        <v>11359</v>
      </c>
      <c r="C6101" s="1025" t="s">
        <v>5601</v>
      </c>
      <c r="D6101" s="577">
        <f t="shared" si="95"/>
        <v>1.88</v>
      </c>
      <c r="G6101" s="1027">
        <v>1.86</v>
      </c>
      <c r="J6101" s="570" t="s">
        <v>5368</v>
      </c>
      <c r="K6101" s="645">
        <f>IFERROR(VLOOKUP(J6101,REAJUSTE!A:Y,25,FALSE),"")</f>
        <v>1.012</v>
      </c>
    </row>
    <row r="6102" spans="1:11" ht="27" x14ac:dyDescent="0.25">
      <c r="A6102" s="1025">
        <v>5914613</v>
      </c>
      <c r="B6102" s="1026" t="s">
        <v>11360</v>
      </c>
      <c r="C6102" s="1025" t="s">
        <v>5601</v>
      </c>
      <c r="D6102" s="577">
        <f t="shared" si="95"/>
        <v>1.5</v>
      </c>
      <c r="G6102" s="1027">
        <v>1.49</v>
      </c>
      <c r="J6102" s="570" t="s">
        <v>5368</v>
      </c>
      <c r="K6102" s="645">
        <f>IFERROR(VLOOKUP(J6102,REAJUSTE!A:Y,25,FALSE),"")</f>
        <v>1.012</v>
      </c>
    </row>
    <row r="6103" spans="1:11" ht="18" x14ac:dyDescent="0.25">
      <c r="A6103" s="1025">
        <v>5914612</v>
      </c>
      <c r="B6103" s="1026" t="s">
        <v>11361</v>
      </c>
      <c r="C6103" s="1025" t="s">
        <v>5601</v>
      </c>
      <c r="D6103" s="577">
        <f t="shared" si="95"/>
        <v>1.22</v>
      </c>
      <c r="G6103" s="1027">
        <v>1.21</v>
      </c>
      <c r="J6103" s="570" t="s">
        <v>5368</v>
      </c>
      <c r="K6103" s="645">
        <f>IFERROR(VLOOKUP(J6103,REAJUSTE!A:Y,25,FALSE),"")</f>
        <v>1.012</v>
      </c>
    </row>
    <row r="6104" spans="1:11" ht="18" x14ac:dyDescent="0.25">
      <c r="A6104" s="1025">
        <v>5901686</v>
      </c>
      <c r="B6104" s="1026" t="s">
        <v>11362</v>
      </c>
      <c r="C6104" s="1025" t="s">
        <v>11261</v>
      </c>
      <c r="D6104" s="577">
        <f t="shared" si="95"/>
        <v>2.66</v>
      </c>
      <c r="G6104" s="1027">
        <v>2.63</v>
      </c>
      <c r="J6104" s="570" t="s">
        <v>5368</v>
      </c>
      <c r="K6104" s="645">
        <f>IFERROR(VLOOKUP(J6104,REAJUSTE!A:Y,25,FALSE),"")</f>
        <v>1.012</v>
      </c>
    </row>
    <row r="6105" spans="1:11" ht="18" x14ac:dyDescent="0.25">
      <c r="A6105" s="1025">
        <v>5901687</v>
      </c>
      <c r="B6105" s="1026" t="s">
        <v>11363</v>
      </c>
      <c r="C6105" s="1025" t="s">
        <v>11261</v>
      </c>
      <c r="D6105" s="577">
        <f t="shared" si="95"/>
        <v>0.79</v>
      </c>
      <c r="G6105" s="1027">
        <v>0.79</v>
      </c>
      <c r="J6105" s="570" t="s">
        <v>5368</v>
      </c>
      <c r="K6105" s="645">
        <f>IFERROR(VLOOKUP(J6105,REAJUSTE!A:Y,25,FALSE),"")</f>
        <v>1.012</v>
      </c>
    </row>
    <row r="6106" spans="1:11" ht="18" x14ac:dyDescent="0.25">
      <c r="A6106" s="1025">
        <v>5901688</v>
      </c>
      <c r="B6106" s="1026" t="s">
        <v>11364</v>
      </c>
      <c r="C6106" s="1025" t="s">
        <v>11261</v>
      </c>
      <c r="D6106" s="577">
        <f t="shared" si="95"/>
        <v>0.75</v>
      </c>
      <c r="G6106" s="1027">
        <v>0.75</v>
      </c>
      <c r="J6106" s="570" t="s">
        <v>5368</v>
      </c>
      <c r="K6106" s="645">
        <f>IFERROR(VLOOKUP(J6106,REAJUSTE!A:Y,25,FALSE),"")</f>
        <v>1.012</v>
      </c>
    </row>
    <row r="6107" spans="1:11" ht="18" x14ac:dyDescent="0.25">
      <c r="A6107" s="1025">
        <v>5901689</v>
      </c>
      <c r="B6107" s="1026" t="s">
        <v>11365</v>
      </c>
      <c r="C6107" s="1025" t="s">
        <v>11261</v>
      </c>
      <c r="D6107" s="577">
        <f t="shared" si="95"/>
        <v>1.66</v>
      </c>
      <c r="G6107" s="1027">
        <v>1.65</v>
      </c>
      <c r="J6107" s="570" t="s">
        <v>5368</v>
      </c>
      <c r="K6107" s="645">
        <f>IFERROR(VLOOKUP(J6107,REAJUSTE!A:Y,25,FALSE),"")</f>
        <v>1.012</v>
      </c>
    </row>
    <row r="6108" spans="1:11" ht="18" x14ac:dyDescent="0.25">
      <c r="A6108" s="1025">
        <v>5901690</v>
      </c>
      <c r="B6108" s="1026" t="s">
        <v>11366</v>
      </c>
      <c r="C6108" s="1025" t="s">
        <v>11261</v>
      </c>
      <c r="D6108" s="577">
        <f t="shared" si="95"/>
        <v>0.73</v>
      </c>
      <c r="G6108" s="1027">
        <v>0.73</v>
      </c>
      <c r="J6108" s="570" t="s">
        <v>5368</v>
      </c>
      <c r="K6108" s="645">
        <f>IFERROR(VLOOKUP(J6108,REAJUSTE!A:Y,25,FALSE),"")</f>
        <v>1.012</v>
      </c>
    </row>
    <row r="6109" spans="1:11" ht="18" x14ac:dyDescent="0.25">
      <c r="A6109" s="1025">
        <v>5901691</v>
      </c>
      <c r="B6109" s="1026" t="s">
        <v>11367</v>
      </c>
      <c r="C6109" s="1025" t="s">
        <v>11261</v>
      </c>
      <c r="D6109" s="577">
        <f t="shared" si="95"/>
        <v>1.36</v>
      </c>
      <c r="G6109" s="1027">
        <v>1.35</v>
      </c>
      <c r="J6109" s="570" t="s">
        <v>5368</v>
      </c>
      <c r="K6109" s="645">
        <f>IFERROR(VLOOKUP(J6109,REAJUSTE!A:Y,25,FALSE),"")</f>
        <v>1.012</v>
      </c>
    </row>
    <row r="6110" spans="1:11" ht="18" x14ac:dyDescent="0.25">
      <c r="A6110" s="1025">
        <v>5901692</v>
      </c>
      <c r="B6110" s="1026" t="s">
        <v>11368</v>
      </c>
      <c r="C6110" s="1025" t="s">
        <v>11261</v>
      </c>
      <c r="D6110" s="577">
        <f t="shared" si="95"/>
        <v>1.2</v>
      </c>
      <c r="G6110" s="1027">
        <v>1.19</v>
      </c>
      <c r="J6110" s="570" t="s">
        <v>5368</v>
      </c>
      <c r="K6110" s="645">
        <f>IFERROR(VLOOKUP(J6110,REAJUSTE!A:Y,25,FALSE),"")</f>
        <v>1.012</v>
      </c>
    </row>
    <row r="6111" spans="1:11" ht="18" x14ac:dyDescent="0.25">
      <c r="A6111" s="1025">
        <v>5901693</v>
      </c>
      <c r="B6111" s="1026" t="s">
        <v>11369</v>
      </c>
      <c r="C6111" s="1025" t="s">
        <v>11261</v>
      </c>
      <c r="D6111" s="577">
        <f t="shared" si="95"/>
        <v>1.07</v>
      </c>
      <c r="G6111" s="1027">
        <v>1.06</v>
      </c>
      <c r="J6111" s="570" t="s">
        <v>5368</v>
      </c>
      <c r="K6111" s="645">
        <f>IFERROR(VLOOKUP(J6111,REAJUSTE!A:Y,25,FALSE),"")</f>
        <v>1.012</v>
      </c>
    </row>
    <row r="6112" spans="1:11" ht="18" x14ac:dyDescent="0.25">
      <c r="A6112" s="1025">
        <v>5901694</v>
      </c>
      <c r="B6112" s="1026" t="s">
        <v>11370</v>
      </c>
      <c r="C6112" s="1025" t="s">
        <v>11261</v>
      </c>
      <c r="D6112" s="577">
        <f t="shared" si="95"/>
        <v>3.78</v>
      </c>
      <c r="G6112" s="1027">
        <v>3.74</v>
      </c>
      <c r="J6112" s="570" t="s">
        <v>5368</v>
      </c>
      <c r="K6112" s="645">
        <f>IFERROR(VLOOKUP(J6112,REAJUSTE!A:Y,25,FALSE),"")</f>
        <v>1.012</v>
      </c>
    </row>
    <row r="6113" spans="1:11" ht="27" x14ac:dyDescent="0.25">
      <c r="A6113" s="1025">
        <v>5914512</v>
      </c>
      <c r="B6113" s="1026" t="s">
        <v>11371</v>
      </c>
      <c r="C6113" s="1025" t="s">
        <v>5601</v>
      </c>
      <c r="D6113" s="577">
        <f t="shared" si="95"/>
        <v>1.57</v>
      </c>
      <c r="G6113" s="1027">
        <v>1.56</v>
      </c>
      <c r="J6113" s="570" t="s">
        <v>5368</v>
      </c>
      <c r="K6113" s="645">
        <f>IFERROR(VLOOKUP(J6113,REAJUSTE!A:Y,25,FALSE),"")</f>
        <v>1.012</v>
      </c>
    </row>
    <row r="6114" spans="1:11" ht="27" x14ac:dyDescent="0.25">
      <c r="A6114" s="1025">
        <v>5914496</v>
      </c>
      <c r="B6114" s="1026" t="s">
        <v>11372</v>
      </c>
      <c r="C6114" s="1025" t="s">
        <v>5601</v>
      </c>
      <c r="D6114" s="577">
        <f t="shared" si="95"/>
        <v>1.22</v>
      </c>
      <c r="G6114" s="1027">
        <v>1.21</v>
      </c>
      <c r="J6114" s="570" t="s">
        <v>5368</v>
      </c>
      <c r="K6114" s="645">
        <f>IFERROR(VLOOKUP(J6114,REAJUSTE!A:Y,25,FALSE),"")</f>
        <v>1.012</v>
      </c>
    </row>
    <row r="6115" spans="1:11" ht="27" x14ac:dyDescent="0.25">
      <c r="A6115" s="1025">
        <v>5914513</v>
      </c>
      <c r="B6115" s="1026" t="s">
        <v>11373</v>
      </c>
      <c r="C6115" s="1025" t="s">
        <v>5601</v>
      </c>
      <c r="D6115" s="577">
        <f t="shared" si="95"/>
        <v>0.88</v>
      </c>
      <c r="G6115" s="1027">
        <v>0.87</v>
      </c>
      <c r="J6115" s="570" t="s">
        <v>5368</v>
      </c>
      <c r="K6115" s="645">
        <f>IFERROR(VLOOKUP(J6115,REAJUSTE!A:Y,25,FALSE),"")</f>
        <v>1.012</v>
      </c>
    </row>
    <row r="6116" spans="1:11" ht="27" x14ac:dyDescent="0.25">
      <c r="A6116" s="1025">
        <v>5914497</v>
      </c>
      <c r="B6116" s="1026" t="s">
        <v>11374</v>
      </c>
      <c r="C6116" s="1025" t="s">
        <v>5601</v>
      </c>
      <c r="D6116" s="577">
        <f t="shared" si="95"/>
        <v>0.66</v>
      </c>
      <c r="G6116" s="1027">
        <v>0.66</v>
      </c>
      <c r="J6116" s="570" t="s">
        <v>5368</v>
      </c>
      <c r="K6116" s="645">
        <f>IFERROR(VLOOKUP(J6116,REAJUSTE!A:Y,25,FALSE),"")</f>
        <v>1.012</v>
      </c>
    </row>
    <row r="6117" spans="1:11" ht="27" x14ac:dyDescent="0.25">
      <c r="A6117" s="1025">
        <v>5914500</v>
      </c>
      <c r="B6117" s="1026" t="s">
        <v>11375</v>
      </c>
      <c r="C6117" s="1025" t="s">
        <v>5601</v>
      </c>
      <c r="D6117" s="577">
        <f t="shared" si="95"/>
        <v>1.23</v>
      </c>
      <c r="G6117" s="1027">
        <v>1.22</v>
      </c>
      <c r="J6117" s="570" t="s">
        <v>5368</v>
      </c>
      <c r="K6117" s="645">
        <f>IFERROR(VLOOKUP(J6117,REAJUSTE!A:Y,25,FALSE),"")</f>
        <v>1.012</v>
      </c>
    </row>
    <row r="6118" spans="1:11" ht="27" x14ac:dyDescent="0.25">
      <c r="A6118" s="1025">
        <v>5914498</v>
      </c>
      <c r="B6118" s="1026" t="s">
        <v>11376</v>
      </c>
      <c r="C6118" s="1025" t="s">
        <v>5601</v>
      </c>
      <c r="D6118" s="577">
        <f t="shared" si="95"/>
        <v>0.96</v>
      </c>
      <c r="G6118" s="1027">
        <v>0.95</v>
      </c>
      <c r="J6118" s="570" t="s">
        <v>5368</v>
      </c>
      <c r="K6118" s="645">
        <f>IFERROR(VLOOKUP(J6118,REAJUSTE!A:Y,25,FALSE),"")</f>
        <v>1.012</v>
      </c>
    </row>
    <row r="6119" spans="1:11" ht="27" x14ac:dyDescent="0.25">
      <c r="A6119" s="1025">
        <v>5914501</v>
      </c>
      <c r="B6119" s="1026" t="s">
        <v>11377</v>
      </c>
      <c r="C6119" s="1025" t="s">
        <v>5601</v>
      </c>
      <c r="D6119" s="577">
        <f t="shared" si="95"/>
        <v>0.68</v>
      </c>
      <c r="G6119" s="1027">
        <v>0.68</v>
      </c>
      <c r="J6119" s="570" t="s">
        <v>5368</v>
      </c>
      <c r="K6119" s="645">
        <f>IFERROR(VLOOKUP(J6119,REAJUSTE!A:Y,25,FALSE),"")</f>
        <v>1.012</v>
      </c>
    </row>
    <row r="6120" spans="1:11" ht="27" x14ac:dyDescent="0.25">
      <c r="A6120" s="1025">
        <v>5914499</v>
      </c>
      <c r="B6120" s="1026" t="s">
        <v>11378</v>
      </c>
      <c r="C6120" s="1025" t="s">
        <v>5601</v>
      </c>
      <c r="D6120" s="577">
        <f t="shared" si="95"/>
        <v>0.52</v>
      </c>
      <c r="G6120" s="1027">
        <v>0.52</v>
      </c>
      <c r="J6120" s="570" t="s">
        <v>5368</v>
      </c>
      <c r="K6120" s="645">
        <f>IFERROR(VLOOKUP(J6120,REAJUSTE!A:Y,25,FALSE),"")</f>
        <v>1.012</v>
      </c>
    </row>
    <row r="6121" spans="1:11" ht="27" x14ac:dyDescent="0.25">
      <c r="A6121" s="1025">
        <v>5914504</v>
      </c>
      <c r="B6121" s="1026" t="s">
        <v>11379</v>
      </c>
      <c r="C6121" s="1025" t="s">
        <v>5601</v>
      </c>
      <c r="D6121" s="577">
        <f t="shared" si="95"/>
        <v>1.04</v>
      </c>
      <c r="G6121" s="1027">
        <v>1.03</v>
      </c>
      <c r="J6121" s="570" t="s">
        <v>5368</v>
      </c>
      <c r="K6121" s="645">
        <f>IFERROR(VLOOKUP(J6121,REAJUSTE!A:Y,25,FALSE),"")</f>
        <v>1.012</v>
      </c>
    </row>
    <row r="6122" spans="1:11" ht="27" x14ac:dyDescent="0.25">
      <c r="A6122" s="1025">
        <v>5914502</v>
      </c>
      <c r="B6122" s="1026" t="s">
        <v>11380</v>
      </c>
      <c r="C6122" s="1025" t="s">
        <v>5601</v>
      </c>
      <c r="D6122" s="577">
        <f t="shared" si="95"/>
        <v>0.8</v>
      </c>
      <c r="G6122" s="1027">
        <v>0.8</v>
      </c>
      <c r="J6122" s="570" t="s">
        <v>5368</v>
      </c>
      <c r="K6122" s="645">
        <f>IFERROR(VLOOKUP(J6122,REAJUSTE!A:Y,25,FALSE),"")</f>
        <v>1.012</v>
      </c>
    </row>
    <row r="6123" spans="1:11" ht="27" x14ac:dyDescent="0.25">
      <c r="A6123" s="1025">
        <v>5914505</v>
      </c>
      <c r="B6123" s="1026" t="s">
        <v>11381</v>
      </c>
      <c r="C6123" s="1025" t="s">
        <v>5601</v>
      </c>
      <c r="D6123" s="577">
        <f t="shared" si="95"/>
        <v>0.56999999999999995</v>
      </c>
      <c r="G6123" s="1027">
        <v>0.56999999999999995</v>
      </c>
      <c r="J6123" s="570" t="s">
        <v>5368</v>
      </c>
      <c r="K6123" s="645">
        <f>IFERROR(VLOOKUP(J6123,REAJUSTE!A:Y,25,FALSE),"")</f>
        <v>1.012</v>
      </c>
    </row>
    <row r="6124" spans="1:11" ht="27" x14ac:dyDescent="0.25">
      <c r="A6124" s="1025">
        <v>5914503</v>
      </c>
      <c r="B6124" s="1026" t="s">
        <v>11382</v>
      </c>
      <c r="C6124" s="1025" t="s">
        <v>5601</v>
      </c>
      <c r="D6124" s="577">
        <f t="shared" si="95"/>
        <v>0.44</v>
      </c>
      <c r="G6124" s="1027">
        <v>0.44</v>
      </c>
      <c r="J6124" s="570" t="s">
        <v>5368</v>
      </c>
      <c r="K6124" s="645">
        <f>IFERROR(VLOOKUP(J6124,REAJUSTE!A:Y,25,FALSE),"")</f>
        <v>1.012</v>
      </c>
    </row>
    <row r="6125" spans="1:11" ht="27" x14ac:dyDescent="0.25">
      <c r="A6125" s="1025">
        <v>5914508</v>
      </c>
      <c r="B6125" s="1026" t="s">
        <v>11383</v>
      </c>
      <c r="C6125" s="1025" t="s">
        <v>5601</v>
      </c>
      <c r="D6125" s="577">
        <f t="shared" si="95"/>
        <v>1.1599999999999999</v>
      </c>
      <c r="G6125" s="1027">
        <v>1.1499999999999999</v>
      </c>
      <c r="J6125" s="570" t="s">
        <v>5368</v>
      </c>
      <c r="K6125" s="645">
        <f>IFERROR(VLOOKUP(J6125,REAJUSTE!A:Y,25,FALSE),"")</f>
        <v>1.012</v>
      </c>
    </row>
    <row r="6126" spans="1:11" ht="27" x14ac:dyDescent="0.25">
      <c r="A6126" s="1025">
        <v>5914506</v>
      </c>
      <c r="B6126" s="1026" t="s">
        <v>11384</v>
      </c>
      <c r="C6126" s="1025" t="s">
        <v>5601</v>
      </c>
      <c r="D6126" s="577">
        <f t="shared" si="95"/>
        <v>0.91</v>
      </c>
      <c r="G6126" s="1027">
        <v>0.9</v>
      </c>
      <c r="J6126" s="570" t="s">
        <v>5368</v>
      </c>
      <c r="K6126" s="645">
        <f>IFERROR(VLOOKUP(J6126,REAJUSTE!A:Y,25,FALSE),"")</f>
        <v>1.012</v>
      </c>
    </row>
    <row r="6127" spans="1:11" ht="27" x14ac:dyDescent="0.25">
      <c r="A6127" s="1025">
        <v>5914509</v>
      </c>
      <c r="B6127" s="1026" t="s">
        <v>11385</v>
      </c>
      <c r="C6127" s="1025" t="s">
        <v>5601</v>
      </c>
      <c r="D6127" s="577">
        <f t="shared" si="95"/>
        <v>0.64</v>
      </c>
      <c r="G6127" s="1027">
        <v>0.64</v>
      </c>
      <c r="J6127" s="570" t="s">
        <v>5368</v>
      </c>
      <c r="K6127" s="645">
        <f>IFERROR(VLOOKUP(J6127,REAJUSTE!A:Y,25,FALSE),"")</f>
        <v>1.012</v>
      </c>
    </row>
    <row r="6128" spans="1:11" ht="27" x14ac:dyDescent="0.25">
      <c r="A6128" s="1025">
        <v>5914507</v>
      </c>
      <c r="B6128" s="1026" t="s">
        <v>11386</v>
      </c>
      <c r="C6128" s="1025" t="s">
        <v>5601</v>
      </c>
      <c r="D6128" s="577">
        <f t="shared" si="95"/>
        <v>0.49</v>
      </c>
      <c r="G6128" s="1027">
        <v>0.49</v>
      </c>
      <c r="J6128" s="570" t="s">
        <v>5368</v>
      </c>
      <c r="K6128" s="645">
        <f>IFERROR(VLOOKUP(J6128,REAJUSTE!A:Y,25,FALSE),"")</f>
        <v>1.012</v>
      </c>
    </row>
    <row r="6129" spans="1:11" ht="18" x14ac:dyDescent="0.25">
      <c r="A6129" s="1025">
        <v>5915491</v>
      </c>
      <c r="B6129" s="1026" t="s">
        <v>11387</v>
      </c>
      <c r="C6129" s="1025" t="s">
        <v>7411</v>
      </c>
      <c r="D6129" s="577">
        <f t="shared" si="95"/>
        <v>18.59</v>
      </c>
      <c r="G6129" s="1027">
        <v>18.37</v>
      </c>
      <c r="J6129" s="570" t="s">
        <v>5368</v>
      </c>
      <c r="K6129" s="645">
        <f>IFERROR(VLOOKUP(J6129,REAJUSTE!A:Y,25,FALSE),"")</f>
        <v>1.012</v>
      </c>
    </row>
    <row r="6130" spans="1:11" ht="18" x14ac:dyDescent="0.25">
      <c r="A6130" s="1025">
        <v>5915492</v>
      </c>
      <c r="B6130" s="1026" t="s">
        <v>11388</v>
      </c>
      <c r="C6130" s="1025" t="s">
        <v>7411</v>
      </c>
      <c r="D6130" s="577">
        <f t="shared" si="95"/>
        <v>14.87</v>
      </c>
      <c r="G6130" s="1027">
        <v>14.7</v>
      </c>
      <c r="J6130" s="570" t="s">
        <v>5368</v>
      </c>
      <c r="K6130" s="645">
        <f>IFERROR(VLOOKUP(J6130,REAJUSTE!A:Y,25,FALSE),"")</f>
        <v>1.012</v>
      </c>
    </row>
    <row r="6131" spans="1:11" ht="18" x14ac:dyDescent="0.25">
      <c r="A6131" s="1025">
        <v>5915493</v>
      </c>
      <c r="B6131" s="1026" t="s">
        <v>11389</v>
      </c>
      <c r="C6131" s="1025" t="s">
        <v>7411</v>
      </c>
      <c r="D6131" s="577">
        <f t="shared" si="95"/>
        <v>12.11</v>
      </c>
      <c r="G6131" s="1027">
        <v>11.97</v>
      </c>
      <c r="J6131" s="570" t="s">
        <v>5368</v>
      </c>
      <c r="K6131" s="645">
        <f>IFERROR(VLOOKUP(J6131,REAJUSTE!A:Y,25,FALSE),"")</f>
        <v>1.012</v>
      </c>
    </row>
    <row r="6132" spans="1:11" ht="18" x14ac:dyDescent="0.25">
      <c r="A6132" s="1025">
        <v>5915488</v>
      </c>
      <c r="B6132" s="1026" t="s">
        <v>11390</v>
      </c>
      <c r="C6132" s="1025" t="s">
        <v>7411</v>
      </c>
      <c r="D6132" s="577">
        <f t="shared" si="95"/>
        <v>13.53</v>
      </c>
      <c r="G6132" s="1027">
        <v>13.37</v>
      </c>
      <c r="J6132" s="570" t="s">
        <v>5368</v>
      </c>
      <c r="K6132" s="645">
        <f>IFERROR(VLOOKUP(J6132,REAJUSTE!A:Y,25,FALSE),"")</f>
        <v>1.012</v>
      </c>
    </row>
    <row r="6133" spans="1:11" ht="18" x14ac:dyDescent="0.25">
      <c r="A6133" s="1025">
        <v>5915489</v>
      </c>
      <c r="B6133" s="1026" t="s">
        <v>11391</v>
      </c>
      <c r="C6133" s="1025" t="s">
        <v>7411</v>
      </c>
      <c r="D6133" s="577">
        <f t="shared" si="95"/>
        <v>10.81</v>
      </c>
      <c r="G6133" s="1027">
        <v>10.69</v>
      </c>
      <c r="J6133" s="570" t="s">
        <v>5368</v>
      </c>
      <c r="K6133" s="645">
        <f>IFERROR(VLOOKUP(J6133,REAJUSTE!A:Y,25,FALSE),"")</f>
        <v>1.012</v>
      </c>
    </row>
    <row r="6134" spans="1:11" ht="18" x14ac:dyDescent="0.25">
      <c r="A6134" s="1025">
        <v>5915490</v>
      </c>
      <c r="B6134" s="1026" t="s">
        <v>11392</v>
      </c>
      <c r="C6134" s="1025" t="s">
        <v>7411</v>
      </c>
      <c r="D6134" s="577">
        <f t="shared" si="95"/>
        <v>8.8000000000000007</v>
      </c>
      <c r="G6134" s="1027">
        <v>8.6999999999999993</v>
      </c>
      <c r="J6134" s="570" t="s">
        <v>5368</v>
      </c>
      <c r="K6134" s="645">
        <f>IFERROR(VLOOKUP(J6134,REAJUSTE!A:Y,25,FALSE),"")</f>
        <v>1.012</v>
      </c>
    </row>
    <row r="6135" spans="1:11" ht="18" x14ac:dyDescent="0.25">
      <c r="A6135" s="1025">
        <v>5915494</v>
      </c>
      <c r="B6135" s="1026" t="s">
        <v>11393</v>
      </c>
      <c r="C6135" s="1025" t="s">
        <v>7411</v>
      </c>
      <c r="D6135" s="577">
        <f t="shared" si="95"/>
        <v>32.14</v>
      </c>
      <c r="G6135" s="1027">
        <v>31.76</v>
      </c>
      <c r="J6135" s="570" t="s">
        <v>5368</v>
      </c>
      <c r="K6135" s="645">
        <f>IFERROR(VLOOKUP(J6135,REAJUSTE!A:Y,25,FALSE),"")</f>
        <v>1.012</v>
      </c>
    </row>
    <row r="6136" spans="1:11" ht="18" x14ac:dyDescent="0.25">
      <c r="A6136" s="1025">
        <v>5915495</v>
      </c>
      <c r="B6136" s="1026" t="s">
        <v>11394</v>
      </c>
      <c r="C6136" s="1025" t="s">
        <v>7411</v>
      </c>
      <c r="D6136" s="577">
        <f t="shared" si="95"/>
        <v>25.7</v>
      </c>
      <c r="G6136" s="1027">
        <v>25.4</v>
      </c>
      <c r="J6136" s="570" t="s">
        <v>5368</v>
      </c>
      <c r="K6136" s="645">
        <f>IFERROR(VLOOKUP(J6136,REAJUSTE!A:Y,25,FALSE),"")</f>
        <v>1.012</v>
      </c>
    </row>
    <row r="6137" spans="1:11" ht="18" x14ac:dyDescent="0.25">
      <c r="A6137" s="1025">
        <v>5915496</v>
      </c>
      <c r="B6137" s="1026" t="s">
        <v>11395</v>
      </c>
      <c r="C6137" s="1025" t="s">
        <v>7411</v>
      </c>
      <c r="D6137" s="577">
        <f t="shared" si="95"/>
        <v>20.92</v>
      </c>
      <c r="G6137" s="1027">
        <v>20.68</v>
      </c>
      <c r="J6137" s="570" t="s">
        <v>5368</v>
      </c>
      <c r="K6137" s="645">
        <f>IFERROR(VLOOKUP(J6137,REAJUSTE!A:Y,25,FALSE),"")</f>
        <v>1.012</v>
      </c>
    </row>
    <row r="6138" spans="1:11" ht="18" x14ac:dyDescent="0.25">
      <c r="A6138" s="1025">
        <v>5915325</v>
      </c>
      <c r="B6138" s="1026" t="s">
        <v>11396</v>
      </c>
      <c r="C6138" s="1025" t="s">
        <v>7411</v>
      </c>
      <c r="D6138" s="577">
        <f t="shared" si="95"/>
        <v>68.78</v>
      </c>
      <c r="G6138" s="1027">
        <v>67.97</v>
      </c>
      <c r="J6138" s="570" t="s">
        <v>5368</v>
      </c>
      <c r="K6138" s="645">
        <f>IFERROR(VLOOKUP(J6138,REAJUSTE!A:Y,25,FALSE),"")</f>
        <v>1.012</v>
      </c>
    </row>
    <row r="6139" spans="1:11" ht="18" x14ac:dyDescent="0.25">
      <c r="A6139" s="1025">
        <v>5915326</v>
      </c>
      <c r="B6139" s="1026" t="s">
        <v>11397</v>
      </c>
      <c r="C6139" s="1025" t="s">
        <v>7411</v>
      </c>
      <c r="D6139" s="577">
        <f t="shared" si="95"/>
        <v>55</v>
      </c>
      <c r="G6139" s="1027">
        <v>54.35</v>
      </c>
      <c r="J6139" s="570" t="s">
        <v>5368</v>
      </c>
      <c r="K6139" s="645">
        <f>IFERROR(VLOOKUP(J6139,REAJUSTE!A:Y,25,FALSE),"")</f>
        <v>1.012</v>
      </c>
    </row>
    <row r="6140" spans="1:11" ht="18" x14ac:dyDescent="0.25">
      <c r="A6140" s="1025">
        <v>5915327</v>
      </c>
      <c r="B6140" s="1026" t="s">
        <v>11398</v>
      </c>
      <c r="C6140" s="1025" t="s">
        <v>7411</v>
      </c>
      <c r="D6140" s="577">
        <f t="shared" si="95"/>
        <v>44.8</v>
      </c>
      <c r="G6140" s="1027">
        <v>44.27</v>
      </c>
      <c r="J6140" s="570" t="s">
        <v>5368</v>
      </c>
      <c r="K6140" s="645">
        <f>IFERROR(VLOOKUP(J6140,REAJUSTE!A:Y,25,FALSE),"")</f>
        <v>1.012</v>
      </c>
    </row>
    <row r="6141" spans="1:11" ht="18" x14ac:dyDescent="0.25">
      <c r="A6141" s="1025">
        <v>5915328</v>
      </c>
      <c r="B6141" s="1026" t="s">
        <v>11399</v>
      </c>
      <c r="C6141" s="1025" t="s">
        <v>7411</v>
      </c>
      <c r="D6141" s="577">
        <f t="shared" si="95"/>
        <v>82.45</v>
      </c>
      <c r="G6141" s="1027">
        <v>81.48</v>
      </c>
      <c r="J6141" s="570" t="s">
        <v>5368</v>
      </c>
      <c r="K6141" s="645">
        <f>IFERROR(VLOOKUP(J6141,REAJUSTE!A:Y,25,FALSE),"")</f>
        <v>1.012</v>
      </c>
    </row>
    <row r="6142" spans="1:11" ht="27" x14ac:dyDescent="0.25">
      <c r="A6142" s="1025">
        <v>5915329</v>
      </c>
      <c r="B6142" s="1026" t="s">
        <v>11400</v>
      </c>
      <c r="C6142" s="1025" t="s">
        <v>7411</v>
      </c>
      <c r="D6142" s="577">
        <f t="shared" si="95"/>
        <v>65.930000000000007</v>
      </c>
      <c r="G6142" s="1027">
        <v>65.150000000000006</v>
      </c>
      <c r="J6142" s="570" t="s">
        <v>5368</v>
      </c>
      <c r="K6142" s="645">
        <f>IFERROR(VLOOKUP(J6142,REAJUSTE!A:Y,25,FALSE),"")</f>
        <v>1.012</v>
      </c>
    </row>
    <row r="6143" spans="1:11" ht="18" x14ac:dyDescent="0.25">
      <c r="A6143" s="1025">
        <v>5915330</v>
      </c>
      <c r="B6143" s="1026" t="s">
        <v>11401</v>
      </c>
      <c r="C6143" s="1025" t="s">
        <v>7411</v>
      </c>
      <c r="D6143" s="577">
        <f t="shared" si="95"/>
        <v>53.7</v>
      </c>
      <c r="G6143" s="1027">
        <v>53.07</v>
      </c>
      <c r="J6143" s="570" t="s">
        <v>5368</v>
      </c>
      <c r="K6143" s="645">
        <f>IFERROR(VLOOKUP(J6143,REAJUSTE!A:Y,25,FALSE),"")</f>
        <v>1.012</v>
      </c>
    </row>
    <row r="6144" spans="1:11" ht="18" x14ac:dyDescent="0.25">
      <c r="A6144" s="1025">
        <v>5915331</v>
      </c>
      <c r="B6144" s="1026" t="s">
        <v>11402</v>
      </c>
      <c r="C6144" s="1025" t="s">
        <v>7411</v>
      </c>
      <c r="D6144" s="577">
        <f t="shared" si="95"/>
        <v>160.34</v>
      </c>
      <c r="G6144" s="1027">
        <v>158.44</v>
      </c>
      <c r="J6144" s="570" t="s">
        <v>5368</v>
      </c>
      <c r="K6144" s="645">
        <f>IFERROR(VLOOKUP(J6144,REAJUSTE!A:Y,25,FALSE),"")</f>
        <v>1.012</v>
      </c>
    </row>
    <row r="6145" spans="1:11" ht="18" x14ac:dyDescent="0.25">
      <c r="A6145" s="1025">
        <v>5915332</v>
      </c>
      <c r="B6145" s="1026" t="s">
        <v>11403</v>
      </c>
      <c r="C6145" s="1025" t="s">
        <v>7411</v>
      </c>
      <c r="D6145" s="577">
        <f t="shared" si="95"/>
        <v>128.21</v>
      </c>
      <c r="G6145" s="1027">
        <v>126.69</v>
      </c>
      <c r="J6145" s="570" t="s">
        <v>5368</v>
      </c>
      <c r="K6145" s="645">
        <f>IFERROR(VLOOKUP(J6145,REAJUSTE!A:Y,25,FALSE),"")</f>
        <v>1.012</v>
      </c>
    </row>
    <row r="6146" spans="1:11" ht="18" x14ac:dyDescent="0.25">
      <c r="A6146" s="1025">
        <v>5915333</v>
      </c>
      <c r="B6146" s="1026" t="s">
        <v>11404</v>
      </c>
      <c r="C6146" s="1025" t="s">
        <v>7411</v>
      </c>
      <c r="D6146" s="577">
        <f t="shared" si="95"/>
        <v>104.42</v>
      </c>
      <c r="G6146" s="1027">
        <v>103.19</v>
      </c>
      <c r="J6146" s="570" t="s">
        <v>5368</v>
      </c>
      <c r="K6146" s="645">
        <f>IFERROR(VLOOKUP(J6146,REAJUSTE!A:Y,25,FALSE),"")</f>
        <v>1.012</v>
      </c>
    </row>
    <row r="6147" spans="1:11" ht="18" x14ac:dyDescent="0.25">
      <c r="A6147" s="1025">
        <v>5915364</v>
      </c>
      <c r="B6147" s="1026" t="s">
        <v>11405</v>
      </c>
      <c r="C6147" s="1025" t="s">
        <v>7411</v>
      </c>
      <c r="D6147" s="577">
        <f t="shared" si="95"/>
        <v>184.32</v>
      </c>
      <c r="G6147" s="1027">
        <v>182.14</v>
      </c>
      <c r="J6147" s="570" t="s">
        <v>5368</v>
      </c>
      <c r="K6147" s="645">
        <f>IFERROR(VLOOKUP(J6147,REAJUSTE!A:Y,25,FALSE),"")</f>
        <v>1.012</v>
      </c>
    </row>
    <row r="6148" spans="1:11" ht="27" x14ac:dyDescent="0.25">
      <c r="A6148" s="1025">
        <v>5915365</v>
      </c>
      <c r="B6148" s="1026" t="s">
        <v>11406</v>
      </c>
      <c r="C6148" s="1025" t="s">
        <v>7411</v>
      </c>
      <c r="D6148" s="577">
        <f t="shared" si="95"/>
        <v>147.38</v>
      </c>
      <c r="G6148" s="1027">
        <v>145.63999999999999</v>
      </c>
      <c r="J6148" s="570" t="s">
        <v>5368</v>
      </c>
      <c r="K6148" s="645">
        <f>IFERROR(VLOOKUP(J6148,REAJUSTE!A:Y,25,FALSE),"")</f>
        <v>1.012</v>
      </c>
    </row>
    <row r="6149" spans="1:11" ht="18" x14ac:dyDescent="0.25">
      <c r="A6149" s="1025">
        <v>5915361</v>
      </c>
      <c r="B6149" s="1026" t="s">
        <v>11407</v>
      </c>
      <c r="C6149" s="1025" t="s">
        <v>7411</v>
      </c>
      <c r="D6149" s="577">
        <f t="shared" si="95"/>
        <v>120.05</v>
      </c>
      <c r="G6149" s="1027">
        <v>118.63</v>
      </c>
      <c r="J6149" s="570" t="s">
        <v>5368</v>
      </c>
      <c r="K6149" s="645">
        <f>IFERROR(VLOOKUP(J6149,REAJUSTE!A:Y,25,FALSE),"")</f>
        <v>1.012</v>
      </c>
    </row>
    <row r="6150" spans="1:11" ht="18" x14ac:dyDescent="0.25">
      <c r="A6150" s="1025">
        <v>5919716</v>
      </c>
      <c r="B6150" s="1026" t="s">
        <v>11408</v>
      </c>
      <c r="C6150" s="1025" t="s">
        <v>7411</v>
      </c>
      <c r="D6150" s="577">
        <f t="shared" si="95"/>
        <v>211.39</v>
      </c>
      <c r="G6150" s="1027">
        <v>208.89</v>
      </c>
      <c r="J6150" s="570" t="s">
        <v>5368</v>
      </c>
      <c r="K6150" s="645">
        <f>IFERROR(VLOOKUP(J6150,REAJUSTE!A:Y,25,FALSE),"")</f>
        <v>1.012</v>
      </c>
    </row>
    <row r="6151" spans="1:11" x14ac:dyDescent="0.25">
      <c r="A6151" s="1025">
        <v>5919717</v>
      </c>
      <c r="B6151" s="1026" t="s">
        <v>11409</v>
      </c>
      <c r="C6151" s="1025" t="s">
        <v>7411</v>
      </c>
      <c r="D6151" s="577">
        <f t="shared" si="95"/>
        <v>183.95</v>
      </c>
      <c r="G6151" s="1027">
        <v>181.77</v>
      </c>
      <c r="J6151" s="570" t="s">
        <v>5368</v>
      </c>
      <c r="K6151" s="645">
        <f>IFERROR(VLOOKUP(J6151,REAJUSTE!A:Y,25,FALSE),"")</f>
        <v>1.012</v>
      </c>
    </row>
    <row r="6152" spans="1:11" ht="18" x14ac:dyDescent="0.25">
      <c r="A6152" s="1025">
        <v>6106220</v>
      </c>
      <c r="B6152" s="1026" t="s">
        <v>11410</v>
      </c>
      <c r="C6152" s="1025" t="s">
        <v>20</v>
      </c>
      <c r="D6152" s="577">
        <f t="shared" si="95"/>
        <v>12.23</v>
      </c>
      <c r="G6152" s="1027">
        <v>12.09</v>
      </c>
      <c r="J6152" s="570" t="s">
        <v>5368</v>
      </c>
      <c r="K6152" s="645">
        <f>IFERROR(VLOOKUP(J6152,REAJUSTE!A:Y,25,FALSE),"")</f>
        <v>1.012</v>
      </c>
    </row>
    <row r="6153" spans="1:11" ht="27" x14ac:dyDescent="0.25">
      <c r="A6153" s="1025">
        <v>6106183</v>
      </c>
      <c r="B6153" s="1026" t="s">
        <v>11411</v>
      </c>
      <c r="C6153" s="1025" t="s">
        <v>272</v>
      </c>
      <c r="D6153" s="577">
        <f t="shared" si="95"/>
        <v>317.62</v>
      </c>
      <c r="G6153" s="1027">
        <v>313.86</v>
      </c>
      <c r="J6153" s="570" t="s">
        <v>5368</v>
      </c>
      <c r="K6153" s="645">
        <f>IFERROR(VLOOKUP(J6153,REAJUSTE!A:Y,25,FALSE),"")</f>
        <v>1.012</v>
      </c>
    </row>
    <row r="6154" spans="1:11" ht="27" x14ac:dyDescent="0.25">
      <c r="A6154" s="1025">
        <v>6106182</v>
      </c>
      <c r="B6154" s="1026" t="s">
        <v>11412</v>
      </c>
      <c r="C6154" s="1025" t="s">
        <v>272</v>
      </c>
      <c r="D6154" s="577">
        <f t="shared" ref="D6154:D6217" si="96">TRUNC(G6154*K6154,2)</f>
        <v>272.24</v>
      </c>
      <c r="G6154" s="1027">
        <v>269.02</v>
      </c>
      <c r="J6154" s="570" t="s">
        <v>5368</v>
      </c>
      <c r="K6154" s="645">
        <f>IFERROR(VLOOKUP(J6154,REAJUSTE!A:Y,25,FALSE),"")</f>
        <v>1.012</v>
      </c>
    </row>
    <row r="6155" spans="1:11" ht="18" x14ac:dyDescent="0.25">
      <c r="A6155" s="1025">
        <v>6106194</v>
      </c>
      <c r="B6155" s="1026" t="s">
        <v>11413</v>
      </c>
      <c r="C6155" s="1025" t="s">
        <v>272</v>
      </c>
      <c r="D6155" s="577">
        <f t="shared" si="96"/>
        <v>737.35</v>
      </c>
      <c r="G6155" s="1027">
        <v>728.61</v>
      </c>
      <c r="J6155" s="570" t="s">
        <v>5368</v>
      </c>
      <c r="K6155" s="645">
        <f>IFERROR(VLOOKUP(J6155,REAJUSTE!A:Y,25,FALSE),"")</f>
        <v>1.012</v>
      </c>
    </row>
    <row r="6156" spans="1:11" ht="27" x14ac:dyDescent="0.25">
      <c r="A6156" s="1025">
        <v>6106195</v>
      </c>
      <c r="B6156" s="1026" t="s">
        <v>11414</v>
      </c>
      <c r="C6156" s="1025" t="s">
        <v>272</v>
      </c>
      <c r="D6156" s="577">
        <f t="shared" si="96"/>
        <v>817.38</v>
      </c>
      <c r="G6156" s="1027">
        <v>807.69</v>
      </c>
      <c r="J6156" s="570" t="s">
        <v>5368</v>
      </c>
      <c r="K6156" s="645">
        <f>IFERROR(VLOOKUP(J6156,REAJUSTE!A:Y,25,FALSE),"")</f>
        <v>1.012</v>
      </c>
    </row>
    <row r="6157" spans="1:11" ht="27" x14ac:dyDescent="0.25">
      <c r="A6157" s="1025">
        <v>6106331</v>
      </c>
      <c r="B6157" s="1026" t="s">
        <v>11415</v>
      </c>
      <c r="C6157" s="1025" t="s">
        <v>272</v>
      </c>
      <c r="D6157" s="577">
        <f t="shared" si="96"/>
        <v>1835.56</v>
      </c>
      <c r="G6157" s="1027">
        <v>1813.8</v>
      </c>
      <c r="J6157" s="570" t="s">
        <v>5368</v>
      </c>
      <c r="K6157" s="645">
        <f>IFERROR(VLOOKUP(J6157,REAJUSTE!A:Y,25,FALSE),"")</f>
        <v>1.012</v>
      </c>
    </row>
    <row r="6158" spans="1:11" ht="27" x14ac:dyDescent="0.25">
      <c r="A6158" s="1025">
        <v>6106332</v>
      </c>
      <c r="B6158" s="1026" t="s">
        <v>11416</v>
      </c>
      <c r="C6158" s="1025" t="s">
        <v>272</v>
      </c>
      <c r="D6158" s="577">
        <f t="shared" si="96"/>
        <v>1953.74</v>
      </c>
      <c r="G6158" s="1027">
        <v>1930.58</v>
      </c>
      <c r="J6158" s="570" t="s">
        <v>5368</v>
      </c>
      <c r="K6158" s="645">
        <f>IFERROR(VLOOKUP(J6158,REAJUSTE!A:Y,25,FALSE),"")</f>
        <v>1.012</v>
      </c>
    </row>
    <row r="6159" spans="1:11" ht="18" x14ac:dyDescent="0.25">
      <c r="A6159" s="1025">
        <v>6106206</v>
      </c>
      <c r="B6159" s="1026" t="s">
        <v>11417</v>
      </c>
      <c r="C6159" s="1025" t="s">
        <v>272</v>
      </c>
      <c r="D6159" s="577">
        <f t="shared" si="96"/>
        <v>2105.09</v>
      </c>
      <c r="G6159" s="1027">
        <v>2080.13</v>
      </c>
      <c r="J6159" s="570" t="s">
        <v>5368</v>
      </c>
      <c r="K6159" s="645">
        <f>IFERROR(VLOOKUP(J6159,REAJUSTE!A:Y,25,FALSE),"")</f>
        <v>1.012</v>
      </c>
    </row>
    <row r="6160" spans="1:11" ht="27" x14ac:dyDescent="0.25">
      <c r="A6160" s="1025">
        <v>6106207</v>
      </c>
      <c r="B6160" s="1026" t="s">
        <v>11418</v>
      </c>
      <c r="C6160" s="1025" t="s">
        <v>272</v>
      </c>
      <c r="D6160" s="577">
        <f t="shared" si="96"/>
        <v>2244.15</v>
      </c>
      <c r="G6160" s="1027">
        <v>2217.54</v>
      </c>
      <c r="J6160" s="570" t="s">
        <v>5368</v>
      </c>
      <c r="K6160" s="645">
        <f>IFERROR(VLOOKUP(J6160,REAJUSTE!A:Y,25,FALSE),"")</f>
        <v>1.012</v>
      </c>
    </row>
    <row r="6161" spans="1:11" ht="18" x14ac:dyDescent="0.25">
      <c r="A6161" s="1025">
        <v>6106222</v>
      </c>
      <c r="B6161" s="1026" t="s">
        <v>11419</v>
      </c>
      <c r="C6161" s="1025" t="s">
        <v>272</v>
      </c>
      <c r="D6161" s="577">
        <f t="shared" si="96"/>
        <v>317.62</v>
      </c>
      <c r="G6161" s="1027">
        <v>313.86</v>
      </c>
      <c r="J6161" s="570" t="s">
        <v>5368</v>
      </c>
      <c r="K6161" s="645">
        <f>IFERROR(VLOOKUP(J6161,REAJUSTE!A:Y,25,FALSE),"")</f>
        <v>1.012</v>
      </c>
    </row>
    <row r="6162" spans="1:11" ht="18" x14ac:dyDescent="0.25">
      <c r="A6162" s="1025">
        <v>6106221</v>
      </c>
      <c r="B6162" s="1026" t="s">
        <v>11420</v>
      </c>
      <c r="C6162" s="1025" t="s">
        <v>272</v>
      </c>
      <c r="D6162" s="577">
        <f t="shared" si="96"/>
        <v>272.24</v>
      </c>
      <c r="G6162" s="1027">
        <v>269.02</v>
      </c>
      <c r="J6162" s="570" t="s">
        <v>5368</v>
      </c>
      <c r="K6162" s="645">
        <f>IFERROR(VLOOKUP(J6162,REAJUSTE!A:Y,25,FALSE),"")</f>
        <v>1.012</v>
      </c>
    </row>
    <row r="6163" spans="1:11" ht="18" x14ac:dyDescent="0.25">
      <c r="A6163" s="1025">
        <v>6106224</v>
      </c>
      <c r="B6163" s="1026" t="s">
        <v>11421</v>
      </c>
      <c r="C6163" s="1025" t="s">
        <v>272</v>
      </c>
      <c r="D6163" s="577">
        <f t="shared" si="96"/>
        <v>737.35</v>
      </c>
      <c r="G6163" s="1027">
        <v>728.61</v>
      </c>
      <c r="J6163" s="570" t="s">
        <v>5368</v>
      </c>
      <c r="K6163" s="645">
        <f>IFERROR(VLOOKUP(J6163,REAJUSTE!A:Y,25,FALSE),"")</f>
        <v>1.012</v>
      </c>
    </row>
    <row r="6164" spans="1:11" ht="18" x14ac:dyDescent="0.25">
      <c r="A6164" s="1025">
        <v>6106225</v>
      </c>
      <c r="B6164" s="1026" t="s">
        <v>11422</v>
      </c>
      <c r="C6164" s="1025" t="s">
        <v>272</v>
      </c>
      <c r="D6164" s="577">
        <f t="shared" si="96"/>
        <v>817.38</v>
      </c>
      <c r="G6164" s="1027">
        <v>807.69</v>
      </c>
      <c r="J6164" s="570" t="s">
        <v>5368</v>
      </c>
      <c r="K6164" s="645">
        <f>IFERROR(VLOOKUP(J6164,REAJUSTE!A:Y,25,FALSE),"")</f>
        <v>1.012</v>
      </c>
    </row>
    <row r="6165" spans="1:11" ht="18" x14ac:dyDescent="0.25">
      <c r="A6165" s="1025">
        <v>6106228</v>
      </c>
      <c r="B6165" s="1026" t="s">
        <v>11423</v>
      </c>
      <c r="C6165" s="1025" t="s">
        <v>272</v>
      </c>
      <c r="D6165" s="577">
        <f t="shared" si="96"/>
        <v>1870.24</v>
      </c>
      <c r="G6165" s="1027">
        <v>1848.07</v>
      </c>
      <c r="J6165" s="570" t="s">
        <v>5368</v>
      </c>
      <c r="K6165" s="645">
        <f>IFERROR(VLOOKUP(J6165,REAJUSTE!A:Y,25,FALSE),"")</f>
        <v>1.012</v>
      </c>
    </row>
    <row r="6166" spans="1:11" ht="18" x14ac:dyDescent="0.25">
      <c r="A6166" s="1025">
        <v>6106229</v>
      </c>
      <c r="B6166" s="1026" t="s">
        <v>11424</v>
      </c>
      <c r="C6166" s="1025" t="s">
        <v>272</v>
      </c>
      <c r="D6166" s="577">
        <f t="shared" si="96"/>
        <v>1992.53</v>
      </c>
      <c r="G6166" s="1027">
        <v>1968.91</v>
      </c>
      <c r="J6166" s="570" t="s">
        <v>5368</v>
      </c>
      <c r="K6166" s="645">
        <f>IFERROR(VLOOKUP(J6166,REAJUSTE!A:Y,25,FALSE),"")</f>
        <v>1.012</v>
      </c>
    </row>
    <row r="6167" spans="1:11" ht="18" x14ac:dyDescent="0.25">
      <c r="A6167" s="1025">
        <v>6106328</v>
      </c>
      <c r="B6167" s="1026" t="s">
        <v>11425</v>
      </c>
      <c r="C6167" s="1025" t="s">
        <v>272</v>
      </c>
      <c r="D6167" s="577">
        <f t="shared" si="96"/>
        <v>135.31</v>
      </c>
      <c r="G6167" s="1027">
        <v>133.71</v>
      </c>
      <c r="J6167" s="570" t="s">
        <v>5368</v>
      </c>
      <c r="K6167" s="645">
        <f>IFERROR(VLOOKUP(J6167,REAJUSTE!A:Y,25,FALSE),"")</f>
        <v>1.012</v>
      </c>
    </row>
    <row r="6168" spans="1:11" ht="18" x14ac:dyDescent="0.25">
      <c r="A6168" s="1025">
        <v>6106330</v>
      </c>
      <c r="B6168" s="1026" t="s">
        <v>11426</v>
      </c>
      <c r="C6168" s="1025" t="s">
        <v>272</v>
      </c>
      <c r="D6168" s="577">
        <f t="shared" si="96"/>
        <v>672.67</v>
      </c>
      <c r="G6168" s="1027">
        <v>664.7</v>
      </c>
      <c r="J6168" s="570" t="s">
        <v>5368</v>
      </c>
      <c r="K6168" s="645">
        <f>IFERROR(VLOOKUP(J6168,REAJUSTE!A:Y,25,FALSE),"")</f>
        <v>1.012</v>
      </c>
    </row>
    <row r="6169" spans="1:11" ht="18" x14ac:dyDescent="0.25">
      <c r="A6169" s="1025">
        <v>6106326</v>
      </c>
      <c r="B6169" s="1026" t="s">
        <v>11427</v>
      </c>
      <c r="C6169" s="1025" t="s">
        <v>272</v>
      </c>
      <c r="D6169" s="577">
        <f t="shared" si="96"/>
        <v>55.84</v>
      </c>
      <c r="G6169" s="1027">
        <v>55.18</v>
      </c>
      <c r="J6169" s="570" t="s">
        <v>5368</v>
      </c>
      <c r="K6169" s="645">
        <f>IFERROR(VLOOKUP(J6169,REAJUSTE!A:Y,25,FALSE),"")</f>
        <v>1.012</v>
      </c>
    </row>
    <row r="6170" spans="1:11" ht="18" x14ac:dyDescent="0.25">
      <c r="A6170" s="1025">
        <v>6106324</v>
      </c>
      <c r="B6170" s="1026" t="s">
        <v>11428</v>
      </c>
      <c r="C6170" s="1025" t="s">
        <v>272</v>
      </c>
      <c r="D6170" s="577">
        <f t="shared" si="96"/>
        <v>33.590000000000003</v>
      </c>
      <c r="G6170" s="1027">
        <v>33.200000000000003</v>
      </c>
      <c r="J6170" s="570" t="s">
        <v>5368</v>
      </c>
      <c r="K6170" s="645">
        <f>IFERROR(VLOOKUP(J6170,REAJUSTE!A:Y,25,FALSE),"")</f>
        <v>1.012</v>
      </c>
    </row>
    <row r="6171" spans="1:11" ht="18" x14ac:dyDescent="0.25">
      <c r="A6171" s="1025">
        <v>6106327</v>
      </c>
      <c r="B6171" s="1026" t="s">
        <v>11429</v>
      </c>
      <c r="C6171" s="1025" t="s">
        <v>272</v>
      </c>
      <c r="D6171" s="577">
        <f t="shared" si="96"/>
        <v>135.30000000000001</v>
      </c>
      <c r="G6171" s="1027">
        <v>133.69999999999999</v>
      </c>
      <c r="J6171" s="570" t="s">
        <v>5368</v>
      </c>
      <c r="K6171" s="645">
        <f>IFERROR(VLOOKUP(J6171,REAJUSTE!A:Y,25,FALSE),"")</f>
        <v>1.012</v>
      </c>
    </row>
    <row r="6172" spans="1:11" ht="18" x14ac:dyDescent="0.25">
      <c r="A6172" s="1025">
        <v>6106329</v>
      </c>
      <c r="B6172" s="1026" t="s">
        <v>11430</v>
      </c>
      <c r="C6172" s="1025" t="s">
        <v>272</v>
      </c>
      <c r="D6172" s="577">
        <f t="shared" si="96"/>
        <v>673.73</v>
      </c>
      <c r="G6172" s="1027">
        <v>665.75</v>
      </c>
      <c r="J6172" s="570" t="s">
        <v>5368</v>
      </c>
      <c r="K6172" s="645">
        <f>IFERROR(VLOOKUP(J6172,REAJUSTE!A:Y,25,FALSE),"")</f>
        <v>1.012</v>
      </c>
    </row>
    <row r="6173" spans="1:11" ht="18" x14ac:dyDescent="0.25">
      <c r="A6173" s="1025">
        <v>6106325</v>
      </c>
      <c r="B6173" s="1026" t="s">
        <v>11431</v>
      </c>
      <c r="C6173" s="1025" t="s">
        <v>272</v>
      </c>
      <c r="D6173" s="577">
        <f t="shared" si="96"/>
        <v>55.99</v>
      </c>
      <c r="G6173" s="1027">
        <v>55.33</v>
      </c>
      <c r="J6173" s="570" t="s">
        <v>5368</v>
      </c>
      <c r="K6173" s="645">
        <f>IFERROR(VLOOKUP(J6173,REAJUSTE!A:Y,25,FALSE),"")</f>
        <v>1.012</v>
      </c>
    </row>
    <row r="6174" spans="1:11" ht="27" x14ac:dyDescent="0.25">
      <c r="A6174" s="1025">
        <v>6208126</v>
      </c>
      <c r="B6174" s="1026" t="s">
        <v>11432</v>
      </c>
      <c r="C6174" s="1025" t="s">
        <v>20</v>
      </c>
      <c r="D6174" s="577">
        <f t="shared" si="96"/>
        <v>20.74</v>
      </c>
      <c r="G6174" s="1027">
        <v>20.5</v>
      </c>
      <c r="J6174" s="570" t="s">
        <v>5368</v>
      </c>
      <c r="K6174" s="645">
        <f>IFERROR(VLOOKUP(J6174,REAJUSTE!A:Y,25,FALSE),"")</f>
        <v>1.012</v>
      </c>
    </row>
    <row r="6175" spans="1:11" x14ac:dyDescent="0.25">
      <c r="A6175" s="1025">
        <v>6205797</v>
      </c>
      <c r="B6175" s="1026" t="s">
        <v>11433</v>
      </c>
      <c r="C6175" s="1025" t="s">
        <v>20</v>
      </c>
      <c r="D6175" s="577">
        <f t="shared" si="96"/>
        <v>12.95</v>
      </c>
      <c r="G6175" s="1027">
        <v>12.8</v>
      </c>
      <c r="J6175" s="570" t="s">
        <v>5368</v>
      </c>
      <c r="K6175" s="645">
        <f>IFERROR(VLOOKUP(J6175,REAJUSTE!A:Y,25,FALSE),"")</f>
        <v>1.012</v>
      </c>
    </row>
    <row r="6176" spans="1:11" ht="18" x14ac:dyDescent="0.25">
      <c r="A6176" s="1025">
        <v>6205791</v>
      </c>
      <c r="B6176" s="1026" t="s">
        <v>11434</v>
      </c>
      <c r="C6176" s="1025" t="s">
        <v>7</v>
      </c>
      <c r="D6176" s="577">
        <f t="shared" si="96"/>
        <v>368.29</v>
      </c>
      <c r="G6176" s="1027">
        <v>363.93</v>
      </c>
      <c r="J6176" s="570" t="s">
        <v>5368</v>
      </c>
      <c r="K6176" s="645">
        <f>IFERROR(VLOOKUP(J6176,REAJUSTE!A:Y,25,FALSE),"")</f>
        <v>1.012</v>
      </c>
    </row>
    <row r="6177" spans="1:11" ht="18" x14ac:dyDescent="0.25">
      <c r="A6177" s="1025">
        <v>6205792</v>
      </c>
      <c r="B6177" s="1026" t="s">
        <v>11435</v>
      </c>
      <c r="C6177" s="1025" t="s">
        <v>7</v>
      </c>
      <c r="D6177" s="577">
        <f t="shared" si="96"/>
        <v>441.04</v>
      </c>
      <c r="G6177" s="1027">
        <v>435.82</v>
      </c>
      <c r="J6177" s="570" t="s">
        <v>5368</v>
      </c>
      <c r="K6177" s="645">
        <f>IFERROR(VLOOKUP(J6177,REAJUSTE!A:Y,25,FALSE),"")</f>
        <v>1.012</v>
      </c>
    </row>
    <row r="6178" spans="1:11" ht="18" x14ac:dyDescent="0.25">
      <c r="A6178" s="1025">
        <v>6205793</v>
      </c>
      <c r="B6178" s="1026" t="s">
        <v>11436</v>
      </c>
      <c r="C6178" s="1025" t="s">
        <v>7</v>
      </c>
      <c r="D6178" s="577">
        <f t="shared" si="96"/>
        <v>517.58000000000004</v>
      </c>
      <c r="G6178" s="1027">
        <v>511.45</v>
      </c>
      <c r="J6178" s="570" t="s">
        <v>5368</v>
      </c>
      <c r="K6178" s="645">
        <f>IFERROR(VLOOKUP(J6178,REAJUSTE!A:Y,25,FALSE),"")</f>
        <v>1.012</v>
      </c>
    </row>
    <row r="6179" spans="1:11" ht="18" x14ac:dyDescent="0.25">
      <c r="A6179" s="1025">
        <v>6205796</v>
      </c>
      <c r="B6179" s="1026" t="s">
        <v>11437</v>
      </c>
      <c r="C6179" s="1025" t="s">
        <v>7</v>
      </c>
      <c r="D6179" s="577">
        <f t="shared" si="96"/>
        <v>912.11</v>
      </c>
      <c r="G6179" s="1027">
        <v>901.3</v>
      </c>
      <c r="J6179" s="570" t="s">
        <v>5368</v>
      </c>
      <c r="K6179" s="645">
        <f>IFERROR(VLOOKUP(J6179,REAJUSTE!A:Y,25,FALSE),"")</f>
        <v>1.012</v>
      </c>
    </row>
    <row r="6180" spans="1:11" ht="18" x14ac:dyDescent="0.25">
      <c r="A6180" s="1025">
        <v>6219451</v>
      </c>
      <c r="B6180" s="1026" t="s">
        <v>11438</v>
      </c>
      <c r="C6180" s="1025" t="s">
        <v>7</v>
      </c>
      <c r="D6180" s="577">
        <f t="shared" si="96"/>
        <v>979.4</v>
      </c>
      <c r="G6180" s="1027">
        <v>967.79</v>
      </c>
      <c r="J6180" s="570" t="s">
        <v>5368</v>
      </c>
      <c r="K6180" s="645">
        <f>IFERROR(VLOOKUP(J6180,REAJUSTE!A:Y,25,FALSE),"")</f>
        <v>1.012</v>
      </c>
    </row>
    <row r="6181" spans="1:11" ht="18" x14ac:dyDescent="0.25">
      <c r="A6181" s="1025">
        <v>6219452</v>
      </c>
      <c r="B6181" s="1026" t="s">
        <v>11439</v>
      </c>
      <c r="C6181" s="1025" t="s">
        <v>7</v>
      </c>
      <c r="D6181" s="577">
        <f t="shared" si="96"/>
        <v>1050.45</v>
      </c>
      <c r="G6181" s="1027">
        <v>1038</v>
      </c>
      <c r="J6181" s="570" t="s">
        <v>5368</v>
      </c>
      <c r="K6181" s="645">
        <f>IFERROR(VLOOKUP(J6181,REAJUSTE!A:Y,25,FALSE),"")</f>
        <v>1.012</v>
      </c>
    </row>
    <row r="6182" spans="1:11" ht="18" x14ac:dyDescent="0.25">
      <c r="A6182" s="1025">
        <v>6205794</v>
      </c>
      <c r="B6182" s="1026" t="s">
        <v>11440</v>
      </c>
      <c r="C6182" s="1025" t="s">
        <v>7</v>
      </c>
      <c r="D6182" s="577">
        <f t="shared" si="96"/>
        <v>788.86</v>
      </c>
      <c r="G6182" s="1027">
        <v>779.51</v>
      </c>
      <c r="J6182" s="570" t="s">
        <v>5368</v>
      </c>
      <c r="K6182" s="645">
        <f>IFERROR(VLOOKUP(J6182,REAJUSTE!A:Y,25,FALSE),"")</f>
        <v>1.012</v>
      </c>
    </row>
    <row r="6183" spans="1:11" ht="18" x14ac:dyDescent="0.25">
      <c r="A6183" s="1025">
        <v>6205795</v>
      </c>
      <c r="B6183" s="1026" t="s">
        <v>11441</v>
      </c>
      <c r="C6183" s="1025" t="s">
        <v>7</v>
      </c>
      <c r="D6183" s="577">
        <f t="shared" si="96"/>
        <v>848.6</v>
      </c>
      <c r="G6183" s="1027">
        <v>838.54</v>
      </c>
      <c r="J6183" s="570" t="s">
        <v>5368</v>
      </c>
      <c r="K6183" s="645">
        <f>IFERROR(VLOOKUP(J6183,REAJUSTE!A:Y,25,FALSE),"")</f>
        <v>1.012</v>
      </c>
    </row>
    <row r="6184" spans="1:11" ht="18" x14ac:dyDescent="0.25">
      <c r="A6184" s="1025">
        <v>6219521</v>
      </c>
      <c r="B6184" s="1026" t="s">
        <v>11442</v>
      </c>
      <c r="C6184" s="1025" t="s">
        <v>272</v>
      </c>
      <c r="D6184" s="577">
        <f t="shared" si="96"/>
        <v>169.54</v>
      </c>
      <c r="G6184" s="1027">
        <v>167.53</v>
      </c>
      <c r="J6184" s="570" t="s">
        <v>5368</v>
      </c>
      <c r="K6184" s="645">
        <f>IFERROR(VLOOKUP(J6184,REAJUSTE!A:Y,25,FALSE),"")</f>
        <v>1.012</v>
      </c>
    </row>
    <row r="6185" spans="1:11" ht="27" x14ac:dyDescent="0.25">
      <c r="A6185" s="1025">
        <v>6219527</v>
      </c>
      <c r="B6185" s="1026" t="s">
        <v>11443</v>
      </c>
      <c r="C6185" s="1025" t="s">
        <v>273</v>
      </c>
      <c r="D6185" s="577">
        <f t="shared" si="96"/>
        <v>441.85</v>
      </c>
      <c r="G6185" s="1027">
        <v>436.62</v>
      </c>
      <c r="J6185" s="570" t="s">
        <v>5368</v>
      </c>
      <c r="K6185" s="645">
        <f>IFERROR(VLOOKUP(J6185,REAJUSTE!A:Y,25,FALSE),"")</f>
        <v>1.012</v>
      </c>
    </row>
    <row r="6186" spans="1:11" ht="18" x14ac:dyDescent="0.25">
      <c r="A6186" s="1025">
        <v>6219526</v>
      </c>
      <c r="B6186" s="1026" t="s">
        <v>11444</v>
      </c>
      <c r="C6186" s="1025" t="s">
        <v>7</v>
      </c>
      <c r="D6186" s="577">
        <f t="shared" si="96"/>
        <v>57.2</v>
      </c>
      <c r="G6186" s="1027">
        <v>56.53</v>
      </c>
      <c r="J6186" s="570" t="s">
        <v>5368</v>
      </c>
      <c r="K6186" s="645">
        <f>IFERROR(VLOOKUP(J6186,REAJUSTE!A:Y,25,FALSE),"")</f>
        <v>1.012</v>
      </c>
    </row>
    <row r="6187" spans="1:11" ht="18" x14ac:dyDescent="0.25">
      <c r="A6187" s="1025">
        <v>6219525</v>
      </c>
      <c r="B6187" s="1026" t="s">
        <v>11445</v>
      </c>
      <c r="C6187" s="1025" t="s">
        <v>7</v>
      </c>
      <c r="D6187" s="577">
        <f t="shared" si="96"/>
        <v>53.08</v>
      </c>
      <c r="G6187" s="1027">
        <v>52.46</v>
      </c>
      <c r="J6187" s="570" t="s">
        <v>5368</v>
      </c>
      <c r="K6187" s="645">
        <f>IFERROR(VLOOKUP(J6187,REAJUSTE!A:Y,25,FALSE),"")</f>
        <v>1.012</v>
      </c>
    </row>
    <row r="6188" spans="1:11" x14ac:dyDescent="0.25">
      <c r="A6188" s="1025">
        <v>6219508</v>
      </c>
      <c r="B6188" s="1026" t="s">
        <v>11446</v>
      </c>
      <c r="C6188" s="1025" t="s">
        <v>7</v>
      </c>
      <c r="D6188" s="577">
        <f t="shared" si="96"/>
        <v>370.45</v>
      </c>
      <c r="G6188" s="1027">
        <v>366.06</v>
      </c>
      <c r="J6188" s="570" t="s">
        <v>5368</v>
      </c>
      <c r="K6188" s="645">
        <f>IFERROR(VLOOKUP(J6188,REAJUSTE!A:Y,25,FALSE),"")</f>
        <v>1.012</v>
      </c>
    </row>
    <row r="6189" spans="1:11" ht="18" x14ac:dyDescent="0.25">
      <c r="A6189" s="1025">
        <v>6219511</v>
      </c>
      <c r="B6189" s="1026" t="s">
        <v>11447</v>
      </c>
      <c r="C6189" s="1025" t="s">
        <v>7</v>
      </c>
      <c r="D6189" s="577">
        <f t="shared" si="96"/>
        <v>282.79000000000002</v>
      </c>
      <c r="G6189" s="1027">
        <v>279.44</v>
      </c>
      <c r="J6189" s="570" t="s">
        <v>5368</v>
      </c>
      <c r="K6189" s="645">
        <f>IFERROR(VLOOKUP(J6189,REAJUSTE!A:Y,25,FALSE),"")</f>
        <v>1.012</v>
      </c>
    </row>
    <row r="6190" spans="1:11" ht="27" x14ac:dyDescent="0.25">
      <c r="A6190" s="1025">
        <v>6219500</v>
      </c>
      <c r="B6190" s="1026" t="s">
        <v>11448</v>
      </c>
      <c r="C6190" s="1025" t="s">
        <v>272</v>
      </c>
      <c r="D6190" s="577">
        <f t="shared" si="96"/>
        <v>142.46</v>
      </c>
      <c r="G6190" s="1027">
        <v>140.78</v>
      </c>
      <c r="J6190" s="570" t="s">
        <v>5368</v>
      </c>
      <c r="K6190" s="645">
        <f>IFERROR(VLOOKUP(J6190,REAJUSTE!A:Y,25,FALSE),"")</f>
        <v>1.012</v>
      </c>
    </row>
    <row r="6191" spans="1:11" ht="27" x14ac:dyDescent="0.25">
      <c r="A6191" s="1025">
        <v>6219418</v>
      </c>
      <c r="B6191" s="1026" t="s">
        <v>11449</v>
      </c>
      <c r="C6191" s="1025" t="s">
        <v>272</v>
      </c>
      <c r="D6191" s="577">
        <f t="shared" si="96"/>
        <v>311.35000000000002</v>
      </c>
      <c r="G6191" s="1027">
        <v>307.66000000000003</v>
      </c>
      <c r="J6191" s="570" t="s">
        <v>5368</v>
      </c>
      <c r="K6191" s="645">
        <f>IFERROR(VLOOKUP(J6191,REAJUSTE!A:Y,25,FALSE),"")</f>
        <v>1.012</v>
      </c>
    </row>
    <row r="6192" spans="1:11" ht="27" x14ac:dyDescent="0.25">
      <c r="A6192" s="1025">
        <v>6219412</v>
      </c>
      <c r="B6192" s="1026" t="s">
        <v>11450</v>
      </c>
      <c r="C6192" s="1025" t="s">
        <v>272</v>
      </c>
      <c r="D6192" s="577">
        <f t="shared" si="96"/>
        <v>218.06</v>
      </c>
      <c r="G6192" s="1027">
        <v>215.48</v>
      </c>
      <c r="J6192" s="570" t="s">
        <v>5368</v>
      </c>
      <c r="K6192" s="645">
        <f>IFERROR(VLOOKUP(J6192,REAJUSTE!A:Y,25,FALSE),"")</f>
        <v>1.012</v>
      </c>
    </row>
    <row r="6193" spans="1:11" ht="27" x14ac:dyDescent="0.25">
      <c r="A6193" s="1025">
        <v>6219406</v>
      </c>
      <c r="B6193" s="1026" t="s">
        <v>11451</v>
      </c>
      <c r="C6193" s="1025" t="s">
        <v>272</v>
      </c>
      <c r="D6193" s="577">
        <f t="shared" si="96"/>
        <v>153.11000000000001</v>
      </c>
      <c r="G6193" s="1027">
        <v>151.30000000000001</v>
      </c>
      <c r="J6193" s="570" t="s">
        <v>5368</v>
      </c>
      <c r="K6193" s="645">
        <f>IFERROR(VLOOKUP(J6193,REAJUSTE!A:Y,25,FALSE),"")</f>
        <v>1.012</v>
      </c>
    </row>
    <row r="6194" spans="1:11" ht="27" x14ac:dyDescent="0.25">
      <c r="A6194" s="1025">
        <v>6219501</v>
      </c>
      <c r="B6194" s="1026" t="s">
        <v>11452</v>
      </c>
      <c r="C6194" s="1025" t="s">
        <v>272</v>
      </c>
      <c r="D6194" s="577">
        <f t="shared" si="96"/>
        <v>154.33000000000001</v>
      </c>
      <c r="G6194" s="1027">
        <v>152.5</v>
      </c>
      <c r="J6194" s="570" t="s">
        <v>5368</v>
      </c>
      <c r="K6194" s="645">
        <f>IFERROR(VLOOKUP(J6194,REAJUSTE!A:Y,25,FALSE),"")</f>
        <v>1.012</v>
      </c>
    </row>
    <row r="6195" spans="1:11" ht="27" x14ac:dyDescent="0.25">
      <c r="A6195" s="1025">
        <v>6219419</v>
      </c>
      <c r="B6195" s="1026" t="s">
        <v>11453</v>
      </c>
      <c r="C6195" s="1025" t="s">
        <v>272</v>
      </c>
      <c r="D6195" s="577">
        <f t="shared" si="96"/>
        <v>342.99</v>
      </c>
      <c r="G6195" s="1027">
        <v>338.93</v>
      </c>
      <c r="J6195" s="570" t="s">
        <v>5368</v>
      </c>
      <c r="K6195" s="645">
        <f>IFERROR(VLOOKUP(J6195,REAJUSTE!A:Y,25,FALSE),"")</f>
        <v>1.012</v>
      </c>
    </row>
    <row r="6196" spans="1:11" ht="27" x14ac:dyDescent="0.25">
      <c r="A6196" s="1025">
        <v>6219413</v>
      </c>
      <c r="B6196" s="1026" t="s">
        <v>11454</v>
      </c>
      <c r="C6196" s="1025" t="s">
        <v>272</v>
      </c>
      <c r="D6196" s="577">
        <f t="shared" si="96"/>
        <v>238.32</v>
      </c>
      <c r="G6196" s="1027">
        <v>235.5</v>
      </c>
      <c r="J6196" s="570" t="s">
        <v>5368</v>
      </c>
      <c r="K6196" s="645">
        <f>IFERROR(VLOOKUP(J6196,REAJUSTE!A:Y,25,FALSE),"")</f>
        <v>1.012</v>
      </c>
    </row>
    <row r="6197" spans="1:11" ht="27" x14ac:dyDescent="0.25">
      <c r="A6197" s="1025">
        <v>6219407</v>
      </c>
      <c r="B6197" s="1026" t="s">
        <v>11455</v>
      </c>
      <c r="C6197" s="1025" t="s">
        <v>272</v>
      </c>
      <c r="D6197" s="577">
        <f t="shared" si="96"/>
        <v>166.06</v>
      </c>
      <c r="G6197" s="1027">
        <v>164.1</v>
      </c>
      <c r="J6197" s="570" t="s">
        <v>5368</v>
      </c>
      <c r="K6197" s="645">
        <f>IFERROR(VLOOKUP(J6197,REAJUSTE!A:Y,25,FALSE),"")</f>
        <v>1.012</v>
      </c>
    </row>
    <row r="6198" spans="1:11" ht="27" x14ac:dyDescent="0.25">
      <c r="A6198" s="1025">
        <v>6219502</v>
      </c>
      <c r="B6198" s="1026" t="s">
        <v>11456</v>
      </c>
      <c r="C6198" s="1025" t="s">
        <v>272</v>
      </c>
      <c r="D6198" s="577">
        <f t="shared" si="96"/>
        <v>167.03</v>
      </c>
      <c r="G6198" s="1027">
        <v>165.05</v>
      </c>
      <c r="J6198" s="570" t="s">
        <v>5368</v>
      </c>
      <c r="K6198" s="645">
        <f>IFERROR(VLOOKUP(J6198,REAJUSTE!A:Y,25,FALSE),"")</f>
        <v>1.012</v>
      </c>
    </row>
    <row r="6199" spans="1:11" ht="27" x14ac:dyDescent="0.25">
      <c r="A6199" s="1025">
        <v>6219420</v>
      </c>
      <c r="B6199" s="1026" t="s">
        <v>11457</v>
      </c>
      <c r="C6199" s="1025" t="s">
        <v>272</v>
      </c>
      <c r="D6199" s="577">
        <f t="shared" si="96"/>
        <v>384.48</v>
      </c>
      <c r="G6199" s="1027">
        <v>379.93</v>
      </c>
      <c r="J6199" s="570" t="s">
        <v>5368</v>
      </c>
      <c r="K6199" s="645">
        <f>IFERROR(VLOOKUP(J6199,REAJUSTE!A:Y,25,FALSE),"")</f>
        <v>1.012</v>
      </c>
    </row>
    <row r="6200" spans="1:11" ht="27" x14ac:dyDescent="0.25">
      <c r="A6200" s="1025">
        <v>6219414</v>
      </c>
      <c r="B6200" s="1026" t="s">
        <v>11458</v>
      </c>
      <c r="C6200" s="1025" t="s">
        <v>272</v>
      </c>
      <c r="D6200" s="577">
        <f t="shared" si="96"/>
        <v>262.41000000000003</v>
      </c>
      <c r="G6200" s="1027">
        <v>259.3</v>
      </c>
      <c r="J6200" s="570" t="s">
        <v>5368</v>
      </c>
      <c r="K6200" s="645">
        <f>IFERROR(VLOOKUP(J6200,REAJUSTE!A:Y,25,FALSE),"")</f>
        <v>1.012</v>
      </c>
    </row>
    <row r="6201" spans="1:11" ht="27" x14ac:dyDescent="0.25">
      <c r="A6201" s="1025">
        <v>6219408</v>
      </c>
      <c r="B6201" s="1026" t="s">
        <v>11459</v>
      </c>
      <c r="C6201" s="1025" t="s">
        <v>272</v>
      </c>
      <c r="D6201" s="577">
        <f t="shared" si="96"/>
        <v>179.69</v>
      </c>
      <c r="G6201" s="1027">
        <v>177.56</v>
      </c>
      <c r="J6201" s="570" t="s">
        <v>5368</v>
      </c>
      <c r="K6201" s="645">
        <f>IFERROR(VLOOKUP(J6201,REAJUSTE!A:Y,25,FALSE),"")</f>
        <v>1.012</v>
      </c>
    </row>
    <row r="6202" spans="1:11" ht="27" x14ac:dyDescent="0.25">
      <c r="A6202" s="1025">
        <v>6219503</v>
      </c>
      <c r="B6202" s="1026" t="s">
        <v>11460</v>
      </c>
      <c r="C6202" s="1025" t="s">
        <v>272</v>
      </c>
      <c r="D6202" s="577">
        <f t="shared" si="96"/>
        <v>193.6</v>
      </c>
      <c r="G6202" s="1027">
        <v>191.31</v>
      </c>
      <c r="J6202" s="570" t="s">
        <v>5368</v>
      </c>
      <c r="K6202" s="645">
        <f>IFERROR(VLOOKUP(J6202,REAJUSTE!A:Y,25,FALSE),"")</f>
        <v>1.012</v>
      </c>
    </row>
    <row r="6203" spans="1:11" ht="27" x14ac:dyDescent="0.25">
      <c r="A6203" s="1025">
        <v>6219421</v>
      </c>
      <c r="B6203" s="1026" t="s">
        <v>11461</v>
      </c>
      <c r="C6203" s="1025" t="s">
        <v>272</v>
      </c>
      <c r="D6203" s="577">
        <f t="shared" si="96"/>
        <v>457.71</v>
      </c>
      <c r="G6203" s="1027">
        <v>452.29</v>
      </c>
      <c r="J6203" s="570" t="s">
        <v>5368</v>
      </c>
      <c r="K6203" s="645">
        <f>IFERROR(VLOOKUP(J6203,REAJUSTE!A:Y,25,FALSE),"")</f>
        <v>1.012</v>
      </c>
    </row>
    <row r="6204" spans="1:11" ht="27" x14ac:dyDescent="0.25">
      <c r="A6204" s="1025">
        <v>6219415</v>
      </c>
      <c r="B6204" s="1026" t="s">
        <v>11462</v>
      </c>
      <c r="C6204" s="1025" t="s">
        <v>272</v>
      </c>
      <c r="D6204" s="577">
        <f t="shared" si="96"/>
        <v>307.14</v>
      </c>
      <c r="G6204" s="1027">
        <v>303.5</v>
      </c>
      <c r="J6204" s="570" t="s">
        <v>5368</v>
      </c>
      <c r="K6204" s="645">
        <f>IFERROR(VLOOKUP(J6204,REAJUSTE!A:Y,25,FALSE),"")</f>
        <v>1.012</v>
      </c>
    </row>
    <row r="6205" spans="1:11" ht="27" x14ac:dyDescent="0.25">
      <c r="A6205" s="1025">
        <v>6219409</v>
      </c>
      <c r="B6205" s="1026" t="s">
        <v>11463</v>
      </c>
      <c r="C6205" s="1025" t="s">
        <v>272</v>
      </c>
      <c r="D6205" s="577">
        <f t="shared" si="96"/>
        <v>209.8</v>
      </c>
      <c r="G6205" s="1027">
        <v>207.32</v>
      </c>
      <c r="J6205" s="570" t="s">
        <v>5368</v>
      </c>
      <c r="K6205" s="645">
        <f>IFERROR(VLOOKUP(J6205,REAJUSTE!A:Y,25,FALSE),"")</f>
        <v>1.012</v>
      </c>
    </row>
    <row r="6206" spans="1:11" ht="18" x14ac:dyDescent="0.25">
      <c r="A6206" s="1025">
        <v>6219518</v>
      </c>
      <c r="B6206" s="1026" t="s">
        <v>11464</v>
      </c>
      <c r="C6206" s="1025" t="s">
        <v>272</v>
      </c>
      <c r="D6206" s="577">
        <f t="shared" si="96"/>
        <v>53.52</v>
      </c>
      <c r="G6206" s="1027">
        <v>52.89</v>
      </c>
      <c r="J6206" s="570" t="s">
        <v>5368</v>
      </c>
      <c r="K6206" s="645">
        <f>IFERROR(VLOOKUP(J6206,REAJUSTE!A:Y,25,FALSE),"")</f>
        <v>1.012</v>
      </c>
    </row>
    <row r="6207" spans="1:11" ht="18" x14ac:dyDescent="0.25">
      <c r="A6207" s="1025">
        <v>6219504</v>
      </c>
      <c r="B6207" s="1026" t="s">
        <v>11465</v>
      </c>
      <c r="C6207" s="1025" t="s">
        <v>272</v>
      </c>
      <c r="D6207" s="577">
        <f t="shared" si="96"/>
        <v>112.88</v>
      </c>
      <c r="G6207" s="1027">
        <v>111.55</v>
      </c>
      <c r="J6207" s="570" t="s">
        <v>5368</v>
      </c>
      <c r="K6207" s="645">
        <f>IFERROR(VLOOKUP(J6207,REAJUSTE!A:Y,25,FALSE),"")</f>
        <v>1.012</v>
      </c>
    </row>
    <row r="6208" spans="1:11" ht="18" x14ac:dyDescent="0.25">
      <c r="A6208" s="1025">
        <v>6219422</v>
      </c>
      <c r="B6208" s="1026" t="s">
        <v>11466</v>
      </c>
      <c r="C6208" s="1025" t="s">
        <v>272</v>
      </c>
      <c r="D6208" s="577">
        <f t="shared" si="96"/>
        <v>251.44</v>
      </c>
      <c r="G6208" s="1027">
        <v>248.46</v>
      </c>
      <c r="J6208" s="570" t="s">
        <v>5368</v>
      </c>
      <c r="K6208" s="645">
        <f>IFERROR(VLOOKUP(J6208,REAJUSTE!A:Y,25,FALSE),"")</f>
        <v>1.012</v>
      </c>
    </row>
    <row r="6209" spans="1:11" ht="18" x14ac:dyDescent="0.25">
      <c r="A6209" s="1025">
        <v>6219416</v>
      </c>
      <c r="B6209" s="1026" t="s">
        <v>11467</v>
      </c>
      <c r="C6209" s="1025" t="s">
        <v>272</v>
      </c>
      <c r="D6209" s="577">
        <f t="shared" si="96"/>
        <v>193.07</v>
      </c>
      <c r="G6209" s="1027">
        <v>190.79</v>
      </c>
      <c r="J6209" s="570" t="s">
        <v>5368</v>
      </c>
      <c r="K6209" s="645">
        <f>IFERROR(VLOOKUP(J6209,REAJUSTE!A:Y,25,FALSE),"")</f>
        <v>1.012</v>
      </c>
    </row>
    <row r="6210" spans="1:11" ht="18" x14ac:dyDescent="0.25">
      <c r="A6210" s="1025">
        <v>6219410</v>
      </c>
      <c r="B6210" s="1026" t="s">
        <v>11468</v>
      </c>
      <c r="C6210" s="1025" t="s">
        <v>272</v>
      </c>
      <c r="D6210" s="577">
        <f t="shared" si="96"/>
        <v>134.72</v>
      </c>
      <c r="G6210" s="1027">
        <v>133.13</v>
      </c>
      <c r="J6210" s="570" t="s">
        <v>5368</v>
      </c>
      <c r="K6210" s="645">
        <f>IFERROR(VLOOKUP(J6210,REAJUSTE!A:Y,25,FALSE),"")</f>
        <v>1.012</v>
      </c>
    </row>
    <row r="6211" spans="1:11" ht="18" x14ac:dyDescent="0.25">
      <c r="A6211" s="1025">
        <v>6219505</v>
      </c>
      <c r="B6211" s="1026" t="s">
        <v>11469</v>
      </c>
      <c r="C6211" s="1025" t="s">
        <v>272</v>
      </c>
      <c r="D6211" s="577">
        <f t="shared" si="96"/>
        <v>104.37</v>
      </c>
      <c r="G6211" s="1027">
        <v>103.14</v>
      </c>
      <c r="J6211" s="570" t="s">
        <v>5368</v>
      </c>
      <c r="K6211" s="645">
        <f>IFERROR(VLOOKUP(J6211,REAJUSTE!A:Y,25,FALSE),"")</f>
        <v>1.012</v>
      </c>
    </row>
    <row r="6212" spans="1:11" ht="18" x14ac:dyDescent="0.25">
      <c r="A6212" s="1025">
        <v>6219423</v>
      </c>
      <c r="B6212" s="1026" t="s">
        <v>11470</v>
      </c>
      <c r="C6212" s="1025" t="s">
        <v>272</v>
      </c>
      <c r="D6212" s="577">
        <f t="shared" si="96"/>
        <v>244.95</v>
      </c>
      <c r="G6212" s="1027">
        <v>242.05</v>
      </c>
      <c r="J6212" s="570" t="s">
        <v>5368</v>
      </c>
      <c r="K6212" s="645">
        <f>IFERROR(VLOOKUP(J6212,REAJUSTE!A:Y,25,FALSE),"")</f>
        <v>1.012</v>
      </c>
    </row>
    <row r="6213" spans="1:11" ht="18" x14ac:dyDescent="0.25">
      <c r="A6213" s="1025">
        <v>6219417</v>
      </c>
      <c r="B6213" s="1026" t="s">
        <v>11471</v>
      </c>
      <c r="C6213" s="1025" t="s">
        <v>272</v>
      </c>
      <c r="D6213" s="577">
        <f t="shared" si="96"/>
        <v>185.61</v>
      </c>
      <c r="G6213" s="1027">
        <v>183.41</v>
      </c>
      <c r="J6213" s="570" t="s">
        <v>5368</v>
      </c>
      <c r="K6213" s="645">
        <f>IFERROR(VLOOKUP(J6213,REAJUSTE!A:Y,25,FALSE),"")</f>
        <v>1.012</v>
      </c>
    </row>
    <row r="6214" spans="1:11" ht="18" x14ac:dyDescent="0.25">
      <c r="A6214" s="1025">
        <v>6219411</v>
      </c>
      <c r="B6214" s="1026" t="s">
        <v>11472</v>
      </c>
      <c r="C6214" s="1025" t="s">
        <v>272</v>
      </c>
      <c r="D6214" s="577">
        <f t="shared" si="96"/>
        <v>126.33</v>
      </c>
      <c r="G6214" s="1027">
        <v>124.84</v>
      </c>
      <c r="J6214" s="570" t="s">
        <v>5368</v>
      </c>
      <c r="K6214" s="645">
        <f>IFERROR(VLOOKUP(J6214,REAJUSTE!A:Y,25,FALSE),"")</f>
        <v>1.012</v>
      </c>
    </row>
    <row r="6215" spans="1:11" x14ac:dyDescent="0.25">
      <c r="A6215" s="1025">
        <v>6219520</v>
      </c>
      <c r="B6215" s="1026" t="s">
        <v>11473</v>
      </c>
      <c r="C6215" s="1025" t="s">
        <v>273</v>
      </c>
      <c r="D6215" s="577">
        <f t="shared" si="96"/>
        <v>59.45</v>
      </c>
      <c r="G6215" s="1027">
        <v>58.75</v>
      </c>
      <c r="J6215" s="570" t="s">
        <v>5368</v>
      </c>
      <c r="K6215" s="645">
        <f>IFERROR(VLOOKUP(J6215,REAJUSTE!A:Y,25,FALSE),"")</f>
        <v>1.012</v>
      </c>
    </row>
    <row r="6216" spans="1:11" ht="27" x14ac:dyDescent="0.25">
      <c r="A6216" s="1025">
        <v>6219433</v>
      </c>
      <c r="B6216" s="1026" t="s">
        <v>11474</v>
      </c>
      <c r="C6216" s="1025" t="s">
        <v>7</v>
      </c>
      <c r="D6216" s="577">
        <f t="shared" si="96"/>
        <v>114.77</v>
      </c>
      <c r="G6216" s="1027">
        <v>113.41</v>
      </c>
      <c r="J6216" s="570" t="s">
        <v>5368</v>
      </c>
      <c r="K6216" s="645">
        <f>IFERROR(VLOOKUP(J6216,REAJUSTE!A:Y,25,FALSE),"")</f>
        <v>1.012</v>
      </c>
    </row>
    <row r="6217" spans="1:11" ht="27" x14ac:dyDescent="0.25">
      <c r="A6217" s="1025">
        <v>6205801</v>
      </c>
      <c r="B6217" s="1026" t="s">
        <v>11475</v>
      </c>
      <c r="C6217" s="1025" t="s">
        <v>7</v>
      </c>
      <c r="D6217" s="577">
        <f t="shared" si="96"/>
        <v>73.91</v>
      </c>
      <c r="G6217" s="1027">
        <v>73.040000000000006</v>
      </c>
      <c r="J6217" s="570" t="s">
        <v>5368</v>
      </c>
      <c r="K6217" s="645">
        <f>IFERROR(VLOOKUP(J6217,REAJUSTE!A:Y,25,FALSE),"")</f>
        <v>1.012</v>
      </c>
    </row>
    <row r="6218" spans="1:11" ht="18" x14ac:dyDescent="0.25">
      <c r="A6218" s="1025">
        <v>6219524</v>
      </c>
      <c r="B6218" s="1026" t="s">
        <v>11476</v>
      </c>
      <c r="C6218" s="1025" t="s">
        <v>5022</v>
      </c>
      <c r="D6218" s="577">
        <f t="shared" ref="D6218:D6281" si="97">TRUNC(G6218*K6218,2)</f>
        <v>11.62</v>
      </c>
      <c r="G6218" s="1027">
        <v>11.49</v>
      </c>
      <c r="J6218" s="570" t="s">
        <v>5368</v>
      </c>
      <c r="K6218" s="645">
        <f>IFERROR(VLOOKUP(J6218,REAJUSTE!A:Y,25,FALSE),"")</f>
        <v>1.012</v>
      </c>
    </row>
    <row r="6219" spans="1:11" ht="18" x14ac:dyDescent="0.25">
      <c r="A6219" s="1025">
        <v>6416036</v>
      </c>
      <c r="B6219" s="1026" t="s">
        <v>11477</v>
      </c>
      <c r="C6219" s="1025" t="s">
        <v>272</v>
      </c>
      <c r="D6219" s="577">
        <f t="shared" si="97"/>
        <v>137.24</v>
      </c>
      <c r="G6219" s="1027">
        <v>135.62</v>
      </c>
      <c r="J6219" s="570" t="s">
        <v>5368</v>
      </c>
      <c r="K6219" s="645">
        <f>IFERROR(VLOOKUP(J6219,REAJUSTE!A:Y,25,FALSE),"")</f>
        <v>1.012</v>
      </c>
    </row>
    <row r="6220" spans="1:11" ht="18" x14ac:dyDescent="0.25">
      <c r="A6220" s="1025">
        <v>6416038</v>
      </c>
      <c r="B6220" s="1026" t="s">
        <v>11478</v>
      </c>
      <c r="C6220" s="1025" t="s">
        <v>272</v>
      </c>
      <c r="D6220" s="577">
        <f t="shared" si="97"/>
        <v>69.91</v>
      </c>
      <c r="G6220" s="1027">
        <v>69.09</v>
      </c>
      <c r="J6220" s="570" t="s">
        <v>5368</v>
      </c>
      <c r="K6220" s="645">
        <f>IFERROR(VLOOKUP(J6220,REAJUSTE!A:Y,25,FALSE),"")</f>
        <v>1.012</v>
      </c>
    </row>
    <row r="6221" spans="1:11" ht="18" x14ac:dyDescent="0.25">
      <c r="A6221" s="1025">
        <v>6416037</v>
      </c>
      <c r="B6221" s="1026" t="s">
        <v>11479</v>
      </c>
      <c r="C6221" s="1025" t="s">
        <v>272</v>
      </c>
      <c r="D6221" s="577">
        <f t="shared" si="97"/>
        <v>148.69999999999999</v>
      </c>
      <c r="G6221" s="1027">
        <v>146.94</v>
      </c>
      <c r="J6221" s="570" t="s">
        <v>5368</v>
      </c>
      <c r="K6221" s="645">
        <f>IFERROR(VLOOKUP(J6221,REAJUSTE!A:Y,25,FALSE),"")</f>
        <v>1.012</v>
      </c>
    </row>
    <row r="6222" spans="1:11" ht="18" x14ac:dyDescent="0.25">
      <c r="A6222" s="1025">
        <v>6416035</v>
      </c>
      <c r="B6222" s="1026" t="s">
        <v>11480</v>
      </c>
      <c r="C6222" s="1025" t="s">
        <v>272</v>
      </c>
      <c r="D6222" s="577">
        <f t="shared" si="97"/>
        <v>78.91</v>
      </c>
      <c r="G6222" s="1027">
        <v>77.98</v>
      </c>
      <c r="J6222" s="570" t="s">
        <v>5368</v>
      </c>
      <c r="K6222" s="645">
        <f>IFERROR(VLOOKUP(J6222,REAJUSTE!A:Y,25,FALSE),"")</f>
        <v>1.012</v>
      </c>
    </row>
    <row r="6223" spans="1:11" ht="18" x14ac:dyDescent="0.25">
      <c r="A6223" s="1025">
        <v>6416076</v>
      </c>
      <c r="B6223" s="1026" t="s">
        <v>11481</v>
      </c>
      <c r="C6223" s="1025" t="s">
        <v>271</v>
      </c>
      <c r="D6223" s="577">
        <f t="shared" si="97"/>
        <v>171.74</v>
      </c>
      <c r="G6223" s="1027">
        <v>169.71</v>
      </c>
      <c r="J6223" s="570" t="s">
        <v>5368</v>
      </c>
      <c r="K6223" s="645">
        <f>IFERROR(VLOOKUP(J6223,REAJUSTE!A:Y,25,FALSE),"")</f>
        <v>1.012</v>
      </c>
    </row>
    <row r="6224" spans="1:11" x14ac:dyDescent="0.25">
      <c r="A6224" s="1025">
        <v>6416075</v>
      </c>
      <c r="B6224" s="1026" t="s">
        <v>11482</v>
      </c>
      <c r="C6224" s="1025" t="s">
        <v>271</v>
      </c>
      <c r="D6224" s="577">
        <f t="shared" si="97"/>
        <v>104.16</v>
      </c>
      <c r="G6224" s="1027">
        <v>102.93</v>
      </c>
      <c r="J6224" s="570" t="s">
        <v>5368</v>
      </c>
      <c r="K6224" s="645">
        <f>IFERROR(VLOOKUP(J6224,REAJUSTE!A:Y,25,FALSE),"")</f>
        <v>1.012</v>
      </c>
    </row>
    <row r="6225" spans="1:11" ht="18" x14ac:dyDescent="0.25">
      <c r="A6225" s="1025">
        <v>6416226</v>
      </c>
      <c r="B6225" s="1026" t="s">
        <v>11483</v>
      </c>
      <c r="C6225" s="1025" t="s">
        <v>271</v>
      </c>
      <c r="D6225" s="577">
        <f t="shared" si="97"/>
        <v>163.41</v>
      </c>
      <c r="G6225" s="1027">
        <v>161.47999999999999</v>
      </c>
      <c r="J6225" s="570" t="s">
        <v>5368</v>
      </c>
      <c r="K6225" s="645">
        <f>IFERROR(VLOOKUP(J6225,REAJUSTE!A:Y,25,FALSE),"")</f>
        <v>1.012</v>
      </c>
    </row>
    <row r="6226" spans="1:11" x14ac:dyDescent="0.25">
      <c r="A6226" s="1025">
        <v>6416225</v>
      </c>
      <c r="B6226" s="1026" t="s">
        <v>11484</v>
      </c>
      <c r="C6226" s="1025" t="s">
        <v>271</v>
      </c>
      <c r="D6226" s="577">
        <f t="shared" si="97"/>
        <v>94.35</v>
      </c>
      <c r="G6226" s="1027">
        <v>93.24</v>
      </c>
      <c r="J6226" s="570" t="s">
        <v>5368</v>
      </c>
      <c r="K6226" s="645">
        <f>IFERROR(VLOOKUP(J6226,REAJUSTE!A:Y,25,FALSE),"")</f>
        <v>1.012</v>
      </c>
    </row>
    <row r="6227" spans="1:11" ht="18" x14ac:dyDescent="0.25">
      <c r="A6227" s="1025">
        <v>6416084</v>
      </c>
      <c r="B6227" s="1026" t="s">
        <v>11485</v>
      </c>
      <c r="C6227" s="1025" t="s">
        <v>271</v>
      </c>
      <c r="D6227" s="577">
        <f t="shared" si="97"/>
        <v>166.05</v>
      </c>
      <c r="G6227" s="1027">
        <v>164.09</v>
      </c>
      <c r="J6227" s="570" t="s">
        <v>5368</v>
      </c>
      <c r="K6227" s="645">
        <f>IFERROR(VLOOKUP(J6227,REAJUSTE!A:Y,25,FALSE),"")</f>
        <v>1.012</v>
      </c>
    </row>
    <row r="6228" spans="1:11" ht="18" x14ac:dyDescent="0.25">
      <c r="A6228" s="1025">
        <v>6416083</v>
      </c>
      <c r="B6228" s="1026" t="s">
        <v>11486</v>
      </c>
      <c r="C6228" s="1025" t="s">
        <v>271</v>
      </c>
      <c r="D6228" s="577">
        <f t="shared" si="97"/>
        <v>95.05</v>
      </c>
      <c r="G6228" s="1027">
        <v>93.93</v>
      </c>
      <c r="J6228" s="570" t="s">
        <v>5368</v>
      </c>
      <c r="K6228" s="645">
        <f>IFERROR(VLOOKUP(J6228,REAJUSTE!A:Y,25,FALSE),"")</f>
        <v>1.012</v>
      </c>
    </row>
    <row r="6229" spans="1:11" ht="18" x14ac:dyDescent="0.25">
      <c r="A6229" s="1025">
        <v>6416234</v>
      </c>
      <c r="B6229" s="1026" t="s">
        <v>11487</v>
      </c>
      <c r="C6229" s="1025" t="s">
        <v>271</v>
      </c>
      <c r="D6229" s="577">
        <f t="shared" si="97"/>
        <v>170.66</v>
      </c>
      <c r="G6229" s="1027">
        <v>168.64</v>
      </c>
      <c r="J6229" s="570" t="s">
        <v>5368</v>
      </c>
      <c r="K6229" s="645">
        <f>IFERROR(VLOOKUP(J6229,REAJUSTE!A:Y,25,FALSE),"")</f>
        <v>1.012</v>
      </c>
    </row>
    <row r="6230" spans="1:11" ht="18" x14ac:dyDescent="0.25">
      <c r="A6230" s="1025">
        <v>6416233</v>
      </c>
      <c r="B6230" s="1026" t="s">
        <v>11488</v>
      </c>
      <c r="C6230" s="1025" t="s">
        <v>271</v>
      </c>
      <c r="D6230" s="577">
        <f t="shared" si="97"/>
        <v>100.92</v>
      </c>
      <c r="G6230" s="1027">
        <v>99.73</v>
      </c>
      <c r="J6230" s="570" t="s">
        <v>5368</v>
      </c>
      <c r="K6230" s="645">
        <f>IFERROR(VLOOKUP(J6230,REAJUSTE!A:Y,25,FALSE),"")</f>
        <v>1.012</v>
      </c>
    </row>
    <row r="6231" spans="1:11" ht="18" x14ac:dyDescent="0.25">
      <c r="A6231" s="1025">
        <v>6416236</v>
      </c>
      <c r="B6231" s="1026" t="s">
        <v>11489</v>
      </c>
      <c r="C6231" s="1025" t="s">
        <v>271</v>
      </c>
      <c r="D6231" s="577">
        <f t="shared" si="97"/>
        <v>173.63</v>
      </c>
      <c r="G6231" s="1027">
        <v>171.58</v>
      </c>
      <c r="J6231" s="570" t="s">
        <v>5368</v>
      </c>
      <c r="K6231" s="645">
        <f>IFERROR(VLOOKUP(J6231,REAJUSTE!A:Y,25,FALSE),"")</f>
        <v>1.012</v>
      </c>
    </row>
    <row r="6232" spans="1:11" ht="18" x14ac:dyDescent="0.25">
      <c r="A6232" s="1025">
        <v>6416235</v>
      </c>
      <c r="B6232" s="1026" t="s">
        <v>11490</v>
      </c>
      <c r="C6232" s="1025" t="s">
        <v>271</v>
      </c>
      <c r="D6232" s="577">
        <f t="shared" si="97"/>
        <v>104.8</v>
      </c>
      <c r="G6232" s="1027">
        <v>103.56</v>
      </c>
      <c r="J6232" s="570" t="s">
        <v>5368</v>
      </c>
      <c r="K6232" s="645">
        <f>IFERROR(VLOOKUP(J6232,REAJUSTE!A:Y,25,FALSE),"")</f>
        <v>1.012</v>
      </c>
    </row>
    <row r="6233" spans="1:11" ht="18" x14ac:dyDescent="0.25">
      <c r="A6233" s="1025">
        <v>6416040</v>
      </c>
      <c r="B6233" s="1026" t="s">
        <v>11491</v>
      </c>
      <c r="C6233" s="1025" t="s">
        <v>272</v>
      </c>
      <c r="D6233" s="577">
        <f t="shared" si="97"/>
        <v>226.6</v>
      </c>
      <c r="G6233" s="1027">
        <v>223.92</v>
      </c>
      <c r="J6233" s="570" t="s">
        <v>5368</v>
      </c>
      <c r="K6233" s="645">
        <f>IFERROR(VLOOKUP(J6233,REAJUSTE!A:Y,25,FALSE),"")</f>
        <v>1.012</v>
      </c>
    </row>
    <row r="6234" spans="1:11" ht="18" x14ac:dyDescent="0.25">
      <c r="A6234" s="1025">
        <v>6416039</v>
      </c>
      <c r="B6234" s="1026" t="s">
        <v>11492</v>
      </c>
      <c r="C6234" s="1025" t="s">
        <v>272</v>
      </c>
      <c r="D6234" s="577">
        <f t="shared" si="97"/>
        <v>97</v>
      </c>
      <c r="G6234" s="1027">
        <v>95.85</v>
      </c>
      <c r="J6234" s="570" t="s">
        <v>5368</v>
      </c>
      <c r="K6234" s="645">
        <f>IFERROR(VLOOKUP(J6234,REAJUSTE!A:Y,25,FALSE),"")</f>
        <v>1.012</v>
      </c>
    </row>
    <row r="6235" spans="1:11" ht="18" x14ac:dyDescent="0.25">
      <c r="A6235" s="1025">
        <v>6416042</v>
      </c>
      <c r="B6235" s="1026" t="s">
        <v>11493</v>
      </c>
      <c r="C6235" s="1025" t="s">
        <v>272</v>
      </c>
      <c r="D6235" s="577">
        <f t="shared" si="97"/>
        <v>275.55</v>
      </c>
      <c r="G6235" s="1027">
        <v>272.29000000000002</v>
      </c>
      <c r="J6235" s="570" t="s">
        <v>5368</v>
      </c>
      <c r="K6235" s="645">
        <f>IFERROR(VLOOKUP(J6235,REAJUSTE!A:Y,25,FALSE),"")</f>
        <v>1.012</v>
      </c>
    </row>
    <row r="6236" spans="1:11" ht="18" x14ac:dyDescent="0.25">
      <c r="A6236" s="1025">
        <v>6416041</v>
      </c>
      <c r="B6236" s="1026" t="s">
        <v>11494</v>
      </c>
      <c r="C6236" s="1025" t="s">
        <v>272</v>
      </c>
      <c r="D6236" s="577">
        <f t="shared" si="97"/>
        <v>143.69999999999999</v>
      </c>
      <c r="G6236" s="1027">
        <v>142</v>
      </c>
      <c r="J6236" s="570" t="s">
        <v>5368</v>
      </c>
      <c r="K6236" s="645">
        <f>IFERROR(VLOOKUP(J6236,REAJUSTE!A:Y,25,FALSE),"")</f>
        <v>1.012</v>
      </c>
    </row>
    <row r="6237" spans="1:11" ht="18" x14ac:dyDescent="0.25">
      <c r="A6237" s="1025">
        <v>6416080</v>
      </c>
      <c r="B6237" s="1026" t="s">
        <v>11495</v>
      </c>
      <c r="C6237" s="1025" t="s">
        <v>271</v>
      </c>
      <c r="D6237" s="577">
        <f t="shared" si="97"/>
        <v>181.35</v>
      </c>
      <c r="G6237" s="1027">
        <v>179.2</v>
      </c>
      <c r="J6237" s="570" t="s">
        <v>5368</v>
      </c>
      <c r="K6237" s="645">
        <f>IFERROR(VLOOKUP(J6237,REAJUSTE!A:Y,25,FALSE),"")</f>
        <v>1.012</v>
      </c>
    </row>
    <row r="6238" spans="1:11" ht="18" x14ac:dyDescent="0.25">
      <c r="A6238" s="1025">
        <v>6416079</v>
      </c>
      <c r="B6238" s="1026" t="s">
        <v>11496</v>
      </c>
      <c r="C6238" s="1025" t="s">
        <v>271</v>
      </c>
      <c r="D6238" s="577">
        <f t="shared" si="97"/>
        <v>116.74</v>
      </c>
      <c r="G6238" s="1027">
        <v>115.36</v>
      </c>
      <c r="J6238" s="570" t="s">
        <v>5368</v>
      </c>
      <c r="K6238" s="645">
        <f>IFERROR(VLOOKUP(J6238,REAJUSTE!A:Y,25,FALSE),"")</f>
        <v>1.012</v>
      </c>
    </row>
    <row r="6239" spans="1:11" ht="18" x14ac:dyDescent="0.25">
      <c r="A6239" s="1025">
        <v>6416143</v>
      </c>
      <c r="B6239" s="1026" t="s">
        <v>11497</v>
      </c>
      <c r="C6239" s="1025" t="s">
        <v>271</v>
      </c>
      <c r="D6239" s="577">
        <f t="shared" si="97"/>
        <v>184.47</v>
      </c>
      <c r="G6239" s="1027">
        <v>182.29</v>
      </c>
      <c r="J6239" s="570" t="s">
        <v>5368</v>
      </c>
      <c r="K6239" s="645">
        <f>IFERROR(VLOOKUP(J6239,REAJUSTE!A:Y,25,FALSE),"")</f>
        <v>1.012</v>
      </c>
    </row>
    <row r="6240" spans="1:11" ht="18" x14ac:dyDescent="0.25">
      <c r="A6240" s="1025">
        <v>6416262</v>
      </c>
      <c r="B6240" s="1026" t="s">
        <v>11498</v>
      </c>
      <c r="C6240" s="1025" t="s">
        <v>271</v>
      </c>
      <c r="D6240" s="577">
        <f t="shared" si="97"/>
        <v>118.68</v>
      </c>
      <c r="G6240" s="1027">
        <v>117.28</v>
      </c>
      <c r="J6240" s="570" t="s">
        <v>5368</v>
      </c>
      <c r="K6240" s="645">
        <f>IFERROR(VLOOKUP(J6240,REAJUSTE!A:Y,25,FALSE),"")</f>
        <v>1.012</v>
      </c>
    </row>
    <row r="6241" spans="1:11" ht="18" x14ac:dyDescent="0.25">
      <c r="A6241" s="1025">
        <v>6416078</v>
      </c>
      <c r="B6241" s="1026" t="s">
        <v>11499</v>
      </c>
      <c r="C6241" s="1025" t="s">
        <v>271</v>
      </c>
      <c r="D6241" s="577">
        <f t="shared" si="97"/>
        <v>183.59</v>
      </c>
      <c r="G6241" s="1027">
        <v>181.42</v>
      </c>
      <c r="J6241" s="570" t="s">
        <v>5368</v>
      </c>
      <c r="K6241" s="645">
        <f>IFERROR(VLOOKUP(J6241,REAJUSTE!A:Y,25,FALSE),"")</f>
        <v>1.012</v>
      </c>
    </row>
    <row r="6242" spans="1:11" ht="18" x14ac:dyDescent="0.25">
      <c r="A6242" s="1025">
        <v>6416077</v>
      </c>
      <c r="B6242" s="1026" t="s">
        <v>11500</v>
      </c>
      <c r="C6242" s="1025" t="s">
        <v>271</v>
      </c>
      <c r="D6242" s="577">
        <f t="shared" si="97"/>
        <v>116.46</v>
      </c>
      <c r="G6242" s="1027">
        <v>115.08</v>
      </c>
      <c r="J6242" s="570" t="s">
        <v>5368</v>
      </c>
      <c r="K6242" s="645">
        <f>IFERROR(VLOOKUP(J6242,REAJUSTE!A:Y,25,FALSE),"")</f>
        <v>1.012</v>
      </c>
    </row>
    <row r="6243" spans="1:11" ht="18" x14ac:dyDescent="0.25">
      <c r="A6243" s="1025">
        <v>6416088</v>
      </c>
      <c r="B6243" s="1026" t="s">
        <v>11501</v>
      </c>
      <c r="C6243" s="1025" t="s">
        <v>271</v>
      </c>
      <c r="D6243" s="577">
        <f t="shared" si="97"/>
        <v>184.78</v>
      </c>
      <c r="G6243" s="1027">
        <v>182.59</v>
      </c>
      <c r="J6243" s="570" t="s">
        <v>5368</v>
      </c>
      <c r="K6243" s="645">
        <f>IFERROR(VLOOKUP(J6243,REAJUSTE!A:Y,25,FALSE),"")</f>
        <v>1.012</v>
      </c>
    </row>
    <row r="6244" spans="1:11" ht="18" x14ac:dyDescent="0.25">
      <c r="A6244" s="1025">
        <v>6416087</v>
      </c>
      <c r="B6244" s="1026" t="s">
        <v>11502</v>
      </c>
      <c r="C6244" s="1025" t="s">
        <v>271</v>
      </c>
      <c r="D6244" s="577">
        <f t="shared" si="97"/>
        <v>116.95</v>
      </c>
      <c r="G6244" s="1027">
        <v>115.57</v>
      </c>
      <c r="J6244" s="570" t="s">
        <v>5368</v>
      </c>
      <c r="K6244" s="645">
        <f>IFERROR(VLOOKUP(J6244,REAJUSTE!A:Y,25,FALSE),"")</f>
        <v>1.012</v>
      </c>
    </row>
    <row r="6245" spans="1:11" ht="18" x14ac:dyDescent="0.25">
      <c r="A6245" s="1025">
        <v>6416246</v>
      </c>
      <c r="B6245" s="1026" t="s">
        <v>11503</v>
      </c>
      <c r="C6245" s="1025" t="s">
        <v>271</v>
      </c>
      <c r="D6245" s="577">
        <f t="shared" si="97"/>
        <v>185.02</v>
      </c>
      <c r="G6245" s="1027">
        <v>182.83</v>
      </c>
      <c r="J6245" s="570" t="s">
        <v>5368</v>
      </c>
      <c r="K6245" s="645">
        <f>IFERROR(VLOOKUP(J6245,REAJUSTE!A:Y,25,FALSE),"")</f>
        <v>1.012</v>
      </c>
    </row>
    <row r="6246" spans="1:11" ht="18" x14ac:dyDescent="0.25">
      <c r="A6246" s="1025">
        <v>6416245</v>
      </c>
      <c r="B6246" s="1026" t="s">
        <v>11504</v>
      </c>
      <c r="C6246" s="1025" t="s">
        <v>271</v>
      </c>
      <c r="D6246" s="577">
        <f t="shared" si="97"/>
        <v>118.93</v>
      </c>
      <c r="G6246" s="1027">
        <v>117.52</v>
      </c>
      <c r="J6246" s="570" t="s">
        <v>5368</v>
      </c>
      <c r="K6246" s="645">
        <f>IFERROR(VLOOKUP(J6246,REAJUSTE!A:Y,25,FALSE),"")</f>
        <v>1.012</v>
      </c>
    </row>
    <row r="6247" spans="1:11" ht="18" x14ac:dyDescent="0.25">
      <c r="A6247" s="1025">
        <v>6416248</v>
      </c>
      <c r="B6247" s="1026" t="s">
        <v>11505</v>
      </c>
      <c r="C6247" s="1025" t="s">
        <v>271</v>
      </c>
      <c r="D6247" s="577">
        <f t="shared" si="97"/>
        <v>186.54</v>
      </c>
      <c r="G6247" s="1027">
        <v>184.33</v>
      </c>
      <c r="J6247" s="570" t="s">
        <v>5368</v>
      </c>
      <c r="K6247" s="645">
        <f>IFERROR(VLOOKUP(J6247,REAJUSTE!A:Y,25,FALSE),"")</f>
        <v>1.012</v>
      </c>
    </row>
    <row r="6248" spans="1:11" ht="18" x14ac:dyDescent="0.25">
      <c r="A6248" s="1025">
        <v>6416247</v>
      </c>
      <c r="B6248" s="1026" t="s">
        <v>11506</v>
      </c>
      <c r="C6248" s="1025" t="s">
        <v>271</v>
      </c>
      <c r="D6248" s="577">
        <f t="shared" si="97"/>
        <v>120.01</v>
      </c>
      <c r="G6248" s="1027">
        <v>118.59</v>
      </c>
      <c r="J6248" s="570" t="s">
        <v>5368</v>
      </c>
      <c r="K6248" s="645">
        <f>IFERROR(VLOOKUP(J6248,REAJUSTE!A:Y,25,FALSE),"")</f>
        <v>1.012</v>
      </c>
    </row>
    <row r="6249" spans="1:11" ht="18" x14ac:dyDescent="0.25">
      <c r="A6249" s="1025">
        <v>6416214</v>
      </c>
      <c r="B6249" s="1026" t="s">
        <v>11507</v>
      </c>
      <c r="C6249" s="1025" t="s">
        <v>271</v>
      </c>
      <c r="D6249" s="577">
        <f t="shared" si="97"/>
        <v>221.98</v>
      </c>
      <c r="G6249" s="1027">
        <v>219.35</v>
      </c>
      <c r="J6249" s="570" t="s">
        <v>5368</v>
      </c>
      <c r="K6249" s="645">
        <f>IFERROR(VLOOKUP(J6249,REAJUSTE!A:Y,25,FALSE),"")</f>
        <v>1.012</v>
      </c>
    </row>
    <row r="6250" spans="1:11" ht="18" x14ac:dyDescent="0.25">
      <c r="A6250" s="1025">
        <v>6416218</v>
      </c>
      <c r="B6250" s="1026" t="s">
        <v>11508</v>
      </c>
      <c r="C6250" s="1025" t="s">
        <v>271</v>
      </c>
      <c r="D6250" s="577">
        <f t="shared" si="97"/>
        <v>166.32</v>
      </c>
      <c r="G6250" s="1027">
        <v>164.35</v>
      </c>
      <c r="J6250" s="570" t="s">
        <v>5368</v>
      </c>
      <c r="K6250" s="645">
        <f>IFERROR(VLOOKUP(J6250,REAJUSTE!A:Y,25,FALSE),"")</f>
        <v>1.012</v>
      </c>
    </row>
    <row r="6251" spans="1:11" ht="18" x14ac:dyDescent="0.25">
      <c r="A6251" s="1025">
        <v>6416211</v>
      </c>
      <c r="B6251" s="1026" t="s">
        <v>11509</v>
      </c>
      <c r="C6251" s="1025" t="s">
        <v>271</v>
      </c>
      <c r="D6251" s="577">
        <f t="shared" si="97"/>
        <v>218.33</v>
      </c>
      <c r="G6251" s="1027">
        <v>215.75</v>
      </c>
      <c r="J6251" s="570" t="s">
        <v>5368</v>
      </c>
      <c r="K6251" s="645">
        <f>IFERROR(VLOOKUP(J6251,REAJUSTE!A:Y,25,FALSE),"")</f>
        <v>1.012</v>
      </c>
    </row>
    <row r="6252" spans="1:11" ht="18" x14ac:dyDescent="0.25">
      <c r="A6252" s="1025">
        <v>6416215</v>
      </c>
      <c r="B6252" s="1026" t="s">
        <v>11510</v>
      </c>
      <c r="C6252" s="1025" t="s">
        <v>271</v>
      </c>
      <c r="D6252" s="577">
        <f t="shared" si="97"/>
        <v>166.84</v>
      </c>
      <c r="G6252" s="1027">
        <v>164.87</v>
      </c>
      <c r="J6252" s="570" t="s">
        <v>5368</v>
      </c>
      <c r="K6252" s="645">
        <f>IFERROR(VLOOKUP(J6252,REAJUSTE!A:Y,25,FALSE),"")</f>
        <v>1.012</v>
      </c>
    </row>
    <row r="6253" spans="1:11" ht="18" x14ac:dyDescent="0.25">
      <c r="A6253" s="1025">
        <v>6416212</v>
      </c>
      <c r="B6253" s="1026" t="s">
        <v>11511</v>
      </c>
      <c r="C6253" s="1025" t="s">
        <v>271</v>
      </c>
      <c r="D6253" s="577">
        <f t="shared" si="97"/>
        <v>220.84</v>
      </c>
      <c r="G6253" s="1027">
        <v>218.23</v>
      </c>
      <c r="J6253" s="570" t="s">
        <v>5368</v>
      </c>
      <c r="K6253" s="645">
        <f>IFERROR(VLOOKUP(J6253,REAJUSTE!A:Y,25,FALSE),"")</f>
        <v>1.012</v>
      </c>
    </row>
    <row r="6254" spans="1:11" ht="18" x14ac:dyDescent="0.25">
      <c r="A6254" s="1025">
        <v>6416216</v>
      </c>
      <c r="B6254" s="1026" t="s">
        <v>11512</v>
      </c>
      <c r="C6254" s="1025" t="s">
        <v>271</v>
      </c>
      <c r="D6254" s="577">
        <f t="shared" si="97"/>
        <v>170.28</v>
      </c>
      <c r="G6254" s="1027">
        <v>168.27</v>
      </c>
      <c r="J6254" s="570" t="s">
        <v>5368</v>
      </c>
      <c r="K6254" s="645">
        <f>IFERROR(VLOOKUP(J6254,REAJUSTE!A:Y,25,FALSE),"")</f>
        <v>1.012</v>
      </c>
    </row>
    <row r="6255" spans="1:11" ht="18" x14ac:dyDescent="0.25">
      <c r="A6255" s="1025">
        <v>6416213</v>
      </c>
      <c r="B6255" s="1026" t="s">
        <v>11513</v>
      </c>
      <c r="C6255" s="1025" t="s">
        <v>271</v>
      </c>
      <c r="D6255" s="577">
        <f t="shared" si="97"/>
        <v>218.92</v>
      </c>
      <c r="G6255" s="1027">
        <v>216.33</v>
      </c>
      <c r="J6255" s="570" t="s">
        <v>5368</v>
      </c>
      <c r="K6255" s="645">
        <f>IFERROR(VLOOKUP(J6255,REAJUSTE!A:Y,25,FALSE),"")</f>
        <v>1.012</v>
      </c>
    </row>
    <row r="6256" spans="1:11" ht="18" x14ac:dyDescent="0.25">
      <c r="A6256" s="1025">
        <v>6416217</v>
      </c>
      <c r="B6256" s="1026" t="s">
        <v>11514</v>
      </c>
      <c r="C6256" s="1025" t="s">
        <v>271</v>
      </c>
      <c r="D6256" s="577">
        <f t="shared" si="97"/>
        <v>171.99</v>
      </c>
      <c r="G6256" s="1027">
        <v>169.96</v>
      </c>
      <c r="J6256" s="570" t="s">
        <v>5368</v>
      </c>
      <c r="K6256" s="645">
        <f>IFERROR(VLOOKUP(J6256,REAJUSTE!A:Y,25,FALSE),"")</f>
        <v>1.012</v>
      </c>
    </row>
    <row r="6257" spans="1:11" ht="18" x14ac:dyDescent="0.25">
      <c r="A6257" s="1025">
        <v>6416289</v>
      </c>
      <c r="B6257" s="1026" t="s">
        <v>11515</v>
      </c>
      <c r="C6257" s="1025" t="s">
        <v>272</v>
      </c>
      <c r="D6257" s="577">
        <f t="shared" si="97"/>
        <v>109.17</v>
      </c>
      <c r="G6257" s="1027">
        <v>107.88</v>
      </c>
      <c r="J6257" s="570" t="s">
        <v>5368</v>
      </c>
      <c r="K6257" s="645">
        <f>IFERROR(VLOOKUP(J6257,REAJUSTE!A:Y,25,FALSE),"")</f>
        <v>1.012</v>
      </c>
    </row>
    <row r="6258" spans="1:11" ht="18" x14ac:dyDescent="0.25">
      <c r="A6258" s="1025">
        <v>6416288</v>
      </c>
      <c r="B6258" s="1026" t="s">
        <v>17640</v>
      </c>
      <c r="C6258" s="1025" t="s">
        <v>272</v>
      </c>
      <c r="D6258" s="577">
        <f t="shared" si="97"/>
        <v>77.989999999999995</v>
      </c>
      <c r="G6258" s="1027">
        <v>77.069999999999993</v>
      </c>
      <c r="J6258" s="570" t="s">
        <v>5368</v>
      </c>
      <c r="K6258" s="645">
        <f>IFERROR(VLOOKUP(J6258,REAJUSTE!A:Y,25,FALSE),"")</f>
        <v>1.012</v>
      </c>
    </row>
    <row r="6259" spans="1:11" ht="18" x14ac:dyDescent="0.25">
      <c r="A6259" s="1025">
        <v>6416098</v>
      </c>
      <c r="B6259" s="1026" t="s">
        <v>11516</v>
      </c>
      <c r="C6259" s="1025" t="s">
        <v>271</v>
      </c>
      <c r="D6259" s="577">
        <f t="shared" si="97"/>
        <v>162.44</v>
      </c>
      <c r="G6259" s="1027">
        <v>160.52000000000001</v>
      </c>
      <c r="J6259" s="570" t="s">
        <v>5368</v>
      </c>
      <c r="K6259" s="645">
        <f>IFERROR(VLOOKUP(J6259,REAJUSTE!A:Y,25,FALSE),"")</f>
        <v>1.012</v>
      </c>
    </row>
    <row r="6260" spans="1:11" ht="18" x14ac:dyDescent="0.25">
      <c r="A6260" s="1025">
        <v>6416097</v>
      </c>
      <c r="B6260" s="1026" t="s">
        <v>11517</v>
      </c>
      <c r="C6260" s="1025" t="s">
        <v>271</v>
      </c>
      <c r="D6260" s="577">
        <f t="shared" si="97"/>
        <v>124.3</v>
      </c>
      <c r="G6260" s="1027">
        <v>122.83</v>
      </c>
      <c r="J6260" s="570" t="s">
        <v>5368</v>
      </c>
      <c r="K6260" s="645">
        <f>IFERROR(VLOOKUP(J6260,REAJUSTE!A:Y,25,FALSE),"")</f>
        <v>1.012</v>
      </c>
    </row>
    <row r="6261" spans="1:11" ht="18" x14ac:dyDescent="0.25">
      <c r="A6261" s="1025">
        <v>6416258</v>
      </c>
      <c r="B6261" s="1026" t="s">
        <v>11518</v>
      </c>
      <c r="C6261" s="1025" t="s">
        <v>271</v>
      </c>
      <c r="D6261" s="577">
        <f t="shared" si="97"/>
        <v>163.56</v>
      </c>
      <c r="G6261" s="1027">
        <v>161.63</v>
      </c>
      <c r="J6261" s="570" t="s">
        <v>5368</v>
      </c>
      <c r="K6261" s="645">
        <f>IFERROR(VLOOKUP(J6261,REAJUSTE!A:Y,25,FALSE),"")</f>
        <v>1.012</v>
      </c>
    </row>
    <row r="6262" spans="1:11" ht="18" x14ac:dyDescent="0.25">
      <c r="A6262" s="1025">
        <v>6416259</v>
      </c>
      <c r="B6262" s="1026" t="s">
        <v>11519</v>
      </c>
      <c r="C6262" s="1025" t="s">
        <v>271</v>
      </c>
      <c r="D6262" s="577">
        <f t="shared" si="97"/>
        <v>120.81</v>
      </c>
      <c r="G6262" s="1027">
        <v>119.38</v>
      </c>
      <c r="J6262" s="570" t="s">
        <v>5368</v>
      </c>
      <c r="K6262" s="645">
        <f>IFERROR(VLOOKUP(J6262,REAJUSTE!A:Y,25,FALSE),"")</f>
        <v>1.012</v>
      </c>
    </row>
    <row r="6263" spans="1:11" ht="18" x14ac:dyDescent="0.25">
      <c r="A6263" s="1025">
        <v>6416074</v>
      </c>
      <c r="B6263" s="1026" t="s">
        <v>11520</v>
      </c>
      <c r="C6263" s="1025" t="s">
        <v>272</v>
      </c>
      <c r="D6263" s="577">
        <f t="shared" si="97"/>
        <v>272.67</v>
      </c>
      <c r="G6263" s="1027">
        <v>269.44</v>
      </c>
      <c r="J6263" s="570" t="s">
        <v>5368</v>
      </c>
      <c r="K6263" s="645">
        <f>IFERROR(VLOOKUP(J6263,REAJUSTE!A:Y,25,FALSE),"")</f>
        <v>1.012</v>
      </c>
    </row>
    <row r="6264" spans="1:11" ht="18" x14ac:dyDescent="0.25">
      <c r="A6264" s="1025">
        <v>6416073</v>
      </c>
      <c r="B6264" s="1026" t="s">
        <v>11521</v>
      </c>
      <c r="C6264" s="1025" t="s">
        <v>272</v>
      </c>
      <c r="D6264" s="577">
        <f t="shared" si="97"/>
        <v>118.37</v>
      </c>
      <c r="G6264" s="1027">
        <v>116.97</v>
      </c>
      <c r="J6264" s="570" t="s">
        <v>5368</v>
      </c>
      <c r="K6264" s="645">
        <f>IFERROR(VLOOKUP(J6264,REAJUSTE!A:Y,25,FALSE),"")</f>
        <v>1.012</v>
      </c>
    </row>
    <row r="6265" spans="1:11" ht="18" x14ac:dyDescent="0.25">
      <c r="A6265" s="1025">
        <v>6416220</v>
      </c>
      <c r="B6265" s="1026" t="s">
        <v>11522</v>
      </c>
      <c r="C6265" s="1025" t="s">
        <v>272</v>
      </c>
      <c r="D6265" s="577">
        <f t="shared" si="97"/>
        <v>279.70999999999998</v>
      </c>
      <c r="G6265" s="1027">
        <v>276.39999999999998</v>
      </c>
      <c r="J6265" s="570" t="s">
        <v>5368</v>
      </c>
      <c r="K6265" s="645">
        <f>IFERROR(VLOOKUP(J6265,REAJUSTE!A:Y,25,FALSE),"")</f>
        <v>1.012</v>
      </c>
    </row>
    <row r="6266" spans="1:11" ht="18" x14ac:dyDescent="0.25">
      <c r="A6266" s="1025">
        <v>6416219</v>
      </c>
      <c r="B6266" s="1026" t="s">
        <v>11523</v>
      </c>
      <c r="C6266" s="1025" t="s">
        <v>272</v>
      </c>
      <c r="D6266" s="577">
        <f t="shared" si="97"/>
        <v>115.15</v>
      </c>
      <c r="G6266" s="1027">
        <v>113.79</v>
      </c>
      <c r="J6266" s="570" t="s">
        <v>5368</v>
      </c>
      <c r="K6266" s="645">
        <f>IFERROR(VLOOKUP(J6266,REAJUSTE!A:Y,25,FALSE),"")</f>
        <v>1.012</v>
      </c>
    </row>
    <row r="6267" spans="1:11" ht="18" x14ac:dyDescent="0.25">
      <c r="A6267" s="1025">
        <v>6416222</v>
      </c>
      <c r="B6267" s="1026" t="s">
        <v>11524</v>
      </c>
      <c r="C6267" s="1025" t="s">
        <v>272</v>
      </c>
      <c r="D6267" s="577">
        <f t="shared" si="97"/>
        <v>281.77999999999997</v>
      </c>
      <c r="G6267" s="1027">
        <v>278.44</v>
      </c>
      <c r="J6267" s="570" t="s">
        <v>5368</v>
      </c>
      <c r="K6267" s="645">
        <f>IFERROR(VLOOKUP(J6267,REAJUSTE!A:Y,25,FALSE),"")</f>
        <v>1.012</v>
      </c>
    </row>
    <row r="6268" spans="1:11" ht="18" x14ac:dyDescent="0.25">
      <c r="A6268" s="1025">
        <v>6416221</v>
      </c>
      <c r="B6268" s="1026" t="s">
        <v>11525</v>
      </c>
      <c r="C6268" s="1025" t="s">
        <v>272</v>
      </c>
      <c r="D6268" s="577">
        <f t="shared" si="97"/>
        <v>127.4</v>
      </c>
      <c r="G6268" s="1027">
        <v>125.89</v>
      </c>
      <c r="J6268" s="570" t="s">
        <v>5368</v>
      </c>
      <c r="K6268" s="645">
        <f>IFERROR(VLOOKUP(J6268,REAJUSTE!A:Y,25,FALSE),"")</f>
        <v>1.012</v>
      </c>
    </row>
    <row r="6269" spans="1:11" ht="18" x14ac:dyDescent="0.25">
      <c r="A6269" s="1025">
        <v>6416224</v>
      </c>
      <c r="B6269" s="1026" t="s">
        <v>11526</v>
      </c>
      <c r="C6269" s="1025" t="s">
        <v>272</v>
      </c>
      <c r="D6269" s="577">
        <f t="shared" si="97"/>
        <v>289.82</v>
      </c>
      <c r="G6269" s="1027">
        <v>286.39</v>
      </c>
      <c r="J6269" s="570" t="s">
        <v>5368</v>
      </c>
      <c r="K6269" s="645">
        <f>IFERROR(VLOOKUP(J6269,REAJUSTE!A:Y,25,FALSE),"")</f>
        <v>1.012</v>
      </c>
    </row>
    <row r="6270" spans="1:11" ht="18" x14ac:dyDescent="0.25">
      <c r="A6270" s="1025">
        <v>6416223</v>
      </c>
      <c r="B6270" s="1026" t="s">
        <v>11527</v>
      </c>
      <c r="C6270" s="1025" t="s">
        <v>272</v>
      </c>
      <c r="D6270" s="577">
        <f t="shared" si="97"/>
        <v>124.17</v>
      </c>
      <c r="G6270" s="1027">
        <v>122.7</v>
      </c>
      <c r="J6270" s="570" t="s">
        <v>5368</v>
      </c>
      <c r="K6270" s="645">
        <f>IFERROR(VLOOKUP(J6270,REAJUSTE!A:Y,25,FALSE),"")</f>
        <v>1.012</v>
      </c>
    </row>
    <row r="6271" spans="1:11" ht="18" x14ac:dyDescent="0.25">
      <c r="A6271" s="1025">
        <v>6416082</v>
      </c>
      <c r="B6271" s="1026" t="s">
        <v>11528</v>
      </c>
      <c r="C6271" s="1025" t="s">
        <v>272</v>
      </c>
      <c r="D6271" s="577">
        <f t="shared" si="97"/>
        <v>272.67</v>
      </c>
      <c r="G6271" s="1027">
        <v>269.44</v>
      </c>
      <c r="J6271" s="570" t="s">
        <v>5368</v>
      </c>
      <c r="K6271" s="645">
        <f>IFERROR(VLOOKUP(J6271,REAJUSTE!A:Y,25,FALSE),"")</f>
        <v>1.012</v>
      </c>
    </row>
    <row r="6272" spans="1:11" ht="18" x14ac:dyDescent="0.25">
      <c r="A6272" s="1025">
        <v>6416081</v>
      </c>
      <c r="B6272" s="1026" t="s">
        <v>11529</v>
      </c>
      <c r="C6272" s="1025" t="s">
        <v>272</v>
      </c>
      <c r="D6272" s="577">
        <f t="shared" si="97"/>
        <v>118.37</v>
      </c>
      <c r="G6272" s="1027">
        <v>116.97</v>
      </c>
      <c r="J6272" s="570" t="s">
        <v>5368</v>
      </c>
      <c r="K6272" s="645">
        <f>IFERROR(VLOOKUP(J6272,REAJUSTE!A:Y,25,FALSE),"")</f>
        <v>1.012</v>
      </c>
    </row>
    <row r="6273" spans="1:11" ht="18" x14ac:dyDescent="0.25">
      <c r="A6273" s="1025">
        <v>6416228</v>
      </c>
      <c r="B6273" s="1026" t="s">
        <v>11530</v>
      </c>
      <c r="C6273" s="1025" t="s">
        <v>272</v>
      </c>
      <c r="D6273" s="577">
        <f t="shared" si="97"/>
        <v>279.70999999999998</v>
      </c>
      <c r="G6273" s="1027">
        <v>276.39999999999998</v>
      </c>
      <c r="J6273" s="570" t="s">
        <v>5368</v>
      </c>
      <c r="K6273" s="645">
        <f>IFERROR(VLOOKUP(J6273,REAJUSTE!A:Y,25,FALSE),"")</f>
        <v>1.012</v>
      </c>
    </row>
    <row r="6274" spans="1:11" ht="18" x14ac:dyDescent="0.25">
      <c r="A6274" s="1025">
        <v>6416227</v>
      </c>
      <c r="B6274" s="1026" t="s">
        <v>11531</v>
      </c>
      <c r="C6274" s="1025" t="s">
        <v>272</v>
      </c>
      <c r="D6274" s="577">
        <f t="shared" si="97"/>
        <v>115.15</v>
      </c>
      <c r="G6274" s="1027">
        <v>113.79</v>
      </c>
      <c r="J6274" s="570" t="s">
        <v>5368</v>
      </c>
      <c r="K6274" s="645">
        <f>IFERROR(VLOOKUP(J6274,REAJUSTE!A:Y,25,FALSE),"")</f>
        <v>1.012</v>
      </c>
    </row>
    <row r="6275" spans="1:11" ht="18" x14ac:dyDescent="0.25">
      <c r="A6275" s="1025">
        <v>6416230</v>
      </c>
      <c r="B6275" s="1026" t="s">
        <v>11532</v>
      </c>
      <c r="C6275" s="1025" t="s">
        <v>272</v>
      </c>
      <c r="D6275" s="577">
        <f t="shared" si="97"/>
        <v>280.52999999999997</v>
      </c>
      <c r="G6275" s="1027">
        <v>277.20999999999998</v>
      </c>
      <c r="J6275" s="570" t="s">
        <v>5368</v>
      </c>
      <c r="K6275" s="645">
        <f>IFERROR(VLOOKUP(J6275,REAJUSTE!A:Y,25,FALSE),"")</f>
        <v>1.012</v>
      </c>
    </row>
    <row r="6276" spans="1:11" ht="18" x14ac:dyDescent="0.25">
      <c r="A6276" s="1025">
        <v>6416229</v>
      </c>
      <c r="B6276" s="1026" t="s">
        <v>11533</v>
      </c>
      <c r="C6276" s="1025" t="s">
        <v>272</v>
      </c>
      <c r="D6276" s="577">
        <f t="shared" si="97"/>
        <v>126.88</v>
      </c>
      <c r="G6276" s="1027">
        <v>125.38</v>
      </c>
      <c r="J6276" s="570" t="s">
        <v>5368</v>
      </c>
      <c r="K6276" s="645">
        <f>IFERROR(VLOOKUP(J6276,REAJUSTE!A:Y,25,FALSE),"")</f>
        <v>1.012</v>
      </c>
    </row>
    <row r="6277" spans="1:11" ht="18" x14ac:dyDescent="0.25">
      <c r="A6277" s="1025">
        <v>6416232</v>
      </c>
      <c r="B6277" s="1026" t="s">
        <v>11534</v>
      </c>
      <c r="C6277" s="1025" t="s">
        <v>272</v>
      </c>
      <c r="D6277" s="577">
        <f t="shared" si="97"/>
        <v>288.54000000000002</v>
      </c>
      <c r="G6277" s="1027">
        <v>285.12</v>
      </c>
      <c r="J6277" s="570" t="s">
        <v>5368</v>
      </c>
      <c r="K6277" s="645">
        <f>IFERROR(VLOOKUP(J6277,REAJUSTE!A:Y,25,FALSE),"")</f>
        <v>1.012</v>
      </c>
    </row>
    <row r="6278" spans="1:11" ht="18" x14ac:dyDescent="0.25">
      <c r="A6278" s="1025">
        <v>6416231</v>
      </c>
      <c r="B6278" s="1026" t="s">
        <v>11535</v>
      </c>
      <c r="C6278" s="1025" t="s">
        <v>272</v>
      </c>
      <c r="D6278" s="577">
        <f t="shared" si="97"/>
        <v>123.67</v>
      </c>
      <c r="G6278" s="1027">
        <v>122.21</v>
      </c>
      <c r="J6278" s="570" t="s">
        <v>5368</v>
      </c>
      <c r="K6278" s="645">
        <f>IFERROR(VLOOKUP(J6278,REAJUSTE!A:Y,25,FALSE),"")</f>
        <v>1.012</v>
      </c>
    </row>
    <row r="6279" spans="1:11" ht="18" x14ac:dyDescent="0.25">
      <c r="A6279" s="1025">
        <v>6416086</v>
      </c>
      <c r="B6279" s="1026" t="s">
        <v>11536</v>
      </c>
      <c r="C6279" s="1025" t="s">
        <v>271</v>
      </c>
      <c r="D6279" s="577">
        <f t="shared" si="97"/>
        <v>186.2</v>
      </c>
      <c r="G6279" s="1027">
        <v>184</v>
      </c>
      <c r="J6279" s="570" t="s">
        <v>5368</v>
      </c>
      <c r="K6279" s="645">
        <f>IFERROR(VLOOKUP(J6279,REAJUSTE!A:Y,25,FALSE),"")</f>
        <v>1.012</v>
      </c>
    </row>
    <row r="6280" spans="1:11" ht="27" x14ac:dyDescent="0.25">
      <c r="A6280" s="1025">
        <v>6416085</v>
      </c>
      <c r="B6280" s="1026" t="s">
        <v>11537</v>
      </c>
      <c r="C6280" s="1025" t="s">
        <v>271</v>
      </c>
      <c r="D6280" s="577">
        <f t="shared" si="97"/>
        <v>117.04</v>
      </c>
      <c r="G6280" s="1027">
        <v>115.66</v>
      </c>
      <c r="J6280" s="570" t="s">
        <v>5368</v>
      </c>
      <c r="K6280" s="645">
        <f>IFERROR(VLOOKUP(J6280,REAJUSTE!A:Y,25,FALSE),"")</f>
        <v>1.012</v>
      </c>
    </row>
    <row r="6281" spans="1:11" ht="18" x14ac:dyDescent="0.25">
      <c r="A6281" s="1025">
        <v>6416238</v>
      </c>
      <c r="B6281" s="1026" t="s">
        <v>11538</v>
      </c>
      <c r="C6281" s="1025" t="s">
        <v>271</v>
      </c>
      <c r="D6281" s="577">
        <f t="shared" si="97"/>
        <v>180.13</v>
      </c>
      <c r="G6281" s="1027">
        <v>178</v>
      </c>
      <c r="J6281" s="570" t="s">
        <v>5368</v>
      </c>
      <c r="K6281" s="645">
        <f>IFERROR(VLOOKUP(J6281,REAJUSTE!A:Y,25,FALSE),"")</f>
        <v>1.012</v>
      </c>
    </row>
    <row r="6282" spans="1:11" ht="27" x14ac:dyDescent="0.25">
      <c r="A6282" s="1025">
        <v>6416237</v>
      </c>
      <c r="B6282" s="1026" t="s">
        <v>11539</v>
      </c>
      <c r="C6282" s="1025" t="s">
        <v>271</v>
      </c>
      <c r="D6282" s="577">
        <f t="shared" ref="D6282:D6345" si="98">TRUNC(G6282*K6282,2)</f>
        <v>109.01</v>
      </c>
      <c r="G6282" s="1027">
        <v>107.72</v>
      </c>
      <c r="J6282" s="570" t="s">
        <v>5368</v>
      </c>
      <c r="K6282" s="645">
        <f>IFERROR(VLOOKUP(J6282,REAJUSTE!A:Y,25,FALSE),"")</f>
        <v>1.012</v>
      </c>
    </row>
    <row r="6283" spans="1:11" ht="18" x14ac:dyDescent="0.25">
      <c r="A6283" s="1025">
        <v>6416240</v>
      </c>
      <c r="B6283" s="1026" t="s">
        <v>11540</v>
      </c>
      <c r="C6283" s="1025" t="s">
        <v>271</v>
      </c>
      <c r="D6283" s="577">
        <f t="shared" si="98"/>
        <v>184.86</v>
      </c>
      <c r="G6283" s="1027">
        <v>182.67</v>
      </c>
      <c r="J6283" s="570" t="s">
        <v>5368</v>
      </c>
      <c r="K6283" s="645">
        <f>IFERROR(VLOOKUP(J6283,REAJUSTE!A:Y,25,FALSE),"")</f>
        <v>1.012</v>
      </c>
    </row>
    <row r="6284" spans="1:11" ht="27" x14ac:dyDescent="0.25">
      <c r="A6284" s="1025">
        <v>6416239</v>
      </c>
      <c r="B6284" s="1026" t="s">
        <v>11541</v>
      </c>
      <c r="C6284" s="1025" t="s">
        <v>271</v>
      </c>
      <c r="D6284" s="577">
        <f t="shared" si="98"/>
        <v>114.86</v>
      </c>
      <c r="G6284" s="1027">
        <v>113.5</v>
      </c>
      <c r="J6284" s="570" t="s">
        <v>5368</v>
      </c>
      <c r="K6284" s="645">
        <f>IFERROR(VLOOKUP(J6284,REAJUSTE!A:Y,25,FALSE),"")</f>
        <v>1.012</v>
      </c>
    </row>
    <row r="6285" spans="1:11" ht="27" x14ac:dyDescent="0.25">
      <c r="A6285" s="1025">
        <v>6416242</v>
      </c>
      <c r="B6285" s="1026" t="s">
        <v>11542</v>
      </c>
      <c r="C6285" s="1025" t="s">
        <v>271</v>
      </c>
      <c r="D6285" s="577">
        <f t="shared" si="98"/>
        <v>190.53</v>
      </c>
      <c r="G6285" s="1027">
        <v>188.28</v>
      </c>
      <c r="J6285" s="570" t="s">
        <v>5368</v>
      </c>
      <c r="K6285" s="645">
        <f>IFERROR(VLOOKUP(J6285,REAJUSTE!A:Y,25,FALSE),"")</f>
        <v>1.012</v>
      </c>
    </row>
    <row r="6286" spans="1:11" ht="27" x14ac:dyDescent="0.25">
      <c r="A6286" s="1025">
        <v>6416241</v>
      </c>
      <c r="B6286" s="1026" t="s">
        <v>11543</v>
      </c>
      <c r="C6286" s="1025" t="s">
        <v>271</v>
      </c>
      <c r="D6286" s="577">
        <f t="shared" si="98"/>
        <v>121.16</v>
      </c>
      <c r="G6286" s="1027">
        <v>119.73</v>
      </c>
      <c r="J6286" s="570" t="s">
        <v>5368</v>
      </c>
      <c r="K6286" s="645">
        <f>IFERROR(VLOOKUP(J6286,REAJUSTE!A:Y,25,FALSE),"")</f>
        <v>1.012</v>
      </c>
    </row>
    <row r="6287" spans="1:11" ht="18" x14ac:dyDescent="0.25">
      <c r="A6287" s="1025">
        <v>6416244</v>
      </c>
      <c r="B6287" s="1026" t="s">
        <v>11544</v>
      </c>
      <c r="C6287" s="1025" t="s">
        <v>271</v>
      </c>
      <c r="D6287" s="577">
        <f t="shared" si="98"/>
        <v>189.01</v>
      </c>
      <c r="G6287" s="1027">
        <v>186.77</v>
      </c>
      <c r="J6287" s="570" t="s">
        <v>5368</v>
      </c>
      <c r="K6287" s="645">
        <f>IFERROR(VLOOKUP(J6287,REAJUSTE!A:Y,25,FALSE),"")</f>
        <v>1.012</v>
      </c>
    </row>
    <row r="6288" spans="1:11" ht="27" x14ac:dyDescent="0.25">
      <c r="A6288" s="1025">
        <v>6416243</v>
      </c>
      <c r="B6288" s="1026" t="s">
        <v>11545</v>
      </c>
      <c r="C6288" s="1025" t="s">
        <v>271</v>
      </c>
      <c r="D6288" s="577">
        <f t="shared" si="98"/>
        <v>120.75</v>
      </c>
      <c r="G6288" s="1027">
        <v>119.32</v>
      </c>
      <c r="J6288" s="570" t="s">
        <v>5368</v>
      </c>
      <c r="K6288" s="645">
        <f>IFERROR(VLOOKUP(J6288,REAJUSTE!A:Y,25,FALSE),"")</f>
        <v>1.012</v>
      </c>
    </row>
    <row r="6289" spans="1:11" ht="18" x14ac:dyDescent="0.25">
      <c r="A6289" s="1025">
        <v>6416250</v>
      </c>
      <c r="B6289" s="1026" t="s">
        <v>11546</v>
      </c>
      <c r="C6289" s="1025" t="s">
        <v>272</v>
      </c>
      <c r="D6289" s="577">
        <f t="shared" si="98"/>
        <v>65.12</v>
      </c>
      <c r="G6289" s="1027">
        <v>64.349999999999994</v>
      </c>
      <c r="J6289" s="570" t="s">
        <v>5368</v>
      </c>
      <c r="K6289" s="645">
        <f>IFERROR(VLOOKUP(J6289,REAJUSTE!A:Y,25,FALSE),"")</f>
        <v>1.012</v>
      </c>
    </row>
    <row r="6290" spans="1:11" ht="18" x14ac:dyDescent="0.25">
      <c r="A6290" s="1025">
        <v>6416153</v>
      </c>
      <c r="B6290" s="1026" t="s">
        <v>11547</v>
      </c>
      <c r="C6290" s="1025" t="s">
        <v>272</v>
      </c>
      <c r="D6290" s="577">
        <f t="shared" si="98"/>
        <v>17.559999999999999</v>
      </c>
      <c r="G6290" s="1027">
        <v>17.36</v>
      </c>
      <c r="J6290" s="570" t="s">
        <v>5368</v>
      </c>
      <c r="K6290" s="645">
        <f>IFERROR(VLOOKUP(J6290,REAJUSTE!A:Y,25,FALSE),"")</f>
        <v>1.012</v>
      </c>
    </row>
    <row r="6291" spans="1:11" ht="18" x14ac:dyDescent="0.25">
      <c r="A6291" s="1025">
        <v>6416185</v>
      </c>
      <c r="B6291" s="1026" t="s">
        <v>11548</v>
      </c>
      <c r="C6291" s="1025" t="s">
        <v>272</v>
      </c>
      <c r="D6291" s="577">
        <f t="shared" si="98"/>
        <v>109.86</v>
      </c>
      <c r="G6291" s="1027">
        <v>108.56</v>
      </c>
      <c r="J6291" s="570" t="s">
        <v>5368</v>
      </c>
      <c r="K6291" s="645">
        <f>IFERROR(VLOOKUP(J6291,REAJUSTE!A:Y,25,FALSE),"")</f>
        <v>1.012</v>
      </c>
    </row>
    <row r="6292" spans="1:11" ht="18" x14ac:dyDescent="0.25">
      <c r="A6292" s="1025">
        <v>6416184</v>
      </c>
      <c r="B6292" s="1026" t="s">
        <v>11549</v>
      </c>
      <c r="C6292" s="1025" t="s">
        <v>272</v>
      </c>
      <c r="D6292" s="577">
        <f t="shared" si="98"/>
        <v>71.650000000000006</v>
      </c>
      <c r="G6292" s="1027">
        <v>70.81</v>
      </c>
      <c r="J6292" s="570" t="s">
        <v>5368</v>
      </c>
      <c r="K6292" s="645">
        <f>IFERROR(VLOOKUP(J6292,REAJUSTE!A:Y,25,FALSE),"")</f>
        <v>1.012</v>
      </c>
    </row>
    <row r="6293" spans="1:11" ht="18" x14ac:dyDescent="0.25">
      <c r="A6293" s="1025">
        <v>6416030</v>
      </c>
      <c r="B6293" s="1026" t="s">
        <v>11550</v>
      </c>
      <c r="C6293" s="1025" t="s">
        <v>272</v>
      </c>
      <c r="D6293" s="577">
        <f t="shared" si="98"/>
        <v>74.819999999999993</v>
      </c>
      <c r="G6293" s="1027">
        <v>73.94</v>
      </c>
      <c r="J6293" s="570" t="s">
        <v>5368</v>
      </c>
      <c r="K6293" s="645">
        <f>IFERROR(VLOOKUP(J6293,REAJUSTE!A:Y,25,FALSE),"")</f>
        <v>1.012</v>
      </c>
    </row>
    <row r="6294" spans="1:11" ht="18" x14ac:dyDescent="0.25">
      <c r="A6294" s="1025">
        <v>6416029</v>
      </c>
      <c r="B6294" s="1026" t="s">
        <v>11551</v>
      </c>
      <c r="C6294" s="1025" t="s">
        <v>272</v>
      </c>
      <c r="D6294" s="577">
        <f t="shared" si="98"/>
        <v>35.44</v>
      </c>
      <c r="G6294" s="1027">
        <v>35.020000000000003</v>
      </c>
      <c r="J6294" s="570" t="s">
        <v>5368</v>
      </c>
      <c r="K6294" s="645">
        <f>IFERROR(VLOOKUP(J6294,REAJUSTE!A:Y,25,FALSE),"")</f>
        <v>1.012</v>
      </c>
    </row>
    <row r="6295" spans="1:11" ht="18" x14ac:dyDescent="0.25">
      <c r="A6295" s="1025">
        <v>6416056</v>
      </c>
      <c r="B6295" s="1026" t="s">
        <v>11552</v>
      </c>
      <c r="C6295" s="1025" t="s">
        <v>272</v>
      </c>
      <c r="D6295" s="577">
        <f t="shared" si="98"/>
        <v>94.4</v>
      </c>
      <c r="G6295" s="1027">
        <v>93.29</v>
      </c>
      <c r="J6295" s="570" t="s">
        <v>5368</v>
      </c>
      <c r="K6295" s="645">
        <f>IFERROR(VLOOKUP(J6295,REAJUSTE!A:Y,25,FALSE),"")</f>
        <v>1.012</v>
      </c>
    </row>
    <row r="6296" spans="1:11" ht="18" x14ac:dyDescent="0.25">
      <c r="A6296" s="1025">
        <v>6416278</v>
      </c>
      <c r="B6296" s="1026" t="s">
        <v>11553</v>
      </c>
      <c r="C6296" s="1025" t="s">
        <v>272</v>
      </c>
      <c r="D6296" s="577">
        <f t="shared" si="98"/>
        <v>24.18</v>
      </c>
      <c r="G6296" s="1027">
        <v>23.9</v>
      </c>
      <c r="J6296" s="570" t="s">
        <v>5368</v>
      </c>
      <c r="K6296" s="645">
        <f>IFERROR(VLOOKUP(J6296,REAJUSTE!A:Y,25,FALSE),"")</f>
        <v>1.012</v>
      </c>
    </row>
    <row r="6297" spans="1:11" ht="18" x14ac:dyDescent="0.25">
      <c r="A6297" s="1025">
        <v>6416047</v>
      </c>
      <c r="B6297" s="1026" t="s">
        <v>11554</v>
      </c>
      <c r="C6297" s="1025" t="s">
        <v>272</v>
      </c>
      <c r="D6297" s="577">
        <f t="shared" si="98"/>
        <v>47.56</v>
      </c>
      <c r="G6297" s="1027">
        <v>47</v>
      </c>
      <c r="J6297" s="570" t="s">
        <v>5368</v>
      </c>
      <c r="K6297" s="645">
        <f>IFERROR(VLOOKUP(J6297,REAJUSTE!A:Y,25,FALSE),"")</f>
        <v>1.012</v>
      </c>
    </row>
    <row r="6298" spans="1:11" ht="18" x14ac:dyDescent="0.25">
      <c r="A6298" s="1025">
        <v>6416090</v>
      </c>
      <c r="B6298" s="1026" t="s">
        <v>11555</v>
      </c>
      <c r="C6298" s="1025" t="s">
        <v>272</v>
      </c>
      <c r="D6298" s="577">
        <f t="shared" si="98"/>
        <v>398.61</v>
      </c>
      <c r="G6298" s="1027">
        <v>393.89</v>
      </c>
      <c r="J6298" s="570" t="s">
        <v>5368</v>
      </c>
      <c r="K6298" s="645">
        <f>IFERROR(VLOOKUP(J6298,REAJUSTE!A:Y,25,FALSE),"")</f>
        <v>1.012</v>
      </c>
    </row>
    <row r="6299" spans="1:11" ht="18" x14ac:dyDescent="0.25">
      <c r="A6299" s="1025">
        <v>6416089</v>
      </c>
      <c r="B6299" s="1026" t="s">
        <v>11556</v>
      </c>
      <c r="C6299" s="1025" t="s">
        <v>272</v>
      </c>
      <c r="D6299" s="577">
        <f t="shared" si="98"/>
        <v>272.92</v>
      </c>
      <c r="G6299" s="1027">
        <v>269.69</v>
      </c>
      <c r="J6299" s="570" t="s">
        <v>5368</v>
      </c>
      <c r="K6299" s="645">
        <f>IFERROR(VLOOKUP(J6299,REAJUSTE!A:Y,25,FALSE),"")</f>
        <v>1.012</v>
      </c>
    </row>
    <row r="6300" spans="1:11" ht="18" x14ac:dyDescent="0.25">
      <c r="A6300" s="1025">
        <v>6416094</v>
      </c>
      <c r="B6300" s="1026" t="s">
        <v>11557</v>
      </c>
      <c r="C6300" s="1025" t="s">
        <v>272</v>
      </c>
      <c r="D6300" s="577">
        <f t="shared" si="98"/>
        <v>334.09</v>
      </c>
      <c r="G6300" s="1027">
        <v>330.13</v>
      </c>
      <c r="J6300" s="570" t="s">
        <v>5368</v>
      </c>
      <c r="K6300" s="645">
        <f>IFERROR(VLOOKUP(J6300,REAJUSTE!A:Y,25,FALSE),"")</f>
        <v>1.012</v>
      </c>
    </row>
    <row r="6301" spans="1:11" ht="18" x14ac:dyDescent="0.25">
      <c r="A6301" s="1025">
        <v>6416093</v>
      </c>
      <c r="B6301" s="1026" t="s">
        <v>11558</v>
      </c>
      <c r="C6301" s="1025" t="s">
        <v>272</v>
      </c>
      <c r="D6301" s="577">
        <f t="shared" si="98"/>
        <v>213.73</v>
      </c>
      <c r="G6301" s="1027">
        <v>211.2</v>
      </c>
      <c r="J6301" s="570" t="s">
        <v>5368</v>
      </c>
      <c r="K6301" s="645">
        <f>IFERROR(VLOOKUP(J6301,REAJUSTE!A:Y,25,FALSE),"")</f>
        <v>1.012</v>
      </c>
    </row>
    <row r="6302" spans="1:11" ht="18" x14ac:dyDescent="0.25">
      <c r="A6302" s="1025">
        <v>6416092</v>
      </c>
      <c r="B6302" s="1026" t="s">
        <v>11559</v>
      </c>
      <c r="C6302" s="1025" t="s">
        <v>272</v>
      </c>
      <c r="D6302" s="577">
        <f t="shared" si="98"/>
        <v>286.5</v>
      </c>
      <c r="G6302" s="1027">
        <v>283.11</v>
      </c>
      <c r="J6302" s="570" t="s">
        <v>5368</v>
      </c>
      <c r="K6302" s="645">
        <f>IFERROR(VLOOKUP(J6302,REAJUSTE!A:Y,25,FALSE),"")</f>
        <v>1.012</v>
      </c>
    </row>
    <row r="6303" spans="1:11" ht="18" x14ac:dyDescent="0.25">
      <c r="A6303" s="1025">
        <v>6416091</v>
      </c>
      <c r="B6303" s="1026" t="s">
        <v>11560</v>
      </c>
      <c r="C6303" s="1025" t="s">
        <v>272</v>
      </c>
      <c r="D6303" s="577">
        <f t="shared" si="98"/>
        <v>160.68</v>
      </c>
      <c r="G6303" s="1027">
        <v>158.78</v>
      </c>
      <c r="J6303" s="570" t="s">
        <v>5368</v>
      </c>
      <c r="K6303" s="645">
        <f>IFERROR(VLOOKUP(J6303,REAJUSTE!A:Y,25,FALSE),"")</f>
        <v>1.012</v>
      </c>
    </row>
    <row r="6304" spans="1:11" ht="18" x14ac:dyDescent="0.25">
      <c r="A6304" s="1025">
        <v>6817809</v>
      </c>
      <c r="B6304" s="1026" t="s">
        <v>11561</v>
      </c>
      <c r="C6304" s="1025" t="s">
        <v>7</v>
      </c>
      <c r="D6304" s="577">
        <f t="shared" si="98"/>
        <v>1049.6400000000001</v>
      </c>
      <c r="G6304" s="1027">
        <v>1037.2</v>
      </c>
      <c r="J6304" s="570" t="s">
        <v>5368</v>
      </c>
      <c r="K6304" s="645">
        <f>IFERROR(VLOOKUP(J6304,REAJUSTE!A:Y,25,FALSE),"")</f>
        <v>1.012</v>
      </c>
    </row>
    <row r="6305" spans="1:11" ht="18" x14ac:dyDescent="0.25">
      <c r="A6305" s="1025">
        <v>6817810</v>
      </c>
      <c r="B6305" s="1026" t="s">
        <v>11562</v>
      </c>
      <c r="C6305" s="1025" t="s">
        <v>7</v>
      </c>
      <c r="D6305" s="577">
        <f t="shared" si="98"/>
        <v>936.31</v>
      </c>
      <c r="G6305" s="1027">
        <v>925.21</v>
      </c>
      <c r="J6305" s="570" t="s">
        <v>5368</v>
      </c>
      <c r="K6305" s="645">
        <f>IFERROR(VLOOKUP(J6305,REAJUSTE!A:Y,25,FALSE),"")</f>
        <v>1.012</v>
      </c>
    </row>
    <row r="6306" spans="1:11" ht="18" x14ac:dyDescent="0.25">
      <c r="A6306" s="1025">
        <v>6817811</v>
      </c>
      <c r="B6306" s="1026" t="s">
        <v>11563</v>
      </c>
      <c r="C6306" s="1025" t="s">
        <v>7</v>
      </c>
      <c r="D6306" s="577">
        <f t="shared" si="98"/>
        <v>1121.78</v>
      </c>
      <c r="G6306" s="1027">
        <v>1108.48</v>
      </c>
      <c r="J6306" s="570" t="s">
        <v>5368</v>
      </c>
      <c r="K6306" s="645">
        <f>IFERROR(VLOOKUP(J6306,REAJUSTE!A:Y,25,FALSE),"")</f>
        <v>1.012</v>
      </c>
    </row>
    <row r="6307" spans="1:11" ht="18" x14ac:dyDescent="0.25">
      <c r="A6307" s="1025">
        <v>6817812</v>
      </c>
      <c r="B6307" s="1026" t="s">
        <v>11564</v>
      </c>
      <c r="C6307" s="1025" t="s">
        <v>7</v>
      </c>
      <c r="D6307" s="577">
        <f t="shared" si="98"/>
        <v>996.51</v>
      </c>
      <c r="G6307" s="1027">
        <v>984.7</v>
      </c>
      <c r="J6307" s="570" t="s">
        <v>5368</v>
      </c>
      <c r="K6307" s="645">
        <f>IFERROR(VLOOKUP(J6307,REAJUSTE!A:Y,25,FALSE),"")</f>
        <v>1.012</v>
      </c>
    </row>
    <row r="6308" spans="1:11" ht="18" x14ac:dyDescent="0.25">
      <c r="A6308" s="1025">
        <v>6817813</v>
      </c>
      <c r="B6308" s="1026" t="s">
        <v>11565</v>
      </c>
      <c r="C6308" s="1025" t="s">
        <v>7</v>
      </c>
      <c r="D6308" s="577">
        <f t="shared" si="98"/>
        <v>1763.2</v>
      </c>
      <c r="G6308" s="1027">
        <v>1742.3</v>
      </c>
      <c r="J6308" s="570" t="s">
        <v>5368</v>
      </c>
      <c r="K6308" s="645">
        <f>IFERROR(VLOOKUP(J6308,REAJUSTE!A:Y,25,FALSE),"")</f>
        <v>1.012</v>
      </c>
    </row>
    <row r="6309" spans="1:11" ht="18" x14ac:dyDescent="0.25">
      <c r="A6309" s="1025">
        <v>6817814</v>
      </c>
      <c r="B6309" s="1026" t="s">
        <v>11566</v>
      </c>
      <c r="C6309" s="1025" t="s">
        <v>7</v>
      </c>
      <c r="D6309" s="577">
        <f t="shared" si="98"/>
        <v>1566.36</v>
      </c>
      <c r="G6309" s="1027">
        <v>1547.79</v>
      </c>
      <c r="J6309" s="570" t="s">
        <v>5368</v>
      </c>
      <c r="K6309" s="645">
        <f>IFERROR(VLOOKUP(J6309,REAJUSTE!A:Y,25,FALSE),"")</f>
        <v>1.012</v>
      </c>
    </row>
    <row r="6310" spans="1:11" ht="18" x14ac:dyDescent="0.25">
      <c r="A6310" s="1025">
        <v>6817815</v>
      </c>
      <c r="B6310" s="1026" t="s">
        <v>11567</v>
      </c>
      <c r="C6310" s="1025" t="s">
        <v>7</v>
      </c>
      <c r="D6310" s="577">
        <f t="shared" si="98"/>
        <v>1481.18</v>
      </c>
      <c r="G6310" s="1027">
        <v>1463.62</v>
      </c>
      <c r="J6310" s="570" t="s">
        <v>5368</v>
      </c>
      <c r="K6310" s="645">
        <f>IFERROR(VLOOKUP(J6310,REAJUSTE!A:Y,25,FALSE),"")</f>
        <v>1.012</v>
      </c>
    </row>
    <row r="6311" spans="1:11" ht="18" x14ac:dyDescent="0.25">
      <c r="A6311" s="1025">
        <v>6817816</v>
      </c>
      <c r="B6311" s="1026" t="s">
        <v>11568</v>
      </c>
      <c r="C6311" s="1025" t="s">
        <v>7</v>
      </c>
      <c r="D6311" s="577">
        <f t="shared" si="98"/>
        <v>1284.32</v>
      </c>
      <c r="G6311" s="1027">
        <v>1269.0999999999999</v>
      </c>
      <c r="J6311" s="570" t="s">
        <v>5368</v>
      </c>
      <c r="K6311" s="645">
        <f>IFERROR(VLOOKUP(J6311,REAJUSTE!A:Y,25,FALSE),"")</f>
        <v>1.012</v>
      </c>
    </row>
    <row r="6312" spans="1:11" ht="18" x14ac:dyDescent="0.25">
      <c r="A6312" s="1025">
        <v>6817817</v>
      </c>
      <c r="B6312" s="1026" t="s">
        <v>11569</v>
      </c>
      <c r="C6312" s="1025" t="s">
        <v>7</v>
      </c>
      <c r="D6312" s="577">
        <f t="shared" si="98"/>
        <v>1205.51</v>
      </c>
      <c r="G6312" s="1027">
        <v>1191.22</v>
      </c>
      <c r="J6312" s="570" t="s">
        <v>5368</v>
      </c>
      <c r="K6312" s="645">
        <f>IFERROR(VLOOKUP(J6312,REAJUSTE!A:Y,25,FALSE),"")</f>
        <v>1.012</v>
      </c>
    </row>
    <row r="6313" spans="1:11" ht="18" x14ac:dyDescent="0.25">
      <c r="A6313" s="1025">
        <v>6817818</v>
      </c>
      <c r="B6313" s="1026" t="s">
        <v>11570</v>
      </c>
      <c r="C6313" s="1025" t="s">
        <v>7</v>
      </c>
      <c r="D6313" s="577">
        <f t="shared" si="98"/>
        <v>1069.81</v>
      </c>
      <c r="G6313" s="1027">
        <v>1057.1300000000001</v>
      </c>
      <c r="J6313" s="570" t="s">
        <v>5368</v>
      </c>
      <c r="K6313" s="645">
        <f>IFERROR(VLOOKUP(J6313,REAJUSTE!A:Y,25,FALSE),"")</f>
        <v>1.012</v>
      </c>
    </row>
    <row r="6314" spans="1:11" ht="18" x14ac:dyDescent="0.25">
      <c r="A6314" s="1025">
        <v>6817819</v>
      </c>
      <c r="B6314" s="1026" t="s">
        <v>11571</v>
      </c>
      <c r="C6314" s="1025" t="s">
        <v>7</v>
      </c>
      <c r="D6314" s="577">
        <f t="shared" si="98"/>
        <v>1851.82</v>
      </c>
      <c r="G6314" s="1027">
        <v>1829.87</v>
      </c>
      <c r="J6314" s="570" t="s">
        <v>5368</v>
      </c>
      <c r="K6314" s="645">
        <f>IFERROR(VLOOKUP(J6314,REAJUSTE!A:Y,25,FALSE),"")</f>
        <v>1.012</v>
      </c>
    </row>
    <row r="6315" spans="1:11" ht="18" x14ac:dyDescent="0.25">
      <c r="A6315" s="1025">
        <v>6817820</v>
      </c>
      <c r="B6315" s="1026" t="s">
        <v>11572</v>
      </c>
      <c r="C6315" s="1025" t="s">
        <v>7</v>
      </c>
      <c r="D6315" s="577">
        <f t="shared" si="98"/>
        <v>1640.06</v>
      </c>
      <c r="G6315" s="1027">
        <v>1620.62</v>
      </c>
      <c r="J6315" s="570" t="s">
        <v>5368</v>
      </c>
      <c r="K6315" s="645">
        <f>IFERROR(VLOOKUP(J6315,REAJUSTE!A:Y,25,FALSE),"")</f>
        <v>1.012</v>
      </c>
    </row>
    <row r="6316" spans="1:11" ht="18" x14ac:dyDescent="0.25">
      <c r="A6316" s="1025">
        <v>6817821</v>
      </c>
      <c r="B6316" s="1026" t="s">
        <v>11573</v>
      </c>
      <c r="C6316" s="1025" t="s">
        <v>7</v>
      </c>
      <c r="D6316" s="577">
        <f t="shared" si="98"/>
        <v>1579.12</v>
      </c>
      <c r="G6316" s="1027">
        <v>1560.4</v>
      </c>
      <c r="J6316" s="570" t="s">
        <v>5368</v>
      </c>
      <c r="K6316" s="645">
        <f>IFERROR(VLOOKUP(J6316,REAJUSTE!A:Y,25,FALSE),"")</f>
        <v>1.012</v>
      </c>
    </row>
    <row r="6317" spans="1:11" ht="18" x14ac:dyDescent="0.25">
      <c r="A6317" s="1025">
        <v>6817822</v>
      </c>
      <c r="B6317" s="1026" t="s">
        <v>11574</v>
      </c>
      <c r="C6317" s="1025" t="s">
        <v>7</v>
      </c>
      <c r="D6317" s="577">
        <f t="shared" si="98"/>
        <v>1367.36</v>
      </c>
      <c r="G6317" s="1027">
        <v>1351.15</v>
      </c>
      <c r="J6317" s="570" t="s">
        <v>5368</v>
      </c>
      <c r="K6317" s="645">
        <f>IFERROR(VLOOKUP(J6317,REAJUSTE!A:Y,25,FALSE),"")</f>
        <v>1.012</v>
      </c>
    </row>
    <row r="6318" spans="1:11" ht="18" x14ac:dyDescent="0.25">
      <c r="A6318" s="1025">
        <v>6817823</v>
      </c>
      <c r="B6318" s="1026" t="s">
        <v>11575</v>
      </c>
      <c r="C6318" s="1025" t="s">
        <v>7</v>
      </c>
      <c r="D6318" s="577">
        <f t="shared" si="98"/>
        <v>1293.76</v>
      </c>
      <c r="G6318" s="1027">
        <v>1278.42</v>
      </c>
      <c r="J6318" s="570" t="s">
        <v>5368</v>
      </c>
      <c r="K6318" s="645">
        <f>IFERROR(VLOOKUP(J6318,REAJUSTE!A:Y,25,FALSE),"")</f>
        <v>1.012</v>
      </c>
    </row>
    <row r="6319" spans="1:11" ht="18" x14ac:dyDescent="0.25">
      <c r="A6319" s="1025">
        <v>6817824</v>
      </c>
      <c r="B6319" s="1026" t="s">
        <v>11576</v>
      </c>
      <c r="C6319" s="1025" t="s">
        <v>7</v>
      </c>
      <c r="D6319" s="577">
        <f t="shared" si="98"/>
        <v>1146.1199999999999</v>
      </c>
      <c r="G6319" s="1027">
        <v>1132.53</v>
      </c>
      <c r="J6319" s="570" t="s">
        <v>5368</v>
      </c>
      <c r="K6319" s="645">
        <f>IFERROR(VLOOKUP(J6319,REAJUSTE!A:Y,25,FALSE),"")</f>
        <v>1.012</v>
      </c>
    </row>
    <row r="6320" spans="1:11" ht="18" x14ac:dyDescent="0.25">
      <c r="A6320" s="1025">
        <v>6817825</v>
      </c>
      <c r="B6320" s="1026" t="s">
        <v>11577</v>
      </c>
      <c r="C6320" s="1025" t="s">
        <v>7</v>
      </c>
      <c r="D6320" s="577">
        <f t="shared" si="98"/>
        <v>1878.67</v>
      </c>
      <c r="G6320" s="1027">
        <v>1856.4</v>
      </c>
      <c r="J6320" s="570" t="s">
        <v>5368</v>
      </c>
      <c r="K6320" s="645">
        <f>IFERROR(VLOOKUP(J6320,REAJUSTE!A:Y,25,FALSE),"")</f>
        <v>1.012</v>
      </c>
    </row>
    <row r="6321" spans="1:11" ht="18" x14ac:dyDescent="0.25">
      <c r="A6321" s="1025">
        <v>6817826</v>
      </c>
      <c r="B6321" s="1026" t="s">
        <v>11578</v>
      </c>
      <c r="C6321" s="1025" t="s">
        <v>7</v>
      </c>
      <c r="D6321" s="577">
        <f t="shared" si="98"/>
        <v>1652</v>
      </c>
      <c r="G6321" s="1027">
        <v>1632.42</v>
      </c>
      <c r="J6321" s="570" t="s">
        <v>5368</v>
      </c>
      <c r="K6321" s="645">
        <f>IFERROR(VLOOKUP(J6321,REAJUSTE!A:Y,25,FALSE),"")</f>
        <v>1.012</v>
      </c>
    </row>
    <row r="6322" spans="1:11" ht="18" x14ac:dyDescent="0.25">
      <c r="A6322" s="1025">
        <v>6817827</v>
      </c>
      <c r="B6322" s="1026" t="s">
        <v>11579</v>
      </c>
      <c r="C6322" s="1025" t="s">
        <v>7</v>
      </c>
      <c r="D6322" s="577">
        <f t="shared" si="98"/>
        <v>1677.05</v>
      </c>
      <c r="G6322" s="1027">
        <v>1657.17</v>
      </c>
      <c r="J6322" s="570" t="s">
        <v>5368</v>
      </c>
      <c r="K6322" s="645">
        <f>IFERROR(VLOOKUP(J6322,REAJUSTE!A:Y,25,FALSE),"")</f>
        <v>1.012</v>
      </c>
    </row>
    <row r="6323" spans="1:11" ht="18" x14ac:dyDescent="0.25">
      <c r="A6323" s="1025">
        <v>6817828</v>
      </c>
      <c r="B6323" s="1026" t="s">
        <v>11580</v>
      </c>
      <c r="C6323" s="1025" t="s">
        <v>7</v>
      </c>
      <c r="D6323" s="577">
        <f t="shared" si="98"/>
        <v>1450.38</v>
      </c>
      <c r="G6323" s="1027">
        <v>1433.19</v>
      </c>
      <c r="J6323" s="570" t="s">
        <v>5368</v>
      </c>
      <c r="K6323" s="645">
        <f>IFERROR(VLOOKUP(J6323,REAJUSTE!A:Y,25,FALSE),"")</f>
        <v>1.012</v>
      </c>
    </row>
    <row r="6324" spans="1:11" ht="18" x14ac:dyDescent="0.25">
      <c r="A6324" s="1025">
        <v>6817753</v>
      </c>
      <c r="B6324" s="1026" t="s">
        <v>11581</v>
      </c>
      <c r="C6324" s="1025" t="s">
        <v>7</v>
      </c>
      <c r="D6324" s="577">
        <f t="shared" si="98"/>
        <v>1416.47</v>
      </c>
      <c r="G6324" s="1027">
        <v>1399.68</v>
      </c>
      <c r="J6324" s="570" t="s">
        <v>5368</v>
      </c>
      <c r="K6324" s="645">
        <f>IFERROR(VLOOKUP(J6324,REAJUSTE!A:Y,25,FALSE),"")</f>
        <v>1.012</v>
      </c>
    </row>
    <row r="6325" spans="1:11" ht="18" x14ac:dyDescent="0.25">
      <c r="A6325" s="1025">
        <v>6817754</v>
      </c>
      <c r="B6325" s="1026" t="s">
        <v>11582</v>
      </c>
      <c r="C6325" s="1025" t="s">
        <v>7</v>
      </c>
      <c r="D6325" s="577">
        <f t="shared" si="98"/>
        <v>1256.9000000000001</v>
      </c>
      <c r="G6325" s="1027">
        <v>1242</v>
      </c>
      <c r="J6325" s="570" t="s">
        <v>5368</v>
      </c>
      <c r="K6325" s="645">
        <f>IFERROR(VLOOKUP(J6325,REAJUSTE!A:Y,25,FALSE),"")</f>
        <v>1.012</v>
      </c>
    </row>
    <row r="6326" spans="1:11" ht="18" x14ac:dyDescent="0.25">
      <c r="A6326" s="1025">
        <v>6817755</v>
      </c>
      <c r="B6326" s="1026" t="s">
        <v>11583</v>
      </c>
      <c r="C6326" s="1025" t="s">
        <v>7</v>
      </c>
      <c r="D6326" s="577">
        <f t="shared" si="98"/>
        <v>1354.16</v>
      </c>
      <c r="G6326" s="1027">
        <v>1338.11</v>
      </c>
      <c r="J6326" s="570" t="s">
        <v>5368</v>
      </c>
      <c r="K6326" s="645">
        <f>IFERROR(VLOOKUP(J6326,REAJUSTE!A:Y,25,FALSE),"")</f>
        <v>1.012</v>
      </c>
    </row>
    <row r="6327" spans="1:11" ht="18" x14ac:dyDescent="0.25">
      <c r="A6327" s="1025">
        <v>6817756</v>
      </c>
      <c r="B6327" s="1026" t="s">
        <v>11584</v>
      </c>
      <c r="C6327" s="1025" t="s">
        <v>7</v>
      </c>
      <c r="D6327" s="577">
        <f t="shared" si="98"/>
        <v>1194.5999999999999</v>
      </c>
      <c r="G6327" s="1027">
        <v>1180.44</v>
      </c>
      <c r="J6327" s="570" t="s">
        <v>5368</v>
      </c>
      <c r="K6327" s="645">
        <f>IFERROR(VLOOKUP(J6327,REAJUSTE!A:Y,25,FALSE),"")</f>
        <v>1.012</v>
      </c>
    </row>
    <row r="6328" spans="1:11" ht="18" x14ac:dyDescent="0.25">
      <c r="A6328" s="1025">
        <v>6817763</v>
      </c>
      <c r="B6328" s="1026" t="s">
        <v>11585</v>
      </c>
      <c r="C6328" s="1025" t="s">
        <v>7</v>
      </c>
      <c r="D6328" s="577">
        <f t="shared" si="98"/>
        <v>1707.85</v>
      </c>
      <c r="G6328" s="1027">
        <v>1687.6</v>
      </c>
      <c r="J6328" s="570" t="s">
        <v>5368</v>
      </c>
      <c r="K6328" s="645">
        <f>IFERROR(VLOOKUP(J6328,REAJUSTE!A:Y,25,FALSE),"")</f>
        <v>1.012</v>
      </c>
    </row>
    <row r="6329" spans="1:11" ht="18" x14ac:dyDescent="0.25">
      <c r="A6329" s="1025">
        <v>6817764</v>
      </c>
      <c r="B6329" s="1026" t="s">
        <v>11586</v>
      </c>
      <c r="C6329" s="1025" t="s">
        <v>7</v>
      </c>
      <c r="D6329" s="577">
        <f t="shared" si="98"/>
        <v>1496.31</v>
      </c>
      <c r="G6329" s="1027">
        <v>1478.57</v>
      </c>
      <c r="J6329" s="570" t="s">
        <v>5368</v>
      </c>
      <c r="K6329" s="645">
        <f>IFERROR(VLOOKUP(J6329,REAJUSTE!A:Y,25,FALSE),"")</f>
        <v>1.012</v>
      </c>
    </row>
    <row r="6330" spans="1:11" ht="18" x14ac:dyDescent="0.25">
      <c r="A6330" s="1025">
        <v>6817765</v>
      </c>
      <c r="B6330" s="1026" t="s">
        <v>11587</v>
      </c>
      <c r="C6330" s="1025" t="s">
        <v>7</v>
      </c>
      <c r="D6330" s="577">
        <f t="shared" si="98"/>
        <v>1981.42</v>
      </c>
      <c r="G6330" s="1027">
        <v>1957.93</v>
      </c>
      <c r="J6330" s="570" t="s">
        <v>5368</v>
      </c>
      <c r="K6330" s="645">
        <f>IFERROR(VLOOKUP(J6330,REAJUSTE!A:Y,25,FALSE),"")</f>
        <v>1.012</v>
      </c>
    </row>
    <row r="6331" spans="1:11" ht="18" x14ac:dyDescent="0.25">
      <c r="A6331" s="1025">
        <v>6817766</v>
      </c>
      <c r="B6331" s="1026" t="s">
        <v>11588</v>
      </c>
      <c r="C6331" s="1025" t="s">
        <v>7</v>
      </c>
      <c r="D6331" s="577">
        <f t="shared" si="98"/>
        <v>1782.56</v>
      </c>
      <c r="G6331" s="1027">
        <v>1761.43</v>
      </c>
      <c r="J6331" s="570" t="s">
        <v>5368</v>
      </c>
      <c r="K6331" s="645">
        <f>IFERROR(VLOOKUP(J6331,REAJUSTE!A:Y,25,FALSE),"")</f>
        <v>1.012</v>
      </c>
    </row>
    <row r="6332" spans="1:11" ht="18" x14ac:dyDescent="0.25">
      <c r="A6332" s="1025">
        <v>6817757</v>
      </c>
      <c r="B6332" s="1026" t="s">
        <v>11589</v>
      </c>
      <c r="C6332" s="1025" t="s">
        <v>7</v>
      </c>
      <c r="D6332" s="577">
        <f t="shared" si="98"/>
        <v>1354.16</v>
      </c>
      <c r="G6332" s="1027">
        <v>1338.11</v>
      </c>
      <c r="J6332" s="570" t="s">
        <v>5368</v>
      </c>
      <c r="K6332" s="645">
        <f>IFERROR(VLOOKUP(J6332,REAJUSTE!A:Y,25,FALSE),"")</f>
        <v>1.012</v>
      </c>
    </row>
    <row r="6333" spans="1:11" ht="18" x14ac:dyDescent="0.25">
      <c r="A6333" s="1025">
        <v>6817758</v>
      </c>
      <c r="B6333" s="1026" t="s">
        <v>11590</v>
      </c>
      <c r="C6333" s="1025" t="s">
        <v>7</v>
      </c>
      <c r="D6333" s="577">
        <f t="shared" si="98"/>
        <v>1194.5999999999999</v>
      </c>
      <c r="G6333" s="1027">
        <v>1180.44</v>
      </c>
      <c r="J6333" s="570" t="s">
        <v>5368</v>
      </c>
      <c r="K6333" s="645">
        <f>IFERROR(VLOOKUP(J6333,REAJUSTE!A:Y,25,FALSE),"")</f>
        <v>1.012</v>
      </c>
    </row>
    <row r="6334" spans="1:11" ht="18" x14ac:dyDescent="0.25">
      <c r="A6334" s="1025">
        <v>6817759</v>
      </c>
      <c r="B6334" s="1026" t="s">
        <v>11591</v>
      </c>
      <c r="C6334" s="1025" t="s">
        <v>7</v>
      </c>
      <c r="D6334" s="577">
        <f t="shared" si="98"/>
        <v>1474.81</v>
      </c>
      <c r="G6334" s="1027">
        <v>1457.33</v>
      </c>
      <c r="J6334" s="570" t="s">
        <v>5368</v>
      </c>
      <c r="K6334" s="645">
        <f>IFERROR(VLOOKUP(J6334,REAJUSTE!A:Y,25,FALSE),"")</f>
        <v>1.012</v>
      </c>
    </row>
    <row r="6335" spans="1:11" ht="18" x14ac:dyDescent="0.25">
      <c r="A6335" s="1025">
        <v>6817760</v>
      </c>
      <c r="B6335" s="1026" t="s">
        <v>11592</v>
      </c>
      <c r="C6335" s="1025" t="s">
        <v>7</v>
      </c>
      <c r="D6335" s="577">
        <f t="shared" si="98"/>
        <v>1317.63</v>
      </c>
      <c r="G6335" s="1027">
        <v>1302.01</v>
      </c>
      <c r="J6335" s="570" t="s">
        <v>5368</v>
      </c>
      <c r="K6335" s="645">
        <f>IFERROR(VLOOKUP(J6335,REAJUSTE!A:Y,25,FALSE),"")</f>
        <v>1.012</v>
      </c>
    </row>
    <row r="6336" spans="1:11" ht="18" x14ac:dyDescent="0.25">
      <c r="A6336" s="1025">
        <v>6817761</v>
      </c>
      <c r="B6336" s="1026" t="s">
        <v>11593</v>
      </c>
      <c r="C6336" s="1025" t="s">
        <v>7</v>
      </c>
      <c r="D6336" s="577">
        <f t="shared" si="98"/>
        <v>1811.24</v>
      </c>
      <c r="G6336" s="1027">
        <v>1789.77</v>
      </c>
      <c r="J6336" s="570" t="s">
        <v>5368</v>
      </c>
      <c r="K6336" s="645">
        <f>IFERROR(VLOOKUP(J6336,REAJUSTE!A:Y,25,FALSE),"")</f>
        <v>1.012</v>
      </c>
    </row>
    <row r="6337" spans="1:11" ht="18" x14ac:dyDescent="0.25">
      <c r="A6337" s="1025">
        <v>6817762</v>
      </c>
      <c r="B6337" s="1026" t="s">
        <v>11594</v>
      </c>
      <c r="C6337" s="1025" t="s">
        <v>7</v>
      </c>
      <c r="D6337" s="577">
        <f t="shared" si="98"/>
        <v>1599.7</v>
      </c>
      <c r="G6337" s="1027">
        <v>1580.74</v>
      </c>
      <c r="J6337" s="570" t="s">
        <v>5368</v>
      </c>
      <c r="K6337" s="645">
        <f>IFERROR(VLOOKUP(J6337,REAJUSTE!A:Y,25,FALSE),"")</f>
        <v>1.012</v>
      </c>
    </row>
    <row r="6338" spans="1:11" ht="18" x14ac:dyDescent="0.25">
      <c r="A6338" s="1025">
        <v>6817767</v>
      </c>
      <c r="B6338" s="1026" t="s">
        <v>11595</v>
      </c>
      <c r="C6338" s="1025" t="s">
        <v>7</v>
      </c>
      <c r="D6338" s="577">
        <f t="shared" si="98"/>
        <v>2077.7399999999998</v>
      </c>
      <c r="G6338" s="1027">
        <v>2053.11</v>
      </c>
      <c r="J6338" s="570" t="s">
        <v>5368</v>
      </c>
      <c r="K6338" s="645">
        <f>IFERROR(VLOOKUP(J6338,REAJUSTE!A:Y,25,FALSE),"")</f>
        <v>1.012</v>
      </c>
    </row>
    <row r="6339" spans="1:11" ht="18" x14ac:dyDescent="0.25">
      <c r="A6339" s="1025">
        <v>6817768</v>
      </c>
      <c r="B6339" s="1026" t="s">
        <v>11596</v>
      </c>
      <c r="C6339" s="1025" t="s">
        <v>7</v>
      </c>
      <c r="D6339" s="577">
        <f t="shared" si="98"/>
        <v>1873.44</v>
      </c>
      <c r="G6339" s="1027">
        <v>1851.23</v>
      </c>
      <c r="J6339" s="570" t="s">
        <v>5368</v>
      </c>
      <c r="K6339" s="645">
        <f>IFERROR(VLOOKUP(J6339,REAJUSTE!A:Y,25,FALSE),"")</f>
        <v>1.012</v>
      </c>
    </row>
    <row r="6340" spans="1:11" ht="18" x14ac:dyDescent="0.25">
      <c r="A6340" s="1025">
        <v>6817769</v>
      </c>
      <c r="B6340" s="1026" t="s">
        <v>11597</v>
      </c>
      <c r="C6340" s="1025" t="s">
        <v>7</v>
      </c>
      <c r="D6340" s="577">
        <f t="shared" si="98"/>
        <v>1742.99</v>
      </c>
      <c r="G6340" s="1027">
        <v>1722.33</v>
      </c>
      <c r="J6340" s="570" t="s">
        <v>5368</v>
      </c>
      <c r="K6340" s="645">
        <f>IFERROR(VLOOKUP(J6340,REAJUSTE!A:Y,25,FALSE),"")</f>
        <v>1.012</v>
      </c>
    </row>
    <row r="6341" spans="1:11" ht="18" x14ac:dyDescent="0.25">
      <c r="A6341" s="1025">
        <v>6817770</v>
      </c>
      <c r="B6341" s="1026" t="s">
        <v>11598</v>
      </c>
      <c r="C6341" s="1025" t="s">
        <v>7</v>
      </c>
      <c r="D6341" s="577">
        <f t="shared" si="98"/>
        <v>1538.69</v>
      </c>
      <c r="G6341" s="1027">
        <v>1520.45</v>
      </c>
      <c r="J6341" s="570" t="s">
        <v>5368</v>
      </c>
      <c r="K6341" s="645">
        <f>IFERROR(VLOOKUP(J6341,REAJUSTE!A:Y,25,FALSE),"")</f>
        <v>1.012</v>
      </c>
    </row>
    <row r="6342" spans="1:11" ht="18" x14ac:dyDescent="0.25">
      <c r="A6342" s="1025">
        <v>6817777</v>
      </c>
      <c r="B6342" s="1026" t="s">
        <v>11599</v>
      </c>
      <c r="C6342" s="1025" t="s">
        <v>7</v>
      </c>
      <c r="D6342" s="577">
        <f t="shared" si="98"/>
        <v>2861.21</v>
      </c>
      <c r="G6342" s="1027">
        <v>2827.29</v>
      </c>
      <c r="J6342" s="570" t="s">
        <v>5368</v>
      </c>
      <c r="K6342" s="645">
        <f>IFERROR(VLOOKUP(J6342,REAJUSTE!A:Y,25,FALSE),"")</f>
        <v>1.012</v>
      </c>
    </row>
    <row r="6343" spans="1:11" ht="18" x14ac:dyDescent="0.25">
      <c r="A6343" s="1025">
        <v>6817778</v>
      </c>
      <c r="B6343" s="1026" t="s">
        <v>11600</v>
      </c>
      <c r="C6343" s="1025" t="s">
        <v>7</v>
      </c>
      <c r="D6343" s="577">
        <f t="shared" si="98"/>
        <v>2613.98</v>
      </c>
      <c r="G6343" s="1027">
        <v>2582.9899999999998</v>
      </c>
      <c r="J6343" s="570" t="s">
        <v>5368</v>
      </c>
      <c r="K6343" s="645">
        <f>IFERROR(VLOOKUP(J6343,REAJUSTE!A:Y,25,FALSE),"")</f>
        <v>1.012</v>
      </c>
    </row>
    <row r="6344" spans="1:11" ht="18" x14ac:dyDescent="0.25">
      <c r="A6344" s="1025">
        <v>6817779</v>
      </c>
      <c r="B6344" s="1026" t="s">
        <v>11601</v>
      </c>
      <c r="C6344" s="1025" t="s">
        <v>7</v>
      </c>
      <c r="D6344" s="577">
        <f t="shared" si="98"/>
        <v>3379.04</v>
      </c>
      <c r="G6344" s="1027">
        <v>3338.98</v>
      </c>
      <c r="J6344" s="570" t="s">
        <v>5368</v>
      </c>
      <c r="K6344" s="645">
        <f>IFERROR(VLOOKUP(J6344,REAJUSTE!A:Y,25,FALSE),"")</f>
        <v>1.012</v>
      </c>
    </row>
    <row r="6345" spans="1:11" ht="18" x14ac:dyDescent="0.25">
      <c r="A6345" s="1025">
        <v>6817780</v>
      </c>
      <c r="B6345" s="1026" t="s">
        <v>11602</v>
      </c>
      <c r="C6345" s="1025" t="s">
        <v>7</v>
      </c>
      <c r="D6345" s="577">
        <f t="shared" si="98"/>
        <v>3065.97</v>
      </c>
      <c r="G6345" s="1027">
        <v>3029.62</v>
      </c>
      <c r="J6345" s="570" t="s">
        <v>5368</v>
      </c>
      <c r="K6345" s="645">
        <f>IFERROR(VLOOKUP(J6345,REAJUSTE!A:Y,25,FALSE),"")</f>
        <v>1.012</v>
      </c>
    </row>
    <row r="6346" spans="1:11" ht="18" x14ac:dyDescent="0.25">
      <c r="A6346" s="1025">
        <v>6817771</v>
      </c>
      <c r="B6346" s="1026" t="s">
        <v>11603</v>
      </c>
      <c r="C6346" s="1025" t="s">
        <v>7</v>
      </c>
      <c r="D6346" s="577">
        <f t="shared" ref="D6346:D6378" si="99">TRUNC(G6346*K6346,2)</f>
        <v>2001.66</v>
      </c>
      <c r="G6346" s="1027">
        <v>1977.93</v>
      </c>
      <c r="J6346" s="570" t="s">
        <v>5368</v>
      </c>
      <c r="K6346" s="645">
        <f>IFERROR(VLOOKUP(J6346,REAJUSTE!A:Y,25,FALSE),"")</f>
        <v>1.012</v>
      </c>
    </row>
    <row r="6347" spans="1:11" ht="18" x14ac:dyDescent="0.25">
      <c r="A6347" s="1025">
        <v>6817772</v>
      </c>
      <c r="B6347" s="1026" t="s">
        <v>11604</v>
      </c>
      <c r="C6347" s="1025" t="s">
        <v>7</v>
      </c>
      <c r="D6347" s="577">
        <f t="shared" si="99"/>
        <v>1800.4</v>
      </c>
      <c r="G6347" s="1027">
        <v>1779.06</v>
      </c>
      <c r="J6347" s="570" t="s">
        <v>5368</v>
      </c>
      <c r="K6347" s="645">
        <f>IFERROR(VLOOKUP(J6347,REAJUSTE!A:Y,25,FALSE),"")</f>
        <v>1.012</v>
      </c>
    </row>
    <row r="6348" spans="1:11" ht="18" x14ac:dyDescent="0.25">
      <c r="A6348" s="1025">
        <v>6817773</v>
      </c>
      <c r="B6348" s="1026" t="s">
        <v>11605</v>
      </c>
      <c r="C6348" s="1025" t="s">
        <v>7</v>
      </c>
      <c r="D6348" s="577">
        <f t="shared" si="99"/>
        <v>2406.08</v>
      </c>
      <c r="G6348" s="1027">
        <v>2377.5500000000002</v>
      </c>
      <c r="J6348" s="570" t="s">
        <v>5368</v>
      </c>
      <c r="K6348" s="645">
        <f>IFERROR(VLOOKUP(J6348,REAJUSTE!A:Y,25,FALSE),"")</f>
        <v>1.012</v>
      </c>
    </row>
    <row r="6349" spans="1:11" ht="18" x14ac:dyDescent="0.25">
      <c r="A6349" s="1025">
        <v>6817774</v>
      </c>
      <c r="B6349" s="1026" t="s">
        <v>11606</v>
      </c>
      <c r="C6349" s="1025" t="s">
        <v>7</v>
      </c>
      <c r="D6349" s="577">
        <f t="shared" si="99"/>
        <v>2135.77</v>
      </c>
      <c r="G6349" s="1027">
        <v>2110.4499999999998</v>
      </c>
      <c r="J6349" s="570" t="s">
        <v>5368</v>
      </c>
      <c r="K6349" s="645">
        <f>IFERROR(VLOOKUP(J6349,REAJUSTE!A:Y,25,FALSE),"")</f>
        <v>1.012</v>
      </c>
    </row>
    <row r="6350" spans="1:11" ht="18" x14ac:dyDescent="0.25">
      <c r="A6350" s="1025">
        <v>6817775</v>
      </c>
      <c r="B6350" s="1026" t="s">
        <v>11607</v>
      </c>
      <c r="C6350" s="1025" t="s">
        <v>7</v>
      </c>
      <c r="D6350" s="577">
        <f t="shared" si="99"/>
        <v>2632.16</v>
      </c>
      <c r="G6350" s="1027">
        <v>2600.9499999999998</v>
      </c>
      <c r="J6350" s="570" t="s">
        <v>5368</v>
      </c>
      <c r="K6350" s="645">
        <f>IFERROR(VLOOKUP(J6350,REAJUSTE!A:Y,25,FALSE),"")</f>
        <v>1.012</v>
      </c>
    </row>
    <row r="6351" spans="1:11" ht="18" x14ac:dyDescent="0.25">
      <c r="A6351" s="1025">
        <v>6817776</v>
      </c>
      <c r="B6351" s="1026" t="s">
        <v>11608</v>
      </c>
      <c r="C6351" s="1025" t="s">
        <v>7</v>
      </c>
      <c r="D6351" s="577">
        <f t="shared" si="99"/>
        <v>2378.0500000000002</v>
      </c>
      <c r="G6351" s="1027">
        <v>2349.86</v>
      </c>
      <c r="J6351" s="570" t="s">
        <v>5368</v>
      </c>
      <c r="K6351" s="645">
        <f>IFERROR(VLOOKUP(J6351,REAJUSTE!A:Y,25,FALSE),"")</f>
        <v>1.012</v>
      </c>
    </row>
    <row r="6352" spans="1:11" ht="18" x14ac:dyDescent="0.25">
      <c r="A6352" s="1025">
        <v>6817781</v>
      </c>
      <c r="B6352" s="1026" t="s">
        <v>11609</v>
      </c>
      <c r="C6352" s="1025" t="s">
        <v>7</v>
      </c>
      <c r="D6352" s="577">
        <f t="shared" si="99"/>
        <v>2842.69</v>
      </c>
      <c r="G6352" s="1027">
        <v>2808.99</v>
      </c>
      <c r="J6352" s="570" t="s">
        <v>5368</v>
      </c>
      <c r="K6352" s="645">
        <f>IFERROR(VLOOKUP(J6352,REAJUSTE!A:Y,25,FALSE),"")</f>
        <v>1.012</v>
      </c>
    </row>
    <row r="6353" spans="1:11" ht="18" x14ac:dyDescent="0.25">
      <c r="A6353" s="1025">
        <v>6817782</v>
      </c>
      <c r="B6353" s="1026" t="s">
        <v>11610</v>
      </c>
      <c r="C6353" s="1025" t="s">
        <v>7</v>
      </c>
      <c r="D6353" s="577">
        <f t="shared" si="99"/>
        <v>2593.65</v>
      </c>
      <c r="G6353" s="1027">
        <v>2562.9</v>
      </c>
      <c r="J6353" s="570" t="s">
        <v>5368</v>
      </c>
      <c r="K6353" s="645">
        <f>IFERROR(VLOOKUP(J6353,REAJUSTE!A:Y,25,FALSE),"")</f>
        <v>1.012</v>
      </c>
    </row>
    <row r="6354" spans="1:11" ht="18" x14ac:dyDescent="0.25">
      <c r="A6354" s="1025">
        <v>6817783</v>
      </c>
      <c r="B6354" s="1026" t="s">
        <v>11611</v>
      </c>
      <c r="C6354" s="1025" t="s">
        <v>7</v>
      </c>
      <c r="D6354" s="577">
        <f t="shared" si="99"/>
        <v>2314.9699999999998</v>
      </c>
      <c r="G6354" s="1027">
        <v>2287.52</v>
      </c>
      <c r="J6354" s="570" t="s">
        <v>5368</v>
      </c>
      <c r="K6354" s="645">
        <f>IFERROR(VLOOKUP(J6354,REAJUSTE!A:Y,25,FALSE),"")</f>
        <v>1.012</v>
      </c>
    </row>
    <row r="6355" spans="1:11" ht="18" x14ac:dyDescent="0.25">
      <c r="A6355" s="1025">
        <v>6817784</v>
      </c>
      <c r="B6355" s="1026" t="s">
        <v>11612</v>
      </c>
      <c r="C6355" s="1025" t="s">
        <v>7</v>
      </c>
      <c r="D6355" s="577">
        <f t="shared" si="99"/>
        <v>2065.92</v>
      </c>
      <c r="G6355" s="1027">
        <v>2041.43</v>
      </c>
      <c r="J6355" s="570" t="s">
        <v>5368</v>
      </c>
      <c r="K6355" s="645">
        <f>IFERROR(VLOOKUP(J6355,REAJUSTE!A:Y,25,FALSE),"")</f>
        <v>1.012</v>
      </c>
    </row>
    <row r="6356" spans="1:11" ht="18" x14ac:dyDescent="0.25">
      <c r="A6356" s="1025">
        <v>6817791</v>
      </c>
      <c r="B6356" s="1026" t="s">
        <v>11613</v>
      </c>
      <c r="C6356" s="1025" t="s">
        <v>7</v>
      </c>
      <c r="D6356" s="577">
        <f t="shared" si="99"/>
        <v>4188.58</v>
      </c>
      <c r="G6356" s="1027">
        <v>4138.92</v>
      </c>
      <c r="J6356" s="570" t="s">
        <v>5368</v>
      </c>
      <c r="K6356" s="645">
        <f>IFERROR(VLOOKUP(J6356,REAJUSTE!A:Y,25,FALSE),"")</f>
        <v>1.012</v>
      </c>
    </row>
    <row r="6357" spans="1:11" ht="18" x14ac:dyDescent="0.25">
      <c r="A6357" s="1025">
        <v>6817792</v>
      </c>
      <c r="B6357" s="1026" t="s">
        <v>11614</v>
      </c>
      <c r="C6357" s="1025" t="s">
        <v>7</v>
      </c>
      <c r="D6357" s="577">
        <f t="shared" si="99"/>
        <v>3808.33</v>
      </c>
      <c r="G6357" s="1027">
        <v>3763.18</v>
      </c>
      <c r="J6357" s="570" t="s">
        <v>5368</v>
      </c>
      <c r="K6357" s="645">
        <f>IFERROR(VLOOKUP(J6357,REAJUSTE!A:Y,25,FALSE),"")</f>
        <v>1.012</v>
      </c>
    </row>
    <row r="6358" spans="1:11" ht="18" x14ac:dyDescent="0.25">
      <c r="A6358" s="1025">
        <v>6817793</v>
      </c>
      <c r="B6358" s="1026" t="s">
        <v>11615</v>
      </c>
      <c r="C6358" s="1025" t="s">
        <v>7</v>
      </c>
      <c r="D6358" s="577">
        <f t="shared" si="99"/>
        <v>4776.2</v>
      </c>
      <c r="G6358" s="1027">
        <v>4719.57</v>
      </c>
      <c r="J6358" s="570" t="s">
        <v>5368</v>
      </c>
      <c r="K6358" s="645">
        <f>IFERROR(VLOOKUP(J6358,REAJUSTE!A:Y,25,FALSE),"")</f>
        <v>1.012</v>
      </c>
    </row>
    <row r="6359" spans="1:11" ht="18" x14ac:dyDescent="0.25">
      <c r="A6359" s="1025">
        <v>6817794</v>
      </c>
      <c r="B6359" s="1026" t="s">
        <v>11616</v>
      </c>
      <c r="C6359" s="1025" t="s">
        <v>7</v>
      </c>
      <c r="D6359" s="577">
        <f t="shared" si="99"/>
        <v>4395.95</v>
      </c>
      <c r="G6359" s="1027">
        <v>4343.83</v>
      </c>
      <c r="J6359" s="570" t="s">
        <v>5368</v>
      </c>
      <c r="K6359" s="645">
        <f>IFERROR(VLOOKUP(J6359,REAJUSTE!A:Y,25,FALSE),"")</f>
        <v>1.012</v>
      </c>
    </row>
    <row r="6360" spans="1:11" ht="18" x14ac:dyDescent="0.25">
      <c r="A6360" s="1025">
        <v>6817785</v>
      </c>
      <c r="B6360" s="1026" t="s">
        <v>11617</v>
      </c>
      <c r="C6360" s="1025" t="s">
        <v>7</v>
      </c>
      <c r="D6360" s="577">
        <f t="shared" si="99"/>
        <v>2951.01</v>
      </c>
      <c r="G6360" s="1027">
        <v>2916.02</v>
      </c>
      <c r="J6360" s="570" t="s">
        <v>5368</v>
      </c>
      <c r="K6360" s="645">
        <f>IFERROR(VLOOKUP(J6360,REAJUSTE!A:Y,25,FALSE),"")</f>
        <v>1.012</v>
      </c>
    </row>
    <row r="6361" spans="1:11" ht="18" x14ac:dyDescent="0.25">
      <c r="A6361" s="1025">
        <v>6817786</v>
      </c>
      <c r="B6361" s="1026" t="s">
        <v>11618</v>
      </c>
      <c r="C6361" s="1025" t="s">
        <v>7</v>
      </c>
      <c r="D6361" s="577">
        <f t="shared" si="99"/>
        <v>2621.95</v>
      </c>
      <c r="G6361" s="1027">
        <v>2590.86</v>
      </c>
      <c r="J6361" s="570" t="s">
        <v>5368</v>
      </c>
      <c r="K6361" s="645">
        <f>IFERROR(VLOOKUP(J6361,REAJUSTE!A:Y,25,FALSE),"")</f>
        <v>1.012</v>
      </c>
    </row>
    <row r="6362" spans="1:11" ht="18" x14ac:dyDescent="0.25">
      <c r="A6362" s="1025">
        <v>6817787</v>
      </c>
      <c r="B6362" s="1026" t="s">
        <v>11619</v>
      </c>
      <c r="C6362" s="1025" t="s">
        <v>7</v>
      </c>
      <c r="D6362" s="577">
        <f t="shared" si="99"/>
        <v>3409.22</v>
      </c>
      <c r="G6362" s="1027">
        <v>3368.8</v>
      </c>
      <c r="J6362" s="570" t="s">
        <v>5368</v>
      </c>
      <c r="K6362" s="645">
        <f>IFERROR(VLOOKUP(J6362,REAJUSTE!A:Y,25,FALSE),"")</f>
        <v>1.012</v>
      </c>
    </row>
    <row r="6363" spans="1:11" ht="18" x14ac:dyDescent="0.25">
      <c r="A6363" s="1025">
        <v>6817788</v>
      </c>
      <c r="B6363" s="1026" t="s">
        <v>11620</v>
      </c>
      <c r="C6363" s="1025" t="s">
        <v>7</v>
      </c>
      <c r="D6363" s="577">
        <f t="shared" si="99"/>
        <v>3099.88</v>
      </c>
      <c r="G6363" s="1027">
        <v>3063.13</v>
      </c>
      <c r="J6363" s="570" t="s">
        <v>5368</v>
      </c>
      <c r="K6363" s="645">
        <f>IFERROR(VLOOKUP(J6363,REAJUSTE!A:Y,25,FALSE),"")</f>
        <v>1.012</v>
      </c>
    </row>
    <row r="6364" spans="1:11" ht="18" x14ac:dyDescent="0.25">
      <c r="A6364" s="1025">
        <v>6817789</v>
      </c>
      <c r="B6364" s="1026" t="s">
        <v>11621</v>
      </c>
      <c r="C6364" s="1025" t="s">
        <v>7</v>
      </c>
      <c r="D6364" s="577">
        <f t="shared" si="99"/>
        <v>3809.6</v>
      </c>
      <c r="G6364" s="1027">
        <v>3764.43</v>
      </c>
      <c r="J6364" s="570" t="s">
        <v>5368</v>
      </c>
      <c r="K6364" s="645">
        <f>IFERROR(VLOOKUP(J6364,REAJUSTE!A:Y,25,FALSE),"")</f>
        <v>1.012</v>
      </c>
    </row>
    <row r="6365" spans="1:11" ht="18" x14ac:dyDescent="0.25">
      <c r="A6365" s="1025">
        <v>6817790</v>
      </c>
      <c r="B6365" s="1026" t="s">
        <v>11622</v>
      </c>
      <c r="C6365" s="1025" t="s">
        <v>7</v>
      </c>
      <c r="D6365" s="577">
        <f t="shared" si="99"/>
        <v>3508.63</v>
      </c>
      <c r="G6365" s="1027">
        <v>3467.03</v>
      </c>
      <c r="J6365" s="570" t="s">
        <v>5368</v>
      </c>
      <c r="K6365" s="645">
        <f>IFERROR(VLOOKUP(J6365,REAJUSTE!A:Y,25,FALSE),"")</f>
        <v>1.012</v>
      </c>
    </row>
    <row r="6366" spans="1:11" ht="18" x14ac:dyDescent="0.25">
      <c r="A6366" s="1025">
        <v>6817795</v>
      </c>
      <c r="B6366" s="1026" t="s">
        <v>11623</v>
      </c>
      <c r="C6366" s="1025" t="s">
        <v>7</v>
      </c>
      <c r="D6366" s="577">
        <f t="shared" si="99"/>
        <v>3663.29</v>
      </c>
      <c r="G6366" s="1027">
        <v>3619.86</v>
      </c>
      <c r="J6366" s="570" t="s">
        <v>5368</v>
      </c>
      <c r="K6366" s="645">
        <f>IFERROR(VLOOKUP(J6366,REAJUSTE!A:Y,25,FALSE),"")</f>
        <v>1.012</v>
      </c>
    </row>
    <row r="6367" spans="1:11" ht="18" x14ac:dyDescent="0.25">
      <c r="A6367" s="1025">
        <v>6817796</v>
      </c>
      <c r="B6367" s="1026" t="s">
        <v>11624</v>
      </c>
      <c r="C6367" s="1025" t="s">
        <v>7</v>
      </c>
      <c r="D6367" s="577">
        <f t="shared" si="99"/>
        <v>3373.89</v>
      </c>
      <c r="G6367" s="1027">
        <v>3333.89</v>
      </c>
      <c r="J6367" s="570" t="s">
        <v>5368</v>
      </c>
      <c r="K6367" s="645">
        <f>IFERROR(VLOOKUP(J6367,REAJUSTE!A:Y,25,FALSE),"")</f>
        <v>1.012</v>
      </c>
    </row>
    <row r="6368" spans="1:11" ht="18" x14ac:dyDescent="0.25">
      <c r="A6368" s="1025">
        <v>6817797</v>
      </c>
      <c r="B6368" s="1026" t="s">
        <v>11625</v>
      </c>
      <c r="C6368" s="1025" t="s">
        <v>7</v>
      </c>
      <c r="D6368" s="577">
        <f t="shared" si="99"/>
        <v>3109.41</v>
      </c>
      <c r="G6368" s="1027">
        <v>3072.54</v>
      </c>
      <c r="J6368" s="570" t="s">
        <v>5368</v>
      </c>
      <c r="K6368" s="645">
        <f>IFERROR(VLOOKUP(J6368,REAJUSTE!A:Y,25,FALSE),"")</f>
        <v>1.012</v>
      </c>
    </row>
    <row r="6369" spans="1:11" ht="18" x14ac:dyDescent="0.25">
      <c r="A6369" s="1025">
        <v>6817798</v>
      </c>
      <c r="B6369" s="1026" t="s">
        <v>11626</v>
      </c>
      <c r="C6369" s="1025" t="s">
        <v>7</v>
      </c>
      <c r="D6369" s="577">
        <f t="shared" si="99"/>
        <v>2820.01</v>
      </c>
      <c r="G6369" s="1027">
        <v>2786.58</v>
      </c>
      <c r="J6369" s="570" t="s">
        <v>5368</v>
      </c>
      <c r="K6369" s="645">
        <f>IFERROR(VLOOKUP(J6369,REAJUSTE!A:Y,25,FALSE),"")</f>
        <v>1.012</v>
      </c>
    </row>
    <row r="6370" spans="1:11" ht="18" x14ac:dyDescent="0.25">
      <c r="A6370" s="1025">
        <v>6817805</v>
      </c>
      <c r="B6370" s="1026" t="s">
        <v>11627</v>
      </c>
      <c r="C6370" s="1025" t="s">
        <v>7</v>
      </c>
      <c r="D6370" s="577">
        <f t="shared" si="99"/>
        <v>5919.22</v>
      </c>
      <c r="G6370" s="1027">
        <v>5849.04</v>
      </c>
      <c r="J6370" s="570" t="s">
        <v>5368</v>
      </c>
      <c r="K6370" s="645">
        <f>IFERROR(VLOOKUP(J6370,REAJUSTE!A:Y,25,FALSE),"")</f>
        <v>1.012</v>
      </c>
    </row>
    <row r="6371" spans="1:11" ht="18" x14ac:dyDescent="0.25">
      <c r="A6371" s="1025">
        <v>6817806</v>
      </c>
      <c r="B6371" s="1026" t="s">
        <v>11628</v>
      </c>
      <c r="C6371" s="1025" t="s">
        <v>7</v>
      </c>
      <c r="D6371" s="577">
        <f t="shared" si="99"/>
        <v>5471.8</v>
      </c>
      <c r="G6371" s="1027">
        <v>5406.92</v>
      </c>
      <c r="J6371" s="570" t="s">
        <v>5368</v>
      </c>
      <c r="K6371" s="645">
        <f>IFERROR(VLOOKUP(J6371,REAJUSTE!A:Y,25,FALSE),"")</f>
        <v>1.012</v>
      </c>
    </row>
    <row r="6372" spans="1:11" ht="18" x14ac:dyDescent="0.25">
      <c r="A6372" s="1025">
        <v>6817807</v>
      </c>
      <c r="B6372" s="1026" t="s">
        <v>11629</v>
      </c>
      <c r="C6372" s="1025" t="s">
        <v>7</v>
      </c>
      <c r="D6372" s="577">
        <f t="shared" si="99"/>
        <v>6568.48</v>
      </c>
      <c r="G6372" s="1027">
        <v>6490.6</v>
      </c>
      <c r="J6372" s="570" t="s">
        <v>5368</v>
      </c>
      <c r="K6372" s="645">
        <f>IFERROR(VLOOKUP(J6372,REAJUSTE!A:Y,25,FALSE),"")</f>
        <v>1.012</v>
      </c>
    </row>
    <row r="6373" spans="1:11" ht="18" x14ac:dyDescent="0.25">
      <c r="A6373" s="1025">
        <v>6817808</v>
      </c>
      <c r="B6373" s="1026" t="s">
        <v>11630</v>
      </c>
      <c r="C6373" s="1025" t="s">
        <v>7</v>
      </c>
      <c r="D6373" s="577">
        <f t="shared" si="99"/>
        <v>6121.06</v>
      </c>
      <c r="G6373" s="1027">
        <v>6048.48</v>
      </c>
      <c r="J6373" s="570" t="s">
        <v>5368</v>
      </c>
      <c r="K6373" s="645">
        <f>IFERROR(VLOOKUP(J6373,REAJUSTE!A:Y,25,FALSE),"")</f>
        <v>1.012</v>
      </c>
    </row>
    <row r="6374" spans="1:11" ht="18" x14ac:dyDescent="0.25">
      <c r="A6374" s="1025">
        <v>6817799</v>
      </c>
      <c r="B6374" s="1026" t="s">
        <v>11631</v>
      </c>
      <c r="C6374" s="1025" t="s">
        <v>7</v>
      </c>
      <c r="D6374" s="577">
        <f t="shared" si="99"/>
        <v>3895.59</v>
      </c>
      <c r="G6374" s="1027">
        <v>3849.4</v>
      </c>
      <c r="J6374" s="570" t="s">
        <v>5368</v>
      </c>
      <c r="K6374" s="645">
        <f>IFERROR(VLOOKUP(J6374,REAJUSTE!A:Y,25,FALSE),"")</f>
        <v>1.012</v>
      </c>
    </row>
    <row r="6375" spans="1:11" ht="18" x14ac:dyDescent="0.25">
      <c r="A6375" s="1025">
        <v>6817800</v>
      </c>
      <c r="B6375" s="1026" t="s">
        <v>11632</v>
      </c>
      <c r="C6375" s="1025" t="s">
        <v>7</v>
      </c>
      <c r="D6375" s="577">
        <f t="shared" si="99"/>
        <v>3507.77</v>
      </c>
      <c r="G6375" s="1027">
        <v>3466.18</v>
      </c>
      <c r="J6375" s="570" t="s">
        <v>5368</v>
      </c>
      <c r="K6375" s="645">
        <f>IFERROR(VLOOKUP(J6375,REAJUSTE!A:Y,25,FALSE),"")</f>
        <v>1.012</v>
      </c>
    </row>
    <row r="6376" spans="1:11" ht="18" x14ac:dyDescent="0.25">
      <c r="A6376" s="1025">
        <v>6817801</v>
      </c>
      <c r="B6376" s="1026" t="s">
        <v>11633</v>
      </c>
      <c r="C6376" s="1025" t="s">
        <v>7</v>
      </c>
      <c r="D6376" s="577">
        <f t="shared" si="99"/>
        <v>4726.12</v>
      </c>
      <c r="G6376" s="1027">
        <v>4670.08</v>
      </c>
      <c r="J6376" s="570" t="s">
        <v>5368</v>
      </c>
      <c r="K6376" s="645">
        <f>IFERROR(VLOOKUP(J6376,REAJUSTE!A:Y,25,FALSE),"")</f>
        <v>1.012</v>
      </c>
    </row>
    <row r="6377" spans="1:11" ht="18" x14ac:dyDescent="0.25">
      <c r="A6377" s="1025">
        <v>6817802</v>
      </c>
      <c r="B6377" s="1026" t="s">
        <v>11634</v>
      </c>
      <c r="C6377" s="1025" t="s">
        <v>7</v>
      </c>
      <c r="D6377" s="577">
        <f t="shared" si="99"/>
        <v>4371.3900000000003</v>
      </c>
      <c r="G6377" s="1027">
        <v>4319.5600000000004</v>
      </c>
      <c r="J6377" s="570" t="s">
        <v>5368</v>
      </c>
      <c r="K6377" s="645">
        <f>IFERROR(VLOOKUP(J6377,REAJUSTE!A:Y,25,FALSE),"")</f>
        <v>1.012</v>
      </c>
    </row>
    <row r="6378" spans="1:11" ht="18" x14ac:dyDescent="0.25">
      <c r="A6378" s="1025">
        <v>6817803</v>
      </c>
      <c r="B6378" s="1026" t="s">
        <v>11635</v>
      </c>
      <c r="C6378" s="1025" t="s">
        <v>7</v>
      </c>
      <c r="D6378" s="577">
        <f t="shared" si="99"/>
        <v>5342.21</v>
      </c>
      <c r="G6378" s="1027">
        <v>5278.87</v>
      </c>
      <c r="J6378" s="570" t="s">
        <v>5368</v>
      </c>
      <c r="K6378" s="645">
        <f>IFERROR(VLOOKUP(J6378,REAJUSTE!A:Y,25,FALSE),"")</f>
        <v>1.012</v>
      </c>
    </row>
    <row r="6379" spans="1:11" ht="18" x14ac:dyDescent="0.25">
      <c r="A6379" s="1025">
        <v>6817804</v>
      </c>
      <c r="B6379" s="1026" t="s">
        <v>11636</v>
      </c>
      <c r="C6379" s="1025" t="s">
        <v>7</v>
      </c>
      <c r="D6379" s="577">
        <f t="shared" ref="D6379" si="100">TRUNC(G6379*K6379,2)</f>
        <v>4894.79</v>
      </c>
      <c r="G6379" s="1027">
        <v>4836.75</v>
      </c>
      <c r="J6379" s="570" t="s">
        <v>5368</v>
      </c>
      <c r="K6379" s="645">
        <f>IFERROR(VLOOKUP(J6379,REAJUSTE!A:Y,25,FALSE),"")</f>
        <v>1.012</v>
      </c>
    </row>
    <row r="6380" spans="1:11" ht="18" x14ac:dyDescent="0.25">
      <c r="A6380" s="1025">
        <v>6817885</v>
      </c>
      <c r="B6380" s="1026" t="s">
        <v>11637</v>
      </c>
      <c r="C6380" s="1025" t="s">
        <v>7</v>
      </c>
      <c r="G6380" s="1027">
        <v>1291.3499999999999</v>
      </c>
    </row>
    <row r="6381" spans="1:11" ht="18" x14ac:dyDescent="0.25">
      <c r="A6381" s="1025">
        <v>6817886</v>
      </c>
      <c r="B6381" s="1026" t="s">
        <v>11638</v>
      </c>
      <c r="C6381" s="1025" t="s">
        <v>7</v>
      </c>
      <c r="G6381" s="1027">
        <v>1138.3499999999999</v>
      </c>
    </row>
    <row r="6382" spans="1:11" ht="18" x14ac:dyDescent="0.25">
      <c r="A6382" s="1025">
        <v>6817887</v>
      </c>
      <c r="B6382" s="1026" t="s">
        <v>11639</v>
      </c>
      <c r="C6382" s="1025" t="s">
        <v>7</v>
      </c>
      <c r="G6382" s="1027">
        <v>1404.32</v>
      </c>
    </row>
    <row r="6383" spans="1:11" ht="18" x14ac:dyDescent="0.25">
      <c r="A6383" s="1025">
        <v>6817888</v>
      </c>
      <c r="B6383" s="1026" t="s">
        <v>11640</v>
      </c>
      <c r="C6383" s="1025" t="s">
        <v>7</v>
      </c>
      <c r="G6383" s="1027">
        <v>1229.82</v>
      </c>
    </row>
    <row r="6384" spans="1:11" ht="18" x14ac:dyDescent="0.25">
      <c r="A6384" s="1025">
        <v>6817889</v>
      </c>
      <c r="B6384" s="1026" t="s">
        <v>11641</v>
      </c>
      <c r="C6384" s="1025" t="s">
        <v>7</v>
      </c>
      <c r="G6384" s="1027">
        <v>2080.31</v>
      </c>
    </row>
    <row r="6385" spans="1:7" ht="18" x14ac:dyDescent="0.25">
      <c r="A6385" s="1025">
        <v>6817890</v>
      </c>
      <c r="B6385" s="1026" t="s">
        <v>11642</v>
      </c>
      <c r="C6385" s="1025" t="s">
        <v>7</v>
      </c>
      <c r="G6385" s="1027">
        <v>1833.39</v>
      </c>
    </row>
    <row r="6386" spans="1:7" ht="18" x14ac:dyDescent="0.25">
      <c r="A6386" s="1025">
        <v>6817891</v>
      </c>
      <c r="B6386" s="1026" t="s">
        <v>11643</v>
      </c>
      <c r="C6386" s="1025" t="s">
        <v>7</v>
      </c>
      <c r="G6386" s="1027">
        <v>1801.63</v>
      </c>
    </row>
    <row r="6387" spans="1:7" ht="18" x14ac:dyDescent="0.25">
      <c r="A6387" s="1025">
        <v>6817892</v>
      </c>
      <c r="B6387" s="1026" t="s">
        <v>11644</v>
      </c>
      <c r="C6387" s="1025" t="s">
        <v>7</v>
      </c>
      <c r="G6387" s="1027">
        <v>1554.7</v>
      </c>
    </row>
    <row r="6388" spans="1:7" ht="18" x14ac:dyDescent="0.25">
      <c r="A6388" s="1025">
        <v>6817893</v>
      </c>
      <c r="B6388" s="1026" t="s">
        <v>11645</v>
      </c>
      <c r="C6388" s="1025" t="s">
        <v>7</v>
      </c>
      <c r="G6388" s="1027">
        <v>1569.1</v>
      </c>
    </row>
    <row r="6389" spans="1:7" ht="18" x14ac:dyDescent="0.25">
      <c r="A6389" s="1025">
        <v>6817894</v>
      </c>
      <c r="B6389" s="1026" t="s">
        <v>11646</v>
      </c>
      <c r="C6389" s="1025" t="s">
        <v>7</v>
      </c>
      <c r="G6389" s="1027">
        <v>1371.86</v>
      </c>
    </row>
    <row r="6390" spans="1:7" ht="18" x14ac:dyDescent="0.25">
      <c r="A6390" s="1025">
        <v>6817895</v>
      </c>
      <c r="B6390" s="1026" t="s">
        <v>11647</v>
      </c>
      <c r="C6390" s="1025" t="s">
        <v>7</v>
      </c>
      <c r="G6390" s="1027">
        <v>2235.21</v>
      </c>
    </row>
    <row r="6391" spans="1:7" ht="18" x14ac:dyDescent="0.25">
      <c r="A6391" s="1025">
        <v>6817896</v>
      </c>
      <c r="B6391" s="1026" t="s">
        <v>11648</v>
      </c>
      <c r="C6391" s="1025" t="s">
        <v>7</v>
      </c>
      <c r="G6391" s="1027">
        <v>1962.52</v>
      </c>
    </row>
    <row r="6392" spans="1:7" ht="18" x14ac:dyDescent="0.25">
      <c r="A6392" s="1025">
        <v>6817897</v>
      </c>
      <c r="B6392" s="1026" t="s">
        <v>11649</v>
      </c>
      <c r="C6392" s="1025" t="s">
        <v>7</v>
      </c>
      <c r="G6392" s="1027">
        <v>1965.74</v>
      </c>
    </row>
    <row r="6393" spans="1:7" ht="18" x14ac:dyDescent="0.25">
      <c r="A6393" s="1025">
        <v>6817898</v>
      </c>
      <c r="B6393" s="1026" t="s">
        <v>11650</v>
      </c>
      <c r="C6393" s="1025" t="s">
        <v>7</v>
      </c>
      <c r="G6393" s="1027">
        <v>1693.05</v>
      </c>
    </row>
    <row r="6394" spans="1:7" ht="18" x14ac:dyDescent="0.25">
      <c r="A6394" s="1025">
        <v>6817899</v>
      </c>
      <c r="B6394" s="1026" t="s">
        <v>11651</v>
      </c>
      <c r="C6394" s="1025" t="s">
        <v>7</v>
      </c>
      <c r="G6394" s="1027">
        <v>1723.13</v>
      </c>
    </row>
    <row r="6395" spans="1:7" ht="18" x14ac:dyDescent="0.25">
      <c r="A6395" s="1025">
        <v>6817900</v>
      </c>
      <c r="B6395" s="1026" t="s">
        <v>11652</v>
      </c>
      <c r="C6395" s="1025" t="s">
        <v>7</v>
      </c>
      <c r="G6395" s="1027">
        <v>1502.97</v>
      </c>
    </row>
    <row r="6396" spans="1:7" ht="18" x14ac:dyDescent="0.25">
      <c r="A6396" s="1025">
        <v>6817901</v>
      </c>
      <c r="B6396" s="1026" t="s">
        <v>11653</v>
      </c>
      <c r="C6396" s="1025" t="s">
        <v>7</v>
      </c>
      <c r="G6396" s="1027">
        <v>2332.86</v>
      </c>
    </row>
    <row r="6397" spans="1:7" ht="18" x14ac:dyDescent="0.25">
      <c r="A6397" s="1025">
        <v>6817902</v>
      </c>
      <c r="B6397" s="1026" t="s">
        <v>11654</v>
      </c>
      <c r="C6397" s="1025" t="s">
        <v>7</v>
      </c>
      <c r="G6397" s="1027">
        <v>2032.92</v>
      </c>
    </row>
    <row r="6398" spans="1:7" ht="18" x14ac:dyDescent="0.25">
      <c r="A6398" s="1025">
        <v>6817903</v>
      </c>
      <c r="B6398" s="1026" t="s">
        <v>11655</v>
      </c>
      <c r="C6398" s="1025" t="s">
        <v>7</v>
      </c>
      <c r="G6398" s="1027">
        <v>2133.63</v>
      </c>
    </row>
    <row r="6399" spans="1:7" ht="18" x14ac:dyDescent="0.25">
      <c r="A6399" s="1025">
        <v>6817904</v>
      </c>
      <c r="B6399" s="1026" t="s">
        <v>11656</v>
      </c>
      <c r="C6399" s="1025" t="s">
        <v>7</v>
      </c>
      <c r="G6399" s="1027">
        <v>1833.69</v>
      </c>
    </row>
    <row r="6400" spans="1:7" ht="27" x14ac:dyDescent="0.25">
      <c r="A6400" s="1025">
        <v>6817829</v>
      </c>
      <c r="B6400" s="1026" t="s">
        <v>11657</v>
      </c>
      <c r="C6400" s="1025" t="s">
        <v>7</v>
      </c>
      <c r="G6400" s="1027">
        <v>1718.03</v>
      </c>
    </row>
    <row r="6401" spans="1:7" ht="27" x14ac:dyDescent="0.25">
      <c r="A6401" s="1025">
        <v>6817830</v>
      </c>
      <c r="B6401" s="1026" t="s">
        <v>11658</v>
      </c>
      <c r="C6401" s="1025" t="s">
        <v>7</v>
      </c>
      <c r="G6401" s="1027">
        <v>1518.95</v>
      </c>
    </row>
    <row r="6402" spans="1:7" ht="27" x14ac:dyDescent="0.25">
      <c r="A6402" s="1025">
        <v>6817831</v>
      </c>
      <c r="B6402" s="1026" t="s">
        <v>11659</v>
      </c>
      <c r="C6402" s="1025" t="s">
        <v>7</v>
      </c>
      <c r="G6402" s="1027">
        <v>1656.46</v>
      </c>
    </row>
    <row r="6403" spans="1:7" ht="27" x14ac:dyDescent="0.25">
      <c r="A6403" s="1025">
        <v>6817832</v>
      </c>
      <c r="B6403" s="1026" t="s">
        <v>11660</v>
      </c>
      <c r="C6403" s="1025" t="s">
        <v>7</v>
      </c>
      <c r="G6403" s="1027">
        <v>1457.39</v>
      </c>
    </row>
    <row r="6404" spans="1:7" ht="27" x14ac:dyDescent="0.25">
      <c r="A6404" s="1025">
        <v>6817839</v>
      </c>
      <c r="B6404" s="1026" t="s">
        <v>11661</v>
      </c>
      <c r="C6404" s="1025" t="s">
        <v>7</v>
      </c>
      <c r="G6404" s="1027">
        <v>2011.9</v>
      </c>
    </row>
    <row r="6405" spans="1:7" ht="27" x14ac:dyDescent="0.25">
      <c r="A6405" s="1025">
        <v>6817840</v>
      </c>
      <c r="B6405" s="1026" t="s">
        <v>11662</v>
      </c>
      <c r="C6405" s="1025" t="s">
        <v>7</v>
      </c>
      <c r="G6405" s="1027">
        <v>1760.03</v>
      </c>
    </row>
    <row r="6406" spans="1:7" ht="27" x14ac:dyDescent="0.25">
      <c r="A6406" s="1025">
        <v>6817841</v>
      </c>
      <c r="B6406" s="1026" t="s">
        <v>11663</v>
      </c>
      <c r="C6406" s="1025" t="s">
        <v>7</v>
      </c>
      <c r="G6406" s="1027">
        <v>2282.23</v>
      </c>
    </row>
    <row r="6407" spans="1:7" ht="27" x14ac:dyDescent="0.25">
      <c r="A6407" s="1025">
        <v>6817842</v>
      </c>
      <c r="B6407" s="1026" t="s">
        <v>11664</v>
      </c>
      <c r="C6407" s="1025" t="s">
        <v>7</v>
      </c>
      <c r="G6407" s="1027">
        <v>2042.89</v>
      </c>
    </row>
    <row r="6408" spans="1:7" ht="27" x14ac:dyDescent="0.25">
      <c r="A6408" s="1025">
        <v>6817833</v>
      </c>
      <c r="B6408" s="1026" t="s">
        <v>11665</v>
      </c>
      <c r="C6408" s="1025" t="s">
        <v>7</v>
      </c>
      <c r="G6408" s="1027">
        <v>1656.46</v>
      </c>
    </row>
    <row r="6409" spans="1:7" ht="27" x14ac:dyDescent="0.25">
      <c r="A6409" s="1025">
        <v>6817834</v>
      </c>
      <c r="B6409" s="1026" t="s">
        <v>11666</v>
      </c>
      <c r="C6409" s="1025" t="s">
        <v>7</v>
      </c>
      <c r="G6409" s="1027">
        <v>1457.39</v>
      </c>
    </row>
    <row r="6410" spans="1:7" ht="27" x14ac:dyDescent="0.25">
      <c r="A6410" s="1025">
        <v>6817835</v>
      </c>
      <c r="B6410" s="1026" t="s">
        <v>11667</v>
      </c>
      <c r="C6410" s="1025" t="s">
        <v>7</v>
      </c>
      <c r="G6410" s="1027">
        <v>1775.68</v>
      </c>
    </row>
    <row r="6411" spans="1:7" ht="27" x14ac:dyDescent="0.25">
      <c r="A6411" s="1025">
        <v>6817836</v>
      </c>
      <c r="B6411" s="1026" t="s">
        <v>11668</v>
      </c>
      <c r="C6411" s="1025" t="s">
        <v>7</v>
      </c>
      <c r="G6411" s="1027">
        <v>1578.96</v>
      </c>
    </row>
    <row r="6412" spans="1:7" ht="27" x14ac:dyDescent="0.25">
      <c r="A6412" s="1025">
        <v>6817837</v>
      </c>
      <c r="B6412" s="1026" t="s">
        <v>11669</v>
      </c>
      <c r="C6412" s="1025" t="s">
        <v>7</v>
      </c>
      <c r="G6412" s="1027">
        <v>2114.0700000000002</v>
      </c>
    </row>
    <row r="6413" spans="1:7" ht="27" x14ac:dyDescent="0.25">
      <c r="A6413" s="1025">
        <v>6817838</v>
      </c>
      <c r="B6413" s="1026" t="s">
        <v>11670</v>
      </c>
      <c r="C6413" s="1025" t="s">
        <v>7</v>
      </c>
      <c r="G6413" s="1027">
        <v>1862.2</v>
      </c>
    </row>
    <row r="6414" spans="1:7" ht="27" x14ac:dyDescent="0.25">
      <c r="A6414" s="1025">
        <v>6817843</v>
      </c>
      <c r="B6414" s="1026" t="s">
        <v>11671</v>
      </c>
      <c r="C6414" s="1025" t="s">
        <v>7</v>
      </c>
      <c r="G6414" s="1027">
        <v>2437.8000000000002</v>
      </c>
    </row>
    <row r="6415" spans="1:7" ht="27" x14ac:dyDescent="0.25">
      <c r="A6415" s="1025">
        <v>6817844</v>
      </c>
      <c r="B6415" s="1026" t="s">
        <v>11672</v>
      </c>
      <c r="C6415" s="1025" t="s">
        <v>7</v>
      </c>
      <c r="G6415" s="1027">
        <v>2184.42</v>
      </c>
    </row>
    <row r="6416" spans="1:7" ht="27" x14ac:dyDescent="0.25">
      <c r="A6416" s="1025">
        <v>6817845</v>
      </c>
      <c r="B6416" s="1026" t="s">
        <v>11673</v>
      </c>
      <c r="C6416" s="1025" t="s">
        <v>7</v>
      </c>
      <c r="G6416" s="1027">
        <v>2107.02</v>
      </c>
    </row>
    <row r="6417" spans="1:7" ht="27" x14ac:dyDescent="0.25">
      <c r="A6417" s="1025">
        <v>6817846</v>
      </c>
      <c r="B6417" s="1026" t="s">
        <v>11674</v>
      </c>
      <c r="C6417" s="1025" t="s">
        <v>7</v>
      </c>
      <c r="G6417" s="1027">
        <v>1853.64</v>
      </c>
    </row>
    <row r="6418" spans="1:7" ht="27" x14ac:dyDescent="0.25">
      <c r="A6418" s="1025">
        <v>6817853</v>
      </c>
      <c r="B6418" s="1026" t="s">
        <v>11675</v>
      </c>
      <c r="C6418" s="1025" t="s">
        <v>7</v>
      </c>
      <c r="G6418" s="1027">
        <v>3222.22</v>
      </c>
    </row>
    <row r="6419" spans="1:7" ht="27" x14ac:dyDescent="0.25">
      <c r="A6419" s="1025">
        <v>6817854</v>
      </c>
      <c r="B6419" s="1026" t="s">
        <v>11676</v>
      </c>
      <c r="C6419" s="1025" t="s">
        <v>7</v>
      </c>
      <c r="G6419" s="1027">
        <v>2923.58</v>
      </c>
    </row>
    <row r="6420" spans="1:7" ht="27" x14ac:dyDescent="0.25">
      <c r="A6420" s="1025">
        <v>6817855</v>
      </c>
      <c r="B6420" s="1026" t="s">
        <v>11677</v>
      </c>
      <c r="C6420" s="1025" t="s">
        <v>7</v>
      </c>
      <c r="G6420" s="1027">
        <v>3735.58</v>
      </c>
    </row>
    <row r="6421" spans="1:7" ht="27" x14ac:dyDescent="0.25">
      <c r="A6421" s="1025">
        <v>6817856</v>
      </c>
      <c r="B6421" s="1026" t="s">
        <v>11678</v>
      </c>
      <c r="C6421" s="1025" t="s">
        <v>7</v>
      </c>
      <c r="G6421" s="1027">
        <v>3371.83</v>
      </c>
    </row>
    <row r="6422" spans="1:7" ht="27" x14ac:dyDescent="0.25">
      <c r="A6422" s="1025">
        <v>6817847</v>
      </c>
      <c r="B6422" s="1026" t="s">
        <v>11679</v>
      </c>
      <c r="C6422" s="1025" t="s">
        <v>7</v>
      </c>
      <c r="G6422" s="1027">
        <v>2366.91</v>
      </c>
    </row>
    <row r="6423" spans="1:7" ht="27" x14ac:dyDescent="0.25">
      <c r="A6423" s="1025">
        <v>6817848</v>
      </c>
      <c r="B6423" s="1026" t="s">
        <v>11680</v>
      </c>
      <c r="C6423" s="1025" t="s">
        <v>7</v>
      </c>
      <c r="G6423" s="1027">
        <v>2115.14</v>
      </c>
    </row>
    <row r="6424" spans="1:7" ht="27" x14ac:dyDescent="0.25">
      <c r="A6424" s="1025">
        <v>6817849</v>
      </c>
      <c r="B6424" s="1026" t="s">
        <v>11681</v>
      </c>
      <c r="C6424" s="1025" t="s">
        <v>7</v>
      </c>
      <c r="G6424" s="1027">
        <v>2768.19</v>
      </c>
    </row>
    <row r="6425" spans="1:7" ht="27" x14ac:dyDescent="0.25">
      <c r="A6425" s="1025">
        <v>6817850</v>
      </c>
      <c r="B6425" s="1026" t="s">
        <v>11682</v>
      </c>
      <c r="C6425" s="1025" t="s">
        <v>7</v>
      </c>
      <c r="G6425" s="1027">
        <v>2448.15</v>
      </c>
    </row>
    <row r="6426" spans="1:7" ht="27" x14ac:dyDescent="0.25">
      <c r="A6426" s="1025">
        <v>6817851</v>
      </c>
      <c r="B6426" s="1026" t="s">
        <v>11683</v>
      </c>
      <c r="C6426" s="1025" t="s">
        <v>7</v>
      </c>
      <c r="G6426" s="1027">
        <v>2995.88</v>
      </c>
    </row>
    <row r="6427" spans="1:7" ht="27" x14ac:dyDescent="0.25">
      <c r="A6427" s="1025">
        <v>6817852</v>
      </c>
      <c r="B6427" s="1026" t="s">
        <v>11684</v>
      </c>
      <c r="C6427" s="1025" t="s">
        <v>7</v>
      </c>
      <c r="G6427" s="1027">
        <v>2690.45</v>
      </c>
    </row>
    <row r="6428" spans="1:7" ht="27" x14ac:dyDescent="0.25">
      <c r="A6428" s="1025">
        <v>6817857</v>
      </c>
      <c r="B6428" s="1026" t="s">
        <v>11685</v>
      </c>
      <c r="C6428" s="1025" t="s">
        <v>7</v>
      </c>
      <c r="G6428" s="1027">
        <v>3269.09</v>
      </c>
    </row>
    <row r="6429" spans="1:7" ht="27" x14ac:dyDescent="0.25">
      <c r="A6429" s="1025">
        <v>6817858</v>
      </c>
      <c r="B6429" s="1026" t="s">
        <v>11686</v>
      </c>
      <c r="C6429" s="1025" t="s">
        <v>7</v>
      </c>
      <c r="G6429" s="1027">
        <v>2958.69</v>
      </c>
    </row>
    <row r="6430" spans="1:7" ht="27" x14ac:dyDescent="0.25">
      <c r="A6430" s="1025">
        <v>6817859</v>
      </c>
      <c r="B6430" s="1026" t="s">
        <v>11687</v>
      </c>
      <c r="C6430" s="1025" t="s">
        <v>7</v>
      </c>
      <c r="G6430" s="1027">
        <v>2747.62</v>
      </c>
    </row>
    <row r="6431" spans="1:7" ht="27" x14ac:dyDescent="0.25">
      <c r="A6431" s="1025">
        <v>6817860</v>
      </c>
      <c r="B6431" s="1026" t="s">
        <v>11688</v>
      </c>
      <c r="C6431" s="1025" t="s">
        <v>7</v>
      </c>
      <c r="G6431" s="1027">
        <v>2437.2199999999998</v>
      </c>
    </row>
    <row r="6432" spans="1:7" ht="27" x14ac:dyDescent="0.25">
      <c r="A6432" s="1025">
        <v>6817867</v>
      </c>
      <c r="B6432" s="1026" t="s">
        <v>11689</v>
      </c>
      <c r="C6432" s="1025" t="s">
        <v>7</v>
      </c>
      <c r="G6432" s="1027">
        <v>4610.93</v>
      </c>
    </row>
    <row r="6433" spans="1:7" ht="27" x14ac:dyDescent="0.25">
      <c r="A6433" s="1025">
        <v>6817868</v>
      </c>
      <c r="B6433" s="1026" t="s">
        <v>11690</v>
      </c>
      <c r="C6433" s="1025" t="s">
        <v>7</v>
      </c>
      <c r="G6433" s="1027">
        <v>4167.99</v>
      </c>
    </row>
    <row r="6434" spans="1:7" ht="27" x14ac:dyDescent="0.25">
      <c r="A6434" s="1025">
        <v>6817869</v>
      </c>
      <c r="B6434" s="1026" t="s">
        <v>11691</v>
      </c>
      <c r="C6434" s="1025" t="s">
        <v>7</v>
      </c>
      <c r="G6434" s="1027">
        <v>5195.88</v>
      </c>
    </row>
    <row r="6435" spans="1:7" ht="27" x14ac:dyDescent="0.25">
      <c r="A6435" s="1025">
        <v>6817870</v>
      </c>
      <c r="B6435" s="1026" t="s">
        <v>11692</v>
      </c>
      <c r="C6435" s="1025" t="s">
        <v>7</v>
      </c>
      <c r="G6435" s="1027">
        <v>4751.53</v>
      </c>
    </row>
    <row r="6436" spans="1:7" ht="27" x14ac:dyDescent="0.25">
      <c r="A6436" s="1025">
        <v>6817861</v>
      </c>
      <c r="B6436" s="1026" t="s">
        <v>11693</v>
      </c>
      <c r="C6436" s="1025" t="s">
        <v>7</v>
      </c>
      <c r="G6436" s="1027">
        <v>3377.79</v>
      </c>
    </row>
    <row r="6437" spans="1:7" ht="27" x14ac:dyDescent="0.25">
      <c r="A6437" s="1025">
        <v>6817862</v>
      </c>
      <c r="B6437" s="1026" t="s">
        <v>11694</v>
      </c>
      <c r="C6437" s="1025" t="s">
        <v>7</v>
      </c>
      <c r="G6437" s="1027">
        <v>2988.27</v>
      </c>
    </row>
    <row r="6438" spans="1:7" ht="27" x14ac:dyDescent="0.25">
      <c r="A6438" s="1025">
        <v>6817863</v>
      </c>
      <c r="B6438" s="1026" t="s">
        <v>11695</v>
      </c>
      <c r="C6438" s="1025" t="s">
        <v>7</v>
      </c>
      <c r="G6438" s="1027">
        <v>3834.86</v>
      </c>
    </row>
    <row r="6439" spans="1:7" ht="27" x14ac:dyDescent="0.25">
      <c r="A6439" s="1025">
        <v>6817864</v>
      </c>
      <c r="B6439" s="1026" t="s">
        <v>11696</v>
      </c>
      <c r="C6439" s="1025" t="s">
        <v>7</v>
      </c>
      <c r="G6439" s="1027">
        <v>3463.43</v>
      </c>
    </row>
    <row r="6440" spans="1:7" ht="27" x14ac:dyDescent="0.25">
      <c r="A6440" s="1025">
        <v>6817865</v>
      </c>
      <c r="B6440" s="1026" t="s">
        <v>11697</v>
      </c>
      <c r="C6440" s="1025" t="s">
        <v>7</v>
      </c>
      <c r="G6440" s="1027">
        <v>4230.49</v>
      </c>
    </row>
    <row r="6441" spans="1:7" ht="27" x14ac:dyDescent="0.25">
      <c r="A6441" s="1025">
        <v>6817866</v>
      </c>
      <c r="B6441" s="1026" t="s">
        <v>11698</v>
      </c>
      <c r="C6441" s="1025" t="s">
        <v>7</v>
      </c>
      <c r="G6441" s="1027">
        <v>3867.33</v>
      </c>
    </row>
    <row r="6442" spans="1:7" ht="27" x14ac:dyDescent="0.25">
      <c r="A6442" s="1025">
        <v>6817871</v>
      </c>
      <c r="B6442" s="1026" t="s">
        <v>11699</v>
      </c>
      <c r="C6442" s="1025" t="s">
        <v>7</v>
      </c>
      <c r="G6442" s="1027">
        <v>4176.6499999999996</v>
      </c>
    </row>
    <row r="6443" spans="1:7" ht="27" x14ac:dyDescent="0.25">
      <c r="A6443" s="1025">
        <v>6817872</v>
      </c>
      <c r="B6443" s="1026" t="s">
        <v>11700</v>
      </c>
      <c r="C6443" s="1025" t="s">
        <v>7</v>
      </c>
      <c r="G6443" s="1027">
        <v>3814.87</v>
      </c>
    </row>
    <row r="6444" spans="1:7" ht="27" x14ac:dyDescent="0.25">
      <c r="A6444" s="1025">
        <v>6817873</v>
      </c>
      <c r="B6444" s="1026" t="s">
        <v>11701</v>
      </c>
      <c r="C6444" s="1025" t="s">
        <v>7</v>
      </c>
      <c r="G6444" s="1027">
        <v>3629.33</v>
      </c>
    </row>
    <row r="6445" spans="1:7" ht="27" x14ac:dyDescent="0.25">
      <c r="A6445" s="1025">
        <v>6817874</v>
      </c>
      <c r="B6445" s="1026" t="s">
        <v>11702</v>
      </c>
      <c r="C6445" s="1025" t="s">
        <v>7</v>
      </c>
      <c r="G6445" s="1027">
        <v>3267.56</v>
      </c>
    </row>
    <row r="6446" spans="1:7" ht="27" x14ac:dyDescent="0.25">
      <c r="A6446" s="1025">
        <v>6817881</v>
      </c>
      <c r="B6446" s="1026" t="s">
        <v>11703</v>
      </c>
      <c r="C6446" s="1025" t="s">
        <v>7</v>
      </c>
      <c r="G6446" s="1027">
        <v>6417.63</v>
      </c>
    </row>
    <row r="6447" spans="1:7" ht="27" x14ac:dyDescent="0.25">
      <c r="A6447" s="1025">
        <v>6817882</v>
      </c>
      <c r="B6447" s="1026" t="s">
        <v>11704</v>
      </c>
      <c r="C6447" s="1025" t="s">
        <v>7</v>
      </c>
      <c r="G6447" s="1027">
        <v>5896.84</v>
      </c>
    </row>
    <row r="6448" spans="1:7" ht="27" x14ac:dyDescent="0.25">
      <c r="A6448" s="1025">
        <v>6817883</v>
      </c>
      <c r="B6448" s="1026" t="s">
        <v>11705</v>
      </c>
      <c r="C6448" s="1025" t="s">
        <v>7</v>
      </c>
      <c r="G6448" s="1027">
        <v>7063.48</v>
      </c>
    </row>
    <row r="6449" spans="1:7" ht="27" x14ac:dyDescent="0.25">
      <c r="A6449" s="1025">
        <v>6817884</v>
      </c>
      <c r="B6449" s="1026" t="s">
        <v>11706</v>
      </c>
      <c r="C6449" s="1025" t="s">
        <v>7</v>
      </c>
      <c r="G6449" s="1027">
        <v>6541.29</v>
      </c>
    </row>
    <row r="6450" spans="1:7" ht="27" x14ac:dyDescent="0.25">
      <c r="A6450" s="1025">
        <v>6817875</v>
      </c>
      <c r="B6450" s="1026" t="s">
        <v>11707</v>
      </c>
      <c r="C6450" s="1025" t="s">
        <v>7</v>
      </c>
      <c r="G6450" s="1027">
        <v>4412.1499999999996</v>
      </c>
    </row>
    <row r="6451" spans="1:7" ht="27" x14ac:dyDescent="0.25">
      <c r="A6451" s="1025">
        <v>6817876</v>
      </c>
      <c r="B6451" s="1026" t="s">
        <v>11708</v>
      </c>
      <c r="C6451" s="1025" t="s">
        <v>7</v>
      </c>
      <c r="G6451" s="1027">
        <v>3951.67</v>
      </c>
    </row>
    <row r="6452" spans="1:7" ht="27" x14ac:dyDescent="0.25">
      <c r="A6452" s="1025">
        <v>6817877</v>
      </c>
      <c r="B6452" s="1026" t="s">
        <v>11709</v>
      </c>
      <c r="C6452" s="1025" t="s">
        <v>7</v>
      </c>
      <c r="G6452" s="1027">
        <v>5232.83</v>
      </c>
    </row>
    <row r="6453" spans="1:7" ht="27" x14ac:dyDescent="0.25">
      <c r="A6453" s="1025">
        <v>6817878</v>
      </c>
      <c r="B6453" s="1026" t="s">
        <v>11710</v>
      </c>
      <c r="C6453" s="1025" t="s">
        <v>7</v>
      </c>
      <c r="G6453" s="1027">
        <v>4805.05</v>
      </c>
    </row>
    <row r="6454" spans="1:7" ht="27" x14ac:dyDescent="0.25">
      <c r="A6454" s="1025">
        <v>6817879</v>
      </c>
      <c r="B6454" s="1026" t="s">
        <v>11711</v>
      </c>
      <c r="C6454" s="1025" t="s">
        <v>7</v>
      </c>
      <c r="G6454" s="1027">
        <v>5847.57</v>
      </c>
    </row>
    <row r="6455" spans="1:7" ht="27" x14ac:dyDescent="0.25">
      <c r="A6455" s="1025">
        <v>6817880</v>
      </c>
      <c r="B6455" s="1026" t="s">
        <v>11712</v>
      </c>
      <c r="C6455" s="1025" t="s">
        <v>7</v>
      </c>
      <c r="G6455" s="1027">
        <v>5326.75</v>
      </c>
    </row>
    <row r="6456" spans="1:7" x14ac:dyDescent="0.25">
      <c r="A6456" s="1025">
        <v>7119788</v>
      </c>
      <c r="B6456" s="1026" t="s">
        <v>11713</v>
      </c>
      <c r="C6456" s="1025" t="s">
        <v>571</v>
      </c>
      <c r="G6456" s="1027">
        <v>309857.74</v>
      </c>
    </row>
    <row r="6457" spans="1:7" ht="18" x14ac:dyDescent="0.25">
      <c r="A6457" s="1025">
        <v>7119714</v>
      </c>
      <c r="B6457" s="1026" t="s">
        <v>11714</v>
      </c>
      <c r="C6457" s="1025" t="s">
        <v>5022</v>
      </c>
      <c r="G6457" s="1027">
        <v>2192.37</v>
      </c>
    </row>
    <row r="6458" spans="1:7" ht="18" x14ac:dyDescent="0.25">
      <c r="A6458" s="1025">
        <v>7119715</v>
      </c>
      <c r="B6458" s="1026" t="s">
        <v>11715</v>
      </c>
      <c r="C6458" s="1025" t="s">
        <v>5022</v>
      </c>
      <c r="G6458" s="1027">
        <v>1555.61</v>
      </c>
    </row>
    <row r="6459" spans="1:7" ht="27" x14ac:dyDescent="0.25">
      <c r="A6459" s="1025">
        <v>7119678</v>
      </c>
      <c r="B6459" s="1026" t="s">
        <v>11716</v>
      </c>
      <c r="C6459" s="1025" t="s">
        <v>271</v>
      </c>
      <c r="G6459" s="1027">
        <v>9471.5</v>
      </c>
    </row>
    <row r="6460" spans="1:7" ht="18" x14ac:dyDescent="0.25">
      <c r="A6460" s="1025">
        <v>7119712</v>
      </c>
      <c r="B6460" s="1026" t="s">
        <v>11717</v>
      </c>
      <c r="C6460" s="1025" t="s">
        <v>5022</v>
      </c>
      <c r="G6460" s="1027">
        <v>11991.79</v>
      </c>
    </row>
    <row r="6461" spans="1:7" x14ac:dyDescent="0.25">
      <c r="A6461" s="1025">
        <v>7119694</v>
      </c>
      <c r="B6461" s="1026" t="s">
        <v>11718</v>
      </c>
      <c r="C6461" s="1025" t="s">
        <v>5022</v>
      </c>
      <c r="G6461" s="1027">
        <v>7720.41</v>
      </c>
    </row>
    <row r="6462" spans="1:7" x14ac:dyDescent="0.25">
      <c r="A6462" s="1025">
        <v>7119695</v>
      </c>
      <c r="B6462" s="1026" t="s">
        <v>11719</v>
      </c>
      <c r="C6462" s="1025" t="s">
        <v>5022</v>
      </c>
      <c r="G6462" s="1027">
        <v>8398.98</v>
      </c>
    </row>
    <row r="6463" spans="1:7" x14ac:dyDescent="0.25">
      <c r="A6463" s="1025">
        <v>7119696</v>
      </c>
      <c r="B6463" s="1026" t="s">
        <v>11720</v>
      </c>
      <c r="C6463" s="1025" t="s">
        <v>5022</v>
      </c>
      <c r="G6463" s="1027">
        <v>13487.6</v>
      </c>
    </row>
    <row r="6464" spans="1:7" x14ac:dyDescent="0.25">
      <c r="A6464" s="1025">
        <v>7119697</v>
      </c>
      <c r="B6464" s="1026" t="s">
        <v>11721</v>
      </c>
      <c r="C6464" s="1025" t="s">
        <v>5022</v>
      </c>
      <c r="G6464" s="1027">
        <v>21508.31</v>
      </c>
    </row>
    <row r="6465" spans="1:7" x14ac:dyDescent="0.25">
      <c r="A6465" s="1025">
        <v>7119698</v>
      </c>
      <c r="B6465" s="1026" t="s">
        <v>11722</v>
      </c>
      <c r="C6465" s="1025" t="s">
        <v>5022</v>
      </c>
      <c r="G6465" s="1027">
        <v>27416.74</v>
      </c>
    </row>
    <row r="6466" spans="1:7" ht="18" x14ac:dyDescent="0.25">
      <c r="A6466" s="1025">
        <v>7119688</v>
      </c>
      <c r="B6466" s="1026" t="s">
        <v>11723</v>
      </c>
      <c r="C6466" s="1025" t="s">
        <v>5022</v>
      </c>
      <c r="G6466" s="1027">
        <v>8030.32</v>
      </c>
    </row>
    <row r="6467" spans="1:7" ht="18" x14ac:dyDescent="0.25">
      <c r="A6467" s="1025">
        <v>7119689</v>
      </c>
      <c r="B6467" s="1026" t="s">
        <v>11724</v>
      </c>
      <c r="C6467" s="1025" t="s">
        <v>5022</v>
      </c>
      <c r="G6467" s="1027">
        <v>15442.37</v>
      </c>
    </row>
    <row r="6468" spans="1:7" ht="18" x14ac:dyDescent="0.25">
      <c r="A6468" s="1025">
        <v>7119690</v>
      </c>
      <c r="B6468" s="1026" t="s">
        <v>11725</v>
      </c>
      <c r="C6468" s="1025" t="s">
        <v>5022</v>
      </c>
      <c r="G6468" s="1027">
        <v>18430.400000000001</v>
      </c>
    </row>
    <row r="6469" spans="1:7" ht="18" x14ac:dyDescent="0.25">
      <c r="A6469" s="1025">
        <v>7119691</v>
      </c>
      <c r="B6469" s="1026" t="s">
        <v>11726</v>
      </c>
      <c r="C6469" s="1025" t="s">
        <v>5022</v>
      </c>
      <c r="G6469" s="1027">
        <v>25530.93</v>
      </c>
    </row>
    <row r="6470" spans="1:7" ht="18" x14ac:dyDescent="0.25">
      <c r="A6470" s="1025">
        <v>7119692</v>
      </c>
      <c r="B6470" s="1026" t="s">
        <v>11727</v>
      </c>
      <c r="C6470" s="1025" t="s">
        <v>5022</v>
      </c>
      <c r="G6470" s="1027">
        <v>28064.59</v>
      </c>
    </row>
    <row r="6471" spans="1:7" ht="18" x14ac:dyDescent="0.25">
      <c r="A6471" s="1025">
        <v>7119693</v>
      </c>
      <c r="B6471" s="1026" t="s">
        <v>11728</v>
      </c>
      <c r="C6471" s="1025" t="s">
        <v>5022</v>
      </c>
      <c r="G6471" s="1027">
        <v>35657.279999999999</v>
      </c>
    </row>
    <row r="6472" spans="1:7" ht="18" x14ac:dyDescent="0.25">
      <c r="A6472" s="1025">
        <v>7119687</v>
      </c>
      <c r="B6472" s="1026" t="s">
        <v>11729</v>
      </c>
      <c r="C6472" s="1025" t="s">
        <v>5022</v>
      </c>
      <c r="G6472" s="1027">
        <v>4217.8599999999997</v>
      </c>
    </row>
    <row r="6473" spans="1:7" ht="18" x14ac:dyDescent="0.25">
      <c r="A6473" s="1025">
        <v>7119681</v>
      </c>
      <c r="B6473" s="1026" t="s">
        <v>11730</v>
      </c>
      <c r="C6473" s="1025" t="s">
        <v>5022</v>
      </c>
      <c r="G6473" s="1027">
        <v>9045.93</v>
      </c>
    </row>
    <row r="6474" spans="1:7" ht="18" x14ac:dyDescent="0.25">
      <c r="A6474" s="1025">
        <v>7119682</v>
      </c>
      <c r="B6474" s="1026" t="s">
        <v>11731</v>
      </c>
      <c r="C6474" s="1025" t="s">
        <v>5022</v>
      </c>
      <c r="G6474" s="1027">
        <v>17301.82</v>
      </c>
    </row>
    <row r="6475" spans="1:7" ht="18" x14ac:dyDescent="0.25">
      <c r="A6475" s="1025">
        <v>7119683</v>
      </c>
      <c r="B6475" s="1026" t="s">
        <v>11732</v>
      </c>
      <c r="C6475" s="1025" t="s">
        <v>5022</v>
      </c>
      <c r="G6475" s="1027">
        <v>20651.21</v>
      </c>
    </row>
    <row r="6476" spans="1:7" ht="18" x14ac:dyDescent="0.25">
      <c r="A6476" s="1025">
        <v>7119684</v>
      </c>
      <c r="B6476" s="1026" t="s">
        <v>11733</v>
      </c>
      <c r="C6476" s="1025" t="s">
        <v>5022</v>
      </c>
      <c r="G6476" s="1027">
        <v>28585.87</v>
      </c>
    </row>
    <row r="6477" spans="1:7" ht="18" x14ac:dyDescent="0.25">
      <c r="A6477" s="1025">
        <v>7119685</v>
      </c>
      <c r="B6477" s="1026" t="s">
        <v>11734</v>
      </c>
      <c r="C6477" s="1025" t="s">
        <v>5022</v>
      </c>
      <c r="G6477" s="1027">
        <v>31416.77</v>
      </c>
    </row>
    <row r="6478" spans="1:7" ht="18" x14ac:dyDescent="0.25">
      <c r="A6478" s="1025">
        <v>7119686</v>
      </c>
      <c r="B6478" s="1026" t="s">
        <v>11735</v>
      </c>
      <c r="C6478" s="1025" t="s">
        <v>5022</v>
      </c>
      <c r="G6478" s="1027">
        <v>39904.300000000003</v>
      </c>
    </row>
    <row r="6479" spans="1:7" ht="18" x14ac:dyDescent="0.25">
      <c r="A6479" s="1025">
        <v>7119680</v>
      </c>
      <c r="B6479" s="1026" t="s">
        <v>11736</v>
      </c>
      <c r="C6479" s="1025" t="s">
        <v>5022</v>
      </c>
      <c r="G6479" s="1027">
        <v>4739.55</v>
      </c>
    </row>
    <row r="6480" spans="1:7" ht="18" x14ac:dyDescent="0.25">
      <c r="A6480" s="1025">
        <v>7119710</v>
      </c>
      <c r="B6480" s="1026" t="s">
        <v>11737</v>
      </c>
      <c r="C6480" s="1025" t="s">
        <v>5022</v>
      </c>
      <c r="G6480" s="1027">
        <v>740.72</v>
      </c>
    </row>
    <row r="6481" spans="1:7" ht="36" x14ac:dyDescent="0.25">
      <c r="A6481" s="1025">
        <v>7107375</v>
      </c>
      <c r="B6481" s="1026" t="s">
        <v>11738</v>
      </c>
      <c r="C6481" s="1025" t="s">
        <v>5022</v>
      </c>
      <c r="G6481" s="1027">
        <v>26719.4</v>
      </c>
    </row>
    <row r="6482" spans="1:7" ht="36" x14ac:dyDescent="0.25">
      <c r="A6482" s="1025">
        <v>7107376</v>
      </c>
      <c r="B6482" s="1026" t="s">
        <v>11739</v>
      </c>
      <c r="C6482" s="1025" t="s">
        <v>5022</v>
      </c>
      <c r="G6482" s="1027">
        <v>42622.31</v>
      </c>
    </row>
    <row r="6483" spans="1:7" ht="36" x14ac:dyDescent="0.25">
      <c r="A6483" s="1025">
        <v>7107377</v>
      </c>
      <c r="B6483" s="1026" t="s">
        <v>11740</v>
      </c>
      <c r="C6483" s="1025" t="s">
        <v>5022</v>
      </c>
      <c r="G6483" s="1027">
        <v>59796.11</v>
      </c>
    </row>
    <row r="6484" spans="1:7" ht="36" x14ac:dyDescent="0.25">
      <c r="A6484" s="1025">
        <v>7107374</v>
      </c>
      <c r="B6484" s="1026" t="s">
        <v>11741</v>
      </c>
      <c r="C6484" s="1025" t="s">
        <v>5022</v>
      </c>
      <c r="G6484" s="1027">
        <v>17500.580000000002</v>
      </c>
    </row>
    <row r="6485" spans="1:7" ht="18" x14ac:dyDescent="0.25">
      <c r="A6485" s="1025">
        <v>7119708</v>
      </c>
      <c r="B6485" s="1026" t="s">
        <v>11742</v>
      </c>
      <c r="C6485" s="1025" t="s">
        <v>5022</v>
      </c>
      <c r="G6485" s="1027">
        <v>173710.92</v>
      </c>
    </row>
    <row r="6486" spans="1:7" ht="18" x14ac:dyDescent="0.25">
      <c r="A6486" s="1025">
        <v>7119709</v>
      </c>
      <c r="B6486" s="1026" t="s">
        <v>11743</v>
      </c>
      <c r="C6486" s="1025" t="s">
        <v>5022</v>
      </c>
      <c r="G6486" s="1027">
        <v>255188.6</v>
      </c>
    </row>
    <row r="6487" spans="1:7" ht="18" x14ac:dyDescent="0.25">
      <c r="A6487" s="1025">
        <v>7119706</v>
      </c>
      <c r="B6487" s="1026" t="s">
        <v>11744</v>
      </c>
      <c r="C6487" s="1025" t="s">
        <v>5022</v>
      </c>
      <c r="G6487" s="1027">
        <v>53371.78</v>
      </c>
    </row>
    <row r="6488" spans="1:7" ht="18" x14ac:dyDescent="0.25">
      <c r="A6488" s="1025">
        <v>7119707</v>
      </c>
      <c r="B6488" s="1026" t="s">
        <v>11745</v>
      </c>
      <c r="C6488" s="1025" t="s">
        <v>5022</v>
      </c>
      <c r="G6488" s="1027">
        <v>126028.09</v>
      </c>
    </row>
    <row r="6489" spans="1:7" ht="27" x14ac:dyDescent="0.25">
      <c r="A6489" s="1025">
        <v>7119787</v>
      </c>
      <c r="B6489" s="1026" t="s">
        <v>11746</v>
      </c>
      <c r="C6489" s="1025" t="s">
        <v>273</v>
      </c>
      <c r="G6489" s="1027">
        <v>339.94</v>
      </c>
    </row>
    <row r="6490" spans="1:7" x14ac:dyDescent="0.25">
      <c r="A6490" s="1025">
        <v>7119647</v>
      </c>
      <c r="B6490" s="1026" t="s">
        <v>11747</v>
      </c>
      <c r="C6490" s="1025" t="s">
        <v>5022</v>
      </c>
      <c r="G6490" s="1027">
        <v>2667.42</v>
      </c>
    </row>
    <row r="6491" spans="1:7" x14ac:dyDescent="0.25">
      <c r="A6491" s="1025">
        <v>7119679</v>
      </c>
      <c r="B6491" s="1026" t="s">
        <v>11748</v>
      </c>
      <c r="C6491" s="1025" t="s">
        <v>271</v>
      </c>
      <c r="G6491" s="1027">
        <v>47.92</v>
      </c>
    </row>
    <row r="6492" spans="1:7" x14ac:dyDescent="0.25">
      <c r="A6492" s="1025">
        <v>7119711</v>
      </c>
      <c r="B6492" s="1026" t="s">
        <v>11749</v>
      </c>
      <c r="C6492" s="1025" t="s">
        <v>5022</v>
      </c>
      <c r="G6492" s="1027">
        <v>868.65</v>
      </c>
    </row>
    <row r="6493" spans="1:7" ht="18" x14ac:dyDescent="0.25">
      <c r="A6493" s="1025">
        <v>7107379</v>
      </c>
      <c r="B6493" s="1026" t="s">
        <v>17641</v>
      </c>
      <c r="C6493" s="1025" t="s">
        <v>273</v>
      </c>
      <c r="G6493" s="1027">
        <v>50.98</v>
      </c>
    </row>
    <row r="6494" spans="1:7" ht="27" x14ac:dyDescent="0.25">
      <c r="A6494" s="1025">
        <v>7107381</v>
      </c>
      <c r="B6494" s="1026" t="s">
        <v>17642</v>
      </c>
      <c r="C6494" s="1025" t="s">
        <v>273</v>
      </c>
      <c r="G6494" s="1027">
        <v>52.76</v>
      </c>
    </row>
    <row r="6495" spans="1:7" ht="27" x14ac:dyDescent="0.25">
      <c r="A6495" s="1025">
        <v>7107380</v>
      </c>
      <c r="B6495" s="1026" t="s">
        <v>17643</v>
      </c>
      <c r="C6495" s="1025" t="s">
        <v>273</v>
      </c>
      <c r="G6495" s="1027">
        <v>57.35</v>
      </c>
    </row>
    <row r="6496" spans="1:7" ht="18" x14ac:dyDescent="0.25">
      <c r="A6496" s="1025">
        <v>7107382</v>
      </c>
      <c r="B6496" s="1026" t="s">
        <v>17644</v>
      </c>
      <c r="C6496" s="1025" t="s">
        <v>273</v>
      </c>
      <c r="G6496" s="1027">
        <v>137.69</v>
      </c>
    </row>
    <row r="6497" spans="1:7" ht="18" x14ac:dyDescent="0.25">
      <c r="A6497" s="1025">
        <v>7119713</v>
      </c>
      <c r="B6497" s="1026" t="s">
        <v>11750</v>
      </c>
      <c r="C6497" s="1025" t="s">
        <v>5022</v>
      </c>
      <c r="G6497" s="1027">
        <v>254942.26</v>
      </c>
    </row>
    <row r="6498" spans="1:7" ht="18" x14ac:dyDescent="0.25">
      <c r="A6498" s="1025">
        <v>7119646</v>
      </c>
      <c r="B6498" s="1026" t="s">
        <v>11751</v>
      </c>
      <c r="C6498" s="1025" t="s">
        <v>271</v>
      </c>
      <c r="G6498" s="1027">
        <v>1131.02</v>
      </c>
    </row>
    <row r="6499" spans="1:7" ht="18" x14ac:dyDescent="0.25">
      <c r="A6499" s="1025">
        <v>7107384</v>
      </c>
      <c r="B6499" s="1026" t="s">
        <v>17645</v>
      </c>
      <c r="C6499" s="1025" t="s">
        <v>273</v>
      </c>
      <c r="G6499" s="1027">
        <v>92.03</v>
      </c>
    </row>
    <row r="6500" spans="1:7" x14ac:dyDescent="0.25">
      <c r="A6500" s="1025">
        <v>7107378</v>
      </c>
      <c r="B6500" s="1026" t="s">
        <v>17646</v>
      </c>
      <c r="C6500" s="1025" t="s">
        <v>273</v>
      </c>
      <c r="G6500" s="1027">
        <v>162.16</v>
      </c>
    </row>
  </sheetData>
  <mergeCells count="5">
    <mergeCell ref="B1:C1"/>
    <mergeCell ref="A3:C4"/>
    <mergeCell ref="D3:E3"/>
    <mergeCell ref="G3:H3"/>
    <mergeCell ref="J4:K4"/>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14"/>
  <sheetViews>
    <sheetView workbookViewId="0"/>
  </sheetViews>
  <sheetFormatPr defaultRowHeight="15" x14ac:dyDescent="0.25"/>
  <cols>
    <col min="1" max="1" width="17.28515625" style="207" customWidth="1"/>
    <col min="2" max="2" width="65" customWidth="1"/>
    <col min="3" max="3" width="10.28515625" customWidth="1"/>
    <col min="4" max="4" width="12.28515625" bestFit="1" customWidth="1"/>
    <col min="5" max="5" width="16.28515625" bestFit="1" customWidth="1"/>
    <col min="6" max="6" width="16.85546875" bestFit="1" customWidth="1"/>
    <col min="7" max="7" width="12" customWidth="1"/>
    <col min="9" max="11" width="9.28515625" bestFit="1" customWidth="1"/>
  </cols>
  <sheetData>
    <row r="1" spans="1:11" ht="15.75" thickBot="1" x14ac:dyDescent="0.3">
      <c r="A1" s="206"/>
      <c r="B1" s="24"/>
      <c r="C1" s="25"/>
      <c r="D1" s="26"/>
      <c r="E1" s="27"/>
      <c r="F1" s="27"/>
      <c r="G1" s="27"/>
      <c r="H1" s="28"/>
      <c r="I1" s="24"/>
      <c r="J1" s="24"/>
      <c r="K1" s="24"/>
    </row>
    <row r="2" spans="1:11" x14ac:dyDescent="0.25">
      <c r="A2" s="206"/>
      <c r="B2" s="1149" t="s">
        <v>119</v>
      </c>
      <c r="C2" s="1149"/>
      <c r="D2" s="1149"/>
      <c r="E2" s="1149"/>
      <c r="F2" s="1149"/>
      <c r="G2" s="1149"/>
      <c r="H2" s="28"/>
      <c r="I2" s="24"/>
      <c r="J2" s="24"/>
      <c r="K2" s="24"/>
    </row>
    <row r="3" spans="1:11" ht="15.75" thickBot="1" x14ac:dyDescent="0.3">
      <c r="A3" s="206"/>
      <c r="B3" s="1150" t="str">
        <f>$I$3</f>
        <v>Urbanização da Orla de Piúma - Município de Piúma / ES</v>
      </c>
      <c r="C3" s="1151"/>
      <c r="D3" s="1151"/>
      <c r="E3" s="1151"/>
      <c r="F3" s="1151"/>
      <c r="G3" s="1152"/>
      <c r="H3" s="28"/>
      <c r="I3" s="24" t="s">
        <v>259</v>
      </c>
      <c r="J3" s="24"/>
      <c r="K3" s="24"/>
    </row>
    <row r="4" spans="1:11" ht="15.75" thickBot="1" x14ac:dyDescent="0.3">
      <c r="A4" s="206"/>
      <c r="B4" s="29" t="s">
        <v>120</v>
      </c>
      <c r="C4" s="29" t="s">
        <v>121</v>
      </c>
      <c r="D4" s="1147" t="s">
        <v>122</v>
      </c>
      <c r="E4" s="1147"/>
      <c r="F4" s="30" t="s">
        <v>262</v>
      </c>
      <c r="G4" s="30" t="s">
        <v>123</v>
      </c>
      <c r="H4" s="28"/>
      <c r="I4" s="27" t="s">
        <v>124</v>
      </c>
      <c r="J4" s="27" t="s">
        <v>125</v>
      </c>
      <c r="K4" s="24" t="s">
        <v>126</v>
      </c>
    </row>
    <row r="5" spans="1:11" ht="27" thickBot="1" x14ac:dyDescent="0.3">
      <c r="A5" s="206"/>
      <c r="B5" s="31" t="s">
        <v>279</v>
      </c>
      <c r="C5" s="32" t="s">
        <v>92</v>
      </c>
      <c r="D5" s="1147" t="s">
        <v>8</v>
      </c>
      <c r="E5" s="1147"/>
      <c r="F5" s="89" t="s">
        <v>156</v>
      </c>
      <c r="G5" s="33">
        <f>$K$5</f>
        <v>44501</v>
      </c>
      <c r="I5" s="34">
        <v>28.49</v>
      </c>
      <c r="J5" s="27">
        <v>157.27000000000001</v>
      </c>
      <c r="K5" s="35">
        <v>44501</v>
      </c>
    </row>
    <row r="6" spans="1:11" ht="3.75" customHeight="1" thickBot="1" x14ac:dyDescent="0.3">
      <c r="A6" s="206"/>
      <c r="B6" s="1148"/>
      <c r="C6" s="1148"/>
      <c r="D6" s="1148"/>
      <c r="E6" s="1148"/>
      <c r="F6" s="1148"/>
      <c r="G6" s="1148"/>
      <c r="I6" s="24"/>
      <c r="J6" s="24"/>
      <c r="K6" s="24"/>
    </row>
    <row r="7" spans="1:11" x14ac:dyDescent="0.25">
      <c r="A7" s="206"/>
      <c r="B7" s="36" t="s">
        <v>127</v>
      </c>
      <c r="C7" s="37" t="s">
        <v>128</v>
      </c>
      <c r="D7" s="37" t="s">
        <v>129</v>
      </c>
      <c r="E7" s="37" t="s">
        <v>130</v>
      </c>
      <c r="F7" s="37" t="s">
        <v>131</v>
      </c>
      <c r="G7" s="38" t="s">
        <v>132</v>
      </c>
    </row>
    <row r="8" spans="1:11" x14ac:dyDescent="0.25">
      <c r="A8" s="207">
        <v>10146</v>
      </c>
      <c r="B8" s="39" t="str">
        <f>VLOOKUP(A8,Insumos!$A$3:$F$3462,2,FALSE)</f>
        <v>SERVENTE (AUXILIAR DE OBRAS - SINDUSCON)</v>
      </c>
      <c r="C8" s="40" t="str">
        <f>VLOOKUP(A8,Insumos!$A$10:$F$3462,3,FALSE)</f>
        <v>H</v>
      </c>
      <c r="D8" s="41">
        <v>1.5</v>
      </c>
      <c r="E8" s="168">
        <f>VLOOKUP(A8,Insumos!$A$10:$F$3462,4,FALSE)</f>
        <v>5.46</v>
      </c>
      <c r="F8" s="168">
        <f>ROUND((D8*E8),2)</f>
        <v>8.19</v>
      </c>
      <c r="G8" s="42"/>
    </row>
    <row r="9" spans="1:11" x14ac:dyDescent="0.25">
      <c r="B9" s="39"/>
      <c r="C9" s="40"/>
      <c r="D9" s="41"/>
      <c r="E9" s="40"/>
      <c r="F9" s="40"/>
      <c r="G9" s="42"/>
    </row>
    <row r="10" spans="1:11" x14ac:dyDescent="0.25">
      <c r="A10" s="206"/>
      <c r="B10" s="39"/>
      <c r="C10" s="40"/>
      <c r="D10" s="43"/>
      <c r="E10" s="40"/>
      <c r="F10" s="40"/>
      <c r="G10" s="42"/>
    </row>
    <row r="11" spans="1:11" x14ac:dyDescent="0.25">
      <c r="A11" s="206"/>
      <c r="B11" s="44" t="s">
        <v>133</v>
      </c>
      <c r="C11" s="45"/>
      <c r="D11" s="46"/>
      <c r="E11" s="40"/>
      <c r="F11" s="47"/>
      <c r="G11" s="161">
        <f>+SUM(F8:F10)</f>
        <v>8.19</v>
      </c>
    </row>
    <row r="12" spans="1:11" x14ac:dyDescent="0.25">
      <c r="A12" s="206"/>
      <c r="B12" s="39" t="s">
        <v>134</v>
      </c>
      <c r="C12" s="49"/>
      <c r="D12" s="50"/>
      <c r="E12" s="40"/>
      <c r="F12" s="47"/>
      <c r="G12" s="51" t="s">
        <v>135</v>
      </c>
    </row>
    <row r="13" spans="1:11" x14ac:dyDescent="0.25">
      <c r="B13" s="39"/>
      <c r="C13" s="40"/>
      <c r="D13" s="41"/>
      <c r="E13" s="40"/>
      <c r="F13" s="40"/>
      <c r="G13" s="42"/>
    </row>
    <row r="14" spans="1:11" x14ac:dyDescent="0.25">
      <c r="A14" s="206"/>
      <c r="B14" s="39"/>
      <c r="C14" s="40"/>
      <c r="D14" s="41"/>
      <c r="E14" s="40"/>
      <c r="F14" s="40"/>
      <c r="G14" s="42"/>
    </row>
    <row r="15" spans="1:11" x14ac:dyDescent="0.25">
      <c r="A15" s="206"/>
      <c r="B15" s="39"/>
      <c r="C15" s="40"/>
      <c r="D15" s="52"/>
      <c r="E15" s="40"/>
      <c r="F15" s="40"/>
      <c r="G15" s="42"/>
    </row>
    <row r="16" spans="1:11" x14ac:dyDescent="0.25">
      <c r="A16" s="206"/>
      <c r="B16" s="39"/>
      <c r="C16" s="40"/>
      <c r="D16" s="52"/>
      <c r="E16" s="40"/>
      <c r="F16" s="40"/>
      <c r="G16" s="42"/>
    </row>
    <row r="17" spans="1:7" x14ac:dyDescent="0.25">
      <c r="A17" s="206"/>
      <c r="B17" s="39"/>
      <c r="C17" s="40"/>
      <c r="D17" s="53"/>
      <c r="E17" s="40"/>
      <c r="F17" s="40"/>
      <c r="G17" s="42"/>
    </row>
    <row r="18" spans="1:7" x14ac:dyDescent="0.25">
      <c r="A18" s="206"/>
      <c r="B18" s="39"/>
      <c r="C18" s="40"/>
      <c r="D18" s="54"/>
      <c r="E18" s="40"/>
      <c r="F18" s="40"/>
      <c r="G18" s="42"/>
    </row>
    <row r="19" spans="1:7" x14ac:dyDescent="0.25">
      <c r="A19" s="206"/>
      <c r="B19" s="44" t="s">
        <v>136</v>
      </c>
      <c r="C19" s="45"/>
      <c r="D19" s="55"/>
      <c r="E19" s="49"/>
      <c r="F19" s="49"/>
      <c r="G19" s="48">
        <f>+SUM(F13:F18)</f>
        <v>0</v>
      </c>
    </row>
    <row r="20" spans="1:7" x14ac:dyDescent="0.25">
      <c r="A20" s="206"/>
      <c r="B20" s="39" t="s">
        <v>137</v>
      </c>
      <c r="C20" s="49"/>
      <c r="D20" s="56"/>
      <c r="E20" s="49"/>
      <c r="F20" s="49"/>
      <c r="G20" s="51" t="s">
        <v>138</v>
      </c>
    </row>
    <row r="21" spans="1:7" x14ac:dyDescent="0.25">
      <c r="A21" s="208">
        <v>86030</v>
      </c>
      <c r="B21" s="39" t="str">
        <f>VLOOKUP(A21,Insumos!$A$10:$F$3462,2,FALSE)</f>
        <v>CARREG. DE PNEUS CASE W-20 1,33M3 (1.0) (E016)</v>
      </c>
      <c r="C21" s="40" t="str">
        <f>VLOOKUP(A21,Insumos!$A$10:$F$3462,3,FALSE)</f>
        <v>H</v>
      </c>
      <c r="D21" s="41">
        <v>1.5</v>
      </c>
      <c r="E21" s="160">
        <f>VLOOKUP(A21,Insumos!$A$10:$F$3462,4,FALSE)</f>
        <v>106.84</v>
      </c>
      <c r="F21" s="160">
        <f>ROUND((D21*E21),2)</f>
        <v>160.26</v>
      </c>
      <c r="G21" s="42"/>
    </row>
    <row r="22" spans="1:7" x14ac:dyDescent="0.25">
      <c r="A22" s="206"/>
      <c r="B22" s="39"/>
      <c r="C22" s="40"/>
      <c r="D22" s="41"/>
      <c r="E22" s="40"/>
      <c r="F22" s="40"/>
      <c r="G22" s="42"/>
    </row>
    <row r="23" spans="1:7" ht="15.75" thickBot="1" x14ac:dyDescent="0.3">
      <c r="A23" s="206"/>
      <c r="B23" s="57" t="s">
        <v>139</v>
      </c>
      <c r="C23" s="58"/>
      <c r="D23" s="59"/>
      <c r="E23" s="58"/>
      <c r="F23" s="58"/>
      <c r="G23" s="169">
        <f>+SUM(F21:F22)</f>
        <v>160.26</v>
      </c>
    </row>
    <row r="24" spans="1:7" ht="4.5" customHeight="1" thickBot="1" x14ac:dyDescent="0.3">
      <c r="A24" s="206"/>
      <c r="B24" s="1148"/>
      <c r="C24" s="1148"/>
      <c r="D24" s="1148"/>
      <c r="E24" s="1148"/>
      <c r="F24" s="1148"/>
      <c r="G24" s="1148"/>
    </row>
    <row r="25" spans="1:7" ht="15.75" thickBot="1" x14ac:dyDescent="0.3">
      <c r="A25" s="206"/>
      <c r="B25" s="61" t="s">
        <v>140</v>
      </c>
      <c r="C25" s="62" t="s">
        <v>1317</v>
      </c>
      <c r="D25" s="63" t="s">
        <v>142</v>
      </c>
      <c r="E25" s="1147" t="s">
        <v>143</v>
      </c>
      <c r="F25" s="1147"/>
      <c r="G25" s="1147"/>
    </row>
    <row r="26" spans="1:7" ht="15.75" thickBot="1" x14ac:dyDescent="0.3">
      <c r="A26" s="206"/>
      <c r="B26" s="64" t="s">
        <v>144</v>
      </c>
      <c r="C26" s="65"/>
      <c r="D26" s="170">
        <f>G11</f>
        <v>8.19</v>
      </c>
      <c r="E26" s="1147"/>
      <c r="F26" s="1147"/>
      <c r="G26" s="1147"/>
    </row>
    <row r="27" spans="1:7" ht="15.75" thickBot="1" x14ac:dyDescent="0.3">
      <c r="A27" s="206"/>
      <c r="B27" s="64" t="s">
        <v>145</v>
      </c>
      <c r="C27" s="65"/>
      <c r="D27" s="170">
        <f>G19</f>
        <v>0</v>
      </c>
      <c r="E27" s="1147"/>
      <c r="F27" s="1147"/>
      <c r="G27" s="1147"/>
    </row>
    <row r="28" spans="1:7" ht="15.75" thickBot="1" x14ac:dyDescent="0.3">
      <c r="A28" s="206"/>
      <c r="B28" s="64" t="s">
        <v>146</v>
      </c>
      <c r="C28" s="65"/>
      <c r="D28" s="170">
        <f>G23</f>
        <v>160.26</v>
      </c>
      <c r="E28" s="1147"/>
      <c r="F28" s="1147"/>
      <c r="G28" s="1147"/>
    </row>
    <row r="29" spans="1:7" ht="15.75" thickBot="1" x14ac:dyDescent="0.3">
      <c r="A29" s="206"/>
      <c r="B29" s="64" t="s">
        <v>147</v>
      </c>
      <c r="C29" s="66">
        <f>$J$5</f>
        <v>157.27000000000001</v>
      </c>
      <c r="D29" s="170">
        <f>+ROUND((D26*C29),2)/100</f>
        <v>12.88</v>
      </c>
      <c r="E29" s="1147"/>
      <c r="F29" s="1147"/>
      <c r="G29" s="1147"/>
    </row>
    <row r="30" spans="1:7" ht="15.75" thickBot="1" x14ac:dyDescent="0.3">
      <c r="A30" s="206"/>
      <c r="B30" s="64" t="s">
        <v>148</v>
      </c>
      <c r="C30" s="67"/>
      <c r="D30" s="171">
        <f>+SUM(D26:D29)</f>
        <v>181.33</v>
      </c>
      <c r="E30" s="1147"/>
      <c r="F30" s="1147"/>
      <c r="G30" s="1147"/>
    </row>
    <row r="31" spans="1:7" ht="15.75" customHeight="1" thickBot="1" x14ac:dyDescent="0.3">
      <c r="A31" s="206"/>
      <c r="B31" s="64" t="s">
        <v>149</v>
      </c>
      <c r="C31" s="65"/>
      <c r="D31" s="170" t="s">
        <v>150</v>
      </c>
      <c r="E31" s="1148" t="s">
        <v>151</v>
      </c>
      <c r="F31" s="1148"/>
      <c r="G31" s="1148"/>
    </row>
    <row r="32" spans="1:7" ht="15.75" thickBot="1" x14ac:dyDescent="0.3">
      <c r="A32" s="206"/>
      <c r="B32" s="68" t="s">
        <v>152</v>
      </c>
      <c r="C32" s="69"/>
      <c r="D32" s="172">
        <f>+SUM(D30:D31)</f>
        <v>181.33</v>
      </c>
      <c r="E32" s="1148"/>
      <c r="F32" s="1148"/>
      <c r="G32" s="1148"/>
    </row>
    <row r="33" spans="1:11" ht="15.75" thickBot="1" x14ac:dyDescent="0.3">
      <c r="A33" s="206"/>
      <c r="B33" s="70" t="s">
        <v>153</v>
      </c>
      <c r="C33" s="71">
        <f>$I$5</f>
        <v>28.49</v>
      </c>
      <c r="D33" s="173">
        <f>ROUND((D32*C33),2)/100</f>
        <v>51.66</v>
      </c>
      <c r="E33" s="1148"/>
      <c r="F33" s="1148"/>
      <c r="G33" s="1148"/>
    </row>
    <row r="34" spans="1:11" ht="15.75" thickBot="1" x14ac:dyDescent="0.3">
      <c r="A34" s="206"/>
      <c r="B34" s="72" t="s">
        <v>154</v>
      </c>
      <c r="C34" s="73"/>
      <c r="D34" s="174">
        <f>+SUM(D32:D33)</f>
        <v>232.99</v>
      </c>
      <c r="E34" s="74"/>
      <c r="F34" s="175">
        <f>D34</f>
        <v>232.99</v>
      </c>
      <c r="G34" s="30"/>
      <c r="I34" s="24"/>
      <c r="J34" s="24"/>
      <c r="K34" s="24"/>
    </row>
    <row r="35" spans="1:11" ht="14.25" customHeight="1" x14ac:dyDescent="0.25">
      <c r="A35" s="206"/>
      <c r="B35" s="24"/>
      <c r="C35" s="24"/>
      <c r="D35" s="24"/>
      <c r="E35" s="24"/>
      <c r="F35" s="24"/>
      <c r="G35" s="24"/>
      <c r="I35" s="24"/>
      <c r="J35" s="24"/>
      <c r="K35" s="24"/>
    </row>
    <row r="36" spans="1:11" ht="14.25" customHeight="1" thickBot="1" x14ac:dyDescent="0.3">
      <c r="A36" s="206"/>
      <c r="B36" s="24"/>
      <c r="C36" s="24"/>
      <c r="D36" s="24"/>
      <c r="E36" s="24"/>
      <c r="F36" s="24"/>
      <c r="G36" s="24"/>
      <c r="I36" s="24"/>
      <c r="J36" s="24"/>
      <c r="K36" s="24"/>
    </row>
    <row r="37" spans="1:11" ht="14.25" customHeight="1" x14ac:dyDescent="0.25">
      <c r="A37" s="206"/>
      <c r="B37" s="1149" t="s">
        <v>119</v>
      </c>
      <c r="C37" s="1149"/>
      <c r="D37" s="1149"/>
      <c r="E37" s="1149"/>
      <c r="F37" s="1149"/>
      <c r="G37" s="1149"/>
      <c r="I37" s="24"/>
      <c r="J37" s="24"/>
      <c r="K37" s="24"/>
    </row>
    <row r="38" spans="1:11" ht="14.25" customHeight="1" thickBot="1" x14ac:dyDescent="0.3">
      <c r="A38" s="206"/>
      <c r="B38" s="1150" t="str">
        <f>$I$3</f>
        <v>Urbanização da Orla de Piúma - Município de Piúma / ES</v>
      </c>
      <c r="C38" s="1151"/>
      <c r="D38" s="1151"/>
      <c r="E38" s="1151"/>
      <c r="F38" s="1151"/>
      <c r="G38" s="1152"/>
      <c r="I38" s="24"/>
      <c r="J38" s="24"/>
      <c r="K38" s="24"/>
    </row>
    <row r="39" spans="1:11" ht="14.25" customHeight="1" thickBot="1" x14ac:dyDescent="0.3">
      <c r="A39" s="206"/>
      <c r="B39" s="29" t="s">
        <v>120</v>
      </c>
      <c r="C39" s="29" t="s">
        <v>121</v>
      </c>
      <c r="D39" s="1147" t="s">
        <v>122</v>
      </c>
      <c r="E39" s="1147"/>
      <c r="F39" s="30" t="s">
        <v>262</v>
      </c>
      <c r="G39" s="30" t="s">
        <v>123</v>
      </c>
      <c r="I39" s="24"/>
      <c r="J39" s="24"/>
      <c r="K39" s="24"/>
    </row>
    <row r="40" spans="1:11" ht="14.25" customHeight="1" thickBot="1" x14ac:dyDescent="0.3">
      <c r="A40" s="206"/>
      <c r="B40" s="31" t="s">
        <v>160</v>
      </c>
      <c r="C40" s="32" t="s">
        <v>92</v>
      </c>
      <c r="D40" s="1147" t="s">
        <v>8</v>
      </c>
      <c r="E40" s="1147"/>
      <c r="F40" s="89" t="s">
        <v>157</v>
      </c>
      <c r="G40" s="33">
        <f>$K$5</f>
        <v>44501</v>
      </c>
      <c r="I40" s="24"/>
      <c r="J40" s="24"/>
      <c r="K40" s="24"/>
    </row>
    <row r="41" spans="1:11" ht="14.25" customHeight="1" thickBot="1" x14ac:dyDescent="0.3">
      <c r="A41" s="206"/>
      <c r="B41" s="1148"/>
      <c r="C41" s="1148"/>
      <c r="D41" s="1148"/>
      <c r="E41" s="1148"/>
      <c r="F41" s="1148"/>
      <c r="G41" s="1148"/>
      <c r="I41" s="24"/>
      <c r="J41" s="24"/>
      <c r="K41" s="24"/>
    </row>
    <row r="42" spans="1:11" ht="14.25" customHeight="1" x14ac:dyDescent="0.25">
      <c r="A42" s="206"/>
      <c r="B42" s="36" t="s">
        <v>127</v>
      </c>
      <c r="C42" s="37" t="s">
        <v>128</v>
      </c>
      <c r="D42" s="37" t="s">
        <v>129</v>
      </c>
      <c r="E42" s="37" t="s">
        <v>130</v>
      </c>
      <c r="F42" s="37" t="s">
        <v>131</v>
      </c>
      <c r="G42" s="38" t="s">
        <v>132</v>
      </c>
      <c r="I42" s="24"/>
      <c r="J42" s="24"/>
      <c r="K42" s="24"/>
    </row>
    <row r="43" spans="1:11" ht="14.25" customHeight="1" x14ac:dyDescent="0.25">
      <c r="A43" s="207">
        <v>10101</v>
      </c>
      <c r="B43" s="39" t="str">
        <f>VLOOKUP(A43,Insumos!$A$3:$F$3462,2,FALSE)</f>
        <v>AJUDANTE (AJUDANTE PRATICO - SINDUSCON)</v>
      </c>
      <c r="C43" s="40" t="str">
        <f>VLOOKUP(A43,Insumos!$A$10:$F$3462,3,FALSE)</f>
        <v>H</v>
      </c>
      <c r="D43" s="41">
        <v>1</v>
      </c>
      <c r="E43" s="160">
        <f>VLOOKUP(A43,Insumos!$A$10:$F$3462,4,FALSE)</f>
        <v>6.27</v>
      </c>
      <c r="F43" s="160">
        <f>ROUND((D43*E43),2)</f>
        <v>6.27</v>
      </c>
      <c r="G43" s="42"/>
      <c r="I43" s="24"/>
      <c r="J43" s="24"/>
      <c r="K43" s="24"/>
    </row>
    <row r="44" spans="1:11" ht="14.25" customHeight="1" x14ac:dyDescent="0.25">
      <c r="A44" s="207">
        <v>10146</v>
      </c>
      <c r="B44" s="39" t="str">
        <f>VLOOKUP(A44,Insumos!$A$10:$F$3462,2,FALSE)</f>
        <v>SERVENTE (AUXILIAR DE OBRAS - SINDUSCON)</v>
      </c>
      <c r="C44" s="40" t="str">
        <f>VLOOKUP(A44,Insumos!$A$10:$F$3462,3,FALSE)</f>
        <v>H</v>
      </c>
      <c r="D44" s="41">
        <v>2</v>
      </c>
      <c r="E44" s="160">
        <f>VLOOKUP(A44,Insumos!$A$10:$F$3462,4,FALSE)</f>
        <v>5.46</v>
      </c>
      <c r="F44" s="160">
        <f>ROUND((D44*E44),2)</f>
        <v>10.92</v>
      </c>
      <c r="G44" s="42"/>
      <c r="I44" s="24"/>
      <c r="J44" s="24"/>
      <c r="K44" s="24"/>
    </row>
    <row r="45" spans="1:11" ht="14.25" customHeight="1" x14ac:dyDescent="0.25">
      <c r="A45" s="206"/>
      <c r="B45" s="39"/>
      <c r="C45" s="40"/>
      <c r="D45" s="43"/>
      <c r="E45" s="40"/>
      <c r="F45" s="40"/>
      <c r="G45" s="42"/>
      <c r="I45" s="24"/>
      <c r="J45" s="24"/>
      <c r="K45" s="24"/>
    </row>
    <row r="46" spans="1:11" ht="14.25" customHeight="1" x14ac:dyDescent="0.25">
      <c r="A46" s="206"/>
      <c r="B46" s="44" t="s">
        <v>133</v>
      </c>
      <c r="C46" s="45"/>
      <c r="D46" s="46"/>
      <c r="E46" s="40"/>
      <c r="F46" s="47"/>
      <c r="G46" s="161">
        <f>+SUM(F43:F45)</f>
        <v>17.190000000000001</v>
      </c>
      <c r="I46" s="24"/>
      <c r="J46" s="24"/>
      <c r="K46" s="24"/>
    </row>
    <row r="47" spans="1:11" ht="14.25" customHeight="1" x14ac:dyDescent="0.25">
      <c r="A47" s="206"/>
      <c r="B47" s="39" t="s">
        <v>134</v>
      </c>
      <c r="C47" s="49"/>
      <c r="D47" s="50"/>
      <c r="E47" s="40"/>
      <c r="F47" s="47"/>
      <c r="G47" s="51" t="s">
        <v>135</v>
      </c>
      <c r="I47" s="24"/>
      <c r="J47" s="24"/>
      <c r="K47" s="24"/>
    </row>
    <row r="48" spans="1:11" ht="14.25" customHeight="1" x14ac:dyDescent="0.25">
      <c r="B48" s="39"/>
      <c r="C48" s="40"/>
      <c r="D48" s="41"/>
      <c r="E48" s="40"/>
      <c r="F48" s="40"/>
      <c r="G48" s="42"/>
      <c r="I48" s="24"/>
      <c r="J48" s="24"/>
      <c r="K48" s="24"/>
    </row>
    <row r="49" spans="1:11" ht="14.25" customHeight="1" x14ac:dyDescent="0.25">
      <c r="A49" s="206"/>
      <c r="B49" s="39"/>
      <c r="C49" s="40"/>
      <c r="D49" s="41"/>
      <c r="E49" s="40"/>
      <c r="F49" s="40"/>
      <c r="G49" s="42"/>
      <c r="I49" s="24"/>
      <c r="J49" s="24"/>
      <c r="K49" s="24"/>
    </row>
    <row r="50" spans="1:11" ht="14.25" customHeight="1" x14ac:dyDescent="0.25">
      <c r="A50" s="206"/>
      <c r="B50" s="39"/>
      <c r="C50" s="40"/>
      <c r="D50" s="52"/>
      <c r="E50" s="40"/>
      <c r="F50" s="40"/>
      <c r="G50" s="42"/>
      <c r="I50" s="24"/>
      <c r="J50" s="24"/>
      <c r="K50" s="24"/>
    </row>
    <row r="51" spans="1:11" ht="14.25" customHeight="1" x14ac:dyDescent="0.25">
      <c r="A51" s="206"/>
      <c r="B51" s="39"/>
      <c r="C51" s="40"/>
      <c r="D51" s="52"/>
      <c r="E51" s="40"/>
      <c r="F51" s="40"/>
      <c r="G51" s="42"/>
      <c r="I51" s="24"/>
      <c r="J51" s="24"/>
      <c r="K51" s="24"/>
    </row>
    <row r="52" spans="1:11" ht="14.25" customHeight="1" x14ac:dyDescent="0.25">
      <c r="A52" s="206"/>
      <c r="B52" s="39"/>
      <c r="C52" s="40"/>
      <c r="D52" s="53"/>
      <c r="E52" s="40"/>
      <c r="F52" s="40"/>
      <c r="G52" s="42"/>
      <c r="I52" s="24"/>
      <c r="J52" s="24"/>
      <c r="K52" s="24"/>
    </row>
    <row r="53" spans="1:11" ht="14.25" customHeight="1" x14ac:dyDescent="0.25">
      <c r="A53" s="206"/>
      <c r="B53" s="39"/>
      <c r="C53" s="40"/>
      <c r="D53" s="54"/>
      <c r="E53" s="40"/>
      <c r="F53" s="40"/>
      <c r="G53" s="42"/>
      <c r="I53" s="24"/>
      <c r="J53" s="24"/>
      <c r="K53" s="24"/>
    </row>
    <row r="54" spans="1:11" ht="14.25" customHeight="1" x14ac:dyDescent="0.25">
      <c r="A54" s="206"/>
      <c r="B54" s="44" t="s">
        <v>136</v>
      </c>
      <c r="C54" s="45"/>
      <c r="D54" s="55"/>
      <c r="E54" s="49"/>
      <c r="F54" s="49"/>
      <c r="G54" s="48">
        <f>+SUM(F48:F53)</f>
        <v>0</v>
      </c>
      <c r="I54" s="24"/>
      <c r="J54" s="24"/>
      <c r="K54" s="24"/>
    </row>
    <row r="55" spans="1:11" ht="14.25" customHeight="1" x14ac:dyDescent="0.25">
      <c r="A55" s="206"/>
      <c r="B55" s="39" t="s">
        <v>137</v>
      </c>
      <c r="C55" s="49"/>
      <c r="D55" s="56"/>
      <c r="E55" s="49"/>
      <c r="F55" s="49"/>
      <c r="G55" s="51" t="s">
        <v>138</v>
      </c>
      <c r="I55" s="24"/>
      <c r="J55" s="24"/>
      <c r="K55" s="24"/>
    </row>
    <row r="56" spans="1:11" ht="14.25" customHeight="1" x14ac:dyDescent="0.25">
      <c r="A56" s="208">
        <v>80170</v>
      </c>
      <c r="B56" s="39" t="str">
        <f>VLOOKUP(A56,Insumos!$A$10:$F$3462,2,FALSE)</f>
        <v>CAMINHAO CARR MBENZ L1620/51 C/GUIND. 6T X M(E434)</v>
      </c>
      <c r="C56" s="40" t="str">
        <f>VLOOKUP(A56,Insumos!$A$10:$F$3462,3,FALSE)</f>
        <v>H</v>
      </c>
      <c r="D56" s="41">
        <v>0.5</v>
      </c>
      <c r="E56" s="160">
        <f>VLOOKUP(A56,Insumos!$A$10:$F$3462,4,FALSE)</f>
        <v>180.07</v>
      </c>
      <c r="F56" s="160">
        <f>ROUND((D56*E56),2)</f>
        <v>90.04</v>
      </c>
      <c r="G56" s="42"/>
      <c r="I56" s="24"/>
      <c r="J56" s="24"/>
      <c r="K56" s="24"/>
    </row>
    <row r="57" spans="1:11" ht="14.25" customHeight="1" x14ac:dyDescent="0.25">
      <c r="A57" s="206" t="s">
        <v>1318</v>
      </c>
      <c r="B57" s="39" t="str">
        <f>UPPER(VLOOKUP(A57,Insumos!$A$10:$F$3462,2,FALSE))</f>
        <v>MOTOSSERRA, GASOLINA, POTÊNCIA 5,2 HP - 3,9 KW</v>
      </c>
      <c r="C57" s="40" t="str">
        <f>VLOOKUP(A57,Insumos!$A$10:$F$3462,3,FALSE)</f>
        <v>Und.</v>
      </c>
      <c r="D57" s="41">
        <v>5.0000000000000001E-3</v>
      </c>
      <c r="E57" s="160">
        <f>VLOOKUP(A57,Insumos!$A$10:$F$3462,4,FALSE)</f>
        <v>4540.26</v>
      </c>
      <c r="F57" s="160">
        <f>ROUND((D57*E57),2)</f>
        <v>22.7</v>
      </c>
      <c r="G57" s="42"/>
      <c r="I57" s="24"/>
      <c r="J57" s="24"/>
      <c r="K57" s="24"/>
    </row>
    <row r="58" spans="1:11" ht="14.25" customHeight="1" thickBot="1" x14ac:dyDescent="0.3">
      <c r="A58" s="206"/>
      <c r="B58" s="57" t="s">
        <v>139</v>
      </c>
      <c r="C58" s="58"/>
      <c r="D58" s="59"/>
      <c r="E58" s="58"/>
      <c r="F58" s="58"/>
      <c r="G58" s="169">
        <f>+SUM(F56:F57)</f>
        <v>112.74</v>
      </c>
      <c r="I58" s="24"/>
      <c r="J58" s="24"/>
      <c r="K58" s="24"/>
    </row>
    <row r="59" spans="1:11" ht="14.25" customHeight="1" thickBot="1" x14ac:dyDescent="0.3">
      <c r="A59" s="206"/>
      <c r="B59" s="1148"/>
      <c r="C59" s="1148"/>
      <c r="D59" s="1148"/>
      <c r="E59" s="1148"/>
      <c r="F59" s="1148"/>
      <c r="G59" s="1148"/>
      <c r="I59" s="24"/>
      <c r="J59" s="24"/>
      <c r="K59" s="24"/>
    </row>
    <row r="60" spans="1:11" ht="14.25" customHeight="1" thickBot="1" x14ac:dyDescent="0.3">
      <c r="A60" s="206"/>
      <c r="B60" s="61" t="s">
        <v>140</v>
      </c>
      <c r="C60" s="62" t="s">
        <v>1317</v>
      </c>
      <c r="D60" s="63" t="s">
        <v>142</v>
      </c>
      <c r="E60" s="1147" t="s">
        <v>143</v>
      </c>
      <c r="F60" s="1147"/>
      <c r="G60" s="1147"/>
      <c r="I60" s="24"/>
      <c r="J60" s="24"/>
      <c r="K60" s="24"/>
    </row>
    <row r="61" spans="1:11" ht="14.25" customHeight="1" thickBot="1" x14ac:dyDescent="0.3">
      <c r="A61" s="206"/>
      <c r="B61" s="64" t="s">
        <v>144</v>
      </c>
      <c r="C61" s="65"/>
      <c r="D61" s="162">
        <f>G46</f>
        <v>17.190000000000001</v>
      </c>
      <c r="E61" s="1147"/>
      <c r="F61" s="1147"/>
      <c r="G61" s="1147"/>
      <c r="I61" s="24"/>
      <c r="J61" s="24"/>
      <c r="K61" s="24"/>
    </row>
    <row r="62" spans="1:11" ht="14.25" customHeight="1" thickBot="1" x14ac:dyDescent="0.3">
      <c r="A62" s="206"/>
      <c r="B62" s="64" t="s">
        <v>145</v>
      </c>
      <c r="C62" s="65"/>
      <c r="D62" s="162">
        <f>G54</f>
        <v>0</v>
      </c>
      <c r="E62" s="1147"/>
      <c r="F62" s="1147"/>
      <c r="G62" s="1147"/>
      <c r="I62" s="24"/>
      <c r="J62" s="24"/>
      <c r="K62" s="24"/>
    </row>
    <row r="63" spans="1:11" ht="14.25" customHeight="1" thickBot="1" x14ac:dyDescent="0.3">
      <c r="A63" s="206"/>
      <c r="B63" s="64" t="s">
        <v>146</v>
      </c>
      <c r="C63" s="65"/>
      <c r="D63" s="162">
        <f>G58</f>
        <v>112.74</v>
      </c>
      <c r="E63" s="1147"/>
      <c r="F63" s="1147"/>
      <c r="G63" s="1147"/>
      <c r="I63" s="24"/>
      <c r="J63" s="24"/>
      <c r="K63" s="24"/>
    </row>
    <row r="64" spans="1:11" ht="14.25" customHeight="1" thickBot="1" x14ac:dyDescent="0.3">
      <c r="A64" s="206"/>
      <c r="B64" s="64" t="s">
        <v>147</v>
      </c>
      <c r="C64" s="66">
        <f>$J$5</f>
        <v>157.27000000000001</v>
      </c>
      <c r="D64" s="162">
        <f>+ROUND((D61*C64),2)/100</f>
        <v>27.03</v>
      </c>
      <c r="E64" s="1147"/>
      <c r="F64" s="1147"/>
      <c r="G64" s="1147"/>
      <c r="I64" s="24"/>
      <c r="J64" s="24"/>
      <c r="K64" s="24"/>
    </row>
    <row r="65" spans="1:11" ht="14.25" customHeight="1" thickBot="1" x14ac:dyDescent="0.3">
      <c r="A65" s="206"/>
      <c r="B65" s="64" t="s">
        <v>148</v>
      </c>
      <c r="C65" s="67"/>
      <c r="D65" s="163">
        <f>+SUM(D61:D64)</f>
        <v>156.96</v>
      </c>
      <c r="E65" s="1147"/>
      <c r="F65" s="1147"/>
      <c r="G65" s="1147"/>
      <c r="I65" s="24"/>
      <c r="J65" s="24"/>
      <c r="K65" s="24"/>
    </row>
    <row r="66" spans="1:11" ht="14.25" customHeight="1" thickBot="1" x14ac:dyDescent="0.3">
      <c r="A66" s="206"/>
      <c r="B66" s="64" t="s">
        <v>149</v>
      </c>
      <c r="C66" s="65"/>
      <c r="D66" s="162" t="s">
        <v>150</v>
      </c>
      <c r="E66" s="1148" t="s">
        <v>151</v>
      </c>
      <c r="F66" s="1148"/>
      <c r="G66" s="1148"/>
      <c r="I66" s="24"/>
      <c r="J66" s="24"/>
      <c r="K66" s="24"/>
    </row>
    <row r="67" spans="1:11" ht="14.25" customHeight="1" thickBot="1" x14ac:dyDescent="0.3">
      <c r="A67" s="206"/>
      <c r="B67" s="68" t="s">
        <v>152</v>
      </c>
      <c r="C67" s="69"/>
      <c r="D67" s="164">
        <f>+SUM(D65:D66)</f>
        <v>156.96</v>
      </c>
      <c r="E67" s="1148"/>
      <c r="F67" s="1148"/>
      <c r="G67" s="1148"/>
      <c r="I67" s="24"/>
      <c r="J67" s="24"/>
      <c r="K67" s="24"/>
    </row>
    <row r="68" spans="1:11" ht="14.25" customHeight="1" thickBot="1" x14ac:dyDescent="0.3">
      <c r="A68" s="206"/>
      <c r="B68" s="70" t="s">
        <v>153</v>
      </c>
      <c r="C68" s="71">
        <f>$I$5</f>
        <v>28.49</v>
      </c>
      <c r="D68" s="165">
        <f>ROUND((D67*C68),2)/100</f>
        <v>44.72</v>
      </c>
      <c r="E68" s="1148"/>
      <c r="F68" s="1148"/>
      <c r="G68" s="1148"/>
      <c r="I68" s="24"/>
      <c r="J68" s="24"/>
      <c r="K68" s="24"/>
    </row>
    <row r="69" spans="1:11" ht="14.25" customHeight="1" thickBot="1" x14ac:dyDescent="0.3">
      <c r="A69" s="206"/>
      <c r="B69" s="72" t="s">
        <v>154</v>
      </c>
      <c r="C69" s="73"/>
      <c r="D69" s="166">
        <f>+SUM(D67:D68)</f>
        <v>201.68</v>
      </c>
      <c r="E69" s="74"/>
      <c r="F69" s="175">
        <f>D69</f>
        <v>201.68</v>
      </c>
      <c r="G69" s="30"/>
      <c r="I69" s="24"/>
      <c r="J69" s="24"/>
      <c r="K69" s="24"/>
    </row>
    <row r="70" spans="1:11" ht="14.25" customHeight="1" x14ac:dyDescent="0.25">
      <c r="A70" s="206"/>
      <c r="B70" s="24"/>
      <c r="C70" s="24"/>
      <c r="D70" s="24"/>
      <c r="E70" s="24"/>
      <c r="F70" s="24"/>
      <c r="G70" s="24"/>
      <c r="I70" s="24"/>
      <c r="J70" s="24"/>
      <c r="K70" s="24"/>
    </row>
    <row r="71" spans="1:11" ht="14.25" customHeight="1" x14ac:dyDescent="0.25">
      <c r="A71" s="206"/>
      <c r="B71" s="24"/>
      <c r="C71" s="24"/>
      <c r="D71" s="24"/>
      <c r="E71" s="24"/>
      <c r="F71" s="24"/>
      <c r="G71" s="24"/>
      <c r="I71" s="24"/>
      <c r="J71" s="24"/>
      <c r="K71" s="24"/>
    </row>
    <row r="72" spans="1:11" ht="14.25" customHeight="1" x14ac:dyDescent="0.25">
      <c r="A72" s="206"/>
      <c r="B72" s="24"/>
      <c r="C72" s="24"/>
      <c r="D72" s="24"/>
      <c r="E72" s="24"/>
      <c r="F72" s="24"/>
      <c r="G72" s="24"/>
      <c r="I72" s="24"/>
      <c r="J72" s="24"/>
      <c r="K72" s="24"/>
    </row>
    <row r="73" spans="1:11" ht="14.25" customHeight="1" x14ac:dyDescent="0.25">
      <c r="A73" s="206"/>
      <c r="B73" s="24"/>
      <c r="C73" s="24"/>
      <c r="D73" s="24"/>
      <c r="E73" s="24"/>
      <c r="F73" s="24"/>
      <c r="G73" s="24"/>
      <c r="I73" s="24"/>
      <c r="J73" s="24"/>
      <c r="K73" s="24"/>
    </row>
    <row r="74" spans="1:11" ht="14.25" customHeight="1" x14ac:dyDescent="0.25">
      <c r="A74" s="206"/>
      <c r="B74" s="24"/>
      <c r="C74" s="24"/>
      <c r="D74" s="24"/>
      <c r="E74" s="24"/>
      <c r="F74" s="24"/>
      <c r="G74" s="24"/>
      <c r="I74" s="24"/>
      <c r="J74" s="24"/>
      <c r="K74" s="24"/>
    </row>
    <row r="75" spans="1:11" ht="14.25" customHeight="1" thickBot="1" x14ac:dyDescent="0.3">
      <c r="A75" s="206"/>
      <c r="B75" s="24"/>
      <c r="C75" s="24"/>
      <c r="D75" s="24"/>
      <c r="E75" s="24"/>
      <c r="F75" s="24"/>
      <c r="G75" s="24"/>
      <c r="I75" s="24"/>
      <c r="J75" s="24"/>
      <c r="K75" s="24"/>
    </row>
    <row r="76" spans="1:11" x14ac:dyDescent="0.25">
      <c r="A76" s="206"/>
      <c r="B76" s="1149" t="s">
        <v>119</v>
      </c>
      <c r="C76" s="1149"/>
      <c r="D76" s="1149"/>
      <c r="E76" s="1149"/>
      <c r="F76" s="1149"/>
      <c r="G76" s="1149"/>
      <c r="I76" s="24"/>
      <c r="J76" s="24"/>
      <c r="K76" s="24"/>
    </row>
    <row r="77" spans="1:11" ht="15.75" thickBot="1" x14ac:dyDescent="0.3">
      <c r="A77" s="206"/>
      <c r="B77" s="1150" t="str">
        <f>$I$3</f>
        <v>Urbanização da Orla de Piúma - Município de Piúma / ES</v>
      </c>
      <c r="C77" s="1151"/>
      <c r="D77" s="1151"/>
      <c r="E77" s="1151"/>
      <c r="F77" s="1151"/>
      <c r="G77" s="1152"/>
      <c r="I77" s="24"/>
      <c r="J77" s="24"/>
      <c r="K77" s="24"/>
    </row>
    <row r="78" spans="1:11" ht="15.75" thickBot="1" x14ac:dyDescent="0.3">
      <c r="A78" s="206"/>
      <c r="B78" s="29" t="s">
        <v>120</v>
      </c>
      <c r="C78" s="29" t="s">
        <v>121</v>
      </c>
      <c r="D78" s="1147" t="s">
        <v>122</v>
      </c>
      <c r="E78" s="1147"/>
      <c r="F78" s="30" t="s">
        <v>262</v>
      </c>
      <c r="G78" s="30" t="s">
        <v>123</v>
      </c>
      <c r="I78" s="27"/>
      <c r="J78" s="27"/>
      <c r="K78" s="24"/>
    </row>
    <row r="79" spans="1:11" ht="27" thickBot="1" x14ac:dyDescent="0.3">
      <c r="A79" s="206"/>
      <c r="B79" s="31" t="s">
        <v>167</v>
      </c>
      <c r="C79" s="32" t="s">
        <v>92</v>
      </c>
      <c r="D79" s="1147" t="s">
        <v>7</v>
      </c>
      <c r="E79" s="1147"/>
      <c r="F79" s="89" t="s">
        <v>165</v>
      </c>
      <c r="G79" s="33">
        <f>$K$5</f>
        <v>44501</v>
      </c>
      <c r="I79" s="34"/>
      <c r="J79" s="27"/>
      <c r="K79" s="35"/>
    </row>
    <row r="80" spans="1:11" ht="3.75" customHeight="1" thickBot="1" x14ac:dyDescent="0.3">
      <c r="A80" s="206"/>
      <c r="B80" s="1148"/>
      <c r="C80" s="1148"/>
      <c r="D80" s="1148"/>
      <c r="E80" s="1148"/>
      <c r="F80" s="1148"/>
      <c r="G80" s="1148"/>
      <c r="I80" s="24"/>
      <c r="J80" s="24"/>
      <c r="K80" s="24"/>
    </row>
    <row r="81" spans="1:12" x14ac:dyDescent="0.25">
      <c r="A81" s="206"/>
      <c r="B81" s="36" t="s">
        <v>127</v>
      </c>
      <c r="C81" s="37" t="s">
        <v>128</v>
      </c>
      <c r="D81" s="37" t="s">
        <v>129</v>
      </c>
      <c r="E81" s="37" t="s">
        <v>130</v>
      </c>
      <c r="F81" s="37" t="s">
        <v>131</v>
      </c>
      <c r="G81" s="38" t="s">
        <v>132</v>
      </c>
    </row>
    <row r="82" spans="1:12" x14ac:dyDescent="0.25">
      <c r="A82" s="207">
        <v>10118</v>
      </c>
      <c r="B82" s="39" t="str">
        <f>VLOOKUP(A82,Insumos!$A$10:$F$3462,2,FALSE)</f>
        <v>ENCANADOR - (OFICIAL - SINDUSCON)</v>
      </c>
      <c r="C82" s="40" t="str">
        <f>VLOOKUP(A82,Insumos!$A$10:$F$3462,3,FALSE)</f>
        <v>H</v>
      </c>
      <c r="D82" s="41">
        <v>0.15</v>
      </c>
      <c r="E82" s="160">
        <f>VLOOKUP(A82,Insumos!$A$10:$F$3462,4,FALSE)</f>
        <v>7.43</v>
      </c>
      <c r="F82" s="160">
        <f>ROUND((D82*E82),2)</f>
        <v>1.1100000000000001</v>
      </c>
      <c r="G82" s="42"/>
    </row>
    <row r="83" spans="1:12" x14ac:dyDescent="0.25">
      <c r="A83" s="207">
        <v>10101</v>
      </c>
      <c r="B83" s="39" t="str">
        <f>VLOOKUP(A83,Insumos!$A$10:$F$3462,2,FALSE)</f>
        <v>AJUDANTE (AJUDANTE PRATICO - SINDUSCON)</v>
      </c>
      <c r="C83" s="40" t="str">
        <f>VLOOKUP(A83,Insumos!$A$10:$F$3462,3,FALSE)</f>
        <v>H</v>
      </c>
      <c r="D83" s="41">
        <v>0.23</v>
      </c>
      <c r="E83" s="160">
        <f>VLOOKUP(A83,Insumos!$A$10:$F$3462,4,FALSE)</f>
        <v>6.27</v>
      </c>
      <c r="F83" s="160">
        <f>ROUND((D83*E83),2)</f>
        <v>1.44</v>
      </c>
      <c r="G83" s="42"/>
    </row>
    <row r="84" spans="1:12" x14ac:dyDescent="0.25">
      <c r="A84" s="206"/>
      <c r="B84" s="39"/>
      <c r="C84" s="40"/>
      <c r="D84" s="43"/>
      <c r="E84" s="40"/>
      <c r="F84" s="40"/>
      <c r="G84" s="42"/>
    </row>
    <row r="85" spans="1:12" x14ac:dyDescent="0.25">
      <c r="A85" s="206"/>
      <c r="B85" s="44" t="s">
        <v>133</v>
      </c>
      <c r="C85" s="45"/>
      <c r="D85" s="46"/>
      <c r="E85" s="40"/>
      <c r="F85" s="47"/>
      <c r="G85" s="161">
        <f>+SUM(F82:F84)</f>
        <v>2.5499999999999998</v>
      </c>
    </row>
    <row r="86" spans="1:12" x14ac:dyDescent="0.25">
      <c r="A86" s="206"/>
      <c r="B86" s="39" t="s">
        <v>134</v>
      </c>
      <c r="C86" s="49"/>
      <c r="D86" s="50"/>
      <c r="E86" s="40"/>
      <c r="F86" s="47"/>
      <c r="G86" s="51" t="s">
        <v>135</v>
      </c>
    </row>
    <row r="87" spans="1:12" ht="26.25" x14ac:dyDescent="0.25">
      <c r="A87" s="209">
        <v>11866</v>
      </c>
      <c r="B87" s="39" t="str">
        <f>UPPER(VLOOKUP(A87,Insumos!$A$10:$F$3462,2,FALSE))</f>
        <v>TUBO CORRUGADO PAREDE DUPLA PEAD, D= 300MM (12"), P/SISTEMAS DRENAGEM, TIGRE-ADS N-12 OU SIMILAR</v>
      </c>
      <c r="C87" s="40" t="str">
        <f>VLOOKUP(A87,Insumos!$A$10:$F$3462,3,FALSE)</f>
        <v>m</v>
      </c>
      <c r="D87" s="41">
        <v>1.02</v>
      </c>
      <c r="E87" s="160">
        <f>VLOOKUP(A87,Insumos!$A$10:$F$3462,4,FALSE)</f>
        <v>105.55</v>
      </c>
      <c r="F87" s="160">
        <f>ROUND((D87*E87),2)</f>
        <v>107.66</v>
      </c>
      <c r="G87" s="42"/>
    </row>
    <row r="88" spans="1:12" ht="26.25" x14ac:dyDescent="0.25">
      <c r="A88" s="209">
        <v>20078</v>
      </c>
      <c r="B88" s="39" t="str">
        <f>UPPER(VLOOKUP(A88,Insumos!$A$10:$F$3462,2,FALSE))</f>
        <v>PASTA LUBRIFICANTE PARA TUBOS E CONEXOES COM JUNTA ELASTICA(USO EM PVC, ACO, POLIETILENO E OUTROS) ( DE *400* G)</v>
      </c>
      <c r="C88" s="40" t="str">
        <f>VLOOKUP(A88,Insumos!$A$10:$F$3462,3,FALSE)</f>
        <v>Und.</v>
      </c>
      <c r="D88" s="41">
        <v>4.0800000000000003E-2</v>
      </c>
      <c r="E88" s="160">
        <f>VLOOKUP(A88,Insumos!$A$10:$F$3462,4,FALSE)</f>
        <v>27.05</v>
      </c>
      <c r="F88" s="160">
        <f>ROUND((D88*E88),2)</f>
        <v>1.1000000000000001</v>
      </c>
      <c r="G88" s="42"/>
    </row>
    <row r="89" spans="1:12" x14ac:dyDescent="0.25">
      <c r="A89" s="206"/>
      <c r="B89" s="39"/>
      <c r="C89" s="40"/>
      <c r="D89" s="54"/>
      <c r="E89" s="40"/>
      <c r="F89" s="40"/>
      <c r="G89" s="42"/>
      <c r="K89">
        <v>1</v>
      </c>
      <c r="L89">
        <v>2400</v>
      </c>
    </row>
    <row r="90" spans="1:12" x14ac:dyDescent="0.25">
      <c r="A90" s="206"/>
      <c r="B90" s="44" t="s">
        <v>136</v>
      </c>
      <c r="C90" s="45"/>
      <c r="D90" s="55"/>
      <c r="E90" s="49"/>
      <c r="F90" s="49"/>
      <c r="G90" s="161">
        <f>+SUM(F87:F89)</f>
        <v>108.76</v>
      </c>
      <c r="K90">
        <v>6.7999999999999996E-3</v>
      </c>
      <c r="L90">
        <f>K90*L89</f>
        <v>16.32</v>
      </c>
    </row>
    <row r="91" spans="1:12" x14ac:dyDescent="0.25">
      <c r="A91" s="206"/>
      <c r="B91" s="39" t="s">
        <v>137</v>
      </c>
      <c r="C91" s="49"/>
      <c r="D91" s="56"/>
      <c r="E91" s="49"/>
      <c r="F91" s="49"/>
      <c r="G91" s="51" t="s">
        <v>138</v>
      </c>
    </row>
    <row r="92" spans="1:12" x14ac:dyDescent="0.25">
      <c r="A92" s="206"/>
      <c r="B92" s="39" t="s">
        <v>92</v>
      </c>
      <c r="C92" s="40"/>
      <c r="D92" s="52"/>
      <c r="E92" s="40"/>
      <c r="F92" s="40"/>
      <c r="G92" s="42"/>
      <c r="K92">
        <v>1</v>
      </c>
      <c r="L92">
        <v>400</v>
      </c>
    </row>
    <row r="93" spans="1:12" x14ac:dyDescent="0.25">
      <c r="A93" s="206"/>
      <c r="B93" s="39" t="s">
        <v>92</v>
      </c>
      <c r="C93" s="40"/>
      <c r="D93" s="52"/>
      <c r="E93" s="40"/>
      <c r="F93" s="40"/>
      <c r="G93" s="42"/>
      <c r="K93">
        <f>L93/L92</f>
        <v>4.0800000000000003E-2</v>
      </c>
      <c r="L93">
        <v>16.32</v>
      </c>
    </row>
    <row r="94" spans="1:12" ht="15.75" thickBot="1" x14ac:dyDescent="0.3">
      <c r="A94" s="206"/>
      <c r="B94" s="57" t="s">
        <v>139</v>
      </c>
      <c r="C94" s="58"/>
      <c r="D94" s="59"/>
      <c r="E94" s="58"/>
      <c r="F94" s="58"/>
      <c r="G94" s="60">
        <f>+SUM(F92:F93)</f>
        <v>0</v>
      </c>
    </row>
    <row r="95" spans="1:12" ht="4.5" customHeight="1" thickBot="1" x14ac:dyDescent="0.3">
      <c r="A95" s="206"/>
      <c r="B95" s="1148"/>
      <c r="C95" s="1148"/>
      <c r="D95" s="1148"/>
      <c r="E95" s="1148"/>
      <c r="F95" s="1148"/>
      <c r="G95" s="1148"/>
    </row>
    <row r="96" spans="1:12" ht="15.75" thickBot="1" x14ac:dyDescent="0.3">
      <c r="A96" s="206"/>
      <c r="B96" s="61" t="s">
        <v>140</v>
      </c>
      <c r="C96" s="62" t="s">
        <v>1317</v>
      </c>
      <c r="D96" s="63" t="s">
        <v>142</v>
      </c>
      <c r="E96" s="1147" t="s">
        <v>143</v>
      </c>
      <c r="F96" s="1147"/>
      <c r="G96" s="1147"/>
    </row>
    <row r="97" spans="1:11" ht="15.75" thickBot="1" x14ac:dyDescent="0.3">
      <c r="A97" s="206"/>
      <c r="B97" s="64" t="s">
        <v>144</v>
      </c>
      <c r="C97" s="65"/>
      <c r="D97" s="162">
        <f>G85</f>
        <v>2.5499999999999998</v>
      </c>
      <c r="E97" s="1147"/>
      <c r="F97" s="1147"/>
      <c r="G97" s="1147"/>
    </row>
    <row r="98" spans="1:11" ht="15.75" thickBot="1" x14ac:dyDescent="0.3">
      <c r="A98" s="206"/>
      <c r="B98" s="64" t="s">
        <v>145</v>
      </c>
      <c r="C98" s="65"/>
      <c r="D98" s="162">
        <f>G90</f>
        <v>108.76</v>
      </c>
      <c r="E98" s="1147"/>
      <c r="F98" s="1147"/>
      <c r="G98" s="1147"/>
    </row>
    <row r="99" spans="1:11" ht="15.75" thickBot="1" x14ac:dyDescent="0.3">
      <c r="A99" s="206"/>
      <c r="B99" s="64" t="s">
        <v>146</v>
      </c>
      <c r="C99" s="65"/>
      <c r="D99" s="162">
        <f>G94</f>
        <v>0</v>
      </c>
      <c r="E99" s="1147"/>
      <c r="F99" s="1147"/>
      <c r="G99" s="1147"/>
    </row>
    <row r="100" spans="1:11" ht="15.75" thickBot="1" x14ac:dyDescent="0.3">
      <c r="A100" s="206"/>
      <c r="B100" s="64" t="s">
        <v>147</v>
      </c>
      <c r="C100" s="66">
        <f>$J$5</f>
        <v>157.27000000000001</v>
      </c>
      <c r="D100" s="162">
        <f>+ROUND((D97*C100),2)/100</f>
        <v>4.01</v>
      </c>
      <c r="E100" s="1147"/>
      <c r="F100" s="1147"/>
      <c r="G100" s="1147"/>
    </row>
    <row r="101" spans="1:11" ht="15.75" thickBot="1" x14ac:dyDescent="0.3">
      <c r="A101" s="206"/>
      <c r="B101" s="64" t="s">
        <v>148</v>
      </c>
      <c r="C101" s="67"/>
      <c r="D101" s="163">
        <f>+SUM(D97:D100)</f>
        <v>115.32</v>
      </c>
      <c r="E101" s="1147"/>
      <c r="F101" s="1147"/>
      <c r="G101" s="1147"/>
    </row>
    <row r="102" spans="1:11" ht="15.75" customHeight="1" thickBot="1" x14ac:dyDescent="0.3">
      <c r="A102" s="206"/>
      <c r="B102" s="64" t="s">
        <v>149</v>
      </c>
      <c r="C102" s="65"/>
      <c r="D102" s="162" t="s">
        <v>150</v>
      </c>
      <c r="E102" s="1148" t="s">
        <v>151</v>
      </c>
      <c r="F102" s="1148"/>
      <c r="G102" s="1148"/>
    </row>
    <row r="103" spans="1:11" ht="15.75" thickBot="1" x14ac:dyDescent="0.3">
      <c r="A103" s="206"/>
      <c r="B103" s="68" t="s">
        <v>152</v>
      </c>
      <c r="C103" s="69"/>
      <c r="D103" s="164">
        <f>+SUM(D101:D102)</f>
        <v>115.32</v>
      </c>
      <c r="E103" s="1148"/>
      <c r="F103" s="1148"/>
      <c r="G103" s="1148"/>
    </row>
    <row r="104" spans="1:11" ht="15.75" thickBot="1" x14ac:dyDescent="0.3">
      <c r="A104" s="206"/>
      <c r="B104" s="70" t="s">
        <v>153</v>
      </c>
      <c r="C104" s="71">
        <f>$I$5</f>
        <v>28.49</v>
      </c>
      <c r="D104" s="165">
        <f>ROUND((D103*C104),2)/100</f>
        <v>32.85</v>
      </c>
      <c r="E104" s="1148"/>
      <c r="F104" s="1148"/>
      <c r="G104" s="1148"/>
    </row>
    <row r="105" spans="1:11" ht="15.75" thickBot="1" x14ac:dyDescent="0.3">
      <c r="A105" s="206"/>
      <c r="B105" s="72" t="s">
        <v>154</v>
      </c>
      <c r="C105" s="73"/>
      <c r="D105" s="166">
        <f>+SUM(D103:D104)</f>
        <v>148.16999999999999</v>
      </c>
      <c r="E105" s="74"/>
      <c r="F105" s="167">
        <f>D105</f>
        <v>148.16999999999999</v>
      </c>
      <c r="G105" s="30"/>
      <c r="I105" s="24"/>
      <c r="J105" s="24"/>
      <c r="K105" s="24"/>
    </row>
    <row r="106" spans="1:11" ht="14.25" customHeight="1" x14ac:dyDescent="0.25">
      <c r="A106" s="206"/>
      <c r="B106" s="24"/>
      <c r="C106" s="24"/>
      <c r="D106" s="24"/>
      <c r="E106" s="24"/>
      <c r="F106" s="24"/>
      <c r="G106" s="24"/>
      <c r="I106" s="24"/>
      <c r="J106" s="24"/>
      <c r="K106" s="24"/>
    </row>
    <row r="107" spans="1:11" ht="14.25" customHeight="1" thickBot="1" x14ac:dyDescent="0.3">
      <c r="A107" s="206"/>
      <c r="B107" s="24"/>
      <c r="C107" s="24"/>
      <c r="D107" s="24"/>
      <c r="E107" s="24"/>
      <c r="F107" s="24"/>
      <c r="G107" s="24"/>
      <c r="I107" s="24"/>
      <c r="J107" s="24"/>
      <c r="K107" s="24"/>
    </row>
    <row r="108" spans="1:11" x14ac:dyDescent="0.25">
      <c r="A108" s="206"/>
      <c r="B108" s="1149" t="s">
        <v>119</v>
      </c>
      <c r="C108" s="1149"/>
      <c r="D108" s="1149"/>
      <c r="E108" s="1149"/>
      <c r="F108" s="1149"/>
      <c r="G108" s="1149"/>
      <c r="I108" s="24"/>
      <c r="J108" s="24"/>
      <c r="K108" s="24"/>
    </row>
    <row r="109" spans="1:11" ht="15.75" thickBot="1" x14ac:dyDescent="0.3">
      <c r="A109" s="206"/>
      <c r="B109" s="1150" t="str">
        <f>$I$3</f>
        <v>Urbanização da Orla de Piúma - Município de Piúma / ES</v>
      </c>
      <c r="C109" s="1151"/>
      <c r="D109" s="1151"/>
      <c r="E109" s="1151"/>
      <c r="F109" s="1151"/>
      <c r="G109" s="1152"/>
      <c r="I109" s="24"/>
      <c r="J109" s="24"/>
      <c r="K109" s="24"/>
    </row>
    <row r="110" spans="1:11" ht="15.75" thickBot="1" x14ac:dyDescent="0.3">
      <c r="A110" s="206"/>
      <c r="B110" s="29" t="s">
        <v>120</v>
      </c>
      <c r="C110" s="29" t="s">
        <v>121</v>
      </c>
      <c r="D110" s="1147" t="s">
        <v>122</v>
      </c>
      <c r="E110" s="1147"/>
      <c r="F110" s="30" t="s">
        <v>262</v>
      </c>
      <c r="G110" s="30" t="s">
        <v>123</v>
      </c>
      <c r="I110" s="27"/>
      <c r="J110" s="27"/>
      <c r="K110" s="24"/>
    </row>
    <row r="111" spans="1:11" ht="27" thickBot="1" x14ac:dyDescent="0.3">
      <c r="A111" s="206"/>
      <c r="B111" s="31" t="s">
        <v>171</v>
      </c>
      <c r="C111" s="32" t="s">
        <v>92</v>
      </c>
      <c r="D111" s="1147" t="s">
        <v>7</v>
      </c>
      <c r="E111" s="1147"/>
      <c r="F111" s="89" t="s">
        <v>166</v>
      </c>
      <c r="G111" s="33">
        <f>$K$5</f>
        <v>44501</v>
      </c>
      <c r="I111" s="34"/>
      <c r="J111" s="27"/>
      <c r="K111" s="35"/>
    </row>
    <row r="112" spans="1:11" ht="3.75" customHeight="1" thickBot="1" x14ac:dyDescent="0.3">
      <c r="A112" s="206"/>
      <c r="B112" s="1148"/>
      <c r="C112" s="1148"/>
      <c r="D112" s="1148"/>
      <c r="E112" s="1148"/>
      <c r="F112" s="1148"/>
      <c r="G112" s="1148"/>
      <c r="I112" s="24"/>
      <c r="J112" s="24"/>
      <c r="K112" s="24"/>
    </row>
    <row r="113" spans="1:10" x14ac:dyDescent="0.25">
      <c r="A113" s="206"/>
      <c r="B113" s="36" t="s">
        <v>127</v>
      </c>
      <c r="C113" s="37" t="s">
        <v>128</v>
      </c>
      <c r="D113" s="37" t="s">
        <v>129</v>
      </c>
      <c r="E113" s="37" t="s">
        <v>130</v>
      </c>
      <c r="F113" s="37" t="s">
        <v>131</v>
      </c>
      <c r="G113" s="38" t="s">
        <v>132</v>
      </c>
    </row>
    <row r="114" spans="1:10" x14ac:dyDescent="0.25">
      <c r="A114" s="207">
        <v>10118</v>
      </c>
      <c r="B114" s="39" t="str">
        <f>VLOOKUP(A114,Insumos!$A$10:$F$3462,2,FALSE)</f>
        <v>ENCANADOR - (OFICIAL - SINDUSCON)</v>
      </c>
      <c r="C114" s="40" t="str">
        <f>VLOOKUP(A114,Insumos!$A$10:$F$3462,3,FALSE)</f>
        <v>H</v>
      </c>
      <c r="D114" s="41">
        <v>0.17399999999999999</v>
      </c>
      <c r="E114" s="168">
        <f>VLOOKUP(A114,Insumos!$A$10:$F$3462,4,FALSE)</f>
        <v>7.43</v>
      </c>
      <c r="F114" s="168">
        <f>ROUND((D114*E114),2)</f>
        <v>1.29</v>
      </c>
      <c r="G114" s="42"/>
    </row>
    <row r="115" spans="1:10" x14ac:dyDescent="0.25">
      <c r="A115" s="207">
        <v>10101</v>
      </c>
      <c r="B115" s="39" t="str">
        <f>VLOOKUP(A115,Insumos!$A$10:$F$3462,2,FALSE)</f>
        <v>AJUDANTE (AJUDANTE PRATICO - SINDUSCON)</v>
      </c>
      <c r="C115" s="40" t="str">
        <f>VLOOKUP(A115,Insumos!$A$10:$F$3462,3,FALSE)</f>
        <v>H</v>
      </c>
      <c r="D115" s="41">
        <v>0.28199999999999997</v>
      </c>
      <c r="E115" s="168">
        <f>VLOOKUP(A115,Insumos!$A$10:$F$3462,4,FALSE)</f>
        <v>6.27</v>
      </c>
      <c r="F115" s="168">
        <f>ROUND((D115*E115),2)</f>
        <v>1.77</v>
      </c>
      <c r="G115" s="42"/>
    </row>
    <row r="116" spans="1:10" x14ac:dyDescent="0.25">
      <c r="A116" s="206"/>
      <c r="B116" s="39"/>
      <c r="C116" s="40"/>
      <c r="D116" s="43"/>
      <c r="E116" s="40"/>
      <c r="F116" s="40"/>
      <c r="G116" s="42"/>
    </row>
    <row r="117" spans="1:10" x14ac:dyDescent="0.25">
      <c r="A117" s="206"/>
      <c r="B117" s="44" t="s">
        <v>133</v>
      </c>
      <c r="C117" s="45"/>
      <c r="D117" s="46"/>
      <c r="E117" s="40"/>
      <c r="F117" s="47"/>
      <c r="G117" s="176">
        <f>+SUM(F114:F116)</f>
        <v>3.06</v>
      </c>
    </row>
    <row r="118" spans="1:10" x14ac:dyDescent="0.25">
      <c r="A118" s="206"/>
      <c r="B118" s="39" t="s">
        <v>134</v>
      </c>
      <c r="C118" s="49"/>
      <c r="D118" s="50"/>
      <c r="E118" s="40"/>
      <c r="F118" s="47"/>
      <c r="G118" s="51" t="s">
        <v>135</v>
      </c>
    </row>
    <row r="119" spans="1:10" ht="26.25" x14ac:dyDescent="0.25">
      <c r="A119" s="209">
        <v>10638</v>
      </c>
      <c r="B119" s="39" t="str">
        <f>UPPER(VLOOKUP(A119,Insumos!$A$10:$F$3462,2,FALSE))</f>
        <v>TUBO CORRUGADO PAREDE DUPLA PEAD, D= 375MM (15"), P/SISTEMAS DRENAGEM, TIGRE-ADS N-12 OU SIMILAR</v>
      </c>
      <c r="C119" s="40" t="str">
        <f>VLOOKUP(A119,Insumos!$A$10:$F$3462,3,FALSE)</f>
        <v>m</v>
      </c>
      <c r="D119" s="41">
        <v>1.02</v>
      </c>
      <c r="E119" s="168">
        <f>VLOOKUP(A119,Insumos!$A$10:$F$3462,4,FALSE)</f>
        <v>148.34</v>
      </c>
      <c r="F119" s="168">
        <f>ROUND((D119*E119),2)</f>
        <v>151.31</v>
      </c>
      <c r="G119" s="42"/>
      <c r="J119" t="s">
        <v>92</v>
      </c>
    </row>
    <row r="120" spans="1:10" ht="26.25" x14ac:dyDescent="0.25">
      <c r="A120" s="209">
        <v>20078</v>
      </c>
      <c r="B120" s="39" t="str">
        <f>UPPER(VLOOKUP(A120,Insumos!$A$10:$F$3462,2,FALSE))</f>
        <v>PASTA LUBRIFICANTE PARA TUBOS E CONEXOES COM JUNTA ELASTICA(USO EM PVC, ACO, POLIETILENO E OUTROS) ( DE *400* G)</v>
      </c>
      <c r="C120" s="40" t="str">
        <f>VLOOKUP(A120,Insumos!$A$10:$F$3462,3,FALSE)</f>
        <v>Und.</v>
      </c>
      <c r="D120" s="41">
        <v>4.0800000000000003E-2</v>
      </c>
      <c r="E120" s="168">
        <f>VLOOKUP(A120,Insumos!$A$10:$F$3462,4,FALSE)</f>
        <v>27.05</v>
      </c>
      <c r="F120" s="168">
        <f>ROUND((D120*E120),2)</f>
        <v>1.1000000000000001</v>
      </c>
      <c r="G120" s="42"/>
      <c r="J120" t="s">
        <v>92</v>
      </c>
    </row>
    <row r="121" spans="1:10" x14ac:dyDescent="0.25">
      <c r="A121" s="206"/>
      <c r="B121" s="39"/>
      <c r="C121" s="40"/>
      <c r="D121" s="52"/>
      <c r="E121" s="40"/>
      <c r="F121" s="40"/>
      <c r="G121" s="42"/>
    </row>
    <row r="122" spans="1:10" x14ac:dyDescent="0.25">
      <c r="A122" s="206"/>
      <c r="B122" s="39"/>
      <c r="C122" s="40"/>
      <c r="D122" s="52"/>
      <c r="E122" s="40"/>
      <c r="F122" s="40"/>
      <c r="G122" s="42"/>
    </row>
    <row r="123" spans="1:10" x14ac:dyDescent="0.25">
      <c r="A123" s="206"/>
      <c r="B123" s="39"/>
      <c r="C123" s="40"/>
      <c r="D123" s="53"/>
      <c r="E123" s="40"/>
      <c r="F123" s="40"/>
      <c r="G123" s="42"/>
    </row>
    <row r="124" spans="1:10" x14ac:dyDescent="0.25">
      <c r="A124" s="206"/>
      <c r="B124" s="39"/>
      <c r="C124" s="40"/>
      <c r="D124" s="54"/>
      <c r="E124" s="40"/>
      <c r="F124" s="40"/>
      <c r="G124" s="42"/>
    </row>
    <row r="125" spans="1:10" x14ac:dyDescent="0.25">
      <c r="A125" s="206"/>
      <c r="B125" s="44" t="s">
        <v>136</v>
      </c>
      <c r="C125" s="45"/>
      <c r="D125" s="55"/>
      <c r="E125" s="49"/>
      <c r="F125" s="49"/>
      <c r="G125" s="176">
        <f>+SUM(F119:F124)</f>
        <v>152.41</v>
      </c>
    </row>
    <row r="126" spans="1:10" x14ac:dyDescent="0.25">
      <c r="A126" s="206"/>
      <c r="B126" s="39" t="s">
        <v>137</v>
      </c>
      <c r="C126" s="49"/>
      <c r="D126" s="56"/>
      <c r="E126" s="49"/>
      <c r="F126" s="49"/>
      <c r="G126" s="51" t="s">
        <v>138</v>
      </c>
    </row>
    <row r="127" spans="1:10" x14ac:dyDescent="0.25">
      <c r="A127" s="206"/>
      <c r="B127" s="39" t="s">
        <v>92</v>
      </c>
      <c r="C127" s="40"/>
      <c r="D127" s="52"/>
      <c r="E127" s="40"/>
      <c r="F127" s="40"/>
      <c r="G127" s="42"/>
    </row>
    <row r="128" spans="1:10" x14ac:dyDescent="0.25">
      <c r="A128" s="206"/>
      <c r="B128" s="39" t="s">
        <v>92</v>
      </c>
      <c r="C128" s="40"/>
      <c r="D128" s="52"/>
      <c r="E128" s="40"/>
      <c r="F128" s="40"/>
      <c r="G128" s="42"/>
    </row>
    <row r="129" spans="1:11" ht="15.75" thickBot="1" x14ac:dyDescent="0.3">
      <c r="A129" s="206"/>
      <c r="B129" s="57" t="s">
        <v>139</v>
      </c>
      <c r="C129" s="58"/>
      <c r="D129" s="59"/>
      <c r="E129" s="58"/>
      <c r="F129" s="58"/>
      <c r="G129" s="60">
        <f>+SUM(F127:F128)</f>
        <v>0</v>
      </c>
    </row>
    <row r="130" spans="1:11" ht="4.5" customHeight="1" thickBot="1" x14ac:dyDescent="0.3">
      <c r="A130" s="206"/>
      <c r="B130" s="1148"/>
      <c r="C130" s="1148"/>
      <c r="D130" s="1148"/>
      <c r="E130" s="1148"/>
      <c r="F130" s="1148"/>
      <c r="G130" s="1148"/>
    </row>
    <row r="131" spans="1:11" ht="15.75" thickBot="1" x14ac:dyDescent="0.3">
      <c r="A131" s="206"/>
      <c r="B131" s="61" t="s">
        <v>140</v>
      </c>
      <c r="C131" s="62" t="s">
        <v>1317</v>
      </c>
      <c r="D131" s="63" t="s">
        <v>142</v>
      </c>
      <c r="E131" s="1147" t="s">
        <v>143</v>
      </c>
      <c r="F131" s="1147"/>
      <c r="G131" s="1147"/>
    </row>
    <row r="132" spans="1:11" ht="15.75" thickBot="1" x14ac:dyDescent="0.3">
      <c r="A132" s="206"/>
      <c r="B132" s="64" t="s">
        <v>144</v>
      </c>
      <c r="C132" s="65"/>
      <c r="D132" s="170">
        <f>G117</f>
        <v>3.06</v>
      </c>
      <c r="E132" s="1147"/>
      <c r="F132" s="1147"/>
      <c r="G132" s="1147"/>
    </row>
    <row r="133" spans="1:11" ht="15.75" thickBot="1" x14ac:dyDescent="0.3">
      <c r="A133" s="206"/>
      <c r="B133" s="64" t="s">
        <v>145</v>
      </c>
      <c r="C133" s="65"/>
      <c r="D133" s="170">
        <f>G125</f>
        <v>152.41</v>
      </c>
      <c r="E133" s="1147"/>
      <c r="F133" s="1147"/>
      <c r="G133" s="1147"/>
    </row>
    <row r="134" spans="1:11" ht="15.75" thickBot="1" x14ac:dyDescent="0.3">
      <c r="A134" s="206"/>
      <c r="B134" s="64" t="s">
        <v>146</v>
      </c>
      <c r="C134" s="65"/>
      <c r="D134" s="170">
        <f>G129</f>
        <v>0</v>
      </c>
      <c r="E134" s="1147"/>
      <c r="F134" s="1147"/>
      <c r="G134" s="1147"/>
    </row>
    <row r="135" spans="1:11" ht="15.75" thickBot="1" x14ac:dyDescent="0.3">
      <c r="A135" s="206"/>
      <c r="B135" s="64" t="s">
        <v>147</v>
      </c>
      <c r="C135" s="66">
        <f>$J$5</f>
        <v>157.27000000000001</v>
      </c>
      <c r="D135" s="170">
        <f>+ROUND((D132*C135),2)/100</f>
        <v>4.8099999999999996</v>
      </c>
      <c r="E135" s="1147"/>
      <c r="F135" s="1147"/>
      <c r="G135" s="1147"/>
    </row>
    <row r="136" spans="1:11" ht="15.75" thickBot="1" x14ac:dyDescent="0.3">
      <c r="A136" s="206"/>
      <c r="B136" s="64" t="s">
        <v>148</v>
      </c>
      <c r="C136" s="67"/>
      <c r="D136" s="171">
        <f>+SUM(D132:D135)</f>
        <v>160.28</v>
      </c>
      <c r="E136" s="1147"/>
      <c r="F136" s="1147"/>
      <c r="G136" s="1147"/>
    </row>
    <row r="137" spans="1:11" ht="15.75" customHeight="1" thickBot="1" x14ac:dyDescent="0.3">
      <c r="A137" s="206"/>
      <c r="B137" s="64" t="s">
        <v>149</v>
      </c>
      <c r="C137" s="65"/>
      <c r="D137" s="170" t="s">
        <v>150</v>
      </c>
      <c r="E137" s="1148" t="s">
        <v>151</v>
      </c>
      <c r="F137" s="1148"/>
      <c r="G137" s="1148"/>
    </row>
    <row r="138" spans="1:11" ht="15.75" thickBot="1" x14ac:dyDescent="0.3">
      <c r="A138" s="206"/>
      <c r="B138" s="68" t="s">
        <v>152</v>
      </c>
      <c r="C138" s="69"/>
      <c r="D138" s="172">
        <f>+SUM(D136:D137)</f>
        <v>160.28</v>
      </c>
      <c r="E138" s="1148"/>
      <c r="F138" s="1148"/>
      <c r="G138" s="1148"/>
    </row>
    <row r="139" spans="1:11" ht="15.75" thickBot="1" x14ac:dyDescent="0.3">
      <c r="A139" s="206"/>
      <c r="B139" s="70" t="s">
        <v>153</v>
      </c>
      <c r="C139" s="71">
        <f>$I$5</f>
        <v>28.49</v>
      </c>
      <c r="D139" s="173">
        <f>ROUND((D138*C139),2)/100</f>
        <v>45.66</v>
      </c>
      <c r="E139" s="1148"/>
      <c r="F139" s="1148"/>
      <c r="G139" s="1148"/>
    </row>
    <row r="140" spans="1:11" ht="15.75" thickBot="1" x14ac:dyDescent="0.3">
      <c r="A140" s="206"/>
      <c r="B140" s="72" t="s">
        <v>154</v>
      </c>
      <c r="C140" s="73"/>
      <c r="D140" s="174">
        <f>+SUM(D138:D139)</f>
        <v>205.94</v>
      </c>
      <c r="E140" s="74"/>
      <c r="F140" s="175">
        <f>D140</f>
        <v>205.94</v>
      </c>
      <c r="G140" s="30"/>
      <c r="I140" s="24"/>
      <c r="J140" s="24"/>
      <c r="K140" s="24"/>
    </row>
    <row r="141" spans="1:11" ht="14.25" customHeight="1" x14ac:dyDescent="0.25">
      <c r="A141" s="206"/>
      <c r="B141" s="24"/>
      <c r="C141" s="24"/>
      <c r="D141" s="24"/>
      <c r="E141" s="24"/>
      <c r="F141" s="24"/>
      <c r="G141" s="24"/>
      <c r="I141" s="24"/>
      <c r="J141" s="24"/>
      <c r="K141" s="24"/>
    </row>
    <row r="142" spans="1:11" ht="14.25" customHeight="1" thickBot="1" x14ac:dyDescent="0.3">
      <c r="A142" s="206"/>
      <c r="B142" s="24"/>
      <c r="C142" s="24"/>
      <c r="D142" s="24"/>
      <c r="E142" s="24"/>
      <c r="F142" s="24"/>
      <c r="G142" s="24"/>
      <c r="I142" s="24"/>
      <c r="J142" s="24"/>
      <c r="K142" s="24"/>
    </row>
    <row r="143" spans="1:11" ht="14.25" customHeight="1" x14ac:dyDescent="0.25">
      <c r="A143" s="206"/>
      <c r="B143" s="1149" t="s">
        <v>119</v>
      </c>
      <c r="C143" s="1149"/>
      <c r="D143" s="1149"/>
      <c r="E143" s="1149"/>
      <c r="F143" s="1149"/>
      <c r="G143" s="1149"/>
      <c r="I143" s="24"/>
      <c r="J143" s="24"/>
      <c r="K143" s="24"/>
    </row>
    <row r="144" spans="1:11" ht="14.25" customHeight="1" thickBot="1" x14ac:dyDescent="0.3">
      <c r="A144" s="206"/>
      <c r="B144" s="1150" t="str">
        <f>$I$3</f>
        <v>Urbanização da Orla de Piúma - Município de Piúma / ES</v>
      </c>
      <c r="C144" s="1151"/>
      <c r="D144" s="1151"/>
      <c r="E144" s="1151"/>
      <c r="F144" s="1151"/>
      <c r="G144" s="1152"/>
      <c r="I144" s="24"/>
      <c r="J144" s="24"/>
      <c r="K144" s="24"/>
    </row>
    <row r="145" spans="1:11" ht="14.25" customHeight="1" thickBot="1" x14ac:dyDescent="0.3">
      <c r="A145" s="206"/>
      <c r="B145" s="29" t="s">
        <v>120</v>
      </c>
      <c r="C145" s="29" t="s">
        <v>121</v>
      </c>
      <c r="D145" s="1147" t="s">
        <v>122</v>
      </c>
      <c r="E145" s="1147"/>
      <c r="F145" s="30" t="s">
        <v>262</v>
      </c>
      <c r="G145" s="30" t="s">
        <v>123</v>
      </c>
      <c r="I145" s="24"/>
      <c r="J145" s="24"/>
      <c r="K145" s="24"/>
    </row>
    <row r="146" spans="1:11" ht="27.75" customHeight="1" thickBot="1" x14ac:dyDescent="0.3">
      <c r="A146" s="206"/>
      <c r="B146" s="31" t="s">
        <v>282</v>
      </c>
      <c r="C146" s="32" t="s">
        <v>92</v>
      </c>
      <c r="D146" s="1147" t="s">
        <v>7</v>
      </c>
      <c r="E146" s="1147"/>
      <c r="F146" s="89" t="s">
        <v>169</v>
      </c>
      <c r="G146" s="33">
        <f>$K$5</f>
        <v>44501</v>
      </c>
      <c r="I146" s="24"/>
      <c r="J146" s="24"/>
      <c r="K146" s="24"/>
    </row>
    <row r="147" spans="1:11" ht="14.25" customHeight="1" thickBot="1" x14ac:dyDescent="0.3">
      <c r="A147" s="206"/>
      <c r="B147" s="1148"/>
      <c r="C147" s="1148"/>
      <c r="D147" s="1148"/>
      <c r="E147" s="1148"/>
      <c r="F147" s="1148"/>
      <c r="G147" s="1148"/>
      <c r="I147" s="24"/>
      <c r="J147" s="24"/>
      <c r="K147" s="24"/>
    </row>
    <row r="148" spans="1:11" ht="14.25" customHeight="1" x14ac:dyDescent="0.25">
      <c r="A148" s="206"/>
      <c r="B148" s="36" t="s">
        <v>127</v>
      </c>
      <c r="C148" s="37" t="s">
        <v>128</v>
      </c>
      <c r="D148" s="37" t="s">
        <v>129</v>
      </c>
      <c r="E148" s="37" t="s">
        <v>130</v>
      </c>
      <c r="F148" s="37" t="s">
        <v>131</v>
      </c>
      <c r="G148" s="38" t="s">
        <v>132</v>
      </c>
      <c r="I148" s="24"/>
      <c r="J148" s="24"/>
      <c r="K148" s="24"/>
    </row>
    <row r="149" spans="1:11" ht="14.25" customHeight="1" x14ac:dyDescent="0.25">
      <c r="A149" s="207">
        <v>10118</v>
      </c>
      <c r="B149" s="39" t="str">
        <f>VLOOKUP(A149,Insumos!$A$10:$F$3462,2,FALSE)</f>
        <v>ENCANADOR - (OFICIAL - SINDUSCON)</v>
      </c>
      <c r="C149" s="40" t="str">
        <f>VLOOKUP(A149,Insumos!$A$10:$F$3462,3,FALSE)</f>
        <v>H</v>
      </c>
      <c r="D149" s="41">
        <v>0.26100000000000001</v>
      </c>
      <c r="E149" s="168">
        <f>VLOOKUP(A149,Insumos!$A$10:$F$3462,4,FALSE)</f>
        <v>7.43</v>
      </c>
      <c r="F149" s="168">
        <f>ROUND((D149*E149),2)</f>
        <v>1.94</v>
      </c>
      <c r="G149" s="42"/>
      <c r="I149" s="24"/>
      <c r="J149" s="24"/>
      <c r="K149" s="24"/>
    </row>
    <row r="150" spans="1:11" ht="14.25" customHeight="1" x14ac:dyDescent="0.25">
      <c r="A150" s="207">
        <v>10101</v>
      </c>
      <c r="B150" s="39" t="str">
        <f>VLOOKUP(A150,Insumos!$A$10:$F$3462,2,FALSE)</f>
        <v>AJUDANTE (AJUDANTE PRATICO - SINDUSCON)</v>
      </c>
      <c r="C150" s="40" t="str">
        <f>VLOOKUP(A150,Insumos!$A$10:$F$3462,3,FALSE)</f>
        <v>H</v>
      </c>
      <c r="D150" s="41">
        <v>0.45200000000000001</v>
      </c>
      <c r="E150" s="168">
        <f>VLOOKUP(A150,Insumos!$A$10:$F$3462,4,FALSE)</f>
        <v>6.27</v>
      </c>
      <c r="F150" s="168">
        <f>ROUND((D150*E150),2)</f>
        <v>2.83</v>
      </c>
      <c r="G150" s="42"/>
      <c r="I150" s="24"/>
      <c r="J150" s="24"/>
      <c r="K150" s="24"/>
    </row>
    <row r="151" spans="1:11" ht="14.25" customHeight="1" x14ac:dyDescent="0.25">
      <c r="A151" s="206"/>
      <c r="B151" s="39"/>
      <c r="C151" s="40"/>
      <c r="D151" s="43"/>
      <c r="E151" s="40"/>
      <c r="F151" s="40"/>
      <c r="G151" s="42"/>
      <c r="I151" s="24"/>
      <c r="J151" s="24"/>
      <c r="K151" s="24"/>
    </row>
    <row r="152" spans="1:11" ht="14.25" customHeight="1" x14ac:dyDescent="0.25">
      <c r="A152" s="206"/>
      <c r="B152" s="44" t="s">
        <v>133</v>
      </c>
      <c r="C152" s="45"/>
      <c r="D152" s="46"/>
      <c r="E152" s="40"/>
      <c r="F152" s="47"/>
      <c r="G152" s="176">
        <f>+SUM(F149:F151)</f>
        <v>4.7699999999999996</v>
      </c>
      <c r="I152" s="24"/>
      <c r="J152">
        <v>1</v>
      </c>
      <c r="K152">
        <v>2400</v>
      </c>
    </row>
    <row r="153" spans="1:11" ht="14.25" customHeight="1" x14ac:dyDescent="0.25">
      <c r="A153" s="206"/>
      <c r="B153" s="39" t="s">
        <v>134</v>
      </c>
      <c r="C153" s="49"/>
      <c r="D153" s="50"/>
      <c r="E153" s="40"/>
      <c r="F153" s="47"/>
      <c r="G153" s="51" t="s">
        <v>135</v>
      </c>
      <c r="I153" s="24"/>
      <c r="J153">
        <v>7.9000000000000008E-3</v>
      </c>
      <c r="K153">
        <f>J153*K152</f>
        <v>18.96</v>
      </c>
    </row>
    <row r="154" spans="1:11" ht="28.5" customHeight="1" x14ac:dyDescent="0.25">
      <c r="A154" s="209">
        <v>10639</v>
      </c>
      <c r="B154" s="39" t="str">
        <f>UPPER(VLOOKUP(A154,Insumos!$A$10:$F$3462,2,FALSE))</f>
        <v>TUBO CORRUGADO PAREDE DUPLA PEAD, D= 450MM (18"), P/SISTEMAS DRENAGEM, TIGRE-ADS N-12 OU SIMILAR</v>
      </c>
      <c r="C154" s="40" t="str">
        <f>VLOOKUP(A154,Insumos!$A$10:$F$3462,3,FALSE)</f>
        <v>m</v>
      </c>
      <c r="D154" s="41">
        <v>1.02</v>
      </c>
      <c r="E154" s="168">
        <f>VLOOKUP(A154,Insumos!$A$10:$F$3462,4,FALSE)</f>
        <v>208.26</v>
      </c>
      <c r="F154" s="168">
        <f>ROUND((D154*E154),2)</f>
        <v>212.43</v>
      </c>
      <c r="G154" s="42"/>
      <c r="I154" s="24"/>
    </row>
    <row r="155" spans="1:11" ht="26.25" x14ac:dyDescent="0.25">
      <c r="A155" s="209">
        <v>20078</v>
      </c>
      <c r="B155" s="39" t="str">
        <f>UPPER(VLOOKUP(A155,Insumos!$A$10:$F$3462,2,FALSE))</f>
        <v>PASTA LUBRIFICANTE PARA TUBOS E CONEXOES COM JUNTA ELASTICA(USO EM PVC, ACO, POLIETILENO E OUTROS) ( DE *400* G)</v>
      </c>
      <c r="C155" s="40" t="str">
        <f>VLOOKUP(A155,Insumos!$A$10:$F$3462,3,FALSE)</f>
        <v>Und.</v>
      </c>
      <c r="D155" s="41">
        <v>4.7399999999999998E-2</v>
      </c>
      <c r="E155" s="168">
        <f>VLOOKUP(A155,Insumos!$A$10:$F$3462,4,FALSE)</f>
        <v>27.05</v>
      </c>
      <c r="F155" s="168">
        <f>ROUND((D155*E155),2)</f>
        <v>1.28</v>
      </c>
      <c r="G155" s="42"/>
      <c r="I155" s="24"/>
      <c r="J155">
        <v>1</v>
      </c>
      <c r="K155">
        <v>400</v>
      </c>
    </row>
    <row r="156" spans="1:11" ht="14.25" customHeight="1" x14ac:dyDescent="0.25">
      <c r="A156" s="206"/>
      <c r="B156" s="39"/>
      <c r="C156" s="40"/>
      <c r="D156" s="52"/>
      <c r="E156" s="40"/>
      <c r="F156" s="40"/>
      <c r="G156" s="42"/>
      <c r="I156" s="24"/>
      <c r="J156">
        <f>K156/K155</f>
        <v>4.7399999999999998E-2</v>
      </c>
      <c r="K156">
        <v>18.96</v>
      </c>
    </row>
    <row r="157" spans="1:11" ht="14.25" customHeight="1" x14ac:dyDescent="0.25">
      <c r="A157" s="206"/>
      <c r="B157" s="39"/>
      <c r="C157" s="40"/>
      <c r="D157" s="52"/>
      <c r="E157" s="40"/>
      <c r="F157" s="40"/>
      <c r="G157" s="42"/>
      <c r="I157" s="24"/>
      <c r="J157" s="24"/>
      <c r="K157" s="24"/>
    </row>
    <row r="158" spans="1:11" ht="14.25" customHeight="1" x14ac:dyDescent="0.25">
      <c r="A158" s="206"/>
      <c r="B158" s="39"/>
      <c r="C158" s="40"/>
      <c r="D158" s="53"/>
      <c r="E158" s="40"/>
      <c r="F158" s="40"/>
      <c r="G158" s="42"/>
      <c r="I158" s="24"/>
      <c r="J158" s="24"/>
      <c r="K158" s="24"/>
    </row>
    <row r="159" spans="1:11" ht="14.25" customHeight="1" x14ac:dyDescent="0.25">
      <c r="A159" s="206"/>
      <c r="B159" s="39"/>
      <c r="C159" s="40"/>
      <c r="D159" s="54"/>
      <c r="E159" s="40"/>
      <c r="F159" s="40"/>
      <c r="G159" s="42"/>
      <c r="I159" s="24"/>
      <c r="J159" s="24"/>
      <c r="K159" s="24"/>
    </row>
    <row r="160" spans="1:11" ht="14.25" customHeight="1" x14ac:dyDescent="0.25">
      <c r="A160" s="206"/>
      <c r="B160" s="44" t="s">
        <v>136</v>
      </c>
      <c r="C160" s="45"/>
      <c r="D160" s="55"/>
      <c r="E160" s="49"/>
      <c r="F160" s="49"/>
      <c r="G160" s="176">
        <f>+SUM(F154:F159)</f>
        <v>213.71</v>
      </c>
      <c r="I160" s="24"/>
      <c r="J160" s="24"/>
      <c r="K160" s="24"/>
    </row>
    <row r="161" spans="1:11" ht="14.25" customHeight="1" x14ac:dyDescent="0.25">
      <c r="A161" s="206"/>
      <c r="B161" s="39" t="s">
        <v>137</v>
      </c>
      <c r="C161" s="49"/>
      <c r="D161" s="56"/>
      <c r="E161" s="49"/>
      <c r="F161" s="49"/>
      <c r="G161" s="51" t="s">
        <v>138</v>
      </c>
      <c r="I161" s="24"/>
      <c r="J161" s="24"/>
      <c r="K161" s="24"/>
    </row>
    <row r="162" spans="1:11" ht="14.25" customHeight="1" x14ac:dyDescent="0.25">
      <c r="A162" s="206"/>
      <c r="B162" s="39" t="s">
        <v>92</v>
      </c>
      <c r="C162" s="40"/>
      <c r="D162" s="52"/>
      <c r="E162" s="40"/>
      <c r="F162" s="40"/>
      <c r="G162" s="42"/>
      <c r="I162" s="24"/>
      <c r="J162" s="24"/>
      <c r="K162" s="24"/>
    </row>
    <row r="163" spans="1:11" ht="14.25" customHeight="1" x14ac:dyDescent="0.25">
      <c r="A163" s="206"/>
      <c r="B163" s="39" t="s">
        <v>92</v>
      </c>
      <c r="C163" s="40"/>
      <c r="D163" s="52"/>
      <c r="E163" s="40"/>
      <c r="F163" s="40"/>
      <c r="G163" s="42"/>
      <c r="I163" s="24"/>
      <c r="J163" s="24"/>
      <c r="K163" s="24"/>
    </row>
    <row r="164" spans="1:11" ht="14.25" customHeight="1" thickBot="1" x14ac:dyDescent="0.3">
      <c r="A164" s="206"/>
      <c r="B164" s="57" t="s">
        <v>139</v>
      </c>
      <c r="C164" s="58"/>
      <c r="D164" s="59"/>
      <c r="E164" s="58"/>
      <c r="F164" s="58"/>
      <c r="G164" s="60">
        <f>+SUM(F162:F163)</f>
        <v>0</v>
      </c>
      <c r="I164" s="24"/>
      <c r="J164" s="24"/>
      <c r="K164" s="24"/>
    </row>
    <row r="165" spans="1:11" ht="14.25" customHeight="1" thickBot="1" x14ac:dyDescent="0.3">
      <c r="A165" s="206"/>
      <c r="B165" s="1148"/>
      <c r="C165" s="1148"/>
      <c r="D165" s="1148"/>
      <c r="E165" s="1148"/>
      <c r="F165" s="1148"/>
      <c r="G165" s="1148"/>
      <c r="I165" s="24"/>
      <c r="J165" s="24"/>
      <c r="K165" s="24"/>
    </row>
    <row r="166" spans="1:11" ht="14.25" customHeight="1" thickBot="1" x14ac:dyDescent="0.3">
      <c r="A166" s="206"/>
      <c r="B166" s="61" t="s">
        <v>140</v>
      </c>
      <c r="C166" s="62" t="s">
        <v>1317</v>
      </c>
      <c r="D166" s="63" t="s">
        <v>142</v>
      </c>
      <c r="E166" s="1147" t="s">
        <v>143</v>
      </c>
      <c r="F166" s="1147"/>
      <c r="G166" s="1147"/>
      <c r="I166" s="24"/>
      <c r="J166" s="24"/>
      <c r="K166" s="24"/>
    </row>
    <row r="167" spans="1:11" ht="14.25" customHeight="1" thickBot="1" x14ac:dyDescent="0.3">
      <c r="A167" s="206"/>
      <c r="B167" s="64" t="s">
        <v>144</v>
      </c>
      <c r="C167" s="65"/>
      <c r="D167" s="170">
        <f>G152</f>
        <v>4.7699999999999996</v>
      </c>
      <c r="E167" s="1147"/>
      <c r="F167" s="1147"/>
      <c r="G167" s="1147"/>
      <c r="I167" s="24"/>
      <c r="J167" s="24"/>
      <c r="K167" s="24"/>
    </row>
    <row r="168" spans="1:11" ht="14.25" customHeight="1" thickBot="1" x14ac:dyDescent="0.3">
      <c r="A168" s="206"/>
      <c r="B168" s="64" t="s">
        <v>145</v>
      </c>
      <c r="C168" s="65"/>
      <c r="D168" s="170">
        <f>G160</f>
        <v>213.71</v>
      </c>
      <c r="E168" s="1147"/>
      <c r="F168" s="1147"/>
      <c r="G168" s="1147"/>
      <c r="I168" s="24"/>
      <c r="J168" s="24"/>
      <c r="K168" s="24"/>
    </row>
    <row r="169" spans="1:11" ht="14.25" customHeight="1" thickBot="1" x14ac:dyDescent="0.3">
      <c r="A169" s="206"/>
      <c r="B169" s="64" t="s">
        <v>146</v>
      </c>
      <c r="C169" s="65"/>
      <c r="D169" s="170">
        <f>G164</f>
        <v>0</v>
      </c>
      <c r="E169" s="1147"/>
      <c r="F169" s="1147"/>
      <c r="G169" s="1147"/>
      <c r="I169" s="24"/>
      <c r="J169" s="24"/>
      <c r="K169" s="24"/>
    </row>
    <row r="170" spans="1:11" ht="14.25" customHeight="1" thickBot="1" x14ac:dyDescent="0.3">
      <c r="A170" s="206"/>
      <c r="B170" s="64" t="s">
        <v>147</v>
      </c>
      <c r="C170" s="66">
        <f>$J$5</f>
        <v>157.27000000000001</v>
      </c>
      <c r="D170" s="170">
        <f>+ROUND((D167*C170),2)/100</f>
        <v>7.5</v>
      </c>
      <c r="E170" s="1147"/>
      <c r="F170" s="1147"/>
      <c r="G170" s="1147"/>
      <c r="I170" s="24"/>
      <c r="J170" s="24"/>
      <c r="K170" s="24"/>
    </row>
    <row r="171" spans="1:11" ht="14.25" customHeight="1" thickBot="1" x14ac:dyDescent="0.3">
      <c r="A171" s="206"/>
      <c r="B171" s="64" t="s">
        <v>148</v>
      </c>
      <c r="C171" s="67"/>
      <c r="D171" s="171">
        <f>+SUM(D167:D170)</f>
        <v>225.98</v>
      </c>
      <c r="E171" s="1147"/>
      <c r="F171" s="1147"/>
      <c r="G171" s="1147"/>
      <c r="I171" s="24"/>
      <c r="J171" s="24"/>
      <c r="K171" s="24"/>
    </row>
    <row r="172" spans="1:11" ht="14.25" customHeight="1" thickBot="1" x14ac:dyDescent="0.3">
      <c r="A172" s="206"/>
      <c r="B172" s="64" t="s">
        <v>149</v>
      </c>
      <c r="C172" s="65"/>
      <c r="D172" s="170" t="s">
        <v>150</v>
      </c>
      <c r="E172" s="1148" t="s">
        <v>151</v>
      </c>
      <c r="F172" s="1148"/>
      <c r="G172" s="1148"/>
      <c r="I172" s="24"/>
      <c r="J172" s="24"/>
      <c r="K172" s="24"/>
    </row>
    <row r="173" spans="1:11" ht="14.25" customHeight="1" thickBot="1" x14ac:dyDescent="0.3">
      <c r="A173" s="206"/>
      <c r="B173" s="68" t="s">
        <v>152</v>
      </c>
      <c r="C173" s="69"/>
      <c r="D173" s="172">
        <f>+SUM(D171:D172)</f>
        <v>225.98</v>
      </c>
      <c r="E173" s="1148"/>
      <c r="F173" s="1148"/>
      <c r="G173" s="1148"/>
      <c r="I173" s="24"/>
      <c r="J173" s="24"/>
      <c r="K173" s="24"/>
    </row>
    <row r="174" spans="1:11" ht="14.25" customHeight="1" thickBot="1" x14ac:dyDescent="0.3">
      <c r="A174" s="206"/>
      <c r="B174" s="70" t="s">
        <v>153</v>
      </c>
      <c r="C174" s="71">
        <f>$I$5</f>
        <v>28.49</v>
      </c>
      <c r="D174" s="173">
        <f>ROUND((D173*C174),2)/100</f>
        <v>64.38</v>
      </c>
      <c r="E174" s="1148"/>
      <c r="F174" s="1148"/>
      <c r="G174" s="1148"/>
      <c r="I174" s="24"/>
      <c r="J174" s="24"/>
      <c r="K174" s="24"/>
    </row>
    <row r="175" spans="1:11" ht="14.25" customHeight="1" thickBot="1" x14ac:dyDescent="0.3">
      <c r="A175" s="206"/>
      <c r="B175" s="72" t="s">
        <v>154</v>
      </c>
      <c r="C175" s="73"/>
      <c r="D175" s="174">
        <f>+SUM(D173:D174)</f>
        <v>290.36</v>
      </c>
      <c r="E175" s="74"/>
      <c r="F175" s="175">
        <f>D175</f>
        <v>290.36</v>
      </c>
      <c r="G175" s="30"/>
      <c r="I175" s="24"/>
      <c r="J175" s="24"/>
      <c r="K175" s="24"/>
    </row>
    <row r="176" spans="1:11" ht="14.25" customHeight="1" x14ac:dyDescent="0.25">
      <c r="A176" s="206"/>
      <c r="B176" s="24"/>
      <c r="C176" s="24"/>
      <c r="D176" s="24"/>
      <c r="E176" s="24"/>
      <c r="F176" s="24"/>
      <c r="G176" s="24"/>
      <c r="I176" s="24"/>
      <c r="J176" s="24"/>
      <c r="K176" s="24"/>
    </row>
    <row r="177" spans="1:11" ht="14.25" customHeight="1" x14ac:dyDescent="0.25">
      <c r="A177" s="206"/>
      <c r="B177" s="24"/>
      <c r="C177" s="24"/>
      <c r="D177" s="24"/>
      <c r="E177" s="24"/>
      <c r="F177" s="24"/>
      <c r="G177" s="24"/>
      <c r="I177" s="24"/>
      <c r="J177" s="24"/>
      <c r="K177" s="24"/>
    </row>
    <row r="178" spans="1:11" ht="14.25" customHeight="1" thickBot="1" x14ac:dyDescent="0.3">
      <c r="A178" s="206"/>
      <c r="B178" s="24"/>
      <c r="C178" s="24"/>
      <c r="D178" s="24"/>
      <c r="E178" s="24"/>
      <c r="F178" s="24"/>
      <c r="G178" s="24"/>
      <c r="I178" s="24"/>
      <c r="J178" s="24"/>
      <c r="K178" s="24"/>
    </row>
    <row r="179" spans="1:11" ht="14.25" customHeight="1" x14ac:dyDescent="0.25">
      <c r="A179" s="206"/>
      <c r="B179" s="1149" t="s">
        <v>119</v>
      </c>
      <c r="C179" s="1149"/>
      <c r="D179" s="1149"/>
      <c r="E179" s="1149"/>
      <c r="F179" s="1149"/>
      <c r="G179" s="1149"/>
      <c r="I179" s="24"/>
      <c r="J179" s="24"/>
      <c r="K179" s="24"/>
    </row>
    <row r="180" spans="1:11" ht="14.25" customHeight="1" thickBot="1" x14ac:dyDescent="0.3">
      <c r="A180" s="206"/>
      <c r="B180" s="1150" t="str">
        <f>$I$3</f>
        <v>Urbanização da Orla de Piúma - Município de Piúma / ES</v>
      </c>
      <c r="C180" s="1151"/>
      <c r="D180" s="1151"/>
      <c r="E180" s="1151"/>
      <c r="F180" s="1151"/>
      <c r="G180" s="1152"/>
      <c r="I180" s="24"/>
      <c r="J180" s="24"/>
      <c r="K180" s="24"/>
    </row>
    <row r="181" spans="1:11" ht="14.25" customHeight="1" thickBot="1" x14ac:dyDescent="0.3">
      <c r="A181" s="206"/>
      <c r="B181" s="29" t="s">
        <v>120</v>
      </c>
      <c r="C181" s="29" t="s">
        <v>121</v>
      </c>
      <c r="D181" s="1147" t="s">
        <v>122</v>
      </c>
      <c r="E181" s="1147"/>
      <c r="F181" s="30" t="s">
        <v>262</v>
      </c>
      <c r="G181" s="30" t="s">
        <v>123</v>
      </c>
      <c r="I181" s="24"/>
      <c r="J181" s="24"/>
      <c r="K181" s="24"/>
    </row>
    <row r="182" spans="1:11" ht="27" customHeight="1" thickBot="1" x14ac:dyDescent="0.3">
      <c r="A182" s="206"/>
      <c r="B182" s="31" t="s">
        <v>281</v>
      </c>
      <c r="C182" s="32" t="s">
        <v>92</v>
      </c>
      <c r="D182" s="1147" t="s">
        <v>7</v>
      </c>
      <c r="E182" s="1147"/>
      <c r="F182" s="89" t="s">
        <v>170</v>
      </c>
      <c r="G182" s="33">
        <f>$K$5</f>
        <v>44501</v>
      </c>
      <c r="I182" s="24"/>
      <c r="J182" s="24"/>
      <c r="K182" s="24"/>
    </row>
    <row r="183" spans="1:11" ht="14.25" customHeight="1" thickBot="1" x14ac:dyDescent="0.3">
      <c r="A183" s="206"/>
      <c r="B183" s="1148"/>
      <c r="C183" s="1148"/>
      <c r="D183" s="1148"/>
      <c r="E183" s="1148"/>
      <c r="F183" s="1148"/>
      <c r="G183" s="1148"/>
      <c r="I183" s="24"/>
      <c r="J183" s="24"/>
      <c r="K183" s="24"/>
    </row>
    <row r="184" spans="1:11" ht="14.25" customHeight="1" x14ac:dyDescent="0.25">
      <c r="A184" s="206"/>
      <c r="B184" s="36" t="s">
        <v>127</v>
      </c>
      <c r="C184" s="37" t="s">
        <v>128</v>
      </c>
      <c r="D184" s="37" t="s">
        <v>129</v>
      </c>
      <c r="E184" s="37" t="s">
        <v>130</v>
      </c>
      <c r="F184" s="37" t="s">
        <v>131</v>
      </c>
      <c r="G184" s="38" t="s">
        <v>132</v>
      </c>
      <c r="I184" s="24"/>
      <c r="J184" s="24"/>
      <c r="K184" s="24"/>
    </row>
    <row r="185" spans="1:11" ht="14.25" customHeight="1" x14ac:dyDescent="0.25">
      <c r="A185" s="207">
        <v>10118</v>
      </c>
      <c r="B185" s="39" t="str">
        <f>VLOOKUP(A185,Insumos!$A$10:$F$3462,2,FALSE)</f>
        <v>ENCANADOR - (OFICIAL - SINDUSCON)</v>
      </c>
      <c r="C185" s="40" t="str">
        <f>VLOOKUP(A185,Insumos!$A$10:$F$3462,3,FALSE)</f>
        <v>H</v>
      </c>
      <c r="D185" s="41">
        <v>0.30099999999999999</v>
      </c>
      <c r="E185" s="160">
        <f>VLOOKUP(A185,Insumos!$A$10:$F$3462,4,FALSE)</f>
        <v>7.43</v>
      </c>
      <c r="F185" s="160">
        <f>ROUND((D185*E185),2)</f>
        <v>2.2400000000000002</v>
      </c>
      <c r="G185" s="42"/>
      <c r="I185" s="24"/>
      <c r="J185" s="24"/>
      <c r="K185" s="24"/>
    </row>
    <row r="186" spans="1:11" ht="14.25" customHeight="1" x14ac:dyDescent="0.25">
      <c r="A186" s="207">
        <v>10101</v>
      </c>
      <c r="B186" s="39" t="str">
        <f>VLOOKUP(A186,Insumos!$A$10:$F$3462,2,FALSE)</f>
        <v>AJUDANTE (AJUDANTE PRATICO - SINDUSCON)</v>
      </c>
      <c r="C186" s="40" t="str">
        <f>VLOOKUP(A186,Insumos!$A$10:$F$3462,3,FALSE)</f>
        <v>H</v>
      </c>
      <c r="D186" s="41">
        <v>0.55000000000000004</v>
      </c>
      <c r="E186" s="160">
        <f>VLOOKUP(A186,Insumos!$A$10:$F$3462,4,FALSE)</f>
        <v>6.27</v>
      </c>
      <c r="F186" s="160">
        <f>ROUND((D186*E186),2)</f>
        <v>3.45</v>
      </c>
      <c r="G186" s="42"/>
      <c r="I186" s="24"/>
      <c r="J186" s="24"/>
      <c r="K186" s="24"/>
    </row>
    <row r="187" spans="1:11" ht="14.25" customHeight="1" x14ac:dyDescent="0.25">
      <c r="A187" s="206"/>
      <c r="B187" s="39"/>
      <c r="C187" s="40"/>
      <c r="D187" s="43"/>
      <c r="E187" s="40"/>
      <c r="F187" s="40"/>
      <c r="G187" s="42"/>
      <c r="I187" s="24"/>
      <c r="J187" s="24"/>
      <c r="K187" s="24"/>
    </row>
    <row r="188" spans="1:11" ht="14.25" customHeight="1" x14ac:dyDescent="0.25">
      <c r="A188" s="206"/>
      <c r="B188" s="44" t="s">
        <v>133</v>
      </c>
      <c r="C188" s="45"/>
      <c r="D188" s="46"/>
      <c r="E188" s="40"/>
      <c r="F188" s="47"/>
      <c r="G188" s="161">
        <f>+SUM(F185:F187)</f>
        <v>5.69</v>
      </c>
      <c r="I188" s="24"/>
      <c r="J188" s="24"/>
      <c r="K188" s="24"/>
    </row>
    <row r="189" spans="1:11" ht="14.25" customHeight="1" x14ac:dyDescent="0.25">
      <c r="A189" s="206"/>
      <c r="B189" s="39" t="s">
        <v>134</v>
      </c>
      <c r="C189" s="49"/>
      <c r="D189" s="50"/>
      <c r="E189" s="40"/>
      <c r="F189" s="47"/>
      <c r="G189" s="51" t="s">
        <v>135</v>
      </c>
      <c r="I189" s="24"/>
      <c r="J189" s="24"/>
      <c r="K189" s="24"/>
    </row>
    <row r="190" spans="1:11" ht="27.75" customHeight="1" x14ac:dyDescent="0.25">
      <c r="A190" s="209">
        <v>10646</v>
      </c>
      <c r="B190" s="39" t="str">
        <f>UPPER(VLOOKUP(A190,Insumos!$A$10:$F$3462,2,FALSE))</f>
        <v>TUBO CORRUGADO PAREDE DUPLA PEAD, D= 600MM (24"), P/SISTEMAS DRENAGEM, TIGRE-ADS N-12 OU SIMILAR</v>
      </c>
      <c r="C190" s="40" t="str">
        <f>VLOOKUP(A190,Insumos!$A$10:$F$3462,3,FALSE)</f>
        <v>m</v>
      </c>
      <c r="D190" s="41">
        <v>1.02</v>
      </c>
      <c r="E190" s="160">
        <f>VLOOKUP(A190,Insumos!$A$10:$F$3462,4,FALSE)</f>
        <v>343.86</v>
      </c>
      <c r="F190" s="160">
        <f>ROUND((D190*E190),2)</f>
        <v>350.74</v>
      </c>
      <c r="G190" s="42"/>
      <c r="I190" s="24"/>
      <c r="J190" s="24"/>
      <c r="K190" s="24"/>
    </row>
    <row r="191" spans="1:11" ht="26.25" x14ac:dyDescent="0.25">
      <c r="A191" s="209">
        <v>20078</v>
      </c>
      <c r="B191" s="39" t="str">
        <f>UPPER(VLOOKUP(A191,Insumos!$A$10:$F$3462,2,FALSE))</f>
        <v>PASTA LUBRIFICANTE PARA TUBOS E CONEXOES COM JUNTA ELASTICA(USO EM PVC, ACO, POLIETILENO E OUTROS) ( DE *400* G)</v>
      </c>
      <c r="C191" s="40" t="str">
        <f>VLOOKUP(A191,Insumos!$A$10:$F$3462,3,FALSE)</f>
        <v>Und.</v>
      </c>
      <c r="D191" s="41">
        <v>5.5199999999999999E-2</v>
      </c>
      <c r="E191" s="160">
        <f>VLOOKUP(A191,Insumos!$A$10:$F$3462,4,FALSE)</f>
        <v>27.05</v>
      </c>
      <c r="F191" s="160">
        <f>ROUND((D191*E191),2)</f>
        <v>1.49</v>
      </c>
      <c r="G191" s="42"/>
      <c r="I191" s="24"/>
    </row>
    <row r="192" spans="1:11" ht="14.25" customHeight="1" x14ac:dyDescent="0.25">
      <c r="A192" s="206"/>
      <c r="B192" s="39"/>
      <c r="C192" s="40"/>
      <c r="D192" s="52"/>
      <c r="E192" s="40"/>
      <c r="F192" s="40"/>
      <c r="G192" s="42"/>
      <c r="I192" s="24"/>
    </row>
    <row r="193" spans="1:11" ht="14.25" customHeight="1" x14ac:dyDescent="0.25">
      <c r="A193" s="206"/>
      <c r="B193" s="39"/>
      <c r="C193" s="40"/>
      <c r="D193" s="52"/>
      <c r="E193" s="40"/>
      <c r="F193" s="40"/>
      <c r="G193" s="42"/>
      <c r="I193" s="24"/>
    </row>
    <row r="194" spans="1:11" ht="14.25" customHeight="1" x14ac:dyDescent="0.25">
      <c r="A194" s="206"/>
      <c r="B194" s="39"/>
      <c r="C194" s="40"/>
      <c r="D194" s="53"/>
      <c r="E194" s="40"/>
      <c r="F194" s="40"/>
      <c r="G194" s="42"/>
      <c r="I194" s="24"/>
    </row>
    <row r="195" spans="1:11" ht="14.25" customHeight="1" x14ac:dyDescent="0.25">
      <c r="A195" s="206"/>
      <c r="B195" s="39"/>
      <c r="C195" s="40"/>
      <c r="D195" s="54"/>
      <c r="E195" s="40"/>
      <c r="F195" s="40"/>
      <c r="G195" s="42"/>
      <c r="I195" s="24"/>
    </row>
    <row r="196" spans="1:11" ht="14.25" customHeight="1" x14ac:dyDescent="0.25">
      <c r="A196" s="206"/>
      <c r="B196" s="44" t="s">
        <v>136</v>
      </c>
      <c r="C196" s="45"/>
      <c r="D196" s="55"/>
      <c r="E196" s="49"/>
      <c r="F196" s="49"/>
      <c r="G196" s="161">
        <f>+SUM(F190:F195)</f>
        <v>352.23</v>
      </c>
      <c r="I196" s="24"/>
      <c r="J196" s="24"/>
      <c r="K196" s="24"/>
    </row>
    <row r="197" spans="1:11" ht="14.25" customHeight="1" x14ac:dyDescent="0.25">
      <c r="A197" s="206"/>
      <c r="B197" s="39" t="s">
        <v>137</v>
      </c>
      <c r="C197" s="49"/>
      <c r="D197" s="56"/>
      <c r="E197" s="49"/>
      <c r="F197" s="49"/>
      <c r="G197" s="51" t="s">
        <v>138</v>
      </c>
      <c r="I197" s="24"/>
      <c r="J197" s="24"/>
      <c r="K197" s="24"/>
    </row>
    <row r="198" spans="1:11" ht="14.25" customHeight="1" x14ac:dyDescent="0.25">
      <c r="A198" s="206"/>
      <c r="B198" s="39" t="s">
        <v>92</v>
      </c>
      <c r="C198" s="40"/>
      <c r="D198" s="52"/>
      <c r="E198" s="40"/>
      <c r="F198" s="40"/>
      <c r="G198" s="42"/>
      <c r="I198" s="24"/>
      <c r="J198" s="24"/>
      <c r="K198" s="24"/>
    </row>
    <row r="199" spans="1:11" ht="14.25" customHeight="1" x14ac:dyDescent="0.25">
      <c r="A199" s="206"/>
      <c r="B199" s="39" t="s">
        <v>92</v>
      </c>
      <c r="C199" s="40"/>
      <c r="D199" s="52"/>
      <c r="E199" s="40"/>
      <c r="F199" s="40"/>
      <c r="G199" s="42"/>
      <c r="I199" s="24"/>
      <c r="J199" s="24"/>
      <c r="K199" s="24"/>
    </row>
    <row r="200" spans="1:11" ht="14.25" customHeight="1" thickBot="1" x14ac:dyDescent="0.3">
      <c r="A200" s="206"/>
      <c r="B200" s="57" t="s">
        <v>139</v>
      </c>
      <c r="C200" s="58"/>
      <c r="D200" s="59"/>
      <c r="E200" s="58"/>
      <c r="F200" s="58"/>
      <c r="G200" s="60">
        <f>+SUM(F198:F199)</f>
        <v>0</v>
      </c>
      <c r="I200" s="24"/>
      <c r="J200" s="24"/>
      <c r="K200" s="24"/>
    </row>
    <row r="201" spans="1:11" ht="14.25" customHeight="1" thickBot="1" x14ac:dyDescent="0.3">
      <c r="A201" s="206"/>
      <c r="B201" s="1148"/>
      <c r="C201" s="1148"/>
      <c r="D201" s="1148"/>
      <c r="E201" s="1148"/>
      <c r="F201" s="1148"/>
      <c r="G201" s="1148"/>
      <c r="I201" s="24"/>
      <c r="J201" s="24"/>
      <c r="K201" s="24"/>
    </row>
    <row r="202" spans="1:11" ht="14.25" customHeight="1" thickBot="1" x14ac:dyDescent="0.3">
      <c r="A202" s="206"/>
      <c r="B202" s="61" t="s">
        <v>140</v>
      </c>
      <c r="C202" s="62" t="s">
        <v>1317</v>
      </c>
      <c r="D202" s="63" t="s">
        <v>142</v>
      </c>
      <c r="E202" s="1147" t="s">
        <v>143</v>
      </c>
      <c r="F202" s="1147"/>
      <c r="G202" s="1147"/>
      <c r="I202" s="24"/>
      <c r="J202" s="24"/>
      <c r="K202" s="24"/>
    </row>
    <row r="203" spans="1:11" ht="14.25" customHeight="1" thickBot="1" x14ac:dyDescent="0.3">
      <c r="A203" s="206"/>
      <c r="B203" s="64" t="s">
        <v>144</v>
      </c>
      <c r="C203" s="65"/>
      <c r="D203" s="162">
        <f>G188</f>
        <v>5.69</v>
      </c>
      <c r="E203" s="1147"/>
      <c r="F203" s="1147"/>
      <c r="G203" s="1147"/>
      <c r="I203" s="24"/>
      <c r="J203" s="24"/>
      <c r="K203" s="24"/>
    </row>
    <row r="204" spans="1:11" ht="14.25" customHeight="1" thickBot="1" x14ac:dyDescent="0.3">
      <c r="A204" s="206"/>
      <c r="B204" s="64" t="s">
        <v>145</v>
      </c>
      <c r="C204" s="65"/>
      <c r="D204" s="162">
        <f>G196</f>
        <v>352.23</v>
      </c>
      <c r="E204" s="1147"/>
      <c r="F204" s="1147"/>
      <c r="G204" s="1147"/>
      <c r="I204" s="24"/>
      <c r="J204" s="24"/>
      <c r="K204" s="24"/>
    </row>
    <row r="205" spans="1:11" ht="14.25" customHeight="1" thickBot="1" x14ac:dyDescent="0.3">
      <c r="A205" s="206"/>
      <c r="B205" s="64" t="s">
        <v>146</v>
      </c>
      <c r="C205" s="65"/>
      <c r="D205" s="162">
        <f>G200</f>
        <v>0</v>
      </c>
      <c r="E205" s="1147"/>
      <c r="F205" s="1147"/>
      <c r="G205" s="1147"/>
      <c r="I205" s="24"/>
      <c r="J205" s="24"/>
      <c r="K205" s="24"/>
    </row>
    <row r="206" spans="1:11" ht="14.25" customHeight="1" thickBot="1" x14ac:dyDescent="0.3">
      <c r="A206" s="206"/>
      <c r="B206" s="64" t="s">
        <v>147</v>
      </c>
      <c r="C206" s="66">
        <f>$J$5</f>
        <v>157.27000000000001</v>
      </c>
      <c r="D206" s="162">
        <f>+ROUND((D203*C206),2)/100</f>
        <v>8.9499999999999993</v>
      </c>
      <c r="E206" s="1147"/>
      <c r="F206" s="1147"/>
      <c r="G206" s="1147"/>
      <c r="I206" s="24"/>
      <c r="J206" s="24"/>
      <c r="K206" s="24"/>
    </row>
    <row r="207" spans="1:11" ht="14.25" customHeight="1" thickBot="1" x14ac:dyDescent="0.3">
      <c r="A207" s="206"/>
      <c r="B207" s="64" t="s">
        <v>148</v>
      </c>
      <c r="C207" s="67"/>
      <c r="D207" s="163">
        <f>+SUM(D203:D206)</f>
        <v>366.87</v>
      </c>
      <c r="E207" s="1147"/>
      <c r="F207" s="1147"/>
      <c r="G207" s="1147"/>
      <c r="I207" s="24"/>
      <c r="J207" s="24"/>
      <c r="K207" s="24"/>
    </row>
    <row r="208" spans="1:11" ht="14.25" customHeight="1" thickBot="1" x14ac:dyDescent="0.3">
      <c r="A208" s="206"/>
      <c r="B208" s="64" t="s">
        <v>149</v>
      </c>
      <c r="C208" s="65"/>
      <c r="D208" s="162" t="s">
        <v>150</v>
      </c>
      <c r="E208" s="1148" t="s">
        <v>151</v>
      </c>
      <c r="F208" s="1148"/>
      <c r="G208" s="1148"/>
      <c r="I208" s="24"/>
      <c r="J208" s="24"/>
      <c r="K208" s="24"/>
    </row>
    <row r="209" spans="1:11" ht="14.25" customHeight="1" thickBot="1" x14ac:dyDescent="0.3">
      <c r="A209" s="206"/>
      <c r="B209" s="68" t="s">
        <v>152</v>
      </c>
      <c r="C209" s="69"/>
      <c r="D209" s="164">
        <f>+SUM(D207:D208)</f>
        <v>366.87</v>
      </c>
      <c r="E209" s="1148"/>
      <c r="F209" s="1148"/>
      <c r="G209" s="1148"/>
      <c r="I209" s="24"/>
      <c r="J209" s="24"/>
      <c r="K209" s="24"/>
    </row>
    <row r="210" spans="1:11" ht="14.25" customHeight="1" thickBot="1" x14ac:dyDescent="0.3">
      <c r="A210" s="206"/>
      <c r="B210" s="70" t="s">
        <v>153</v>
      </c>
      <c r="C210" s="71">
        <f>$I$5</f>
        <v>28.49</v>
      </c>
      <c r="D210" s="165">
        <f>ROUND((D209*C210),2)/100</f>
        <v>104.52</v>
      </c>
      <c r="E210" s="1148"/>
      <c r="F210" s="1148"/>
      <c r="G210" s="1148"/>
      <c r="I210" s="24"/>
      <c r="J210" s="24"/>
      <c r="K210" s="24"/>
    </row>
    <row r="211" spans="1:11" ht="14.25" customHeight="1" thickBot="1" x14ac:dyDescent="0.3">
      <c r="A211" s="206"/>
      <c r="B211" s="72" t="s">
        <v>154</v>
      </c>
      <c r="C211" s="73"/>
      <c r="D211" s="166">
        <f>+SUM(D209:D210)</f>
        <v>471.39</v>
      </c>
      <c r="E211" s="74"/>
      <c r="F211" s="167">
        <f>D211</f>
        <v>471.39</v>
      </c>
      <c r="G211" s="30"/>
      <c r="I211" s="24"/>
      <c r="J211" s="24"/>
      <c r="K211" s="24"/>
    </row>
    <row r="212" spans="1:11" ht="14.25" customHeight="1" x14ac:dyDescent="0.25">
      <c r="A212" s="206"/>
      <c r="B212" s="24"/>
      <c r="C212" s="24"/>
      <c r="D212" s="24"/>
      <c r="E212" s="24"/>
      <c r="F212" s="24"/>
      <c r="G212" s="24"/>
      <c r="I212" s="24"/>
      <c r="J212" s="24"/>
      <c r="K212" s="24"/>
    </row>
    <row r="213" spans="1:11" ht="14.25" customHeight="1" thickBot="1" x14ac:dyDescent="0.3">
      <c r="A213" s="206"/>
      <c r="B213" s="24"/>
      <c r="C213" s="24"/>
      <c r="D213" s="24"/>
      <c r="E213" s="24"/>
      <c r="F213" s="24"/>
      <c r="G213" s="24"/>
      <c r="I213" s="24"/>
      <c r="J213" s="24"/>
      <c r="K213" s="24"/>
    </row>
    <row r="214" spans="1:11" ht="14.25" customHeight="1" x14ac:dyDescent="0.25">
      <c r="A214" s="206"/>
      <c r="B214" s="1149" t="s">
        <v>119</v>
      </c>
      <c r="C214" s="1149"/>
      <c r="D214" s="1149"/>
      <c r="E214" s="1149"/>
      <c r="F214" s="1149"/>
      <c r="G214" s="1149"/>
      <c r="I214" s="24"/>
      <c r="J214" s="24"/>
      <c r="K214" s="24"/>
    </row>
    <row r="215" spans="1:11" ht="14.25" customHeight="1" thickBot="1" x14ac:dyDescent="0.3">
      <c r="A215" s="206"/>
      <c r="B215" s="1150" t="str">
        <f>$I$3</f>
        <v>Urbanização da Orla de Piúma - Município de Piúma / ES</v>
      </c>
      <c r="C215" s="1151"/>
      <c r="D215" s="1151"/>
      <c r="E215" s="1151"/>
      <c r="F215" s="1151"/>
      <c r="G215" s="1152"/>
      <c r="I215" s="24"/>
      <c r="J215" s="24"/>
      <c r="K215" s="24"/>
    </row>
    <row r="216" spans="1:11" ht="14.25" customHeight="1" thickBot="1" x14ac:dyDescent="0.3">
      <c r="A216" s="206"/>
      <c r="B216" s="29" t="s">
        <v>120</v>
      </c>
      <c r="C216" s="29" t="s">
        <v>121</v>
      </c>
      <c r="D216" s="1147" t="s">
        <v>122</v>
      </c>
      <c r="E216" s="1147"/>
      <c r="F216" s="30" t="s">
        <v>262</v>
      </c>
      <c r="G216" s="30" t="s">
        <v>123</v>
      </c>
      <c r="I216" s="24"/>
      <c r="J216" s="24"/>
      <c r="K216" s="24"/>
    </row>
    <row r="217" spans="1:11" ht="14.25" customHeight="1" thickBot="1" x14ac:dyDescent="0.3">
      <c r="A217" s="206"/>
      <c r="B217" s="31" t="s">
        <v>285</v>
      </c>
      <c r="C217" s="32" t="s">
        <v>92</v>
      </c>
      <c r="D217" s="1147" t="s">
        <v>7</v>
      </c>
      <c r="E217" s="1147"/>
      <c r="F217" s="89" t="s">
        <v>280</v>
      </c>
      <c r="G217" s="33">
        <f>$K$5</f>
        <v>44501</v>
      </c>
      <c r="I217" s="24"/>
      <c r="J217" s="24"/>
      <c r="K217" s="24"/>
    </row>
    <row r="218" spans="1:11" ht="14.25" customHeight="1" thickBot="1" x14ac:dyDescent="0.3">
      <c r="A218" s="206"/>
      <c r="B218" s="1148"/>
      <c r="C218" s="1148"/>
      <c r="D218" s="1148"/>
      <c r="E218" s="1148"/>
      <c r="F218" s="1148"/>
      <c r="G218" s="1148"/>
      <c r="I218" s="24"/>
      <c r="J218" s="24"/>
      <c r="K218" s="24"/>
    </row>
    <row r="219" spans="1:11" ht="14.25" customHeight="1" x14ac:dyDescent="0.25">
      <c r="A219" s="206"/>
      <c r="B219" s="36" t="s">
        <v>127</v>
      </c>
      <c r="C219" s="37" t="s">
        <v>128</v>
      </c>
      <c r="D219" s="37" t="s">
        <v>129</v>
      </c>
      <c r="E219" s="37" t="s">
        <v>130</v>
      </c>
      <c r="F219" s="37" t="s">
        <v>131</v>
      </c>
      <c r="G219" s="38" t="s">
        <v>132</v>
      </c>
      <c r="I219" s="24"/>
      <c r="J219" s="24"/>
      <c r="K219" s="24"/>
    </row>
    <row r="220" spans="1:11" ht="14.25" customHeight="1" x14ac:dyDescent="0.25">
      <c r="A220" s="207">
        <v>20060</v>
      </c>
      <c r="B220" s="39" t="str">
        <f>VLOOKUP(A220,Insumos!$A$10:$F$3462,2,FALSE)</f>
        <v xml:space="preserve">ENCARREGADO DE O.A.C. </v>
      </c>
      <c r="C220" s="40" t="s">
        <v>158</v>
      </c>
      <c r="D220" s="41">
        <v>0.1</v>
      </c>
      <c r="E220" s="160">
        <f>VLOOKUP(A220,Insumos!$A$10:$F$3462,4,FALSE)</f>
        <v>11.74</v>
      </c>
      <c r="F220" s="160">
        <f>ROUND((D220*E220),2)</f>
        <v>1.17</v>
      </c>
      <c r="G220" s="42"/>
      <c r="I220" s="24"/>
      <c r="J220" s="24"/>
      <c r="K220" s="24"/>
    </row>
    <row r="221" spans="1:11" ht="14.25" customHeight="1" x14ac:dyDescent="0.25">
      <c r="B221" s="39"/>
      <c r="C221" s="40"/>
      <c r="D221" s="41"/>
      <c r="E221" s="40"/>
      <c r="F221" s="40"/>
      <c r="G221" s="42"/>
      <c r="I221" s="24"/>
      <c r="J221" s="24"/>
      <c r="K221" s="24"/>
    </row>
    <row r="222" spans="1:11" ht="14.25" customHeight="1" x14ac:dyDescent="0.25">
      <c r="A222" s="206"/>
      <c r="B222" s="39"/>
      <c r="C222" s="40"/>
      <c r="D222" s="43"/>
      <c r="E222" s="40"/>
      <c r="F222" s="40"/>
      <c r="G222" s="42"/>
      <c r="I222" s="24"/>
      <c r="J222" s="24"/>
      <c r="K222" s="24"/>
    </row>
    <row r="223" spans="1:11" ht="14.25" customHeight="1" x14ac:dyDescent="0.25">
      <c r="A223" s="206"/>
      <c r="B223" s="44" t="s">
        <v>133</v>
      </c>
      <c r="C223" s="45"/>
      <c r="D223" s="46"/>
      <c r="E223" s="40"/>
      <c r="F223" s="47"/>
      <c r="G223" s="176">
        <f>+SUM(F220:F222)</f>
        <v>1.17</v>
      </c>
      <c r="I223" s="24"/>
      <c r="J223" s="24"/>
      <c r="K223" s="24"/>
    </row>
    <row r="224" spans="1:11" ht="14.25" customHeight="1" x14ac:dyDescent="0.25">
      <c r="A224" s="206"/>
      <c r="B224" s="39" t="s">
        <v>134</v>
      </c>
      <c r="C224" s="49"/>
      <c r="D224" s="50"/>
      <c r="E224" s="40"/>
      <c r="F224" s="47"/>
      <c r="G224" s="51" t="s">
        <v>135</v>
      </c>
      <c r="I224" s="24"/>
      <c r="J224" s="24"/>
      <c r="K224" s="24"/>
    </row>
    <row r="225" spans="1:11" ht="14.25" customHeight="1" x14ac:dyDescent="0.25">
      <c r="A225" s="209">
        <v>42678</v>
      </c>
      <c r="B225" s="39" t="s">
        <v>393</v>
      </c>
      <c r="C225" s="40" t="s">
        <v>5</v>
      </c>
      <c r="D225" s="41">
        <f>0.81-0.13</f>
        <v>0.68</v>
      </c>
      <c r="E225" s="168">
        <f>6.31*1.0392965</f>
        <v>6.56</v>
      </c>
      <c r="F225" s="168">
        <f>ROUND((D225*E225),2)</f>
        <v>4.46</v>
      </c>
      <c r="G225" s="42"/>
      <c r="J225" s="24" t="s">
        <v>92</v>
      </c>
      <c r="K225" s="24"/>
    </row>
    <row r="226" spans="1:11" ht="14.25" customHeight="1" x14ac:dyDescent="0.25">
      <c r="A226" s="209">
        <v>40358</v>
      </c>
      <c r="B226" s="39" t="s">
        <v>289</v>
      </c>
      <c r="C226" s="40" t="s">
        <v>6</v>
      </c>
      <c r="D226" s="41">
        <v>8.6999999999999994E-2</v>
      </c>
      <c r="E226" s="168">
        <f>527.36*1.0392965</f>
        <v>548.08000000000004</v>
      </c>
      <c r="F226" s="168">
        <f>ROUND((D226*E226),2)</f>
        <v>47.68</v>
      </c>
      <c r="G226" s="42"/>
      <c r="I226" t="s">
        <v>1322</v>
      </c>
      <c r="J226" s="24"/>
      <c r="K226" s="24"/>
    </row>
    <row r="227" spans="1:11" ht="14.25" customHeight="1" x14ac:dyDescent="0.25">
      <c r="A227" s="206">
        <v>40258</v>
      </c>
      <c r="B227" s="39" t="s">
        <v>290</v>
      </c>
      <c r="C227" s="40" t="s">
        <v>6</v>
      </c>
      <c r="D227" s="52">
        <v>0.1</v>
      </c>
      <c r="E227" s="168">
        <f>58.14*1.0392965</f>
        <v>60.42</v>
      </c>
      <c r="F227" s="168">
        <f>ROUND((D227*E227),2)</f>
        <v>6.04</v>
      </c>
      <c r="G227" s="42"/>
      <c r="I227" s="24"/>
      <c r="J227" s="24"/>
      <c r="K227" s="24"/>
    </row>
    <row r="228" spans="1:11" ht="28.5" customHeight="1" x14ac:dyDescent="0.25">
      <c r="A228" s="206">
        <v>40316</v>
      </c>
      <c r="B228" s="39" t="s">
        <v>291</v>
      </c>
      <c r="C228" s="40" t="s">
        <v>5</v>
      </c>
      <c r="D228" s="52">
        <v>0.49</v>
      </c>
      <c r="E228" s="168">
        <f>81.17*1.0392965</f>
        <v>84.36</v>
      </c>
      <c r="F228" s="168">
        <f>ROUND((D228*E228),2)</f>
        <v>41.34</v>
      </c>
      <c r="G228" s="42"/>
      <c r="I228" s="24"/>
      <c r="J228" s="24"/>
      <c r="K228" s="24"/>
    </row>
    <row r="229" spans="1:11" ht="14.25" customHeight="1" x14ac:dyDescent="0.25">
      <c r="B229" s="39"/>
      <c r="C229" s="40"/>
      <c r="D229" s="53"/>
      <c r="E229" s="40"/>
      <c r="F229" s="40"/>
      <c r="G229" s="42"/>
      <c r="I229" s="24"/>
      <c r="J229" s="24"/>
      <c r="K229" s="24"/>
    </row>
    <row r="230" spans="1:11" ht="14.25" customHeight="1" x14ac:dyDescent="0.25">
      <c r="A230" s="206"/>
      <c r="B230" s="39"/>
      <c r="C230" s="40"/>
      <c r="D230" s="54"/>
      <c r="E230" s="40"/>
      <c r="F230" s="40"/>
      <c r="G230" s="42"/>
      <c r="I230" s="24"/>
      <c r="J230" s="24"/>
      <c r="K230" s="24"/>
    </row>
    <row r="231" spans="1:11" ht="14.25" customHeight="1" x14ac:dyDescent="0.25">
      <c r="A231" s="206"/>
      <c r="B231" s="44" t="s">
        <v>136</v>
      </c>
      <c r="C231" s="45"/>
      <c r="D231" s="55"/>
      <c r="E231" s="49"/>
      <c r="F231" s="49"/>
      <c r="G231" s="176">
        <f>+SUM(F225:F230)</f>
        <v>99.52</v>
      </c>
      <c r="I231" s="24"/>
      <c r="J231" s="24"/>
      <c r="K231" s="24"/>
    </row>
    <row r="232" spans="1:11" ht="14.25" customHeight="1" x14ac:dyDescent="0.25">
      <c r="A232" s="206"/>
      <c r="B232" s="39" t="s">
        <v>137</v>
      </c>
      <c r="C232" s="49"/>
      <c r="D232" s="56"/>
      <c r="E232" s="49"/>
      <c r="F232" s="49"/>
      <c r="G232" s="51" t="s">
        <v>138</v>
      </c>
      <c r="I232" s="24"/>
      <c r="J232" s="24"/>
      <c r="K232" s="24"/>
    </row>
    <row r="233" spans="1:11" ht="14.25" customHeight="1" x14ac:dyDescent="0.25">
      <c r="A233" s="206"/>
      <c r="B233" s="39" t="s">
        <v>92</v>
      </c>
      <c r="C233" s="40"/>
      <c r="D233" s="52"/>
      <c r="E233" s="40"/>
      <c r="F233" s="40"/>
      <c r="G233" s="42"/>
      <c r="I233" s="24"/>
      <c r="J233" s="24"/>
      <c r="K233" s="24"/>
    </row>
    <row r="234" spans="1:11" ht="14.25" customHeight="1" x14ac:dyDescent="0.25">
      <c r="A234" s="206"/>
      <c r="B234" s="39" t="s">
        <v>92</v>
      </c>
      <c r="C234" s="40"/>
      <c r="D234" s="52"/>
      <c r="E234" s="40"/>
      <c r="F234" s="40"/>
      <c r="G234" s="42"/>
      <c r="I234" s="24"/>
      <c r="J234" s="24"/>
      <c r="K234" s="24"/>
    </row>
    <row r="235" spans="1:11" ht="14.25" customHeight="1" thickBot="1" x14ac:dyDescent="0.3">
      <c r="A235" s="206"/>
      <c r="B235" s="57" t="s">
        <v>139</v>
      </c>
      <c r="C235" s="58"/>
      <c r="D235" s="59"/>
      <c r="E235" s="58"/>
      <c r="F235" s="58"/>
      <c r="G235" s="60">
        <f>+SUM(F233:F234)</f>
        <v>0</v>
      </c>
      <c r="I235" s="24"/>
      <c r="J235" s="24"/>
      <c r="K235" s="24"/>
    </row>
    <row r="236" spans="1:11" ht="14.25" customHeight="1" thickBot="1" x14ac:dyDescent="0.3">
      <c r="A236" s="206"/>
      <c r="B236" s="1148"/>
      <c r="C236" s="1148"/>
      <c r="D236" s="1148"/>
      <c r="E236" s="1148"/>
      <c r="F236" s="1148"/>
      <c r="G236" s="1148"/>
      <c r="I236" s="24"/>
      <c r="J236" s="24"/>
      <c r="K236" s="24"/>
    </row>
    <row r="237" spans="1:11" ht="14.25" customHeight="1" thickBot="1" x14ac:dyDescent="0.3">
      <c r="A237" s="206"/>
      <c r="B237" s="61" t="s">
        <v>140</v>
      </c>
      <c r="C237" s="62" t="s">
        <v>1317</v>
      </c>
      <c r="D237" s="63" t="s">
        <v>142</v>
      </c>
      <c r="E237" s="1147" t="s">
        <v>143</v>
      </c>
      <c r="F237" s="1147"/>
      <c r="G237" s="1147"/>
      <c r="I237" s="24"/>
      <c r="J237" s="24"/>
      <c r="K237" s="24"/>
    </row>
    <row r="238" spans="1:11" ht="14.25" customHeight="1" thickBot="1" x14ac:dyDescent="0.3">
      <c r="A238" s="206"/>
      <c r="B238" s="64" t="s">
        <v>144</v>
      </c>
      <c r="C238" s="65"/>
      <c r="D238" s="170">
        <f>G223</f>
        <v>1.17</v>
      </c>
      <c r="E238" s="1147"/>
      <c r="F238" s="1147"/>
      <c r="G238" s="1147"/>
      <c r="I238" s="24"/>
      <c r="J238" s="24"/>
      <c r="K238" s="24"/>
    </row>
    <row r="239" spans="1:11" ht="14.25" customHeight="1" thickBot="1" x14ac:dyDescent="0.3">
      <c r="A239" s="206"/>
      <c r="B239" s="64" t="s">
        <v>145</v>
      </c>
      <c r="C239" s="65"/>
      <c r="D239" s="170">
        <f>G231</f>
        <v>99.52</v>
      </c>
      <c r="E239" s="1147"/>
      <c r="F239" s="1147"/>
      <c r="G239" s="1147"/>
      <c r="I239" s="24"/>
      <c r="J239" s="24"/>
      <c r="K239" s="24"/>
    </row>
    <row r="240" spans="1:11" ht="14.25" customHeight="1" thickBot="1" x14ac:dyDescent="0.3">
      <c r="A240" s="206"/>
      <c r="B240" s="64" t="s">
        <v>146</v>
      </c>
      <c r="C240" s="65"/>
      <c r="D240" s="170">
        <f>G235</f>
        <v>0</v>
      </c>
      <c r="E240" s="1147"/>
      <c r="F240" s="1147"/>
      <c r="G240" s="1147"/>
      <c r="I240" s="24"/>
      <c r="J240" s="24"/>
      <c r="K240" s="24"/>
    </row>
    <row r="241" spans="1:11" ht="14.25" customHeight="1" thickBot="1" x14ac:dyDescent="0.3">
      <c r="A241" s="206"/>
      <c r="B241" s="64" t="s">
        <v>147</v>
      </c>
      <c r="C241" s="66">
        <f>$J$5</f>
        <v>157.27000000000001</v>
      </c>
      <c r="D241" s="170">
        <f>+ROUND((D238*C241),2)/100</f>
        <v>1.84</v>
      </c>
      <c r="E241" s="1147"/>
      <c r="F241" s="1147"/>
      <c r="G241" s="1147"/>
      <c r="I241" s="24"/>
      <c r="J241" s="24"/>
      <c r="K241" s="24"/>
    </row>
    <row r="242" spans="1:11" ht="14.25" customHeight="1" thickBot="1" x14ac:dyDescent="0.3">
      <c r="A242" s="206"/>
      <c r="B242" s="64" t="s">
        <v>148</v>
      </c>
      <c r="C242" s="67"/>
      <c r="D242" s="171">
        <f>+SUM(D238:D241)</f>
        <v>102.53</v>
      </c>
      <c r="E242" s="1147"/>
      <c r="F242" s="1147"/>
      <c r="G242" s="1147"/>
      <c r="I242" s="24"/>
      <c r="J242" s="24"/>
      <c r="K242" s="24"/>
    </row>
    <row r="243" spans="1:11" ht="14.25" customHeight="1" thickBot="1" x14ac:dyDescent="0.3">
      <c r="A243" s="206"/>
      <c r="B243" s="64" t="s">
        <v>149</v>
      </c>
      <c r="C243" s="65"/>
      <c r="D243" s="170" t="s">
        <v>150</v>
      </c>
      <c r="E243" s="1148" t="s">
        <v>151</v>
      </c>
      <c r="F243" s="1148"/>
      <c r="G243" s="1148"/>
      <c r="I243" s="24"/>
      <c r="J243" s="24"/>
      <c r="K243" s="24"/>
    </row>
    <row r="244" spans="1:11" ht="14.25" customHeight="1" thickBot="1" x14ac:dyDescent="0.3">
      <c r="A244" s="206"/>
      <c r="B244" s="68" t="s">
        <v>152</v>
      </c>
      <c r="C244" s="69"/>
      <c r="D244" s="172">
        <f>+SUM(D242:D243)</f>
        <v>102.53</v>
      </c>
      <c r="E244" s="1148"/>
      <c r="F244" s="1148"/>
      <c r="G244" s="1148"/>
      <c r="I244" s="24"/>
      <c r="J244" s="24"/>
      <c r="K244" s="24"/>
    </row>
    <row r="245" spans="1:11" ht="14.25" customHeight="1" thickBot="1" x14ac:dyDescent="0.3">
      <c r="A245" s="206"/>
      <c r="B245" s="70" t="s">
        <v>153</v>
      </c>
      <c r="C245" s="71">
        <f>$I$5</f>
        <v>28.49</v>
      </c>
      <c r="D245" s="173">
        <f>ROUND((D244*C245),2)/100</f>
        <v>29.21</v>
      </c>
      <c r="E245" s="1148"/>
      <c r="F245" s="1148"/>
      <c r="G245" s="1148"/>
      <c r="I245" s="24"/>
      <c r="J245" s="24"/>
      <c r="K245" s="24"/>
    </row>
    <row r="246" spans="1:11" ht="14.25" customHeight="1" thickBot="1" x14ac:dyDescent="0.3">
      <c r="A246" s="206"/>
      <c r="B246" s="72" t="s">
        <v>154</v>
      </c>
      <c r="C246" s="73"/>
      <c r="D246" s="174">
        <f>+SUM(D244:D245)</f>
        <v>131.74</v>
      </c>
      <c r="E246" s="74"/>
      <c r="F246" s="175">
        <f>D246</f>
        <v>131.74</v>
      </c>
      <c r="G246" s="30"/>
      <c r="I246" s="24"/>
      <c r="J246" s="24"/>
      <c r="K246" s="24"/>
    </row>
    <row r="247" spans="1:11" ht="14.25" customHeight="1" x14ac:dyDescent="0.25">
      <c r="A247" s="206"/>
      <c r="B247" s="24"/>
      <c r="C247" s="24"/>
      <c r="D247" s="24"/>
      <c r="E247" s="24"/>
      <c r="F247" s="24"/>
      <c r="G247" s="24"/>
      <c r="I247" s="24"/>
      <c r="J247" s="24"/>
      <c r="K247" s="24"/>
    </row>
    <row r="248" spans="1:11" ht="14.25" customHeight="1" thickBot="1" x14ac:dyDescent="0.3">
      <c r="A248" s="206"/>
      <c r="B248" s="24"/>
      <c r="C248" s="24"/>
      <c r="D248" s="24"/>
      <c r="E248" s="24"/>
      <c r="F248" s="24"/>
      <c r="G248" s="24"/>
      <c r="I248" s="24"/>
      <c r="J248" s="24"/>
      <c r="K248" s="24"/>
    </row>
    <row r="249" spans="1:11" ht="14.25" customHeight="1" x14ac:dyDescent="0.25">
      <c r="A249" s="206"/>
      <c r="B249" s="1149" t="s">
        <v>119</v>
      </c>
      <c r="C249" s="1149"/>
      <c r="D249" s="1149"/>
      <c r="E249" s="1149"/>
      <c r="F249" s="1149"/>
      <c r="G249" s="1149"/>
      <c r="I249" s="24"/>
      <c r="J249" s="24"/>
      <c r="K249" s="24"/>
    </row>
    <row r="250" spans="1:11" ht="14.25" customHeight="1" thickBot="1" x14ac:dyDescent="0.3">
      <c r="A250" s="206"/>
      <c r="B250" s="1150" t="str">
        <f>$I$3</f>
        <v>Urbanização da Orla de Piúma - Município de Piúma / ES</v>
      </c>
      <c r="C250" s="1151"/>
      <c r="D250" s="1151"/>
      <c r="E250" s="1151"/>
      <c r="F250" s="1151"/>
      <c r="G250" s="1152"/>
      <c r="I250" s="24"/>
      <c r="J250" s="24"/>
      <c r="K250" s="24"/>
    </row>
    <row r="251" spans="1:11" ht="14.25" customHeight="1" thickBot="1" x14ac:dyDescent="0.3">
      <c r="A251" s="206"/>
      <c r="B251" s="29" t="s">
        <v>120</v>
      </c>
      <c r="C251" s="29" t="s">
        <v>121</v>
      </c>
      <c r="D251" s="1147" t="s">
        <v>122</v>
      </c>
      <c r="E251" s="1147"/>
      <c r="F251" s="30" t="s">
        <v>262</v>
      </c>
      <c r="G251" s="30" t="s">
        <v>123</v>
      </c>
      <c r="I251" s="24"/>
      <c r="J251" s="24"/>
      <c r="K251" s="24"/>
    </row>
    <row r="252" spans="1:11" ht="14.25" customHeight="1" thickBot="1" x14ac:dyDescent="0.3">
      <c r="A252" s="206" t="s">
        <v>163</v>
      </c>
      <c r="B252" s="31" t="s">
        <v>286</v>
      </c>
      <c r="C252" s="32" t="s">
        <v>92</v>
      </c>
      <c r="D252" s="1147" t="s">
        <v>7</v>
      </c>
      <c r="E252" s="1147"/>
      <c r="F252" s="89" t="s">
        <v>173</v>
      </c>
      <c r="G252" s="33">
        <f>$K$5</f>
        <v>44501</v>
      </c>
      <c r="I252" s="24"/>
      <c r="J252" s="24"/>
      <c r="K252" s="24"/>
    </row>
    <row r="253" spans="1:11" ht="14.25" customHeight="1" thickBot="1" x14ac:dyDescent="0.3">
      <c r="A253" s="206"/>
      <c r="B253" s="1148"/>
      <c r="C253" s="1148"/>
      <c r="D253" s="1148"/>
      <c r="E253" s="1148"/>
      <c r="F253" s="1148"/>
      <c r="G253" s="1148"/>
      <c r="I253" s="24"/>
      <c r="J253" s="24"/>
      <c r="K253" s="24"/>
    </row>
    <row r="254" spans="1:11" ht="14.25" customHeight="1" x14ac:dyDescent="0.25">
      <c r="A254" s="206"/>
      <c r="B254" s="36" t="s">
        <v>127</v>
      </c>
      <c r="C254" s="37" t="s">
        <v>128</v>
      </c>
      <c r="D254" s="37" t="s">
        <v>129</v>
      </c>
      <c r="E254" s="37" t="s">
        <v>130</v>
      </c>
      <c r="F254" s="37" t="s">
        <v>131</v>
      </c>
      <c r="G254" s="38" t="s">
        <v>132</v>
      </c>
      <c r="I254" s="24"/>
      <c r="J254" s="24"/>
      <c r="K254" s="24"/>
    </row>
    <row r="255" spans="1:11" ht="14.25" customHeight="1" x14ac:dyDescent="0.25">
      <c r="A255" s="207">
        <v>20060</v>
      </c>
      <c r="B255" s="39" t="str">
        <f>VLOOKUP(A255,Insumos!$A$10:$F$3462,2,FALSE)</f>
        <v xml:space="preserve">ENCARREGADO DE O.A.C. </v>
      </c>
      <c r="C255" s="40" t="s">
        <v>158</v>
      </c>
      <c r="D255" s="53">
        <v>0.1</v>
      </c>
      <c r="E255" s="160">
        <f>VLOOKUP(A255,Insumos!$A$10:$F$3462,4,FALSE)</f>
        <v>11.74</v>
      </c>
      <c r="F255" s="168">
        <f>ROUND((D255*E255),2)</f>
        <v>1.17</v>
      </c>
      <c r="G255" s="42"/>
      <c r="I255" s="24"/>
      <c r="J255" s="24"/>
      <c r="K255" s="24"/>
    </row>
    <row r="256" spans="1:11" ht="14.25" customHeight="1" x14ac:dyDescent="0.25">
      <c r="B256" s="39"/>
      <c r="C256" s="40"/>
      <c r="D256" s="41"/>
      <c r="E256" s="40"/>
      <c r="F256" s="40"/>
      <c r="G256" s="42"/>
      <c r="I256" s="24"/>
      <c r="J256" s="24"/>
      <c r="K256" s="24"/>
    </row>
    <row r="257" spans="1:11" ht="14.25" customHeight="1" x14ac:dyDescent="0.25">
      <c r="A257" s="206"/>
      <c r="B257" s="39"/>
      <c r="C257" s="40"/>
      <c r="D257" s="43"/>
      <c r="E257" s="40"/>
      <c r="F257" s="40"/>
      <c r="G257" s="42"/>
      <c r="I257" s="24"/>
      <c r="J257" s="24"/>
      <c r="K257" s="24"/>
    </row>
    <row r="258" spans="1:11" ht="14.25" customHeight="1" x14ac:dyDescent="0.25">
      <c r="A258" s="206"/>
      <c r="B258" s="44" t="s">
        <v>133</v>
      </c>
      <c r="C258" s="45"/>
      <c r="D258" s="46"/>
      <c r="E258" s="40"/>
      <c r="F258" s="47"/>
      <c r="G258" s="176">
        <f>+SUM(F255:F257)</f>
        <v>1.17</v>
      </c>
      <c r="I258" s="24"/>
      <c r="J258" s="24"/>
      <c r="K258" s="24"/>
    </row>
    <row r="259" spans="1:11" ht="14.25" customHeight="1" x14ac:dyDescent="0.25">
      <c r="A259" s="206"/>
      <c r="B259" s="39" t="s">
        <v>134</v>
      </c>
      <c r="C259" s="49"/>
      <c r="D259" s="50"/>
      <c r="E259" s="40"/>
      <c r="F259" s="47"/>
      <c r="G259" s="51" t="s">
        <v>135</v>
      </c>
      <c r="I259" s="24"/>
      <c r="J259" s="24"/>
      <c r="K259" s="24"/>
    </row>
    <row r="260" spans="1:11" ht="14.25" customHeight="1" x14ac:dyDescent="0.25">
      <c r="A260" s="209">
        <v>40658</v>
      </c>
      <c r="B260" s="39" t="s">
        <v>288</v>
      </c>
      <c r="C260" s="40" t="s">
        <v>5</v>
      </c>
      <c r="D260" s="41">
        <v>0.65</v>
      </c>
      <c r="E260" s="168">
        <f>5.31*1.0392965</f>
        <v>5.52</v>
      </c>
      <c r="F260" s="168">
        <f>ROUND((D260*E260),2)</f>
        <v>3.59</v>
      </c>
      <c r="G260" s="42"/>
      <c r="I260" s="24"/>
      <c r="J260" s="24"/>
      <c r="K260" s="24"/>
    </row>
    <row r="261" spans="1:11" ht="14.25" customHeight="1" x14ac:dyDescent="0.25">
      <c r="A261" s="209">
        <v>40358</v>
      </c>
      <c r="B261" s="39" t="s">
        <v>289</v>
      </c>
      <c r="C261" s="40" t="s">
        <v>6</v>
      </c>
      <c r="D261" s="41">
        <v>4.2000000000000003E-2</v>
      </c>
      <c r="E261" s="168">
        <f>527.36*1.0392965</f>
        <v>548.08000000000004</v>
      </c>
      <c r="F261" s="168">
        <f>ROUND((D261*E261),2)</f>
        <v>23.02</v>
      </c>
      <c r="G261" s="42"/>
      <c r="I261" s="24"/>
      <c r="J261" s="24"/>
      <c r="K261" s="24"/>
    </row>
    <row r="262" spans="1:11" ht="14.25" customHeight="1" x14ac:dyDescent="0.25">
      <c r="A262" s="206">
        <v>40258</v>
      </c>
      <c r="B262" s="39" t="s">
        <v>290</v>
      </c>
      <c r="C262" s="40" t="s">
        <v>6</v>
      </c>
      <c r="D262" s="52">
        <v>0.05</v>
      </c>
      <c r="E262" s="168">
        <f>58.14*1.0392965</f>
        <v>60.42</v>
      </c>
      <c r="F262" s="168">
        <f>ROUND((D262*E262),2)</f>
        <v>3.02</v>
      </c>
      <c r="G262" s="42"/>
      <c r="I262" s="24"/>
      <c r="J262" s="24"/>
      <c r="K262" s="24"/>
    </row>
    <row r="263" spans="1:11" ht="29.25" customHeight="1" x14ac:dyDescent="0.25">
      <c r="A263" s="206">
        <v>40316</v>
      </c>
      <c r="B263" s="39" t="s">
        <v>291</v>
      </c>
      <c r="C263" s="40" t="s">
        <v>5</v>
      </c>
      <c r="D263" s="52">
        <v>0.505</v>
      </c>
      <c r="E263" s="168">
        <f>81.17*1.0392965</f>
        <v>84.36</v>
      </c>
      <c r="F263" s="168">
        <f>ROUND((D263*E263),2)</f>
        <v>42.6</v>
      </c>
      <c r="G263" s="42"/>
      <c r="I263" s="24"/>
      <c r="J263" s="24"/>
      <c r="K263" s="24"/>
    </row>
    <row r="264" spans="1:11" ht="14.25" customHeight="1" x14ac:dyDescent="0.25">
      <c r="B264" s="39"/>
      <c r="C264" s="40"/>
      <c r="D264" s="53"/>
      <c r="E264" s="40"/>
      <c r="F264" s="40"/>
      <c r="G264" s="42"/>
      <c r="I264" s="24"/>
      <c r="J264" s="24"/>
      <c r="K264" s="24"/>
    </row>
    <row r="265" spans="1:11" ht="14.25" customHeight="1" x14ac:dyDescent="0.25">
      <c r="A265" s="206"/>
      <c r="B265" s="39"/>
      <c r="C265" s="40"/>
      <c r="D265" s="54"/>
      <c r="E265" s="40"/>
      <c r="F265" s="40"/>
      <c r="G265" s="42"/>
      <c r="I265" s="24"/>
      <c r="J265" s="24"/>
      <c r="K265" s="24"/>
    </row>
    <row r="266" spans="1:11" ht="14.25" customHeight="1" x14ac:dyDescent="0.25">
      <c r="A266" s="206"/>
      <c r="B266" s="44" t="s">
        <v>136</v>
      </c>
      <c r="C266" s="45"/>
      <c r="D266" s="55"/>
      <c r="E266" s="49"/>
      <c r="F266" s="49"/>
      <c r="G266" s="176">
        <f>+SUM(F260:F265)</f>
        <v>72.23</v>
      </c>
      <c r="I266" s="24"/>
      <c r="J266" s="24"/>
      <c r="K266" s="24"/>
    </row>
    <row r="267" spans="1:11" ht="14.25" customHeight="1" x14ac:dyDescent="0.25">
      <c r="A267" s="206"/>
      <c r="B267" s="39" t="s">
        <v>137</v>
      </c>
      <c r="C267" s="49"/>
      <c r="D267" s="56"/>
      <c r="E267" s="49"/>
      <c r="F267" s="49"/>
      <c r="G267" s="51" t="s">
        <v>138</v>
      </c>
      <c r="I267" s="24"/>
      <c r="J267" s="24"/>
      <c r="K267" s="24"/>
    </row>
    <row r="268" spans="1:11" ht="14.25" customHeight="1" x14ac:dyDescent="0.25">
      <c r="A268" s="206"/>
      <c r="B268" s="39" t="s">
        <v>92</v>
      </c>
      <c r="C268" s="40"/>
      <c r="D268" s="52"/>
      <c r="E268" s="40"/>
      <c r="F268" s="40"/>
      <c r="G268" s="42"/>
      <c r="I268" s="24"/>
      <c r="J268" s="24"/>
      <c r="K268" s="24"/>
    </row>
    <row r="269" spans="1:11" ht="14.25" customHeight="1" x14ac:dyDescent="0.25">
      <c r="A269" s="206"/>
      <c r="B269" s="39" t="s">
        <v>92</v>
      </c>
      <c r="C269" s="40"/>
      <c r="D269" s="52"/>
      <c r="E269" s="40"/>
      <c r="F269" s="40"/>
      <c r="G269" s="42"/>
      <c r="I269" s="24"/>
      <c r="J269" s="24"/>
      <c r="K269" s="24"/>
    </row>
    <row r="270" spans="1:11" ht="14.25" customHeight="1" thickBot="1" x14ac:dyDescent="0.3">
      <c r="A270" s="206"/>
      <c r="B270" s="57" t="s">
        <v>139</v>
      </c>
      <c r="C270" s="58"/>
      <c r="D270" s="59"/>
      <c r="E270" s="58"/>
      <c r="F270" s="58"/>
      <c r="G270" s="60">
        <f>+SUM(F268:F269)</f>
        <v>0</v>
      </c>
      <c r="I270" s="24"/>
      <c r="J270" s="24"/>
      <c r="K270" s="24"/>
    </row>
    <row r="271" spans="1:11" ht="14.25" customHeight="1" thickBot="1" x14ac:dyDescent="0.3">
      <c r="A271" s="206"/>
      <c r="B271" s="1148"/>
      <c r="C271" s="1148"/>
      <c r="D271" s="1148"/>
      <c r="E271" s="1148"/>
      <c r="F271" s="1148"/>
      <c r="G271" s="1148"/>
      <c r="I271" s="24"/>
      <c r="J271" s="24"/>
      <c r="K271" s="24"/>
    </row>
    <row r="272" spans="1:11" ht="14.25" customHeight="1" thickBot="1" x14ac:dyDescent="0.3">
      <c r="A272" s="206"/>
      <c r="B272" s="61" t="s">
        <v>140</v>
      </c>
      <c r="C272" s="62" t="s">
        <v>141</v>
      </c>
      <c r="D272" s="63" t="s">
        <v>142</v>
      </c>
      <c r="E272" s="1147" t="s">
        <v>143</v>
      </c>
      <c r="F272" s="1147"/>
      <c r="G272" s="1147"/>
      <c r="I272" s="24"/>
      <c r="J272" s="24"/>
      <c r="K272" s="24"/>
    </row>
    <row r="273" spans="1:11" ht="14.25" customHeight="1" thickBot="1" x14ac:dyDescent="0.3">
      <c r="A273" s="206"/>
      <c r="B273" s="64" t="s">
        <v>144</v>
      </c>
      <c r="C273" s="65"/>
      <c r="D273" s="170">
        <f>G258</f>
        <v>1.17</v>
      </c>
      <c r="E273" s="1147"/>
      <c r="F273" s="1147"/>
      <c r="G273" s="1147"/>
      <c r="I273" s="24"/>
      <c r="J273" s="24"/>
      <c r="K273" s="24"/>
    </row>
    <row r="274" spans="1:11" ht="14.25" customHeight="1" thickBot="1" x14ac:dyDescent="0.3">
      <c r="A274" s="206"/>
      <c r="B274" s="64" t="s">
        <v>145</v>
      </c>
      <c r="C274" s="65"/>
      <c r="D274" s="170">
        <f>G266</f>
        <v>72.23</v>
      </c>
      <c r="E274" s="1147"/>
      <c r="F274" s="1147"/>
      <c r="G274" s="1147"/>
      <c r="I274" s="24"/>
      <c r="J274" s="24"/>
      <c r="K274" s="24"/>
    </row>
    <row r="275" spans="1:11" ht="14.25" customHeight="1" thickBot="1" x14ac:dyDescent="0.3">
      <c r="A275" s="206"/>
      <c r="B275" s="64" t="s">
        <v>146</v>
      </c>
      <c r="C275" s="65"/>
      <c r="D275" s="170">
        <f>G270</f>
        <v>0</v>
      </c>
      <c r="E275" s="1147"/>
      <c r="F275" s="1147"/>
      <c r="G275" s="1147"/>
      <c r="I275" s="24"/>
      <c r="J275" s="24"/>
      <c r="K275" s="24"/>
    </row>
    <row r="276" spans="1:11" ht="14.25" customHeight="1" thickBot="1" x14ac:dyDescent="0.3">
      <c r="A276" s="206"/>
      <c r="B276" s="64" t="s">
        <v>147</v>
      </c>
      <c r="C276" s="66">
        <f>$J$5</f>
        <v>157.27000000000001</v>
      </c>
      <c r="D276" s="170">
        <f>+ROUND((D273*C276),2)/100</f>
        <v>1.84</v>
      </c>
      <c r="E276" s="1147"/>
      <c r="F276" s="1147"/>
      <c r="G276" s="1147"/>
      <c r="I276" s="24"/>
      <c r="J276" s="24"/>
      <c r="K276" s="24"/>
    </row>
    <row r="277" spans="1:11" ht="14.25" customHeight="1" thickBot="1" x14ac:dyDescent="0.3">
      <c r="A277" s="206"/>
      <c r="B277" s="64" t="s">
        <v>148</v>
      </c>
      <c r="C277" s="67"/>
      <c r="D277" s="171">
        <f>+SUM(D273:D276)</f>
        <v>75.239999999999995</v>
      </c>
      <c r="E277" s="1147"/>
      <c r="F277" s="1147"/>
      <c r="G277" s="1147"/>
      <c r="I277" s="24"/>
      <c r="J277" s="24"/>
      <c r="K277" s="24"/>
    </row>
    <row r="278" spans="1:11" ht="14.25" customHeight="1" thickBot="1" x14ac:dyDescent="0.3">
      <c r="A278" s="206"/>
      <c r="B278" s="64" t="s">
        <v>149</v>
      </c>
      <c r="C278" s="65"/>
      <c r="D278" s="170" t="s">
        <v>150</v>
      </c>
      <c r="E278" s="1148" t="s">
        <v>151</v>
      </c>
      <c r="F278" s="1148"/>
      <c r="G278" s="1148"/>
      <c r="I278" s="24"/>
      <c r="J278" s="24"/>
      <c r="K278" s="24"/>
    </row>
    <row r="279" spans="1:11" ht="14.25" customHeight="1" thickBot="1" x14ac:dyDescent="0.3">
      <c r="A279" s="206"/>
      <c r="B279" s="68" t="s">
        <v>152</v>
      </c>
      <c r="C279" s="69"/>
      <c r="D279" s="172">
        <f>+SUM(D277:D278)</f>
        <v>75.239999999999995</v>
      </c>
      <c r="E279" s="1148"/>
      <c r="F279" s="1148"/>
      <c r="G279" s="1148"/>
      <c r="I279" s="24"/>
      <c r="J279" s="24"/>
      <c r="K279" s="24"/>
    </row>
    <row r="280" spans="1:11" ht="14.25" customHeight="1" thickBot="1" x14ac:dyDescent="0.3">
      <c r="A280" s="206"/>
      <c r="B280" s="70" t="s">
        <v>153</v>
      </c>
      <c r="C280" s="71">
        <f>$I$5</f>
        <v>28.49</v>
      </c>
      <c r="D280" s="173">
        <f>ROUND((D279*C280),2)/100</f>
        <v>21.44</v>
      </c>
      <c r="E280" s="1148"/>
      <c r="F280" s="1148"/>
      <c r="G280" s="1148"/>
      <c r="I280" s="24"/>
      <c r="J280" s="24"/>
      <c r="K280" s="24"/>
    </row>
    <row r="281" spans="1:11" ht="14.25" customHeight="1" thickBot="1" x14ac:dyDescent="0.3">
      <c r="A281" s="206"/>
      <c r="B281" s="72" t="s">
        <v>154</v>
      </c>
      <c r="C281" s="73"/>
      <c r="D281" s="174">
        <f>+SUM(D279:D280)</f>
        <v>96.68</v>
      </c>
      <c r="E281" s="74"/>
      <c r="F281" s="175">
        <f>D281</f>
        <v>96.68</v>
      </c>
      <c r="G281" s="30"/>
      <c r="I281" s="24"/>
      <c r="J281" s="24"/>
      <c r="K281" s="24"/>
    </row>
    <row r="282" spans="1:11" ht="14.25" customHeight="1" x14ac:dyDescent="0.25">
      <c r="A282" s="206"/>
      <c r="B282" s="24"/>
      <c r="C282" s="24"/>
      <c r="D282" s="24"/>
      <c r="E282" s="24"/>
      <c r="F282" s="24"/>
      <c r="G282" s="24"/>
      <c r="I282" s="24"/>
      <c r="J282" s="24"/>
      <c r="K282" s="24"/>
    </row>
    <row r="283" spans="1:11" ht="14.25" customHeight="1" thickBot="1" x14ac:dyDescent="0.3">
      <c r="A283" s="206"/>
      <c r="B283" s="24"/>
      <c r="C283" s="24"/>
      <c r="D283" s="24"/>
      <c r="E283" s="24"/>
      <c r="F283" s="24"/>
      <c r="G283" s="24"/>
      <c r="I283" s="24"/>
      <c r="J283" s="24"/>
      <c r="K283" s="24"/>
    </row>
    <row r="284" spans="1:11" ht="14.25" customHeight="1" x14ac:dyDescent="0.25">
      <c r="A284" s="206"/>
      <c r="B284" s="1149" t="s">
        <v>119</v>
      </c>
      <c r="C284" s="1149"/>
      <c r="D284" s="1149"/>
      <c r="E284" s="1149"/>
      <c r="F284" s="1149"/>
      <c r="G284" s="1149"/>
      <c r="I284" s="24"/>
      <c r="J284" s="24"/>
      <c r="K284" s="24"/>
    </row>
    <row r="285" spans="1:11" ht="14.25" customHeight="1" thickBot="1" x14ac:dyDescent="0.3">
      <c r="A285" s="206"/>
      <c r="B285" s="1150" t="str">
        <f>$I$3</f>
        <v>Urbanização da Orla de Piúma - Município de Piúma / ES</v>
      </c>
      <c r="C285" s="1151"/>
      <c r="D285" s="1151"/>
      <c r="E285" s="1151"/>
      <c r="F285" s="1151"/>
      <c r="G285" s="1152"/>
      <c r="I285" s="24"/>
      <c r="J285" s="24"/>
      <c r="K285" s="24"/>
    </row>
    <row r="286" spans="1:11" ht="14.25" customHeight="1" thickBot="1" x14ac:dyDescent="0.3">
      <c r="A286" s="206"/>
      <c r="B286" s="29" t="s">
        <v>120</v>
      </c>
      <c r="C286" s="29" t="s">
        <v>121</v>
      </c>
      <c r="D286" s="1147" t="s">
        <v>122</v>
      </c>
      <c r="E286" s="1147"/>
      <c r="F286" s="30" t="s">
        <v>262</v>
      </c>
      <c r="G286" s="30" t="s">
        <v>123</v>
      </c>
      <c r="I286" s="24"/>
      <c r="J286" s="24"/>
      <c r="K286" s="24"/>
    </row>
    <row r="287" spans="1:11" ht="14.25" customHeight="1" thickBot="1" x14ac:dyDescent="0.3">
      <c r="A287" s="206" t="s">
        <v>163</v>
      </c>
      <c r="B287" s="31" t="s">
        <v>287</v>
      </c>
      <c r="C287" s="32" t="s">
        <v>92</v>
      </c>
      <c r="D287" s="1147" t="s">
        <v>7</v>
      </c>
      <c r="E287" s="1147"/>
      <c r="F287" s="89" t="s">
        <v>174</v>
      </c>
      <c r="G287" s="33">
        <f>$K$5</f>
        <v>44501</v>
      </c>
      <c r="I287" s="24"/>
      <c r="J287" s="24"/>
      <c r="K287" s="24"/>
    </row>
    <row r="288" spans="1:11" ht="14.25" customHeight="1" thickBot="1" x14ac:dyDescent="0.3">
      <c r="A288" s="206"/>
      <c r="B288" s="1148"/>
      <c r="C288" s="1148"/>
      <c r="D288" s="1148"/>
      <c r="E288" s="1148"/>
      <c r="F288" s="1148"/>
      <c r="G288" s="1148"/>
      <c r="I288" s="24"/>
      <c r="J288" s="24"/>
      <c r="K288" s="24"/>
    </row>
    <row r="289" spans="1:11" ht="14.25" customHeight="1" x14ac:dyDescent="0.25">
      <c r="A289" s="206"/>
      <c r="B289" s="36" t="s">
        <v>127</v>
      </c>
      <c r="C289" s="37" t="s">
        <v>128</v>
      </c>
      <c r="D289" s="37" t="s">
        <v>129</v>
      </c>
      <c r="E289" s="37" t="s">
        <v>130</v>
      </c>
      <c r="F289" s="37" t="s">
        <v>131</v>
      </c>
      <c r="G289" s="38" t="s">
        <v>132</v>
      </c>
      <c r="I289" s="24"/>
      <c r="J289" s="24"/>
      <c r="K289" s="24"/>
    </row>
    <row r="290" spans="1:11" ht="14.25" customHeight="1" x14ac:dyDescent="0.25">
      <c r="A290" s="207">
        <v>20060</v>
      </c>
      <c r="B290" s="39" t="str">
        <f>VLOOKUP(A290,Insumos!$A$10:$F$3462,2,FALSE)</f>
        <v xml:space="preserve">ENCARREGADO DE O.A.C. </v>
      </c>
      <c r="C290" s="40" t="s">
        <v>158</v>
      </c>
      <c r="D290" s="53">
        <v>0.1</v>
      </c>
      <c r="E290" s="160">
        <f>VLOOKUP(A290,Insumos!$A$10:$F$3462,4,FALSE)</f>
        <v>11.74</v>
      </c>
      <c r="F290" s="168">
        <f>ROUND((D290*E290),2)</f>
        <v>1.17</v>
      </c>
      <c r="G290" s="42"/>
      <c r="I290" s="24"/>
      <c r="J290" s="24"/>
      <c r="K290" s="24"/>
    </row>
    <row r="291" spans="1:11" ht="14.25" customHeight="1" x14ac:dyDescent="0.25">
      <c r="B291" s="39"/>
      <c r="C291" s="40"/>
      <c r="D291" s="41"/>
      <c r="E291" s="40"/>
      <c r="F291" s="40"/>
      <c r="G291" s="42"/>
      <c r="I291" s="24"/>
      <c r="J291" s="24"/>
      <c r="K291" s="24"/>
    </row>
    <row r="292" spans="1:11" ht="14.25" customHeight="1" x14ac:dyDescent="0.25">
      <c r="A292" s="206"/>
      <c r="B292" s="39"/>
      <c r="C292" s="40"/>
      <c r="D292" s="43"/>
      <c r="E292" s="40"/>
      <c r="F292" s="40"/>
      <c r="G292" s="42"/>
      <c r="I292" s="24"/>
      <c r="J292" s="24"/>
      <c r="K292" s="24"/>
    </row>
    <row r="293" spans="1:11" ht="14.25" customHeight="1" x14ac:dyDescent="0.25">
      <c r="A293" s="206"/>
      <c r="B293" s="44" t="s">
        <v>133</v>
      </c>
      <c r="C293" s="45"/>
      <c r="D293" s="46"/>
      <c r="E293" s="40"/>
      <c r="F293" s="47"/>
      <c r="G293" s="176">
        <f>+SUM(F290:F292)</f>
        <v>1.17</v>
      </c>
      <c r="I293" s="24"/>
      <c r="J293" s="24"/>
      <c r="K293" s="24"/>
    </row>
    <row r="294" spans="1:11" ht="14.25" customHeight="1" x14ac:dyDescent="0.25">
      <c r="A294" s="206"/>
      <c r="B294" s="39" t="s">
        <v>134</v>
      </c>
      <c r="C294" s="49"/>
      <c r="D294" s="50"/>
      <c r="E294" s="40"/>
      <c r="F294" s="47"/>
      <c r="G294" s="51" t="s">
        <v>135</v>
      </c>
      <c r="I294" s="24"/>
      <c r="J294" s="24"/>
      <c r="K294" s="24"/>
    </row>
    <row r="295" spans="1:11" ht="14.25" customHeight="1" x14ac:dyDescent="0.25">
      <c r="A295" s="209">
        <v>40658</v>
      </c>
      <c r="B295" s="39" t="s">
        <v>288</v>
      </c>
      <c r="C295" s="40" t="s">
        <v>5</v>
      </c>
      <c r="D295" s="41">
        <v>0.55000000000000004</v>
      </c>
      <c r="E295" s="168">
        <f>5.31*1.0392965</f>
        <v>5.52</v>
      </c>
      <c r="F295" s="168">
        <f>ROUND((D295*E295),2)</f>
        <v>3.04</v>
      </c>
      <c r="G295" s="42"/>
      <c r="I295" s="24"/>
      <c r="J295" s="24"/>
      <c r="K295" s="24"/>
    </row>
    <row r="296" spans="1:11" ht="14.25" customHeight="1" x14ac:dyDescent="0.25">
      <c r="A296" s="209">
        <v>40358</v>
      </c>
      <c r="B296" s="39" t="s">
        <v>289</v>
      </c>
      <c r="C296" s="40" t="s">
        <v>6</v>
      </c>
      <c r="D296" s="41">
        <v>3.5999999999999997E-2</v>
      </c>
      <c r="E296" s="168">
        <f>527.36*1.0392965</f>
        <v>548.08000000000004</v>
      </c>
      <c r="F296" s="168">
        <f>ROUND((D296*E296),2)</f>
        <v>19.73</v>
      </c>
      <c r="G296" s="42"/>
      <c r="I296" s="24"/>
      <c r="J296" s="24"/>
      <c r="K296" s="24"/>
    </row>
    <row r="297" spans="1:11" ht="14.25" customHeight="1" x14ac:dyDescent="0.25">
      <c r="A297" s="206">
        <v>40258</v>
      </c>
      <c r="B297" s="39" t="s">
        <v>290</v>
      </c>
      <c r="C297" s="40" t="s">
        <v>6</v>
      </c>
      <c r="D297" s="52">
        <v>0.05</v>
      </c>
      <c r="E297" s="168">
        <f>58.14*1.0392965</f>
        <v>60.42</v>
      </c>
      <c r="F297" s="168">
        <f>ROUND((D297*E297),2)</f>
        <v>3.02</v>
      </c>
      <c r="G297" s="42"/>
      <c r="I297" s="24"/>
      <c r="J297" s="24"/>
      <c r="K297" s="24"/>
    </row>
    <row r="298" spans="1:11" ht="29.25" customHeight="1" x14ac:dyDescent="0.25">
      <c r="A298" s="206">
        <v>40316</v>
      </c>
      <c r="B298" s="39" t="s">
        <v>291</v>
      </c>
      <c r="C298" s="40" t="s">
        <v>5</v>
      </c>
      <c r="D298" s="52">
        <v>0.45</v>
      </c>
      <c r="E298" s="168">
        <f>81.17*1.0392965</f>
        <v>84.36</v>
      </c>
      <c r="F298" s="168">
        <f>ROUND((D298*E298),2)</f>
        <v>37.96</v>
      </c>
      <c r="G298" s="42"/>
      <c r="I298" s="24"/>
      <c r="J298" s="24"/>
      <c r="K298" s="24"/>
    </row>
    <row r="299" spans="1:11" ht="14.25" customHeight="1" x14ac:dyDescent="0.25">
      <c r="B299" s="39"/>
      <c r="C299" s="40"/>
      <c r="D299" s="53"/>
      <c r="E299" s="40"/>
      <c r="F299" s="40"/>
      <c r="G299" s="42"/>
      <c r="I299" s="24"/>
      <c r="J299" s="24"/>
      <c r="K299" s="24"/>
    </row>
    <row r="300" spans="1:11" ht="14.25" customHeight="1" x14ac:dyDescent="0.25">
      <c r="A300" s="206"/>
      <c r="B300" s="39"/>
      <c r="C300" s="40"/>
      <c r="D300" s="54"/>
      <c r="E300" s="40"/>
      <c r="F300" s="40"/>
      <c r="G300" s="42"/>
      <c r="I300" s="24"/>
      <c r="J300" s="24"/>
      <c r="K300" s="24"/>
    </row>
    <row r="301" spans="1:11" ht="14.25" customHeight="1" x14ac:dyDescent="0.25">
      <c r="A301" s="206"/>
      <c r="B301" s="44" t="s">
        <v>136</v>
      </c>
      <c r="C301" s="45"/>
      <c r="D301" s="55"/>
      <c r="E301" s="49"/>
      <c r="F301" s="49"/>
      <c r="G301" s="176">
        <f>+SUM(F295:F300)</f>
        <v>63.75</v>
      </c>
      <c r="I301" s="24"/>
      <c r="J301" s="24"/>
      <c r="K301" s="24"/>
    </row>
    <row r="302" spans="1:11" ht="14.25" customHeight="1" x14ac:dyDescent="0.25">
      <c r="A302" s="206"/>
      <c r="B302" s="39" t="s">
        <v>137</v>
      </c>
      <c r="C302" s="49"/>
      <c r="D302" s="56"/>
      <c r="E302" s="49"/>
      <c r="F302" s="49"/>
      <c r="G302" s="51" t="s">
        <v>138</v>
      </c>
      <c r="I302" s="24"/>
      <c r="J302" s="24"/>
      <c r="K302" s="24"/>
    </row>
    <row r="303" spans="1:11" ht="14.25" customHeight="1" x14ac:dyDescent="0.25">
      <c r="A303" s="206"/>
      <c r="B303" s="39" t="s">
        <v>92</v>
      </c>
      <c r="C303" s="40"/>
      <c r="D303" s="52"/>
      <c r="E303" s="40"/>
      <c r="F303" s="40"/>
      <c r="G303" s="42"/>
      <c r="I303" s="24"/>
      <c r="J303" s="24"/>
      <c r="K303" s="24"/>
    </row>
    <row r="304" spans="1:11" ht="14.25" customHeight="1" x14ac:dyDescent="0.25">
      <c r="A304" s="206"/>
      <c r="B304" s="39" t="s">
        <v>92</v>
      </c>
      <c r="C304" s="40"/>
      <c r="D304" s="52"/>
      <c r="E304" s="40"/>
      <c r="F304" s="40"/>
      <c r="G304" s="42"/>
      <c r="I304" s="24"/>
      <c r="J304" s="24"/>
      <c r="K304" s="24"/>
    </row>
    <row r="305" spans="1:11" ht="14.25" customHeight="1" thickBot="1" x14ac:dyDescent="0.3">
      <c r="A305" s="206"/>
      <c r="B305" s="57" t="s">
        <v>139</v>
      </c>
      <c r="C305" s="58"/>
      <c r="D305" s="59"/>
      <c r="E305" s="58"/>
      <c r="F305" s="58"/>
      <c r="G305" s="60">
        <f>+SUM(F303:F304)</f>
        <v>0</v>
      </c>
      <c r="I305" s="24"/>
      <c r="J305" s="24"/>
      <c r="K305" s="24"/>
    </row>
    <row r="306" spans="1:11" ht="14.25" customHeight="1" thickBot="1" x14ac:dyDescent="0.3">
      <c r="A306" s="206"/>
      <c r="B306" s="1148"/>
      <c r="C306" s="1148"/>
      <c r="D306" s="1148"/>
      <c r="E306" s="1148"/>
      <c r="F306" s="1148"/>
      <c r="G306" s="1148"/>
      <c r="I306" s="24"/>
      <c r="J306" s="24"/>
      <c r="K306" s="24"/>
    </row>
    <row r="307" spans="1:11" ht="14.25" customHeight="1" thickBot="1" x14ac:dyDescent="0.3">
      <c r="A307" s="206"/>
      <c r="B307" s="61" t="s">
        <v>140</v>
      </c>
      <c r="C307" s="62" t="s">
        <v>1317</v>
      </c>
      <c r="D307" s="63" t="s">
        <v>142</v>
      </c>
      <c r="E307" s="1147" t="s">
        <v>143</v>
      </c>
      <c r="F307" s="1147"/>
      <c r="G307" s="1147"/>
      <c r="I307" s="24"/>
      <c r="J307" s="24"/>
      <c r="K307" s="24"/>
    </row>
    <row r="308" spans="1:11" ht="14.25" customHeight="1" thickBot="1" x14ac:dyDescent="0.3">
      <c r="A308" s="206"/>
      <c r="B308" s="64" t="s">
        <v>144</v>
      </c>
      <c r="C308" s="65"/>
      <c r="D308" s="170">
        <f>G293</f>
        <v>1.17</v>
      </c>
      <c r="E308" s="1147"/>
      <c r="F308" s="1147"/>
      <c r="G308" s="1147"/>
      <c r="I308" s="24"/>
      <c r="J308" s="24"/>
      <c r="K308" s="24"/>
    </row>
    <row r="309" spans="1:11" ht="14.25" customHeight="1" thickBot="1" x14ac:dyDescent="0.3">
      <c r="A309" s="206"/>
      <c r="B309" s="64" t="s">
        <v>145</v>
      </c>
      <c r="C309" s="65"/>
      <c r="D309" s="170">
        <f>G301</f>
        <v>63.75</v>
      </c>
      <c r="E309" s="1147"/>
      <c r="F309" s="1147"/>
      <c r="G309" s="1147"/>
      <c r="I309" s="24"/>
      <c r="J309" s="24"/>
      <c r="K309" s="24"/>
    </row>
    <row r="310" spans="1:11" ht="14.25" customHeight="1" thickBot="1" x14ac:dyDescent="0.3">
      <c r="A310" s="206"/>
      <c r="B310" s="64" t="s">
        <v>146</v>
      </c>
      <c r="C310" s="65"/>
      <c r="D310" s="170">
        <f>G305</f>
        <v>0</v>
      </c>
      <c r="E310" s="1147"/>
      <c r="F310" s="1147"/>
      <c r="G310" s="1147"/>
      <c r="I310" s="24"/>
      <c r="J310" s="24"/>
      <c r="K310" s="24"/>
    </row>
    <row r="311" spans="1:11" ht="14.25" customHeight="1" thickBot="1" x14ac:dyDescent="0.3">
      <c r="A311" s="206"/>
      <c r="B311" s="64" t="s">
        <v>147</v>
      </c>
      <c r="C311" s="66">
        <f>$J$5</f>
        <v>157.27000000000001</v>
      </c>
      <c r="D311" s="170">
        <f>+ROUND((D308*C311),2)/100</f>
        <v>1.84</v>
      </c>
      <c r="E311" s="1147"/>
      <c r="F311" s="1147"/>
      <c r="G311" s="1147"/>
      <c r="I311" s="24"/>
      <c r="J311" s="24"/>
      <c r="K311" s="24"/>
    </row>
    <row r="312" spans="1:11" ht="14.25" customHeight="1" thickBot="1" x14ac:dyDescent="0.3">
      <c r="A312" s="206"/>
      <c r="B312" s="64" t="s">
        <v>148</v>
      </c>
      <c r="C312" s="67"/>
      <c r="D312" s="171">
        <f>+SUM(D308:D311)</f>
        <v>66.760000000000005</v>
      </c>
      <c r="E312" s="1147"/>
      <c r="F312" s="1147"/>
      <c r="G312" s="1147"/>
      <c r="I312" s="24"/>
      <c r="J312" s="24"/>
      <c r="K312" s="24"/>
    </row>
    <row r="313" spans="1:11" ht="14.25" customHeight="1" thickBot="1" x14ac:dyDescent="0.3">
      <c r="A313" s="206"/>
      <c r="B313" s="64" t="s">
        <v>149</v>
      </c>
      <c r="C313" s="65"/>
      <c r="D313" s="170" t="s">
        <v>150</v>
      </c>
      <c r="E313" s="1148" t="s">
        <v>151</v>
      </c>
      <c r="F313" s="1148"/>
      <c r="G313" s="1148"/>
      <c r="I313" s="24"/>
      <c r="J313" s="24"/>
      <c r="K313" s="24"/>
    </row>
    <row r="314" spans="1:11" ht="14.25" customHeight="1" thickBot="1" x14ac:dyDescent="0.3">
      <c r="A314" s="206"/>
      <c r="B314" s="68" t="s">
        <v>152</v>
      </c>
      <c r="C314" s="69"/>
      <c r="D314" s="172">
        <f>+SUM(D312:D313)</f>
        <v>66.760000000000005</v>
      </c>
      <c r="E314" s="1148"/>
      <c r="F314" s="1148"/>
      <c r="G314" s="1148"/>
      <c r="I314" s="24"/>
      <c r="J314" s="24"/>
      <c r="K314" s="24"/>
    </row>
    <row r="315" spans="1:11" ht="14.25" customHeight="1" thickBot="1" x14ac:dyDescent="0.3">
      <c r="A315" s="206"/>
      <c r="B315" s="70" t="s">
        <v>153</v>
      </c>
      <c r="C315" s="71">
        <f>$I$5</f>
        <v>28.49</v>
      </c>
      <c r="D315" s="173">
        <f>ROUND((D314*C315),2)/100</f>
        <v>19.02</v>
      </c>
      <c r="E315" s="1148"/>
      <c r="F315" s="1148"/>
      <c r="G315" s="1148"/>
      <c r="I315" s="24"/>
      <c r="J315" s="24"/>
      <c r="K315" s="24"/>
    </row>
    <row r="316" spans="1:11" ht="14.25" customHeight="1" thickBot="1" x14ac:dyDescent="0.3">
      <c r="A316" s="206"/>
      <c r="B316" s="72" t="s">
        <v>154</v>
      </c>
      <c r="C316" s="73"/>
      <c r="D316" s="174">
        <f>+SUM(D314:D315)</f>
        <v>85.78</v>
      </c>
      <c r="E316" s="74"/>
      <c r="F316" s="175">
        <f>D316</f>
        <v>85.78</v>
      </c>
      <c r="G316" s="30"/>
      <c r="I316" s="24"/>
      <c r="J316" s="24"/>
      <c r="K316" s="24"/>
    </row>
    <row r="317" spans="1:11" ht="14.25" customHeight="1" x14ac:dyDescent="0.25">
      <c r="A317" s="206"/>
      <c r="B317" s="24"/>
      <c r="C317" s="24"/>
      <c r="D317" s="24"/>
      <c r="E317" s="24"/>
      <c r="F317" s="24"/>
      <c r="G317" s="24"/>
      <c r="I317" s="24"/>
      <c r="J317" s="24"/>
      <c r="K317" s="24"/>
    </row>
    <row r="318" spans="1:11" ht="14.25" customHeight="1" thickBot="1" x14ac:dyDescent="0.3">
      <c r="A318" s="206"/>
      <c r="B318" s="24"/>
      <c r="C318" s="24"/>
      <c r="D318" s="24"/>
      <c r="E318" s="24"/>
      <c r="F318" s="24"/>
      <c r="G318" s="24"/>
      <c r="I318" s="24"/>
      <c r="J318" s="24"/>
      <c r="K318" s="24"/>
    </row>
    <row r="319" spans="1:11" x14ac:dyDescent="0.25">
      <c r="A319" s="206"/>
      <c r="B319" s="1149" t="s">
        <v>119</v>
      </c>
      <c r="C319" s="1149"/>
      <c r="D319" s="1149"/>
      <c r="E319" s="1149"/>
      <c r="F319" s="1149"/>
      <c r="G319" s="1149"/>
      <c r="I319" s="24"/>
      <c r="J319" s="24"/>
      <c r="K319" s="24"/>
    </row>
    <row r="320" spans="1:11" ht="15.75" thickBot="1" x14ac:dyDescent="0.3">
      <c r="A320" s="206"/>
      <c r="B320" s="1150" t="str">
        <f>$I$3</f>
        <v>Urbanização da Orla de Piúma - Município de Piúma / ES</v>
      </c>
      <c r="C320" s="1151"/>
      <c r="D320" s="1151"/>
      <c r="E320" s="1151"/>
      <c r="F320" s="1151"/>
      <c r="G320" s="1152"/>
      <c r="I320" s="24"/>
      <c r="J320" s="24"/>
      <c r="K320" s="24"/>
    </row>
    <row r="321" spans="1:11" ht="15.75" thickBot="1" x14ac:dyDescent="0.3">
      <c r="A321" s="206"/>
      <c r="B321" s="29" t="s">
        <v>120</v>
      </c>
      <c r="C321" s="29" t="s">
        <v>121</v>
      </c>
      <c r="D321" s="1147" t="s">
        <v>122</v>
      </c>
      <c r="E321" s="1147"/>
      <c r="F321" s="30" t="s">
        <v>262</v>
      </c>
      <c r="G321" s="30" t="s">
        <v>123</v>
      </c>
      <c r="I321" s="27"/>
      <c r="J321" s="27"/>
      <c r="K321" s="24"/>
    </row>
    <row r="322" spans="1:11" ht="27" thickBot="1" x14ac:dyDescent="0.3">
      <c r="A322" s="206"/>
      <c r="B322" s="31" t="s">
        <v>168</v>
      </c>
      <c r="C322" s="32" t="s">
        <v>92</v>
      </c>
      <c r="D322" s="1147" t="s">
        <v>7</v>
      </c>
      <c r="E322" s="1147"/>
      <c r="F322" s="89" t="s">
        <v>175</v>
      </c>
      <c r="G322" s="33">
        <f>$K$5</f>
        <v>44501</v>
      </c>
      <c r="I322" s="34"/>
      <c r="J322" s="27"/>
      <c r="K322" s="35"/>
    </row>
    <row r="323" spans="1:11" ht="3.75" customHeight="1" thickBot="1" x14ac:dyDescent="0.3">
      <c r="A323" s="206"/>
      <c r="B323" s="1148"/>
      <c r="C323" s="1148"/>
      <c r="D323" s="1148"/>
      <c r="E323" s="1148"/>
      <c r="F323" s="1148"/>
      <c r="G323" s="1148"/>
      <c r="I323" s="24"/>
      <c r="J323" s="24"/>
      <c r="K323" s="24"/>
    </row>
    <row r="324" spans="1:11" x14ac:dyDescent="0.25">
      <c r="A324" s="206"/>
      <c r="B324" s="36" t="s">
        <v>127</v>
      </c>
      <c r="C324" s="37" t="s">
        <v>128</v>
      </c>
      <c r="D324" s="37" t="s">
        <v>129</v>
      </c>
      <c r="E324" s="37" t="s">
        <v>130</v>
      </c>
      <c r="F324" s="37" t="s">
        <v>131</v>
      </c>
      <c r="G324" s="38" t="s">
        <v>132</v>
      </c>
    </row>
    <row r="325" spans="1:11" x14ac:dyDescent="0.25">
      <c r="B325" s="39"/>
      <c r="C325" s="40"/>
      <c r="D325" s="41"/>
      <c r="E325" s="40"/>
      <c r="F325" s="40"/>
      <c r="G325" s="42"/>
    </row>
    <row r="326" spans="1:11" x14ac:dyDescent="0.25">
      <c r="A326" s="206"/>
      <c r="B326" s="44" t="s">
        <v>133</v>
      </c>
      <c r="C326" s="45"/>
      <c r="D326" s="46"/>
      <c r="E326" s="40"/>
      <c r="F326" s="47"/>
      <c r="G326" s="48">
        <f>+SUM(F325:F325)</f>
        <v>0</v>
      </c>
    </row>
    <row r="327" spans="1:11" x14ac:dyDescent="0.25">
      <c r="A327" s="206"/>
      <c r="B327" s="39" t="s">
        <v>134</v>
      </c>
      <c r="C327" s="49"/>
      <c r="D327" s="50"/>
      <c r="E327" s="40"/>
      <c r="F327" s="47"/>
      <c r="G327" s="51" t="s">
        <v>135</v>
      </c>
    </row>
    <row r="328" spans="1:11" ht="39" x14ac:dyDescent="0.25">
      <c r="A328" s="207">
        <v>40239</v>
      </c>
      <c r="B328" s="39" t="s">
        <v>266</v>
      </c>
      <c r="C328" s="40" t="s">
        <v>6</v>
      </c>
      <c r="D328" s="41">
        <v>0.61</v>
      </c>
      <c r="E328" s="168">
        <v>498.44</v>
      </c>
      <c r="F328" s="168">
        <f>ROUND((D328*E328),2)</f>
        <v>304.05</v>
      </c>
      <c r="G328" s="42"/>
    </row>
    <row r="329" spans="1:11" ht="39" x14ac:dyDescent="0.25">
      <c r="A329" s="207">
        <v>40206</v>
      </c>
      <c r="B329" s="39" t="s">
        <v>16</v>
      </c>
      <c r="C329" s="40" t="s">
        <v>5</v>
      </c>
      <c r="D329" s="41">
        <f>0.4+0.4+4</f>
        <v>4.8</v>
      </c>
      <c r="E329" s="168">
        <v>73.25</v>
      </c>
      <c r="F329" s="168">
        <f>ROUND((D329*E329),2)</f>
        <v>351.6</v>
      </c>
      <c r="G329" s="42"/>
    </row>
    <row r="330" spans="1:11" ht="26.25" x14ac:dyDescent="0.25">
      <c r="A330" s="206">
        <v>40243</v>
      </c>
      <c r="B330" s="39" t="s">
        <v>19</v>
      </c>
      <c r="C330" s="40" t="s">
        <v>20</v>
      </c>
      <c r="D330" s="41">
        <f>(72+177.6)/10</f>
        <v>24.96</v>
      </c>
      <c r="E330" s="168">
        <v>12.94</v>
      </c>
      <c r="F330" s="168">
        <f>ROUND((D330*E330),2)</f>
        <v>322.98</v>
      </c>
      <c r="G330" s="42"/>
    </row>
    <row r="331" spans="1:11" ht="26.25" x14ac:dyDescent="0.25">
      <c r="A331" s="206">
        <v>40246</v>
      </c>
      <c r="B331" s="39" t="s">
        <v>21</v>
      </c>
      <c r="C331" s="40" t="s">
        <v>20</v>
      </c>
      <c r="D331" s="52">
        <f>46.1/10</f>
        <v>4.6100000000000003</v>
      </c>
      <c r="E331" s="168">
        <v>15.75</v>
      </c>
      <c r="F331" s="168">
        <f>ROUND((D331*E331),2)</f>
        <v>72.61</v>
      </c>
      <c r="G331" s="42"/>
    </row>
    <row r="332" spans="1:11" x14ac:dyDescent="0.25">
      <c r="A332" s="206"/>
      <c r="B332" s="44" t="s">
        <v>136</v>
      </c>
      <c r="C332" s="45"/>
      <c r="D332" s="55"/>
      <c r="E332" s="49"/>
      <c r="F332" s="49"/>
      <c r="G332" s="176">
        <f>+SUM(F328:F331)</f>
        <v>1051.24</v>
      </c>
    </row>
    <row r="333" spans="1:11" x14ac:dyDescent="0.25">
      <c r="A333" s="206"/>
      <c r="B333" s="39" t="s">
        <v>137</v>
      </c>
      <c r="C333" s="49"/>
      <c r="D333" s="56"/>
      <c r="E333" s="49"/>
      <c r="F333" s="49"/>
      <c r="G333" s="51" t="s">
        <v>138</v>
      </c>
    </row>
    <row r="334" spans="1:11" x14ac:dyDescent="0.25">
      <c r="A334" s="206"/>
      <c r="B334" s="39" t="s">
        <v>92</v>
      </c>
      <c r="C334" s="40"/>
      <c r="D334" s="52"/>
      <c r="E334" s="40"/>
      <c r="F334" s="40"/>
      <c r="G334" s="42"/>
    </row>
    <row r="335" spans="1:11" x14ac:dyDescent="0.25">
      <c r="A335" s="206"/>
      <c r="B335" s="39" t="s">
        <v>92</v>
      </c>
      <c r="C335" s="40"/>
      <c r="D335" s="52"/>
      <c r="E335" s="40"/>
      <c r="F335" s="40"/>
      <c r="G335" s="42"/>
    </row>
    <row r="336" spans="1:11" ht="15.75" thickBot="1" x14ac:dyDescent="0.3">
      <c r="A336" s="206"/>
      <c r="B336" s="57" t="s">
        <v>139</v>
      </c>
      <c r="C336" s="58"/>
      <c r="D336" s="59"/>
      <c r="E336" s="58"/>
      <c r="F336" s="58"/>
      <c r="G336" s="60">
        <f>+SUM(F334:F335)</f>
        <v>0</v>
      </c>
    </row>
    <row r="337" spans="1:11" ht="4.5" customHeight="1" thickBot="1" x14ac:dyDescent="0.3">
      <c r="A337" s="206"/>
      <c r="B337" s="1148"/>
      <c r="C337" s="1148"/>
      <c r="D337" s="1148"/>
      <c r="E337" s="1148"/>
      <c r="F337" s="1148"/>
      <c r="G337" s="1148"/>
    </row>
    <row r="338" spans="1:11" ht="15.75" thickBot="1" x14ac:dyDescent="0.3">
      <c r="A338" s="206"/>
      <c r="B338" s="61" t="s">
        <v>140</v>
      </c>
      <c r="C338" s="62" t="s">
        <v>1317</v>
      </c>
      <c r="D338" s="63" t="s">
        <v>142</v>
      </c>
      <c r="E338" s="1147" t="s">
        <v>143</v>
      </c>
      <c r="F338" s="1147"/>
      <c r="G338" s="1147"/>
    </row>
    <row r="339" spans="1:11" ht="15.75" thickBot="1" x14ac:dyDescent="0.3">
      <c r="A339" s="206"/>
      <c r="B339" s="64" t="s">
        <v>144</v>
      </c>
      <c r="C339" s="65"/>
      <c r="D339" s="170">
        <f>G326</f>
        <v>0</v>
      </c>
      <c r="E339" s="1147"/>
      <c r="F339" s="1147"/>
      <c r="G339" s="1147"/>
    </row>
    <row r="340" spans="1:11" ht="15.75" thickBot="1" x14ac:dyDescent="0.3">
      <c r="A340" s="206"/>
      <c r="B340" s="64" t="s">
        <v>145</v>
      </c>
      <c r="C340" s="65"/>
      <c r="D340" s="170">
        <f>G332</f>
        <v>1051.24</v>
      </c>
      <c r="E340" s="1147"/>
      <c r="F340" s="1147"/>
      <c r="G340" s="1147"/>
    </row>
    <row r="341" spans="1:11" ht="15.75" thickBot="1" x14ac:dyDescent="0.3">
      <c r="A341" s="206"/>
      <c r="B341" s="64" t="s">
        <v>146</v>
      </c>
      <c r="C341" s="65"/>
      <c r="D341" s="170">
        <f>G336</f>
        <v>0</v>
      </c>
      <c r="E341" s="1147"/>
      <c r="F341" s="1147"/>
      <c r="G341" s="1147"/>
    </row>
    <row r="342" spans="1:11" ht="15.75" thickBot="1" x14ac:dyDescent="0.3">
      <c r="A342" s="206"/>
      <c r="B342" s="64" t="s">
        <v>147</v>
      </c>
      <c r="C342" s="66">
        <f>$J$5</f>
        <v>157.27000000000001</v>
      </c>
      <c r="D342" s="170">
        <f>+ROUND((D339*C342),2)/100</f>
        <v>0</v>
      </c>
      <c r="E342" s="1147"/>
      <c r="F342" s="1147"/>
      <c r="G342" s="1147"/>
    </row>
    <row r="343" spans="1:11" ht="15.75" thickBot="1" x14ac:dyDescent="0.3">
      <c r="A343" s="206"/>
      <c r="B343" s="64" t="s">
        <v>148</v>
      </c>
      <c r="C343" s="67"/>
      <c r="D343" s="171">
        <f>+SUM(D339:D342)</f>
        <v>1051.24</v>
      </c>
      <c r="E343" s="1147"/>
      <c r="F343" s="1147"/>
      <c r="G343" s="1147"/>
    </row>
    <row r="344" spans="1:11" ht="15.75" customHeight="1" thickBot="1" x14ac:dyDescent="0.3">
      <c r="A344" s="206"/>
      <c r="B344" s="64" t="s">
        <v>149</v>
      </c>
      <c r="C344" s="65"/>
      <c r="D344" s="170" t="s">
        <v>150</v>
      </c>
      <c r="E344" s="1148" t="s">
        <v>151</v>
      </c>
      <c r="F344" s="1148"/>
      <c r="G344" s="1148"/>
    </row>
    <row r="345" spans="1:11" ht="15.75" thickBot="1" x14ac:dyDescent="0.3">
      <c r="A345" s="206"/>
      <c r="B345" s="68" t="s">
        <v>152</v>
      </c>
      <c r="C345" s="69"/>
      <c r="D345" s="172">
        <f>+SUM(D343:D344)</f>
        <v>1051.24</v>
      </c>
      <c r="E345" s="1148"/>
      <c r="F345" s="1148"/>
      <c r="G345" s="1148"/>
    </row>
    <row r="346" spans="1:11" ht="15.75" thickBot="1" x14ac:dyDescent="0.3">
      <c r="A346" s="206"/>
      <c r="B346" s="70" t="s">
        <v>153</v>
      </c>
      <c r="C346" s="71">
        <f>$I$5</f>
        <v>28.49</v>
      </c>
      <c r="D346" s="173">
        <f>ROUND((D345*C346),2)/100</f>
        <v>299.5</v>
      </c>
      <c r="E346" s="1148"/>
      <c r="F346" s="1148"/>
      <c r="G346" s="1148"/>
    </row>
    <row r="347" spans="1:11" ht="15.75" thickBot="1" x14ac:dyDescent="0.3">
      <c r="A347" s="206"/>
      <c r="B347" s="72" t="s">
        <v>154</v>
      </c>
      <c r="C347" s="73"/>
      <c r="D347" s="174">
        <f>+SUM(D345:D346)</f>
        <v>1350.74</v>
      </c>
      <c r="E347" s="74"/>
      <c r="F347" s="175">
        <f>D347</f>
        <v>1350.74</v>
      </c>
      <c r="G347" s="30"/>
      <c r="I347" s="24"/>
      <c r="J347" s="24"/>
      <c r="K347" s="24"/>
    </row>
    <row r="348" spans="1:11" ht="14.25" customHeight="1" x14ac:dyDescent="0.25">
      <c r="A348" s="206"/>
      <c r="B348" s="24"/>
      <c r="C348" s="24"/>
      <c r="D348" s="24"/>
      <c r="E348" s="24"/>
      <c r="F348" s="24"/>
      <c r="G348" s="24"/>
      <c r="I348" s="24"/>
      <c r="J348" s="24"/>
      <c r="K348" s="24"/>
    </row>
    <row r="349" spans="1:11" ht="14.25" customHeight="1" thickBot="1" x14ac:dyDescent="0.3">
      <c r="A349" s="206"/>
      <c r="B349" s="24"/>
      <c r="C349" s="24"/>
      <c r="D349" s="24"/>
      <c r="E349" s="24"/>
      <c r="F349" s="24"/>
      <c r="G349" s="24"/>
      <c r="I349" s="24"/>
      <c r="J349" s="24"/>
      <c r="K349" s="24"/>
    </row>
    <row r="350" spans="1:11" x14ac:dyDescent="0.25">
      <c r="A350" s="206"/>
      <c r="B350" s="1149" t="s">
        <v>119</v>
      </c>
      <c r="C350" s="1149"/>
      <c r="D350" s="1149"/>
      <c r="E350" s="1149"/>
      <c r="F350" s="1149"/>
      <c r="G350" s="1149"/>
      <c r="I350" s="24"/>
      <c r="J350" s="24"/>
      <c r="K350" s="24"/>
    </row>
    <row r="351" spans="1:11" ht="15.75" thickBot="1" x14ac:dyDescent="0.3">
      <c r="A351" s="206"/>
      <c r="B351" s="1150" t="str">
        <f>$I$3</f>
        <v>Urbanização da Orla de Piúma - Município de Piúma / ES</v>
      </c>
      <c r="C351" s="1151"/>
      <c r="D351" s="1151"/>
      <c r="E351" s="1151"/>
      <c r="F351" s="1151"/>
      <c r="G351" s="1152"/>
      <c r="I351" s="24"/>
      <c r="J351" s="24"/>
      <c r="K351" s="24"/>
    </row>
    <row r="352" spans="1:11" ht="15.75" thickBot="1" x14ac:dyDescent="0.3">
      <c r="A352" s="206"/>
      <c r="B352" s="29" t="s">
        <v>120</v>
      </c>
      <c r="C352" s="29" t="s">
        <v>121</v>
      </c>
      <c r="D352" s="1147" t="s">
        <v>122</v>
      </c>
      <c r="E352" s="1147"/>
      <c r="F352" s="30" t="s">
        <v>262</v>
      </c>
      <c r="G352" s="30" t="s">
        <v>123</v>
      </c>
      <c r="I352" s="27"/>
      <c r="J352" s="27"/>
      <c r="K352" s="24"/>
    </row>
    <row r="353" spans="1:11" ht="27" thickBot="1" x14ac:dyDescent="0.3">
      <c r="A353" s="206"/>
      <c r="B353" s="31" t="s">
        <v>265</v>
      </c>
      <c r="C353" s="32" t="s">
        <v>92</v>
      </c>
      <c r="D353" s="1147" t="s">
        <v>7</v>
      </c>
      <c r="E353" s="1147"/>
      <c r="F353" s="89" t="s">
        <v>178</v>
      </c>
      <c r="G353" s="33">
        <f>$K$5</f>
        <v>44501</v>
      </c>
      <c r="I353" s="34"/>
      <c r="J353" s="27"/>
      <c r="K353" s="35"/>
    </row>
    <row r="354" spans="1:11" ht="3.75" customHeight="1" thickBot="1" x14ac:dyDescent="0.3">
      <c r="A354" s="206"/>
      <c r="B354" s="1148"/>
      <c r="C354" s="1148"/>
      <c r="D354" s="1148"/>
      <c r="E354" s="1148"/>
      <c r="F354" s="1148"/>
      <c r="G354" s="1148"/>
      <c r="I354" s="24"/>
      <c r="J354" s="24"/>
      <c r="K354" s="24"/>
    </row>
    <row r="355" spans="1:11" x14ac:dyDescent="0.25">
      <c r="A355" s="206"/>
      <c r="B355" s="36" t="s">
        <v>127</v>
      </c>
      <c r="C355" s="37" t="s">
        <v>128</v>
      </c>
      <c r="D355" s="37" t="s">
        <v>129</v>
      </c>
      <c r="E355" s="37" t="s">
        <v>130</v>
      </c>
      <c r="F355" s="37" t="s">
        <v>131</v>
      </c>
      <c r="G355" s="38" t="s">
        <v>132</v>
      </c>
    </row>
    <row r="356" spans="1:11" x14ac:dyDescent="0.25">
      <c r="B356" s="39"/>
      <c r="C356" s="40"/>
      <c r="D356" s="41"/>
      <c r="E356" s="40"/>
      <c r="F356" s="40"/>
      <c r="G356" s="42"/>
    </row>
    <row r="357" spans="1:11" x14ac:dyDescent="0.25">
      <c r="A357" s="206"/>
      <c r="B357" s="44" t="s">
        <v>133</v>
      </c>
      <c r="C357" s="45"/>
      <c r="D357" s="46"/>
      <c r="E357" s="40"/>
      <c r="F357" s="47"/>
      <c r="G357" s="48">
        <f>+SUM(F356:F356)</f>
        <v>0</v>
      </c>
    </row>
    <row r="358" spans="1:11" x14ac:dyDescent="0.25">
      <c r="A358" s="206"/>
      <c r="B358" s="39" t="s">
        <v>134</v>
      </c>
      <c r="C358" s="49"/>
      <c r="D358" s="50"/>
      <c r="E358" s="40"/>
      <c r="F358" s="47"/>
      <c r="G358" s="51" t="s">
        <v>135</v>
      </c>
    </row>
    <row r="359" spans="1:11" ht="39" x14ac:dyDescent="0.25">
      <c r="A359" s="207">
        <v>40239</v>
      </c>
      <c r="B359" s="39" t="s">
        <v>266</v>
      </c>
      <c r="C359" s="40" t="s">
        <v>6</v>
      </c>
      <c r="D359" s="41">
        <v>1.6</v>
      </c>
      <c r="E359" s="168">
        <v>498.44</v>
      </c>
      <c r="F359" s="168">
        <f>ROUND((D359*E359),2)</f>
        <v>797.5</v>
      </c>
      <c r="G359" s="42"/>
    </row>
    <row r="360" spans="1:11" ht="39" x14ac:dyDescent="0.25">
      <c r="A360" s="207">
        <v>40206</v>
      </c>
      <c r="B360" s="39" t="s">
        <v>16</v>
      </c>
      <c r="C360" s="40" t="s">
        <v>5</v>
      </c>
      <c r="D360" s="41">
        <f>0.5+0.5+3.7+3.7</f>
        <v>8.4</v>
      </c>
      <c r="E360" s="168">
        <v>73.25</v>
      </c>
      <c r="F360" s="168">
        <f>ROUND((D360*E360),2)</f>
        <v>615.29999999999995</v>
      </c>
      <c r="G360" s="42"/>
    </row>
    <row r="361" spans="1:11" ht="26.25" x14ac:dyDescent="0.25">
      <c r="A361" s="206">
        <v>40243</v>
      </c>
      <c r="B361" s="39" t="s">
        <v>19</v>
      </c>
      <c r="C361" s="40" t="s">
        <v>20</v>
      </c>
      <c r="D361" s="41">
        <f>(192+506.9)/10</f>
        <v>69.89</v>
      </c>
      <c r="E361" s="168">
        <v>12.94</v>
      </c>
      <c r="F361" s="168">
        <f>ROUND((D361*E361),2)</f>
        <v>904.38</v>
      </c>
      <c r="G361" s="42"/>
    </row>
    <row r="362" spans="1:11" ht="26.25" x14ac:dyDescent="0.25">
      <c r="A362" s="206">
        <v>40246</v>
      </c>
      <c r="B362" s="39" t="s">
        <v>21</v>
      </c>
      <c r="C362" s="40" t="s">
        <v>20</v>
      </c>
      <c r="D362" s="52">
        <f>121/10</f>
        <v>12.1</v>
      </c>
      <c r="E362" s="168">
        <v>15.75</v>
      </c>
      <c r="F362" s="168">
        <f>ROUND((D362*E362),2)</f>
        <v>190.58</v>
      </c>
      <c r="G362" s="42"/>
    </row>
    <row r="363" spans="1:11" x14ac:dyDescent="0.25">
      <c r="A363" s="206"/>
      <c r="B363" s="44" t="s">
        <v>136</v>
      </c>
      <c r="C363" s="45"/>
      <c r="D363" s="55"/>
      <c r="E363" s="49"/>
      <c r="F363" s="49"/>
      <c r="G363" s="176">
        <f>+SUM(F359:F362)</f>
        <v>2507.7600000000002</v>
      </c>
    </row>
    <row r="364" spans="1:11" x14ac:dyDescent="0.25">
      <c r="A364" s="206"/>
      <c r="B364" s="39" t="s">
        <v>137</v>
      </c>
      <c r="C364" s="49"/>
      <c r="D364" s="56"/>
      <c r="E364" s="49"/>
      <c r="F364" s="49"/>
      <c r="G364" s="51" t="s">
        <v>138</v>
      </c>
    </row>
    <row r="365" spans="1:11" x14ac:dyDescent="0.25">
      <c r="A365" s="206"/>
      <c r="B365" s="39" t="s">
        <v>92</v>
      </c>
      <c r="C365" s="40"/>
      <c r="D365" s="52"/>
      <c r="E365" s="40"/>
      <c r="F365" s="40"/>
      <c r="G365" s="42"/>
    </row>
    <row r="366" spans="1:11" x14ac:dyDescent="0.25">
      <c r="A366" s="206"/>
      <c r="B366" s="39" t="s">
        <v>92</v>
      </c>
      <c r="C366" s="40"/>
      <c r="D366" s="52"/>
      <c r="E366" s="40"/>
      <c r="F366" s="40"/>
      <c r="G366" s="42"/>
    </row>
    <row r="367" spans="1:11" ht="15.75" thickBot="1" x14ac:dyDescent="0.3">
      <c r="A367" s="206"/>
      <c r="B367" s="57" t="s">
        <v>139</v>
      </c>
      <c r="C367" s="58"/>
      <c r="D367" s="59"/>
      <c r="E367" s="58"/>
      <c r="F367" s="58"/>
      <c r="G367" s="60">
        <f>+SUM(F365:F366)</f>
        <v>0</v>
      </c>
    </row>
    <row r="368" spans="1:11" ht="4.5" customHeight="1" thickBot="1" x14ac:dyDescent="0.3">
      <c r="A368" s="206"/>
      <c r="B368" s="1148"/>
      <c r="C368" s="1148"/>
      <c r="D368" s="1148"/>
      <c r="E368" s="1148"/>
      <c r="F368" s="1148"/>
      <c r="G368" s="1148"/>
    </row>
    <row r="369" spans="1:11" ht="15.75" thickBot="1" x14ac:dyDescent="0.3">
      <c r="A369" s="206"/>
      <c r="B369" s="61" t="s">
        <v>140</v>
      </c>
      <c r="C369" s="62" t="s">
        <v>141</v>
      </c>
      <c r="D369" s="63" t="s">
        <v>142</v>
      </c>
      <c r="E369" s="1147" t="s">
        <v>143</v>
      </c>
      <c r="F369" s="1147"/>
      <c r="G369" s="1147"/>
    </row>
    <row r="370" spans="1:11" ht="15.75" thickBot="1" x14ac:dyDescent="0.3">
      <c r="A370" s="206"/>
      <c r="B370" s="64" t="s">
        <v>144</v>
      </c>
      <c r="C370" s="65"/>
      <c r="D370" s="170">
        <f>G357</f>
        <v>0</v>
      </c>
      <c r="E370" s="1147"/>
      <c r="F370" s="1147"/>
      <c r="G370" s="1147"/>
    </row>
    <row r="371" spans="1:11" ht="15.75" thickBot="1" x14ac:dyDescent="0.3">
      <c r="A371" s="206"/>
      <c r="B371" s="64" t="s">
        <v>145</v>
      </c>
      <c r="C371" s="65"/>
      <c r="D371" s="170">
        <f>G363</f>
        <v>2507.7600000000002</v>
      </c>
      <c r="E371" s="1147"/>
      <c r="F371" s="1147"/>
      <c r="G371" s="1147"/>
    </row>
    <row r="372" spans="1:11" ht="15.75" thickBot="1" x14ac:dyDescent="0.3">
      <c r="A372" s="206"/>
      <c r="B372" s="64" t="s">
        <v>146</v>
      </c>
      <c r="C372" s="65"/>
      <c r="D372" s="170">
        <f>G367</f>
        <v>0</v>
      </c>
      <c r="E372" s="1147"/>
      <c r="F372" s="1147"/>
      <c r="G372" s="1147"/>
    </row>
    <row r="373" spans="1:11" ht="15.75" thickBot="1" x14ac:dyDescent="0.3">
      <c r="A373" s="206"/>
      <c r="B373" s="64" t="s">
        <v>147</v>
      </c>
      <c r="C373" s="66">
        <f>$J$5</f>
        <v>157.27000000000001</v>
      </c>
      <c r="D373" s="170">
        <f>+ROUND((D370*C373),2)/100</f>
        <v>0</v>
      </c>
      <c r="E373" s="1147"/>
      <c r="F373" s="1147"/>
      <c r="G373" s="1147"/>
    </row>
    <row r="374" spans="1:11" ht="15.75" thickBot="1" x14ac:dyDescent="0.3">
      <c r="A374" s="206"/>
      <c r="B374" s="64" t="s">
        <v>148</v>
      </c>
      <c r="C374" s="67"/>
      <c r="D374" s="171">
        <f>+SUM(D370:D373)</f>
        <v>2507.7600000000002</v>
      </c>
      <c r="E374" s="1147"/>
      <c r="F374" s="1147"/>
      <c r="G374" s="1147"/>
    </row>
    <row r="375" spans="1:11" ht="15.75" customHeight="1" thickBot="1" x14ac:dyDescent="0.3">
      <c r="A375" s="206"/>
      <c r="B375" s="64" t="s">
        <v>149</v>
      </c>
      <c r="C375" s="65"/>
      <c r="D375" s="170" t="s">
        <v>150</v>
      </c>
      <c r="E375" s="1148" t="s">
        <v>151</v>
      </c>
      <c r="F375" s="1148"/>
      <c r="G375" s="1148"/>
    </row>
    <row r="376" spans="1:11" ht="15.75" thickBot="1" x14ac:dyDescent="0.3">
      <c r="A376" s="206"/>
      <c r="B376" s="68" t="s">
        <v>152</v>
      </c>
      <c r="C376" s="69"/>
      <c r="D376" s="172">
        <f>+SUM(D374:D375)</f>
        <v>2507.7600000000002</v>
      </c>
      <c r="E376" s="1148"/>
      <c r="F376" s="1148"/>
      <c r="G376" s="1148"/>
    </row>
    <row r="377" spans="1:11" ht="15.75" thickBot="1" x14ac:dyDescent="0.3">
      <c r="A377" s="206"/>
      <c r="B377" s="70" t="s">
        <v>153</v>
      </c>
      <c r="C377" s="71">
        <f>$I$5</f>
        <v>28.49</v>
      </c>
      <c r="D377" s="173">
        <f>ROUND((D376*C377),2)/100</f>
        <v>714.46</v>
      </c>
      <c r="E377" s="1148"/>
      <c r="F377" s="1148"/>
      <c r="G377" s="1148"/>
    </row>
    <row r="378" spans="1:11" ht="15.75" thickBot="1" x14ac:dyDescent="0.3">
      <c r="A378" s="206"/>
      <c r="B378" s="72" t="s">
        <v>154</v>
      </c>
      <c r="C378" s="73"/>
      <c r="D378" s="174">
        <f>+SUM(D376:D377)</f>
        <v>3222.22</v>
      </c>
      <c r="E378" s="74"/>
      <c r="F378" s="175">
        <f>D378</f>
        <v>3222.22</v>
      </c>
      <c r="G378" s="30"/>
      <c r="I378" s="24"/>
      <c r="J378" s="24"/>
      <c r="K378" s="24"/>
    </row>
    <row r="379" spans="1:11" ht="14.25" customHeight="1" x14ac:dyDescent="0.25">
      <c r="A379" s="206"/>
      <c r="B379" s="24"/>
      <c r="C379" s="24"/>
      <c r="D379" s="24"/>
      <c r="E379" s="24"/>
      <c r="F379" s="24"/>
      <c r="G379" s="24"/>
      <c r="I379" s="24"/>
      <c r="J379" s="24"/>
      <c r="K379" s="24"/>
    </row>
    <row r="380" spans="1:11" ht="14.25" customHeight="1" thickBot="1" x14ac:dyDescent="0.3">
      <c r="A380" s="206"/>
      <c r="B380" s="24"/>
      <c r="C380" s="24"/>
      <c r="D380" s="24"/>
      <c r="E380" s="24"/>
      <c r="F380" s="24"/>
      <c r="G380" s="24"/>
      <c r="I380" s="24"/>
      <c r="J380" s="24"/>
      <c r="K380" s="24"/>
    </row>
    <row r="381" spans="1:11" x14ac:dyDescent="0.25">
      <c r="A381" s="206"/>
      <c r="B381" s="1149" t="s">
        <v>119</v>
      </c>
      <c r="C381" s="1149"/>
      <c r="D381" s="1149"/>
      <c r="E381" s="1149"/>
      <c r="F381" s="1149"/>
      <c r="G381" s="1149"/>
      <c r="I381" s="24"/>
      <c r="J381" s="24"/>
      <c r="K381" s="24"/>
    </row>
    <row r="382" spans="1:11" ht="15.75" thickBot="1" x14ac:dyDescent="0.3">
      <c r="A382" s="206"/>
      <c r="B382" s="1150" t="str">
        <f>$I$3</f>
        <v>Urbanização da Orla de Piúma - Município de Piúma / ES</v>
      </c>
      <c r="C382" s="1151"/>
      <c r="D382" s="1151"/>
      <c r="E382" s="1151"/>
      <c r="F382" s="1151"/>
      <c r="G382" s="1152"/>
      <c r="I382" s="24"/>
      <c r="J382" s="24"/>
      <c r="K382" s="24"/>
    </row>
    <row r="383" spans="1:11" ht="15.75" thickBot="1" x14ac:dyDescent="0.3">
      <c r="A383" s="206"/>
      <c r="B383" s="29" t="s">
        <v>120</v>
      </c>
      <c r="C383" s="29" t="s">
        <v>121</v>
      </c>
      <c r="D383" s="1147" t="s">
        <v>122</v>
      </c>
      <c r="E383" s="1147"/>
      <c r="F383" s="30" t="s">
        <v>262</v>
      </c>
      <c r="G383" s="30" t="s">
        <v>123</v>
      </c>
      <c r="I383" s="27"/>
      <c r="J383" s="27"/>
      <c r="K383" s="24"/>
    </row>
    <row r="384" spans="1:11" ht="15.75" thickBot="1" x14ac:dyDescent="0.3">
      <c r="A384" s="206"/>
      <c r="B384" s="31" t="s">
        <v>189</v>
      </c>
      <c r="C384" s="32" t="s">
        <v>92</v>
      </c>
      <c r="D384" s="1147" t="s">
        <v>5</v>
      </c>
      <c r="E384" s="1147"/>
      <c r="F384" s="89" t="s">
        <v>179</v>
      </c>
      <c r="G384" s="33">
        <f>$K$5</f>
        <v>44501</v>
      </c>
      <c r="I384" s="34"/>
      <c r="J384" s="27"/>
      <c r="K384" s="35"/>
    </row>
    <row r="385" spans="1:11" ht="3.75" customHeight="1" thickBot="1" x14ac:dyDescent="0.3">
      <c r="A385" s="206"/>
      <c r="B385" s="1148"/>
      <c r="C385" s="1148"/>
      <c r="D385" s="1148"/>
      <c r="E385" s="1148"/>
      <c r="F385" s="1148"/>
      <c r="G385" s="1148"/>
      <c r="I385" s="24"/>
      <c r="J385" s="24"/>
      <c r="K385" s="24"/>
    </row>
    <row r="386" spans="1:11" x14ac:dyDescent="0.25">
      <c r="A386" s="206"/>
      <c r="B386" s="36" t="s">
        <v>127</v>
      </c>
      <c r="C386" s="37" t="s">
        <v>128</v>
      </c>
      <c r="D386" s="37" t="s">
        <v>129</v>
      </c>
      <c r="E386" s="37" t="s">
        <v>130</v>
      </c>
      <c r="F386" s="37" t="s">
        <v>131</v>
      </c>
      <c r="G386" s="38" t="s">
        <v>132</v>
      </c>
    </row>
    <row r="387" spans="1:11" x14ac:dyDescent="0.25">
      <c r="A387" s="207">
        <v>10139</v>
      </c>
      <c r="B387" s="39" t="str">
        <f>VLOOKUP(A387,Insumos!$A$10:$F$3462,2,FALSE)</f>
        <v>PEDREIRO - (OFICIAL - SINDUSCON)</v>
      </c>
      <c r="C387" s="40" t="str">
        <f>VLOOKUP(A387,Insumos!$A$10:$F$3462,3,FALSE)</f>
        <v>H</v>
      </c>
      <c r="D387" s="41">
        <v>0.6</v>
      </c>
      <c r="E387" s="168">
        <f>VLOOKUP(A387,Insumos!$A$10:$F$3462,4,FALSE)</f>
        <v>7.43</v>
      </c>
      <c r="F387" s="168">
        <f>ROUND((D387*E387),2)</f>
        <v>4.46</v>
      </c>
      <c r="G387" s="42"/>
    </row>
    <row r="388" spans="1:11" x14ac:dyDescent="0.25">
      <c r="A388" s="207">
        <v>10146</v>
      </c>
      <c r="B388" s="39" t="str">
        <f>VLOOKUP(A388,Insumos!$A$10:$F$3462,2,FALSE)</f>
        <v>SERVENTE (AUXILIAR DE OBRAS - SINDUSCON)</v>
      </c>
      <c r="C388" s="40" t="str">
        <f>VLOOKUP(A388,Insumos!$A$10:$F$3462,3,FALSE)</f>
        <v>H</v>
      </c>
      <c r="D388" s="41">
        <v>0.5</v>
      </c>
      <c r="E388" s="168">
        <f>VLOOKUP(A388,Insumos!$A$10:$F$3462,4,FALSE)</f>
        <v>5.46</v>
      </c>
      <c r="F388" s="168">
        <f>ROUND((D388*E388),2)</f>
        <v>2.73</v>
      </c>
      <c r="G388" s="42"/>
    </row>
    <row r="389" spans="1:11" x14ac:dyDescent="0.25">
      <c r="A389" s="206"/>
      <c r="B389" s="39"/>
      <c r="C389" s="40"/>
      <c r="D389" s="43"/>
      <c r="E389" s="168"/>
      <c r="F389" s="168"/>
      <c r="G389" s="42"/>
    </row>
    <row r="390" spans="1:11" x14ac:dyDescent="0.25">
      <c r="A390" s="206"/>
      <c r="B390" s="44" t="s">
        <v>133</v>
      </c>
      <c r="C390" s="45"/>
      <c r="D390" s="46"/>
      <c r="E390" s="168"/>
      <c r="F390" s="187"/>
      <c r="G390" s="176">
        <f>+SUM(F387:F389)</f>
        <v>7.19</v>
      </c>
    </row>
    <row r="391" spans="1:11" x14ac:dyDescent="0.25">
      <c r="A391" s="206"/>
      <c r="B391" s="39" t="s">
        <v>134</v>
      </c>
      <c r="C391" s="49"/>
      <c r="D391" s="50"/>
      <c r="E391" s="168"/>
      <c r="F391" s="188"/>
      <c r="G391" s="51" t="s">
        <v>135</v>
      </c>
    </row>
    <row r="392" spans="1:11" ht="26.25" x14ac:dyDescent="0.25">
      <c r="A392" s="210">
        <v>120101</v>
      </c>
      <c r="B392" s="39" t="s">
        <v>40</v>
      </c>
      <c r="C392" s="40" t="s">
        <v>5</v>
      </c>
      <c r="D392" s="41">
        <v>1</v>
      </c>
      <c r="E392" s="168">
        <v>5.69</v>
      </c>
      <c r="F392" s="168">
        <f>ROUND((D392*E392),2)</f>
        <v>5.69</v>
      </c>
      <c r="G392" s="42"/>
    </row>
    <row r="393" spans="1:11" ht="26.25" x14ac:dyDescent="0.25">
      <c r="A393" s="186">
        <v>120301</v>
      </c>
      <c r="B393" s="39" t="s">
        <v>41</v>
      </c>
      <c r="C393" s="40" t="s">
        <v>5</v>
      </c>
      <c r="D393" s="41">
        <v>1</v>
      </c>
      <c r="E393" s="168">
        <v>27.76</v>
      </c>
      <c r="F393" s="168">
        <f>ROUND((D393*E393),2)</f>
        <v>27.76</v>
      </c>
      <c r="G393" s="42"/>
    </row>
    <row r="394" spans="1:11" ht="39" x14ac:dyDescent="0.25">
      <c r="A394" s="186" t="s">
        <v>394</v>
      </c>
      <c r="B394" s="39" t="s">
        <v>395</v>
      </c>
      <c r="C394" s="40" t="s">
        <v>6</v>
      </c>
      <c r="D394" s="52">
        <v>0.01</v>
      </c>
      <c r="E394" s="168">
        <v>447.68</v>
      </c>
      <c r="F394" s="168">
        <f>ROUND((D394*E394),2)</f>
        <v>4.4800000000000004</v>
      </c>
      <c r="G394" s="42"/>
    </row>
    <row r="395" spans="1:11" ht="39" x14ac:dyDescent="0.25">
      <c r="A395" s="186">
        <v>10734</v>
      </c>
      <c r="B395" s="39" t="str">
        <f>VLOOKUP(A395,Insumos!$A$10:$F$3462,2,FALSE)</f>
        <v>PEDRA GRANITICA, SERRADA, TIPO MIRACEMA, MADEIRA, PADUANA, RACHINHA, SANTA ISABEL OU OUTRAS SIMILARES, *11,5 X *23 CM, E= *1,0 A *2,0 CM</v>
      </c>
      <c r="C395" s="40" t="str">
        <f>VLOOKUP(A395,Insumos!$A$10:$F$3462,3,FALSE)</f>
        <v>m2</v>
      </c>
      <c r="D395" s="54">
        <v>1</v>
      </c>
      <c r="E395" s="168">
        <f>VLOOKUP(A395,Insumos!$A$10:$F$3462,4,FALSE)</f>
        <v>66.14</v>
      </c>
      <c r="F395" s="168">
        <f>ROUND((D395*E395),2)</f>
        <v>66.14</v>
      </c>
      <c r="G395" s="42"/>
    </row>
    <row r="396" spans="1:11" x14ac:dyDescent="0.25">
      <c r="A396" s="206"/>
      <c r="B396" s="44" t="s">
        <v>136</v>
      </c>
      <c r="C396" s="45"/>
      <c r="D396" s="55"/>
      <c r="E396" s="49"/>
      <c r="F396" s="49"/>
      <c r="G396" s="176">
        <f>+SUM(F392:F395)</f>
        <v>104.07</v>
      </c>
    </row>
    <row r="397" spans="1:11" x14ac:dyDescent="0.25">
      <c r="A397" s="206"/>
      <c r="B397" s="39" t="s">
        <v>137</v>
      </c>
      <c r="C397" s="49"/>
      <c r="D397" s="56"/>
      <c r="E397" s="49"/>
      <c r="F397" s="49"/>
      <c r="G397" s="51" t="s">
        <v>138</v>
      </c>
    </row>
    <row r="398" spans="1:11" x14ac:dyDescent="0.25">
      <c r="A398" s="206"/>
      <c r="B398" s="39" t="s">
        <v>92</v>
      </c>
      <c r="C398" s="40"/>
      <c r="D398" s="52"/>
      <c r="E398" s="40"/>
      <c r="F398" s="40"/>
      <c r="G398" s="42"/>
    </row>
    <row r="399" spans="1:11" x14ac:dyDescent="0.25">
      <c r="A399" s="206"/>
      <c r="B399" s="39" t="s">
        <v>92</v>
      </c>
      <c r="C399" s="40"/>
      <c r="D399" s="52"/>
      <c r="E399" s="40"/>
      <c r="F399" s="40"/>
      <c r="G399" s="42"/>
    </row>
    <row r="400" spans="1:11" ht="15.75" thickBot="1" x14ac:dyDescent="0.3">
      <c r="A400" s="206"/>
      <c r="B400" s="57" t="s">
        <v>139</v>
      </c>
      <c r="C400" s="58"/>
      <c r="D400" s="59"/>
      <c r="E400" s="58"/>
      <c r="F400" s="58"/>
      <c r="G400" s="60">
        <f>+SUM(F398:F399)</f>
        <v>0</v>
      </c>
    </row>
    <row r="401" spans="1:11" ht="4.5" customHeight="1" thickBot="1" x14ac:dyDescent="0.3">
      <c r="A401" s="206"/>
      <c r="B401" s="1148"/>
      <c r="C401" s="1148"/>
      <c r="D401" s="1148"/>
      <c r="E401" s="1148"/>
      <c r="F401" s="1148"/>
      <c r="G401" s="1148"/>
    </row>
    <row r="402" spans="1:11" ht="15.75" thickBot="1" x14ac:dyDescent="0.3">
      <c r="A402" s="206"/>
      <c r="B402" s="61" t="s">
        <v>140</v>
      </c>
      <c r="C402" s="62" t="s">
        <v>1317</v>
      </c>
      <c r="D402" s="63" t="s">
        <v>142</v>
      </c>
      <c r="E402" s="1147" t="s">
        <v>143</v>
      </c>
      <c r="F402" s="1147"/>
      <c r="G402" s="1147"/>
    </row>
    <row r="403" spans="1:11" ht="15.75" thickBot="1" x14ac:dyDescent="0.3">
      <c r="A403" s="206"/>
      <c r="B403" s="64" t="s">
        <v>144</v>
      </c>
      <c r="C403" s="65"/>
      <c r="D403" s="170">
        <f>G390</f>
        <v>7.19</v>
      </c>
      <c r="E403" s="1147"/>
      <c r="F403" s="1147"/>
      <c r="G403" s="1147"/>
    </row>
    <row r="404" spans="1:11" ht="15.75" thickBot="1" x14ac:dyDescent="0.3">
      <c r="A404" s="206"/>
      <c r="B404" s="64" t="s">
        <v>145</v>
      </c>
      <c r="C404" s="65"/>
      <c r="D404" s="170">
        <f>G396</f>
        <v>104.07</v>
      </c>
      <c r="E404" s="1147"/>
      <c r="F404" s="1147"/>
      <c r="G404" s="1147"/>
    </row>
    <row r="405" spans="1:11" ht="15.75" thickBot="1" x14ac:dyDescent="0.3">
      <c r="A405" s="206"/>
      <c r="B405" s="64" t="s">
        <v>146</v>
      </c>
      <c r="C405" s="65"/>
      <c r="D405" s="170">
        <f>G400</f>
        <v>0</v>
      </c>
      <c r="E405" s="1147"/>
      <c r="F405" s="1147"/>
      <c r="G405" s="1147"/>
    </row>
    <row r="406" spans="1:11" ht="15.75" thickBot="1" x14ac:dyDescent="0.3">
      <c r="A406" s="206"/>
      <c r="B406" s="64" t="s">
        <v>147</v>
      </c>
      <c r="C406" s="66">
        <f>$J$5</f>
        <v>157.27000000000001</v>
      </c>
      <c r="D406" s="170">
        <f>+ROUND((D403*C406),2)/100</f>
        <v>11.31</v>
      </c>
      <c r="E406" s="1147"/>
      <c r="F406" s="1147"/>
      <c r="G406" s="1147"/>
    </row>
    <row r="407" spans="1:11" ht="15.75" thickBot="1" x14ac:dyDescent="0.3">
      <c r="A407" s="206"/>
      <c r="B407" s="64" t="s">
        <v>148</v>
      </c>
      <c r="C407" s="67"/>
      <c r="D407" s="171">
        <f>+SUM(D403:D406)</f>
        <v>122.57</v>
      </c>
      <c r="E407" s="1147"/>
      <c r="F407" s="1147"/>
      <c r="G407" s="1147"/>
    </row>
    <row r="408" spans="1:11" ht="15.75" customHeight="1" thickBot="1" x14ac:dyDescent="0.3">
      <c r="A408" s="206"/>
      <c r="B408" s="64" t="s">
        <v>149</v>
      </c>
      <c r="C408" s="65"/>
      <c r="D408" s="170" t="s">
        <v>150</v>
      </c>
      <c r="E408" s="1148" t="s">
        <v>151</v>
      </c>
      <c r="F408" s="1148"/>
      <c r="G408" s="1148"/>
    </row>
    <row r="409" spans="1:11" ht="15.75" thickBot="1" x14ac:dyDescent="0.3">
      <c r="A409" s="206"/>
      <c r="B409" s="68" t="s">
        <v>152</v>
      </c>
      <c r="C409" s="69"/>
      <c r="D409" s="172">
        <f>+SUM(D407:D408)</f>
        <v>122.57</v>
      </c>
      <c r="E409" s="1148"/>
      <c r="F409" s="1148"/>
      <c r="G409" s="1148"/>
    </row>
    <row r="410" spans="1:11" ht="15.75" thickBot="1" x14ac:dyDescent="0.3">
      <c r="A410" s="206"/>
      <c r="B410" s="70" t="s">
        <v>153</v>
      </c>
      <c r="C410" s="71">
        <f>$I$5</f>
        <v>28.49</v>
      </c>
      <c r="D410" s="173">
        <f>ROUND((D409*C410),2)/100</f>
        <v>34.92</v>
      </c>
      <c r="E410" s="1148"/>
      <c r="F410" s="1148"/>
      <c r="G410" s="1148"/>
    </row>
    <row r="411" spans="1:11" ht="15.75" thickBot="1" x14ac:dyDescent="0.3">
      <c r="A411" s="206"/>
      <c r="B411" s="72" t="s">
        <v>154</v>
      </c>
      <c r="C411" s="73"/>
      <c r="D411" s="174">
        <f>+SUM(D409:D410)</f>
        <v>157.49</v>
      </c>
      <c r="E411" s="74"/>
      <c r="F411" s="175">
        <f>D411</f>
        <v>157.49</v>
      </c>
      <c r="G411" s="30"/>
      <c r="I411" s="24"/>
      <c r="J411" s="24"/>
      <c r="K411" s="24"/>
    </row>
    <row r="412" spans="1:11" ht="14.25" customHeight="1" x14ac:dyDescent="0.25">
      <c r="A412" s="206"/>
      <c r="B412" s="24"/>
      <c r="C412" s="24"/>
      <c r="D412" s="24"/>
      <c r="E412" s="24"/>
      <c r="F412" s="24"/>
      <c r="G412" s="24"/>
      <c r="I412" s="24"/>
      <c r="J412" s="24"/>
      <c r="K412" s="24"/>
    </row>
    <row r="413" spans="1:11" ht="14.25" customHeight="1" thickBot="1" x14ac:dyDescent="0.3">
      <c r="A413" s="206"/>
      <c r="B413" s="24"/>
      <c r="C413" s="24"/>
      <c r="D413" s="24"/>
      <c r="E413" s="24"/>
      <c r="F413" s="24"/>
      <c r="G413" s="24"/>
      <c r="I413" s="24"/>
      <c r="J413" s="24"/>
      <c r="K413" s="24"/>
    </row>
    <row r="414" spans="1:11" x14ac:dyDescent="0.25">
      <c r="A414" s="206"/>
      <c r="B414" s="1149" t="s">
        <v>119</v>
      </c>
      <c r="C414" s="1149"/>
      <c r="D414" s="1149"/>
      <c r="E414" s="1149"/>
      <c r="F414" s="1149"/>
      <c r="G414" s="1149"/>
      <c r="I414" s="24"/>
      <c r="J414" s="24"/>
      <c r="K414" s="24"/>
    </row>
    <row r="415" spans="1:11" ht="15.75" thickBot="1" x14ac:dyDescent="0.3">
      <c r="A415" s="206"/>
      <c r="B415" s="1150" t="str">
        <f>$I$3</f>
        <v>Urbanização da Orla de Piúma - Município de Piúma / ES</v>
      </c>
      <c r="C415" s="1151"/>
      <c r="D415" s="1151"/>
      <c r="E415" s="1151"/>
      <c r="F415" s="1151"/>
      <c r="G415" s="1152"/>
      <c r="I415" s="24"/>
      <c r="J415" s="24"/>
      <c r="K415" s="24"/>
    </row>
    <row r="416" spans="1:11" ht="15.75" thickBot="1" x14ac:dyDescent="0.3">
      <c r="A416" s="206"/>
      <c r="B416" s="29" t="s">
        <v>120</v>
      </c>
      <c r="C416" s="29" t="s">
        <v>121</v>
      </c>
      <c r="D416" s="1147" t="s">
        <v>122</v>
      </c>
      <c r="E416" s="1147"/>
      <c r="F416" s="30" t="s">
        <v>262</v>
      </c>
      <c r="G416" s="30" t="s">
        <v>123</v>
      </c>
      <c r="I416" s="27"/>
      <c r="J416" s="27"/>
      <c r="K416" s="24"/>
    </row>
    <row r="417" spans="1:11" ht="52.5" thickBot="1" x14ac:dyDescent="0.3">
      <c r="A417" s="206"/>
      <c r="B417" s="31" t="s">
        <v>295</v>
      </c>
      <c r="C417" s="32" t="s">
        <v>92</v>
      </c>
      <c r="D417" s="1147" t="s">
        <v>5</v>
      </c>
      <c r="E417" s="1147"/>
      <c r="F417" s="89" t="s">
        <v>182</v>
      </c>
      <c r="G417" s="33">
        <f>$K$5</f>
        <v>44501</v>
      </c>
      <c r="I417" s="34"/>
      <c r="J417" s="27"/>
      <c r="K417" s="35"/>
    </row>
    <row r="418" spans="1:11" ht="3.75" customHeight="1" thickBot="1" x14ac:dyDescent="0.3">
      <c r="A418" s="206"/>
      <c r="B418" s="1148"/>
      <c r="C418" s="1148"/>
      <c r="D418" s="1148"/>
      <c r="E418" s="1148"/>
      <c r="F418" s="1148"/>
      <c r="G418" s="1148"/>
      <c r="I418" s="24"/>
      <c r="J418" s="24"/>
      <c r="K418" s="24"/>
    </row>
    <row r="419" spans="1:11" x14ac:dyDescent="0.25">
      <c r="A419" s="206"/>
      <c r="B419" s="36" t="s">
        <v>127</v>
      </c>
      <c r="C419" s="37" t="s">
        <v>128</v>
      </c>
      <c r="D419" s="37" t="s">
        <v>129</v>
      </c>
      <c r="E419" s="37" t="s">
        <v>130</v>
      </c>
      <c r="F419" s="37" t="s">
        <v>131</v>
      </c>
      <c r="G419" s="38" t="s">
        <v>132</v>
      </c>
    </row>
    <row r="420" spans="1:11" x14ac:dyDescent="0.25">
      <c r="A420" s="206">
        <v>10128</v>
      </c>
      <c r="B420" s="39" t="str">
        <f>VLOOKUP(A420,Insumos!$A$10:$F$3462,2,FALSE)</f>
        <v>LADRILHISTA - (OFICIAL - SINDUSCON)</v>
      </c>
      <c r="C420" s="40" t="str">
        <f>VLOOKUP(A420,Insumos!$A$10:$F$3462,3,FALSE)</f>
        <v>H</v>
      </c>
      <c r="D420" s="50">
        <v>0.5</v>
      </c>
      <c r="E420" s="168">
        <f>VLOOKUP(A420,Insumos!$A$10:$F$3462,4,FALSE)</f>
        <v>7.43</v>
      </c>
      <c r="F420" s="168">
        <f>ROUND((D420*E420),2)</f>
        <v>3.72</v>
      </c>
      <c r="G420" s="189"/>
    </row>
    <row r="421" spans="1:11" x14ac:dyDescent="0.25">
      <c r="A421" s="206">
        <v>10146</v>
      </c>
      <c r="B421" s="39" t="str">
        <f>VLOOKUP(A421,Insumos!$A$10:$F$3462,2,FALSE)</f>
        <v>SERVENTE (AUXILIAR DE OBRAS - SINDUSCON)</v>
      </c>
      <c r="C421" s="40" t="str">
        <f>VLOOKUP(A421,Insumos!$A$10:$F$3462,3,FALSE)</f>
        <v>H</v>
      </c>
      <c r="D421" s="50">
        <v>0.8</v>
      </c>
      <c r="E421" s="168">
        <f>VLOOKUP(A421,Insumos!$A$10:$F$3462,4,FALSE)</f>
        <v>5.46</v>
      </c>
      <c r="F421" s="168">
        <f>ROUND((D421*E421),2)</f>
        <v>4.37</v>
      </c>
      <c r="G421" s="189"/>
    </row>
    <row r="422" spans="1:11" x14ac:dyDescent="0.25">
      <c r="A422" s="206"/>
      <c r="B422" s="44" t="s">
        <v>133</v>
      </c>
      <c r="C422" s="45"/>
      <c r="D422" s="50"/>
      <c r="E422" s="168"/>
      <c r="F422" s="187"/>
      <c r="G422" s="176">
        <f>+SUM(F420:F421)</f>
        <v>8.09</v>
      </c>
    </row>
    <row r="423" spans="1:11" x14ac:dyDescent="0.25">
      <c r="A423" s="206" t="s">
        <v>92</v>
      </c>
      <c r="B423" s="39" t="s">
        <v>134</v>
      </c>
      <c r="C423" s="49"/>
      <c r="D423" s="50" t="s">
        <v>92</v>
      </c>
      <c r="E423" s="40"/>
      <c r="F423" s="47"/>
      <c r="G423" s="51" t="s">
        <v>135</v>
      </c>
    </row>
    <row r="424" spans="1:11" x14ac:dyDescent="0.25">
      <c r="A424" s="206" t="s">
        <v>419</v>
      </c>
      <c r="B424" s="39" t="str">
        <f>VLOOKUP(A424,Insumos!$A$10:$F$3462,2,FALSE)</f>
        <v>Argamassa colante Gail para piso externo</v>
      </c>
      <c r="C424" s="40" t="str">
        <f>VLOOKUP(A424,Insumos!$A$10:$F$3462,3,FALSE)</f>
        <v>kg</v>
      </c>
      <c r="D424" s="50">
        <v>5.5</v>
      </c>
      <c r="E424" s="168">
        <f>VLOOKUP(A424,Insumos!$A$10:$F$3462,4,FALSE)</f>
        <v>3.49</v>
      </c>
      <c r="F424" s="168">
        <f>ROUND((D424*E424),2)</f>
        <v>19.2</v>
      </c>
      <c r="G424" s="189"/>
      <c r="J424" t="s">
        <v>447</v>
      </c>
    </row>
    <row r="425" spans="1:11" ht="51.75" x14ac:dyDescent="0.25">
      <c r="A425" s="206" t="s">
        <v>416</v>
      </c>
      <c r="B425" s="39" t="str">
        <f>VLOOKUP(A425,Insumos!$A$10:$F$3462,2,FALSE)</f>
        <v>Placa Extrudada Gail - Linha Arquitetura Natural - Amêndoa Dimensão: 240X116X12 mm Características: Placa cerâmica extrudada, não esmaltada, monoqueima, com garras cônicas (prismáticas) de fixação, antiderrapante.  Ref. 1077-1230</v>
      </c>
      <c r="C425" s="40" t="str">
        <f>VLOOKUP(A425,Insumos!$A$10:$F$3462,3,FALSE)</f>
        <v>m2</v>
      </c>
      <c r="D425" s="50">
        <v>1.05</v>
      </c>
      <c r="E425" s="168">
        <f>VLOOKUP(A425,Insumos!$A$10:$F$3462,4,FALSE)</f>
        <v>89.99</v>
      </c>
      <c r="F425" s="168">
        <f>ROUND((D425*E425),2)</f>
        <v>94.49</v>
      </c>
      <c r="G425" s="189"/>
      <c r="J425" t="s">
        <v>447</v>
      </c>
    </row>
    <row r="426" spans="1:11" x14ac:dyDescent="0.25">
      <c r="A426" s="206" t="s">
        <v>420</v>
      </c>
      <c r="B426" s="39" t="str">
        <f>VLOOKUP(A426,Insumos!$A$10:$F$3462,2,FALSE)</f>
        <v>Rejunte cimentício Gail para piso externo</v>
      </c>
      <c r="C426" s="40" t="str">
        <f>VLOOKUP(A426,Insumos!$A$10:$F$3462,3,FALSE)</f>
        <v>kg</v>
      </c>
      <c r="D426" s="52">
        <v>1.8</v>
      </c>
      <c r="E426" s="168">
        <f>VLOOKUP(A426,Insumos!$A$10:$F$3462,4,FALSE)</f>
        <v>4.21</v>
      </c>
      <c r="F426" s="168">
        <f>ROUND((D426*E426),2)</f>
        <v>7.58</v>
      </c>
      <c r="G426" s="189"/>
      <c r="J426" t="s">
        <v>447</v>
      </c>
    </row>
    <row r="427" spans="1:11" x14ac:dyDescent="0.25">
      <c r="A427" s="206"/>
      <c r="B427" s="39"/>
      <c r="C427" s="40"/>
      <c r="D427" s="54"/>
      <c r="E427" s="168"/>
      <c r="F427" s="168"/>
      <c r="G427" s="189"/>
    </row>
    <row r="428" spans="1:11" x14ac:dyDescent="0.25">
      <c r="A428" s="206"/>
      <c r="B428" s="44" t="s">
        <v>136</v>
      </c>
      <c r="C428" s="45"/>
      <c r="D428" s="55"/>
      <c r="E428" s="187"/>
      <c r="F428" s="187"/>
      <c r="G428" s="176">
        <f>+SUM(F424:F427)</f>
        <v>121.27</v>
      </c>
    </row>
    <row r="429" spans="1:11" x14ac:dyDescent="0.25">
      <c r="A429" s="206"/>
      <c r="B429" s="39" t="s">
        <v>137</v>
      </c>
      <c r="C429" s="49"/>
      <c r="D429" s="56"/>
      <c r="E429" s="49"/>
      <c r="F429" s="49"/>
      <c r="G429" s="51" t="s">
        <v>138</v>
      </c>
    </row>
    <row r="430" spans="1:11" x14ac:dyDescent="0.25">
      <c r="A430" s="206"/>
      <c r="B430" s="39" t="s">
        <v>92</v>
      </c>
      <c r="C430" s="40"/>
      <c r="D430" s="52"/>
      <c r="E430" s="40"/>
      <c r="F430" s="40"/>
      <c r="G430" s="42"/>
    </row>
    <row r="431" spans="1:11" ht="15.75" thickBot="1" x14ac:dyDescent="0.3">
      <c r="A431" s="206"/>
      <c r="B431" s="57" t="s">
        <v>139</v>
      </c>
      <c r="C431" s="58"/>
      <c r="D431" s="59"/>
      <c r="E431" s="58"/>
      <c r="F431" s="58"/>
      <c r="G431" s="60">
        <f>+SUM(F430:F430)</f>
        <v>0</v>
      </c>
    </row>
    <row r="432" spans="1:11" ht="4.5" customHeight="1" thickBot="1" x14ac:dyDescent="0.3">
      <c r="A432" s="206"/>
      <c r="B432" s="1148"/>
      <c r="C432" s="1148"/>
      <c r="D432" s="1148"/>
      <c r="E432" s="1148"/>
      <c r="F432" s="1148"/>
      <c r="G432" s="1148"/>
    </row>
    <row r="433" spans="1:11" ht="15.75" thickBot="1" x14ac:dyDescent="0.3">
      <c r="A433" s="206"/>
      <c r="B433" s="61" t="s">
        <v>140</v>
      </c>
      <c r="C433" s="62" t="s">
        <v>1317</v>
      </c>
      <c r="D433" s="63" t="s">
        <v>142</v>
      </c>
      <c r="E433" s="1147" t="s">
        <v>143</v>
      </c>
      <c r="F433" s="1147"/>
      <c r="G433" s="1147"/>
    </row>
    <row r="434" spans="1:11" ht="15.75" thickBot="1" x14ac:dyDescent="0.3">
      <c r="A434" s="206"/>
      <c r="B434" s="64" t="s">
        <v>144</v>
      </c>
      <c r="C434" s="65"/>
      <c r="D434" s="170">
        <f>G422</f>
        <v>8.09</v>
      </c>
      <c r="E434" s="1147"/>
      <c r="F434" s="1147"/>
      <c r="G434" s="1147"/>
    </row>
    <row r="435" spans="1:11" ht="15.75" thickBot="1" x14ac:dyDescent="0.3">
      <c r="A435" s="206"/>
      <c r="B435" s="64" t="s">
        <v>145</v>
      </c>
      <c r="C435" s="65"/>
      <c r="D435" s="170">
        <f>G428</f>
        <v>121.27</v>
      </c>
      <c r="E435" s="1147"/>
      <c r="F435" s="1147"/>
      <c r="G435" s="1147"/>
    </row>
    <row r="436" spans="1:11" ht="15.75" thickBot="1" x14ac:dyDescent="0.3">
      <c r="A436" s="206"/>
      <c r="B436" s="64" t="s">
        <v>146</v>
      </c>
      <c r="C436" s="65"/>
      <c r="D436" s="170">
        <f>G431</f>
        <v>0</v>
      </c>
      <c r="E436" s="1147"/>
      <c r="F436" s="1147"/>
      <c r="G436" s="1147"/>
    </row>
    <row r="437" spans="1:11" ht="15.75" thickBot="1" x14ac:dyDescent="0.3">
      <c r="A437" s="206"/>
      <c r="B437" s="64" t="s">
        <v>147</v>
      </c>
      <c r="C437" s="66">
        <f>$J$5</f>
        <v>157.27000000000001</v>
      </c>
      <c r="D437" s="170">
        <f>+ROUND((D434*C437),2)/100</f>
        <v>12.72</v>
      </c>
      <c r="E437" s="1147"/>
      <c r="F437" s="1147"/>
      <c r="G437" s="1147"/>
    </row>
    <row r="438" spans="1:11" ht="15.75" thickBot="1" x14ac:dyDescent="0.3">
      <c r="A438" s="206"/>
      <c r="B438" s="64" t="s">
        <v>148</v>
      </c>
      <c r="C438" s="67"/>
      <c r="D438" s="171">
        <f>+SUM(D434:D437)</f>
        <v>142.08000000000001</v>
      </c>
      <c r="E438" s="1147"/>
      <c r="F438" s="1147"/>
      <c r="G438" s="1147"/>
    </row>
    <row r="439" spans="1:11" ht="15.75" customHeight="1" thickBot="1" x14ac:dyDescent="0.3">
      <c r="A439" s="206"/>
      <c r="B439" s="64" t="s">
        <v>149</v>
      </c>
      <c r="C439" s="65"/>
      <c r="D439" s="170" t="s">
        <v>150</v>
      </c>
      <c r="E439" s="1148" t="s">
        <v>151</v>
      </c>
      <c r="F439" s="1148"/>
      <c r="G439" s="1148"/>
    </row>
    <row r="440" spans="1:11" ht="15.75" thickBot="1" x14ac:dyDescent="0.3">
      <c r="A440" s="206"/>
      <c r="B440" s="68" t="s">
        <v>152</v>
      </c>
      <c r="C440" s="69"/>
      <c r="D440" s="172">
        <f>+SUM(D438:D439)</f>
        <v>142.08000000000001</v>
      </c>
      <c r="E440" s="1148"/>
      <c r="F440" s="1148"/>
      <c r="G440" s="1148"/>
    </row>
    <row r="441" spans="1:11" ht="15.75" thickBot="1" x14ac:dyDescent="0.3">
      <c r="A441" s="206"/>
      <c r="B441" s="70" t="s">
        <v>153</v>
      </c>
      <c r="C441" s="71">
        <f>$I$5</f>
        <v>28.49</v>
      </c>
      <c r="D441" s="173">
        <f>ROUND((D440*C441),2)/100</f>
        <v>40.479999999999997</v>
      </c>
      <c r="E441" s="1148"/>
      <c r="F441" s="1148"/>
      <c r="G441" s="1148"/>
    </row>
    <row r="442" spans="1:11" ht="15.75" thickBot="1" x14ac:dyDescent="0.3">
      <c r="A442" s="206"/>
      <c r="B442" s="72" t="s">
        <v>154</v>
      </c>
      <c r="C442" s="73"/>
      <c r="D442" s="174">
        <f>+SUM(D440:D441)</f>
        <v>182.56</v>
      </c>
      <c r="E442" s="74"/>
      <c r="F442" s="175">
        <f>D442</f>
        <v>182.56</v>
      </c>
      <c r="G442" s="30"/>
      <c r="I442" s="24"/>
      <c r="J442" s="24"/>
      <c r="K442" s="24"/>
    </row>
    <row r="443" spans="1:11" ht="14.25" customHeight="1" x14ac:dyDescent="0.25">
      <c r="A443" s="206"/>
      <c r="B443" s="24"/>
      <c r="C443" s="24"/>
      <c r="D443" s="24"/>
      <c r="E443" s="24"/>
      <c r="F443" s="24"/>
      <c r="G443" s="24"/>
      <c r="I443" s="24"/>
      <c r="J443" s="24"/>
      <c r="K443" s="24"/>
    </row>
    <row r="444" spans="1:11" ht="14.25" customHeight="1" thickBot="1" x14ac:dyDescent="0.3">
      <c r="A444" s="206"/>
      <c r="B444" s="24"/>
      <c r="C444" s="24"/>
      <c r="D444" s="24"/>
      <c r="E444" s="24"/>
      <c r="F444" s="24"/>
      <c r="G444" s="24"/>
      <c r="I444" s="24"/>
      <c r="J444" s="24"/>
      <c r="K444" s="24"/>
    </row>
    <row r="445" spans="1:11" x14ac:dyDescent="0.25">
      <c r="A445" s="206"/>
      <c r="B445" s="1149" t="s">
        <v>119</v>
      </c>
      <c r="C445" s="1149"/>
      <c r="D445" s="1149"/>
      <c r="E445" s="1149"/>
      <c r="F445" s="1149"/>
      <c r="G445" s="1149"/>
      <c r="I445" s="24"/>
      <c r="J445" s="24"/>
      <c r="K445" s="24"/>
    </row>
    <row r="446" spans="1:11" ht="15.75" thickBot="1" x14ac:dyDescent="0.3">
      <c r="A446" s="206"/>
      <c r="B446" s="1150" t="str">
        <f>$I$3</f>
        <v>Urbanização da Orla de Piúma - Município de Piúma / ES</v>
      </c>
      <c r="C446" s="1151"/>
      <c r="D446" s="1151"/>
      <c r="E446" s="1151"/>
      <c r="F446" s="1151"/>
      <c r="G446" s="1152"/>
      <c r="I446" s="24"/>
      <c r="J446" s="24"/>
      <c r="K446" s="24"/>
    </row>
    <row r="447" spans="1:11" ht="15.75" thickBot="1" x14ac:dyDescent="0.3">
      <c r="A447" s="206"/>
      <c r="B447" s="29" t="s">
        <v>120</v>
      </c>
      <c r="C447" s="29" t="s">
        <v>121</v>
      </c>
      <c r="D447" s="1147" t="s">
        <v>122</v>
      </c>
      <c r="E447" s="1147"/>
      <c r="F447" s="30" t="s">
        <v>262</v>
      </c>
      <c r="G447" s="30" t="s">
        <v>123</v>
      </c>
      <c r="I447" s="27"/>
      <c r="J447" s="27"/>
      <c r="K447" s="24"/>
    </row>
    <row r="448" spans="1:11" ht="52.5" thickBot="1" x14ac:dyDescent="0.3">
      <c r="A448" s="206"/>
      <c r="B448" s="31" t="s">
        <v>296</v>
      </c>
      <c r="C448" s="32" t="s">
        <v>92</v>
      </c>
      <c r="D448" s="1147" t="s">
        <v>5</v>
      </c>
      <c r="E448" s="1147"/>
      <c r="F448" s="89" t="s">
        <v>183</v>
      </c>
      <c r="G448" s="33">
        <f>$K$5</f>
        <v>44501</v>
      </c>
      <c r="I448" s="34"/>
      <c r="J448" s="27"/>
      <c r="K448" s="35"/>
    </row>
    <row r="449" spans="1:11" ht="3.75" customHeight="1" thickBot="1" x14ac:dyDescent="0.3">
      <c r="A449" s="206"/>
      <c r="B449" s="1148"/>
      <c r="C449" s="1148"/>
      <c r="D449" s="1148"/>
      <c r="E449" s="1148"/>
      <c r="F449" s="1148"/>
      <c r="G449" s="1148"/>
      <c r="I449" s="24"/>
      <c r="J449" s="24"/>
      <c r="K449" s="24"/>
    </row>
    <row r="450" spans="1:11" x14ac:dyDescent="0.25">
      <c r="A450" s="206"/>
      <c r="B450" s="36" t="s">
        <v>127</v>
      </c>
      <c r="C450" s="37" t="s">
        <v>128</v>
      </c>
      <c r="D450" s="37" t="s">
        <v>129</v>
      </c>
      <c r="E450" s="37" t="s">
        <v>130</v>
      </c>
      <c r="F450" s="37" t="s">
        <v>131</v>
      </c>
      <c r="G450" s="38" t="s">
        <v>132</v>
      </c>
    </row>
    <row r="451" spans="1:11" x14ac:dyDescent="0.25">
      <c r="A451" s="206">
        <v>10128</v>
      </c>
      <c r="B451" s="39" t="str">
        <f>VLOOKUP(A451,Insumos!$A$10:$F$3462,2,FALSE)</f>
        <v>LADRILHISTA - (OFICIAL - SINDUSCON)</v>
      </c>
      <c r="C451" s="40" t="str">
        <f>VLOOKUP(A451,Insumos!$A$10:$F$3462,3,FALSE)</f>
        <v>H</v>
      </c>
      <c r="D451" s="50">
        <v>0.5</v>
      </c>
      <c r="E451" s="168">
        <f>VLOOKUP(A451,Insumos!$A$10:$F$3462,4,FALSE)</f>
        <v>7.43</v>
      </c>
      <c r="F451" s="168">
        <f>ROUND((D451*E451),2)</f>
        <v>3.72</v>
      </c>
      <c r="G451" s="189"/>
    </row>
    <row r="452" spans="1:11" x14ac:dyDescent="0.25">
      <c r="A452" s="206">
        <v>10146</v>
      </c>
      <c r="B452" s="39" t="str">
        <f>VLOOKUP(A452,Insumos!$A$10:$F$3462,2,FALSE)</f>
        <v>SERVENTE (AUXILIAR DE OBRAS - SINDUSCON)</v>
      </c>
      <c r="C452" s="40" t="str">
        <f>VLOOKUP(A452,Insumos!$A$10:$F$3462,3,FALSE)</f>
        <v>H</v>
      </c>
      <c r="D452" s="50">
        <v>0.8</v>
      </c>
      <c r="E452" s="168">
        <f>VLOOKUP(A452,Insumos!$A$10:$F$3462,4,FALSE)</f>
        <v>5.46</v>
      </c>
      <c r="F452" s="168">
        <f>ROUND((D452*E452),2)</f>
        <v>4.37</v>
      </c>
      <c r="G452" s="189"/>
    </row>
    <row r="453" spans="1:11" x14ac:dyDescent="0.25">
      <c r="A453" s="206"/>
      <c r="B453" s="44" t="s">
        <v>133</v>
      </c>
      <c r="C453" s="45"/>
      <c r="D453" s="50"/>
      <c r="E453" s="168"/>
      <c r="F453" s="187"/>
      <c r="G453" s="176">
        <f>+SUM(F451:F452)</f>
        <v>8.09</v>
      </c>
    </row>
    <row r="454" spans="1:11" x14ac:dyDescent="0.25">
      <c r="A454" s="206" t="s">
        <v>92</v>
      </c>
      <c r="B454" s="39" t="s">
        <v>134</v>
      </c>
      <c r="C454" s="49"/>
      <c r="D454" s="50" t="s">
        <v>92</v>
      </c>
      <c r="E454" s="40"/>
      <c r="F454" s="47"/>
      <c r="G454" s="51" t="s">
        <v>135</v>
      </c>
    </row>
    <row r="455" spans="1:11" x14ac:dyDescent="0.25">
      <c r="A455" s="206" t="s">
        <v>419</v>
      </c>
      <c r="B455" s="39" t="str">
        <f>VLOOKUP(A455,Insumos!$A$10:$F$3462,2,FALSE)</f>
        <v>Argamassa colante Gail para piso externo</v>
      </c>
      <c r="C455" s="40" t="str">
        <f>VLOOKUP(A455,Insumos!$A$10:$F$3462,3,FALSE)</f>
        <v>kg</v>
      </c>
      <c r="D455" s="50">
        <v>5.5</v>
      </c>
      <c r="E455" s="168">
        <f>VLOOKUP(A455,Insumos!$A$10:$F$3462,4,FALSE)</f>
        <v>3.49</v>
      </c>
      <c r="F455" s="168">
        <f>ROUND((D455*E455),2)</f>
        <v>19.2</v>
      </c>
      <c r="G455" s="189"/>
      <c r="J455" t="s">
        <v>447</v>
      </c>
    </row>
    <row r="456" spans="1:11" ht="39" x14ac:dyDescent="0.25">
      <c r="A456" s="206" t="s">
        <v>417</v>
      </c>
      <c r="B456" s="39" t="str">
        <f>VLOOKUP(A456,Insumos!$A$10:$F$3462,2,FALSE)</f>
        <v>Placa Extrudada Gail - Linha Arquitetura Natural Bege Dimensão: 240X116X12 mm Características: Placa cerâmica extrudada, não esmaltada, monoqueima, com garras cônicas (prismáticas) de fixação, antiderrapante. Ref. 1077-1000</v>
      </c>
      <c r="C456" s="40" t="str">
        <f>VLOOKUP(A456,Insumos!$A$10:$F$3462,3,FALSE)</f>
        <v>m2</v>
      </c>
      <c r="D456" s="50">
        <v>1.05</v>
      </c>
      <c r="E456" s="168">
        <f>VLOOKUP(A456,Insumos!$A$10:$F$3462,4,FALSE)</f>
        <v>89.99</v>
      </c>
      <c r="F456" s="168">
        <f>ROUND((D456*E456),2)</f>
        <v>94.49</v>
      </c>
      <c r="G456" s="189"/>
      <c r="J456" t="s">
        <v>447</v>
      </c>
    </row>
    <row r="457" spans="1:11" x14ac:dyDescent="0.25">
      <c r="A457" s="206" t="s">
        <v>420</v>
      </c>
      <c r="B457" s="39" t="str">
        <f>VLOOKUP(A457,Insumos!$A$10:$F$3462,2,FALSE)</f>
        <v>Rejunte cimentício Gail para piso externo</v>
      </c>
      <c r="C457" s="40" t="str">
        <f>VLOOKUP(A457,Insumos!$A$10:$F$3462,3,FALSE)</f>
        <v>kg</v>
      </c>
      <c r="D457" s="52">
        <v>1.8</v>
      </c>
      <c r="E457" s="168">
        <f>VLOOKUP(A457,Insumos!$A$10:$F$3462,4,FALSE)</f>
        <v>4.21</v>
      </c>
      <c r="F457" s="168">
        <f>ROUND((D457*E457),2)</f>
        <v>7.58</v>
      </c>
      <c r="G457" s="189"/>
      <c r="J457" t="s">
        <v>447</v>
      </c>
    </row>
    <row r="458" spans="1:11" x14ac:dyDescent="0.25">
      <c r="A458" s="206"/>
      <c r="B458" s="39"/>
      <c r="C458" s="40"/>
      <c r="D458" s="54"/>
      <c r="E458" s="168"/>
      <c r="F458" s="168"/>
      <c r="G458" s="189"/>
    </row>
    <row r="459" spans="1:11" x14ac:dyDescent="0.25">
      <c r="A459" s="206"/>
      <c r="B459" s="44" t="s">
        <v>136</v>
      </c>
      <c r="C459" s="45"/>
      <c r="D459" s="55"/>
      <c r="E459" s="187"/>
      <c r="F459" s="187"/>
      <c r="G459" s="176">
        <f>+SUM(F455:F458)</f>
        <v>121.27</v>
      </c>
    </row>
    <row r="460" spans="1:11" x14ac:dyDescent="0.25">
      <c r="A460" s="206"/>
      <c r="B460" s="39" t="s">
        <v>137</v>
      </c>
      <c r="C460" s="49"/>
      <c r="D460" s="56"/>
      <c r="E460" s="49"/>
      <c r="F460" s="49"/>
      <c r="G460" s="51" t="s">
        <v>138</v>
      </c>
    </row>
    <row r="461" spans="1:11" x14ac:dyDescent="0.25">
      <c r="A461" s="206"/>
      <c r="B461" s="39" t="s">
        <v>92</v>
      </c>
      <c r="C461" s="40"/>
      <c r="D461" s="52"/>
      <c r="E461" s="40"/>
      <c r="F461" s="40"/>
      <c r="G461" s="42"/>
    </row>
    <row r="462" spans="1:11" ht="15.75" thickBot="1" x14ac:dyDescent="0.3">
      <c r="A462" s="206"/>
      <c r="B462" s="57" t="s">
        <v>139</v>
      </c>
      <c r="C462" s="58"/>
      <c r="D462" s="59"/>
      <c r="E462" s="58"/>
      <c r="F462" s="58"/>
      <c r="G462" s="60">
        <f>+SUM(F461:F461)</f>
        <v>0</v>
      </c>
    </row>
    <row r="463" spans="1:11" ht="4.5" customHeight="1" thickBot="1" x14ac:dyDescent="0.3">
      <c r="A463" s="206"/>
      <c r="B463" s="1148"/>
      <c r="C463" s="1148"/>
      <c r="D463" s="1148"/>
      <c r="E463" s="1148"/>
      <c r="F463" s="1148"/>
      <c r="G463" s="1148"/>
    </row>
    <row r="464" spans="1:11" ht="15.75" thickBot="1" x14ac:dyDescent="0.3">
      <c r="A464" s="206"/>
      <c r="B464" s="61" t="s">
        <v>140</v>
      </c>
      <c r="C464" s="62" t="s">
        <v>141</v>
      </c>
      <c r="D464" s="63" t="s">
        <v>142</v>
      </c>
      <c r="E464" s="1147" t="s">
        <v>143</v>
      </c>
      <c r="F464" s="1147"/>
      <c r="G464" s="1147"/>
    </row>
    <row r="465" spans="1:11" ht="15.75" thickBot="1" x14ac:dyDescent="0.3">
      <c r="A465" s="206"/>
      <c r="B465" s="64" t="s">
        <v>144</v>
      </c>
      <c r="C465" s="65"/>
      <c r="D465" s="170">
        <f>G453</f>
        <v>8.09</v>
      </c>
      <c r="E465" s="1147"/>
      <c r="F465" s="1147"/>
      <c r="G465" s="1147"/>
    </row>
    <row r="466" spans="1:11" ht="15.75" thickBot="1" x14ac:dyDescent="0.3">
      <c r="A466" s="206"/>
      <c r="B466" s="64" t="s">
        <v>145</v>
      </c>
      <c r="C466" s="65"/>
      <c r="D466" s="170">
        <f>G459</f>
        <v>121.27</v>
      </c>
      <c r="E466" s="1147"/>
      <c r="F466" s="1147"/>
      <c r="G466" s="1147"/>
    </row>
    <row r="467" spans="1:11" ht="15.75" thickBot="1" x14ac:dyDescent="0.3">
      <c r="A467" s="206"/>
      <c r="B467" s="64" t="s">
        <v>146</v>
      </c>
      <c r="C467" s="65"/>
      <c r="D467" s="170">
        <f>G462</f>
        <v>0</v>
      </c>
      <c r="E467" s="1147"/>
      <c r="F467" s="1147"/>
      <c r="G467" s="1147"/>
    </row>
    <row r="468" spans="1:11" ht="15.75" thickBot="1" x14ac:dyDescent="0.3">
      <c r="A468" s="206"/>
      <c r="B468" s="64" t="s">
        <v>147</v>
      </c>
      <c r="C468" s="66">
        <f>$J$5</f>
        <v>157.27000000000001</v>
      </c>
      <c r="D468" s="170">
        <f>+ROUND((D465*C468),2)/100</f>
        <v>12.72</v>
      </c>
      <c r="E468" s="1147"/>
      <c r="F468" s="1147"/>
      <c r="G468" s="1147"/>
    </row>
    <row r="469" spans="1:11" ht="15.75" thickBot="1" x14ac:dyDescent="0.3">
      <c r="A469" s="206"/>
      <c r="B469" s="64" t="s">
        <v>148</v>
      </c>
      <c r="C469" s="67"/>
      <c r="D469" s="171">
        <f>+SUM(D465:D468)</f>
        <v>142.08000000000001</v>
      </c>
      <c r="E469" s="1147"/>
      <c r="F469" s="1147"/>
      <c r="G469" s="1147"/>
    </row>
    <row r="470" spans="1:11" ht="15.75" customHeight="1" thickBot="1" x14ac:dyDescent="0.3">
      <c r="A470" s="206"/>
      <c r="B470" s="64" t="s">
        <v>149</v>
      </c>
      <c r="C470" s="65"/>
      <c r="D470" s="170" t="s">
        <v>150</v>
      </c>
      <c r="E470" s="1148" t="s">
        <v>151</v>
      </c>
      <c r="F470" s="1148"/>
      <c r="G470" s="1148"/>
    </row>
    <row r="471" spans="1:11" ht="15.75" thickBot="1" x14ac:dyDescent="0.3">
      <c r="A471" s="206"/>
      <c r="B471" s="68" t="s">
        <v>152</v>
      </c>
      <c r="C471" s="69"/>
      <c r="D471" s="172">
        <f>+SUM(D469:D470)</f>
        <v>142.08000000000001</v>
      </c>
      <c r="E471" s="1148"/>
      <c r="F471" s="1148"/>
      <c r="G471" s="1148"/>
    </row>
    <row r="472" spans="1:11" ht="15.75" thickBot="1" x14ac:dyDescent="0.3">
      <c r="A472" s="206"/>
      <c r="B472" s="70" t="s">
        <v>153</v>
      </c>
      <c r="C472" s="71">
        <f>$I$5</f>
        <v>28.49</v>
      </c>
      <c r="D472" s="173">
        <f>ROUND((D471*C472),2)/100</f>
        <v>40.479999999999997</v>
      </c>
      <c r="E472" s="1148"/>
      <c r="F472" s="1148"/>
      <c r="G472" s="1148"/>
    </row>
    <row r="473" spans="1:11" ht="15.75" thickBot="1" x14ac:dyDescent="0.3">
      <c r="A473" s="206"/>
      <c r="B473" s="72" t="s">
        <v>154</v>
      </c>
      <c r="C473" s="73"/>
      <c r="D473" s="174">
        <f>+SUM(D471:D472)</f>
        <v>182.56</v>
      </c>
      <c r="E473" s="74"/>
      <c r="F473" s="175">
        <f>D473</f>
        <v>182.56</v>
      </c>
      <c r="G473" s="30"/>
      <c r="I473" s="24"/>
      <c r="J473" s="24"/>
      <c r="K473" s="24"/>
    </row>
    <row r="474" spans="1:11" ht="14.25" customHeight="1" x14ac:dyDescent="0.25">
      <c r="A474" s="206"/>
      <c r="B474" s="24"/>
      <c r="C474" s="24"/>
      <c r="D474" s="24"/>
      <c r="E474" s="24"/>
      <c r="F474" s="24"/>
      <c r="G474" s="24"/>
      <c r="I474" s="24"/>
      <c r="J474" s="24"/>
      <c r="K474" s="24"/>
    </row>
    <row r="475" spans="1:11" ht="14.25" customHeight="1" thickBot="1" x14ac:dyDescent="0.3">
      <c r="A475" s="206"/>
      <c r="B475" s="24"/>
      <c r="C475" s="24"/>
      <c r="D475" s="24"/>
      <c r="E475" s="24"/>
      <c r="F475" s="24"/>
      <c r="G475" s="24"/>
      <c r="I475" s="24"/>
      <c r="J475" s="24"/>
      <c r="K475" s="24"/>
    </row>
    <row r="476" spans="1:11" x14ac:dyDescent="0.25">
      <c r="A476" s="206"/>
      <c r="B476" s="1149" t="s">
        <v>119</v>
      </c>
      <c r="C476" s="1149"/>
      <c r="D476" s="1149"/>
      <c r="E476" s="1149"/>
      <c r="F476" s="1149"/>
      <c r="G476" s="1149"/>
      <c r="I476" s="24"/>
      <c r="J476" s="24"/>
      <c r="K476" s="24"/>
    </row>
    <row r="477" spans="1:11" ht="15.75" thickBot="1" x14ac:dyDescent="0.3">
      <c r="A477" s="206"/>
      <c r="B477" s="1150" t="str">
        <f>$I$3</f>
        <v>Urbanização da Orla de Piúma - Município de Piúma / ES</v>
      </c>
      <c r="C477" s="1151"/>
      <c r="D477" s="1151"/>
      <c r="E477" s="1151"/>
      <c r="F477" s="1151"/>
      <c r="G477" s="1152"/>
      <c r="I477" s="24"/>
      <c r="J477" s="24"/>
      <c r="K477" s="24"/>
    </row>
    <row r="478" spans="1:11" ht="15.75" thickBot="1" x14ac:dyDescent="0.3">
      <c r="A478" s="206"/>
      <c r="B478" s="29" t="s">
        <v>120</v>
      </c>
      <c r="C478" s="29" t="s">
        <v>121</v>
      </c>
      <c r="D478" s="1147" t="s">
        <v>122</v>
      </c>
      <c r="E478" s="1147"/>
      <c r="F478" s="30" t="s">
        <v>262</v>
      </c>
      <c r="G478" s="30" t="s">
        <v>123</v>
      </c>
      <c r="I478" s="27"/>
      <c r="J478" s="27"/>
      <c r="K478" s="24"/>
    </row>
    <row r="479" spans="1:11" ht="52.5" thickBot="1" x14ac:dyDescent="0.3">
      <c r="A479" s="206"/>
      <c r="B479" s="31" t="s">
        <v>297</v>
      </c>
      <c r="C479" s="32" t="s">
        <v>92</v>
      </c>
      <c r="D479" s="1147" t="s">
        <v>5</v>
      </c>
      <c r="E479" s="1147"/>
      <c r="F479" s="89" t="s">
        <v>184</v>
      </c>
      <c r="G479" s="33">
        <f>$K$5</f>
        <v>44501</v>
      </c>
      <c r="I479" s="34"/>
      <c r="J479" s="27"/>
      <c r="K479" s="35"/>
    </row>
    <row r="480" spans="1:11" ht="3.75" customHeight="1" thickBot="1" x14ac:dyDescent="0.3">
      <c r="A480" s="206"/>
      <c r="B480" s="1148"/>
      <c r="C480" s="1148"/>
      <c r="D480" s="1148"/>
      <c r="E480" s="1148"/>
      <c r="F480" s="1148"/>
      <c r="G480" s="1148"/>
      <c r="I480" s="24"/>
      <c r="J480" s="24"/>
      <c r="K480" s="24"/>
    </row>
    <row r="481" spans="1:10" x14ac:dyDescent="0.25">
      <c r="A481" s="206"/>
      <c r="B481" s="36" t="s">
        <v>127</v>
      </c>
      <c r="C481" s="37" t="s">
        <v>128</v>
      </c>
      <c r="D481" s="37" t="s">
        <v>129</v>
      </c>
      <c r="E481" s="37" t="s">
        <v>130</v>
      </c>
      <c r="F481" s="37" t="s">
        <v>131</v>
      </c>
      <c r="G481" s="38" t="s">
        <v>132</v>
      </c>
    </row>
    <row r="482" spans="1:10" x14ac:dyDescent="0.25">
      <c r="A482" s="206">
        <v>10128</v>
      </c>
      <c r="B482" s="39" t="str">
        <f>VLOOKUP(A482,Insumos!$A$10:$F$3462,2,FALSE)</f>
        <v>LADRILHISTA - (OFICIAL - SINDUSCON)</v>
      </c>
      <c r="C482" s="40" t="str">
        <f>VLOOKUP(A482,Insumos!$A$10:$F$3462,3,FALSE)</f>
        <v>H</v>
      </c>
      <c r="D482" s="50">
        <v>0.5</v>
      </c>
      <c r="E482" s="168">
        <f>VLOOKUP(A482,Insumos!$A$10:$F$3462,4,FALSE)</f>
        <v>7.43</v>
      </c>
      <c r="F482" s="168">
        <f>ROUND((D482*E482),2)</f>
        <v>3.72</v>
      </c>
      <c r="G482" s="189"/>
    </row>
    <row r="483" spans="1:10" x14ac:dyDescent="0.25">
      <c r="A483" s="206">
        <v>10146</v>
      </c>
      <c r="B483" s="39" t="str">
        <f>VLOOKUP(A483,Insumos!$A$10:$F$3462,2,FALSE)</f>
        <v>SERVENTE (AUXILIAR DE OBRAS - SINDUSCON)</v>
      </c>
      <c r="C483" s="40" t="str">
        <f>VLOOKUP(A483,Insumos!$A$10:$F$3462,3,FALSE)</f>
        <v>H</v>
      </c>
      <c r="D483" s="50">
        <v>0.8</v>
      </c>
      <c r="E483" s="168">
        <f>VLOOKUP(A483,Insumos!$A$10:$F$3462,4,FALSE)</f>
        <v>5.46</v>
      </c>
      <c r="F483" s="168">
        <f>ROUND((D483*E483),2)</f>
        <v>4.37</v>
      </c>
      <c r="G483" s="189"/>
    </row>
    <row r="484" spans="1:10" x14ac:dyDescent="0.25">
      <c r="A484" s="206"/>
      <c r="B484" s="44" t="s">
        <v>133</v>
      </c>
      <c r="C484" s="45"/>
      <c r="D484" s="50"/>
      <c r="E484" s="168"/>
      <c r="F484" s="187"/>
      <c r="G484" s="176">
        <f>+SUM(F482:F483)</f>
        <v>8.09</v>
      </c>
    </row>
    <row r="485" spans="1:10" x14ac:dyDescent="0.25">
      <c r="A485" s="206" t="s">
        <v>92</v>
      </c>
      <c r="B485" s="39" t="s">
        <v>134</v>
      </c>
      <c r="C485" s="49"/>
      <c r="D485" s="50" t="s">
        <v>92</v>
      </c>
      <c r="E485" s="40"/>
      <c r="F485" s="47"/>
      <c r="G485" s="51" t="s">
        <v>135</v>
      </c>
    </row>
    <row r="486" spans="1:10" x14ac:dyDescent="0.25">
      <c r="A486" s="206" t="s">
        <v>419</v>
      </c>
      <c r="B486" s="39" t="str">
        <f>VLOOKUP(A486,Insumos!$A$10:$F$3462,2,FALSE)</f>
        <v>Argamassa colante Gail para piso externo</v>
      </c>
      <c r="C486" s="40" t="str">
        <f>VLOOKUP(A486,Insumos!$A$10:$F$3462,3,FALSE)</f>
        <v>kg</v>
      </c>
      <c r="D486" s="50">
        <v>5.5</v>
      </c>
      <c r="E486" s="168">
        <f>VLOOKUP(A486,Insumos!$A$10:$F$3462,4,FALSE)</f>
        <v>3.49</v>
      </c>
      <c r="F486" s="168">
        <f>ROUND((D486*E486),2)</f>
        <v>19.2</v>
      </c>
      <c r="G486" s="189"/>
      <c r="J486" t="s">
        <v>447</v>
      </c>
    </row>
    <row r="487" spans="1:10" ht="39" x14ac:dyDescent="0.25">
      <c r="A487" s="206" t="s">
        <v>418</v>
      </c>
      <c r="B487" s="39" t="str">
        <f>VLOOKUP(A487,Insumos!$A$10:$F$3462,2,FALSE)</f>
        <v>Placa Extrudada Gail - Linha Arquitetura Natural Castor Dimensão: 240X116X12 mm Características: Placa cerâmica extrudada, não esmaltada, monoqueima, com garras cônicas (prismáticas) de fixação, antiderrapante. Ref. 1077-1400</v>
      </c>
      <c r="C487" s="40" t="str">
        <f>VLOOKUP(A487,Insumos!$A$10:$F$3462,3,FALSE)</f>
        <v>m2</v>
      </c>
      <c r="D487" s="50">
        <v>1.05</v>
      </c>
      <c r="E487" s="168">
        <f>VLOOKUP(A487,Insumos!$A$10:$F$3462,4,FALSE)</f>
        <v>85.01</v>
      </c>
      <c r="F487" s="168">
        <f>ROUND((D487*E487),2)</f>
        <v>89.26</v>
      </c>
      <c r="G487" s="189"/>
      <c r="J487" t="s">
        <v>447</v>
      </c>
    </row>
    <row r="488" spans="1:10" x14ac:dyDescent="0.25">
      <c r="A488" s="206" t="s">
        <v>420</v>
      </c>
      <c r="B488" s="39" t="str">
        <f>VLOOKUP(A488,Insumos!$A$10:$F$3462,2,FALSE)</f>
        <v>Rejunte cimentício Gail para piso externo</v>
      </c>
      <c r="C488" s="40" t="str">
        <f>VLOOKUP(A488,Insumos!$A$10:$F$3462,3,FALSE)</f>
        <v>kg</v>
      </c>
      <c r="D488" s="52">
        <v>1.8</v>
      </c>
      <c r="E488" s="168">
        <f>VLOOKUP(A488,Insumos!$A$10:$F$3462,4,FALSE)</f>
        <v>4.21</v>
      </c>
      <c r="F488" s="168">
        <f>ROUND((D488*E488),2)</f>
        <v>7.58</v>
      </c>
      <c r="G488" s="189"/>
      <c r="J488" t="s">
        <v>447</v>
      </c>
    </row>
    <row r="489" spans="1:10" x14ac:dyDescent="0.25">
      <c r="A489" s="206"/>
      <c r="B489" s="39"/>
      <c r="C489" s="40"/>
      <c r="D489" s="54"/>
      <c r="E489" s="168"/>
      <c r="F489" s="168"/>
      <c r="G489" s="189"/>
    </row>
    <row r="490" spans="1:10" x14ac:dyDescent="0.25">
      <c r="A490" s="206"/>
      <c r="B490" s="44" t="s">
        <v>136</v>
      </c>
      <c r="C490" s="45"/>
      <c r="D490" s="55"/>
      <c r="E490" s="187"/>
      <c r="F490" s="187"/>
      <c r="G490" s="176">
        <f>+SUM(F486:F489)</f>
        <v>116.04</v>
      </c>
    </row>
    <row r="491" spans="1:10" x14ac:dyDescent="0.25">
      <c r="A491" s="206"/>
      <c r="B491" s="39" t="s">
        <v>137</v>
      </c>
      <c r="C491" s="49"/>
      <c r="D491" s="56"/>
      <c r="E491" s="49"/>
      <c r="F491" s="49"/>
      <c r="G491" s="51" t="s">
        <v>138</v>
      </c>
    </row>
    <row r="492" spans="1:10" x14ac:dyDescent="0.25">
      <c r="A492" s="206"/>
      <c r="B492" s="39" t="s">
        <v>92</v>
      </c>
      <c r="C492" s="40"/>
      <c r="D492" s="52"/>
      <c r="E492" s="40"/>
      <c r="F492" s="40"/>
      <c r="G492" s="42"/>
    </row>
    <row r="493" spans="1:10" ht="15.75" thickBot="1" x14ac:dyDescent="0.3">
      <c r="A493" s="206"/>
      <c r="B493" s="57" t="s">
        <v>139</v>
      </c>
      <c r="C493" s="58"/>
      <c r="D493" s="59"/>
      <c r="E493" s="58"/>
      <c r="F493" s="58"/>
      <c r="G493" s="60">
        <f>+SUM(F492:F492)</f>
        <v>0</v>
      </c>
    </row>
    <row r="494" spans="1:10" ht="4.5" customHeight="1" thickBot="1" x14ac:dyDescent="0.3">
      <c r="A494" s="206"/>
      <c r="B494" s="1148"/>
      <c r="C494" s="1148"/>
      <c r="D494" s="1148"/>
      <c r="E494" s="1148"/>
      <c r="F494" s="1148"/>
      <c r="G494" s="1148"/>
    </row>
    <row r="495" spans="1:10" ht="15.75" thickBot="1" x14ac:dyDescent="0.3">
      <c r="A495" s="206"/>
      <c r="B495" s="61" t="s">
        <v>140</v>
      </c>
      <c r="C495" s="62" t="s">
        <v>1317</v>
      </c>
      <c r="D495" s="63" t="s">
        <v>142</v>
      </c>
      <c r="E495" s="1147" t="s">
        <v>143</v>
      </c>
      <c r="F495" s="1147"/>
      <c r="G495" s="1147"/>
    </row>
    <row r="496" spans="1:10" ht="15.75" thickBot="1" x14ac:dyDescent="0.3">
      <c r="A496" s="206"/>
      <c r="B496" s="64" t="s">
        <v>144</v>
      </c>
      <c r="C496" s="65"/>
      <c r="D496" s="170">
        <f>G484</f>
        <v>8.09</v>
      </c>
      <c r="E496" s="1147"/>
      <c r="F496" s="1147"/>
      <c r="G496" s="1147"/>
    </row>
    <row r="497" spans="1:11" ht="15.75" thickBot="1" x14ac:dyDescent="0.3">
      <c r="A497" s="206"/>
      <c r="B497" s="64" t="s">
        <v>145</v>
      </c>
      <c r="C497" s="65"/>
      <c r="D497" s="170">
        <f>G490</f>
        <v>116.04</v>
      </c>
      <c r="E497" s="1147"/>
      <c r="F497" s="1147"/>
      <c r="G497" s="1147"/>
    </row>
    <row r="498" spans="1:11" ht="15.75" thickBot="1" x14ac:dyDescent="0.3">
      <c r="A498" s="206"/>
      <c r="B498" s="64" t="s">
        <v>146</v>
      </c>
      <c r="C498" s="65"/>
      <c r="D498" s="170">
        <f>G493</f>
        <v>0</v>
      </c>
      <c r="E498" s="1147"/>
      <c r="F498" s="1147"/>
      <c r="G498" s="1147"/>
    </row>
    <row r="499" spans="1:11" ht="15.75" thickBot="1" x14ac:dyDescent="0.3">
      <c r="A499" s="206"/>
      <c r="B499" s="64" t="s">
        <v>147</v>
      </c>
      <c r="C499" s="66">
        <f>$J$5</f>
        <v>157.27000000000001</v>
      </c>
      <c r="D499" s="170">
        <f>+ROUND((D496*C499),2)/100</f>
        <v>12.72</v>
      </c>
      <c r="E499" s="1147"/>
      <c r="F499" s="1147"/>
      <c r="G499" s="1147"/>
    </row>
    <row r="500" spans="1:11" ht="15.75" thickBot="1" x14ac:dyDescent="0.3">
      <c r="A500" s="206"/>
      <c r="B500" s="64" t="s">
        <v>148</v>
      </c>
      <c r="C500" s="67"/>
      <c r="D500" s="171">
        <f>+SUM(D496:D499)</f>
        <v>136.85</v>
      </c>
      <c r="E500" s="1147"/>
      <c r="F500" s="1147"/>
      <c r="G500" s="1147"/>
    </row>
    <row r="501" spans="1:11" ht="15.75" customHeight="1" thickBot="1" x14ac:dyDescent="0.3">
      <c r="A501" s="206"/>
      <c r="B501" s="64" t="s">
        <v>149</v>
      </c>
      <c r="C501" s="65"/>
      <c r="D501" s="170" t="s">
        <v>150</v>
      </c>
      <c r="E501" s="1148" t="s">
        <v>151</v>
      </c>
      <c r="F501" s="1148"/>
      <c r="G501" s="1148"/>
    </row>
    <row r="502" spans="1:11" ht="15.75" thickBot="1" x14ac:dyDescent="0.3">
      <c r="A502" s="206"/>
      <c r="B502" s="68" t="s">
        <v>152</v>
      </c>
      <c r="C502" s="69"/>
      <c r="D502" s="172">
        <f>+SUM(D500:D501)</f>
        <v>136.85</v>
      </c>
      <c r="E502" s="1148"/>
      <c r="F502" s="1148"/>
      <c r="G502" s="1148"/>
    </row>
    <row r="503" spans="1:11" ht="15.75" thickBot="1" x14ac:dyDescent="0.3">
      <c r="A503" s="206"/>
      <c r="B503" s="70" t="s">
        <v>153</v>
      </c>
      <c r="C503" s="71">
        <f>$I$5</f>
        <v>28.49</v>
      </c>
      <c r="D503" s="173">
        <f>ROUND((D502*C503),2)/100</f>
        <v>38.99</v>
      </c>
      <c r="E503" s="1148"/>
      <c r="F503" s="1148"/>
      <c r="G503" s="1148"/>
    </row>
    <row r="504" spans="1:11" ht="15.75" thickBot="1" x14ac:dyDescent="0.3">
      <c r="A504" s="206"/>
      <c r="B504" s="72" t="s">
        <v>154</v>
      </c>
      <c r="C504" s="73"/>
      <c r="D504" s="174">
        <f>+SUM(D502:D503)</f>
        <v>175.84</v>
      </c>
      <c r="E504" s="74"/>
      <c r="F504" s="175">
        <f>D504</f>
        <v>175.84</v>
      </c>
      <c r="G504" s="30"/>
      <c r="I504" s="24"/>
      <c r="J504" s="24"/>
      <c r="K504" s="24"/>
    </row>
    <row r="505" spans="1:11" ht="14.25" customHeight="1" x14ac:dyDescent="0.25">
      <c r="A505" s="206"/>
      <c r="B505" s="24"/>
      <c r="C505" s="24"/>
      <c r="D505" s="24"/>
      <c r="E505" s="24"/>
      <c r="F505" s="24"/>
      <c r="G505" s="24"/>
      <c r="I505" s="24"/>
      <c r="J505" s="24"/>
      <c r="K505" s="24"/>
    </row>
    <row r="506" spans="1:11" ht="14.25" customHeight="1" thickBot="1" x14ac:dyDescent="0.3">
      <c r="A506" s="206"/>
      <c r="B506" s="24"/>
      <c r="C506" s="24"/>
      <c r="D506" s="24"/>
      <c r="E506" s="24"/>
      <c r="F506" s="24"/>
      <c r="G506" s="24"/>
      <c r="I506" s="24"/>
      <c r="J506" s="24"/>
      <c r="K506" s="24"/>
    </row>
    <row r="507" spans="1:11" x14ac:dyDescent="0.25">
      <c r="A507" s="206"/>
      <c r="B507" s="1149" t="s">
        <v>119</v>
      </c>
      <c r="C507" s="1149"/>
      <c r="D507" s="1149"/>
      <c r="E507" s="1149"/>
      <c r="F507" s="1149"/>
      <c r="G507" s="1149"/>
      <c r="I507" s="24"/>
      <c r="J507" s="24"/>
      <c r="K507" s="24"/>
    </row>
    <row r="508" spans="1:11" ht="15.75" thickBot="1" x14ac:dyDescent="0.3">
      <c r="A508" s="206"/>
      <c r="B508" s="1150" t="str">
        <f>$I$3</f>
        <v>Urbanização da Orla de Piúma - Município de Piúma / ES</v>
      </c>
      <c r="C508" s="1151"/>
      <c r="D508" s="1151"/>
      <c r="E508" s="1151"/>
      <c r="F508" s="1151"/>
      <c r="G508" s="1152"/>
      <c r="I508" s="24"/>
      <c r="J508" s="24"/>
      <c r="K508" s="24"/>
    </row>
    <row r="509" spans="1:11" ht="15.75" thickBot="1" x14ac:dyDescent="0.3">
      <c r="A509" s="206"/>
      <c r="B509" s="29" t="s">
        <v>120</v>
      </c>
      <c r="C509" s="29" t="s">
        <v>121</v>
      </c>
      <c r="D509" s="1147" t="s">
        <v>122</v>
      </c>
      <c r="E509" s="1147"/>
      <c r="F509" s="30" t="s">
        <v>262</v>
      </c>
      <c r="G509" s="30" t="s">
        <v>123</v>
      </c>
      <c r="I509" s="27"/>
      <c r="J509" s="27"/>
      <c r="K509" s="24"/>
    </row>
    <row r="510" spans="1:11" ht="15.75" thickBot="1" x14ac:dyDescent="0.3">
      <c r="A510" s="206"/>
      <c r="B510" s="31" t="s">
        <v>301</v>
      </c>
      <c r="C510" s="32" t="s">
        <v>92</v>
      </c>
      <c r="D510" s="1147" t="s">
        <v>5</v>
      </c>
      <c r="E510" s="1147"/>
      <c r="F510" s="89" t="s">
        <v>185</v>
      </c>
      <c r="G510" s="33">
        <f>$K$5</f>
        <v>44501</v>
      </c>
      <c r="I510" s="34"/>
      <c r="J510" s="27"/>
      <c r="K510" s="35"/>
    </row>
    <row r="511" spans="1:11" ht="3.75" customHeight="1" thickBot="1" x14ac:dyDescent="0.3">
      <c r="A511" s="206"/>
      <c r="B511" s="1148"/>
      <c r="C511" s="1148"/>
      <c r="D511" s="1148"/>
      <c r="E511" s="1148"/>
      <c r="F511" s="1148"/>
      <c r="G511" s="1148"/>
      <c r="I511" s="24"/>
      <c r="J511" s="24"/>
      <c r="K511" s="24"/>
    </row>
    <row r="512" spans="1:11" x14ac:dyDescent="0.25">
      <c r="A512" s="206"/>
      <c r="B512" s="36" t="s">
        <v>127</v>
      </c>
      <c r="C512" s="37" t="s">
        <v>128</v>
      </c>
      <c r="D512" s="37" t="s">
        <v>129</v>
      </c>
      <c r="E512" s="37" t="s">
        <v>130</v>
      </c>
      <c r="F512" s="37" t="s">
        <v>131</v>
      </c>
      <c r="G512" s="38" t="s">
        <v>132</v>
      </c>
    </row>
    <row r="513" spans="1:10" x14ac:dyDescent="0.25">
      <c r="A513" s="206">
        <v>10111</v>
      </c>
      <c r="B513" s="39" t="str">
        <f>VLOOKUP(A513,Insumos!$A$10:$F$3462,2,FALSE)</f>
        <v>CARPINTEIRO (OFICIAL - SINDUSCON)</v>
      </c>
      <c r="C513" s="40" t="str">
        <f>VLOOKUP(A513,Insumos!$A$10:$F$3462,3,FALSE)</f>
        <v>H</v>
      </c>
      <c r="D513" s="50">
        <v>5</v>
      </c>
      <c r="E513" s="168">
        <f>VLOOKUP(A513,Insumos!$A$10:$F$3462,4,FALSE)</f>
        <v>7.43</v>
      </c>
      <c r="F513" s="168">
        <f>ROUND((D513*E513),2)</f>
        <v>37.15</v>
      </c>
      <c r="G513" s="189"/>
    </row>
    <row r="514" spans="1:10" x14ac:dyDescent="0.25">
      <c r="A514" s="206">
        <v>10101</v>
      </c>
      <c r="B514" s="39" t="str">
        <f>VLOOKUP(A514,Insumos!$A$10:$F$3462,2,FALSE)</f>
        <v>AJUDANTE (AJUDANTE PRATICO - SINDUSCON)</v>
      </c>
      <c r="C514" s="40" t="str">
        <f>VLOOKUP(A514,Insumos!$A$10:$F$3462,3,FALSE)</f>
        <v>H</v>
      </c>
      <c r="D514" s="50">
        <v>7.5</v>
      </c>
      <c r="E514" s="168">
        <f>VLOOKUP(A514,Insumos!$A$10:$F$3462,4,FALSE)</f>
        <v>6.27</v>
      </c>
      <c r="F514" s="168">
        <f>ROUND((D514*E514),2)</f>
        <v>47.03</v>
      </c>
      <c r="G514" s="189"/>
    </row>
    <row r="515" spans="1:10" x14ac:dyDescent="0.25">
      <c r="A515" s="206"/>
      <c r="B515" s="39"/>
      <c r="C515" s="40"/>
      <c r="D515" s="50"/>
      <c r="E515" s="168"/>
      <c r="F515" s="168"/>
      <c r="G515" s="189"/>
    </row>
    <row r="516" spans="1:10" x14ac:dyDescent="0.25">
      <c r="A516" s="206"/>
      <c r="B516" s="44" t="s">
        <v>133</v>
      </c>
      <c r="C516" s="45"/>
      <c r="D516" s="50"/>
      <c r="E516" s="168"/>
      <c r="F516" s="187"/>
      <c r="G516" s="176">
        <f>+SUM(F513:F515)</f>
        <v>84.18</v>
      </c>
    </row>
    <row r="517" spans="1:10" x14ac:dyDescent="0.25">
      <c r="A517" s="206" t="s">
        <v>92</v>
      </c>
      <c r="B517" s="39" t="s">
        <v>134</v>
      </c>
      <c r="C517" s="49"/>
      <c r="D517" s="50" t="s">
        <v>92</v>
      </c>
      <c r="E517" s="40"/>
      <c r="F517" s="47"/>
      <c r="G517" s="51" t="s">
        <v>135</v>
      </c>
    </row>
    <row r="518" spans="1:10" ht="26.25" x14ac:dyDescent="0.25">
      <c r="A518" s="206" t="s">
        <v>443</v>
      </c>
      <c r="B518" s="39" t="str">
        <f>VLOOKUP(A518,Insumos!$A$10:$F$3462,2,FALSE)</f>
        <v>Revestimento do deck em perfis e barrotes Ecoblock, inclusive cavilhas do mesmo material e frete</v>
      </c>
      <c r="C518" s="40" t="str">
        <f>VLOOKUP(A518,Insumos!$A$10:$F$3462,3,FALSE)</f>
        <v>und</v>
      </c>
      <c r="D518" s="50">
        <v>1.05</v>
      </c>
      <c r="E518" s="168">
        <f>VLOOKUP(A518,Insumos!$A$10:$F$3462,4,FALSE)</f>
        <v>337.7</v>
      </c>
      <c r="F518" s="168">
        <f>ROUND((D518*E518),2)</f>
        <v>354.59</v>
      </c>
      <c r="G518" s="189"/>
      <c r="J518" s="86"/>
    </row>
    <row r="519" spans="1:10" x14ac:dyDescent="0.25">
      <c r="A519" s="206">
        <v>200223</v>
      </c>
      <c r="B519" s="39" t="s">
        <v>469</v>
      </c>
      <c r="C519" s="40" t="s">
        <v>6</v>
      </c>
      <c r="D519" s="50">
        <v>0.1</v>
      </c>
      <c r="E519" s="168">
        <v>197.83</v>
      </c>
      <c r="F519" s="168">
        <f>ROUND((D519*E519),2)</f>
        <v>19.78</v>
      </c>
      <c r="G519" s="189"/>
      <c r="J519" s="86"/>
    </row>
    <row r="520" spans="1:10" x14ac:dyDescent="0.25">
      <c r="A520" s="206">
        <v>130110</v>
      </c>
      <c r="B520" s="39" t="s">
        <v>318</v>
      </c>
      <c r="C520" s="40" t="s">
        <v>5</v>
      </c>
      <c r="D520" s="50">
        <v>1</v>
      </c>
      <c r="E520" s="168">
        <v>53.1</v>
      </c>
      <c r="F520" s="168">
        <f>ROUND((D520*E520),2)</f>
        <v>53.1</v>
      </c>
      <c r="G520" s="189"/>
    </row>
    <row r="521" spans="1:10" x14ac:dyDescent="0.25">
      <c r="A521" s="206"/>
      <c r="B521" s="39"/>
      <c r="C521" s="40"/>
      <c r="D521" s="50"/>
      <c r="E521" s="168"/>
      <c r="F521" s="168"/>
      <c r="G521" s="189"/>
    </row>
    <row r="522" spans="1:10" x14ac:dyDescent="0.25">
      <c r="A522" s="206"/>
      <c r="B522" s="44" t="s">
        <v>136</v>
      </c>
      <c r="C522" s="45"/>
      <c r="D522" s="55"/>
      <c r="E522" s="187"/>
      <c r="F522" s="187"/>
      <c r="G522" s="176">
        <f>+SUM(F518:F521)</f>
        <v>427.47</v>
      </c>
    </row>
    <row r="523" spans="1:10" x14ac:dyDescent="0.25">
      <c r="A523" s="206"/>
      <c r="B523" s="39" t="s">
        <v>137</v>
      </c>
      <c r="C523" s="49"/>
      <c r="D523" s="56"/>
      <c r="E523" s="49"/>
      <c r="F523" s="49"/>
      <c r="G523" s="51" t="s">
        <v>138</v>
      </c>
    </row>
    <row r="524" spans="1:10" x14ac:dyDescent="0.25">
      <c r="A524" s="206"/>
      <c r="B524" s="39" t="s">
        <v>92</v>
      </c>
      <c r="C524" s="40"/>
      <c r="D524" s="52"/>
      <c r="E524" s="40"/>
      <c r="F524" s="40"/>
      <c r="G524" s="42"/>
    </row>
    <row r="525" spans="1:10" x14ac:dyDescent="0.25">
      <c r="A525" s="206"/>
      <c r="B525" s="39" t="s">
        <v>92</v>
      </c>
      <c r="C525" s="40"/>
      <c r="D525" s="52"/>
      <c r="E525" s="40"/>
      <c r="F525" s="40"/>
      <c r="G525" s="42"/>
    </row>
    <row r="526" spans="1:10" ht="15.75" thickBot="1" x14ac:dyDescent="0.3">
      <c r="A526" s="206"/>
      <c r="B526" s="57" t="s">
        <v>139</v>
      </c>
      <c r="C526" s="58"/>
      <c r="D526" s="59"/>
      <c r="E526" s="58"/>
      <c r="F526" s="58"/>
      <c r="G526" s="60">
        <f>+SUM(F524:F525)</f>
        <v>0</v>
      </c>
    </row>
    <row r="527" spans="1:10" ht="4.5" customHeight="1" thickBot="1" x14ac:dyDescent="0.3">
      <c r="A527" s="206"/>
      <c r="B527" s="1148"/>
      <c r="C527" s="1148"/>
      <c r="D527" s="1148"/>
      <c r="E527" s="1148"/>
      <c r="F527" s="1148"/>
      <c r="G527" s="1148"/>
    </row>
    <row r="528" spans="1:10" ht="15.75" thickBot="1" x14ac:dyDescent="0.3">
      <c r="A528" s="206"/>
      <c r="B528" s="61" t="s">
        <v>140</v>
      </c>
      <c r="C528" s="62" t="s">
        <v>1317</v>
      </c>
      <c r="D528" s="63" t="s">
        <v>142</v>
      </c>
      <c r="E528" s="1147" t="s">
        <v>143</v>
      </c>
      <c r="F528" s="1147"/>
      <c r="G528" s="1147"/>
    </row>
    <row r="529" spans="1:11" ht="15.75" thickBot="1" x14ac:dyDescent="0.3">
      <c r="A529" s="206"/>
      <c r="B529" s="64" t="s">
        <v>144</v>
      </c>
      <c r="C529" s="65"/>
      <c r="D529" s="170">
        <f>G516</f>
        <v>84.18</v>
      </c>
      <c r="E529" s="1147"/>
      <c r="F529" s="1147"/>
      <c r="G529" s="1147"/>
    </row>
    <row r="530" spans="1:11" ht="15.75" thickBot="1" x14ac:dyDescent="0.3">
      <c r="A530" s="206"/>
      <c r="B530" s="64" t="s">
        <v>145</v>
      </c>
      <c r="C530" s="65"/>
      <c r="D530" s="170">
        <f>G522</f>
        <v>427.47</v>
      </c>
      <c r="E530" s="1147"/>
      <c r="F530" s="1147"/>
      <c r="G530" s="1147"/>
    </row>
    <row r="531" spans="1:11" ht="15.75" thickBot="1" x14ac:dyDescent="0.3">
      <c r="A531" s="206"/>
      <c r="B531" s="64" t="s">
        <v>146</v>
      </c>
      <c r="C531" s="65"/>
      <c r="D531" s="170">
        <f>G526</f>
        <v>0</v>
      </c>
      <c r="E531" s="1147"/>
      <c r="F531" s="1147"/>
      <c r="G531" s="1147"/>
    </row>
    <row r="532" spans="1:11" ht="15.75" thickBot="1" x14ac:dyDescent="0.3">
      <c r="A532" s="206"/>
      <c r="B532" s="64" t="s">
        <v>147</v>
      </c>
      <c r="C532" s="66">
        <f>$J$5</f>
        <v>157.27000000000001</v>
      </c>
      <c r="D532" s="170">
        <f>+ROUND((D529*C532),2)/100</f>
        <v>132.38999999999999</v>
      </c>
      <c r="E532" s="1147"/>
      <c r="F532" s="1147"/>
      <c r="G532" s="1147"/>
    </row>
    <row r="533" spans="1:11" ht="15.75" thickBot="1" x14ac:dyDescent="0.3">
      <c r="A533" s="206"/>
      <c r="B533" s="64" t="s">
        <v>148</v>
      </c>
      <c r="C533" s="67"/>
      <c r="D533" s="171">
        <f>+SUM(D529:D532)</f>
        <v>644.04</v>
      </c>
      <c r="E533" s="1147"/>
      <c r="F533" s="1147"/>
      <c r="G533" s="1147"/>
    </row>
    <row r="534" spans="1:11" ht="15.75" customHeight="1" thickBot="1" x14ac:dyDescent="0.3">
      <c r="A534" s="206"/>
      <c r="B534" s="64" t="s">
        <v>149</v>
      </c>
      <c r="C534" s="65"/>
      <c r="D534" s="170" t="s">
        <v>150</v>
      </c>
      <c r="E534" s="1148" t="s">
        <v>151</v>
      </c>
      <c r="F534" s="1148"/>
      <c r="G534" s="1148"/>
    </row>
    <row r="535" spans="1:11" ht="15.75" thickBot="1" x14ac:dyDescent="0.3">
      <c r="A535" s="206"/>
      <c r="B535" s="68" t="s">
        <v>152</v>
      </c>
      <c r="C535" s="69"/>
      <c r="D535" s="172">
        <f>+SUM(D533:D534)</f>
        <v>644.04</v>
      </c>
      <c r="E535" s="1148"/>
      <c r="F535" s="1148"/>
      <c r="G535" s="1148"/>
    </row>
    <row r="536" spans="1:11" ht="15.75" thickBot="1" x14ac:dyDescent="0.3">
      <c r="A536" s="206"/>
      <c r="B536" s="70" t="s">
        <v>153</v>
      </c>
      <c r="C536" s="71">
        <f>$I$5</f>
        <v>28.49</v>
      </c>
      <c r="D536" s="173">
        <f>ROUND((D535*C536),2)/100</f>
        <v>183.49</v>
      </c>
      <c r="E536" s="1148"/>
      <c r="F536" s="1148"/>
      <c r="G536" s="1148"/>
    </row>
    <row r="537" spans="1:11" ht="15.75" thickBot="1" x14ac:dyDescent="0.3">
      <c r="A537" s="206"/>
      <c r="B537" s="72" t="s">
        <v>154</v>
      </c>
      <c r="C537" s="73"/>
      <c r="D537" s="174">
        <f>+SUM(D535:D536)</f>
        <v>827.53</v>
      </c>
      <c r="E537" s="74"/>
      <c r="F537" s="175">
        <f>D537</f>
        <v>827.53</v>
      </c>
      <c r="G537" s="30"/>
      <c r="I537" s="24"/>
      <c r="J537" s="24"/>
      <c r="K537" s="24"/>
    </row>
    <row r="538" spans="1:11" ht="14.25" customHeight="1" x14ac:dyDescent="0.25">
      <c r="A538" s="206"/>
      <c r="B538" s="24"/>
      <c r="C538" s="24"/>
      <c r="D538" s="24"/>
      <c r="E538" s="24"/>
      <c r="F538" s="24"/>
      <c r="G538" s="24"/>
      <c r="I538" s="24"/>
      <c r="J538" s="24"/>
      <c r="K538" s="24"/>
    </row>
    <row r="539" spans="1:11" ht="14.25" customHeight="1" thickBot="1" x14ac:dyDescent="0.3">
      <c r="A539" s="206"/>
      <c r="B539" s="24"/>
      <c r="C539" s="24"/>
      <c r="D539" s="24"/>
      <c r="E539" s="24"/>
      <c r="F539" s="24"/>
      <c r="G539" s="24"/>
      <c r="I539" s="24"/>
      <c r="J539" s="24"/>
      <c r="K539" s="24"/>
    </row>
    <row r="540" spans="1:11" ht="14.25" customHeight="1" x14ac:dyDescent="0.25">
      <c r="A540" s="206"/>
      <c r="B540" s="1149" t="s">
        <v>119</v>
      </c>
      <c r="C540" s="1149"/>
      <c r="D540" s="1149"/>
      <c r="E540" s="1149"/>
      <c r="F540" s="1149"/>
      <c r="G540" s="1149"/>
      <c r="I540" s="24"/>
      <c r="J540" s="24"/>
      <c r="K540" s="24"/>
    </row>
    <row r="541" spans="1:11" ht="14.25" customHeight="1" thickBot="1" x14ac:dyDescent="0.3">
      <c r="A541" s="206"/>
      <c r="B541" s="1150" t="str">
        <f>$I$3</f>
        <v>Urbanização da Orla de Piúma - Município de Piúma / ES</v>
      </c>
      <c r="C541" s="1151"/>
      <c r="D541" s="1151"/>
      <c r="E541" s="1151"/>
      <c r="F541" s="1151"/>
      <c r="G541" s="1152"/>
      <c r="I541" s="24"/>
      <c r="J541" s="24"/>
      <c r="K541" s="24"/>
    </row>
    <row r="542" spans="1:11" ht="14.25" customHeight="1" thickBot="1" x14ac:dyDescent="0.3">
      <c r="A542" s="206"/>
      <c r="B542" s="29" t="s">
        <v>120</v>
      </c>
      <c r="C542" s="29" t="s">
        <v>121</v>
      </c>
      <c r="D542" s="1147" t="s">
        <v>122</v>
      </c>
      <c r="E542" s="1147"/>
      <c r="F542" s="30" t="s">
        <v>262</v>
      </c>
      <c r="G542" s="30" t="s">
        <v>123</v>
      </c>
      <c r="I542" s="24"/>
      <c r="J542" s="24"/>
      <c r="K542" s="24"/>
    </row>
    <row r="543" spans="1:11" ht="27" thickBot="1" x14ac:dyDescent="0.3">
      <c r="A543" s="206"/>
      <c r="B543" s="31" t="s">
        <v>302</v>
      </c>
      <c r="C543" s="32" t="s">
        <v>92</v>
      </c>
      <c r="D543" s="1147" t="s">
        <v>8</v>
      </c>
      <c r="E543" s="1147"/>
      <c r="F543" s="89" t="s">
        <v>188</v>
      </c>
      <c r="G543" s="33">
        <f>$K$5</f>
        <v>44501</v>
      </c>
      <c r="I543" s="24"/>
      <c r="J543" s="24"/>
      <c r="K543" s="24"/>
    </row>
    <row r="544" spans="1:11" ht="14.25" customHeight="1" thickBot="1" x14ac:dyDescent="0.3">
      <c r="A544" s="206"/>
      <c r="B544" s="1148"/>
      <c r="C544" s="1148"/>
      <c r="D544" s="1148"/>
      <c r="E544" s="1148"/>
      <c r="F544" s="1148"/>
      <c r="G544" s="1148"/>
      <c r="I544" s="24"/>
      <c r="J544" s="24"/>
      <c r="K544" s="24"/>
    </row>
    <row r="545" spans="1:11" ht="14.25" customHeight="1" x14ac:dyDescent="0.25">
      <c r="A545" s="206"/>
      <c r="B545" s="36" t="s">
        <v>127</v>
      </c>
      <c r="C545" s="37" t="s">
        <v>128</v>
      </c>
      <c r="D545" s="37" t="s">
        <v>129</v>
      </c>
      <c r="E545" s="37" t="s">
        <v>130</v>
      </c>
      <c r="F545" s="37" t="s">
        <v>131</v>
      </c>
      <c r="G545" s="38" t="s">
        <v>132</v>
      </c>
      <c r="I545" s="24"/>
      <c r="J545" s="24"/>
      <c r="K545" s="24"/>
    </row>
    <row r="546" spans="1:11" ht="14.25" customHeight="1" x14ac:dyDescent="0.25">
      <c r="A546" s="206">
        <v>10115</v>
      </c>
      <c r="B546" s="39" t="str">
        <f>VLOOKUP(A546,Insumos!$A$10:$F$3462,2,FALSE)</f>
        <v>ELETRICISTA (OFICIAL - SINDUSCON)</v>
      </c>
      <c r="C546" s="40" t="str">
        <f>VLOOKUP(A546,Insumos!$A$10:$F$3462,3,FALSE)</f>
        <v>H</v>
      </c>
      <c r="D546" s="50">
        <v>1.8</v>
      </c>
      <c r="E546" s="168">
        <f>VLOOKUP(A546,Insumos!$A$10:$F$3462,4,FALSE)</f>
        <v>7.43</v>
      </c>
      <c r="F546" s="168">
        <f>ROUND((D546*E546),2)</f>
        <v>13.37</v>
      </c>
      <c r="G546" s="189"/>
      <c r="I546" s="24"/>
      <c r="J546" s="24"/>
      <c r="K546" s="24"/>
    </row>
    <row r="547" spans="1:11" ht="14.25" customHeight="1" x14ac:dyDescent="0.25">
      <c r="A547" s="206">
        <v>10101</v>
      </c>
      <c r="B547" s="39" t="str">
        <f>VLOOKUP(A547,Insumos!$A$10:$F$3462,2,FALSE)</f>
        <v>AJUDANTE (AJUDANTE PRATICO - SINDUSCON)</v>
      </c>
      <c r="C547" s="40" t="str">
        <f>VLOOKUP(A547,Insumos!$A$10:$F$3462,3,FALSE)</f>
        <v>H</v>
      </c>
      <c r="D547" s="50">
        <v>1.8</v>
      </c>
      <c r="E547" s="168">
        <f>VLOOKUP(A547,Insumos!$A$10:$F$3462,4,FALSE)</f>
        <v>6.27</v>
      </c>
      <c r="F547" s="168">
        <f>ROUND((D547*E547),2)</f>
        <v>11.29</v>
      </c>
      <c r="G547" s="189"/>
      <c r="I547" s="24"/>
      <c r="J547" s="24"/>
      <c r="K547" s="24"/>
    </row>
    <row r="548" spans="1:11" ht="14.25" customHeight="1" x14ac:dyDescent="0.25">
      <c r="A548" s="206"/>
      <c r="B548" s="39"/>
      <c r="C548" s="40"/>
      <c r="D548" s="50"/>
      <c r="E548" s="168"/>
      <c r="F548" s="168"/>
      <c r="G548" s="189"/>
      <c r="I548" s="24"/>
      <c r="J548" s="24"/>
      <c r="K548" s="24"/>
    </row>
    <row r="549" spans="1:11" ht="14.25" customHeight="1" x14ac:dyDescent="0.25">
      <c r="A549" s="206"/>
      <c r="B549" s="44" t="s">
        <v>133</v>
      </c>
      <c r="C549" s="45"/>
      <c r="D549" s="50"/>
      <c r="E549" s="168"/>
      <c r="F549" s="187"/>
      <c r="G549" s="176">
        <f>+SUM(F546:F548)</f>
        <v>24.66</v>
      </c>
      <c r="I549" s="24"/>
      <c r="J549" s="24"/>
      <c r="K549" s="24"/>
    </row>
    <row r="550" spans="1:11" ht="14.25" customHeight="1" x14ac:dyDescent="0.25">
      <c r="A550" s="206" t="s">
        <v>92</v>
      </c>
      <c r="B550" s="39" t="s">
        <v>134</v>
      </c>
      <c r="C550" s="49"/>
      <c r="D550" s="50" t="s">
        <v>92</v>
      </c>
      <c r="E550" s="40"/>
      <c r="F550" s="47"/>
      <c r="G550" s="51" t="s">
        <v>135</v>
      </c>
      <c r="I550" s="24"/>
      <c r="J550" s="24"/>
      <c r="K550" s="24"/>
    </row>
    <row r="551" spans="1:11" ht="14.25" customHeight="1" x14ac:dyDescent="0.25">
      <c r="A551" s="206">
        <v>41569</v>
      </c>
      <c r="B551" s="39" t="str">
        <f>VLOOKUP(A551,Insumos!$A$10:$F$3462,2,FALSE)</f>
        <v>CONJ CX MEDIDOR POLIFASICO P-980-005+CX DISJ P-940-003</v>
      </c>
      <c r="C551" s="40" t="str">
        <f>VLOOKUP(A551,Insumos!$A$10:$F$3462,3,FALSE)</f>
        <v>UN</v>
      </c>
      <c r="D551" s="50">
        <v>1</v>
      </c>
      <c r="E551" s="168">
        <f>VLOOKUP(A551,Insumos!$A$10:$F$3462,4,FALSE)</f>
        <v>150.19999999999999</v>
      </c>
      <c r="F551" s="168">
        <f>ROUND((D551*E551),2)</f>
        <v>150.19999999999999</v>
      </c>
      <c r="G551" s="189"/>
      <c r="I551" s="24"/>
      <c r="J551" s="24"/>
      <c r="K551" s="24"/>
    </row>
    <row r="552" spans="1:11" ht="14.25" customHeight="1" x14ac:dyDescent="0.25">
      <c r="A552" s="206"/>
      <c r="B552" s="39"/>
      <c r="C552" s="40"/>
      <c r="D552" s="50"/>
      <c r="E552" s="168"/>
      <c r="F552" s="168"/>
      <c r="G552" s="189"/>
      <c r="I552" s="24"/>
      <c r="J552" s="24"/>
      <c r="K552" s="24"/>
    </row>
    <row r="553" spans="1:11" ht="14.25" customHeight="1" x14ac:dyDescent="0.25">
      <c r="A553" s="206"/>
      <c r="B553" s="39"/>
      <c r="C553" s="40"/>
      <c r="D553" s="50"/>
      <c r="E553" s="168"/>
      <c r="F553" s="168"/>
      <c r="G553" s="189"/>
      <c r="I553" s="24"/>
      <c r="J553" s="24"/>
      <c r="K553" s="24"/>
    </row>
    <row r="554" spans="1:11" ht="14.25" customHeight="1" x14ac:dyDescent="0.25">
      <c r="A554" s="206"/>
      <c r="B554" s="44" t="s">
        <v>136</v>
      </c>
      <c r="C554" s="45"/>
      <c r="D554" s="55"/>
      <c r="E554" s="187"/>
      <c r="F554" s="187"/>
      <c r="G554" s="176">
        <f>+SUM(F551:F553)</f>
        <v>150.19999999999999</v>
      </c>
      <c r="I554" s="24"/>
      <c r="J554" s="24"/>
      <c r="K554" s="24"/>
    </row>
    <row r="555" spans="1:11" ht="14.25" customHeight="1" x14ac:dyDescent="0.25">
      <c r="A555" s="206"/>
      <c r="B555" s="39" t="s">
        <v>137</v>
      </c>
      <c r="C555" s="49"/>
      <c r="D555" s="56"/>
      <c r="E555" s="49"/>
      <c r="F555" s="49"/>
      <c r="G555" s="51" t="s">
        <v>138</v>
      </c>
      <c r="I555" s="24"/>
      <c r="J555" s="24"/>
      <c r="K555" s="24"/>
    </row>
    <row r="556" spans="1:11" ht="14.25" customHeight="1" x14ac:dyDescent="0.25">
      <c r="A556" s="206"/>
      <c r="B556" s="39" t="s">
        <v>92</v>
      </c>
      <c r="C556" s="40"/>
      <c r="D556" s="52"/>
      <c r="E556" s="40"/>
      <c r="F556" s="40"/>
      <c r="G556" s="42"/>
      <c r="I556" s="24"/>
      <c r="J556" s="24"/>
      <c r="K556" s="24"/>
    </row>
    <row r="557" spans="1:11" ht="14.25" customHeight="1" x14ac:dyDescent="0.25">
      <c r="A557" s="206"/>
      <c r="B557" s="39" t="s">
        <v>92</v>
      </c>
      <c r="C557" s="40"/>
      <c r="D557" s="52"/>
      <c r="E557" s="40"/>
      <c r="F557" s="40"/>
      <c r="G557" s="42"/>
      <c r="I557" s="24"/>
      <c r="J557" s="24"/>
      <c r="K557" s="24"/>
    </row>
    <row r="558" spans="1:11" ht="14.25" customHeight="1" thickBot="1" x14ac:dyDescent="0.3">
      <c r="A558" s="206"/>
      <c r="B558" s="57" t="s">
        <v>139</v>
      </c>
      <c r="C558" s="58"/>
      <c r="D558" s="59"/>
      <c r="E558" s="58"/>
      <c r="F558" s="58"/>
      <c r="G558" s="60">
        <f>+SUM(F556:F557)</f>
        <v>0</v>
      </c>
      <c r="I558" s="24"/>
      <c r="J558" s="24"/>
      <c r="K558" s="24"/>
    </row>
    <row r="559" spans="1:11" ht="14.25" customHeight="1" thickBot="1" x14ac:dyDescent="0.3">
      <c r="A559" s="206"/>
      <c r="B559" s="1148"/>
      <c r="C559" s="1148"/>
      <c r="D559" s="1148"/>
      <c r="E559" s="1148"/>
      <c r="F559" s="1148"/>
      <c r="G559" s="1148"/>
      <c r="I559" s="24"/>
      <c r="J559" s="24"/>
      <c r="K559" s="24"/>
    </row>
    <row r="560" spans="1:11" ht="14.25" customHeight="1" thickBot="1" x14ac:dyDescent="0.3">
      <c r="A560" s="206"/>
      <c r="B560" s="61" t="s">
        <v>140</v>
      </c>
      <c r="C560" s="62" t="s">
        <v>1317</v>
      </c>
      <c r="D560" s="63" t="s">
        <v>142</v>
      </c>
      <c r="E560" s="1147" t="s">
        <v>143</v>
      </c>
      <c r="F560" s="1147"/>
      <c r="G560" s="1147"/>
      <c r="I560" s="24"/>
      <c r="J560" s="24"/>
      <c r="K560" s="24"/>
    </row>
    <row r="561" spans="1:11" ht="14.25" customHeight="1" thickBot="1" x14ac:dyDescent="0.3">
      <c r="A561" s="206"/>
      <c r="B561" s="64" t="s">
        <v>144</v>
      </c>
      <c r="C561" s="65"/>
      <c r="D561" s="170">
        <f>G549</f>
        <v>24.66</v>
      </c>
      <c r="E561" s="1147"/>
      <c r="F561" s="1147"/>
      <c r="G561" s="1147"/>
      <c r="I561" s="24"/>
      <c r="J561" s="24"/>
      <c r="K561" s="24"/>
    </row>
    <row r="562" spans="1:11" ht="14.25" customHeight="1" thickBot="1" x14ac:dyDescent="0.3">
      <c r="A562" s="206"/>
      <c r="B562" s="64" t="s">
        <v>145</v>
      </c>
      <c r="C562" s="65"/>
      <c r="D562" s="170">
        <f>G554</f>
        <v>150.19999999999999</v>
      </c>
      <c r="E562" s="1147"/>
      <c r="F562" s="1147"/>
      <c r="G562" s="1147"/>
      <c r="I562" s="24"/>
      <c r="J562" s="24"/>
      <c r="K562" s="24"/>
    </row>
    <row r="563" spans="1:11" ht="14.25" customHeight="1" thickBot="1" x14ac:dyDescent="0.3">
      <c r="A563" s="206"/>
      <c r="B563" s="64" t="s">
        <v>146</v>
      </c>
      <c r="C563" s="65"/>
      <c r="D563" s="170">
        <f>G558</f>
        <v>0</v>
      </c>
      <c r="E563" s="1147"/>
      <c r="F563" s="1147"/>
      <c r="G563" s="1147"/>
      <c r="I563" s="24"/>
      <c r="J563" s="24"/>
      <c r="K563" s="24"/>
    </row>
    <row r="564" spans="1:11" ht="14.25" customHeight="1" thickBot="1" x14ac:dyDescent="0.3">
      <c r="A564" s="206"/>
      <c r="B564" s="64" t="s">
        <v>147</v>
      </c>
      <c r="C564" s="66">
        <f>$J$5</f>
        <v>157.27000000000001</v>
      </c>
      <c r="D564" s="170">
        <f>+ROUND((D561*C564),2)/100</f>
        <v>38.78</v>
      </c>
      <c r="E564" s="1147"/>
      <c r="F564" s="1147"/>
      <c r="G564" s="1147"/>
      <c r="I564" s="24"/>
      <c r="J564" s="24"/>
      <c r="K564" s="24"/>
    </row>
    <row r="565" spans="1:11" ht="14.25" customHeight="1" thickBot="1" x14ac:dyDescent="0.3">
      <c r="A565" s="206"/>
      <c r="B565" s="64" t="s">
        <v>148</v>
      </c>
      <c r="C565" s="67"/>
      <c r="D565" s="171">
        <f>+SUM(D561:D564)</f>
        <v>213.64</v>
      </c>
      <c r="E565" s="1147"/>
      <c r="F565" s="1147"/>
      <c r="G565" s="1147"/>
      <c r="I565" s="24"/>
      <c r="J565" s="24"/>
      <c r="K565" s="24"/>
    </row>
    <row r="566" spans="1:11" ht="14.25" customHeight="1" thickBot="1" x14ac:dyDescent="0.3">
      <c r="A566" s="206"/>
      <c r="B566" s="64" t="s">
        <v>149</v>
      </c>
      <c r="C566" s="65"/>
      <c r="D566" s="170" t="s">
        <v>150</v>
      </c>
      <c r="E566" s="1148" t="s">
        <v>151</v>
      </c>
      <c r="F566" s="1148"/>
      <c r="G566" s="1148"/>
      <c r="I566" s="24"/>
      <c r="J566" s="24"/>
      <c r="K566" s="24"/>
    </row>
    <row r="567" spans="1:11" ht="14.25" customHeight="1" thickBot="1" x14ac:dyDescent="0.3">
      <c r="A567" s="206"/>
      <c r="B567" s="68" t="s">
        <v>152</v>
      </c>
      <c r="C567" s="69"/>
      <c r="D567" s="172">
        <f>+SUM(D565:D566)</f>
        <v>213.64</v>
      </c>
      <c r="E567" s="1148"/>
      <c r="F567" s="1148"/>
      <c r="G567" s="1148"/>
      <c r="I567" s="24"/>
      <c r="J567" s="24"/>
      <c r="K567" s="24"/>
    </row>
    <row r="568" spans="1:11" ht="14.25" customHeight="1" thickBot="1" x14ac:dyDescent="0.3">
      <c r="A568" s="206"/>
      <c r="B568" s="70" t="s">
        <v>153</v>
      </c>
      <c r="C568" s="71">
        <f>$I$5</f>
        <v>28.49</v>
      </c>
      <c r="D568" s="173">
        <f>ROUND((D567*C568),2)/100</f>
        <v>60.87</v>
      </c>
      <c r="E568" s="1148"/>
      <c r="F568" s="1148"/>
      <c r="G568" s="1148"/>
      <c r="I568" s="24"/>
      <c r="J568" s="24"/>
      <c r="K568" s="24"/>
    </row>
    <row r="569" spans="1:11" ht="14.25" customHeight="1" thickBot="1" x14ac:dyDescent="0.3">
      <c r="A569" s="206"/>
      <c r="B569" s="72" t="s">
        <v>154</v>
      </c>
      <c r="C569" s="73"/>
      <c r="D569" s="174">
        <f>+SUM(D567:D568)</f>
        <v>274.51</v>
      </c>
      <c r="E569" s="74"/>
      <c r="F569" s="175">
        <f>D569</f>
        <v>274.51</v>
      </c>
      <c r="G569" s="30"/>
      <c r="I569" s="24"/>
      <c r="J569" s="24"/>
      <c r="K569" s="24"/>
    </row>
    <row r="570" spans="1:11" ht="14.25" customHeight="1" x14ac:dyDescent="0.25">
      <c r="A570" s="206"/>
      <c r="B570" s="24"/>
      <c r="C570" s="24"/>
      <c r="D570" s="24"/>
      <c r="E570" s="24"/>
      <c r="F570" s="24"/>
      <c r="G570" s="24"/>
      <c r="I570" s="24"/>
      <c r="J570" s="24"/>
      <c r="K570" s="24"/>
    </row>
    <row r="571" spans="1:11" ht="14.25" customHeight="1" thickBot="1" x14ac:dyDescent="0.3">
      <c r="A571" s="206"/>
      <c r="B571" s="24"/>
      <c r="C571" s="24"/>
      <c r="D571" s="24"/>
      <c r="E571" s="24"/>
      <c r="F571" s="24"/>
      <c r="G571" s="24"/>
      <c r="I571" s="24"/>
      <c r="J571" s="24"/>
      <c r="K571" s="24"/>
    </row>
    <row r="572" spans="1:11" ht="14.25" customHeight="1" x14ac:dyDescent="0.25">
      <c r="A572" s="206"/>
      <c r="B572" s="1149" t="s">
        <v>119</v>
      </c>
      <c r="C572" s="1149"/>
      <c r="D572" s="1149"/>
      <c r="E572" s="1149"/>
      <c r="F572" s="1149"/>
      <c r="G572" s="1149"/>
      <c r="I572" s="24"/>
      <c r="J572" s="24"/>
      <c r="K572" s="24"/>
    </row>
    <row r="573" spans="1:11" ht="14.25" customHeight="1" thickBot="1" x14ac:dyDescent="0.3">
      <c r="A573" s="206"/>
      <c r="B573" s="1150" t="str">
        <f>$I$3</f>
        <v>Urbanização da Orla de Piúma - Município de Piúma / ES</v>
      </c>
      <c r="C573" s="1151"/>
      <c r="D573" s="1151"/>
      <c r="E573" s="1151"/>
      <c r="F573" s="1151"/>
      <c r="G573" s="1152"/>
      <c r="I573" s="24"/>
      <c r="J573" s="24"/>
      <c r="K573" s="24"/>
    </row>
    <row r="574" spans="1:11" ht="14.25" customHeight="1" thickBot="1" x14ac:dyDescent="0.3">
      <c r="A574" s="206"/>
      <c r="B574" s="29" t="s">
        <v>120</v>
      </c>
      <c r="C574" s="29" t="s">
        <v>121</v>
      </c>
      <c r="D574" s="1147" t="s">
        <v>122</v>
      </c>
      <c r="E574" s="1147"/>
      <c r="F574" s="30" t="s">
        <v>262</v>
      </c>
      <c r="G574" s="30" t="s">
        <v>123</v>
      </c>
      <c r="I574" s="24"/>
      <c r="J574" s="24"/>
      <c r="K574" s="24"/>
    </row>
    <row r="575" spans="1:11" ht="39.75" thickBot="1" x14ac:dyDescent="0.3">
      <c r="A575" s="206"/>
      <c r="B575" s="31" t="s">
        <v>299</v>
      </c>
      <c r="C575" s="32" t="s">
        <v>92</v>
      </c>
      <c r="D575" s="1147" t="s">
        <v>8</v>
      </c>
      <c r="E575" s="1147"/>
      <c r="F575" s="89" t="s">
        <v>190</v>
      </c>
      <c r="G575" s="33">
        <f>$K$5</f>
        <v>44501</v>
      </c>
      <c r="I575" s="24"/>
      <c r="J575" s="24"/>
      <c r="K575" s="24"/>
    </row>
    <row r="576" spans="1:11" ht="14.25" customHeight="1" thickBot="1" x14ac:dyDescent="0.3">
      <c r="A576" s="206"/>
      <c r="B576" s="1148"/>
      <c r="C576" s="1148"/>
      <c r="D576" s="1148"/>
      <c r="E576" s="1148"/>
      <c r="F576" s="1148"/>
      <c r="G576" s="1148"/>
      <c r="I576" s="24"/>
      <c r="J576" s="24"/>
      <c r="K576" s="24"/>
    </row>
    <row r="577" spans="1:11" ht="14.25" customHeight="1" x14ac:dyDescent="0.25">
      <c r="A577" s="206"/>
      <c r="B577" s="36" t="s">
        <v>127</v>
      </c>
      <c r="C577" s="37" t="s">
        <v>128</v>
      </c>
      <c r="D577" s="37" t="s">
        <v>129</v>
      </c>
      <c r="E577" s="37" t="s">
        <v>130</v>
      </c>
      <c r="F577" s="37" t="s">
        <v>131</v>
      </c>
      <c r="G577" s="38" t="s">
        <v>132</v>
      </c>
      <c r="I577" s="24"/>
      <c r="J577" s="24"/>
      <c r="K577" s="24"/>
    </row>
    <row r="578" spans="1:11" ht="14.25" customHeight="1" x14ac:dyDescent="0.25">
      <c r="A578" s="206">
        <v>10115</v>
      </c>
      <c r="B578" s="39" t="str">
        <f>VLOOKUP(A578,Insumos!$A$10:$F$3462,2,FALSE)</f>
        <v>ELETRICISTA (OFICIAL - SINDUSCON)</v>
      </c>
      <c r="C578" s="40" t="str">
        <f>VLOOKUP(A578,Insumos!$A$10:$F$3462,3,FALSE)</f>
        <v>H</v>
      </c>
      <c r="D578" s="50">
        <v>2</v>
      </c>
      <c r="E578" s="168">
        <f>VLOOKUP(A578,Insumos!$A$10:$F$3462,4,FALSE)</f>
        <v>7.43</v>
      </c>
      <c r="F578" s="168">
        <f>ROUND((D578*E578),2)</f>
        <v>14.86</v>
      </c>
      <c r="G578" s="189"/>
      <c r="I578" s="24"/>
      <c r="J578" s="24"/>
      <c r="K578" s="24"/>
    </row>
    <row r="579" spans="1:11" ht="14.25" customHeight="1" x14ac:dyDescent="0.25">
      <c r="A579" s="206">
        <v>10101</v>
      </c>
      <c r="B579" s="39" t="str">
        <f>VLOOKUP(A579,Insumos!$A$10:$F$3462,2,FALSE)</f>
        <v>AJUDANTE (AJUDANTE PRATICO - SINDUSCON)</v>
      </c>
      <c r="C579" s="40" t="str">
        <f>VLOOKUP(A579,Insumos!$A$10:$F$3462,3,FALSE)</f>
        <v>H</v>
      </c>
      <c r="D579" s="50">
        <v>2</v>
      </c>
      <c r="E579" s="168">
        <f>VLOOKUP(A579,Insumos!$A$10:$F$3462,4,FALSE)</f>
        <v>6.27</v>
      </c>
      <c r="F579" s="168">
        <f>ROUND((D579*E579),2)</f>
        <v>12.54</v>
      </c>
      <c r="G579" s="189"/>
      <c r="I579" s="24"/>
      <c r="J579" s="24"/>
      <c r="K579" s="24"/>
    </row>
    <row r="580" spans="1:11" ht="14.25" customHeight="1" x14ac:dyDescent="0.25">
      <c r="A580" s="206"/>
      <c r="B580" s="39"/>
      <c r="C580" s="40"/>
      <c r="D580" s="50"/>
      <c r="E580" s="168"/>
      <c r="F580" s="168"/>
      <c r="G580" s="189"/>
      <c r="I580" s="24"/>
      <c r="J580" s="24"/>
      <c r="K580" s="24"/>
    </row>
    <row r="581" spans="1:11" ht="14.25" customHeight="1" x14ac:dyDescent="0.25">
      <c r="A581" s="206"/>
      <c r="B581" s="44" t="s">
        <v>133</v>
      </c>
      <c r="C581" s="45"/>
      <c r="D581" s="50"/>
      <c r="E581" s="168"/>
      <c r="F581" s="187"/>
      <c r="G581" s="176">
        <f>+SUM(F578:F580)</f>
        <v>27.4</v>
      </c>
      <c r="I581" s="24"/>
      <c r="J581" s="24"/>
      <c r="K581" s="24"/>
    </row>
    <row r="582" spans="1:11" ht="14.25" customHeight="1" x14ac:dyDescent="0.25">
      <c r="A582" s="206" t="s">
        <v>92</v>
      </c>
      <c r="B582" s="39" t="s">
        <v>134</v>
      </c>
      <c r="C582" s="49"/>
      <c r="D582" s="50" t="s">
        <v>92</v>
      </c>
      <c r="E582" s="40"/>
      <c r="F582" s="47"/>
      <c r="G582" s="51" t="s">
        <v>135</v>
      </c>
      <c r="I582" s="24"/>
      <c r="J582" s="24"/>
      <c r="K582" s="24"/>
    </row>
    <row r="583" spans="1:11" ht="26.25" x14ac:dyDescent="0.25">
      <c r="A583" s="209">
        <v>41528</v>
      </c>
      <c r="B583" s="39" t="str">
        <f>VLOOKUP(A583,Insumos!$A$10:$F$3462,2,FALSE)</f>
        <v>QUADRO DIST EMBUTIR MET C/ BARRAMENTO TRIFASICO 18 CIRC - 100A C/ TRINCO</v>
      </c>
      <c r="C583" s="40" t="str">
        <f>VLOOKUP(A583,Insumos!$A$10:$F$3462,3,FALSE)</f>
        <v>UN</v>
      </c>
      <c r="D583" s="50">
        <v>1</v>
      </c>
      <c r="E583" s="168">
        <f>VLOOKUP(A583,Insumos!$A$10:$F$3462,4,FALSE)</f>
        <v>556.76</v>
      </c>
      <c r="F583" s="168">
        <f>ROUND((D583*E583),2)</f>
        <v>556.76</v>
      </c>
      <c r="G583" s="189"/>
      <c r="I583" s="24"/>
      <c r="J583" s="24"/>
      <c r="K583" s="24"/>
    </row>
    <row r="584" spans="1:11" ht="14.25" customHeight="1" x14ac:dyDescent="0.25">
      <c r="A584" s="206"/>
      <c r="B584" s="39"/>
      <c r="C584" s="40"/>
      <c r="D584" s="50"/>
      <c r="E584" s="168"/>
      <c r="F584" s="168"/>
      <c r="G584" s="189"/>
      <c r="I584" s="24"/>
      <c r="J584" s="24"/>
      <c r="K584" s="24"/>
    </row>
    <row r="585" spans="1:11" ht="14.25" customHeight="1" x14ac:dyDescent="0.25">
      <c r="A585" s="206"/>
      <c r="B585" s="39"/>
      <c r="C585" s="40"/>
      <c r="D585" s="50"/>
      <c r="E585" s="168"/>
      <c r="F585" s="168"/>
      <c r="G585" s="189"/>
      <c r="I585" s="24"/>
      <c r="J585" s="24"/>
      <c r="K585" s="24"/>
    </row>
    <row r="586" spans="1:11" ht="14.25" customHeight="1" x14ac:dyDescent="0.25">
      <c r="A586" s="206"/>
      <c r="B586" s="44" t="s">
        <v>136</v>
      </c>
      <c r="C586" s="45"/>
      <c r="D586" s="55"/>
      <c r="E586" s="187"/>
      <c r="F586" s="187"/>
      <c r="G586" s="176">
        <f>+SUM(F583:F585)</f>
        <v>556.76</v>
      </c>
      <c r="I586" s="24"/>
      <c r="J586" s="24"/>
      <c r="K586" s="24"/>
    </row>
    <row r="587" spans="1:11" ht="14.25" customHeight="1" x14ac:dyDescent="0.25">
      <c r="A587" s="206"/>
      <c r="B587" s="39" t="s">
        <v>137</v>
      </c>
      <c r="C587" s="49"/>
      <c r="D587" s="56"/>
      <c r="E587" s="49"/>
      <c r="F587" s="49"/>
      <c r="G587" s="51" t="s">
        <v>138</v>
      </c>
      <c r="I587" s="24"/>
      <c r="J587" s="24"/>
      <c r="K587" s="24"/>
    </row>
    <row r="588" spans="1:11" ht="14.25" customHeight="1" x14ac:dyDescent="0.25">
      <c r="A588" s="206"/>
      <c r="B588" s="39" t="s">
        <v>92</v>
      </c>
      <c r="C588" s="40"/>
      <c r="D588" s="52"/>
      <c r="E588" s="40"/>
      <c r="F588" s="40"/>
      <c r="G588" s="42"/>
      <c r="I588" s="24"/>
      <c r="J588" s="24"/>
      <c r="K588" s="24"/>
    </row>
    <row r="589" spans="1:11" ht="14.25" customHeight="1" x14ac:dyDescent="0.25">
      <c r="A589" s="206"/>
      <c r="B589" s="39" t="s">
        <v>92</v>
      </c>
      <c r="C589" s="40"/>
      <c r="D589" s="52"/>
      <c r="E589" s="40"/>
      <c r="F589" s="40"/>
      <c r="G589" s="42"/>
      <c r="I589" s="24"/>
      <c r="J589" s="24"/>
      <c r="K589" s="24"/>
    </row>
    <row r="590" spans="1:11" ht="14.25" customHeight="1" thickBot="1" x14ac:dyDescent="0.3">
      <c r="A590" s="206"/>
      <c r="B590" s="57" t="s">
        <v>139</v>
      </c>
      <c r="C590" s="58"/>
      <c r="D590" s="59"/>
      <c r="E590" s="58"/>
      <c r="F590" s="58"/>
      <c r="G590" s="60">
        <f>+SUM(F588:F589)</f>
        <v>0</v>
      </c>
      <c r="I590" s="24"/>
      <c r="J590" s="24"/>
      <c r="K590" s="24"/>
    </row>
    <row r="591" spans="1:11" ht="14.25" customHeight="1" thickBot="1" x14ac:dyDescent="0.3">
      <c r="A591" s="206"/>
      <c r="B591" s="1148"/>
      <c r="C591" s="1148"/>
      <c r="D591" s="1148"/>
      <c r="E591" s="1148"/>
      <c r="F591" s="1148"/>
      <c r="G591" s="1148"/>
      <c r="I591" s="24"/>
      <c r="J591" s="24"/>
      <c r="K591" s="24"/>
    </row>
    <row r="592" spans="1:11" ht="14.25" customHeight="1" thickBot="1" x14ac:dyDescent="0.3">
      <c r="A592" s="206"/>
      <c r="B592" s="61" t="s">
        <v>140</v>
      </c>
      <c r="C592" s="62" t="s">
        <v>1317</v>
      </c>
      <c r="D592" s="63" t="s">
        <v>142</v>
      </c>
      <c r="E592" s="1147" t="s">
        <v>143</v>
      </c>
      <c r="F592" s="1147"/>
      <c r="G592" s="1147"/>
      <c r="I592" s="24"/>
      <c r="J592" s="24"/>
      <c r="K592" s="24"/>
    </row>
    <row r="593" spans="1:11" ht="14.25" customHeight="1" thickBot="1" x14ac:dyDescent="0.3">
      <c r="A593" s="206"/>
      <c r="B593" s="64" t="s">
        <v>144</v>
      </c>
      <c r="C593" s="65"/>
      <c r="D593" s="170">
        <f>G581</f>
        <v>27.4</v>
      </c>
      <c r="E593" s="1147"/>
      <c r="F593" s="1147"/>
      <c r="G593" s="1147"/>
      <c r="I593" s="24"/>
      <c r="J593" s="24"/>
      <c r="K593" s="24"/>
    </row>
    <row r="594" spans="1:11" ht="14.25" customHeight="1" thickBot="1" x14ac:dyDescent="0.3">
      <c r="A594" s="206"/>
      <c r="B594" s="64" t="s">
        <v>145</v>
      </c>
      <c r="C594" s="65"/>
      <c r="D594" s="170">
        <f>G586</f>
        <v>556.76</v>
      </c>
      <c r="E594" s="1147"/>
      <c r="F594" s="1147"/>
      <c r="G594" s="1147"/>
      <c r="I594" s="24"/>
      <c r="J594" s="24"/>
      <c r="K594" s="24"/>
    </row>
    <row r="595" spans="1:11" ht="14.25" customHeight="1" thickBot="1" x14ac:dyDescent="0.3">
      <c r="A595" s="206"/>
      <c r="B595" s="64" t="s">
        <v>146</v>
      </c>
      <c r="C595" s="65"/>
      <c r="D595" s="170">
        <f>G590</f>
        <v>0</v>
      </c>
      <c r="E595" s="1147"/>
      <c r="F595" s="1147"/>
      <c r="G595" s="1147"/>
      <c r="I595" s="24"/>
      <c r="J595" s="24"/>
      <c r="K595" s="24"/>
    </row>
    <row r="596" spans="1:11" ht="14.25" customHeight="1" thickBot="1" x14ac:dyDescent="0.3">
      <c r="A596" s="206"/>
      <c r="B596" s="64" t="s">
        <v>147</v>
      </c>
      <c r="C596" s="66">
        <f>$J$5</f>
        <v>157.27000000000001</v>
      </c>
      <c r="D596" s="170">
        <f>+ROUND((D593*C596),2)/100</f>
        <v>43.09</v>
      </c>
      <c r="E596" s="1147"/>
      <c r="F596" s="1147"/>
      <c r="G596" s="1147"/>
      <c r="I596" s="24"/>
      <c r="J596" s="24"/>
      <c r="K596" s="24"/>
    </row>
    <row r="597" spans="1:11" ht="14.25" customHeight="1" thickBot="1" x14ac:dyDescent="0.3">
      <c r="A597" s="206"/>
      <c r="B597" s="64" t="s">
        <v>148</v>
      </c>
      <c r="C597" s="67"/>
      <c r="D597" s="171">
        <f>+SUM(D593:D596)</f>
        <v>627.25</v>
      </c>
      <c r="E597" s="1147"/>
      <c r="F597" s="1147"/>
      <c r="G597" s="1147"/>
      <c r="I597" s="24"/>
      <c r="J597" s="24"/>
      <c r="K597" s="24"/>
    </row>
    <row r="598" spans="1:11" ht="14.25" customHeight="1" thickBot="1" x14ac:dyDescent="0.3">
      <c r="A598" s="206"/>
      <c r="B598" s="64" t="s">
        <v>149</v>
      </c>
      <c r="C598" s="65"/>
      <c r="D598" s="170" t="s">
        <v>150</v>
      </c>
      <c r="E598" s="1148" t="s">
        <v>151</v>
      </c>
      <c r="F598" s="1148"/>
      <c r="G598" s="1148"/>
      <c r="I598" s="24"/>
      <c r="J598" s="24"/>
      <c r="K598" s="24"/>
    </row>
    <row r="599" spans="1:11" ht="14.25" customHeight="1" thickBot="1" x14ac:dyDescent="0.3">
      <c r="A599" s="206"/>
      <c r="B599" s="68" t="s">
        <v>152</v>
      </c>
      <c r="C599" s="69"/>
      <c r="D599" s="172">
        <f>+SUM(D597:D598)</f>
        <v>627.25</v>
      </c>
      <c r="E599" s="1148"/>
      <c r="F599" s="1148"/>
      <c r="G599" s="1148"/>
      <c r="I599" s="24"/>
      <c r="J599" s="24"/>
      <c r="K599" s="24"/>
    </row>
    <row r="600" spans="1:11" ht="14.25" customHeight="1" thickBot="1" x14ac:dyDescent="0.3">
      <c r="A600" s="206"/>
      <c r="B600" s="70" t="s">
        <v>153</v>
      </c>
      <c r="C600" s="71">
        <f>$I$5</f>
        <v>28.49</v>
      </c>
      <c r="D600" s="173">
        <f>ROUND((D599*C600),2)/100</f>
        <v>178.7</v>
      </c>
      <c r="E600" s="1148"/>
      <c r="F600" s="1148"/>
      <c r="G600" s="1148"/>
      <c r="I600" s="24"/>
      <c r="J600" s="24"/>
      <c r="K600" s="24"/>
    </row>
    <row r="601" spans="1:11" ht="14.25" customHeight="1" thickBot="1" x14ac:dyDescent="0.3">
      <c r="A601" s="206"/>
      <c r="B601" s="72" t="s">
        <v>154</v>
      </c>
      <c r="C601" s="73"/>
      <c r="D601" s="174">
        <f>+SUM(D599:D600)</f>
        <v>805.95</v>
      </c>
      <c r="E601" s="74"/>
      <c r="F601" s="175">
        <f>D601</f>
        <v>805.95</v>
      </c>
      <c r="G601" s="30"/>
      <c r="I601" s="24"/>
      <c r="J601" s="24"/>
      <c r="K601" s="24"/>
    </row>
    <row r="602" spans="1:11" ht="14.25" customHeight="1" x14ac:dyDescent="0.25">
      <c r="A602" s="206"/>
      <c r="B602" s="24"/>
      <c r="C602" s="24"/>
      <c r="D602" s="24"/>
      <c r="E602" s="24"/>
      <c r="F602" s="24"/>
      <c r="G602" s="24"/>
      <c r="I602" s="24"/>
      <c r="J602" s="24"/>
      <c r="K602" s="24"/>
    </row>
    <row r="603" spans="1:11" ht="14.25" customHeight="1" thickBot="1" x14ac:dyDescent="0.3">
      <c r="A603" s="206"/>
      <c r="B603" s="24"/>
      <c r="C603" s="24"/>
      <c r="D603" s="24"/>
      <c r="E603" s="24"/>
      <c r="F603" s="24"/>
      <c r="G603" s="24"/>
      <c r="I603" s="24"/>
      <c r="J603" s="24"/>
      <c r="K603" s="24"/>
    </row>
    <row r="604" spans="1:11" ht="14.25" customHeight="1" x14ac:dyDescent="0.25">
      <c r="A604" s="206"/>
      <c r="B604" s="1149" t="s">
        <v>119</v>
      </c>
      <c r="C604" s="1149"/>
      <c r="D604" s="1149"/>
      <c r="E604" s="1149"/>
      <c r="F604" s="1149"/>
      <c r="G604" s="1149"/>
      <c r="I604" s="24"/>
      <c r="J604" s="24"/>
      <c r="K604" s="24"/>
    </row>
    <row r="605" spans="1:11" ht="14.25" customHeight="1" thickBot="1" x14ac:dyDescent="0.3">
      <c r="A605" s="206"/>
      <c r="B605" s="1150" t="str">
        <f>$I$3</f>
        <v>Urbanização da Orla de Piúma - Município de Piúma / ES</v>
      </c>
      <c r="C605" s="1151"/>
      <c r="D605" s="1151"/>
      <c r="E605" s="1151"/>
      <c r="F605" s="1151"/>
      <c r="G605" s="1152"/>
      <c r="I605" s="24"/>
      <c r="J605" s="24"/>
      <c r="K605" s="24"/>
    </row>
    <row r="606" spans="1:11" ht="14.25" customHeight="1" thickBot="1" x14ac:dyDescent="0.3">
      <c r="A606" s="206"/>
      <c r="B606" s="29" t="s">
        <v>120</v>
      </c>
      <c r="C606" s="29" t="s">
        <v>121</v>
      </c>
      <c r="D606" s="1147" t="s">
        <v>122</v>
      </c>
      <c r="E606" s="1147"/>
      <c r="F606" s="30" t="s">
        <v>262</v>
      </c>
      <c r="G606" s="30" t="s">
        <v>123</v>
      </c>
      <c r="I606" s="24"/>
      <c r="J606" s="24"/>
      <c r="K606" s="24"/>
    </row>
    <row r="607" spans="1:11" ht="39.75" thickBot="1" x14ac:dyDescent="0.3">
      <c r="A607" s="206"/>
      <c r="B607" s="31" t="s">
        <v>300</v>
      </c>
      <c r="C607" s="32" t="s">
        <v>92</v>
      </c>
      <c r="D607" s="1147" t="s">
        <v>8</v>
      </c>
      <c r="E607" s="1147"/>
      <c r="F607" s="89" t="s">
        <v>298</v>
      </c>
      <c r="G607" s="33">
        <f>$K$5</f>
        <v>44501</v>
      </c>
      <c r="I607" s="24"/>
      <c r="J607" s="24"/>
      <c r="K607" s="24"/>
    </row>
    <row r="608" spans="1:11" ht="14.25" customHeight="1" thickBot="1" x14ac:dyDescent="0.3">
      <c r="A608" s="206"/>
      <c r="B608" s="1148"/>
      <c r="C608" s="1148"/>
      <c r="D608" s="1148"/>
      <c r="E608" s="1148"/>
      <c r="F608" s="1148"/>
      <c r="G608" s="1148"/>
      <c r="I608" s="24"/>
      <c r="J608" s="24"/>
      <c r="K608" s="24"/>
    </row>
    <row r="609" spans="1:11" ht="14.25" customHeight="1" x14ac:dyDescent="0.25">
      <c r="A609" s="206"/>
      <c r="B609" s="36" t="s">
        <v>127</v>
      </c>
      <c r="C609" s="37" t="s">
        <v>128</v>
      </c>
      <c r="D609" s="37" t="s">
        <v>129</v>
      </c>
      <c r="E609" s="37" t="s">
        <v>130</v>
      </c>
      <c r="F609" s="37" t="s">
        <v>131</v>
      </c>
      <c r="G609" s="38" t="s">
        <v>132</v>
      </c>
      <c r="I609" s="24"/>
      <c r="J609" s="24"/>
      <c r="K609" s="24"/>
    </row>
    <row r="610" spans="1:11" ht="14.25" customHeight="1" x14ac:dyDescent="0.25">
      <c r="A610" s="206">
        <v>10115</v>
      </c>
      <c r="B610" s="39" t="str">
        <f>VLOOKUP(A610,Insumos!$A$10:$F$3462,2,FALSE)</f>
        <v>ELETRICISTA (OFICIAL - SINDUSCON)</v>
      </c>
      <c r="C610" s="40" t="str">
        <f>VLOOKUP(A610,Insumos!$A$10:$F$3462,3,FALSE)</f>
        <v>H</v>
      </c>
      <c r="D610" s="50">
        <v>1.25</v>
      </c>
      <c r="E610" s="168">
        <f>VLOOKUP(A610,Insumos!$A$10:$F$3462,4,FALSE)</f>
        <v>7.43</v>
      </c>
      <c r="F610" s="168">
        <f>ROUND((D610*E610),2)</f>
        <v>9.2899999999999991</v>
      </c>
      <c r="G610" s="189"/>
      <c r="I610" s="24"/>
      <c r="J610" s="24"/>
      <c r="K610" s="24"/>
    </row>
    <row r="611" spans="1:11" ht="14.25" customHeight="1" x14ac:dyDescent="0.25">
      <c r="A611" s="206">
        <v>10101</v>
      </c>
      <c r="B611" s="39" t="str">
        <f>VLOOKUP(A611,Insumos!$A$10:$F$3462,2,FALSE)</f>
        <v>AJUDANTE (AJUDANTE PRATICO - SINDUSCON)</v>
      </c>
      <c r="C611" s="40" t="str">
        <f>VLOOKUP(A611,Insumos!$A$10:$F$3462,3,FALSE)</f>
        <v>H</v>
      </c>
      <c r="D611" s="50">
        <v>1.25</v>
      </c>
      <c r="E611" s="168">
        <f>VLOOKUP(A611,Insumos!$A$10:$F$3462,4,FALSE)</f>
        <v>6.27</v>
      </c>
      <c r="F611" s="168">
        <f>ROUND((D611*E611),2)</f>
        <v>7.84</v>
      </c>
      <c r="G611" s="189"/>
      <c r="I611" s="24"/>
      <c r="J611" s="24"/>
      <c r="K611" s="24"/>
    </row>
    <row r="612" spans="1:11" ht="14.25" customHeight="1" x14ac:dyDescent="0.25">
      <c r="A612" s="206"/>
      <c r="B612" s="39"/>
      <c r="C612" s="40"/>
      <c r="D612" s="50"/>
      <c r="E612" s="168"/>
      <c r="F612" s="168"/>
      <c r="G612" s="189"/>
      <c r="I612" s="24"/>
      <c r="J612" s="24"/>
      <c r="K612" s="24"/>
    </row>
    <row r="613" spans="1:11" ht="14.25" customHeight="1" x14ac:dyDescent="0.25">
      <c r="A613" s="206"/>
      <c r="B613" s="44" t="s">
        <v>133</v>
      </c>
      <c r="C613" s="45"/>
      <c r="D613" s="50"/>
      <c r="E613" s="168"/>
      <c r="F613" s="187"/>
      <c r="G613" s="176">
        <f>+SUM(F610:F612)</f>
        <v>17.13</v>
      </c>
      <c r="I613" s="24"/>
      <c r="J613" s="24"/>
      <c r="K613" s="24"/>
    </row>
    <row r="614" spans="1:11" ht="14.25" customHeight="1" x14ac:dyDescent="0.25">
      <c r="A614" s="206" t="s">
        <v>92</v>
      </c>
      <c r="B614" s="39" t="s">
        <v>134</v>
      </c>
      <c r="C614" s="49"/>
      <c r="D614" s="50" t="s">
        <v>92</v>
      </c>
      <c r="E614" s="40"/>
      <c r="F614" s="47"/>
      <c r="G614" s="51" t="s">
        <v>135</v>
      </c>
      <c r="I614" s="24"/>
      <c r="J614" s="24"/>
      <c r="K614" s="24"/>
    </row>
    <row r="615" spans="1:11" x14ac:dyDescent="0.25">
      <c r="A615" s="209">
        <v>45003</v>
      </c>
      <c r="B615" s="39" t="str">
        <f>VLOOKUP(A615,Insumos!$A$10:$F$3462,2,FALSE)</f>
        <v>CAIXA PASSAG. CH 18 C/TAMPA PARAF. 200X200X100MM</v>
      </c>
      <c r="C615" s="40" t="str">
        <f>VLOOKUP(A615,Insumos!$A$10:$F$3462,3,FALSE)</f>
        <v>UN</v>
      </c>
      <c r="D615" s="50">
        <v>1</v>
      </c>
      <c r="E615" s="168">
        <f>VLOOKUP(A615,Insumos!$A$10:$F$3462,4,FALSE)</f>
        <v>57.07</v>
      </c>
      <c r="F615" s="168">
        <f>ROUND((D615*E615),2)</f>
        <v>57.07</v>
      </c>
      <c r="G615" s="189"/>
      <c r="I615" s="24"/>
      <c r="J615" s="24"/>
      <c r="K615" s="24"/>
    </row>
    <row r="616" spans="1:11" ht="14.25" customHeight="1" x14ac:dyDescent="0.25">
      <c r="A616" s="206"/>
      <c r="B616" s="39"/>
      <c r="C616" s="40"/>
      <c r="D616" s="50"/>
      <c r="E616" s="168"/>
      <c r="F616" s="168"/>
      <c r="G616" s="189"/>
      <c r="I616" s="24"/>
      <c r="J616" s="24"/>
      <c r="K616" s="24"/>
    </row>
    <row r="617" spans="1:11" ht="14.25" customHeight="1" x14ac:dyDescent="0.25">
      <c r="A617" s="206"/>
      <c r="B617" s="39"/>
      <c r="C617" s="40"/>
      <c r="D617" s="50"/>
      <c r="E617" s="168"/>
      <c r="F617" s="168"/>
      <c r="G617" s="189"/>
      <c r="I617" s="24"/>
      <c r="J617" s="24"/>
      <c r="K617" s="24"/>
    </row>
    <row r="618" spans="1:11" ht="14.25" customHeight="1" x14ac:dyDescent="0.25">
      <c r="A618" s="206"/>
      <c r="B618" s="44" t="s">
        <v>136</v>
      </c>
      <c r="C618" s="45"/>
      <c r="D618" s="55"/>
      <c r="E618" s="187"/>
      <c r="F618" s="187"/>
      <c r="G618" s="176">
        <f>+SUM(F615:F617)</f>
        <v>57.07</v>
      </c>
      <c r="I618" s="24"/>
      <c r="J618" s="24"/>
      <c r="K618" s="24"/>
    </row>
    <row r="619" spans="1:11" ht="14.25" customHeight="1" x14ac:dyDescent="0.25">
      <c r="A619" s="206"/>
      <c r="B619" s="39" t="s">
        <v>137</v>
      </c>
      <c r="C619" s="49"/>
      <c r="D619" s="56"/>
      <c r="E619" s="49"/>
      <c r="F619" s="49"/>
      <c r="G619" s="51" t="s">
        <v>138</v>
      </c>
      <c r="I619" s="24"/>
      <c r="J619" s="24"/>
      <c r="K619" s="24"/>
    </row>
    <row r="620" spans="1:11" ht="14.25" customHeight="1" x14ac:dyDescent="0.25">
      <c r="A620" s="206"/>
      <c r="B620" s="39" t="s">
        <v>92</v>
      </c>
      <c r="C620" s="40"/>
      <c r="D620" s="52"/>
      <c r="E620" s="40"/>
      <c r="F620" s="40"/>
      <c r="G620" s="42"/>
      <c r="I620" s="24"/>
      <c r="J620" s="24"/>
      <c r="K620" s="24"/>
    </row>
    <row r="621" spans="1:11" ht="14.25" customHeight="1" x14ac:dyDescent="0.25">
      <c r="A621" s="206"/>
      <c r="B621" s="39" t="s">
        <v>92</v>
      </c>
      <c r="C621" s="40"/>
      <c r="D621" s="52"/>
      <c r="E621" s="40"/>
      <c r="F621" s="40"/>
      <c r="G621" s="42"/>
      <c r="I621" s="24"/>
      <c r="J621" s="24"/>
      <c r="K621" s="24"/>
    </row>
    <row r="622" spans="1:11" ht="14.25" customHeight="1" thickBot="1" x14ac:dyDescent="0.3">
      <c r="A622" s="206"/>
      <c r="B622" s="57" t="s">
        <v>139</v>
      </c>
      <c r="C622" s="58"/>
      <c r="D622" s="59"/>
      <c r="E622" s="58"/>
      <c r="F622" s="58"/>
      <c r="G622" s="60">
        <f>+SUM(F620:F621)</f>
        <v>0</v>
      </c>
      <c r="I622" s="24"/>
      <c r="J622" s="24"/>
      <c r="K622" s="24"/>
    </row>
    <row r="623" spans="1:11" ht="14.25" customHeight="1" thickBot="1" x14ac:dyDescent="0.3">
      <c r="A623" s="206"/>
      <c r="B623" s="1148"/>
      <c r="C623" s="1148"/>
      <c r="D623" s="1148"/>
      <c r="E623" s="1148"/>
      <c r="F623" s="1148"/>
      <c r="G623" s="1148"/>
      <c r="I623" s="24"/>
      <c r="J623" s="24"/>
      <c r="K623" s="24"/>
    </row>
    <row r="624" spans="1:11" ht="14.25" customHeight="1" thickBot="1" x14ac:dyDescent="0.3">
      <c r="A624" s="206"/>
      <c r="B624" s="61" t="s">
        <v>140</v>
      </c>
      <c r="C624" s="62" t="s">
        <v>1317</v>
      </c>
      <c r="D624" s="63" t="s">
        <v>142</v>
      </c>
      <c r="E624" s="1147" t="s">
        <v>143</v>
      </c>
      <c r="F624" s="1147"/>
      <c r="G624" s="1147"/>
      <c r="I624" s="24"/>
      <c r="J624" s="24"/>
      <c r="K624" s="24"/>
    </row>
    <row r="625" spans="1:11" ht="14.25" customHeight="1" thickBot="1" x14ac:dyDescent="0.3">
      <c r="A625" s="206"/>
      <c r="B625" s="64" t="s">
        <v>144</v>
      </c>
      <c r="C625" s="65"/>
      <c r="D625" s="170">
        <f>G613</f>
        <v>17.13</v>
      </c>
      <c r="E625" s="1147"/>
      <c r="F625" s="1147"/>
      <c r="G625" s="1147"/>
      <c r="I625" s="24"/>
      <c r="J625" s="24"/>
      <c r="K625" s="24"/>
    </row>
    <row r="626" spans="1:11" ht="14.25" customHeight="1" thickBot="1" x14ac:dyDescent="0.3">
      <c r="A626" s="206"/>
      <c r="B626" s="64" t="s">
        <v>145</v>
      </c>
      <c r="C626" s="65"/>
      <c r="D626" s="170">
        <f>G618</f>
        <v>57.07</v>
      </c>
      <c r="E626" s="1147"/>
      <c r="F626" s="1147"/>
      <c r="G626" s="1147"/>
      <c r="I626" s="24"/>
      <c r="J626" s="24"/>
      <c r="K626" s="24"/>
    </row>
    <row r="627" spans="1:11" ht="14.25" customHeight="1" thickBot="1" x14ac:dyDescent="0.3">
      <c r="A627" s="206"/>
      <c r="B627" s="64" t="s">
        <v>146</v>
      </c>
      <c r="C627" s="65"/>
      <c r="D627" s="170">
        <f>G622</f>
        <v>0</v>
      </c>
      <c r="E627" s="1147"/>
      <c r="F627" s="1147"/>
      <c r="G627" s="1147"/>
      <c r="I627" s="24"/>
      <c r="J627" s="24"/>
      <c r="K627" s="24"/>
    </row>
    <row r="628" spans="1:11" ht="14.25" customHeight="1" thickBot="1" x14ac:dyDescent="0.3">
      <c r="A628" s="206"/>
      <c r="B628" s="64" t="s">
        <v>147</v>
      </c>
      <c r="C628" s="66">
        <f>$J$5</f>
        <v>157.27000000000001</v>
      </c>
      <c r="D628" s="170">
        <f>+ROUND((D625*C628),2)/100</f>
        <v>26.94</v>
      </c>
      <c r="E628" s="1147"/>
      <c r="F628" s="1147"/>
      <c r="G628" s="1147"/>
      <c r="I628" s="24"/>
      <c r="J628" s="24"/>
      <c r="K628" s="24"/>
    </row>
    <row r="629" spans="1:11" ht="14.25" customHeight="1" thickBot="1" x14ac:dyDescent="0.3">
      <c r="A629" s="206"/>
      <c r="B629" s="64" t="s">
        <v>148</v>
      </c>
      <c r="C629" s="67"/>
      <c r="D629" s="171">
        <f>+SUM(D625:D628)</f>
        <v>101.14</v>
      </c>
      <c r="E629" s="1147"/>
      <c r="F629" s="1147"/>
      <c r="G629" s="1147"/>
      <c r="I629" s="24"/>
      <c r="J629" s="24"/>
      <c r="K629" s="24"/>
    </row>
    <row r="630" spans="1:11" ht="14.25" customHeight="1" thickBot="1" x14ac:dyDescent="0.3">
      <c r="A630" s="206"/>
      <c r="B630" s="64" t="s">
        <v>149</v>
      </c>
      <c r="C630" s="65"/>
      <c r="D630" s="170" t="s">
        <v>150</v>
      </c>
      <c r="E630" s="1148" t="s">
        <v>151</v>
      </c>
      <c r="F630" s="1148"/>
      <c r="G630" s="1148"/>
      <c r="I630" s="24"/>
      <c r="J630" s="24"/>
      <c r="K630" s="24"/>
    </row>
    <row r="631" spans="1:11" ht="14.25" customHeight="1" thickBot="1" x14ac:dyDescent="0.3">
      <c r="A631" s="206"/>
      <c r="B631" s="68" t="s">
        <v>152</v>
      </c>
      <c r="C631" s="69"/>
      <c r="D631" s="172">
        <f>+SUM(D629:D630)</f>
        <v>101.14</v>
      </c>
      <c r="E631" s="1148"/>
      <c r="F631" s="1148"/>
      <c r="G631" s="1148"/>
      <c r="I631" s="24"/>
      <c r="J631" s="24"/>
      <c r="K631" s="24"/>
    </row>
    <row r="632" spans="1:11" ht="14.25" customHeight="1" thickBot="1" x14ac:dyDescent="0.3">
      <c r="A632" s="206"/>
      <c r="B632" s="70" t="s">
        <v>153</v>
      </c>
      <c r="C632" s="71">
        <f>$I$5</f>
        <v>28.49</v>
      </c>
      <c r="D632" s="173">
        <f>ROUND((D631*C632),2)/100</f>
        <v>28.81</v>
      </c>
      <c r="E632" s="1148"/>
      <c r="F632" s="1148"/>
      <c r="G632" s="1148"/>
      <c r="I632" s="24"/>
      <c r="J632" s="24"/>
      <c r="K632" s="24"/>
    </row>
    <row r="633" spans="1:11" ht="14.25" customHeight="1" thickBot="1" x14ac:dyDescent="0.3">
      <c r="A633" s="206"/>
      <c r="B633" s="72" t="s">
        <v>154</v>
      </c>
      <c r="C633" s="73"/>
      <c r="D633" s="174">
        <f>+SUM(D631:D632)</f>
        <v>129.94999999999999</v>
      </c>
      <c r="E633" s="74"/>
      <c r="F633" s="175">
        <f>D633</f>
        <v>129.94999999999999</v>
      </c>
      <c r="G633" s="30"/>
      <c r="I633" s="24"/>
      <c r="J633" s="24"/>
      <c r="K633" s="24"/>
    </row>
    <row r="634" spans="1:11" ht="14.25" customHeight="1" x14ac:dyDescent="0.25">
      <c r="A634" s="206"/>
      <c r="B634" s="24"/>
      <c r="C634" s="24"/>
      <c r="D634" s="24"/>
      <c r="E634" s="24"/>
      <c r="F634" s="24"/>
      <c r="G634" s="24"/>
      <c r="I634" s="24"/>
      <c r="J634" s="24"/>
      <c r="K634" s="24"/>
    </row>
    <row r="635" spans="1:11" ht="14.25" customHeight="1" thickBot="1" x14ac:dyDescent="0.3">
      <c r="A635" s="206"/>
      <c r="B635" s="24"/>
      <c r="C635" s="24"/>
      <c r="D635" s="24"/>
      <c r="E635" s="24"/>
      <c r="F635" s="24"/>
      <c r="G635" s="24"/>
      <c r="I635" s="24"/>
      <c r="J635" s="24"/>
      <c r="K635" s="24"/>
    </row>
    <row r="636" spans="1:11" ht="14.25" customHeight="1" x14ac:dyDescent="0.25">
      <c r="A636" s="206"/>
      <c r="B636" s="1149" t="s">
        <v>119</v>
      </c>
      <c r="C636" s="1149"/>
      <c r="D636" s="1149"/>
      <c r="E636" s="1149"/>
      <c r="F636" s="1149"/>
      <c r="G636" s="1149"/>
      <c r="I636" s="24"/>
      <c r="J636" s="24"/>
      <c r="K636" s="24"/>
    </row>
    <row r="637" spans="1:11" ht="14.25" customHeight="1" thickBot="1" x14ac:dyDescent="0.3">
      <c r="A637" s="206"/>
      <c r="B637" s="1150" t="str">
        <f>$I$3</f>
        <v>Urbanização da Orla de Piúma - Município de Piúma / ES</v>
      </c>
      <c r="C637" s="1151"/>
      <c r="D637" s="1151"/>
      <c r="E637" s="1151"/>
      <c r="F637" s="1151"/>
      <c r="G637" s="1152"/>
      <c r="I637" s="24"/>
      <c r="J637" s="24"/>
      <c r="K637" s="24"/>
    </row>
    <row r="638" spans="1:11" ht="14.25" customHeight="1" thickBot="1" x14ac:dyDescent="0.3">
      <c r="A638" s="206"/>
      <c r="B638" s="29" t="s">
        <v>120</v>
      </c>
      <c r="C638" s="29" t="s">
        <v>121</v>
      </c>
      <c r="D638" s="1147" t="s">
        <v>122</v>
      </c>
      <c r="E638" s="1147"/>
      <c r="F638" s="30" t="s">
        <v>262</v>
      </c>
      <c r="G638" s="30" t="s">
        <v>123</v>
      </c>
      <c r="I638" s="24"/>
      <c r="J638" s="24"/>
      <c r="K638" s="24"/>
    </row>
    <row r="639" spans="1:11" ht="27" thickBot="1" x14ac:dyDescent="0.3">
      <c r="A639" s="206"/>
      <c r="B639" s="31" t="s">
        <v>326</v>
      </c>
      <c r="C639" s="32" t="s">
        <v>92</v>
      </c>
      <c r="D639" s="1147" t="s">
        <v>7</v>
      </c>
      <c r="E639" s="1147"/>
      <c r="F639" s="89" t="s">
        <v>197</v>
      </c>
      <c r="G639" s="33">
        <f>$K$5</f>
        <v>44501</v>
      </c>
      <c r="I639" s="24"/>
      <c r="J639" s="24"/>
      <c r="K639" s="24"/>
    </row>
    <row r="640" spans="1:11" ht="14.25" customHeight="1" thickBot="1" x14ac:dyDescent="0.3">
      <c r="A640" s="206"/>
      <c r="B640" s="1148"/>
      <c r="C640" s="1148"/>
      <c r="D640" s="1148"/>
      <c r="E640" s="1148"/>
      <c r="F640" s="1148"/>
      <c r="G640" s="1148"/>
      <c r="I640" s="24"/>
      <c r="J640" s="24"/>
      <c r="K640" s="24"/>
    </row>
    <row r="641" spans="1:11" ht="14.25" customHeight="1" x14ac:dyDescent="0.25">
      <c r="A641" s="206"/>
      <c r="B641" s="36" t="s">
        <v>127</v>
      </c>
      <c r="C641" s="37" t="s">
        <v>128</v>
      </c>
      <c r="D641" s="37" t="s">
        <v>129</v>
      </c>
      <c r="E641" s="37" t="s">
        <v>130</v>
      </c>
      <c r="F641" s="37" t="s">
        <v>131</v>
      </c>
      <c r="G641" s="38" t="s">
        <v>132</v>
      </c>
      <c r="I641" s="24"/>
      <c r="J641" s="24"/>
      <c r="K641" s="24"/>
    </row>
    <row r="642" spans="1:11" ht="14.25" customHeight="1" x14ac:dyDescent="0.25">
      <c r="A642" s="206">
        <v>10115</v>
      </c>
      <c r="B642" s="39" t="str">
        <f>VLOOKUP(A642,Insumos!$A$10:$F$3462,2,FALSE)</f>
        <v>ELETRICISTA (OFICIAL - SINDUSCON)</v>
      </c>
      <c r="C642" s="40" t="str">
        <f>VLOOKUP(A642,Insumos!$A$10:$F$3462,3,FALSE)</f>
        <v>H</v>
      </c>
      <c r="D642" s="50">
        <v>1.6</v>
      </c>
      <c r="E642" s="168">
        <f>VLOOKUP(A642,Insumos!$A$10:$F$3462,4,FALSE)</f>
        <v>7.43</v>
      </c>
      <c r="F642" s="168">
        <f>ROUND((D642*E642),2)</f>
        <v>11.89</v>
      </c>
      <c r="G642" s="189"/>
      <c r="I642" s="24"/>
      <c r="J642" s="24"/>
      <c r="K642" s="24"/>
    </row>
    <row r="643" spans="1:11" ht="14.25" customHeight="1" x14ac:dyDescent="0.25">
      <c r="A643" s="206">
        <v>10101</v>
      </c>
      <c r="B643" s="39" t="str">
        <f>VLOOKUP(A643,Insumos!$A$10:$F$3462,2,FALSE)</f>
        <v>AJUDANTE (AJUDANTE PRATICO - SINDUSCON)</v>
      </c>
      <c r="C643" s="40" t="str">
        <f>VLOOKUP(A643,Insumos!$A$10:$F$3462,3,FALSE)</f>
        <v>H</v>
      </c>
      <c r="D643" s="50">
        <v>1.6</v>
      </c>
      <c r="E643" s="168">
        <f>VLOOKUP(A643,Insumos!$A$10:$F$3462,4,FALSE)</f>
        <v>6.27</v>
      </c>
      <c r="F643" s="168">
        <f>ROUND((D643*E643),2)</f>
        <v>10.029999999999999</v>
      </c>
      <c r="G643" s="189"/>
      <c r="I643" s="24"/>
      <c r="J643" s="24"/>
      <c r="K643" s="24"/>
    </row>
    <row r="644" spans="1:11" ht="14.25" customHeight="1" x14ac:dyDescent="0.25">
      <c r="A644" s="206"/>
      <c r="B644" s="39"/>
      <c r="C644" s="40"/>
      <c r="D644" s="50"/>
      <c r="E644" s="168"/>
      <c r="F644" s="168"/>
      <c r="G644" s="189"/>
      <c r="I644" s="24"/>
      <c r="J644" s="24"/>
      <c r="K644" s="24"/>
    </row>
    <row r="645" spans="1:11" ht="14.25" customHeight="1" x14ac:dyDescent="0.25">
      <c r="A645" s="206"/>
      <c r="B645" s="44" t="s">
        <v>133</v>
      </c>
      <c r="C645" s="45"/>
      <c r="D645" s="50"/>
      <c r="E645" s="168"/>
      <c r="F645" s="187"/>
      <c r="G645" s="176">
        <f>+SUM(F642:F644)</f>
        <v>21.92</v>
      </c>
      <c r="I645" s="24"/>
      <c r="J645" s="24"/>
      <c r="K645" s="24"/>
    </row>
    <row r="646" spans="1:11" ht="14.25" customHeight="1" x14ac:dyDescent="0.25">
      <c r="A646" s="206" t="s">
        <v>92</v>
      </c>
      <c r="B646" s="39" t="s">
        <v>134</v>
      </c>
      <c r="C646" s="49"/>
      <c r="D646" s="50" t="s">
        <v>92</v>
      </c>
      <c r="E646" s="40"/>
      <c r="F646" s="47"/>
      <c r="G646" s="51" t="s">
        <v>135</v>
      </c>
      <c r="I646" s="24"/>
      <c r="J646" s="24"/>
      <c r="K646" s="24"/>
    </row>
    <row r="647" spans="1:11" x14ac:dyDescent="0.25">
      <c r="A647" s="209">
        <v>3975</v>
      </c>
      <c r="B647" s="39" t="str">
        <f>VLOOKUP(A647,Insumos!$A$10:$F$3462,2,FALSE)</f>
        <v>Eletroduto em ferro galvanizado pesado sem costura 2" x 3m</v>
      </c>
      <c r="C647" s="40" t="str">
        <f>VLOOKUP(A647,Insumos!$A$10:$F$3462,3,FALSE)</f>
        <v>Und.</v>
      </c>
      <c r="D647" s="50">
        <f>1.02/3</f>
        <v>0.34</v>
      </c>
      <c r="E647" s="168">
        <f>VLOOKUP(A647,Insumos!$A$10:$F$3462,4,FALSE)</f>
        <v>339.85</v>
      </c>
      <c r="F647" s="168">
        <f>ROUND((D647*E647),2)</f>
        <v>115.55</v>
      </c>
      <c r="G647" s="189"/>
      <c r="I647" s="24"/>
      <c r="J647" s="24"/>
      <c r="K647" s="24"/>
    </row>
    <row r="648" spans="1:11" ht="26.25" x14ac:dyDescent="0.25">
      <c r="A648" s="209">
        <v>1806</v>
      </c>
      <c r="B648" s="39" t="str">
        <f>VLOOKUP(A648,Insumos!$A$10:$F$3462,2,FALSE)</f>
        <v xml:space="preserve"> CURVA 90 GRAUS DE FERRO GALVANIZADO, COM ROSCA BSP MACHO/FEMEA, DE 2"</v>
      </c>
      <c r="C648" s="40" t="str">
        <f>VLOOKUP(A648,Insumos!$A$10:$F$3462,3,FALSE)</f>
        <v>Und.</v>
      </c>
      <c r="D648" s="50">
        <f>18/198</f>
        <v>9.0909000000000004E-2</v>
      </c>
      <c r="E648" s="168">
        <f>VLOOKUP(A648,Insumos!$A$10:$F$3462,4,FALSE)</f>
        <v>98.48</v>
      </c>
      <c r="F648" s="168">
        <f>ROUND((D648*E648),2)</f>
        <v>8.9499999999999993</v>
      </c>
      <c r="G648" s="189"/>
      <c r="I648" s="24"/>
      <c r="J648" s="24"/>
      <c r="K648" s="24"/>
    </row>
    <row r="649" spans="1:11" x14ac:dyDescent="0.25">
      <c r="A649" s="209">
        <v>3912</v>
      </c>
      <c r="B649" s="39" t="str">
        <f>VLOOKUP(A649,Insumos!$A$10:$F$3462,2,FALSE)</f>
        <v>LUVA DE FERRO GALVANIZADO, COM ROSCA BSP, DE 2"</v>
      </c>
      <c r="C649" s="40" t="str">
        <f>VLOOKUP(A649,Insumos!$A$10:$F$3462,3,FALSE)</f>
        <v>Und.</v>
      </c>
      <c r="D649" s="50">
        <f>45/198</f>
        <v>0.227273</v>
      </c>
      <c r="E649" s="168">
        <f>VLOOKUP(A649,Insumos!$A$10:$F$3462,4,FALSE)</f>
        <v>27.73</v>
      </c>
      <c r="F649" s="168">
        <f>ROUND((D649*E649),2)</f>
        <v>6.3</v>
      </c>
      <c r="G649" s="189"/>
      <c r="I649" s="24"/>
      <c r="J649" s="24"/>
      <c r="K649" s="24"/>
    </row>
    <row r="650" spans="1:11" ht="14.25" customHeight="1" x14ac:dyDescent="0.25">
      <c r="A650" s="206"/>
      <c r="B650" s="44" t="s">
        <v>136</v>
      </c>
      <c r="C650" s="45"/>
      <c r="D650" s="55"/>
      <c r="E650" s="187"/>
      <c r="F650" s="187"/>
      <c r="G650" s="176">
        <f>+SUM(F647:F649)</f>
        <v>130.80000000000001</v>
      </c>
      <c r="I650" s="24"/>
      <c r="J650" s="24"/>
      <c r="K650" s="24"/>
    </row>
    <row r="651" spans="1:11" ht="14.25" customHeight="1" x14ac:dyDescent="0.25">
      <c r="A651" s="206"/>
      <c r="B651" s="39" t="s">
        <v>137</v>
      </c>
      <c r="C651" s="49"/>
      <c r="D651" s="56"/>
      <c r="E651" s="49"/>
      <c r="F651" s="49"/>
      <c r="G651" s="51" t="s">
        <v>138</v>
      </c>
      <c r="I651" s="24"/>
      <c r="J651" s="24"/>
      <c r="K651" s="24"/>
    </row>
    <row r="652" spans="1:11" ht="14.25" customHeight="1" x14ac:dyDescent="0.25">
      <c r="A652" s="206"/>
      <c r="B652" s="39" t="s">
        <v>92</v>
      </c>
      <c r="C652" s="40"/>
      <c r="D652" s="52"/>
      <c r="E652" s="40"/>
      <c r="F652" s="40"/>
      <c r="G652" s="42"/>
      <c r="I652" s="24"/>
      <c r="J652" s="24"/>
      <c r="K652" s="24"/>
    </row>
    <row r="653" spans="1:11" ht="14.25" customHeight="1" x14ac:dyDescent="0.25">
      <c r="A653" s="206"/>
      <c r="B653" s="39" t="s">
        <v>92</v>
      </c>
      <c r="C653" s="40"/>
      <c r="D653" s="52"/>
      <c r="E653" s="40"/>
      <c r="F653" s="40"/>
      <c r="G653" s="42"/>
      <c r="I653" s="24"/>
      <c r="J653" s="24"/>
      <c r="K653" s="24"/>
    </row>
    <row r="654" spans="1:11" ht="14.25" customHeight="1" thickBot="1" x14ac:dyDescent="0.3">
      <c r="A654" s="206"/>
      <c r="B654" s="57" t="s">
        <v>139</v>
      </c>
      <c r="C654" s="58"/>
      <c r="D654" s="59"/>
      <c r="E654" s="58"/>
      <c r="F654" s="58"/>
      <c r="G654" s="60">
        <f>+SUM(F652:F653)</f>
        <v>0</v>
      </c>
      <c r="I654" s="24"/>
      <c r="J654" s="24"/>
      <c r="K654" s="24"/>
    </row>
    <row r="655" spans="1:11" ht="14.25" customHeight="1" thickBot="1" x14ac:dyDescent="0.3">
      <c r="A655" s="206"/>
      <c r="B655" s="1148"/>
      <c r="C655" s="1148"/>
      <c r="D655" s="1148"/>
      <c r="E655" s="1148"/>
      <c r="F655" s="1148"/>
      <c r="G655" s="1148"/>
      <c r="I655" s="24"/>
      <c r="J655" s="24"/>
      <c r="K655" s="24"/>
    </row>
    <row r="656" spans="1:11" ht="14.25" customHeight="1" thickBot="1" x14ac:dyDescent="0.3">
      <c r="A656" s="206"/>
      <c r="B656" s="61" t="s">
        <v>140</v>
      </c>
      <c r="C656" s="62" t="s">
        <v>1317</v>
      </c>
      <c r="D656" s="63" t="s">
        <v>142</v>
      </c>
      <c r="E656" s="1147" t="s">
        <v>143</v>
      </c>
      <c r="F656" s="1147"/>
      <c r="G656" s="1147"/>
      <c r="I656" s="24"/>
      <c r="J656" s="24"/>
      <c r="K656" s="24"/>
    </row>
    <row r="657" spans="1:11" ht="14.25" customHeight="1" thickBot="1" x14ac:dyDescent="0.3">
      <c r="A657" s="206"/>
      <c r="B657" s="64" t="s">
        <v>144</v>
      </c>
      <c r="C657" s="65"/>
      <c r="D657" s="170">
        <f>G645</f>
        <v>21.92</v>
      </c>
      <c r="E657" s="1147"/>
      <c r="F657" s="1147"/>
      <c r="G657" s="1147"/>
      <c r="I657" s="24"/>
      <c r="J657" s="24"/>
      <c r="K657" s="24"/>
    </row>
    <row r="658" spans="1:11" ht="14.25" customHeight="1" thickBot="1" x14ac:dyDescent="0.3">
      <c r="A658" s="206"/>
      <c r="B658" s="64" t="s">
        <v>145</v>
      </c>
      <c r="C658" s="65"/>
      <c r="D658" s="170">
        <f>G650</f>
        <v>130.80000000000001</v>
      </c>
      <c r="E658" s="1147"/>
      <c r="F658" s="1147"/>
      <c r="G658" s="1147"/>
      <c r="I658" s="24"/>
      <c r="J658" s="24"/>
      <c r="K658" s="24"/>
    </row>
    <row r="659" spans="1:11" ht="14.25" customHeight="1" thickBot="1" x14ac:dyDescent="0.3">
      <c r="A659" s="206"/>
      <c r="B659" s="64" t="s">
        <v>146</v>
      </c>
      <c r="C659" s="65"/>
      <c r="D659" s="170">
        <f>G654</f>
        <v>0</v>
      </c>
      <c r="E659" s="1147"/>
      <c r="F659" s="1147"/>
      <c r="G659" s="1147"/>
      <c r="I659" s="24"/>
      <c r="J659" s="24"/>
      <c r="K659" s="24"/>
    </row>
    <row r="660" spans="1:11" ht="14.25" customHeight="1" thickBot="1" x14ac:dyDescent="0.3">
      <c r="A660" s="206"/>
      <c r="B660" s="64" t="s">
        <v>147</v>
      </c>
      <c r="C660" s="66">
        <f>$J$5</f>
        <v>157.27000000000001</v>
      </c>
      <c r="D660" s="170">
        <f>+ROUND((D657*C660),2)/100</f>
        <v>34.47</v>
      </c>
      <c r="E660" s="1147"/>
      <c r="F660" s="1147"/>
      <c r="G660" s="1147"/>
      <c r="I660" s="24"/>
      <c r="J660" s="24"/>
      <c r="K660" s="24"/>
    </row>
    <row r="661" spans="1:11" ht="14.25" customHeight="1" thickBot="1" x14ac:dyDescent="0.3">
      <c r="A661" s="206"/>
      <c r="B661" s="64" t="s">
        <v>148</v>
      </c>
      <c r="C661" s="67"/>
      <c r="D661" s="171">
        <f>+SUM(D657:D660)</f>
        <v>187.19</v>
      </c>
      <c r="E661" s="1147"/>
      <c r="F661" s="1147"/>
      <c r="G661" s="1147"/>
      <c r="I661" s="24"/>
      <c r="J661" s="24"/>
      <c r="K661" s="24"/>
    </row>
    <row r="662" spans="1:11" ht="14.25" customHeight="1" thickBot="1" x14ac:dyDescent="0.3">
      <c r="A662" s="206"/>
      <c r="B662" s="64" t="s">
        <v>149</v>
      </c>
      <c r="C662" s="65"/>
      <c r="D662" s="170" t="s">
        <v>150</v>
      </c>
      <c r="E662" s="1148" t="s">
        <v>151</v>
      </c>
      <c r="F662" s="1148"/>
      <c r="G662" s="1148"/>
      <c r="I662" s="24"/>
      <c r="J662" s="24"/>
      <c r="K662" s="24"/>
    </row>
    <row r="663" spans="1:11" ht="14.25" customHeight="1" thickBot="1" x14ac:dyDescent="0.3">
      <c r="A663" s="206"/>
      <c r="B663" s="68" t="s">
        <v>152</v>
      </c>
      <c r="C663" s="69"/>
      <c r="D663" s="172">
        <f>+SUM(D661:D662)</f>
        <v>187.19</v>
      </c>
      <c r="E663" s="1148"/>
      <c r="F663" s="1148"/>
      <c r="G663" s="1148"/>
      <c r="I663" s="24"/>
      <c r="J663" s="24"/>
      <c r="K663" s="24"/>
    </row>
    <row r="664" spans="1:11" ht="14.25" customHeight="1" thickBot="1" x14ac:dyDescent="0.3">
      <c r="A664" s="206"/>
      <c r="B664" s="70" t="s">
        <v>153</v>
      </c>
      <c r="C664" s="71">
        <f>$I$5</f>
        <v>28.49</v>
      </c>
      <c r="D664" s="173">
        <f>ROUND((D663*C664),2)/100</f>
        <v>53.33</v>
      </c>
      <c r="E664" s="1148"/>
      <c r="F664" s="1148"/>
      <c r="G664" s="1148"/>
      <c r="I664" s="24"/>
      <c r="J664" s="24"/>
      <c r="K664" s="24"/>
    </row>
    <row r="665" spans="1:11" ht="14.25" customHeight="1" thickBot="1" x14ac:dyDescent="0.3">
      <c r="A665" s="206"/>
      <c r="B665" s="72" t="s">
        <v>154</v>
      </c>
      <c r="C665" s="73"/>
      <c r="D665" s="174">
        <f>+SUM(D663:D664)</f>
        <v>240.52</v>
      </c>
      <c r="E665" s="74"/>
      <c r="F665" s="175">
        <f>D665</f>
        <v>240.52</v>
      </c>
      <c r="G665" s="30"/>
      <c r="I665" s="24"/>
      <c r="J665" s="24"/>
      <c r="K665" s="24"/>
    </row>
    <row r="666" spans="1:11" ht="14.25" customHeight="1" x14ac:dyDescent="0.25">
      <c r="A666" s="206"/>
      <c r="B666" s="24"/>
      <c r="C666" s="24"/>
      <c r="D666" s="24"/>
      <c r="E666" s="24"/>
      <c r="F666" s="24"/>
      <c r="G666" s="24"/>
      <c r="I666" s="24"/>
      <c r="J666" s="24"/>
      <c r="K666" s="24"/>
    </row>
    <row r="667" spans="1:11" ht="14.25" customHeight="1" thickBot="1" x14ac:dyDescent="0.3">
      <c r="A667" s="206"/>
      <c r="B667" s="24"/>
      <c r="C667" s="24"/>
      <c r="D667" s="24"/>
      <c r="E667" s="24"/>
      <c r="F667" s="24"/>
      <c r="G667" s="24"/>
      <c r="I667" s="24"/>
      <c r="J667" s="24"/>
      <c r="K667" s="24"/>
    </row>
    <row r="668" spans="1:11" ht="14.25" customHeight="1" x14ac:dyDescent="0.25">
      <c r="A668" s="206"/>
      <c r="B668" s="1149" t="s">
        <v>119</v>
      </c>
      <c r="C668" s="1149"/>
      <c r="D668" s="1149"/>
      <c r="E668" s="1149"/>
      <c r="F668" s="1149"/>
      <c r="G668" s="1149"/>
      <c r="I668" s="24"/>
      <c r="J668" s="24"/>
      <c r="K668" s="24"/>
    </row>
    <row r="669" spans="1:11" ht="14.25" customHeight="1" thickBot="1" x14ac:dyDescent="0.3">
      <c r="A669" s="206"/>
      <c r="B669" s="1150" t="str">
        <f>$I$3</f>
        <v>Urbanização da Orla de Piúma - Município de Piúma / ES</v>
      </c>
      <c r="C669" s="1151"/>
      <c r="D669" s="1151"/>
      <c r="E669" s="1151"/>
      <c r="F669" s="1151"/>
      <c r="G669" s="1152"/>
      <c r="I669" s="24"/>
      <c r="J669" s="24"/>
      <c r="K669" s="24"/>
    </row>
    <row r="670" spans="1:11" ht="14.25" customHeight="1" thickBot="1" x14ac:dyDescent="0.3">
      <c r="A670" s="206"/>
      <c r="B670" s="29" t="s">
        <v>120</v>
      </c>
      <c r="C670" s="29" t="s">
        <v>121</v>
      </c>
      <c r="D670" s="1147" t="s">
        <v>122</v>
      </c>
      <c r="E670" s="1147"/>
      <c r="F670" s="30" t="s">
        <v>262</v>
      </c>
      <c r="G670" s="30" t="s">
        <v>123</v>
      </c>
      <c r="I670" s="24"/>
      <c r="J670" s="24"/>
      <c r="K670" s="24"/>
    </row>
    <row r="671" spans="1:11" ht="27" thickBot="1" x14ac:dyDescent="0.3">
      <c r="A671" s="206"/>
      <c r="B671" s="31" t="s">
        <v>306</v>
      </c>
      <c r="C671" s="32" t="s">
        <v>92</v>
      </c>
      <c r="D671" s="1147" t="s">
        <v>7</v>
      </c>
      <c r="E671" s="1147"/>
      <c r="F671" s="89" t="s">
        <v>198</v>
      </c>
      <c r="G671" s="33">
        <f>$K$5</f>
        <v>44501</v>
      </c>
      <c r="I671" s="24"/>
      <c r="J671" s="24"/>
      <c r="K671" s="24"/>
    </row>
    <row r="672" spans="1:11" ht="14.25" customHeight="1" thickBot="1" x14ac:dyDescent="0.3">
      <c r="A672" s="206"/>
      <c r="B672" s="1148"/>
      <c r="C672" s="1148"/>
      <c r="D672" s="1148"/>
      <c r="E672" s="1148"/>
      <c r="F672" s="1148"/>
      <c r="G672" s="1148"/>
      <c r="I672" s="24"/>
      <c r="J672" s="24"/>
      <c r="K672" s="24"/>
    </row>
    <row r="673" spans="1:11" ht="14.25" customHeight="1" x14ac:dyDescent="0.25">
      <c r="A673" s="206"/>
      <c r="B673" s="36" t="s">
        <v>127</v>
      </c>
      <c r="C673" s="37" t="s">
        <v>128</v>
      </c>
      <c r="D673" s="37" t="s">
        <v>129</v>
      </c>
      <c r="E673" s="37" t="s">
        <v>130</v>
      </c>
      <c r="F673" s="37" t="s">
        <v>131</v>
      </c>
      <c r="G673" s="38" t="s">
        <v>132</v>
      </c>
      <c r="I673" s="24"/>
      <c r="J673" s="24"/>
      <c r="K673" s="24"/>
    </row>
    <row r="674" spans="1:11" ht="14.25" customHeight="1" x14ac:dyDescent="0.25">
      <c r="A674" s="206">
        <v>10115</v>
      </c>
      <c r="B674" s="39" t="str">
        <f>VLOOKUP(A674,Insumos!$A$10:$F$3462,2,FALSE)</f>
        <v>ELETRICISTA (OFICIAL - SINDUSCON)</v>
      </c>
      <c r="C674" s="40" t="str">
        <f>VLOOKUP(A674,Insumos!$A$10:$F$3462,3,FALSE)</f>
        <v>H</v>
      </c>
      <c r="D674" s="50">
        <v>1.5</v>
      </c>
      <c r="E674" s="168">
        <f>VLOOKUP(A674,Insumos!$A$10:$F$3462,4,FALSE)</f>
        <v>7.43</v>
      </c>
      <c r="F674" s="168">
        <f>ROUND((D674*E674),2)</f>
        <v>11.15</v>
      </c>
      <c r="G674" s="189"/>
      <c r="I674" s="24"/>
      <c r="J674" s="24"/>
      <c r="K674" s="24"/>
    </row>
    <row r="675" spans="1:11" ht="14.25" customHeight="1" x14ac:dyDescent="0.25">
      <c r="A675" s="206">
        <v>10101</v>
      </c>
      <c r="B675" s="39" t="str">
        <f>VLOOKUP(A675,Insumos!$A$10:$F$3462,2,FALSE)</f>
        <v>AJUDANTE (AJUDANTE PRATICO - SINDUSCON)</v>
      </c>
      <c r="C675" s="40" t="str">
        <f>VLOOKUP(A675,Insumos!$A$10:$F$3462,3,FALSE)</f>
        <v>H</v>
      </c>
      <c r="D675" s="50">
        <v>1.5</v>
      </c>
      <c r="E675" s="168">
        <f>VLOOKUP(A675,Insumos!$A$10:$F$3462,4,FALSE)</f>
        <v>6.27</v>
      </c>
      <c r="F675" s="168">
        <f>ROUND((D675*E675),2)</f>
        <v>9.41</v>
      </c>
      <c r="G675" s="189"/>
      <c r="I675" s="24"/>
      <c r="J675" s="24"/>
      <c r="K675" s="24"/>
    </row>
    <row r="676" spans="1:11" ht="14.25" customHeight="1" x14ac:dyDescent="0.25">
      <c r="A676" s="206"/>
      <c r="B676" s="39"/>
      <c r="C676" s="40"/>
      <c r="D676" s="50"/>
      <c r="E676" s="168"/>
      <c r="F676" s="168"/>
      <c r="G676" s="189"/>
      <c r="I676" s="24"/>
      <c r="J676" s="24"/>
      <c r="K676" s="24"/>
    </row>
    <row r="677" spans="1:11" ht="14.25" customHeight="1" x14ac:dyDescent="0.25">
      <c r="A677" s="206"/>
      <c r="B677" s="44" t="s">
        <v>133</v>
      </c>
      <c r="C677" s="45"/>
      <c r="D677" s="50"/>
      <c r="E677" s="168"/>
      <c r="F677" s="187"/>
      <c r="G677" s="176">
        <f>+SUM(F674:F676)</f>
        <v>20.56</v>
      </c>
      <c r="I677" s="24"/>
      <c r="J677" s="24"/>
      <c r="K677" s="24"/>
    </row>
    <row r="678" spans="1:11" ht="14.25" customHeight="1" x14ac:dyDescent="0.25">
      <c r="A678" s="206" t="s">
        <v>92</v>
      </c>
      <c r="B678" s="39" t="s">
        <v>134</v>
      </c>
      <c r="C678" s="49"/>
      <c r="D678" s="50" t="s">
        <v>92</v>
      </c>
      <c r="E678" s="40"/>
      <c r="F678" s="47"/>
      <c r="G678" s="51" t="s">
        <v>135</v>
      </c>
      <c r="I678" s="24"/>
      <c r="J678" s="24"/>
      <c r="K678" s="24"/>
    </row>
    <row r="679" spans="1:11" x14ac:dyDescent="0.25">
      <c r="A679" s="209">
        <v>3975</v>
      </c>
      <c r="B679" s="39" t="str">
        <f>VLOOKUP(A679,Insumos!$A$10:$F$3462,2,FALSE)</f>
        <v>Eletroduto em ferro galvanizado pesado sem costura 2" x 3m</v>
      </c>
      <c r="C679" s="40" t="str">
        <f>VLOOKUP(A679,Insumos!$A$10:$F$3462,3,FALSE)</f>
        <v>Und.</v>
      </c>
      <c r="D679" s="50">
        <f>1.05/3</f>
        <v>0.35</v>
      </c>
      <c r="E679" s="168">
        <f>VLOOKUP(A679,Insumos!$A$10:$F$3462,4,FALSE)</f>
        <v>339.85</v>
      </c>
      <c r="F679" s="168">
        <f>ROUND((D679*E679),2)</f>
        <v>118.95</v>
      </c>
      <c r="G679" s="189"/>
      <c r="I679" s="24"/>
      <c r="J679" s="24"/>
      <c r="K679" s="24"/>
    </row>
    <row r="680" spans="1:11" ht="26.25" x14ac:dyDescent="0.25">
      <c r="A680" s="206" t="s">
        <v>303</v>
      </c>
      <c r="B680" s="39" t="s">
        <v>304</v>
      </c>
      <c r="C680" s="40" t="s">
        <v>5</v>
      </c>
      <c r="D680" s="50">
        <f>3.1416*0.025*0.025*1.2</f>
        <v>2.356E-3</v>
      </c>
      <c r="E680" s="168">
        <v>20.010000000000002</v>
      </c>
      <c r="F680" s="168">
        <f>ROUND((D680*E680),2)</f>
        <v>0.05</v>
      </c>
      <c r="G680" s="189"/>
      <c r="I680" s="24"/>
      <c r="J680" s="24"/>
      <c r="K680" s="24"/>
    </row>
    <row r="681" spans="1:11" ht="14.25" customHeight="1" x14ac:dyDescent="0.25">
      <c r="A681" s="206"/>
      <c r="B681" s="39"/>
      <c r="C681" s="40"/>
      <c r="D681" s="50"/>
      <c r="E681" s="168"/>
      <c r="F681" s="168"/>
      <c r="G681" s="189"/>
      <c r="I681" s="24"/>
      <c r="J681" s="24"/>
      <c r="K681" s="24"/>
    </row>
    <row r="682" spans="1:11" ht="14.25" customHeight="1" x14ac:dyDescent="0.25">
      <c r="A682" s="206"/>
      <c r="B682" s="44" t="s">
        <v>136</v>
      </c>
      <c r="C682" s="45"/>
      <c r="D682" s="55"/>
      <c r="E682" s="187"/>
      <c r="F682" s="187"/>
      <c r="G682" s="176">
        <f>+SUM(F679:F681)</f>
        <v>119</v>
      </c>
      <c r="I682" s="24"/>
      <c r="J682" s="24"/>
      <c r="K682" s="24"/>
    </row>
    <row r="683" spans="1:11" ht="14.25" customHeight="1" x14ac:dyDescent="0.25">
      <c r="A683" s="206"/>
      <c r="B683" s="39" t="s">
        <v>137</v>
      </c>
      <c r="C683" s="49"/>
      <c r="D683" s="56"/>
      <c r="E683" s="49"/>
      <c r="F683" s="49"/>
      <c r="G683" s="51" t="s">
        <v>138</v>
      </c>
      <c r="I683" s="24"/>
      <c r="J683" s="24"/>
      <c r="K683" s="24"/>
    </row>
    <row r="684" spans="1:11" ht="14.25" customHeight="1" x14ac:dyDescent="0.25">
      <c r="A684" s="206"/>
      <c r="B684" s="39" t="s">
        <v>92</v>
      </c>
      <c r="C684" s="40"/>
      <c r="D684" s="52"/>
      <c r="E684" s="40"/>
      <c r="F684" s="40"/>
      <c r="G684" s="42"/>
      <c r="I684" s="24"/>
      <c r="J684" s="24"/>
      <c r="K684" s="24"/>
    </row>
    <row r="685" spans="1:11" ht="14.25" customHeight="1" x14ac:dyDescent="0.25">
      <c r="A685" s="206"/>
      <c r="B685" s="39" t="s">
        <v>92</v>
      </c>
      <c r="C685" s="40"/>
      <c r="D685" s="52"/>
      <c r="E685" s="40"/>
      <c r="F685" s="40"/>
      <c r="G685" s="42"/>
      <c r="I685" s="24"/>
      <c r="J685" s="24"/>
      <c r="K685" s="24"/>
    </row>
    <row r="686" spans="1:11" ht="14.25" customHeight="1" thickBot="1" x14ac:dyDescent="0.3">
      <c r="A686" s="206"/>
      <c r="B686" s="57" t="s">
        <v>139</v>
      </c>
      <c r="C686" s="58"/>
      <c r="D686" s="59"/>
      <c r="E686" s="58"/>
      <c r="F686" s="58"/>
      <c r="G686" s="60">
        <f>+SUM(F684:F685)</f>
        <v>0</v>
      </c>
      <c r="I686" s="24"/>
      <c r="J686" s="24"/>
      <c r="K686" s="24"/>
    </row>
    <row r="687" spans="1:11" ht="14.25" customHeight="1" thickBot="1" x14ac:dyDescent="0.3">
      <c r="A687" s="206"/>
      <c r="B687" s="1148"/>
      <c r="C687" s="1148"/>
      <c r="D687" s="1148"/>
      <c r="E687" s="1148"/>
      <c r="F687" s="1148"/>
      <c r="G687" s="1148"/>
      <c r="I687" s="24"/>
      <c r="J687" s="24"/>
      <c r="K687" s="24"/>
    </row>
    <row r="688" spans="1:11" ht="14.25" customHeight="1" thickBot="1" x14ac:dyDescent="0.3">
      <c r="A688" s="206"/>
      <c r="B688" s="61" t="s">
        <v>140</v>
      </c>
      <c r="C688" s="62" t="s">
        <v>1317</v>
      </c>
      <c r="D688" s="63" t="s">
        <v>142</v>
      </c>
      <c r="E688" s="1147" t="s">
        <v>143</v>
      </c>
      <c r="F688" s="1147"/>
      <c r="G688" s="1147"/>
      <c r="I688" s="24"/>
      <c r="J688" s="24"/>
      <c r="K688" s="24"/>
    </row>
    <row r="689" spans="1:11" ht="14.25" customHeight="1" thickBot="1" x14ac:dyDescent="0.3">
      <c r="A689" s="206"/>
      <c r="B689" s="64" t="s">
        <v>144</v>
      </c>
      <c r="C689" s="65"/>
      <c r="D689" s="170">
        <f>G677</f>
        <v>20.56</v>
      </c>
      <c r="E689" s="1147"/>
      <c r="F689" s="1147"/>
      <c r="G689" s="1147"/>
      <c r="I689" s="24"/>
      <c r="J689" s="24"/>
      <c r="K689" s="24"/>
    </row>
    <row r="690" spans="1:11" ht="14.25" customHeight="1" thickBot="1" x14ac:dyDescent="0.3">
      <c r="A690" s="206"/>
      <c r="B690" s="64" t="s">
        <v>145</v>
      </c>
      <c r="C690" s="65"/>
      <c r="D690" s="170">
        <f>G682</f>
        <v>119</v>
      </c>
      <c r="E690" s="1147"/>
      <c r="F690" s="1147"/>
      <c r="G690" s="1147"/>
      <c r="I690" s="24"/>
      <c r="J690" s="24"/>
      <c r="K690" s="24"/>
    </row>
    <row r="691" spans="1:11" ht="14.25" customHeight="1" thickBot="1" x14ac:dyDescent="0.3">
      <c r="A691" s="206"/>
      <c r="B691" s="64" t="s">
        <v>146</v>
      </c>
      <c r="C691" s="65"/>
      <c r="D691" s="170">
        <f>G686</f>
        <v>0</v>
      </c>
      <c r="E691" s="1147"/>
      <c r="F691" s="1147"/>
      <c r="G691" s="1147"/>
      <c r="I691" s="24"/>
      <c r="J691" s="24"/>
      <c r="K691" s="24"/>
    </row>
    <row r="692" spans="1:11" ht="14.25" customHeight="1" thickBot="1" x14ac:dyDescent="0.3">
      <c r="A692" s="206"/>
      <c r="B692" s="64" t="s">
        <v>147</v>
      </c>
      <c r="C692" s="66">
        <f>$J$5</f>
        <v>157.27000000000001</v>
      </c>
      <c r="D692" s="170">
        <f>+ROUND((D689*C692),2)/100</f>
        <v>32.33</v>
      </c>
      <c r="E692" s="1147"/>
      <c r="F692" s="1147"/>
      <c r="G692" s="1147"/>
      <c r="I692" s="24"/>
      <c r="J692" s="24"/>
      <c r="K692" s="24"/>
    </row>
    <row r="693" spans="1:11" ht="14.25" customHeight="1" thickBot="1" x14ac:dyDescent="0.3">
      <c r="A693" s="206"/>
      <c r="B693" s="64" t="s">
        <v>148</v>
      </c>
      <c r="C693" s="67"/>
      <c r="D693" s="171">
        <f>+SUM(D689:D692)</f>
        <v>171.89</v>
      </c>
      <c r="E693" s="1147"/>
      <c r="F693" s="1147"/>
      <c r="G693" s="1147"/>
      <c r="I693" s="24"/>
      <c r="J693" s="24"/>
      <c r="K693" s="24"/>
    </row>
    <row r="694" spans="1:11" ht="14.25" customHeight="1" thickBot="1" x14ac:dyDescent="0.3">
      <c r="A694" s="206"/>
      <c r="B694" s="64" t="s">
        <v>149</v>
      </c>
      <c r="C694" s="65"/>
      <c r="D694" s="170" t="s">
        <v>150</v>
      </c>
      <c r="E694" s="1148" t="s">
        <v>151</v>
      </c>
      <c r="F694" s="1148"/>
      <c r="G694" s="1148"/>
      <c r="I694" s="24"/>
      <c r="J694" s="24"/>
      <c r="K694" s="24"/>
    </row>
    <row r="695" spans="1:11" ht="14.25" customHeight="1" thickBot="1" x14ac:dyDescent="0.3">
      <c r="A695" s="206"/>
      <c r="B695" s="68" t="s">
        <v>152</v>
      </c>
      <c r="C695" s="69"/>
      <c r="D695" s="172">
        <f>+SUM(D693:D694)</f>
        <v>171.89</v>
      </c>
      <c r="E695" s="1148"/>
      <c r="F695" s="1148"/>
      <c r="G695" s="1148"/>
      <c r="I695" s="24"/>
      <c r="J695" s="24"/>
      <c r="K695" s="24"/>
    </row>
    <row r="696" spans="1:11" ht="14.25" customHeight="1" thickBot="1" x14ac:dyDescent="0.3">
      <c r="A696" s="206"/>
      <c r="B696" s="70" t="s">
        <v>153</v>
      </c>
      <c r="C696" s="71">
        <f>$I$5</f>
        <v>28.49</v>
      </c>
      <c r="D696" s="173">
        <f>ROUND((D695*C696),2)/100</f>
        <v>48.97</v>
      </c>
      <c r="E696" s="1148"/>
      <c r="F696" s="1148"/>
      <c r="G696" s="1148"/>
      <c r="I696" s="24"/>
      <c r="J696" s="24"/>
      <c r="K696" s="24"/>
    </row>
    <row r="697" spans="1:11" ht="14.25" customHeight="1" thickBot="1" x14ac:dyDescent="0.3">
      <c r="A697" s="206"/>
      <c r="B697" s="72" t="s">
        <v>154</v>
      </c>
      <c r="C697" s="73"/>
      <c r="D697" s="174">
        <f>+SUM(D695:D696)</f>
        <v>220.86</v>
      </c>
      <c r="E697" s="74"/>
      <c r="F697" s="175">
        <f>D697</f>
        <v>220.86</v>
      </c>
      <c r="G697" s="30"/>
      <c r="I697" s="24"/>
      <c r="J697" s="24"/>
      <c r="K697" s="24"/>
    </row>
    <row r="698" spans="1:11" ht="14.25" customHeight="1" x14ac:dyDescent="0.25">
      <c r="A698" s="206"/>
      <c r="B698" s="24"/>
      <c r="C698" s="24"/>
      <c r="D698" s="24"/>
      <c r="E698" s="24"/>
      <c r="F698" s="24"/>
      <c r="G698" s="24"/>
      <c r="I698" s="24"/>
      <c r="J698" s="24"/>
      <c r="K698" s="24"/>
    </row>
    <row r="699" spans="1:11" ht="14.25" customHeight="1" thickBot="1" x14ac:dyDescent="0.3">
      <c r="A699" s="206"/>
      <c r="B699" s="24"/>
      <c r="C699" s="24"/>
      <c r="D699" s="24"/>
      <c r="E699" s="24"/>
      <c r="F699" s="24"/>
      <c r="G699" s="24"/>
      <c r="I699" s="24"/>
      <c r="J699" s="24"/>
      <c r="K699" s="24"/>
    </row>
    <row r="700" spans="1:11" ht="14.25" customHeight="1" x14ac:dyDescent="0.25">
      <c r="A700" s="206"/>
      <c r="B700" s="1149" t="s">
        <v>119</v>
      </c>
      <c r="C700" s="1149"/>
      <c r="D700" s="1149"/>
      <c r="E700" s="1149"/>
      <c r="F700" s="1149"/>
      <c r="G700" s="1149"/>
      <c r="I700" s="24"/>
      <c r="J700" s="24"/>
      <c r="K700" s="24"/>
    </row>
    <row r="701" spans="1:11" ht="14.25" customHeight="1" thickBot="1" x14ac:dyDescent="0.3">
      <c r="A701" s="206"/>
      <c r="B701" s="1150" t="str">
        <f>$I$3</f>
        <v>Urbanização da Orla de Piúma - Município de Piúma / ES</v>
      </c>
      <c r="C701" s="1151"/>
      <c r="D701" s="1151"/>
      <c r="E701" s="1151"/>
      <c r="F701" s="1151"/>
      <c r="G701" s="1152"/>
      <c r="I701" s="24"/>
      <c r="J701" s="24"/>
      <c r="K701" s="24"/>
    </row>
    <row r="702" spans="1:11" ht="14.25" customHeight="1" thickBot="1" x14ac:dyDescent="0.3">
      <c r="A702" s="206"/>
      <c r="B702" s="29" t="s">
        <v>120</v>
      </c>
      <c r="C702" s="29" t="s">
        <v>121</v>
      </c>
      <c r="D702" s="1147" t="s">
        <v>122</v>
      </c>
      <c r="E702" s="1147"/>
      <c r="F702" s="30" t="s">
        <v>262</v>
      </c>
      <c r="G702" s="30" t="s">
        <v>123</v>
      </c>
      <c r="I702" s="24"/>
      <c r="J702" s="24"/>
      <c r="K702" s="24"/>
    </row>
    <row r="703" spans="1:11" ht="27" thickBot="1" x14ac:dyDescent="0.3">
      <c r="A703" s="206"/>
      <c r="B703" s="31" t="s">
        <v>305</v>
      </c>
      <c r="C703" s="32" t="s">
        <v>92</v>
      </c>
      <c r="D703" s="1147" t="s">
        <v>7</v>
      </c>
      <c r="E703" s="1147"/>
      <c r="F703" s="89" t="s">
        <v>199</v>
      </c>
      <c r="G703" s="33">
        <f>$K$5</f>
        <v>44501</v>
      </c>
      <c r="I703" s="24"/>
      <c r="J703" s="24"/>
      <c r="K703" s="24"/>
    </row>
    <row r="704" spans="1:11" ht="14.25" customHeight="1" thickBot="1" x14ac:dyDescent="0.3">
      <c r="A704" s="206"/>
      <c r="B704" s="1148"/>
      <c r="C704" s="1148"/>
      <c r="D704" s="1148"/>
      <c r="E704" s="1148"/>
      <c r="F704" s="1148"/>
      <c r="G704" s="1148"/>
      <c r="I704" s="24"/>
      <c r="J704" s="24"/>
      <c r="K704" s="24"/>
    </row>
    <row r="705" spans="1:11" ht="14.25" customHeight="1" x14ac:dyDescent="0.25">
      <c r="A705" s="206"/>
      <c r="B705" s="36" t="s">
        <v>127</v>
      </c>
      <c r="C705" s="37" t="s">
        <v>128</v>
      </c>
      <c r="D705" s="37" t="s">
        <v>129</v>
      </c>
      <c r="E705" s="37" t="s">
        <v>130</v>
      </c>
      <c r="F705" s="37" t="s">
        <v>131</v>
      </c>
      <c r="G705" s="38" t="s">
        <v>132</v>
      </c>
      <c r="I705" s="24"/>
      <c r="J705" s="24"/>
      <c r="K705" s="24"/>
    </row>
    <row r="706" spans="1:11" ht="14.25" customHeight="1" x14ac:dyDescent="0.25">
      <c r="A706" s="206">
        <v>10115</v>
      </c>
      <c r="B706" s="39" t="str">
        <f>VLOOKUP(A706,Insumos!$A$10:$F$3462,2,FALSE)</f>
        <v>ELETRICISTA (OFICIAL - SINDUSCON)</v>
      </c>
      <c r="C706" s="40" t="str">
        <f>VLOOKUP(A706,Insumos!$A$10:$F$3462,3,FALSE)</f>
        <v>H</v>
      </c>
      <c r="D706" s="50">
        <v>0.8</v>
      </c>
      <c r="E706" s="168">
        <f>VLOOKUP(A706,Insumos!$A$10:$F$3462,4,FALSE)</f>
        <v>7.43</v>
      </c>
      <c r="F706" s="168">
        <f>ROUND((D706*E706),2)</f>
        <v>5.94</v>
      </c>
      <c r="G706" s="189"/>
      <c r="I706" s="24"/>
      <c r="J706" s="24"/>
      <c r="K706" s="24"/>
    </row>
    <row r="707" spans="1:11" ht="14.25" customHeight="1" x14ac:dyDescent="0.25">
      <c r="A707" s="206">
        <v>10101</v>
      </c>
      <c r="B707" s="39" t="str">
        <f>VLOOKUP(A707,Insumos!$A$10:$F$3462,2,FALSE)</f>
        <v>AJUDANTE (AJUDANTE PRATICO - SINDUSCON)</v>
      </c>
      <c r="C707" s="40" t="str">
        <f>VLOOKUP(A707,Insumos!$A$10:$F$3462,3,FALSE)</f>
        <v>H</v>
      </c>
      <c r="D707" s="50">
        <v>0.8</v>
      </c>
      <c r="E707" s="168">
        <f>VLOOKUP(A707,Insumos!$A$10:$F$3462,4,FALSE)</f>
        <v>6.27</v>
      </c>
      <c r="F707" s="168">
        <f>ROUND((D707*E707),2)</f>
        <v>5.0199999999999996</v>
      </c>
      <c r="G707" s="189"/>
      <c r="I707" s="24"/>
      <c r="J707" s="24"/>
      <c r="K707" s="24"/>
    </row>
    <row r="708" spans="1:11" ht="14.25" customHeight="1" x14ac:dyDescent="0.25">
      <c r="A708" s="206"/>
      <c r="B708" s="39"/>
      <c r="C708" s="40"/>
      <c r="D708" s="50"/>
      <c r="E708" s="168"/>
      <c r="F708" s="168"/>
      <c r="G708" s="189"/>
      <c r="I708" s="24"/>
      <c r="J708" s="24"/>
      <c r="K708" s="24"/>
    </row>
    <row r="709" spans="1:11" ht="14.25" customHeight="1" x14ac:dyDescent="0.25">
      <c r="A709" s="206"/>
      <c r="B709" s="44" t="s">
        <v>133</v>
      </c>
      <c r="C709" s="45"/>
      <c r="D709" s="50"/>
      <c r="E709" s="168"/>
      <c r="F709" s="187"/>
      <c r="G709" s="176">
        <f>+SUM(F706:F708)</f>
        <v>10.96</v>
      </c>
      <c r="I709" s="24"/>
      <c r="J709" s="24"/>
      <c r="K709" s="24"/>
    </row>
    <row r="710" spans="1:11" ht="14.25" customHeight="1" x14ac:dyDescent="0.25">
      <c r="A710" s="206" t="s">
        <v>92</v>
      </c>
      <c r="B710" s="39" t="s">
        <v>134</v>
      </c>
      <c r="C710" s="49"/>
      <c r="D710" s="50" t="s">
        <v>92</v>
      </c>
      <c r="E710" s="40"/>
      <c r="F710" s="47"/>
      <c r="G710" s="51" t="s">
        <v>135</v>
      </c>
      <c r="I710" s="24"/>
      <c r="J710" s="24"/>
      <c r="K710" s="24"/>
    </row>
    <row r="711" spans="1:11" x14ac:dyDescent="0.25">
      <c r="A711" s="209">
        <v>3972</v>
      </c>
      <c r="B711" s="39" t="str">
        <f>VLOOKUP(A711,Insumos!$A$10:$F$3462,2,FALSE)</f>
        <v>Eletroduto em ferro galvanizado pesado sem costura 3/4" x 3m</v>
      </c>
      <c r="C711" s="40" t="str">
        <f>VLOOKUP(A711,Insumos!$A$10:$F$3462,3,FALSE)</f>
        <v>Und.</v>
      </c>
      <c r="D711" s="50">
        <f>1.6/3</f>
        <v>0.53333299999999995</v>
      </c>
      <c r="E711" s="168">
        <f>VLOOKUP(A711,Insumos!$A$10:$F$3462,4,FALSE)</f>
        <v>109.5</v>
      </c>
      <c r="F711" s="168">
        <f>ROUND((D711*E711),2)</f>
        <v>58.4</v>
      </c>
      <c r="G711" s="189"/>
      <c r="I711" s="24"/>
      <c r="J711" s="24"/>
      <c r="K711" s="24"/>
    </row>
    <row r="712" spans="1:11" x14ac:dyDescent="0.25">
      <c r="A712" s="206"/>
      <c r="B712" s="39"/>
      <c r="C712" s="40"/>
      <c r="D712" s="50"/>
      <c r="E712" s="168"/>
      <c r="F712" s="168"/>
      <c r="G712" s="189"/>
      <c r="I712" s="24"/>
      <c r="J712" s="24"/>
      <c r="K712" s="24"/>
    </row>
    <row r="713" spans="1:11" ht="14.25" customHeight="1" x14ac:dyDescent="0.25">
      <c r="A713" s="206"/>
      <c r="B713" s="39"/>
      <c r="C713" s="40"/>
      <c r="D713" s="50"/>
      <c r="E713" s="168"/>
      <c r="F713" s="168"/>
      <c r="G713" s="189"/>
      <c r="I713" s="24"/>
      <c r="J713" s="24"/>
      <c r="K713" s="24"/>
    </row>
    <row r="714" spans="1:11" ht="14.25" customHeight="1" x14ac:dyDescent="0.25">
      <c r="A714" s="206"/>
      <c r="B714" s="44" t="s">
        <v>136</v>
      </c>
      <c r="C714" s="45"/>
      <c r="D714" s="55"/>
      <c r="E714" s="187"/>
      <c r="F714" s="187"/>
      <c r="G714" s="176">
        <f>+SUM(F711:F713)</f>
        <v>58.4</v>
      </c>
      <c r="I714" s="24"/>
      <c r="J714" s="24"/>
      <c r="K714" s="24"/>
    </row>
    <row r="715" spans="1:11" ht="14.25" customHeight="1" x14ac:dyDescent="0.25">
      <c r="A715" s="206"/>
      <c r="B715" s="39" t="s">
        <v>137</v>
      </c>
      <c r="C715" s="49"/>
      <c r="D715" s="56"/>
      <c r="E715" s="49"/>
      <c r="F715" s="49"/>
      <c r="G715" s="51" t="s">
        <v>138</v>
      </c>
      <c r="I715" s="24"/>
      <c r="J715" s="24"/>
      <c r="K715" s="24"/>
    </row>
    <row r="716" spans="1:11" ht="14.25" customHeight="1" x14ac:dyDescent="0.25">
      <c r="A716" s="206"/>
      <c r="B716" s="39" t="s">
        <v>92</v>
      </c>
      <c r="C716" s="40"/>
      <c r="D716" s="52"/>
      <c r="E716" s="40"/>
      <c r="F716" s="40"/>
      <c r="G716" s="42"/>
      <c r="I716" s="24"/>
      <c r="J716" s="24"/>
      <c r="K716" s="24"/>
    </row>
    <row r="717" spans="1:11" ht="14.25" customHeight="1" x14ac:dyDescent="0.25">
      <c r="A717" s="206"/>
      <c r="B717" s="39" t="s">
        <v>92</v>
      </c>
      <c r="C717" s="40"/>
      <c r="D717" s="52"/>
      <c r="E717" s="40"/>
      <c r="F717" s="40"/>
      <c r="G717" s="42"/>
      <c r="I717" s="24"/>
      <c r="J717" s="24"/>
      <c r="K717" s="24"/>
    </row>
    <row r="718" spans="1:11" ht="14.25" customHeight="1" thickBot="1" x14ac:dyDescent="0.3">
      <c r="A718" s="206"/>
      <c r="B718" s="57" t="s">
        <v>139</v>
      </c>
      <c r="C718" s="58"/>
      <c r="D718" s="59"/>
      <c r="E718" s="58"/>
      <c r="F718" s="58"/>
      <c r="G718" s="60">
        <f>+SUM(F716:F717)</f>
        <v>0</v>
      </c>
      <c r="I718" s="24"/>
      <c r="J718" s="24"/>
      <c r="K718" s="24"/>
    </row>
    <row r="719" spans="1:11" ht="14.25" customHeight="1" thickBot="1" x14ac:dyDescent="0.3">
      <c r="A719" s="206"/>
      <c r="B719" s="1148"/>
      <c r="C719" s="1148"/>
      <c r="D719" s="1148"/>
      <c r="E719" s="1148"/>
      <c r="F719" s="1148"/>
      <c r="G719" s="1148"/>
      <c r="I719" s="24"/>
      <c r="J719" s="24"/>
      <c r="K719" s="24"/>
    </row>
    <row r="720" spans="1:11" ht="14.25" customHeight="1" thickBot="1" x14ac:dyDescent="0.3">
      <c r="A720" s="206"/>
      <c r="B720" s="61" t="s">
        <v>140</v>
      </c>
      <c r="C720" s="62" t="s">
        <v>1317</v>
      </c>
      <c r="D720" s="63" t="s">
        <v>142</v>
      </c>
      <c r="E720" s="1147" t="s">
        <v>143</v>
      </c>
      <c r="F720" s="1147"/>
      <c r="G720" s="1147"/>
      <c r="I720" s="24"/>
      <c r="J720" s="24"/>
      <c r="K720" s="24"/>
    </row>
    <row r="721" spans="1:11" ht="14.25" customHeight="1" thickBot="1" x14ac:dyDescent="0.3">
      <c r="A721" s="206"/>
      <c r="B721" s="64" t="s">
        <v>144</v>
      </c>
      <c r="C721" s="65"/>
      <c r="D721" s="170">
        <f>G709</f>
        <v>10.96</v>
      </c>
      <c r="E721" s="1147"/>
      <c r="F721" s="1147"/>
      <c r="G721" s="1147"/>
      <c r="I721" s="24"/>
      <c r="J721" s="24"/>
      <c r="K721" s="24"/>
    </row>
    <row r="722" spans="1:11" ht="14.25" customHeight="1" thickBot="1" x14ac:dyDescent="0.3">
      <c r="A722" s="206"/>
      <c r="B722" s="64" t="s">
        <v>145</v>
      </c>
      <c r="C722" s="65"/>
      <c r="D722" s="170">
        <f>G714</f>
        <v>58.4</v>
      </c>
      <c r="E722" s="1147"/>
      <c r="F722" s="1147"/>
      <c r="G722" s="1147"/>
      <c r="I722" s="24"/>
      <c r="J722" s="24"/>
      <c r="K722" s="24"/>
    </row>
    <row r="723" spans="1:11" ht="14.25" customHeight="1" thickBot="1" x14ac:dyDescent="0.3">
      <c r="A723" s="206"/>
      <c r="B723" s="64" t="s">
        <v>146</v>
      </c>
      <c r="C723" s="65"/>
      <c r="D723" s="170">
        <f>G718</f>
        <v>0</v>
      </c>
      <c r="E723" s="1147"/>
      <c r="F723" s="1147"/>
      <c r="G723" s="1147"/>
      <c r="I723" s="24"/>
      <c r="J723" s="24"/>
      <c r="K723" s="24"/>
    </row>
    <row r="724" spans="1:11" ht="14.25" customHeight="1" thickBot="1" x14ac:dyDescent="0.3">
      <c r="A724" s="206"/>
      <c r="B724" s="64" t="s">
        <v>147</v>
      </c>
      <c r="C724" s="66">
        <f>$J$5</f>
        <v>157.27000000000001</v>
      </c>
      <c r="D724" s="170">
        <f>+ROUND((D721*C724),2)/100</f>
        <v>17.239999999999998</v>
      </c>
      <c r="E724" s="1147"/>
      <c r="F724" s="1147"/>
      <c r="G724" s="1147"/>
      <c r="I724" s="24"/>
      <c r="J724" s="24"/>
      <c r="K724" s="24"/>
    </row>
    <row r="725" spans="1:11" ht="14.25" customHeight="1" thickBot="1" x14ac:dyDescent="0.3">
      <c r="A725" s="206"/>
      <c r="B725" s="64" t="s">
        <v>148</v>
      </c>
      <c r="C725" s="67"/>
      <c r="D725" s="171">
        <f>+SUM(D721:D724)</f>
        <v>86.6</v>
      </c>
      <c r="E725" s="1147"/>
      <c r="F725" s="1147"/>
      <c r="G725" s="1147"/>
      <c r="I725" s="24"/>
      <c r="J725" s="24"/>
      <c r="K725" s="24"/>
    </row>
    <row r="726" spans="1:11" ht="14.25" customHeight="1" thickBot="1" x14ac:dyDescent="0.3">
      <c r="A726" s="206"/>
      <c r="B726" s="64" t="s">
        <v>149</v>
      </c>
      <c r="C726" s="65"/>
      <c r="D726" s="170" t="s">
        <v>150</v>
      </c>
      <c r="E726" s="1148" t="s">
        <v>151</v>
      </c>
      <c r="F726" s="1148"/>
      <c r="G726" s="1148"/>
      <c r="I726" s="24"/>
      <c r="J726" s="24"/>
      <c r="K726" s="24"/>
    </row>
    <row r="727" spans="1:11" ht="14.25" customHeight="1" thickBot="1" x14ac:dyDescent="0.3">
      <c r="A727" s="206"/>
      <c r="B727" s="68" t="s">
        <v>152</v>
      </c>
      <c r="C727" s="69"/>
      <c r="D727" s="172">
        <f>+SUM(D725:D726)</f>
        <v>86.6</v>
      </c>
      <c r="E727" s="1148"/>
      <c r="F727" s="1148"/>
      <c r="G727" s="1148"/>
      <c r="I727" s="24"/>
      <c r="J727" s="24"/>
      <c r="K727" s="24"/>
    </row>
    <row r="728" spans="1:11" ht="14.25" customHeight="1" thickBot="1" x14ac:dyDescent="0.3">
      <c r="A728" s="206"/>
      <c r="B728" s="70" t="s">
        <v>153</v>
      </c>
      <c r="C728" s="71">
        <f>$I$5</f>
        <v>28.49</v>
      </c>
      <c r="D728" s="173">
        <f>ROUND((D727*C728),2)/100</f>
        <v>24.67</v>
      </c>
      <c r="E728" s="1148"/>
      <c r="F728" s="1148"/>
      <c r="G728" s="1148"/>
      <c r="I728" s="24"/>
      <c r="J728" s="24"/>
      <c r="K728" s="24"/>
    </row>
    <row r="729" spans="1:11" ht="14.25" customHeight="1" thickBot="1" x14ac:dyDescent="0.3">
      <c r="A729" s="206"/>
      <c r="B729" s="72" t="s">
        <v>154</v>
      </c>
      <c r="C729" s="73"/>
      <c r="D729" s="174">
        <f>+SUM(D727:D728)</f>
        <v>111.27</v>
      </c>
      <c r="E729" s="74"/>
      <c r="F729" s="175">
        <f>D729</f>
        <v>111.27</v>
      </c>
      <c r="G729" s="30"/>
      <c r="I729" s="24"/>
      <c r="J729" s="24"/>
      <c r="K729" s="24"/>
    </row>
    <row r="730" spans="1:11" ht="14.25" customHeight="1" x14ac:dyDescent="0.25">
      <c r="A730" s="206"/>
      <c r="B730" s="24"/>
      <c r="C730" s="24"/>
      <c r="D730" s="24"/>
      <c r="E730" s="24"/>
      <c r="F730" s="24"/>
      <c r="G730" s="24"/>
      <c r="I730" s="24"/>
      <c r="J730" s="24"/>
      <c r="K730" s="24"/>
    </row>
    <row r="731" spans="1:11" ht="14.25" customHeight="1" thickBot="1" x14ac:dyDescent="0.3">
      <c r="A731" s="206"/>
      <c r="B731" s="24"/>
      <c r="C731" s="24"/>
      <c r="D731" s="24"/>
      <c r="E731" s="24"/>
      <c r="F731" s="24"/>
      <c r="G731" s="24"/>
      <c r="I731" s="24"/>
      <c r="J731" s="24"/>
      <c r="K731" s="24"/>
    </row>
    <row r="732" spans="1:11" x14ac:dyDescent="0.25">
      <c r="A732" s="206"/>
      <c r="B732" s="1149" t="s">
        <v>119</v>
      </c>
      <c r="C732" s="1149"/>
      <c r="D732" s="1149"/>
      <c r="E732" s="1149"/>
      <c r="F732" s="1149"/>
      <c r="G732" s="1149"/>
      <c r="I732" s="24"/>
      <c r="J732" s="24"/>
      <c r="K732" s="24"/>
    </row>
    <row r="733" spans="1:11" ht="15.75" thickBot="1" x14ac:dyDescent="0.3">
      <c r="A733" s="206"/>
      <c r="B733" s="1150" t="str">
        <f>$I$3</f>
        <v>Urbanização da Orla de Piúma - Município de Piúma / ES</v>
      </c>
      <c r="C733" s="1151"/>
      <c r="D733" s="1151"/>
      <c r="E733" s="1151"/>
      <c r="F733" s="1151"/>
      <c r="G733" s="1152"/>
      <c r="I733" s="24"/>
      <c r="J733" s="24"/>
      <c r="K733" s="24"/>
    </row>
    <row r="734" spans="1:11" ht="15.75" thickBot="1" x14ac:dyDescent="0.3">
      <c r="A734" s="206"/>
      <c r="B734" s="29" t="s">
        <v>120</v>
      </c>
      <c r="C734" s="29" t="s">
        <v>121</v>
      </c>
      <c r="D734" s="1147" t="s">
        <v>122</v>
      </c>
      <c r="E734" s="1147"/>
      <c r="F734" s="30" t="s">
        <v>262</v>
      </c>
      <c r="G734" s="30" t="s">
        <v>123</v>
      </c>
      <c r="I734" s="27"/>
      <c r="J734" s="27"/>
      <c r="K734" s="24"/>
    </row>
    <row r="735" spans="1:11" ht="15.75" thickBot="1" x14ac:dyDescent="0.3">
      <c r="A735" s="206"/>
      <c r="B735" s="31" t="s">
        <v>181</v>
      </c>
      <c r="C735" s="32" t="s">
        <v>92</v>
      </c>
      <c r="D735" s="1147" t="s">
        <v>8</v>
      </c>
      <c r="E735" s="1147"/>
      <c r="F735" s="89" t="s">
        <v>200</v>
      </c>
      <c r="G735" s="33">
        <f>$K$5</f>
        <v>44501</v>
      </c>
      <c r="I735" s="24"/>
      <c r="J735" s="24"/>
      <c r="K735" s="24"/>
    </row>
    <row r="736" spans="1:11" ht="6" customHeight="1" thickBot="1" x14ac:dyDescent="0.3">
      <c r="A736" s="206"/>
      <c r="B736" s="1148"/>
      <c r="C736" s="1148"/>
      <c r="D736" s="1148"/>
      <c r="E736" s="1148"/>
      <c r="F736" s="1148"/>
      <c r="G736" s="1148"/>
      <c r="I736" s="24"/>
      <c r="J736" s="24"/>
      <c r="K736" s="24"/>
    </row>
    <row r="737" spans="1:11" ht="14.25" customHeight="1" x14ac:dyDescent="0.25">
      <c r="A737" s="206"/>
      <c r="B737" s="36" t="s">
        <v>127</v>
      </c>
      <c r="C737" s="37" t="s">
        <v>128</v>
      </c>
      <c r="D737" s="37" t="s">
        <v>129</v>
      </c>
      <c r="E737" s="37" t="s">
        <v>130</v>
      </c>
      <c r="F737" s="37" t="s">
        <v>131</v>
      </c>
      <c r="G737" s="38" t="s">
        <v>132</v>
      </c>
      <c r="I737" s="24"/>
      <c r="J737" s="24"/>
      <c r="K737" s="24"/>
    </row>
    <row r="738" spans="1:11" ht="14.25" customHeight="1" x14ac:dyDescent="0.25">
      <c r="A738" s="206">
        <v>10115</v>
      </c>
      <c r="B738" s="39" t="str">
        <f>VLOOKUP(A738,Insumos!$A$10:$F$3462,2,FALSE)</f>
        <v>ELETRICISTA (OFICIAL - SINDUSCON)</v>
      </c>
      <c r="C738" s="40" t="str">
        <f>VLOOKUP(A738,Insumos!$A$10:$F$3462,3,FALSE)</f>
        <v>H</v>
      </c>
      <c r="D738" s="41">
        <v>0.25</v>
      </c>
      <c r="E738" s="168">
        <f>VLOOKUP(A738,Insumos!$A$10:$F$3462,4,FALSE)</f>
        <v>7.43</v>
      </c>
      <c r="F738" s="168">
        <f>ROUND((D738*E738),2)</f>
        <v>1.86</v>
      </c>
      <c r="G738" s="189"/>
      <c r="I738" s="24"/>
      <c r="J738" s="24"/>
      <c r="K738" s="24"/>
    </row>
    <row r="739" spans="1:11" ht="14.25" customHeight="1" x14ac:dyDescent="0.25">
      <c r="A739" s="206">
        <v>10101</v>
      </c>
      <c r="B739" s="39" t="str">
        <f>VLOOKUP(A739,Insumos!$A$10:$F$3462,2,FALSE)</f>
        <v>AJUDANTE (AJUDANTE PRATICO - SINDUSCON)</v>
      </c>
      <c r="C739" s="40" t="str">
        <f>VLOOKUP(A739,Insumos!$A$10:$F$3462,3,FALSE)</f>
        <v>H</v>
      </c>
      <c r="D739" s="41">
        <v>0.25</v>
      </c>
      <c r="E739" s="168">
        <f>VLOOKUP(A739,Insumos!$A$10:$F$3462,4,FALSE)</f>
        <v>6.27</v>
      </c>
      <c r="F739" s="168">
        <f>ROUND((D739*E739),2)</f>
        <v>1.57</v>
      </c>
      <c r="G739" s="189"/>
      <c r="I739" s="24"/>
      <c r="J739" s="24"/>
      <c r="K739" s="24"/>
    </row>
    <row r="740" spans="1:11" ht="14.25" customHeight="1" x14ac:dyDescent="0.25">
      <c r="A740" s="206"/>
      <c r="B740" s="39"/>
      <c r="C740" s="40"/>
      <c r="D740" s="43"/>
      <c r="E740" s="168"/>
      <c r="F740" s="168"/>
      <c r="G740" s="189"/>
      <c r="I740" s="24"/>
      <c r="J740" s="24"/>
      <c r="K740" s="24"/>
    </row>
    <row r="741" spans="1:11" ht="14.25" customHeight="1" x14ac:dyDescent="0.25">
      <c r="A741" s="206"/>
      <c r="B741" s="44" t="s">
        <v>133</v>
      </c>
      <c r="C741" s="45"/>
      <c r="D741" s="46"/>
      <c r="E741" s="168"/>
      <c r="F741" s="187"/>
      <c r="G741" s="176">
        <f>+SUM(F738:F740)</f>
        <v>3.43</v>
      </c>
      <c r="I741" s="24"/>
      <c r="J741" s="24"/>
      <c r="K741" s="24"/>
    </row>
    <row r="742" spans="1:11" ht="14.25" customHeight="1" x14ac:dyDescent="0.25">
      <c r="A742" s="206"/>
      <c r="B742" s="39" t="s">
        <v>134</v>
      </c>
      <c r="C742" s="49"/>
      <c r="D742" s="50"/>
      <c r="E742" s="40"/>
      <c r="F742" s="47"/>
      <c r="G742" s="51" t="s">
        <v>135</v>
      </c>
      <c r="I742" s="24"/>
      <c r="J742" s="24"/>
      <c r="K742" s="24"/>
    </row>
    <row r="743" spans="1:11" ht="39" x14ac:dyDescent="0.25">
      <c r="A743" s="206">
        <v>1100</v>
      </c>
      <c r="B743" s="39" t="str">
        <f>VLOOKUP(A743,Insumos!$A$10:$F$3462,2,FALSE)</f>
        <v>CABECOTE PARA ENTRADA DE LINHA DE ALIMENTACAO PARA ELETRODUTO, EM LIGA DE ALUMINIO COM ACABAMENTO ANTI CORROSIVO, COM FIXACAO POR ENCAIXE LISO DE 360 GRAUS, DE 2"</v>
      </c>
      <c r="C743" s="40" t="str">
        <f>VLOOKUP(A743,Insumos!$A$10:$F$3462,3,FALSE)</f>
        <v>Und.</v>
      </c>
      <c r="D743" s="41">
        <v>1</v>
      </c>
      <c r="E743" s="168">
        <f>VLOOKUP(A743,Insumos!$A$10:$F$3462,4,FALSE)</f>
        <v>16.03</v>
      </c>
      <c r="F743" s="168">
        <f>ROUND((D743*E743),2)</f>
        <v>16.03</v>
      </c>
      <c r="G743" s="189"/>
      <c r="I743" s="24"/>
      <c r="J743" s="24"/>
      <c r="K743" s="24"/>
    </row>
    <row r="744" spans="1:11" ht="14.25" customHeight="1" x14ac:dyDescent="0.25">
      <c r="A744" s="206"/>
      <c r="B744" s="39"/>
      <c r="C744" s="40"/>
      <c r="D744" s="41"/>
      <c r="E744" s="168"/>
      <c r="F744" s="168"/>
      <c r="G744" s="189"/>
      <c r="I744" s="24"/>
      <c r="J744" s="24"/>
      <c r="K744" s="24"/>
    </row>
    <row r="745" spans="1:11" ht="14.25" customHeight="1" x14ac:dyDescent="0.25">
      <c r="A745" s="206"/>
      <c r="B745" s="44" t="s">
        <v>136</v>
      </c>
      <c r="C745" s="45"/>
      <c r="D745" s="55"/>
      <c r="E745" s="187"/>
      <c r="F745" s="187"/>
      <c r="G745" s="176">
        <f>+SUM(F743:F744)</f>
        <v>16.03</v>
      </c>
      <c r="I745" s="24"/>
      <c r="J745" s="24"/>
      <c r="K745" s="24"/>
    </row>
    <row r="746" spans="1:11" ht="14.25" customHeight="1" x14ac:dyDescent="0.25">
      <c r="A746" s="206"/>
      <c r="B746" s="39" t="s">
        <v>137</v>
      </c>
      <c r="C746" s="49"/>
      <c r="D746" s="56"/>
      <c r="E746" s="49"/>
      <c r="F746" s="49"/>
      <c r="G746" s="51" t="s">
        <v>138</v>
      </c>
      <c r="I746" s="24"/>
      <c r="J746" s="24"/>
      <c r="K746" s="24"/>
    </row>
    <row r="747" spans="1:11" ht="14.25" customHeight="1" x14ac:dyDescent="0.25">
      <c r="A747" s="206"/>
      <c r="B747" s="39" t="s">
        <v>92</v>
      </c>
      <c r="C747" s="40"/>
      <c r="D747" s="52"/>
      <c r="E747" s="40"/>
      <c r="F747" s="40"/>
      <c r="G747" s="42"/>
      <c r="I747" s="24"/>
      <c r="J747" s="24"/>
      <c r="K747" s="24"/>
    </row>
    <row r="748" spans="1:11" ht="14.25" customHeight="1" x14ac:dyDescent="0.25">
      <c r="A748" s="206"/>
      <c r="B748" s="39" t="s">
        <v>92</v>
      </c>
      <c r="C748" s="40"/>
      <c r="D748" s="52"/>
      <c r="E748" s="40"/>
      <c r="F748" s="40"/>
      <c r="G748" s="42"/>
      <c r="I748" s="24"/>
      <c r="J748" s="24"/>
      <c r="K748" s="24"/>
    </row>
    <row r="749" spans="1:11" ht="14.25" customHeight="1" thickBot="1" x14ac:dyDescent="0.3">
      <c r="A749" s="206"/>
      <c r="B749" s="57" t="s">
        <v>139</v>
      </c>
      <c r="C749" s="58"/>
      <c r="D749" s="59"/>
      <c r="E749" s="58"/>
      <c r="F749" s="58"/>
      <c r="G749" s="60">
        <f>+SUM(F747:F748)</f>
        <v>0</v>
      </c>
      <c r="I749" s="24"/>
      <c r="J749" s="24"/>
      <c r="K749" s="24"/>
    </row>
    <row r="750" spans="1:11" ht="4.5" customHeight="1" thickBot="1" x14ac:dyDescent="0.3">
      <c r="A750" s="206"/>
      <c r="B750" s="1148"/>
      <c r="C750" s="1148"/>
      <c r="D750" s="1148"/>
      <c r="E750" s="1148"/>
      <c r="F750" s="1148"/>
      <c r="G750" s="1148"/>
      <c r="I750" s="24"/>
      <c r="J750" s="24"/>
      <c r="K750" s="24"/>
    </row>
    <row r="751" spans="1:11" ht="14.25" customHeight="1" thickBot="1" x14ac:dyDescent="0.3">
      <c r="A751" s="206"/>
      <c r="B751" s="61" t="s">
        <v>140</v>
      </c>
      <c r="C751" s="62" t="s">
        <v>1317</v>
      </c>
      <c r="D751" s="63" t="s">
        <v>142</v>
      </c>
      <c r="E751" s="1147" t="s">
        <v>143</v>
      </c>
      <c r="F751" s="1147"/>
      <c r="G751" s="1147"/>
      <c r="I751" s="24"/>
      <c r="J751" s="24"/>
      <c r="K751" s="24"/>
    </row>
    <row r="752" spans="1:11" ht="14.25" customHeight="1" thickBot="1" x14ac:dyDescent="0.3">
      <c r="A752" s="206"/>
      <c r="B752" s="64" t="s">
        <v>144</v>
      </c>
      <c r="C752" s="65"/>
      <c r="D752" s="170">
        <f>G741</f>
        <v>3.43</v>
      </c>
      <c r="E752" s="1147"/>
      <c r="F752" s="1147"/>
      <c r="G752" s="1147"/>
      <c r="I752" s="24"/>
      <c r="J752" s="24"/>
      <c r="K752" s="24"/>
    </row>
    <row r="753" spans="1:11" ht="14.25" customHeight="1" thickBot="1" x14ac:dyDescent="0.3">
      <c r="A753" s="206"/>
      <c r="B753" s="64" t="s">
        <v>145</v>
      </c>
      <c r="C753" s="65"/>
      <c r="D753" s="170">
        <f>G745</f>
        <v>16.03</v>
      </c>
      <c r="E753" s="1147"/>
      <c r="F753" s="1147"/>
      <c r="G753" s="1147"/>
      <c r="I753" s="24"/>
      <c r="J753" s="24"/>
      <c r="K753" s="24"/>
    </row>
    <row r="754" spans="1:11" ht="14.25" customHeight="1" thickBot="1" x14ac:dyDescent="0.3">
      <c r="A754" s="206"/>
      <c r="B754" s="64" t="s">
        <v>146</v>
      </c>
      <c r="C754" s="65"/>
      <c r="D754" s="170">
        <f>G749</f>
        <v>0</v>
      </c>
      <c r="E754" s="1147"/>
      <c r="F754" s="1147"/>
      <c r="G754" s="1147"/>
      <c r="I754" s="24"/>
      <c r="J754" s="24"/>
      <c r="K754" s="24"/>
    </row>
    <row r="755" spans="1:11" ht="14.25" customHeight="1" thickBot="1" x14ac:dyDescent="0.3">
      <c r="A755" s="206"/>
      <c r="B755" s="64" t="s">
        <v>147</v>
      </c>
      <c r="C755" s="66">
        <f>$J$5</f>
        <v>157.27000000000001</v>
      </c>
      <c r="D755" s="170">
        <f>+ROUND((D752*C755),2)/100</f>
        <v>5.39</v>
      </c>
      <c r="E755" s="1147"/>
      <c r="F755" s="1147"/>
      <c r="G755" s="1147"/>
      <c r="I755" s="24"/>
      <c r="J755" s="24"/>
      <c r="K755" s="24"/>
    </row>
    <row r="756" spans="1:11" ht="14.25" customHeight="1" thickBot="1" x14ac:dyDescent="0.3">
      <c r="A756" s="206"/>
      <c r="B756" s="64" t="s">
        <v>148</v>
      </c>
      <c r="C756" s="67"/>
      <c r="D756" s="171">
        <f>+SUM(D752:D755)</f>
        <v>24.85</v>
      </c>
      <c r="E756" s="1147"/>
      <c r="F756" s="1147"/>
      <c r="G756" s="1147"/>
      <c r="I756" s="24"/>
      <c r="J756" s="24"/>
      <c r="K756" s="24"/>
    </row>
    <row r="757" spans="1:11" ht="14.25" customHeight="1" thickBot="1" x14ac:dyDescent="0.3">
      <c r="A757" s="206"/>
      <c r="B757" s="64" t="s">
        <v>149</v>
      </c>
      <c r="C757" s="65"/>
      <c r="D757" s="170" t="s">
        <v>150</v>
      </c>
      <c r="E757" s="1148" t="s">
        <v>151</v>
      </c>
      <c r="F757" s="1148"/>
      <c r="G757" s="1148"/>
      <c r="I757" s="24"/>
      <c r="J757" s="24"/>
      <c r="K757" s="24"/>
    </row>
    <row r="758" spans="1:11" ht="14.25" customHeight="1" thickBot="1" x14ac:dyDescent="0.3">
      <c r="A758" s="206"/>
      <c r="B758" s="68" t="s">
        <v>152</v>
      </c>
      <c r="C758" s="69"/>
      <c r="D758" s="172">
        <f>+SUM(D756:D757)</f>
        <v>24.85</v>
      </c>
      <c r="E758" s="1148"/>
      <c r="F758" s="1148"/>
      <c r="G758" s="1148"/>
      <c r="I758" s="24"/>
      <c r="J758" s="24"/>
      <c r="K758" s="24"/>
    </row>
    <row r="759" spans="1:11" ht="14.25" customHeight="1" thickBot="1" x14ac:dyDescent="0.3">
      <c r="A759" s="206"/>
      <c r="B759" s="70" t="s">
        <v>153</v>
      </c>
      <c r="C759" s="71">
        <f>$I$5</f>
        <v>28.49</v>
      </c>
      <c r="D759" s="173">
        <f>ROUND((D758*C759),2)/100</f>
        <v>7.08</v>
      </c>
      <c r="E759" s="1148"/>
      <c r="F759" s="1148"/>
      <c r="G759" s="1148"/>
      <c r="I759" s="24"/>
      <c r="J759" s="24"/>
      <c r="K759" s="24"/>
    </row>
    <row r="760" spans="1:11" ht="14.25" customHeight="1" thickBot="1" x14ac:dyDescent="0.3">
      <c r="A760" s="206"/>
      <c r="B760" s="72" t="s">
        <v>154</v>
      </c>
      <c r="C760" s="73"/>
      <c r="D760" s="174">
        <f>+SUM(D758:D759)</f>
        <v>31.93</v>
      </c>
      <c r="E760" s="74"/>
      <c r="F760" s="175">
        <f>D760</f>
        <v>31.93</v>
      </c>
      <c r="G760" s="30"/>
      <c r="I760" s="24"/>
      <c r="J760" s="24"/>
      <c r="K760" s="24"/>
    </row>
    <row r="761" spans="1:11" ht="14.25" customHeight="1" x14ac:dyDescent="0.25">
      <c r="A761" s="206"/>
      <c r="B761" s="24"/>
      <c r="C761" s="24"/>
      <c r="D761" s="24"/>
      <c r="E761" s="24"/>
      <c r="F761" s="24"/>
      <c r="G761" s="24"/>
      <c r="I761" s="24"/>
      <c r="J761" s="24"/>
      <c r="K761" s="24"/>
    </row>
    <row r="762" spans="1:11" ht="14.25" customHeight="1" thickBot="1" x14ac:dyDescent="0.3">
      <c r="A762" s="206"/>
      <c r="B762" s="24"/>
      <c r="C762" s="24"/>
      <c r="D762" s="24"/>
      <c r="E762" s="24"/>
      <c r="F762" s="24"/>
      <c r="G762" s="24"/>
      <c r="I762" s="24"/>
      <c r="J762" s="24"/>
      <c r="K762" s="24"/>
    </row>
    <row r="763" spans="1:11" x14ac:dyDescent="0.25">
      <c r="A763" s="206"/>
      <c r="B763" s="1149" t="s">
        <v>119</v>
      </c>
      <c r="C763" s="1149"/>
      <c r="D763" s="1149"/>
      <c r="E763" s="1149"/>
      <c r="F763" s="1149"/>
      <c r="G763" s="1149"/>
      <c r="I763" s="24"/>
      <c r="J763" s="24"/>
      <c r="K763" s="24"/>
    </row>
    <row r="764" spans="1:11" ht="15.75" thickBot="1" x14ac:dyDescent="0.3">
      <c r="A764" s="206"/>
      <c r="B764" s="1150" t="str">
        <f>$I$3</f>
        <v>Urbanização da Orla de Piúma - Município de Piúma / ES</v>
      </c>
      <c r="C764" s="1151"/>
      <c r="D764" s="1151"/>
      <c r="E764" s="1151"/>
      <c r="F764" s="1151"/>
      <c r="G764" s="1152"/>
      <c r="I764" s="24"/>
      <c r="J764" s="24"/>
      <c r="K764" s="24"/>
    </row>
    <row r="765" spans="1:11" ht="15.75" thickBot="1" x14ac:dyDescent="0.3">
      <c r="A765" s="206"/>
      <c r="B765" s="29" t="s">
        <v>120</v>
      </c>
      <c r="C765" s="29" t="s">
        <v>121</v>
      </c>
      <c r="D765" s="1147" t="s">
        <v>122</v>
      </c>
      <c r="E765" s="1147"/>
      <c r="F765" s="30" t="s">
        <v>262</v>
      </c>
      <c r="G765" s="30" t="s">
        <v>123</v>
      </c>
      <c r="I765" s="27"/>
      <c r="J765" s="27"/>
      <c r="K765" s="24"/>
    </row>
    <row r="766" spans="1:11" ht="29.25" customHeight="1" thickBot="1" x14ac:dyDescent="0.3">
      <c r="A766" s="206"/>
      <c r="B766" s="31" t="s">
        <v>307</v>
      </c>
      <c r="C766" s="32" t="s">
        <v>92</v>
      </c>
      <c r="D766" s="1147" t="s">
        <v>8</v>
      </c>
      <c r="E766" s="1147"/>
      <c r="F766" s="89" t="s">
        <v>201</v>
      </c>
      <c r="G766" s="33">
        <f>$K$5</f>
        <v>44501</v>
      </c>
      <c r="I766" s="24"/>
      <c r="J766" s="24"/>
      <c r="K766" s="24"/>
    </row>
    <row r="767" spans="1:11" ht="6" customHeight="1" thickBot="1" x14ac:dyDescent="0.3">
      <c r="A767" s="206"/>
      <c r="B767" s="1148"/>
      <c r="C767" s="1148"/>
      <c r="D767" s="1148"/>
      <c r="E767" s="1148"/>
      <c r="F767" s="1148"/>
      <c r="G767" s="1148"/>
      <c r="I767" s="24"/>
      <c r="J767" s="24"/>
      <c r="K767" s="24"/>
    </row>
    <row r="768" spans="1:11" ht="14.25" customHeight="1" x14ac:dyDescent="0.25">
      <c r="A768" s="206"/>
      <c r="B768" s="36" t="s">
        <v>127</v>
      </c>
      <c r="C768" s="37" t="s">
        <v>128</v>
      </c>
      <c r="D768" s="37" t="s">
        <v>129</v>
      </c>
      <c r="E768" s="37" t="s">
        <v>130</v>
      </c>
      <c r="F768" s="37" t="s">
        <v>131</v>
      </c>
      <c r="G768" s="38" t="s">
        <v>132</v>
      </c>
      <c r="I768" s="24"/>
      <c r="J768" s="24"/>
      <c r="K768" s="24"/>
    </row>
    <row r="769" spans="1:11" ht="14.25" customHeight="1" x14ac:dyDescent="0.25">
      <c r="A769" s="206">
        <v>10115</v>
      </c>
      <c r="B769" s="39" t="str">
        <f>VLOOKUP(A769,Insumos!$A$10:$F$3462,2,FALSE)</f>
        <v>ELETRICISTA (OFICIAL - SINDUSCON)</v>
      </c>
      <c r="C769" s="40" t="str">
        <f>VLOOKUP(A769,Insumos!$A$10:$F$3462,3,FALSE)</f>
        <v>H</v>
      </c>
      <c r="D769" s="41">
        <v>1</v>
      </c>
      <c r="E769" s="168">
        <f>VLOOKUP(A769,Insumos!$A$10:$F$3462,4,FALSE)</f>
        <v>7.43</v>
      </c>
      <c r="F769" s="168">
        <f>ROUND((D769*E769),2)</f>
        <v>7.43</v>
      </c>
      <c r="G769" s="189"/>
      <c r="I769" s="24"/>
      <c r="J769" s="24"/>
      <c r="K769" s="24"/>
    </row>
    <row r="770" spans="1:11" ht="14.25" customHeight="1" x14ac:dyDescent="0.25">
      <c r="A770" s="206">
        <v>10101</v>
      </c>
      <c r="B770" s="39" t="str">
        <f>VLOOKUP(A770,Insumos!$A$10:$F$3462,2,FALSE)</f>
        <v>AJUDANTE (AJUDANTE PRATICO - SINDUSCON)</v>
      </c>
      <c r="C770" s="40" t="str">
        <f>VLOOKUP(A770,Insumos!$A$10:$F$3462,3,FALSE)</f>
        <v>H</v>
      </c>
      <c r="D770" s="41">
        <v>1</v>
      </c>
      <c r="E770" s="168">
        <f>VLOOKUP(A770,Insumos!$A$10:$F$3462,4,FALSE)</f>
        <v>6.27</v>
      </c>
      <c r="F770" s="168">
        <f>ROUND((D770*E770),2)</f>
        <v>6.27</v>
      </c>
      <c r="G770" s="189"/>
      <c r="I770" s="24"/>
      <c r="J770" s="24"/>
      <c r="K770" s="24"/>
    </row>
    <row r="771" spans="1:11" ht="14.25" customHeight="1" x14ac:dyDescent="0.25">
      <c r="A771" s="206"/>
      <c r="B771" s="39"/>
      <c r="C771" s="40"/>
      <c r="D771" s="43"/>
      <c r="E771" s="168"/>
      <c r="F771" s="168"/>
      <c r="G771" s="189"/>
      <c r="I771" s="24"/>
      <c r="J771" s="24"/>
      <c r="K771" s="24"/>
    </row>
    <row r="772" spans="1:11" ht="14.25" customHeight="1" x14ac:dyDescent="0.25">
      <c r="A772" s="206"/>
      <c r="B772" s="44" t="s">
        <v>133</v>
      </c>
      <c r="C772" s="45"/>
      <c r="D772" s="46"/>
      <c r="E772" s="168"/>
      <c r="F772" s="187"/>
      <c r="G772" s="176">
        <f>+SUM(F769:F771)</f>
        <v>13.7</v>
      </c>
      <c r="I772" s="24"/>
      <c r="J772" s="24"/>
      <c r="K772" s="24"/>
    </row>
    <row r="773" spans="1:11" ht="14.25" customHeight="1" x14ac:dyDescent="0.25">
      <c r="A773" s="206"/>
      <c r="B773" s="39" t="s">
        <v>134</v>
      </c>
      <c r="C773" s="49"/>
      <c r="D773" s="50"/>
      <c r="E773" s="40"/>
      <c r="F773" s="47"/>
      <c r="G773" s="51" t="s">
        <v>135</v>
      </c>
      <c r="I773" s="24"/>
      <c r="J773" s="24"/>
      <c r="K773" s="24"/>
    </row>
    <row r="774" spans="1:11" ht="28.5" customHeight="1" x14ac:dyDescent="0.25">
      <c r="A774" s="211">
        <v>2510</v>
      </c>
      <c r="B774" s="39" t="str">
        <f>VLOOKUP(A774,Insumos!$A$10:$F$3462,2,FALSE)</f>
        <v xml:space="preserve">RELE FOTOELETRICO INTERNO E EXTERNO BIVOLT 1000 W, DE CONECTOR, SEM BASE </v>
      </c>
      <c r="C774" s="40" t="str">
        <f>VLOOKUP(A774,Insumos!$A$10:$F$3462,3,FALSE)</f>
        <v>Und.</v>
      </c>
      <c r="D774" s="41">
        <v>1</v>
      </c>
      <c r="E774" s="168">
        <f>VLOOKUP(A774,Insumos!$A$10:$F$3462,4,FALSE)</f>
        <v>40.78</v>
      </c>
      <c r="F774" s="168">
        <f>ROUND((D774*E774),2)</f>
        <v>40.78</v>
      </c>
      <c r="G774" s="189"/>
      <c r="I774" s="24"/>
      <c r="J774" s="24"/>
      <c r="K774" s="24"/>
    </row>
    <row r="775" spans="1:11" ht="26.25" x14ac:dyDescent="0.25">
      <c r="A775" s="209">
        <v>12294</v>
      </c>
      <c r="B775" s="39" t="str">
        <f>VLOOKUP(A775,Insumos!$A$10:$F$3462,2,FALSE)</f>
        <v>SOQUETE DE PORCELANA BASE E27, PARA USO AO TEMPO, PARA LAMPADAS</v>
      </c>
      <c r="C775" s="40" t="str">
        <f>VLOOKUP(A775,Insumos!$A$10:$F$3462,3,FALSE)</f>
        <v>Und.</v>
      </c>
      <c r="D775" s="41">
        <v>1</v>
      </c>
      <c r="E775" s="168">
        <f>VLOOKUP(A775,Insumos!$A$10:$F$3462,4,FALSE)</f>
        <v>10.74</v>
      </c>
      <c r="F775" s="168">
        <f>ROUND((D775*E775),2)</f>
        <v>10.74</v>
      </c>
      <c r="G775" s="189"/>
      <c r="I775" s="24"/>
      <c r="J775" s="24"/>
      <c r="K775" s="24"/>
    </row>
    <row r="776" spans="1:11" ht="14.25" customHeight="1" x14ac:dyDescent="0.25">
      <c r="A776" s="206"/>
      <c r="B776" s="39"/>
      <c r="C776" s="40"/>
      <c r="D776" s="54"/>
      <c r="E776" s="168"/>
      <c r="F776" s="168"/>
      <c r="G776" s="189"/>
      <c r="I776" s="24"/>
      <c r="J776" s="24"/>
      <c r="K776" s="24"/>
    </row>
    <row r="777" spans="1:11" ht="14.25" customHeight="1" x14ac:dyDescent="0.25">
      <c r="A777" s="206"/>
      <c r="B777" s="44" t="s">
        <v>136</v>
      </c>
      <c r="C777" s="45"/>
      <c r="D777" s="55"/>
      <c r="E777" s="187"/>
      <c r="F777" s="187"/>
      <c r="G777" s="176">
        <f>+SUM(F774:F776)</f>
        <v>51.52</v>
      </c>
      <c r="I777" s="24"/>
      <c r="J777" s="24"/>
      <c r="K777" s="24"/>
    </row>
    <row r="778" spans="1:11" ht="14.25" customHeight="1" x14ac:dyDescent="0.25">
      <c r="A778" s="206"/>
      <c r="B778" s="39" t="s">
        <v>137</v>
      </c>
      <c r="C778" s="49"/>
      <c r="D778" s="56"/>
      <c r="E778" s="49"/>
      <c r="F778" s="49"/>
      <c r="G778" s="51" t="s">
        <v>138</v>
      </c>
      <c r="I778" s="24"/>
      <c r="J778" s="24"/>
      <c r="K778" s="24"/>
    </row>
    <row r="779" spans="1:11" ht="14.25" customHeight="1" x14ac:dyDescent="0.25">
      <c r="A779" s="206"/>
      <c r="B779" s="39" t="s">
        <v>92</v>
      </c>
      <c r="C779" s="40"/>
      <c r="D779" s="52"/>
      <c r="E779" s="40"/>
      <c r="F779" s="40"/>
      <c r="G779" s="42"/>
      <c r="I779" s="24"/>
      <c r="J779" s="24"/>
      <c r="K779" s="24"/>
    </row>
    <row r="780" spans="1:11" ht="14.25" customHeight="1" x14ac:dyDescent="0.25">
      <c r="A780" s="206"/>
      <c r="B780" s="39" t="s">
        <v>92</v>
      </c>
      <c r="C780" s="40"/>
      <c r="D780" s="52"/>
      <c r="E780" s="40"/>
      <c r="F780" s="40"/>
      <c r="G780" s="42"/>
      <c r="I780" s="24"/>
      <c r="J780" s="24"/>
      <c r="K780" s="24"/>
    </row>
    <row r="781" spans="1:11" ht="14.25" customHeight="1" thickBot="1" x14ac:dyDescent="0.3">
      <c r="A781" s="206"/>
      <c r="B781" s="57" t="s">
        <v>139</v>
      </c>
      <c r="C781" s="58"/>
      <c r="D781" s="59"/>
      <c r="E781" s="58"/>
      <c r="F781" s="58"/>
      <c r="G781" s="60">
        <f>+SUM(F779:F780)</f>
        <v>0</v>
      </c>
      <c r="I781" s="24"/>
      <c r="J781" s="24"/>
      <c r="K781" s="24"/>
    </row>
    <row r="782" spans="1:11" ht="4.5" customHeight="1" thickBot="1" x14ac:dyDescent="0.3">
      <c r="A782" s="206"/>
      <c r="B782" s="1148"/>
      <c r="C782" s="1148"/>
      <c r="D782" s="1148"/>
      <c r="E782" s="1148"/>
      <c r="F782" s="1148"/>
      <c r="G782" s="1148"/>
      <c r="I782" s="24"/>
      <c r="J782" s="24"/>
      <c r="K782" s="24"/>
    </row>
    <row r="783" spans="1:11" ht="14.25" customHeight="1" thickBot="1" x14ac:dyDescent="0.3">
      <c r="A783" s="206"/>
      <c r="B783" s="61" t="s">
        <v>140</v>
      </c>
      <c r="C783" s="62" t="s">
        <v>1317</v>
      </c>
      <c r="D783" s="63" t="s">
        <v>142</v>
      </c>
      <c r="E783" s="1147" t="s">
        <v>143</v>
      </c>
      <c r="F783" s="1147"/>
      <c r="G783" s="1147"/>
      <c r="I783" s="24"/>
      <c r="J783" s="24"/>
      <c r="K783" s="24"/>
    </row>
    <row r="784" spans="1:11" ht="14.25" customHeight="1" thickBot="1" x14ac:dyDescent="0.3">
      <c r="A784" s="206"/>
      <c r="B784" s="64" t="s">
        <v>144</v>
      </c>
      <c r="C784" s="65"/>
      <c r="D784" s="170">
        <f>G772</f>
        <v>13.7</v>
      </c>
      <c r="E784" s="1147"/>
      <c r="F784" s="1147"/>
      <c r="G784" s="1147"/>
      <c r="I784" s="24"/>
      <c r="J784" s="24"/>
      <c r="K784" s="24"/>
    </row>
    <row r="785" spans="1:11" ht="14.25" customHeight="1" thickBot="1" x14ac:dyDescent="0.3">
      <c r="A785" s="206"/>
      <c r="B785" s="64" t="s">
        <v>145</v>
      </c>
      <c r="C785" s="65"/>
      <c r="D785" s="170">
        <f>G777</f>
        <v>51.52</v>
      </c>
      <c r="E785" s="1147"/>
      <c r="F785" s="1147"/>
      <c r="G785" s="1147"/>
      <c r="I785" s="24"/>
      <c r="J785" s="24"/>
      <c r="K785" s="24"/>
    </row>
    <row r="786" spans="1:11" ht="14.25" customHeight="1" thickBot="1" x14ac:dyDescent="0.3">
      <c r="A786" s="206"/>
      <c r="B786" s="64" t="s">
        <v>146</v>
      </c>
      <c r="C786" s="65"/>
      <c r="D786" s="170">
        <f>G781</f>
        <v>0</v>
      </c>
      <c r="E786" s="1147"/>
      <c r="F786" s="1147"/>
      <c r="G786" s="1147"/>
      <c r="I786" s="24"/>
      <c r="J786" s="24"/>
      <c r="K786" s="24"/>
    </row>
    <row r="787" spans="1:11" ht="14.25" customHeight="1" thickBot="1" x14ac:dyDescent="0.3">
      <c r="A787" s="206"/>
      <c r="B787" s="64" t="s">
        <v>147</v>
      </c>
      <c r="C787" s="66">
        <f>$J$5</f>
        <v>157.27000000000001</v>
      </c>
      <c r="D787" s="170">
        <f>+ROUND((D784*C787),2)/100</f>
        <v>21.55</v>
      </c>
      <c r="E787" s="1147"/>
      <c r="F787" s="1147"/>
      <c r="G787" s="1147"/>
      <c r="I787" s="24"/>
      <c r="J787" s="24"/>
      <c r="K787" s="24"/>
    </row>
    <row r="788" spans="1:11" ht="14.25" customHeight="1" thickBot="1" x14ac:dyDescent="0.3">
      <c r="A788" s="206"/>
      <c r="B788" s="64" t="s">
        <v>148</v>
      </c>
      <c r="C788" s="67"/>
      <c r="D788" s="171">
        <f>+SUM(D784:D787)</f>
        <v>86.77</v>
      </c>
      <c r="E788" s="1147"/>
      <c r="F788" s="1147"/>
      <c r="G788" s="1147"/>
      <c r="I788" s="24"/>
      <c r="J788" s="24"/>
      <c r="K788" s="24"/>
    </row>
    <row r="789" spans="1:11" ht="14.25" customHeight="1" thickBot="1" x14ac:dyDescent="0.3">
      <c r="A789" s="206"/>
      <c r="B789" s="64" t="s">
        <v>149</v>
      </c>
      <c r="C789" s="65"/>
      <c r="D789" s="170" t="s">
        <v>150</v>
      </c>
      <c r="E789" s="1148" t="s">
        <v>151</v>
      </c>
      <c r="F789" s="1148"/>
      <c r="G789" s="1148"/>
      <c r="I789" s="24"/>
      <c r="J789" s="24"/>
      <c r="K789" s="24"/>
    </row>
    <row r="790" spans="1:11" ht="14.25" customHeight="1" thickBot="1" x14ac:dyDescent="0.3">
      <c r="A790" s="206"/>
      <c r="B790" s="68" t="s">
        <v>152</v>
      </c>
      <c r="C790" s="69"/>
      <c r="D790" s="172">
        <f>+SUM(D788:D789)</f>
        <v>86.77</v>
      </c>
      <c r="E790" s="1148"/>
      <c r="F790" s="1148"/>
      <c r="G790" s="1148"/>
      <c r="I790" s="24"/>
      <c r="J790" s="24"/>
      <c r="K790" s="24"/>
    </row>
    <row r="791" spans="1:11" ht="14.25" customHeight="1" thickBot="1" x14ac:dyDescent="0.3">
      <c r="A791" s="206"/>
      <c r="B791" s="70" t="s">
        <v>153</v>
      </c>
      <c r="C791" s="71">
        <f>$I$5</f>
        <v>28.49</v>
      </c>
      <c r="D791" s="173">
        <f>ROUND((D790*C791),2)/100</f>
        <v>24.72</v>
      </c>
      <c r="E791" s="1148"/>
      <c r="F791" s="1148"/>
      <c r="G791" s="1148"/>
      <c r="I791" s="24"/>
      <c r="J791" s="24"/>
      <c r="K791" s="24"/>
    </row>
    <row r="792" spans="1:11" ht="14.25" customHeight="1" thickBot="1" x14ac:dyDescent="0.3">
      <c r="A792" s="206"/>
      <c r="B792" s="72" t="s">
        <v>154</v>
      </c>
      <c r="C792" s="73"/>
      <c r="D792" s="174">
        <f>+SUM(D790:D791)</f>
        <v>111.49</v>
      </c>
      <c r="E792" s="74"/>
      <c r="F792" s="175">
        <f>D792</f>
        <v>111.49</v>
      </c>
      <c r="G792" s="30"/>
      <c r="I792" s="24"/>
      <c r="J792" s="24"/>
      <c r="K792" s="24"/>
    </row>
    <row r="793" spans="1:11" ht="14.25" customHeight="1" x14ac:dyDescent="0.25">
      <c r="A793" s="206"/>
      <c r="B793" s="24"/>
      <c r="C793" s="24"/>
      <c r="D793" s="24"/>
      <c r="E793" s="24"/>
      <c r="F793" s="24"/>
      <c r="G793" s="24"/>
      <c r="I793" s="24"/>
      <c r="J793" s="24"/>
      <c r="K793" s="24"/>
    </row>
    <row r="794" spans="1:11" ht="14.25" customHeight="1" thickBot="1" x14ac:dyDescent="0.3">
      <c r="A794" s="206"/>
      <c r="B794" s="24"/>
      <c r="C794" s="24"/>
      <c r="D794" s="24"/>
      <c r="E794" s="24"/>
      <c r="F794" s="24"/>
      <c r="G794" s="24"/>
      <c r="I794" s="24"/>
      <c r="J794" s="24"/>
      <c r="K794" s="24"/>
    </row>
    <row r="795" spans="1:11" x14ac:dyDescent="0.25">
      <c r="A795" s="206"/>
      <c r="B795" s="1149" t="s">
        <v>119</v>
      </c>
      <c r="C795" s="1149"/>
      <c r="D795" s="1149"/>
      <c r="E795" s="1149"/>
      <c r="F795" s="1149"/>
      <c r="G795" s="1149"/>
      <c r="I795" s="24"/>
      <c r="J795" s="24"/>
      <c r="K795" s="24"/>
    </row>
    <row r="796" spans="1:11" ht="15.75" thickBot="1" x14ac:dyDescent="0.3">
      <c r="A796" s="206"/>
      <c r="B796" s="1150" t="str">
        <f>$I$3</f>
        <v>Urbanização da Orla de Piúma - Município de Piúma / ES</v>
      </c>
      <c r="C796" s="1151"/>
      <c r="D796" s="1151"/>
      <c r="E796" s="1151"/>
      <c r="F796" s="1151"/>
      <c r="G796" s="1152"/>
      <c r="I796" s="24"/>
      <c r="J796" s="24"/>
      <c r="K796" s="24"/>
    </row>
    <row r="797" spans="1:11" ht="15.75" thickBot="1" x14ac:dyDescent="0.3">
      <c r="A797" s="206"/>
      <c r="B797" s="29" t="s">
        <v>120</v>
      </c>
      <c r="C797" s="29" t="s">
        <v>121</v>
      </c>
      <c r="D797" s="1147" t="s">
        <v>122</v>
      </c>
      <c r="E797" s="1147"/>
      <c r="F797" s="30" t="s">
        <v>262</v>
      </c>
      <c r="G797" s="30" t="s">
        <v>123</v>
      </c>
      <c r="I797" s="27"/>
      <c r="J797" s="27"/>
      <c r="K797" s="24"/>
    </row>
    <row r="798" spans="1:11" ht="29.25" customHeight="1" thickBot="1" x14ac:dyDescent="0.3">
      <c r="A798" s="206"/>
      <c r="B798" s="31" t="s">
        <v>308</v>
      </c>
      <c r="C798" s="32" t="s">
        <v>92</v>
      </c>
      <c r="D798" s="1147" t="s">
        <v>8</v>
      </c>
      <c r="E798" s="1147"/>
      <c r="F798" s="89" t="s">
        <v>202</v>
      </c>
      <c r="G798" s="33">
        <f>$K$5</f>
        <v>44501</v>
      </c>
      <c r="I798" s="24"/>
      <c r="J798" s="24"/>
      <c r="K798" s="24"/>
    </row>
    <row r="799" spans="1:11" ht="6" customHeight="1" thickBot="1" x14ac:dyDescent="0.3">
      <c r="A799" s="206"/>
      <c r="B799" s="1148"/>
      <c r="C799" s="1148"/>
      <c r="D799" s="1148"/>
      <c r="E799" s="1148"/>
      <c r="F799" s="1148"/>
      <c r="G799" s="1148"/>
      <c r="I799" s="24"/>
      <c r="J799" s="24"/>
      <c r="K799" s="24"/>
    </row>
    <row r="800" spans="1:11" ht="14.25" customHeight="1" x14ac:dyDescent="0.25">
      <c r="A800" s="206"/>
      <c r="B800" s="36" t="s">
        <v>127</v>
      </c>
      <c r="C800" s="37" t="s">
        <v>128</v>
      </c>
      <c r="D800" s="37" t="s">
        <v>129</v>
      </c>
      <c r="E800" s="37" t="s">
        <v>130</v>
      </c>
      <c r="F800" s="37" t="s">
        <v>131</v>
      </c>
      <c r="G800" s="38" t="s">
        <v>132</v>
      </c>
      <c r="I800" s="24"/>
      <c r="J800" s="24"/>
      <c r="K800" s="24"/>
    </row>
    <row r="801" spans="1:11" ht="14.25" customHeight="1" x14ac:dyDescent="0.25">
      <c r="A801" s="206">
        <v>10115</v>
      </c>
      <c r="B801" s="39" t="str">
        <f>VLOOKUP(A801,Insumos!$A$10:$F$3462,2,FALSE)</f>
        <v>ELETRICISTA (OFICIAL - SINDUSCON)</v>
      </c>
      <c r="C801" s="40" t="str">
        <f>VLOOKUP(A801,Insumos!$A$10:$F$3462,3,FALSE)</f>
        <v>H</v>
      </c>
      <c r="D801" s="41">
        <v>0.9</v>
      </c>
      <c r="E801" s="168">
        <f>VLOOKUP(A801,Insumos!$A$10:$F$3462,4,FALSE)</f>
        <v>7.43</v>
      </c>
      <c r="F801" s="168">
        <f>ROUND((D801*E801),2)</f>
        <v>6.69</v>
      </c>
      <c r="G801" s="189"/>
      <c r="I801" s="24"/>
      <c r="J801" s="24"/>
      <c r="K801" s="24"/>
    </row>
    <row r="802" spans="1:11" ht="14.25" customHeight="1" x14ac:dyDescent="0.25">
      <c r="A802" s="206">
        <v>10101</v>
      </c>
      <c r="B802" s="39" t="str">
        <f>VLOOKUP(A802,Insumos!$A$10:$F$3462,2,FALSE)</f>
        <v>AJUDANTE (AJUDANTE PRATICO - SINDUSCON)</v>
      </c>
      <c r="C802" s="40" t="str">
        <f>VLOOKUP(A802,Insumos!$A$10:$F$3462,3,FALSE)</f>
        <v>H</v>
      </c>
      <c r="D802" s="41">
        <v>0.9</v>
      </c>
      <c r="E802" s="168">
        <f>VLOOKUP(A802,Insumos!$A$10:$F$3462,4,FALSE)</f>
        <v>6.27</v>
      </c>
      <c r="F802" s="168">
        <f>ROUND((D802*E802),2)</f>
        <v>5.64</v>
      </c>
      <c r="G802" s="189"/>
      <c r="I802" s="24"/>
      <c r="J802" s="24"/>
      <c r="K802" s="24"/>
    </row>
    <row r="803" spans="1:11" ht="14.25" customHeight="1" x14ac:dyDescent="0.25">
      <c r="A803" s="206"/>
      <c r="B803" s="39"/>
      <c r="C803" s="40"/>
      <c r="D803" s="43"/>
      <c r="E803" s="168"/>
      <c r="F803" s="168"/>
      <c r="G803" s="189"/>
      <c r="I803" s="24"/>
      <c r="J803" s="24"/>
      <c r="K803" s="24"/>
    </row>
    <row r="804" spans="1:11" ht="14.25" customHeight="1" x14ac:dyDescent="0.25">
      <c r="A804" s="206"/>
      <c r="B804" s="44" t="s">
        <v>133</v>
      </c>
      <c r="C804" s="45"/>
      <c r="D804" s="46"/>
      <c r="E804" s="168"/>
      <c r="F804" s="187"/>
      <c r="G804" s="176">
        <f>+SUM(F801:F803)</f>
        <v>12.33</v>
      </c>
      <c r="I804" s="24"/>
      <c r="J804" s="24"/>
      <c r="K804" s="24"/>
    </row>
    <row r="805" spans="1:11" ht="14.25" customHeight="1" x14ac:dyDescent="0.25">
      <c r="A805" s="206"/>
      <c r="B805" s="39" t="s">
        <v>134</v>
      </c>
      <c r="C805" s="49"/>
      <c r="D805" s="50"/>
      <c r="E805" s="40"/>
      <c r="F805" s="47"/>
      <c r="G805" s="51" t="s">
        <v>135</v>
      </c>
      <c r="I805" s="24"/>
      <c r="J805" s="24"/>
      <c r="K805" s="24"/>
    </row>
    <row r="806" spans="1:11" ht="14.25" customHeight="1" x14ac:dyDescent="0.25">
      <c r="A806" s="209">
        <v>12081</v>
      </c>
      <c r="B806" s="39" t="str">
        <f>VLOOKUP(A806,Insumos!$A$10:$F$3462,2,FALSE)</f>
        <v>CHAVE ELETRICA TRIPOLAR BLINDADA DE 30 A / 250 V</v>
      </c>
      <c r="C806" s="40" t="str">
        <f>VLOOKUP(A806,Insumos!$A$10:$F$3462,3,FALSE)</f>
        <v>Und.</v>
      </c>
      <c r="D806" s="41">
        <v>1</v>
      </c>
      <c r="E806" s="168">
        <f>VLOOKUP(A806,Insumos!$A$10:$F$3462,4,FALSE)</f>
        <v>131</v>
      </c>
      <c r="F806" s="168">
        <f>ROUND((D806*E806),2)</f>
        <v>131</v>
      </c>
      <c r="G806" s="189"/>
      <c r="I806" s="24"/>
      <c r="J806" s="24"/>
      <c r="K806" s="24"/>
    </row>
    <row r="807" spans="1:11" ht="14.25" customHeight="1" x14ac:dyDescent="0.25">
      <c r="A807" s="206"/>
      <c r="B807" s="39"/>
      <c r="C807" s="40"/>
      <c r="D807" s="54"/>
      <c r="E807" s="168"/>
      <c r="F807" s="168"/>
      <c r="G807" s="189"/>
      <c r="I807" s="24"/>
      <c r="J807" s="24"/>
      <c r="K807" s="24"/>
    </row>
    <row r="808" spans="1:11" ht="14.25" customHeight="1" x14ac:dyDescent="0.25">
      <c r="A808" s="206"/>
      <c r="B808" s="44" t="s">
        <v>136</v>
      </c>
      <c r="C808" s="45"/>
      <c r="D808" s="55"/>
      <c r="E808" s="187"/>
      <c r="F808" s="187"/>
      <c r="G808" s="176">
        <f>+SUM(F806:F807)</f>
        <v>131</v>
      </c>
      <c r="I808" s="24"/>
      <c r="J808" s="24"/>
      <c r="K808" s="24"/>
    </row>
    <row r="809" spans="1:11" ht="14.25" customHeight="1" x14ac:dyDescent="0.25">
      <c r="A809" s="206"/>
      <c r="B809" s="39" t="s">
        <v>137</v>
      </c>
      <c r="C809" s="49"/>
      <c r="D809" s="56"/>
      <c r="E809" s="49"/>
      <c r="F809" s="49"/>
      <c r="G809" s="51" t="s">
        <v>138</v>
      </c>
      <c r="I809" s="24"/>
      <c r="J809" s="24"/>
      <c r="K809" s="24"/>
    </row>
    <row r="810" spans="1:11" ht="14.25" customHeight="1" x14ac:dyDescent="0.25">
      <c r="A810" s="206"/>
      <c r="B810" s="39" t="s">
        <v>92</v>
      </c>
      <c r="C810" s="40"/>
      <c r="D810" s="52"/>
      <c r="E810" s="40"/>
      <c r="F810" s="40"/>
      <c r="G810" s="42"/>
      <c r="I810" s="24"/>
      <c r="J810" s="24"/>
      <c r="K810" s="24"/>
    </row>
    <row r="811" spans="1:11" ht="14.25" customHeight="1" x14ac:dyDescent="0.25">
      <c r="A811" s="206"/>
      <c r="B811" s="39" t="s">
        <v>92</v>
      </c>
      <c r="C811" s="40"/>
      <c r="D811" s="52"/>
      <c r="E811" s="40"/>
      <c r="F811" s="40"/>
      <c r="G811" s="42"/>
      <c r="I811" s="24"/>
      <c r="J811" s="24"/>
      <c r="K811" s="24"/>
    </row>
    <row r="812" spans="1:11" ht="14.25" customHeight="1" thickBot="1" x14ac:dyDescent="0.3">
      <c r="A812" s="206"/>
      <c r="B812" s="57" t="s">
        <v>139</v>
      </c>
      <c r="C812" s="58"/>
      <c r="D812" s="59"/>
      <c r="E812" s="58"/>
      <c r="F812" s="58"/>
      <c r="G812" s="60">
        <f>+SUM(F810:F811)</f>
        <v>0</v>
      </c>
      <c r="I812" s="24"/>
      <c r="J812" s="24"/>
      <c r="K812" s="24"/>
    </row>
    <row r="813" spans="1:11" ht="4.5" customHeight="1" thickBot="1" x14ac:dyDescent="0.3">
      <c r="A813" s="206"/>
      <c r="B813" s="1148"/>
      <c r="C813" s="1148"/>
      <c r="D813" s="1148"/>
      <c r="E813" s="1148"/>
      <c r="F813" s="1148"/>
      <c r="G813" s="1148"/>
      <c r="I813" s="24"/>
      <c r="J813" s="24"/>
      <c r="K813" s="24"/>
    </row>
    <row r="814" spans="1:11" ht="14.25" customHeight="1" thickBot="1" x14ac:dyDescent="0.3">
      <c r="A814" s="206"/>
      <c r="B814" s="61" t="s">
        <v>140</v>
      </c>
      <c r="C814" s="62" t="s">
        <v>1317</v>
      </c>
      <c r="D814" s="63" t="s">
        <v>142</v>
      </c>
      <c r="E814" s="1147" t="s">
        <v>143</v>
      </c>
      <c r="F814" s="1147"/>
      <c r="G814" s="1147"/>
      <c r="I814" s="24"/>
      <c r="J814" s="24"/>
      <c r="K814" s="24"/>
    </row>
    <row r="815" spans="1:11" ht="14.25" customHeight="1" thickBot="1" x14ac:dyDescent="0.3">
      <c r="A815" s="206"/>
      <c r="B815" s="64" t="s">
        <v>144</v>
      </c>
      <c r="C815" s="65"/>
      <c r="D815" s="170">
        <f>G804</f>
        <v>12.33</v>
      </c>
      <c r="E815" s="1147"/>
      <c r="F815" s="1147"/>
      <c r="G815" s="1147"/>
      <c r="I815" s="24"/>
      <c r="J815" s="24"/>
      <c r="K815" s="24"/>
    </row>
    <row r="816" spans="1:11" ht="14.25" customHeight="1" thickBot="1" x14ac:dyDescent="0.3">
      <c r="A816" s="206"/>
      <c r="B816" s="64" t="s">
        <v>145</v>
      </c>
      <c r="C816" s="65"/>
      <c r="D816" s="170">
        <f>G808</f>
        <v>131</v>
      </c>
      <c r="E816" s="1147"/>
      <c r="F816" s="1147"/>
      <c r="G816" s="1147"/>
      <c r="I816" s="24"/>
      <c r="J816" s="24"/>
      <c r="K816" s="24"/>
    </row>
    <row r="817" spans="1:11" ht="14.25" customHeight="1" thickBot="1" x14ac:dyDescent="0.3">
      <c r="A817" s="206"/>
      <c r="B817" s="64" t="s">
        <v>146</v>
      </c>
      <c r="C817" s="65"/>
      <c r="D817" s="170">
        <f>G812</f>
        <v>0</v>
      </c>
      <c r="E817" s="1147"/>
      <c r="F817" s="1147"/>
      <c r="G817" s="1147"/>
      <c r="I817" s="24"/>
      <c r="J817" s="24"/>
      <c r="K817" s="24"/>
    </row>
    <row r="818" spans="1:11" ht="14.25" customHeight="1" thickBot="1" x14ac:dyDescent="0.3">
      <c r="A818" s="206"/>
      <c r="B818" s="64" t="s">
        <v>147</v>
      </c>
      <c r="C818" s="66">
        <f>$J$5</f>
        <v>157.27000000000001</v>
      </c>
      <c r="D818" s="170">
        <f>+ROUND((D815*C818),2)/100</f>
        <v>19.39</v>
      </c>
      <c r="E818" s="1147"/>
      <c r="F818" s="1147"/>
      <c r="G818" s="1147"/>
      <c r="I818" s="24"/>
      <c r="J818" s="24"/>
      <c r="K818" s="24"/>
    </row>
    <row r="819" spans="1:11" ht="14.25" customHeight="1" thickBot="1" x14ac:dyDescent="0.3">
      <c r="A819" s="206"/>
      <c r="B819" s="64" t="s">
        <v>148</v>
      </c>
      <c r="C819" s="67"/>
      <c r="D819" s="171">
        <f>+SUM(D815:D818)</f>
        <v>162.72</v>
      </c>
      <c r="E819" s="1147"/>
      <c r="F819" s="1147"/>
      <c r="G819" s="1147"/>
      <c r="I819" s="24"/>
      <c r="J819" s="24"/>
      <c r="K819" s="24"/>
    </row>
    <row r="820" spans="1:11" ht="14.25" customHeight="1" thickBot="1" x14ac:dyDescent="0.3">
      <c r="A820" s="206"/>
      <c r="B820" s="64" t="s">
        <v>149</v>
      </c>
      <c r="C820" s="65"/>
      <c r="D820" s="170" t="s">
        <v>150</v>
      </c>
      <c r="E820" s="1148" t="s">
        <v>151</v>
      </c>
      <c r="F820" s="1148"/>
      <c r="G820" s="1148"/>
      <c r="I820" s="24"/>
      <c r="J820" s="24"/>
      <c r="K820" s="24"/>
    </row>
    <row r="821" spans="1:11" ht="14.25" customHeight="1" thickBot="1" x14ac:dyDescent="0.3">
      <c r="A821" s="206"/>
      <c r="B821" s="68" t="s">
        <v>152</v>
      </c>
      <c r="C821" s="69"/>
      <c r="D821" s="172">
        <f>+SUM(D819:D820)</f>
        <v>162.72</v>
      </c>
      <c r="E821" s="1148"/>
      <c r="F821" s="1148"/>
      <c r="G821" s="1148"/>
      <c r="I821" s="24"/>
      <c r="J821" s="24"/>
      <c r="K821" s="24"/>
    </row>
    <row r="822" spans="1:11" ht="14.25" customHeight="1" thickBot="1" x14ac:dyDescent="0.3">
      <c r="A822" s="206"/>
      <c r="B822" s="70" t="s">
        <v>153</v>
      </c>
      <c r="C822" s="71">
        <f>$I$5</f>
        <v>28.49</v>
      </c>
      <c r="D822" s="173">
        <f>ROUND((D821*C822),2)/100</f>
        <v>46.36</v>
      </c>
      <c r="E822" s="1148"/>
      <c r="F822" s="1148"/>
      <c r="G822" s="1148"/>
      <c r="I822" s="24"/>
      <c r="J822" s="24"/>
      <c r="K822" s="24"/>
    </row>
    <row r="823" spans="1:11" ht="14.25" customHeight="1" thickBot="1" x14ac:dyDescent="0.3">
      <c r="A823" s="206"/>
      <c r="B823" s="72" t="s">
        <v>154</v>
      </c>
      <c r="C823" s="73"/>
      <c r="D823" s="174">
        <f>+SUM(D821:D822)</f>
        <v>209.08</v>
      </c>
      <c r="E823" s="74"/>
      <c r="F823" s="175">
        <f>D823</f>
        <v>209.08</v>
      </c>
      <c r="G823" s="30"/>
      <c r="I823" s="24"/>
      <c r="J823" s="24"/>
      <c r="K823" s="24"/>
    </row>
    <row r="824" spans="1:11" ht="14.25" customHeight="1" x14ac:dyDescent="0.25">
      <c r="A824" s="206"/>
      <c r="B824" s="24"/>
      <c r="C824" s="24"/>
      <c r="D824" s="24"/>
      <c r="E824" s="24"/>
      <c r="F824" s="24"/>
      <c r="G824" s="24"/>
      <c r="I824" s="24"/>
      <c r="J824" s="24"/>
      <c r="K824" s="24"/>
    </row>
    <row r="825" spans="1:11" ht="14.25" customHeight="1" thickBot="1" x14ac:dyDescent="0.3">
      <c r="A825" s="206"/>
      <c r="B825" s="24"/>
      <c r="C825" s="24"/>
      <c r="D825" s="24"/>
      <c r="E825" s="24"/>
      <c r="F825" s="24"/>
      <c r="G825" s="24"/>
      <c r="I825" s="24"/>
      <c r="J825" s="24"/>
      <c r="K825" s="24"/>
    </row>
    <row r="826" spans="1:11" x14ac:dyDescent="0.25">
      <c r="A826" s="206"/>
      <c r="B826" s="1149" t="s">
        <v>119</v>
      </c>
      <c r="C826" s="1149"/>
      <c r="D826" s="1149"/>
      <c r="E826" s="1149"/>
      <c r="F826" s="1149"/>
      <c r="G826" s="1149"/>
      <c r="I826" s="24"/>
      <c r="J826" s="24"/>
      <c r="K826" s="24"/>
    </row>
    <row r="827" spans="1:11" ht="15.75" thickBot="1" x14ac:dyDescent="0.3">
      <c r="A827" s="206"/>
      <c r="B827" s="1150" t="str">
        <f>$I$3</f>
        <v>Urbanização da Orla de Piúma - Município de Piúma / ES</v>
      </c>
      <c r="C827" s="1151"/>
      <c r="D827" s="1151"/>
      <c r="E827" s="1151"/>
      <c r="F827" s="1151"/>
      <c r="G827" s="1152"/>
      <c r="I827" s="24"/>
      <c r="J827" s="24"/>
      <c r="K827" s="24"/>
    </row>
    <row r="828" spans="1:11" ht="15.75" thickBot="1" x14ac:dyDescent="0.3">
      <c r="A828" s="206"/>
      <c r="B828" s="29" t="s">
        <v>120</v>
      </c>
      <c r="C828" s="29" t="s">
        <v>121</v>
      </c>
      <c r="D828" s="1147" t="s">
        <v>122</v>
      </c>
      <c r="E828" s="1147"/>
      <c r="F828" s="30" t="s">
        <v>262</v>
      </c>
      <c r="G828" s="30" t="s">
        <v>123</v>
      </c>
      <c r="I828" s="27"/>
      <c r="J828" s="27"/>
      <c r="K828" s="24"/>
    </row>
    <row r="829" spans="1:11" ht="52.5" thickBot="1" x14ac:dyDescent="0.3">
      <c r="A829" s="206"/>
      <c r="B829" s="31" t="s">
        <v>312</v>
      </c>
      <c r="C829" s="32" t="s">
        <v>92</v>
      </c>
      <c r="D829" s="1147" t="s">
        <v>8</v>
      </c>
      <c r="E829" s="1147"/>
      <c r="F829" s="89" t="s">
        <v>203</v>
      </c>
      <c r="G829" s="33">
        <f>$K$5</f>
        <v>44501</v>
      </c>
      <c r="I829" s="24"/>
      <c r="J829" s="24"/>
      <c r="K829" s="24"/>
    </row>
    <row r="830" spans="1:11" ht="6" customHeight="1" thickBot="1" x14ac:dyDescent="0.3">
      <c r="A830" s="206"/>
      <c r="B830" s="1148"/>
      <c r="C830" s="1148"/>
      <c r="D830" s="1148"/>
      <c r="E830" s="1148"/>
      <c r="F830" s="1148"/>
      <c r="G830" s="1148"/>
      <c r="I830" s="24"/>
      <c r="J830" s="24"/>
      <c r="K830" s="24"/>
    </row>
    <row r="831" spans="1:11" ht="14.25" customHeight="1" x14ac:dyDescent="0.25">
      <c r="A831" s="206"/>
      <c r="B831" s="36" t="s">
        <v>127</v>
      </c>
      <c r="C831" s="37" t="s">
        <v>128</v>
      </c>
      <c r="D831" s="37" t="s">
        <v>129</v>
      </c>
      <c r="E831" s="37" t="s">
        <v>130</v>
      </c>
      <c r="F831" s="37" t="s">
        <v>131</v>
      </c>
      <c r="G831" s="38" t="s">
        <v>132</v>
      </c>
      <c r="I831" s="24"/>
      <c r="J831" s="24"/>
      <c r="K831" s="24"/>
    </row>
    <row r="832" spans="1:11" ht="14.25" customHeight="1" x14ac:dyDescent="0.25">
      <c r="A832" s="206"/>
      <c r="B832" s="39"/>
      <c r="C832" s="40"/>
      <c r="D832" s="41"/>
      <c r="E832" s="40"/>
      <c r="F832" s="40"/>
      <c r="G832" s="42"/>
      <c r="I832" s="24"/>
      <c r="J832" s="24"/>
      <c r="K832" s="24"/>
    </row>
    <row r="833" spans="1:11" ht="14.25" customHeight="1" x14ac:dyDescent="0.25">
      <c r="A833" s="206"/>
      <c r="B833" s="39"/>
      <c r="C833" s="40"/>
      <c r="D833" s="41"/>
      <c r="E833" s="40"/>
      <c r="F833" s="40"/>
      <c r="G833" s="42"/>
      <c r="I833" s="24"/>
      <c r="J833" s="24"/>
      <c r="K833" s="24"/>
    </row>
    <row r="834" spans="1:11" ht="14.25" customHeight="1" x14ac:dyDescent="0.25">
      <c r="A834" s="206"/>
      <c r="B834" s="39"/>
      <c r="C834" s="40"/>
      <c r="D834" s="43"/>
      <c r="E834" s="40"/>
      <c r="F834" s="40"/>
      <c r="G834" s="42"/>
      <c r="I834" s="24"/>
      <c r="J834" s="24"/>
      <c r="K834" s="24"/>
    </row>
    <row r="835" spans="1:11" ht="14.25" customHeight="1" x14ac:dyDescent="0.25">
      <c r="A835" s="206"/>
      <c r="B835" s="44" t="s">
        <v>133</v>
      </c>
      <c r="C835" s="45"/>
      <c r="D835" s="46"/>
      <c r="E835" s="40"/>
      <c r="F835" s="47"/>
      <c r="G835" s="48">
        <f>+SUM(F832:F834)</f>
        <v>0</v>
      </c>
      <c r="I835" s="24"/>
      <c r="J835" s="24"/>
      <c r="K835" s="24"/>
    </row>
    <row r="836" spans="1:11" ht="14.25" customHeight="1" x14ac:dyDescent="0.25">
      <c r="A836" s="206"/>
      <c r="B836" s="39" t="s">
        <v>134</v>
      </c>
      <c r="C836" s="49"/>
      <c r="D836" s="50"/>
      <c r="E836" s="40"/>
      <c r="F836" s="47"/>
      <c r="G836" s="51" t="s">
        <v>135</v>
      </c>
      <c r="I836" s="24"/>
      <c r="J836" s="24"/>
      <c r="K836" s="24"/>
    </row>
    <row r="837" spans="1:11" x14ac:dyDescent="0.25">
      <c r="A837" s="190" t="s">
        <v>1323</v>
      </c>
      <c r="B837" s="39" t="s">
        <v>411</v>
      </c>
      <c r="C837" s="40" t="s">
        <v>5</v>
      </c>
      <c r="D837" s="193">
        <f>1.7*1.9</f>
        <v>3.23</v>
      </c>
      <c r="E837" s="168">
        <v>1011.4</v>
      </c>
      <c r="F837" s="168">
        <f>ROUND((D837*E837),2)</f>
        <v>3266.82</v>
      </c>
      <c r="G837" s="189"/>
      <c r="I837" s="24"/>
      <c r="J837" s="24"/>
      <c r="K837" s="24"/>
    </row>
    <row r="838" spans="1:11" ht="26.25" x14ac:dyDescent="0.25">
      <c r="A838" s="186" t="s">
        <v>313</v>
      </c>
      <c r="B838" s="39" t="s">
        <v>304</v>
      </c>
      <c r="C838" s="40" t="s">
        <v>5</v>
      </c>
      <c r="D838" s="194">
        <f>3.23*2.5</f>
        <v>8.08</v>
      </c>
      <c r="E838" s="168">
        <v>20.010000000000002</v>
      </c>
      <c r="F838" s="168">
        <f>ROUND((D838*E838),2)</f>
        <v>161.68</v>
      </c>
      <c r="G838" s="189"/>
      <c r="I838" s="24"/>
      <c r="J838" s="24"/>
      <c r="K838" s="24"/>
    </row>
    <row r="839" spans="1:11" ht="14.25" customHeight="1" x14ac:dyDescent="0.25">
      <c r="A839" s="206"/>
      <c r="B839" s="39"/>
      <c r="C839" s="40"/>
      <c r="D839" s="191"/>
      <c r="E839" s="168"/>
      <c r="F839" s="168"/>
      <c r="G839" s="189"/>
      <c r="I839" s="24"/>
      <c r="J839" s="24"/>
      <c r="K839" s="24"/>
    </row>
    <row r="840" spans="1:11" ht="14.25" customHeight="1" x14ac:dyDescent="0.25">
      <c r="A840" s="206"/>
      <c r="B840" s="44" t="s">
        <v>136</v>
      </c>
      <c r="C840" s="45"/>
      <c r="D840" s="192"/>
      <c r="E840" s="187"/>
      <c r="F840" s="187"/>
      <c r="G840" s="176">
        <f>+SUM(F837:F839)</f>
        <v>3428.5</v>
      </c>
      <c r="I840" s="24"/>
      <c r="J840" s="24"/>
      <c r="K840" s="24"/>
    </row>
    <row r="841" spans="1:11" ht="14.25" customHeight="1" x14ac:dyDescent="0.25">
      <c r="A841" s="206"/>
      <c r="B841" s="39" t="s">
        <v>137</v>
      </c>
      <c r="C841" s="49"/>
      <c r="D841" s="56"/>
      <c r="E841" s="49"/>
      <c r="F841" s="49"/>
      <c r="G841" s="51" t="s">
        <v>138</v>
      </c>
      <c r="I841" s="24"/>
      <c r="J841" s="24"/>
      <c r="K841" s="24"/>
    </row>
    <row r="842" spans="1:11" ht="14.25" customHeight="1" x14ac:dyDescent="0.25">
      <c r="A842" s="206"/>
      <c r="B842" s="39" t="s">
        <v>92</v>
      </c>
      <c r="C842" s="40"/>
      <c r="D842" s="52"/>
      <c r="E842" s="40"/>
      <c r="F842" s="40"/>
      <c r="G842" s="42"/>
      <c r="I842" s="24"/>
      <c r="J842" s="24"/>
      <c r="K842" s="24"/>
    </row>
    <row r="843" spans="1:11" ht="14.25" customHeight="1" x14ac:dyDescent="0.25">
      <c r="A843" s="206"/>
      <c r="B843" s="39" t="s">
        <v>92</v>
      </c>
      <c r="C843" s="40"/>
      <c r="D843" s="52"/>
      <c r="E843" s="40"/>
      <c r="F843" s="40"/>
      <c r="G843" s="42"/>
      <c r="I843" s="24"/>
      <c r="J843" s="24"/>
      <c r="K843" s="24"/>
    </row>
    <row r="844" spans="1:11" ht="14.25" customHeight="1" thickBot="1" x14ac:dyDescent="0.3">
      <c r="A844" s="206"/>
      <c r="B844" s="57" t="s">
        <v>139</v>
      </c>
      <c r="C844" s="58"/>
      <c r="D844" s="59"/>
      <c r="E844" s="58"/>
      <c r="F844" s="58"/>
      <c r="G844" s="60">
        <f>+SUM(F842:F843)</f>
        <v>0</v>
      </c>
      <c r="I844" s="24"/>
      <c r="J844" s="24"/>
      <c r="K844" s="24"/>
    </row>
    <row r="845" spans="1:11" ht="4.5" customHeight="1" thickBot="1" x14ac:dyDescent="0.3">
      <c r="A845" s="206"/>
      <c r="B845" s="1148"/>
      <c r="C845" s="1148"/>
      <c r="D845" s="1148"/>
      <c r="E845" s="1148"/>
      <c r="F845" s="1148"/>
      <c r="G845" s="1148"/>
      <c r="I845" s="24"/>
      <c r="J845" s="24"/>
      <c r="K845" s="24"/>
    </row>
    <row r="846" spans="1:11" ht="14.25" customHeight="1" thickBot="1" x14ac:dyDescent="0.3">
      <c r="A846" s="206"/>
      <c r="B846" s="61" t="s">
        <v>140</v>
      </c>
      <c r="C846" s="62" t="s">
        <v>1317</v>
      </c>
      <c r="D846" s="63" t="s">
        <v>142</v>
      </c>
      <c r="E846" s="1147" t="s">
        <v>143</v>
      </c>
      <c r="F846" s="1147"/>
      <c r="G846" s="1147"/>
      <c r="I846" s="24"/>
      <c r="J846" s="24"/>
      <c r="K846" s="24"/>
    </row>
    <row r="847" spans="1:11" ht="14.25" customHeight="1" thickBot="1" x14ac:dyDescent="0.3">
      <c r="A847" s="206"/>
      <c r="B847" s="64" t="s">
        <v>144</v>
      </c>
      <c r="C847" s="65"/>
      <c r="D847" s="170">
        <f>G835</f>
        <v>0</v>
      </c>
      <c r="E847" s="1147"/>
      <c r="F847" s="1147"/>
      <c r="G847" s="1147"/>
      <c r="I847" s="24"/>
      <c r="J847" s="24"/>
      <c r="K847" s="24"/>
    </row>
    <row r="848" spans="1:11" ht="14.25" customHeight="1" thickBot="1" x14ac:dyDescent="0.3">
      <c r="A848" s="206"/>
      <c r="B848" s="64" t="s">
        <v>145</v>
      </c>
      <c r="C848" s="65"/>
      <c r="D848" s="170">
        <f>G840</f>
        <v>3428.5</v>
      </c>
      <c r="E848" s="1147"/>
      <c r="F848" s="1147"/>
      <c r="G848" s="1147"/>
      <c r="I848" s="24"/>
      <c r="J848" s="24"/>
      <c r="K848" s="24"/>
    </row>
    <row r="849" spans="1:11" ht="14.25" customHeight="1" thickBot="1" x14ac:dyDescent="0.3">
      <c r="A849" s="206"/>
      <c r="B849" s="64" t="s">
        <v>146</v>
      </c>
      <c r="C849" s="65"/>
      <c r="D849" s="170">
        <f>G844</f>
        <v>0</v>
      </c>
      <c r="E849" s="1147"/>
      <c r="F849" s="1147"/>
      <c r="G849" s="1147"/>
      <c r="I849" s="24"/>
      <c r="J849" s="24"/>
      <c r="K849" s="24"/>
    </row>
    <row r="850" spans="1:11" ht="14.25" customHeight="1" thickBot="1" x14ac:dyDescent="0.3">
      <c r="A850" s="206"/>
      <c r="B850" s="64" t="s">
        <v>147</v>
      </c>
      <c r="C850" s="66">
        <f>$J$5</f>
        <v>157.27000000000001</v>
      </c>
      <c r="D850" s="170">
        <f>+ROUND((D847*C850),2)/100</f>
        <v>0</v>
      </c>
      <c r="E850" s="1147"/>
      <c r="F850" s="1147"/>
      <c r="G850" s="1147"/>
      <c r="I850" s="24"/>
      <c r="J850" s="24"/>
      <c r="K850" s="24"/>
    </row>
    <row r="851" spans="1:11" ht="14.25" customHeight="1" thickBot="1" x14ac:dyDescent="0.3">
      <c r="A851" s="206"/>
      <c r="B851" s="64" t="s">
        <v>148</v>
      </c>
      <c r="C851" s="67"/>
      <c r="D851" s="171">
        <f>+SUM(D847:D850)</f>
        <v>3428.5</v>
      </c>
      <c r="E851" s="1147"/>
      <c r="F851" s="1147"/>
      <c r="G851" s="1147"/>
      <c r="I851" s="24"/>
      <c r="J851" s="24"/>
      <c r="K851" s="24"/>
    </row>
    <row r="852" spans="1:11" ht="14.25" customHeight="1" thickBot="1" x14ac:dyDescent="0.3">
      <c r="A852" s="206"/>
      <c r="B852" s="64" t="s">
        <v>149</v>
      </c>
      <c r="C852" s="65"/>
      <c r="D852" s="170" t="s">
        <v>150</v>
      </c>
      <c r="E852" s="1148" t="s">
        <v>151</v>
      </c>
      <c r="F852" s="1148"/>
      <c r="G852" s="1148"/>
      <c r="I852" s="24"/>
      <c r="J852" s="24"/>
      <c r="K852" s="24"/>
    </row>
    <row r="853" spans="1:11" ht="14.25" customHeight="1" thickBot="1" x14ac:dyDescent="0.3">
      <c r="A853" s="206"/>
      <c r="B853" s="68" t="s">
        <v>152</v>
      </c>
      <c r="C853" s="69"/>
      <c r="D853" s="172">
        <f>+SUM(D851:D852)</f>
        <v>3428.5</v>
      </c>
      <c r="E853" s="1148"/>
      <c r="F853" s="1148"/>
      <c r="G853" s="1148"/>
      <c r="I853" s="24"/>
      <c r="J853" s="24"/>
      <c r="K853" s="24"/>
    </row>
    <row r="854" spans="1:11" ht="14.25" customHeight="1" thickBot="1" x14ac:dyDescent="0.3">
      <c r="A854" s="206"/>
      <c r="B854" s="70" t="s">
        <v>153</v>
      </c>
      <c r="C854" s="71">
        <f>$I$5</f>
        <v>28.49</v>
      </c>
      <c r="D854" s="173">
        <f>ROUND((D853*C854),2)/100</f>
        <v>976.78</v>
      </c>
      <c r="E854" s="1148"/>
      <c r="F854" s="1148"/>
      <c r="G854" s="1148"/>
      <c r="I854" s="24"/>
      <c r="J854" s="24"/>
      <c r="K854" s="24"/>
    </row>
    <row r="855" spans="1:11" ht="14.25" customHeight="1" thickBot="1" x14ac:dyDescent="0.3">
      <c r="A855" s="206"/>
      <c r="B855" s="72" t="s">
        <v>154</v>
      </c>
      <c r="C855" s="73"/>
      <c r="D855" s="174">
        <f>+SUM(D853:D854)</f>
        <v>4405.28</v>
      </c>
      <c r="E855" s="74"/>
      <c r="F855" s="175">
        <f>D855</f>
        <v>4405.28</v>
      </c>
      <c r="G855" s="30"/>
      <c r="I855" s="24"/>
      <c r="J855" s="24"/>
      <c r="K855" s="24"/>
    </row>
    <row r="856" spans="1:11" ht="14.25" customHeight="1" x14ac:dyDescent="0.25">
      <c r="A856" s="206"/>
      <c r="B856" s="24"/>
      <c r="C856" s="24"/>
      <c r="D856" s="24"/>
      <c r="E856" s="24"/>
      <c r="F856" s="24"/>
      <c r="G856" s="24"/>
      <c r="I856" s="24"/>
      <c r="J856" s="24"/>
      <c r="K856" s="24"/>
    </row>
    <row r="857" spans="1:11" ht="14.25" customHeight="1" thickBot="1" x14ac:dyDescent="0.3">
      <c r="A857" s="206"/>
      <c r="B857" s="24"/>
      <c r="C857" s="24"/>
      <c r="D857" s="24"/>
      <c r="E857" s="24"/>
      <c r="F857" s="24"/>
      <c r="G857" s="24"/>
      <c r="I857" s="24"/>
      <c r="J857" s="24"/>
      <c r="K857" s="24"/>
    </row>
    <row r="858" spans="1:11" x14ac:dyDescent="0.25">
      <c r="A858" s="206"/>
      <c r="B858" s="1149" t="s">
        <v>119</v>
      </c>
      <c r="C858" s="1149"/>
      <c r="D858" s="1149"/>
      <c r="E858" s="1149"/>
      <c r="F858" s="1149"/>
      <c r="G858" s="1149"/>
      <c r="I858" s="24"/>
      <c r="J858" s="24"/>
      <c r="K858" s="24"/>
    </row>
    <row r="859" spans="1:11" ht="15.75" thickBot="1" x14ac:dyDescent="0.3">
      <c r="A859" s="206"/>
      <c r="B859" s="1150" t="str">
        <f>$I$3</f>
        <v>Urbanização da Orla de Piúma - Município de Piúma / ES</v>
      </c>
      <c r="C859" s="1151"/>
      <c r="D859" s="1151"/>
      <c r="E859" s="1151"/>
      <c r="F859" s="1151"/>
      <c r="G859" s="1152"/>
      <c r="I859" s="24"/>
      <c r="J859" s="24"/>
      <c r="K859" s="24"/>
    </row>
    <row r="860" spans="1:11" ht="15.75" thickBot="1" x14ac:dyDescent="0.3">
      <c r="A860" s="206"/>
      <c r="B860" s="29" t="s">
        <v>120</v>
      </c>
      <c r="C860" s="29" t="s">
        <v>121</v>
      </c>
      <c r="D860" s="1147" t="s">
        <v>122</v>
      </c>
      <c r="E860" s="1147"/>
      <c r="F860" s="30" t="s">
        <v>262</v>
      </c>
      <c r="G860" s="30" t="s">
        <v>123</v>
      </c>
      <c r="I860" s="27"/>
      <c r="J860" s="27"/>
      <c r="K860" s="24"/>
    </row>
    <row r="861" spans="1:11" ht="70.5" customHeight="1" thickBot="1" x14ac:dyDescent="0.3">
      <c r="A861" s="206"/>
      <c r="B861" s="31" t="s">
        <v>316</v>
      </c>
      <c r="C861" s="32" t="s">
        <v>92</v>
      </c>
      <c r="D861" s="1147" t="s">
        <v>8</v>
      </c>
      <c r="E861" s="1147"/>
      <c r="F861" s="89" t="s">
        <v>204</v>
      </c>
      <c r="G861" s="33">
        <f>$K$5</f>
        <v>44501</v>
      </c>
      <c r="I861" s="24"/>
      <c r="J861" s="24"/>
      <c r="K861" s="24"/>
    </row>
    <row r="862" spans="1:11" ht="6" customHeight="1" thickBot="1" x14ac:dyDescent="0.3">
      <c r="A862" s="206"/>
      <c r="B862" s="1148"/>
      <c r="C862" s="1148"/>
      <c r="D862" s="1148"/>
      <c r="E862" s="1148"/>
      <c r="F862" s="1148"/>
      <c r="G862" s="1148"/>
      <c r="I862" s="24"/>
      <c r="J862" s="24"/>
      <c r="K862" s="24"/>
    </row>
    <row r="863" spans="1:11" ht="14.25" customHeight="1" x14ac:dyDescent="0.25">
      <c r="A863" s="206"/>
      <c r="B863" s="36" t="s">
        <v>127</v>
      </c>
      <c r="C863" s="37" t="s">
        <v>128</v>
      </c>
      <c r="D863" s="37" t="s">
        <v>129</v>
      </c>
      <c r="E863" s="37" t="s">
        <v>130</v>
      </c>
      <c r="F863" s="37" t="s">
        <v>131</v>
      </c>
      <c r="G863" s="38" t="s">
        <v>132</v>
      </c>
      <c r="I863" s="24"/>
      <c r="J863" s="24"/>
      <c r="K863" s="24"/>
    </row>
    <row r="864" spans="1:11" ht="14.25" customHeight="1" x14ac:dyDescent="0.25">
      <c r="A864" s="206">
        <v>10115</v>
      </c>
      <c r="B864" s="39" t="str">
        <f>VLOOKUP(A864,Insumos!$A$10:$F$3462,2,FALSE)</f>
        <v>ELETRICISTA (OFICIAL - SINDUSCON)</v>
      </c>
      <c r="C864" s="40" t="str">
        <f>VLOOKUP(A864,Insumos!$A$10:$F$3462,3,FALSE)</f>
        <v>H</v>
      </c>
      <c r="D864" s="41">
        <v>4</v>
      </c>
      <c r="E864" s="168">
        <f>VLOOKUP(A864,Insumos!$A$10:$F$3462,4,FALSE)</f>
        <v>7.43</v>
      </c>
      <c r="F864" s="168">
        <f>ROUND((D864*E864),2)</f>
        <v>29.72</v>
      </c>
      <c r="G864" s="189"/>
      <c r="I864" s="24"/>
      <c r="J864" s="24"/>
      <c r="K864" s="24"/>
    </row>
    <row r="865" spans="1:11" ht="14.25" customHeight="1" x14ac:dyDescent="0.25">
      <c r="A865" s="206">
        <v>10101</v>
      </c>
      <c r="B865" s="39" t="str">
        <f>VLOOKUP(A865,Insumos!$A$10:$F$3462,2,FALSE)</f>
        <v>AJUDANTE (AJUDANTE PRATICO - SINDUSCON)</v>
      </c>
      <c r="C865" s="40" t="str">
        <f>VLOOKUP(A865,Insumos!$A$10:$F$3462,3,FALSE)</f>
        <v>H</v>
      </c>
      <c r="D865" s="41">
        <v>4</v>
      </c>
      <c r="E865" s="168">
        <f>VLOOKUP(A865,Insumos!$A$10:$F$3462,4,FALSE)</f>
        <v>6.27</v>
      </c>
      <c r="F865" s="168">
        <f>ROUND((D865*E865),2)</f>
        <v>25.08</v>
      </c>
      <c r="G865" s="189"/>
      <c r="I865" s="24"/>
      <c r="J865" s="24"/>
      <c r="K865" s="24"/>
    </row>
    <row r="866" spans="1:11" ht="14.25" customHeight="1" x14ac:dyDescent="0.25">
      <c r="A866" s="206"/>
      <c r="B866" s="44" t="s">
        <v>133</v>
      </c>
      <c r="C866" s="45"/>
      <c r="D866" s="46"/>
      <c r="E866" s="168"/>
      <c r="F866" s="187"/>
      <c r="G866" s="176">
        <f>+SUM(F864:F865)</f>
        <v>54.8</v>
      </c>
      <c r="I866" s="24"/>
      <c r="J866" s="24"/>
      <c r="K866" s="24"/>
    </row>
    <row r="867" spans="1:11" ht="14.25" customHeight="1" x14ac:dyDescent="0.25">
      <c r="A867" s="206"/>
      <c r="B867" s="39" t="s">
        <v>134</v>
      </c>
      <c r="C867" s="49"/>
      <c r="D867" s="50"/>
      <c r="E867" s="40"/>
      <c r="F867" s="47"/>
      <c r="G867" s="51"/>
      <c r="I867" s="24"/>
      <c r="J867" s="24"/>
      <c r="K867" s="24"/>
    </row>
    <row r="868" spans="1:11" ht="39" x14ac:dyDescent="0.25">
      <c r="A868" s="206" t="s">
        <v>427</v>
      </c>
      <c r="B868" s="39" t="str">
        <f>VLOOKUP(A868,Insumos!$A$10:$F$3462,2,FALSE)</f>
        <v>Poste PRFV 4,2m - 50 daN -Topo Ø76 mm - Redução  Ø 60mm - Acabamento liso - Flangeado - Pintado na  cor BRANCA - SEÇÃO ÚNICA 
PIF-4,2-50-76-R60 ou similar</v>
      </c>
      <c r="C868" s="40" t="str">
        <f>VLOOKUP(A868,Insumos!$A$10:$F$3462,3,FALSE)</f>
        <v>Und</v>
      </c>
      <c r="D868" s="41">
        <v>1</v>
      </c>
      <c r="E868" s="168">
        <f>VLOOKUP(A868,Insumos!$A$10:$F$3462,4,FALSE)</f>
        <v>1311.34</v>
      </c>
      <c r="F868" s="168">
        <f>ROUND((D868*E868),2)</f>
        <v>1311.34</v>
      </c>
      <c r="G868" s="189"/>
      <c r="I868" s="24"/>
      <c r="J868" s="24"/>
      <c r="K868" s="24"/>
    </row>
    <row r="869" spans="1:11" ht="39" x14ac:dyDescent="0.25">
      <c r="A869" s="206" t="s">
        <v>428</v>
      </c>
      <c r="B869" s="39" t="str">
        <f>VLOOKUP(A869,Insumos!$A$10:$F$3462,2,FALSE)</f>
        <v>Luminária  Ornamental de Topo de poste,  Tipo HEKA-LS  LED GG-15 - potencia 80W , 6700ml, drive incorporado  530mA, tensão 127/220V, grau de proteção IP66 , conjunto óptico IP44 no alojamento para drive, marca Tecnowatt ou similar</v>
      </c>
      <c r="C869" s="40" t="str">
        <f>VLOOKUP(A869,Insumos!$A$10:$F$3462,3,FALSE)</f>
        <v>Und</v>
      </c>
      <c r="D869" s="41">
        <v>1</v>
      </c>
      <c r="E869" s="168">
        <f>VLOOKUP(A869,Insumos!$A$10:$F$3462,4,FALSE)</f>
        <v>2828.11</v>
      </c>
      <c r="F869" s="168">
        <f>ROUND((D869*E869),2)</f>
        <v>2828.11</v>
      </c>
      <c r="G869" s="189"/>
      <c r="I869" s="24"/>
      <c r="J869" s="24"/>
      <c r="K869" s="24"/>
    </row>
    <row r="870" spans="1:11" x14ac:dyDescent="0.25">
      <c r="A870" s="206">
        <v>30101</v>
      </c>
      <c r="B870" s="39" t="s">
        <v>12</v>
      </c>
      <c r="C870" s="40" t="s">
        <v>6</v>
      </c>
      <c r="D870" s="41">
        <v>0.6</v>
      </c>
      <c r="E870" s="168">
        <v>45.66</v>
      </c>
      <c r="F870" s="168">
        <f>ROUND((D870*E870),2)</f>
        <v>27.4</v>
      </c>
      <c r="G870" s="189"/>
      <c r="I870" s="24"/>
      <c r="J870" s="24"/>
      <c r="K870" s="24"/>
    </row>
    <row r="871" spans="1:11" ht="26.25" x14ac:dyDescent="0.25">
      <c r="A871" s="206">
        <v>40233</v>
      </c>
      <c r="B871" s="39" t="s">
        <v>315</v>
      </c>
      <c r="C871" s="40" t="s">
        <v>6</v>
      </c>
      <c r="D871" s="41">
        <f>0.4*0.4*0.45</f>
        <v>7.1999999999999995E-2</v>
      </c>
      <c r="E871" s="168">
        <v>546.41999999999996</v>
      </c>
      <c r="F871" s="168">
        <f>ROUND((D871*E871),2)</f>
        <v>39.340000000000003</v>
      </c>
      <c r="G871" s="189"/>
      <c r="I871" s="24"/>
      <c r="J871" s="24"/>
      <c r="K871" s="24"/>
    </row>
    <row r="872" spans="1:11" ht="39" x14ac:dyDescent="0.25">
      <c r="A872" s="206">
        <v>40206</v>
      </c>
      <c r="B872" s="39" t="s">
        <v>16</v>
      </c>
      <c r="C872" s="40" t="s">
        <v>5</v>
      </c>
      <c r="D872" s="52">
        <f>0.4*0.45*4</f>
        <v>0.72</v>
      </c>
      <c r="E872" s="168">
        <v>73.25</v>
      </c>
      <c r="F872" s="168">
        <f>ROUND((D872*E872),2)</f>
        <v>52.74</v>
      </c>
      <c r="G872" s="189"/>
      <c r="I872" s="24"/>
      <c r="J872" s="24"/>
      <c r="K872" s="24"/>
    </row>
    <row r="873" spans="1:11" ht="14.25" customHeight="1" x14ac:dyDescent="0.25">
      <c r="A873" s="206"/>
      <c r="B873" s="44" t="s">
        <v>136</v>
      </c>
      <c r="C873" s="45"/>
      <c r="D873" s="55"/>
      <c r="E873" s="187"/>
      <c r="F873" s="187"/>
      <c r="G873" s="176">
        <f>+SUM(F868:F872)</f>
        <v>4258.93</v>
      </c>
      <c r="I873" s="24"/>
      <c r="J873" s="24"/>
      <c r="K873" s="24"/>
    </row>
    <row r="874" spans="1:11" ht="14.25" customHeight="1" x14ac:dyDescent="0.25">
      <c r="A874" s="206"/>
      <c r="B874" s="39" t="s">
        <v>137</v>
      </c>
      <c r="C874" s="49"/>
      <c r="D874" s="56"/>
      <c r="E874" s="49"/>
      <c r="F874" s="49"/>
      <c r="G874" s="51"/>
      <c r="I874" s="24"/>
      <c r="J874" s="24"/>
      <c r="K874" s="24"/>
    </row>
    <row r="875" spans="1:11" ht="14.25" customHeight="1" x14ac:dyDescent="0.25">
      <c r="A875" s="206">
        <v>80170</v>
      </c>
      <c r="B875" s="39" t="str">
        <f>VLOOKUP(A875,Insumos!$A$10:$F$3462,2,FALSE)</f>
        <v>CAMINHAO CARR MBENZ L1620/51 C/GUIND. 6T X M(E434)</v>
      </c>
      <c r="C875" s="40" t="str">
        <f>VLOOKUP(A875,Insumos!$A$10:$F$3462,3,FALSE)</f>
        <v>H</v>
      </c>
      <c r="D875" s="41">
        <v>1</v>
      </c>
      <c r="E875" s="168">
        <f>VLOOKUP(A875,Insumos!$A$10:$F$3462,4,FALSE)</f>
        <v>180.07</v>
      </c>
      <c r="F875" s="168">
        <f>ROUND((D875*E875),2)</f>
        <v>180.07</v>
      </c>
      <c r="G875" s="189"/>
      <c r="I875" s="24"/>
      <c r="J875" s="24"/>
      <c r="K875" s="24"/>
    </row>
    <row r="876" spans="1:11" ht="14.25" customHeight="1" thickBot="1" x14ac:dyDescent="0.3">
      <c r="A876" s="206"/>
      <c r="B876" s="57" t="s">
        <v>139</v>
      </c>
      <c r="C876" s="58"/>
      <c r="D876" s="59"/>
      <c r="E876" s="195"/>
      <c r="F876" s="195"/>
      <c r="G876" s="196">
        <f>+SUM(F875:F875)</f>
        <v>180.07</v>
      </c>
      <c r="I876" s="24"/>
      <c r="J876" s="24"/>
      <c r="K876" s="24"/>
    </row>
    <row r="877" spans="1:11" ht="4.5" customHeight="1" thickBot="1" x14ac:dyDescent="0.3">
      <c r="A877" s="206"/>
      <c r="B877" s="1148"/>
      <c r="C877" s="1148"/>
      <c r="D877" s="1148"/>
      <c r="E877" s="1148"/>
      <c r="F877" s="1148"/>
      <c r="G877" s="1148"/>
      <c r="I877" s="24"/>
      <c r="J877" s="24"/>
      <c r="K877" s="24"/>
    </row>
    <row r="878" spans="1:11" ht="14.25" customHeight="1" thickBot="1" x14ac:dyDescent="0.3">
      <c r="A878" s="206"/>
      <c r="B878" s="61" t="s">
        <v>140</v>
      </c>
      <c r="C878" s="62" t="s">
        <v>1317</v>
      </c>
      <c r="D878" s="63" t="s">
        <v>142</v>
      </c>
      <c r="E878" s="1147" t="s">
        <v>143</v>
      </c>
      <c r="F878" s="1147"/>
      <c r="G878" s="1147"/>
      <c r="I878" s="24"/>
      <c r="J878" s="24"/>
      <c r="K878" s="24"/>
    </row>
    <row r="879" spans="1:11" ht="14.25" customHeight="1" thickBot="1" x14ac:dyDescent="0.3">
      <c r="A879" s="206"/>
      <c r="B879" s="64" t="s">
        <v>144</v>
      </c>
      <c r="C879" s="65"/>
      <c r="D879" s="170">
        <f>G866</f>
        <v>54.8</v>
      </c>
      <c r="E879" s="1147"/>
      <c r="F879" s="1147"/>
      <c r="G879" s="1147"/>
      <c r="I879" s="24"/>
      <c r="J879" s="24"/>
      <c r="K879" s="24"/>
    </row>
    <row r="880" spans="1:11" ht="14.25" customHeight="1" thickBot="1" x14ac:dyDescent="0.3">
      <c r="A880" s="206"/>
      <c r="B880" s="64" t="s">
        <v>145</v>
      </c>
      <c r="C880" s="65"/>
      <c r="D880" s="170">
        <f>G873</f>
        <v>4258.93</v>
      </c>
      <c r="E880" s="1147"/>
      <c r="F880" s="1147"/>
      <c r="G880" s="1147"/>
      <c r="I880" s="24"/>
      <c r="J880" s="24"/>
      <c r="K880" s="24"/>
    </row>
    <row r="881" spans="1:11" ht="14.25" customHeight="1" thickBot="1" x14ac:dyDescent="0.3">
      <c r="A881" s="206"/>
      <c r="B881" s="64" t="s">
        <v>146</v>
      </c>
      <c r="C881" s="65"/>
      <c r="D881" s="170">
        <f>G876</f>
        <v>180.07</v>
      </c>
      <c r="E881" s="1147"/>
      <c r="F881" s="1147"/>
      <c r="G881" s="1147"/>
      <c r="I881" s="24"/>
      <c r="J881" s="24"/>
      <c r="K881" s="24"/>
    </row>
    <row r="882" spans="1:11" ht="14.25" customHeight="1" thickBot="1" x14ac:dyDescent="0.3">
      <c r="A882" s="206"/>
      <c r="B882" s="64" t="s">
        <v>147</v>
      </c>
      <c r="C882" s="66">
        <f>$J$5</f>
        <v>157.27000000000001</v>
      </c>
      <c r="D882" s="170">
        <f>+ROUND((D879*C882),2)/100</f>
        <v>86.18</v>
      </c>
      <c r="E882" s="1147"/>
      <c r="F882" s="1147"/>
      <c r="G882" s="1147"/>
      <c r="I882" s="24"/>
      <c r="J882" s="24"/>
      <c r="K882" s="24"/>
    </row>
    <row r="883" spans="1:11" ht="14.25" customHeight="1" thickBot="1" x14ac:dyDescent="0.3">
      <c r="A883" s="206"/>
      <c r="B883" s="64" t="s">
        <v>148</v>
      </c>
      <c r="C883" s="67"/>
      <c r="D883" s="171">
        <f>+SUM(D879:D882)</f>
        <v>4579.9799999999996</v>
      </c>
      <c r="E883" s="1147"/>
      <c r="F883" s="1147"/>
      <c r="G883" s="1147"/>
      <c r="I883" s="24"/>
      <c r="J883" s="24"/>
      <c r="K883" s="24"/>
    </row>
    <row r="884" spans="1:11" ht="14.25" customHeight="1" thickBot="1" x14ac:dyDescent="0.3">
      <c r="A884" s="206"/>
      <c r="B884" s="64" t="s">
        <v>149</v>
      </c>
      <c r="C884" s="65"/>
      <c r="D884" s="170" t="s">
        <v>150</v>
      </c>
      <c r="E884" s="1148" t="s">
        <v>151</v>
      </c>
      <c r="F884" s="1148"/>
      <c r="G884" s="1148"/>
      <c r="I884" s="24"/>
      <c r="J884" s="24"/>
      <c r="K884" s="24"/>
    </row>
    <row r="885" spans="1:11" ht="14.25" customHeight="1" thickBot="1" x14ac:dyDescent="0.3">
      <c r="A885" s="206"/>
      <c r="B885" s="68" t="s">
        <v>152</v>
      </c>
      <c r="C885" s="69"/>
      <c r="D885" s="172">
        <f>+SUM(D883:D884)</f>
        <v>4579.9799999999996</v>
      </c>
      <c r="E885" s="1148"/>
      <c r="F885" s="1148"/>
      <c r="G885" s="1148"/>
      <c r="I885" s="24"/>
      <c r="J885" s="24"/>
      <c r="K885" s="24"/>
    </row>
    <row r="886" spans="1:11" ht="14.25" customHeight="1" thickBot="1" x14ac:dyDescent="0.3">
      <c r="A886" s="206"/>
      <c r="B886" s="70" t="s">
        <v>153</v>
      </c>
      <c r="C886" s="71">
        <f>$I$5</f>
        <v>28.49</v>
      </c>
      <c r="D886" s="173">
        <f>ROUND((D885*C886),2)/100</f>
        <v>1304.8399999999999</v>
      </c>
      <c r="E886" s="1148"/>
      <c r="F886" s="1148"/>
      <c r="G886" s="1148"/>
      <c r="I886" s="24"/>
      <c r="J886" s="24"/>
      <c r="K886" s="24"/>
    </row>
    <row r="887" spans="1:11" ht="14.25" customHeight="1" thickBot="1" x14ac:dyDescent="0.3">
      <c r="A887" s="206"/>
      <c r="B887" s="72" t="s">
        <v>154</v>
      </c>
      <c r="C887" s="73"/>
      <c r="D887" s="174">
        <f>+SUM(D885:D886)</f>
        <v>5884.82</v>
      </c>
      <c r="E887" s="74"/>
      <c r="F887" s="175">
        <f>D887</f>
        <v>5884.82</v>
      </c>
      <c r="G887" s="30"/>
      <c r="I887" s="24"/>
      <c r="J887" s="24"/>
      <c r="K887" s="24"/>
    </row>
    <row r="888" spans="1:11" ht="14.25" customHeight="1" x14ac:dyDescent="0.25">
      <c r="A888" s="206"/>
      <c r="B888" s="197"/>
      <c r="C888" s="198"/>
      <c r="D888" s="199"/>
      <c r="E888" s="25"/>
      <c r="F888" s="200"/>
      <c r="G888" s="25"/>
      <c r="I888" s="24"/>
      <c r="J888" s="24"/>
      <c r="K888" s="24"/>
    </row>
    <row r="889" spans="1:11" ht="14.25" customHeight="1" x14ac:dyDescent="0.25">
      <c r="A889" s="206"/>
      <c r="B889" s="197"/>
      <c r="C889" s="198"/>
      <c r="D889" s="199"/>
      <c r="E889" s="25"/>
      <c r="F889" s="200"/>
      <c r="G889" s="25"/>
      <c r="I889" s="24"/>
      <c r="J889" s="24"/>
      <c r="K889" s="24"/>
    </row>
    <row r="890" spans="1:11" ht="14.25" customHeight="1" thickBot="1" x14ac:dyDescent="0.3">
      <c r="A890" s="206"/>
      <c r="B890" s="24"/>
      <c r="C890" s="24"/>
      <c r="D890" s="24"/>
      <c r="E890" s="24"/>
      <c r="F890" s="24"/>
      <c r="G890" s="24"/>
      <c r="I890" s="24"/>
      <c r="J890" s="24"/>
      <c r="K890" s="24"/>
    </row>
    <row r="891" spans="1:11" x14ac:dyDescent="0.25">
      <c r="A891" s="206"/>
      <c r="B891" s="1149" t="s">
        <v>119</v>
      </c>
      <c r="C891" s="1149"/>
      <c r="D891" s="1149"/>
      <c r="E891" s="1149"/>
      <c r="F891" s="1149"/>
      <c r="G891" s="1149"/>
      <c r="I891" s="24"/>
      <c r="J891" s="24"/>
      <c r="K891" s="24"/>
    </row>
    <row r="892" spans="1:11" ht="15.75" thickBot="1" x14ac:dyDescent="0.3">
      <c r="A892" s="206"/>
      <c r="B892" s="1150" t="str">
        <f>$I$3</f>
        <v>Urbanização da Orla de Piúma - Município de Piúma / ES</v>
      </c>
      <c r="C892" s="1151"/>
      <c r="D892" s="1151"/>
      <c r="E892" s="1151"/>
      <c r="F892" s="1151"/>
      <c r="G892" s="1152"/>
      <c r="I892" s="24"/>
      <c r="J892" s="24"/>
      <c r="K892" s="24"/>
    </row>
    <row r="893" spans="1:11" ht="15.75" thickBot="1" x14ac:dyDescent="0.3">
      <c r="A893" s="206"/>
      <c r="B893" s="29" t="s">
        <v>120</v>
      </c>
      <c r="C893" s="29" t="s">
        <v>121</v>
      </c>
      <c r="D893" s="1147" t="s">
        <v>122</v>
      </c>
      <c r="E893" s="1147"/>
      <c r="F893" s="30" t="s">
        <v>262</v>
      </c>
      <c r="G893" s="30" t="s">
        <v>123</v>
      </c>
      <c r="I893" s="27"/>
      <c r="J893" s="27"/>
      <c r="K893" s="24"/>
    </row>
    <row r="894" spans="1:11" ht="39.75" thickBot="1" x14ac:dyDescent="0.3">
      <c r="A894" s="206"/>
      <c r="B894" s="31" t="s">
        <v>314</v>
      </c>
      <c r="C894" s="32" t="s">
        <v>92</v>
      </c>
      <c r="D894" s="1147" t="s">
        <v>8</v>
      </c>
      <c r="E894" s="1147"/>
      <c r="F894" s="89" t="s">
        <v>205</v>
      </c>
      <c r="G894" s="33">
        <f>$K$5</f>
        <v>44501</v>
      </c>
      <c r="I894" s="24"/>
      <c r="J894" s="24"/>
      <c r="K894" s="24"/>
    </row>
    <row r="895" spans="1:11" ht="6" customHeight="1" thickBot="1" x14ac:dyDescent="0.3">
      <c r="A895" s="206"/>
      <c r="B895" s="1148"/>
      <c r="C895" s="1148"/>
      <c r="D895" s="1148"/>
      <c r="E895" s="1148"/>
      <c r="F895" s="1148"/>
      <c r="G895" s="1148"/>
      <c r="I895" s="24"/>
      <c r="J895" s="24"/>
      <c r="K895" s="24"/>
    </row>
    <row r="896" spans="1:11" ht="14.25" customHeight="1" x14ac:dyDescent="0.25">
      <c r="A896" s="206"/>
      <c r="B896" s="36" t="s">
        <v>127</v>
      </c>
      <c r="C896" s="37" t="s">
        <v>128</v>
      </c>
      <c r="D896" s="37" t="s">
        <v>129</v>
      </c>
      <c r="E896" s="37" t="s">
        <v>130</v>
      </c>
      <c r="F896" s="37" t="s">
        <v>131</v>
      </c>
      <c r="G896" s="38" t="s">
        <v>132</v>
      </c>
      <c r="I896" s="24"/>
      <c r="J896" s="24"/>
      <c r="K896" s="24"/>
    </row>
    <row r="897" spans="1:11" ht="14.25" customHeight="1" x14ac:dyDescent="0.25">
      <c r="A897" s="206">
        <v>10115</v>
      </c>
      <c r="B897" s="39" t="str">
        <f>VLOOKUP(A897,Insumos!$A$10:$F$3462,2,FALSE)</f>
        <v>ELETRICISTA (OFICIAL - SINDUSCON)</v>
      </c>
      <c r="C897" s="40" t="str">
        <f>VLOOKUP(A897,Insumos!$A$10:$F$3462,3,FALSE)</f>
        <v>H</v>
      </c>
      <c r="D897" s="41">
        <v>2</v>
      </c>
      <c r="E897" s="168">
        <f>VLOOKUP(A897,Insumos!$A$10:$F$3462,4,FALSE)</f>
        <v>7.43</v>
      </c>
      <c r="F897" s="168">
        <f>ROUND((D897*E897),2)</f>
        <v>14.86</v>
      </c>
      <c r="G897" s="189"/>
      <c r="I897" s="24"/>
      <c r="J897" s="24"/>
      <c r="K897" s="24"/>
    </row>
    <row r="898" spans="1:11" ht="14.25" customHeight="1" x14ac:dyDescent="0.25">
      <c r="A898" s="206">
        <v>10101</v>
      </c>
      <c r="B898" s="39" t="str">
        <f>VLOOKUP(A898,Insumos!$A$10:$F$3462,2,FALSE)</f>
        <v>AJUDANTE (AJUDANTE PRATICO - SINDUSCON)</v>
      </c>
      <c r="C898" s="40" t="str">
        <f>VLOOKUP(A898,Insumos!$A$10:$F$3462,3,FALSE)</f>
        <v>H</v>
      </c>
      <c r="D898" s="41">
        <v>2</v>
      </c>
      <c r="E898" s="168">
        <f>VLOOKUP(A898,Insumos!$A$10:$F$3462,4,FALSE)</f>
        <v>6.27</v>
      </c>
      <c r="F898" s="168">
        <f>ROUND((D898*E898),2)</f>
        <v>12.54</v>
      </c>
      <c r="G898" s="189"/>
      <c r="I898" s="24"/>
      <c r="J898" s="24"/>
      <c r="K898" s="24"/>
    </row>
    <row r="899" spans="1:11" ht="14.25" customHeight="1" x14ac:dyDescent="0.25">
      <c r="A899" s="206"/>
      <c r="B899" s="39"/>
      <c r="C899" s="40"/>
      <c r="D899" s="43"/>
      <c r="E899" s="168"/>
      <c r="F899" s="168"/>
      <c r="G899" s="189"/>
      <c r="I899" s="24"/>
      <c r="J899" s="24"/>
      <c r="K899" s="24"/>
    </row>
    <row r="900" spans="1:11" ht="14.25" customHeight="1" x14ac:dyDescent="0.25">
      <c r="A900" s="206"/>
      <c r="B900" s="44" t="s">
        <v>133</v>
      </c>
      <c r="C900" s="45"/>
      <c r="D900" s="46"/>
      <c r="E900" s="168"/>
      <c r="F900" s="187"/>
      <c r="G900" s="176">
        <f>+SUM(F897:F899)</f>
        <v>27.4</v>
      </c>
      <c r="I900" s="24"/>
      <c r="J900" s="24"/>
      <c r="K900" s="24"/>
    </row>
    <row r="901" spans="1:11" ht="14.25" customHeight="1" x14ac:dyDescent="0.25">
      <c r="A901" s="206"/>
      <c r="B901" s="39" t="s">
        <v>134</v>
      </c>
      <c r="C901" s="49"/>
      <c r="D901" s="50"/>
      <c r="E901" s="40"/>
      <c r="F901" s="47"/>
      <c r="G901" s="51"/>
      <c r="I901" s="24"/>
      <c r="J901" s="24"/>
      <c r="K901" s="24"/>
    </row>
    <row r="902" spans="1:11" ht="39" x14ac:dyDescent="0.25">
      <c r="A902" s="206" t="s">
        <v>429</v>
      </c>
      <c r="B902" s="39" t="str">
        <f>VLOOKUP(A902,Insumos!$A$10:$F$3462,2,FALSE)</f>
        <v>Luminária  Ornamental de Embutir no Piso,  Tipo NIX  LED GG-15 - potencia 5,7W , 337ml, drive incorporado  450mA, tensão 127/220V, grau de proteção IP67 , conjunto óptico e alojamento para drive , marca Tecnowatt ou similar</v>
      </c>
      <c r="C902" s="40" t="str">
        <f>VLOOKUP(A902,Insumos!$A$10:$F$3462,3,FALSE)</f>
        <v>Und</v>
      </c>
      <c r="D902" s="41">
        <v>1</v>
      </c>
      <c r="E902" s="168">
        <f>VLOOKUP(A902,Insumos!$A$10:$F$3462,4,FALSE)</f>
        <v>1302.99</v>
      </c>
      <c r="F902" s="168">
        <f>ROUND((D902*E902),2)</f>
        <v>1302.99</v>
      </c>
      <c r="G902" s="189"/>
      <c r="I902" s="24"/>
      <c r="J902" s="24"/>
      <c r="K902" s="24"/>
    </row>
    <row r="903" spans="1:11" ht="14.25" customHeight="1" x14ac:dyDescent="0.25">
      <c r="A903" s="206"/>
      <c r="B903" s="39"/>
      <c r="C903" s="40"/>
      <c r="D903" s="54"/>
      <c r="E903" s="168"/>
      <c r="F903" s="168"/>
      <c r="G903" s="189"/>
      <c r="I903" s="24"/>
      <c r="J903" s="24"/>
      <c r="K903" s="24"/>
    </row>
    <row r="904" spans="1:11" ht="14.25" customHeight="1" x14ac:dyDescent="0.25">
      <c r="A904" s="206"/>
      <c r="B904" s="44" t="s">
        <v>136</v>
      </c>
      <c r="C904" s="45"/>
      <c r="D904" s="55"/>
      <c r="E904" s="187"/>
      <c r="F904" s="187"/>
      <c r="G904" s="176">
        <f>+SUM(F902:F903)</f>
        <v>1302.99</v>
      </c>
      <c r="I904" s="24"/>
      <c r="J904" s="24"/>
      <c r="K904" s="24"/>
    </row>
    <row r="905" spans="1:11" ht="14.25" customHeight="1" x14ac:dyDescent="0.25">
      <c r="A905" s="206"/>
      <c r="B905" s="39" t="s">
        <v>137</v>
      </c>
      <c r="C905" s="49"/>
      <c r="D905" s="56"/>
      <c r="E905" s="49"/>
      <c r="F905" s="49"/>
      <c r="G905" s="51"/>
      <c r="I905" s="24"/>
      <c r="J905" s="24"/>
      <c r="K905" s="24"/>
    </row>
    <row r="906" spans="1:11" ht="14.25" customHeight="1" x14ac:dyDescent="0.25">
      <c r="A906" s="206"/>
      <c r="B906" s="39" t="s">
        <v>92</v>
      </c>
      <c r="C906" s="40"/>
      <c r="D906" s="52"/>
      <c r="E906" s="40"/>
      <c r="F906" s="40"/>
      <c r="G906" s="42"/>
      <c r="I906" s="24"/>
      <c r="J906" s="24"/>
      <c r="K906" s="24"/>
    </row>
    <row r="907" spans="1:11" ht="14.25" customHeight="1" x14ac:dyDescent="0.25">
      <c r="A907" s="206"/>
      <c r="B907" s="39" t="s">
        <v>92</v>
      </c>
      <c r="C907" s="40"/>
      <c r="D907" s="52"/>
      <c r="E907" s="40"/>
      <c r="F907" s="40"/>
      <c r="G907" s="42"/>
      <c r="I907" s="24"/>
      <c r="J907" s="24"/>
      <c r="K907" s="24"/>
    </row>
    <row r="908" spans="1:11" ht="14.25" customHeight="1" thickBot="1" x14ac:dyDescent="0.3">
      <c r="A908" s="206"/>
      <c r="B908" s="57" t="s">
        <v>139</v>
      </c>
      <c r="C908" s="58"/>
      <c r="D908" s="59"/>
      <c r="E908" s="58"/>
      <c r="F908" s="58"/>
      <c r="G908" s="60">
        <f>+SUM(F906:F907)</f>
        <v>0</v>
      </c>
      <c r="I908" s="24"/>
      <c r="J908" s="24"/>
      <c r="K908" s="24"/>
    </row>
    <row r="909" spans="1:11" ht="4.5" customHeight="1" thickBot="1" x14ac:dyDescent="0.3">
      <c r="A909" s="206"/>
      <c r="B909" s="1148"/>
      <c r="C909" s="1148"/>
      <c r="D909" s="1148"/>
      <c r="E909" s="1148"/>
      <c r="F909" s="1148"/>
      <c r="G909" s="1148"/>
      <c r="I909" s="24"/>
      <c r="J909" s="24"/>
      <c r="K909" s="24"/>
    </row>
    <row r="910" spans="1:11" ht="14.25" customHeight="1" thickBot="1" x14ac:dyDescent="0.3">
      <c r="A910" s="206"/>
      <c r="B910" s="61" t="s">
        <v>140</v>
      </c>
      <c r="C910" s="62" t="s">
        <v>1317</v>
      </c>
      <c r="D910" s="63" t="s">
        <v>142</v>
      </c>
      <c r="E910" s="1147" t="s">
        <v>143</v>
      </c>
      <c r="F910" s="1147"/>
      <c r="G910" s="1147"/>
      <c r="I910" s="24"/>
      <c r="J910" s="24"/>
      <c r="K910" s="24"/>
    </row>
    <row r="911" spans="1:11" ht="14.25" customHeight="1" thickBot="1" x14ac:dyDescent="0.3">
      <c r="A911" s="206"/>
      <c r="B911" s="64" t="s">
        <v>144</v>
      </c>
      <c r="C911" s="65"/>
      <c r="D911" s="170">
        <f>G900</f>
        <v>27.4</v>
      </c>
      <c r="E911" s="1147"/>
      <c r="F911" s="1147"/>
      <c r="G911" s="1147"/>
      <c r="I911" s="24"/>
      <c r="J911" s="24"/>
      <c r="K911" s="24"/>
    </row>
    <row r="912" spans="1:11" ht="14.25" customHeight="1" thickBot="1" x14ac:dyDescent="0.3">
      <c r="A912" s="206"/>
      <c r="B912" s="64" t="s">
        <v>145</v>
      </c>
      <c r="C912" s="65"/>
      <c r="D912" s="170">
        <f>G904</f>
        <v>1302.99</v>
      </c>
      <c r="E912" s="1147"/>
      <c r="F912" s="1147"/>
      <c r="G912" s="1147"/>
      <c r="I912" s="24"/>
      <c r="J912" s="24"/>
      <c r="K912" s="24"/>
    </row>
    <row r="913" spans="1:11" ht="14.25" customHeight="1" thickBot="1" x14ac:dyDescent="0.3">
      <c r="A913" s="206"/>
      <c r="B913" s="64" t="s">
        <v>146</v>
      </c>
      <c r="C913" s="65"/>
      <c r="D913" s="170">
        <f>G908</f>
        <v>0</v>
      </c>
      <c r="E913" s="1147"/>
      <c r="F913" s="1147"/>
      <c r="G913" s="1147"/>
      <c r="I913" s="24"/>
      <c r="J913" s="24"/>
      <c r="K913" s="24"/>
    </row>
    <row r="914" spans="1:11" ht="14.25" customHeight="1" thickBot="1" x14ac:dyDescent="0.3">
      <c r="A914" s="206"/>
      <c r="B914" s="64" t="s">
        <v>147</v>
      </c>
      <c r="C914" s="66">
        <f>$J$5</f>
        <v>157.27000000000001</v>
      </c>
      <c r="D914" s="170">
        <f>+ROUND((D911*C914),2)/100</f>
        <v>43.09</v>
      </c>
      <c r="E914" s="1147"/>
      <c r="F914" s="1147"/>
      <c r="G914" s="1147"/>
      <c r="I914" s="24"/>
      <c r="J914" s="24"/>
      <c r="K914" s="24"/>
    </row>
    <row r="915" spans="1:11" ht="14.25" customHeight="1" thickBot="1" x14ac:dyDescent="0.3">
      <c r="A915" s="206"/>
      <c r="B915" s="64" t="s">
        <v>148</v>
      </c>
      <c r="C915" s="67"/>
      <c r="D915" s="171">
        <f>+SUM(D911:D914)</f>
        <v>1373.48</v>
      </c>
      <c r="E915" s="1147"/>
      <c r="F915" s="1147"/>
      <c r="G915" s="1147"/>
      <c r="I915" s="24"/>
      <c r="J915" s="24"/>
      <c r="K915" s="24"/>
    </row>
    <row r="916" spans="1:11" ht="14.25" customHeight="1" thickBot="1" x14ac:dyDescent="0.3">
      <c r="A916" s="206"/>
      <c r="B916" s="64" t="s">
        <v>149</v>
      </c>
      <c r="C916" s="65"/>
      <c r="D916" s="170" t="s">
        <v>150</v>
      </c>
      <c r="E916" s="1148" t="s">
        <v>151</v>
      </c>
      <c r="F916" s="1148"/>
      <c r="G916" s="1148"/>
      <c r="I916" s="24"/>
      <c r="J916" s="24"/>
      <c r="K916" s="24"/>
    </row>
    <row r="917" spans="1:11" ht="14.25" customHeight="1" thickBot="1" x14ac:dyDescent="0.3">
      <c r="A917" s="206"/>
      <c r="B917" s="68" t="s">
        <v>152</v>
      </c>
      <c r="C917" s="69"/>
      <c r="D917" s="172">
        <f>+SUM(D915:D916)</f>
        <v>1373.48</v>
      </c>
      <c r="E917" s="1148"/>
      <c r="F917" s="1148"/>
      <c r="G917" s="1148"/>
      <c r="I917" s="24"/>
      <c r="J917" s="24"/>
      <c r="K917" s="24"/>
    </row>
    <row r="918" spans="1:11" ht="14.25" customHeight="1" thickBot="1" x14ac:dyDescent="0.3">
      <c r="A918" s="206"/>
      <c r="B918" s="70" t="s">
        <v>153</v>
      </c>
      <c r="C918" s="71">
        <f>$I$5</f>
        <v>28.49</v>
      </c>
      <c r="D918" s="173">
        <f>ROUND((D917*C918),2)/100</f>
        <v>391.3</v>
      </c>
      <c r="E918" s="1148"/>
      <c r="F918" s="1148"/>
      <c r="G918" s="1148"/>
      <c r="I918" s="24"/>
      <c r="J918" s="24"/>
      <c r="K918" s="24"/>
    </row>
    <row r="919" spans="1:11" ht="14.25" customHeight="1" thickBot="1" x14ac:dyDescent="0.3">
      <c r="A919" s="206"/>
      <c r="B919" s="72" t="s">
        <v>154</v>
      </c>
      <c r="C919" s="73"/>
      <c r="D919" s="174">
        <f>+SUM(D917:D918)</f>
        <v>1764.78</v>
      </c>
      <c r="E919" s="74"/>
      <c r="F919" s="175">
        <f>D919</f>
        <v>1764.78</v>
      </c>
      <c r="G919" s="30"/>
      <c r="I919" s="24"/>
      <c r="J919" s="24"/>
      <c r="K919" s="24"/>
    </row>
    <row r="920" spans="1:11" ht="14.25" customHeight="1" x14ac:dyDescent="0.25">
      <c r="A920" s="206"/>
      <c r="B920" s="24"/>
      <c r="C920" s="24"/>
      <c r="D920" s="24"/>
      <c r="E920" s="24"/>
      <c r="F920" s="24"/>
      <c r="G920" s="24"/>
      <c r="I920" s="24"/>
      <c r="J920" s="24"/>
      <c r="K920" s="24"/>
    </row>
    <row r="921" spans="1:11" ht="14.25" customHeight="1" thickBot="1" x14ac:dyDescent="0.3">
      <c r="A921" s="206"/>
      <c r="B921" s="24"/>
      <c r="C921" s="24"/>
      <c r="D921" s="24"/>
      <c r="E921" s="24"/>
      <c r="F921" s="24"/>
      <c r="G921" s="24"/>
      <c r="I921" s="24"/>
      <c r="J921" s="24"/>
      <c r="K921" s="24"/>
    </row>
    <row r="922" spans="1:11" ht="14.25" customHeight="1" x14ac:dyDescent="0.25">
      <c r="A922" s="206"/>
      <c r="B922" s="1149" t="s">
        <v>119</v>
      </c>
      <c r="C922" s="1149"/>
      <c r="D922" s="1149"/>
      <c r="E922" s="1149"/>
      <c r="F922" s="1149"/>
      <c r="G922" s="1149"/>
      <c r="I922" s="24"/>
      <c r="J922" s="24"/>
      <c r="K922" s="24"/>
    </row>
    <row r="923" spans="1:11" ht="14.25" customHeight="1" thickBot="1" x14ac:dyDescent="0.3">
      <c r="A923" s="206"/>
      <c r="B923" s="1150" t="str">
        <f>$I$3</f>
        <v>Urbanização da Orla de Piúma - Município de Piúma / ES</v>
      </c>
      <c r="C923" s="1151"/>
      <c r="D923" s="1151"/>
      <c r="E923" s="1151"/>
      <c r="F923" s="1151"/>
      <c r="G923" s="1152"/>
      <c r="I923" s="24"/>
      <c r="J923" s="24"/>
      <c r="K923" s="24"/>
    </row>
    <row r="924" spans="1:11" ht="14.25" customHeight="1" thickBot="1" x14ac:dyDescent="0.3">
      <c r="A924" s="206"/>
      <c r="B924" s="29" t="s">
        <v>120</v>
      </c>
      <c r="C924" s="29" t="s">
        <v>121</v>
      </c>
      <c r="D924" s="1147" t="s">
        <v>122</v>
      </c>
      <c r="E924" s="1147"/>
      <c r="F924" s="30" t="s">
        <v>262</v>
      </c>
      <c r="G924" s="30" t="s">
        <v>123</v>
      </c>
      <c r="I924" s="24"/>
      <c r="J924" s="24"/>
      <c r="K924" s="24"/>
    </row>
    <row r="925" spans="1:11" ht="14.25" customHeight="1" thickBot="1" x14ac:dyDescent="0.3">
      <c r="A925" s="206"/>
      <c r="B925" s="31" t="s">
        <v>327</v>
      </c>
      <c r="C925" s="32" t="s">
        <v>92</v>
      </c>
      <c r="D925" s="1147" t="s">
        <v>7</v>
      </c>
      <c r="E925" s="1147"/>
      <c r="F925" s="89" t="s">
        <v>206</v>
      </c>
      <c r="G925" s="33">
        <f>$K$5</f>
        <v>44501</v>
      </c>
      <c r="I925" s="24"/>
      <c r="J925" s="24"/>
      <c r="K925" s="24"/>
    </row>
    <row r="926" spans="1:11" ht="14.25" customHeight="1" thickBot="1" x14ac:dyDescent="0.3">
      <c r="A926" s="206"/>
      <c r="B926" s="1148"/>
      <c r="C926" s="1148"/>
      <c r="D926" s="1148"/>
      <c r="E926" s="1148"/>
      <c r="F926" s="1148"/>
      <c r="G926" s="1148"/>
      <c r="I926" s="24"/>
      <c r="J926" s="24"/>
      <c r="K926" s="24"/>
    </row>
    <row r="927" spans="1:11" ht="14.25" customHeight="1" x14ac:dyDescent="0.25">
      <c r="A927" s="206"/>
      <c r="B927" s="36" t="s">
        <v>127</v>
      </c>
      <c r="C927" s="37" t="s">
        <v>128</v>
      </c>
      <c r="D927" s="37" t="s">
        <v>129</v>
      </c>
      <c r="E927" s="37" t="s">
        <v>130</v>
      </c>
      <c r="F927" s="37" t="s">
        <v>131</v>
      </c>
      <c r="G927" s="38" t="s">
        <v>132</v>
      </c>
      <c r="I927" s="24"/>
      <c r="J927" s="24"/>
      <c r="K927" s="24"/>
    </row>
    <row r="928" spans="1:11" ht="14.25" customHeight="1" x14ac:dyDescent="0.25">
      <c r="A928" s="206">
        <v>10115</v>
      </c>
      <c r="B928" s="39" t="str">
        <f>VLOOKUP(A928,Insumos!$A$10:$F$3462,2,FALSE)</f>
        <v>ELETRICISTA (OFICIAL - SINDUSCON)</v>
      </c>
      <c r="C928" s="40" t="str">
        <f>VLOOKUP(A928,Insumos!$A$10:$F$3462,3,FALSE)</f>
        <v>H</v>
      </c>
      <c r="D928" s="50">
        <v>1.6</v>
      </c>
      <c r="E928" s="168">
        <f>VLOOKUP(A928,Insumos!$A$10:$F$3462,4,FALSE)</f>
        <v>7.43</v>
      </c>
      <c r="F928" s="168">
        <f>ROUND((D928*E928),2)</f>
        <v>11.89</v>
      </c>
      <c r="G928" s="189"/>
      <c r="I928" s="24"/>
      <c r="J928" s="24"/>
      <c r="K928" s="24"/>
    </row>
    <row r="929" spans="1:11" ht="14.25" customHeight="1" x14ac:dyDescent="0.25">
      <c r="A929" s="206">
        <v>10101</v>
      </c>
      <c r="B929" s="39" t="str">
        <f>VLOOKUP(A929,Insumos!$A$10:$F$3462,2,FALSE)</f>
        <v>AJUDANTE (AJUDANTE PRATICO - SINDUSCON)</v>
      </c>
      <c r="C929" s="40" t="str">
        <f>VLOOKUP(A929,Insumos!$A$10:$F$3462,3,FALSE)</f>
        <v>H</v>
      </c>
      <c r="D929" s="50">
        <v>1.6</v>
      </c>
      <c r="E929" s="168">
        <f>VLOOKUP(A929,Insumos!$A$10:$F$3462,4,FALSE)</f>
        <v>6.27</v>
      </c>
      <c r="F929" s="168">
        <f>ROUND((D929*E929),2)</f>
        <v>10.029999999999999</v>
      </c>
      <c r="G929" s="189"/>
      <c r="I929" s="24"/>
      <c r="J929" s="24"/>
      <c r="K929" s="24"/>
    </row>
    <row r="930" spans="1:11" ht="14.25" customHeight="1" x14ac:dyDescent="0.25">
      <c r="A930" s="206"/>
      <c r="B930" s="39"/>
      <c r="C930" s="40"/>
      <c r="D930" s="50"/>
      <c r="E930" s="168"/>
      <c r="F930" s="168"/>
      <c r="G930" s="189"/>
      <c r="I930" s="24"/>
      <c r="J930" s="24"/>
      <c r="K930" s="24"/>
    </row>
    <row r="931" spans="1:11" ht="14.25" customHeight="1" x14ac:dyDescent="0.25">
      <c r="A931" s="206"/>
      <c r="B931" s="44" t="s">
        <v>133</v>
      </c>
      <c r="C931" s="45"/>
      <c r="D931" s="50"/>
      <c r="E931" s="168"/>
      <c r="F931" s="187"/>
      <c r="G931" s="176">
        <f>+SUM(F928:F930)</f>
        <v>21.92</v>
      </c>
      <c r="I931" s="24"/>
      <c r="J931" s="24"/>
      <c r="K931" s="24"/>
    </row>
    <row r="932" spans="1:11" ht="14.25" customHeight="1" x14ac:dyDescent="0.25">
      <c r="A932" s="206" t="s">
        <v>92</v>
      </c>
      <c r="B932" s="39" t="s">
        <v>134</v>
      </c>
      <c r="C932" s="49"/>
      <c r="D932" s="50" t="s">
        <v>92</v>
      </c>
      <c r="E932" s="40"/>
      <c r="F932" s="47"/>
      <c r="G932" s="51" t="s">
        <v>135</v>
      </c>
      <c r="I932" s="24"/>
      <c r="J932" s="24"/>
      <c r="K932" s="24"/>
    </row>
    <row r="933" spans="1:11" x14ac:dyDescent="0.25">
      <c r="A933" s="209">
        <v>3975</v>
      </c>
      <c r="B933" s="39" t="str">
        <f>VLOOKUP(A933,Insumos!$A$10:$F$3462,2,FALSE)</f>
        <v>Eletroduto em ferro galvanizado pesado sem costura 2" x 3m</v>
      </c>
      <c r="C933" s="40" t="str">
        <f>VLOOKUP(A933,Insumos!$A$10:$F$3462,3,FALSE)</f>
        <v>Und.</v>
      </c>
      <c r="D933" s="50">
        <f>1.02/3</f>
        <v>0.34</v>
      </c>
      <c r="E933" s="168">
        <f>VLOOKUP(A933,Insumos!$A$10:$F$3462,4,FALSE)</f>
        <v>339.85</v>
      </c>
      <c r="F933" s="168">
        <f>ROUND((D933*E933),2)</f>
        <v>115.55</v>
      </c>
      <c r="G933" s="189"/>
      <c r="I933" s="24"/>
      <c r="J933" s="24"/>
      <c r="K933" s="24"/>
    </row>
    <row r="934" spans="1:11" ht="14.25" customHeight="1" x14ac:dyDescent="0.25">
      <c r="A934" s="209">
        <v>3912</v>
      </c>
      <c r="B934" s="39" t="str">
        <f>VLOOKUP(A934,Insumos!$A$10:$F$3462,2,FALSE)</f>
        <v>LUVA DE FERRO GALVANIZADO, COM ROSCA BSP, DE 2"</v>
      </c>
      <c r="C934" s="40" t="str">
        <f>VLOOKUP(A934,Insumos!$A$10:$F$3462,3,FALSE)</f>
        <v>Und.</v>
      </c>
      <c r="D934" s="50">
        <f>139/806.5</f>
        <v>0.17235</v>
      </c>
      <c r="E934" s="168">
        <f>VLOOKUP(A934,Insumos!$A$10:$F$3462,4,FALSE)</f>
        <v>27.73</v>
      </c>
      <c r="F934" s="168">
        <f>ROUND((D934*E934),2)</f>
        <v>4.78</v>
      </c>
      <c r="G934" s="189"/>
      <c r="I934" s="24"/>
      <c r="J934" s="24"/>
      <c r="K934" s="24"/>
    </row>
    <row r="935" spans="1:11" ht="14.25" customHeight="1" x14ac:dyDescent="0.25">
      <c r="A935" s="206"/>
      <c r="B935" s="44" t="s">
        <v>136</v>
      </c>
      <c r="C935" s="45"/>
      <c r="D935" s="55"/>
      <c r="E935" s="187"/>
      <c r="F935" s="187"/>
      <c r="G935" s="176">
        <f>+SUM(F933:F934)</f>
        <v>120.33</v>
      </c>
      <c r="I935" s="24"/>
      <c r="J935" s="24"/>
      <c r="K935" s="24"/>
    </row>
    <row r="936" spans="1:11" ht="14.25" customHeight="1" x14ac:dyDescent="0.25">
      <c r="A936" s="206"/>
      <c r="B936" s="39" t="s">
        <v>137</v>
      </c>
      <c r="C936" s="49"/>
      <c r="D936" s="56"/>
      <c r="E936" s="49"/>
      <c r="F936" s="49"/>
      <c r="G936" s="51" t="s">
        <v>138</v>
      </c>
      <c r="I936" s="24"/>
      <c r="J936" s="24"/>
      <c r="K936" s="24"/>
    </row>
    <row r="937" spans="1:11" ht="14.25" customHeight="1" x14ac:dyDescent="0.25">
      <c r="A937" s="206"/>
      <c r="B937" s="39" t="s">
        <v>92</v>
      </c>
      <c r="C937" s="40"/>
      <c r="D937" s="52"/>
      <c r="E937" s="40"/>
      <c r="F937" s="40"/>
      <c r="G937" s="42"/>
      <c r="I937" s="24"/>
      <c r="J937" s="24"/>
      <c r="K937" s="24"/>
    </row>
    <row r="938" spans="1:11" ht="14.25" customHeight="1" x14ac:dyDescent="0.25">
      <c r="A938" s="206"/>
      <c r="B938" s="39" t="s">
        <v>92</v>
      </c>
      <c r="C938" s="40"/>
      <c r="D938" s="52"/>
      <c r="E938" s="40"/>
      <c r="F938" s="40"/>
      <c r="G938" s="42"/>
      <c r="I938" s="24"/>
      <c r="J938" s="24"/>
      <c r="K938" s="24"/>
    </row>
    <row r="939" spans="1:11" ht="14.25" customHeight="1" thickBot="1" x14ac:dyDescent="0.3">
      <c r="A939" s="206"/>
      <c r="B939" s="57" t="s">
        <v>139</v>
      </c>
      <c r="C939" s="58"/>
      <c r="D939" s="59"/>
      <c r="E939" s="58"/>
      <c r="F939" s="58"/>
      <c r="G939" s="60">
        <f>+SUM(F937:F938)</f>
        <v>0</v>
      </c>
      <c r="I939" s="24"/>
      <c r="J939" s="24"/>
      <c r="K939" s="24"/>
    </row>
    <row r="940" spans="1:11" ht="14.25" customHeight="1" thickBot="1" x14ac:dyDescent="0.3">
      <c r="A940" s="206"/>
      <c r="B940" s="1148"/>
      <c r="C940" s="1148"/>
      <c r="D940" s="1148"/>
      <c r="E940" s="1148"/>
      <c r="F940" s="1148"/>
      <c r="G940" s="1148"/>
      <c r="I940" s="24"/>
      <c r="J940" s="24"/>
      <c r="K940" s="24"/>
    </row>
    <row r="941" spans="1:11" ht="14.25" customHeight="1" thickBot="1" x14ac:dyDescent="0.3">
      <c r="A941" s="206"/>
      <c r="B941" s="61" t="s">
        <v>140</v>
      </c>
      <c r="C941" s="62" t="s">
        <v>1317</v>
      </c>
      <c r="D941" s="63" t="s">
        <v>142</v>
      </c>
      <c r="E941" s="1147" t="s">
        <v>143</v>
      </c>
      <c r="F941" s="1147"/>
      <c r="G941" s="1147"/>
      <c r="I941" s="24"/>
      <c r="J941" s="24"/>
      <c r="K941" s="24"/>
    </row>
    <row r="942" spans="1:11" ht="14.25" customHeight="1" thickBot="1" x14ac:dyDescent="0.3">
      <c r="A942" s="206"/>
      <c r="B942" s="64" t="s">
        <v>144</v>
      </c>
      <c r="C942" s="65"/>
      <c r="D942" s="170">
        <f>G931</f>
        <v>21.92</v>
      </c>
      <c r="E942" s="1147"/>
      <c r="F942" s="1147"/>
      <c r="G942" s="1147"/>
      <c r="I942" s="24"/>
      <c r="J942" s="24"/>
      <c r="K942" s="24"/>
    </row>
    <row r="943" spans="1:11" ht="14.25" customHeight="1" thickBot="1" x14ac:dyDescent="0.3">
      <c r="A943" s="206"/>
      <c r="B943" s="64" t="s">
        <v>145</v>
      </c>
      <c r="C943" s="65"/>
      <c r="D943" s="170">
        <f>G935</f>
        <v>120.33</v>
      </c>
      <c r="E943" s="1147"/>
      <c r="F943" s="1147"/>
      <c r="G943" s="1147"/>
      <c r="I943" s="24"/>
      <c r="J943" s="24"/>
      <c r="K943" s="24"/>
    </row>
    <row r="944" spans="1:11" ht="14.25" customHeight="1" thickBot="1" x14ac:dyDescent="0.3">
      <c r="A944" s="206"/>
      <c r="B944" s="64" t="s">
        <v>146</v>
      </c>
      <c r="C944" s="65"/>
      <c r="D944" s="170">
        <f>G939</f>
        <v>0</v>
      </c>
      <c r="E944" s="1147"/>
      <c r="F944" s="1147"/>
      <c r="G944" s="1147"/>
      <c r="I944" s="24"/>
      <c r="J944" s="24"/>
      <c r="K944" s="24"/>
    </row>
    <row r="945" spans="1:11" ht="14.25" customHeight="1" thickBot="1" x14ac:dyDescent="0.3">
      <c r="A945" s="206"/>
      <c r="B945" s="64" t="s">
        <v>147</v>
      </c>
      <c r="C945" s="66">
        <f>$J$5</f>
        <v>157.27000000000001</v>
      </c>
      <c r="D945" s="170">
        <f>+ROUND((D942*C945),2)/100</f>
        <v>34.47</v>
      </c>
      <c r="E945" s="1147"/>
      <c r="F945" s="1147"/>
      <c r="G945" s="1147"/>
      <c r="I945" s="24"/>
      <c r="J945" s="24"/>
      <c r="K945" s="24"/>
    </row>
    <row r="946" spans="1:11" ht="14.25" customHeight="1" thickBot="1" x14ac:dyDescent="0.3">
      <c r="A946" s="206"/>
      <c r="B946" s="64" t="s">
        <v>148</v>
      </c>
      <c r="C946" s="67"/>
      <c r="D946" s="171">
        <f>+SUM(D942:D945)</f>
        <v>176.72</v>
      </c>
      <c r="E946" s="1147"/>
      <c r="F946" s="1147"/>
      <c r="G946" s="1147"/>
      <c r="I946" s="24"/>
      <c r="J946" s="24"/>
      <c r="K946" s="24"/>
    </row>
    <row r="947" spans="1:11" ht="14.25" customHeight="1" thickBot="1" x14ac:dyDescent="0.3">
      <c r="A947" s="206"/>
      <c r="B947" s="64" t="s">
        <v>149</v>
      </c>
      <c r="C947" s="65"/>
      <c r="D947" s="170" t="s">
        <v>150</v>
      </c>
      <c r="E947" s="1148" t="s">
        <v>151</v>
      </c>
      <c r="F947" s="1148"/>
      <c r="G947" s="1148"/>
      <c r="I947" s="24"/>
      <c r="J947" s="24"/>
      <c r="K947" s="24"/>
    </row>
    <row r="948" spans="1:11" ht="14.25" customHeight="1" thickBot="1" x14ac:dyDescent="0.3">
      <c r="A948" s="206"/>
      <c r="B948" s="68" t="s">
        <v>152</v>
      </c>
      <c r="C948" s="69"/>
      <c r="D948" s="172">
        <f>+SUM(D946:D947)</f>
        <v>176.72</v>
      </c>
      <c r="E948" s="1148"/>
      <c r="F948" s="1148"/>
      <c r="G948" s="1148"/>
      <c r="I948" s="24"/>
      <c r="J948" s="24"/>
      <c r="K948" s="24"/>
    </row>
    <row r="949" spans="1:11" ht="14.25" customHeight="1" thickBot="1" x14ac:dyDescent="0.3">
      <c r="A949" s="206"/>
      <c r="B949" s="70" t="s">
        <v>153</v>
      </c>
      <c r="C949" s="71">
        <f>$I$5</f>
        <v>28.49</v>
      </c>
      <c r="D949" s="173">
        <f>ROUND((D948*C949),2)/100</f>
        <v>50.35</v>
      </c>
      <c r="E949" s="1148"/>
      <c r="F949" s="1148"/>
      <c r="G949" s="1148"/>
      <c r="I949" s="24"/>
      <c r="J949" s="24"/>
      <c r="K949" s="24"/>
    </row>
    <row r="950" spans="1:11" ht="14.25" customHeight="1" thickBot="1" x14ac:dyDescent="0.3">
      <c r="A950" s="206"/>
      <c r="B950" s="72" t="s">
        <v>154</v>
      </c>
      <c r="C950" s="73"/>
      <c r="D950" s="174">
        <f>+SUM(D948:D949)</f>
        <v>227.07</v>
      </c>
      <c r="E950" s="74"/>
      <c r="F950" s="175">
        <f>D950</f>
        <v>227.07</v>
      </c>
      <c r="G950" s="30"/>
      <c r="I950" s="24"/>
      <c r="J950" s="24"/>
      <c r="K950" s="24"/>
    </row>
    <row r="951" spans="1:11" ht="14.25" customHeight="1" x14ac:dyDescent="0.25">
      <c r="A951" s="206"/>
      <c r="B951" s="24"/>
      <c r="C951" s="24"/>
      <c r="D951" s="24"/>
      <c r="E951" s="24"/>
      <c r="F951" s="24"/>
      <c r="G951" s="24"/>
      <c r="I951" s="24"/>
      <c r="J951" s="24"/>
      <c r="K951" s="24"/>
    </row>
    <row r="952" spans="1:11" ht="14.25" customHeight="1" thickBot="1" x14ac:dyDescent="0.3">
      <c r="A952" s="206"/>
      <c r="B952" s="24"/>
      <c r="C952" s="24"/>
      <c r="D952" s="24"/>
      <c r="E952" s="24"/>
      <c r="F952" s="24"/>
      <c r="G952" s="24"/>
      <c r="I952" s="24"/>
      <c r="J952" s="24"/>
      <c r="K952" s="24"/>
    </row>
    <row r="953" spans="1:11" ht="14.25" customHeight="1" x14ac:dyDescent="0.25">
      <c r="A953" s="206"/>
      <c r="B953" s="1149" t="s">
        <v>119</v>
      </c>
      <c r="C953" s="1149"/>
      <c r="D953" s="1149"/>
      <c r="E953" s="1149"/>
      <c r="F953" s="1149"/>
      <c r="G953" s="1149"/>
      <c r="I953" s="24"/>
      <c r="J953" s="24"/>
      <c r="K953" s="24"/>
    </row>
    <row r="954" spans="1:11" ht="14.25" customHeight="1" thickBot="1" x14ac:dyDescent="0.3">
      <c r="A954" s="206"/>
      <c r="B954" s="1150" t="str">
        <f>$I$3</f>
        <v>Urbanização da Orla de Piúma - Município de Piúma / ES</v>
      </c>
      <c r="C954" s="1151"/>
      <c r="D954" s="1151"/>
      <c r="E954" s="1151"/>
      <c r="F954" s="1151"/>
      <c r="G954" s="1152"/>
      <c r="I954" s="24"/>
      <c r="J954" s="24"/>
      <c r="K954" s="24"/>
    </row>
    <row r="955" spans="1:11" ht="14.25" customHeight="1" thickBot="1" x14ac:dyDescent="0.3">
      <c r="A955" s="206"/>
      <c r="B955" s="29" t="s">
        <v>120</v>
      </c>
      <c r="C955" s="29" t="s">
        <v>121</v>
      </c>
      <c r="D955" s="1147" t="s">
        <v>122</v>
      </c>
      <c r="E955" s="1147"/>
      <c r="F955" s="30" t="s">
        <v>262</v>
      </c>
      <c r="G955" s="30" t="s">
        <v>123</v>
      </c>
      <c r="I955" s="24"/>
      <c r="J955" s="24"/>
      <c r="K955" s="24"/>
    </row>
    <row r="956" spans="1:11" ht="14.25" customHeight="1" thickBot="1" x14ac:dyDescent="0.3">
      <c r="A956" s="206"/>
      <c r="B956" s="31" t="s">
        <v>412</v>
      </c>
      <c r="C956" s="32" t="s">
        <v>92</v>
      </c>
      <c r="D956" s="1147" t="s">
        <v>8</v>
      </c>
      <c r="E956" s="1147"/>
      <c r="F956" s="89" t="s">
        <v>209</v>
      </c>
      <c r="G956" s="33">
        <f>$K$5</f>
        <v>44501</v>
      </c>
      <c r="I956" s="24"/>
      <c r="J956" s="24"/>
      <c r="K956" s="24"/>
    </row>
    <row r="957" spans="1:11" ht="14.25" customHeight="1" thickBot="1" x14ac:dyDescent="0.3">
      <c r="A957" s="206"/>
      <c r="B957" s="1148"/>
      <c r="C957" s="1148"/>
      <c r="D957" s="1148"/>
      <c r="E957" s="1148"/>
      <c r="F957" s="1148"/>
      <c r="G957" s="1148"/>
      <c r="I957" s="24"/>
      <c r="J957" s="24"/>
      <c r="K957" s="24"/>
    </row>
    <row r="958" spans="1:11" ht="14.25" customHeight="1" x14ac:dyDescent="0.25">
      <c r="A958" s="206"/>
      <c r="B958" s="36" t="s">
        <v>127</v>
      </c>
      <c r="C958" s="37" t="s">
        <v>128</v>
      </c>
      <c r="D958" s="37" t="s">
        <v>129</v>
      </c>
      <c r="E958" s="37" t="s">
        <v>130</v>
      </c>
      <c r="F958" s="37" t="s">
        <v>131</v>
      </c>
      <c r="G958" s="38" t="s">
        <v>132</v>
      </c>
      <c r="I958" s="24"/>
      <c r="J958" s="24"/>
      <c r="K958" s="24"/>
    </row>
    <row r="959" spans="1:11" ht="14.25" customHeight="1" x14ac:dyDescent="0.25">
      <c r="A959" s="206">
        <v>10101</v>
      </c>
      <c r="B959" s="39" t="str">
        <f>VLOOKUP(A959,Insumos!$A$10:$F$3462,2,FALSE)</f>
        <v>AJUDANTE (AJUDANTE PRATICO - SINDUSCON)</v>
      </c>
      <c r="C959" s="40" t="str">
        <f>VLOOKUP(A959,Insumos!$A$10:$F$3462,3,FALSE)</f>
        <v>H</v>
      </c>
      <c r="D959" s="50">
        <v>0.2</v>
      </c>
      <c r="E959" s="168">
        <f>VLOOKUP(A959,Insumos!$A$10:$F$3462,4,FALSE)</f>
        <v>6.27</v>
      </c>
      <c r="F959" s="168">
        <f>ROUND((D959*E959),2)</f>
        <v>1.25</v>
      </c>
      <c r="G959" s="189"/>
      <c r="I959" s="24"/>
      <c r="J959" s="24"/>
      <c r="K959" s="24"/>
    </row>
    <row r="960" spans="1:11" ht="14.25" customHeight="1" x14ac:dyDescent="0.25">
      <c r="A960" s="206"/>
      <c r="B960" s="39"/>
      <c r="C960" s="40"/>
      <c r="D960" s="50"/>
      <c r="E960" s="168"/>
      <c r="F960" s="168"/>
      <c r="G960" s="189"/>
      <c r="I960" s="24"/>
      <c r="J960" s="24"/>
      <c r="K960" s="24"/>
    </row>
    <row r="961" spans="1:11" ht="14.25" customHeight="1" x14ac:dyDescent="0.25">
      <c r="A961" s="206"/>
      <c r="B961" s="39"/>
      <c r="C961" s="40"/>
      <c r="D961" s="50"/>
      <c r="E961" s="168"/>
      <c r="F961" s="168"/>
      <c r="G961" s="189"/>
      <c r="I961" s="24"/>
      <c r="J961" s="24"/>
      <c r="K961" s="24"/>
    </row>
    <row r="962" spans="1:11" ht="14.25" customHeight="1" x14ac:dyDescent="0.25">
      <c r="A962" s="206"/>
      <c r="B962" s="44" t="s">
        <v>133</v>
      </c>
      <c r="C962" s="45"/>
      <c r="D962" s="50"/>
      <c r="E962" s="168"/>
      <c r="F962" s="187"/>
      <c r="G962" s="176">
        <f>+SUM(F959:F961)</f>
        <v>1.25</v>
      </c>
      <c r="I962" s="24"/>
      <c r="J962" s="24"/>
      <c r="K962" s="24"/>
    </row>
    <row r="963" spans="1:11" ht="14.25" customHeight="1" x14ac:dyDescent="0.25">
      <c r="A963" s="206" t="s">
        <v>92</v>
      </c>
      <c r="B963" s="39" t="s">
        <v>134</v>
      </c>
      <c r="C963" s="49"/>
      <c r="D963" s="50" t="s">
        <v>92</v>
      </c>
      <c r="E963" s="40"/>
      <c r="F963" s="47"/>
      <c r="G963" s="51" t="s">
        <v>135</v>
      </c>
      <c r="I963" s="24"/>
      <c r="J963" s="24"/>
      <c r="K963" s="24"/>
    </row>
    <row r="964" spans="1:11" x14ac:dyDescent="0.25">
      <c r="A964" s="209">
        <v>49503</v>
      </c>
      <c r="B964" s="39" t="str">
        <f>VLOOKUP(A964,Insumos!$A$10:$F$3462,2,FALSE)</f>
        <v>FITA ISOLANTE NR 33 - 19MM X 20M</v>
      </c>
      <c r="C964" s="40" t="str">
        <f>VLOOKUP(A964,Insumos!$A$10:$F$3462,3,FALSE)</f>
        <v>UN</v>
      </c>
      <c r="D964" s="50">
        <v>1</v>
      </c>
      <c r="E964" s="168">
        <f>VLOOKUP(A964,Insumos!$A$10:$F$3462,4,FALSE)</f>
        <v>25.2</v>
      </c>
      <c r="F964" s="168">
        <f>ROUND((D964*E964),2)</f>
        <v>25.2</v>
      </c>
      <c r="G964" s="189"/>
      <c r="I964" s="24"/>
      <c r="J964" s="24"/>
      <c r="K964" s="24"/>
    </row>
    <row r="965" spans="1:11" ht="14.25" customHeight="1" x14ac:dyDescent="0.25">
      <c r="A965" s="209"/>
      <c r="B965" s="39"/>
      <c r="C965" s="40"/>
      <c r="D965" s="50"/>
      <c r="E965" s="168"/>
      <c r="F965" s="168"/>
      <c r="G965" s="189"/>
      <c r="I965" s="24"/>
      <c r="J965" s="24"/>
      <c r="K965" s="24"/>
    </row>
    <row r="966" spans="1:11" ht="14.25" customHeight="1" x14ac:dyDescent="0.25">
      <c r="A966" s="209"/>
      <c r="B966" s="39"/>
      <c r="C966" s="40"/>
      <c r="D966" s="50"/>
      <c r="E966" s="168"/>
      <c r="F966" s="168"/>
      <c r="G966" s="189"/>
      <c r="I966" s="24"/>
      <c r="J966" s="24"/>
      <c r="K966" s="24"/>
    </row>
    <row r="967" spans="1:11" ht="14.25" customHeight="1" x14ac:dyDescent="0.25">
      <c r="A967" s="206"/>
      <c r="B967" s="44" t="s">
        <v>136</v>
      </c>
      <c r="C967" s="45"/>
      <c r="D967" s="55"/>
      <c r="E967" s="187"/>
      <c r="F967" s="187"/>
      <c r="G967" s="176">
        <f>+SUM(F964:F966)</f>
        <v>25.2</v>
      </c>
      <c r="I967" s="24"/>
      <c r="J967" s="24"/>
      <c r="K967" s="24"/>
    </row>
    <row r="968" spans="1:11" ht="14.25" customHeight="1" x14ac:dyDescent="0.25">
      <c r="A968" s="206"/>
      <c r="B968" s="39" t="s">
        <v>137</v>
      </c>
      <c r="C968" s="49"/>
      <c r="D968" s="56"/>
      <c r="E968" s="49"/>
      <c r="F968" s="49"/>
      <c r="G968" s="51" t="s">
        <v>138</v>
      </c>
      <c r="I968" s="24"/>
      <c r="J968" s="24"/>
      <c r="K968" s="24"/>
    </row>
    <row r="969" spans="1:11" ht="14.25" customHeight="1" x14ac:dyDescent="0.25">
      <c r="A969" s="206"/>
      <c r="B969" s="39" t="s">
        <v>92</v>
      </c>
      <c r="C969" s="40"/>
      <c r="D969" s="52"/>
      <c r="E969" s="40"/>
      <c r="F969" s="40"/>
      <c r="G969" s="42"/>
      <c r="I969" s="24"/>
      <c r="J969" s="24"/>
      <c r="K969" s="24"/>
    </row>
    <row r="970" spans="1:11" ht="14.25" customHeight="1" x14ac:dyDescent="0.25">
      <c r="A970" s="206"/>
      <c r="B970" s="39" t="s">
        <v>92</v>
      </c>
      <c r="C970" s="40"/>
      <c r="D970" s="52"/>
      <c r="E970" s="40"/>
      <c r="F970" s="40"/>
      <c r="G970" s="42"/>
      <c r="I970" s="24"/>
      <c r="J970" s="24"/>
      <c r="K970" s="24"/>
    </row>
    <row r="971" spans="1:11" ht="14.25" customHeight="1" thickBot="1" x14ac:dyDescent="0.3">
      <c r="A971" s="206"/>
      <c r="B971" s="57" t="s">
        <v>139</v>
      </c>
      <c r="C971" s="58"/>
      <c r="D971" s="59"/>
      <c r="E971" s="58"/>
      <c r="F971" s="58"/>
      <c r="G971" s="60">
        <f>+SUM(F969:F970)</f>
        <v>0</v>
      </c>
      <c r="I971" s="24"/>
      <c r="J971" s="24"/>
      <c r="K971" s="24"/>
    </row>
    <row r="972" spans="1:11" ht="14.25" customHeight="1" thickBot="1" x14ac:dyDescent="0.3">
      <c r="A972" s="206"/>
      <c r="B972" s="1148"/>
      <c r="C972" s="1148"/>
      <c r="D972" s="1148"/>
      <c r="E972" s="1148"/>
      <c r="F972" s="1148"/>
      <c r="G972" s="1148"/>
      <c r="I972" s="24"/>
      <c r="J972" s="24"/>
      <c r="K972" s="24"/>
    </row>
    <row r="973" spans="1:11" ht="14.25" customHeight="1" thickBot="1" x14ac:dyDescent="0.3">
      <c r="A973" s="206"/>
      <c r="B973" s="61" t="s">
        <v>140</v>
      </c>
      <c r="C973" s="62" t="s">
        <v>1317</v>
      </c>
      <c r="D973" s="63" t="s">
        <v>142</v>
      </c>
      <c r="E973" s="1147" t="s">
        <v>143</v>
      </c>
      <c r="F973" s="1147"/>
      <c r="G973" s="1147"/>
      <c r="I973" s="24"/>
      <c r="J973" s="24"/>
      <c r="K973" s="24"/>
    </row>
    <row r="974" spans="1:11" ht="14.25" customHeight="1" thickBot="1" x14ac:dyDescent="0.3">
      <c r="A974" s="206"/>
      <c r="B974" s="64" t="s">
        <v>144</v>
      </c>
      <c r="C974" s="65"/>
      <c r="D974" s="170">
        <f>G962</f>
        <v>1.25</v>
      </c>
      <c r="E974" s="1147"/>
      <c r="F974" s="1147"/>
      <c r="G974" s="1147"/>
      <c r="I974" s="24"/>
      <c r="J974" s="24"/>
      <c r="K974" s="24"/>
    </row>
    <row r="975" spans="1:11" ht="14.25" customHeight="1" thickBot="1" x14ac:dyDescent="0.3">
      <c r="A975" s="206"/>
      <c r="B975" s="64" t="s">
        <v>145</v>
      </c>
      <c r="C975" s="65"/>
      <c r="D975" s="170">
        <f>G967</f>
        <v>25.2</v>
      </c>
      <c r="E975" s="1147"/>
      <c r="F975" s="1147"/>
      <c r="G975" s="1147"/>
      <c r="I975" s="24"/>
      <c r="J975" s="24"/>
      <c r="K975" s="24"/>
    </row>
    <row r="976" spans="1:11" ht="14.25" customHeight="1" thickBot="1" x14ac:dyDescent="0.3">
      <c r="A976" s="206"/>
      <c r="B976" s="64" t="s">
        <v>146</v>
      </c>
      <c r="C976" s="65"/>
      <c r="D976" s="170">
        <f>G971</f>
        <v>0</v>
      </c>
      <c r="E976" s="1147"/>
      <c r="F976" s="1147"/>
      <c r="G976" s="1147"/>
      <c r="I976" s="24"/>
      <c r="J976" s="24"/>
      <c r="K976" s="24"/>
    </row>
    <row r="977" spans="1:11" ht="14.25" customHeight="1" thickBot="1" x14ac:dyDescent="0.3">
      <c r="A977" s="206"/>
      <c r="B977" s="64" t="s">
        <v>147</v>
      </c>
      <c r="C977" s="66">
        <f>$J$5</f>
        <v>157.27000000000001</v>
      </c>
      <c r="D977" s="170">
        <f>+ROUND((D974*C977),2)/100</f>
        <v>1.97</v>
      </c>
      <c r="E977" s="1147"/>
      <c r="F977" s="1147"/>
      <c r="G977" s="1147"/>
      <c r="I977" s="24"/>
      <c r="J977" s="24"/>
      <c r="K977" s="24"/>
    </row>
    <row r="978" spans="1:11" ht="14.25" customHeight="1" thickBot="1" x14ac:dyDescent="0.3">
      <c r="A978" s="206"/>
      <c r="B978" s="64" t="s">
        <v>148</v>
      </c>
      <c r="C978" s="67"/>
      <c r="D978" s="171">
        <f>+SUM(D974:D977)</f>
        <v>28.42</v>
      </c>
      <c r="E978" s="1147"/>
      <c r="F978" s="1147"/>
      <c r="G978" s="1147"/>
      <c r="I978" s="24"/>
      <c r="J978" s="24"/>
      <c r="K978" s="24"/>
    </row>
    <row r="979" spans="1:11" ht="14.25" customHeight="1" thickBot="1" x14ac:dyDescent="0.3">
      <c r="A979" s="206"/>
      <c r="B979" s="64" t="s">
        <v>149</v>
      </c>
      <c r="C979" s="65"/>
      <c r="D979" s="170" t="s">
        <v>150</v>
      </c>
      <c r="E979" s="1148" t="s">
        <v>151</v>
      </c>
      <c r="F979" s="1148"/>
      <c r="G979" s="1148"/>
      <c r="I979" s="24"/>
      <c r="J979" s="24"/>
      <c r="K979" s="24"/>
    </row>
    <row r="980" spans="1:11" ht="14.25" customHeight="1" thickBot="1" x14ac:dyDescent="0.3">
      <c r="A980" s="206"/>
      <c r="B980" s="68" t="s">
        <v>152</v>
      </c>
      <c r="C980" s="69"/>
      <c r="D980" s="172">
        <f>+SUM(D978:D979)</f>
        <v>28.42</v>
      </c>
      <c r="E980" s="1148"/>
      <c r="F980" s="1148"/>
      <c r="G980" s="1148"/>
      <c r="I980" s="24"/>
      <c r="J980" s="24"/>
      <c r="K980" s="24"/>
    </row>
    <row r="981" spans="1:11" ht="14.25" customHeight="1" thickBot="1" x14ac:dyDescent="0.3">
      <c r="A981" s="206"/>
      <c r="B981" s="70" t="s">
        <v>153</v>
      </c>
      <c r="C981" s="71">
        <f>$I$5</f>
        <v>28.49</v>
      </c>
      <c r="D981" s="173">
        <f>ROUND((D980*C981),2)/100</f>
        <v>8.1</v>
      </c>
      <c r="E981" s="1148"/>
      <c r="F981" s="1148"/>
      <c r="G981" s="1148"/>
      <c r="I981" s="24"/>
      <c r="J981" s="24"/>
      <c r="K981" s="24"/>
    </row>
    <row r="982" spans="1:11" ht="14.25" customHeight="1" thickBot="1" x14ac:dyDescent="0.3">
      <c r="A982" s="206"/>
      <c r="B982" s="72" t="s">
        <v>154</v>
      </c>
      <c r="C982" s="73"/>
      <c r="D982" s="174">
        <f>+SUM(D980:D981)</f>
        <v>36.520000000000003</v>
      </c>
      <c r="E982" s="74"/>
      <c r="F982" s="175">
        <f>D982</f>
        <v>36.520000000000003</v>
      </c>
      <c r="G982" s="30"/>
      <c r="I982" s="24"/>
      <c r="J982" s="24"/>
      <c r="K982" s="24"/>
    </row>
    <row r="983" spans="1:11" ht="14.25" customHeight="1" x14ac:dyDescent="0.25">
      <c r="A983" s="206"/>
      <c r="B983" s="24"/>
      <c r="C983" s="24"/>
      <c r="D983" s="24"/>
      <c r="E983" s="24"/>
      <c r="F983" s="24"/>
      <c r="G983" s="24"/>
      <c r="I983" s="24"/>
      <c r="J983" s="24"/>
      <c r="K983" s="24"/>
    </row>
    <row r="984" spans="1:11" ht="14.25" customHeight="1" thickBot="1" x14ac:dyDescent="0.3">
      <c r="A984" s="206"/>
      <c r="B984" s="24"/>
      <c r="C984" s="24"/>
      <c r="D984" s="24"/>
      <c r="E984" s="24"/>
      <c r="F984" s="24"/>
      <c r="G984" s="24"/>
      <c r="I984" s="24"/>
      <c r="J984" s="24"/>
      <c r="K984" s="24"/>
    </row>
    <row r="985" spans="1:11" x14ac:dyDescent="0.25">
      <c r="A985" s="206"/>
      <c r="B985" s="1149" t="s">
        <v>119</v>
      </c>
      <c r="C985" s="1149"/>
      <c r="D985" s="1149"/>
      <c r="E985" s="1149"/>
      <c r="F985" s="1149"/>
      <c r="G985" s="1149"/>
      <c r="I985" s="24"/>
      <c r="J985" s="24"/>
      <c r="K985" s="24"/>
    </row>
    <row r="986" spans="1:11" ht="15.75" thickBot="1" x14ac:dyDescent="0.3">
      <c r="A986" s="206"/>
      <c r="B986" s="1150" t="str">
        <f>$I$3</f>
        <v>Urbanização da Orla de Piúma - Município de Piúma / ES</v>
      </c>
      <c r="C986" s="1151"/>
      <c r="D986" s="1151"/>
      <c r="E986" s="1151"/>
      <c r="F986" s="1151"/>
      <c r="G986" s="1152"/>
      <c r="I986" s="24"/>
      <c r="J986" s="24"/>
      <c r="K986" s="24"/>
    </row>
    <row r="987" spans="1:11" ht="15.75" thickBot="1" x14ac:dyDescent="0.3">
      <c r="A987" s="206"/>
      <c r="B987" s="29" t="s">
        <v>120</v>
      </c>
      <c r="C987" s="29" t="s">
        <v>121</v>
      </c>
      <c r="D987" s="1147" t="s">
        <v>122</v>
      </c>
      <c r="E987" s="1147"/>
      <c r="F987" s="30" t="s">
        <v>262</v>
      </c>
      <c r="G987" s="30" t="s">
        <v>123</v>
      </c>
      <c r="I987" s="27"/>
      <c r="J987" s="27"/>
      <c r="K987" s="24"/>
    </row>
    <row r="988" spans="1:11" ht="27.75" customHeight="1" thickBot="1" x14ac:dyDescent="0.3">
      <c r="A988" s="206"/>
      <c r="B988" s="31" t="s">
        <v>219</v>
      </c>
      <c r="C988" s="32" t="s">
        <v>92</v>
      </c>
      <c r="D988" s="1147" t="s">
        <v>8</v>
      </c>
      <c r="E988" s="1147"/>
      <c r="F988" s="89" t="s">
        <v>212</v>
      </c>
      <c r="G988" s="33">
        <f>$K$5</f>
        <v>44501</v>
      </c>
      <c r="I988" s="24"/>
      <c r="J988" s="24"/>
      <c r="K988" s="24"/>
    </row>
    <row r="989" spans="1:11" ht="6" customHeight="1" thickBot="1" x14ac:dyDescent="0.3">
      <c r="A989" s="206"/>
      <c r="B989" s="1148"/>
      <c r="C989" s="1148"/>
      <c r="D989" s="1148"/>
      <c r="E989" s="1148"/>
      <c r="F989" s="1148"/>
      <c r="G989" s="1148"/>
      <c r="I989" s="24"/>
      <c r="J989" s="24"/>
      <c r="K989" s="24"/>
    </row>
    <row r="990" spans="1:11" ht="14.25" customHeight="1" x14ac:dyDescent="0.25">
      <c r="A990" s="206"/>
      <c r="B990" s="36" t="s">
        <v>127</v>
      </c>
      <c r="C990" s="37" t="s">
        <v>128</v>
      </c>
      <c r="D990" s="37" t="s">
        <v>129</v>
      </c>
      <c r="E990" s="37" t="s">
        <v>130</v>
      </c>
      <c r="F990" s="37" t="s">
        <v>131</v>
      </c>
      <c r="G990" s="38" t="s">
        <v>132</v>
      </c>
      <c r="I990" s="24"/>
      <c r="J990" s="24"/>
      <c r="K990" s="24"/>
    </row>
    <row r="991" spans="1:11" ht="14.25" customHeight="1" x14ac:dyDescent="0.25">
      <c r="A991" s="206"/>
      <c r="B991" s="39"/>
      <c r="C991" s="40"/>
      <c r="D991" s="41"/>
      <c r="E991" s="40"/>
      <c r="F991" s="40"/>
      <c r="G991" s="42"/>
      <c r="I991" s="24"/>
      <c r="J991" s="24"/>
      <c r="K991" s="24"/>
    </row>
    <row r="992" spans="1:11" ht="14.25" customHeight="1" x14ac:dyDescent="0.25">
      <c r="A992" s="206"/>
      <c r="B992" s="39"/>
      <c r="C992" s="40"/>
      <c r="D992" s="41"/>
      <c r="E992" s="40"/>
      <c r="F992" s="40"/>
      <c r="G992" s="42"/>
      <c r="I992" s="24"/>
      <c r="J992" s="24"/>
      <c r="K992" s="24"/>
    </row>
    <row r="993" spans="1:11" ht="14.25" customHeight="1" x14ac:dyDescent="0.25">
      <c r="A993" s="206"/>
      <c r="B993" s="39"/>
      <c r="C993" s="40"/>
      <c r="D993" s="43"/>
      <c r="E993" s="40"/>
      <c r="F993" s="40"/>
      <c r="G993" s="42"/>
      <c r="I993" s="24"/>
      <c r="J993" s="24"/>
      <c r="K993" s="24"/>
    </row>
    <row r="994" spans="1:11" ht="14.25" customHeight="1" x14ac:dyDescent="0.25">
      <c r="A994" s="206"/>
      <c r="B994" s="44" t="s">
        <v>133</v>
      </c>
      <c r="C994" s="45"/>
      <c r="D994" s="46"/>
      <c r="E994" s="40"/>
      <c r="F994" s="47"/>
      <c r="G994" s="48">
        <f>+SUM(F991:F993)</f>
        <v>0</v>
      </c>
      <c r="I994" s="24"/>
      <c r="J994" s="24"/>
      <c r="K994" s="24"/>
    </row>
    <row r="995" spans="1:11" ht="14.25" customHeight="1" x14ac:dyDescent="0.25">
      <c r="A995" s="206"/>
      <c r="B995" s="39" t="s">
        <v>134</v>
      </c>
      <c r="C995" s="49"/>
      <c r="D995" s="50"/>
      <c r="E995" s="40"/>
      <c r="F995" s="47"/>
      <c r="G995" s="51" t="s">
        <v>135</v>
      </c>
      <c r="I995" s="24"/>
      <c r="J995" s="24"/>
      <c r="K995" s="24"/>
    </row>
    <row r="996" spans="1:11" ht="26.25" customHeight="1" x14ac:dyDescent="0.25">
      <c r="A996" s="206" t="s">
        <v>448</v>
      </c>
      <c r="B996" s="39" t="str">
        <f>VLOOKUP(A996,Insumos!$A$10:$F$3462,2,FALSE)</f>
        <v>Fornecimento e instalação de vidro temperado 8mm para fechamento do quiosque principal (cortina de vidro), inclusive estrutura em alumínio e roldanas blindadas</v>
      </c>
      <c r="C996" s="40" t="str">
        <f>VLOOKUP(A996,Insumos!$A$10:$F$3462,3,FALSE)</f>
        <v>und</v>
      </c>
      <c r="D996" s="41">
        <v>1</v>
      </c>
      <c r="E996" s="168">
        <f>VLOOKUP(A996,Insumos!$A$10:$F$3462,4,FALSE)</f>
        <v>7200</v>
      </c>
      <c r="F996" s="168">
        <f>ROUND((D996*E996),2)</f>
        <v>7200</v>
      </c>
      <c r="G996" s="189"/>
      <c r="I996" s="24"/>
      <c r="J996" s="24"/>
      <c r="K996" s="24"/>
    </row>
    <row r="997" spans="1:11" ht="14.25" customHeight="1" x14ac:dyDescent="0.25">
      <c r="A997" s="206"/>
      <c r="B997" s="39"/>
      <c r="C997" s="40"/>
      <c r="D997" s="54"/>
      <c r="E997" s="168"/>
      <c r="F997" s="168"/>
      <c r="G997" s="189"/>
      <c r="I997" s="24"/>
      <c r="J997" s="24"/>
      <c r="K997" s="24"/>
    </row>
    <row r="998" spans="1:11" ht="14.25" customHeight="1" x14ac:dyDescent="0.25">
      <c r="A998" s="206"/>
      <c r="B998" s="44" t="s">
        <v>136</v>
      </c>
      <c r="C998" s="45"/>
      <c r="D998" s="55"/>
      <c r="E998" s="187"/>
      <c r="F998" s="187"/>
      <c r="G998" s="176">
        <f>+SUM(F996:F997)</f>
        <v>7200</v>
      </c>
      <c r="I998" s="24"/>
      <c r="J998" s="24"/>
      <c r="K998" s="24"/>
    </row>
    <row r="999" spans="1:11" ht="14.25" customHeight="1" x14ac:dyDescent="0.25">
      <c r="A999" s="206"/>
      <c r="B999" s="39" t="s">
        <v>137</v>
      </c>
      <c r="C999" s="49"/>
      <c r="D999" s="56"/>
      <c r="E999" s="49"/>
      <c r="F999" s="49"/>
      <c r="G999" s="51" t="s">
        <v>138</v>
      </c>
      <c r="I999" s="24"/>
      <c r="J999" s="24"/>
      <c r="K999" s="24"/>
    </row>
    <row r="1000" spans="1:11" ht="14.25" customHeight="1" x14ac:dyDescent="0.25">
      <c r="A1000" s="206"/>
      <c r="B1000" s="39" t="s">
        <v>92</v>
      </c>
      <c r="C1000" s="40"/>
      <c r="D1000" s="52"/>
      <c r="E1000" s="40"/>
      <c r="F1000" s="40"/>
      <c r="G1000" s="42"/>
      <c r="I1000" s="24"/>
      <c r="J1000" s="24"/>
      <c r="K1000" s="24"/>
    </row>
    <row r="1001" spans="1:11" ht="14.25" customHeight="1" x14ac:dyDescent="0.25">
      <c r="A1001" s="206"/>
      <c r="B1001" s="39" t="s">
        <v>92</v>
      </c>
      <c r="C1001" s="40"/>
      <c r="D1001" s="52"/>
      <c r="E1001" s="40"/>
      <c r="F1001" s="40"/>
      <c r="G1001" s="42"/>
      <c r="I1001" s="24"/>
      <c r="J1001" s="24"/>
      <c r="K1001" s="24"/>
    </row>
    <row r="1002" spans="1:11" ht="14.25" customHeight="1" thickBot="1" x14ac:dyDescent="0.3">
      <c r="A1002" s="206"/>
      <c r="B1002" s="57" t="s">
        <v>139</v>
      </c>
      <c r="C1002" s="58"/>
      <c r="D1002" s="59"/>
      <c r="E1002" s="58"/>
      <c r="F1002" s="58"/>
      <c r="G1002" s="60">
        <f>+SUM(F1000:F1001)</f>
        <v>0</v>
      </c>
      <c r="I1002" s="24"/>
      <c r="J1002" s="24"/>
      <c r="K1002" s="24"/>
    </row>
    <row r="1003" spans="1:11" ht="4.5" customHeight="1" thickBot="1" x14ac:dyDescent="0.3">
      <c r="A1003" s="206"/>
      <c r="B1003" s="1148"/>
      <c r="C1003" s="1148"/>
      <c r="D1003" s="1148"/>
      <c r="E1003" s="1148"/>
      <c r="F1003" s="1148"/>
      <c r="G1003" s="1148"/>
      <c r="I1003" s="24"/>
      <c r="J1003" s="24"/>
      <c r="K1003" s="24"/>
    </row>
    <row r="1004" spans="1:11" ht="14.25" customHeight="1" thickBot="1" x14ac:dyDescent="0.3">
      <c r="A1004" s="206"/>
      <c r="B1004" s="61" t="s">
        <v>140</v>
      </c>
      <c r="C1004" s="62" t="s">
        <v>1317</v>
      </c>
      <c r="D1004" s="63" t="s">
        <v>142</v>
      </c>
      <c r="E1004" s="1147" t="s">
        <v>143</v>
      </c>
      <c r="F1004" s="1147"/>
      <c r="G1004" s="1147"/>
      <c r="I1004" s="24"/>
      <c r="J1004" s="24"/>
      <c r="K1004" s="24"/>
    </row>
    <row r="1005" spans="1:11" ht="14.25" customHeight="1" thickBot="1" x14ac:dyDescent="0.3">
      <c r="A1005" s="206"/>
      <c r="B1005" s="64" t="s">
        <v>144</v>
      </c>
      <c r="C1005" s="65"/>
      <c r="D1005" s="170">
        <f>G994</f>
        <v>0</v>
      </c>
      <c r="E1005" s="1147"/>
      <c r="F1005" s="1147"/>
      <c r="G1005" s="1147"/>
      <c r="I1005" s="24"/>
      <c r="J1005" s="24"/>
      <c r="K1005" s="24"/>
    </row>
    <row r="1006" spans="1:11" ht="14.25" customHeight="1" thickBot="1" x14ac:dyDescent="0.3">
      <c r="A1006" s="206"/>
      <c r="B1006" s="64" t="s">
        <v>145</v>
      </c>
      <c r="C1006" s="65"/>
      <c r="D1006" s="170">
        <f>G998</f>
        <v>7200</v>
      </c>
      <c r="E1006" s="1147"/>
      <c r="F1006" s="1147"/>
      <c r="G1006" s="1147"/>
      <c r="I1006" s="24"/>
      <c r="J1006" s="24"/>
      <c r="K1006" s="24"/>
    </row>
    <row r="1007" spans="1:11" ht="14.25" customHeight="1" thickBot="1" x14ac:dyDescent="0.3">
      <c r="A1007" s="206"/>
      <c r="B1007" s="64" t="s">
        <v>146</v>
      </c>
      <c r="C1007" s="65"/>
      <c r="D1007" s="170">
        <f>G1002</f>
        <v>0</v>
      </c>
      <c r="E1007" s="1147"/>
      <c r="F1007" s="1147"/>
      <c r="G1007" s="1147"/>
      <c r="I1007" s="24"/>
      <c r="J1007" s="24"/>
      <c r="K1007" s="24"/>
    </row>
    <row r="1008" spans="1:11" ht="14.25" customHeight="1" thickBot="1" x14ac:dyDescent="0.3">
      <c r="A1008" s="206"/>
      <c r="B1008" s="64" t="s">
        <v>147</v>
      </c>
      <c r="C1008" s="66">
        <f>$J$5</f>
        <v>157.27000000000001</v>
      </c>
      <c r="D1008" s="170">
        <f>+ROUND((D1005*C1008),2)/100</f>
        <v>0</v>
      </c>
      <c r="E1008" s="1147"/>
      <c r="F1008" s="1147"/>
      <c r="G1008" s="1147"/>
      <c r="I1008" s="24"/>
      <c r="J1008" s="24"/>
      <c r="K1008" s="24"/>
    </row>
    <row r="1009" spans="1:11" ht="14.25" customHeight="1" thickBot="1" x14ac:dyDescent="0.3">
      <c r="A1009" s="206"/>
      <c r="B1009" s="64" t="s">
        <v>148</v>
      </c>
      <c r="C1009" s="67"/>
      <c r="D1009" s="171">
        <f>+SUM(D1005:D1008)</f>
        <v>7200</v>
      </c>
      <c r="E1009" s="1147"/>
      <c r="F1009" s="1147"/>
      <c r="G1009" s="1147"/>
      <c r="I1009" s="24"/>
      <c r="J1009" s="24"/>
      <c r="K1009" s="24"/>
    </row>
    <row r="1010" spans="1:11" ht="14.25" customHeight="1" thickBot="1" x14ac:dyDescent="0.3">
      <c r="A1010" s="206"/>
      <c r="B1010" s="64" t="s">
        <v>149</v>
      </c>
      <c r="C1010" s="65"/>
      <c r="D1010" s="170" t="s">
        <v>150</v>
      </c>
      <c r="E1010" s="1148" t="s">
        <v>151</v>
      </c>
      <c r="F1010" s="1148"/>
      <c r="G1010" s="1148"/>
      <c r="I1010" s="24"/>
      <c r="J1010" s="24"/>
      <c r="K1010" s="24"/>
    </row>
    <row r="1011" spans="1:11" ht="14.25" customHeight="1" thickBot="1" x14ac:dyDescent="0.3">
      <c r="A1011" s="206"/>
      <c r="B1011" s="68" t="s">
        <v>152</v>
      </c>
      <c r="C1011" s="69"/>
      <c r="D1011" s="172">
        <f>+SUM(D1009:D1010)</f>
        <v>7200</v>
      </c>
      <c r="E1011" s="1148"/>
      <c r="F1011" s="1148"/>
      <c r="G1011" s="1148"/>
      <c r="I1011" s="24"/>
      <c r="J1011" s="24"/>
      <c r="K1011" s="24"/>
    </row>
    <row r="1012" spans="1:11" ht="14.25" customHeight="1" thickBot="1" x14ac:dyDescent="0.3">
      <c r="A1012" s="206"/>
      <c r="B1012" s="70" t="s">
        <v>153</v>
      </c>
      <c r="C1012" s="71">
        <f>$I$5</f>
        <v>28.49</v>
      </c>
      <c r="D1012" s="173">
        <f>ROUND((D1011*C1012),2)/100</f>
        <v>2051.2800000000002</v>
      </c>
      <c r="E1012" s="1148"/>
      <c r="F1012" s="1148"/>
      <c r="G1012" s="1148"/>
      <c r="I1012" s="24"/>
      <c r="J1012" s="24"/>
      <c r="K1012" s="24"/>
    </row>
    <row r="1013" spans="1:11" ht="14.25" customHeight="1" thickBot="1" x14ac:dyDescent="0.3">
      <c r="A1013" s="206"/>
      <c r="B1013" s="72" t="s">
        <v>154</v>
      </c>
      <c r="C1013" s="73"/>
      <c r="D1013" s="174">
        <f>+SUM(D1011:D1012)</f>
        <v>9251.2800000000007</v>
      </c>
      <c r="E1013" s="74"/>
      <c r="F1013" s="175">
        <f>D1013</f>
        <v>9251.2800000000007</v>
      </c>
      <c r="G1013" s="30"/>
      <c r="I1013" s="24"/>
      <c r="J1013" s="24"/>
      <c r="K1013" s="24"/>
    </row>
    <row r="1014" spans="1:11" ht="14.25" customHeight="1" x14ac:dyDescent="0.25">
      <c r="A1014" s="206"/>
      <c r="B1014" s="24"/>
      <c r="C1014" s="24"/>
      <c r="D1014" s="24"/>
      <c r="E1014" s="24"/>
      <c r="F1014" s="24"/>
      <c r="G1014" s="24"/>
      <c r="I1014" s="24"/>
      <c r="J1014" s="24"/>
      <c r="K1014" s="24"/>
    </row>
    <row r="1015" spans="1:11" ht="14.25" customHeight="1" thickBot="1" x14ac:dyDescent="0.3">
      <c r="A1015" s="206"/>
      <c r="B1015" s="24"/>
      <c r="C1015" s="24"/>
      <c r="D1015" s="24"/>
      <c r="E1015" s="24"/>
      <c r="F1015" s="24"/>
      <c r="G1015" s="24"/>
      <c r="I1015" s="24"/>
      <c r="J1015" s="24"/>
      <c r="K1015" s="24"/>
    </row>
    <row r="1016" spans="1:11" ht="14.25" customHeight="1" x14ac:dyDescent="0.25">
      <c r="A1016" s="206"/>
      <c r="B1016" s="1149" t="s">
        <v>119</v>
      </c>
      <c r="C1016" s="1149"/>
      <c r="D1016" s="1149"/>
      <c r="E1016" s="1149"/>
      <c r="F1016" s="1149"/>
      <c r="G1016" s="1149"/>
      <c r="I1016" s="24"/>
      <c r="J1016" s="24"/>
      <c r="K1016" s="24"/>
    </row>
    <row r="1017" spans="1:11" ht="14.25" customHeight="1" thickBot="1" x14ac:dyDescent="0.3">
      <c r="A1017" s="206"/>
      <c r="B1017" s="1150" t="str">
        <f>$I$3</f>
        <v>Urbanização da Orla de Piúma - Município de Piúma / ES</v>
      </c>
      <c r="C1017" s="1151"/>
      <c r="D1017" s="1151"/>
      <c r="E1017" s="1151"/>
      <c r="F1017" s="1151"/>
      <c r="G1017" s="1152"/>
      <c r="I1017" s="24"/>
      <c r="J1017" s="24"/>
      <c r="K1017" s="24"/>
    </row>
    <row r="1018" spans="1:11" ht="14.25" customHeight="1" thickBot="1" x14ac:dyDescent="0.3">
      <c r="A1018" s="206"/>
      <c r="B1018" s="29" t="s">
        <v>120</v>
      </c>
      <c r="C1018" s="29" t="s">
        <v>121</v>
      </c>
      <c r="D1018" s="1147" t="s">
        <v>122</v>
      </c>
      <c r="E1018" s="1147"/>
      <c r="F1018" s="30" t="s">
        <v>262</v>
      </c>
      <c r="G1018" s="30" t="s">
        <v>123</v>
      </c>
      <c r="I1018" s="24"/>
      <c r="J1018" s="24"/>
      <c r="K1018" s="24"/>
    </row>
    <row r="1019" spans="1:11" ht="14.25" customHeight="1" thickBot="1" x14ac:dyDescent="0.3">
      <c r="A1019" s="206"/>
      <c r="B1019" s="31" t="s">
        <v>270</v>
      </c>
      <c r="C1019" s="32" t="s">
        <v>92</v>
      </c>
      <c r="D1019" s="1147" t="s">
        <v>5</v>
      </c>
      <c r="E1019" s="1147"/>
      <c r="F1019" s="89" t="s">
        <v>213</v>
      </c>
      <c r="G1019" s="33">
        <f>$K$5</f>
        <v>44501</v>
      </c>
      <c r="I1019" s="24"/>
      <c r="J1019" s="24"/>
      <c r="K1019" s="24"/>
    </row>
    <row r="1020" spans="1:11" ht="14.25" customHeight="1" thickBot="1" x14ac:dyDescent="0.3">
      <c r="A1020" s="206"/>
      <c r="B1020" s="1148"/>
      <c r="C1020" s="1148"/>
      <c r="D1020" s="1148"/>
      <c r="E1020" s="1148"/>
      <c r="F1020" s="1148"/>
      <c r="G1020" s="1148"/>
      <c r="I1020" s="24"/>
      <c r="J1020" s="24"/>
      <c r="K1020" s="24"/>
    </row>
    <row r="1021" spans="1:11" ht="14.25" customHeight="1" x14ac:dyDescent="0.25">
      <c r="A1021" s="206"/>
      <c r="B1021" s="36" t="s">
        <v>127</v>
      </c>
      <c r="C1021" s="37" t="s">
        <v>128</v>
      </c>
      <c r="D1021" s="37" t="s">
        <v>129</v>
      </c>
      <c r="E1021" s="37" t="s">
        <v>130</v>
      </c>
      <c r="F1021" s="37" t="s">
        <v>131</v>
      </c>
      <c r="G1021" s="38" t="s">
        <v>132</v>
      </c>
      <c r="I1021" s="24"/>
      <c r="J1021" s="24"/>
      <c r="K1021" s="24"/>
    </row>
    <row r="1022" spans="1:11" ht="14.25" customHeight="1" x14ac:dyDescent="0.25">
      <c r="A1022" s="206">
        <v>10101</v>
      </c>
      <c r="B1022" s="39" t="str">
        <f>VLOOKUP(A1022,Insumos!$A$10:$F$3462,2,FALSE)</f>
        <v>AJUDANTE (AJUDANTE PRATICO - SINDUSCON)</v>
      </c>
      <c r="C1022" s="40" t="str">
        <f>VLOOKUP(A1022,Insumos!$A$10:$F$3462,3,FALSE)</f>
        <v>H</v>
      </c>
      <c r="D1022" s="50">
        <v>2.6549999999999998</v>
      </c>
      <c r="E1022" s="168">
        <f>VLOOKUP(A1022,Insumos!$A$10:$F$3462,4,FALSE)</f>
        <v>6.27</v>
      </c>
      <c r="F1022" s="168">
        <f>ROUND((D1022*E1022),2)</f>
        <v>16.649999999999999</v>
      </c>
      <c r="G1022" s="189"/>
      <c r="I1022" s="24"/>
      <c r="J1022" s="24"/>
      <c r="K1022" s="24"/>
    </row>
    <row r="1023" spans="1:11" ht="14.25" customHeight="1" x14ac:dyDescent="0.25">
      <c r="A1023" s="206">
        <v>10150</v>
      </c>
      <c r="B1023" s="39" t="str">
        <f>VLOOKUP(A1023,Insumos!$A$10:$F$3462,2,FALSE)</f>
        <v>TELHADISTA - (OFICIAL - SINDUSCON)</v>
      </c>
      <c r="C1023" s="40" t="str">
        <f>VLOOKUP(A1023,Insumos!$A$10:$F$3462,3,FALSE)</f>
        <v>H</v>
      </c>
      <c r="D1023" s="50">
        <v>2.0499999999999998</v>
      </c>
      <c r="E1023" s="168">
        <f>VLOOKUP(A1023,Insumos!$A$10:$F$3462,4,FALSE)</f>
        <v>7.43</v>
      </c>
      <c r="F1023" s="168">
        <f>ROUND((D1023*E1023),2)</f>
        <v>15.23</v>
      </c>
      <c r="G1023" s="189"/>
      <c r="I1023" s="24"/>
      <c r="J1023" s="24"/>
      <c r="K1023" s="24"/>
    </row>
    <row r="1024" spans="1:11" ht="14.25" customHeight="1" x14ac:dyDescent="0.25">
      <c r="A1024" s="206"/>
      <c r="B1024" s="39"/>
      <c r="C1024" s="40"/>
      <c r="D1024" s="43"/>
      <c r="E1024" s="168"/>
      <c r="F1024" s="168"/>
      <c r="G1024" s="189"/>
      <c r="I1024" s="24"/>
      <c r="J1024" s="24"/>
      <c r="K1024" s="24"/>
    </row>
    <row r="1025" spans="1:11" ht="14.25" customHeight="1" x14ac:dyDescent="0.25">
      <c r="A1025" s="206"/>
      <c r="B1025" s="44" t="s">
        <v>133</v>
      </c>
      <c r="C1025" s="45"/>
      <c r="D1025" s="46"/>
      <c r="E1025" s="168"/>
      <c r="F1025" s="187"/>
      <c r="G1025" s="176">
        <f>+SUM(F1022:F1024)</f>
        <v>31.88</v>
      </c>
      <c r="I1025" s="24"/>
      <c r="J1025" s="24"/>
      <c r="K1025" s="24"/>
    </row>
    <row r="1026" spans="1:11" ht="14.25" customHeight="1" x14ac:dyDescent="0.25">
      <c r="A1026" s="206"/>
      <c r="B1026" s="39" t="s">
        <v>134</v>
      </c>
      <c r="C1026" s="49"/>
      <c r="D1026" s="50"/>
      <c r="E1026" s="40"/>
      <c r="F1026" s="47"/>
      <c r="G1026" s="51" t="s">
        <v>135</v>
      </c>
      <c r="I1026" s="24"/>
      <c r="J1026" s="24"/>
      <c r="K1026" s="24"/>
    </row>
    <row r="1027" spans="1:11" ht="14.25" customHeight="1" x14ac:dyDescent="0.25">
      <c r="A1027" s="206">
        <v>20503</v>
      </c>
      <c r="B1027" s="39" t="str">
        <f>VLOOKUP(A1027,Insumos!$A$10:$F$3462,2,FALSE)</f>
        <v>AREIA LAVADA MEDIA</v>
      </c>
      <c r="C1027" s="40" t="str">
        <f>VLOOKUP(A1027,Insumos!$A$10:$F$3462,3,FALSE)</f>
        <v>M3</v>
      </c>
      <c r="D1027" s="50">
        <v>2.0000000000000001E-4</v>
      </c>
      <c r="E1027" s="168">
        <f>VLOOKUP(A1027,Insumos!$A$10:$F$3462,4,FALSE)</f>
        <v>90</v>
      </c>
      <c r="F1027" s="168">
        <f>ROUND((D1027*E1027),2)</f>
        <v>0.02</v>
      </c>
      <c r="G1027" s="189"/>
      <c r="I1027" s="24"/>
      <c r="J1027" s="24"/>
      <c r="K1027" s="24"/>
    </row>
    <row r="1028" spans="1:11" ht="14.25" customHeight="1" x14ac:dyDescent="0.25">
      <c r="A1028" s="206">
        <v>20508</v>
      </c>
      <c r="B1028" s="39" t="str">
        <f>VLOOKUP(A1028,Insumos!$A$10:$F$3462,2,FALSE)</f>
        <v>CIMENTO PORTLAND CP III - 40</v>
      </c>
      <c r="C1028" s="40" t="str">
        <f>VLOOKUP(A1028,Insumos!$A$10:$F$3462,3,FALSE)</f>
        <v>KG</v>
      </c>
      <c r="D1028" s="50">
        <v>8.5999999999999993E-2</v>
      </c>
      <c r="E1028" s="168">
        <f>VLOOKUP(A1028,Insumos!$A$10:$F$3462,4,FALSE)</f>
        <v>0.46</v>
      </c>
      <c r="F1028" s="168">
        <f>ROUND((D1028*E1028),2)</f>
        <v>0.04</v>
      </c>
      <c r="G1028" s="189"/>
      <c r="I1028" s="24"/>
      <c r="J1028" s="24"/>
      <c r="K1028" s="24"/>
    </row>
    <row r="1029" spans="1:11" ht="26.25" x14ac:dyDescent="0.25">
      <c r="A1029" s="209">
        <v>40742</v>
      </c>
      <c r="B1029" s="39" t="str">
        <f>VLOOKUP(A1029,Insumos!$A$10:$F$3462,2,FALSE)</f>
        <v>Cumeeira para telha de concreto, para 2 aguas de telhado, cor cinza, rendimento de *3* telhas/m</v>
      </c>
      <c r="C1029" s="40" t="str">
        <f>VLOOKUP(A1029,Insumos!$A$10:$F$3462,3,FALSE)</f>
        <v>Und.</v>
      </c>
      <c r="D1029" s="50">
        <v>0.3</v>
      </c>
      <c r="E1029" s="168">
        <f>VLOOKUP(A1029,Insumos!$A$10:$F$3462,4,FALSE)</f>
        <v>7.48</v>
      </c>
      <c r="F1029" s="168">
        <f>ROUND((D1029*E1029),2)</f>
        <v>2.2400000000000002</v>
      </c>
      <c r="G1029" s="189"/>
      <c r="I1029" s="24"/>
      <c r="J1029" s="24"/>
      <c r="K1029" s="24"/>
    </row>
    <row r="1030" spans="1:11" ht="14.25" customHeight="1" x14ac:dyDescent="0.25">
      <c r="A1030" s="209">
        <v>9952</v>
      </c>
      <c r="B1030" s="39" t="str">
        <f>VLOOKUP(A1030,Insumos!$A$10:$F$3462,2,FALSE)</f>
        <v>Telha de concreto, plana, 10,4un/m² ( Tégula ou similar)</v>
      </c>
      <c r="C1030" s="40" t="str">
        <f>VLOOKUP(A1030,Insumos!$A$10:$F$3462,3,FALSE)</f>
        <v>Und.</v>
      </c>
      <c r="D1030" s="50">
        <v>10.5</v>
      </c>
      <c r="E1030" s="168">
        <f>VLOOKUP(A1030,Insumos!$A$10:$F$3462,4,FALSE)</f>
        <v>10.72</v>
      </c>
      <c r="F1030" s="168">
        <f>ROUND((D1030*E1030),2)</f>
        <v>112.56</v>
      </c>
      <c r="G1030" s="189"/>
      <c r="I1030" s="24"/>
      <c r="J1030" s="24"/>
      <c r="K1030" s="24"/>
    </row>
    <row r="1031" spans="1:11" ht="14.25" customHeight="1" x14ac:dyDescent="0.25">
      <c r="A1031" s="206"/>
      <c r="B1031" s="44" t="s">
        <v>136</v>
      </c>
      <c r="C1031" s="45"/>
      <c r="D1031" s="55"/>
      <c r="E1031" s="187"/>
      <c r="F1031" s="187"/>
      <c r="G1031" s="176">
        <f>+SUM(F1027:F1030)</f>
        <v>114.86</v>
      </c>
      <c r="I1031" s="24"/>
      <c r="J1031" s="24"/>
      <c r="K1031" s="24"/>
    </row>
    <row r="1032" spans="1:11" ht="14.25" customHeight="1" x14ac:dyDescent="0.25">
      <c r="A1032" s="206"/>
      <c r="B1032" s="39" t="s">
        <v>137</v>
      </c>
      <c r="C1032" s="49"/>
      <c r="D1032" s="56"/>
      <c r="E1032" s="49"/>
      <c r="F1032" s="49"/>
      <c r="G1032" s="51" t="s">
        <v>138</v>
      </c>
      <c r="I1032" s="24"/>
      <c r="J1032" s="24"/>
      <c r="K1032" s="24"/>
    </row>
    <row r="1033" spans="1:11" ht="14.25" customHeight="1" x14ac:dyDescent="0.25">
      <c r="A1033" s="206"/>
      <c r="B1033" s="39" t="s">
        <v>92</v>
      </c>
      <c r="C1033" s="40"/>
      <c r="D1033" s="52"/>
      <c r="E1033" s="40"/>
      <c r="F1033" s="40"/>
      <c r="G1033" s="42"/>
      <c r="I1033" s="24"/>
      <c r="J1033" s="24"/>
      <c r="K1033" s="24"/>
    </row>
    <row r="1034" spans="1:11" ht="14.25" customHeight="1" x14ac:dyDescent="0.25">
      <c r="A1034" s="206"/>
      <c r="B1034" s="39" t="s">
        <v>92</v>
      </c>
      <c r="C1034" s="40"/>
      <c r="D1034" s="52"/>
      <c r="E1034" s="40"/>
      <c r="F1034" s="40"/>
      <c r="G1034" s="42"/>
      <c r="I1034" s="24"/>
      <c r="J1034" s="24"/>
      <c r="K1034" s="24"/>
    </row>
    <row r="1035" spans="1:11" ht="14.25" customHeight="1" thickBot="1" x14ac:dyDescent="0.3">
      <c r="A1035" s="206"/>
      <c r="B1035" s="57" t="s">
        <v>139</v>
      </c>
      <c r="C1035" s="58"/>
      <c r="D1035" s="59"/>
      <c r="E1035" s="58"/>
      <c r="F1035" s="58"/>
      <c r="G1035" s="60">
        <f>+SUM(F1033:F1034)</f>
        <v>0</v>
      </c>
      <c r="I1035" s="24"/>
      <c r="J1035" s="24"/>
      <c r="K1035" s="24"/>
    </row>
    <row r="1036" spans="1:11" ht="14.25" customHeight="1" thickBot="1" x14ac:dyDescent="0.3">
      <c r="A1036" s="206"/>
      <c r="B1036" s="1148"/>
      <c r="C1036" s="1148"/>
      <c r="D1036" s="1148"/>
      <c r="E1036" s="1148"/>
      <c r="F1036" s="1148"/>
      <c r="G1036" s="1148"/>
      <c r="I1036" s="24"/>
      <c r="J1036" s="24"/>
      <c r="K1036" s="24"/>
    </row>
    <row r="1037" spans="1:11" ht="14.25" customHeight="1" thickBot="1" x14ac:dyDescent="0.3">
      <c r="A1037" s="206"/>
      <c r="B1037" s="61" t="s">
        <v>140</v>
      </c>
      <c r="C1037" s="62" t="s">
        <v>1317</v>
      </c>
      <c r="D1037" s="63" t="s">
        <v>142</v>
      </c>
      <c r="E1037" s="1147" t="s">
        <v>143</v>
      </c>
      <c r="F1037" s="1147"/>
      <c r="G1037" s="1147"/>
      <c r="I1037" s="24"/>
      <c r="J1037" s="24"/>
      <c r="K1037" s="24"/>
    </row>
    <row r="1038" spans="1:11" ht="14.25" customHeight="1" thickBot="1" x14ac:dyDescent="0.3">
      <c r="A1038" s="206"/>
      <c r="B1038" s="64" t="s">
        <v>144</v>
      </c>
      <c r="C1038" s="65"/>
      <c r="D1038" s="170">
        <f>G1025</f>
        <v>31.88</v>
      </c>
      <c r="E1038" s="1147"/>
      <c r="F1038" s="1147"/>
      <c r="G1038" s="1147"/>
      <c r="I1038" s="24"/>
      <c r="J1038" s="24"/>
      <c r="K1038" s="24"/>
    </row>
    <row r="1039" spans="1:11" ht="14.25" customHeight="1" thickBot="1" x14ac:dyDescent="0.3">
      <c r="A1039" s="206"/>
      <c r="B1039" s="64" t="s">
        <v>145</v>
      </c>
      <c r="C1039" s="65"/>
      <c r="D1039" s="170">
        <f>G1031</f>
        <v>114.86</v>
      </c>
      <c r="E1039" s="1147"/>
      <c r="F1039" s="1147"/>
      <c r="G1039" s="1147"/>
      <c r="I1039" s="24"/>
      <c r="J1039" s="24"/>
      <c r="K1039" s="24"/>
    </row>
    <row r="1040" spans="1:11" ht="14.25" customHeight="1" thickBot="1" x14ac:dyDescent="0.3">
      <c r="A1040" s="206"/>
      <c r="B1040" s="64" t="s">
        <v>146</v>
      </c>
      <c r="C1040" s="65"/>
      <c r="D1040" s="170">
        <f>G1035</f>
        <v>0</v>
      </c>
      <c r="E1040" s="1147"/>
      <c r="F1040" s="1147"/>
      <c r="G1040" s="1147"/>
      <c r="I1040" s="24"/>
      <c r="J1040" s="24"/>
      <c r="K1040" s="24"/>
    </row>
    <row r="1041" spans="1:11" ht="14.25" customHeight="1" thickBot="1" x14ac:dyDescent="0.3">
      <c r="A1041" s="206"/>
      <c r="B1041" s="64" t="s">
        <v>147</v>
      </c>
      <c r="C1041" s="66">
        <f>$J$5</f>
        <v>157.27000000000001</v>
      </c>
      <c r="D1041" s="170">
        <f>+ROUND((D1038*C1041),2)/100</f>
        <v>50.14</v>
      </c>
      <c r="E1041" s="1147"/>
      <c r="F1041" s="1147"/>
      <c r="G1041" s="1147"/>
      <c r="I1041" s="24"/>
      <c r="J1041" s="24"/>
      <c r="K1041" s="24"/>
    </row>
    <row r="1042" spans="1:11" ht="14.25" customHeight="1" thickBot="1" x14ac:dyDescent="0.3">
      <c r="A1042" s="206"/>
      <c r="B1042" s="64" t="s">
        <v>148</v>
      </c>
      <c r="C1042" s="67"/>
      <c r="D1042" s="171">
        <f>+SUM(D1038:D1041)</f>
        <v>196.88</v>
      </c>
      <c r="E1042" s="1147"/>
      <c r="F1042" s="1147"/>
      <c r="G1042" s="1147"/>
      <c r="I1042" s="24"/>
      <c r="J1042" s="24"/>
      <c r="K1042" s="24"/>
    </row>
    <row r="1043" spans="1:11" ht="14.25" customHeight="1" thickBot="1" x14ac:dyDescent="0.3">
      <c r="A1043" s="206"/>
      <c r="B1043" s="64" t="s">
        <v>149</v>
      </c>
      <c r="C1043" s="65"/>
      <c r="D1043" s="170" t="s">
        <v>150</v>
      </c>
      <c r="E1043" s="1148" t="s">
        <v>151</v>
      </c>
      <c r="F1043" s="1148"/>
      <c r="G1043" s="1148"/>
      <c r="I1043" s="24"/>
      <c r="J1043" s="24"/>
      <c r="K1043" s="24"/>
    </row>
    <row r="1044" spans="1:11" ht="14.25" customHeight="1" thickBot="1" x14ac:dyDescent="0.3">
      <c r="A1044" s="206"/>
      <c r="B1044" s="68" t="s">
        <v>152</v>
      </c>
      <c r="C1044" s="69"/>
      <c r="D1044" s="172">
        <f>+SUM(D1042:D1043)</f>
        <v>196.88</v>
      </c>
      <c r="E1044" s="1148"/>
      <c r="F1044" s="1148"/>
      <c r="G1044" s="1148"/>
      <c r="I1044" s="24"/>
      <c r="J1044" s="24"/>
      <c r="K1044" s="24"/>
    </row>
    <row r="1045" spans="1:11" ht="14.25" customHeight="1" thickBot="1" x14ac:dyDescent="0.3">
      <c r="A1045" s="206"/>
      <c r="B1045" s="70" t="s">
        <v>153</v>
      </c>
      <c r="C1045" s="71">
        <f>$I$5</f>
        <v>28.49</v>
      </c>
      <c r="D1045" s="173">
        <f>ROUND((D1044*C1045),2)/100</f>
        <v>56.09</v>
      </c>
      <c r="E1045" s="1148"/>
      <c r="F1045" s="1148"/>
      <c r="G1045" s="1148"/>
      <c r="I1045" s="24"/>
      <c r="J1045" s="24"/>
      <c r="K1045" s="24"/>
    </row>
    <row r="1046" spans="1:11" ht="14.25" customHeight="1" thickBot="1" x14ac:dyDescent="0.3">
      <c r="A1046" s="206"/>
      <c r="B1046" s="72" t="s">
        <v>154</v>
      </c>
      <c r="C1046" s="73"/>
      <c r="D1046" s="174">
        <f>+SUM(D1044:D1045)</f>
        <v>252.97</v>
      </c>
      <c r="E1046" s="74"/>
      <c r="F1046" s="175">
        <f>D1046</f>
        <v>252.97</v>
      </c>
      <c r="G1046" s="30"/>
      <c r="I1046" s="24"/>
      <c r="J1046" s="24"/>
      <c r="K1046" s="24"/>
    </row>
    <row r="1047" spans="1:11" ht="14.25" customHeight="1" x14ac:dyDescent="0.25">
      <c r="A1047" s="206"/>
      <c r="B1047" s="24"/>
      <c r="C1047" s="24"/>
      <c r="D1047" s="24"/>
      <c r="E1047" s="24"/>
      <c r="F1047" s="24"/>
      <c r="G1047" s="24"/>
      <c r="I1047" s="24"/>
      <c r="J1047" s="24"/>
      <c r="K1047" s="24"/>
    </row>
    <row r="1048" spans="1:11" ht="14.25" customHeight="1" thickBot="1" x14ac:dyDescent="0.3">
      <c r="A1048" s="206"/>
      <c r="B1048" s="24"/>
      <c r="C1048" s="24"/>
      <c r="D1048" s="24"/>
      <c r="E1048" s="24"/>
      <c r="F1048" s="24"/>
      <c r="G1048" s="24"/>
      <c r="I1048" s="24"/>
      <c r="J1048" s="24"/>
      <c r="K1048" s="24"/>
    </row>
    <row r="1049" spans="1:11" x14ac:dyDescent="0.25">
      <c r="A1049" s="206"/>
      <c r="B1049" s="1149" t="s">
        <v>119</v>
      </c>
      <c r="C1049" s="1149"/>
      <c r="D1049" s="1149"/>
      <c r="E1049" s="1149"/>
      <c r="F1049" s="1149"/>
      <c r="G1049" s="1149"/>
      <c r="I1049" s="24"/>
      <c r="J1049" s="24"/>
      <c r="K1049" s="24"/>
    </row>
    <row r="1050" spans="1:11" ht="15.75" thickBot="1" x14ac:dyDescent="0.3">
      <c r="A1050" s="206"/>
      <c r="B1050" s="1150" t="str">
        <f>$I$3</f>
        <v>Urbanização da Orla de Piúma - Município de Piúma / ES</v>
      </c>
      <c r="C1050" s="1151"/>
      <c r="D1050" s="1151"/>
      <c r="E1050" s="1151"/>
      <c r="F1050" s="1151"/>
      <c r="G1050" s="1152"/>
      <c r="I1050" s="24"/>
      <c r="J1050" s="24"/>
      <c r="K1050" s="24"/>
    </row>
    <row r="1051" spans="1:11" ht="15.75" thickBot="1" x14ac:dyDescent="0.3">
      <c r="A1051" s="206"/>
      <c r="B1051" s="29" t="s">
        <v>120</v>
      </c>
      <c r="C1051" s="29" t="s">
        <v>121</v>
      </c>
      <c r="D1051" s="1147" t="s">
        <v>122</v>
      </c>
      <c r="E1051" s="1147"/>
      <c r="F1051" s="30" t="s">
        <v>262</v>
      </c>
      <c r="G1051" s="30" t="s">
        <v>123</v>
      </c>
      <c r="I1051" s="27"/>
      <c r="J1051" s="27"/>
      <c r="K1051" s="24"/>
    </row>
    <row r="1052" spans="1:11" ht="35.25" customHeight="1" thickBot="1" x14ac:dyDescent="0.3">
      <c r="A1052" s="206"/>
      <c r="B1052" s="31" t="s">
        <v>1303</v>
      </c>
      <c r="C1052" s="32" t="s">
        <v>92</v>
      </c>
      <c r="D1052" s="1147" t="s">
        <v>5</v>
      </c>
      <c r="E1052" s="1147"/>
      <c r="F1052" s="89" t="s">
        <v>214</v>
      </c>
      <c r="G1052" s="33">
        <f>$K$5</f>
        <v>44501</v>
      </c>
      <c r="I1052" s="24"/>
      <c r="J1052" s="24"/>
      <c r="K1052" s="24"/>
    </row>
    <row r="1053" spans="1:11" ht="6" customHeight="1" thickBot="1" x14ac:dyDescent="0.3">
      <c r="A1053" s="206"/>
      <c r="B1053" s="1148"/>
      <c r="C1053" s="1148"/>
      <c r="D1053" s="1148"/>
      <c r="E1053" s="1148"/>
      <c r="F1053" s="1148"/>
      <c r="G1053" s="1148"/>
      <c r="I1053" s="24"/>
      <c r="J1053" s="24"/>
      <c r="K1053" s="24"/>
    </row>
    <row r="1054" spans="1:11" ht="14.25" customHeight="1" x14ac:dyDescent="0.25">
      <c r="A1054" s="206"/>
      <c r="B1054" s="36" t="s">
        <v>127</v>
      </c>
      <c r="C1054" s="37" t="s">
        <v>128</v>
      </c>
      <c r="D1054" s="37" t="s">
        <v>129</v>
      </c>
      <c r="E1054" s="37" t="s">
        <v>130</v>
      </c>
      <c r="F1054" s="37" t="s">
        <v>131</v>
      </c>
      <c r="G1054" s="38" t="s">
        <v>132</v>
      </c>
      <c r="I1054" s="24"/>
      <c r="J1054" s="24"/>
      <c r="K1054" s="24"/>
    </row>
    <row r="1055" spans="1:11" ht="14.25" customHeight="1" x14ac:dyDescent="0.25">
      <c r="A1055" s="206">
        <v>10138</v>
      </c>
      <c r="B1055" s="39" t="str">
        <f>VLOOKUP(A1055,Insumos!$A$10:$F$3462,2,FALSE)</f>
        <v>PASTILHEIRO - (OFICIAL - SINDUSCON)</v>
      </c>
      <c r="C1055" s="40" t="str">
        <f>VLOOKUP(A1055,Insumos!$A$10:$F$3462,3,FALSE)</f>
        <v>H</v>
      </c>
      <c r="D1055" s="41">
        <v>0.75</v>
      </c>
      <c r="E1055" s="168">
        <f>VLOOKUP(A1055,Insumos!$A$10:$F$3462,4,FALSE)</f>
        <v>7.43</v>
      </c>
      <c r="F1055" s="168">
        <f>ROUND((D1055*E1055),2)</f>
        <v>5.57</v>
      </c>
      <c r="G1055" s="189"/>
      <c r="I1055" s="24"/>
      <c r="J1055" s="24"/>
      <c r="K1055" s="24"/>
    </row>
    <row r="1056" spans="1:11" ht="14.25" customHeight="1" x14ac:dyDescent="0.25">
      <c r="A1056" s="206">
        <v>10146</v>
      </c>
      <c r="B1056" s="39" t="str">
        <f>VLOOKUP(A1056,Insumos!$A$10:$F$3462,2,FALSE)</f>
        <v>SERVENTE (AUXILIAR DE OBRAS - SINDUSCON)</v>
      </c>
      <c r="C1056" s="40" t="str">
        <f>VLOOKUP(A1056,Insumos!$A$10:$F$3462,3,FALSE)</f>
        <v>H</v>
      </c>
      <c r="D1056" s="41">
        <v>0.75</v>
      </c>
      <c r="E1056" s="168">
        <f>VLOOKUP(A1056,Insumos!$A$10:$F$3462,4,FALSE)</f>
        <v>5.46</v>
      </c>
      <c r="F1056" s="168">
        <f>ROUND((D1056*E1056),2)</f>
        <v>4.0999999999999996</v>
      </c>
      <c r="G1056" s="189"/>
      <c r="I1056" s="24"/>
      <c r="J1056" s="24"/>
      <c r="K1056" s="24"/>
    </row>
    <row r="1057" spans="1:11" ht="14.25" customHeight="1" x14ac:dyDescent="0.25">
      <c r="A1057" s="206"/>
      <c r="B1057" s="39"/>
      <c r="C1057" s="40"/>
      <c r="D1057" s="43"/>
      <c r="E1057" s="168"/>
      <c r="F1057" s="168"/>
      <c r="G1057" s="189"/>
      <c r="I1057" s="24"/>
      <c r="J1057" s="24"/>
      <c r="K1057" s="24"/>
    </row>
    <row r="1058" spans="1:11" ht="14.25" customHeight="1" x14ac:dyDescent="0.25">
      <c r="A1058" s="206"/>
      <c r="B1058" s="44" t="s">
        <v>133</v>
      </c>
      <c r="C1058" s="45"/>
      <c r="D1058" s="46"/>
      <c r="E1058" s="168"/>
      <c r="F1058" s="187"/>
      <c r="G1058" s="176">
        <f>+SUM(F1055:F1057)</f>
        <v>9.67</v>
      </c>
      <c r="I1058" s="24"/>
      <c r="J1058" s="24"/>
      <c r="K1058" s="24"/>
    </row>
    <row r="1059" spans="1:11" ht="14.25" customHeight="1" x14ac:dyDescent="0.25">
      <c r="A1059" s="206"/>
      <c r="B1059" s="39" t="s">
        <v>134</v>
      </c>
      <c r="C1059" s="49"/>
      <c r="D1059" s="50"/>
      <c r="E1059" s="40"/>
      <c r="F1059" s="47"/>
      <c r="G1059" s="51" t="s">
        <v>135</v>
      </c>
      <c r="I1059" s="24"/>
      <c r="J1059" s="24"/>
      <c r="K1059" s="24"/>
    </row>
    <row r="1060" spans="1:11" ht="14.25" customHeight="1" x14ac:dyDescent="0.25">
      <c r="A1060" s="206">
        <v>20572</v>
      </c>
      <c r="B1060" s="39" t="str">
        <f>VLOOKUP(A1060,Insumos!$A$10:$F$3462,2,FALSE)</f>
        <v>ARGAMASSA FINA PRE FABRICADA P/ ASSENT E REJUNTE DE PASTILHAS</v>
      </c>
      <c r="C1060" s="40" t="str">
        <f>VLOOKUP(A1060,Insumos!$A$10:$F$3462,3,FALSE)</f>
        <v>KG</v>
      </c>
      <c r="D1060" s="41">
        <v>6</v>
      </c>
      <c r="E1060" s="168">
        <f>VLOOKUP(A1060,Insumos!$A$10:$F$3462,4,FALSE)</f>
        <v>3.39</v>
      </c>
      <c r="F1060" s="168">
        <f>ROUND((D1060*E1060),2)</f>
        <v>20.34</v>
      </c>
      <c r="G1060" s="189"/>
      <c r="I1060" s="24"/>
      <c r="J1060" s="24"/>
      <c r="K1060" s="24"/>
    </row>
    <row r="1061" spans="1:11" ht="14.25" customHeight="1" x14ac:dyDescent="0.25">
      <c r="A1061" s="206">
        <v>20588</v>
      </c>
      <c r="B1061" s="39" t="str">
        <f>VLOOKUP(A1061,Insumos!$A$10:$F$3462,2,FALSE)</f>
        <v>REJUNTE PRE-FABRICADA</v>
      </c>
      <c r="C1061" s="40" t="str">
        <f>VLOOKUP(A1061,Insumos!$A$10:$F$3462,3,FALSE)</f>
        <v>KG</v>
      </c>
      <c r="D1061" s="41">
        <v>0.5</v>
      </c>
      <c r="E1061" s="168">
        <f>VLOOKUP(A1061,Insumos!$A$10:$F$3462,4,FALSE)</f>
        <v>6.22</v>
      </c>
      <c r="F1061" s="168">
        <f>ROUND((D1061*E1061),2)</f>
        <v>3.11</v>
      </c>
      <c r="G1061" s="189"/>
      <c r="I1061" s="24"/>
      <c r="J1061" s="24"/>
      <c r="K1061" s="24"/>
    </row>
    <row r="1062" spans="1:11" ht="29.25" customHeight="1" x14ac:dyDescent="0.25">
      <c r="A1062" s="206" t="s">
        <v>424</v>
      </c>
      <c r="B1062" s="39" t="str">
        <f>VLOOKUP(A1062,Insumos!$A$10:$F$3462,2,FALSE)</f>
        <v>Revestimento em pastilha de porcelana Coleção Mediterranée, PEI 2, Cerâmica JATOBÁ,  Código JD 4102  Pérola Oceânica - 2,5 x 2,5cm</v>
      </c>
      <c r="C1062" s="40" t="str">
        <f>VLOOKUP(A1062,Insumos!$A$10:$F$3462,3,FALSE)</f>
        <v>m2</v>
      </c>
      <c r="D1062" s="41">
        <v>1.05</v>
      </c>
      <c r="E1062" s="168">
        <f>VLOOKUP(A1062,Insumos!$A$10:$F$3462,4,FALSE)</f>
        <v>113.58</v>
      </c>
      <c r="F1062" s="168">
        <f>ROUND((D1062*E1062),2)</f>
        <v>119.26</v>
      </c>
      <c r="G1062" s="189"/>
      <c r="I1062" s="24"/>
      <c r="J1062" s="24" t="s">
        <v>458</v>
      </c>
      <c r="K1062" s="24"/>
    </row>
    <row r="1063" spans="1:11" ht="14.25" customHeight="1" x14ac:dyDescent="0.25">
      <c r="A1063" s="206"/>
      <c r="B1063" s="39"/>
      <c r="C1063" s="40"/>
      <c r="D1063" s="54"/>
      <c r="E1063" s="168"/>
      <c r="F1063" s="168"/>
      <c r="G1063" s="189"/>
      <c r="I1063" s="24"/>
      <c r="J1063" s="24"/>
      <c r="K1063" s="24"/>
    </row>
    <row r="1064" spans="1:11" ht="14.25" customHeight="1" x14ac:dyDescent="0.25">
      <c r="A1064" s="206"/>
      <c r="B1064" s="44" t="s">
        <v>136</v>
      </c>
      <c r="C1064" s="45"/>
      <c r="D1064" s="55"/>
      <c r="E1064" s="187"/>
      <c r="F1064" s="187"/>
      <c r="G1064" s="176">
        <f>+SUM(F1060:F1063)</f>
        <v>142.71</v>
      </c>
      <c r="I1064" s="24"/>
      <c r="J1064" s="24"/>
      <c r="K1064" s="24"/>
    </row>
    <row r="1065" spans="1:11" ht="14.25" customHeight="1" x14ac:dyDescent="0.25">
      <c r="A1065" s="206"/>
      <c r="B1065" s="39" t="s">
        <v>137</v>
      </c>
      <c r="C1065" s="49"/>
      <c r="D1065" s="56"/>
      <c r="E1065" s="49"/>
      <c r="F1065" s="49"/>
      <c r="G1065" s="51" t="s">
        <v>138</v>
      </c>
      <c r="I1065" s="24"/>
      <c r="J1065" s="24"/>
      <c r="K1065" s="24"/>
    </row>
    <row r="1066" spans="1:11" ht="14.25" customHeight="1" x14ac:dyDescent="0.25">
      <c r="A1066" s="206"/>
      <c r="B1066" s="39" t="s">
        <v>92</v>
      </c>
      <c r="C1066" s="40"/>
      <c r="D1066" s="52"/>
      <c r="E1066" s="40"/>
      <c r="F1066" s="40"/>
      <c r="G1066" s="42"/>
      <c r="I1066" s="24"/>
      <c r="J1066" s="24"/>
      <c r="K1066" s="24"/>
    </row>
    <row r="1067" spans="1:11" ht="14.25" customHeight="1" x14ac:dyDescent="0.25">
      <c r="A1067" s="206"/>
      <c r="B1067" s="39" t="s">
        <v>92</v>
      </c>
      <c r="C1067" s="40"/>
      <c r="D1067" s="52"/>
      <c r="E1067" s="40"/>
      <c r="F1067" s="40"/>
      <c r="G1067" s="42"/>
      <c r="I1067" s="24"/>
      <c r="J1067" s="24"/>
      <c r="K1067" s="24"/>
    </row>
    <row r="1068" spans="1:11" ht="14.25" customHeight="1" thickBot="1" x14ac:dyDescent="0.3">
      <c r="A1068" s="206"/>
      <c r="B1068" s="57" t="s">
        <v>139</v>
      </c>
      <c r="C1068" s="58"/>
      <c r="D1068" s="59"/>
      <c r="E1068" s="58"/>
      <c r="F1068" s="58"/>
      <c r="G1068" s="60">
        <f>+SUM(F1066:F1067)</f>
        <v>0</v>
      </c>
      <c r="I1068" s="24"/>
      <c r="J1068" s="24"/>
      <c r="K1068" s="24"/>
    </row>
    <row r="1069" spans="1:11" ht="4.5" customHeight="1" thickBot="1" x14ac:dyDescent="0.3">
      <c r="A1069" s="206"/>
      <c r="B1069" s="1148"/>
      <c r="C1069" s="1148"/>
      <c r="D1069" s="1148"/>
      <c r="E1069" s="1148"/>
      <c r="F1069" s="1148"/>
      <c r="G1069" s="1148"/>
      <c r="I1069" s="24"/>
      <c r="J1069" s="24"/>
      <c r="K1069" s="24"/>
    </row>
    <row r="1070" spans="1:11" ht="14.25" customHeight="1" thickBot="1" x14ac:dyDescent="0.3">
      <c r="A1070" s="206"/>
      <c r="B1070" s="61" t="s">
        <v>140</v>
      </c>
      <c r="C1070" s="62" t="s">
        <v>1317</v>
      </c>
      <c r="D1070" s="63" t="s">
        <v>142</v>
      </c>
      <c r="E1070" s="1147" t="s">
        <v>143</v>
      </c>
      <c r="F1070" s="1147"/>
      <c r="G1070" s="1147"/>
      <c r="I1070" s="24"/>
      <c r="J1070" s="24"/>
      <c r="K1070" s="24"/>
    </row>
    <row r="1071" spans="1:11" ht="14.25" customHeight="1" thickBot="1" x14ac:dyDescent="0.3">
      <c r="A1071" s="206"/>
      <c r="B1071" s="64" t="s">
        <v>144</v>
      </c>
      <c r="C1071" s="65"/>
      <c r="D1071" s="170">
        <f>G1058</f>
        <v>9.67</v>
      </c>
      <c r="E1071" s="1147"/>
      <c r="F1071" s="1147"/>
      <c r="G1071" s="1147"/>
      <c r="I1071" s="24"/>
      <c r="J1071" s="24"/>
      <c r="K1071" s="24"/>
    </row>
    <row r="1072" spans="1:11" ht="14.25" customHeight="1" thickBot="1" x14ac:dyDescent="0.3">
      <c r="A1072" s="206"/>
      <c r="B1072" s="64" t="s">
        <v>145</v>
      </c>
      <c r="C1072" s="65"/>
      <c r="D1072" s="170">
        <f>G1064</f>
        <v>142.71</v>
      </c>
      <c r="E1072" s="1147"/>
      <c r="F1072" s="1147"/>
      <c r="G1072" s="1147"/>
      <c r="I1072" s="24"/>
      <c r="J1072" s="24"/>
      <c r="K1072" s="24"/>
    </row>
    <row r="1073" spans="1:11" ht="14.25" customHeight="1" thickBot="1" x14ac:dyDescent="0.3">
      <c r="A1073" s="206"/>
      <c r="B1073" s="64" t="s">
        <v>146</v>
      </c>
      <c r="C1073" s="65"/>
      <c r="D1073" s="170">
        <f>G1068</f>
        <v>0</v>
      </c>
      <c r="E1073" s="1147"/>
      <c r="F1073" s="1147"/>
      <c r="G1073" s="1147"/>
      <c r="I1073" s="24"/>
      <c r="J1073" s="24"/>
      <c r="K1073" s="24"/>
    </row>
    <row r="1074" spans="1:11" ht="14.25" customHeight="1" thickBot="1" x14ac:dyDescent="0.3">
      <c r="A1074" s="206"/>
      <c r="B1074" s="64" t="s">
        <v>147</v>
      </c>
      <c r="C1074" s="66">
        <f>$J$5</f>
        <v>157.27000000000001</v>
      </c>
      <c r="D1074" s="170">
        <f>+ROUND((D1071*C1074),2)/100</f>
        <v>15.21</v>
      </c>
      <c r="E1074" s="1147"/>
      <c r="F1074" s="1147"/>
      <c r="G1074" s="1147"/>
      <c r="I1074" s="24"/>
      <c r="J1074" s="24"/>
      <c r="K1074" s="24"/>
    </row>
    <row r="1075" spans="1:11" ht="14.25" customHeight="1" thickBot="1" x14ac:dyDescent="0.3">
      <c r="A1075" s="206"/>
      <c r="B1075" s="64" t="s">
        <v>148</v>
      </c>
      <c r="C1075" s="67"/>
      <c r="D1075" s="171">
        <f>+SUM(D1071:D1074)</f>
        <v>167.59</v>
      </c>
      <c r="E1075" s="1147"/>
      <c r="F1075" s="1147"/>
      <c r="G1075" s="1147"/>
      <c r="I1075" s="24"/>
      <c r="J1075" s="24"/>
      <c r="K1075" s="24"/>
    </row>
    <row r="1076" spans="1:11" ht="14.25" customHeight="1" thickBot="1" x14ac:dyDescent="0.3">
      <c r="A1076" s="206"/>
      <c r="B1076" s="64" t="s">
        <v>149</v>
      </c>
      <c r="C1076" s="65"/>
      <c r="D1076" s="170" t="s">
        <v>150</v>
      </c>
      <c r="E1076" s="1148" t="s">
        <v>151</v>
      </c>
      <c r="F1076" s="1148"/>
      <c r="G1076" s="1148"/>
      <c r="I1076" s="24"/>
      <c r="J1076" s="24"/>
      <c r="K1076" s="24"/>
    </row>
    <row r="1077" spans="1:11" ht="14.25" customHeight="1" thickBot="1" x14ac:dyDescent="0.3">
      <c r="A1077" s="206"/>
      <c r="B1077" s="68" t="s">
        <v>152</v>
      </c>
      <c r="C1077" s="69"/>
      <c r="D1077" s="172">
        <f>+SUM(D1075:D1076)</f>
        <v>167.59</v>
      </c>
      <c r="E1077" s="1148"/>
      <c r="F1077" s="1148"/>
      <c r="G1077" s="1148"/>
      <c r="I1077" s="24"/>
      <c r="J1077" s="24"/>
      <c r="K1077" s="24"/>
    </row>
    <row r="1078" spans="1:11" ht="14.25" customHeight="1" thickBot="1" x14ac:dyDescent="0.3">
      <c r="A1078" s="206"/>
      <c r="B1078" s="70" t="s">
        <v>153</v>
      </c>
      <c r="C1078" s="71">
        <f>$I$5</f>
        <v>28.49</v>
      </c>
      <c r="D1078" s="173">
        <f>ROUND((D1077*C1078),2)/100</f>
        <v>47.75</v>
      </c>
      <c r="E1078" s="1148"/>
      <c r="F1078" s="1148"/>
      <c r="G1078" s="1148"/>
      <c r="I1078" s="24"/>
      <c r="J1078" s="24"/>
      <c r="K1078" s="24"/>
    </row>
    <row r="1079" spans="1:11" ht="14.25" customHeight="1" thickBot="1" x14ac:dyDescent="0.3">
      <c r="A1079" s="206"/>
      <c r="B1079" s="72" t="s">
        <v>154</v>
      </c>
      <c r="C1079" s="73"/>
      <c r="D1079" s="174">
        <f>+SUM(D1077:D1078)</f>
        <v>215.34</v>
      </c>
      <c r="E1079" s="74"/>
      <c r="F1079" s="175">
        <f>D1079</f>
        <v>215.34</v>
      </c>
      <c r="G1079" s="30"/>
      <c r="I1079" s="24"/>
      <c r="J1079" s="24"/>
      <c r="K1079" s="24"/>
    </row>
    <row r="1080" spans="1:11" ht="14.25" customHeight="1" x14ac:dyDescent="0.25">
      <c r="A1080" s="206"/>
      <c r="B1080" s="24"/>
      <c r="C1080" s="24"/>
      <c r="D1080" s="24"/>
      <c r="E1080" s="24"/>
      <c r="F1080" s="24"/>
      <c r="G1080" s="24"/>
      <c r="I1080" s="24"/>
      <c r="J1080" s="24"/>
      <c r="K1080" s="24"/>
    </row>
    <row r="1081" spans="1:11" ht="14.25" customHeight="1" thickBot="1" x14ac:dyDescent="0.3">
      <c r="A1081" s="206"/>
      <c r="B1081" s="24"/>
      <c r="C1081" s="24"/>
      <c r="D1081" s="24"/>
      <c r="E1081" s="24"/>
      <c r="F1081" s="24"/>
      <c r="G1081" s="24"/>
      <c r="I1081" s="24"/>
      <c r="J1081" s="24"/>
      <c r="K1081" s="24"/>
    </row>
    <row r="1082" spans="1:11" x14ac:dyDescent="0.25">
      <c r="A1082" s="206"/>
      <c r="B1082" s="1149" t="s">
        <v>119</v>
      </c>
      <c r="C1082" s="1149"/>
      <c r="D1082" s="1149"/>
      <c r="E1082" s="1149"/>
      <c r="F1082" s="1149"/>
      <c r="G1082" s="1149"/>
      <c r="I1082" s="24"/>
      <c r="J1082" s="24"/>
      <c r="K1082" s="24"/>
    </row>
    <row r="1083" spans="1:11" ht="15.75" thickBot="1" x14ac:dyDescent="0.3">
      <c r="A1083" s="206"/>
      <c r="B1083" s="1150" t="str">
        <f>$I$3</f>
        <v>Urbanização da Orla de Piúma - Município de Piúma / ES</v>
      </c>
      <c r="C1083" s="1151"/>
      <c r="D1083" s="1151"/>
      <c r="E1083" s="1151"/>
      <c r="F1083" s="1151"/>
      <c r="G1083" s="1152"/>
      <c r="I1083" s="24"/>
      <c r="J1083" s="24"/>
      <c r="K1083" s="24"/>
    </row>
    <row r="1084" spans="1:11" ht="15.75" thickBot="1" x14ac:dyDescent="0.3">
      <c r="A1084" s="206"/>
      <c r="B1084" s="29" t="s">
        <v>120</v>
      </c>
      <c r="C1084" s="29" t="s">
        <v>121</v>
      </c>
      <c r="D1084" s="1147" t="s">
        <v>122</v>
      </c>
      <c r="E1084" s="1147"/>
      <c r="F1084" s="30" t="s">
        <v>262</v>
      </c>
      <c r="G1084" s="30" t="s">
        <v>123</v>
      </c>
      <c r="I1084" s="27"/>
      <c r="J1084" s="27"/>
      <c r="K1084" s="24"/>
    </row>
    <row r="1085" spans="1:11" ht="35.25" customHeight="1" thickBot="1" x14ac:dyDescent="0.3">
      <c r="A1085" s="206"/>
      <c r="B1085" s="31" t="s">
        <v>1304</v>
      </c>
      <c r="C1085" s="32" t="s">
        <v>92</v>
      </c>
      <c r="D1085" s="1147" t="s">
        <v>5</v>
      </c>
      <c r="E1085" s="1147"/>
      <c r="F1085" s="89" t="s">
        <v>215</v>
      </c>
      <c r="G1085" s="33">
        <f>$K$5</f>
        <v>44501</v>
      </c>
      <c r="I1085" s="24"/>
      <c r="J1085" s="24"/>
      <c r="K1085" s="24"/>
    </row>
    <row r="1086" spans="1:11" ht="6" customHeight="1" thickBot="1" x14ac:dyDescent="0.3">
      <c r="A1086" s="206"/>
      <c r="B1086" s="1148"/>
      <c r="C1086" s="1148"/>
      <c r="D1086" s="1148"/>
      <c r="E1086" s="1148"/>
      <c r="F1086" s="1148"/>
      <c r="G1086" s="1148"/>
      <c r="I1086" s="24"/>
      <c r="J1086" s="24"/>
      <c r="K1086" s="24"/>
    </row>
    <row r="1087" spans="1:11" ht="14.25" customHeight="1" x14ac:dyDescent="0.25">
      <c r="A1087" s="206"/>
      <c r="B1087" s="36" t="s">
        <v>127</v>
      </c>
      <c r="C1087" s="37" t="s">
        <v>128</v>
      </c>
      <c r="D1087" s="37" t="s">
        <v>129</v>
      </c>
      <c r="E1087" s="37" t="s">
        <v>130</v>
      </c>
      <c r="F1087" s="37" t="s">
        <v>131</v>
      </c>
      <c r="G1087" s="38" t="s">
        <v>132</v>
      </c>
      <c r="I1087" s="24"/>
      <c r="J1087" s="24"/>
      <c r="K1087" s="24"/>
    </row>
    <row r="1088" spans="1:11" ht="14.25" customHeight="1" x14ac:dyDescent="0.25">
      <c r="A1088" s="206">
        <v>10138</v>
      </c>
      <c r="B1088" s="39" t="str">
        <f>VLOOKUP(A1088,Insumos!$A$10:$F$3462,2,FALSE)</f>
        <v>PASTILHEIRO - (OFICIAL - SINDUSCON)</v>
      </c>
      <c r="C1088" s="40" t="str">
        <f>VLOOKUP(A1088,Insumos!$A$10:$F$3462,3,FALSE)</f>
        <v>H</v>
      </c>
      <c r="D1088" s="41">
        <v>0.75</v>
      </c>
      <c r="E1088" s="168">
        <f>VLOOKUP(A1088,Insumos!$A$10:$F$3462,4,FALSE)</f>
        <v>7.43</v>
      </c>
      <c r="F1088" s="168">
        <f>ROUND((D1088*E1088),2)</f>
        <v>5.57</v>
      </c>
      <c r="G1088" s="189"/>
      <c r="I1088" s="24"/>
      <c r="J1088" s="24"/>
      <c r="K1088" s="24"/>
    </row>
    <row r="1089" spans="1:11" ht="14.25" customHeight="1" x14ac:dyDescent="0.25">
      <c r="A1089" s="206">
        <v>10146</v>
      </c>
      <c r="B1089" s="39" t="str">
        <f>VLOOKUP(A1089,Insumos!$A$10:$F$3462,2,FALSE)</f>
        <v>SERVENTE (AUXILIAR DE OBRAS - SINDUSCON)</v>
      </c>
      <c r="C1089" s="40" t="str">
        <f>VLOOKUP(A1089,Insumos!$A$10:$F$3462,3,FALSE)</f>
        <v>H</v>
      </c>
      <c r="D1089" s="41">
        <v>0.75</v>
      </c>
      <c r="E1089" s="168">
        <f>VLOOKUP(A1089,Insumos!$A$10:$F$3462,4,FALSE)</f>
        <v>5.46</v>
      </c>
      <c r="F1089" s="168">
        <f>ROUND((D1089*E1089),2)</f>
        <v>4.0999999999999996</v>
      </c>
      <c r="G1089" s="189"/>
      <c r="I1089" s="24"/>
      <c r="J1089" s="24"/>
      <c r="K1089" s="24"/>
    </row>
    <row r="1090" spans="1:11" ht="14.25" customHeight="1" x14ac:dyDescent="0.25">
      <c r="A1090" s="206"/>
      <c r="B1090" s="39"/>
      <c r="C1090" s="40"/>
      <c r="D1090" s="43"/>
      <c r="E1090" s="168"/>
      <c r="F1090" s="168"/>
      <c r="G1090" s="189"/>
      <c r="I1090" s="24"/>
      <c r="J1090" s="24"/>
      <c r="K1090" s="24"/>
    </row>
    <row r="1091" spans="1:11" ht="14.25" customHeight="1" x14ac:dyDescent="0.25">
      <c r="A1091" s="206"/>
      <c r="B1091" s="44" t="s">
        <v>133</v>
      </c>
      <c r="C1091" s="45"/>
      <c r="D1091" s="46"/>
      <c r="E1091" s="168"/>
      <c r="F1091" s="187"/>
      <c r="G1091" s="176">
        <f>+SUM(F1088:F1090)</f>
        <v>9.67</v>
      </c>
      <c r="I1091" s="24"/>
      <c r="J1091" s="24"/>
      <c r="K1091" s="24"/>
    </row>
    <row r="1092" spans="1:11" ht="14.25" customHeight="1" x14ac:dyDescent="0.25">
      <c r="A1092" s="206"/>
      <c r="B1092" s="39" t="s">
        <v>134</v>
      </c>
      <c r="C1092" s="49"/>
      <c r="D1092" s="50"/>
      <c r="E1092" s="40"/>
      <c r="F1092" s="47"/>
      <c r="G1092" s="51" t="s">
        <v>135</v>
      </c>
      <c r="I1092" s="24"/>
      <c r="J1092" s="24"/>
      <c r="K1092" s="24"/>
    </row>
    <row r="1093" spans="1:11" ht="14.25" customHeight="1" x14ac:dyDescent="0.25">
      <c r="A1093" s="206">
        <v>20572</v>
      </c>
      <c r="B1093" s="39" t="str">
        <f>VLOOKUP(A1093,Insumos!$A$10:$F$3462,2,FALSE)</f>
        <v>ARGAMASSA FINA PRE FABRICADA P/ ASSENT E REJUNTE DE PASTILHAS</v>
      </c>
      <c r="C1093" s="40" t="str">
        <f>VLOOKUP(A1093,Insumos!$A$10:$F$3462,3,FALSE)</f>
        <v>KG</v>
      </c>
      <c r="D1093" s="41">
        <v>6</v>
      </c>
      <c r="E1093" s="168">
        <f>VLOOKUP(A1093,Insumos!$A$10:$F$3462,4,FALSE)</f>
        <v>3.39</v>
      </c>
      <c r="F1093" s="168">
        <f>ROUND((D1093*E1093),2)</f>
        <v>20.34</v>
      </c>
      <c r="G1093" s="189"/>
      <c r="I1093" s="24"/>
      <c r="J1093" s="24"/>
      <c r="K1093" s="24"/>
    </row>
    <row r="1094" spans="1:11" ht="14.25" customHeight="1" x14ac:dyDescent="0.25">
      <c r="A1094" s="206">
        <v>20588</v>
      </c>
      <c r="B1094" s="39" t="str">
        <f>VLOOKUP(A1094,Insumos!$A$10:$F$3462,2,FALSE)</f>
        <v>REJUNTE PRE-FABRICADA</v>
      </c>
      <c r="C1094" s="40" t="str">
        <f>VLOOKUP(A1094,Insumos!$A$10:$F$3462,3,FALSE)</f>
        <v>KG</v>
      </c>
      <c r="D1094" s="41">
        <v>0.5</v>
      </c>
      <c r="E1094" s="168">
        <f>VLOOKUP(A1094,Insumos!$A$10:$F$3462,4,FALSE)</f>
        <v>6.22</v>
      </c>
      <c r="F1094" s="168">
        <f>ROUND((D1094*E1094),2)</f>
        <v>3.11</v>
      </c>
      <c r="G1094" s="189"/>
      <c r="I1094" s="24"/>
      <c r="J1094" s="24"/>
      <c r="K1094" s="24"/>
    </row>
    <row r="1095" spans="1:11" ht="29.25" customHeight="1" x14ac:dyDescent="0.25">
      <c r="A1095" s="206" t="s">
        <v>425</v>
      </c>
      <c r="B1095" s="39" t="str">
        <f>VLOOKUP(A1095,Insumos!$A$10:$F$3462,2,FALSE)</f>
        <v>Revestimento em pastilha de porcelana Coleção Mediterranée,  Cerâmica JATOBÁ,  Código do Conjunto JD 8410 Miscelania Azul - 2,5 x 2,5cm</v>
      </c>
      <c r="C1095" s="40" t="str">
        <f>VLOOKUP(A1095,Insumos!$A$10:$F$3462,3,FALSE)</f>
        <v>m2</v>
      </c>
      <c r="D1095" s="41">
        <v>1.05</v>
      </c>
      <c r="E1095" s="168">
        <f>VLOOKUP(A1095,Insumos!$A$10:$F$3462,4,FALSE)</f>
        <v>113.58</v>
      </c>
      <c r="F1095" s="168">
        <f>ROUND((D1095*E1095),2)</f>
        <v>119.26</v>
      </c>
      <c r="G1095" s="189"/>
      <c r="I1095" s="24"/>
      <c r="J1095" s="24" t="s">
        <v>458</v>
      </c>
      <c r="K1095" s="24"/>
    </row>
    <row r="1096" spans="1:11" ht="14.25" customHeight="1" x14ac:dyDescent="0.25">
      <c r="A1096" s="206"/>
      <c r="B1096" s="39"/>
      <c r="C1096" s="40"/>
      <c r="D1096" s="54"/>
      <c r="E1096" s="168"/>
      <c r="F1096" s="168"/>
      <c r="G1096" s="189"/>
      <c r="I1096" s="24"/>
      <c r="J1096" s="24"/>
      <c r="K1096" s="24"/>
    </row>
    <row r="1097" spans="1:11" ht="14.25" customHeight="1" x14ac:dyDescent="0.25">
      <c r="A1097" s="206"/>
      <c r="B1097" s="44" t="s">
        <v>136</v>
      </c>
      <c r="C1097" s="45"/>
      <c r="D1097" s="55"/>
      <c r="E1097" s="187"/>
      <c r="F1097" s="187"/>
      <c r="G1097" s="176">
        <f>+SUM(F1093:F1096)</f>
        <v>142.71</v>
      </c>
      <c r="I1097" s="24"/>
      <c r="J1097" s="24"/>
      <c r="K1097" s="24"/>
    </row>
    <row r="1098" spans="1:11" ht="14.25" customHeight="1" x14ac:dyDescent="0.25">
      <c r="A1098" s="206"/>
      <c r="B1098" s="39" t="s">
        <v>137</v>
      </c>
      <c r="C1098" s="49"/>
      <c r="D1098" s="56"/>
      <c r="E1098" s="49"/>
      <c r="F1098" s="49"/>
      <c r="G1098" s="51" t="s">
        <v>138</v>
      </c>
      <c r="I1098" s="24"/>
      <c r="J1098" s="24"/>
      <c r="K1098" s="24"/>
    </row>
    <row r="1099" spans="1:11" ht="14.25" customHeight="1" x14ac:dyDescent="0.25">
      <c r="A1099" s="206"/>
      <c r="B1099" s="39" t="s">
        <v>92</v>
      </c>
      <c r="C1099" s="40"/>
      <c r="D1099" s="52"/>
      <c r="E1099" s="40"/>
      <c r="F1099" s="40"/>
      <c r="G1099" s="42"/>
      <c r="I1099" s="24"/>
      <c r="J1099" s="24"/>
      <c r="K1099" s="24"/>
    </row>
    <row r="1100" spans="1:11" ht="14.25" customHeight="1" x14ac:dyDescent="0.25">
      <c r="A1100" s="206"/>
      <c r="B1100" s="39" t="s">
        <v>92</v>
      </c>
      <c r="C1100" s="40"/>
      <c r="D1100" s="52"/>
      <c r="E1100" s="40"/>
      <c r="F1100" s="40"/>
      <c r="G1100" s="42"/>
      <c r="I1100" s="24"/>
      <c r="J1100" s="24"/>
      <c r="K1100" s="24"/>
    </row>
    <row r="1101" spans="1:11" ht="14.25" customHeight="1" thickBot="1" x14ac:dyDescent="0.3">
      <c r="A1101" s="206"/>
      <c r="B1101" s="57" t="s">
        <v>139</v>
      </c>
      <c r="C1101" s="58"/>
      <c r="D1101" s="59"/>
      <c r="E1101" s="58"/>
      <c r="F1101" s="58"/>
      <c r="G1101" s="60">
        <f>+SUM(F1099:F1100)</f>
        <v>0</v>
      </c>
      <c r="I1101" s="24"/>
      <c r="J1101" s="24"/>
      <c r="K1101" s="24"/>
    </row>
    <row r="1102" spans="1:11" ht="4.5" customHeight="1" thickBot="1" x14ac:dyDescent="0.3">
      <c r="A1102" s="206"/>
      <c r="B1102" s="1148"/>
      <c r="C1102" s="1148"/>
      <c r="D1102" s="1148"/>
      <c r="E1102" s="1148"/>
      <c r="F1102" s="1148"/>
      <c r="G1102" s="1148"/>
      <c r="I1102" s="24"/>
      <c r="J1102" s="24"/>
      <c r="K1102" s="24"/>
    </row>
    <row r="1103" spans="1:11" ht="14.25" customHeight="1" thickBot="1" x14ac:dyDescent="0.3">
      <c r="A1103" s="206"/>
      <c r="B1103" s="61" t="s">
        <v>140</v>
      </c>
      <c r="C1103" s="62" t="s">
        <v>1317</v>
      </c>
      <c r="D1103" s="63" t="s">
        <v>142</v>
      </c>
      <c r="E1103" s="1147" t="s">
        <v>143</v>
      </c>
      <c r="F1103" s="1147"/>
      <c r="G1103" s="1147"/>
      <c r="I1103" s="24"/>
      <c r="J1103" s="24"/>
      <c r="K1103" s="24"/>
    </row>
    <row r="1104" spans="1:11" ht="14.25" customHeight="1" thickBot="1" x14ac:dyDescent="0.3">
      <c r="A1104" s="206"/>
      <c r="B1104" s="64" t="s">
        <v>144</v>
      </c>
      <c r="C1104" s="65"/>
      <c r="D1104" s="170">
        <f>G1091</f>
        <v>9.67</v>
      </c>
      <c r="E1104" s="1147"/>
      <c r="F1104" s="1147"/>
      <c r="G1104" s="1147"/>
      <c r="I1104" s="24"/>
      <c r="J1104" s="24"/>
      <c r="K1104" s="24"/>
    </row>
    <row r="1105" spans="1:11" ht="14.25" customHeight="1" thickBot="1" x14ac:dyDescent="0.3">
      <c r="A1105" s="206"/>
      <c r="B1105" s="64" t="s">
        <v>145</v>
      </c>
      <c r="C1105" s="65"/>
      <c r="D1105" s="170">
        <f>G1097</f>
        <v>142.71</v>
      </c>
      <c r="E1105" s="1147"/>
      <c r="F1105" s="1147"/>
      <c r="G1105" s="1147"/>
      <c r="I1105" s="24"/>
      <c r="J1105" s="24"/>
      <c r="K1105" s="24"/>
    </row>
    <row r="1106" spans="1:11" ht="14.25" customHeight="1" thickBot="1" x14ac:dyDescent="0.3">
      <c r="A1106" s="206"/>
      <c r="B1106" s="64" t="s">
        <v>146</v>
      </c>
      <c r="C1106" s="65"/>
      <c r="D1106" s="170">
        <f>G1101</f>
        <v>0</v>
      </c>
      <c r="E1106" s="1147"/>
      <c r="F1106" s="1147"/>
      <c r="G1106" s="1147"/>
      <c r="I1106" s="24"/>
      <c r="J1106" s="24"/>
      <c r="K1106" s="24"/>
    </row>
    <row r="1107" spans="1:11" ht="14.25" customHeight="1" thickBot="1" x14ac:dyDescent="0.3">
      <c r="A1107" s="206"/>
      <c r="B1107" s="64" t="s">
        <v>147</v>
      </c>
      <c r="C1107" s="66">
        <f>$J$5</f>
        <v>157.27000000000001</v>
      </c>
      <c r="D1107" s="170">
        <f>+ROUND((D1104*C1107),2)/100</f>
        <v>15.21</v>
      </c>
      <c r="E1107" s="1147"/>
      <c r="F1107" s="1147"/>
      <c r="G1107" s="1147"/>
      <c r="I1107" s="24"/>
      <c r="J1107" s="24"/>
      <c r="K1107" s="24"/>
    </row>
    <row r="1108" spans="1:11" ht="14.25" customHeight="1" thickBot="1" x14ac:dyDescent="0.3">
      <c r="A1108" s="206"/>
      <c r="B1108" s="64" t="s">
        <v>148</v>
      </c>
      <c r="C1108" s="67"/>
      <c r="D1108" s="171">
        <f>+SUM(D1104:D1107)</f>
        <v>167.59</v>
      </c>
      <c r="E1108" s="1147"/>
      <c r="F1108" s="1147"/>
      <c r="G1108" s="1147"/>
      <c r="I1108" s="24"/>
      <c r="J1108" s="24"/>
      <c r="K1108" s="24"/>
    </row>
    <row r="1109" spans="1:11" ht="14.25" customHeight="1" thickBot="1" x14ac:dyDescent="0.3">
      <c r="A1109" s="206"/>
      <c r="B1109" s="64" t="s">
        <v>149</v>
      </c>
      <c r="C1109" s="65"/>
      <c r="D1109" s="170" t="s">
        <v>150</v>
      </c>
      <c r="E1109" s="1148" t="s">
        <v>151</v>
      </c>
      <c r="F1109" s="1148"/>
      <c r="G1109" s="1148"/>
      <c r="I1109" s="24"/>
      <c r="J1109" s="24"/>
      <c r="K1109" s="24"/>
    </row>
    <row r="1110" spans="1:11" ht="14.25" customHeight="1" thickBot="1" x14ac:dyDescent="0.3">
      <c r="A1110" s="206"/>
      <c r="B1110" s="68" t="s">
        <v>152</v>
      </c>
      <c r="C1110" s="69"/>
      <c r="D1110" s="172">
        <f>+SUM(D1108:D1109)</f>
        <v>167.59</v>
      </c>
      <c r="E1110" s="1148"/>
      <c r="F1110" s="1148"/>
      <c r="G1110" s="1148"/>
      <c r="I1110" s="24"/>
      <c r="J1110" s="24"/>
      <c r="K1110" s="24"/>
    </row>
    <row r="1111" spans="1:11" ht="14.25" customHeight="1" thickBot="1" x14ac:dyDescent="0.3">
      <c r="A1111" s="206"/>
      <c r="B1111" s="70" t="s">
        <v>153</v>
      </c>
      <c r="C1111" s="71">
        <f>$I$5</f>
        <v>28.49</v>
      </c>
      <c r="D1111" s="173">
        <f>ROUND((D1110*C1111),2)/100</f>
        <v>47.75</v>
      </c>
      <c r="E1111" s="1148"/>
      <c r="F1111" s="1148"/>
      <c r="G1111" s="1148"/>
      <c r="I1111" s="24"/>
      <c r="J1111" s="24"/>
      <c r="K1111" s="24"/>
    </row>
    <row r="1112" spans="1:11" ht="14.25" customHeight="1" thickBot="1" x14ac:dyDescent="0.3">
      <c r="A1112" s="206"/>
      <c r="B1112" s="72" t="s">
        <v>154</v>
      </c>
      <c r="C1112" s="73"/>
      <c r="D1112" s="174">
        <f>+SUM(D1110:D1111)</f>
        <v>215.34</v>
      </c>
      <c r="E1112" s="74"/>
      <c r="F1112" s="175">
        <f>D1112</f>
        <v>215.34</v>
      </c>
      <c r="G1112" s="30"/>
      <c r="I1112" s="24"/>
      <c r="J1112" s="24"/>
      <c r="K1112" s="24"/>
    </row>
    <row r="1113" spans="1:11" ht="14.25" customHeight="1" x14ac:dyDescent="0.25">
      <c r="A1113" s="206"/>
      <c r="B1113" s="24"/>
      <c r="C1113" s="24"/>
      <c r="D1113" s="24"/>
      <c r="E1113" s="24"/>
      <c r="F1113" s="24"/>
      <c r="G1113" s="24"/>
      <c r="I1113" s="24"/>
      <c r="J1113" s="24"/>
      <c r="K1113" s="24"/>
    </row>
    <row r="1114" spans="1:11" ht="14.25" customHeight="1" thickBot="1" x14ac:dyDescent="0.3">
      <c r="A1114" s="206"/>
      <c r="B1114" s="24"/>
      <c r="C1114" s="24"/>
      <c r="D1114" s="24"/>
      <c r="E1114" s="24"/>
      <c r="F1114" s="24"/>
      <c r="G1114" s="24"/>
      <c r="I1114" s="24"/>
      <c r="J1114" s="24"/>
      <c r="K1114" s="24"/>
    </row>
    <row r="1115" spans="1:11" x14ac:dyDescent="0.25">
      <c r="A1115" s="206"/>
      <c r="B1115" s="1149" t="s">
        <v>119</v>
      </c>
      <c r="C1115" s="1149"/>
      <c r="D1115" s="1149"/>
      <c r="E1115" s="1149"/>
      <c r="F1115" s="1149"/>
      <c r="G1115" s="1149"/>
      <c r="I1115" s="24"/>
      <c r="J1115" s="24"/>
      <c r="K1115" s="24"/>
    </row>
    <row r="1116" spans="1:11" ht="15.75" thickBot="1" x14ac:dyDescent="0.3">
      <c r="A1116" s="206"/>
      <c r="B1116" s="1150" t="str">
        <f>$I$3</f>
        <v>Urbanização da Orla de Piúma - Município de Piúma / ES</v>
      </c>
      <c r="C1116" s="1151"/>
      <c r="D1116" s="1151"/>
      <c r="E1116" s="1151"/>
      <c r="F1116" s="1151"/>
      <c r="G1116" s="1152"/>
      <c r="I1116" s="24"/>
      <c r="J1116" s="24"/>
      <c r="K1116" s="24"/>
    </row>
    <row r="1117" spans="1:11" ht="15.75" thickBot="1" x14ac:dyDescent="0.3">
      <c r="A1117" s="206"/>
      <c r="B1117" s="29" t="s">
        <v>120</v>
      </c>
      <c r="C1117" s="29" t="s">
        <v>121</v>
      </c>
      <c r="D1117" s="1147" t="s">
        <v>122</v>
      </c>
      <c r="E1117" s="1147"/>
      <c r="F1117" s="30" t="s">
        <v>262</v>
      </c>
      <c r="G1117" s="30" t="s">
        <v>123</v>
      </c>
      <c r="I1117" s="27"/>
      <c r="J1117" s="27"/>
      <c r="K1117" s="24"/>
    </row>
    <row r="1118" spans="1:11" ht="35.25" customHeight="1" thickBot="1" x14ac:dyDescent="0.3">
      <c r="A1118" s="206"/>
      <c r="B1118" s="31" t="s">
        <v>459</v>
      </c>
      <c r="C1118" s="32" t="s">
        <v>92</v>
      </c>
      <c r="D1118" s="1147" t="s">
        <v>5</v>
      </c>
      <c r="E1118" s="1147"/>
      <c r="F1118" s="89" t="s">
        <v>216</v>
      </c>
      <c r="G1118" s="33">
        <f>$K$5</f>
        <v>44501</v>
      </c>
      <c r="I1118" s="24"/>
      <c r="J1118" s="24"/>
      <c r="K1118" s="24"/>
    </row>
    <row r="1119" spans="1:11" ht="6" customHeight="1" thickBot="1" x14ac:dyDescent="0.3">
      <c r="A1119" s="206"/>
      <c r="B1119" s="1148"/>
      <c r="C1119" s="1148"/>
      <c r="D1119" s="1148"/>
      <c r="E1119" s="1148"/>
      <c r="F1119" s="1148"/>
      <c r="G1119" s="1148"/>
      <c r="I1119" s="24"/>
      <c r="J1119" s="24"/>
      <c r="K1119" s="24"/>
    </row>
    <row r="1120" spans="1:11" ht="14.25" customHeight="1" x14ac:dyDescent="0.25">
      <c r="A1120" s="206"/>
      <c r="B1120" s="36" t="s">
        <v>127</v>
      </c>
      <c r="C1120" s="37" t="s">
        <v>128</v>
      </c>
      <c r="D1120" s="37" t="s">
        <v>129</v>
      </c>
      <c r="E1120" s="37" t="s">
        <v>130</v>
      </c>
      <c r="F1120" s="37" t="s">
        <v>131</v>
      </c>
      <c r="G1120" s="38" t="s">
        <v>132</v>
      </c>
      <c r="I1120" s="24"/>
      <c r="J1120" s="24"/>
      <c r="K1120" s="24"/>
    </row>
    <row r="1121" spans="1:11" ht="14.25" customHeight="1" x14ac:dyDescent="0.25">
      <c r="A1121" s="206">
        <v>10106</v>
      </c>
      <c r="B1121" s="39" t="str">
        <f>VLOOKUP(A1121,Insumos!$A$10:$F$3462,2,FALSE)</f>
        <v>AZULEJISTA (OFICIAL - SINDUSCON)</v>
      </c>
      <c r="C1121" s="40" t="str">
        <f>VLOOKUP(A1121,Insumos!$A$10:$F$3462,3,FALSE)</f>
        <v>H</v>
      </c>
      <c r="D1121" s="41">
        <v>0.61</v>
      </c>
      <c r="E1121" s="168">
        <f>VLOOKUP(A1121,Insumos!$A$10:$F$3462,4,FALSE)</f>
        <v>7.43</v>
      </c>
      <c r="F1121" s="168">
        <f>ROUND((D1121*E1121),2)</f>
        <v>4.53</v>
      </c>
      <c r="G1121" s="189"/>
      <c r="I1121" s="24"/>
      <c r="J1121" s="24"/>
      <c r="K1121" s="24"/>
    </row>
    <row r="1122" spans="1:11" ht="14.25" customHeight="1" x14ac:dyDescent="0.25">
      <c r="A1122" s="206">
        <v>10146</v>
      </c>
      <c r="B1122" s="39" t="str">
        <f>VLOOKUP(A1122,Insumos!$A$10:$F$3462,2,FALSE)</f>
        <v>SERVENTE (AUXILIAR DE OBRAS - SINDUSCON)</v>
      </c>
      <c r="C1122" s="40" t="str">
        <f>VLOOKUP(A1122,Insumos!$A$10:$F$3462,3,FALSE)</f>
        <v>H</v>
      </c>
      <c r="D1122" s="41">
        <v>0.44</v>
      </c>
      <c r="E1122" s="168">
        <f>VLOOKUP(A1122,Insumos!$A$10:$F$3462,4,FALSE)</f>
        <v>5.46</v>
      </c>
      <c r="F1122" s="168">
        <f>ROUND((D1122*E1122),2)</f>
        <v>2.4</v>
      </c>
      <c r="G1122" s="189"/>
      <c r="I1122" s="24"/>
      <c r="J1122" s="24"/>
      <c r="K1122" s="24"/>
    </row>
    <row r="1123" spans="1:11" ht="14.25" customHeight="1" x14ac:dyDescent="0.25">
      <c r="A1123" s="206"/>
      <c r="B1123" s="39"/>
      <c r="C1123" s="40"/>
      <c r="D1123" s="43"/>
      <c r="E1123" s="168"/>
      <c r="F1123" s="168"/>
      <c r="G1123" s="189"/>
      <c r="I1123" s="24"/>
      <c r="J1123" s="24"/>
      <c r="K1123" s="24"/>
    </row>
    <row r="1124" spans="1:11" ht="14.25" customHeight="1" x14ac:dyDescent="0.25">
      <c r="A1124" s="206"/>
      <c r="B1124" s="44" t="s">
        <v>133</v>
      </c>
      <c r="C1124" s="45"/>
      <c r="D1124" s="46"/>
      <c r="E1124" s="168"/>
      <c r="F1124" s="187"/>
      <c r="G1124" s="176">
        <f>+SUM(F1121:F1123)</f>
        <v>6.93</v>
      </c>
      <c r="I1124" s="24"/>
      <c r="J1124" s="24"/>
      <c r="K1124" s="24"/>
    </row>
    <row r="1125" spans="1:11" ht="14.25" customHeight="1" x14ac:dyDescent="0.25">
      <c r="A1125" s="206"/>
      <c r="B1125" s="39" t="s">
        <v>134</v>
      </c>
      <c r="C1125" s="49"/>
      <c r="D1125" s="50"/>
      <c r="E1125" s="40"/>
      <c r="F1125" s="47"/>
      <c r="G1125" s="51" t="s">
        <v>135</v>
      </c>
      <c r="I1125" s="24"/>
      <c r="J1125" s="24"/>
      <c r="K1125" s="24"/>
    </row>
    <row r="1126" spans="1:11" ht="14.25" customHeight="1" x14ac:dyDescent="0.25">
      <c r="A1126" s="206">
        <v>20510</v>
      </c>
      <c r="B1126" s="39" t="str">
        <f>VLOOKUP(A1126,Insumos!$A$10:$F$3462,2,FALSE)</f>
        <v>CIMENTO COLANTE INDUSTRIALIZADO AC I</v>
      </c>
      <c r="C1126" s="40" t="str">
        <f>VLOOKUP(A1126,Insumos!$A$10:$F$3462,3,FALSE)</f>
        <v>KG</v>
      </c>
      <c r="D1126" s="41">
        <v>4.5</v>
      </c>
      <c r="E1126" s="168">
        <f>VLOOKUP(A1126,Insumos!$A$10:$F$3462,4,FALSE)</f>
        <v>0.81</v>
      </c>
      <c r="F1126" s="168">
        <f>ROUND((D1126*E1126),2)</f>
        <v>3.65</v>
      </c>
      <c r="G1126" s="189"/>
      <c r="I1126" s="24"/>
      <c r="J1126" s="24"/>
      <c r="K1126" s="24"/>
    </row>
    <row r="1127" spans="1:11" ht="14.25" customHeight="1" x14ac:dyDescent="0.25">
      <c r="A1127" s="206">
        <v>20588</v>
      </c>
      <c r="B1127" s="39" t="str">
        <f>VLOOKUP(A1127,Insumos!$A$10:$F$3462,2,FALSE)</f>
        <v>REJUNTE PRE-FABRICADA</v>
      </c>
      <c r="C1127" s="40" t="str">
        <f>VLOOKUP(A1127,Insumos!$A$10:$F$3462,3,FALSE)</f>
        <v>KG</v>
      </c>
      <c r="D1127" s="41">
        <v>0.441</v>
      </c>
      <c r="E1127" s="168">
        <f>VLOOKUP(A1127,Insumos!$A$10:$F$3462,4,FALSE)</f>
        <v>6.22</v>
      </c>
      <c r="F1127" s="168">
        <f>ROUND((D1127*E1127),2)</f>
        <v>2.74</v>
      </c>
      <c r="G1127" s="189"/>
      <c r="I1127" s="24"/>
      <c r="J1127" s="24"/>
      <c r="K1127" s="24"/>
    </row>
    <row r="1128" spans="1:11" ht="29.25" customHeight="1" x14ac:dyDescent="0.25">
      <c r="A1128" s="206" t="s">
        <v>426</v>
      </c>
      <c r="B1128" s="39" t="str">
        <f>VLOOKUP(A1128,Insumos!$A$10:$F$3462,2,FALSE)</f>
        <v>Revestimento Amadeirado Incepa PP Arbol Carvalho 20 x 120 cm retificado ABS áspero</v>
      </c>
      <c r="C1128" s="40" t="str">
        <f>VLOOKUP(A1128,Insumos!$A$10:$F$3462,3,FALSE)</f>
        <v>m2</v>
      </c>
      <c r="D1128" s="41">
        <v>1.05</v>
      </c>
      <c r="E1128" s="168">
        <f>VLOOKUP(A1128,Insumos!$A$10:$F$3462,4,FALSE)</f>
        <v>129.9</v>
      </c>
      <c r="F1128" s="168">
        <f>ROUND((D1128*E1128),2)</f>
        <v>136.4</v>
      </c>
      <c r="G1128" s="189"/>
      <c r="I1128" s="24"/>
      <c r="J1128" s="24" t="s">
        <v>322</v>
      </c>
      <c r="K1128" s="24"/>
    </row>
    <row r="1129" spans="1:11" ht="14.25" customHeight="1" x14ac:dyDescent="0.25">
      <c r="A1129" s="206"/>
      <c r="B1129" s="39"/>
      <c r="C1129" s="40"/>
      <c r="D1129" s="41"/>
      <c r="E1129" s="168"/>
      <c r="F1129" s="168"/>
      <c r="G1129" s="189"/>
      <c r="I1129" s="24"/>
      <c r="J1129" s="24"/>
      <c r="K1129" s="24"/>
    </row>
    <row r="1130" spans="1:11" ht="14.25" customHeight="1" x14ac:dyDescent="0.25">
      <c r="A1130" s="206"/>
      <c r="B1130" s="39"/>
      <c r="C1130" s="40"/>
      <c r="D1130" s="41"/>
      <c r="E1130" s="168"/>
      <c r="F1130" s="168"/>
      <c r="G1130" s="189"/>
      <c r="I1130" s="24"/>
      <c r="J1130" s="24"/>
      <c r="K1130" s="24"/>
    </row>
    <row r="1131" spans="1:11" ht="14.25" customHeight="1" x14ac:dyDescent="0.25">
      <c r="A1131" s="206"/>
      <c r="B1131" s="39"/>
      <c r="C1131" s="40"/>
      <c r="D1131" s="54"/>
      <c r="E1131" s="168"/>
      <c r="F1131" s="168"/>
      <c r="G1131" s="189"/>
      <c r="I1131" s="24"/>
      <c r="J1131" s="24"/>
      <c r="K1131" s="24"/>
    </row>
    <row r="1132" spans="1:11" ht="14.25" customHeight="1" x14ac:dyDescent="0.25">
      <c r="A1132" s="206"/>
      <c r="B1132" s="44" t="s">
        <v>136</v>
      </c>
      <c r="C1132" s="45"/>
      <c r="D1132" s="55"/>
      <c r="E1132" s="187"/>
      <c r="F1132" s="187"/>
      <c r="G1132" s="176">
        <f>+SUM(F1126:F1131)</f>
        <v>142.79</v>
      </c>
      <c r="I1132" s="24"/>
      <c r="J1132" s="24"/>
      <c r="K1132" s="24"/>
    </row>
    <row r="1133" spans="1:11" ht="14.25" customHeight="1" x14ac:dyDescent="0.25">
      <c r="A1133" s="206"/>
      <c r="B1133" s="39" t="s">
        <v>137</v>
      </c>
      <c r="C1133" s="49"/>
      <c r="D1133" s="56"/>
      <c r="E1133" s="49"/>
      <c r="F1133" s="49"/>
      <c r="G1133" s="51" t="s">
        <v>138</v>
      </c>
      <c r="I1133" s="24"/>
      <c r="J1133" s="24"/>
      <c r="K1133" s="24"/>
    </row>
    <row r="1134" spans="1:11" ht="14.25" customHeight="1" x14ac:dyDescent="0.25">
      <c r="A1134" s="206"/>
      <c r="B1134" s="39" t="s">
        <v>92</v>
      </c>
      <c r="C1134" s="40"/>
      <c r="D1134" s="52"/>
      <c r="E1134" s="40"/>
      <c r="F1134" s="40"/>
      <c r="G1134" s="42"/>
      <c r="I1134" s="24"/>
      <c r="J1134" s="24"/>
      <c r="K1134" s="24"/>
    </row>
    <row r="1135" spans="1:11" ht="14.25" customHeight="1" x14ac:dyDescent="0.25">
      <c r="A1135" s="206"/>
      <c r="B1135" s="39" t="s">
        <v>92</v>
      </c>
      <c r="C1135" s="40"/>
      <c r="D1135" s="52"/>
      <c r="E1135" s="40"/>
      <c r="F1135" s="40"/>
      <c r="G1135" s="42"/>
      <c r="I1135" s="24"/>
      <c r="J1135" s="24"/>
      <c r="K1135" s="24"/>
    </row>
    <row r="1136" spans="1:11" ht="14.25" customHeight="1" thickBot="1" x14ac:dyDescent="0.3">
      <c r="A1136" s="206"/>
      <c r="B1136" s="57" t="s">
        <v>139</v>
      </c>
      <c r="C1136" s="58"/>
      <c r="D1136" s="59"/>
      <c r="E1136" s="58"/>
      <c r="F1136" s="58"/>
      <c r="G1136" s="60">
        <f>+SUM(F1134:F1135)</f>
        <v>0</v>
      </c>
      <c r="I1136" s="24"/>
      <c r="J1136" s="24"/>
      <c r="K1136" s="24"/>
    </row>
    <row r="1137" spans="1:11" ht="4.5" customHeight="1" thickBot="1" x14ac:dyDescent="0.3">
      <c r="A1137" s="206"/>
      <c r="B1137" s="1148"/>
      <c r="C1137" s="1148"/>
      <c r="D1137" s="1148"/>
      <c r="E1137" s="1148"/>
      <c r="F1137" s="1148"/>
      <c r="G1137" s="1148"/>
      <c r="I1137" s="24"/>
      <c r="J1137" s="24"/>
      <c r="K1137" s="24"/>
    </row>
    <row r="1138" spans="1:11" ht="14.25" customHeight="1" thickBot="1" x14ac:dyDescent="0.3">
      <c r="A1138" s="206"/>
      <c r="B1138" s="61" t="s">
        <v>140</v>
      </c>
      <c r="C1138" s="62" t="s">
        <v>1317</v>
      </c>
      <c r="D1138" s="63" t="s">
        <v>142</v>
      </c>
      <c r="E1138" s="1147" t="s">
        <v>143</v>
      </c>
      <c r="F1138" s="1147"/>
      <c r="G1138" s="1147"/>
      <c r="I1138" s="24"/>
      <c r="J1138" s="24"/>
      <c r="K1138" s="24"/>
    </row>
    <row r="1139" spans="1:11" ht="14.25" customHeight="1" thickBot="1" x14ac:dyDescent="0.3">
      <c r="A1139" s="206"/>
      <c r="B1139" s="64" t="s">
        <v>144</v>
      </c>
      <c r="C1139" s="65"/>
      <c r="D1139" s="170">
        <f>G1124</f>
        <v>6.93</v>
      </c>
      <c r="E1139" s="1147"/>
      <c r="F1139" s="1147"/>
      <c r="G1139" s="1147"/>
      <c r="I1139" s="24"/>
      <c r="J1139" s="24"/>
      <c r="K1139" s="24"/>
    </row>
    <row r="1140" spans="1:11" ht="14.25" customHeight="1" thickBot="1" x14ac:dyDescent="0.3">
      <c r="A1140" s="206"/>
      <c r="B1140" s="64" t="s">
        <v>145</v>
      </c>
      <c r="C1140" s="65"/>
      <c r="D1140" s="170">
        <f>G1132</f>
        <v>142.79</v>
      </c>
      <c r="E1140" s="1147"/>
      <c r="F1140" s="1147"/>
      <c r="G1140" s="1147"/>
      <c r="I1140" s="24"/>
      <c r="J1140" s="24"/>
      <c r="K1140" s="24"/>
    </row>
    <row r="1141" spans="1:11" ht="14.25" customHeight="1" thickBot="1" x14ac:dyDescent="0.3">
      <c r="A1141" s="206"/>
      <c r="B1141" s="64" t="s">
        <v>146</v>
      </c>
      <c r="C1141" s="65"/>
      <c r="D1141" s="170">
        <f>G1136</f>
        <v>0</v>
      </c>
      <c r="E1141" s="1147"/>
      <c r="F1141" s="1147"/>
      <c r="G1141" s="1147"/>
      <c r="I1141" s="24"/>
      <c r="J1141" s="24"/>
      <c r="K1141" s="24"/>
    </row>
    <row r="1142" spans="1:11" ht="14.25" customHeight="1" thickBot="1" x14ac:dyDescent="0.3">
      <c r="A1142" s="206"/>
      <c r="B1142" s="64" t="s">
        <v>147</v>
      </c>
      <c r="C1142" s="66">
        <f>$J$5</f>
        <v>157.27000000000001</v>
      </c>
      <c r="D1142" s="170">
        <f>+ROUND((D1139*C1142),2)/100</f>
        <v>10.9</v>
      </c>
      <c r="E1142" s="1147"/>
      <c r="F1142" s="1147"/>
      <c r="G1142" s="1147"/>
      <c r="I1142" s="24"/>
      <c r="J1142" s="24"/>
      <c r="K1142" s="24"/>
    </row>
    <row r="1143" spans="1:11" ht="14.25" customHeight="1" thickBot="1" x14ac:dyDescent="0.3">
      <c r="A1143" s="206"/>
      <c r="B1143" s="64" t="s">
        <v>148</v>
      </c>
      <c r="C1143" s="67"/>
      <c r="D1143" s="171">
        <f>+SUM(D1139:D1142)</f>
        <v>160.62</v>
      </c>
      <c r="E1143" s="1147"/>
      <c r="F1143" s="1147"/>
      <c r="G1143" s="1147"/>
      <c r="I1143" s="24"/>
      <c r="J1143" s="24"/>
      <c r="K1143" s="24"/>
    </row>
    <row r="1144" spans="1:11" ht="14.25" customHeight="1" thickBot="1" x14ac:dyDescent="0.3">
      <c r="A1144" s="206"/>
      <c r="B1144" s="64" t="s">
        <v>149</v>
      </c>
      <c r="C1144" s="65"/>
      <c r="D1144" s="170" t="s">
        <v>150</v>
      </c>
      <c r="E1144" s="1148" t="s">
        <v>151</v>
      </c>
      <c r="F1144" s="1148"/>
      <c r="G1144" s="1148"/>
      <c r="I1144" s="24"/>
      <c r="J1144" s="24"/>
      <c r="K1144" s="24"/>
    </row>
    <row r="1145" spans="1:11" ht="14.25" customHeight="1" thickBot="1" x14ac:dyDescent="0.3">
      <c r="A1145" s="206"/>
      <c r="B1145" s="68" t="s">
        <v>152</v>
      </c>
      <c r="C1145" s="69"/>
      <c r="D1145" s="172">
        <f>+SUM(D1143:D1144)</f>
        <v>160.62</v>
      </c>
      <c r="E1145" s="1148"/>
      <c r="F1145" s="1148"/>
      <c r="G1145" s="1148"/>
      <c r="I1145" s="24"/>
      <c r="J1145" s="24"/>
      <c r="K1145" s="24"/>
    </row>
    <row r="1146" spans="1:11" ht="14.25" customHeight="1" thickBot="1" x14ac:dyDescent="0.3">
      <c r="A1146" s="206"/>
      <c r="B1146" s="70" t="s">
        <v>153</v>
      </c>
      <c r="C1146" s="71">
        <f>$I$5</f>
        <v>28.49</v>
      </c>
      <c r="D1146" s="173">
        <f>ROUND((D1145*C1146),2)/100</f>
        <v>45.76</v>
      </c>
      <c r="E1146" s="1148"/>
      <c r="F1146" s="1148"/>
      <c r="G1146" s="1148"/>
      <c r="I1146" s="24"/>
      <c r="J1146" s="24"/>
      <c r="K1146" s="24"/>
    </row>
    <row r="1147" spans="1:11" ht="14.25" customHeight="1" thickBot="1" x14ac:dyDescent="0.3">
      <c r="A1147" s="206"/>
      <c r="B1147" s="72" t="s">
        <v>154</v>
      </c>
      <c r="C1147" s="73"/>
      <c r="D1147" s="174">
        <f>+SUM(D1145:D1146)</f>
        <v>206.38</v>
      </c>
      <c r="E1147" s="74"/>
      <c r="F1147" s="175">
        <f>D1147</f>
        <v>206.38</v>
      </c>
      <c r="G1147" s="30"/>
      <c r="I1147" s="24"/>
      <c r="J1147" s="24"/>
      <c r="K1147" s="24"/>
    </row>
    <row r="1149" spans="1:11" ht="15.75" thickBot="1" x14ac:dyDescent="0.3"/>
    <row r="1150" spans="1:11" x14ac:dyDescent="0.25">
      <c r="A1150" s="206"/>
      <c r="B1150" s="1149" t="s">
        <v>119</v>
      </c>
      <c r="C1150" s="1149"/>
      <c r="D1150" s="1149"/>
      <c r="E1150" s="1149"/>
      <c r="F1150" s="1149"/>
      <c r="G1150" s="1149"/>
      <c r="I1150" s="24"/>
      <c r="J1150" s="24"/>
      <c r="K1150" s="24"/>
    </row>
    <row r="1151" spans="1:11" ht="15.75" thickBot="1" x14ac:dyDescent="0.3">
      <c r="A1151" s="206"/>
      <c r="B1151" s="1150" t="str">
        <f>$I$3</f>
        <v>Urbanização da Orla de Piúma - Município de Piúma / ES</v>
      </c>
      <c r="C1151" s="1151"/>
      <c r="D1151" s="1151"/>
      <c r="E1151" s="1151"/>
      <c r="F1151" s="1151"/>
      <c r="G1151" s="1152"/>
      <c r="I1151" s="24"/>
      <c r="J1151" s="24"/>
      <c r="K1151" s="24"/>
    </row>
    <row r="1152" spans="1:11" ht="15.75" thickBot="1" x14ac:dyDescent="0.3">
      <c r="A1152" s="206"/>
      <c r="B1152" s="29" t="s">
        <v>120</v>
      </c>
      <c r="C1152" s="29" t="s">
        <v>121</v>
      </c>
      <c r="D1152" s="1147" t="s">
        <v>122</v>
      </c>
      <c r="E1152" s="1147"/>
      <c r="F1152" s="30" t="s">
        <v>262</v>
      </c>
      <c r="G1152" s="30" t="s">
        <v>123</v>
      </c>
      <c r="I1152" s="27"/>
      <c r="J1152" s="27"/>
      <c r="K1152" s="24"/>
    </row>
    <row r="1153" spans="1:11" ht="15.75" thickBot="1" x14ac:dyDescent="0.3">
      <c r="A1153" s="206"/>
      <c r="B1153" s="31" t="s">
        <v>276</v>
      </c>
      <c r="C1153" s="32" t="s">
        <v>92</v>
      </c>
      <c r="D1153" s="1147" t="s">
        <v>5</v>
      </c>
      <c r="E1153" s="1147"/>
      <c r="F1153" s="89" t="s">
        <v>217</v>
      </c>
      <c r="G1153" s="33">
        <f>$K$5</f>
        <v>44501</v>
      </c>
      <c r="I1153" s="24"/>
      <c r="J1153" s="24"/>
      <c r="K1153" s="24"/>
    </row>
    <row r="1154" spans="1:11" ht="6" customHeight="1" thickBot="1" x14ac:dyDescent="0.3">
      <c r="A1154" s="206"/>
      <c r="B1154" s="1148"/>
      <c r="C1154" s="1148"/>
      <c r="D1154" s="1148"/>
      <c r="E1154" s="1148"/>
      <c r="F1154" s="1148"/>
      <c r="G1154" s="1148"/>
      <c r="I1154" s="24"/>
      <c r="J1154" s="24"/>
      <c r="K1154" s="24"/>
    </row>
    <row r="1155" spans="1:11" ht="14.25" customHeight="1" x14ac:dyDescent="0.25">
      <c r="A1155" s="206"/>
      <c r="B1155" s="36" t="s">
        <v>127</v>
      </c>
      <c r="C1155" s="37" t="s">
        <v>128</v>
      </c>
      <c r="D1155" s="37" t="s">
        <v>129</v>
      </c>
      <c r="E1155" s="37" t="s">
        <v>130</v>
      </c>
      <c r="F1155" s="37" t="s">
        <v>131</v>
      </c>
      <c r="G1155" s="38" t="s">
        <v>132</v>
      </c>
      <c r="I1155" s="24"/>
      <c r="J1155" s="24"/>
      <c r="K1155" s="24"/>
    </row>
    <row r="1156" spans="1:11" ht="14.25" customHeight="1" x14ac:dyDescent="0.25">
      <c r="A1156" s="206">
        <v>10106</v>
      </c>
      <c r="B1156" s="39" t="str">
        <f>VLOOKUP(A1156,Insumos!$A$10:$F$3462,2,FALSE)</f>
        <v>AZULEJISTA (OFICIAL - SINDUSCON)</v>
      </c>
      <c r="C1156" s="40" t="str">
        <f>VLOOKUP(A1156,Insumos!$A$10:$F$3462,3,FALSE)</f>
        <v>H</v>
      </c>
      <c r="D1156" s="41">
        <v>1.2</v>
      </c>
      <c r="E1156" s="168">
        <f>VLOOKUP(A1156,Insumos!$A$10:$F$3462,4,FALSE)</f>
        <v>7.43</v>
      </c>
      <c r="F1156" s="168">
        <f>ROUND((D1156*E1156),2)</f>
        <v>8.92</v>
      </c>
      <c r="G1156" s="189"/>
      <c r="I1156" s="24"/>
      <c r="J1156" s="24"/>
      <c r="K1156" s="24"/>
    </row>
    <row r="1157" spans="1:11" ht="14.25" customHeight="1" x14ac:dyDescent="0.25">
      <c r="A1157" s="206">
        <v>10146</v>
      </c>
      <c r="B1157" s="39" t="str">
        <f>VLOOKUP(A1157,Insumos!$A$10:$F$3462,2,FALSE)</f>
        <v>SERVENTE (AUXILIAR DE OBRAS - SINDUSCON)</v>
      </c>
      <c r="C1157" s="40" t="str">
        <f>VLOOKUP(A1157,Insumos!$A$10:$F$3462,3,FALSE)</f>
        <v>H</v>
      </c>
      <c r="D1157" s="41">
        <v>0.8</v>
      </c>
      <c r="E1157" s="168">
        <f>VLOOKUP(A1157,Insumos!$A$10:$F$3462,4,FALSE)</f>
        <v>5.46</v>
      </c>
      <c r="F1157" s="168">
        <f>ROUND((D1157*E1157),2)</f>
        <v>4.37</v>
      </c>
      <c r="G1157" s="189"/>
      <c r="I1157" s="24"/>
      <c r="J1157" s="24"/>
      <c r="K1157" s="24"/>
    </row>
    <row r="1158" spans="1:11" ht="14.25" customHeight="1" x14ac:dyDescent="0.25">
      <c r="A1158" s="206"/>
      <c r="B1158" s="39"/>
      <c r="C1158" s="40"/>
      <c r="D1158" s="43"/>
      <c r="E1158" s="168"/>
      <c r="F1158" s="168"/>
      <c r="G1158" s="189"/>
      <c r="I1158" s="24"/>
      <c r="J1158" s="24"/>
      <c r="K1158" s="24"/>
    </row>
    <row r="1159" spans="1:11" ht="14.25" customHeight="1" x14ac:dyDescent="0.25">
      <c r="A1159" s="206"/>
      <c r="B1159" s="44" t="s">
        <v>133</v>
      </c>
      <c r="C1159" s="45"/>
      <c r="D1159" s="46"/>
      <c r="E1159" s="168"/>
      <c r="F1159" s="187"/>
      <c r="G1159" s="176">
        <f>+SUM(F1156:F1158)</f>
        <v>13.29</v>
      </c>
      <c r="I1159" s="24"/>
      <c r="J1159" s="24"/>
      <c r="K1159" s="24"/>
    </row>
    <row r="1160" spans="1:11" ht="14.25" customHeight="1" x14ac:dyDescent="0.25">
      <c r="A1160" s="206"/>
      <c r="B1160" s="39" t="s">
        <v>134</v>
      </c>
      <c r="C1160" s="49"/>
      <c r="D1160" s="50"/>
      <c r="E1160" s="40"/>
      <c r="F1160" s="47"/>
      <c r="G1160" s="51" t="s">
        <v>135</v>
      </c>
      <c r="I1160" s="24"/>
      <c r="J1160" s="24"/>
      <c r="K1160" s="24"/>
    </row>
    <row r="1161" spans="1:11" ht="14.25" customHeight="1" x14ac:dyDescent="0.25">
      <c r="A1161" s="206">
        <v>20503</v>
      </c>
      <c r="B1161" s="39" t="str">
        <f>VLOOKUP(A1161,Insumos!$A$10:$F$3462,2,FALSE)</f>
        <v>AREIA LAVADA MEDIA</v>
      </c>
      <c r="C1161" s="40" t="str">
        <f>VLOOKUP(A1161,Insumos!$A$10:$F$3462,3,FALSE)</f>
        <v>M3</v>
      </c>
      <c r="D1161" s="41">
        <v>2.3199999999999998E-2</v>
      </c>
      <c r="E1161" s="168">
        <f>VLOOKUP(A1161,Insumos!$A$10:$F$3462,4,FALSE)</f>
        <v>90</v>
      </c>
      <c r="F1161" s="168">
        <f>ROUND((D1161*E1161),2)</f>
        <v>2.09</v>
      </c>
      <c r="G1161" s="189"/>
      <c r="I1161" s="24"/>
      <c r="J1161" s="24"/>
      <c r="K1161" s="24"/>
    </row>
    <row r="1162" spans="1:11" ht="14.25" customHeight="1" x14ac:dyDescent="0.25">
      <c r="A1162" s="206">
        <v>20508</v>
      </c>
      <c r="B1162" s="39" t="str">
        <f>VLOOKUP(A1162,Insumos!$A$10:$F$3462,2,FALSE)</f>
        <v>CIMENTO PORTLAND CP III - 40</v>
      </c>
      <c r="C1162" s="40" t="str">
        <f>VLOOKUP(A1162,Insumos!$A$10:$F$3462,3,FALSE)</f>
        <v>KG</v>
      </c>
      <c r="D1162" s="41">
        <v>4.4800000000000004</v>
      </c>
      <c r="E1162" s="168">
        <f>VLOOKUP(A1162,Insumos!$A$10:$F$3462,4,FALSE)</f>
        <v>0.46</v>
      </c>
      <c r="F1162" s="168">
        <f>ROUND((D1162*E1162),2)</f>
        <v>2.06</v>
      </c>
      <c r="G1162" s="189"/>
      <c r="I1162" s="24"/>
      <c r="J1162" s="24"/>
      <c r="K1162" s="24"/>
    </row>
    <row r="1163" spans="1:11" ht="39" x14ac:dyDescent="0.25">
      <c r="A1163" s="206">
        <v>4712</v>
      </c>
      <c r="B1163" s="39" t="str">
        <f>VLOOKUP(A1163,Insumos!$A$10:$F$3462,2,FALSE)</f>
        <v>PEDRA QUARTZITO OU CALCARIO LAMINADO, CACO, TIPO CARIRI, ITACOLOMI, LAGOA SANTA, LUMINARIA, PIRENOPOLIS, SAO TOME OU OUTRAS SIMILARES DA REGIAO, E= *1,5 A *2,5 CM</v>
      </c>
      <c r="C1163" s="40" t="str">
        <f>VLOOKUP(A1163,Insumos!$A$10:$F$3462,3,FALSE)</f>
        <v>m2</v>
      </c>
      <c r="D1163" s="41">
        <v>1.05</v>
      </c>
      <c r="E1163" s="168">
        <f>VLOOKUP(A1163,Insumos!$A$10:$F$3462,4,FALSE)</f>
        <v>62.72</v>
      </c>
      <c r="F1163" s="168">
        <f>ROUND((D1163*E1163),2)</f>
        <v>65.86</v>
      </c>
      <c r="G1163" s="189"/>
      <c r="I1163" s="24"/>
      <c r="J1163" s="24"/>
      <c r="K1163" s="24"/>
    </row>
    <row r="1164" spans="1:11" ht="14.25" customHeight="1" x14ac:dyDescent="0.25">
      <c r="A1164" s="206"/>
      <c r="B1164" s="39"/>
      <c r="C1164" s="40"/>
      <c r="D1164" s="41"/>
      <c r="E1164" s="168"/>
      <c r="F1164" s="168"/>
      <c r="G1164" s="189"/>
      <c r="I1164" s="24"/>
      <c r="J1164" s="24"/>
      <c r="K1164" s="24"/>
    </row>
    <row r="1165" spans="1:11" ht="14.25" customHeight="1" x14ac:dyDescent="0.25">
      <c r="A1165" s="206"/>
      <c r="B1165" s="39"/>
      <c r="C1165" s="40"/>
      <c r="D1165" s="41"/>
      <c r="E1165" s="168"/>
      <c r="F1165" s="168"/>
      <c r="G1165" s="189"/>
      <c r="I1165" s="24"/>
      <c r="J1165" s="24"/>
      <c r="K1165" s="24"/>
    </row>
    <row r="1166" spans="1:11" ht="14.25" customHeight="1" x14ac:dyDescent="0.25">
      <c r="A1166" s="206"/>
      <c r="B1166" s="39"/>
      <c r="C1166" s="40"/>
      <c r="D1166" s="54"/>
      <c r="E1166" s="168"/>
      <c r="F1166" s="168"/>
      <c r="G1166" s="189"/>
      <c r="I1166" s="24"/>
      <c r="J1166" s="24"/>
      <c r="K1166" s="24"/>
    </row>
    <row r="1167" spans="1:11" ht="14.25" customHeight="1" x14ac:dyDescent="0.25">
      <c r="A1167" s="206"/>
      <c r="B1167" s="44" t="s">
        <v>136</v>
      </c>
      <c r="C1167" s="45"/>
      <c r="D1167" s="55"/>
      <c r="E1167" s="187"/>
      <c r="F1167" s="187"/>
      <c r="G1167" s="176">
        <f>+SUM(F1161:F1166)</f>
        <v>70.010000000000005</v>
      </c>
      <c r="I1167" s="24"/>
      <c r="J1167" s="24"/>
      <c r="K1167" s="24"/>
    </row>
    <row r="1168" spans="1:11" ht="14.25" customHeight="1" x14ac:dyDescent="0.25">
      <c r="A1168" s="206"/>
      <c r="B1168" s="39" t="s">
        <v>137</v>
      </c>
      <c r="C1168" s="49"/>
      <c r="D1168" s="56"/>
      <c r="E1168" s="49"/>
      <c r="F1168" s="49"/>
      <c r="G1168" s="51" t="s">
        <v>138</v>
      </c>
      <c r="I1168" s="24"/>
      <c r="J1168" s="24"/>
      <c r="K1168" s="24"/>
    </row>
    <row r="1169" spans="1:11" ht="14.25" customHeight="1" x14ac:dyDescent="0.25">
      <c r="A1169" s="206"/>
      <c r="B1169" s="39" t="s">
        <v>92</v>
      </c>
      <c r="C1169" s="40"/>
      <c r="D1169" s="52"/>
      <c r="E1169" s="40"/>
      <c r="F1169" s="40"/>
      <c r="G1169" s="42"/>
      <c r="I1169" s="24"/>
      <c r="J1169" s="24"/>
      <c r="K1169" s="24"/>
    </row>
    <row r="1170" spans="1:11" ht="14.25" customHeight="1" x14ac:dyDescent="0.25">
      <c r="A1170" s="206"/>
      <c r="B1170" s="39" t="s">
        <v>92</v>
      </c>
      <c r="C1170" s="40"/>
      <c r="D1170" s="52"/>
      <c r="E1170" s="40"/>
      <c r="F1170" s="40"/>
      <c r="G1170" s="42"/>
      <c r="I1170" s="24"/>
      <c r="J1170" s="24"/>
      <c r="K1170" s="24"/>
    </row>
    <row r="1171" spans="1:11" ht="14.25" customHeight="1" thickBot="1" x14ac:dyDescent="0.3">
      <c r="A1171" s="206"/>
      <c r="B1171" s="57" t="s">
        <v>139</v>
      </c>
      <c r="C1171" s="58"/>
      <c r="D1171" s="59"/>
      <c r="E1171" s="58"/>
      <c r="F1171" s="58"/>
      <c r="G1171" s="60">
        <f>+SUM(F1169:F1170)</f>
        <v>0</v>
      </c>
      <c r="I1171" s="24"/>
      <c r="J1171" s="24"/>
      <c r="K1171" s="24"/>
    </row>
    <row r="1172" spans="1:11" ht="4.5" customHeight="1" thickBot="1" x14ac:dyDescent="0.3">
      <c r="A1172" s="206"/>
      <c r="B1172" s="1148"/>
      <c r="C1172" s="1148"/>
      <c r="D1172" s="1148"/>
      <c r="E1172" s="1148"/>
      <c r="F1172" s="1148"/>
      <c r="G1172" s="1148"/>
      <c r="I1172" s="24"/>
      <c r="J1172" s="24"/>
      <c r="K1172" s="24"/>
    </row>
    <row r="1173" spans="1:11" ht="14.25" customHeight="1" thickBot="1" x14ac:dyDescent="0.3">
      <c r="A1173" s="206"/>
      <c r="B1173" s="61" t="s">
        <v>140</v>
      </c>
      <c r="C1173" s="62" t="s">
        <v>141</v>
      </c>
      <c r="D1173" s="63" t="s">
        <v>142</v>
      </c>
      <c r="E1173" s="1147" t="s">
        <v>143</v>
      </c>
      <c r="F1173" s="1147"/>
      <c r="G1173" s="1147"/>
      <c r="I1173" s="24"/>
      <c r="J1173" s="24"/>
      <c r="K1173" s="24"/>
    </row>
    <row r="1174" spans="1:11" ht="14.25" customHeight="1" thickBot="1" x14ac:dyDescent="0.3">
      <c r="A1174" s="206"/>
      <c r="B1174" s="64" t="s">
        <v>144</v>
      </c>
      <c r="C1174" s="65"/>
      <c r="D1174" s="170">
        <f>G1159</f>
        <v>13.29</v>
      </c>
      <c r="E1174" s="1147"/>
      <c r="F1174" s="1147"/>
      <c r="G1174" s="1147"/>
      <c r="I1174" s="24"/>
      <c r="J1174" s="24"/>
      <c r="K1174" s="24"/>
    </row>
    <row r="1175" spans="1:11" ht="14.25" customHeight="1" thickBot="1" x14ac:dyDescent="0.3">
      <c r="A1175" s="206"/>
      <c r="B1175" s="64" t="s">
        <v>145</v>
      </c>
      <c r="C1175" s="65"/>
      <c r="D1175" s="170">
        <f>G1167</f>
        <v>70.010000000000005</v>
      </c>
      <c r="E1175" s="1147"/>
      <c r="F1175" s="1147"/>
      <c r="G1175" s="1147"/>
      <c r="I1175" s="24"/>
      <c r="J1175" s="24"/>
      <c r="K1175" s="24"/>
    </row>
    <row r="1176" spans="1:11" ht="14.25" customHeight="1" thickBot="1" x14ac:dyDescent="0.3">
      <c r="A1176" s="206"/>
      <c r="B1176" s="64" t="s">
        <v>146</v>
      </c>
      <c r="C1176" s="65"/>
      <c r="D1176" s="170">
        <f>G1171</f>
        <v>0</v>
      </c>
      <c r="E1176" s="1147"/>
      <c r="F1176" s="1147"/>
      <c r="G1176" s="1147"/>
      <c r="I1176" s="24"/>
      <c r="J1176" s="24"/>
      <c r="K1176" s="24"/>
    </row>
    <row r="1177" spans="1:11" ht="14.25" customHeight="1" thickBot="1" x14ac:dyDescent="0.3">
      <c r="A1177" s="206"/>
      <c r="B1177" s="64" t="s">
        <v>147</v>
      </c>
      <c r="C1177" s="66">
        <f>$J$5</f>
        <v>157.27000000000001</v>
      </c>
      <c r="D1177" s="170">
        <f>+ROUND((D1174*C1177),2)/100</f>
        <v>20.9</v>
      </c>
      <c r="E1177" s="1147"/>
      <c r="F1177" s="1147"/>
      <c r="G1177" s="1147"/>
      <c r="I1177" s="24"/>
      <c r="J1177" s="24"/>
      <c r="K1177" s="24"/>
    </row>
    <row r="1178" spans="1:11" ht="14.25" customHeight="1" thickBot="1" x14ac:dyDescent="0.3">
      <c r="A1178" s="206"/>
      <c r="B1178" s="64" t="s">
        <v>148</v>
      </c>
      <c r="C1178" s="67"/>
      <c r="D1178" s="171">
        <f>+SUM(D1174:D1177)</f>
        <v>104.2</v>
      </c>
      <c r="E1178" s="1147"/>
      <c r="F1178" s="1147"/>
      <c r="G1178" s="1147"/>
      <c r="I1178" s="24"/>
      <c r="J1178" s="24"/>
      <c r="K1178" s="24"/>
    </row>
    <row r="1179" spans="1:11" ht="14.25" customHeight="1" thickBot="1" x14ac:dyDescent="0.3">
      <c r="A1179" s="206"/>
      <c r="B1179" s="64" t="s">
        <v>149</v>
      </c>
      <c r="C1179" s="65"/>
      <c r="D1179" s="170" t="s">
        <v>150</v>
      </c>
      <c r="E1179" s="1148" t="s">
        <v>151</v>
      </c>
      <c r="F1179" s="1148"/>
      <c r="G1179" s="1148"/>
      <c r="I1179" s="24"/>
      <c r="J1179" s="24"/>
      <c r="K1179" s="24"/>
    </row>
    <row r="1180" spans="1:11" ht="14.25" customHeight="1" thickBot="1" x14ac:dyDescent="0.3">
      <c r="A1180" s="206"/>
      <c r="B1180" s="68" t="s">
        <v>152</v>
      </c>
      <c r="C1180" s="69"/>
      <c r="D1180" s="172">
        <f>+SUM(D1178:D1179)</f>
        <v>104.2</v>
      </c>
      <c r="E1180" s="1148"/>
      <c r="F1180" s="1148"/>
      <c r="G1180" s="1148"/>
      <c r="I1180" s="24"/>
      <c r="J1180" s="24"/>
      <c r="K1180" s="24"/>
    </row>
    <row r="1181" spans="1:11" ht="14.25" customHeight="1" thickBot="1" x14ac:dyDescent="0.3">
      <c r="A1181" s="206"/>
      <c r="B1181" s="70" t="s">
        <v>153</v>
      </c>
      <c r="C1181" s="71">
        <f>$I$5</f>
        <v>28.49</v>
      </c>
      <c r="D1181" s="173">
        <f>ROUND((D1180*C1181),2)/100</f>
        <v>29.69</v>
      </c>
      <c r="E1181" s="1148"/>
      <c r="F1181" s="1148"/>
      <c r="G1181" s="1148"/>
      <c r="I1181" s="24"/>
      <c r="J1181" s="24"/>
      <c r="K1181" s="24"/>
    </row>
    <row r="1182" spans="1:11" ht="14.25" customHeight="1" thickBot="1" x14ac:dyDescent="0.3">
      <c r="A1182" s="206"/>
      <c r="B1182" s="72" t="s">
        <v>154</v>
      </c>
      <c r="C1182" s="73"/>
      <c r="D1182" s="174">
        <f>+SUM(D1180:D1181)</f>
        <v>133.88999999999999</v>
      </c>
      <c r="E1182" s="74"/>
      <c r="F1182" s="175">
        <f>D1182</f>
        <v>133.88999999999999</v>
      </c>
      <c r="G1182" s="30"/>
      <c r="I1182" s="24"/>
      <c r="J1182" s="24"/>
      <c r="K1182" s="24"/>
    </row>
    <row r="1184" spans="1:11" ht="15.75" thickBot="1" x14ac:dyDescent="0.3"/>
    <row r="1185" spans="1:11" x14ac:dyDescent="0.25">
      <c r="A1185" s="206"/>
      <c r="B1185" s="1149" t="s">
        <v>119</v>
      </c>
      <c r="C1185" s="1149"/>
      <c r="D1185" s="1149"/>
      <c r="E1185" s="1149"/>
      <c r="F1185" s="1149"/>
      <c r="G1185" s="1149"/>
      <c r="I1185" s="24"/>
      <c r="J1185" s="24"/>
      <c r="K1185" s="24"/>
    </row>
    <row r="1186" spans="1:11" ht="15.75" thickBot="1" x14ac:dyDescent="0.3">
      <c r="A1186" s="206"/>
      <c r="B1186" s="1150" t="str">
        <f>$I$3</f>
        <v>Urbanização da Orla de Piúma - Município de Piúma / ES</v>
      </c>
      <c r="C1186" s="1151"/>
      <c r="D1186" s="1151"/>
      <c r="E1186" s="1151"/>
      <c r="F1186" s="1151"/>
      <c r="G1186" s="1152"/>
      <c r="I1186" s="24"/>
      <c r="J1186" s="24"/>
      <c r="K1186" s="24"/>
    </row>
    <row r="1187" spans="1:11" ht="15.75" thickBot="1" x14ac:dyDescent="0.3">
      <c r="A1187" s="206"/>
      <c r="B1187" s="29" t="s">
        <v>120</v>
      </c>
      <c r="C1187" s="29" t="s">
        <v>121</v>
      </c>
      <c r="D1187" s="1147" t="s">
        <v>122</v>
      </c>
      <c r="E1187" s="1147"/>
      <c r="F1187" s="30" t="s">
        <v>262</v>
      </c>
      <c r="G1187" s="30" t="s">
        <v>123</v>
      </c>
      <c r="I1187" s="27"/>
      <c r="J1187" s="27"/>
      <c r="K1187" s="24"/>
    </row>
    <row r="1188" spans="1:11" ht="42.75" customHeight="1" thickBot="1" x14ac:dyDescent="0.3">
      <c r="A1188" s="206"/>
      <c r="B1188" s="31" t="s">
        <v>323</v>
      </c>
      <c r="C1188" s="32" t="s">
        <v>92</v>
      </c>
      <c r="D1188" s="1147" t="s">
        <v>5</v>
      </c>
      <c r="E1188" s="1147"/>
      <c r="F1188" s="89" t="s">
        <v>320</v>
      </c>
      <c r="G1188" s="33">
        <f>$K$5</f>
        <v>44501</v>
      </c>
      <c r="I1188" s="24"/>
      <c r="J1188" s="24"/>
      <c r="K1188" s="24"/>
    </row>
    <row r="1189" spans="1:11" ht="6" customHeight="1" thickBot="1" x14ac:dyDescent="0.3">
      <c r="A1189" s="206"/>
      <c r="B1189" s="1148"/>
      <c r="C1189" s="1148"/>
      <c r="D1189" s="1148"/>
      <c r="E1189" s="1148"/>
      <c r="F1189" s="1148"/>
      <c r="G1189" s="1148"/>
      <c r="I1189" s="24"/>
      <c r="J1189" s="24"/>
      <c r="K1189" s="24"/>
    </row>
    <row r="1190" spans="1:11" ht="14.25" customHeight="1" x14ac:dyDescent="0.25">
      <c r="A1190" s="206"/>
      <c r="B1190" s="36" t="s">
        <v>127</v>
      </c>
      <c r="C1190" s="37" t="s">
        <v>128</v>
      </c>
      <c r="D1190" s="37" t="s">
        <v>129</v>
      </c>
      <c r="E1190" s="37" t="s">
        <v>130</v>
      </c>
      <c r="F1190" s="37" t="s">
        <v>131</v>
      </c>
      <c r="G1190" s="38" t="s">
        <v>132</v>
      </c>
      <c r="I1190" s="24"/>
      <c r="J1190" s="24"/>
      <c r="K1190" s="24"/>
    </row>
    <row r="1191" spans="1:11" ht="14.25" customHeight="1" x14ac:dyDescent="0.25">
      <c r="A1191" s="206">
        <v>10128</v>
      </c>
      <c r="B1191" s="39" t="str">
        <f>VLOOKUP(A1191,Insumos!$A$10:$F$3462,2,FALSE)</f>
        <v>LADRILHISTA - (OFICIAL - SINDUSCON)</v>
      </c>
      <c r="C1191" s="40" t="str">
        <f>VLOOKUP(A1191,Insumos!$A$10:$F$3462,3,FALSE)</f>
        <v>H</v>
      </c>
      <c r="D1191" s="41">
        <v>0.9</v>
      </c>
      <c r="E1191" s="168">
        <f>VLOOKUP(A1191,Insumos!$A$10:$F$3462,4,FALSE)</f>
        <v>7.43</v>
      </c>
      <c r="F1191" s="168">
        <f>ROUND((D1191*E1191),2)</f>
        <v>6.69</v>
      </c>
      <c r="G1191" s="189"/>
      <c r="I1191" s="24"/>
      <c r="J1191" s="24"/>
      <c r="K1191" s="24"/>
    </row>
    <row r="1192" spans="1:11" ht="14.25" customHeight="1" x14ac:dyDescent="0.25">
      <c r="A1192" s="206">
        <v>10146</v>
      </c>
      <c r="B1192" s="39" t="str">
        <f>VLOOKUP(A1192,Insumos!$A$10:$F$3462,2,FALSE)</f>
        <v>SERVENTE (AUXILIAR DE OBRAS - SINDUSCON)</v>
      </c>
      <c r="C1192" s="40" t="str">
        <f>VLOOKUP(A1192,Insumos!$A$10:$F$3462,3,FALSE)</f>
        <v>H</v>
      </c>
      <c r="D1192" s="41">
        <v>0.9</v>
      </c>
      <c r="E1192" s="168">
        <f>VLOOKUP(A1192,Insumos!$A$10:$F$3462,4,FALSE)</f>
        <v>5.46</v>
      </c>
      <c r="F1192" s="168">
        <f>ROUND((D1192*E1192),2)</f>
        <v>4.91</v>
      </c>
      <c r="G1192" s="189"/>
      <c r="I1192" s="24"/>
      <c r="J1192" s="24"/>
      <c r="K1192" s="24"/>
    </row>
    <row r="1193" spans="1:11" ht="14.25" customHeight="1" x14ac:dyDescent="0.25">
      <c r="A1193" s="206"/>
      <c r="B1193" s="39"/>
      <c r="C1193" s="40"/>
      <c r="D1193" s="43"/>
      <c r="E1193" s="168"/>
      <c r="F1193" s="168"/>
      <c r="G1193" s="189"/>
      <c r="I1193" s="24"/>
      <c r="J1193" s="24"/>
      <c r="K1193" s="24"/>
    </row>
    <row r="1194" spans="1:11" ht="14.25" customHeight="1" x14ac:dyDescent="0.25">
      <c r="A1194" s="206"/>
      <c r="B1194" s="44" t="s">
        <v>133</v>
      </c>
      <c r="C1194" s="45"/>
      <c r="D1194" s="46"/>
      <c r="E1194" s="168"/>
      <c r="F1194" s="187"/>
      <c r="G1194" s="176">
        <f>+SUM(F1191:F1193)</f>
        <v>11.6</v>
      </c>
      <c r="I1194" s="24"/>
      <c r="J1194" s="24"/>
      <c r="K1194" s="24"/>
    </row>
    <row r="1195" spans="1:11" ht="14.25" customHeight="1" x14ac:dyDescent="0.25">
      <c r="A1195" s="206"/>
      <c r="B1195" s="39" t="s">
        <v>134</v>
      </c>
      <c r="C1195" s="49"/>
      <c r="D1195" s="50"/>
      <c r="E1195" s="40"/>
      <c r="F1195" s="47"/>
      <c r="G1195" s="51" t="s">
        <v>135</v>
      </c>
      <c r="I1195" s="24"/>
      <c r="J1195" s="24"/>
      <c r="K1195" s="24"/>
    </row>
    <row r="1196" spans="1:11" ht="14.25" customHeight="1" x14ac:dyDescent="0.25">
      <c r="A1196" s="206" t="s">
        <v>422</v>
      </c>
      <c r="B1196" s="39" t="str">
        <f>VLOOKUP(A1196,Insumos!$A$10:$F$3462,2,FALSE)</f>
        <v>Argamassa pré fabricada Gail para assentamento de piso industrial</v>
      </c>
      <c r="C1196" s="40" t="str">
        <f>VLOOKUP(A1196,Insumos!$A$10:$F$3462,3,FALSE)</f>
        <v>kg</v>
      </c>
      <c r="D1196" s="41">
        <v>5.55</v>
      </c>
      <c r="E1196" s="168">
        <f>VLOOKUP(A1196,Insumos!$A$10:$F$3462,4,FALSE)</f>
        <v>3.62</v>
      </c>
      <c r="F1196" s="168">
        <f>ROUND((D1196*E1196),2)</f>
        <v>20.09</v>
      </c>
      <c r="G1196" s="189"/>
      <c r="I1196" s="24"/>
      <c r="J1196" t="s">
        <v>460</v>
      </c>
      <c r="K1196" s="24"/>
    </row>
    <row r="1197" spans="1:11" ht="14.25" customHeight="1" x14ac:dyDescent="0.25">
      <c r="A1197" s="206" t="s">
        <v>423</v>
      </c>
      <c r="B1197" s="39" t="str">
        <f>VLOOKUP(A1197,Insumos!$A$10:$F$3462,2,FALSE)</f>
        <v>Rejunte aluminoso Gail (anti-fungo e anti-mofo)</v>
      </c>
      <c r="C1197" s="40" t="str">
        <f>VLOOKUP(A1197,Insumos!$A$10:$F$3462,3,FALSE)</f>
        <v>kg</v>
      </c>
      <c r="D1197" s="41">
        <v>0.873</v>
      </c>
      <c r="E1197" s="168">
        <f>VLOOKUP(A1197,Insumos!$A$10:$F$3462,4,FALSE)</f>
        <v>67</v>
      </c>
      <c r="F1197" s="168">
        <f>ROUND((D1197*E1197),2)</f>
        <v>58.49</v>
      </c>
      <c r="G1197" s="189"/>
      <c r="I1197" s="24"/>
      <c r="J1197" t="s">
        <v>460</v>
      </c>
      <c r="K1197" s="24"/>
    </row>
    <row r="1198" spans="1:11" ht="29.25" customHeight="1" x14ac:dyDescent="0.25">
      <c r="A1198" s="206" t="s">
        <v>421</v>
      </c>
      <c r="B1198" s="39" t="str">
        <f>VLOOKUP(A1198,Insumos!$A$10:$F$3462,2,FALSE)</f>
        <v>Revestimento cerâmico Linha Industrial Gressit, 240X240x9mm, cor cinza claro, PEI 5, ref.: 6039-1015</v>
      </c>
      <c r="C1198" s="40" t="str">
        <f>VLOOKUP(A1198,Insumos!$A$10:$F$3462,3,FALSE)</f>
        <v>m2</v>
      </c>
      <c r="D1198" s="41">
        <v>1.05</v>
      </c>
      <c r="E1198" s="168">
        <f>VLOOKUP(A1198,Insumos!$A$10:$F$3462,4,FALSE)</f>
        <v>104</v>
      </c>
      <c r="F1198" s="168">
        <f>ROUND((D1198*E1198),2)</f>
        <v>109.2</v>
      </c>
      <c r="G1198" s="189"/>
      <c r="I1198" s="24"/>
      <c r="J1198" t="s">
        <v>460</v>
      </c>
      <c r="K1198" s="24"/>
    </row>
    <row r="1199" spans="1:11" ht="14.25" customHeight="1" x14ac:dyDescent="0.25">
      <c r="A1199" s="206"/>
      <c r="B1199" s="39"/>
      <c r="C1199" s="40"/>
      <c r="D1199" s="54"/>
      <c r="E1199" s="168"/>
      <c r="F1199" s="168"/>
      <c r="G1199" s="189"/>
      <c r="I1199" s="24"/>
      <c r="J1199" s="24"/>
      <c r="K1199" s="24"/>
    </row>
    <row r="1200" spans="1:11" ht="14.25" customHeight="1" x14ac:dyDescent="0.25">
      <c r="A1200" s="206"/>
      <c r="B1200" s="44" t="s">
        <v>136</v>
      </c>
      <c r="C1200" s="45"/>
      <c r="D1200" s="55"/>
      <c r="E1200" s="187"/>
      <c r="F1200" s="187"/>
      <c r="G1200" s="176">
        <f>+SUM(F1196:F1199)</f>
        <v>187.78</v>
      </c>
      <c r="I1200" s="24"/>
      <c r="J1200" s="24"/>
      <c r="K1200" s="24"/>
    </row>
    <row r="1201" spans="1:11" ht="14.25" customHeight="1" x14ac:dyDescent="0.25">
      <c r="A1201" s="206"/>
      <c r="B1201" s="39" t="s">
        <v>137</v>
      </c>
      <c r="C1201" s="49"/>
      <c r="D1201" s="56"/>
      <c r="E1201" s="49"/>
      <c r="F1201" s="49"/>
      <c r="G1201" s="51" t="s">
        <v>138</v>
      </c>
      <c r="I1201" s="24"/>
      <c r="J1201" s="24"/>
      <c r="K1201" s="24"/>
    </row>
    <row r="1202" spans="1:11" ht="14.25" customHeight="1" x14ac:dyDescent="0.25">
      <c r="A1202" s="206"/>
      <c r="B1202" s="39" t="s">
        <v>92</v>
      </c>
      <c r="C1202" s="40"/>
      <c r="D1202" s="52"/>
      <c r="E1202" s="40"/>
      <c r="F1202" s="40"/>
      <c r="G1202" s="42"/>
      <c r="I1202" s="24"/>
      <c r="J1202" s="24"/>
      <c r="K1202" s="24"/>
    </row>
    <row r="1203" spans="1:11" ht="14.25" customHeight="1" x14ac:dyDescent="0.25">
      <c r="A1203" s="206"/>
      <c r="B1203" s="39" t="s">
        <v>92</v>
      </c>
      <c r="C1203" s="40"/>
      <c r="D1203" s="52"/>
      <c r="E1203" s="40"/>
      <c r="F1203" s="40"/>
      <c r="G1203" s="42"/>
      <c r="I1203" s="24"/>
      <c r="J1203" s="24"/>
      <c r="K1203" s="24"/>
    </row>
    <row r="1204" spans="1:11" ht="14.25" customHeight="1" thickBot="1" x14ac:dyDescent="0.3">
      <c r="A1204" s="206"/>
      <c r="B1204" s="57" t="s">
        <v>139</v>
      </c>
      <c r="C1204" s="58"/>
      <c r="D1204" s="59"/>
      <c r="E1204" s="58"/>
      <c r="F1204" s="58"/>
      <c r="G1204" s="60">
        <f>+SUM(F1202:F1203)</f>
        <v>0</v>
      </c>
      <c r="I1204" s="24"/>
      <c r="J1204" s="24"/>
      <c r="K1204" s="24"/>
    </row>
    <row r="1205" spans="1:11" ht="4.5" customHeight="1" thickBot="1" x14ac:dyDescent="0.3">
      <c r="A1205" s="206"/>
      <c r="B1205" s="1148"/>
      <c r="C1205" s="1148"/>
      <c r="D1205" s="1148"/>
      <c r="E1205" s="1148"/>
      <c r="F1205" s="1148"/>
      <c r="G1205" s="1148"/>
      <c r="I1205" s="24"/>
      <c r="J1205" s="24"/>
      <c r="K1205" s="24"/>
    </row>
    <row r="1206" spans="1:11" ht="14.25" customHeight="1" thickBot="1" x14ac:dyDescent="0.3">
      <c r="A1206" s="206"/>
      <c r="B1206" s="61" t="s">
        <v>140</v>
      </c>
      <c r="C1206" s="62" t="s">
        <v>1317</v>
      </c>
      <c r="D1206" s="63" t="s">
        <v>142</v>
      </c>
      <c r="E1206" s="1147" t="s">
        <v>143</v>
      </c>
      <c r="F1206" s="1147"/>
      <c r="G1206" s="1147"/>
      <c r="I1206" s="24"/>
      <c r="J1206" s="24"/>
      <c r="K1206" s="24"/>
    </row>
    <row r="1207" spans="1:11" ht="14.25" customHeight="1" thickBot="1" x14ac:dyDescent="0.3">
      <c r="A1207" s="206"/>
      <c r="B1207" s="64" t="s">
        <v>144</v>
      </c>
      <c r="C1207" s="65"/>
      <c r="D1207" s="170">
        <f>G1194</f>
        <v>11.6</v>
      </c>
      <c r="E1207" s="1147"/>
      <c r="F1207" s="1147"/>
      <c r="G1207" s="1147"/>
      <c r="I1207" s="24"/>
      <c r="J1207" s="24"/>
      <c r="K1207" s="24"/>
    </row>
    <row r="1208" spans="1:11" ht="14.25" customHeight="1" thickBot="1" x14ac:dyDescent="0.3">
      <c r="A1208" s="206"/>
      <c r="B1208" s="64" t="s">
        <v>145</v>
      </c>
      <c r="C1208" s="65"/>
      <c r="D1208" s="170">
        <f>G1200</f>
        <v>187.78</v>
      </c>
      <c r="E1208" s="1147"/>
      <c r="F1208" s="1147"/>
      <c r="G1208" s="1147"/>
      <c r="I1208" s="24"/>
      <c r="J1208" s="24"/>
      <c r="K1208" s="24"/>
    </row>
    <row r="1209" spans="1:11" ht="14.25" customHeight="1" thickBot="1" x14ac:dyDescent="0.3">
      <c r="A1209" s="206"/>
      <c r="B1209" s="64" t="s">
        <v>146</v>
      </c>
      <c r="C1209" s="65"/>
      <c r="D1209" s="170">
        <f>G1204</f>
        <v>0</v>
      </c>
      <c r="E1209" s="1147"/>
      <c r="F1209" s="1147"/>
      <c r="G1209" s="1147"/>
      <c r="I1209" s="24"/>
      <c r="J1209" s="24"/>
      <c r="K1209" s="24"/>
    </row>
    <row r="1210" spans="1:11" ht="14.25" customHeight="1" thickBot="1" x14ac:dyDescent="0.3">
      <c r="A1210" s="206"/>
      <c r="B1210" s="64" t="s">
        <v>147</v>
      </c>
      <c r="C1210" s="66">
        <f>$J$5</f>
        <v>157.27000000000001</v>
      </c>
      <c r="D1210" s="170">
        <f>+ROUND((D1207*C1210),2)/100</f>
        <v>18.239999999999998</v>
      </c>
      <c r="E1210" s="1147"/>
      <c r="F1210" s="1147"/>
      <c r="G1210" s="1147"/>
      <c r="I1210" s="24"/>
      <c r="J1210" s="24"/>
      <c r="K1210" s="24"/>
    </row>
    <row r="1211" spans="1:11" ht="14.25" customHeight="1" thickBot="1" x14ac:dyDescent="0.3">
      <c r="A1211" s="206"/>
      <c r="B1211" s="64" t="s">
        <v>148</v>
      </c>
      <c r="C1211" s="67"/>
      <c r="D1211" s="171">
        <f>+SUM(D1207:D1210)</f>
        <v>217.62</v>
      </c>
      <c r="E1211" s="1147"/>
      <c r="F1211" s="1147"/>
      <c r="G1211" s="1147"/>
      <c r="I1211" s="24"/>
      <c r="J1211" s="24"/>
      <c r="K1211" s="24"/>
    </row>
    <row r="1212" spans="1:11" ht="14.25" customHeight="1" thickBot="1" x14ac:dyDescent="0.3">
      <c r="A1212" s="206"/>
      <c r="B1212" s="64" t="s">
        <v>149</v>
      </c>
      <c r="C1212" s="65"/>
      <c r="D1212" s="170" t="s">
        <v>150</v>
      </c>
      <c r="E1212" s="1148" t="s">
        <v>151</v>
      </c>
      <c r="F1212" s="1148"/>
      <c r="G1212" s="1148"/>
      <c r="I1212" s="24"/>
      <c r="J1212" s="24"/>
      <c r="K1212" s="24"/>
    </row>
    <row r="1213" spans="1:11" ht="14.25" customHeight="1" thickBot="1" x14ac:dyDescent="0.3">
      <c r="A1213" s="206"/>
      <c r="B1213" s="68" t="s">
        <v>152</v>
      </c>
      <c r="C1213" s="69"/>
      <c r="D1213" s="172">
        <f>+SUM(D1211:D1212)</f>
        <v>217.62</v>
      </c>
      <c r="E1213" s="1148"/>
      <c r="F1213" s="1148"/>
      <c r="G1213" s="1148"/>
      <c r="I1213" s="24"/>
      <c r="J1213" s="24"/>
      <c r="K1213" s="24"/>
    </row>
    <row r="1214" spans="1:11" ht="14.25" customHeight="1" thickBot="1" x14ac:dyDescent="0.3">
      <c r="A1214" s="206"/>
      <c r="B1214" s="70" t="s">
        <v>153</v>
      </c>
      <c r="C1214" s="71">
        <f>$I$5</f>
        <v>28.49</v>
      </c>
      <c r="D1214" s="173">
        <f>ROUND((D1213*C1214),2)/100</f>
        <v>62</v>
      </c>
      <c r="E1214" s="1148"/>
      <c r="F1214" s="1148"/>
      <c r="G1214" s="1148"/>
      <c r="I1214" s="24"/>
      <c r="J1214" s="24"/>
      <c r="K1214" s="24"/>
    </row>
    <row r="1215" spans="1:11" ht="14.25" customHeight="1" thickBot="1" x14ac:dyDescent="0.3">
      <c r="A1215" s="206"/>
      <c r="B1215" s="72" t="s">
        <v>154</v>
      </c>
      <c r="C1215" s="73"/>
      <c r="D1215" s="174">
        <f>+SUM(D1213:D1214)</f>
        <v>279.62</v>
      </c>
      <c r="E1215" s="74"/>
      <c r="F1215" s="175">
        <f>D1215</f>
        <v>279.62</v>
      </c>
      <c r="G1215" s="30"/>
      <c r="I1215" s="24"/>
      <c r="J1215" s="24"/>
      <c r="K1215" s="24"/>
    </row>
    <row r="1217" spans="1:11" ht="15.75" thickBot="1" x14ac:dyDescent="0.3"/>
    <row r="1218" spans="1:11" x14ac:dyDescent="0.25">
      <c r="A1218" s="206"/>
      <c r="B1218" s="1149" t="s">
        <v>119</v>
      </c>
      <c r="C1218" s="1149"/>
      <c r="D1218" s="1149"/>
      <c r="E1218" s="1149"/>
      <c r="F1218" s="1149"/>
      <c r="G1218" s="1149"/>
      <c r="I1218" s="24"/>
      <c r="J1218" s="24"/>
      <c r="K1218" s="24"/>
    </row>
    <row r="1219" spans="1:11" ht="15.75" thickBot="1" x14ac:dyDescent="0.3">
      <c r="A1219" s="206"/>
      <c r="B1219" s="1150" t="str">
        <f>$I$3</f>
        <v>Urbanização da Orla de Piúma - Município de Piúma / ES</v>
      </c>
      <c r="C1219" s="1151"/>
      <c r="D1219" s="1151"/>
      <c r="E1219" s="1151"/>
      <c r="F1219" s="1151"/>
      <c r="G1219" s="1152"/>
      <c r="I1219" s="24"/>
      <c r="J1219" s="24"/>
      <c r="K1219" s="24"/>
    </row>
    <row r="1220" spans="1:11" ht="15.75" thickBot="1" x14ac:dyDescent="0.3">
      <c r="A1220" s="206"/>
      <c r="B1220" s="29" t="s">
        <v>120</v>
      </c>
      <c r="C1220" s="29" t="s">
        <v>121</v>
      </c>
      <c r="D1220" s="1147" t="s">
        <v>122</v>
      </c>
      <c r="E1220" s="1147"/>
      <c r="F1220" s="30" t="s">
        <v>262</v>
      </c>
      <c r="G1220" s="30" t="s">
        <v>123</v>
      </c>
      <c r="I1220" s="27"/>
      <c r="J1220" s="27"/>
      <c r="K1220" s="24"/>
    </row>
    <row r="1221" spans="1:11" ht="15.75" thickBot="1" x14ac:dyDescent="0.3">
      <c r="A1221" s="206"/>
      <c r="B1221" s="31" t="s">
        <v>192</v>
      </c>
      <c r="C1221" s="32" t="s">
        <v>92</v>
      </c>
      <c r="D1221" s="1147" t="s">
        <v>7</v>
      </c>
      <c r="E1221" s="1147"/>
      <c r="F1221" s="89" t="s">
        <v>321</v>
      </c>
      <c r="G1221" s="33">
        <f>$K$5</f>
        <v>44501</v>
      </c>
      <c r="I1221" s="24"/>
      <c r="J1221" s="24"/>
      <c r="K1221" s="24"/>
    </row>
    <row r="1222" spans="1:11" ht="6" customHeight="1" thickBot="1" x14ac:dyDescent="0.3">
      <c r="A1222" s="206"/>
      <c r="B1222" s="1148"/>
      <c r="C1222" s="1148"/>
      <c r="D1222" s="1148"/>
      <c r="E1222" s="1148"/>
      <c r="F1222" s="1148"/>
      <c r="G1222" s="1148"/>
      <c r="I1222" s="24"/>
      <c r="J1222" s="24"/>
      <c r="K1222" s="24"/>
    </row>
    <row r="1223" spans="1:11" ht="14.25" customHeight="1" x14ac:dyDescent="0.25">
      <c r="A1223" s="206"/>
      <c r="B1223" s="36" t="s">
        <v>127</v>
      </c>
      <c r="C1223" s="37" t="s">
        <v>128</v>
      </c>
      <c r="D1223" s="37" t="s">
        <v>129</v>
      </c>
      <c r="E1223" s="37" t="s">
        <v>130</v>
      </c>
      <c r="F1223" s="37" t="s">
        <v>131</v>
      </c>
      <c r="G1223" s="38" t="s">
        <v>132</v>
      </c>
      <c r="I1223" s="24"/>
      <c r="J1223" s="24"/>
      <c r="K1223" s="24"/>
    </row>
    <row r="1224" spans="1:11" ht="14.25" customHeight="1" x14ac:dyDescent="0.25">
      <c r="A1224" s="206">
        <v>10139</v>
      </c>
      <c r="B1224" s="39" t="str">
        <f>VLOOKUP(A1224,Insumos!$A$10:$F$3462,2,FALSE)</f>
        <v>PEDREIRO - (OFICIAL - SINDUSCON)</v>
      </c>
      <c r="C1224" s="40" t="str">
        <f>VLOOKUP(A1224,Insumos!$A$10:$F$3462,3,FALSE)</f>
        <v>H</v>
      </c>
      <c r="D1224" s="41">
        <v>0.4</v>
      </c>
      <c r="E1224" s="168">
        <f>VLOOKUP(A1224,Insumos!$A$10:$F$3462,4,FALSE)</f>
        <v>7.43</v>
      </c>
      <c r="F1224" s="168">
        <f>ROUND((D1224*E1224),2)</f>
        <v>2.97</v>
      </c>
      <c r="G1224" s="189"/>
      <c r="I1224" s="24"/>
      <c r="J1224" s="24"/>
      <c r="K1224" s="24"/>
    </row>
    <row r="1225" spans="1:11" ht="14.25" customHeight="1" x14ac:dyDescent="0.25">
      <c r="A1225" s="206">
        <v>10146</v>
      </c>
      <c r="B1225" s="39" t="str">
        <f>VLOOKUP(A1225,Insumos!$A$10:$F$3462,2,FALSE)</f>
        <v>SERVENTE (AUXILIAR DE OBRAS - SINDUSCON)</v>
      </c>
      <c r="C1225" s="40" t="str">
        <f>VLOOKUP(A1225,Insumos!$A$10:$F$3462,3,FALSE)</f>
        <v>H</v>
      </c>
      <c r="D1225" s="41">
        <v>0.44</v>
      </c>
      <c r="E1225" s="168">
        <f>VLOOKUP(A1225,Insumos!$A$10:$F$3462,4,FALSE)</f>
        <v>5.46</v>
      </c>
      <c r="F1225" s="168">
        <f>ROUND((D1225*E1225),2)</f>
        <v>2.4</v>
      </c>
      <c r="G1225" s="189"/>
      <c r="I1225" s="24"/>
      <c r="J1225" s="24"/>
      <c r="K1225" s="24"/>
    </row>
    <row r="1226" spans="1:11" ht="14.25" customHeight="1" x14ac:dyDescent="0.25">
      <c r="A1226" s="206"/>
      <c r="B1226" s="39"/>
      <c r="C1226" s="40"/>
      <c r="D1226" s="43"/>
      <c r="E1226" s="168"/>
      <c r="F1226" s="168"/>
      <c r="G1226" s="189"/>
      <c r="I1226" s="24"/>
      <c r="J1226" s="24"/>
      <c r="K1226" s="24"/>
    </row>
    <row r="1227" spans="1:11" ht="14.25" customHeight="1" x14ac:dyDescent="0.25">
      <c r="A1227" s="206"/>
      <c r="B1227" s="44" t="s">
        <v>133</v>
      </c>
      <c r="C1227" s="45"/>
      <c r="D1227" s="46"/>
      <c r="E1227" s="168"/>
      <c r="F1227" s="187"/>
      <c r="G1227" s="176">
        <f>+SUM(F1224:F1226)</f>
        <v>5.37</v>
      </c>
      <c r="I1227" s="24"/>
      <c r="J1227" s="24"/>
      <c r="K1227" s="24"/>
    </row>
    <row r="1228" spans="1:11" ht="14.25" customHeight="1" x14ac:dyDescent="0.25">
      <c r="A1228" s="206"/>
      <c r="B1228" s="39" t="s">
        <v>134</v>
      </c>
      <c r="C1228" s="49"/>
      <c r="D1228" s="50"/>
      <c r="E1228" s="40"/>
      <c r="F1228" s="47"/>
      <c r="G1228" s="51" t="s">
        <v>135</v>
      </c>
      <c r="I1228" s="24"/>
      <c r="J1228" s="24"/>
      <c r="K1228" s="24"/>
    </row>
    <row r="1229" spans="1:11" ht="14.25" customHeight="1" x14ac:dyDescent="0.25">
      <c r="A1229" s="206">
        <v>20503</v>
      </c>
      <c r="B1229" s="39" t="str">
        <f>VLOOKUP(A1229,Insumos!$A$10:$F$3462,2,FALSE)</f>
        <v>AREIA LAVADA MEDIA</v>
      </c>
      <c r="C1229" s="40" t="str">
        <f>VLOOKUP(A1229,Insumos!$A$10:$F$3462,3,FALSE)</f>
        <v>M3</v>
      </c>
      <c r="D1229" s="41">
        <v>4.5999999999999999E-3</v>
      </c>
      <c r="E1229" s="168">
        <f>VLOOKUP(A1229,Insumos!$A$10:$F$3462,4,FALSE)</f>
        <v>90</v>
      </c>
      <c r="F1229" s="168">
        <f>ROUND((D1229*E1229),2)</f>
        <v>0.41</v>
      </c>
      <c r="G1229" s="189"/>
      <c r="I1229" s="24"/>
      <c r="J1229" s="24"/>
      <c r="K1229" s="24"/>
    </row>
    <row r="1230" spans="1:11" ht="14.25" customHeight="1" x14ac:dyDescent="0.25">
      <c r="A1230" s="206">
        <v>20505</v>
      </c>
      <c r="B1230" s="39" t="str">
        <f>VLOOKUP(A1230,Insumos!$A$10:$F$3462,2,FALSE)</f>
        <v>CAL HIDRATADO P/ ARGAMASSA CH III</v>
      </c>
      <c r="C1230" s="40" t="str">
        <f>VLOOKUP(A1230,Insumos!$A$10:$F$3462,3,FALSE)</f>
        <v>KG</v>
      </c>
      <c r="D1230" s="41">
        <v>0.68</v>
      </c>
      <c r="E1230" s="168">
        <f>VLOOKUP(A1230,Insumos!$A$10:$F$3462,4,FALSE)</f>
        <v>0.78</v>
      </c>
      <c r="F1230" s="168">
        <f>ROUND((D1230*E1230),2)</f>
        <v>0.53</v>
      </c>
      <c r="G1230" s="189"/>
      <c r="I1230" s="24"/>
      <c r="J1230" s="24"/>
      <c r="K1230" s="24"/>
    </row>
    <row r="1231" spans="1:11" ht="14.25" customHeight="1" x14ac:dyDescent="0.25">
      <c r="A1231" s="206">
        <v>20508</v>
      </c>
      <c r="B1231" s="39" t="str">
        <f>VLOOKUP(A1231,Insumos!$A$10:$F$3462,2,FALSE)</f>
        <v>CIMENTO PORTLAND CP III - 40</v>
      </c>
      <c r="C1231" s="40" t="str">
        <f>VLOOKUP(A1231,Insumos!$A$10:$F$3462,3,FALSE)</f>
        <v>KG</v>
      </c>
      <c r="D1231" s="41">
        <v>1.37</v>
      </c>
      <c r="E1231" s="168">
        <f>VLOOKUP(A1231,Insumos!$A$10:$F$3462,4,FALSE)</f>
        <v>0.46</v>
      </c>
      <c r="F1231" s="168">
        <f>ROUND((D1231*E1231),2)</f>
        <v>0.63</v>
      </c>
      <c r="G1231" s="189"/>
      <c r="I1231" s="24"/>
      <c r="J1231" s="24"/>
      <c r="K1231" s="24"/>
    </row>
    <row r="1232" spans="1:11" x14ac:dyDescent="0.25">
      <c r="A1232" s="206">
        <v>13256</v>
      </c>
      <c r="B1232" s="39" t="str">
        <f>VLOOKUP(A1232,Insumos!$A$10:$F$3462,2,FALSE)</f>
        <v>Soleira em granito branco Siena, polido, l = 15 cm, e = 2cm</v>
      </c>
      <c r="C1232" s="40" t="str">
        <f>VLOOKUP(A1232,Insumos!$A$10:$F$3462,3,FALSE)</f>
        <v>m</v>
      </c>
      <c r="D1232" s="41">
        <v>1</v>
      </c>
      <c r="E1232" s="168">
        <f>VLOOKUP(A1232,Insumos!$A$10:$F$3462,4,FALSE)</f>
        <v>69.91</v>
      </c>
      <c r="F1232" s="168">
        <f>ROUND((D1232*E1232),2)</f>
        <v>69.91</v>
      </c>
      <c r="G1232" s="189"/>
      <c r="I1232" s="24"/>
      <c r="J1232" s="24"/>
      <c r="K1232" s="24"/>
    </row>
    <row r="1233" spans="1:11" ht="14.25" customHeight="1" x14ac:dyDescent="0.25">
      <c r="A1233" s="206"/>
      <c r="B1233" s="39"/>
      <c r="C1233" s="40"/>
      <c r="D1233" s="54"/>
      <c r="E1233" s="168"/>
      <c r="F1233" s="168"/>
      <c r="G1233" s="189"/>
      <c r="I1233" s="24"/>
      <c r="J1233" s="24"/>
      <c r="K1233" s="24"/>
    </row>
    <row r="1234" spans="1:11" ht="14.25" customHeight="1" x14ac:dyDescent="0.25">
      <c r="A1234" s="206"/>
      <c r="B1234" s="44" t="s">
        <v>136</v>
      </c>
      <c r="C1234" s="45"/>
      <c r="D1234" s="55"/>
      <c r="E1234" s="187"/>
      <c r="F1234" s="187"/>
      <c r="G1234" s="176">
        <f>+SUM(F1229:F1233)</f>
        <v>71.48</v>
      </c>
      <c r="I1234" s="24"/>
      <c r="J1234" s="24"/>
      <c r="K1234" s="24"/>
    </row>
    <row r="1235" spans="1:11" ht="14.25" customHeight="1" x14ac:dyDescent="0.25">
      <c r="A1235" s="206"/>
      <c r="B1235" s="39" t="s">
        <v>137</v>
      </c>
      <c r="C1235" s="49"/>
      <c r="D1235" s="56"/>
      <c r="E1235" s="49"/>
      <c r="F1235" s="49"/>
      <c r="G1235" s="51" t="s">
        <v>138</v>
      </c>
      <c r="I1235" s="24"/>
      <c r="J1235" s="24"/>
      <c r="K1235" s="24"/>
    </row>
    <row r="1236" spans="1:11" ht="14.25" customHeight="1" x14ac:dyDescent="0.25">
      <c r="A1236" s="206"/>
      <c r="B1236" s="39" t="s">
        <v>92</v>
      </c>
      <c r="C1236" s="40"/>
      <c r="D1236" s="52"/>
      <c r="E1236" s="40"/>
      <c r="F1236" s="40"/>
      <c r="G1236" s="42"/>
      <c r="I1236" s="24"/>
      <c r="J1236" s="24"/>
      <c r="K1236" s="24"/>
    </row>
    <row r="1237" spans="1:11" ht="14.25" customHeight="1" x14ac:dyDescent="0.25">
      <c r="A1237" s="206"/>
      <c r="B1237" s="39" t="s">
        <v>92</v>
      </c>
      <c r="C1237" s="40"/>
      <c r="D1237" s="52"/>
      <c r="E1237" s="40"/>
      <c r="F1237" s="40"/>
      <c r="G1237" s="42"/>
      <c r="I1237" s="24"/>
      <c r="J1237" s="24"/>
      <c r="K1237" s="24"/>
    </row>
    <row r="1238" spans="1:11" ht="14.25" customHeight="1" thickBot="1" x14ac:dyDescent="0.3">
      <c r="A1238" s="206"/>
      <c r="B1238" s="57" t="s">
        <v>139</v>
      </c>
      <c r="C1238" s="58"/>
      <c r="D1238" s="59"/>
      <c r="E1238" s="58"/>
      <c r="F1238" s="58"/>
      <c r="G1238" s="60">
        <f>+SUM(F1236:F1237)</f>
        <v>0</v>
      </c>
      <c r="I1238" s="24"/>
      <c r="J1238" s="24"/>
      <c r="K1238" s="24"/>
    </row>
    <row r="1239" spans="1:11" ht="4.5" customHeight="1" thickBot="1" x14ac:dyDescent="0.3">
      <c r="A1239" s="206"/>
      <c r="B1239" s="1148"/>
      <c r="C1239" s="1148"/>
      <c r="D1239" s="1148"/>
      <c r="E1239" s="1148"/>
      <c r="F1239" s="1148"/>
      <c r="G1239" s="1148"/>
      <c r="I1239" s="24"/>
      <c r="J1239" s="24"/>
      <c r="K1239" s="24"/>
    </row>
    <row r="1240" spans="1:11" ht="14.25" customHeight="1" thickBot="1" x14ac:dyDescent="0.3">
      <c r="A1240" s="206"/>
      <c r="B1240" s="61" t="s">
        <v>140</v>
      </c>
      <c r="C1240" s="62" t="s">
        <v>1317</v>
      </c>
      <c r="D1240" s="63" t="s">
        <v>142</v>
      </c>
      <c r="E1240" s="1147" t="s">
        <v>143</v>
      </c>
      <c r="F1240" s="1147"/>
      <c r="G1240" s="1147"/>
      <c r="I1240" s="24"/>
      <c r="J1240" s="24"/>
      <c r="K1240" s="24"/>
    </row>
    <row r="1241" spans="1:11" ht="14.25" customHeight="1" thickBot="1" x14ac:dyDescent="0.3">
      <c r="A1241" s="206"/>
      <c r="B1241" s="64" t="s">
        <v>144</v>
      </c>
      <c r="C1241" s="65"/>
      <c r="D1241" s="170">
        <f>G1227</f>
        <v>5.37</v>
      </c>
      <c r="E1241" s="1147"/>
      <c r="F1241" s="1147"/>
      <c r="G1241" s="1147"/>
      <c r="I1241" s="24"/>
      <c r="J1241" s="24"/>
      <c r="K1241" s="24"/>
    </row>
    <row r="1242" spans="1:11" ht="14.25" customHeight="1" thickBot="1" x14ac:dyDescent="0.3">
      <c r="A1242" s="206"/>
      <c r="B1242" s="64" t="s">
        <v>145</v>
      </c>
      <c r="C1242" s="65"/>
      <c r="D1242" s="170">
        <f>G1234</f>
        <v>71.48</v>
      </c>
      <c r="E1242" s="1147"/>
      <c r="F1242" s="1147"/>
      <c r="G1242" s="1147"/>
      <c r="I1242" s="24"/>
      <c r="J1242" s="24"/>
      <c r="K1242" s="24"/>
    </row>
    <row r="1243" spans="1:11" ht="14.25" customHeight="1" thickBot="1" x14ac:dyDescent="0.3">
      <c r="A1243" s="206"/>
      <c r="B1243" s="64" t="s">
        <v>146</v>
      </c>
      <c r="C1243" s="65"/>
      <c r="D1243" s="170">
        <f>G1238</f>
        <v>0</v>
      </c>
      <c r="E1243" s="1147"/>
      <c r="F1243" s="1147"/>
      <c r="G1243" s="1147"/>
      <c r="I1243" s="24"/>
      <c r="J1243" s="24"/>
      <c r="K1243" s="24"/>
    </row>
    <row r="1244" spans="1:11" ht="14.25" customHeight="1" thickBot="1" x14ac:dyDescent="0.3">
      <c r="A1244" s="206"/>
      <c r="B1244" s="64" t="s">
        <v>147</v>
      </c>
      <c r="C1244" s="66">
        <f>$J$5</f>
        <v>157.27000000000001</v>
      </c>
      <c r="D1244" s="170">
        <f>+ROUND((D1241*C1244),2)/100</f>
        <v>8.4499999999999993</v>
      </c>
      <c r="E1244" s="1147"/>
      <c r="F1244" s="1147"/>
      <c r="G1244" s="1147"/>
      <c r="I1244" s="24"/>
      <c r="J1244" s="24"/>
      <c r="K1244" s="24"/>
    </row>
    <row r="1245" spans="1:11" ht="14.25" customHeight="1" thickBot="1" x14ac:dyDescent="0.3">
      <c r="A1245" s="206"/>
      <c r="B1245" s="64" t="s">
        <v>148</v>
      </c>
      <c r="C1245" s="67"/>
      <c r="D1245" s="171">
        <f>+SUM(D1241:D1244)</f>
        <v>85.3</v>
      </c>
      <c r="E1245" s="1147"/>
      <c r="F1245" s="1147"/>
      <c r="G1245" s="1147"/>
      <c r="I1245" s="24"/>
      <c r="J1245" s="24"/>
      <c r="K1245" s="24"/>
    </row>
    <row r="1246" spans="1:11" ht="14.25" customHeight="1" thickBot="1" x14ac:dyDescent="0.3">
      <c r="A1246" s="206"/>
      <c r="B1246" s="64" t="s">
        <v>149</v>
      </c>
      <c r="C1246" s="65"/>
      <c r="D1246" s="170" t="s">
        <v>150</v>
      </c>
      <c r="E1246" s="1148" t="s">
        <v>151</v>
      </c>
      <c r="F1246" s="1148"/>
      <c r="G1246" s="1148"/>
      <c r="I1246" s="24"/>
      <c r="J1246" s="24"/>
      <c r="K1246" s="24"/>
    </row>
    <row r="1247" spans="1:11" ht="14.25" customHeight="1" thickBot="1" x14ac:dyDescent="0.3">
      <c r="A1247" s="206"/>
      <c r="B1247" s="68" t="s">
        <v>152</v>
      </c>
      <c r="C1247" s="69"/>
      <c r="D1247" s="172">
        <f>+SUM(D1245:D1246)</f>
        <v>85.3</v>
      </c>
      <c r="E1247" s="1148"/>
      <c r="F1247" s="1148"/>
      <c r="G1247" s="1148"/>
      <c r="I1247" s="24"/>
      <c r="J1247" s="24"/>
      <c r="K1247" s="24"/>
    </row>
    <row r="1248" spans="1:11" ht="14.25" customHeight="1" thickBot="1" x14ac:dyDescent="0.3">
      <c r="A1248" s="206"/>
      <c r="B1248" s="70" t="s">
        <v>153</v>
      </c>
      <c r="C1248" s="71">
        <f>$I$5</f>
        <v>28.49</v>
      </c>
      <c r="D1248" s="173">
        <f>ROUND((D1247*C1248),2)/100</f>
        <v>24.3</v>
      </c>
      <c r="E1248" s="1148"/>
      <c r="F1248" s="1148"/>
      <c r="G1248" s="1148"/>
      <c r="I1248" s="24"/>
      <c r="J1248" s="24"/>
      <c r="K1248" s="24"/>
    </row>
    <row r="1249" spans="1:11" ht="14.25" customHeight="1" thickBot="1" x14ac:dyDescent="0.3">
      <c r="A1249" s="206"/>
      <c r="B1249" s="72" t="s">
        <v>154</v>
      </c>
      <c r="C1249" s="73"/>
      <c r="D1249" s="174">
        <f>+SUM(D1247:D1248)</f>
        <v>109.6</v>
      </c>
      <c r="E1249" s="74"/>
      <c r="F1249" s="175">
        <f>D1249</f>
        <v>109.6</v>
      </c>
      <c r="G1249" s="30"/>
      <c r="I1249" s="24"/>
      <c r="J1249" s="24"/>
      <c r="K1249" s="24"/>
    </row>
    <row r="1251" spans="1:11" ht="15.75" thickBot="1" x14ac:dyDescent="0.3"/>
    <row r="1252" spans="1:11" x14ac:dyDescent="0.25">
      <c r="A1252" s="206"/>
      <c r="B1252" s="1149" t="s">
        <v>119</v>
      </c>
      <c r="C1252" s="1149"/>
      <c r="D1252" s="1149"/>
      <c r="E1252" s="1149"/>
      <c r="F1252" s="1149"/>
      <c r="G1252" s="1149"/>
      <c r="I1252" s="24"/>
      <c r="J1252" s="24"/>
      <c r="K1252" s="24"/>
    </row>
    <row r="1253" spans="1:11" ht="15.75" thickBot="1" x14ac:dyDescent="0.3">
      <c r="A1253" s="206"/>
      <c r="B1253" s="1150" t="str">
        <f>$I$3</f>
        <v>Urbanização da Orla de Piúma - Município de Piúma / ES</v>
      </c>
      <c r="C1253" s="1151"/>
      <c r="D1253" s="1151"/>
      <c r="E1253" s="1151"/>
      <c r="F1253" s="1151"/>
      <c r="G1253" s="1152"/>
      <c r="I1253" s="24"/>
      <c r="J1253" s="24"/>
      <c r="K1253" s="24"/>
    </row>
    <row r="1254" spans="1:11" ht="15.75" thickBot="1" x14ac:dyDescent="0.3">
      <c r="A1254" s="206"/>
      <c r="B1254" s="29" t="s">
        <v>120</v>
      </c>
      <c r="C1254" s="29" t="s">
        <v>121</v>
      </c>
      <c r="D1254" s="1147" t="s">
        <v>122</v>
      </c>
      <c r="E1254" s="1147"/>
      <c r="F1254" s="30" t="s">
        <v>262</v>
      </c>
      <c r="G1254" s="30" t="s">
        <v>123</v>
      </c>
      <c r="I1254" s="27"/>
      <c r="J1254" s="27"/>
      <c r="K1254" s="24"/>
    </row>
    <row r="1255" spans="1:11" ht="15.75" thickBot="1" x14ac:dyDescent="0.3">
      <c r="A1255" s="206"/>
      <c r="B1255" s="31" t="s">
        <v>193</v>
      </c>
      <c r="C1255" s="32" t="s">
        <v>92</v>
      </c>
      <c r="D1255" s="1147" t="s">
        <v>7</v>
      </c>
      <c r="E1255" s="1147"/>
      <c r="F1255" s="89" t="s">
        <v>222</v>
      </c>
      <c r="G1255" s="33">
        <f>$K$5</f>
        <v>44501</v>
      </c>
      <c r="I1255" s="24"/>
      <c r="J1255" s="24"/>
      <c r="K1255" s="24"/>
    </row>
    <row r="1256" spans="1:11" ht="6" customHeight="1" thickBot="1" x14ac:dyDescent="0.3">
      <c r="A1256" s="206"/>
      <c r="B1256" s="1148"/>
      <c r="C1256" s="1148"/>
      <c r="D1256" s="1148"/>
      <c r="E1256" s="1148"/>
      <c r="F1256" s="1148"/>
      <c r="G1256" s="1148"/>
      <c r="I1256" s="24"/>
      <c r="J1256" s="24"/>
      <c r="K1256" s="24"/>
    </row>
    <row r="1257" spans="1:11" ht="14.25" customHeight="1" x14ac:dyDescent="0.25">
      <c r="A1257" s="206"/>
      <c r="B1257" s="36" t="s">
        <v>127</v>
      </c>
      <c r="C1257" s="37" t="s">
        <v>128</v>
      </c>
      <c r="D1257" s="37" t="s">
        <v>129</v>
      </c>
      <c r="E1257" s="37" t="s">
        <v>130</v>
      </c>
      <c r="F1257" s="37" t="s">
        <v>131</v>
      </c>
      <c r="G1257" s="38" t="s">
        <v>132</v>
      </c>
      <c r="I1257" s="24"/>
      <c r="J1257" s="24"/>
      <c r="K1257" s="24"/>
    </row>
    <row r="1258" spans="1:11" ht="14.25" customHeight="1" x14ac:dyDescent="0.25">
      <c r="A1258" s="206">
        <v>10139</v>
      </c>
      <c r="B1258" s="39" t="str">
        <f>VLOOKUP(A1258,Insumos!$A$10:$F$3462,2,FALSE)</f>
        <v>PEDREIRO - (OFICIAL - SINDUSCON)</v>
      </c>
      <c r="C1258" s="40" t="str">
        <f>VLOOKUP(A1258,Insumos!$A$10:$F$3462,3,FALSE)</f>
        <v>H</v>
      </c>
      <c r="D1258" s="41">
        <v>0.84</v>
      </c>
      <c r="E1258" s="168">
        <f>VLOOKUP(A1258,Insumos!$A$10:$F$3462,4,FALSE)</f>
        <v>7.43</v>
      </c>
      <c r="F1258" s="168">
        <f>ROUND((D1258*E1258),2)</f>
        <v>6.24</v>
      </c>
      <c r="G1258" s="189"/>
      <c r="I1258" s="24"/>
      <c r="J1258" s="24"/>
      <c r="K1258" s="24"/>
    </row>
    <row r="1259" spans="1:11" ht="14.25" customHeight="1" x14ac:dyDescent="0.25">
      <c r="A1259" s="206">
        <v>10146</v>
      </c>
      <c r="B1259" s="39" t="str">
        <f>VLOOKUP(A1259,Insumos!$A$10:$F$3462,2,FALSE)</f>
        <v>SERVENTE (AUXILIAR DE OBRAS - SINDUSCON)</v>
      </c>
      <c r="C1259" s="40" t="str">
        <f>VLOOKUP(A1259,Insumos!$A$10:$F$3462,3,FALSE)</f>
        <v>H</v>
      </c>
      <c r="D1259" s="41">
        <v>0.91</v>
      </c>
      <c r="E1259" s="168">
        <f>VLOOKUP(A1259,Insumos!$A$10:$F$3462,4,FALSE)</f>
        <v>5.46</v>
      </c>
      <c r="F1259" s="168">
        <f>ROUND((D1259*E1259),2)</f>
        <v>4.97</v>
      </c>
      <c r="G1259" s="189"/>
      <c r="I1259" s="24"/>
      <c r="J1259" s="24"/>
      <c r="K1259" s="24"/>
    </row>
    <row r="1260" spans="1:11" ht="14.25" customHeight="1" x14ac:dyDescent="0.25">
      <c r="A1260" s="206"/>
      <c r="B1260" s="39"/>
      <c r="C1260" s="40"/>
      <c r="D1260" s="43"/>
      <c r="E1260" s="168"/>
      <c r="F1260" s="168"/>
      <c r="G1260" s="189"/>
      <c r="I1260" s="24"/>
      <c r="J1260" s="24"/>
      <c r="K1260" s="24"/>
    </row>
    <row r="1261" spans="1:11" ht="14.25" customHeight="1" x14ac:dyDescent="0.25">
      <c r="A1261" s="206"/>
      <c r="B1261" s="44" t="s">
        <v>133</v>
      </c>
      <c r="C1261" s="45"/>
      <c r="D1261" s="46"/>
      <c r="E1261" s="168"/>
      <c r="F1261" s="187"/>
      <c r="G1261" s="176">
        <f>+SUM(F1258:F1260)</f>
        <v>11.21</v>
      </c>
      <c r="I1261" s="24"/>
      <c r="J1261" s="24"/>
      <c r="K1261" s="24"/>
    </row>
    <row r="1262" spans="1:11" ht="14.25" customHeight="1" x14ac:dyDescent="0.25">
      <c r="A1262" s="206"/>
      <c r="B1262" s="39" t="s">
        <v>134</v>
      </c>
      <c r="C1262" s="49"/>
      <c r="D1262" s="50"/>
      <c r="E1262" s="40"/>
      <c r="F1262" s="47"/>
      <c r="G1262" s="51" t="s">
        <v>135</v>
      </c>
      <c r="I1262" s="24"/>
      <c r="J1262" s="24"/>
      <c r="K1262" s="24"/>
    </row>
    <row r="1263" spans="1:11" ht="14.25" customHeight="1" x14ac:dyDescent="0.25">
      <c r="A1263" s="206">
        <v>20503</v>
      </c>
      <c r="B1263" s="39" t="str">
        <f>VLOOKUP(A1263,Insumos!$A$10:$F$3462,2,FALSE)</f>
        <v>AREIA LAVADA MEDIA</v>
      </c>
      <c r="C1263" s="40" t="str">
        <f>VLOOKUP(A1263,Insumos!$A$10:$F$3462,3,FALSE)</f>
        <v>M3</v>
      </c>
      <c r="D1263" s="41">
        <v>8.6099999999999996E-3</v>
      </c>
      <c r="E1263" s="168">
        <f>VLOOKUP(A1263,Insumos!$A$10:$F$3462,4,FALSE)</f>
        <v>90</v>
      </c>
      <c r="F1263" s="168">
        <f>ROUND((D1263*E1263),2)</f>
        <v>0.77</v>
      </c>
      <c r="G1263" s="189"/>
      <c r="I1263" s="24"/>
      <c r="J1263" s="24"/>
      <c r="K1263" s="24"/>
    </row>
    <row r="1264" spans="1:11" ht="14.25" customHeight="1" x14ac:dyDescent="0.25">
      <c r="A1264" s="206">
        <v>20505</v>
      </c>
      <c r="B1264" s="39" t="str">
        <f>VLOOKUP(A1264,Insumos!$A$10:$F$3462,2,FALSE)</f>
        <v>CAL HIDRATADO P/ ARGAMASSA CH III</v>
      </c>
      <c r="C1264" s="40" t="str">
        <f>VLOOKUP(A1264,Insumos!$A$10:$F$3462,3,FALSE)</f>
        <v>KG</v>
      </c>
      <c r="D1264" s="41">
        <v>1.274</v>
      </c>
      <c r="E1264" s="168">
        <f>VLOOKUP(A1264,Insumos!$A$10:$F$3462,4,FALSE)</f>
        <v>0.78</v>
      </c>
      <c r="F1264" s="168">
        <f>ROUND((D1264*E1264),2)</f>
        <v>0.99</v>
      </c>
      <c r="G1264" s="189"/>
      <c r="I1264" s="24"/>
      <c r="J1264" s="24"/>
      <c r="K1264" s="24"/>
    </row>
    <row r="1265" spans="1:11" ht="14.25" customHeight="1" x14ac:dyDescent="0.25">
      <c r="A1265" s="206">
        <v>20508</v>
      </c>
      <c r="B1265" s="39" t="str">
        <f>VLOOKUP(A1265,Insumos!$A$10:$F$3462,2,FALSE)</f>
        <v>CIMENTO PORTLAND CP III - 40</v>
      </c>
      <c r="C1265" s="40" t="str">
        <f>VLOOKUP(A1265,Insumos!$A$10:$F$3462,3,FALSE)</f>
        <v>KG</v>
      </c>
      <c r="D1265" s="41">
        <v>2.5619999999999998</v>
      </c>
      <c r="E1265" s="168">
        <f>VLOOKUP(A1265,Insumos!$A$10:$F$3462,4,FALSE)</f>
        <v>0.46</v>
      </c>
      <c r="F1265" s="168">
        <f>ROUND((D1265*E1265),2)</f>
        <v>1.18</v>
      </c>
      <c r="G1265" s="189"/>
      <c r="I1265" s="24"/>
      <c r="J1265" s="24"/>
      <c r="K1265" s="24"/>
    </row>
    <row r="1266" spans="1:11" x14ac:dyDescent="0.25">
      <c r="A1266" s="206">
        <v>13257</v>
      </c>
      <c r="B1266" s="39" t="str">
        <f>VLOOKUP(A1266,Insumos!$A$10:$F$3462,2,FALSE)</f>
        <v>Peitoril/chapim em granito branco siena, polido, l = 15cm, e = 2cm</v>
      </c>
      <c r="C1266" s="40" t="str">
        <f>VLOOKUP(A1266,Insumos!$A$10:$F$3462,3,FALSE)</f>
        <v>m</v>
      </c>
      <c r="D1266" s="41">
        <v>1</v>
      </c>
      <c r="E1266" s="168">
        <f>VLOOKUP(A1266,Insumos!$A$10:$F$3462,4,FALSE)</f>
        <v>108.39</v>
      </c>
      <c r="F1266" s="168">
        <f>ROUND((D1266*E1266),2)</f>
        <v>108.39</v>
      </c>
      <c r="G1266" s="189"/>
      <c r="I1266" s="24"/>
      <c r="J1266" s="24"/>
      <c r="K1266" s="24"/>
    </row>
    <row r="1267" spans="1:11" ht="14.25" customHeight="1" x14ac:dyDescent="0.25">
      <c r="A1267" s="206"/>
      <c r="B1267" s="39"/>
      <c r="C1267" s="40"/>
      <c r="D1267" s="54"/>
      <c r="E1267" s="168"/>
      <c r="F1267" s="168"/>
      <c r="G1267" s="189"/>
      <c r="I1267" s="24"/>
      <c r="J1267" s="24"/>
      <c r="K1267" s="24"/>
    </row>
    <row r="1268" spans="1:11" ht="14.25" customHeight="1" x14ac:dyDescent="0.25">
      <c r="A1268" s="206"/>
      <c r="B1268" s="44" t="s">
        <v>136</v>
      </c>
      <c r="C1268" s="45"/>
      <c r="D1268" s="55"/>
      <c r="E1268" s="187"/>
      <c r="F1268" s="187"/>
      <c r="G1268" s="176">
        <f>+SUM(F1263:F1267)</f>
        <v>111.33</v>
      </c>
      <c r="I1268" s="24"/>
      <c r="J1268" s="24"/>
      <c r="K1268" s="24"/>
    </row>
    <row r="1269" spans="1:11" ht="14.25" customHeight="1" x14ac:dyDescent="0.25">
      <c r="A1269" s="206"/>
      <c r="B1269" s="39" t="s">
        <v>137</v>
      </c>
      <c r="C1269" s="49"/>
      <c r="D1269" s="56"/>
      <c r="E1269" s="49"/>
      <c r="F1269" s="49"/>
      <c r="G1269" s="51" t="s">
        <v>138</v>
      </c>
      <c r="I1269" s="24"/>
      <c r="J1269" s="24"/>
      <c r="K1269" s="24"/>
    </row>
    <row r="1270" spans="1:11" ht="14.25" customHeight="1" x14ac:dyDescent="0.25">
      <c r="A1270" s="206"/>
      <c r="B1270" s="39" t="s">
        <v>92</v>
      </c>
      <c r="C1270" s="40"/>
      <c r="D1270" s="52"/>
      <c r="E1270" s="40"/>
      <c r="F1270" s="40"/>
      <c r="G1270" s="42"/>
      <c r="I1270" s="24"/>
      <c r="J1270" s="24"/>
      <c r="K1270" s="24"/>
    </row>
    <row r="1271" spans="1:11" ht="14.25" customHeight="1" x14ac:dyDescent="0.25">
      <c r="A1271" s="206"/>
      <c r="B1271" s="39" t="s">
        <v>92</v>
      </c>
      <c r="C1271" s="40"/>
      <c r="D1271" s="52"/>
      <c r="E1271" s="40"/>
      <c r="F1271" s="40"/>
      <c r="G1271" s="42"/>
      <c r="I1271" s="24"/>
      <c r="J1271" s="24"/>
      <c r="K1271" s="24"/>
    </row>
    <row r="1272" spans="1:11" ht="14.25" customHeight="1" thickBot="1" x14ac:dyDescent="0.3">
      <c r="A1272" s="206"/>
      <c r="B1272" s="57" t="s">
        <v>139</v>
      </c>
      <c r="C1272" s="58"/>
      <c r="D1272" s="59"/>
      <c r="E1272" s="58"/>
      <c r="F1272" s="58"/>
      <c r="G1272" s="60">
        <f>+SUM(F1270:F1271)</f>
        <v>0</v>
      </c>
      <c r="I1272" s="24"/>
      <c r="J1272" s="24"/>
      <c r="K1272" s="24"/>
    </row>
    <row r="1273" spans="1:11" ht="4.5" customHeight="1" thickBot="1" x14ac:dyDescent="0.3">
      <c r="A1273" s="206"/>
      <c r="B1273" s="1148"/>
      <c r="C1273" s="1148"/>
      <c r="D1273" s="1148"/>
      <c r="E1273" s="1148"/>
      <c r="F1273" s="1148"/>
      <c r="G1273" s="1148"/>
      <c r="I1273" s="24"/>
      <c r="J1273" s="24"/>
      <c r="K1273" s="24"/>
    </row>
    <row r="1274" spans="1:11" ht="14.25" customHeight="1" thickBot="1" x14ac:dyDescent="0.3">
      <c r="A1274" s="206"/>
      <c r="B1274" s="61" t="s">
        <v>140</v>
      </c>
      <c r="C1274" s="62" t="s">
        <v>1317</v>
      </c>
      <c r="D1274" s="63" t="s">
        <v>142</v>
      </c>
      <c r="E1274" s="1147" t="s">
        <v>143</v>
      </c>
      <c r="F1274" s="1147"/>
      <c r="G1274" s="1147"/>
      <c r="I1274" s="24"/>
      <c r="J1274" s="24"/>
      <c r="K1274" s="24"/>
    </row>
    <row r="1275" spans="1:11" ht="14.25" customHeight="1" thickBot="1" x14ac:dyDescent="0.3">
      <c r="A1275" s="206"/>
      <c r="B1275" s="64" t="s">
        <v>144</v>
      </c>
      <c r="C1275" s="65"/>
      <c r="D1275" s="170">
        <f>G1261</f>
        <v>11.21</v>
      </c>
      <c r="E1275" s="1147"/>
      <c r="F1275" s="1147"/>
      <c r="G1275" s="1147"/>
      <c r="I1275" s="24"/>
      <c r="J1275" s="24"/>
      <c r="K1275" s="24"/>
    </row>
    <row r="1276" spans="1:11" ht="14.25" customHeight="1" thickBot="1" x14ac:dyDescent="0.3">
      <c r="A1276" s="206"/>
      <c r="B1276" s="64" t="s">
        <v>145</v>
      </c>
      <c r="C1276" s="65"/>
      <c r="D1276" s="170">
        <f>G1268</f>
        <v>111.33</v>
      </c>
      <c r="E1276" s="1147"/>
      <c r="F1276" s="1147"/>
      <c r="G1276" s="1147"/>
      <c r="I1276" s="24"/>
      <c r="J1276" s="24"/>
      <c r="K1276" s="24"/>
    </row>
    <row r="1277" spans="1:11" ht="14.25" customHeight="1" thickBot="1" x14ac:dyDescent="0.3">
      <c r="A1277" s="206"/>
      <c r="B1277" s="64" t="s">
        <v>146</v>
      </c>
      <c r="C1277" s="65"/>
      <c r="D1277" s="170">
        <f>G1272</f>
        <v>0</v>
      </c>
      <c r="E1277" s="1147"/>
      <c r="F1277" s="1147"/>
      <c r="G1277" s="1147"/>
      <c r="I1277" s="24"/>
      <c r="J1277" s="24"/>
      <c r="K1277" s="24"/>
    </row>
    <row r="1278" spans="1:11" ht="14.25" customHeight="1" thickBot="1" x14ac:dyDescent="0.3">
      <c r="A1278" s="206"/>
      <c r="B1278" s="64" t="s">
        <v>147</v>
      </c>
      <c r="C1278" s="66">
        <f>$J$5</f>
        <v>157.27000000000001</v>
      </c>
      <c r="D1278" s="170">
        <f>+ROUND((D1275*C1278),2)/100</f>
        <v>17.63</v>
      </c>
      <c r="E1278" s="1147"/>
      <c r="F1278" s="1147"/>
      <c r="G1278" s="1147"/>
      <c r="I1278" s="24"/>
      <c r="J1278" s="24"/>
      <c r="K1278" s="24"/>
    </row>
    <row r="1279" spans="1:11" ht="14.25" customHeight="1" thickBot="1" x14ac:dyDescent="0.3">
      <c r="A1279" s="206"/>
      <c r="B1279" s="64" t="s">
        <v>148</v>
      </c>
      <c r="C1279" s="67"/>
      <c r="D1279" s="171">
        <f>+SUM(D1275:D1278)</f>
        <v>140.16999999999999</v>
      </c>
      <c r="E1279" s="1147"/>
      <c r="F1279" s="1147"/>
      <c r="G1279" s="1147"/>
      <c r="I1279" s="24"/>
      <c r="J1279" s="24"/>
      <c r="K1279" s="24"/>
    </row>
    <row r="1280" spans="1:11" ht="14.25" customHeight="1" thickBot="1" x14ac:dyDescent="0.3">
      <c r="A1280" s="206"/>
      <c r="B1280" s="64" t="s">
        <v>149</v>
      </c>
      <c r="C1280" s="65"/>
      <c r="D1280" s="170" t="s">
        <v>150</v>
      </c>
      <c r="E1280" s="1148" t="s">
        <v>151</v>
      </c>
      <c r="F1280" s="1148"/>
      <c r="G1280" s="1148"/>
      <c r="I1280" s="24"/>
      <c r="J1280" s="24"/>
      <c r="K1280" s="24"/>
    </row>
    <row r="1281" spans="1:11" ht="14.25" customHeight="1" thickBot="1" x14ac:dyDescent="0.3">
      <c r="A1281" s="206"/>
      <c r="B1281" s="68" t="s">
        <v>152</v>
      </c>
      <c r="C1281" s="69"/>
      <c r="D1281" s="172">
        <f>+SUM(D1279:D1280)</f>
        <v>140.16999999999999</v>
      </c>
      <c r="E1281" s="1148"/>
      <c r="F1281" s="1148"/>
      <c r="G1281" s="1148"/>
      <c r="I1281" s="24"/>
      <c r="J1281" s="24"/>
      <c r="K1281" s="24"/>
    </row>
    <row r="1282" spans="1:11" ht="14.25" customHeight="1" thickBot="1" x14ac:dyDescent="0.3">
      <c r="A1282" s="206"/>
      <c r="B1282" s="70" t="s">
        <v>153</v>
      </c>
      <c r="C1282" s="71">
        <f>$I$5</f>
        <v>28.49</v>
      </c>
      <c r="D1282" s="173">
        <f>ROUND((D1281*C1282),2)/100</f>
        <v>39.93</v>
      </c>
      <c r="E1282" s="1148"/>
      <c r="F1282" s="1148"/>
      <c r="G1282" s="1148"/>
      <c r="I1282" s="24"/>
      <c r="J1282" s="24"/>
      <c r="K1282" s="24"/>
    </row>
    <row r="1283" spans="1:11" ht="14.25" customHeight="1" thickBot="1" x14ac:dyDescent="0.3">
      <c r="A1283" s="206"/>
      <c r="B1283" s="72" t="s">
        <v>154</v>
      </c>
      <c r="C1283" s="73"/>
      <c r="D1283" s="174">
        <f>+SUM(D1281:D1282)</f>
        <v>180.1</v>
      </c>
      <c r="E1283" s="74"/>
      <c r="F1283" s="175">
        <f>D1283</f>
        <v>180.1</v>
      </c>
      <c r="G1283" s="30"/>
      <c r="I1283" s="24"/>
      <c r="J1283" s="24"/>
      <c r="K1283" s="24"/>
    </row>
    <row r="1285" spans="1:11" ht="15.75" thickBot="1" x14ac:dyDescent="0.3"/>
    <row r="1286" spans="1:11" x14ac:dyDescent="0.25">
      <c r="A1286" s="206"/>
      <c r="B1286" s="1149" t="s">
        <v>119</v>
      </c>
      <c r="C1286" s="1149"/>
      <c r="D1286" s="1149"/>
      <c r="E1286" s="1149"/>
      <c r="F1286" s="1149"/>
      <c r="G1286" s="1149"/>
      <c r="I1286" s="24"/>
      <c r="J1286" s="24"/>
      <c r="K1286" s="24"/>
    </row>
    <row r="1287" spans="1:11" ht="15.75" thickBot="1" x14ac:dyDescent="0.3">
      <c r="A1287" s="206"/>
      <c r="B1287" s="1150" t="str">
        <f>$I$3</f>
        <v>Urbanização da Orla de Piúma - Município de Piúma / ES</v>
      </c>
      <c r="C1287" s="1151"/>
      <c r="D1287" s="1151"/>
      <c r="E1287" s="1151"/>
      <c r="F1287" s="1151"/>
      <c r="G1287" s="1152"/>
      <c r="I1287" s="24"/>
      <c r="J1287" s="24"/>
      <c r="K1287" s="24"/>
    </row>
    <row r="1288" spans="1:11" ht="15.75" thickBot="1" x14ac:dyDescent="0.3">
      <c r="A1288" s="206"/>
      <c r="B1288" s="29" t="s">
        <v>120</v>
      </c>
      <c r="C1288" s="29" t="s">
        <v>121</v>
      </c>
      <c r="D1288" s="1147" t="s">
        <v>122</v>
      </c>
      <c r="E1288" s="1147"/>
      <c r="F1288" s="30" t="s">
        <v>262</v>
      </c>
      <c r="G1288" s="30" t="s">
        <v>123</v>
      </c>
      <c r="I1288" s="27"/>
      <c r="J1288" s="27"/>
      <c r="K1288" s="24"/>
    </row>
    <row r="1289" spans="1:11" ht="15.75" thickBot="1" x14ac:dyDescent="0.3">
      <c r="A1289" s="206"/>
      <c r="B1289" s="31" t="s">
        <v>194</v>
      </c>
      <c r="C1289" s="32" t="s">
        <v>92</v>
      </c>
      <c r="D1289" s="1147" t="s">
        <v>7</v>
      </c>
      <c r="E1289" s="1147"/>
      <c r="F1289" s="89" t="s">
        <v>223</v>
      </c>
      <c r="G1289" s="33">
        <f>$K$5</f>
        <v>44501</v>
      </c>
      <c r="I1289" s="24"/>
      <c r="J1289" s="24"/>
      <c r="K1289" s="24"/>
    </row>
    <row r="1290" spans="1:11" ht="6" customHeight="1" thickBot="1" x14ac:dyDescent="0.3">
      <c r="A1290" s="206"/>
      <c r="B1290" s="1148"/>
      <c r="C1290" s="1148"/>
      <c r="D1290" s="1148"/>
      <c r="E1290" s="1148"/>
      <c r="F1290" s="1148"/>
      <c r="G1290" s="1148"/>
      <c r="I1290" s="24"/>
      <c r="J1290" s="24"/>
      <c r="K1290" s="24"/>
    </row>
    <row r="1291" spans="1:11" ht="14.25" customHeight="1" x14ac:dyDescent="0.25">
      <c r="A1291" s="206"/>
      <c r="B1291" s="36" t="s">
        <v>127</v>
      </c>
      <c r="C1291" s="37" t="s">
        <v>128</v>
      </c>
      <c r="D1291" s="37" t="s">
        <v>129</v>
      </c>
      <c r="E1291" s="37" t="s">
        <v>130</v>
      </c>
      <c r="F1291" s="37" t="s">
        <v>131</v>
      </c>
      <c r="G1291" s="38" t="s">
        <v>132</v>
      </c>
      <c r="I1291" s="24"/>
      <c r="J1291" s="24"/>
      <c r="K1291" s="24"/>
    </row>
    <row r="1292" spans="1:11" ht="14.25" customHeight="1" x14ac:dyDescent="0.25">
      <c r="A1292" s="206">
        <v>10124</v>
      </c>
      <c r="B1292" s="39" t="str">
        <f>VLOOKUP(A1292,Insumos!$A$10:$F$3462,2,FALSE)</f>
        <v>GRANITEIRO/MARMORISTA (OFICIAL - SINDUSCON)</v>
      </c>
      <c r="C1292" s="40" t="str">
        <f>VLOOKUP(A1292,Insumos!$A$10:$F$3462,3,FALSE)</f>
        <v>H</v>
      </c>
      <c r="D1292" s="41">
        <v>0.51</v>
      </c>
      <c r="E1292" s="168">
        <f>VLOOKUP(A1292,Insumos!$A$10:$F$3462,4,FALSE)</f>
        <v>7.43</v>
      </c>
      <c r="F1292" s="168">
        <f>ROUND((D1292*E1292),2)</f>
        <v>3.79</v>
      </c>
      <c r="G1292" s="189"/>
      <c r="I1292" s="24"/>
      <c r="J1292" s="24"/>
      <c r="K1292" s="24"/>
    </row>
    <row r="1293" spans="1:11" ht="14.25" customHeight="1" x14ac:dyDescent="0.25">
      <c r="A1293" s="206">
        <v>10146</v>
      </c>
      <c r="B1293" s="39" t="str">
        <f>VLOOKUP(A1293,Insumos!$A$10:$F$3462,2,FALSE)</f>
        <v>SERVENTE (AUXILIAR DE OBRAS - SINDUSCON)</v>
      </c>
      <c r="C1293" s="40" t="str">
        <f>VLOOKUP(A1293,Insumos!$A$10:$F$3462,3,FALSE)</f>
        <v>H</v>
      </c>
      <c r="D1293" s="41">
        <v>0.75</v>
      </c>
      <c r="E1293" s="168">
        <f>VLOOKUP(A1293,Insumos!$A$10:$F$3462,4,FALSE)</f>
        <v>5.46</v>
      </c>
      <c r="F1293" s="168">
        <f>ROUND((D1293*E1293),2)</f>
        <v>4.0999999999999996</v>
      </c>
      <c r="G1293" s="189"/>
      <c r="I1293" s="24"/>
      <c r="J1293" s="24"/>
      <c r="K1293" s="24"/>
    </row>
    <row r="1294" spans="1:11" ht="14.25" customHeight="1" x14ac:dyDescent="0.25">
      <c r="A1294" s="206"/>
      <c r="B1294" s="39"/>
      <c r="C1294" s="40"/>
      <c r="D1294" s="43"/>
      <c r="E1294" s="168"/>
      <c r="F1294" s="168"/>
      <c r="G1294" s="189"/>
      <c r="I1294" s="24"/>
      <c r="J1294" s="24"/>
      <c r="K1294" s="24"/>
    </row>
    <row r="1295" spans="1:11" ht="14.25" customHeight="1" x14ac:dyDescent="0.25">
      <c r="A1295" s="206"/>
      <c r="B1295" s="44" t="s">
        <v>133</v>
      </c>
      <c r="C1295" s="45"/>
      <c r="D1295" s="46"/>
      <c r="E1295" s="168"/>
      <c r="F1295" s="187"/>
      <c r="G1295" s="176">
        <f>+SUM(F1292:F1294)</f>
        <v>7.89</v>
      </c>
      <c r="I1295" s="24"/>
      <c r="J1295" s="24"/>
      <c r="K1295" s="24"/>
    </row>
    <row r="1296" spans="1:11" ht="14.25" customHeight="1" x14ac:dyDescent="0.25">
      <c r="A1296" s="206"/>
      <c r="B1296" s="39" t="s">
        <v>134</v>
      </c>
      <c r="C1296" s="49"/>
      <c r="D1296" s="50"/>
      <c r="E1296" s="40"/>
      <c r="F1296" s="47"/>
      <c r="G1296" s="51" t="s">
        <v>135</v>
      </c>
      <c r="I1296" s="24"/>
      <c r="J1296" s="24"/>
      <c r="K1296" s="24"/>
    </row>
    <row r="1297" spans="1:11" ht="14.25" customHeight="1" x14ac:dyDescent="0.25">
      <c r="A1297" s="206">
        <v>20503</v>
      </c>
      <c r="B1297" s="39" t="str">
        <f>VLOOKUP(A1297,Insumos!$A$10:$F$3462,2,FALSE)</f>
        <v>AREIA LAVADA MEDIA</v>
      </c>
      <c r="C1297" s="40" t="str">
        <f>VLOOKUP(A1297,Insumos!$A$10:$F$3462,3,FALSE)</f>
        <v>M3</v>
      </c>
      <c r="D1297" s="41">
        <v>8.26E-3</v>
      </c>
      <c r="E1297" s="168">
        <f>VLOOKUP(A1297,Insumos!$A$10:$F$3462,4,FALSE)</f>
        <v>90</v>
      </c>
      <c r="F1297" s="168">
        <f>ROUND((D1297*E1297),2)</f>
        <v>0.74</v>
      </c>
      <c r="G1297" s="189"/>
      <c r="I1297" s="24"/>
      <c r="J1297" s="24"/>
      <c r="K1297" s="24"/>
    </row>
    <row r="1298" spans="1:11" ht="14.25" customHeight="1" x14ac:dyDescent="0.25">
      <c r="A1298" s="206">
        <v>20505</v>
      </c>
      <c r="B1298" s="39" t="str">
        <f>VLOOKUP(A1298,Insumos!$A$10:$F$3462,2,FALSE)</f>
        <v>CAL HIDRATADO P/ ARGAMASSA CH III</v>
      </c>
      <c r="C1298" s="40" t="str">
        <f>VLOOKUP(A1298,Insumos!$A$10:$F$3462,3,FALSE)</f>
        <v>KG</v>
      </c>
      <c r="D1298" s="41">
        <v>0.308</v>
      </c>
      <c r="E1298" s="168">
        <f>VLOOKUP(A1298,Insumos!$A$10:$F$3462,4,FALSE)</f>
        <v>0.78</v>
      </c>
      <c r="F1298" s="168">
        <f>ROUND((D1298*E1298),2)</f>
        <v>0.24</v>
      </c>
      <c r="G1298" s="189"/>
      <c r="I1298" s="24"/>
      <c r="J1298" s="24"/>
      <c r="K1298" s="24"/>
    </row>
    <row r="1299" spans="1:11" ht="14.25" customHeight="1" x14ac:dyDescent="0.25">
      <c r="A1299" s="206">
        <v>20508</v>
      </c>
      <c r="B1299" s="39" t="str">
        <f>VLOOKUP(A1299,Insumos!$A$10:$F$3462,2,FALSE)</f>
        <v>CIMENTO PORTLAND CP III - 40</v>
      </c>
      <c r="C1299" s="40" t="str">
        <f>VLOOKUP(A1299,Insumos!$A$10:$F$3462,3,FALSE)</f>
        <v>KG</v>
      </c>
      <c r="D1299" s="41">
        <v>1.19</v>
      </c>
      <c r="E1299" s="168">
        <f>VLOOKUP(A1299,Insumos!$A$10:$F$3462,4,FALSE)</f>
        <v>0.46</v>
      </c>
      <c r="F1299" s="168">
        <f>ROUND((D1299*E1299),2)</f>
        <v>0.55000000000000004</v>
      </c>
      <c r="G1299" s="189"/>
      <c r="I1299" s="24"/>
      <c r="J1299" s="24"/>
      <c r="K1299" s="24"/>
    </row>
    <row r="1300" spans="1:11" ht="14.25" customHeight="1" x14ac:dyDescent="0.25">
      <c r="A1300" s="206">
        <v>20509</v>
      </c>
      <c r="B1300" s="39" t="str">
        <f>VLOOKUP(A1300,Insumos!$A$10:$F$3462,2,FALSE)</f>
        <v>CIMENTO BRANCO NAO ESTRUTURAL</v>
      </c>
      <c r="C1300" s="40" t="str">
        <f>VLOOKUP(A1300,Insumos!$A$10:$F$3462,3,FALSE)</f>
        <v>KG</v>
      </c>
      <c r="D1300" s="41">
        <v>0.5</v>
      </c>
      <c r="E1300" s="168">
        <f>VLOOKUP(A1300,Insumos!$A$10:$F$3462,4,FALSE)</f>
        <v>4.07</v>
      </c>
      <c r="F1300" s="168">
        <f>ROUND((D1300*E1300),2)</f>
        <v>2.04</v>
      </c>
      <c r="G1300" s="189"/>
      <c r="I1300" s="24"/>
      <c r="J1300" s="24"/>
      <c r="K1300" s="24"/>
    </row>
    <row r="1301" spans="1:11" ht="14.25" customHeight="1" x14ac:dyDescent="0.25">
      <c r="A1301" s="206" t="s">
        <v>1300</v>
      </c>
      <c r="B1301" s="39" t="str">
        <f>VLOOKUP(A1301,Insumos!$A$10:$F$3462,2,FALSE)</f>
        <v>Rodapé granito branco Siena polido 7 x 2cm</v>
      </c>
      <c r="C1301" s="40" t="str">
        <f>VLOOKUP(A1301,Insumos!$A$10:$F$3462,3,FALSE)</f>
        <v>m</v>
      </c>
      <c r="D1301" s="41">
        <v>1</v>
      </c>
      <c r="E1301" s="168">
        <f>VLOOKUP(A1301,Insumos!$A$10:$F$3462,4,FALSE)</f>
        <v>38.49</v>
      </c>
      <c r="F1301" s="168">
        <f>ROUND((D1301*E1301),2)</f>
        <v>38.49</v>
      </c>
      <c r="G1301" s="189"/>
      <c r="I1301" s="24"/>
      <c r="J1301" s="24"/>
      <c r="K1301" s="24"/>
    </row>
    <row r="1302" spans="1:11" ht="14.25" customHeight="1" x14ac:dyDescent="0.25">
      <c r="A1302" s="206"/>
      <c r="B1302" s="39"/>
      <c r="C1302" s="40"/>
      <c r="D1302" s="54"/>
      <c r="E1302" s="168"/>
      <c r="F1302" s="168"/>
      <c r="G1302" s="189"/>
      <c r="I1302" s="24"/>
      <c r="J1302" s="24"/>
      <c r="K1302" s="24"/>
    </row>
    <row r="1303" spans="1:11" ht="14.25" customHeight="1" x14ac:dyDescent="0.25">
      <c r="A1303" s="206"/>
      <c r="B1303" s="44" t="s">
        <v>136</v>
      </c>
      <c r="C1303" s="45"/>
      <c r="D1303" s="55"/>
      <c r="E1303" s="187"/>
      <c r="F1303" s="187"/>
      <c r="G1303" s="176">
        <f>+SUM(F1297:F1302)</f>
        <v>42.06</v>
      </c>
      <c r="I1303" s="24"/>
      <c r="J1303" s="24"/>
      <c r="K1303" s="24"/>
    </row>
    <row r="1304" spans="1:11" ht="14.25" customHeight="1" x14ac:dyDescent="0.25">
      <c r="A1304" s="206"/>
      <c r="B1304" s="39" t="s">
        <v>137</v>
      </c>
      <c r="C1304" s="49"/>
      <c r="D1304" s="56"/>
      <c r="E1304" s="49"/>
      <c r="F1304" s="49"/>
      <c r="G1304" s="51" t="s">
        <v>138</v>
      </c>
      <c r="I1304" s="24"/>
      <c r="J1304" s="24"/>
      <c r="K1304" s="24"/>
    </row>
    <row r="1305" spans="1:11" ht="14.25" customHeight="1" x14ac:dyDescent="0.25">
      <c r="A1305" s="206"/>
      <c r="B1305" s="39" t="s">
        <v>92</v>
      </c>
      <c r="C1305" s="40"/>
      <c r="D1305" s="52"/>
      <c r="E1305" s="40"/>
      <c r="F1305" s="40"/>
      <c r="G1305" s="42"/>
      <c r="I1305" s="24"/>
      <c r="J1305" s="24"/>
      <c r="K1305" s="24"/>
    </row>
    <row r="1306" spans="1:11" ht="14.25" customHeight="1" x14ac:dyDescent="0.25">
      <c r="A1306" s="206"/>
      <c r="B1306" s="39" t="s">
        <v>92</v>
      </c>
      <c r="C1306" s="40"/>
      <c r="D1306" s="52"/>
      <c r="E1306" s="40"/>
      <c r="F1306" s="40"/>
      <c r="G1306" s="42"/>
      <c r="I1306" s="24"/>
      <c r="J1306" s="24"/>
      <c r="K1306" s="24"/>
    </row>
    <row r="1307" spans="1:11" ht="14.25" customHeight="1" thickBot="1" x14ac:dyDescent="0.3">
      <c r="A1307" s="206"/>
      <c r="B1307" s="57" t="s">
        <v>139</v>
      </c>
      <c r="C1307" s="58"/>
      <c r="D1307" s="59"/>
      <c r="E1307" s="58"/>
      <c r="F1307" s="58"/>
      <c r="G1307" s="60">
        <f>+SUM(F1305:F1306)</f>
        <v>0</v>
      </c>
      <c r="I1307" s="24"/>
      <c r="J1307" s="24"/>
      <c r="K1307" s="24"/>
    </row>
    <row r="1308" spans="1:11" ht="4.5" customHeight="1" thickBot="1" x14ac:dyDescent="0.3">
      <c r="A1308" s="206"/>
      <c r="B1308" s="1148"/>
      <c r="C1308" s="1148"/>
      <c r="D1308" s="1148"/>
      <c r="E1308" s="1148"/>
      <c r="F1308" s="1148"/>
      <c r="G1308" s="1148"/>
      <c r="I1308" s="24"/>
      <c r="J1308" s="24"/>
      <c r="K1308" s="24"/>
    </row>
    <row r="1309" spans="1:11" ht="14.25" customHeight="1" thickBot="1" x14ac:dyDescent="0.3">
      <c r="A1309" s="206"/>
      <c r="B1309" s="61" t="s">
        <v>140</v>
      </c>
      <c r="C1309" s="62" t="s">
        <v>1317</v>
      </c>
      <c r="D1309" s="63" t="s">
        <v>142</v>
      </c>
      <c r="E1309" s="1147" t="s">
        <v>143</v>
      </c>
      <c r="F1309" s="1147"/>
      <c r="G1309" s="1147"/>
      <c r="I1309" s="24"/>
      <c r="J1309" s="24"/>
      <c r="K1309" s="24"/>
    </row>
    <row r="1310" spans="1:11" ht="14.25" customHeight="1" thickBot="1" x14ac:dyDescent="0.3">
      <c r="A1310" s="206"/>
      <c r="B1310" s="64" t="s">
        <v>144</v>
      </c>
      <c r="C1310" s="65"/>
      <c r="D1310" s="170">
        <f>G1295</f>
        <v>7.89</v>
      </c>
      <c r="E1310" s="1147"/>
      <c r="F1310" s="1147"/>
      <c r="G1310" s="1147"/>
      <c r="I1310" s="24"/>
      <c r="J1310" s="24"/>
      <c r="K1310" s="24"/>
    </row>
    <row r="1311" spans="1:11" ht="14.25" customHeight="1" thickBot="1" x14ac:dyDescent="0.3">
      <c r="A1311" s="206"/>
      <c r="B1311" s="64" t="s">
        <v>145</v>
      </c>
      <c r="C1311" s="65"/>
      <c r="D1311" s="170">
        <f>G1303</f>
        <v>42.06</v>
      </c>
      <c r="E1311" s="1147"/>
      <c r="F1311" s="1147"/>
      <c r="G1311" s="1147"/>
      <c r="I1311" s="24"/>
      <c r="J1311" s="24"/>
      <c r="K1311" s="24"/>
    </row>
    <row r="1312" spans="1:11" ht="14.25" customHeight="1" thickBot="1" x14ac:dyDescent="0.3">
      <c r="A1312" s="206"/>
      <c r="B1312" s="64" t="s">
        <v>146</v>
      </c>
      <c r="C1312" s="65"/>
      <c r="D1312" s="170">
        <f>G1307</f>
        <v>0</v>
      </c>
      <c r="E1312" s="1147"/>
      <c r="F1312" s="1147"/>
      <c r="G1312" s="1147"/>
      <c r="I1312" s="24"/>
      <c r="J1312" s="24"/>
      <c r="K1312" s="24"/>
    </row>
    <row r="1313" spans="1:11" ht="14.25" customHeight="1" thickBot="1" x14ac:dyDescent="0.3">
      <c r="A1313" s="206"/>
      <c r="B1313" s="64" t="s">
        <v>147</v>
      </c>
      <c r="C1313" s="66">
        <f>$J$5</f>
        <v>157.27000000000001</v>
      </c>
      <c r="D1313" s="170">
        <f>+ROUND((D1310*C1313),2)/100</f>
        <v>12.41</v>
      </c>
      <c r="E1313" s="1147"/>
      <c r="F1313" s="1147"/>
      <c r="G1313" s="1147"/>
      <c r="I1313" s="24"/>
      <c r="J1313" s="24"/>
      <c r="K1313" s="24"/>
    </row>
    <row r="1314" spans="1:11" ht="14.25" customHeight="1" thickBot="1" x14ac:dyDescent="0.3">
      <c r="A1314" s="206"/>
      <c r="B1314" s="64" t="s">
        <v>148</v>
      </c>
      <c r="C1314" s="67"/>
      <c r="D1314" s="171">
        <f>+SUM(D1310:D1313)</f>
        <v>62.36</v>
      </c>
      <c r="E1314" s="1147"/>
      <c r="F1314" s="1147"/>
      <c r="G1314" s="1147"/>
      <c r="I1314" s="24"/>
      <c r="J1314" s="24"/>
      <c r="K1314" s="24"/>
    </row>
    <row r="1315" spans="1:11" ht="14.25" customHeight="1" thickBot="1" x14ac:dyDescent="0.3">
      <c r="A1315" s="206"/>
      <c r="B1315" s="64" t="s">
        <v>149</v>
      </c>
      <c r="C1315" s="65"/>
      <c r="D1315" s="170" t="s">
        <v>150</v>
      </c>
      <c r="E1315" s="1148" t="s">
        <v>151</v>
      </c>
      <c r="F1315" s="1148"/>
      <c r="G1315" s="1148"/>
      <c r="I1315" s="24"/>
      <c r="J1315" s="24"/>
      <c r="K1315" s="24"/>
    </row>
    <row r="1316" spans="1:11" ht="14.25" customHeight="1" thickBot="1" x14ac:dyDescent="0.3">
      <c r="A1316" s="206"/>
      <c r="B1316" s="68" t="s">
        <v>152</v>
      </c>
      <c r="C1316" s="69"/>
      <c r="D1316" s="172">
        <f>+SUM(D1314:D1315)</f>
        <v>62.36</v>
      </c>
      <c r="E1316" s="1148"/>
      <c r="F1316" s="1148"/>
      <c r="G1316" s="1148"/>
      <c r="I1316" s="24"/>
      <c r="J1316" s="24"/>
      <c r="K1316" s="24"/>
    </row>
    <row r="1317" spans="1:11" ht="14.25" customHeight="1" thickBot="1" x14ac:dyDescent="0.3">
      <c r="A1317" s="206"/>
      <c r="B1317" s="70" t="s">
        <v>153</v>
      </c>
      <c r="C1317" s="71">
        <f>$I$5</f>
        <v>28.49</v>
      </c>
      <c r="D1317" s="173">
        <f>ROUND((D1316*C1317),2)/100</f>
        <v>17.77</v>
      </c>
      <c r="E1317" s="1148"/>
      <c r="F1317" s="1148"/>
      <c r="G1317" s="1148"/>
      <c r="I1317" s="24"/>
      <c r="J1317" s="24"/>
      <c r="K1317" s="24"/>
    </row>
    <row r="1318" spans="1:11" ht="14.25" customHeight="1" thickBot="1" x14ac:dyDescent="0.3">
      <c r="A1318" s="206"/>
      <c r="B1318" s="72" t="s">
        <v>154</v>
      </c>
      <c r="C1318" s="73"/>
      <c r="D1318" s="174">
        <f>+SUM(D1316:D1317)</f>
        <v>80.13</v>
      </c>
      <c r="E1318" s="74"/>
      <c r="F1318" s="175">
        <f>D1318</f>
        <v>80.13</v>
      </c>
      <c r="G1318" s="30"/>
      <c r="I1318" s="24"/>
      <c r="J1318" s="24"/>
      <c r="K1318" s="24"/>
    </row>
    <row r="1320" spans="1:11" ht="15.75" thickBot="1" x14ac:dyDescent="0.3"/>
    <row r="1321" spans="1:11" x14ac:dyDescent="0.25">
      <c r="A1321" s="206"/>
      <c r="B1321" s="1149" t="s">
        <v>119</v>
      </c>
      <c r="C1321" s="1149"/>
      <c r="D1321" s="1149"/>
      <c r="E1321" s="1149"/>
      <c r="F1321" s="1149"/>
      <c r="G1321" s="1149"/>
      <c r="I1321" s="24"/>
      <c r="J1321" s="24"/>
      <c r="K1321" s="24"/>
    </row>
    <row r="1322" spans="1:11" ht="15.75" thickBot="1" x14ac:dyDescent="0.3">
      <c r="A1322" s="206"/>
      <c r="B1322" s="1150" t="str">
        <f>$I$3</f>
        <v>Urbanização da Orla de Piúma - Município de Piúma / ES</v>
      </c>
      <c r="C1322" s="1151"/>
      <c r="D1322" s="1151"/>
      <c r="E1322" s="1151"/>
      <c r="F1322" s="1151"/>
      <c r="G1322" s="1152"/>
      <c r="I1322" s="24"/>
      <c r="J1322" s="24"/>
      <c r="K1322" s="24"/>
    </row>
    <row r="1323" spans="1:11" ht="15.75" thickBot="1" x14ac:dyDescent="0.3">
      <c r="A1323" s="206"/>
      <c r="B1323" s="29" t="s">
        <v>120</v>
      </c>
      <c r="C1323" s="29" t="s">
        <v>121</v>
      </c>
      <c r="D1323" s="1147" t="s">
        <v>122</v>
      </c>
      <c r="E1323" s="1147"/>
      <c r="F1323" s="30" t="s">
        <v>262</v>
      </c>
      <c r="G1323" s="30" t="s">
        <v>123</v>
      </c>
      <c r="I1323" s="27"/>
      <c r="J1323" s="27"/>
      <c r="K1323" s="24"/>
    </row>
    <row r="1324" spans="1:11" ht="15.75" thickBot="1" x14ac:dyDescent="0.3">
      <c r="A1324" s="206"/>
      <c r="B1324" s="31" t="s">
        <v>268</v>
      </c>
      <c r="C1324" s="32" t="s">
        <v>92</v>
      </c>
      <c r="D1324" s="1147" t="s">
        <v>7</v>
      </c>
      <c r="E1324" s="1147"/>
      <c r="F1324" s="89" t="s">
        <v>224</v>
      </c>
      <c r="G1324" s="33">
        <f>$K$5</f>
        <v>44501</v>
      </c>
      <c r="I1324" s="24"/>
      <c r="J1324" s="24"/>
      <c r="K1324" s="24"/>
    </row>
    <row r="1325" spans="1:11" ht="6" customHeight="1" thickBot="1" x14ac:dyDescent="0.3">
      <c r="A1325" s="206"/>
      <c r="B1325" s="1148"/>
      <c r="C1325" s="1148"/>
      <c r="D1325" s="1148"/>
      <c r="E1325" s="1148"/>
      <c r="F1325" s="1148"/>
      <c r="G1325" s="1148"/>
      <c r="I1325" s="24"/>
      <c r="J1325" s="24"/>
      <c r="K1325" s="24"/>
    </row>
    <row r="1326" spans="1:11" ht="14.25" customHeight="1" x14ac:dyDescent="0.25">
      <c r="A1326" s="206"/>
      <c r="B1326" s="36" t="s">
        <v>127</v>
      </c>
      <c r="C1326" s="37" t="s">
        <v>128</v>
      </c>
      <c r="D1326" s="37" t="s">
        <v>129</v>
      </c>
      <c r="E1326" s="37" t="s">
        <v>130</v>
      </c>
      <c r="F1326" s="37" t="s">
        <v>131</v>
      </c>
      <c r="G1326" s="38" t="s">
        <v>132</v>
      </c>
      <c r="I1326" s="24"/>
      <c r="J1326" s="24"/>
      <c r="K1326" s="24"/>
    </row>
    <row r="1327" spans="1:11" ht="14.25" customHeight="1" x14ac:dyDescent="0.25">
      <c r="A1327" s="206">
        <v>10139</v>
      </c>
      <c r="B1327" s="39" t="str">
        <f>VLOOKUP(A1327,Insumos!$A$10:$F$3462,2,FALSE)</f>
        <v>PEDREIRO - (OFICIAL - SINDUSCON)</v>
      </c>
      <c r="C1327" s="40" t="str">
        <f>VLOOKUP(A1327,Insumos!$A$10:$F$3462,3,FALSE)</f>
        <v>H</v>
      </c>
      <c r="D1327" s="41">
        <v>0.84</v>
      </c>
      <c r="E1327" s="168">
        <f>VLOOKUP(A1327,Insumos!$A$10:$F$3462,4,FALSE)</f>
        <v>7.43</v>
      </c>
      <c r="F1327" s="168">
        <f>ROUND((D1327*E1327),2)</f>
        <v>6.24</v>
      </c>
      <c r="G1327" s="189"/>
      <c r="I1327" s="24"/>
      <c r="J1327" s="24"/>
      <c r="K1327" s="24"/>
    </row>
    <row r="1328" spans="1:11" ht="14.25" customHeight="1" x14ac:dyDescent="0.25">
      <c r="A1328" s="206">
        <v>10146</v>
      </c>
      <c r="B1328" s="39" t="str">
        <f>VLOOKUP(A1328,Insumos!$A$10:$F$3462,2,FALSE)</f>
        <v>SERVENTE (AUXILIAR DE OBRAS - SINDUSCON)</v>
      </c>
      <c r="C1328" s="40" t="str">
        <f>VLOOKUP(A1328,Insumos!$A$10:$F$3462,3,FALSE)</f>
        <v>H</v>
      </c>
      <c r="D1328" s="41">
        <v>0.91</v>
      </c>
      <c r="E1328" s="168">
        <f>VLOOKUP(A1328,Insumos!$A$10:$F$3462,4,FALSE)</f>
        <v>5.46</v>
      </c>
      <c r="F1328" s="168">
        <f>ROUND((D1328*E1328),2)</f>
        <v>4.97</v>
      </c>
      <c r="G1328" s="189"/>
      <c r="I1328" s="24"/>
      <c r="J1328" s="24"/>
      <c r="K1328" s="24"/>
    </row>
    <row r="1329" spans="1:11" ht="14.25" customHeight="1" x14ac:dyDescent="0.25">
      <c r="A1329" s="206"/>
      <c r="B1329" s="39"/>
      <c r="C1329" s="40"/>
      <c r="D1329" s="43"/>
      <c r="E1329" s="168"/>
      <c r="F1329" s="168"/>
      <c r="G1329" s="189"/>
      <c r="I1329" s="24"/>
      <c r="J1329" s="24"/>
      <c r="K1329" s="24"/>
    </row>
    <row r="1330" spans="1:11" ht="14.25" customHeight="1" x14ac:dyDescent="0.25">
      <c r="A1330" s="206"/>
      <c r="B1330" s="44" t="s">
        <v>133</v>
      </c>
      <c r="C1330" s="45"/>
      <c r="D1330" s="46"/>
      <c r="E1330" s="168"/>
      <c r="F1330" s="187"/>
      <c r="G1330" s="176">
        <f>+SUM(F1327:F1329)</f>
        <v>11.21</v>
      </c>
      <c r="I1330" s="24"/>
      <c r="J1330" s="24"/>
      <c r="K1330" s="24"/>
    </row>
    <row r="1331" spans="1:11" ht="14.25" customHeight="1" x14ac:dyDescent="0.25">
      <c r="A1331" s="206"/>
      <c r="B1331" s="39" t="s">
        <v>134</v>
      </c>
      <c r="C1331" s="49"/>
      <c r="D1331" s="50"/>
      <c r="E1331" s="40"/>
      <c r="F1331" s="47"/>
      <c r="G1331" s="51" t="s">
        <v>135</v>
      </c>
      <c r="I1331" s="24"/>
      <c r="J1331" s="24"/>
      <c r="K1331" s="24"/>
    </row>
    <row r="1332" spans="1:11" ht="14.25" customHeight="1" x14ac:dyDescent="0.25">
      <c r="A1332" s="206">
        <v>20503</v>
      </c>
      <c r="B1332" s="39" t="str">
        <f>VLOOKUP(A1332,Insumos!$A$10:$F$3462,2,FALSE)</f>
        <v>AREIA LAVADA MEDIA</v>
      </c>
      <c r="C1332" s="40" t="str">
        <f>VLOOKUP(A1332,Insumos!$A$10:$F$3462,3,FALSE)</f>
        <v>M3</v>
      </c>
      <c r="D1332" s="41">
        <v>8.6099999999999996E-3</v>
      </c>
      <c r="E1332" s="168">
        <f>VLOOKUP(A1332,Insumos!$A$10:$F$3462,4,FALSE)</f>
        <v>90</v>
      </c>
      <c r="F1332" s="168">
        <f>ROUND((D1332*E1332),2)</f>
        <v>0.77</v>
      </c>
      <c r="G1332" s="189"/>
      <c r="I1332" s="24"/>
      <c r="J1332" s="24"/>
      <c r="K1332" s="24"/>
    </row>
    <row r="1333" spans="1:11" ht="14.25" customHeight="1" x14ac:dyDescent="0.25">
      <c r="A1333" s="206">
        <v>20505</v>
      </c>
      <c r="B1333" s="39" t="str">
        <f>VLOOKUP(A1333,Insumos!$A$10:$F$3462,2,FALSE)</f>
        <v>CAL HIDRATADO P/ ARGAMASSA CH III</v>
      </c>
      <c r="C1333" s="40" t="str">
        <f>VLOOKUP(A1333,Insumos!$A$10:$F$3462,3,FALSE)</f>
        <v>KG</v>
      </c>
      <c r="D1333" s="41">
        <v>1.274</v>
      </c>
      <c r="E1333" s="168">
        <f>VLOOKUP(A1333,Insumos!$A$10:$F$3462,4,FALSE)</f>
        <v>0.78</v>
      </c>
      <c r="F1333" s="168">
        <f>ROUND((D1333*E1333),2)</f>
        <v>0.99</v>
      </c>
      <c r="G1333" s="189"/>
      <c r="I1333" s="24"/>
      <c r="J1333" s="24"/>
      <c r="K1333" s="24"/>
    </row>
    <row r="1334" spans="1:11" ht="14.25" customHeight="1" x14ac:dyDescent="0.25">
      <c r="A1334" s="206">
        <v>20508</v>
      </c>
      <c r="B1334" s="39" t="str">
        <f>VLOOKUP(A1334,Insumos!$A$10:$F$3462,2,FALSE)</f>
        <v>CIMENTO PORTLAND CP III - 40</v>
      </c>
      <c r="C1334" s="40" t="str">
        <f>VLOOKUP(A1334,Insumos!$A$10:$F$3462,3,FALSE)</f>
        <v>KG</v>
      </c>
      <c r="D1334" s="41">
        <v>2.5619999999999998</v>
      </c>
      <c r="E1334" s="168">
        <f>VLOOKUP(A1334,Insumos!$A$10:$F$3462,4,FALSE)</f>
        <v>0.46</v>
      </c>
      <c r="F1334" s="168">
        <f>ROUND((D1334*E1334),2)</f>
        <v>1.18</v>
      </c>
      <c r="G1334" s="189"/>
      <c r="I1334" s="24"/>
      <c r="J1334" s="24"/>
      <c r="K1334" s="24"/>
    </row>
    <row r="1335" spans="1:11" x14ac:dyDescent="0.25">
      <c r="A1335" s="206">
        <v>13257</v>
      </c>
      <c r="B1335" s="39" t="str">
        <f>VLOOKUP(A1335,Insumos!$A$10:$F$3462,2,FALSE)</f>
        <v>Peitoril/chapim em granito branco siena, polido, l = 15cm, e = 2cm</v>
      </c>
      <c r="C1335" s="40" t="str">
        <f>VLOOKUP(A1335,Insumos!$A$10:$F$3462,3,FALSE)</f>
        <v>m</v>
      </c>
      <c r="D1335" s="41">
        <v>1</v>
      </c>
      <c r="E1335" s="168">
        <f>VLOOKUP(A1335,Insumos!$A$10:$F$3462,4,FALSE)</f>
        <v>108.39</v>
      </c>
      <c r="F1335" s="168">
        <f>ROUND((D1335*E1335),2)</f>
        <v>108.39</v>
      </c>
      <c r="G1335" s="189"/>
      <c r="I1335" s="24"/>
      <c r="J1335" s="24"/>
      <c r="K1335" s="24"/>
    </row>
    <row r="1336" spans="1:11" ht="14.25" customHeight="1" x14ac:dyDescent="0.25">
      <c r="A1336" s="206"/>
      <c r="B1336" s="39"/>
      <c r="C1336" s="40"/>
      <c r="D1336" s="54"/>
      <c r="E1336" s="168"/>
      <c r="F1336" s="168"/>
      <c r="G1336" s="189"/>
      <c r="I1336" s="24"/>
      <c r="J1336" s="24"/>
      <c r="K1336" s="24"/>
    </row>
    <row r="1337" spans="1:11" ht="14.25" customHeight="1" x14ac:dyDescent="0.25">
      <c r="A1337" s="206"/>
      <c r="B1337" s="44" t="s">
        <v>136</v>
      </c>
      <c r="C1337" s="45"/>
      <c r="D1337" s="55"/>
      <c r="E1337" s="187"/>
      <c r="F1337" s="187"/>
      <c r="G1337" s="176">
        <f>+SUM(F1332:F1336)</f>
        <v>111.33</v>
      </c>
      <c r="I1337" s="24"/>
      <c r="J1337" s="24"/>
      <c r="K1337" s="24"/>
    </row>
    <row r="1338" spans="1:11" ht="14.25" customHeight="1" x14ac:dyDescent="0.25">
      <c r="A1338" s="206"/>
      <c r="B1338" s="39" t="s">
        <v>137</v>
      </c>
      <c r="C1338" s="49"/>
      <c r="D1338" s="56"/>
      <c r="E1338" s="49"/>
      <c r="F1338" s="49"/>
      <c r="G1338" s="51" t="s">
        <v>138</v>
      </c>
      <c r="I1338" s="24"/>
      <c r="J1338" s="24"/>
      <c r="K1338" s="24"/>
    </row>
    <row r="1339" spans="1:11" ht="14.25" customHeight="1" x14ac:dyDescent="0.25">
      <c r="A1339" s="206"/>
      <c r="B1339" s="39" t="s">
        <v>92</v>
      </c>
      <c r="C1339" s="40"/>
      <c r="D1339" s="52"/>
      <c r="E1339" s="40"/>
      <c r="F1339" s="40"/>
      <c r="G1339" s="42"/>
      <c r="I1339" s="24"/>
      <c r="J1339" s="24"/>
      <c r="K1339" s="24"/>
    </row>
    <row r="1340" spans="1:11" ht="14.25" customHeight="1" x14ac:dyDescent="0.25">
      <c r="A1340" s="206"/>
      <c r="B1340" s="39" t="s">
        <v>92</v>
      </c>
      <c r="C1340" s="40"/>
      <c r="D1340" s="52"/>
      <c r="E1340" s="40"/>
      <c r="F1340" s="40"/>
      <c r="G1340" s="42"/>
      <c r="I1340" s="24"/>
      <c r="J1340" s="24"/>
      <c r="K1340" s="24"/>
    </row>
    <row r="1341" spans="1:11" ht="14.25" customHeight="1" thickBot="1" x14ac:dyDescent="0.3">
      <c r="A1341" s="206"/>
      <c r="B1341" s="57" t="s">
        <v>139</v>
      </c>
      <c r="C1341" s="58"/>
      <c r="D1341" s="59"/>
      <c r="E1341" s="58"/>
      <c r="F1341" s="58"/>
      <c r="G1341" s="60">
        <f>+SUM(F1339:F1340)</f>
        <v>0</v>
      </c>
      <c r="I1341" s="24"/>
      <c r="J1341" s="24"/>
      <c r="K1341" s="24"/>
    </row>
    <row r="1342" spans="1:11" ht="4.5" customHeight="1" thickBot="1" x14ac:dyDescent="0.3">
      <c r="A1342" s="206"/>
      <c r="B1342" s="1148"/>
      <c r="C1342" s="1148"/>
      <c r="D1342" s="1148"/>
      <c r="E1342" s="1148"/>
      <c r="F1342" s="1148"/>
      <c r="G1342" s="1148"/>
      <c r="I1342" s="24"/>
      <c r="J1342" s="24"/>
      <c r="K1342" s="24"/>
    </row>
    <row r="1343" spans="1:11" ht="14.25" customHeight="1" thickBot="1" x14ac:dyDescent="0.3">
      <c r="A1343" s="206"/>
      <c r="B1343" s="61" t="s">
        <v>140</v>
      </c>
      <c r="C1343" s="62" t="s">
        <v>1317</v>
      </c>
      <c r="D1343" s="63" t="s">
        <v>142</v>
      </c>
      <c r="E1343" s="1147" t="s">
        <v>143</v>
      </c>
      <c r="F1343" s="1147"/>
      <c r="G1343" s="1147"/>
      <c r="I1343" s="24"/>
      <c r="J1343" s="24"/>
      <c r="K1343" s="24"/>
    </row>
    <row r="1344" spans="1:11" ht="14.25" customHeight="1" thickBot="1" x14ac:dyDescent="0.3">
      <c r="A1344" s="206"/>
      <c r="B1344" s="64" t="s">
        <v>144</v>
      </c>
      <c r="C1344" s="65"/>
      <c r="D1344" s="170">
        <f>G1330</f>
        <v>11.21</v>
      </c>
      <c r="E1344" s="1147"/>
      <c r="F1344" s="1147"/>
      <c r="G1344" s="1147"/>
      <c r="I1344" s="24"/>
      <c r="J1344" s="24"/>
      <c r="K1344" s="24"/>
    </row>
    <row r="1345" spans="1:11" ht="14.25" customHeight="1" thickBot="1" x14ac:dyDescent="0.3">
      <c r="A1345" s="206"/>
      <c r="B1345" s="64" t="s">
        <v>145</v>
      </c>
      <c r="C1345" s="65"/>
      <c r="D1345" s="170">
        <f>G1337</f>
        <v>111.33</v>
      </c>
      <c r="E1345" s="1147"/>
      <c r="F1345" s="1147"/>
      <c r="G1345" s="1147"/>
      <c r="I1345" s="24"/>
      <c r="J1345" s="24"/>
      <c r="K1345" s="24"/>
    </row>
    <row r="1346" spans="1:11" ht="14.25" customHeight="1" thickBot="1" x14ac:dyDescent="0.3">
      <c r="A1346" s="206"/>
      <c r="B1346" s="64" t="s">
        <v>146</v>
      </c>
      <c r="C1346" s="65"/>
      <c r="D1346" s="170">
        <f>G1341</f>
        <v>0</v>
      </c>
      <c r="E1346" s="1147"/>
      <c r="F1346" s="1147"/>
      <c r="G1346" s="1147"/>
      <c r="I1346" s="24"/>
      <c r="J1346" s="24"/>
      <c r="K1346" s="24"/>
    </row>
    <row r="1347" spans="1:11" ht="14.25" customHeight="1" thickBot="1" x14ac:dyDescent="0.3">
      <c r="A1347" s="206"/>
      <c r="B1347" s="64" t="s">
        <v>147</v>
      </c>
      <c r="C1347" s="66">
        <f>$J$5</f>
        <v>157.27000000000001</v>
      </c>
      <c r="D1347" s="170">
        <f>+ROUND((D1344*C1347),2)/100</f>
        <v>17.63</v>
      </c>
      <c r="E1347" s="1147"/>
      <c r="F1347" s="1147"/>
      <c r="G1347" s="1147"/>
      <c r="I1347" s="24"/>
      <c r="J1347" s="24"/>
      <c r="K1347" s="24"/>
    </row>
    <row r="1348" spans="1:11" ht="14.25" customHeight="1" thickBot="1" x14ac:dyDescent="0.3">
      <c r="A1348" s="206"/>
      <c r="B1348" s="64" t="s">
        <v>148</v>
      </c>
      <c r="C1348" s="67"/>
      <c r="D1348" s="171">
        <f>+SUM(D1344:D1347)</f>
        <v>140.16999999999999</v>
      </c>
      <c r="E1348" s="1147"/>
      <c r="F1348" s="1147"/>
      <c r="G1348" s="1147"/>
      <c r="I1348" s="24"/>
      <c r="J1348" s="24"/>
      <c r="K1348" s="24"/>
    </row>
    <row r="1349" spans="1:11" ht="14.25" customHeight="1" thickBot="1" x14ac:dyDescent="0.3">
      <c r="A1349" s="206"/>
      <c r="B1349" s="64" t="s">
        <v>149</v>
      </c>
      <c r="C1349" s="65"/>
      <c r="D1349" s="170" t="s">
        <v>150</v>
      </c>
      <c r="E1349" s="1148" t="s">
        <v>151</v>
      </c>
      <c r="F1349" s="1148"/>
      <c r="G1349" s="1148"/>
      <c r="I1349" s="24"/>
      <c r="J1349" s="24"/>
      <c r="K1349" s="24"/>
    </row>
    <row r="1350" spans="1:11" ht="14.25" customHeight="1" thickBot="1" x14ac:dyDescent="0.3">
      <c r="A1350" s="206"/>
      <c r="B1350" s="68" t="s">
        <v>152</v>
      </c>
      <c r="C1350" s="69"/>
      <c r="D1350" s="172">
        <f>+SUM(D1348:D1349)</f>
        <v>140.16999999999999</v>
      </c>
      <c r="E1350" s="1148"/>
      <c r="F1350" s="1148"/>
      <c r="G1350" s="1148"/>
      <c r="I1350" s="24"/>
      <c r="J1350" s="24"/>
      <c r="K1350" s="24"/>
    </row>
    <row r="1351" spans="1:11" ht="14.25" customHeight="1" thickBot="1" x14ac:dyDescent="0.3">
      <c r="A1351" s="206"/>
      <c r="B1351" s="70" t="s">
        <v>153</v>
      </c>
      <c r="C1351" s="71">
        <f>$I$5</f>
        <v>28.49</v>
      </c>
      <c r="D1351" s="173">
        <f>ROUND((D1350*C1351),2)/100</f>
        <v>39.93</v>
      </c>
      <c r="E1351" s="1148"/>
      <c r="F1351" s="1148"/>
      <c r="G1351" s="1148"/>
      <c r="I1351" s="24"/>
      <c r="J1351" s="24"/>
      <c r="K1351" s="24"/>
    </row>
    <row r="1352" spans="1:11" ht="14.25" customHeight="1" thickBot="1" x14ac:dyDescent="0.3">
      <c r="A1352" s="206"/>
      <c r="B1352" s="72" t="s">
        <v>154</v>
      </c>
      <c r="C1352" s="73"/>
      <c r="D1352" s="174">
        <f>+SUM(D1350:D1351)</f>
        <v>180.1</v>
      </c>
      <c r="E1352" s="74"/>
      <c r="F1352" s="175">
        <f>D1352</f>
        <v>180.1</v>
      </c>
      <c r="G1352" s="30"/>
      <c r="I1352" s="24"/>
      <c r="J1352" s="24"/>
      <c r="K1352" s="24"/>
    </row>
    <row r="1354" spans="1:11" ht="15.75" thickBot="1" x14ac:dyDescent="0.3"/>
    <row r="1355" spans="1:11" x14ac:dyDescent="0.25">
      <c r="A1355" s="206"/>
      <c r="B1355" s="1149" t="s">
        <v>119</v>
      </c>
      <c r="C1355" s="1149"/>
      <c r="D1355" s="1149"/>
      <c r="E1355" s="1149"/>
      <c r="F1355" s="1149"/>
      <c r="G1355" s="1149"/>
    </row>
    <row r="1356" spans="1:11" ht="15.75" thickBot="1" x14ac:dyDescent="0.3">
      <c r="A1356" s="206"/>
      <c r="B1356" s="1150" t="str">
        <f>$I$3</f>
        <v>Urbanização da Orla de Piúma - Município de Piúma / ES</v>
      </c>
      <c r="C1356" s="1151"/>
      <c r="D1356" s="1151"/>
      <c r="E1356" s="1151"/>
      <c r="F1356" s="1151"/>
      <c r="G1356" s="1152"/>
    </row>
    <row r="1357" spans="1:11" ht="15.75" thickBot="1" x14ac:dyDescent="0.3">
      <c r="A1357" s="206"/>
      <c r="B1357" s="29" t="s">
        <v>120</v>
      </c>
      <c r="C1357" s="29" t="s">
        <v>121</v>
      </c>
      <c r="D1357" s="1147" t="s">
        <v>122</v>
      </c>
      <c r="E1357" s="1147"/>
      <c r="F1357" s="30" t="s">
        <v>262</v>
      </c>
      <c r="G1357" s="30" t="s">
        <v>123</v>
      </c>
    </row>
    <row r="1358" spans="1:11" ht="15.75" thickBot="1" x14ac:dyDescent="0.3">
      <c r="A1358" s="206"/>
      <c r="B1358" s="31" t="s">
        <v>269</v>
      </c>
      <c r="C1358" s="32" t="s">
        <v>92</v>
      </c>
      <c r="D1358" s="1147" t="s">
        <v>7</v>
      </c>
      <c r="E1358" s="1147"/>
      <c r="F1358" s="89" t="s">
        <v>225</v>
      </c>
      <c r="G1358" s="33">
        <f>$K$5</f>
        <v>44501</v>
      </c>
    </row>
    <row r="1359" spans="1:11" ht="15.75" thickBot="1" x14ac:dyDescent="0.3">
      <c r="A1359" s="206"/>
      <c r="B1359" s="1148"/>
      <c r="C1359" s="1148"/>
      <c r="D1359" s="1148"/>
      <c r="E1359" s="1148"/>
      <c r="F1359" s="1148"/>
      <c r="G1359" s="1148"/>
    </row>
    <row r="1360" spans="1:11" x14ac:dyDescent="0.25">
      <c r="A1360" s="206"/>
      <c r="B1360" s="36" t="s">
        <v>127</v>
      </c>
      <c r="C1360" s="37" t="s">
        <v>128</v>
      </c>
      <c r="D1360" s="37" t="s">
        <v>129</v>
      </c>
      <c r="E1360" s="37" t="s">
        <v>130</v>
      </c>
      <c r="F1360" s="37" t="s">
        <v>131</v>
      </c>
      <c r="G1360" s="38" t="s">
        <v>132</v>
      </c>
    </row>
    <row r="1361" spans="1:7" x14ac:dyDescent="0.25">
      <c r="A1361" s="206">
        <v>10139</v>
      </c>
      <c r="B1361" s="39" t="str">
        <f>VLOOKUP(A1361,Insumos!$A$10:$F$3462,2,FALSE)</f>
        <v>PEDREIRO - (OFICIAL - SINDUSCON)</v>
      </c>
      <c r="C1361" s="40" t="str">
        <f>VLOOKUP(A1361,Insumos!$A$10:$F$3462,3,FALSE)</f>
        <v>H</v>
      </c>
      <c r="D1361" s="41">
        <v>0.84</v>
      </c>
      <c r="E1361" s="168">
        <f>VLOOKUP(A1361,Insumos!$A$10:$F$3462,4,FALSE)</f>
        <v>7.43</v>
      </c>
      <c r="F1361" s="168">
        <f>ROUND((D1361*E1361),2)</f>
        <v>6.24</v>
      </c>
      <c r="G1361" s="189"/>
    </row>
    <row r="1362" spans="1:7" x14ac:dyDescent="0.25">
      <c r="A1362" s="206">
        <v>10146</v>
      </c>
      <c r="B1362" s="39" t="str">
        <f>VLOOKUP(A1362,Insumos!$A$10:$F$3462,2,FALSE)</f>
        <v>SERVENTE (AUXILIAR DE OBRAS - SINDUSCON)</v>
      </c>
      <c r="C1362" s="40" t="str">
        <f>VLOOKUP(A1362,Insumos!$A$10:$F$3462,3,FALSE)</f>
        <v>H</v>
      </c>
      <c r="D1362" s="41">
        <v>0.91</v>
      </c>
      <c r="E1362" s="168">
        <f>VLOOKUP(A1362,Insumos!$A$10:$F$3462,4,FALSE)</f>
        <v>5.46</v>
      </c>
      <c r="F1362" s="168">
        <f>ROUND((D1362*E1362),2)</f>
        <v>4.97</v>
      </c>
      <c r="G1362" s="189"/>
    </row>
    <row r="1363" spans="1:7" x14ac:dyDescent="0.25">
      <c r="A1363" s="206"/>
      <c r="B1363" s="39"/>
      <c r="C1363" s="40"/>
      <c r="D1363" s="43"/>
      <c r="E1363" s="168"/>
      <c r="F1363" s="168"/>
      <c r="G1363" s="189"/>
    </row>
    <row r="1364" spans="1:7" x14ac:dyDescent="0.25">
      <c r="A1364" s="206"/>
      <c r="B1364" s="44" t="s">
        <v>133</v>
      </c>
      <c r="C1364" s="45"/>
      <c r="D1364" s="46"/>
      <c r="E1364" s="168"/>
      <c r="F1364" s="187"/>
      <c r="G1364" s="176">
        <f>+SUM(F1361:F1363)</f>
        <v>11.21</v>
      </c>
    </row>
    <row r="1365" spans="1:7" x14ac:dyDescent="0.25">
      <c r="A1365" s="206"/>
      <c r="B1365" s="39" t="s">
        <v>134</v>
      </c>
      <c r="C1365" s="49"/>
      <c r="D1365" s="50"/>
      <c r="E1365" s="40"/>
      <c r="F1365" s="47"/>
      <c r="G1365" s="51" t="s">
        <v>135</v>
      </c>
    </row>
    <row r="1366" spans="1:7" x14ac:dyDescent="0.25">
      <c r="A1366" s="206">
        <v>20503</v>
      </c>
      <c r="B1366" s="39" t="str">
        <f>VLOOKUP(A1366,Insumos!$A$10:$F$3462,2,FALSE)</f>
        <v>AREIA LAVADA MEDIA</v>
      </c>
      <c r="C1366" s="40" t="str">
        <f>VLOOKUP(A1366,Insumos!$A$10:$F$3462,3,FALSE)</f>
        <v>M3</v>
      </c>
      <c r="D1366" s="41">
        <v>8.6099999999999996E-3</v>
      </c>
      <c r="E1366" s="168">
        <f>VLOOKUP(A1366,Insumos!$A$10:$F$3462,4,FALSE)</f>
        <v>90</v>
      </c>
      <c r="F1366" s="168">
        <f>ROUND((D1366*E1366),2)</f>
        <v>0.77</v>
      </c>
      <c r="G1366" s="189"/>
    </row>
    <row r="1367" spans="1:7" x14ac:dyDescent="0.25">
      <c r="A1367" s="206">
        <v>20505</v>
      </c>
      <c r="B1367" s="39" t="str">
        <f>VLOOKUP(A1367,Insumos!$A$10:$F$3462,2,FALSE)</f>
        <v>CAL HIDRATADO P/ ARGAMASSA CH III</v>
      </c>
      <c r="C1367" s="40" t="str">
        <f>VLOOKUP(A1367,Insumos!$A$10:$F$3462,3,FALSE)</f>
        <v>KG</v>
      </c>
      <c r="D1367" s="41">
        <v>1.274</v>
      </c>
      <c r="E1367" s="168">
        <f>VLOOKUP(A1367,Insumos!$A$10:$F$3462,4,FALSE)</f>
        <v>0.78</v>
      </c>
      <c r="F1367" s="168">
        <f>ROUND((D1367*E1367),2)</f>
        <v>0.99</v>
      </c>
      <c r="G1367" s="189"/>
    </row>
    <row r="1368" spans="1:7" x14ac:dyDescent="0.25">
      <c r="A1368" s="206">
        <v>20508</v>
      </c>
      <c r="B1368" s="39" t="str">
        <f>VLOOKUP(A1368,Insumos!$A$10:$F$3462,2,FALSE)</f>
        <v>CIMENTO PORTLAND CP III - 40</v>
      </c>
      <c r="C1368" s="40" t="str">
        <f>VLOOKUP(A1368,Insumos!$A$10:$F$3462,3,FALSE)</f>
        <v>KG</v>
      </c>
      <c r="D1368" s="41">
        <v>2.5619999999999998</v>
      </c>
      <c r="E1368" s="168">
        <f>VLOOKUP(A1368,Insumos!$A$10:$F$3462,4,FALSE)</f>
        <v>0.46</v>
      </c>
      <c r="F1368" s="168">
        <f>ROUND((D1368*E1368),2)</f>
        <v>1.18</v>
      </c>
      <c r="G1368" s="189"/>
    </row>
    <row r="1369" spans="1:7" x14ac:dyDescent="0.25">
      <c r="A1369" s="206" t="s">
        <v>1302</v>
      </c>
      <c r="B1369" s="39" t="str">
        <f>VLOOKUP(A1369,Insumos!$A$10:$F$3462,2,FALSE)</f>
        <v>Peitoril/chapim granito branco siena, polido, l = 22cm, e = 2cm</v>
      </c>
      <c r="C1369" s="40" t="str">
        <f>VLOOKUP(A1369,Insumos!$A$10:$F$3462,3,FALSE)</f>
        <v>m</v>
      </c>
      <c r="D1369" s="41">
        <v>1</v>
      </c>
      <c r="E1369" s="168">
        <f>VLOOKUP(A1369,Insumos!$A$10:$F$3462,4,FALSE)</f>
        <v>108.39</v>
      </c>
      <c r="F1369" s="168">
        <f>ROUND((D1369*E1369),2)</f>
        <v>108.39</v>
      </c>
      <c r="G1369" s="189"/>
    </row>
    <row r="1370" spans="1:7" x14ac:dyDescent="0.25">
      <c r="A1370" s="206"/>
      <c r="B1370" s="39"/>
      <c r="C1370" s="40"/>
      <c r="D1370" s="54"/>
      <c r="E1370" s="168"/>
      <c r="F1370" s="168"/>
      <c r="G1370" s="189"/>
    </row>
    <row r="1371" spans="1:7" x14ac:dyDescent="0.25">
      <c r="A1371" s="206"/>
      <c r="B1371" s="44" t="s">
        <v>136</v>
      </c>
      <c r="C1371" s="45"/>
      <c r="D1371" s="55"/>
      <c r="E1371" s="187"/>
      <c r="F1371" s="187"/>
      <c r="G1371" s="176">
        <f>+SUM(F1366:F1370)</f>
        <v>111.33</v>
      </c>
    </row>
    <row r="1372" spans="1:7" x14ac:dyDescent="0.25">
      <c r="A1372" s="206"/>
      <c r="B1372" s="39" t="s">
        <v>137</v>
      </c>
      <c r="C1372" s="49"/>
      <c r="D1372" s="56"/>
      <c r="E1372" s="49"/>
      <c r="F1372" s="49"/>
      <c r="G1372" s="51" t="s">
        <v>138</v>
      </c>
    </row>
    <row r="1373" spans="1:7" x14ac:dyDescent="0.25">
      <c r="A1373" s="206"/>
      <c r="B1373" s="39" t="s">
        <v>92</v>
      </c>
      <c r="C1373" s="40"/>
      <c r="D1373" s="52"/>
      <c r="E1373" s="40"/>
      <c r="F1373" s="40"/>
      <c r="G1373" s="42"/>
    </row>
    <row r="1374" spans="1:7" x14ac:dyDescent="0.25">
      <c r="A1374" s="206"/>
      <c r="B1374" s="39" t="s">
        <v>92</v>
      </c>
      <c r="C1374" s="40"/>
      <c r="D1374" s="52"/>
      <c r="E1374" s="40"/>
      <c r="F1374" s="40"/>
      <c r="G1374" s="42"/>
    </row>
    <row r="1375" spans="1:7" ht="15.75" thickBot="1" x14ac:dyDescent="0.3">
      <c r="A1375" s="206"/>
      <c r="B1375" s="57" t="s">
        <v>139</v>
      </c>
      <c r="C1375" s="58"/>
      <c r="D1375" s="59"/>
      <c r="E1375" s="58"/>
      <c r="F1375" s="58"/>
      <c r="G1375" s="60">
        <f>+SUM(F1373:F1374)</f>
        <v>0</v>
      </c>
    </row>
    <row r="1376" spans="1:7" ht="15.75" thickBot="1" x14ac:dyDescent="0.3">
      <c r="A1376" s="206"/>
      <c r="B1376" s="1148"/>
      <c r="C1376" s="1148"/>
      <c r="D1376" s="1148"/>
      <c r="E1376" s="1148"/>
      <c r="F1376" s="1148"/>
      <c r="G1376" s="1148"/>
    </row>
    <row r="1377" spans="1:11" ht="15.75" thickBot="1" x14ac:dyDescent="0.3">
      <c r="A1377" s="206"/>
      <c r="B1377" s="61" t="s">
        <v>140</v>
      </c>
      <c r="C1377" s="62" t="s">
        <v>1317</v>
      </c>
      <c r="D1377" s="63" t="s">
        <v>142</v>
      </c>
      <c r="E1377" s="1147" t="s">
        <v>143</v>
      </c>
      <c r="F1377" s="1147"/>
      <c r="G1377" s="1147"/>
    </row>
    <row r="1378" spans="1:11" ht="15.75" thickBot="1" x14ac:dyDescent="0.3">
      <c r="A1378" s="206"/>
      <c r="B1378" s="64" t="s">
        <v>144</v>
      </c>
      <c r="C1378" s="65"/>
      <c r="D1378" s="170">
        <f>G1364</f>
        <v>11.21</v>
      </c>
      <c r="E1378" s="1147"/>
      <c r="F1378" s="1147"/>
      <c r="G1378" s="1147"/>
    </row>
    <row r="1379" spans="1:11" ht="15.75" thickBot="1" x14ac:dyDescent="0.3">
      <c r="A1379" s="206"/>
      <c r="B1379" s="64" t="s">
        <v>145</v>
      </c>
      <c r="C1379" s="65"/>
      <c r="D1379" s="170">
        <f>G1371</f>
        <v>111.33</v>
      </c>
      <c r="E1379" s="1147"/>
      <c r="F1379" s="1147"/>
      <c r="G1379" s="1147"/>
    </row>
    <row r="1380" spans="1:11" ht="15.75" thickBot="1" x14ac:dyDescent="0.3">
      <c r="A1380" s="206"/>
      <c r="B1380" s="64" t="s">
        <v>146</v>
      </c>
      <c r="C1380" s="65"/>
      <c r="D1380" s="170">
        <f>G1375</f>
        <v>0</v>
      </c>
      <c r="E1380" s="1147"/>
      <c r="F1380" s="1147"/>
      <c r="G1380" s="1147"/>
    </row>
    <row r="1381" spans="1:11" ht="15.75" thickBot="1" x14ac:dyDescent="0.3">
      <c r="A1381" s="206"/>
      <c r="B1381" s="64" t="s">
        <v>147</v>
      </c>
      <c r="C1381" s="66">
        <f>$J$5</f>
        <v>157.27000000000001</v>
      </c>
      <c r="D1381" s="170">
        <f>+ROUND((D1378*C1381),2)/100</f>
        <v>17.63</v>
      </c>
      <c r="E1381" s="1147"/>
      <c r="F1381" s="1147"/>
      <c r="G1381" s="1147"/>
    </row>
    <row r="1382" spans="1:11" ht="15.75" thickBot="1" x14ac:dyDescent="0.3">
      <c r="A1382" s="206"/>
      <c r="B1382" s="64" t="s">
        <v>148</v>
      </c>
      <c r="C1382" s="67"/>
      <c r="D1382" s="171">
        <f>+SUM(D1378:D1381)</f>
        <v>140.16999999999999</v>
      </c>
      <c r="E1382" s="1147"/>
      <c r="F1382" s="1147"/>
      <c r="G1382" s="1147"/>
    </row>
    <row r="1383" spans="1:11" ht="15.75" thickBot="1" x14ac:dyDescent="0.3">
      <c r="A1383" s="206"/>
      <c r="B1383" s="64" t="s">
        <v>149</v>
      </c>
      <c r="C1383" s="65"/>
      <c r="D1383" s="170" t="s">
        <v>150</v>
      </c>
      <c r="E1383" s="1148" t="s">
        <v>151</v>
      </c>
      <c r="F1383" s="1148"/>
      <c r="G1383" s="1148"/>
    </row>
    <row r="1384" spans="1:11" ht="15.75" thickBot="1" x14ac:dyDescent="0.3">
      <c r="A1384" s="206"/>
      <c r="B1384" s="68" t="s">
        <v>152</v>
      </c>
      <c r="C1384" s="69"/>
      <c r="D1384" s="172">
        <f>+SUM(D1382:D1383)</f>
        <v>140.16999999999999</v>
      </c>
      <c r="E1384" s="1148"/>
      <c r="F1384" s="1148"/>
      <c r="G1384" s="1148"/>
    </row>
    <row r="1385" spans="1:11" ht="15.75" thickBot="1" x14ac:dyDescent="0.3">
      <c r="A1385" s="206"/>
      <c r="B1385" s="70" t="s">
        <v>153</v>
      </c>
      <c r="C1385" s="71">
        <f>$I$5</f>
        <v>28.49</v>
      </c>
      <c r="D1385" s="173">
        <f>ROUND((D1384*C1385),2)/100</f>
        <v>39.93</v>
      </c>
      <c r="E1385" s="1148"/>
      <c r="F1385" s="1148"/>
      <c r="G1385" s="1148"/>
    </row>
    <row r="1386" spans="1:11" ht="15.75" thickBot="1" x14ac:dyDescent="0.3">
      <c r="A1386" s="206"/>
      <c r="B1386" s="72" t="s">
        <v>154</v>
      </c>
      <c r="C1386" s="73"/>
      <c r="D1386" s="174">
        <f>+SUM(D1384:D1385)</f>
        <v>180.1</v>
      </c>
      <c r="E1386" s="74"/>
      <c r="F1386" s="175">
        <f>D1386</f>
        <v>180.1</v>
      </c>
      <c r="G1386" s="30"/>
    </row>
    <row r="1388" spans="1:11" ht="15.75" thickBot="1" x14ac:dyDescent="0.3"/>
    <row r="1389" spans="1:11" x14ac:dyDescent="0.25">
      <c r="A1389" s="206"/>
      <c r="B1389" s="1149" t="s">
        <v>119</v>
      </c>
      <c r="C1389" s="1149"/>
      <c r="D1389" s="1149"/>
      <c r="E1389" s="1149"/>
      <c r="F1389" s="1149"/>
      <c r="G1389" s="1149"/>
      <c r="I1389" s="24"/>
      <c r="J1389" s="24"/>
      <c r="K1389" s="24"/>
    </row>
    <row r="1390" spans="1:11" ht="15.75" thickBot="1" x14ac:dyDescent="0.3">
      <c r="A1390" s="206"/>
      <c r="B1390" s="1150" t="str">
        <f>$I$3</f>
        <v>Urbanização da Orla de Piúma - Município de Piúma / ES</v>
      </c>
      <c r="C1390" s="1151"/>
      <c r="D1390" s="1151"/>
      <c r="E1390" s="1151"/>
      <c r="F1390" s="1151"/>
      <c r="G1390" s="1152"/>
      <c r="I1390" s="24"/>
      <c r="J1390" s="24"/>
      <c r="K1390" s="24"/>
    </row>
    <row r="1391" spans="1:11" ht="15.75" thickBot="1" x14ac:dyDescent="0.3">
      <c r="A1391" s="206"/>
      <c r="B1391" s="29" t="s">
        <v>120</v>
      </c>
      <c r="C1391" s="29" t="s">
        <v>121</v>
      </c>
      <c r="D1391" s="1147" t="s">
        <v>122</v>
      </c>
      <c r="E1391" s="1147"/>
      <c r="F1391" s="30" t="s">
        <v>262</v>
      </c>
      <c r="G1391" s="30" t="s">
        <v>123</v>
      </c>
      <c r="I1391" s="27"/>
      <c r="J1391" s="27"/>
      <c r="K1391" s="24"/>
    </row>
    <row r="1392" spans="1:11" ht="15.75" thickBot="1" x14ac:dyDescent="0.3">
      <c r="A1392" s="206"/>
      <c r="B1392" s="31" t="s">
        <v>210</v>
      </c>
      <c r="C1392" s="32" t="s">
        <v>92</v>
      </c>
      <c r="D1392" s="1147" t="s">
        <v>8</v>
      </c>
      <c r="E1392" s="1147"/>
      <c r="F1392" s="89" t="s">
        <v>226</v>
      </c>
      <c r="G1392" s="33">
        <f>$K$5</f>
        <v>44501</v>
      </c>
      <c r="I1392" s="24"/>
      <c r="J1392" s="24"/>
      <c r="K1392" s="24"/>
    </row>
    <row r="1393" spans="1:11" ht="6" customHeight="1" thickBot="1" x14ac:dyDescent="0.3">
      <c r="A1393" s="206"/>
      <c r="B1393" s="1148"/>
      <c r="C1393" s="1148"/>
      <c r="D1393" s="1148"/>
      <c r="E1393" s="1148"/>
      <c r="F1393" s="1148"/>
      <c r="G1393" s="1148"/>
      <c r="I1393" s="24"/>
      <c r="J1393" s="24"/>
      <c r="K1393" s="24"/>
    </row>
    <row r="1394" spans="1:11" ht="14.25" customHeight="1" x14ac:dyDescent="0.25">
      <c r="A1394" s="206"/>
      <c r="B1394" s="36" t="s">
        <v>127</v>
      </c>
      <c r="C1394" s="37" t="s">
        <v>128</v>
      </c>
      <c r="D1394" s="37" t="s">
        <v>129</v>
      </c>
      <c r="E1394" s="37" t="s">
        <v>130</v>
      </c>
      <c r="F1394" s="37" t="s">
        <v>131</v>
      </c>
      <c r="G1394" s="38" t="s">
        <v>132</v>
      </c>
      <c r="I1394" s="24"/>
      <c r="J1394" s="24"/>
      <c r="K1394" s="24"/>
    </row>
    <row r="1395" spans="1:11" ht="14.25" customHeight="1" x14ac:dyDescent="0.25">
      <c r="A1395" s="206">
        <v>10139</v>
      </c>
      <c r="B1395" s="39" t="str">
        <f>VLOOKUP(A1395,Insumos!$A$10:$F$3462,2,FALSE)</f>
        <v>PEDREIRO - (OFICIAL - SINDUSCON)</v>
      </c>
      <c r="C1395" s="40" t="str">
        <f>VLOOKUP(A1395,Insumos!$A$10:$F$3462,3,FALSE)</f>
        <v>H</v>
      </c>
      <c r="D1395" s="41">
        <v>0.2</v>
      </c>
      <c r="E1395" s="168">
        <f>VLOOKUP(A1395,Insumos!$A$10:$F$3462,4,FALSE)</f>
        <v>7.43</v>
      </c>
      <c r="F1395" s="168">
        <f>ROUND((D1395*E1395),2)</f>
        <v>1.49</v>
      </c>
      <c r="G1395" s="189"/>
      <c r="I1395" s="24"/>
      <c r="J1395" s="24"/>
      <c r="K1395" s="24"/>
    </row>
    <row r="1396" spans="1:11" ht="14.25" customHeight="1" x14ac:dyDescent="0.25">
      <c r="A1396" s="206">
        <v>10101</v>
      </c>
      <c r="B1396" s="39" t="str">
        <f>VLOOKUP(A1396,Insumos!$A$10:$F$3462,2,FALSE)</f>
        <v>AJUDANTE (AJUDANTE PRATICO - SINDUSCON)</v>
      </c>
      <c r="C1396" s="40" t="str">
        <f>VLOOKUP(A1396,Insumos!$A$10:$F$3462,3,FALSE)</f>
        <v>H</v>
      </c>
      <c r="D1396" s="41">
        <v>0.2</v>
      </c>
      <c r="E1396" s="168">
        <f>VLOOKUP(A1396,Insumos!$A$10:$F$3462,4,FALSE)</f>
        <v>6.27</v>
      </c>
      <c r="F1396" s="168">
        <f>ROUND((D1396*E1396),2)</f>
        <v>1.25</v>
      </c>
      <c r="G1396" s="189"/>
      <c r="I1396" s="24"/>
      <c r="J1396" s="24"/>
      <c r="K1396" s="24"/>
    </row>
    <row r="1397" spans="1:11" ht="14.25" customHeight="1" x14ac:dyDescent="0.25">
      <c r="A1397" s="206"/>
      <c r="B1397" s="39"/>
      <c r="C1397" s="40"/>
      <c r="D1397" s="43"/>
      <c r="E1397" s="168"/>
      <c r="F1397" s="168"/>
      <c r="G1397" s="189"/>
      <c r="I1397" s="24"/>
      <c r="J1397" s="24"/>
      <c r="K1397" s="24"/>
    </row>
    <row r="1398" spans="1:11" ht="14.25" customHeight="1" x14ac:dyDescent="0.25">
      <c r="A1398" s="206"/>
      <c r="B1398" s="44" t="s">
        <v>133</v>
      </c>
      <c r="C1398" s="45"/>
      <c r="D1398" s="46"/>
      <c r="E1398" s="168"/>
      <c r="F1398" s="187"/>
      <c r="G1398" s="176">
        <f>+SUM(F1395:F1397)</f>
        <v>2.74</v>
      </c>
      <c r="I1398" s="24"/>
      <c r="J1398" s="24"/>
      <c r="K1398" s="24"/>
    </row>
    <row r="1399" spans="1:11" ht="14.25" customHeight="1" x14ac:dyDescent="0.25">
      <c r="A1399" s="206"/>
      <c r="B1399" s="39" t="s">
        <v>134</v>
      </c>
      <c r="C1399" s="49"/>
      <c r="D1399" s="50"/>
      <c r="E1399" s="40"/>
      <c r="F1399" s="47"/>
      <c r="G1399" s="51" t="s">
        <v>135</v>
      </c>
      <c r="I1399" s="24"/>
      <c r="J1399" s="24"/>
      <c r="K1399" s="24"/>
    </row>
    <row r="1400" spans="1:11" ht="20.25" customHeight="1" x14ac:dyDescent="0.25">
      <c r="A1400" s="209">
        <v>11708</v>
      </c>
      <c r="B1400" s="39" t="str">
        <f>VLOOKUP(A1400,Insumos!$A$10:$F$3462,2,FALSE)</f>
        <v>RALO SEMI-ESFERICO FOFO TP ABACAXI D = 100MM P/ LAJES, CALHAS ETC</v>
      </c>
      <c r="C1400" s="40" t="str">
        <f>VLOOKUP(A1400,Insumos!$A$10:$F$3462,3,FALSE)</f>
        <v>Und.</v>
      </c>
      <c r="D1400" s="41">
        <v>1</v>
      </c>
      <c r="E1400" s="168">
        <f>VLOOKUP(A1400,Insumos!$A$10:$F$3462,4,FALSE)</f>
        <v>25.58</v>
      </c>
      <c r="F1400" s="168">
        <f>ROUND((D1400*E1400),2)</f>
        <v>25.58</v>
      </c>
      <c r="G1400" s="189"/>
      <c r="I1400" s="24"/>
      <c r="J1400" s="24"/>
      <c r="K1400" s="24"/>
    </row>
    <row r="1401" spans="1:11" ht="14.25" customHeight="1" x14ac:dyDescent="0.25">
      <c r="A1401" s="206"/>
      <c r="B1401" s="39"/>
      <c r="C1401" s="40"/>
      <c r="D1401" s="54"/>
      <c r="E1401" s="168"/>
      <c r="F1401" s="168"/>
      <c r="G1401" s="189"/>
      <c r="I1401" s="24"/>
      <c r="J1401" s="24"/>
      <c r="K1401" s="24"/>
    </row>
    <row r="1402" spans="1:11" ht="14.25" customHeight="1" x14ac:dyDescent="0.25">
      <c r="A1402" s="206"/>
      <c r="B1402" s="44" t="s">
        <v>136</v>
      </c>
      <c r="C1402" s="45"/>
      <c r="D1402" s="55"/>
      <c r="E1402" s="187"/>
      <c r="F1402" s="187"/>
      <c r="G1402" s="176">
        <f>+SUM(F1400:F1401)</f>
        <v>25.58</v>
      </c>
      <c r="I1402" s="24"/>
      <c r="J1402" s="24"/>
      <c r="K1402" s="24"/>
    </row>
    <row r="1403" spans="1:11" ht="14.25" customHeight="1" x14ac:dyDescent="0.25">
      <c r="A1403" s="206"/>
      <c r="B1403" s="39" t="s">
        <v>137</v>
      </c>
      <c r="C1403" s="49"/>
      <c r="D1403" s="56"/>
      <c r="E1403" s="49"/>
      <c r="F1403" s="49"/>
      <c r="G1403" s="51" t="s">
        <v>138</v>
      </c>
      <c r="I1403" s="24"/>
      <c r="J1403" s="24"/>
      <c r="K1403" s="24"/>
    </row>
    <row r="1404" spans="1:11" ht="14.25" customHeight="1" x14ac:dyDescent="0.25">
      <c r="A1404" s="206"/>
      <c r="B1404" s="39" t="s">
        <v>92</v>
      </c>
      <c r="C1404" s="40"/>
      <c r="D1404" s="52"/>
      <c r="E1404" s="40"/>
      <c r="F1404" s="40"/>
      <c r="G1404" s="42"/>
      <c r="I1404" s="24"/>
      <c r="J1404" s="24"/>
      <c r="K1404" s="24"/>
    </row>
    <row r="1405" spans="1:11" ht="14.25" customHeight="1" x14ac:dyDescent="0.25">
      <c r="A1405" s="206"/>
      <c r="B1405" s="39" t="s">
        <v>92</v>
      </c>
      <c r="C1405" s="40"/>
      <c r="D1405" s="52"/>
      <c r="E1405" s="40"/>
      <c r="F1405" s="40"/>
      <c r="G1405" s="42"/>
      <c r="I1405" s="24"/>
      <c r="J1405" s="24"/>
      <c r="K1405" s="24"/>
    </row>
    <row r="1406" spans="1:11" ht="14.25" customHeight="1" thickBot="1" x14ac:dyDescent="0.3">
      <c r="A1406" s="206"/>
      <c r="B1406" s="57" t="s">
        <v>139</v>
      </c>
      <c r="C1406" s="58"/>
      <c r="D1406" s="59"/>
      <c r="E1406" s="58"/>
      <c r="F1406" s="58"/>
      <c r="G1406" s="60">
        <f>+SUM(F1404:F1405)</f>
        <v>0</v>
      </c>
      <c r="I1406" s="24"/>
      <c r="J1406" s="24"/>
      <c r="K1406" s="24"/>
    </row>
    <row r="1407" spans="1:11" ht="4.5" customHeight="1" thickBot="1" x14ac:dyDescent="0.3">
      <c r="A1407" s="206"/>
      <c r="B1407" s="1148"/>
      <c r="C1407" s="1148"/>
      <c r="D1407" s="1148"/>
      <c r="E1407" s="1148"/>
      <c r="F1407" s="1148"/>
      <c r="G1407" s="1148"/>
      <c r="I1407" s="24"/>
      <c r="J1407" s="24"/>
      <c r="K1407" s="24"/>
    </row>
    <row r="1408" spans="1:11" ht="14.25" customHeight="1" thickBot="1" x14ac:dyDescent="0.3">
      <c r="A1408" s="206"/>
      <c r="B1408" s="61" t="s">
        <v>140</v>
      </c>
      <c r="C1408" s="62" t="s">
        <v>1317</v>
      </c>
      <c r="D1408" s="63" t="s">
        <v>142</v>
      </c>
      <c r="E1408" s="1147" t="s">
        <v>143</v>
      </c>
      <c r="F1408" s="1147"/>
      <c r="G1408" s="1147"/>
      <c r="I1408" s="24"/>
      <c r="J1408" s="24"/>
      <c r="K1408" s="24"/>
    </row>
    <row r="1409" spans="1:11" ht="14.25" customHeight="1" thickBot="1" x14ac:dyDescent="0.3">
      <c r="A1409" s="206"/>
      <c r="B1409" s="64" t="s">
        <v>144</v>
      </c>
      <c r="C1409" s="65"/>
      <c r="D1409" s="170">
        <f>G1398</f>
        <v>2.74</v>
      </c>
      <c r="E1409" s="1147"/>
      <c r="F1409" s="1147"/>
      <c r="G1409" s="1147"/>
      <c r="I1409" s="24"/>
      <c r="J1409" s="24"/>
      <c r="K1409" s="24"/>
    </row>
    <row r="1410" spans="1:11" ht="14.25" customHeight="1" thickBot="1" x14ac:dyDescent="0.3">
      <c r="A1410" s="206"/>
      <c r="B1410" s="64" t="s">
        <v>145</v>
      </c>
      <c r="C1410" s="65"/>
      <c r="D1410" s="170">
        <f>G1402</f>
        <v>25.58</v>
      </c>
      <c r="E1410" s="1147"/>
      <c r="F1410" s="1147"/>
      <c r="G1410" s="1147"/>
      <c r="I1410" s="24"/>
      <c r="J1410" s="24"/>
      <c r="K1410" s="24"/>
    </row>
    <row r="1411" spans="1:11" ht="14.25" customHeight="1" thickBot="1" x14ac:dyDescent="0.3">
      <c r="A1411" s="206"/>
      <c r="B1411" s="64" t="s">
        <v>146</v>
      </c>
      <c r="C1411" s="65"/>
      <c r="D1411" s="170">
        <f>G1406</f>
        <v>0</v>
      </c>
      <c r="E1411" s="1147"/>
      <c r="F1411" s="1147"/>
      <c r="G1411" s="1147"/>
      <c r="I1411" s="24"/>
      <c r="J1411" s="24"/>
      <c r="K1411" s="24"/>
    </row>
    <row r="1412" spans="1:11" ht="14.25" customHeight="1" thickBot="1" x14ac:dyDescent="0.3">
      <c r="A1412" s="206"/>
      <c r="B1412" s="64" t="s">
        <v>147</v>
      </c>
      <c r="C1412" s="66">
        <f>$J$5</f>
        <v>157.27000000000001</v>
      </c>
      <c r="D1412" s="170">
        <f>+ROUND((D1409*C1412),2)/100</f>
        <v>4.3099999999999996</v>
      </c>
      <c r="E1412" s="1147"/>
      <c r="F1412" s="1147"/>
      <c r="G1412" s="1147"/>
      <c r="I1412" s="24"/>
      <c r="J1412" s="24"/>
      <c r="K1412" s="24"/>
    </row>
    <row r="1413" spans="1:11" ht="14.25" customHeight="1" thickBot="1" x14ac:dyDescent="0.3">
      <c r="A1413" s="206"/>
      <c r="B1413" s="64" t="s">
        <v>148</v>
      </c>
      <c r="C1413" s="67"/>
      <c r="D1413" s="171">
        <f>+SUM(D1409:D1412)</f>
        <v>32.630000000000003</v>
      </c>
      <c r="E1413" s="1147"/>
      <c r="F1413" s="1147"/>
      <c r="G1413" s="1147"/>
      <c r="I1413" s="24"/>
      <c r="J1413" s="24"/>
      <c r="K1413" s="24"/>
    </row>
    <row r="1414" spans="1:11" ht="14.25" customHeight="1" thickBot="1" x14ac:dyDescent="0.3">
      <c r="A1414" s="206"/>
      <c r="B1414" s="64" t="s">
        <v>149</v>
      </c>
      <c r="C1414" s="65"/>
      <c r="D1414" s="170" t="s">
        <v>150</v>
      </c>
      <c r="E1414" s="1148" t="s">
        <v>151</v>
      </c>
      <c r="F1414" s="1148"/>
      <c r="G1414" s="1148"/>
      <c r="I1414" s="24"/>
      <c r="J1414" s="24"/>
      <c r="K1414" s="24"/>
    </row>
    <row r="1415" spans="1:11" ht="14.25" customHeight="1" thickBot="1" x14ac:dyDescent="0.3">
      <c r="A1415" s="206"/>
      <c r="B1415" s="68" t="s">
        <v>152</v>
      </c>
      <c r="C1415" s="69"/>
      <c r="D1415" s="172">
        <f>+SUM(D1413:D1414)</f>
        <v>32.630000000000003</v>
      </c>
      <c r="E1415" s="1148"/>
      <c r="F1415" s="1148"/>
      <c r="G1415" s="1148"/>
      <c r="I1415" s="24"/>
      <c r="J1415" s="24"/>
      <c r="K1415" s="24"/>
    </row>
    <row r="1416" spans="1:11" ht="14.25" customHeight="1" thickBot="1" x14ac:dyDescent="0.3">
      <c r="A1416" s="206"/>
      <c r="B1416" s="70" t="s">
        <v>153</v>
      </c>
      <c r="C1416" s="71">
        <f>$I$5</f>
        <v>28.49</v>
      </c>
      <c r="D1416" s="173">
        <f>ROUND((D1415*C1416),2)/100</f>
        <v>9.3000000000000007</v>
      </c>
      <c r="E1416" s="1148"/>
      <c r="F1416" s="1148"/>
      <c r="G1416" s="1148"/>
      <c r="I1416" s="24"/>
      <c r="J1416" s="24"/>
      <c r="K1416" s="24"/>
    </row>
    <row r="1417" spans="1:11" ht="14.25" customHeight="1" thickBot="1" x14ac:dyDescent="0.3">
      <c r="A1417" s="206"/>
      <c r="B1417" s="72" t="s">
        <v>154</v>
      </c>
      <c r="C1417" s="73"/>
      <c r="D1417" s="174">
        <f>+SUM(D1415:D1416)</f>
        <v>41.93</v>
      </c>
      <c r="E1417" s="74"/>
      <c r="F1417" s="175">
        <f>D1417</f>
        <v>41.93</v>
      </c>
      <c r="G1417" s="30"/>
      <c r="I1417" s="24"/>
      <c r="J1417" s="24"/>
      <c r="K1417" s="24"/>
    </row>
    <row r="1419" spans="1:11" ht="15.75" thickBot="1" x14ac:dyDescent="0.3"/>
    <row r="1420" spans="1:11" ht="14.25" customHeight="1" x14ac:dyDescent="0.25">
      <c r="A1420" s="206"/>
      <c r="B1420" s="1149" t="s">
        <v>119</v>
      </c>
      <c r="C1420" s="1149"/>
      <c r="D1420" s="1149"/>
      <c r="E1420" s="1149"/>
      <c r="F1420" s="1149"/>
      <c r="G1420" s="1149"/>
      <c r="I1420" s="24"/>
      <c r="J1420" s="24"/>
      <c r="K1420" s="24"/>
    </row>
    <row r="1421" spans="1:11" ht="14.25" customHeight="1" thickBot="1" x14ac:dyDescent="0.3">
      <c r="A1421" s="206"/>
      <c r="B1421" s="1150" t="str">
        <f>$I$3</f>
        <v>Urbanização da Orla de Piúma - Município de Piúma / ES</v>
      </c>
      <c r="C1421" s="1151"/>
      <c r="D1421" s="1151"/>
      <c r="E1421" s="1151"/>
      <c r="F1421" s="1151"/>
      <c r="G1421" s="1152"/>
      <c r="I1421" s="24"/>
      <c r="J1421" s="24"/>
      <c r="K1421" s="24"/>
    </row>
    <row r="1422" spans="1:11" ht="14.25" customHeight="1" thickBot="1" x14ac:dyDescent="0.3">
      <c r="A1422" s="206"/>
      <c r="B1422" s="29" t="s">
        <v>120</v>
      </c>
      <c r="C1422" s="29" t="s">
        <v>121</v>
      </c>
      <c r="D1422" s="1147" t="s">
        <v>122</v>
      </c>
      <c r="E1422" s="1147"/>
      <c r="F1422" s="30" t="s">
        <v>262</v>
      </c>
      <c r="G1422" s="30" t="s">
        <v>123</v>
      </c>
      <c r="I1422" s="24"/>
      <c r="J1422" s="24"/>
      <c r="K1422" s="24"/>
    </row>
    <row r="1423" spans="1:11" ht="27" thickBot="1" x14ac:dyDescent="0.3">
      <c r="A1423" s="206"/>
      <c r="B1423" s="31" t="s">
        <v>328</v>
      </c>
      <c r="C1423" s="32" t="s">
        <v>92</v>
      </c>
      <c r="D1423" s="1147" t="s">
        <v>7</v>
      </c>
      <c r="E1423" s="1147"/>
      <c r="F1423" s="89" t="s">
        <v>227</v>
      </c>
      <c r="G1423" s="33">
        <f>$K$5</f>
        <v>44501</v>
      </c>
      <c r="I1423" s="24"/>
      <c r="J1423" s="24"/>
      <c r="K1423" s="24"/>
    </row>
    <row r="1424" spans="1:11" ht="14.25" customHeight="1" thickBot="1" x14ac:dyDescent="0.3">
      <c r="A1424" s="206"/>
      <c r="B1424" s="1148"/>
      <c r="C1424" s="1148"/>
      <c r="D1424" s="1148"/>
      <c r="E1424" s="1148"/>
      <c r="F1424" s="1148"/>
      <c r="G1424" s="1148"/>
      <c r="I1424" s="24"/>
      <c r="J1424" s="24"/>
      <c r="K1424" s="24"/>
    </row>
    <row r="1425" spans="1:11" ht="14.25" customHeight="1" x14ac:dyDescent="0.25">
      <c r="A1425" s="206"/>
      <c r="B1425" s="36" t="s">
        <v>127</v>
      </c>
      <c r="C1425" s="37" t="s">
        <v>128</v>
      </c>
      <c r="D1425" s="37" t="s">
        <v>129</v>
      </c>
      <c r="E1425" s="37" t="s">
        <v>130</v>
      </c>
      <c r="F1425" s="37" t="s">
        <v>131</v>
      </c>
      <c r="G1425" s="38" t="s">
        <v>132</v>
      </c>
      <c r="I1425" s="24"/>
      <c r="J1425" s="24"/>
      <c r="K1425" s="24"/>
    </row>
    <row r="1426" spans="1:11" ht="14.25" customHeight="1" x14ac:dyDescent="0.25">
      <c r="A1426" s="206">
        <v>10115</v>
      </c>
      <c r="B1426" s="39" t="str">
        <f>VLOOKUP(A1426,Insumos!$A$10:$F$3462,2,FALSE)</f>
        <v>ELETRICISTA (OFICIAL - SINDUSCON)</v>
      </c>
      <c r="C1426" s="40" t="str">
        <f>VLOOKUP(A1426,Insumos!$A$10:$F$3462,3,FALSE)</f>
        <v>H</v>
      </c>
      <c r="D1426" s="50">
        <v>1.6</v>
      </c>
      <c r="E1426" s="168">
        <f>VLOOKUP(A1426,Insumos!$A$10:$F$3462,4,FALSE)</f>
        <v>7.43</v>
      </c>
      <c r="F1426" s="168">
        <f>ROUND((D1426*E1426),2)</f>
        <v>11.89</v>
      </c>
      <c r="G1426" s="189"/>
      <c r="I1426" s="24"/>
      <c r="J1426" s="24"/>
      <c r="K1426" s="24"/>
    </row>
    <row r="1427" spans="1:11" ht="14.25" customHeight="1" x14ac:dyDescent="0.25">
      <c r="A1427" s="206">
        <v>10101</v>
      </c>
      <c r="B1427" s="39" t="str">
        <f>VLOOKUP(A1427,Insumos!$A$10:$F$3462,2,FALSE)</f>
        <v>AJUDANTE (AJUDANTE PRATICO - SINDUSCON)</v>
      </c>
      <c r="C1427" s="40" t="str">
        <f>VLOOKUP(A1427,Insumos!$A$10:$F$3462,3,FALSE)</f>
        <v>H</v>
      </c>
      <c r="D1427" s="50">
        <v>1.6</v>
      </c>
      <c r="E1427" s="168">
        <f>VLOOKUP(A1427,Insumos!$A$10:$F$3462,4,FALSE)</f>
        <v>6.27</v>
      </c>
      <c r="F1427" s="168">
        <f>ROUND((D1427*E1427),2)</f>
        <v>10.029999999999999</v>
      </c>
      <c r="G1427" s="189"/>
      <c r="I1427" s="24"/>
      <c r="J1427" s="24"/>
      <c r="K1427" s="24"/>
    </row>
    <row r="1428" spans="1:11" ht="14.25" customHeight="1" x14ac:dyDescent="0.25">
      <c r="A1428" s="206"/>
      <c r="B1428" s="39"/>
      <c r="C1428" s="40"/>
      <c r="D1428" s="50"/>
      <c r="E1428" s="168"/>
      <c r="F1428" s="168"/>
      <c r="G1428" s="189"/>
      <c r="I1428" s="24"/>
      <c r="J1428" s="24"/>
      <c r="K1428" s="24"/>
    </row>
    <row r="1429" spans="1:11" ht="14.25" customHeight="1" x14ac:dyDescent="0.25">
      <c r="A1429" s="206"/>
      <c r="B1429" s="44" t="s">
        <v>133</v>
      </c>
      <c r="C1429" s="45"/>
      <c r="D1429" s="50"/>
      <c r="E1429" s="168"/>
      <c r="F1429" s="187"/>
      <c r="G1429" s="176">
        <f>+SUM(F1426:F1428)</f>
        <v>21.92</v>
      </c>
      <c r="I1429" s="24"/>
      <c r="J1429" s="24"/>
      <c r="K1429" s="24"/>
    </row>
    <row r="1430" spans="1:11" ht="14.25" customHeight="1" x14ac:dyDescent="0.25">
      <c r="A1430" s="206" t="s">
        <v>92</v>
      </c>
      <c r="B1430" s="39" t="s">
        <v>134</v>
      </c>
      <c r="C1430" s="49"/>
      <c r="D1430" s="50" t="s">
        <v>92</v>
      </c>
      <c r="E1430" s="40"/>
      <c r="F1430" s="47"/>
      <c r="G1430" s="51" t="s">
        <v>135</v>
      </c>
      <c r="I1430" s="24"/>
      <c r="J1430" s="24"/>
      <c r="K1430" s="24"/>
    </row>
    <row r="1431" spans="1:11" x14ac:dyDescent="0.25">
      <c r="A1431" s="209">
        <v>3975</v>
      </c>
      <c r="B1431" s="39" t="str">
        <f>VLOOKUP(A1431,Insumos!$A$10:$F$3462,2,FALSE)</f>
        <v>Eletroduto em ferro galvanizado pesado sem costura 2" x 3m</v>
      </c>
      <c r="C1431" s="40" t="str">
        <f>VLOOKUP(A1431,Insumos!$A$10:$F$3462,3,FALSE)</f>
        <v>Und.</v>
      </c>
      <c r="D1431" s="50">
        <f>1.02/3</f>
        <v>0.34</v>
      </c>
      <c r="E1431" s="168">
        <f>VLOOKUP(A1431,Insumos!$A$10:$F$3462,4,FALSE)</f>
        <v>339.85</v>
      </c>
      <c r="F1431" s="168">
        <f>ROUND((D1431*E1431),2)</f>
        <v>115.55</v>
      </c>
      <c r="G1431" s="189"/>
      <c r="I1431" s="24"/>
      <c r="J1431" s="24"/>
      <c r="K1431" s="24"/>
    </row>
    <row r="1432" spans="1:11" ht="29.25" customHeight="1" x14ac:dyDescent="0.25">
      <c r="A1432" s="209">
        <v>1806</v>
      </c>
      <c r="B1432" s="39" t="str">
        <f>VLOOKUP(A1432,Insumos!$A$10:$F$3462,2,FALSE)</f>
        <v xml:space="preserve"> CURVA 90 GRAUS DE FERRO GALVANIZADO, COM ROSCA BSP MACHO/FEMEA, DE 2"</v>
      </c>
      <c r="C1432" s="40" t="str">
        <f>VLOOKUP(A1432,Insumos!$A$10:$F$3462,3,FALSE)</f>
        <v>Und.</v>
      </c>
      <c r="D1432" s="50">
        <f>2/45.2</f>
        <v>4.4248000000000003E-2</v>
      </c>
      <c r="E1432" s="168">
        <f>VLOOKUP(A1432,Insumos!$A$10:$F$3462,4,FALSE)</f>
        <v>98.48</v>
      </c>
      <c r="F1432" s="168">
        <f>ROUND((D1432*E1432),2)</f>
        <v>4.3600000000000003</v>
      </c>
      <c r="G1432" s="189"/>
      <c r="I1432" s="24"/>
      <c r="J1432" s="24"/>
      <c r="K1432" s="24"/>
    </row>
    <row r="1433" spans="1:11" ht="14.25" customHeight="1" x14ac:dyDescent="0.25">
      <c r="A1433" s="209">
        <v>3912</v>
      </c>
      <c r="B1433" s="39" t="str">
        <f>VLOOKUP(A1433,Insumos!$A$10:$F$3462,2,FALSE)</f>
        <v>LUVA DE FERRO GALVANIZADO, COM ROSCA BSP, DE 2"</v>
      </c>
      <c r="C1433" s="40" t="str">
        <f>VLOOKUP(A1433,Insumos!$A$10:$F$3462,3,FALSE)</f>
        <v>Und.</v>
      </c>
      <c r="D1433" s="50">
        <f>8/45.2</f>
        <v>0.17699100000000001</v>
      </c>
      <c r="E1433" s="168">
        <f>VLOOKUP(A1433,Insumos!$A$10:$F$3462,4,FALSE)</f>
        <v>27.73</v>
      </c>
      <c r="F1433" s="168">
        <f>ROUND((D1433*E1433),2)</f>
        <v>4.91</v>
      </c>
      <c r="G1433" s="189"/>
      <c r="I1433" s="24"/>
      <c r="J1433" s="24"/>
      <c r="K1433" s="24"/>
    </row>
    <row r="1434" spans="1:11" ht="14.25" customHeight="1" x14ac:dyDescent="0.25">
      <c r="A1434" s="206"/>
      <c r="B1434" s="44" t="s">
        <v>136</v>
      </c>
      <c r="C1434" s="45"/>
      <c r="D1434" s="55"/>
      <c r="E1434" s="187"/>
      <c r="F1434" s="187"/>
      <c r="G1434" s="176">
        <f>+SUM(F1431:F1433)</f>
        <v>124.82</v>
      </c>
      <c r="I1434" s="24"/>
      <c r="J1434" s="24"/>
      <c r="K1434" s="24"/>
    </row>
    <row r="1435" spans="1:11" ht="14.25" customHeight="1" x14ac:dyDescent="0.25">
      <c r="A1435" s="206"/>
      <c r="B1435" s="39" t="s">
        <v>137</v>
      </c>
      <c r="C1435" s="49"/>
      <c r="D1435" s="56"/>
      <c r="E1435" s="49"/>
      <c r="F1435" s="49"/>
      <c r="G1435" s="51" t="s">
        <v>138</v>
      </c>
      <c r="I1435" s="24"/>
      <c r="J1435" s="24"/>
      <c r="K1435" s="24"/>
    </row>
    <row r="1436" spans="1:11" ht="14.25" customHeight="1" x14ac:dyDescent="0.25">
      <c r="A1436" s="206"/>
      <c r="B1436" s="39" t="s">
        <v>92</v>
      </c>
      <c r="C1436" s="40"/>
      <c r="D1436" s="52"/>
      <c r="E1436" s="40"/>
      <c r="F1436" s="40"/>
      <c r="G1436" s="42"/>
      <c r="I1436" s="24"/>
      <c r="J1436" s="24"/>
      <c r="K1436" s="24"/>
    </row>
    <row r="1437" spans="1:11" ht="14.25" customHeight="1" x14ac:dyDescent="0.25">
      <c r="A1437" s="206"/>
      <c r="B1437" s="39" t="s">
        <v>92</v>
      </c>
      <c r="C1437" s="40"/>
      <c r="D1437" s="52"/>
      <c r="E1437" s="40"/>
      <c r="F1437" s="40"/>
      <c r="G1437" s="42"/>
      <c r="I1437" s="24"/>
      <c r="J1437" s="24"/>
      <c r="K1437" s="24"/>
    </row>
    <row r="1438" spans="1:11" ht="14.25" customHeight="1" thickBot="1" x14ac:dyDescent="0.3">
      <c r="A1438" s="206"/>
      <c r="B1438" s="57" t="s">
        <v>139</v>
      </c>
      <c r="C1438" s="58"/>
      <c r="D1438" s="59"/>
      <c r="E1438" s="58"/>
      <c r="F1438" s="58"/>
      <c r="G1438" s="60">
        <f>+SUM(F1436:F1437)</f>
        <v>0</v>
      </c>
      <c r="I1438" s="24"/>
      <c r="J1438" s="24"/>
      <c r="K1438" s="24"/>
    </row>
    <row r="1439" spans="1:11" ht="14.25" customHeight="1" thickBot="1" x14ac:dyDescent="0.3">
      <c r="A1439" s="206"/>
      <c r="B1439" s="1148"/>
      <c r="C1439" s="1148"/>
      <c r="D1439" s="1148"/>
      <c r="E1439" s="1148"/>
      <c r="F1439" s="1148"/>
      <c r="G1439" s="1148"/>
      <c r="I1439" s="24"/>
      <c r="J1439" s="24"/>
      <c r="K1439" s="24"/>
    </row>
    <row r="1440" spans="1:11" ht="14.25" customHeight="1" thickBot="1" x14ac:dyDescent="0.3">
      <c r="A1440" s="206"/>
      <c r="B1440" s="61" t="s">
        <v>140</v>
      </c>
      <c r="C1440" s="62" t="s">
        <v>1317</v>
      </c>
      <c r="D1440" s="63" t="s">
        <v>142</v>
      </c>
      <c r="E1440" s="1147" t="s">
        <v>143</v>
      </c>
      <c r="F1440" s="1147"/>
      <c r="G1440" s="1147"/>
      <c r="I1440" s="24"/>
      <c r="J1440" s="24"/>
      <c r="K1440" s="24"/>
    </row>
    <row r="1441" spans="1:11" ht="14.25" customHeight="1" thickBot="1" x14ac:dyDescent="0.3">
      <c r="A1441" s="206"/>
      <c r="B1441" s="64" t="s">
        <v>144</v>
      </c>
      <c r="C1441" s="65"/>
      <c r="D1441" s="170">
        <f>G1429</f>
        <v>21.92</v>
      </c>
      <c r="E1441" s="1147"/>
      <c r="F1441" s="1147"/>
      <c r="G1441" s="1147"/>
      <c r="I1441" s="24"/>
      <c r="J1441" s="24"/>
      <c r="K1441" s="24"/>
    </row>
    <row r="1442" spans="1:11" ht="14.25" customHeight="1" thickBot="1" x14ac:dyDescent="0.3">
      <c r="A1442" s="206"/>
      <c r="B1442" s="64" t="s">
        <v>145</v>
      </c>
      <c r="C1442" s="65"/>
      <c r="D1442" s="170">
        <f>G1434</f>
        <v>124.82</v>
      </c>
      <c r="E1442" s="1147"/>
      <c r="F1442" s="1147"/>
      <c r="G1442" s="1147"/>
      <c r="I1442" s="24"/>
      <c r="J1442" s="24"/>
      <c r="K1442" s="24"/>
    </row>
    <row r="1443" spans="1:11" ht="14.25" customHeight="1" thickBot="1" x14ac:dyDescent="0.3">
      <c r="A1443" s="206"/>
      <c r="B1443" s="64" t="s">
        <v>146</v>
      </c>
      <c r="C1443" s="65"/>
      <c r="D1443" s="170">
        <f>G1438</f>
        <v>0</v>
      </c>
      <c r="E1443" s="1147"/>
      <c r="F1443" s="1147"/>
      <c r="G1443" s="1147"/>
      <c r="I1443" s="24"/>
      <c r="J1443" s="24"/>
      <c r="K1443" s="24"/>
    </row>
    <row r="1444" spans="1:11" ht="14.25" customHeight="1" thickBot="1" x14ac:dyDescent="0.3">
      <c r="A1444" s="206"/>
      <c r="B1444" s="64" t="s">
        <v>147</v>
      </c>
      <c r="C1444" s="66">
        <f>$J$5</f>
        <v>157.27000000000001</v>
      </c>
      <c r="D1444" s="170">
        <f>+ROUND((D1441*C1444),2)/100</f>
        <v>34.47</v>
      </c>
      <c r="E1444" s="1147"/>
      <c r="F1444" s="1147"/>
      <c r="G1444" s="1147"/>
      <c r="I1444" s="24"/>
      <c r="J1444" s="24"/>
      <c r="K1444" s="24"/>
    </row>
    <row r="1445" spans="1:11" ht="14.25" customHeight="1" thickBot="1" x14ac:dyDescent="0.3">
      <c r="A1445" s="206"/>
      <c r="B1445" s="64" t="s">
        <v>148</v>
      </c>
      <c r="C1445" s="67"/>
      <c r="D1445" s="171">
        <f>+SUM(D1441:D1444)</f>
        <v>181.21</v>
      </c>
      <c r="E1445" s="1147"/>
      <c r="F1445" s="1147"/>
      <c r="G1445" s="1147"/>
      <c r="I1445" s="24"/>
      <c r="J1445" s="24"/>
      <c r="K1445" s="24"/>
    </row>
    <row r="1446" spans="1:11" ht="14.25" customHeight="1" thickBot="1" x14ac:dyDescent="0.3">
      <c r="A1446" s="206"/>
      <c r="B1446" s="64" t="s">
        <v>149</v>
      </c>
      <c r="C1446" s="65"/>
      <c r="D1446" s="170" t="s">
        <v>150</v>
      </c>
      <c r="E1446" s="1148" t="s">
        <v>151</v>
      </c>
      <c r="F1446" s="1148"/>
      <c r="G1446" s="1148"/>
      <c r="I1446" s="24"/>
      <c r="J1446" s="24"/>
      <c r="K1446" s="24"/>
    </row>
    <row r="1447" spans="1:11" ht="14.25" customHeight="1" thickBot="1" x14ac:dyDescent="0.3">
      <c r="A1447" s="206"/>
      <c r="B1447" s="68" t="s">
        <v>152</v>
      </c>
      <c r="C1447" s="69"/>
      <c r="D1447" s="172">
        <f>+SUM(D1445:D1446)</f>
        <v>181.21</v>
      </c>
      <c r="E1447" s="1148"/>
      <c r="F1447" s="1148"/>
      <c r="G1447" s="1148"/>
      <c r="I1447" s="24"/>
      <c r="J1447" s="24"/>
      <c r="K1447" s="24"/>
    </row>
    <row r="1448" spans="1:11" ht="14.25" customHeight="1" thickBot="1" x14ac:dyDescent="0.3">
      <c r="A1448" s="206"/>
      <c r="B1448" s="70" t="s">
        <v>153</v>
      </c>
      <c r="C1448" s="71">
        <f>$I$5</f>
        <v>28.49</v>
      </c>
      <c r="D1448" s="173">
        <f>ROUND((D1447*C1448),2)/100</f>
        <v>51.63</v>
      </c>
      <c r="E1448" s="1148"/>
      <c r="F1448" s="1148"/>
      <c r="G1448" s="1148"/>
      <c r="I1448" s="24"/>
      <c r="J1448" s="24"/>
      <c r="K1448" s="24"/>
    </row>
    <row r="1449" spans="1:11" ht="14.25" customHeight="1" thickBot="1" x14ac:dyDescent="0.3">
      <c r="A1449" s="206"/>
      <c r="B1449" s="72" t="s">
        <v>154</v>
      </c>
      <c r="C1449" s="73"/>
      <c r="D1449" s="174">
        <f>+SUM(D1447:D1448)</f>
        <v>232.84</v>
      </c>
      <c r="E1449" s="74"/>
      <c r="F1449" s="175">
        <f>D1449</f>
        <v>232.84</v>
      </c>
      <c r="G1449" s="30"/>
      <c r="I1449" s="24"/>
      <c r="J1449" s="24"/>
      <c r="K1449" s="24"/>
    </row>
    <row r="1451" spans="1:11" ht="15.75" thickBot="1" x14ac:dyDescent="0.3"/>
    <row r="1452" spans="1:11" x14ac:dyDescent="0.25">
      <c r="B1452" s="1149" t="s">
        <v>119</v>
      </c>
      <c r="C1452" s="1149"/>
      <c r="D1452" s="1149"/>
      <c r="E1452" s="1149"/>
      <c r="F1452" s="1149"/>
      <c r="G1452" s="1149"/>
    </row>
    <row r="1453" spans="1:11" ht="15.75" thickBot="1" x14ac:dyDescent="0.3">
      <c r="B1453" s="1150" t="str">
        <f>$I$3</f>
        <v>Urbanização da Orla de Piúma - Município de Piúma / ES</v>
      </c>
      <c r="C1453" s="1151"/>
      <c r="D1453" s="1151"/>
      <c r="E1453" s="1151"/>
      <c r="F1453" s="1151"/>
      <c r="G1453" s="1152"/>
    </row>
    <row r="1454" spans="1:11" ht="15.75" thickBot="1" x14ac:dyDescent="0.3">
      <c r="A1454" s="206"/>
      <c r="B1454" s="29" t="s">
        <v>120</v>
      </c>
      <c r="C1454" s="29" t="s">
        <v>121</v>
      </c>
      <c r="D1454" s="1147" t="s">
        <v>122</v>
      </c>
      <c r="E1454" s="1147"/>
      <c r="F1454" s="30" t="s">
        <v>262</v>
      </c>
      <c r="G1454" s="30" t="s">
        <v>123</v>
      </c>
    </row>
    <row r="1455" spans="1:11" ht="27" thickBot="1" x14ac:dyDescent="0.3">
      <c r="A1455" s="206"/>
      <c r="B1455" s="31" t="s">
        <v>195</v>
      </c>
      <c r="C1455" s="32" t="s">
        <v>92</v>
      </c>
      <c r="D1455" s="1147" t="s">
        <v>5</v>
      </c>
      <c r="E1455" s="1147"/>
      <c r="F1455" s="89" t="s">
        <v>228</v>
      </c>
      <c r="G1455" s="33">
        <f>$K$5</f>
        <v>44501</v>
      </c>
    </row>
    <row r="1456" spans="1:11" ht="8.25" customHeight="1" thickBot="1" x14ac:dyDescent="0.3">
      <c r="A1456" s="206"/>
      <c r="B1456" s="1148"/>
      <c r="C1456" s="1148"/>
      <c r="D1456" s="1148"/>
      <c r="E1456" s="1148"/>
      <c r="F1456" s="1148"/>
      <c r="G1456" s="1148"/>
    </row>
    <row r="1457" spans="1:7" x14ac:dyDescent="0.25">
      <c r="A1457" s="206"/>
      <c r="B1457" s="36" t="s">
        <v>127</v>
      </c>
      <c r="C1457" s="37" t="s">
        <v>128</v>
      </c>
      <c r="D1457" s="37" t="s">
        <v>129</v>
      </c>
      <c r="E1457" s="37" t="s">
        <v>130</v>
      </c>
      <c r="F1457" s="37" t="s">
        <v>131</v>
      </c>
      <c r="G1457" s="38" t="s">
        <v>132</v>
      </c>
    </row>
    <row r="1458" spans="1:7" x14ac:dyDescent="0.25">
      <c r="A1458" s="206">
        <v>10139</v>
      </c>
      <c r="B1458" s="39" t="str">
        <f>VLOOKUP(A1458,Insumos!$A$10:$F$3462,2,FALSE)</f>
        <v>PEDREIRO - (OFICIAL - SINDUSCON)</v>
      </c>
      <c r="C1458" s="40" t="str">
        <f>VLOOKUP(A1458,Insumos!$A$10:$F$3462,3,FALSE)</f>
        <v>H</v>
      </c>
      <c r="D1458" s="41">
        <v>3.3330000000000002</v>
      </c>
      <c r="E1458" s="168">
        <f>VLOOKUP(A1458,Insumos!$A$10:$F$3462,4,FALSE)</f>
        <v>7.43</v>
      </c>
      <c r="F1458" s="168">
        <f>ROUND((D1458*E1458),2)</f>
        <v>24.76</v>
      </c>
      <c r="G1458" s="189"/>
    </row>
    <row r="1459" spans="1:7" x14ac:dyDescent="0.25">
      <c r="A1459" s="206">
        <v>10146</v>
      </c>
      <c r="B1459" s="39" t="str">
        <f>VLOOKUP(A1459,Insumos!$A$10:$F$3462,2,FALSE)</f>
        <v>SERVENTE (AUXILIAR DE OBRAS - SINDUSCON)</v>
      </c>
      <c r="C1459" s="40" t="str">
        <f>VLOOKUP(A1459,Insumos!$A$10:$F$3462,3,FALSE)</f>
        <v>H</v>
      </c>
      <c r="D1459" s="41">
        <v>3.3330000000000002</v>
      </c>
      <c r="E1459" s="168">
        <f>VLOOKUP(A1459,Insumos!$A$10:$F$3462,4,FALSE)</f>
        <v>5.46</v>
      </c>
      <c r="F1459" s="168">
        <f>ROUND((D1459*E1459),2)</f>
        <v>18.2</v>
      </c>
      <c r="G1459" s="189"/>
    </row>
    <row r="1460" spans="1:7" x14ac:dyDescent="0.25">
      <c r="A1460" s="206"/>
      <c r="B1460" s="39"/>
      <c r="C1460" s="40"/>
      <c r="D1460" s="43"/>
      <c r="E1460" s="168"/>
      <c r="F1460" s="168"/>
      <c r="G1460" s="189"/>
    </row>
    <row r="1461" spans="1:7" x14ac:dyDescent="0.25">
      <c r="A1461" s="206"/>
      <c r="B1461" s="44" t="s">
        <v>133</v>
      </c>
      <c r="C1461" s="45"/>
      <c r="D1461" s="46"/>
      <c r="E1461" s="168"/>
      <c r="F1461" s="187"/>
      <c r="G1461" s="176">
        <f>+SUM(F1458:F1460)</f>
        <v>42.96</v>
      </c>
    </row>
    <row r="1462" spans="1:7" x14ac:dyDescent="0.25">
      <c r="A1462" s="206"/>
      <c r="B1462" s="39" t="s">
        <v>134</v>
      </c>
      <c r="C1462" s="49"/>
      <c r="D1462" s="50"/>
      <c r="E1462" s="40"/>
      <c r="F1462" s="47"/>
      <c r="G1462" s="51" t="s">
        <v>135</v>
      </c>
    </row>
    <row r="1463" spans="1:7" x14ac:dyDescent="0.25">
      <c r="A1463" s="206">
        <v>20503</v>
      </c>
      <c r="B1463" s="39" t="str">
        <f>VLOOKUP(A1463,Insumos!$A$10:$F$3462,2,FALSE)</f>
        <v>AREIA LAVADA MEDIA</v>
      </c>
      <c r="C1463" s="40" t="str">
        <f>VLOOKUP(A1463,Insumos!$A$10:$F$3462,3,FALSE)</f>
        <v>M3</v>
      </c>
      <c r="D1463" s="41">
        <v>8.6999999999999994E-3</v>
      </c>
      <c r="E1463" s="168">
        <f>VLOOKUP(A1463,Insumos!$A$10:$F$3462,4,FALSE)</f>
        <v>90</v>
      </c>
      <c r="F1463" s="168">
        <f>ROUND((D1463*E1463),2)</f>
        <v>0.78</v>
      </c>
      <c r="G1463" s="189"/>
    </row>
    <row r="1464" spans="1:7" x14ac:dyDescent="0.25">
      <c r="A1464" s="206">
        <v>20508</v>
      </c>
      <c r="B1464" s="39" t="str">
        <f>VLOOKUP(A1464,Insumos!$A$10:$F$3462,2,FALSE)</f>
        <v>CIMENTO PORTLAND CP III - 40</v>
      </c>
      <c r="C1464" s="40" t="str">
        <f>VLOOKUP(A1464,Insumos!$A$10:$F$3462,3,FALSE)</f>
        <v>KG</v>
      </c>
      <c r="D1464" s="41">
        <v>3.78</v>
      </c>
      <c r="E1464" s="168">
        <f>VLOOKUP(A1464,Insumos!$A$10:$F$3462,4,FALSE)</f>
        <v>0.46</v>
      </c>
      <c r="F1464" s="168">
        <f>ROUND((D1464*E1464),2)</f>
        <v>1.74</v>
      </c>
      <c r="G1464" s="189"/>
    </row>
    <row r="1465" spans="1:7" x14ac:dyDescent="0.25">
      <c r="A1465" s="206">
        <v>7119</v>
      </c>
      <c r="B1465" s="39" t="str">
        <f>VLOOKUP(A1465,Insumos!$A$10:$F$3462,2,FALSE)</f>
        <v>Granito branco Siena e= 2cm, para bancadas</v>
      </c>
      <c r="C1465" s="40" t="str">
        <f>VLOOKUP(A1465,Insumos!$A$10:$F$3462,3,FALSE)</f>
        <v>m2</v>
      </c>
      <c r="D1465" s="41">
        <v>1</v>
      </c>
      <c r="E1465" s="168">
        <f>VLOOKUP(A1465,Insumos!$A$10:$F$3462,4,FALSE)</f>
        <v>392.7</v>
      </c>
      <c r="F1465" s="168">
        <f>ROUND((D1465*E1465),2)</f>
        <v>392.7</v>
      </c>
      <c r="G1465" s="189"/>
    </row>
    <row r="1466" spans="1:7" x14ac:dyDescent="0.25">
      <c r="A1466" s="206">
        <v>13252</v>
      </c>
      <c r="B1466" s="39" t="str">
        <f>VLOOKUP(A1466,Insumos!$A$10:$F$3462,2,FALSE)</f>
        <v>Rodopia em granito branco Siena, L=20cm, e=2cm</v>
      </c>
      <c r="C1466" s="40" t="str">
        <f>VLOOKUP(A1466,Insumos!$A$10:$F$3462,3,FALSE)</f>
        <v>m</v>
      </c>
      <c r="D1466" s="54">
        <v>2.5099999999999998</v>
      </c>
      <c r="E1466" s="168">
        <f>VLOOKUP(A1466,Insumos!$A$10:$F$3462,4,FALSE)</f>
        <v>78.540000000000006</v>
      </c>
      <c r="F1466" s="168">
        <f>ROUND((D1466*E1466),2)</f>
        <v>197.14</v>
      </c>
      <c r="G1466" s="189"/>
    </row>
    <row r="1467" spans="1:7" x14ac:dyDescent="0.25">
      <c r="A1467" s="206"/>
      <c r="B1467" s="44" t="s">
        <v>136</v>
      </c>
      <c r="C1467" s="45"/>
      <c r="D1467" s="55"/>
      <c r="E1467" s="187"/>
      <c r="F1467" s="187"/>
      <c r="G1467" s="176">
        <f>+SUM(F1463:F1466)</f>
        <v>592.36</v>
      </c>
    </row>
    <row r="1468" spans="1:7" x14ac:dyDescent="0.25">
      <c r="A1468" s="206"/>
      <c r="B1468" s="39" t="s">
        <v>137</v>
      </c>
      <c r="C1468" s="49"/>
      <c r="D1468" s="56"/>
      <c r="E1468" s="49"/>
      <c r="F1468" s="49"/>
      <c r="G1468" s="51" t="s">
        <v>138</v>
      </c>
    </row>
    <row r="1469" spans="1:7" x14ac:dyDescent="0.25">
      <c r="A1469" s="206"/>
      <c r="B1469" s="39" t="s">
        <v>92</v>
      </c>
      <c r="C1469" s="40"/>
      <c r="D1469" s="52"/>
      <c r="E1469" s="40"/>
      <c r="F1469" s="40"/>
      <c r="G1469" s="42"/>
    </row>
    <row r="1470" spans="1:7" x14ac:dyDescent="0.25">
      <c r="A1470" s="206"/>
      <c r="B1470" s="39" t="s">
        <v>92</v>
      </c>
      <c r="C1470" s="40"/>
      <c r="D1470" s="52"/>
      <c r="E1470" s="40"/>
      <c r="F1470" s="40"/>
      <c r="G1470" s="42"/>
    </row>
    <row r="1471" spans="1:7" ht="15.75" thickBot="1" x14ac:dyDescent="0.3">
      <c r="A1471" s="206"/>
      <c r="B1471" s="57" t="s">
        <v>139</v>
      </c>
      <c r="C1471" s="58"/>
      <c r="D1471" s="59"/>
      <c r="E1471" s="58"/>
      <c r="F1471" s="58"/>
      <c r="G1471" s="60">
        <f>+SUM(F1469:F1470)</f>
        <v>0</v>
      </c>
    </row>
    <row r="1472" spans="1:7" ht="4.5" customHeight="1" thickBot="1" x14ac:dyDescent="0.3">
      <c r="A1472" s="206"/>
      <c r="B1472" s="1148"/>
      <c r="C1472" s="1148"/>
      <c r="D1472" s="1148"/>
      <c r="E1472" s="1148"/>
      <c r="F1472" s="1148"/>
      <c r="G1472" s="1148"/>
    </row>
    <row r="1473" spans="1:7" ht="15.75" thickBot="1" x14ac:dyDescent="0.3">
      <c r="A1473" s="206"/>
      <c r="B1473" s="61" t="s">
        <v>140</v>
      </c>
      <c r="C1473" s="62" t="s">
        <v>141</v>
      </c>
      <c r="D1473" s="63" t="s">
        <v>142</v>
      </c>
      <c r="E1473" s="1147" t="s">
        <v>143</v>
      </c>
      <c r="F1473" s="1147"/>
      <c r="G1473" s="1147"/>
    </row>
    <row r="1474" spans="1:7" ht="15.75" thickBot="1" x14ac:dyDescent="0.3">
      <c r="A1474" s="206"/>
      <c r="B1474" s="64" t="s">
        <v>144</v>
      </c>
      <c r="C1474" s="65"/>
      <c r="D1474" s="170">
        <f>G1461</f>
        <v>42.96</v>
      </c>
      <c r="E1474" s="1147"/>
      <c r="F1474" s="1147"/>
      <c r="G1474" s="1147"/>
    </row>
    <row r="1475" spans="1:7" ht="15.75" thickBot="1" x14ac:dyDescent="0.3">
      <c r="A1475" s="206"/>
      <c r="B1475" s="64" t="s">
        <v>145</v>
      </c>
      <c r="C1475" s="65"/>
      <c r="D1475" s="170">
        <f>G1467</f>
        <v>592.36</v>
      </c>
      <c r="E1475" s="1147"/>
      <c r="F1475" s="1147"/>
      <c r="G1475" s="1147"/>
    </row>
    <row r="1476" spans="1:7" ht="15.75" thickBot="1" x14ac:dyDescent="0.3">
      <c r="A1476" s="206"/>
      <c r="B1476" s="64" t="s">
        <v>146</v>
      </c>
      <c r="C1476" s="65"/>
      <c r="D1476" s="170">
        <f>G1471</f>
        <v>0</v>
      </c>
      <c r="E1476" s="1147"/>
      <c r="F1476" s="1147"/>
      <c r="G1476" s="1147"/>
    </row>
    <row r="1477" spans="1:7" ht="15.75" thickBot="1" x14ac:dyDescent="0.3">
      <c r="A1477" s="206"/>
      <c r="B1477" s="64" t="s">
        <v>147</v>
      </c>
      <c r="C1477" s="66">
        <f>$J$5</f>
        <v>157.27000000000001</v>
      </c>
      <c r="D1477" s="170">
        <f>+ROUND((D1474*C1477),2)/100</f>
        <v>67.56</v>
      </c>
      <c r="E1477" s="1147"/>
      <c r="F1477" s="1147"/>
      <c r="G1477" s="1147"/>
    </row>
    <row r="1478" spans="1:7" ht="15.75" thickBot="1" x14ac:dyDescent="0.3">
      <c r="A1478" s="206"/>
      <c r="B1478" s="64" t="s">
        <v>148</v>
      </c>
      <c r="C1478" s="67"/>
      <c r="D1478" s="171">
        <f>+SUM(D1474:D1477)</f>
        <v>702.88</v>
      </c>
      <c r="E1478" s="1147"/>
      <c r="F1478" s="1147"/>
      <c r="G1478" s="1147"/>
    </row>
    <row r="1479" spans="1:7" ht="15.75" thickBot="1" x14ac:dyDescent="0.3">
      <c r="A1479" s="206"/>
      <c r="B1479" s="64" t="s">
        <v>149</v>
      </c>
      <c r="C1479" s="65"/>
      <c r="D1479" s="170" t="s">
        <v>150</v>
      </c>
      <c r="E1479" s="1148" t="s">
        <v>151</v>
      </c>
      <c r="F1479" s="1148"/>
      <c r="G1479" s="1148"/>
    </row>
    <row r="1480" spans="1:7" ht="15.75" thickBot="1" x14ac:dyDescent="0.3">
      <c r="A1480" s="206"/>
      <c r="B1480" s="68" t="s">
        <v>152</v>
      </c>
      <c r="C1480" s="69"/>
      <c r="D1480" s="172">
        <f>+SUM(D1478:D1479)</f>
        <v>702.88</v>
      </c>
      <c r="E1480" s="1148"/>
      <c r="F1480" s="1148"/>
      <c r="G1480" s="1148"/>
    </row>
    <row r="1481" spans="1:7" ht="15.75" thickBot="1" x14ac:dyDescent="0.3">
      <c r="A1481" s="206"/>
      <c r="B1481" s="70" t="s">
        <v>153</v>
      </c>
      <c r="C1481" s="71">
        <f>$I$5</f>
        <v>28.49</v>
      </c>
      <c r="D1481" s="173">
        <f>ROUND((D1480*C1481),2)/100</f>
        <v>200.25</v>
      </c>
      <c r="E1481" s="1148"/>
      <c r="F1481" s="1148"/>
      <c r="G1481" s="1148"/>
    </row>
    <row r="1482" spans="1:7" ht="15.75" thickBot="1" x14ac:dyDescent="0.3">
      <c r="A1482" s="206"/>
      <c r="B1482" s="72" t="s">
        <v>154</v>
      </c>
      <c r="C1482" s="73"/>
      <c r="D1482" s="174">
        <f>+SUM(D1480:D1481)</f>
        <v>903.13</v>
      </c>
      <c r="E1482" s="74"/>
      <c r="F1482" s="175">
        <f>D1482</f>
        <v>903.13</v>
      </c>
      <c r="G1482" s="30"/>
    </row>
    <row r="1484" spans="1:7" ht="15.75" thickBot="1" x14ac:dyDescent="0.3"/>
    <row r="1485" spans="1:7" x14ac:dyDescent="0.25">
      <c r="B1485" s="1149" t="s">
        <v>119</v>
      </c>
      <c r="C1485" s="1149"/>
      <c r="D1485" s="1149"/>
      <c r="E1485" s="1149"/>
      <c r="F1485" s="1149"/>
      <c r="G1485" s="1149"/>
    </row>
    <row r="1486" spans="1:7" ht="15.75" thickBot="1" x14ac:dyDescent="0.3">
      <c r="B1486" s="1150" t="str">
        <f>$I$3</f>
        <v>Urbanização da Orla de Piúma - Município de Piúma / ES</v>
      </c>
      <c r="C1486" s="1151"/>
      <c r="D1486" s="1151"/>
      <c r="E1486" s="1151"/>
      <c r="F1486" s="1151"/>
      <c r="G1486" s="1152"/>
    </row>
    <row r="1487" spans="1:7" ht="15.75" thickBot="1" x14ac:dyDescent="0.3">
      <c r="A1487" s="206"/>
      <c r="B1487" s="29" t="s">
        <v>120</v>
      </c>
      <c r="C1487" s="29" t="s">
        <v>121</v>
      </c>
      <c r="D1487" s="1147" t="s">
        <v>122</v>
      </c>
      <c r="E1487" s="1147"/>
      <c r="F1487" s="30" t="s">
        <v>262</v>
      </c>
      <c r="G1487" s="30" t="s">
        <v>123</v>
      </c>
    </row>
    <row r="1488" spans="1:7" ht="29.25" customHeight="1" thickBot="1" x14ac:dyDescent="0.3">
      <c r="A1488" s="206"/>
      <c r="B1488" s="31" t="s">
        <v>196</v>
      </c>
      <c r="C1488" s="32" t="s">
        <v>92</v>
      </c>
      <c r="D1488" s="1147" t="s">
        <v>5</v>
      </c>
      <c r="E1488" s="1147"/>
      <c r="F1488" s="89" t="s">
        <v>229</v>
      </c>
      <c r="G1488" s="33">
        <f>$K$5</f>
        <v>44501</v>
      </c>
    </row>
    <row r="1489" spans="1:7" ht="5.25" customHeight="1" thickBot="1" x14ac:dyDescent="0.3">
      <c r="A1489" s="206"/>
      <c r="B1489" s="1148"/>
      <c r="C1489" s="1148"/>
      <c r="D1489" s="1148"/>
      <c r="E1489" s="1148"/>
      <c r="F1489" s="1148"/>
      <c r="G1489" s="1148"/>
    </row>
    <row r="1490" spans="1:7" x14ac:dyDescent="0.25">
      <c r="A1490" s="206"/>
      <c r="B1490" s="36" t="s">
        <v>127</v>
      </c>
      <c r="C1490" s="37" t="s">
        <v>128</v>
      </c>
      <c r="D1490" s="37" t="s">
        <v>129</v>
      </c>
      <c r="E1490" s="37" t="s">
        <v>130</v>
      </c>
      <c r="F1490" s="37" t="s">
        <v>131</v>
      </c>
      <c r="G1490" s="38" t="s">
        <v>132</v>
      </c>
    </row>
    <row r="1491" spans="1:7" x14ac:dyDescent="0.25">
      <c r="A1491" s="206">
        <v>10139</v>
      </c>
      <c r="B1491" s="39" t="str">
        <f>VLOOKUP(A1491,Insumos!$A$10:$F$3462,2,FALSE)</f>
        <v>PEDREIRO - (OFICIAL - SINDUSCON)</v>
      </c>
      <c r="C1491" s="40" t="str">
        <f>VLOOKUP(A1491,Insumos!$A$10:$F$3462,3,FALSE)</f>
        <v>H</v>
      </c>
      <c r="D1491" s="41">
        <v>3.3330000000000002</v>
      </c>
      <c r="E1491" s="168">
        <f>VLOOKUP(A1491,Insumos!$A$10:$F$3462,4,FALSE)</f>
        <v>7.43</v>
      </c>
      <c r="F1491" s="168">
        <f>ROUND((D1491*E1491),2)</f>
        <v>24.76</v>
      </c>
      <c r="G1491" s="189"/>
    </row>
    <row r="1492" spans="1:7" x14ac:dyDescent="0.25">
      <c r="A1492" s="206">
        <v>10146</v>
      </c>
      <c r="B1492" s="39" t="str">
        <f>VLOOKUP(A1492,Insumos!$A$10:$F$3462,2,FALSE)</f>
        <v>SERVENTE (AUXILIAR DE OBRAS - SINDUSCON)</v>
      </c>
      <c r="C1492" s="40" t="str">
        <f>VLOOKUP(A1492,Insumos!$A$10:$F$3462,3,FALSE)</f>
        <v>H</v>
      </c>
      <c r="D1492" s="41">
        <v>3.3330000000000002</v>
      </c>
      <c r="E1492" s="168">
        <f>VLOOKUP(A1492,Insumos!$A$10:$F$3462,4,FALSE)</f>
        <v>5.46</v>
      </c>
      <c r="F1492" s="168">
        <f>ROUND((D1492*E1492),2)</f>
        <v>18.2</v>
      </c>
      <c r="G1492" s="189"/>
    </row>
    <row r="1493" spans="1:7" x14ac:dyDescent="0.25">
      <c r="A1493" s="206"/>
      <c r="B1493" s="39"/>
      <c r="C1493" s="40"/>
      <c r="D1493" s="43"/>
      <c r="E1493" s="168"/>
      <c r="F1493" s="168"/>
      <c r="G1493" s="189"/>
    </row>
    <row r="1494" spans="1:7" x14ac:dyDescent="0.25">
      <c r="A1494" s="206"/>
      <c r="B1494" s="44" t="s">
        <v>133</v>
      </c>
      <c r="C1494" s="45"/>
      <c r="D1494" s="46"/>
      <c r="E1494" s="168"/>
      <c r="F1494" s="187"/>
      <c r="G1494" s="176">
        <f>+SUM(F1491:F1493)</f>
        <v>42.96</v>
      </c>
    </row>
    <row r="1495" spans="1:7" x14ac:dyDescent="0.25">
      <c r="A1495" s="206"/>
      <c r="B1495" s="39" t="s">
        <v>134</v>
      </c>
      <c r="C1495" s="49"/>
      <c r="D1495" s="50"/>
      <c r="E1495" s="40"/>
      <c r="F1495" s="47"/>
      <c r="G1495" s="51" t="s">
        <v>135</v>
      </c>
    </row>
    <row r="1496" spans="1:7" x14ac:dyDescent="0.25">
      <c r="A1496" s="206">
        <v>20503</v>
      </c>
      <c r="B1496" s="39" t="str">
        <f>VLOOKUP(A1496,Insumos!$A$10:$F$3462,2,FALSE)</f>
        <v>AREIA LAVADA MEDIA</v>
      </c>
      <c r="C1496" s="40" t="str">
        <f>VLOOKUP(A1496,Insumos!$A$10:$F$3462,3,FALSE)</f>
        <v>M3</v>
      </c>
      <c r="D1496" s="41">
        <v>8.6999999999999994E-3</v>
      </c>
      <c r="E1496" s="168">
        <f>VLOOKUP(A1496,Insumos!$A$10:$F$3462,4,FALSE)</f>
        <v>90</v>
      </c>
      <c r="F1496" s="168">
        <f>ROUND((D1496*E1496),2)</f>
        <v>0.78</v>
      </c>
      <c r="G1496" s="189"/>
    </row>
    <row r="1497" spans="1:7" x14ac:dyDescent="0.25">
      <c r="A1497" s="206">
        <v>20508</v>
      </c>
      <c r="B1497" s="39" t="str">
        <f>VLOOKUP(A1497,Insumos!$A$10:$F$3462,2,FALSE)</f>
        <v>CIMENTO PORTLAND CP III - 40</v>
      </c>
      <c r="C1497" s="40" t="str">
        <f>VLOOKUP(A1497,Insumos!$A$10:$F$3462,3,FALSE)</f>
        <v>KG</v>
      </c>
      <c r="D1497" s="41">
        <v>3.78</v>
      </c>
      <c r="E1497" s="168">
        <f>VLOOKUP(A1497,Insumos!$A$10:$F$3462,4,FALSE)</f>
        <v>0.46</v>
      </c>
      <c r="F1497" s="168">
        <f>ROUND((D1497*E1497),2)</f>
        <v>1.74</v>
      </c>
      <c r="G1497" s="189"/>
    </row>
    <row r="1498" spans="1:7" x14ac:dyDescent="0.25">
      <c r="A1498" s="206">
        <v>7119</v>
      </c>
      <c r="B1498" s="39" t="str">
        <f>VLOOKUP(A1498,Insumos!$A$10:$F$3462,2,FALSE)</f>
        <v>Granito branco Siena e= 2cm, para bancadas</v>
      </c>
      <c r="C1498" s="40" t="str">
        <f>VLOOKUP(A1498,Insumos!$A$10:$F$3462,3,FALSE)</f>
        <v>m2</v>
      </c>
      <c r="D1498" s="41">
        <v>1</v>
      </c>
      <c r="E1498" s="168">
        <f>VLOOKUP(A1498,Insumos!$A$10:$F$3462,4,FALSE)</f>
        <v>392.7</v>
      </c>
      <c r="F1498" s="168">
        <f>ROUND((D1498*E1498),2)</f>
        <v>392.7</v>
      </c>
      <c r="G1498" s="189"/>
    </row>
    <row r="1499" spans="1:7" x14ac:dyDescent="0.25">
      <c r="A1499" s="206">
        <v>13252</v>
      </c>
      <c r="B1499" s="39" t="str">
        <f>VLOOKUP(A1499,Insumos!$A$10:$F$3462,2,FALSE)</f>
        <v>Rodopia em granito branco Siena, L=20cm, e=2cm</v>
      </c>
      <c r="C1499" s="40" t="str">
        <f>VLOOKUP(A1499,Insumos!$A$10:$F$3462,3,FALSE)</f>
        <v>m</v>
      </c>
      <c r="D1499" s="54">
        <v>6.67</v>
      </c>
      <c r="E1499" s="168">
        <f>VLOOKUP(A1499,Insumos!$A$10:$F$3462,4,FALSE)</f>
        <v>78.540000000000006</v>
      </c>
      <c r="F1499" s="168">
        <f>ROUND((D1499*E1499),2)</f>
        <v>523.86</v>
      </c>
      <c r="G1499" s="189"/>
    </row>
    <row r="1500" spans="1:7" x14ac:dyDescent="0.25">
      <c r="A1500" s="206"/>
      <c r="B1500" s="44" t="s">
        <v>136</v>
      </c>
      <c r="C1500" s="45"/>
      <c r="D1500" s="55"/>
      <c r="E1500" s="187"/>
      <c r="F1500" s="187"/>
      <c r="G1500" s="176">
        <f>+SUM(F1496:F1499)</f>
        <v>919.08</v>
      </c>
    </row>
    <row r="1501" spans="1:7" x14ac:dyDescent="0.25">
      <c r="A1501" s="206"/>
      <c r="B1501" s="39" t="s">
        <v>137</v>
      </c>
      <c r="C1501" s="49"/>
      <c r="D1501" s="56"/>
      <c r="E1501" s="49"/>
      <c r="F1501" s="49"/>
      <c r="G1501" s="51" t="s">
        <v>138</v>
      </c>
    </row>
    <row r="1502" spans="1:7" x14ac:dyDescent="0.25">
      <c r="A1502" s="206"/>
      <c r="B1502" s="39" t="s">
        <v>92</v>
      </c>
      <c r="C1502" s="40"/>
      <c r="D1502" s="52"/>
      <c r="E1502" s="40"/>
      <c r="F1502" s="40"/>
      <c r="G1502" s="42"/>
    </row>
    <row r="1503" spans="1:7" x14ac:dyDescent="0.25">
      <c r="A1503" s="206"/>
      <c r="B1503" s="39" t="s">
        <v>92</v>
      </c>
      <c r="C1503" s="40"/>
      <c r="D1503" s="52"/>
      <c r="E1503" s="40"/>
      <c r="F1503" s="40"/>
      <c r="G1503" s="42"/>
    </row>
    <row r="1504" spans="1:7" ht="15.75" thickBot="1" x14ac:dyDescent="0.3">
      <c r="A1504" s="206"/>
      <c r="B1504" s="57" t="s">
        <v>139</v>
      </c>
      <c r="C1504" s="58"/>
      <c r="D1504" s="59"/>
      <c r="E1504" s="58"/>
      <c r="F1504" s="58"/>
      <c r="G1504" s="60">
        <f>+SUM(F1502:F1503)</f>
        <v>0</v>
      </c>
    </row>
    <row r="1505" spans="1:7" ht="4.5" customHeight="1" thickBot="1" x14ac:dyDescent="0.3">
      <c r="A1505" s="206"/>
      <c r="B1505" s="1148"/>
      <c r="C1505" s="1148"/>
      <c r="D1505" s="1148"/>
      <c r="E1505" s="1148"/>
      <c r="F1505" s="1148"/>
      <c r="G1505" s="1148"/>
    </row>
    <row r="1506" spans="1:7" ht="15.75" thickBot="1" x14ac:dyDescent="0.3">
      <c r="A1506" s="206"/>
      <c r="B1506" s="61" t="s">
        <v>140</v>
      </c>
      <c r="C1506" s="62" t="s">
        <v>1317</v>
      </c>
      <c r="D1506" s="63" t="s">
        <v>142</v>
      </c>
      <c r="E1506" s="1147" t="s">
        <v>143</v>
      </c>
      <c r="F1506" s="1147"/>
      <c r="G1506" s="1147"/>
    </row>
    <row r="1507" spans="1:7" ht="15.75" thickBot="1" x14ac:dyDescent="0.3">
      <c r="A1507" s="206"/>
      <c r="B1507" s="64" t="s">
        <v>144</v>
      </c>
      <c r="C1507" s="65"/>
      <c r="D1507" s="170">
        <f>G1494</f>
        <v>42.96</v>
      </c>
      <c r="E1507" s="1147"/>
      <c r="F1507" s="1147"/>
      <c r="G1507" s="1147"/>
    </row>
    <row r="1508" spans="1:7" ht="15.75" thickBot="1" x14ac:dyDescent="0.3">
      <c r="A1508" s="206"/>
      <c r="B1508" s="64" t="s">
        <v>145</v>
      </c>
      <c r="C1508" s="65"/>
      <c r="D1508" s="170">
        <f>G1500</f>
        <v>919.08</v>
      </c>
      <c r="E1508" s="1147"/>
      <c r="F1508" s="1147"/>
      <c r="G1508" s="1147"/>
    </row>
    <row r="1509" spans="1:7" ht="15.75" thickBot="1" x14ac:dyDescent="0.3">
      <c r="A1509" s="206"/>
      <c r="B1509" s="64" t="s">
        <v>146</v>
      </c>
      <c r="C1509" s="65"/>
      <c r="D1509" s="170">
        <f>G1504</f>
        <v>0</v>
      </c>
      <c r="E1509" s="1147"/>
      <c r="F1509" s="1147"/>
      <c r="G1509" s="1147"/>
    </row>
    <row r="1510" spans="1:7" ht="15.75" thickBot="1" x14ac:dyDescent="0.3">
      <c r="A1510" s="206"/>
      <c r="B1510" s="64" t="s">
        <v>147</v>
      </c>
      <c r="C1510" s="66">
        <f>$J$5</f>
        <v>157.27000000000001</v>
      </c>
      <c r="D1510" s="170">
        <f>+ROUND((D1507*C1510),2)/100</f>
        <v>67.56</v>
      </c>
      <c r="E1510" s="1147"/>
      <c r="F1510" s="1147"/>
      <c r="G1510" s="1147"/>
    </row>
    <row r="1511" spans="1:7" ht="15.75" thickBot="1" x14ac:dyDescent="0.3">
      <c r="A1511" s="206"/>
      <c r="B1511" s="64" t="s">
        <v>148</v>
      </c>
      <c r="C1511" s="67"/>
      <c r="D1511" s="171">
        <f>+SUM(D1507:D1510)</f>
        <v>1029.5999999999999</v>
      </c>
      <c r="E1511" s="1147"/>
      <c r="F1511" s="1147"/>
      <c r="G1511" s="1147"/>
    </row>
    <row r="1512" spans="1:7" ht="15.75" thickBot="1" x14ac:dyDescent="0.3">
      <c r="A1512" s="206"/>
      <c r="B1512" s="64" t="s">
        <v>149</v>
      </c>
      <c r="C1512" s="65"/>
      <c r="D1512" s="170" t="s">
        <v>150</v>
      </c>
      <c r="E1512" s="1148" t="s">
        <v>151</v>
      </c>
      <c r="F1512" s="1148"/>
      <c r="G1512" s="1148"/>
    </row>
    <row r="1513" spans="1:7" ht="15.75" thickBot="1" x14ac:dyDescent="0.3">
      <c r="A1513" s="206"/>
      <c r="B1513" s="68" t="s">
        <v>152</v>
      </c>
      <c r="C1513" s="69"/>
      <c r="D1513" s="172">
        <f>+SUM(D1511:D1512)</f>
        <v>1029.5999999999999</v>
      </c>
      <c r="E1513" s="1148"/>
      <c r="F1513" s="1148"/>
      <c r="G1513" s="1148"/>
    </row>
    <row r="1514" spans="1:7" ht="15.75" thickBot="1" x14ac:dyDescent="0.3">
      <c r="A1514" s="206"/>
      <c r="B1514" s="70" t="s">
        <v>153</v>
      </c>
      <c r="C1514" s="71">
        <f>$I$5</f>
        <v>28.49</v>
      </c>
      <c r="D1514" s="173">
        <f>ROUND((D1513*C1514),2)/100</f>
        <v>293.33</v>
      </c>
      <c r="E1514" s="1148"/>
      <c r="F1514" s="1148"/>
      <c r="G1514" s="1148"/>
    </row>
    <row r="1515" spans="1:7" ht="15.75" thickBot="1" x14ac:dyDescent="0.3">
      <c r="A1515" s="206"/>
      <c r="B1515" s="72" t="s">
        <v>154</v>
      </c>
      <c r="C1515" s="73"/>
      <c r="D1515" s="174">
        <f>+SUM(D1513:D1514)</f>
        <v>1322.93</v>
      </c>
      <c r="E1515" s="74"/>
      <c r="F1515" s="175">
        <f>D1515</f>
        <v>1322.93</v>
      </c>
      <c r="G1515" s="30"/>
    </row>
    <row r="1517" spans="1:7" ht="15.75" thickBot="1" x14ac:dyDescent="0.3"/>
    <row r="1518" spans="1:7" x14ac:dyDescent="0.25">
      <c r="B1518" s="1149" t="s">
        <v>119</v>
      </c>
      <c r="C1518" s="1149"/>
      <c r="D1518" s="1149"/>
      <c r="E1518" s="1149"/>
      <c r="F1518" s="1149"/>
      <c r="G1518" s="1149"/>
    </row>
    <row r="1519" spans="1:7" ht="15.75" thickBot="1" x14ac:dyDescent="0.3">
      <c r="B1519" s="1150" t="str">
        <f>$I$3</f>
        <v>Urbanização da Orla de Piúma - Município de Piúma / ES</v>
      </c>
      <c r="C1519" s="1151"/>
      <c r="D1519" s="1151"/>
      <c r="E1519" s="1151"/>
      <c r="F1519" s="1151"/>
      <c r="G1519" s="1152"/>
    </row>
    <row r="1520" spans="1:7" ht="15.75" thickBot="1" x14ac:dyDescent="0.3">
      <c r="A1520" s="206"/>
      <c r="B1520" s="29" t="s">
        <v>120</v>
      </c>
      <c r="C1520" s="29" t="s">
        <v>121</v>
      </c>
      <c r="D1520" s="1147" t="s">
        <v>122</v>
      </c>
      <c r="E1520" s="1147"/>
      <c r="F1520" s="30" t="s">
        <v>262</v>
      </c>
      <c r="G1520" s="30" t="s">
        <v>123</v>
      </c>
    </row>
    <row r="1521" spans="1:7" ht="30.75" customHeight="1" thickBot="1" x14ac:dyDescent="0.3">
      <c r="A1521" s="206"/>
      <c r="B1521" s="31" t="s">
        <v>98</v>
      </c>
      <c r="C1521" s="32" t="s">
        <v>92</v>
      </c>
      <c r="D1521" s="1147" t="s">
        <v>8</v>
      </c>
      <c r="E1521" s="1147"/>
      <c r="F1521" s="89" t="s">
        <v>230</v>
      </c>
      <c r="G1521" s="33">
        <f>$K$5</f>
        <v>44501</v>
      </c>
    </row>
    <row r="1522" spans="1:7" ht="5.25" customHeight="1" thickBot="1" x14ac:dyDescent="0.3">
      <c r="A1522" s="206"/>
      <c r="B1522" s="1148"/>
      <c r="C1522" s="1148"/>
      <c r="D1522" s="1148"/>
      <c r="E1522" s="1148"/>
      <c r="F1522" s="1148"/>
      <c r="G1522" s="1148"/>
    </row>
    <row r="1523" spans="1:7" x14ac:dyDescent="0.25">
      <c r="A1523" s="206"/>
      <c r="B1523" s="36" t="s">
        <v>127</v>
      </c>
      <c r="C1523" s="37" t="s">
        <v>128</v>
      </c>
      <c r="D1523" s="37" t="s">
        <v>129</v>
      </c>
      <c r="E1523" s="37" t="s">
        <v>130</v>
      </c>
      <c r="F1523" s="37" t="s">
        <v>131</v>
      </c>
      <c r="G1523" s="38" t="s">
        <v>132</v>
      </c>
    </row>
    <row r="1524" spans="1:7" x14ac:dyDescent="0.25">
      <c r="A1524" s="206">
        <v>10139</v>
      </c>
      <c r="B1524" s="39" t="str">
        <f>VLOOKUP(A1524,Insumos!$A$10:$F$3462,2,FALSE)</f>
        <v>PEDREIRO - (OFICIAL - SINDUSCON)</v>
      </c>
      <c r="C1524" s="40" t="str">
        <f>VLOOKUP(A1524,Insumos!$A$10:$F$3462,3,FALSE)</f>
        <v>H</v>
      </c>
      <c r="D1524" s="41">
        <v>0.3</v>
      </c>
      <c r="E1524" s="168">
        <f>VLOOKUP(A1524,Insumos!$A$10:$F$3462,4,FALSE)</f>
        <v>7.43</v>
      </c>
      <c r="F1524" s="168">
        <f>ROUND((D1524*E1524),2)</f>
        <v>2.23</v>
      </c>
      <c r="G1524" s="189"/>
    </row>
    <row r="1525" spans="1:7" x14ac:dyDescent="0.25">
      <c r="A1525" s="206">
        <v>10146</v>
      </c>
      <c r="B1525" s="39" t="str">
        <f>VLOOKUP(A1525,Insumos!$A$10:$F$3462,2,FALSE)</f>
        <v>SERVENTE (AUXILIAR DE OBRAS - SINDUSCON)</v>
      </c>
      <c r="C1525" s="40" t="str">
        <f>VLOOKUP(A1525,Insumos!$A$10:$F$3462,3,FALSE)</f>
        <v>H</v>
      </c>
      <c r="D1525" s="41">
        <v>0.3</v>
      </c>
      <c r="E1525" s="168">
        <f>VLOOKUP(A1525,Insumos!$A$10:$F$3462,4,FALSE)</f>
        <v>5.46</v>
      </c>
      <c r="F1525" s="168">
        <f>ROUND((D1525*E1525),2)</f>
        <v>1.64</v>
      </c>
      <c r="G1525" s="189"/>
    </row>
    <row r="1526" spans="1:7" x14ac:dyDescent="0.25">
      <c r="A1526" s="206"/>
      <c r="B1526" s="39"/>
      <c r="C1526" s="40"/>
      <c r="D1526" s="43"/>
      <c r="E1526" s="168"/>
      <c r="F1526" s="168"/>
      <c r="G1526" s="189"/>
    </row>
    <row r="1527" spans="1:7" x14ac:dyDescent="0.25">
      <c r="A1527" s="206"/>
      <c r="B1527" s="44" t="s">
        <v>133</v>
      </c>
      <c r="C1527" s="45"/>
      <c r="D1527" s="46"/>
      <c r="E1527" s="168"/>
      <c r="F1527" s="187"/>
      <c r="G1527" s="176">
        <f>+SUM(F1524:F1526)</f>
        <v>3.87</v>
      </c>
    </row>
    <row r="1528" spans="1:7" x14ac:dyDescent="0.25">
      <c r="A1528" s="206"/>
      <c r="B1528" s="39" t="s">
        <v>134</v>
      </c>
      <c r="C1528" s="49"/>
      <c r="D1528" s="50"/>
      <c r="E1528" s="40"/>
      <c r="F1528" s="47"/>
      <c r="G1528" s="51" t="s">
        <v>135</v>
      </c>
    </row>
    <row r="1529" spans="1:7" ht="26.25" x14ac:dyDescent="0.25">
      <c r="A1529" s="206">
        <v>36206</v>
      </c>
      <c r="B1529" s="39" t="str">
        <f>VLOOKUP(A1529,Insumos!$A$10:$F$3462,2,FALSE)</f>
        <v xml:space="preserve"> BARRA DE APOIO RETA, EM ACO INOX POLIDO, COMPRIMENTO 90 CM, DIAMETRO MINIMO 3 CM</v>
      </c>
      <c r="C1529" s="40" t="str">
        <f>VLOOKUP(A1529,Insumos!$A$10:$F$3462,3,FALSE)</f>
        <v>Und.</v>
      </c>
      <c r="D1529" s="41">
        <v>1</v>
      </c>
      <c r="E1529" s="168">
        <f>VLOOKUP(A1529,Insumos!$A$10:$F$3462,4,FALSE)</f>
        <v>180.67</v>
      </c>
      <c r="F1529" s="168">
        <f>ROUND((D1529*E1529),2)</f>
        <v>180.67</v>
      </c>
      <c r="G1529" s="189"/>
    </row>
    <row r="1530" spans="1:7" x14ac:dyDescent="0.25">
      <c r="A1530" s="206"/>
      <c r="B1530" s="39"/>
      <c r="C1530" s="40"/>
      <c r="D1530" s="54"/>
      <c r="E1530" s="168"/>
      <c r="F1530" s="168"/>
      <c r="G1530" s="189"/>
    </row>
    <row r="1531" spans="1:7" x14ac:dyDescent="0.25">
      <c r="A1531" s="206"/>
      <c r="B1531" s="44" t="s">
        <v>136</v>
      </c>
      <c r="C1531" s="45"/>
      <c r="D1531" s="55"/>
      <c r="E1531" s="187"/>
      <c r="F1531" s="187"/>
      <c r="G1531" s="176">
        <f>+SUM(F1529:F1530)</f>
        <v>180.67</v>
      </c>
    </row>
    <row r="1532" spans="1:7" x14ac:dyDescent="0.25">
      <c r="A1532" s="206"/>
      <c r="B1532" s="39" t="s">
        <v>137</v>
      </c>
      <c r="C1532" s="49"/>
      <c r="D1532" s="56"/>
      <c r="E1532" s="49"/>
      <c r="F1532" s="49"/>
      <c r="G1532" s="51" t="s">
        <v>138</v>
      </c>
    </row>
    <row r="1533" spans="1:7" x14ac:dyDescent="0.25">
      <c r="A1533" s="206"/>
      <c r="B1533" s="39" t="s">
        <v>92</v>
      </c>
      <c r="C1533" s="40"/>
      <c r="D1533" s="52"/>
      <c r="E1533" s="40"/>
      <c r="F1533" s="40"/>
      <c r="G1533" s="42"/>
    </row>
    <row r="1534" spans="1:7" x14ac:dyDescent="0.25">
      <c r="A1534" s="206"/>
      <c r="B1534" s="39" t="s">
        <v>92</v>
      </c>
      <c r="C1534" s="40"/>
      <c r="D1534" s="52"/>
      <c r="E1534" s="40"/>
      <c r="F1534" s="40"/>
      <c r="G1534" s="42"/>
    </row>
    <row r="1535" spans="1:7" ht="15.75" thickBot="1" x14ac:dyDescent="0.3">
      <c r="A1535" s="206"/>
      <c r="B1535" s="57" t="s">
        <v>139</v>
      </c>
      <c r="C1535" s="58"/>
      <c r="D1535" s="59"/>
      <c r="E1535" s="58"/>
      <c r="F1535" s="58"/>
      <c r="G1535" s="60">
        <f>+SUM(F1533:F1534)</f>
        <v>0</v>
      </c>
    </row>
    <row r="1536" spans="1:7" ht="4.5" customHeight="1" thickBot="1" x14ac:dyDescent="0.3">
      <c r="A1536" s="206"/>
      <c r="B1536" s="1148"/>
      <c r="C1536" s="1148"/>
      <c r="D1536" s="1148"/>
      <c r="E1536" s="1148"/>
      <c r="F1536" s="1148"/>
      <c r="G1536" s="1148"/>
    </row>
    <row r="1537" spans="1:7" ht="15.75" thickBot="1" x14ac:dyDescent="0.3">
      <c r="A1537" s="206"/>
      <c r="B1537" s="61" t="s">
        <v>140</v>
      </c>
      <c r="C1537" s="62" t="s">
        <v>1317</v>
      </c>
      <c r="D1537" s="63" t="s">
        <v>142</v>
      </c>
      <c r="E1537" s="1147" t="s">
        <v>143</v>
      </c>
      <c r="F1537" s="1147"/>
      <c r="G1537" s="1147"/>
    </row>
    <row r="1538" spans="1:7" ht="15.75" thickBot="1" x14ac:dyDescent="0.3">
      <c r="A1538" s="206"/>
      <c r="B1538" s="64" t="s">
        <v>144</v>
      </c>
      <c r="C1538" s="65"/>
      <c r="D1538" s="170">
        <f>G1527</f>
        <v>3.87</v>
      </c>
      <c r="E1538" s="1147"/>
      <c r="F1538" s="1147"/>
      <c r="G1538" s="1147"/>
    </row>
    <row r="1539" spans="1:7" ht="15.75" thickBot="1" x14ac:dyDescent="0.3">
      <c r="A1539" s="206"/>
      <c r="B1539" s="64" t="s">
        <v>145</v>
      </c>
      <c r="C1539" s="65"/>
      <c r="D1539" s="170">
        <f>G1531</f>
        <v>180.67</v>
      </c>
      <c r="E1539" s="1147"/>
      <c r="F1539" s="1147"/>
      <c r="G1539" s="1147"/>
    </row>
    <row r="1540" spans="1:7" ht="15.75" thickBot="1" x14ac:dyDescent="0.3">
      <c r="A1540" s="206"/>
      <c r="B1540" s="64" t="s">
        <v>146</v>
      </c>
      <c r="C1540" s="65"/>
      <c r="D1540" s="170">
        <f>G1535</f>
        <v>0</v>
      </c>
      <c r="E1540" s="1147"/>
      <c r="F1540" s="1147"/>
      <c r="G1540" s="1147"/>
    </row>
    <row r="1541" spans="1:7" ht="15.75" thickBot="1" x14ac:dyDescent="0.3">
      <c r="A1541" s="206"/>
      <c r="B1541" s="64" t="s">
        <v>147</v>
      </c>
      <c r="C1541" s="66">
        <f>$J$5</f>
        <v>157.27000000000001</v>
      </c>
      <c r="D1541" s="170">
        <f>+ROUND((D1538*C1541),2)/100</f>
        <v>6.09</v>
      </c>
      <c r="E1541" s="1147"/>
      <c r="F1541" s="1147"/>
      <c r="G1541" s="1147"/>
    </row>
    <row r="1542" spans="1:7" ht="15.75" thickBot="1" x14ac:dyDescent="0.3">
      <c r="A1542" s="206"/>
      <c r="B1542" s="64" t="s">
        <v>148</v>
      </c>
      <c r="C1542" s="67"/>
      <c r="D1542" s="171">
        <f>+SUM(D1538:D1541)</f>
        <v>190.63</v>
      </c>
      <c r="E1542" s="1147"/>
      <c r="F1542" s="1147"/>
      <c r="G1542" s="1147"/>
    </row>
    <row r="1543" spans="1:7" ht="15.75" thickBot="1" x14ac:dyDescent="0.3">
      <c r="A1543" s="206"/>
      <c r="B1543" s="64" t="s">
        <v>149</v>
      </c>
      <c r="C1543" s="65"/>
      <c r="D1543" s="170" t="s">
        <v>150</v>
      </c>
      <c r="E1543" s="1148" t="s">
        <v>151</v>
      </c>
      <c r="F1543" s="1148"/>
      <c r="G1543" s="1148"/>
    </row>
    <row r="1544" spans="1:7" ht="15.75" thickBot="1" x14ac:dyDescent="0.3">
      <c r="A1544" s="206"/>
      <c r="B1544" s="68" t="s">
        <v>152</v>
      </c>
      <c r="C1544" s="69"/>
      <c r="D1544" s="172">
        <f>+SUM(D1542:D1543)</f>
        <v>190.63</v>
      </c>
      <c r="E1544" s="1148"/>
      <c r="F1544" s="1148"/>
      <c r="G1544" s="1148"/>
    </row>
    <row r="1545" spans="1:7" ht="15.75" thickBot="1" x14ac:dyDescent="0.3">
      <c r="A1545" s="206"/>
      <c r="B1545" s="70" t="s">
        <v>153</v>
      </c>
      <c r="C1545" s="71">
        <f>$I$5</f>
        <v>28.49</v>
      </c>
      <c r="D1545" s="173">
        <f>ROUND((D1544*C1545),2)/100</f>
        <v>54.31</v>
      </c>
      <c r="E1545" s="1148"/>
      <c r="F1545" s="1148"/>
      <c r="G1545" s="1148"/>
    </row>
    <row r="1546" spans="1:7" ht="15.75" thickBot="1" x14ac:dyDescent="0.3">
      <c r="A1546" s="206"/>
      <c r="B1546" s="72" t="s">
        <v>154</v>
      </c>
      <c r="C1546" s="73"/>
      <c r="D1546" s="174">
        <f>+SUM(D1544:D1545)</f>
        <v>244.94</v>
      </c>
      <c r="E1546" s="74"/>
      <c r="F1546" s="175">
        <f>D1546</f>
        <v>244.94</v>
      </c>
      <c r="G1546" s="30"/>
    </row>
    <row r="1548" spans="1:7" ht="15.75" thickBot="1" x14ac:dyDescent="0.3"/>
    <row r="1549" spans="1:7" x14ac:dyDescent="0.25">
      <c r="B1549" s="1149" t="s">
        <v>119</v>
      </c>
      <c r="C1549" s="1149"/>
      <c r="D1549" s="1149"/>
      <c r="E1549" s="1149"/>
      <c r="F1549" s="1149"/>
      <c r="G1549" s="1149"/>
    </row>
    <row r="1550" spans="1:7" ht="15.75" thickBot="1" x14ac:dyDescent="0.3">
      <c r="B1550" s="1150" t="str">
        <f>$I$3</f>
        <v>Urbanização da Orla de Piúma - Município de Piúma / ES</v>
      </c>
      <c r="C1550" s="1151"/>
      <c r="D1550" s="1151"/>
      <c r="E1550" s="1151"/>
      <c r="F1550" s="1151"/>
      <c r="G1550" s="1152"/>
    </row>
    <row r="1551" spans="1:7" ht="15.75" thickBot="1" x14ac:dyDescent="0.3">
      <c r="A1551" s="206"/>
      <c r="B1551" s="29" t="s">
        <v>120</v>
      </c>
      <c r="C1551" s="29" t="s">
        <v>121</v>
      </c>
      <c r="D1551" s="1147" t="s">
        <v>122</v>
      </c>
      <c r="E1551" s="1147"/>
      <c r="F1551" s="30" t="s">
        <v>262</v>
      </c>
      <c r="G1551" s="30" t="s">
        <v>123</v>
      </c>
    </row>
    <row r="1552" spans="1:7" ht="27" thickBot="1" x14ac:dyDescent="0.3">
      <c r="A1552" s="206"/>
      <c r="B1552" s="31" t="s">
        <v>220</v>
      </c>
      <c r="C1552" s="32" t="s">
        <v>92</v>
      </c>
      <c r="D1552" s="1147" t="s">
        <v>8</v>
      </c>
      <c r="E1552" s="1147"/>
      <c r="F1552" s="89" t="s">
        <v>231</v>
      </c>
      <c r="G1552" s="33">
        <f>$K$5</f>
        <v>44501</v>
      </c>
    </row>
    <row r="1553" spans="1:7" ht="5.25" customHeight="1" thickBot="1" x14ac:dyDescent="0.3">
      <c r="A1553" s="206"/>
      <c r="B1553" s="1148"/>
      <c r="C1553" s="1148"/>
      <c r="D1553" s="1148"/>
      <c r="E1553" s="1148"/>
      <c r="F1553" s="1148"/>
      <c r="G1553" s="1148"/>
    </row>
    <row r="1554" spans="1:7" x14ac:dyDescent="0.25">
      <c r="A1554" s="206"/>
      <c r="B1554" s="36" t="s">
        <v>127</v>
      </c>
      <c r="C1554" s="37" t="s">
        <v>128</v>
      </c>
      <c r="D1554" s="37" t="s">
        <v>129</v>
      </c>
      <c r="E1554" s="37" t="s">
        <v>130</v>
      </c>
      <c r="F1554" s="37" t="s">
        <v>131</v>
      </c>
      <c r="G1554" s="38" t="s">
        <v>132</v>
      </c>
    </row>
    <row r="1555" spans="1:7" x14ac:dyDescent="0.25">
      <c r="A1555" s="206">
        <v>10139</v>
      </c>
      <c r="B1555" s="39" t="str">
        <f>VLOOKUP(A1555,Insumos!$A$10:$F$3462,2,FALSE)</f>
        <v>PEDREIRO - (OFICIAL - SINDUSCON)</v>
      </c>
      <c r="C1555" s="40" t="str">
        <f>VLOOKUP(A1555,Insumos!$A$10:$F$3462,3,FALSE)</f>
        <v>H</v>
      </c>
      <c r="D1555" s="41">
        <v>0.5</v>
      </c>
      <c r="E1555" s="168">
        <f>VLOOKUP(A1555,Insumos!$A$10:$F$3462,4,FALSE)</f>
        <v>7.43</v>
      </c>
      <c r="F1555" s="168">
        <f>ROUND((D1555*E1555),2)</f>
        <v>3.72</v>
      </c>
      <c r="G1555" s="189"/>
    </row>
    <row r="1556" spans="1:7" x14ac:dyDescent="0.25">
      <c r="A1556" s="206">
        <v>10146</v>
      </c>
      <c r="B1556" s="39" t="str">
        <f>VLOOKUP(A1556,Insumos!$A$10:$F$3462,2,FALSE)</f>
        <v>SERVENTE (AUXILIAR DE OBRAS - SINDUSCON)</v>
      </c>
      <c r="C1556" s="40" t="str">
        <f>VLOOKUP(A1556,Insumos!$A$10:$F$3462,3,FALSE)</f>
        <v>H</v>
      </c>
      <c r="D1556" s="41">
        <v>0.5</v>
      </c>
      <c r="E1556" s="168">
        <f>VLOOKUP(A1556,Insumos!$A$10:$F$3462,4,FALSE)</f>
        <v>5.46</v>
      </c>
      <c r="F1556" s="168">
        <f>ROUND((D1556*E1556),2)</f>
        <v>2.73</v>
      </c>
      <c r="G1556" s="189"/>
    </row>
    <row r="1557" spans="1:7" x14ac:dyDescent="0.25">
      <c r="A1557" s="206"/>
      <c r="B1557" s="39"/>
      <c r="C1557" s="40"/>
      <c r="D1557" s="43"/>
      <c r="E1557" s="168"/>
      <c r="F1557" s="168"/>
      <c r="G1557" s="189"/>
    </row>
    <row r="1558" spans="1:7" x14ac:dyDescent="0.25">
      <c r="A1558" s="206"/>
      <c r="B1558" s="44" t="s">
        <v>133</v>
      </c>
      <c r="C1558" s="45"/>
      <c r="D1558" s="46"/>
      <c r="E1558" s="168"/>
      <c r="F1558" s="187"/>
      <c r="G1558" s="176">
        <f>+SUM(F1555:F1557)</f>
        <v>6.45</v>
      </c>
    </row>
    <row r="1559" spans="1:7" x14ac:dyDescent="0.25">
      <c r="A1559" s="206"/>
      <c r="B1559" s="39" t="s">
        <v>134</v>
      </c>
      <c r="C1559" s="49"/>
      <c r="D1559" s="50"/>
      <c r="E1559" s="40"/>
      <c r="F1559" s="47"/>
      <c r="G1559" s="51" t="s">
        <v>135</v>
      </c>
    </row>
    <row r="1560" spans="1:7" ht="26.25" x14ac:dyDescent="0.25">
      <c r="A1560" s="206" t="s">
        <v>431</v>
      </c>
      <c r="B1560" s="39" t="str">
        <f>VLOOKUP(A1560,Insumos!$A$10:$F$3462,2,FALSE)</f>
        <v>Bicicletário de Chão para 05 bicicletas AL-43, fixado no chão.  Fabricante: Altmayer Sport ou equivalente</v>
      </c>
      <c r="C1560" s="40" t="str">
        <f>VLOOKUP(A1560,Insumos!$A$10:$F$3462,3,FALSE)</f>
        <v>und</v>
      </c>
      <c r="D1560" s="41">
        <v>1</v>
      </c>
      <c r="E1560" s="168">
        <f>VLOOKUP(A1560,Insumos!$A$10:$F$3462,4,FALSE)</f>
        <v>485.9</v>
      </c>
      <c r="F1560" s="168">
        <f>ROUND((D1560*E1560),2)</f>
        <v>485.9</v>
      </c>
      <c r="G1560" s="189"/>
    </row>
    <row r="1561" spans="1:7" x14ac:dyDescent="0.25">
      <c r="A1561" s="206"/>
      <c r="B1561" s="39"/>
      <c r="C1561" s="40"/>
      <c r="D1561" s="54"/>
      <c r="E1561" s="168"/>
      <c r="F1561" s="168"/>
      <c r="G1561" s="189"/>
    </row>
    <row r="1562" spans="1:7" x14ac:dyDescent="0.25">
      <c r="A1562" s="206"/>
      <c r="B1562" s="44" t="s">
        <v>136</v>
      </c>
      <c r="C1562" s="45"/>
      <c r="D1562" s="55"/>
      <c r="E1562" s="187"/>
      <c r="F1562" s="187"/>
      <c r="G1562" s="176">
        <f>+SUM(F1560:F1561)</f>
        <v>485.9</v>
      </c>
    </row>
    <row r="1563" spans="1:7" x14ac:dyDescent="0.25">
      <c r="A1563" s="206"/>
      <c r="B1563" s="39" t="s">
        <v>137</v>
      </c>
      <c r="C1563" s="49"/>
      <c r="D1563" s="56"/>
      <c r="E1563" s="49"/>
      <c r="F1563" s="49"/>
      <c r="G1563" s="51" t="s">
        <v>138</v>
      </c>
    </row>
    <row r="1564" spans="1:7" x14ac:dyDescent="0.25">
      <c r="A1564" s="206"/>
      <c r="B1564" s="39" t="s">
        <v>92</v>
      </c>
      <c r="C1564" s="40"/>
      <c r="D1564" s="52"/>
      <c r="E1564" s="40"/>
      <c r="F1564" s="40"/>
      <c r="G1564" s="42"/>
    </row>
    <row r="1565" spans="1:7" x14ac:dyDescent="0.25">
      <c r="A1565" s="206"/>
      <c r="B1565" s="39" t="s">
        <v>92</v>
      </c>
      <c r="C1565" s="40"/>
      <c r="D1565" s="52"/>
      <c r="E1565" s="40"/>
      <c r="F1565" s="40"/>
      <c r="G1565" s="42"/>
    </row>
    <row r="1566" spans="1:7" ht="15.75" thickBot="1" x14ac:dyDescent="0.3">
      <c r="A1566" s="206"/>
      <c r="B1566" s="57" t="s">
        <v>139</v>
      </c>
      <c r="C1566" s="58"/>
      <c r="D1566" s="59"/>
      <c r="E1566" s="58"/>
      <c r="F1566" s="58"/>
      <c r="G1566" s="60">
        <f>+SUM(F1564:F1565)</f>
        <v>0</v>
      </c>
    </row>
    <row r="1567" spans="1:7" ht="4.5" customHeight="1" thickBot="1" x14ac:dyDescent="0.3">
      <c r="A1567" s="206"/>
      <c r="B1567" s="1148"/>
      <c r="C1567" s="1148"/>
      <c r="D1567" s="1148"/>
      <c r="E1567" s="1148"/>
      <c r="F1567" s="1148"/>
      <c r="G1567" s="1148"/>
    </row>
    <row r="1568" spans="1:7" ht="15.75" thickBot="1" x14ac:dyDescent="0.3">
      <c r="A1568" s="206"/>
      <c r="B1568" s="61" t="s">
        <v>140</v>
      </c>
      <c r="C1568" s="62" t="s">
        <v>1317</v>
      </c>
      <c r="D1568" s="63" t="s">
        <v>142</v>
      </c>
      <c r="E1568" s="1147" t="s">
        <v>143</v>
      </c>
      <c r="F1568" s="1147"/>
      <c r="G1568" s="1147"/>
    </row>
    <row r="1569" spans="1:7" ht="15.75" thickBot="1" x14ac:dyDescent="0.3">
      <c r="A1569" s="206"/>
      <c r="B1569" s="64" t="s">
        <v>144</v>
      </c>
      <c r="C1569" s="65"/>
      <c r="D1569" s="170">
        <f>G1558</f>
        <v>6.45</v>
      </c>
      <c r="E1569" s="1147"/>
      <c r="F1569" s="1147"/>
      <c r="G1569" s="1147"/>
    </row>
    <row r="1570" spans="1:7" ht="15.75" thickBot="1" x14ac:dyDescent="0.3">
      <c r="A1570" s="206"/>
      <c r="B1570" s="64" t="s">
        <v>145</v>
      </c>
      <c r="C1570" s="65"/>
      <c r="D1570" s="170">
        <f>G1562</f>
        <v>485.9</v>
      </c>
      <c r="E1570" s="1147"/>
      <c r="F1570" s="1147"/>
      <c r="G1570" s="1147"/>
    </row>
    <row r="1571" spans="1:7" ht="15.75" thickBot="1" x14ac:dyDescent="0.3">
      <c r="A1571" s="206"/>
      <c r="B1571" s="64" t="s">
        <v>146</v>
      </c>
      <c r="C1571" s="65"/>
      <c r="D1571" s="170">
        <f>G1566</f>
        <v>0</v>
      </c>
      <c r="E1571" s="1147"/>
      <c r="F1571" s="1147"/>
      <c r="G1571" s="1147"/>
    </row>
    <row r="1572" spans="1:7" ht="15.75" thickBot="1" x14ac:dyDescent="0.3">
      <c r="A1572" s="206"/>
      <c r="B1572" s="64" t="s">
        <v>147</v>
      </c>
      <c r="C1572" s="66">
        <f>$J$5</f>
        <v>157.27000000000001</v>
      </c>
      <c r="D1572" s="170">
        <f>+ROUND((D1569*C1572),2)/100</f>
        <v>10.14</v>
      </c>
      <c r="E1572" s="1147"/>
      <c r="F1572" s="1147"/>
      <c r="G1572" s="1147"/>
    </row>
    <row r="1573" spans="1:7" ht="15.75" thickBot="1" x14ac:dyDescent="0.3">
      <c r="A1573" s="206"/>
      <c r="B1573" s="64" t="s">
        <v>148</v>
      </c>
      <c r="C1573" s="67"/>
      <c r="D1573" s="171">
        <f>+SUM(D1569:D1572)</f>
        <v>502.49</v>
      </c>
      <c r="E1573" s="1147"/>
      <c r="F1573" s="1147"/>
      <c r="G1573" s="1147"/>
    </row>
    <row r="1574" spans="1:7" ht="15.75" thickBot="1" x14ac:dyDescent="0.3">
      <c r="A1574" s="206"/>
      <c r="B1574" s="64" t="s">
        <v>149</v>
      </c>
      <c r="C1574" s="65"/>
      <c r="D1574" s="170" t="s">
        <v>150</v>
      </c>
      <c r="E1574" s="1148" t="s">
        <v>151</v>
      </c>
      <c r="F1574" s="1148"/>
      <c r="G1574" s="1148"/>
    </row>
    <row r="1575" spans="1:7" ht="15.75" thickBot="1" x14ac:dyDescent="0.3">
      <c r="A1575" s="206"/>
      <c r="B1575" s="68" t="s">
        <v>152</v>
      </c>
      <c r="C1575" s="69"/>
      <c r="D1575" s="172">
        <f>+SUM(D1573:D1574)</f>
        <v>502.49</v>
      </c>
      <c r="E1575" s="1148"/>
      <c r="F1575" s="1148"/>
      <c r="G1575" s="1148"/>
    </row>
    <row r="1576" spans="1:7" ht="15.75" thickBot="1" x14ac:dyDescent="0.3">
      <c r="A1576" s="206"/>
      <c r="B1576" s="70" t="s">
        <v>153</v>
      </c>
      <c r="C1576" s="71">
        <f>$I$5</f>
        <v>28.49</v>
      </c>
      <c r="D1576" s="173">
        <f>ROUND((D1575*C1576),2)/100</f>
        <v>143.16</v>
      </c>
      <c r="E1576" s="1148"/>
      <c r="F1576" s="1148"/>
      <c r="G1576" s="1148"/>
    </row>
    <row r="1577" spans="1:7" ht="15.75" thickBot="1" x14ac:dyDescent="0.3">
      <c r="A1577" s="206"/>
      <c r="B1577" s="72" t="s">
        <v>154</v>
      </c>
      <c r="C1577" s="73"/>
      <c r="D1577" s="174">
        <f>+SUM(D1575:D1576)</f>
        <v>645.65</v>
      </c>
      <c r="E1577" s="74"/>
      <c r="F1577" s="175">
        <f>D1577</f>
        <v>645.65</v>
      </c>
      <c r="G1577" s="30"/>
    </row>
    <row r="1579" spans="1:7" ht="15.75" thickBot="1" x14ac:dyDescent="0.3"/>
    <row r="1580" spans="1:7" x14ac:dyDescent="0.25">
      <c r="B1580" s="1149" t="s">
        <v>119</v>
      </c>
      <c r="C1580" s="1149"/>
      <c r="D1580" s="1149"/>
      <c r="E1580" s="1149"/>
      <c r="F1580" s="1149"/>
      <c r="G1580" s="1149"/>
    </row>
    <row r="1581" spans="1:7" ht="15.75" thickBot="1" x14ac:dyDescent="0.3">
      <c r="B1581" s="1150" t="str">
        <f>$I$3</f>
        <v>Urbanização da Orla de Piúma - Município de Piúma / ES</v>
      </c>
      <c r="C1581" s="1151"/>
      <c r="D1581" s="1151"/>
      <c r="E1581" s="1151"/>
      <c r="F1581" s="1151"/>
      <c r="G1581" s="1152"/>
    </row>
    <row r="1582" spans="1:7" ht="15.75" thickBot="1" x14ac:dyDescent="0.3">
      <c r="A1582" s="206"/>
      <c r="B1582" s="29" t="s">
        <v>120</v>
      </c>
      <c r="C1582" s="29" t="s">
        <v>121</v>
      </c>
      <c r="D1582" s="1147" t="s">
        <v>122</v>
      </c>
      <c r="E1582" s="1147"/>
      <c r="F1582" s="30" t="s">
        <v>262</v>
      </c>
      <c r="G1582" s="30" t="s">
        <v>123</v>
      </c>
    </row>
    <row r="1583" spans="1:7" ht="39.75" thickBot="1" x14ac:dyDescent="0.3">
      <c r="A1583" s="206"/>
      <c r="B1583" s="31" t="s">
        <v>221</v>
      </c>
      <c r="C1583" s="32" t="s">
        <v>92</v>
      </c>
      <c r="D1583" s="1147" t="s">
        <v>8</v>
      </c>
      <c r="E1583" s="1147"/>
      <c r="F1583" s="89" t="s">
        <v>232</v>
      </c>
      <c r="G1583" s="33">
        <f>$K$5</f>
        <v>44501</v>
      </c>
    </row>
    <row r="1584" spans="1:7" ht="8.25" customHeight="1" thickBot="1" x14ac:dyDescent="0.3">
      <c r="A1584" s="206"/>
      <c r="B1584" s="1148"/>
      <c r="C1584" s="1148"/>
      <c r="D1584" s="1148"/>
      <c r="E1584" s="1148"/>
      <c r="F1584" s="1148"/>
      <c r="G1584" s="1148"/>
    </row>
    <row r="1585" spans="1:7" x14ac:dyDescent="0.25">
      <c r="A1585" s="206"/>
      <c r="B1585" s="36" t="s">
        <v>127</v>
      </c>
      <c r="C1585" s="37" t="s">
        <v>128</v>
      </c>
      <c r="D1585" s="37" t="s">
        <v>129</v>
      </c>
      <c r="E1585" s="37" t="s">
        <v>130</v>
      </c>
      <c r="F1585" s="37" t="s">
        <v>131</v>
      </c>
      <c r="G1585" s="38" t="s">
        <v>132</v>
      </c>
    </row>
    <row r="1586" spans="1:7" x14ac:dyDescent="0.25">
      <c r="A1586" s="206">
        <v>10139</v>
      </c>
      <c r="B1586" s="39" t="str">
        <f>VLOOKUP(A1586,Insumos!$A$10:$F$3462,2,FALSE)</f>
        <v>PEDREIRO - (OFICIAL - SINDUSCON)</v>
      </c>
      <c r="C1586" s="40" t="str">
        <f>VLOOKUP(A1586,Insumos!$A$10:$F$3462,3,FALSE)</f>
        <v>H</v>
      </c>
      <c r="D1586" s="41">
        <v>0.5</v>
      </c>
      <c r="E1586" s="168">
        <f>VLOOKUP(A1586,Insumos!$A$10:$F$3462,4,FALSE)</f>
        <v>7.43</v>
      </c>
      <c r="F1586" s="168">
        <f>ROUND((D1586*E1586),2)</f>
        <v>3.72</v>
      </c>
      <c r="G1586" s="189"/>
    </row>
    <row r="1587" spans="1:7" x14ac:dyDescent="0.25">
      <c r="A1587" s="206">
        <v>10146</v>
      </c>
      <c r="B1587" s="39" t="str">
        <f>VLOOKUP(A1587,Insumos!$A$10:$F$3462,2,FALSE)</f>
        <v>SERVENTE (AUXILIAR DE OBRAS - SINDUSCON)</v>
      </c>
      <c r="C1587" s="40" t="str">
        <f>VLOOKUP(A1587,Insumos!$A$10:$F$3462,3,FALSE)</f>
        <v>H</v>
      </c>
      <c r="D1587" s="41">
        <v>0.5</v>
      </c>
      <c r="E1587" s="168">
        <f>VLOOKUP(A1587,Insumos!$A$10:$F$3462,4,FALSE)</f>
        <v>5.46</v>
      </c>
      <c r="F1587" s="168">
        <f>ROUND((D1587*E1587),2)</f>
        <v>2.73</v>
      </c>
      <c r="G1587" s="189"/>
    </row>
    <row r="1588" spans="1:7" x14ac:dyDescent="0.25">
      <c r="A1588" s="206"/>
      <c r="B1588" s="39"/>
      <c r="C1588" s="40"/>
      <c r="D1588" s="43"/>
      <c r="E1588" s="168"/>
      <c r="F1588" s="168"/>
      <c r="G1588" s="189"/>
    </row>
    <row r="1589" spans="1:7" x14ac:dyDescent="0.25">
      <c r="A1589" s="206"/>
      <c r="B1589" s="44" t="s">
        <v>133</v>
      </c>
      <c r="C1589" s="45"/>
      <c r="D1589" s="46"/>
      <c r="E1589" s="168"/>
      <c r="F1589" s="187"/>
      <c r="G1589" s="176">
        <f>+SUM(F1586:F1588)</f>
        <v>6.45</v>
      </c>
    </row>
    <row r="1590" spans="1:7" x14ac:dyDescent="0.25">
      <c r="A1590" s="206"/>
      <c r="B1590" s="39" t="s">
        <v>134</v>
      </c>
      <c r="C1590" s="49"/>
      <c r="D1590" s="50"/>
      <c r="E1590" s="40"/>
      <c r="F1590" s="47"/>
      <c r="G1590" s="51" t="s">
        <v>135</v>
      </c>
    </row>
    <row r="1591" spans="1:7" ht="40.5" customHeight="1" x14ac:dyDescent="0.25">
      <c r="A1591" s="206" t="s">
        <v>432</v>
      </c>
      <c r="B1591" s="39" t="str">
        <f>VLOOKUP(A1591,Insumos!$A$10:$F$3462,2,FALSE)</f>
        <v>Lixeiras Ciclo Capacidade 50 litros, fixada no chão, em tubo estrutural e chapa perfurada em aço. Produto com acabamento em pintura eletrostática. Fabricante: Nomen Design Mobiliário Urbano ou equivalente</v>
      </c>
      <c r="C1591" s="40" t="str">
        <f>VLOOKUP(A1591,Insumos!$A$10:$F$3462,3,FALSE)</f>
        <v>und</v>
      </c>
      <c r="D1591" s="41">
        <v>1</v>
      </c>
      <c r="E1591" s="168">
        <f>VLOOKUP(A1591,Insumos!$A$10:$F$3462,4,FALSE)</f>
        <v>1476</v>
      </c>
      <c r="F1591" s="168">
        <f>ROUND((D1591*E1591),2)</f>
        <v>1476</v>
      </c>
      <c r="G1591" s="189"/>
    </row>
    <row r="1592" spans="1:7" x14ac:dyDescent="0.25">
      <c r="A1592" s="206"/>
      <c r="B1592" s="39"/>
      <c r="C1592" s="40"/>
      <c r="D1592" s="54"/>
      <c r="E1592" s="168"/>
      <c r="F1592" s="168"/>
      <c r="G1592" s="189"/>
    </row>
    <row r="1593" spans="1:7" x14ac:dyDescent="0.25">
      <c r="A1593" s="206"/>
      <c r="B1593" s="44" t="s">
        <v>136</v>
      </c>
      <c r="C1593" s="45"/>
      <c r="D1593" s="55"/>
      <c r="E1593" s="187"/>
      <c r="F1593" s="187"/>
      <c r="G1593" s="176">
        <f>+SUM(F1591:F1592)</f>
        <v>1476</v>
      </c>
    </row>
    <row r="1594" spans="1:7" x14ac:dyDescent="0.25">
      <c r="A1594" s="206"/>
      <c r="B1594" s="39" t="s">
        <v>137</v>
      </c>
      <c r="C1594" s="49"/>
      <c r="D1594" s="56"/>
      <c r="E1594" s="49"/>
      <c r="F1594" s="49"/>
      <c r="G1594" s="51" t="s">
        <v>138</v>
      </c>
    </row>
    <row r="1595" spans="1:7" x14ac:dyDescent="0.25">
      <c r="A1595" s="206"/>
      <c r="B1595" s="39" t="s">
        <v>92</v>
      </c>
      <c r="C1595" s="40"/>
      <c r="D1595" s="52"/>
      <c r="E1595" s="40"/>
      <c r="F1595" s="40"/>
      <c r="G1595" s="42"/>
    </row>
    <row r="1596" spans="1:7" x14ac:dyDescent="0.25">
      <c r="A1596" s="206"/>
      <c r="B1596" s="39" t="s">
        <v>92</v>
      </c>
      <c r="C1596" s="40"/>
      <c r="D1596" s="52"/>
      <c r="E1596" s="40"/>
      <c r="F1596" s="40"/>
      <c r="G1596" s="42"/>
    </row>
    <row r="1597" spans="1:7" ht="15.75" thickBot="1" x14ac:dyDescent="0.3">
      <c r="A1597" s="206"/>
      <c r="B1597" s="57" t="s">
        <v>139</v>
      </c>
      <c r="C1597" s="58"/>
      <c r="D1597" s="59"/>
      <c r="E1597" s="58"/>
      <c r="F1597" s="58"/>
      <c r="G1597" s="60">
        <f>+SUM(F1595:F1596)</f>
        <v>0</v>
      </c>
    </row>
    <row r="1598" spans="1:7" ht="4.5" customHeight="1" thickBot="1" x14ac:dyDescent="0.3">
      <c r="A1598" s="206"/>
      <c r="B1598" s="1148"/>
      <c r="C1598" s="1148"/>
      <c r="D1598" s="1148"/>
      <c r="E1598" s="1148"/>
      <c r="F1598" s="1148"/>
      <c r="G1598" s="1148"/>
    </row>
    <row r="1599" spans="1:7" ht="15.75" thickBot="1" x14ac:dyDescent="0.3">
      <c r="A1599" s="206"/>
      <c r="B1599" s="61" t="s">
        <v>140</v>
      </c>
      <c r="C1599" s="62" t="s">
        <v>1317</v>
      </c>
      <c r="D1599" s="63" t="s">
        <v>142</v>
      </c>
      <c r="E1599" s="1147" t="s">
        <v>143</v>
      </c>
      <c r="F1599" s="1147"/>
      <c r="G1599" s="1147"/>
    </row>
    <row r="1600" spans="1:7" ht="15.75" thickBot="1" x14ac:dyDescent="0.3">
      <c r="A1600" s="206"/>
      <c r="B1600" s="64" t="s">
        <v>144</v>
      </c>
      <c r="C1600" s="65"/>
      <c r="D1600" s="170">
        <f>G1589</f>
        <v>6.45</v>
      </c>
      <c r="E1600" s="1147"/>
      <c r="F1600" s="1147"/>
      <c r="G1600" s="1147"/>
    </row>
    <row r="1601" spans="1:7" ht="15.75" thickBot="1" x14ac:dyDescent="0.3">
      <c r="A1601" s="206"/>
      <c r="B1601" s="64" t="s">
        <v>145</v>
      </c>
      <c r="C1601" s="65"/>
      <c r="D1601" s="170">
        <f>G1593</f>
        <v>1476</v>
      </c>
      <c r="E1601" s="1147"/>
      <c r="F1601" s="1147"/>
      <c r="G1601" s="1147"/>
    </row>
    <row r="1602" spans="1:7" ht="15.75" thickBot="1" x14ac:dyDescent="0.3">
      <c r="A1602" s="206"/>
      <c r="B1602" s="64" t="s">
        <v>146</v>
      </c>
      <c r="C1602" s="65"/>
      <c r="D1602" s="170">
        <f>G1597</f>
        <v>0</v>
      </c>
      <c r="E1602" s="1147"/>
      <c r="F1602" s="1147"/>
      <c r="G1602" s="1147"/>
    </row>
    <row r="1603" spans="1:7" ht="15.75" thickBot="1" x14ac:dyDescent="0.3">
      <c r="A1603" s="206"/>
      <c r="B1603" s="64" t="s">
        <v>147</v>
      </c>
      <c r="C1603" s="66">
        <f>$J$5</f>
        <v>157.27000000000001</v>
      </c>
      <c r="D1603" s="170">
        <f>+ROUND((D1600*C1603),2)/100</f>
        <v>10.14</v>
      </c>
      <c r="E1603" s="1147"/>
      <c r="F1603" s="1147"/>
      <c r="G1603" s="1147"/>
    </row>
    <row r="1604" spans="1:7" ht="15.75" thickBot="1" x14ac:dyDescent="0.3">
      <c r="A1604" s="206"/>
      <c r="B1604" s="64" t="s">
        <v>148</v>
      </c>
      <c r="C1604" s="67"/>
      <c r="D1604" s="171">
        <f>+SUM(D1600:D1603)</f>
        <v>1492.59</v>
      </c>
      <c r="E1604" s="1147"/>
      <c r="F1604" s="1147"/>
      <c r="G1604" s="1147"/>
    </row>
    <row r="1605" spans="1:7" ht="15.75" thickBot="1" x14ac:dyDescent="0.3">
      <c r="A1605" s="206"/>
      <c r="B1605" s="64" t="s">
        <v>149</v>
      </c>
      <c r="C1605" s="65"/>
      <c r="D1605" s="170" t="s">
        <v>150</v>
      </c>
      <c r="E1605" s="1148" t="s">
        <v>151</v>
      </c>
      <c r="F1605" s="1148"/>
      <c r="G1605" s="1148"/>
    </row>
    <row r="1606" spans="1:7" ht="15.75" thickBot="1" x14ac:dyDescent="0.3">
      <c r="A1606" s="206"/>
      <c r="B1606" s="68" t="s">
        <v>152</v>
      </c>
      <c r="C1606" s="69"/>
      <c r="D1606" s="172">
        <f>+SUM(D1604:D1605)</f>
        <v>1492.59</v>
      </c>
      <c r="E1606" s="1148"/>
      <c r="F1606" s="1148"/>
      <c r="G1606" s="1148"/>
    </row>
    <row r="1607" spans="1:7" ht="15.75" thickBot="1" x14ac:dyDescent="0.3">
      <c r="A1607" s="206"/>
      <c r="B1607" s="70" t="s">
        <v>153</v>
      </c>
      <c r="C1607" s="71">
        <f>$I$5</f>
        <v>28.49</v>
      </c>
      <c r="D1607" s="173">
        <f>ROUND((D1606*C1607),2)/100</f>
        <v>425.24</v>
      </c>
      <c r="E1607" s="1148"/>
      <c r="F1607" s="1148"/>
      <c r="G1607" s="1148"/>
    </row>
    <row r="1608" spans="1:7" ht="15.75" thickBot="1" x14ac:dyDescent="0.3">
      <c r="A1608" s="206"/>
      <c r="B1608" s="72" t="s">
        <v>154</v>
      </c>
      <c r="C1608" s="73"/>
      <c r="D1608" s="174">
        <f>+SUM(D1606:D1607)</f>
        <v>1917.83</v>
      </c>
      <c r="E1608" s="74"/>
      <c r="F1608" s="175">
        <f>D1608</f>
        <v>1917.83</v>
      </c>
      <c r="G1608" s="30"/>
    </row>
    <row r="1610" spans="1:7" ht="15.75" thickBot="1" x14ac:dyDescent="0.3"/>
    <row r="1611" spans="1:7" x14ac:dyDescent="0.25">
      <c r="B1611" s="1149" t="s">
        <v>119</v>
      </c>
      <c r="C1611" s="1149"/>
      <c r="D1611" s="1149"/>
      <c r="E1611" s="1149"/>
      <c r="F1611" s="1149"/>
      <c r="G1611" s="1149"/>
    </row>
    <row r="1612" spans="1:7" ht="15.75" thickBot="1" x14ac:dyDescent="0.3">
      <c r="B1612" s="1150" t="str">
        <f>$I$3</f>
        <v>Urbanização da Orla de Piúma - Município de Piúma / ES</v>
      </c>
      <c r="C1612" s="1151"/>
      <c r="D1612" s="1151"/>
      <c r="E1612" s="1151"/>
      <c r="F1612" s="1151"/>
      <c r="G1612" s="1152"/>
    </row>
    <row r="1613" spans="1:7" ht="15.75" thickBot="1" x14ac:dyDescent="0.3">
      <c r="A1613" s="206"/>
      <c r="B1613" s="29" t="s">
        <v>120</v>
      </c>
      <c r="C1613" s="29" t="s">
        <v>121</v>
      </c>
      <c r="D1613" s="1147" t="s">
        <v>122</v>
      </c>
      <c r="E1613" s="1147"/>
      <c r="F1613" s="30" t="s">
        <v>262</v>
      </c>
      <c r="G1613" s="30" t="s">
        <v>123</v>
      </c>
    </row>
    <row r="1614" spans="1:7" ht="27" thickBot="1" x14ac:dyDescent="0.3">
      <c r="A1614" s="206"/>
      <c r="B1614" s="31" t="s">
        <v>239</v>
      </c>
      <c r="C1614" s="32" t="s">
        <v>92</v>
      </c>
      <c r="D1614" s="1147" t="s">
        <v>8</v>
      </c>
      <c r="E1614" s="1147"/>
      <c r="F1614" s="89" t="s">
        <v>233</v>
      </c>
      <c r="G1614" s="33">
        <f>$K$5</f>
        <v>44501</v>
      </c>
    </row>
    <row r="1615" spans="1:7" ht="6.75" customHeight="1" thickBot="1" x14ac:dyDescent="0.3">
      <c r="A1615" s="206"/>
      <c r="B1615" s="1148"/>
      <c r="C1615" s="1148"/>
      <c r="D1615" s="1148"/>
      <c r="E1615" s="1148"/>
      <c r="F1615" s="1148"/>
      <c r="G1615" s="1148"/>
    </row>
    <row r="1616" spans="1:7" x14ac:dyDescent="0.25">
      <c r="A1616" s="206"/>
      <c r="B1616" s="36" t="s">
        <v>127</v>
      </c>
      <c r="C1616" s="37" t="s">
        <v>128</v>
      </c>
      <c r="D1616" s="37" t="s">
        <v>129</v>
      </c>
      <c r="E1616" s="37" t="s">
        <v>130</v>
      </c>
      <c r="F1616" s="37" t="s">
        <v>131</v>
      </c>
      <c r="G1616" s="38" t="s">
        <v>132</v>
      </c>
    </row>
    <row r="1617" spans="1:10" x14ac:dyDescent="0.25">
      <c r="A1617" s="206">
        <v>10139</v>
      </c>
      <c r="B1617" s="39" t="str">
        <f>VLOOKUP(A1617,Insumos!$A$10:$F$3462,2,FALSE)</f>
        <v>PEDREIRO - (OFICIAL - SINDUSCON)</v>
      </c>
      <c r="C1617" s="40" t="str">
        <f>VLOOKUP(A1617,Insumos!$A$10:$F$3462,3,FALSE)</f>
        <v>H</v>
      </c>
      <c r="D1617" s="41">
        <v>0.5</v>
      </c>
      <c r="E1617" s="168">
        <f>VLOOKUP(A1617,Insumos!$A$10:$F$3462,4,FALSE)</f>
        <v>7.43</v>
      </c>
      <c r="F1617" s="168">
        <f>ROUND((D1617*E1617),2)</f>
        <v>3.72</v>
      </c>
      <c r="G1617" s="189"/>
    </row>
    <row r="1618" spans="1:10" x14ac:dyDescent="0.25">
      <c r="A1618" s="206">
        <v>10146</v>
      </c>
      <c r="B1618" s="39" t="str">
        <f>VLOOKUP(A1618,Insumos!$A$10:$F$3462,2,FALSE)</f>
        <v>SERVENTE (AUXILIAR DE OBRAS - SINDUSCON)</v>
      </c>
      <c r="C1618" s="40" t="str">
        <f>VLOOKUP(A1618,Insumos!$A$10:$F$3462,3,FALSE)</f>
        <v>H</v>
      </c>
      <c r="D1618" s="41">
        <v>0.5</v>
      </c>
      <c r="E1618" s="168">
        <f>VLOOKUP(A1618,Insumos!$A$10:$F$3462,4,FALSE)</f>
        <v>5.46</v>
      </c>
      <c r="F1618" s="168">
        <f>ROUND((D1618*E1618),2)</f>
        <v>2.73</v>
      </c>
      <c r="G1618" s="189"/>
    </row>
    <row r="1619" spans="1:10" x14ac:dyDescent="0.25">
      <c r="A1619" s="206"/>
      <c r="B1619" s="39"/>
      <c r="C1619" s="40"/>
      <c r="D1619" s="43"/>
      <c r="E1619" s="168"/>
      <c r="F1619" s="168"/>
      <c r="G1619" s="189"/>
    </row>
    <row r="1620" spans="1:10" x14ac:dyDescent="0.25">
      <c r="A1620" s="206"/>
      <c r="B1620" s="44" t="s">
        <v>133</v>
      </c>
      <c r="C1620" s="45"/>
      <c r="D1620" s="46"/>
      <c r="E1620" s="168"/>
      <c r="F1620" s="187"/>
      <c r="G1620" s="176">
        <f>+SUM(F1617:F1619)</f>
        <v>6.45</v>
      </c>
    </row>
    <row r="1621" spans="1:10" x14ac:dyDescent="0.25">
      <c r="A1621" s="206"/>
      <c r="B1621" s="39" t="s">
        <v>134</v>
      </c>
      <c r="C1621" s="49"/>
      <c r="D1621" s="50"/>
      <c r="E1621" s="40"/>
      <c r="F1621" s="47"/>
      <c r="G1621" s="51" t="s">
        <v>135</v>
      </c>
    </row>
    <row r="1622" spans="1:10" ht="40.5" customHeight="1" x14ac:dyDescent="0.25">
      <c r="A1622" s="206" t="s">
        <v>433</v>
      </c>
      <c r="B1622" s="39" t="str">
        <f>VLOOKUP(A1622,Insumos!$A$10:$F$3462,2,FALSE)</f>
        <v>Lixeira de coleta seletiva com 4 cestos. Fabricante: Nomen Design Mobiliário Urbano ou equivalente</v>
      </c>
      <c r="C1622" s="40" t="str">
        <f>VLOOKUP(A1622,Insumos!$A$10:$F$3462,3,FALSE)</f>
        <v>und</v>
      </c>
      <c r="D1622" s="41">
        <v>1</v>
      </c>
      <c r="E1622" s="168">
        <f>VLOOKUP(A1622,Insumos!$A$10:$F$3462,4,FALSE)</f>
        <v>4667</v>
      </c>
      <c r="F1622" s="168">
        <f>ROUND((D1622*E1622),2)</f>
        <v>4667</v>
      </c>
      <c r="G1622" s="189"/>
      <c r="J1622" t="s">
        <v>92</v>
      </c>
    </row>
    <row r="1623" spans="1:10" x14ac:dyDescent="0.25">
      <c r="A1623" s="206"/>
      <c r="B1623" s="39"/>
      <c r="C1623" s="40"/>
      <c r="D1623" s="54"/>
      <c r="E1623" s="168"/>
      <c r="F1623" s="168"/>
      <c r="G1623" s="189"/>
    </row>
    <row r="1624" spans="1:10" x14ac:dyDescent="0.25">
      <c r="A1624" s="206"/>
      <c r="B1624" s="44" t="s">
        <v>136</v>
      </c>
      <c r="C1624" s="45"/>
      <c r="D1624" s="55"/>
      <c r="E1624" s="187"/>
      <c r="F1624" s="187"/>
      <c r="G1624" s="176">
        <f>+SUM(F1622:F1623)</f>
        <v>4667</v>
      </c>
    </row>
    <row r="1625" spans="1:10" x14ac:dyDescent="0.25">
      <c r="A1625" s="206"/>
      <c r="B1625" s="39" t="s">
        <v>137</v>
      </c>
      <c r="C1625" s="49"/>
      <c r="D1625" s="56"/>
      <c r="E1625" s="49"/>
      <c r="F1625" s="49"/>
      <c r="G1625" s="51" t="s">
        <v>138</v>
      </c>
    </row>
    <row r="1626" spans="1:10" x14ac:dyDescent="0.25">
      <c r="A1626" s="206"/>
      <c r="B1626" s="39" t="s">
        <v>92</v>
      </c>
      <c r="C1626" s="40"/>
      <c r="D1626" s="52"/>
      <c r="E1626" s="40"/>
      <c r="F1626" s="40"/>
      <c r="G1626" s="42"/>
    </row>
    <row r="1627" spans="1:10" x14ac:dyDescent="0.25">
      <c r="A1627" s="206"/>
      <c r="B1627" s="39" t="s">
        <v>92</v>
      </c>
      <c r="C1627" s="40"/>
      <c r="D1627" s="52"/>
      <c r="E1627" s="40"/>
      <c r="F1627" s="40"/>
      <c r="G1627" s="42"/>
    </row>
    <row r="1628" spans="1:10" ht="15.75" thickBot="1" x14ac:dyDescent="0.3">
      <c r="A1628" s="206"/>
      <c r="B1628" s="57" t="s">
        <v>139</v>
      </c>
      <c r="C1628" s="58"/>
      <c r="D1628" s="59"/>
      <c r="E1628" s="58"/>
      <c r="F1628" s="58"/>
      <c r="G1628" s="60">
        <f>+SUM(F1626:F1627)</f>
        <v>0</v>
      </c>
    </row>
    <row r="1629" spans="1:10" ht="4.5" customHeight="1" thickBot="1" x14ac:dyDescent="0.3">
      <c r="A1629" s="206"/>
      <c r="B1629" s="1148"/>
      <c r="C1629" s="1148"/>
      <c r="D1629" s="1148"/>
      <c r="E1629" s="1148"/>
      <c r="F1629" s="1148"/>
      <c r="G1629" s="1148"/>
    </row>
    <row r="1630" spans="1:10" ht="15.75" thickBot="1" x14ac:dyDescent="0.3">
      <c r="A1630" s="206"/>
      <c r="B1630" s="61" t="s">
        <v>140</v>
      </c>
      <c r="C1630" s="62" t="s">
        <v>1317</v>
      </c>
      <c r="D1630" s="63" t="s">
        <v>142</v>
      </c>
      <c r="E1630" s="1147" t="s">
        <v>143</v>
      </c>
      <c r="F1630" s="1147"/>
      <c r="G1630" s="1147"/>
    </row>
    <row r="1631" spans="1:10" ht="15.75" thickBot="1" x14ac:dyDescent="0.3">
      <c r="A1631" s="206"/>
      <c r="B1631" s="64" t="s">
        <v>144</v>
      </c>
      <c r="C1631" s="65"/>
      <c r="D1631" s="170">
        <f>G1620</f>
        <v>6.45</v>
      </c>
      <c r="E1631" s="1147"/>
      <c r="F1631" s="1147"/>
      <c r="G1631" s="1147"/>
    </row>
    <row r="1632" spans="1:10" ht="15.75" thickBot="1" x14ac:dyDescent="0.3">
      <c r="A1632" s="206"/>
      <c r="B1632" s="64" t="s">
        <v>145</v>
      </c>
      <c r="C1632" s="65"/>
      <c r="D1632" s="170">
        <f>G1624</f>
        <v>4667</v>
      </c>
      <c r="E1632" s="1147"/>
      <c r="F1632" s="1147"/>
      <c r="G1632" s="1147"/>
    </row>
    <row r="1633" spans="1:7" ht="15.75" thickBot="1" x14ac:dyDescent="0.3">
      <c r="A1633" s="206"/>
      <c r="B1633" s="64" t="s">
        <v>146</v>
      </c>
      <c r="C1633" s="65"/>
      <c r="D1633" s="170">
        <f>G1628</f>
        <v>0</v>
      </c>
      <c r="E1633" s="1147"/>
      <c r="F1633" s="1147"/>
      <c r="G1633" s="1147"/>
    </row>
    <row r="1634" spans="1:7" ht="15.75" thickBot="1" x14ac:dyDescent="0.3">
      <c r="A1634" s="206"/>
      <c r="B1634" s="64" t="s">
        <v>147</v>
      </c>
      <c r="C1634" s="66">
        <f>$J$5</f>
        <v>157.27000000000001</v>
      </c>
      <c r="D1634" s="170">
        <f>+ROUND((D1631*C1634),2)/100</f>
        <v>10.14</v>
      </c>
      <c r="E1634" s="1147"/>
      <c r="F1634" s="1147"/>
      <c r="G1634" s="1147"/>
    </row>
    <row r="1635" spans="1:7" ht="15.75" thickBot="1" x14ac:dyDescent="0.3">
      <c r="A1635" s="206"/>
      <c r="B1635" s="64" t="s">
        <v>148</v>
      </c>
      <c r="C1635" s="67"/>
      <c r="D1635" s="171">
        <f>+SUM(D1631:D1634)</f>
        <v>4683.59</v>
      </c>
      <c r="E1635" s="1147"/>
      <c r="F1635" s="1147"/>
      <c r="G1635" s="1147"/>
    </row>
    <row r="1636" spans="1:7" ht="15.75" thickBot="1" x14ac:dyDescent="0.3">
      <c r="A1636" s="206"/>
      <c r="B1636" s="64" t="s">
        <v>149</v>
      </c>
      <c r="C1636" s="65"/>
      <c r="D1636" s="170" t="s">
        <v>150</v>
      </c>
      <c r="E1636" s="1148" t="s">
        <v>151</v>
      </c>
      <c r="F1636" s="1148"/>
      <c r="G1636" s="1148"/>
    </row>
    <row r="1637" spans="1:7" ht="15.75" thickBot="1" x14ac:dyDescent="0.3">
      <c r="A1637" s="206"/>
      <c r="B1637" s="68" t="s">
        <v>152</v>
      </c>
      <c r="C1637" s="69"/>
      <c r="D1637" s="172">
        <f>+SUM(D1635:D1636)</f>
        <v>4683.59</v>
      </c>
      <c r="E1637" s="1148"/>
      <c r="F1637" s="1148"/>
      <c r="G1637" s="1148"/>
    </row>
    <row r="1638" spans="1:7" ht="15.75" thickBot="1" x14ac:dyDescent="0.3">
      <c r="A1638" s="206"/>
      <c r="B1638" s="70" t="s">
        <v>153</v>
      </c>
      <c r="C1638" s="71">
        <f>$I$5</f>
        <v>28.49</v>
      </c>
      <c r="D1638" s="173">
        <f>ROUND((D1637*C1638),2)/100</f>
        <v>1334.35</v>
      </c>
      <c r="E1638" s="1148"/>
      <c r="F1638" s="1148"/>
      <c r="G1638" s="1148"/>
    </row>
    <row r="1639" spans="1:7" ht="15.75" thickBot="1" x14ac:dyDescent="0.3">
      <c r="A1639" s="206"/>
      <c r="B1639" s="72" t="s">
        <v>154</v>
      </c>
      <c r="C1639" s="73"/>
      <c r="D1639" s="174">
        <f>+SUM(D1637:D1638)</f>
        <v>6017.94</v>
      </c>
      <c r="E1639" s="74"/>
      <c r="F1639" s="175">
        <f>D1639</f>
        <v>6017.94</v>
      </c>
      <c r="G1639" s="30"/>
    </row>
    <row r="1641" spans="1:7" ht="15.75" thickBot="1" x14ac:dyDescent="0.3"/>
    <row r="1642" spans="1:7" x14ac:dyDescent="0.25">
      <c r="B1642" s="1149" t="s">
        <v>119</v>
      </c>
      <c r="C1642" s="1149"/>
      <c r="D1642" s="1149"/>
      <c r="E1642" s="1149"/>
      <c r="F1642" s="1149"/>
      <c r="G1642" s="1149"/>
    </row>
    <row r="1643" spans="1:7" ht="15.75" thickBot="1" x14ac:dyDescent="0.3">
      <c r="B1643" s="1150" t="str">
        <f>$I$3</f>
        <v>Urbanização da Orla de Piúma - Município de Piúma / ES</v>
      </c>
      <c r="C1643" s="1151"/>
      <c r="D1643" s="1151"/>
      <c r="E1643" s="1151"/>
      <c r="F1643" s="1151"/>
      <c r="G1643" s="1152"/>
    </row>
    <row r="1644" spans="1:7" ht="15.75" thickBot="1" x14ac:dyDescent="0.3">
      <c r="A1644" s="206"/>
      <c r="B1644" s="29" t="s">
        <v>120</v>
      </c>
      <c r="C1644" s="29" t="s">
        <v>121</v>
      </c>
      <c r="D1644" s="1147" t="s">
        <v>122</v>
      </c>
      <c r="E1644" s="1147"/>
      <c r="F1644" s="30" t="s">
        <v>262</v>
      </c>
      <c r="G1644" s="30" t="s">
        <v>123</v>
      </c>
    </row>
    <row r="1645" spans="1:7" ht="65.25" thickBot="1" x14ac:dyDescent="0.3">
      <c r="A1645" s="206"/>
      <c r="B1645" s="31" t="s">
        <v>1305</v>
      </c>
      <c r="C1645" s="32" t="s">
        <v>92</v>
      </c>
      <c r="D1645" s="1147" t="s">
        <v>8</v>
      </c>
      <c r="E1645" s="1147"/>
      <c r="F1645" s="89" t="s">
        <v>234</v>
      </c>
      <c r="G1645" s="33">
        <f>$K$5</f>
        <v>44501</v>
      </c>
    </row>
    <row r="1646" spans="1:7" ht="6.75" customHeight="1" thickBot="1" x14ac:dyDescent="0.3">
      <c r="A1646" s="206"/>
      <c r="B1646" s="1148"/>
      <c r="C1646" s="1148"/>
      <c r="D1646" s="1148"/>
      <c r="E1646" s="1148"/>
      <c r="F1646" s="1148"/>
      <c r="G1646" s="1148"/>
    </row>
    <row r="1647" spans="1:7" x14ac:dyDescent="0.25">
      <c r="A1647" s="206"/>
      <c r="B1647" s="36" t="s">
        <v>127</v>
      </c>
      <c r="C1647" s="37" t="s">
        <v>128</v>
      </c>
      <c r="D1647" s="37" t="s">
        <v>129</v>
      </c>
      <c r="E1647" s="37" t="s">
        <v>130</v>
      </c>
      <c r="F1647" s="37" t="s">
        <v>131</v>
      </c>
      <c r="G1647" s="38" t="s">
        <v>132</v>
      </c>
    </row>
    <row r="1648" spans="1:7" x14ac:dyDescent="0.25">
      <c r="A1648" s="206">
        <v>10146</v>
      </c>
      <c r="B1648" s="39" t="str">
        <f>VLOOKUP(A1648,Insumos!$A$10:$F$3462,2,FALSE)</f>
        <v>SERVENTE (AUXILIAR DE OBRAS - SINDUSCON)</v>
      </c>
      <c r="C1648" s="40" t="str">
        <f>VLOOKUP(A1648,Insumos!$A$10:$F$3462,3,FALSE)</f>
        <v>H</v>
      </c>
      <c r="D1648" s="41">
        <v>0.5</v>
      </c>
      <c r="E1648" s="168">
        <f>VLOOKUP(A1648,Insumos!$A$10:$F$3462,4,FALSE)</f>
        <v>5.46</v>
      </c>
      <c r="F1648" s="168">
        <f>ROUND((D1648*E1648),2)</f>
        <v>2.73</v>
      </c>
      <c r="G1648" s="189"/>
    </row>
    <row r="1649" spans="1:7" x14ac:dyDescent="0.25">
      <c r="A1649" s="206"/>
      <c r="B1649" s="39"/>
      <c r="C1649" s="40"/>
      <c r="D1649" s="43"/>
      <c r="E1649" s="168"/>
      <c r="F1649" s="168"/>
      <c r="G1649" s="189"/>
    </row>
    <row r="1650" spans="1:7" x14ac:dyDescent="0.25">
      <c r="A1650" s="206"/>
      <c r="B1650" s="44" t="s">
        <v>133</v>
      </c>
      <c r="C1650" s="45"/>
      <c r="D1650" s="46"/>
      <c r="E1650" s="168"/>
      <c r="F1650" s="187"/>
      <c r="G1650" s="176">
        <f>+SUM(F1648:F1649)</f>
        <v>2.73</v>
      </c>
    </row>
    <row r="1651" spans="1:7" x14ac:dyDescent="0.25">
      <c r="A1651" s="206"/>
      <c r="B1651" s="39" t="s">
        <v>134</v>
      </c>
      <c r="C1651" s="49"/>
      <c r="D1651" s="50"/>
      <c r="E1651" s="40"/>
      <c r="F1651" s="47"/>
      <c r="G1651" s="51" t="s">
        <v>135</v>
      </c>
    </row>
    <row r="1652" spans="1:7" ht="26.25" x14ac:dyDescent="0.25">
      <c r="A1652" s="206" t="s">
        <v>484</v>
      </c>
      <c r="B1652" s="39" t="str">
        <f>VLOOKUP(A1652,Insumos!$A$10:$F$3462,2,FALSE)</f>
        <v>Coletor com carga traseira de lixo de 120 litros - (container de lixo) - C-120   Fab.: Contemar Ambiental ou equivalente</v>
      </c>
      <c r="C1652" s="40" t="str">
        <f>VLOOKUP(A1652,Insumos!$A$10:$F$3462,3,FALSE)</f>
        <v>und</v>
      </c>
      <c r="D1652" s="41">
        <v>1</v>
      </c>
      <c r="E1652" s="168">
        <f>VLOOKUP(A1652,Insumos!$A$10:$F$3462,4,FALSE)</f>
        <v>551</v>
      </c>
      <c r="F1652" s="168">
        <f>ROUND((D1652*E1652),2)</f>
        <v>551</v>
      </c>
      <c r="G1652" s="189"/>
    </row>
    <row r="1653" spans="1:7" x14ac:dyDescent="0.25">
      <c r="A1653" s="206"/>
      <c r="B1653" s="39"/>
      <c r="C1653" s="40"/>
      <c r="D1653" s="54"/>
      <c r="E1653" s="168"/>
      <c r="F1653" s="168"/>
      <c r="G1653" s="189"/>
    </row>
    <row r="1654" spans="1:7" x14ac:dyDescent="0.25">
      <c r="A1654" s="206"/>
      <c r="B1654" s="44" t="s">
        <v>136</v>
      </c>
      <c r="C1654" s="45"/>
      <c r="D1654" s="55"/>
      <c r="E1654" s="187"/>
      <c r="F1654" s="187"/>
      <c r="G1654" s="176">
        <f>+SUM(F1652:F1653)</f>
        <v>551</v>
      </c>
    </row>
    <row r="1655" spans="1:7" x14ac:dyDescent="0.25">
      <c r="A1655" s="206"/>
      <c r="B1655" s="39" t="s">
        <v>137</v>
      </c>
      <c r="C1655" s="49"/>
      <c r="D1655" s="56"/>
      <c r="E1655" s="49"/>
      <c r="F1655" s="49"/>
      <c r="G1655" s="51" t="s">
        <v>138</v>
      </c>
    </row>
    <row r="1656" spans="1:7" x14ac:dyDescent="0.25">
      <c r="A1656" s="206"/>
      <c r="B1656" s="39" t="s">
        <v>92</v>
      </c>
      <c r="C1656" s="40"/>
      <c r="D1656" s="52"/>
      <c r="E1656" s="40"/>
      <c r="F1656" s="40"/>
      <c r="G1656" s="42"/>
    </row>
    <row r="1657" spans="1:7" ht="15.75" thickBot="1" x14ac:dyDescent="0.3">
      <c r="A1657" s="206"/>
      <c r="B1657" s="57" t="s">
        <v>139</v>
      </c>
      <c r="C1657" s="58"/>
      <c r="D1657" s="59"/>
      <c r="E1657" s="58"/>
      <c r="F1657" s="58"/>
      <c r="G1657" s="60">
        <f>+SUM(F1656:F1656)</f>
        <v>0</v>
      </c>
    </row>
    <row r="1658" spans="1:7" ht="4.5" customHeight="1" thickBot="1" x14ac:dyDescent="0.3">
      <c r="A1658" s="206"/>
      <c r="B1658" s="1148"/>
      <c r="C1658" s="1148"/>
      <c r="D1658" s="1148"/>
      <c r="E1658" s="1148"/>
      <c r="F1658" s="1148"/>
      <c r="G1658" s="1148"/>
    </row>
    <row r="1659" spans="1:7" ht="15.75" thickBot="1" x14ac:dyDescent="0.3">
      <c r="A1659" s="206"/>
      <c r="B1659" s="61" t="s">
        <v>140</v>
      </c>
      <c r="C1659" s="62" t="s">
        <v>1317</v>
      </c>
      <c r="D1659" s="63" t="s">
        <v>142</v>
      </c>
      <c r="E1659" s="1147" t="s">
        <v>143</v>
      </c>
      <c r="F1659" s="1147"/>
      <c r="G1659" s="1147"/>
    </row>
    <row r="1660" spans="1:7" ht="15.75" thickBot="1" x14ac:dyDescent="0.3">
      <c r="A1660" s="206"/>
      <c r="B1660" s="64" t="s">
        <v>144</v>
      </c>
      <c r="C1660" s="65"/>
      <c r="D1660" s="170">
        <f>G1650</f>
        <v>2.73</v>
      </c>
      <c r="E1660" s="1147"/>
      <c r="F1660" s="1147"/>
      <c r="G1660" s="1147"/>
    </row>
    <row r="1661" spans="1:7" ht="15.75" thickBot="1" x14ac:dyDescent="0.3">
      <c r="A1661" s="206"/>
      <c r="B1661" s="64" t="s">
        <v>145</v>
      </c>
      <c r="C1661" s="65"/>
      <c r="D1661" s="170">
        <f>G1654</f>
        <v>551</v>
      </c>
      <c r="E1661" s="1147"/>
      <c r="F1661" s="1147"/>
      <c r="G1661" s="1147"/>
    </row>
    <row r="1662" spans="1:7" ht="15.75" thickBot="1" x14ac:dyDescent="0.3">
      <c r="A1662" s="206"/>
      <c r="B1662" s="64" t="s">
        <v>146</v>
      </c>
      <c r="C1662" s="65"/>
      <c r="D1662" s="170">
        <f>G1657</f>
        <v>0</v>
      </c>
      <c r="E1662" s="1147"/>
      <c r="F1662" s="1147"/>
      <c r="G1662" s="1147"/>
    </row>
    <row r="1663" spans="1:7" ht="15.75" thickBot="1" x14ac:dyDescent="0.3">
      <c r="A1663" s="206"/>
      <c r="B1663" s="64" t="s">
        <v>147</v>
      </c>
      <c r="C1663" s="66">
        <f>$J$5</f>
        <v>157.27000000000001</v>
      </c>
      <c r="D1663" s="170">
        <f>+ROUND((D1660*C1663),2)/100</f>
        <v>4.29</v>
      </c>
      <c r="E1663" s="1147"/>
      <c r="F1663" s="1147"/>
      <c r="G1663" s="1147"/>
    </row>
    <row r="1664" spans="1:7" ht="15.75" thickBot="1" x14ac:dyDescent="0.3">
      <c r="A1664" s="206"/>
      <c r="B1664" s="64" t="s">
        <v>148</v>
      </c>
      <c r="C1664" s="67"/>
      <c r="D1664" s="171">
        <f>+SUM(D1660:D1663)</f>
        <v>558.02</v>
      </c>
      <c r="E1664" s="1147"/>
      <c r="F1664" s="1147"/>
      <c r="G1664" s="1147"/>
    </row>
    <row r="1665" spans="1:7" ht="15.75" thickBot="1" x14ac:dyDescent="0.3">
      <c r="A1665" s="206"/>
      <c r="B1665" s="64" t="s">
        <v>149</v>
      </c>
      <c r="C1665" s="65"/>
      <c r="D1665" s="170" t="s">
        <v>150</v>
      </c>
      <c r="E1665" s="1148" t="s">
        <v>151</v>
      </c>
      <c r="F1665" s="1148"/>
      <c r="G1665" s="1148"/>
    </row>
    <row r="1666" spans="1:7" ht="15.75" thickBot="1" x14ac:dyDescent="0.3">
      <c r="A1666" s="206"/>
      <c r="B1666" s="68" t="s">
        <v>152</v>
      </c>
      <c r="C1666" s="69"/>
      <c r="D1666" s="172">
        <f>+SUM(D1664:D1665)</f>
        <v>558.02</v>
      </c>
      <c r="E1666" s="1148"/>
      <c r="F1666" s="1148"/>
      <c r="G1666" s="1148"/>
    </row>
    <row r="1667" spans="1:7" ht="15.75" thickBot="1" x14ac:dyDescent="0.3">
      <c r="A1667" s="206"/>
      <c r="B1667" s="70" t="s">
        <v>153</v>
      </c>
      <c r="C1667" s="71">
        <f>$I$5</f>
        <v>28.49</v>
      </c>
      <c r="D1667" s="173">
        <f>ROUND((D1666*C1667),2)/100</f>
        <v>158.97999999999999</v>
      </c>
      <c r="E1667" s="1148"/>
      <c r="F1667" s="1148"/>
      <c r="G1667" s="1148"/>
    </row>
    <row r="1668" spans="1:7" ht="15.75" thickBot="1" x14ac:dyDescent="0.3">
      <c r="A1668" s="206"/>
      <c r="B1668" s="72" t="s">
        <v>154</v>
      </c>
      <c r="C1668" s="73"/>
      <c r="D1668" s="174">
        <f>+SUM(D1666:D1667)</f>
        <v>717</v>
      </c>
      <c r="E1668" s="74"/>
      <c r="F1668" s="175">
        <f>D1668</f>
        <v>717</v>
      </c>
      <c r="G1668" s="30"/>
    </row>
    <row r="1670" spans="1:7" ht="15.75" thickBot="1" x14ac:dyDescent="0.3"/>
    <row r="1671" spans="1:7" x14ac:dyDescent="0.25">
      <c r="B1671" s="1149" t="s">
        <v>119</v>
      </c>
      <c r="C1671" s="1149"/>
      <c r="D1671" s="1149"/>
      <c r="E1671" s="1149"/>
      <c r="F1671" s="1149"/>
      <c r="G1671" s="1149"/>
    </row>
    <row r="1672" spans="1:7" ht="15.75" thickBot="1" x14ac:dyDescent="0.3">
      <c r="B1672" s="1150" t="str">
        <f>$I$3</f>
        <v>Urbanização da Orla de Piúma - Município de Piúma / ES</v>
      </c>
      <c r="C1672" s="1151"/>
      <c r="D1672" s="1151"/>
      <c r="E1672" s="1151"/>
      <c r="F1672" s="1151"/>
      <c r="G1672" s="1152"/>
    </row>
    <row r="1673" spans="1:7" ht="15.75" thickBot="1" x14ac:dyDescent="0.3">
      <c r="A1673" s="206"/>
      <c r="B1673" s="29" t="s">
        <v>120</v>
      </c>
      <c r="C1673" s="29" t="s">
        <v>121</v>
      </c>
      <c r="D1673" s="1147" t="s">
        <v>122</v>
      </c>
      <c r="E1673" s="1147"/>
      <c r="F1673" s="30" t="s">
        <v>262</v>
      </c>
      <c r="G1673" s="30" t="s">
        <v>123</v>
      </c>
    </row>
    <row r="1674" spans="1:7" ht="65.25" thickBot="1" x14ac:dyDescent="0.3">
      <c r="A1674" s="206"/>
      <c r="B1674" s="31" t="s">
        <v>1306</v>
      </c>
      <c r="C1674" s="32" t="s">
        <v>92</v>
      </c>
      <c r="D1674" s="1147" t="s">
        <v>8</v>
      </c>
      <c r="E1674" s="1147"/>
      <c r="F1674" s="89" t="s">
        <v>235</v>
      </c>
      <c r="G1674" s="33">
        <f>$K$5</f>
        <v>44501</v>
      </c>
    </row>
    <row r="1675" spans="1:7" ht="8.25" customHeight="1" thickBot="1" x14ac:dyDescent="0.3">
      <c r="A1675" s="206"/>
      <c r="B1675" s="1148"/>
      <c r="C1675" s="1148"/>
      <c r="D1675" s="1148"/>
      <c r="E1675" s="1148"/>
      <c r="F1675" s="1148"/>
      <c r="G1675" s="1148"/>
    </row>
    <row r="1676" spans="1:7" x14ac:dyDescent="0.25">
      <c r="A1676" s="206"/>
      <c r="B1676" s="36" t="s">
        <v>127</v>
      </c>
      <c r="C1676" s="37" t="s">
        <v>128</v>
      </c>
      <c r="D1676" s="37" t="s">
        <v>129</v>
      </c>
      <c r="E1676" s="37" t="s">
        <v>130</v>
      </c>
      <c r="F1676" s="37" t="s">
        <v>131</v>
      </c>
      <c r="G1676" s="38" t="s">
        <v>132</v>
      </c>
    </row>
    <row r="1677" spans="1:7" x14ac:dyDescent="0.25">
      <c r="A1677" s="206">
        <v>10146</v>
      </c>
      <c r="B1677" s="39" t="str">
        <f>VLOOKUP(A1677,Insumos!$A$10:$F$3462,2,FALSE)</f>
        <v>SERVENTE (AUXILIAR DE OBRAS - SINDUSCON)</v>
      </c>
      <c r="C1677" s="40" t="str">
        <f>VLOOKUP(A1677,Insumos!$A$10:$F$3462,3,FALSE)</f>
        <v>H</v>
      </c>
      <c r="D1677" s="41">
        <v>0.5</v>
      </c>
      <c r="E1677" s="168">
        <f>VLOOKUP(A1677,Insumos!$A$10:$F$3462,4,FALSE)</f>
        <v>5.46</v>
      </c>
      <c r="F1677" s="168">
        <f>ROUND((D1677*E1677),2)</f>
        <v>2.73</v>
      </c>
      <c r="G1677" s="189"/>
    </row>
    <row r="1678" spans="1:7" x14ac:dyDescent="0.25">
      <c r="A1678" s="206"/>
      <c r="B1678" s="39"/>
      <c r="C1678" s="40"/>
      <c r="D1678" s="43"/>
      <c r="E1678" s="168"/>
      <c r="F1678" s="168"/>
      <c r="G1678" s="189"/>
    </row>
    <row r="1679" spans="1:7" x14ac:dyDescent="0.25">
      <c r="A1679" s="206"/>
      <c r="B1679" s="44" t="s">
        <v>133</v>
      </c>
      <c r="C1679" s="45"/>
      <c r="D1679" s="46"/>
      <c r="E1679" s="168"/>
      <c r="F1679" s="187"/>
      <c r="G1679" s="176">
        <f>+SUM(F1677:F1678)</f>
        <v>2.73</v>
      </c>
    </row>
    <row r="1680" spans="1:7" x14ac:dyDescent="0.25">
      <c r="A1680" s="206"/>
      <c r="B1680" s="39" t="s">
        <v>134</v>
      </c>
      <c r="C1680" s="49"/>
      <c r="D1680" s="50"/>
      <c r="E1680" s="40"/>
      <c r="F1680" s="47"/>
      <c r="G1680" s="51" t="s">
        <v>135</v>
      </c>
    </row>
    <row r="1681" spans="1:7" ht="26.25" x14ac:dyDescent="0.25">
      <c r="A1681" s="206" t="s">
        <v>487</v>
      </c>
      <c r="B1681" s="39" t="str">
        <f>VLOOKUP(A1681,Insumos!$A$10:$F$3462,2,FALSE)</f>
        <v>Coletor com carga traseira de lixo de 1000 litros - (container de lixo) C-1000 . Fab.: Contemar Ambiental ou equivalente</v>
      </c>
      <c r="C1681" s="40" t="str">
        <f>VLOOKUP(A1681,Insumos!$A$10:$F$3462,3,FALSE)</f>
        <v>und</v>
      </c>
      <c r="D1681" s="41">
        <v>1</v>
      </c>
      <c r="E1681" s="168">
        <f>VLOOKUP(A1681,Insumos!$A$10:$F$3462,4,FALSE)</f>
        <v>2799</v>
      </c>
      <c r="F1681" s="168">
        <f>ROUND((D1681*E1681),2)</f>
        <v>2799</v>
      </c>
      <c r="G1681" s="189"/>
    </row>
    <row r="1682" spans="1:7" x14ac:dyDescent="0.25">
      <c r="A1682" s="206"/>
      <c r="B1682" s="39"/>
      <c r="C1682" s="40"/>
      <c r="D1682" s="54"/>
      <c r="E1682" s="168"/>
      <c r="F1682" s="168"/>
      <c r="G1682" s="189"/>
    </row>
    <row r="1683" spans="1:7" x14ac:dyDescent="0.25">
      <c r="A1683" s="206"/>
      <c r="B1683" s="44" t="s">
        <v>136</v>
      </c>
      <c r="C1683" s="45"/>
      <c r="D1683" s="55"/>
      <c r="E1683" s="187"/>
      <c r="F1683" s="187"/>
      <c r="G1683" s="176">
        <f>+SUM(F1681:F1682)</f>
        <v>2799</v>
      </c>
    </row>
    <row r="1684" spans="1:7" x14ac:dyDescent="0.25">
      <c r="A1684" s="206"/>
      <c r="B1684" s="39" t="s">
        <v>137</v>
      </c>
      <c r="C1684" s="49"/>
      <c r="D1684" s="56"/>
      <c r="E1684" s="49"/>
      <c r="F1684" s="49"/>
      <c r="G1684" s="51" t="s">
        <v>138</v>
      </c>
    </row>
    <row r="1685" spans="1:7" x14ac:dyDescent="0.25">
      <c r="A1685" s="206"/>
      <c r="B1685" s="39" t="s">
        <v>92</v>
      </c>
      <c r="C1685" s="40"/>
      <c r="D1685" s="52"/>
      <c r="E1685" s="40"/>
      <c r="F1685" s="40"/>
      <c r="G1685" s="42"/>
    </row>
    <row r="1686" spans="1:7" ht="15.75" thickBot="1" x14ac:dyDescent="0.3">
      <c r="A1686" s="206"/>
      <c r="B1686" s="57" t="s">
        <v>139</v>
      </c>
      <c r="C1686" s="58"/>
      <c r="D1686" s="59"/>
      <c r="E1686" s="58"/>
      <c r="F1686" s="58"/>
      <c r="G1686" s="60">
        <f>+SUM(F1685:F1685)</f>
        <v>0</v>
      </c>
    </row>
    <row r="1687" spans="1:7" ht="4.5" customHeight="1" thickBot="1" x14ac:dyDescent="0.3">
      <c r="A1687" s="206"/>
      <c r="B1687" s="1148"/>
      <c r="C1687" s="1148"/>
      <c r="D1687" s="1148"/>
      <c r="E1687" s="1148"/>
      <c r="F1687" s="1148"/>
      <c r="G1687" s="1148"/>
    </row>
    <row r="1688" spans="1:7" ht="15.75" thickBot="1" x14ac:dyDescent="0.3">
      <c r="A1688" s="206"/>
      <c r="B1688" s="61" t="s">
        <v>140</v>
      </c>
      <c r="C1688" s="62" t="s">
        <v>1317</v>
      </c>
      <c r="D1688" s="63" t="s">
        <v>142</v>
      </c>
      <c r="E1688" s="1147" t="s">
        <v>143</v>
      </c>
      <c r="F1688" s="1147"/>
      <c r="G1688" s="1147"/>
    </row>
    <row r="1689" spans="1:7" ht="15.75" thickBot="1" x14ac:dyDescent="0.3">
      <c r="A1689" s="206"/>
      <c r="B1689" s="64" t="s">
        <v>144</v>
      </c>
      <c r="C1689" s="65"/>
      <c r="D1689" s="170">
        <f>G1679</f>
        <v>2.73</v>
      </c>
      <c r="E1689" s="1147"/>
      <c r="F1689" s="1147"/>
      <c r="G1689" s="1147"/>
    </row>
    <row r="1690" spans="1:7" ht="15.75" thickBot="1" x14ac:dyDescent="0.3">
      <c r="A1690" s="206"/>
      <c r="B1690" s="64" t="s">
        <v>145</v>
      </c>
      <c r="C1690" s="65"/>
      <c r="D1690" s="170">
        <f>G1683</f>
        <v>2799</v>
      </c>
      <c r="E1690" s="1147"/>
      <c r="F1690" s="1147"/>
      <c r="G1690" s="1147"/>
    </row>
    <row r="1691" spans="1:7" ht="15.75" thickBot="1" x14ac:dyDescent="0.3">
      <c r="A1691" s="206"/>
      <c r="B1691" s="64" t="s">
        <v>146</v>
      </c>
      <c r="C1691" s="65"/>
      <c r="D1691" s="170">
        <f>G1686</f>
        <v>0</v>
      </c>
      <c r="E1691" s="1147"/>
      <c r="F1691" s="1147"/>
      <c r="G1691" s="1147"/>
    </row>
    <row r="1692" spans="1:7" ht="15.75" thickBot="1" x14ac:dyDescent="0.3">
      <c r="A1692" s="206"/>
      <c r="B1692" s="64" t="s">
        <v>147</v>
      </c>
      <c r="C1692" s="66">
        <f>$J$5</f>
        <v>157.27000000000001</v>
      </c>
      <c r="D1692" s="170">
        <f>+ROUND((D1689*C1692),2)/100</f>
        <v>4.29</v>
      </c>
      <c r="E1692" s="1147"/>
      <c r="F1692" s="1147"/>
      <c r="G1692" s="1147"/>
    </row>
    <row r="1693" spans="1:7" ht="15.75" thickBot="1" x14ac:dyDescent="0.3">
      <c r="A1693" s="206"/>
      <c r="B1693" s="64" t="s">
        <v>148</v>
      </c>
      <c r="C1693" s="67"/>
      <c r="D1693" s="171">
        <f>+SUM(D1689:D1692)</f>
        <v>2806.02</v>
      </c>
      <c r="E1693" s="1147"/>
      <c r="F1693" s="1147"/>
      <c r="G1693" s="1147"/>
    </row>
    <row r="1694" spans="1:7" ht="15.75" thickBot="1" x14ac:dyDescent="0.3">
      <c r="A1694" s="206"/>
      <c r="B1694" s="64" t="s">
        <v>149</v>
      </c>
      <c r="C1694" s="65"/>
      <c r="D1694" s="170" t="s">
        <v>150</v>
      </c>
      <c r="E1694" s="1148" t="s">
        <v>151</v>
      </c>
      <c r="F1694" s="1148"/>
      <c r="G1694" s="1148"/>
    </row>
    <row r="1695" spans="1:7" ht="15.75" thickBot="1" x14ac:dyDescent="0.3">
      <c r="A1695" s="206"/>
      <c r="B1695" s="68" t="s">
        <v>152</v>
      </c>
      <c r="C1695" s="69"/>
      <c r="D1695" s="172">
        <f>+SUM(D1693:D1694)</f>
        <v>2806.02</v>
      </c>
      <c r="E1695" s="1148"/>
      <c r="F1695" s="1148"/>
      <c r="G1695" s="1148"/>
    </row>
    <row r="1696" spans="1:7" ht="15.75" thickBot="1" x14ac:dyDescent="0.3">
      <c r="A1696" s="206"/>
      <c r="B1696" s="70" t="s">
        <v>153</v>
      </c>
      <c r="C1696" s="71">
        <f>$I$5</f>
        <v>28.49</v>
      </c>
      <c r="D1696" s="173">
        <f>ROUND((D1695*C1696),2)/100</f>
        <v>799.44</v>
      </c>
      <c r="E1696" s="1148"/>
      <c r="F1696" s="1148"/>
      <c r="G1696" s="1148"/>
    </row>
    <row r="1697" spans="1:7" ht="15.75" thickBot="1" x14ac:dyDescent="0.3">
      <c r="A1697" s="206"/>
      <c r="B1697" s="72" t="s">
        <v>154</v>
      </c>
      <c r="C1697" s="73"/>
      <c r="D1697" s="174">
        <f>+SUM(D1695:D1696)</f>
        <v>3605.46</v>
      </c>
      <c r="E1697" s="74"/>
      <c r="F1697" s="175">
        <f>D1697</f>
        <v>3605.46</v>
      </c>
      <c r="G1697" s="30"/>
    </row>
    <row r="1699" spans="1:7" ht="15.75" thickBot="1" x14ac:dyDescent="0.3"/>
    <row r="1700" spans="1:7" x14ac:dyDescent="0.25">
      <c r="B1700" s="1149" t="s">
        <v>119</v>
      </c>
      <c r="C1700" s="1149"/>
      <c r="D1700" s="1149"/>
      <c r="E1700" s="1149"/>
      <c r="F1700" s="1149"/>
      <c r="G1700" s="1149"/>
    </row>
    <row r="1701" spans="1:7" ht="15.75" thickBot="1" x14ac:dyDescent="0.3">
      <c r="B1701" s="1150" t="str">
        <f>$I$3</f>
        <v>Urbanização da Orla de Piúma - Município de Piúma / ES</v>
      </c>
      <c r="C1701" s="1151"/>
      <c r="D1701" s="1151"/>
      <c r="E1701" s="1151"/>
      <c r="F1701" s="1151"/>
      <c r="G1701" s="1152"/>
    </row>
    <row r="1702" spans="1:7" ht="15.75" thickBot="1" x14ac:dyDescent="0.3">
      <c r="A1702" s="206"/>
      <c r="B1702" s="29" t="s">
        <v>120</v>
      </c>
      <c r="C1702" s="29" t="s">
        <v>121</v>
      </c>
      <c r="D1702" s="1147" t="s">
        <v>122</v>
      </c>
      <c r="E1702" s="1147"/>
      <c r="F1702" s="30" t="s">
        <v>262</v>
      </c>
      <c r="G1702" s="30" t="s">
        <v>123</v>
      </c>
    </row>
    <row r="1703" spans="1:7" ht="15.75" thickBot="1" x14ac:dyDescent="0.3">
      <c r="A1703" s="206"/>
      <c r="B1703" s="31" t="s">
        <v>345</v>
      </c>
      <c r="C1703" s="32" t="s">
        <v>92</v>
      </c>
      <c r="D1703" s="1147" t="s">
        <v>8</v>
      </c>
      <c r="E1703" s="1147"/>
      <c r="F1703" s="89" t="s">
        <v>236</v>
      </c>
      <c r="G1703" s="33">
        <f>$K$5</f>
        <v>44501</v>
      </c>
    </row>
    <row r="1704" spans="1:7" ht="15.75" thickBot="1" x14ac:dyDescent="0.3">
      <c r="A1704" s="206"/>
      <c r="B1704" s="1148"/>
      <c r="C1704" s="1148"/>
      <c r="D1704" s="1148"/>
      <c r="E1704" s="1148"/>
      <c r="F1704" s="1148"/>
      <c r="G1704" s="1148"/>
    </row>
    <row r="1705" spans="1:7" x14ac:dyDescent="0.25">
      <c r="A1705" s="206"/>
      <c r="B1705" s="36" t="s">
        <v>127</v>
      </c>
      <c r="C1705" s="37" t="s">
        <v>128</v>
      </c>
      <c r="D1705" s="37" t="s">
        <v>129</v>
      </c>
      <c r="E1705" s="37" t="s">
        <v>130</v>
      </c>
      <c r="F1705" s="37" t="s">
        <v>131</v>
      </c>
      <c r="G1705" s="38" t="s">
        <v>132</v>
      </c>
    </row>
    <row r="1706" spans="1:7" x14ac:dyDescent="0.25">
      <c r="A1706" s="206">
        <v>10111</v>
      </c>
      <c r="B1706" s="39" t="str">
        <f>VLOOKUP(A1706,Insumos!$A$10:$F$3462,2,FALSE)</f>
        <v>CARPINTEIRO (OFICIAL - SINDUSCON)</v>
      </c>
      <c r="C1706" s="40" t="str">
        <f>VLOOKUP(A1706,Insumos!$A$10:$F$3462,3,FALSE)</f>
        <v>H</v>
      </c>
      <c r="D1706" s="41">
        <v>8</v>
      </c>
      <c r="E1706" s="168">
        <f>VLOOKUP(A1706,Insumos!$A$10:$F$3462,4,FALSE)</f>
        <v>7.43</v>
      </c>
      <c r="F1706" s="168">
        <f>ROUND((D1706*E1706),2)</f>
        <v>59.44</v>
      </c>
      <c r="G1706" s="189"/>
    </row>
    <row r="1707" spans="1:7" x14ac:dyDescent="0.25">
      <c r="A1707" s="206">
        <v>10101</v>
      </c>
      <c r="B1707" s="39" t="str">
        <f>VLOOKUP(A1707,Insumos!$A$10:$F$3462,2,FALSE)</f>
        <v>AJUDANTE (AJUDANTE PRATICO - SINDUSCON)</v>
      </c>
      <c r="C1707" s="40" t="str">
        <f>VLOOKUP(A1707,Insumos!$A$10:$F$3462,3,FALSE)</f>
        <v>H</v>
      </c>
      <c r="D1707" s="41">
        <v>8</v>
      </c>
      <c r="E1707" s="168">
        <f>VLOOKUP(A1707,Insumos!$A$10:$F$3462,4,FALSE)</f>
        <v>6.27</v>
      </c>
      <c r="F1707" s="168">
        <f>ROUND((D1707*E1707),2)</f>
        <v>50.16</v>
      </c>
      <c r="G1707" s="189"/>
    </row>
    <row r="1708" spans="1:7" x14ac:dyDescent="0.25">
      <c r="A1708" s="206"/>
      <c r="B1708" s="44" t="s">
        <v>133</v>
      </c>
      <c r="C1708" s="45"/>
      <c r="D1708" s="46"/>
      <c r="E1708" s="168"/>
      <c r="F1708" s="187"/>
      <c r="G1708" s="176">
        <f>+SUM(F1706:F1707)</f>
        <v>109.6</v>
      </c>
    </row>
    <row r="1709" spans="1:7" x14ac:dyDescent="0.25">
      <c r="A1709" s="206"/>
      <c r="B1709" s="39" t="s">
        <v>134</v>
      </c>
      <c r="C1709" s="49"/>
      <c r="D1709" s="50"/>
      <c r="E1709" s="40"/>
      <c r="F1709" s="47"/>
      <c r="G1709" s="51" t="s">
        <v>135</v>
      </c>
    </row>
    <row r="1710" spans="1:7" ht="26.25" x14ac:dyDescent="0.25">
      <c r="A1710" s="206" t="s">
        <v>444</v>
      </c>
      <c r="B1710" s="39" t="str">
        <f>VLOOKUP(A1710,Insumos!$A$10:$F$3462,2,FALSE)</f>
        <v>Painel ripado para proteção das lixeiras com pilares e travessas em perfis Ecoblock, inclusive cavilhas do mesmo material e frete</v>
      </c>
      <c r="C1710" s="40" t="str">
        <f>VLOOKUP(A1710,Insumos!$A$10:$F$3462,3,FALSE)</f>
        <v>und</v>
      </c>
      <c r="D1710" s="41">
        <v>1</v>
      </c>
      <c r="E1710" s="168">
        <f>VLOOKUP(A1710,Insumos!$A$10:$F$3462,4,FALSE)</f>
        <v>2229.15</v>
      </c>
      <c r="F1710" s="168">
        <f>ROUND((D1710*E1710),2)</f>
        <v>2229.15</v>
      </c>
      <c r="G1710" s="42"/>
    </row>
    <row r="1711" spans="1:7" x14ac:dyDescent="0.25">
      <c r="A1711" s="206"/>
      <c r="B1711" s="39"/>
      <c r="C1711" s="40"/>
      <c r="D1711" s="54"/>
      <c r="E1711" s="40"/>
      <c r="F1711" s="40"/>
      <c r="G1711" s="42"/>
    </row>
    <row r="1712" spans="1:7" x14ac:dyDescent="0.25">
      <c r="A1712" s="206"/>
      <c r="B1712" s="44" t="s">
        <v>136</v>
      </c>
      <c r="C1712" s="45"/>
      <c r="D1712" s="55"/>
      <c r="E1712" s="49"/>
      <c r="F1712" s="49"/>
      <c r="G1712" s="176">
        <f>+SUM(F1710:F1711)</f>
        <v>2229.15</v>
      </c>
    </row>
    <row r="1713" spans="1:7" x14ac:dyDescent="0.25">
      <c r="A1713" s="206"/>
      <c r="B1713" s="39" t="s">
        <v>137</v>
      </c>
      <c r="C1713" s="49"/>
      <c r="D1713" s="56"/>
      <c r="E1713" s="49"/>
      <c r="F1713" s="49"/>
      <c r="G1713" s="51" t="s">
        <v>138</v>
      </c>
    </row>
    <row r="1714" spans="1:7" x14ac:dyDescent="0.25">
      <c r="A1714" s="206"/>
      <c r="B1714" s="39" t="s">
        <v>92</v>
      </c>
      <c r="C1714" s="40"/>
      <c r="D1714" s="52"/>
      <c r="E1714" s="40"/>
      <c r="F1714" s="40"/>
      <c r="G1714" s="42"/>
    </row>
    <row r="1715" spans="1:7" ht="15.75" thickBot="1" x14ac:dyDescent="0.3">
      <c r="A1715" s="206"/>
      <c r="B1715" s="57" t="s">
        <v>139</v>
      </c>
      <c r="C1715" s="58"/>
      <c r="D1715" s="59"/>
      <c r="E1715" s="58"/>
      <c r="F1715" s="58"/>
      <c r="G1715" s="60">
        <f>+SUM(F1714:F1714)</f>
        <v>0</v>
      </c>
    </row>
    <row r="1716" spans="1:7" ht="15.75" thickBot="1" x14ac:dyDescent="0.3">
      <c r="A1716" s="206"/>
      <c r="B1716" s="1148"/>
      <c r="C1716" s="1148"/>
      <c r="D1716" s="1148"/>
      <c r="E1716" s="1148"/>
      <c r="F1716" s="1148"/>
      <c r="G1716" s="1148"/>
    </row>
    <row r="1717" spans="1:7" ht="15.75" thickBot="1" x14ac:dyDescent="0.3">
      <c r="A1717" s="206"/>
      <c r="B1717" s="61" t="s">
        <v>140</v>
      </c>
      <c r="C1717" s="62" t="s">
        <v>1317</v>
      </c>
      <c r="D1717" s="63" t="s">
        <v>142</v>
      </c>
      <c r="E1717" s="1147" t="s">
        <v>143</v>
      </c>
      <c r="F1717" s="1147"/>
      <c r="G1717" s="1147"/>
    </row>
    <row r="1718" spans="1:7" ht="15.75" thickBot="1" x14ac:dyDescent="0.3">
      <c r="A1718" s="206"/>
      <c r="B1718" s="64" t="s">
        <v>144</v>
      </c>
      <c r="C1718" s="65"/>
      <c r="D1718" s="170">
        <f>G1708</f>
        <v>109.6</v>
      </c>
      <c r="E1718" s="1147"/>
      <c r="F1718" s="1147"/>
      <c r="G1718" s="1147"/>
    </row>
    <row r="1719" spans="1:7" ht="15.75" thickBot="1" x14ac:dyDescent="0.3">
      <c r="A1719" s="206"/>
      <c r="B1719" s="64" t="s">
        <v>145</v>
      </c>
      <c r="C1719" s="65"/>
      <c r="D1719" s="170">
        <f>G1712</f>
        <v>2229.15</v>
      </c>
      <c r="E1719" s="1147"/>
      <c r="F1719" s="1147"/>
      <c r="G1719" s="1147"/>
    </row>
    <row r="1720" spans="1:7" ht="15.75" thickBot="1" x14ac:dyDescent="0.3">
      <c r="A1720" s="206"/>
      <c r="B1720" s="64" t="s">
        <v>146</v>
      </c>
      <c r="C1720" s="65"/>
      <c r="D1720" s="170">
        <f>G1715</f>
        <v>0</v>
      </c>
      <c r="E1720" s="1147"/>
      <c r="F1720" s="1147"/>
      <c r="G1720" s="1147"/>
    </row>
    <row r="1721" spans="1:7" ht="15.75" thickBot="1" x14ac:dyDescent="0.3">
      <c r="A1721" s="206"/>
      <c r="B1721" s="64" t="s">
        <v>147</v>
      </c>
      <c r="C1721" s="66">
        <f>$J$5</f>
        <v>157.27000000000001</v>
      </c>
      <c r="D1721" s="170">
        <f>+ROUND((D1718*C1721),2)/100</f>
        <v>172.37</v>
      </c>
      <c r="E1721" s="1147"/>
      <c r="F1721" s="1147"/>
      <c r="G1721" s="1147"/>
    </row>
    <row r="1722" spans="1:7" ht="15.75" thickBot="1" x14ac:dyDescent="0.3">
      <c r="A1722" s="206"/>
      <c r="B1722" s="64" t="s">
        <v>148</v>
      </c>
      <c r="C1722" s="67"/>
      <c r="D1722" s="171">
        <f>+SUM(D1718:D1721)</f>
        <v>2511.12</v>
      </c>
      <c r="E1722" s="1147"/>
      <c r="F1722" s="1147"/>
      <c r="G1722" s="1147"/>
    </row>
    <row r="1723" spans="1:7" ht="15.75" thickBot="1" x14ac:dyDescent="0.3">
      <c r="A1723" s="206"/>
      <c r="B1723" s="64" t="s">
        <v>149</v>
      </c>
      <c r="C1723" s="65"/>
      <c r="D1723" s="170" t="s">
        <v>150</v>
      </c>
      <c r="E1723" s="1148" t="s">
        <v>151</v>
      </c>
      <c r="F1723" s="1148"/>
      <c r="G1723" s="1148"/>
    </row>
    <row r="1724" spans="1:7" ht="15.75" thickBot="1" x14ac:dyDescent="0.3">
      <c r="A1724" s="206"/>
      <c r="B1724" s="68" t="s">
        <v>152</v>
      </c>
      <c r="C1724" s="69"/>
      <c r="D1724" s="172">
        <f>+SUM(D1722:D1723)</f>
        <v>2511.12</v>
      </c>
      <c r="E1724" s="1148"/>
      <c r="F1724" s="1148"/>
      <c r="G1724" s="1148"/>
    </row>
    <row r="1725" spans="1:7" ht="15.75" thickBot="1" x14ac:dyDescent="0.3">
      <c r="A1725" s="206"/>
      <c r="B1725" s="70" t="s">
        <v>153</v>
      </c>
      <c r="C1725" s="71">
        <f>$I$5</f>
        <v>28.49</v>
      </c>
      <c r="D1725" s="173">
        <f>ROUND((D1724*C1725),2)/100</f>
        <v>715.42</v>
      </c>
      <c r="E1725" s="1148"/>
      <c r="F1725" s="1148"/>
      <c r="G1725" s="1148"/>
    </row>
    <row r="1726" spans="1:7" ht="15.75" thickBot="1" x14ac:dyDescent="0.3">
      <c r="A1726" s="206"/>
      <c r="B1726" s="72" t="s">
        <v>154</v>
      </c>
      <c r="C1726" s="73"/>
      <c r="D1726" s="174">
        <f>+SUM(D1724:D1725)</f>
        <v>3226.54</v>
      </c>
      <c r="E1726" s="74"/>
      <c r="F1726" s="175">
        <f>D1726</f>
        <v>3226.54</v>
      </c>
      <c r="G1726" s="30"/>
    </row>
    <row r="1728" spans="1:7" ht="15.75" thickBot="1" x14ac:dyDescent="0.3"/>
    <row r="1729" spans="1:10" x14ac:dyDescent="0.25">
      <c r="B1729" s="1149" t="s">
        <v>119</v>
      </c>
      <c r="C1729" s="1149"/>
      <c r="D1729" s="1149"/>
      <c r="E1729" s="1149"/>
      <c r="F1729" s="1149"/>
      <c r="G1729" s="1149"/>
    </row>
    <row r="1730" spans="1:10" ht="15.75" thickBot="1" x14ac:dyDescent="0.3">
      <c r="B1730" s="1150" t="str">
        <f>$I$3</f>
        <v>Urbanização da Orla de Piúma - Município de Piúma / ES</v>
      </c>
      <c r="C1730" s="1151"/>
      <c r="D1730" s="1151"/>
      <c r="E1730" s="1151"/>
      <c r="F1730" s="1151"/>
      <c r="G1730" s="1152"/>
    </row>
    <row r="1731" spans="1:10" ht="15.75" thickBot="1" x14ac:dyDescent="0.3">
      <c r="A1731" s="206"/>
      <c r="B1731" s="29" t="s">
        <v>120</v>
      </c>
      <c r="C1731" s="29" t="s">
        <v>121</v>
      </c>
      <c r="D1731" s="1147" t="s">
        <v>122</v>
      </c>
      <c r="E1731" s="1147"/>
      <c r="F1731" s="30" t="s">
        <v>262</v>
      </c>
      <c r="G1731" s="30" t="s">
        <v>123</v>
      </c>
    </row>
    <row r="1732" spans="1:10" ht="27" thickBot="1" x14ac:dyDescent="0.3">
      <c r="A1732" s="206"/>
      <c r="B1732" s="31" t="s">
        <v>241</v>
      </c>
      <c r="C1732" s="32" t="s">
        <v>92</v>
      </c>
      <c r="D1732" s="1147" t="s">
        <v>8</v>
      </c>
      <c r="E1732" s="1147"/>
      <c r="F1732" s="89" t="s">
        <v>237</v>
      </c>
      <c r="G1732" s="33">
        <f>$K$5</f>
        <v>44501</v>
      </c>
    </row>
    <row r="1733" spans="1:10" ht="4.5" customHeight="1" thickBot="1" x14ac:dyDescent="0.3">
      <c r="A1733" s="206"/>
      <c r="B1733" s="1148"/>
      <c r="C1733" s="1148"/>
      <c r="D1733" s="1148"/>
      <c r="E1733" s="1148"/>
      <c r="F1733" s="1148"/>
      <c r="G1733" s="1148"/>
    </row>
    <row r="1734" spans="1:10" x14ac:dyDescent="0.25">
      <c r="A1734" s="206"/>
      <c r="B1734" s="36" t="s">
        <v>127</v>
      </c>
      <c r="C1734" s="37" t="s">
        <v>128</v>
      </c>
      <c r="D1734" s="37" t="s">
        <v>129</v>
      </c>
      <c r="E1734" s="37" t="s">
        <v>130</v>
      </c>
      <c r="F1734" s="37" t="s">
        <v>131</v>
      </c>
      <c r="G1734" s="38" t="s">
        <v>132</v>
      </c>
    </row>
    <row r="1735" spans="1:10" x14ac:dyDescent="0.25">
      <c r="A1735" s="206">
        <v>10146</v>
      </c>
      <c r="B1735" s="39" t="str">
        <f>VLOOKUP(A1735,Insumos!$A$10:$F$3462,2,FALSE)</f>
        <v>SERVENTE (AUXILIAR DE OBRAS - SINDUSCON)</v>
      </c>
      <c r="C1735" s="40" t="str">
        <f>VLOOKUP(A1735,Insumos!$A$10:$F$3462,3,FALSE)</f>
        <v>H</v>
      </c>
      <c r="D1735" s="41">
        <v>0.5</v>
      </c>
      <c r="E1735" s="168">
        <f>VLOOKUP(A1735,Insumos!$A$10:$F$3462,4,FALSE)</f>
        <v>5.46</v>
      </c>
      <c r="F1735" s="168">
        <f>ROUND((D1735*E1735),2)</f>
        <v>2.73</v>
      </c>
      <c r="G1735" s="189"/>
    </row>
    <row r="1736" spans="1:10" x14ac:dyDescent="0.25">
      <c r="A1736" s="206"/>
      <c r="B1736" s="39"/>
      <c r="C1736" s="40"/>
      <c r="D1736" s="43"/>
      <c r="E1736" s="168"/>
      <c r="F1736" s="168"/>
      <c r="G1736" s="189"/>
    </row>
    <row r="1737" spans="1:10" x14ac:dyDescent="0.25">
      <c r="A1737" s="206"/>
      <c r="B1737" s="44" t="s">
        <v>133</v>
      </c>
      <c r="C1737" s="45"/>
      <c r="D1737" s="46"/>
      <c r="E1737" s="168"/>
      <c r="F1737" s="187"/>
      <c r="G1737" s="176">
        <f>+SUM(F1735:F1736)</f>
        <v>2.73</v>
      </c>
    </row>
    <row r="1738" spans="1:10" x14ac:dyDescent="0.25">
      <c r="A1738" s="206"/>
      <c r="B1738" s="39" t="s">
        <v>134</v>
      </c>
      <c r="C1738" s="49"/>
      <c r="D1738" s="50"/>
      <c r="E1738" s="40"/>
      <c r="F1738" s="47"/>
      <c r="G1738" s="51" t="s">
        <v>135</v>
      </c>
    </row>
    <row r="1739" spans="1:10" ht="38.25" customHeight="1" x14ac:dyDescent="0.25">
      <c r="A1739" s="206" t="s">
        <v>453</v>
      </c>
      <c r="B1739" s="39" t="str">
        <f>VLOOKUP(A1739,Insumos!$A$10:$F$3462,2,FALSE)</f>
        <v>Ombrelone Super Premium Lateral Giratório Quadrado 2,00 x 2,00 m com Floreira Creme.  Dimensão da floreira: 0,71 x 0,70 x 0,41 m  Fabricante: Ombrelone &amp; Ombrelones</v>
      </c>
      <c r="C1739" s="40" t="str">
        <f>VLOOKUP(A1739,Insumos!$A$10:$F$3462,3,FALSE)</f>
        <v>und</v>
      </c>
      <c r="D1739" s="41">
        <v>1</v>
      </c>
      <c r="E1739" s="168">
        <f>VLOOKUP(A1739,Insumos!$A$10:$F$3462,4,FALSE)</f>
        <v>2790</v>
      </c>
      <c r="F1739" s="168">
        <f>ROUND((D1739*E1739),2)</f>
        <v>2790</v>
      </c>
      <c r="G1739" s="189"/>
      <c r="J1739" t="s">
        <v>240</v>
      </c>
    </row>
    <row r="1740" spans="1:10" x14ac:dyDescent="0.25">
      <c r="A1740" s="206"/>
      <c r="B1740" s="39"/>
      <c r="C1740" s="40"/>
      <c r="D1740" s="54"/>
      <c r="E1740" s="168"/>
      <c r="F1740" s="168"/>
      <c r="G1740" s="189"/>
    </row>
    <row r="1741" spans="1:10" x14ac:dyDescent="0.25">
      <c r="A1741" s="206"/>
      <c r="B1741" s="44" t="s">
        <v>136</v>
      </c>
      <c r="C1741" s="45"/>
      <c r="D1741" s="55"/>
      <c r="E1741" s="187"/>
      <c r="F1741" s="187"/>
      <c r="G1741" s="176">
        <f>+SUM(F1739:F1740)</f>
        <v>2790</v>
      </c>
    </row>
    <row r="1742" spans="1:10" x14ac:dyDescent="0.25">
      <c r="A1742" s="206"/>
      <c r="B1742" s="39" t="s">
        <v>137</v>
      </c>
      <c r="C1742" s="49"/>
      <c r="D1742" s="56"/>
      <c r="E1742" s="49"/>
      <c r="F1742" s="49"/>
      <c r="G1742" s="51" t="s">
        <v>138</v>
      </c>
    </row>
    <row r="1743" spans="1:10" x14ac:dyDescent="0.25">
      <c r="A1743" s="206"/>
      <c r="B1743" s="39" t="s">
        <v>92</v>
      </c>
      <c r="C1743" s="40"/>
      <c r="D1743" s="52"/>
      <c r="E1743" s="40"/>
      <c r="F1743" s="40"/>
      <c r="G1743" s="42"/>
    </row>
    <row r="1744" spans="1:10" x14ac:dyDescent="0.25">
      <c r="A1744" s="206"/>
      <c r="B1744" s="39" t="s">
        <v>92</v>
      </c>
      <c r="C1744" s="40"/>
      <c r="D1744" s="52"/>
      <c r="E1744" s="40"/>
      <c r="F1744" s="40"/>
      <c r="G1744" s="42"/>
    </row>
    <row r="1745" spans="1:7" ht="15.75" thickBot="1" x14ac:dyDescent="0.3">
      <c r="A1745" s="206"/>
      <c r="B1745" s="57" t="s">
        <v>139</v>
      </c>
      <c r="C1745" s="58"/>
      <c r="D1745" s="59"/>
      <c r="E1745" s="58"/>
      <c r="F1745" s="58"/>
      <c r="G1745" s="60">
        <f>+SUM(F1743:F1744)</f>
        <v>0</v>
      </c>
    </row>
    <row r="1746" spans="1:7" ht="4.5" customHeight="1" thickBot="1" x14ac:dyDescent="0.3">
      <c r="A1746" s="206"/>
      <c r="B1746" s="1148"/>
      <c r="C1746" s="1148"/>
      <c r="D1746" s="1148"/>
      <c r="E1746" s="1148"/>
      <c r="F1746" s="1148"/>
      <c r="G1746" s="1148"/>
    </row>
    <row r="1747" spans="1:7" ht="15.75" thickBot="1" x14ac:dyDescent="0.3">
      <c r="A1747" s="206"/>
      <c r="B1747" s="61" t="s">
        <v>140</v>
      </c>
      <c r="C1747" s="62" t="s">
        <v>1317</v>
      </c>
      <c r="D1747" s="63" t="s">
        <v>142</v>
      </c>
      <c r="E1747" s="1147" t="s">
        <v>143</v>
      </c>
      <c r="F1747" s="1147"/>
      <c r="G1747" s="1147"/>
    </row>
    <row r="1748" spans="1:7" ht="15.75" thickBot="1" x14ac:dyDescent="0.3">
      <c r="A1748" s="206"/>
      <c r="B1748" s="64" t="s">
        <v>144</v>
      </c>
      <c r="C1748" s="65"/>
      <c r="D1748" s="170">
        <f>G1737</f>
        <v>2.73</v>
      </c>
      <c r="E1748" s="1147"/>
      <c r="F1748" s="1147"/>
      <c r="G1748" s="1147"/>
    </row>
    <row r="1749" spans="1:7" ht="15.75" thickBot="1" x14ac:dyDescent="0.3">
      <c r="A1749" s="206"/>
      <c r="B1749" s="64" t="s">
        <v>145</v>
      </c>
      <c r="C1749" s="65"/>
      <c r="D1749" s="170">
        <f>G1741</f>
        <v>2790</v>
      </c>
      <c r="E1749" s="1147"/>
      <c r="F1749" s="1147"/>
      <c r="G1749" s="1147"/>
    </row>
    <row r="1750" spans="1:7" ht="15.75" thickBot="1" x14ac:dyDescent="0.3">
      <c r="A1750" s="206"/>
      <c r="B1750" s="64" t="s">
        <v>146</v>
      </c>
      <c r="C1750" s="65"/>
      <c r="D1750" s="170">
        <f>G1745</f>
        <v>0</v>
      </c>
      <c r="E1750" s="1147"/>
      <c r="F1750" s="1147"/>
      <c r="G1750" s="1147"/>
    </row>
    <row r="1751" spans="1:7" ht="15.75" thickBot="1" x14ac:dyDescent="0.3">
      <c r="A1751" s="206"/>
      <c r="B1751" s="64" t="s">
        <v>147</v>
      </c>
      <c r="C1751" s="66">
        <f>$J$5</f>
        <v>157.27000000000001</v>
      </c>
      <c r="D1751" s="170">
        <f>+ROUND((D1748*C1751),2)/100</f>
        <v>4.29</v>
      </c>
      <c r="E1751" s="1147"/>
      <c r="F1751" s="1147"/>
      <c r="G1751" s="1147"/>
    </row>
    <row r="1752" spans="1:7" ht="15.75" thickBot="1" x14ac:dyDescent="0.3">
      <c r="A1752" s="206"/>
      <c r="B1752" s="64" t="s">
        <v>148</v>
      </c>
      <c r="C1752" s="67"/>
      <c r="D1752" s="171">
        <f>+SUM(D1748:D1751)</f>
        <v>2797.02</v>
      </c>
      <c r="E1752" s="1147"/>
      <c r="F1752" s="1147"/>
      <c r="G1752" s="1147"/>
    </row>
    <row r="1753" spans="1:7" ht="15.75" thickBot="1" x14ac:dyDescent="0.3">
      <c r="A1753" s="206"/>
      <c r="B1753" s="64" t="s">
        <v>149</v>
      </c>
      <c r="C1753" s="65"/>
      <c r="D1753" s="170" t="s">
        <v>150</v>
      </c>
      <c r="E1753" s="1148" t="s">
        <v>151</v>
      </c>
      <c r="F1753" s="1148"/>
      <c r="G1753" s="1148"/>
    </row>
    <row r="1754" spans="1:7" ht="15.75" thickBot="1" x14ac:dyDescent="0.3">
      <c r="A1754" s="206"/>
      <c r="B1754" s="68" t="s">
        <v>152</v>
      </c>
      <c r="C1754" s="69"/>
      <c r="D1754" s="172">
        <f>+SUM(D1752:D1753)</f>
        <v>2797.02</v>
      </c>
      <c r="E1754" s="1148"/>
      <c r="F1754" s="1148"/>
      <c r="G1754" s="1148"/>
    </row>
    <row r="1755" spans="1:7" ht="15.75" thickBot="1" x14ac:dyDescent="0.3">
      <c r="A1755" s="206"/>
      <c r="B1755" s="70" t="s">
        <v>153</v>
      </c>
      <c r="C1755" s="71">
        <f>$I$5</f>
        <v>28.49</v>
      </c>
      <c r="D1755" s="173">
        <f>ROUND((D1754*C1755),2)/100</f>
        <v>796.87</v>
      </c>
      <c r="E1755" s="1148"/>
      <c r="F1755" s="1148"/>
      <c r="G1755" s="1148"/>
    </row>
    <row r="1756" spans="1:7" ht="15.75" thickBot="1" x14ac:dyDescent="0.3">
      <c r="A1756" s="206"/>
      <c r="B1756" s="72" t="s">
        <v>154</v>
      </c>
      <c r="C1756" s="73"/>
      <c r="D1756" s="174">
        <f>+SUM(D1754:D1755)</f>
        <v>3593.89</v>
      </c>
      <c r="E1756" s="74"/>
      <c r="F1756" s="175">
        <f>D1756</f>
        <v>3593.89</v>
      </c>
      <c r="G1756" s="30"/>
    </row>
    <row r="1758" spans="1:7" ht="15.75" thickBot="1" x14ac:dyDescent="0.3"/>
    <row r="1759" spans="1:7" x14ac:dyDescent="0.25">
      <c r="B1759" s="1149" t="s">
        <v>119</v>
      </c>
      <c r="C1759" s="1149"/>
      <c r="D1759" s="1149"/>
      <c r="E1759" s="1149"/>
      <c r="F1759" s="1149"/>
      <c r="G1759" s="1149"/>
    </row>
    <row r="1760" spans="1:7" ht="15.75" thickBot="1" x14ac:dyDescent="0.3">
      <c r="B1760" s="1150" t="str">
        <f>$I$3</f>
        <v>Urbanização da Orla de Piúma - Município de Piúma / ES</v>
      </c>
      <c r="C1760" s="1151"/>
      <c r="D1760" s="1151"/>
      <c r="E1760" s="1151"/>
      <c r="F1760" s="1151"/>
      <c r="G1760" s="1152"/>
    </row>
    <row r="1761" spans="1:10" ht="15.75" thickBot="1" x14ac:dyDescent="0.3">
      <c r="A1761" s="206"/>
      <c r="B1761" s="29" t="s">
        <v>120</v>
      </c>
      <c r="C1761" s="29" t="s">
        <v>121</v>
      </c>
      <c r="D1761" s="1147" t="s">
        <v>122</v>
      </c>
      <c r="E1761" s="1147"/>
      <c r="F1761" s="30" t="s">
        <v>262</v>
      </c>
      <c r="G1761" s="30" t="s">
        <v>123</v>
      </c>
    </row>
    <row r="1762" spans="1:10" ht="27" thickBot="1" x14ac:dyDescent="0.3">
      <c r="A1762" s="206"/>
      <c r="B1762" s="31" t="s">
        <v>242</v>
      </c>
      <c r="C1762" s="32" t="s">
        <v>92</v>
      </c>
      <c r="D1762" s="1147" t="s">
        <v>8</v>
      </c>
      <c r="E1762" s="1147"/>
      <c r="F1762" s="89" t="s">
        <v>238</v>
      </c>
      <c r="G1762" s="33">
        <f>$K$5</f>
        <v>44501</v>
      </c>
    </row>
    <row r="1763" spans="1:10" ht="6.75" customHeight="1" thickBot="1" x14ac:dyDescent="0.3">
      <c r="A1763" s="206"/>
      <c r="B1763" s="1148"/>
      <c r="C1763" s="1148"/>
      <c r="D1763" s="1148"/>
      <c r="E1763" s="1148"/>
      <c r="F1763" s="1148"/>
      <c r="G1763" s="1148"/>
    </row>
    <row r="1764" spans="1:10" x14ac:dyDescent="0.25">
      <c r="A1764" s="206"/>
      <c r="B1764" s="36" t="s">
        <v>127</v>
      </c>
      <c r="C1764" s="37" t="s">
        <v>128</v>
      </c>
      <c r="D1764" s="37" t="s">
        <v>129</v>
      </c>
      <c r="E1764" s="37" t="s">
        <v>130</v>
      </c>
      <c r="F1764" s="37" t="s">
        <v>131</v>
      </c>
      <c r="G1764" s="38" t="s">
        <v>132</v>
      </c>
    </row>
    <row r="1765" spans="1:10" x14ac:dyDescent="0.25">
      <c r="A1765" s="206">
        <v>10146</v>
      </c>
      <c r="B1765" s="39" t="str">
        <f>VLOOKUP(A1765,Insumos!$A$10:$F$3462,2,FALSE)</f>
        <v>SERVENTE (AUXILIAR DE OBRAS - SINDUSCON)</v>
      </c>
      <c r="C1765" s="40" t="str">
        <f>VLOOKUP(A1765,Insumos!$A$10:$F$3462,3,FALSE)</f>
        <v>H</v>
      </c>
      <c r="D1765" s="41">
        <v>0.5</v>
      </c>
      <c r="E1765" s="168">
        <f>VLOOKUP(A1765,Insumos!$A$10:$F$3462,4,FALSE)</f>
        <v>5.46</v>
      </c>
      <c r="F1765" s="168">
        <f>ROUND((D1765*E1765),2)</f>
        <v>2.73</v>
      </c>
      <c r="G1765" s="189"/>
    </row>
    <row r="1766" spans="1:10" x14ac:dyDescent="0.25">
      <c r="A1766" s="206"/>
      <c r="B1766" s="39"/>
      <c r="C1766" s="40"/>
      <c r="D1766" s="43"/>
      <c r="E1766" s="168"/>
      <c r="F1766" s="168"/>
      <c r="G1766" s="189"/>
    </row>
    <row r="1767" spans="1:10" x14ac:dyDescent="0.25">
      <c r="A1767" s="206"/>
      <c r="B1767" s="44" t="s">
        <v>133</v>
      </c>
      <c r="C1767" s="45"/>
      <c r="D1767" s="46"/>
      <c r="E1767" s="168"/>
      <c r="F1767" s="187"/>
      <c r="G1767" s="176">
        <f>+SUM(F1765:F1766)</f>
        <v>2.73</v>
      </c>
    </row>
    <row r="1768" spans="1:10" x14ac:dyDescent="0.25">
      <c r="A1768" s="206"/>
      <c r="B1768" s="39" t="s">
        <v>134</v>
      </c>
      <c r="C1768" s="49"/>
      <c r="D1768" s="50"/>
      <c r="E1768" s="40"/>
      <c r="F1768" s="47"/>
      <c r="G1768" s="51" t="s">
        <v>135</v>
      </c>
    </row>
    <row r="1769" spans="1:10" ht="26.25" x14ac:dyDescent="0.25">
      <c r="A1769" s="206" t="s">
        <v>454</v>
      </c>
      <c r="B1769" s="39" t="str">
        <f>VLOOKUP(A1769,Insumos!$A$10:$F$3462,2,FALSE)</f>
        <v>Ombrelone com haste central redondo Ø 2,10 m, cor creme, inclusive base. Fabricante Ombrelone $ Ombrelones</v>
      </c>
      <c r="C1769" s="40" t="str">
        <f>VLOOKUP(A1769,Insumos!$A$10:$F$3462,3,FALSE)</f>
        <v>und</v>
      </c>
      <c r="D1769" s="41">
        <v>1</v>
      </c>
      <c r="E1769" s="168">
        <f>VLOOKUP(A1769,Insumos!$A$10:$F$3462,4,FALSE)</f>
        <v>760.5</v>
      </c>
      <c r="F1769" s="168">
        <f>ROUND((D1769*E1769),2)</f>
        <v>760.5</v>
      </c>
      <c r="G1769" s="189"/>
      <c r="J1769" t="s">
        <v>240</v>
      </c>
    </row>
    <row r="1770" spans="1:10" x14ac:dyDescent="0.25">
      <c r="A1770" s="206"/>
      <c r="B1770" s="39"/>
      <c r="C1770" s="40"/>
      <c r="D1770" s="54"/>
      <c r="E1770" s="168"/>
      <c r="F1770" s="168"/>
      <c r="G1770" s="189"/>
    </row>
    <row r="1771" spans="1:10" x14ac:dyDescent="0.25">
      <c r="A1771" s="206"/>
      <c r="B1771" s="44" t="s">
        <v>136</v>
      </c>
      <c r="C1771" s="45"/>
      <c r="D1771" s="55"/>
      <c r="E1771" s="187"/>
      <c r="F1771" s="187"/>
      <c r="G1771" s="176">
        <f>+SUM(F1769:F1770)</f>
        <v>760.5</v>
      </c>
    </row>
    <row r="1772" spans="1:10" x14ac:dyDescent="0.25">
      <c r="A1772" s="206"/>
      <c r="B1772" s="39" t="s">
        <v>137</v>
      </c>
      <c r="C1772" s="49"/>
      <c r="D1772" s="56"/>
      <c r="E1772" s="49"/>
      <c r="F1772" s="49"/>
      <c r="G1772" s="51" t="s">
        <v>138</v>
      </c>
    </row>
    <row r="1773" spans="1:10" x14ac:dyDescent="0.25">
      <c r="A1773" s="206"/>
      <c r="B1773" s="39" t="s">
        <v>92</v>
      </c>
      <c r="C1773" s="40"/>
      <c r="D1773" s="52"/>
      <c r="E1773" s="40"/>
      <c r="F1773" s="40"/>
      <c r="G1773" s="42"/>
    </row>
    <row r="1774" spans="1:10" x14ac:dyDescent="0.25">
      <c r="A1774" s="206"/>
      <c r="B1774" s="39" t="s">
        <v>92</v>
      </c>
      <c r="C1774" s="40"/>
      <c r="D1774" s="52"/>
      <c r="E1774" s="40"/>
      <c r="F1774" s="40"/>
      <c r="G1774" s="42"/>
    </row>
    <row r="1775" spans="1:10" ht="15.75" thickBot="1" x14ac:dyDescent="0.3">
      <c r="A1775" s="206"/>
      <c r="B1775" s="57" t="s">
        <v>139</v>
      </c>
      <c r="C1775" s="58"/>
      <c r="D1775" s="59"/>
      <c r="E1775" s="58"/>
      <c r="F1775" s="58"/>
      <c r="G1775" s="60">
        <f>+SUM(F1773:F1774)</f>
        <v>0</v>
      </c>
    </row>
    <row r="1776" spans="1:10" ht="4.5" customHeight="1" thickBot="1" x14ac:dyDescent="0.3">
      <c r="A1776" s="206"/>
      <c r="B1776" s="1148"/>
      <c r="C1776" s="1148"/>
      <c r="D1776" s="1148"/>
      <c r="E1776" s="1148"/>
      <c r="F1776" s="1148"/>
      <c r="G1776" s="1148"/>
    </row>
    <row r="1777" spans="1:7" ht="15.75" thickBot="1" x14ac:dyDescent="0.3">
      <c r="A1777" s="206"/>
      <c r="B1777" s="61" t="s">
        <v>140</v>
      </c>
      <c r="C1777" s="62" t="s">
        <v>1317</v>
      </c>
      <c r="D1777" s="63" t="s">
        <v>142</v>
      </c>
      <c r="E1777" s="1147" t="s">
        <v>143</v>
      </c>
      <c r="F1777" s="1147"/>
      <c r="G1777" s="1147"/>
    </row>
    <row r="1778" spans="1:7" ht="15.75" thickBot="1" x14ac:dyDescent="0.3">
      <c r="A1778" s="206"/>
      <c r="B1778" s="64" t="s">
        <v>144</v>
      </c>
      <c r="C1778" s="65"/>
      <c r="D1778" s="170">
        <f>G1767</f>
        <v>2.73</v>
      </c>
      <c r="E1778" s="1147"/>
      <c r="F1778" s="1147"/>
      <c r="G1778" s="1147"/>
    </row>
    <row r="1779" spans="1:7" ht="15.75" thickBot="1" x14ac:dyDescent="0.3">
      <c r="A1779" s="206"/>
      <c r="B1779" s="64" t="s">
        <v>145</v>
      </c>
      <c r="C1779" s="65"/>
      <c r="D1779" s="170">
        <f>G1771</f>
        <v>760.5</v>
      </c>
      <c r="E1779" s="1147"/>
      <c r="F1779" s="1147"/>
      <c r="G1779" s="1147"/>
    </row>
    <row r="1780" spans="1:7" ht="15.75" thickBot="1" x14ac:dyDescent="0.3">
      <c r="A1780" s="206"/>
      <c r="B1780" s="64" t="s">
        <v>146</v>
      </c>
      <c r="C1780" s="65"/>
      <c r="D1780" s="170">
        <f>G1775</f>
        <v>0</v>
      </c>
      <c r="E1780" s="1147"/>
      <c r="F1780" s="1147"/>
      <c r="G1780" s="1147"/>
    </row>
    <row r="1781" spans="1:7" ht="15.75" thickBot="1" x14ac:dyDescent="0.3">
      <c r="A1781" s="206"/>
      <c r="B1781" s="64" t="s">
        <v>147</v>
      </c>
      <c r="C1781" s="66">
        <f>$J$5</f>
        <v>157.27000000000001</v>
      </c>
      <c r="D1781" s="170">
        <f>+ROUND((D1778*C1781),2)/100</f>
        <v>4.29</v>
      </c>
      <c r="E1781" s="1147"/>
      <c r="F1781" s="1147"/>
      <c r="G1781" s="1147"/>
    </row>
    <row r="1782" spans="1:7" ht="15.75" thickBot="1" x14ac:dyDescent="0.3">
      <c r="A1782" s="206"/>
      <c r="B1782" s="64" t="s">
        <v>148</v>
      </c>
      <c r="C1782" s="67"/>
      <c r="D1782" s="171">
        <f>+SUM(D1778:D1781)</f>
        <v>767.52</v>
      </c>
      <c r="E1782" s="1147"/>
      <c r="F1782" s="1147"/>
      <c r="G1782" s="1147"/>
    </row>
    <row r="1783" spans="1:7" ht="15.75" thickBot="1" x14ac:dyDescent="0.3">
      <c r="A1783" s="206"/>
      <c r="B1783" s="64" t="s">
        <v>149</v>
      </c>
      <c r="C1783" s="65"/>
      <c r="D1783" s="170" t="s">
        <v>150</v>
      </c>
      <c r="E1783" s="1148" t="s">
        <v>151</v>
      </c>
      <c r="F1783" s="1148"/>
      <c r="G1783" s="1148"/>
    </row>
    <row r="1784" spans="1:7" ht="15.75" thickBot="1" x14ac:dyDescent="0.3">
      <c r="A1784" s="206"/>
      <c r="B1784" s="68" t="s">
        <v>152</v>
      </c>
      <c r="C1784" s="69"/>
      <c r="D1784" s="172">
        <f>+SUM(D1782:D1783)</f>
        <v>767.52</v>
      </c>
      <c r="E1784" s="1148"/>
      <c r="F1784" s="1148"/>
      <c r="G1784" s="1148"/>
    </row>
    <row r="1785" spans="1:7" ht="15.75" thickBot="1" x14ac:dyDescent="0.3">
      <c r="A1785" s="206"/>
      <c r="B1785" s="70" t="s">
        <v>153</v>
      </c>
      <c r="C1785" s="71">
        <f>$I$5</f>
        <v>28.49</v>
      </c>
      <c r="D1785" s="173">
        <f>ROUND((D1784*C1785),2)/100</f>
        <v>218.67</v>
      </c>
      <c r="E1785" s="1148"/>
      <c r="F1785" s="1148"/>
      <c r="G1785" s="1148"/>
    </row>
    <row r="1786" spans="1:7" ht="15.75" thickBot="1" x14ac:dyDescent="0.3">
      <c r="A1786" s="206"/>
      <c r="B1786" s="72" t="s">
        <v>154</v>
      </c>
      <c r="C1786" s="73"/>
      <c r="D1786" s="174">
        <f>+SUM(D1784:D1785)</f>
        <v>986.19</v>
      </c>
      <c r="E1786" s="74"/>
      <c r="F1786" s="175">
        <f>D1786</f>
        <v>986.19</v>
      </c>
      <c r="G1786" s="30"/>
    </row>
    <row r="1788" spans="1:7" ht="15.75" thickBot="1" x14ac:dyDescent="0.3"/>
    <row r="1789" spans="1:7" x14ac:dyDescent="0.25">
      <c r="B1789" s="1149" t="s">
        <v>119</v>
      </c>
      <c r="C1789" s="1149"/>
      <c r="D1789" s="1149"/>
      <c r="E1789" s="1149"/>
      <c r="F1789" s="1149"/>
      <c r="G1789" s="1149"/>
    </row>
    <row r="1790" spans="1:7" ht="15.75" thickBot="1" x14ac:dyDescent="0.3">
      <c r="B1790" s="1150" t="str">
        <f>$I$3</f>
        <v>Urbanização da Orla de Piúma - Município de Piúma / ES</v>
      </c>
      <c r="C1790" s="1151"/>
      <c r="D1790" s="1151"/>
      <c r="E1790" s="1151"/>
      <c r="F1790" s="1151"/>
      <c r="G1790" s="1152"/>
    </row>
    <row r="1791" spans="1:7" ht="15.75" thickBot="1" x14ac:dyDescent="0.3">
      <c r="A1791" s="206"/>
      <c r="B1791" s="29" t="s">
        <v>120</v>
      </c>
      <c r="C1791" s="29" t="s">
        <v>121</v>
      </c>
      <c r="D1791" s="1147" t="s">
        <v>122</v>
      </c>
      <c r="E1791" s="1147"/>
      <c r="F1791" s="30" t="s">
        <v>262</v>
      </c>
      <c r="G1791" s="30" t="s">
        <v>123</v>
      </c>
    </row>
    <row r="1792" spans="1:7" ht="27" thickBot="1" x14ac:dyDescent="0.3">
      <c r="A1792" s="206"/>
      <c r="B1792" s="31" t="s">
        <v>243</v>
      </c>
      <c r="C1792" s="32" t="s">
        <v>92</v>
      </c>
      <c r="D1792" s="1147" t="s">
        <v>8</v>
      </c>
      <c r="E1792" s="1147"/>
      <c r="F1792" s="89" t="s">
        <v>248</v>
      </c>
      <c r="G1792" s="33">
        <f>$K$5</f>
        <v>44501</v>
      </c>
    </row>
    <row r="1793" spans="1:10" ht="8.25" customHeight="1" thickBot="1" x14ac:dyDescent="0.3">
      <c r="A1793" s="206"/>
      <c r="B1793" s="1148"/>
      <c r="C1793" s="1148"/>
      <c r="D1793" s="1148"/>
      <c r="E1793" s="1148"/>
      <c r="F1793" s="1148"/>
      <c r="G1793" s="1148"/>
    </row>
    <row r="1794" spans="1:10" x14ac:dyDescent="0.25">
      <c r="A1794" s="206"/>
      <c r="B1794" s="36" t="s">
        <v>127</v>
      </c>
      <c r="C1794" s="37" t="s">
        <v>128</v>
      </c>
      <c r="D1794" s="37" t="s">
        <v>129</v>
      </c>
      <c r="E1794" s="37" t="s">
        <v>130</v>
      </c>
      <c r="F1794" s="37" t="s">
        <v>131</v>
      </c>
      <c r="G1794" s="38" t="s">
        <v>132</v>
      </c>
    </row>
    <row r="1795" spans="1:10" x14ac:dyDescent="0.25">
      <c r="A1795" s="206">
        <v>10146</v>
      </c>
      <c r="B1795" s="39" t="str">
        <f>VLOOKUP(A1795,Insumos!$A$10:$F$3462,2,FALSE)</f>
        <v>SERVENTE (AUXILIAR DE OBRAS - SINDUSCON)</v>
      </c>
      <c r="C1795" s="40" t="str">
        <f>VLOOKUP(A1795,Insumos!$A$10:$F$3462,3,FALSE)</f>
        <v>H</v>
      </c>
      <c r="D1795" s="41">
        <v>0.25</v>
      </c>
      <c r="E1795" s="168">
        <f>VLOOKUP(A1795,Insumos!$A$10:$F$3462,4,FALSE)</f>
        <v>5.46</v>
      </c>
      <c r="F1795" s="168">
        <f>ROUND((D1795*E1795),2)</f>
        <v>1.37</v>
      </c>
      <c r="G1795" s="189"/>
    </row>
    <row r="1796" spans="1:10" x14ac:dyDescent="0.25">
      <c r="A1796" s="206"/>
      <c r="B1796" s="39"/>
      <c r="C1796" s="40"/>
      <c r="D1796" s="43"/>
      <c r="E1796" s="168"/>
      <c r="F1796" s="168"/>
      <c r="G1796" s="189"/>
    </row>
    <row r="1797" spans="1:10" x14ac:dyDescent="0.25">
      <c r="A1797" s="206"/>
      <c r="B1797" s="44" t="s">
        <v>133</v>
      </c>
      <c r="C1797" s="45"/>
      <c r="D1797" s="46"/>
      <c r="E1797" s="168"/>
      <c r="F1797" s="187"/>
      <c r="G1797" s="176">
        <f>+SUM(F1795:F1796)</f>
        <v>1.37</v>
      </c>
    </row>
    <row r="1798" spans="1:10" x14ac:dyDescent="0.25">
      <c r="A1798" s="206"/>
      <c r="B1798" s="39" t="s">
        <v>134</v>
      </c>
      <c r="C1798" s="49"/>
      <c r="D1798" s="50"/>
      <c r="E1798" s="40"/>
      <c r="F1798" s="47"/>
      <c r="G1798" s="51" t="s">
        <v>135</v>
      </c>
    </row>
    <row r="1799" spans="1:10" x14ac:dyDescent="0.25">
      <c r="A1799" s="206" t="s">
        <v>434</v>
      </c>
      <c r="B1799" s="39" t="str">
        <f>VLOOKUP(A1799,Insumos!$A$10:$F$3462,2,FALSE)</f>
        <v>Cachepot rústico para plantas Jatobá 0,45 x 0,45 x 0,45 m</v>
      </c>
      <c r="C1799" s="40" t="str">
        <f>VLOOKUP(A1799,Insumos!$A$10:$F$3462,3,FALSE)</f>
        <v>und</v>
      </c>
      <c r="D1799" s="41">
        <v>1</v>
      </c>
      <c r="E1799" s="168">
        <f>VLOOKUP(A1799,Insumos!$A$10:$F$3462,4,FALSE)</f>
        <v>236.55</v>
      </c>
      <c r="F1799" s="168">
        <f>ROUND((D1799*E1799),2)</f>
        <v>236.55</v>
      </c>
      <c r="G1799" s="189"/>
      <c r="J1799" t="s">
        <v>240</v>
      </c>
    </row>
    <row r="1800" spans="1:10" x14ac:dyDescent="0.25">
      <c r="A1800" s="206"/>
      <c r="B1800" s="39"/>
      <c r="C1800" s="40"/>
      <c r="D1800" s="54"/>
      <c r="E1800" s="168"/>
      <c r="F1800" s="168"/>
      <c r="G1800" s="189"/>
    </row>
    <row r="1801" spans="1:10" x14ac:dyDescent="0.25">
      <c r="A1801" s="206"/>
      <c r="B1801" s="44" t="s">
        <v>136</v>
      </c>
      <c r="C1801" s="45"/>
      <c r="D1801" s="55"/>
      <c r="E1801" s="187"/>
      <c r="F1801" s="187"/>
      <c r="G1801" s="176">
        <f>+SUM(F1799:F1800)</f>
        <v>236.55</v>
      </c>
    </row>
    <row r="1802" spans="1:10" x14ac:dyDescent="0.25">
      <c r="A1802" s="206"/>
      <c r="B1802" s="39" t="s">
        <v>137</v>
      </c>
      <c r="C1802" s="49"/>
      <c r="D1802" s="56"/>
      <c r="E1802" s="49"/>
      <c r="F1802" s="49"/>
      <c r="G1802" s="51" t="s">
        <v>138</v>
      </c>
    </row>
    <row r="1803" spans="1:10" x14ac:dyDescent="0.25">
      <c r="A1803" s="206"/>
      <c r="B1803" s="39" t="s">
        <v>92</v>
      </c>
      <c r="C1803" s="40"/>
      <c r="D1803" s="52"/>
      <c r="E1803" s="40"/>
      <c r="F1803" s="40"/>
      <c r="G1803" s="42"/>
    </row>
    <row r="1804" spans="1:10" x14ac:dyDescent="0.25">
      <c r="A1804" s="206"/>
      <c r="B1804" s="39" t="s">
        <v>92</v>
      </c>
      <c r="C1804" s="40"/>
      <c r="D1804" s="52"/>
      <c r="E1804" s="40"/>
      <c r="F1804" s="40"/>
      <c r="G1804" s="42"/>
    </row>
    <row r="1805" spans="1:10" ht="15.75" thickBot="1" x14ac:dyDescent="0.3">
      <c r="A1805" s="206"/>
      <c r="B1805" s="57" t="s">
        <v>139</v>
      </c>
      <c r="C1805" s="58"/>
      <c r="D1805" s="59"/>
      <c r="E1805" s="58"/>
      <c r="F1805" s="58"/>
      <c r="G1805" s="60">
        <f>+SUM(F1803:F1804)</f>
        <v>0</v>
      </c>
    </row>
    <row r="1806" spans="1:10" ht="4.5" customHeight="1" thickBot="1" x14ac:dyDescent="0.3">
      <c r="A1806" s="206"/>
      <c r="B1806" s="1148"/>
      <c r="C1806" s="1148"/>
      <c r="D1806" s="1148"/>
      <c r="E1806" s="1148"/>
      <c r="F1806" s="1148"/>
      <c r="G1806" s="1148"/>
    </row>
    <row r="1807" spans="1:10" ht="15.75" thickBot="1" x14ac:dyDescent="0.3">
      <c r="A1807" s="206"/>
      <c r="B1807" s="61" t="s">
        <v>140</v>
      </c>
      <c r="C1807" s="62" t="s">
        <v>1317</v>
      </c>
      <c r="D1807" s="63" t="s">
        <v>142</v>
      </c>
      <c r="E1807" s="1147" t="s">
        <v>143</v>
      </c>
      <c r="F1807" s="1147"/>
      <c r="G1807" s="1147"/>
    </row>
    <row r="1808" spans="1:10" ht="15.75" thickBot="1" x14ac:dyDescent="0.3">
      <c r="A1808" s="206"/>
      <c r="B1808" s="64" t="s">
        <v>144</v>
      </c>
      <c r="C1808" s="65"/>
      <c r="D1808" s="170">
        <f>G1797</f>
        <v>1.37</v>
      </c>
      <c r="E1808" s="1147"/>
      <c r="F1808" s="1147"/>
      <c r="G1808" s="1147"/>
    </row>
    <row r="1809" spans="1:7" ht="15.75" thickBot="1" x14ac:dyDescent="0.3">
      <c r="A1809" s="206"/>
      <c r="B1809" s="64" t="s">
        <v>145</v>
      </c>
      <c r="C1809" s="65"/>
      <c r="D1809" s="170">
        <f>G1801</f>
        <v>236.55</v>
      </c>
      <c r="E1809" s="1147"/>
      <c r="F1809" s="1147"/>
      <c r="G1809" s="1147"/>
    </row>
    <row r="1810" spans="1:7" ht="15.75" thickBot="1" x14ac:dyDescent="0.3">
      <c r="A1810" s="206"/>
      <c r="B1810" s="64" t="s">
        <v>146</v>
      </c>
      <c r="C1810" s="65"/>
      <c r="D1810" s="170">
        <f>G1805</f>
        <v>0</v>
      </c>
      <c r="E1810" s="1147"/>
      <c r="F1810" s="1147"/>
      <c r="G1810" s="1147"/>
    </row>
    <row r="1811" spans="1:7" ht="15.75" thickBot="1" x14ac:dyDescent="0.3">
      <c r="A1811" s="206"/>
      <c r="B1811" s="64" t="s">
        <v>147</v>
      </c>
      <c r="C1811" s="66">
        <f>$J$5</f>
        <v>157.27000000000001</v>
      </c>
      <c r="D1811" s="170">
        <f>+ROUND((D1808*C1811),2)/100</f>
        <v>2.15</v>
      </c>
      <c r="E1811" s="1147"/>
      <c r="F1811" s="1147"/>
      <c r="G1811" s="1147"/>
    </row>
    <row r="1812" spans="1:7" ht="15.75" thickBot="1" x14ac:dyDescent="0.3">
      <c r="A1812" s="206"/>
      <c r="B1812" s="64" t="s">
        <v>148</v>
      </c>
      <c r="C1812" s="67"/>
      <c r="D1812" s="171">
        <f>+SUM(D1808:D1811)</f>
        <v>240.07</v>
      </c>
      <c r="E1812" s="1147"/>
      <c r="F1812" s="1147"/>
      <c r="G1812" s="1147"/>
    </row>
    <row r="1813" spans="1:7" ht="15.75" thickBot="1" x14ac:dyDescent="0.3">
      <c r="A1813" s="206"/>
      <c r="B1813" s="64" t="s">
        <v>149</v>
      </c>
      <c r="C1813" s="65"/>
      <c r="D1813" s="170" t="s">
        <v>150</v>
      </c>
      <c r="E1813" s="1148" t="s">
        <v>151</v>
      </c>
      <c r="F1813" s="1148"/>
      <c r="G1813" s="1148"/>
    </row>
    <row r="1814" spans="1:7" ht="15.75" thickBot="1" x14ac:dyDescent="0.3">
      <c r="A1814" s="206"/>
      <c r="B1814" s="68" t="s">
        <v>152</v>
      </c>
      <c r="C1814" s="69"/>
      <c r="D1814" s="172">
        <f>+SUM(D1812:D1813)</f>
        <v>240.07</v>
      </c>
      <c r="E1814" s="1148"/>
      <c r="F1814" s="1148"/>
      <c r="G1814" s="1148"/>
    </row>
    <row r="1815" spans="1:7" ht="15.75" thickBot="1" x14ac:dyDescent="0.3">
      <c r="A1815" s="206"/>
      <c r="B1815" s="70" t="s">
        <v>153</v>
      </c>
      <c r="C1815" s="71">
        <f>$I$5</f>
        <v>28.49</v>
      </c>
      <c r="D1815" s="173">
        <f>ROUND((D1814*C1815),2)/100</f>
        <v>68.400000000000006</v>
      </c>
      <c r="E1815" s="1148"/>
      <c r="F1815" s="1148"/>
      <c r="G1815" s="1148"/>
    </row>
    <row r="1816" spans="1:7" ht="15.75" thickBot="1" x14ac:dyDescent="0.3">
      <c r="A1816" s="206"/>
      <c r="B1816" s="72" t="s">
        <v>154</v>
      </c>
      <c r="C1816" s="73"/>
      <c r="D1816" s="174">
        <f>+SUM(D1814:D1815)</f>
        <v>308.47000000000003</v>
      </c>
      <c r="E1816" s="74"/>
      <c r="F1816" s="175">
        <f>D1816</f>
        <v>308.47000000000003</v>
      </c>
      <c r="G1816" s="30"/>
    </row>
    <row r="1818" spans="1:7" ht="15.75" thickBot="1" x14ac:dyDescent="0.3"/>
    <row r="1819" spans="1:7" x14ac:dyDescent="0.25">
      <c r="B1819" s="1149" t="s">
        <v>119</v>
      </c>
      <c r="C1819" s="1149"/>
      <c r="D1819" s="1149"/>
      <c r="E1819" s="1149"/>
      <c r="F1819" s="1149"/>
      <c r="G1819" s="1149"/>
    </row>
    <row r="1820" spans="1:7" ht="15.75" thickBot="1" x14ac:dyDescent="0.3">
      <c r="B1820" s="1150" t="str">
        <f>$I$3</f>
        <v>Urbanização da Orla de Piúma - Município de Piúma / ES</v>
      </c>
      <c r="C1820" s="1151"/>
      <c r="D1820" s="1151"/>
      <c r="E1820" s="1151"/>
      <c r="F1820" s="1151"/>
      <c r="G1820" s="1152"/>
    </row>
    <row r="1821" spans="1:7" ht="15.75" thickBot="1" x14ac:dyDescent="0.3">
      <c r="A1821" s="206"/>
      <c r="B1821" s="29" t="s">
        <v>120</v>
      </c>
      <c r="C1821" s="29" t="s">
        <v>121</v>
      </c>
      <c r="D1821" s="1147" t="s">
        <v>122</v>
      </c>
      <c r="E1821" s="1147"/>
      <c r="F1821" s="30" t="s">
        <v>262</v>
      </c>
      <c r="G1821" s="30" t="s">
        <v>123</v>
      </c>
    </row>
    <row r="1822" spans="1:7" ht="27" thickBot="1" x14ac:dyDescent="0.3">
      <c r="A1822" s="206"/>
      <c r="B1822" s="31" t="s">
        <v>244</v>
      </c>
      <c r="C1822" s="32" t="s">
        <v>92</v>
      </c>
      <c r="D1822" s="1147" t="s">
        <v>8</v>
      </c>
      <c r="E1822" s="1147"/>
      <c r="F1822" s="89" t="s">
        <v>249</v>
      </c>
      <c r="G1822" s="33">
        <f>$K$5</f>
        <v>44501</v>
      </c>
    </row>
    <row r="1823" spans="1:7" ht="4.5" customHeight="1" thickBot="1" x14ac:dyDescent="0.3">
      <c r="A1823" s="206"/>
      <c r="B1823" s="1148"/>
      <c r="C1823" s="1148"/>
      <c r="D1823" s="1148"/>
      <c r="E1823" s="1148"/>
      <c r="F1823" s="1148"/>
      <c r="G1823" s="1148"/>
    </row>
    <row r="1824" spans="1:7" x14ac:dyDescent="0.25">
      <c r="A1824" s="206"/>
      <c r="B1824" s="36" t="s">
        <v>127</v>
      </c>
      <c r="C1824" s="37" t="s">
        <v>128</v>
      </c>
      <c r="D1824" s="37" t="s">
        <v>129</v>
      </c>
      <c r="E1824" s="37" t="s">
        <v>130</v>
      </c>
      <c r="F1824" s="37" t="s">
        <v>131</v>
      </c>
      <c r="G1824" s="38" t="s">
        <v>132</v>
      </c>
    </row>
    <row r="1825" spans="1:10" x14ac:dyDescent="0.25">
      <c r="A1825" s="206">
        <v>10146</v>
      </c>
      <c r="B1825" s="39" t="str">
        <f>VLOOKUP(A1825,Insumos!$A$10:$F$3462,2,FALSE)</f>
        <v>SERVENTE (AUXILIAR DE OBRAS - SINDUSCON)</v>
      </c>
      <c r="C1825" s="40" t="str">
        <f>VLOOKUP(A1825,Insumos!$A$10:$F$3462,3,FALSE)</f>
        <v>H</v>
      </c>
      <c r="D1825" s="41">
        <v>0.5</v>
      </c>
      <c r="E1825" s="168">
        <f>VLOOKUP(A1825,Insumos!$A$10:$F$3462,4,FALSE)</f>
        <v>5.46</v>
      </c>
      <c r="F1825" s="168">
        <f>ROUND((D1825*E1825),2)</f>
        <v>2.73</v>
      </c>
      <c r="G1825" s="189"/>
    </row>
    <row r="1826" spans="1:10" x14ac:dyDescent="0.25">
      <c r="A1826" s="206"/>
      <c r="B1826" s="39"/>
      <c r="C1826" s="40"/>
      <c r="D1826" s="41"/>
      <c r="E1826" s="168"/>
      <c r="F1826" s="168"/>
      <c r="G1826" s="189"/>
    </row>
    <row r="1827" spans="1:10" x14ac:dyDescent="0.25">
      <c r="A1827" s="206"/>
      <c r="B1827" s="44" t="s">
        <v>133</v>
      </c>
      <c r="C1827" s="45"/>
      <c r="D1827" s="46"/>
      <c r="E1827" s="168"/>
      <c r="F1827" s="187"/>
      <c r="G1827" s="176">
        <f>+SUM(F1825:F1826)</f>
        <v>2.73</v>
      </c>
    </row>
    <row r="1828" spans="1:10" x14ac:dyDescent="0.25">
      <c r="A1828" s="206"/>
      <c r="B1828" s="39" t="s">
        <v>134</v>
      </c>
      <c r="C1828" s="49"/>
      <c r="D1828" s="50"/>
      <c r="E1828" s="40"/>
      <c r="F1828" s="47"/>
      <c r="G1828" s="51" t="s">
        <v>135</v>
      </c>
    </row>
    <row r="1829" spans="1:10" ht="27.75" customHeight="1" x14ac:dyDescent="0.25">
      <c r="A1829" s="206" t="s">
        <v>435</v>
      </c>
      <c r="B1829" s="39" t="str">
        <f>VLOOKUP(A1829,Insumos!$A$10:$F$3462,2,FALSE)</f>
        <v>Jogo de mesa e cadeira dobrável em madeira 1,20x0,70m - 1 mesa + 4 cadeiras. Fabricante: Espaço Boêmio ou equivalente</v>
      </c>
      <c r="C1829" s="40" t="str">
        <f>VLOOKUP(A1829,Insumos!$A$10:$F$3462,3,FALSE)</f>
        <v>und</v>
      </c>
      <c r="D1829" s="41">
        <v>1</v>
      </c>
      <c r="E1829" s="168">
        <f>VLOOKUP(A1829,Insumos!$A$10:$F$3462,4,FALSE)</f>
        <v>326.18</v>
      </c>
      <c r="F1829" s="168">
        <f>ROUND((D1829*E1829),2)</f>
        <v>326.18</v>
      </c>
      <c r="G1829" s="189"/>
      <c r="J1829" t="s">
        <v>240</v>
      </c>
    </row>
    <row r="1830" spans="1:10" x14ac:dyDescent="0.25">
      <c r="A1830" s="206"/>
      <c r="B1830" s="39"/>
      <c r="C1830" s="40"/>
      <c r="D1830" s="54"/>
      <c r="E1830" s="168"/>
      <c r="F1830" s="168"/>
      <c r="G1830" s="189"/>
    </row>
    <row r="1831" spans="1:10" x14ac:dyDescent="0.25">
      <c r="A1831" s="206"/>
      <c r="B1831" s="44" t="s">
        <v>136</v>
      </c>
      <c r="C1831" s="45"/>
      <c r="D1831" s="55"/>
      <c r="E1831" s="187"/>
      <c r="F1831" s="187"/>
      <c r="G1831" s="176">
        <f>+SUM(F1829:F1830)</f>
        <v>326.18</v>
      </c>
    </row>
    <row r="1832" spans="1:10" x14ac:dyDescent="0.25">
      <c r="A1832" s="206"/>
      <c r="B1832" s="39" t="s">
        <v>137</v>
      </c>
      <c r="C1832" s="49"/>
      <c r="D1832" s="56"/>
      <c r="E1832" s="49"/>
      <c r="F1832" s="49"/>
      <c r="G1832" s="51" t="s">
        <v>138</v>
      </c>
    </row>
    <row r="1833" spans="1:10" x14ac:dyDescent="0.25">
      <c r="A1833" s="206"/>
      <c r="B1833" s="39" t="s">
        <v>92</v>
      </c>
      <c r="C1833" s="40"/>
      <c r="D1833" s="52"/>
      <c r="E1833" s="40"/>
      <c r="F1833" s="40"/>
      <c r="G1833" s="42"/>
    </row>
    <row r="1834" spans="1:10" x14ac:dyDescent="0.25">
      <c r="A1834" s="206"/>
      <c r="B1834" s="39" t="s">
        <v>92</v>
      </c>
      <c r="C1834" s="40"/>
      <c r="D1834" s="52"/>
      <c r="E1834" s="40"/>
      <c r="F1834" s="40"/>
      <c r="G1834" s="42"/>
    </row>
    <row r="1835" spans="1:10" ht="15.75" thickBot="1" x14ac:dyDescent="0.3">
      <c r="A1835" s="206"/>
      <c r="B1835" s="57" t="s">
        <v>139</v>
      </c>
      <c r="C1835" s="58"/>
      <c r="D1835" s="59"/>
      <c r="E1835" s="58"/>
      <c r="F1835" s="58"/>
      <c r="G1835" s="60">
        <f>+SUM(F1833:F1834)</f>
        <v>0</v>
      </c>
    </row>
    <row r="1836" spans="1:10" ht="4.5" customHeight="1" thickBot="1" x14ac:dyDescent="0.3">
      <c r="A1836" s="206"/>
      <c r="B1836" s="1148"/>
      <c r="C1836" s="1148"/>
      <c r="D1836" s="1148"/>
      <c r="E1836" s="1148"/>
      <c r="F1836" s="1148"/>
      <c r="G1836" s="1148"/>
    </row>
    <row r="1837" spans="1:10" ht="15.75" thickBot="1" x14ac:dyDescent="0.3">
      <c r="A1837" s="206"/>
      <c r="B1837" s="61" t="s">
        <v>140</v>
      </c>
      <c r="C1837" s="62" t="s">
        <v>1317</v>
      </c>
      <c r="D1837" s="63" t="s">
        <v>142</v>
      </c>
      <c r="E1837" s="1147" t="s">
        <v>143</v>
      </c>
      <c r="F1837" s="1147"/>
      <c r="G1837" s="1147"/>
    </row>
    <row r="1838" spans="1:10" ht="15.75" thickBot="1" x14ac:dyDescent="0.3">
      <c r="A1838" s="206"/>
      <c r="B1838" s="64" t="s">
        <v>144</v>
      </c>
      <c r="C1838" s="65"/>
      <c r="D1838" s="170">
        <f>G1827</f>
        <v>2.73</v>
      </c>
      <c r="E1838" s="1147"/>
      <c r="F1838" s="1147"/>
      <c r="G1838" s="1147"/>
    </row>
    <row r="1839" spans="1:10" ht="15.75" thickBot="1" x14ac:dyDescent="0.3">
      <c r="A1839" s="206"/>
      <c r="B1839" s="64" t="s">
        <v>145</v>
      </c>
      <c r="C1839" s="65"/>
      <c r="D1839" s="170">
        <f>G1831</f>
        <v>326.18</v>
      </c>
      <c r="E1839" s="1147"/>
      <c r="F1839" s="1147"/>
      <c r="G1839" s="1147"/>
    </row>
    <row r="1840" spans="1:10" ht="15.75" thickBot="1" x14ac:dyDescent="0.3">
      <c r="A1840" s="206"/>
      <c r="B1840" s="64" t="s">
        <v>146</v>
      </c>
      <c r="C1840" s="65"/>
      <c r="D1840" s="170">
        <f>G1835</f>
        <v>0</v>
      </c>
      <c r="E1840" s="1147"/>
      <c r="F1840" s="1147"/>
      <c r="G1840" s="1147"/>
    </row>
    <row r="1841" spans="1:7" ht="15.75" thickBot="1" x14ac:dyDescent="0.3">
      <c r="A1841" s="206"/>
      <c r="B1841" s="64" t="s">
        <v>147</v>
      </c>
      <c r="C1841" s="66">
        <f>$J$5</f>
        <v>157.27000000000001</v>
      </c>
      <c r="D1841" s="170">
        <f>+ROUND((D1838*C1841),2)/100</f>
        <v>4.29</v>
      </c>
      <c r="E1841" s="1147"/>
      <c r="F1841" s="1147"/>
      <c r="G1841" s="1147"/>
    </row>
    <row r="1842" spans="1:7" ht="15.75" thickBot="1" x14ac:dyDescent="0.3">
      <c r="A1842" s="206"/>
      <c r="B1842" s="64" t="s">
        <v>148</v>
      </c>
      <c r="C1842" s="67"/>
      <c r="D1842" s="171">
        <f>+SUM(D1838:D1841)</f>
        <v>333.2</v>
      </c>
      <c r="E1842" s="1147"/>
      <c r="F1842" s="1147"/>
      <c r="G1842" s="1147"/>
    </row>
    <row r="1843" spans="1:7" ht="15.75" thickBot="1" x14ac:dyDescent="0.3">
      <c r="A1843" s="206"/>
      <c r="B1843" s="64" t="s">
        <v>149</v>
      </c>
      <c r="C1843" s="65"/>
      <c r="D1843" s="170" t="s">
        <v>150</v>
      </c>
      <c r="E1843" s="1148" t="s">
        <v>151</v>
      </c>
      <c r="F1843" s="1148"/>
      <c r="G1843" s="1148"/>
    </row>
    <row r="1844" spans="1:7" ht="15.75" thickBot="1" x14ac:dyDescent="0.3">
      <c r="A1844" s="206"/>
      <c r="B1844" s="68" t="s">
        <v>152</v>
      </c>
      <c r="C1844" s="69"/>
      <c r="D1844" s="172">
        <f>+SUM(D1842:D1843)</f>
        <v>333.2</v>
      </c>
      <c r="E1844" s="1148"/>
      <c r="F1844" s="1148"/>
      <c r="G1844" s="1148"/>
    </row>
    <row r="1845" spans="1:7" ht="15.75" thickBot="1" x14ac:dyDescent="0.3">
      <c r="A1845" s="206"/>
      <c r="B1845" s="70" t="s">
        <v>153</v>
      </c>
      <c r="C1845" s="71">
        <f>$I$5</f>
        <v>28.49</v>
      </c>
      <c r="D1845" s="173">
        <f>ROUND((D1844*C1845),2)/100</f>
        <v>94.93</v>
      </c>
      <c r="E1845" s="1148"/>
      <c r="F1845" s="1148"/>
      <c r="G1845" s="1148"/>
    </row>
    <row r="1846" spans="1:7" ht="15.75" thickBot="1" x14ac:dyDescent="0.3">
      <c r="A1846" s="206"/>
      <c r="B1846" s="72" t="s">
        <v>154</v>
      </c>
      <c r="C1846" s="73"/>
      <c r="D1846" s="174">
        <f>+SUM(D1844:D1845)</f>
        <v>428.13</v>
      </c>
      <c r="E1846" s="74"/>
      <c r="F1846" s="175">
        <f>D1846</f>
        <v>428.13</v>
      </c>
      <c r="G1846" s="30"/>
    </row>
    <row r="1848" spans="1:7" ht="15.75" thickBot="1" x14ac:dyDescent="0.3"/>
    <row r="1849" spans="1:7" x14ac:dyDescent="0.25">
      <c r="B1849" s="1149" t="s">
        <v>119</v>
      </c>
      <c r="C1849" s="1149"/>
      <c r="D1849" s="1149"/>
      <c r="E1849" s="1149"/>
      <c r="F1849" s="1149"/>
      <c r="G1849" s="1149"/>
    </row>
    <row r="1850" spans="1:7" ht="15.75" thickBot="1" x14ac:dyDescent="0.3">
      <c r="B1850" s="1150" t="str">
        <f>$I$3</f>
        <v>Urbanização da Orla de Piúma - Município de Piúma / ES</v>
      </c>
      <c r="C1850" s="1151"/>
      <c r="D1850" s="1151"/>
      <c r="E1850" s="1151"/>
      <c r="F1850" s="1151"/>
      <c r="G1850" s="1152"/>
    </row>
    <row r="1851" spans="1:7" ht="15.75" thickBot="1" x14ac:dyDescent="0.3">
      <c r="A1851" s="206"/>
      <c r="B1851" s="29" t="s">
        <v>120</v>
      </c>
      <c r="C1851" s="29" t="s">
        <v>121</v>
      </c>
      <c r="D1851" s="1147" t="s">
        <v>122</v>
      </c>
      <c r="E1851" s="1147"/>
      <c r="F1851" s="30" t="s">
        <v>262</v>
      </c>
      <c r="G1851" s="30" t="s">
        <v>123</v>
      </c>
    </row>
    <row r="1852" spans="1:7" ht="27" thickBot="1" x14ac:dyDescent="0.3">
      <c r="A1852" s="206"/>
      <c r="B1852" s="31" t="s">
        <v>245</v>
      </c>
      <c r="C1852" s="32" t="s">
        <v>92</v>
      </c>
      <c r="D1852" s="1147" t="s">
        <v>8</v>
      </c>
      <c r="E1852" s="1147"/>
      <c r="F1852" s="89" t="s">
        <v>250</v>
      </c>
      <c r="G1852" s="33">
        <f>$K$5</f>
        <v>44501</v>
      </c>
    </row>
    <row r="1853" spans="1:7" ht="4.5" customHeight="1" thickBot="1" x14ac:dyDescent="0.3">
      <c r="A1853" s="206"/>
      <c r="B1853" s="1148"/>
      <c r="C1853" s="1148"/>
      <c r="D1853" s="1148"/>
      <c r="E1853" s="1148"/>
      <c r="F1853" s="1148"/>
      <c r="G1853" s="1148"/>
    </row>
    <row r="1854" spans="1:7" x14ac:dyDescent="0.25">
      <c r="A1854" s="206"/>
      <c r="B1854" s="36" t="s">
        <v>127</v>
      </c>
      <c r="C1854" s="37" t="s">
        <v>128</v>
      </c>
      <c r="D1854" s="37" t="s">
        <v>129</v>
      </c>
      <c r="E1854" s="37" t="s">
        <v>130</v>
      </c>
      <c r="F1854" s="37" t="s">
        <v>131</v>
      </c>
      <c r="G1854" s="38" t="s">
        <v>132</v>
      </c>
    </row>
    <row r="1855" spans="1:7" x14ac:dyDescent="0.25">
      <c r="A1855" s="206">
        <v>10146</v>
      </c>
      <c r="B1855" s="39" t="str">
        <f>VLOOKUP(A1855,Insumos!$A$10:$F$3462,2,FALSE)</f>
        <v>SERVENTE (AUXILIAR DE OBRAS - SINDUSCON)</v>
      </c>
      <c r="C1855" s="40" t="str">
        <f>VLOOKUP(A1855,Insumos!$A$10:$F$3462,3,FALSE)</f>
        <v>H</v>
      </c>
      <c r="D1855" s="41">
        <v>0.5</v>
      </c>
      <c r="E1855" s="168">
        <f>VLOOKUP(A1855,Insumos!$A$10:$F$3462,4,FALSE)</f>
        <v>5.46</v>
      </c>
      <c r="F1855" s="168">
        <f>ROUND((D1855*E1855),2)</f>
        <v>2.73</v>
      </c>
      <c r="G1855" s="189"/>
    </row>
    <row r="1856" spans="1:7" x14ac:dyDescent="0.25">
      <c r="A1856" s="206"/>
      <c r="B1856" s="39"/>
      <c r="C1856" s="40"/>
      <c r="D1856" s="43"/>
      <c r="E1856" s="168"/>
      <c r="F1856" s="168"/>
      <c r="G1856" s="189"/>
    </row>
    <row r="1857" spans="1:10" x14ac:dyDescent="0.25">
      <c r="A1857" s="206"/>
      <c r="B1857" s="44" t="s">
        <v>133</v>
      </c>
      <c r="C1857" s="45"/>
      <c r="D1857" s="46"/>
      <c r="E1857" s="168"/>
      <c r="F1857" s="187"/>
      <c r="G1857" s="176">
        <f>+SUM(F1855:F1856)</f>
        <v>2.73</v>
      </c>
    </row>
    <row r="1858" spans="1:10" x14ac:dyDescent="0.25">
      <c r="A1858" s="206"/>
      <c r="B1858" s="39" t="s">
        <v>134</v>
      </c>
      <c r="C1858" s="49"/>
      <c r="D1858" s="50"/>
      <c r="E1858" s="40"/>
      <c r="F1858" s="47"/>
      <c r="G1858" s="51" t="s">
        <v>135</v>
      </c>
    </row>
    <row r="1859" spans="1:10" ht="27.75" customHeight="1" x14ac:dyDescent="0.25">
      <c r="A1859" s="206" t="s">
        <v>442</v>
      </c>
      <c r="B1859" s="39" t="str">
        <f>VLOOKUP(A1859,Insumos!$A$10:$F$3462,2,FALSE)</f>
        <v>Jogo dobrável de madeira 0,70x0,70m - 1 mesa + 4 cadeiras. Fabricante: Espaço Boêmio ou equivalente</v>
      </c>
      <c r="C1859" s="40" t="str">
        <f>VLOOKUP(A1859,Insumos!$A$10:$F$3462,3,FALSE)</f>
        <v>und</v>
      </c>
      <c r="D1859" s="41">
        <v>1</v>
      </c>
      <c r="E1859" s="168">
        <f>VLOOKUP(A1859,Insumos!$A$10:$F$3462,4,FALSE)</f>
        <v>272.60000000000002</v>
      </c>
      <c r="F1859" s="168">
        <f>ROUND((D1859*E1859),2)</f>
        <v>272.60000000000002</v>
      </c>
      <c r="G1859" s="189"/>
      <c r="J1859" t="s">
        <v>240</v>
      </c>
    </row>
    <row r="1860" spans="1:10" x14ac:dyDescent="0.25">
      <c r="A1860" s="206"/>
      <c r="B1860" s="39"/>
      <c r="C1860" s="40"/>
      <c r="D1860" s="54"/>
      <c r="E1860" s="168"/>
      <c r="F1860" s="168"/>
      <c r="G1860" s="189"/>
    </row>
    <row r="1861" spans="1:10" x14ac:dyDescent="0.25">
      <c r="A1861" s="206"/>
      <c r="B1861" s="44" t="s">
        <v>136</v>
      </c>
      <c r="C1861" s="45"/>
      <c r="D1861" s="55"/>
      <c r="E1861" s="187"/>
      <c r="F1861" s="187"/>
      <c r="G1861" s="176">
        <f>+SUM(F1859:F1860)</f>
        <v>272.60000000000002</v>
      </c>
    </row>
    <row r="1862" spans="1:10" x14ac:dyDescent="0.25">
      <c r="A1862" s="206"/>
      <c r="B1862" s="39" t="s">
        <v>137</v>
      </c>
      <c r="C1862" s="49"/>
      <c r="D1862" s="56"/>
      <c r="E1862" s="49"/>
      <c r="F1862" s="49"/>
      <c r="G1862" s="51" t="s">
        <v>138</v>
      </c>
    </row>
    <row r="1863" spans="1:10" x14ac:dyDescent="0.25">
      <c r="A1863" s="206"/>
      <c r="B1863" s="39" t="s">
        <v>92</v>
      </c>
      <c r="C1863" s="40"/>
      <c r="D1863" s="52"/>
      <c r="E1863" s="40"/>
      <c r="F1863" s="40"/>
      <c r="G1863" s="42"/>
    </row>
    <row r="1864" spans="1:10" x14ac:dyDescent="0.25">
      <c r="A1864" s="206"/>
      <c r="B1864" s="39" t="s">
        <v>92</v>
      </c>
      <c r="C1864" s="40"/>
      <c r="D1864" s="52"/>
      <c r="E1864" s="40"/>
      <c r="F1864" s="40"/>
      <c r="G1864" s="42"/>
    </row>
    <row r="1865" spans="1:10" ht="15.75" thickBot="1" x14ac:dyDescent="0.3">
      <c r="A1865" s="206"/>
      <c r="B1865" s="57" t="s">
        <v>139</v>
      </c>
      <c r="C1865" s="58"/>
      <c r="D1865" s="59"/>
      <c r="E1865" s="58"/>
      <c r="F1865" s="58"/>
      <c r="G1865" s="60">
        <f>+SUM(F1863:F1864)</f>
        <v>0</v>
      </c>
    </row>
    <row r="1866" spans="1:10" ht="4.5" customHeight="1" thickBot="1" x14ac:dyDescent="0.3">
      <c r="A1866" s="206"/>
      <c r="B1866" s="1148"/>
      <c r="C1866" s="1148"/>
      <c r="D1866" s="1148"/>
      <c r="E1866" s="1148"/>
      <c r="F1866" s="1148"/>
      <c r="G1866" s="1148"/>
    </row>
    <row r="1867" spans="1:10" ht="15.75" thickBot="1" x14ac:dyDescent="0.3">
      <c r="A1867" s="206"/>
      <c r="B1867" s="61" t="s">
        <v>140</v>
      </c>
      <c r="C1867" s="62" t="s">
        <v>141</v>
      </c>
      <c r="D1867" s="63" t="s">
        <v>142</v>
      </c>
      <c r="E1867" s="1147" t="s">
        <v>143</v>
      </c>
      <c r="F1867" s="1147"/>
      <c r="G1867" s="1147"/>
    </row>
    <row r="1868" spans="1:10" ht="15.75" thickBot="1" x14ac:dyDescent="0.3">
      <c r="A1868" s="206"/>
      <c r="B1868" s="64" t="s">
        <v>144</v>
      </c>
      <c r="C1868" s="65"/>
      <c r="D1868" s="170">
        <f>G1857</f>
        <v>2.73</v>
      </c>
      <c r="E1868" s="1147"/>
      <c r="F1868" s="1147"/>
      <c r="G1868" s="1147"/>
    </row>
    <row r="1869" spans="1:10" ht="15.75" thickBot="1" x14ac:dyDescent="0.3">
      <c r="A1869" s="206"/>
      <c r="B1869" s="64" t="s">
        <v>145</v>
      </c>
      <c r="C1869" s="65"/>
      <c r="D1869" s="170">
        <f>G1861</f>
        <v>272.60000000000002</v>
      </c>
      <c r="E1869" s="1147"/>
      <c r="F1869" s="1147"/>
      <c r="G1869" s="1147"/>
    </row>
    <row r="1870" spans="1:10" ht="15.75" thickBot="1" x14ac:dyDescent="0.3">
      <c r="A1870" s="206"/>
      <c r="B1870" s="64" t="s">
        <v>146</v>
      </c>
      <c r="C1870" s="65"/>
      <c r="D1870" s="170">
        <f>G1865</f>
        <v>0</v>
      </c>
      <c r="E1870" s="1147"/>
      <c r="F1870" s="1147"/>
      <c r="G1870" s="1147"/>
    </row>
    <row r="1871" spans="1:10" ht="15.75" thickBot="1" x14ac:dyDescent="0.3">
      <c r="A1871" s="206"/>
      <c r="B1871" s="64" t="s">
        <v>147</v>
      </c>
      <c r="C1871" s="66">
        <f>$J$5</f>
        <v>157.27000000000001</v>
      </c>
      <c r="D1871" s="170">
        <f>+ROUND((D1868*C1871),2)/100</f>
        <v>4.29</v>
      </c>
      <c r="E1871" s="1147"/>
      <c r="F1871" s="1147"/>
      <c r="G1871" s="1147"/>
    </row>
    <row r="1872" spans="1:10" ht="15.75" thickBot="1" x14ac:dyDescent="0.3">
      <c r="A1872" s="206"/>
      <c r="B1872" s="64" t="s">
        <v>148</v>
      </c>
      <c r="C1872" s="67"/>
      <c r="D1872" s="171">
        <f>+SUM(D1868:D1871)</f>
        <v>279.62</v>
      </c>
      <c r="E1872" s="1147"/>
      <c r="F1872" s="1147"/>
      <c r="G1872" s="1147"/>
    </row>
    <row r="1873" spans="1:7" ht="15.75" thickBot="1" x14ac:dyDescent="0.3">
      <c r="A1873" s="206"/>
      <c r="B1873" s="64" t="s">
        <v>149</v>
      </c>
      <c r="C1873" s="65"/>
      <c r="D1873" s="170" t="s">
        <v>150</v>
      </c>
      <c r="E1873" s="1148" t="s">
        <v>151</v>
      </c>
      <c r="F1873" s="1148"/>
      <c r="G1873" s="1148"/>
    </row>
    <row r="1874" spans="1:7" ht="15.75" thickBot="1" x14ac:dyDescent="0.3">
      <c r="A1874" s="206"/>
      <c r="B1874" s="68" t="s">
        <v>152</v>
      </c>
      <c r="C1874" s="69"/>
      <c r="D1874" s="172">
        <f>+SUM(D1872:D1873)</f>
        <v>279.62</v>
      </c>
      <c r="E1874" s="1148"/>
      <c r="F1874" s="1148"/>
      <c r="G1874" s="1148"/>
    </row>
    <row r="1875" spans="1:7" ht="15.75" thickBot="1" x14ac:dyDescent="0.3">
      <c r="A1875" s="206"/>
      <c r="B1875" s="70" t="s">
        <v>153</v>
      </c>
      <c r="C1875" s="71">
        <f>$I$5</f>
        <v>28.49</v>
      </c>
      <c r="D1875" s="173">
        <f>ROUND((D1874*C1875),2)/100</f>
        <v>79.66</v>
      </c>
      <c r="E1875" s="1148"/>
      <c r="F1875" s="1148"/>
      <c r="G1875" s="1148"/>
    </row>
    <row r="1876" spans="1:7" ht="15.75" thickBot="1" x14ac:dyDescent="0.3">
      <c r="A1876" s="206"/>
      <c r="B1876" s="72" t="s">
        <v>154</v>
      </c>
      <c r="C1876" s="73"/>
      <c r="D1876" s="174">
        <f>+SUM(D1874:D1875)</f>
        <v>359.28</v>
      </c>
      <c r="E1876" s="74"/>
      <c r="F1876" s="175">
        <f>D1876</f>
        <v>359.28</v>
      </c>
      <c r="G1876" s="30"/>
    </row>
    <row r="1878" spans="1:7" ht="15.75" thickBot="1" x14ac:dyDescent="0.3"/>
    <row r="1879" spans="1:7" x14ac:dyDescent="0.25">
      <c r="B1879" s="1149" t="s">
        <v>119</v>
      </c>
      <c r="C1879" s="1149"/>
      <c r="D1879" s="1149"/>
      <c r="E1879" s="1149"/>
      <c r="F1879" s="1149"/>
      <c r="G1879" s="1149"/>
    </row>
    <row r="1880" spans="1:7" ht="15.75" thickBot="1" x14ac:dyDescent="0.3">
      <c r="B1880" s="1150" t="str">
        <f>$I$3</f>
        <v>Urbanização da Orla de Piúma - Município de Piúma / ES</v>
      </c>
      <c r="C1880" s="1151"/>
      <c r="D1880" s="1151"/>
      <c r="E1880" s="1151"/>
      <c r="F1880" s="1151"/>
      <c r="G1880" s="1152"/>
    </row>
    <row r="1881" spans="1:7" ht="15.75" thickBot="1" x14ac:dyDescent="0.3">
      <c r="A1881" s="206"/>
      <c r="B1881" s="29" t="s">
        <v>120</v>
      </c>
      <c r="C1881" s="29" t="s">
        <v>121</v>
      </c>
      <c r="D1881" s="1147" t="s">
        <v>122</v>
      </c>
      <c r="E1881" s="1147"/>
      <c r="F1881" s="30" t="s">
        <v>262</v>
      </c>
      <c r="G1881" s="30" t="s">
        <v>123</v>
      </c>
    </row>
    <row r="1882" spans="1:7" ht="27" thickBot="1" x14ac:dyDescent="0.3">
      <c r="A1882" s="206"/>
      <c r="B1882" s="31" t="s">
        <v>346</v>
      </c>
      <c r="C1882" s="32" t="s">
        <v>92</v>
      </c>
      <c r="D1882" s="1147" t="s">
        <v>8</v>
      </c>
      <c r="E1882" s="1147"/>
      <c r="F1882" s="89" t="s">
        <v>251</v>
      </c>
      <c r="G1882" s="33">
        <f>$K$5</f>
        <v>44501</v>
      </c>
    </row>
    <row r="1883" spans="1:7" ht="9" customHeight="1" thickBot="1" x14ac:dyDescent="0.3">
      <c r="A1883" s="206"/>
      <c r="B1883" s="1148"/>
      <c r="C1883" s="1148"/>
      <c r="D1883" s="1148"/>
      <c r="E1883" s="1148"/>
      <c r="F1883" s="1148"/>
      <c r="G1883" s="1148"/>
    </row>
    <row r="1884" spans="1:7" x14ac:dyDescent="0.25">
      <c r="A1884" s="206"/>
      <c r="B1884" s="36" t="s">
        <v>127</v>
      </c>
      <c r="C1884" s="37" t="s">
        <v>128</v>
      </c>
      <c r="D1884" s="37" t="s">
        <v>129</v>
      </c>
      <c r="E1884" s="37" t="s">
        <v>130</v>
      </c>
      <c r="F1884" s="37" t="s">
        <v>131</v>
      </c>
      <c r="G1884" s="38" t="s">
        <v>132</v>
      </c>
    </row>
    <row r="1885" spans="1:7" x14ac:dyDescent="0.25">
      <c r="A1885" s="206"/>
      <c r="B1885" s="39"/>
      <c r="C1885" s="40"/>
      <c r="D1885" s="41"/>
      <c r="E1885" s="40"/>
      <c r="F1885" s="40"/>
      <c r="G1885" s="42"/>
    </row>
    <row r="1886" spans="1:7" x14ac:dyDescent="0.25">
      <c r="A1886" s="206"/>
      <c r="B1886" s="39"/>
      <c r="C1886" s="40"/>
      <c r="D1886" s="43"/>
      <c r="E1886" s="40"/>
      <c r="F1886" s="40"/>
      <c r="G1886" s="42"/>
    </row>
    <row r="1887" spans="1:7" x14ac:dyDescent="0.25">
      <c r="A1887" s="206"/>
      <c r="B1887" s="44" t="s">
        <v>133</v>
      </c>
      <c r="C1887" s="45"/>
      <c r="D1887" s="46"/>
      <c r="E1887" s="40"/>
      <c r="F1887" s="47"/>
      <c r="G1887" s="48">
        <f>+SUM(F1885:F1886)</f>
        <v>0</v>
      </c>
    </row>
    <row r="1888" spans="1:7" x14ac:dyDescent="0.25">
      <c r="A1888" s="206"/>
      <c r="B1888" s="39" t="s">
        <v>134</v>
      </c>
      <c r="C1888" s="49"/>
      <c r="D1888" s="50"/>
      <c r="E1888" s="40"/>
      <c r="F1888" s="47"/>
      <c r="G1888" s="51" t="s">
        <v>135</v>
      </c>
    </row>
    <row r="1889" spans="1:10" ht="26.25" x14ac:dyDescent="0.25">
      <c r="A1889" s="206">
        <v>40231</v>
      </c>
      <c r="B1889" s="39" t="s">
        <v>17</v>
      </c>
      <c r="C1889" s="40" t="s">
        <v>6</v>
      </c>
      <c r="D1889" s="110">
        <f>0.75*4*0.15*0.05</f>
        <v>2.2499999999999999E-2</v>
      </c>
      <c r="E1889" s="168">
        <v>527.91</v>
      </c>
      <c r="F1889" s="168">
        <f>ROUND((D1889*E1889),2)</f>
        <v>11.88</v>
      </c>
      <c r="G1889" s="176"/>
    </row>
    <row r="1890" spans="1:10" ht="27.75" customHeight="1" x14ac:dyDescent="0.25">
      <c r="A1890" s="206">
        <v>40235</v>
      </c>
      <c r="B1890" s="39" t="s">
        <v>246</v>
      </c>
      <c r="C1890" s="40" t="s">
        <v>6</v>
      </c>
      <c r="D1890" s="41">
        <f>0.75*4*0.15*0.5</f>
        <v>0.22500000000000001</v>
      </c>
      <c r="E1890" s="168">
        <v>564.41999999999996</v>
      </c>
      <c r="F1890" s="168">
        <f>ROUND((D1890*E1890),2)</f>
        <v>126.99</v>
      </c>
      <c r="G1890" s="189"/>
      <c r="J1890" t="s">
        <v>92</v>
      </c>
    </row>
    <row r="1891" spans="1:10" ht="27.75" customHeight="1" x14ac:dyDescent="0.25">
      <c r="A1891" s="206">
        <v>40238</v>
      </c>
      <c r="B1891" s="39" t="s">
        <v>247</v>
      </c>
      <c r="C1891" s="40" t="s">
        <v>5</v>
      </c>
      <c r="D1891" s="41">
        <f>0.6*4*0.5+0.75*4*0.5</f>
        <v>2.7</v>
      </c>
      <c r="E1891" s="168">
        <v>88.63</v>
      </c>
      <c r="F1891" s="168">
        <f>ROUND((D1891*E1891),2)</f>
        <v>239.3</v>
      </c>
      <c r="G1891" s="189"/>
    </row>
    <row r="1892" spans="1:10" ht="27.75" customHeight="1" x14ac:dyDescent="0.25">
      <c r="A1892" s="206" t="s">
        <v>179</v>
      </c>
      <c r="B1892" s="39" t="s">
        <v>189</v>
      </c>
      <c r="C1892" s="40" t="s">
        <v>5</v>
      </c>
      <c r="D1892" s="41">
        <f>0.6*4*0.1+0.75*4*0.15*0.75*4*0.4</f>
        <v>0.78</v>
      </c>
      <c r="E1892" s="168">
        <f>D409</f>
        <v>122.57</v>
      </c>
      <c r="F1892" s="168">
        <f>ROUND((D1892*E1892),2)</f>
        <v>95.6</v>
      </c>
      <c r="G1892" s="189"/>
      <c r="J1892" t="s">
        <v>92</v>
      </c>
    </row>
    <row r="1893" spans="1:10" x14ac:dyDescent="0.25">
      <c r="A1893" s="206"/>
      <c r="B1893" s="44" t="s">
        <v>136</v>
      </c>
      <c r="C1893" s="45"/>
      <c r="D1893" s="55"/>
      <c r="E1893" s="187"/>
      <c r="F1893" s="187"/>
      <c r="G1893" s="176">
        <f>+SUM(F1889:F1892)</f>
        <v>473.77</v>
      </c>
    </row>
    <row r="1894" spans="1:10" x14ac:dyDescent="0.25">
      <c r="A1894" s="206"/>
      <c r="B1894" s="39" t="s">
        <v>137</v>
      </c>
      <c r="C1894" s="49"/>
      <c r="D1894" s="56"/>
      <c r="E1894" s="49"/>
      <c r="F1894" s="49"/>
      <c r="G1894" s="51" t="s">
        <v>138</v>
      </c>
    </row>
    <row r="1895" spans="1:10" x14ac:dyDescent="0.25">
      <c r="A1895" s="206"/>
      <c r="B1895" s="39" t="s">
        <v>92</v>
      </c>
      <c r="C1895" s="40"/>
      <c r="D1895" s="52"/>
      <c r="E1895" s="40"/>
      <c r="F1895" s="40"/>
      <c r="G1895" s="42"/>
    </row>
    <row r="1896" spans="1:10" x14ac:dyDescent="0.25">
      <c r="A1896" s="206"/>
      <c r="B1896" s="39" t="s">
        <v>92</v>
      </c>
      <c r="C1896" s="40"/>
      <c r="D1896" s="52"/>
      <c r="E1896" s="40"/>
      <c r="F1896" s="40"/>
      <c r="G1896" s="42"/>
    </row>
    <row r="1897" spans="1:10" ht="15.75" thickBot="1" x14ac:dyDescent="0.3">
      <c r="A1897" s="206"/>
      <c r="B1897" s="57" t="s">
        <v>139</v>
      </c>
      <c r="C1897" s="58"/>
      <c r="D1897" s="59"/>
      <c r="E1897" s="58"/>
      <c r="F1897" s="58"/>
      <c r="G1897" s="60">
        <f>+SUM(F1895:F1896)</f>
        <v>0</v>
      </c>
    </row>
    <row r="1898" spans="1:10" ht="4.5" customHeight="1" thickBot="1" x14ac:dyDescent="0.3">
      <c r="A1898" s="206"/>
      <c r="B1898" s="1148"/>
      <c r="C1898" s="1148"/>
      <c r="D1898" s="1148"/>
      <c r="E1898" s="1148"/>
      <c r="F1898" s="1148"/>
      <c r="G1898" s="1148"/>
    </row>
    <row r="1899" spans="1:10" ht="15.75" thickBot="1" x14ac:dyDescent="0.3">
      <c r="A1899" s="206"/>
      <c r="B1899" s="61" t="s">
        <v>140</v>
      </c>
      <c r="C1899" s="62" t="s">
        <v>1317</v>
      </c>
      <c r="D1899" s="63" t="s">
        <v>142</v>
      </c>
      <c r="E1899" s="1147" t="s">
        <v>143</v>
      </c>
      <c r="F1899" s="1147"/>
      <c r="G1899" s="1147"/>
    </row>
    <row r="1900" spans="1:10" ht="15.75" thickBot="1" x14ac:dyDescent="0.3">
      <c r="A1900" s="206"/>
      <c r="B1900" s="64" t="s">
        <v>144</v>
      </c>
      <c r="C1900" s="65"/>
      <c r="D1900" s="170">
        <f>G1887</f>
        <v>0</v>
      </c>
      <c r="E1900" s="1147"/>
      <c r="F1900" s="1147"/>
      <c r="G1900" s="1147"/>
    </row>
    <row r="1901" spans="1:10" ht="15.75" thickBot="1" x14ac:dyDescent="0.3">
      <c r="A1901" s="206"/>
      <c r="B1901" s="64" t="s">
        <v>145</v>
      </c>
      <c r="C1901" s="65"/>
      <c r="D1901" s="170">
        <f>G1893</f>
        <v>473.77</v>
      </c>
      <c r="E1901" s="1147"/>
      <c r="F1901" s="1147"/>
      <c r="G1901" s="1147"/>
    </row>
    <row r="1902" spans="1:10" ht="15.75" thickBot="1" x14ac:dyDescent="0.3">
      <c r="A1902" s="206"/>
      <c r="B1902" s="64" t="s">
        <v>146</v>
      </c>
      <c r="C1902" s="65"/>
      <c r="D1902" s="170">
        <f>G1897</f>
        <v>0</v>
      </c>
      <c r="E1902" s="1147"/>
      <c r="F1902" s="1147"/>
      <c r="G1902" s="1147"/>
    </row>
    <row r="1903" spans="1:10" ht="15.75" thickBot="1" x14ac:dyDescent="0.3">
      <c r="A1903" s="206"/>
      <c r="B1903" s="64" t="s">
        <v>147</v>
      </c>
      <c r="C1903" s="66">
        <f>$J$5</f>
        <v>157.27000000000001</v>
      </c>
      <c r="D1903" s="170">
        <f>+ROUND((D1900*C1903),2)/100</f>
        <v>0</v>
      </c>
      <c r="E1903" s="1147"/>
      <c r="F1903" s="1147"/>
      <c r="G1903" s="1147"/>
    </row>
    <row r="1904" spans="1:10" ht="15.75" thickBot="1" x14ac:dyDescent="0.3">
      <c r="A1904" s="206"/>
      <c r="B1904" s="64" t="s">
        <v>148</v>
      </c>
      <c r="C1904" s="67"/>
      <c r="D1904" s="171">
        <f>+SUM(D1900:D1903)</f>
        <v>473.77</v>
      </c>
      <c r="E1904" s="1147"/>
      <c r="F1904" s="1147"/>
      <c r="G1904" s="1147"/>
    </row>
    <row r="1905" spans="1:7" ht="15.75" thickBot="1" x14ac:dyDescent="0.3">
      <c r="A1905" s="206"/>
      <c r="B1905" s="64" t="s">
        <v>149</v>
      </c>
      <c r="C1905" s="65"/>
      <c r="D1905" s="170" t="s">
        <v>150</v>
      </c>
      <c r="E1905" s="1148" t="s">
        <v>151</v>
      </c>
      <c r="F1905" s="1148"/>
      <c r="G1905" s="1148"/>
    </row>
    <row r="1906" spans="1:7" ht="15.75" thickBot="1" x14ac:dyDescent="0.3">
      <c r="A1906" s="206"/>
      <c r="B1906" s="68" t="s">
        <v>152</v>
      </c>
      <c r="C1906" s="69"/>
      <c r="D1906" s="172">
        <f>+SUM(D1904:D1905)</f>
        <v>473.77</v>
      </c>
      <c r="E1906" s="1148"/>
      <c r="F1906" s="1148"/>
      <c r="G1906" s="1148"/>
    </row>
    <row r="1907" spans="1:7" ht="15.75" thickBot="1" x14ac:dyDescent="0.3">
      <c r="A1907" s="206"/>
      <c r="B1907" s="70" t="s">
        <v>153</v>
      </c>
      <c r="C1907" s="71">
        <f>$I$5</f>
        <v>28.49</v>
      </c>
      <c r="D1907" s="173">
        <f>ROUND((D1906*C1907),2)/100</f>
        <v>134.97999999999999</v>
      </c>
      <c r="E1907" s="1148"/>
      <c r="F1907" s="1148"/>
      <c r="G1907" s="1148"/>
    </row>
    <row r="1908" spans="1:7" ht="15.75" thickBot="1" x14ac:dyDescent="0.3">
      <c r="A1908" s="206"/>
      <c r="B1908" s="72" t="s">
        <v>154</v>
      </c>
      <c r="C1908" s="73"/>
      <c r="D1908" s="174">
        <f>+SUM(D1906:D1907)</f>
        <v>608.75</v>
      </c>
      <c r="E1908" s="74"/>
      <c r="F1908" s="175">
        <f>D1908</f>
        <v>608.75</v>
      </c>
      <c r="G1908" s="30"/>
    </row>
    <row r="1910" spans="1:7" ht="15.75" thickBot="1" x14ac:dyDescent="0.3"/>
    <row r="1911" spans="1:7" x14ac:dyDescent="0.25">
      <c r="B1911" s="1149" t="s">
        <v>119</v>
      </c>
      <c r="C1911" s="1149"/>
      <c r="D1911" s="1149"/>
      <c r="E1911" s="1149"/>
      <c r="F1911" s="1149"/>
      <c r="G1911" s="1149"/>
    </row>
    <row r="1912" spans="1:7" ht="15.75" thickBot="1" x14ac:dyDescent="0.3">
      <c r="B1912" s="1150" t="str">
        <f>$I$3</f>
        <v>Urbanização da Orla de Piúma - Município de Piúma / ES</v>
      </c>
      <c r="C1912" s="1151"/>
      <c r="D1912" s="1151"/>
      <c r="E1912" s="1151"/>
      <c r="F1912" s="1151"/>
      <c r="G1912" s="1152"/>
    </row>
    <row r="1913" spans="1:7" ht="15.75" thickBot="1" x14ac:dyDescent="0.3">
      <c r="A1913" s="206"/>
      <c r="B1913" s="29" t="s">
        <v>120</v>
      </c>
      <c r="C1913" s="29" t="s">
        <v>121</v>
      </c>
      <c r="D1913" s="1147" t="s">
        <v>122</v>
      </c>
      <c r="E1913" s="1147"/>
      <c r="F1913" s="30" t="s">
        <v>262</v>
      </c>
      <c r="G1913" s="30" t="s">
        <v>123</v>
      </c>
    </row>
    <row r="1914" spans="1:7" ht="15.75" thickBot="1" x14ac:dyDescent="0.3">
      <c r="A1914" s="206"/>
      <c r="B1914" s="31" t="s">
        <v>347</v>
      </c>
      <c r="C1914" s="32" t="s">
        <v>92</v>
      </c>
      <c r="D1914" s="1147" t="s">
        <v>8</v>
      </c>
      <c r="E1914" s="1147"/>
      <c r="F1914" s="89" t="s">
        <v>252</v>
      </c>
      <c r="G1914" s="33">
        <f>$K$5</f>
        <v>44501</v>
      </c>
    </row>
    <row r="1915" spans="1:7" ht="15.75" thickBot="1" x14ac:dyDescent="0.3">
      <c r="A1915" s="206"/>
      <c r="B1915" s="1148"/>
      <c r="C1915" s="1148"/>
      <c r="D1915" s="1148"/>
      <c r="E1915" s="1148"/>
      <c r="F1915" s="1148"/>
      <c r="G1915" s="1148"/>
    </row>
    <row r="1916" spans="1:7" x14ac:dyDescent="0.25">
      <c r="A1916" s="206"/>
      <c r="B1916" s="36" t="s">
        <v>127</v>
      </c>
      <c r="C1916" s="37" t="s">
        <v>128</v>
      </c>
      <c r="D1916" s="37" t="s">
        <v>129</v>
      </c>
      <c r="E1916" s="37" t="s">
        <v>130</v>
      </c>
      <c r="F1916" s="37" t="s">
        <v>131</v>
      </c>
      <c r="G1916" s="38" t="s">
        <v>132</v>
      </c>
    </row>
    <row r="1917" spans="1:7" x14ac:dyDescent="0.25">
      <c r="A1917" s="206">
        <v>10111</v>
      </c>
      <c r="B1917" s="39" t="str">
        <f>VLOOKUP(A1917,Insumos!$A$10:$F$3462,2,FALSE)</f>
        <v>CARPINTEIRO (OFICIAL - SINDUSCON)</v>
      </c>
      <c r="C1917" s="40" t="str">
        <f>VLOOKUP(A1917,Insumos!$A$10:$F$3462,3,FALSE)</f>
        <v>H</v>
      </c>
      <c r="D1917" s="41">
        <v>24</v>
      </c>
      <c r="E1917" s="168">
        <f>VLOOKUP(A1917,Insumos!$A$10:$F$3462,4,FALSE)</f>
        <v>7.43</v>
      </c>
      <c r="F1917" s="168">
        <f>ROUND((D1917*E1917),2)</f>
        <v>178.32</v>
      </c>
      <c r="G1917" s="189"/>
    </row>
    <row r="1918" spans="1:7" x14ac:dyDescent="0.25">
      <c r="A1918" s="206">
        <v>10101</v>
      </c>
      <c r="B1918" s="39" t="str">
        <f>VLOOKUP(A1918,Insumos!$A$10:$F$3462,2,FALSE)</f>
        <v>AJUDANTE (AJUDANTE PRATICO - SINDUSCON)</v>
      </c>
      <c r="C1918" s="40" t="str">
        <f>VLOOKUP(A1918,Insumos!$A$10:$F$3462,3,FALSE)</f>
        <v>H</v>
      </c>
      <c r="D1918" s="41">
        <v>24</v>
      </c>
      <c r="E1918" s="168">
        <f>VLOOKUP(A1918,Insumos!$A$10:$F$3462,4,FALSE)</f>
        <v>6.27</v>
      </c>
      <c r="F1918" s="168">
        <f>ROUND((D1918*E1918),2)</f>
        <v>150.47999999999999</v>
      </c>
      <c r="G1918" s="189"/>
    </row>
    <row r="1919" spans="1:7" x14ac:dyDescent="0.25">
      <c r="A1919" s="206"/>
      <c r="B1919" s="44" t="s">
        <v>133</v>
      </c>
      <c r="C1919" s="45"/>
      <c r="D1919" s="46"/>
      <c r="E1919" s="168"/>
      <c r="F1919" s="187"/>
      <c r="G1919" s="176">
        <f>+SUM(F1917:F1918)</f>
        <v>328.8</v>
      </c>
    </row>
    <row r="1920" spans="1:7" x14ac:dyDescent="0.25">
      <c r="A1920" s="206"/>
      <c r="B1920" s="39" t="s">
        <v>134</v>
      </c>
      <c r="C1920" s="49"/>
      <c r="D1920" s="50"/>
      <c r="E1920" s="40"/>
      <c r="F1920" s="47"/>
      <c r="G1920" s="51" t="s">
        <v>135</v>
      </c>
    </row>
    <row r="1921" spans="1:10" x14ac:dyDescent="0.25">
      <c r="A1921" s="206" t="s">
        <v>445</v>
      </c>
      <c r="B1921" s="39" t="str">
        <f>VLOOKUP(A1921,Insumos!$A$10:$F$3462,2,FALSE)</f>
        <v>Pergolado em perfis Ecoblock, inclusive cavilhas do mesmo material e frete</v>
      </c>
      <c r="C1921" s="40" t="str">
        <f>VLOOKUP(A1921,Insumos!$A$10:$F$3462,3,FALSE)</f>
        <v>und</v>
      </c>
      <c r="D1921" s="50">
        <v>1</v>
      </c>
      <c r="E1921" s="168">
        <f>VLOOKUP(A1921,Insumos!$A$10:$F$3462,4,FALSE)</f>
        <v>19350.87</v>
      </c>
      <c r="F1921" s="168">
        <f>ROUND((D1921*E1921),2)</f>
        <v>19350.87</v>
      </c>
      <c r="G1921" s="42"/>
    </row>
    <row r="1922" spans="1:10" x14ac:dyDescent="0.25">
      <c r="A1922" s="206" t="s">
        <v>446</v>
      </c>
      <c r="B1922" s="39" t="str">
        <f>VLOOKUP(A1922,Insumos!$A$10:$F$3462,2,FALSE)</f>
        <v>Bancos em perfis Ecoblock, inclusive cavilhas do mesmo material e frete</v>
      </c>
      <c r="C1922" s="40" t="str">
        <f>VLOOKUP(A1922,Insumos!$A$10:$F$3462,3,FALSE)</f>
        <v>und</v>
      </c>
      <c r="D1922" s="50">
        <v>2</v>
      </c>
      <c r="E1922" s="168">
        <f>VLOOKUP(A1922,Insumos!$A$10:$F$3462,4,FALSE)</f>
        <v>1060.03</v>
      </c>
      <c r="F1922" s="168">
        <f>ROUND((D1922*E1922),2)</f>
        <v>2120.06</v>
      </c>
      <c r="G1922" s="42"/>
    </row>
    <row r="1923" spans="1:10" x14ac:dyDescent="0.25">
      <c r="A1923" s="206"/>
      <c r="B1923" s="39"/>
      <c r="C1923" s="40"/>
      <c r="D1923" s="54"/>
      <c r="E1923" s="40"/>
      <c r="F1923" s="40"/>
      <c r="G1923" s="42"/>
    </row>
    <row r="1924" spans="1:10" x14ac:dyDescent="0.25">
      <c r="A1924" s="206"/>
      <c r="B1924" s="44" t="s">
        <v>136</v>
      </c>
      <c r="C1924" s="45"/>
      <c r="D1924" s="55"/>
      <c r="E1924" s="49"/>
      <c r="F1924" s="49"/>
      <c r="G1924" s="176">
        <f>+SUM(F1921:F1923)</f>
        <v>21470.93</v>
      </c>
    </row>
    <row r="1925" spans="1:10" x14ac:dyDescent="0.25">
      <c r="A1925" s="206"/>
      <c r="B1925" s="39" t="s">
        <v>137</v>
      </c>
      <c r="C1925" s="49"/>
      <c r="D1925" s="56"/>
      <c r="E1925" s="49"/>
      <c r="F1925" s="49"/>
      <c r="G1925" s="51" t="s">
        <v>138</v>
      </c>
    </row>
    <row r="1926" spans="1:10" x14ac:dyDescent="0.25">
      <c r="A1926" s="206"/>
      <c r="B1926" s="39" t="s">
        <v>92</v>
      </c>
      <c r="C1926" s="40"/>
      <c r="D1926" s="52"/>
      <c r="E1926" s="40"/>
      <c r="F1926" s="40"/>
      <c r="G1926" s="42"/>
    </row>
    <row r="1927" spans="1:10" ht="15.75" thickBot="1" x14ac:dyDescent="0.3">
      <c r="A1927" s="206"/>
      <c r="B1927" s="57" t="s">
        <v>139</v>
      </c>
      <c r="C1927" s="58"/>
      <c r="D1927" s="59"/>
      <c r="E1927" s="58"/>
      <c r="F1927" s="58"/>
      <c r="G1927" s="60">
        <f>+SUM(F1926:F1926)</f>
        <v>0</v>
      </c>
    </row>
    <row r="1928" spans="1:10" ht="15.75" thickBot="1" x14ac:dyDescent="0.3">
      <c r="A1928" s="206"/>
      <c r="B1928" s="1148"/>
      <c r="C1928" s="1148"/>
      <c r="D1928" s="1148"/>
      <c r="E1928" s="1148"/>
      <c r="F1928" s="1148"/>
      <c r="G1928" s="1148"/>
    </row>
    <row r="1929" spans="1:10" ht="15.75" thickBot="1" x14ac:dyDescent="0.3">
      <c r="A1929" s="206"/>
      <c r="B1929" s="61" t="s">
        <v>140</v>
      </c>
      <c r="C1929" s="62" t="s">
        <v>1317</v>
      </c>
      <c r="D1929" s="63" t="s">
        <v>142</v>
      </c>
      <c r="E1929" s="1147" t="s">
        <v>143</v>
      </c>
      <c r="F1929" s="1147"/>
      <c r="G1929" s="1147"/>
    </row>
    <row r="1930" spans="1:10" ht="15.75" thickBot="1" x14ac:dyDescent="0.3">
      <c r="A1930" s="206"/>
      <c r="B1930" s="64" t="s">
        <v>144</v>
      </c>
      <c r="C1930" s="65"/>
      <c r="D1930" s="170">
        <f>G1919</f>
        <v>328.8</v>
      </c>
      <c r="E1930" s="1147"/>
      <c r="F1930" s="1147"/>
      <c r="G1930" s="1147"/>
    </row>
    <row r="1931" spans="1:10" ht="15.75" thickBot="1" x14ac:dyDescent="0.3">
      <c r="A1931" s="206"/>
      <c r="B1931" s="64" t="s">
        <v>145</v>
      </c>
      <c r="C1931" s="65"/>
      <c r="D1931" s="170">
        <f>G1924</f>
        <v>21470.93</v>
      </c>
      <c r="E1931" s="1147"/>
      <c r="F1931" s="1147"/>
      <c r="G1931" s="1147"/>
    </row>
    <row r="1932" spans="1:10" ht="15.75" thickBot="1" x14ac:dyDescent="0.3">
      <c r="A1932" s="206"/>
      <c r="B1932" s="64" t="s">
        <v>146</v>
      </c>
      <c r="C1932" s="65"/>
      <c r="D1932" s="170">
        <f>G1927</f>
        <v>0</v>
      </c>
      <c r="E1932" s="1147"/>
      <c r="F1932" s="1147"/>
      <c r="G1932" s="1147"/>
    </row>
    <row r="1933" spans="1:10" ht="15.75" thickBot="1" x14ac:dyDescent="0.3">
      <c r="A1933" s="206"/>
      <c r="B1933" s="64" t="s">
        <v>147</v>
      </c>
      <c r="C1933" s="66">
        <f>$J$5</f>
        <v>157.27000000000001</v>
      </c>
      <c r="D1933" s="170">
        <f>+ROUND((D1930*C1933),2)/100</f>
        <v>517.1</v>
      </c>
      <c r="E1933" s="1147"/>
      <c r="F1933" s="1147"/>
      <c r="G1933" s="1147"/>
    </row>
    <row r="1934" spans="1:10" ht="15.75" thickBot="1" x14ac:dyDescent="0.3">
      <c r="A1934" s="206"/>
      <c r="B1934" s="64" t="s">
        <v>148</v>
      </c>
      <c r="C1934" s="67"/>
      <c r="D1934" s="171">
        <f>+SUM(D1930:D1933)</f>
        <v>22316.83</v>
      </c>
      <c r="E1934" s="1147"/>
      <c r="F1934" s="1147"/>
      <c r="G1934" s="1147"/>
    </row>
    <row r="1935" spans="1:10" ht="15.75" thickBot="1" x14ac:dyDescent="0.3">
      <c r="A1935" s="206"/>
      <c r="B1935" s="64" t="s">
        <v>149</v>
      </c>
      <c r="C1935" s="65"/>
      <c r="D1935" s="170" t="s">
        <v>150</v>
      </c>
      <c r="E1935" s="1148" t="s">
        <v>151</v>
      </c>
      <c r="F1935" s="1148"/>
      <c r="G1935" s="1148"/>
    </row>
    <row r="1936" spans="1:10" ht="15.75" thickBot="1" x14ac:dyDescent="0.3">
      <c r="A1936" s="206"/>
      <c r="B1936" s="68" t="s">
        <v>152</v>
      </c>
      <c r="C1936" s="69"/>
      <c r="D1936" s="172">
        <f>+SUM(D1934:D1935)</f>
        <v>22316.83</v>
      </c>
      <c r="E1936" s="1148"/>
      <c r="F1936" s="1148"/>
      <c r="G1936" s="1148"/>
      <c r="J1936">
        <v>22144.38</v>
      </c>
    </row>
    <row r="1937" spans="1:9" ht="15.75" thickBot="1" x14ac:dyDescent="0.3">
      <c r="A1937" s="206"/>
      <c r="B1937" s="70" t="s">
        <v>153</v>
      </c>
      <c r="C1937" s="71">
        <f>$I$5</f>
        <v>28.49</v>
      </c>
      <c r="D1937" s="173">
        <f>ROUND((D1936*C1937),2)/100</f>
        <v>6358.06</v>
      </c>
      <c r="E1937" s="1148"/>
      <c r="F1937" s="1148"/>
      <c r="G1937" s="1148"/>
    </row>
    <row r="1938" spans="1:9" ht="15.75" thickBot="1" x14ac:dyDescent="0.3">
      <c r="A1938" s="206"/>
      <c r="B1938" s="72" t="s">
        <v>154</v>
      </c>
      <c r="C1938" s="73"/>
      <c r="D1938" s="174">
        <f>+SUM(D1936:D1937)</f>
        <v>28674.89</v>
      </c>
      <c r="E1938" s="74"/>
      <c r="F1938" s="175">
        <f>D1938</f>
        <v>28674.89</v>
      </c>
      <c r="G1938" s="30"/>
    </row>
    <row r="1940" spans="1:9" ht="15.75" thickBot="1" x14ac:dyDescent="0.3">
      <c r="A1940" s="209"/>
    </row>
    <row r="1941" spans="1:9" x14ac:dyDescent="0.25">
      <c r="A1941" s="209"/>
      <c r="B1941" s="1149" t="s">
        <v>119</v>
      </c>
      <c r="C1941" s="1149"/>
      <c r="D1941" s="1149"/>
      <c r="E1941" s="1149"/>
      <c r="F1941" s="1149"/>
      <c r="G1941" s="1149"/>
    </row>
    <row r="1942" spans="1:9" ht="15.75" thickBot="1" x14ac:dyDescent="0.3">
      <c r="A1942" s="209"/>
      <c r="B1942" s="1150" t="str">
        <f>$I$3</f>
        <v>Urbanização da Orla de Piúma - Município de Piúma / ES</v>
      </c>
      <c r="C1942" s="1151"/>
      <c r="D1942" s="1151"/>
      <c r="E1942" s="1151"/>
      <c r="F1942" s="1151"/>
      <c r="G1942" s="1152"/>
    </row>
    <row r="1943" spans="1:9" ht="15.75" thickBot="1" x14ac:dyDescent="0.3">
      <c r="A1943" s="206"/>
      <c r="B1943" s="29" t="s">
        <v>120</v>
      </c>
      <c r="C1943" s="29" t="s">
        <v>121</v>
      </c>
      <c r="D1943" s="1147" t="s">
        <v>122</v>
      </c>
      <c r="E1943" s="1147"/>
      <c r="F1943" s="30" t="s">
        <v>262</v>
      </c>
      <c r="G1943" s="30" t="s">
        <v>123</v>
      </c>
    </row>
    <row r="1944" spans="1:9" ht="15.75" thickBot="1" x14ac:dyDescent="0.3">
      <c r="A1944" s="206"/>
      <c r="B1944" s="31" t="s">
        <v>351</v>
      </c>
      <c r="C1944" s="32" t="s">
        <v>92</v>
      </c>
      <c r="D1944" s="1147" t="s">
        <v>8</v>
      </c>
      <c r="E1944" s="1147"/>
      <c r="F1944" s="89" t="s">
        <v>253</v>
      </c>
      <c r="G1944" s="33">
        <f>$K$5</f>
        <v>44501</v>
      </c>
    </row>
    <row r="1945" spans="1:9" ht="15.75" thickBot="1" x14ac:dyDescent="0.3">
      <c r="A1945" s="206"/>
      <c r="B1945" s="1148"/>
      <c r="C1945" s="1148"/>
      <c r="D1945" s="1148"/>
      <c r="E1945" s="1148"/>
      <c r="F1945" s="1148"/>
      <c r="G1945" s="1148"/>
    </row>
    <row r="1946" spans="1:9" x14ac:dyDescent="0.25">
      <c r="A1946" s="206"/>
      <c r="B1946" s="36" t="s">
        <v>127</v>
      </c>
      <c r="C1946" s="37" t="s">
        <v>128</v>
      </c>
      <c r="D1946" s="37" t="s">
        <v>129</v>
      </c>
      <c r="E1946" s="37" t="s">
        <v>130</v>
      </c>
      <c r="F1946" s="37" t="s">
        <v>131</v>
      </c>
      <c r="G1946" s="38" t="s">
        <v>132</v>
      </c>
    </row>
    <row r="1947" spans="1:9" x14ac:dyDescent="0.25">
      <c r="A1947" s="206">
        <v>10146</v>
      </c>
      <c r="B1947" s="39" t="str">
        <f>VLOOKUP(A1947,Insumos!$A$10:$F$3462,2,FALSE)</f>
        <v>SERVENTE (AUXILIAR DE OBRAS - SINDUSCON)</v>
      </c>
      <c r="C1947" s="40" t="str">
        <f>VLOOKUP(A1947,Insumos!$A$10:$F$3462,3,FALSE)</f>
        <v>H</v>
      </c>
      <c r="D1947" s="41">
        <v>2</v>
      </c>
      <c r="E1947" s="168">
        <f>VLOOKUP(A1947,Insumos!$A$10:$F$3462,4,FALSE)</f>
        <v>5.46</v>
      </c>
      <c r="F1947" s="168">
        <f>ROUND((D1947*E1947),2)</f>
        <v>10.92</v>
      </c>
      <c r="G1947" s="189"/>
    </row>
    <row r="1948" spans="1:9" x14ac:dyDescent="0.25">
      <c r="A1948" s="206">
        <v>10101</v>
      </c>
      <c r="B1948" s="39" t="str">
        <f>VLOOKUP(A1948,Insumos!$A$10:$F$3462,2,FALSE)</f>
        <v>AJUDANTE (AJUDANTE PRATICO - SINDUSCON)</v>
      </c>
      <c r="C1948" s="40" t="str">
        <f>VLOOKUP(A1948,Insumos!$A$10:$F$3462,3,FALSE)</f>
        <v>H</v>
      </c>
      <c r="D1948" s="41">
        <v>1</v>
      </c>
      <c r="E1948" s="168">
        <f>VLOOKUP(A1948,Insumos!$A$10:$F$3462,4,FALSE)</f>
        <v>6.27</v>
      </c>
      <c r="F1948" s="168">
        <f>ROUND((D1948*E1948),2)</f>
        <v>6.27</v>
      </c>
      <c r="G1948" s="189"/>
    </row>
    <row r="1949" spans="1:9" x14ac:dyDescent="0.25">
      <c r="A1949" s="206"/>
      <c r="B1949" s="39"/>
      <c r="C1949" s="40"/>
      <c r="D1949" s="43"/>
      <c r="E1949" s="168"/>
      <c r="F1949" s="168"/>
      <c r="G1949" s="189"/>
    </row>
    <row r="1950" spans="1:9" x14ac:dyDescent="0.25">
      <c r="A1950" s="206"/>
      <c r="B1950" s="44" t="s">
        <v>133</v>
      </c>
      <c r="C1950" s="45"/>
      <c r="D1950" s="46"/>
      <c r="E1950" s="168"/>
      <c r="F1950" s="187"/>
      <c r="G1950" s="176">
        <f>SUM(F1947:F1950)</f>
        <v>17.190000000000001</v>
      </c>
    </row>
    <row r="1951" spans="1:9" x14ac:dyDescent="0.25">
      <c r="A1951" s="206"/>
      <c r="B1951" s="39" t="s">
        <v>134</v>
      </c>
      <c r="C1951" s="49"/>
      <c r="D1951" s="50"/>
      <c r="E1951" s="40"/>
      <c r="F1951" s="47"/>
      <c r="G1951" s="51" t="s">
        <v>135</v>
      </c>
    </row>
    <row r="1952" spans="1:9" x14ac:dyDescent="0.25">
      <c r="A1952" s="206" t="s">
        <v>398</v>
      </c>
      <c r="B1952" s="39" t="str">
        <f>VLOOKUP(A1952,Insumos!$A$10:$F$3462,2,FALSE)</f>
        <v>Palmeira Rabo de Raposa ("Wodyetia Bifurcata") - (2,00m tronco)</v>
      </c>
      <c r="C1952" s="40" t="str">
        <f>VLOOKUP(A1952,Insumos!$A$10:$F$3462,3,FALSE)</f>
        <v>Und.</v>
      </c>
      <c r="D1952" s="41">
        <v>1</v>
      </c>
      <c r="E1952" s="168">
        <f>VLOOKUP(A1952,Insumos!$A$10:$F$3462,4,FALSE)</f>
        <v>450</v>
      </c>
      <c r="F1952" s="168">
        <v>450</v>
      </c>
      <c r="G1952" s="189"/>
      <c r="I1952" t="s">
        <v>92</v>
      </c>
    </row>
    <row r="1953" spans="1:7" x14ac:dyDescent="0.25">
      <c r="A1953" s="206">
        <v>38511</v>
      </c>
      <c r="B1953" s="39" t="str">
        <f>VLOOKUP(A1953,Insumos!$A$10:$F$3462,2,FALSE)</f>
        <v>TERRA VEGETAL</v>
      </c>
      <c r="C1953" s="40" t="str">
        <f>VLOOKUP(A1953,Insumos!$A$10:$F$3462,3,FALSE)</f>
        <v>M3</v>
      </c>
      <c r="D1953" s="54">
        <v>0.05</v>
      </c>
      <c r="E1953" s="168">
        <f>VLOOKUP(A1953,Insumos!$A$10:$F$3462,4,FALSE)</f>
        <v>149.63</v>
      </c>
      <c r="F1953" s="168">
        <f>ROUND((D1953*E1953),2)</f>
        <v>7.48</v>
      </c>
      <c r="G1953" s="189"/>
    </row>
    <row r="1954" spans="1:7" x14ac:dyDescent="0.25">
      <c r="A1954" s="206"/>
      <c r="B1954" s="44" t="s">
        <v>136</v>
      </c>
      <c r="C1954" s="45"/>
      <c r="D1954" s="55"/>
      <c r="E1954" s="187"/>
      <c r="F1954" s="187"/>
      <c r="G1954" s="176">
        <f>SUM(F1952:F1954)</f>
        <v>457.48</v>
      </c>
    </row>
    <row r="1955" spans="1:7" x14ac:dyDescent="0.25">
      <c r="A1955" s="206"/>
      <c r="B1955" s="39" t="s">
        <v>137</v>
      </c>
      <c r="C1955" s="49"/>
      <c r="D1955" s="56"/>
      <c r="E1955" s="49"/>
      <c r="F1955" s="49"/>
      <c r="G1955" s="51" t="s">
        <v>138</v>
      </c>
    </row>
    <row r="1956" spans="1:7" x14ac:dyDescent="0.25">
      <c r="A1956" s="209">
        <v>80178</v>
      </c>
      <c r="B1956" s="39" t="str">
        <f>VLOOKUP(A1956,Insumos!$A$10:$F$3462,2,FALSE)</f>
        <v>CAMINHAO TANQUE MB L1620/51 6.000 L (1.0) E406</v>
      </c>
      <c r="C1956" s="40" t="str">
        <f>VLOOKUP(A1956,Insumos!$A$10:$F$3462,3,FALSE)</f>
        <v>H</v>
      </c>
      <c r="D1956" s="41">
        <v>0.1</v>
      </c>
      <c r="E1956" s="168">
        <f>VLOOKUP(A1956,Insumos!$A$10:$F$3462,4,FALSE)</f>
        <v>129.35</v>
      </c>
      <c r="F1956" s="168">
        <f>ROUND((D1956*E1956),2)</f>
        <v>12.94</v>
      </c>
      <c r="G1956" s="189"/>
    </row>
    <row r="1957" spans="1:7" x14ac:dyDescent="0.25">
      <c r="A1957" s="206"/>
      <c r="B1957" s="39" t="s">
        <v>92</v>
      </c>
      <c r="C1957" s="40"/>
      <c r="D1957" s="52"/>
      <c r="E1957" s="168"/>
      <c r="F1957" s="168"/>
      <c r="G1957" s="189"/>
    </row>
    <row r="1958" spans="1:7" ht="15.75" thickBot="1" x14ac:dyDescent="0.3">
      <c r="A1958" s="206"/>
      <c r="B1958" s="57" t="s">
        <v>139</v>
      </c>
      <c r="C1958" s="58"/>
      <c r="D1958" s="59"/>
      <c r="E1958" s="195"/>
      <c r="F1958" s="195"/>
      <c r="G1958" s="196">
        <f>SUM(F1956:F1958)</f>
        <v>12.94</v>
      </c>
    </row>
    <row r="1959" spans="1:7" ht="15.75" thickBot="1" x14ac:dyDescent="0.3">
      <c r="A1959" s="206"/>
      <c r="B1959" s="1148"/>
      <c r="C1959" s="1148"/>
      <c r="D1959" s="1148"/>
      <c r="E1959" s="1148"/>
      <c r="F1959" s="1148"/>
      <c r="G1959" s="1148"/>
    </row>
    <row r="1960" spans="1:7" ht="15.75" thickBot="1" x14ac:dyDescent="0.3">
      <c r="A1960" s="206"/>
      <c r="B1960" s="79" t="s">
        <v>140</v>
      </c>
      <c r="C1960" s="120" t="s">
        <v>1317</v>
      </c>
      <c r="D1960" s="80" t="s">
        <v>142</v>
      </c>
      <c r="E1960" s="1147" t="s">
        <v>143</v>
      </c>
      <c r="F1960" s="1147"/>
      <c r="G1960" s="1147"/>
    </row>
    <row r="1961" spans="1:7" ht="15.75" thickBot="1" x14ac:dyDescent="0.3">
      <c r="A1961" s="206"/>
      <c r="B1961" s="81" t="s">
        <v>144</v>
      </c>
      <c r="C1961" s="121"/>
      <c r="D1961" s="201">
        <f>G1950</f>
        <v>17.190000000000001</v>
      </c>
      <c r="E1961" s="1147"/>
      <c r="F1961" s="1147"/>
      <c r="G1961" s="1147"/>
    </row>
    <row r="1962" spans="1:7" ht="15.75" thickBot="1" x14ac:dyDescent="0.3">
      <c r="A1962" s="206"/>
      <c r="B1962" s="81" t="s">
        <v>145</v>
      </c>
      <c r="C1962" s="121"/>
      <c r="D1962" s="201">
        <f>G1954</f>
        <v>457.48</v>
      </c>
      <c r="E1962" s="1147"/>
      <c r="F1962" s="1147"/>
      <c r="G1962" s="1147"/>
    </row>
    <row r="1963" spans="1:7" ht="15.75" thickBot="1" x14ac:dyDescent="0.3">
      <c r="A1963" s="206"/>
      <c r="B1963" s="81" t="s">
        <v>146</v>
      </c>
      <c r="C1963" s="121"/>
      <c r="D1963" s="201">
        <f>G1958</f>
        <v>12.94</v>
      </c>
      <c r="E1963" s="1147"/>
      <c r="F1963" s="1147"/>
      <c r="G1963" s="1147"/>
    </row>
    <row r="1964" spans="1:7" ht="15.75" thickBot="1" x14ac:dyDescent="0.3">
      <c r="A1964" s="206"/>
      <c r="B1964" s="81" t="s">
        <v>147</v>
      </c>
      <c r="C1964" s="122">
        <f>$J$5</f>
        <v>157.27000000000001</v>
      </c>
      <c r="D1964" s="201">
        <f>D1961*C1964/100</f>
        <v>27.03</v>
      </c>
      <c r="E1964" s="1147"/>
      <c r="F1964" s="1147"/>
      <c r="G1964" s="1147"/>
    </row>
    <row r="1965" spans="1:7" ht="15.75" thickBot="1" x14ac:dyDescent="0.3">
      <c r="A1965" s="206"/>
      <c r="B1965" s="81" t="s">
        <v>148</v>
      </c>
      <c r="C1965" s="123"/>
      <c r="D1965" s="202">
        <f>SUM(D1961:D1964)</f>
        <v>514.64</v>
      </c>
      <c r="E1965" s="1147"/>
      <c r="F1965" s="1147"/>
      <c r="G1965" s="1147"/>
    </row>
    <row r="1966" spans="1:7" ht="15.75" thickBot="1" x14ac:dyDescent="0.3">
      <c r="A1966" s="206"/>
      <c r="B1966" s="81" t="s">
        <v>149</v>
      </c>
      <c r="C1966" s="121"/>
      <c r="D1966" s="201" t="s">
        <v>150</v>
      </c>
      <c r="E1966" s="1148" t="s">
        <v>151</v>
      </c>
      <c r="F1966" s="1148"/>
      <c r="G1966" s="1148"/>
    </row>
    <row r="1967" spans="1:7" ht="15.75" thickBot="1" x14ac:dyDescent="0.3">
      <c r="A1967" s="206"/>
      <c r="B1967" s="68" t="s">
        <v>152</v>
      </c>
      <c r="C1967" s="69"/>
      <c r="D1967" s="172">
        <f>D1965</f>
        <v>514.64</v>
      </c>
      <c r="E1967" s="1148"/>
      <c r="F1967" s="1148"/>
      <c r="G1967" s="1148"/>
    </row>
    <row r="1968" spans="1:7" ht="15.75" thickBot="1" x14ac:dyDescent="0.3">
      <c r="A1968" s="206"/>
      <c r="B1968" s="70" t="s">
        <v>153</v>
      </c>
      <c r="C1968" s="71">
        <f>$I$5</f>
        <v>28.49</v>
      </c>
      <c r="D1968" s="173">
        <f>D1967*C1968/100</f>
        <v>146.62</v>
      </c>
      <c r="E1968" s="1148"/>
      <c r="F1968" s="1148"/>
      <c r="G1968" s="1148"/>
    </row>
    <row r="1969" spans="1:7" ht="15.75" thickBot="1" x14ac:dyDescent="0.3">
      <c r="A1969" s="206"/>
      <c r="B1969" s="82" t="s">
        <v>154</v>
      </c>
      <c r="C1969" s="73"/>
      <c r="D1969" s="174">
        <f>SUM(D1967:D1968)</f>
        <v>661.26</v>
      </c>
      <c r="E1969" s="74"/>
      <c r="F1969" s="175">
        <f>D1969</f>
        <v>661.26</v>
      </c>
      <c r="G1969" s="30"/>
    </row>
    <row r="1971" spans="1:7" ht="15.75" thickBot="1" x14ac:dyDescent="0.3">
      <c r="A1971" s="209"/>
    </row>
    <row r="1972" spans="1:7" x14ac:dyDescent="0.25">
      <c r="A1972" s="209"/>
      <c r="B1972" s="1149" t="s">
        <v>119</v>
      </c>
      <c r="C1972" s="1149"/>
      <c r="D1972" s="1149"/>
      <c r="E1972" s="1149"/>
      <c r="F1972" s="1149"/>
      <c r="G1972" s="1149"/>
    </row>
    <row r="1973" spans="1:7" ht="15.75" thickBot="1" x14ac:dyDescent="0.3">
      <c r="A1973" s="209"/>
      <c r="B1973" s="1150" t="str">
        <f>$I$3</f>
        <v>Urbanização da Orla de Piúma - Município de Piúma / ES</v>
      </c>
      <c r="C1973" s="1151"/>
      <c r="D1973" s="1151"/>
      <c r="E1973" s="1151"/>
      <c r="F1973" s="1151"/>
      <c r="G1973" s="1152"/>
    </row>
    <row r="1974" spans="1:7" ht="15.75" thickBot="1" x14ac:dyDescent="0.3">
      <c r="A1974" s="206"/>
      <c r="B1974" s="29" t="s">
        <v>120</v>
      </c>
      <c r="C1974" s="29" t="s">
        <v>121</v>
      </c>
      <c r="D1974" s="1147" t="s">
        <v>122</v>
      </c>
      <c r="E1974" s="1147"/>
      <c r="F1974" s="30" t="s">
        <v>262</v>
      </c>
      <c r="G1974" s="30" t="s">
        <v>123</v>
      </c>
    </row>
    <row r="1975" spans="1:7" ht="15.75" thickBot="1" x14ac:dyDescent="0.3">
      <c r="A1975" s="206"/>
      <c r="B1975" s="31" t="s">
        <v>187</v>
      </c>
      <c r="C1975" s="32" t="s">
        <v>92</v>
      </c>
      <c r="D1975" s="1147" t="s">
        <v>8</v>
      </c>
      <c r="E1975" s="1147"/>
      <c r="F1975" s="89" t="s">
        <v>254</v>
      </c>
      <c r="G1975" s="33">
        <f>$K$5</f>
        <v>44501</v>
      </c>
    </row>
    <row r="1976" spans="1:7" ht="15.75" thickBot="1" x14ac:dyDescent="0.3">
      <c r="A1976" s="206"/>
      <c r="B1976" s="1148"/>
      <c r="C1976" s="1148"/>
      <c r="D1976" s="1148"/>
      <c r="E1976" s="1148"/>
      <c r="F1976" s="1148"/>
      <c r="G1976" s="1148"/>
    </row>
    <row r="1977" spans="1:7" x14ac:dyDescent="0.25">
      <c r="A1977" s="206"/>
      <c r="B1977" s="36" t="s">
        <v>127</v>
      </c>
      <c r="C1977" s="37" t="s">
        <v>128</v>
      </c>
      <c r="D1977" s="37" t="s">
        <v>129</v>
      </c>
      <c r="E1977" s="37" t="s">
        <v>130</v>
      </c>
      <c r="F1977" s="37" t="s">
        <v>131</v>
      </c>
      <c r="G1977" s="38" t="s">
        <v>132</v>
      </c>
    </row>
    <row r="1978" spans="1:7" x14ac:dyDescent="0.25">
      <c r="A1978" s="206">
        <v>10146</v>
      </c>
      <c r="B1978" s="39" t="str">
        <f>VLOOKUP(A1978,Insumos!$A$10:$F$3462,2,FALSE)</f>
        <v>SERVENTE (AUXILIAR DE OBRAS - SINDUSCON)</v>
      </c>
      <c r="C1978" s="40" t="str">
        <f>VLOOKUP(A1978,Insumos!$A$10:$F$3462,3,FALSE)</f>
        <v>H</v>
      </c>
      <c r="D1978" s="41">
        <v>0.5</v>
      </c>
      <c r="E1978" s="168">
        <f>VLOOKUP(A1978,Insumos!$A$10:$F$3462,4,FALSE)</f>
        <v>5.46</v>
      </c>
      <c r="F1978" s="168">
        <f>ROUND((D1978*E1978),2)</f>
        <v>2.73</v>
      </c>
      <c r="G1978" s="189"/>
    </row>
    <row r="1979" spans="1:7" x14ac:dyDescent="0.25">
      <c r="A1979" s="206">
        <v>10101</v>
      </c>
      <c r="B1979" s="39" t="str">
        <f>VLOOKUP(A1979,Insumos!$A$10:$F$3462,2,FALSE)</f>
        <v>AJUDANTE (AJUDANTE PRATICO - SINDUSCON)</v>
      </c>
      <c r="C1979" s="40" t="str">
        <f>VLOOKUP(A1979,Insumos!$A$10:$F$3462,3,FALSE)</f>
        <v>H</v>
      </c>
      <c r="D1979" s="41">
        <v>0.5</v>
      </c>
      <c r="E1979" s="168">
        <f>VLOOKUP(A1979,Insumos!$A$10:$F$3462,4,FALSE)</f>
        <v>6.27</v>
      </c>
      <c r="F1979" s="168">
        <f>ROUND((D1979*E1979),2)</f>
        <v>3.14</v>
      </c>
      <c r="G1979" s="189"/>
    </row>
    <row r="1980" spans="1:7" x14ac:dyDescent="0.25">
      <c r="A1980" s="206"/>
      <c r="B1980" s="39"/>
      <c r="C1980" s="40"/>
      <c r="D1980" s="43"/>
      <c r="E1980" s="168"/>
      <c r="F1980" s="168"/>
      <c r="G1980" s="189"/>
    </row>
    <row r="1981" spans="1:7" x14ac:dyDescent="0.25">
      <c r="A1981" s="206"/>
      <c r="B1981" s="44" t="s">
        <v>133</v>
      </c>
      <c r="C1981" s="45"/>
      <c r="D1981" s="46"/>
      <c r="E1981" s="168"/>
      <c r="F1981" s="187"/>
      <c r="G1981" s="176">
        <f>SUM(F1978:F1981)</f>
        <v>5.87</v>
      </c>
    </row>
    <row r="1982" spans="1:7" x14ac:dyDescent="0.25">
      <c r="A1982" s="206"/>
      <c r="B1982" s="39" t="s">
        <v>134</v>
      </c>
      <c r="C1982" s="49"/>
      <c r="D1982" s="50"/>
      <c r="E1982" s="40"/>
      <c r="F1982" s="47"/>
      <c r="G1982" s="51" t="s">
        <v>135</v>
      </c>
    </row>
    <row r="1983" spans="1:7" x14ac:dyDescent="0.25">
      <c r="A1983" s="206">
        <v>38639</v>
      </c>
      <c r="B1983" s="39" t="str">
        <f>VLOOKUP(A1983,Insumos!$A$10:$F$3462,2,FALSE)</f>
        <v xml:space="preserve"> MUDA DE ARBUSTO, BUXINHO, H= *50* M </v>
      </c>
      <c r="C1983" s="40" t="str">
        <f>VLOOKUP(A1983,Insumos!$A$10:$F$3462,3,FALSE)</f>
        <v>Und.</v>
      </c>
      <c r="D1983" s="41">
        <v>1</v>
      </c>
      <c r="E1983" s="168">
        <f>VLOOKUP(A1983,Insumos!$A$10:$F$3462,4,FALSE)</f>
        <v>148.27000000000001</v>
      </c>
      <c r="F1983" s="168">
        <f>ROUND((D1983*E1983),2)</f>
        <v>148.27000000000001</v>
      </c>
      <c r="G1983" s="189"/>
    </row>
    <row r="1984" spans="1:7" x14ac:dyDescent="0.25">
      <c r="A1984" s="206">
        <v>38511</v>
      </c>
      <c r="B1984" s="39" t="str">
        <f>VLOOKUP(A1984,Insumos!$A$10:$F$3462,2,FALSE)</f>
        <v>TERRA VEGETAL</v>
      </c>
      <c r="C1984" s="40" t="str">
        <f>VLOOKUP(A1984,Insumos!$A$10:$F$3462,3,FALSE)</f>
        <v>M3</v>
      </c>
      <c r="D1984" s="54">
        <v>0.05</v>
      </c>
      <c r="E1984" s="168">
        <f>VLOOKUP(A1984,Insumos!$A$10:$F$3462,4,FALSE)</f>
        <v>149.63</v>
      </c>
      <c r="F1984" s="168">
        <f>ROUND((D1984*E1984),2)</f>
        <v>7.48</v>
      </c>
      <c r="G1984" s="189"/>
    </row>
    <row r="1985" spans="1:7" x14ac:dyDescent="0.25">
      <c r="A1985" s="206"/>
      <c r="B1985" s="44" t="s">
        <v>136</v>
      </c>
      <c r="C1985" s="45"/>
      <c r="D1985" s="55"/>
      <c r="E1985" s="187"/>
      <c r="F1985" s="187"/>
      <c r="G1985" s="176">
        <f>SUM(F1983:F1985)</f>
        <v>155.75</v>
      </c>
    </row>
    <row r="1986" spans="1:7" x14ac:dyDescent="0.25">
      <c r="A1986" s="206"/>
      <c r="B1986" s="39" t="s">
        <v>137</v>
      </c>
      <c r="C1986" s="49"/>
      <c r="D1986" s="56"/>
      <c r="E1986" s="49"/>
      <c r="F1986" s="49"/>
      <c r="G1986" s="51" t="s">
        <v>138</v>
      </c>
    </row>
    <row r="1987" spans="1:7" x14ac:dyDescent="0.25">
      <c r="A1987" s="206"/>
      <c r="B1987" s="39" t="s">
        <v>92</v>
      </c>
      <c r="C1987" s="40"/>
      <c r="D1987" s="52"/>
      <c r="E1987" s="40"/>
      <c r="F1987" s="40"/>
      <c r="G1987" s="42"/>
    </row>
    <row r="1988" spans="1:7" x14ac:dyDescent="0.25">
      <c r="A1988" s="206"/>
      <c r="B1988" s="39" t="s">
        <v>92</v>
      </c>
      <c r="C1988" s="40"/>
      <c r="D1988" s="52"/>
      <c r="E1988" s="40"/>
      <c r="F1988" s="40"/>
      <c r="G1988" s="42"/>
    </row>
    <row r="1989" spans="1:7" ht="15.75" thickBot="1" x14ac:dyDescent="0.3">
      <c r="A1989" s="206"/>
      <c r="B1989" s="57" t="s">
        <v>139</v>
      </c>
      <c r="C1989" s="58"/>
      <c r="D1989" s="59"/>
      <c r="E1989" s="58"/>
      <c r="F1989" s="58"/>
      <c r="G1989" s="60">
        <v>0</v>
      </c>
    </row>
    <row r="1990" spans="1:7" ht="15.75" thickBot="1" x14ac:dyDescent="0.3">
      <c r="A1990" s="206"/>
      <c r="B1990" s="1148"/>
      <c r="C1990" s="1148"/>
      <c r="D1990" s="1148"/>
      <c r="E1990" s="1148"/>
      <c r="F1990" s="1148"/>
      <c r="G1990" s="1148"/>
    </row>
    <row r="1991" spans="1:7" ht="15.75" thickBot="1" x14ac:dyDescent="0.3">
      <c r="A1991" s="206"/>
      <c r="B1991" s="79" t="s">
        <v>140</v>
      </c>
      <c r="C1991" s="120" t="s">
        <v>1317</v>
      </c>
      <c r="D1991" s="80" t="s">
        <v>142</v>
      </c>
      <c r="E1991" s="1147" t="s">
        <v>143</v>
      </c>
      <c r="F1991" s="1147"/>
      <c r="G1991" s="1147"/>
    </row>
    <row r="1992" spans="1:7" ht="15.75" thickBot="1" x14ac:dyDescent="0.3">
      <c r="A1992" s="206"/>
      <c r="B1992" s="81" t="s">
        <v>144</v>
      </c>
      <c r="C1992" s="121"/>
      <c r="D1992" s="201">
        <f>G1981</f>
        <v>5.87</v>
      </c>
      <c r="E1992" s="1147"/>
      <c r="F1992" s="1147"/>
      <c r="G1992" s="1147"/>
    </row>
    <row r="1993" spans="1:7" ht="15.75" thickBot="1" x14ac:dyDescent="0.3">
      <c r="A1993" s="206"/>
      <c r="B1993" s="81" t="s">
        <v>145</v>
      </c>
      <c r="C1993" s="121"/>
      <c r="D1993" s="201">
        <f>G1985</f>
        <v>155.75</v>
      </c>
      <c r="E1993" s="1147"/>
      <c r="F1993" s="1147"/>
      <c r="G1993" s="1147"/>
    </row>
    <row r="1994" spans="1:7" ht="15.75" thickBot="1" x14ac:dyDescent="0.3">
      <c r="A1994" s="206"/>
      <c r="B1994" s="81" t="s">
        <v>146</v>
      </c>
      <c r="C1994" s="121"/>
      <c r="D1994" s="201">
        <v>0</v>
      </c>
      <c r="E1994" s="1147"/>
      <c r="F1994" s="1147"/>
      <c r="G1994" s="1147"/>
    </row>
    <row r="1995" spans="1:7" ht="15.75" thickBot="1" x14ac:dyDescent="0.3">
      <c r="A1995" s="206"/>
      <c r="B1995" s="81" t="s">
        <v>147</v>
      </c>
      <c r="C1995" s="122">
        <f>$J$5</f>
        <v>157.27000000000001</v>
      </c>
      <c r="D1995" s="201">
        <f>D1992*C1995/100</f>
        <v>9.23</v>
      </c>
      <c r="E1995" s="1147"/>
      <c r="F1995" s="1147"/>
      <c r="G1995" s="1147"/>
    </row>
    <row r="1996" spans="1:7" ht="15.75" thickBot="1" x14ac:dyDescent="0.3">
      <c r="A1996" s="206"/>
      <c r="B1996" s="81" t="s">
        <v>148</v>
      </c>
      <c r="C1996" s="123"/>
      <c r="D1996" s="202">
        <f>SUM(D1992:D1995)</f>
        <v>170.85</v>
      </c>
      <c r="E1996" s="1147"/>
      <c r="F1996" s="1147"/>
      <c r="G1996" s="1147"/>
    </row>
    <row r="1997" spans="1:7" ht="15.75" thickBot="1" x14ac:dyDescent="0.3">
      <c r="A1997" s="206"/>
      <c r="B1997" s="81" t="s">
        <v>149</v>
      </c>
      <c r="C1997" s="121"/>
      <c r="D1997" s="201" t="s">
        <v>150</v>
      </c>
      <c r="E1997" s="1148" t="s">
        <v>151</v>
      </c>
      <c r="F1997" s="1148"/>
      <c r="G1997" s="1148"/>
    </row>
    <row r="1998" spans="1:7" ht="15.75" thickBot="1" x14ac:dyDescent="0.3">
      <c r="A1998" s="206"/>
      <c r="B1998" s="68" t="s">
        <v>152</v>
      </c>
      <c r="C1998" s="69"/>
      <c r="D1998" s="172">
        <f>D1996</f>
        <v>170.85</v>
      </c>
      <c r="E1998" s="1148"/>
      <c r="F1998" s="1148"/>
      <c r="G1998" s="1148"/>
    </row>
    <row r="1999" spans="1:7" ht="15.75" thickBot="1" x14ac:dyDescent="0.3">
      <c r="A1999" s="206"/>
      <c r="B1999" s="70" t="s">
        <v>153</v>
      </c>
      <c r="C1999" s="71">
        <f>$I$5</f>
        <v>28.49</v>
      </c>
      <c r="D1999" s="173">
        <f>D1998*C1999/100</f>
        <v>48.68</v>
      </c>
      <c r="E1999" s="1148"/>
      <c r="F1999" s="1148"/>
      <c r="G1999" s="1148"/>
    </row>
    <row r="2000" spans="1:7" ht="15.75" thickBot="1" x14ac:dyDescent="0.3">
      <c r="A2000" s="206"/>
      <c r="B2000" s="82" t="s">
        <v>154</v>
      </c>
      <c r="C2000" s="73"/>
      <c r="D2000" s="174">
        <f>SUM(D1998:D1999)</f>
        <v>219.53</v>
      </c>
      <c r="E2000" s="74"/>
      <c r="F2000" s="175">
        <f>D2000</f>
        <v>219.53</v>
      </c>
      <c r="G2000" s="30"/>
    </row>
    <row r="2002" spans="1:7" ht="15.75" thickBot="1" x14ac:dyDescent="0.3"/>
    <row r="2003" spans="1:7" x14ac:dyDescent="0.25">
      <c r="A2003" s="209"/>
      <c r="B2003" s="1149" t="s">
        <v>119</v>
      </c>
      <c r="C2003" s="1149"/>
      <c r="D2003" s="1149"/>
      <c r="E2003" s="1149"/>
      <c r="F2003" s="1149"/>
      <c r="G2003" s="1149"/>
    </row>
    <row r="2004" spans="1:7" ht="15.75" thickBot="1" x14ac:dyDescent="0.3">
      <c r="A2004" s="209"/>
      <c r="B2004" s="1150" t="str">
        <f>$I$3</f>
        <v>Urbanização da Orla de Piúma - Município de Piúma / ES</v>
      </c>
      <c r="C2004" s="1151"/>
      <c r="D2004" s="1151"/>
      <c r="E2004" s="1151"/>
      <c r="F2004" s="1151"/>
      <c r="G2004" s="1152"/>
    </row>
    <row r="2005" spans="1:7" ht="15.75" thickBot="1" x14ac:dyDescent="0.3">
      <c r="A2005" s="206"/>
      <c r="B2005" s="29" t="s">
        <v>120</v>
      </c>
      <c r="C2005" s="29" t="s">
        <v>121</v>
      </c>
      <c r="D2005" s="1147" t="s">
        <v>122</v>
      </c>
      <c r="E2005" s="1147"/>
      <c r="F2005" s="30" t="s">
        <v>262</v>
      </c>
      <c r="G2005" s="30" t="s">
        <v>123</v>
      </c>
    </row>
    <row r="2006" spans="1:7" ht="39.75" thickBot="1" x14ac:dyDescent="0.3">
      <c r="A2006" s="206"/>
      <c r="B2006" s="31" t="s">
        <v>350</v>
      </c>
      <c r="C2006" s="32" t="s">
        <v>92</v>
      </c>
      <c r="D2006" s="1147" t="s">
        <v>8</v>
      </c>
      <c r="E2006" s="1147"/>
      <c r="F2006" s="89" t="s">
        <v>352</v>
      </c>
      <c r="G2006" s="33">
        <f>$K$5</f>
        <v>44501</v>
      </c>
    </row>
    <row r="2007" spans="1:7" ht="15.75" thickBot="1" x14ac:dyDescent="0.3">
      <c r="A2007" s="206"/>
      <c r="B2007" s="1148"/>
      <c r="C2007" s="1148"/>
      <c r="D2007" s="1148"/>
      <c r="E2007" s="1148"/>
      <c r="F2007" s="1148"/>
      <c r="G2007" s="1148"/>
    </row>
    <row r="2008" spans="1:7" x14ac:dyDescent="0.25">
      <c r="A2008" s="206"/>
      <c r="B2008" s="36" t="s">
        <v>127</v>
      </c>
      <c r="C2008" s="37" t="s">
        <v>128</v>
      </c>
      <c r="D2008" s="37" t="s">
        <v>129</v>
      </c>
      <c r="E2008" s="37" t="s">
        <v>130</v>
      </c>
      <c r="F2008" s="37" t="s">
        <v>131</v>
      </c>
      <c r="G2008" s="38" t="s">
        <v>132</v>
      </c>
    </row>
    <row r="2009" spans="1:7" x14ac:dyDescent="0.25">
      <c r="A2009" s="206">
        <v>10146</v>
      </c>
      <c r="B2009" s="39" t="str">
        <f>VLOOKUP(A2009,Insumos!$A$10:$F$3462,2,FALSE)</f>
        <v>SERVENTE (AUXILIAR DE OBRAS - SINDUSCON)</v>
      </c>
      <c r="C2009" s="40" t="str">
        <f>VLOOKUP(A2009,Insumos!$A$10:$F$3462,3,FALSE)</f>
        <v>H</v>
      </c>
      <c r="D2009" s="41">
        <v>1</v>
      </c>
      <c r="E2009" s="168">
        <f>VLOOKUP(A2009,Insumos!$A$10:$F$3462,4,FALSE)</f>
        <v>5.46</v>
      </c>
      <c r="F2009" s="168">
        <f>ROUND((D2009*E2009),2)</f>
        <v>5.46</v>
      </c>
      <c r="G2009" s="189"/>
    </row>
    <row r="2010" spans="1:7" x14ac:dyDescent="0.25">
      <c r="A2010" s="206">
        <v>10101</v>
      </c>
      <c r="B2010" s="39" t="str">
        <f>VLOOKUP(A2010,Insumos!$A$10:$F$3462,2,FALSE)</f>
        <v>AJUDANTE (AJUDANTE PRATICO - SINDUSCON)</v>
      </c>
      <c r="C2010" s="40" t="str">
        <f>VLOOKUP(A2010,Insumos!$A$10:$F$3462,3,FALSE)</f>
        <v>H</v>
      </c>
      <c r="D2010" s="41">
        <v>0.5</v>
      </c>
      <c r="E2010" s="168">
        <f>VLOOKUP(A2010,Insumos!$A$10:$F$3462,4,FALSE)</f>
        <v>6.27</v>
      </c>
      <c r="F2010" s="168">
        <f>ROUND((D2010*E2010),2)</f>
        <v>3.14</v>
      </c>
      <c r="G2010" s="189"/>
    </row>
    <row r="2011" spans="1:7" x14ac:dyDescent="0.25">
      <c r="A2011" s="206"/>
      <c r="B2011" s="39"/>
      <c r="C2011" s="40"/>
      <c r="D2011" s="43"/>
      <c r="E2011" s="168"/>
      <c r="F2011" s="168"/>
      <c r="G2011" s="189"/>
    </row>
    <row r="2012" spans="1:7" x14ac:dyDescent="0.25">
      <c r="A2012" s="206"/>
      <c r="B2012" s="44" t="s">
        <v>133</v>
      </c>
      <c r="C2012" s="45"/>
      <c r="D2012" s="46"/>
      <c r="E2012" s="168"/>
      <c r="F2012" s="187"/>
      <c r="G2012" s="176">
        <f>F2009</f>
        <v>5.46</v>
      </c>
    </row>
    <row r="2013" spans="1:7" x14ac:dyDescent="0.25">
      <c r="A2013" s="206"/>
      <c r="B2013" s="39" t="s">
        <v>134</v>
      </c>
      <c r="C2013" s="49"/>
      <c r="D2013" s="50"/>
      <c r="E2013" s="40"/>
      <c r="F2013" s="47"/>
      <c r="G2013" s="51" t="s">
        <v>135</v>
      </c>
    </row>
    <row r="2014" spans="1:7" ht="39" x14ac:dyDescent="0.25">
      <c r="A2014" s="206">
        <v>359</v>
      </c>
      <c r="B2014" s="39" t="str">
        <f>VLOOKUP(A2014,Insumos!$A$10:$F$3462,2,FALSE)</f>
        <v xml:space="preserve"> MUDA DE ARVORE ORNAMENTAL, OITI/AROEIRA SALSA/ANGICO/IPE/JACARANDA OU EQUIVALENTE DA REGIAO, H= *2* M</v>
      </c>
      <c r="C2014" s="40" t="str">
        <f>VLOOKUP(A2014,Insumos!$A$10:$F$3462,3,FALSE)</f>
        <v>Und.</v>
      </c>
      <c r="D2014" s="41">
        <v>1</v>
      </c>
      <c r="E2014" s="168">
        <f>VLOOKUP(A2014,Insumos!$A$10:$F$3462,4,FALSE)</f>
        <v>93.9</v>
      </c>
      <c r="F2014" s="168">
        <f>ROUND((D2014*E2014),2)</f>
        <v>93.9</v>
      </c>
      <c r="G2014" s="189"/>
    </row>
    <row r="2015" spans="1:7" x14ac:dyDescent="0.25">
      <c r="A2015" s="206"/>
      <c r="B2015" s="39"/>
      <c r="C2015" s="40"/>
      <c r="D2015" s="54"/>
      <c r="E2015" s="168"/>
      <c r="F2015" s="168"/>
      <c r="G2015" s="189"/>
    </row>
    <row r="2016" spans="1:7" x14ac:dyDescent="0.25">
      <c r="A2016" s="206"/>
      <c r="B2016" s="44" t="s">
        <v>136</v>
      </c>
      <c r="C2016" s="45"/>
      <c r="D2016" s="55"/>
      <c r="E2016" s="187"/>
      <c r="F2016" s="187"/>
      <c r="G2016" s="176">
        <f>F2014</f>
        <v>93.9</v>
      </c>
    </row>
    <row r="2017" spans="1:7" x14ac:dyDescent="0.25">
      <c r="A2017" s="206"/>
      <c r="B2017" s="39" t="s">
        <v>137</v>
      </c>
      <c r="C2017" s="49"/>
      <c r="D2017" s="56"/>
      <c r="E2017" s="49"/>
      <c r="F2017" s="49"/>
      <c r="G2017" s="51" t="s">
        <v>138</v>
      </c>
    </row>
    <row r="2018" spans="1:7" x14ac:dyDescent="0.25">
      <c r="A2018" s="209">
        <v>80178</v>
      </c>
      <c r="B2018" s="39" t="str">
        <f>VLOOKUP(A2018,Insumos!$A$10:$F$3462,2,FALSE)</f>
        <v>CAMINHAO TANQUE MB L1620/51 6.000 L (1.0) E406</v>
      </c>
      <c r="C2018" s="40" t="str">
        <f>VLOOKUP(A2018,Insumos!$A$10:$F$3462,3,FALSE)</f>
        <v>H</v>
      </c>
      <c r="D2018" s="41">
        <v>0.1</v>
      </c>
      <c r="E2018" s="168">
        <f>VLOOKUP(A2018,Insumos!$A$10:$F$3462,4,FALSE)</f>
        <v>129.35</v>
      </c>
      <c r="F2018" s="168">
        <f>ROUND((D2018*E2018),2)</f>
        <v>12.94</v>
      </c>
      <c r="G2018" s="189"/>
    </row>
    <row r="2019" spans="1:7" x14ac:dyDescent="0.25">
      <c r="A2019" s="206"/>
      <c r="B2019" s="39"/>
      <c r="C2019" s="40"/>
      <c r="D2019" s="54"/>
      <c r="E2019" s="168"/>
      <c r="F2019" s="168"/>
      <c r="G2019" s="189"/>
    </row>
    <row r="2020" spans="1:7" ht="15.75" thickBot="1" x14ac:dyDescent="0.3">
      <c r="A2020" s="206"/>
      <c r="B2020" s="57" t="s">
        <v>139</v>
      </c>
      <c r="C2020" s="58"/>
      <c r="D2020" s="59"/>
      <c r="E2020" s="195"/>
      <c r="F2020" s="195"/>
      <c r="G2020" s="196">
        <f>F2018</f>
        <v>12.94</v>
      </c>
    </row>
    <row r="2021" spans="1:7" ht="15.75" thickBot="1" x14ac:dyDescent="0.3">
      <c r="A2021" s="206"/>
      <c r="B2021" s="1148"/>
      <c r="C2021" s="1148"/>
      <c r="D2021" s="1148"/>
      <c r="E2021" s="1148"/>
      <c r="F2021" s="1148"/>
      <c r="G2021" s="1148"/>
    </row>
    <row r="2022" spans="1:7" ht="15.75" thickBot="1" x14ac:dyDescent="0.3">
      <c r="A2022" s="206"/>
      <c r="B2022" s="79" t="s">
        <v>140</v>
      </c>
      <c r="C2022" s="120" t="s">
        <v>1317</v>
      </c>
      <c r="D2022" s="80" t="s">
        <v>142</v>
      </c>
      <c r="E2022" s="1147" t="s">
        <v>143</v>
      </c>
      <c r="F2022" s="1147"/>
      <c r="G2022" s="1147"/>
    </row>
    <row r="2023" spans="1:7" ht="15.75" thickBot="1" x14ac:dyDescent="0.3">
      <c r="A2023" s="206"/>
      <c r="B2023" s="81" t="s">
        <v>144</v>
      </c>
      <c r="C2023" s="121"/>
      <c r="D2023" s="201">
        <f>G2012</f>
        <v>5.46</v>
      </c>
      <c r="E2023" s="1147"/>
      <c r="F2023" s="1147"/>
      <c r="G2023" s="1147"/>
    </row>
    <row r="2024" spans="1:7" ht="15.75" thickBot="1" x14ac:dyDescent="0.3">
      <c r="A2024" s="206"/>
      <c r="B2024" s="81" t="s">
        <v>145</v>
      </c>
      <c r="C2024" s="121"/>
      <c r="D2024" s="201">
        <f>G2016</f>
        <v>93.9</v>
      </c>
      <c r="E2024" s="1147"/>
      <c r="F2024" s="1147"/>
      <c r="G2024" s="1147"/>
    </row>
    <row r="2025" spans="1:7" ht="15.75" thickBot="1" x14ac:dyDescent="0.3">
      <c r="A2025" s="206"/>
      <c r="B2025" s="81" t="s">
        <v>146</v>
      </c>
      <c r="C2025" s="121"/>
      <c r="D2025" s="201">
        <f>G2020</f>
        <v>12.94</v>
      </c>
      <c r="E2025" s="1147"/>
      <c r="F2025" s="1147"/>
      <c r="G2025" s="1147"/>
    </row>
    <row r="2026" spans="1:7" ht="15.75" thickBot="1" x14ac:dyDescent="0.3">
      <c r="A2026" s="206"/>
      <c r="B2026" s="81" t="s">
        <v>147</v>
      </c>
      <c r="C2026" s="122">
        <f>$J$5</f>
        <v>157.27000000000001</v>
      </c>
      <c r="D2026" s="201">
        <f>D2023*C2026/100</f>
        <v>8.59</v>
      </c>
      <c r="E2026" s="1147"/>
      <c r="F2026" s="1147"/>
      <c r="G2026" s="1147"/>
    </row>
    <row r="2027" spans="1:7" ht="15.75" thickBot="1" x14ac:dyDescent="0.3">
      <c r="A2027" s="206"/>
      <c r="B2027" s="81" t="s">
        <v>148</v>
      </c>
      <c r="C2027" s="123"/>
      <c r="D2027" s="202">
        <f>SUM(D2023:D2026)</f>
        <v>120.89</v>
      </c>
      <c r="E2027" s="1147"/>
      <c r="F2027" s="1147"/>
      <c r="G2027" s="1147"/>
    </row>
    <row r="2028" spans="1:7" ht="15.75" thickBot="1" x14ac:dyDescent="0.3">
      <c r="A2028" s="206"/>
      <c r="B2028" s="81" t="s">
        <v>149</v>
      </c>
      <c r="C2028" s="121"/>
      <c r="D2028" s="201" t="s">
        <v>150</v>
      </c>
      <c r="E2028" s="1148" t="s">
        <v>151</v>
      </c>
      <c r="F2028" s="1148"/>
      <c r="G2028" s="1148"/>
    </row>
    <row r="2029" spans="1:7" ht="15.75" thickBot="1" x14ac:dyDescent="0.3">
      <c r="A2029" s="206"/>
      <c r="B2029" s="68" t="s">
        <v>152</v>
      </c>
      <c r="C2029" s="69"/>
      <c r="D2029" s="172">
        <f>D2027</f>
        <v>120.89</v>
      </c>
      <c r="E2029" s="1148"/>
      <c r="F2029" s="1148"/>
      <c r="G2029" s="1148"/>
    </row>
    <row r="2030" spans="1:7" ht="15.75" thickBot="1" x14ac:dyDescent="0.3">
      <c r="A2030" s="206"/>
      <c r="B2030" s="70" t="s">
        <v>153</v>
      </c>
      <c r="C2030" s="71">
        <f>$I$5</f>
        <v>28.49</v>
      </c>
      <c r="D2030" s="173">
        <f>D2029*C2030/100</f>
        <v>34.44</v>
      </c>
      <c r="E2030" s="1148"/>
      <c r="F2030" s="1148"/>
      <c r="G2030" s="1148"/>
    </row>
    <row r="2031" spans="1:7" ht="15.75" thickBot="1" x14ac:dyDescent="0.3">
      <c r="A2031" s="206"/>
      <c r="B2031" s="82" t="s">
        <v>154</v>
      </c>
      <c r="C2031" s="73"/>
      <c r="D2031" s="174">
        <f>SUM(D2029:D2030)</f>
        <v>155.33000000000001</v>
      </c>
      <c r="E2031" s="74"/>
      <c r="F2031" s="175">
        <f>D2031</f>
        <v>155.33000000000001</v>
      </c>
      <c r="G2031" s="30"/>
    </row>
    <row r="2033" spans="1:7" ht="15.75" thickBot="1" x14ac:dyDescent="0.3"/>
    <row r="2034" spans="1:7" x14ac:dyDescent="0.25">
      <c r="A2034" s="209"/>
      <c r="B2034" s="1149" t="s">
        <v>119</v>
      </c>
      <c r="C2034" s="1149"/>
      <c r="D2034" s="1149"/>
      <c r="E2034" s="1149"/>
      <c r="F2034" s="1149"/>
      <c r="G2034" s="1149"/>
    </row>
    <row r="2035" spans="1:7" ht="15.75" thickBot="1" x14ac:dyDescent="0.3">
      <c r="A2035" s="209"/>
      <c r="B2035" s="1150" t="str">
        <f>$I$3</f>
        <v>Urbanização da Orla de Piúma - Município de Piúma / ES</v>
      </c>
      <c r="C2035" s="1151"/>
      <c r="D2035" s="1151"/>
      <c r="E2035" s="1151"/>
      <c r="F2035" s="1151"/>
      <c r="G2035" s="1152"/>
    </row>
    <row r="2036" spans="1:7" ht="15.75" thickBot="1" x14ac:dyDescent="0.3">
      <c r="A2036" s="206"/>
      <c r="B2036" s="29" t="s">
        <v>120</v>
      </c>
      <c r="C2036" s="29" t="s">
        <v>121</v>
      </c>
      <c r="D2036" s="1147" t="s">
        <v>122</v>
      </c>
      <c r="E2036" s="1147"/>
      <c r="F2036" s="30" t="s">
        <v>262</v>
      </c>
      <c r="G2036" s="30" t="s">
        <v>123</v>
      </c>
    </row>
    <row r="2037" spans="1:7" ht="27" thickBot="1" x14ac:dyDescent="0.3">
      <c r="A2037" s="206"/>
      <c r="B2037" s="31" t="s">
        <v>334</v>
      </c>
      <c r="C2037" s="32" t="s">
        <v>92</v>
      </c>
      <c r="D2037" s="1147" t="s">
        <v>8</v>
      </c>
      <c r="E2037" s="1147"/>
      <c r="F2037" s="89" t="s">
        <v>436</v>
      </c>
      <c r="G2037" s="33">
        <f>$K$5</f>
        <v>44501</v>
      </c>
    </row>
    <row r="2038" spans="1:7" ht="15.75" thickBot="1" x14ac:dyDescent="0.3">
      <c r="A2038" s="206"/>
      <c r="B2038" s="1148"/>
      <c r="C2038" s="1148"/>
      <c r="D2038" s="1148"/>
      <c r="E2038" s="1148"/>
      <c r="F2038" s="1148"/>
      <c r="G2038" s="1148"/>
    </row>
    <row r="2039" spans="1:7" x14ac:dyDescent="0.25">
      <c r="A2039" s="206"/>
      <c r="B2039" s="36" t="s">
        <v>127</v>
      </c>
      <c r="C2039" s="37" t="s">
        <v>128</v>
      </c>
      <c r="D2039" s="37" t="s">
        <v>129</v>
      </c>
      <c r="E2039" s="37" t="s">
        <v>130</v>
      </c>
      <c r="F2039" s="37" t="s">
        <v>131</v>
      </c>
      <c r="G2039" s="38" t="s">
        <v>132</v>
      </c>
    </row>
    <row r="2040" spans="1:7" x14ac:dyDescent="0.25">
      <c r="A2040" s="206">
        <v>10101</v>
      </c>
      <c r="B2040" s="39" t="str">
        <f>VLOOKUP(A2040,Insumos!$A$10:$F$3462,2,FALSE)</f>
        <v>AJUDANTE (AJUDANTE PRATICO - SINDUSCON)</v>
      </c>
      <c r="C2040" s="40" t="str">
        <f>VLOOKUP(A2040,Insumos!$A$10:$F$3462,3,FALSE)</f>
        <v>H</v>
      </c>
      <c r="D2040" s="41">
        <v>22.09</v>
      </c>
      <c r="E2040" s="168">
        <f>VLOOKUP(A2040,Insumos!$A$10:$F$3462,4,FALSE)</f>
        <v>6.27</v>
      </c>
      <c r="F2040" s="168">
        <f>ROUND((D2040*E2040),2)</f>
        <v>138.5</v>
      </c>
      <c r="G2040" s="189"/>
    </row>
    <row r="2041" spans="1:7" x14ac:dyDescent="0.25">
      <c r="A2041" s="206">
        <v>10118</v>
      </c>
      <c r="B2041" s="39" t="str">
        <f>VLOOKUP(A2041,Insumos!$A$10:$F$3462,2,FALSE)</f>
        <v>ENCANADOR - (OFICIAL - SINDUSCON)</v>
      </c>
      <c r="C2041" s="40" t="str">
        <f>VLOOKUP(A2041,Insumos!$A$10:$F$3462,3,FALSE)</f>
        <v>H</v>
      </c>
      <c r="D2041" s="41">
        <v>22.093</v>
      </c>
      <c r="E2041" s="168">
        <f>VLOOKUP(A2041,Insumos!$A$10:$F$3462,4,FALSE)</f>
        <v>7.43</v>
      </c>
      <c r="F2041" s="168">
        <f>ROUND((D2041*E2041),2)</f>
        <v>164.15</v>
      </c>
      <c r="G2041" s="189"/>
    </row>
    <row r="2042" spans="1:7" x14ac:dyDescent="0.25">
      <c r="A2042" s="206"/>
      <c r="B2042" s="39"/>
      <c r="C2042" s="40"/>
      <c r="D2042" s="43"/>
      <c r="E2042" s="168"/>
      <c r="F2042" s="168"/>
      <c r="G2042" s="189"/>
    </row>
    <row r="2043" spans="1:7" x14ac:dyDescent="0.25">
      <c r="A2043" s="206"/>
      <c r="B2043" s="44" t="s">
        <v>133</v>
      </c>
      <c r="C2043" s="45"/>
      <c r="D2043" s="46"/>
      <c r="E2043" s="168"/>
      <c r="F2043" s="187"/>
      <c r="G2043" s="176">
        <f>F2040</f>
        <v>138.5</v>
      </c>
    </row>
    <row r="2044" spans="1:7" x14ac:dyDescent="0.25">
      <c r="A2044" s="206"/>
      <c r="B2044" s="39" t="s">
        <v>134</v>
      </c>
      <c r="C2044" s="49"/>
      <c r="D2044" s="50"/>
      <c r="E2044" s="40"/>
      <c r="F2044" s="47"/>
      <c r="G2044" s="51" t="s">
        <v>135</v>
      </c>
    </row>
    <row r="2045" spans="1:7" x14ac:dyDescent="0.25">
      <c r="A2045" s="206">
        <v>69513</v>
      </c>
      <c r="B2045" s="39" t="str">
        <f>VLOOKUP(A2045,Insumos!$A$10:$F$3462,2,FALSE)</f>
        <v>ADESIVO PARA TUBO DE PVC RIGIDO</v>
      </c>
      <c r="C2045" s="40" t="str">
        <f>VLOOKUP(A2045,Insumos!$A$10:$F$3462,3,FALSE)</f>
        <v>KG</v>
      </c>
      <c r="D2045" s="41">
        <v>0.53190000000000004</v>
      </c>
      <c r="E2045" s="168">
        <f>VLOOKUP(A2045,Insumos!$A$10:$F$3462,4,FALSE)</f>
        <v>80.680000000000007</v>
      </c>
      <c r="F2045" s="168">
        <f t="shared" ref="F2045:F2056" si="0">ROUND((D2045*E2045),2)</f>
        <v>42.91</v>
      </c>
      <c r="G2045" s="189"/>
    </row>
    <row r="2046" spans="1:7" x14ac:dyDescent="0.25">
      <c r="A2046" s="206">
        <v>69512</v>
      </c>
      <c r="B2046" s="39" t="str">
        <f>VLOOKUP(A2046,Insumos!$A$10:$F$3462,2,FALSE)</f>
        <v>FITA DE VEDACAO 18MM X 50M</v>
      </c>
      <c r="C2046" s="40" t="str">
        <f>VLOOKUP(A2046,Insumos!$A$10:$F$3462,3,FALSE)</f>
        <v>M</v>
      </c>
      <c r="D2046" s="41">
        <v>12.04</v>
      </c>
      <c r="E2046" s="168">
        <f>VLOOKUP(A2046,Insumos!$A$10:$F$3462,4,FALSE)</f>
        <v>0.13</v>
      </c>
      <c r="F2046" s="168">
        <f t="shared" si="0"/>
        <v>1.57</v>
      </c>
      <c r="G2046" s="189"/>
    </row>
    <row r="2047" spans="1:7" x14ac:dyDescent="0.25">
      <c r="A2047" s="206">
        <v>63504</v>
      </c>
      <c r="B2047" s="39" t="str">
        <f>VLOOKUP(A2047,Insumos!$A$10:$F$3462,2,FALSE)</f>
        <v>REGISTRO DE GAVETA BRUTO 32MM - 1.1/4"</v>
      </c>
      <c r="C2047" s="40" t="str">
        <f>VLOOKUP(A2047,Insumos!$A$10:$F$3462,3,FALSE)</f>
        <v>UN</v>
      </c>
      <c r="D2047" s="41">
        <v>1</v>
      </c>
      <c r="E2047" s="168">
        <f>VLOOKUP(A2047,Insumos!$A$10:$F$3462,4,FALSE)</f>
        <v>67.459999999999994</v>
      </c>
      <c r="F2047" s="168">
        <f t="shared" si="0"/>
        <v>67.459999999999994</v>
      </c>
      <c r="G2047" s="189"/>
    </row>
    <row r="2048" spans="1:7" x14ac:dyDescent="0.25">
      <c r="A2048" s="206">
        <v>63503</v>
      </c>
      <c r="B2048" s="39" t="str">
        <f>VLOOKUP(A2048,Insumos!$A$10:$F$3462,2,FALSE)</f>
        <v>REGISTRO DE GAVETA BRUTO 25MM - 1"</v>
      </c>
      <c r="C2048" s="40" t="str">
        <f>VLOOKUP(A2048,Insumos!$A$10:$F$3462,3,FALSE)</f>
        <v>UN</v>
      </c>
      <c r="D2048" s="41">
        <v>1</v>
      </c>
      <c r="E2048" s="168">
        <f>VLOOKUP(A2048,Insumos!$A$10:$F$3462,4,FALSE)</f>
        <v>56.8</v>
      </c>
      <c r="F2048" s="168">
        <f t="shared" si="0"/>
        <v>56.8</v>
      </c>
      <c r="G2048" s="189"/>
    </row>
    <row r="2049" spans="1:7" x14ac:dyDescent="0.25">
      <c r="A2049" s="206">
        <v>63507</v>
      </c>
      <c r="B2049" s="39" t="str">
        <f>VLOOKUP(A2049,Insumos!$A$10:$F$3462,2,FALSE)</f>
        <v>REGISTRO DE GAVETA BRUTO 65MM - 2.1/2"</v>
      </c>
      <c r="C2049" s="40" t="str">
        <f>VLOOKUP(A2049,Insumos!$A$10:$F$3462,3,FALSE)</f>
        <v>UN</v>
      </c>
      <c r="D2049" s="41">
        <v>1</v>
      </c>
      <c r="E2049" s="168">
        <f>VLOOKUP(A2049,Insumos!$A$10:$F$3462,4,FALSE)</f>
        <v>365.9</v>
      </c>
      <c r="F2049" s="168">
        <f t="shared" si="0"/>
        <v>365.9</v>
      </c>
      <c r="G2049" s="189"/>
    </row>
    <row r="2050" spans="1:7" x14ac:dyDescent="0.25">
      <c r="A2050" s="206">
        <v>63506</v>
      </c>
      <c r="B2050" s="39" t="str">
        <f>VLOOKUP(A2050,Insumos!$A$10:$F$3462,2,FALSE)</f>
        <v>REGISTRO DE GAVETA BRUTO 50MM - 2"</v>
      </c>
      <c r="C2050" s="40" t="str">
        <f>VLOOKUP(A2050,Insumos!$A$10:$F$3462,3,FALSE)</f>
        <v>UN</v>
      </c>
      <c r="D2050" s="41">
        <v>2</v>
      </c>
      <c r="E2050" s="168">
        <f>VLOOKUP(A2050,Insumos!$A$10:$F$3462,4,FALSE)</f>
        <v>153.93</v>
      </c>
      <c r="F2050" s="168">
        <f t="shared" si="0"/>
        <v>307.86</v>
      </c>
      <c r="G2050" s="189"/>
    </row>
    <row r="2051" spans="1:7" x14ac:dyDescent="0.25">
      <c r="A2051" s="206">
        <v>69514</v>
      </c>
      <c r="B2051" s="39" t="str">
        <f>VLOOKUP(A2051,Insumos!$A$10:$F$3462,2,FALSE)</f>
        <v>SOLUCAO LIMPADORA PARA PVC RIGIDO</v>
      </c>
      <c r="C2051" s="40" t="str">
        <f>VLOOKUP(A2051,Insumos!$A$10:$F$3462,3,FALSE)</f>
        <v>L</v>
      </c>
      <c r="D2051" s="41">
        <v>0.30130000000000001</v>
      </c>
      <c r="E2051" s="168">
        <f>VLOOKUP(A2051,Insumos!$A$10:$F$3462,4,FALSE)</f>
        <v>71.63</v>
      </c>
      <c r="F2051" s="168">
        <f t="shared" si="0"/>
        <v>21.58</v>
      </c>
      <c r="G2051" s="189"/>
    </row>
    <row r="2052" spans="1:7" ht="26.25" x14ac:dyDescent="0.25">
      <c r="A2052" s="206">
        <v>62503</v>
      </c>
      <c r="B2052" s="39" t="str">
        <f>VLOOKUP(A2052,Insumos!$A$10:$F$3462,2,FALSE)</f>
        <v>TUBO DE PVC SOLDAVEL MARROM 32MM (AGUA FRIA) - TIGRE, AMANCO OU EQUIVALENTE</v>
      </c>
      <c r="C2052" s="40" t="str">
        <f>VLOOKUP(A2052,Insumos!$A$10:$F$3462,3,FALSE)</f>
        <v>M</v>
      </c>
      <c r="D2052" s="41">
        <v>6</v>
      </c>
      <c r="E2052" s="168">
        <f>VLOOKUP(A2052,Insumos!$A$10:$F$3462,4,FALSE)</f>
        <v>11.68</v>
      </c>
      <c r="F2052" s="168">
        <f t="shared" si="0"/>
        <v>70.08</v>
      </c>
      <c r="G2052" s="189"/>
    </row>
    <row r="2053" spans="1:7" ht="26.25" x14ac:dyDescent="0.25">
      <c r="A2053" s="206">
        <v>62504</v>
      </c>
      <c r="B2053" s="39" t="str">
        <f>VLOOKUP(A2053,Insumos!$A$10:$F$3462,2,FALSE)</f>
        <v>TUBO DE PVC SOLDAVEL MARROM 40MM (AGUA FRIA) - TIGRE, AMANCO OU EQUIVALENTE</v>
      </c>
      <c r="C2053" s="40" t="str">
        <f>VLOOKUP(A2053,Insumos!$A$10:$F$3462,3,FALSE)</f>
        <v>M</v>
      </c>
      <c r="D2053" s="41">
        <v>12</v>
      </c>
      <c r="E2053" s="168">
        <f>VLOOKUP(A2053,Insumos!$A$10:$F$3462,4,FALSE)</f>
        <v>19.07</v>
      </c>
      <c r="F2053" s="168">
        <f t="shared" si="0"/>
        <v>228.84</v>
      </c>
      <c r="G2053" s="189"/>
    </row>
    <row r="2054" spans="1:7" ht="26.25" x14ac:dyDescent="0.25">
      <c r="A2054" s="206">
        <v>62505</v>
      </c>
      <c r="B2054" s="39" t="str">
        <f>VLOOKUP(A2054,Insumos!$A$10:$F$3462,2,FALSE)</f>
        <v>TUBO DE PVC SOLDAVEL MARROM 50MM (AGUA FRIA) - TIGRE, AMANCO OU EQUIVALENTE</v>
      </c>
      <c r="C2054" s="40" t="str">
        <f>VLOOKUP(A2054,Insumos!$A$10:$F$3462,3,FALSE)</f>
        <v>M</v>
      </c>
      <c r="D2054" s="41">
        <v>1.5</v>
      </c>
      <c r="E2054" s="168">
        <f>VLOOKUP(A2054,Insumos!$A$10:$F$3462,4,FALSE)</f>
        <v>22.64</v>
      </c>
      <c r="F2054" s="168">
        <f t="shared" si="0"/>
        <v>33.96</v>
      </c>
      <c r="G2054" s="189"/>
    </row>
    <row r="2055" spans="1:7" ht="26.25" x14ac:dyDescent="0.25">
      <c r="A2055" s="206">
        <v>62506</v>
      </c>
      <c r="B2055" s="39" t="str">
        <f>VLOOKUP(A2055,Insumos!$A$10:$F$3462,2,FALSE)</f>
        <v>TUBO DE PVC SOLDAVEL MARROM 60MM (AGUA FRIA) - TIGRE, AMANCO OU EQUIVALENTE</v>
      </c>
      <c r="C2055" s="40" t="str">
        <f>VLOOKUP(A2055,Insumos!$A$10:$F$3462,3,FALSE)</f>
        <v>M</v>
      </c>
      <c r="D2055" s="41">
        <v>15</v>
      </c>
      <c r="E2055" s="168">
        <f>VLOOKUP(A2055,Insumos!$A$10:$F$3462,4,FALSE)</f>
        <v>37.67</v>
      </c>
      <c r="F2055" s="168">
        <f t="shared" si="0"/>
        <v>565.04999999999995</v>
      </c>
      <c r="G2055" s="189"/>
    </row>
    <row r="2056" spans="1:7" ht="26.25" x14ac:dyDescent="0.25">
      <c r="A2056" s="206">
        <v>62507</v>
      </c>
      <c r="B2056" s="39" t="str">
        <f>VLOOKUP(A2056,Insumos!$A$10:$F$3462,2,FALSE)</f>
        <v>TUBO DE PVC SOLDAVEL MARROM 75MM (AGUA FRIA) - TIGRE, AMANCO OU EQUIVALENTE</v>
      </c>
      <c r="C2056" s="40" t="str">
        <f>VLOOKUP(A2056,Insumos!$A$10:$F$3462,3,FALSE)</f>
        <v>M</v>
      </c>
      <c r="D2056" s="41">
        <v>1.5</v>
      </c>
      <c r="E2056" s="168">
        <f>VLOOKUP(A2056,Insumos!$A$10:$F$3462,4,FALSE)</f>
        <v>56.46</v>
      </c>
      <c r="F2056" s="168">
        <f t="shared" si="0"/>
        <v>84.69</v>
      </c>
      <c r="G2056" s="189"/>
    </row>
    <row r="2057" spans="1:7" x14ac:dyDescent="0.25">
      <c r="A2057" s="206"/>
      <c r="B2057" s="39"/>
      <c r="C2057" s="40"/>
      <c r="D2057" s="54"/>
      <c r="E2057" s="168"/>
      <c r="F2057" s="168"/>
      <c r="G2057" s="189"/>
    </row>
    <row r="2058" spans="1:7" x14ac:dyDescent="0.25">
      <c r="A2058" s="206"/>
      <c r="B2058" s="44" t="s">
        <v>136</v>
      </c>
      <c r="C2058" s="45"/>
      <c r="D2058" s="55"/>
      <c r="E2058" s="187"/>
      <c r="F2058" s="187"/>
      <c r="G2058" s="176">
        <f>SUM(F2045:F2058)</f>
        <v>1846.7</v>
      </c>
    </row>
    <row r="2059" spans="1:7" x14ac:dyDescent="0.25">
      <c r="A2059" s="206"/>
      <c r="B2059" s="39" t="s">
        <v>137</v>
      </c>
      <c r="C2059" s="49"/>
      <c r="D2059" s="56"/>
      <c r="E2059" s="49"/>
      <c r="F2059" s="49"/>
      <c r="G2059" s="51" t="s">
        <v>138</v>
      </c>
    </row>
    <row r="2060" spans="1:7" x14ac:dyDescent="0.25">
      <c r="A2060" s="209"/>
      <c r="B2060" s="39"/>
      <c r="C2060" s="40"/>
      <c r="D2060" s="41"/>
      <c r="E2060" s="40"/>
      <c r="F2060" s="40"/>
      <c r="G2060" s="42"/>
    </row>
    <row r="2061" spans="1:7" x14ac:dyDescent="0.25">
      <c r="A2061" s="206"/>
      <c r="B2061" s="39"/>
      <c r="C2061" s="40"/>
      <c r="D2061" s="54"/>
      <c r="E2061" s="40"/>
      <c r="F2061" s="40"/>
      <c r="G2061" s="42"/>
    </row>
    <row r="2062" spans="1:7" ht="15.75" thickBot="1" x14ac:dyDescent="0.3">
      <c r="A2062" s="206"/>
      <c r="B2062" s="57" t="s">
        <v>139</v>
      </c>
      <c r="C2062" s="58"/>
      <c r="D2062" s="59"/>
      <c r="E2062" s="58"/>
      <c r="F2062" s="58"/>
      <c r="G2062" s="60">
        <f>F2060</f>
        <v>0</v>
      </c>
    </row>
    <row r="2063" spans="1:7" ht="15.75" thickBot="1" x14ac:dyDescent="0.3">
      <c r="A2063" s="206"/>
      <c r="B2063" s="1148"/>
      <c r="C2063" s="1148"/>
      <c r="D2063" s="1148"/>
      <c r="E2063" s="1148"/>
      <c r="F2063" s="1148"/>
      <c r="G2063" s="1148"/>
    </row>
    <row r="2064" spans="1:7" ht="15.75" thickBot="1" x14ac:dyDescent="0.3">
      <c r="A2064" s="206"/>
      <c r="B2064" s="79" t="s">
        <v>140</v>
      </c>
      <c r="C2064" s="120" t="s">
        <v>1317</v>
      </c>
      <c r="D2064" s="80" t="s">
        <v>142</v>
      </c>
      <c r="E2064" s="1147" t="s">
        <v>143</v>
      </c>
      <c r="F2064" s="1147"/>
      <c r="G2064" s="1147"/>
    </row>
    <row r="2065" spans="1:7" ht="15.75" thickBot="1" x14ac:dyDescent="0.3">
      <c r="A2065" s="206"/>
      <c r="B2065" s="81" t="s">
        <v>144</v>
      </c>
      <c r="C2065" s="121"/>
      <c r="D2065" s="201">
        <f>G2043</f>
        <v>138.5</v>
      </c>
      <c r="E2065" s="1147"/>
      <c r="F2065" s="1147"/>
      <c r="G2065" s="1147"/>
    </row>
    <row r="2066" spans="1:7" ht="15.75" thickBot="1" x14ac:dyDescent="0.3">
      <c r="A2066" s="206"/>
      <c r="B2066" s="81" t="s">
        <v>145</v>
      </c>
      <c r="C2066" s="121"/>
      <c r="D2066" s="201">
        <f>G2058</f>
        <v>1846.7</v>
      </c>
      <c r="E2066" s="1147"/>
      <c r="F2066" s="1147"/>
      <c r="G2066" s="1147"/>
    </row>
    <row r="2067" spans="1:7" ht="15.75" thickBot="1" x14ac:dyDescent="0.3">
      <c r="A2067" s="206"/>
      <c r="B2067" s="81" t="s">
        <v>146</v>
      </c>
      <c r="C2067" s="121"/>
      <c r="D2067" s="201">
        <f>G2062</f>
        <v>0</v>
      </c>
      <c r="E2067" s="1147"/>
      <c r="F2067" s="1147"/>
      <c r="G2067" s="1147"/>
    </row>
    <row r="2068" spans="1:7" ht="15.75" thickBot="1" x14ac:dyDescent="0.3">
      <c r="A2068" s="206"/>
      <c r="B2068" s="81" t="s">
        <v>147</v>
      </c>
      <c r="C2068" s="122">
        <f>$J$5</f>
        <v>157.27000000000001</v>
      </c>
      <c r="D2068" s="201">
        <f>D2065*C2068/100</f>
        <v>217.82</v>
      </c>
      <c r="E2068" s="1147"/>
      <c r="F2068" s="1147"/>
      <c r="G2068" s="1147"/>
    </row>
    <row r="2069" spans="1:7" ht="15.75" thickBot="1" x14ac:dyDescent="0.3">
      <c r="A2069" s="206"/>
      <c r="B2069" s="81" t="s">
        <v>148</v>
      </c>
      <c r="C2069" s="123"/>
      <c r="D2069" s="202">
        <f>SUM(D2065:D2068)</f>
        <v>2203.02</v>
      </c>
      <c r="E2069" s="1147"/>
      <c r="F2069" s="1147"/>
      <c r="G2069" s="1147"/>
    </row>
    <row r="2070" spans="1:7" ht="15.75" thickBot="1" x14ac:dyDescent="0.3">
      <c r="A2070" s="206"/>
      <c r="B2070" s="81" t="s">
        <v>149</v>
      </c>
      <c r="C2070" s="121"/>
      <c r="D2070" s="201" t="s">
        <v>150</v>
      </c>
      <c r="E2070" s="1148" t="s">
        <v>151</v>
      </c>
      <c r="F2070" s="1148"/>
      <c r="G2070" s="1148"/>
    </row>
    <row r="2071" spans="1:7" ht="15.75" thickBot="1" x14ac:dyDescent="0.3">
      <c r="A2071" s="206"/>
      <c r="B2071" s="68" t="s">
        <v>152</v>
      </c>
      <c r="C2071" s="69"/>
      <c r="D2071" s="172">
        <f>D2069</f>
        <v>2203.02</v>
      </c>
      <c r="E2071" s="1148"/>
      <c r="F2071" s="1148"/>
      <c r="G2071" s="1148"/>
    </row>
    <row r="2072" spans="1:7" ht="15.75" thickBot="1" x14ac:dyDescent="0.3">
      <c r="A2072" s="206"/>
      <c r="B2072" s="70" t="s">
        <v>153</v>
      </c>
      <c r="C2072" s="71">
        <f>$I$5</f>
        <v>28.49</v>
      </c>
      <c r="D2072" s="173">
        <f>D2071*C2072/100</f>
        <v>627.64</v>
      </c>
      <c r="E2072" s="1148"/>
      <c r="F2072" s="1148"/>
      <c r="G2072" s="1148"/>
    </row>
    <row r="2073" spans="1:7" ht="15.75" thickBot="1" x14ac:dyDescent="0.3">
      <c r="A2073" s="206"/>
      <c r="B2073" s="82" t="s">
        <v>154</v>
      </c>
      <c r="C2073" s="73"/>
      <c r="D2073" s="174">
        <f>SUM(D2071:D2072)</f>
        <v>2830.66</v>
      </c>
      <c r="E2073" s="74"/>
      <c r="F2073" s="175">
        <f>D2073</f>
        <v>2830.66</v>
      </c>
      <c r="G2073" s="30"/>
    </row>
    <row r="2075" spans="1:7" ht="15.75" thickBot="1" x14ac:dyDescent="0.3"/>
    <row r="2076" spans="1:7" x14ac:dyDescent="0.25">
      <c r="A2076" s="209"/>
      <c r="B2076" s="1149" t="s">
        <v>119</v>
      </c>
      <c r="C2076" s="1149"/>
      <c r="D2076" s="1149"/>
      <c r="E2076" s="1149"/>
      <c r="F2076" s="1149"/>
      <c r="G2076" s="1149"/>
    </row>
    <row r="2077" spans="1:7" ht="15.75" thickBot="1" x14ac:dyDescent="0.3">
      <c r="A2077" s="209"/>
      <c r="B2077" s="1150" t="str">
        <f>$I$3</f>
        <v>Urbanização da Orla de Piúma - Município de Piúma / ES</v>
      </c>
      <c r="C2077" s="1151"/>
      <c r="D2077" s="1151"/>
      <c r="E2077" s="1151"/>
      <c r="F2077" s="1151"/>
      <c r="G2077" s="1152"/>
    </row>
    <row r="2078" spans="1:7" ht="15.75" thickBot="1" x14ac:dyDescent="0.3">
      <c r="A2078" s="206"/>
      <c r="B2078" s="29" t="s">
        <v>120</v>
      </c>
      <c r="C2078" s="29" t="s">
        <v>121</v>
      </c>
      <c r="D2078" s="1147" t="s">
        <v>122</v>
      </c>
      <c r="E2078" s="1147"/>
      <c r="F2078" s="30" t="s">
        <v>262</v>
      </c>
      <c r="G2078" s="30" t="s">
        <v>123</v>
      </c>
    </row>
    <row r="2079" spans="1:7" ht="15.75" thickBot="1" x14ac:dyDescent="0.3">
      <c r="A2079" s="206"/>
      <c r="B2079" s="31" t="s">
        <v>335</v>
      </c>
      <c r="C2079" s="32" t="s">
        <v>92</v>
      </c>
      <c r="D2079" s="1147" t="s">
        <v>8</v>
      </c>
      <c r="E2079" s="1147"/>
      <c r="F2079" s="89" t="s">
        <v>437</v>
      </c>
      <c r="G2079" s="33">
        <f>$K$5</f>
        <v>44501</v>
      </c>
    </row>
    <row r="2080" spans="1:7" ht="15.75" thickBot="1" x14ac:dyDescent="0.3">
      <c r="A2080" s="206"/>
      <c r="B2080" s="1148"/>
      <c r="C2080" s="1148"/>
      <c r="D2080" s="1148"/>
      <c r="E2080" s="1148"/>
      <c r="F2080" s="1148"/>
      <c r="G2080" s="1148"/>
    </row>
    <row r="2081" spans="1:7" x14ac:dyDescent="0.25">
      <c r="A2081" s="206"/>
      <c r="B2081" s="36" t="s">
        <v>127</v>
      </c>
      <c r="C2081" s="37" t="s">
        <v>128</v>
      </c>
      <c r="D2081" s="37" t="s">
        <v>129</v>
      </c>
      <c r="E2081" s="37" t="s">
        <v>130</v>
      </c>
      <c r="F2081" s="37" t="s">
        <v>131</v>
      </c>
      <c r="G2081" s="38" t="s">
        <v>132</v>
      </c>
    </row>
    <row r="2082" spans="1:7" x14ac:dyDescent="0.25">
      <c r="A2082" s="206">
        <v>10101</v>
      </c>
      <c r="B2082" s="39" t="str">
        <f>VLOOKUP(A2082,Insumos!$A$10:$F$3462,2,FALSE)</f>
        <v>AJUDANTE (AJUDANTE PRATICO - SINDUSCON)</v>
      </c>
      <c r="C2082" s="40" t="str">
        <f>VLOOKUP(A2082,Insumos!$A$10:$F$3462,3,FALSE)</f>
        <v>H</v>
      </c>
      <c r="D2082" s="41">
        <v>4.6100000000000003</v>
      </c>
      <c r="E2082" s="168">
        <f>VLOOKUP(A2082,Insumos!$A$10:$F$3462,4,FALSE)</f>
        <v>6.27</v>
      </c>
      <c r="F2082" s="168">
        <f>ROUND((D2082*E2082),2)</f>
        <v>28.9</v>
      </c>
      <c r="G2082" s="189"/>
    </row>
    <row r="2083" spans="1:7" x14ac:dyDescent="0.25">
      <c r="A2083" s="206">
        <v>10118</v>
      </c>
      <c r="B2083" s="39" t="str">
        <f>VLOOKUP(A2083,Insumos!$A$10:$F$3462,2,FALSE)</f>
        <v>ENCANADOR - (OFICIAL - SINDUSCON)</v>
      </c>
      <c r="C2083" s="40" t="str">
        <f>VLOOKUP(A2083,Insumos!$A$10:$F$3462,3,FALSE)</f>
        <v>H</v>
      </c>
      <c r="D2083" s="41">
        <v>4.6100000000000003</v>
      </c>
      <c r="E2083" s="168">
        <f>VLOOKUP(A2083,Insumos!$A$10:$F$3462,4,FALSE)</f>
        <v>7.43</v>
      </c>
      <c r="F2083" s="168">
        <f>ROUND((D2083*E2083),2)</f>
        <v>34.25</v>
      </c>
      <c r="G2083" s="189"/>
    </row>
    <row r="2084" spans="1:7" x14ac:dyDescent="0.25">
      <c r="A2084" s="206"/>
      <c r="B2084" s="39"/>
      <c r="C2084" s="40"/>
      <c r="D2084" s="43"/>
      <c r="E2084" s="168"/>
      <c r="F2084" s="168"/>
      <c r="G2084" s="189"/>
    </row>
    <row r="2085" spans="1:7" x14ac:dyDescent="0.25">
      <c r="A2085" s="206"/>
      <c r="B2085" s="44" t="s">
        <v>133</v>
      </c>
      <c r="C2085" s="45"/>
      <c r="D2085" s="46"/>
      <c r="E2085" s="168"/>
      <c r="F2085" s="187"/>
      <c r="G2085" s="176">
        <f>F2082</f>
        <v>28.9</v>
      </c>
    </row>
    <row r="2086" spans="1:7" x14ac:dyDescent="0.25">
      <c r="A2086" s="206"/>
      <c r="B2086" s="39" t="s">
        <v>134</v>
      </c>
      <c r="C2086" s="49"/>
      <c r="D2086" s="50"/>
      <c r="E2086" s="40"/>
      <c r="F2086" s="47"/>
      <c r="G2086" s="51" t="s">
        <v>135</v>
      </c>
    </row>
    <row r="2087" spans="1:7" x14ac:dyDescent="0.25">
      <c r="A2087" s="206">
        <v>62112</v>
      </c>
      <c r="B2087" s="39" t="str">
        <f>VLOOKUP(A2087,Insumos!$A$10:$F$3462,2,FALSE)</f>
        <v>ADAPTADOR PVC SOLDAVEL PARA REGISTRO 32MM X 1"</v>
      </c>
      <c r="C2087" s="40" t="str">
        <f>VLOOKUP(A2087,Insumos!$A$10:$F$3462,3,FALSE)</f>
        <v>UN</v>
      </c>
      <c r="D2087" s="41">
        <v>2</v>
      </c>
      <c r="E2087" s="168">
        <f>VLOOKUP(A2087,Insumos!$A$10:$F$3462,4,FALSE)</f>
        <v>2.37</v>
      </c>
      <c r="F2087" s="168">
        <f t="shared" ref="F2087:F2093" si="1">ROUND((D2087*E2087),2)</f>
        <v>4.74</v>
      </c>
      <c r="G2087" s="189"/>
    </row>
    <row r="2088" spans="1:7" x14ac:dyDescent="0.25">
      <c r="A2088" s="206">
        <v>69513</v>
      </c>
      <c r="B2088" s="39" t="str">
        <f>VLOOKUP(A2088,Insumos!$A$10:$F$3462,2,FALSE)</f>
        <v>ADESIVO PARA TUBO DE PVC RIGIDO</v>
      </c>
      <c r="C2088" s="40" t="str">
        <f>VLOOKUP(A2088,Insumos!$A$10:$F$3462,3,FALSE)</f>
        <v>KG</v>
      </c>
      <c r="D2088" s="41">
        <v>0.19539999999999999</v>
      </c>
      <c r="E2088" s="168">
        <f>VLOOKUP(A2088,Insumos!$A$10:$F$3462,4,FALSE)</f>
        <v>80.680000000000007</v>
      </c>
      <c r="F2088" s="168">
        <f t="shared" si="1"/>
        <v>15.76</v>
      </c>
      <c r="G2088" s="189"/>
    </row>
    <row r="2089" spans="1:7" x14ac:dyDescent="0.25">
      <c r="A2089" s="206">
        <v>69512</v>
      </c>
      <c r="B2089" s="39" t="str">
        <f>VLOOKUP(A2089,Insumos!$A$10:$F$3462,2,FALSE)</f>
        <v>FITA DE VEDACAO 18MM X 50M</v>
      </c>
      <c r="C2089" s="40" t="str">
        <f>VLOOKUP(A2089,Insumos!$A$10:$F$3462,3,FALSE)</f>
        <v>M</v>
      </c>
      <c r="D2089" s="41">
        <v>3.14</v>
      </c>
      <c r="E2089" s="168">
        <f>VLOOKUP(A2089,Insumos!$A$10:$F$3462,4,FALSE)</f>
        <v>0.13</v>
      </c>
      <c r="F2089" s="168">
        <f t="shared" si="1"/>
        <v>0.41</v>
      </c>
      <c r="G2089" s="189"/>
    </row>
    <row r="2090" spans="1:7" x14ac:dyDescent="0.25">
      <c r="A2090" s="206">
        <v>63517</v>
      </c>
      <c r="B2090" s="39" t="str">
        <f>VLOOKUP(A2090,Insumos!$A$10:$F$3462,2,FALSE)</f>
        <v>REGISTRO DE GAVETA CROMADO 1" COM CANOPLA</v>
      </c>
      <c r="C2090" s="40" t="str">
        <f>VLOOKUP(A2090,Insumos!$A$10:$F$3462,3,FALSE)</f>
        <v>UN</v>
      </c>
      <c r="D2090" s="41">
        <v>1</v>
      </c>
      <c r="E2090" s="168">
        <f>VLOOKUP(A2090,Insumos!$A$10:$F$3462,4,FALSE)</f>
        <v>144.6</v>
      </c>
      <c r="F2090" s="168">
        <f t="shared" si="1"/>
        <v>144.6</v>
      </c>
      <c r="G2090" s="189"/>
    </row>
    <row r="2091" spans="1:7" x14ac:dyDescent="0.25">
      <c r="A2091" s="206">
        <v>63516</v>
      </c>
      <c r="B2091" s="39" t="str">
        <f>VLOOKUP(A2091,Insumos!$A$10:$F$3462,2,FALSE)</f>
        <v>REGISTRO DE GAVETA CROMADO 3/4" COM CANOPLA</v>
      </c>
      <c r="C2091" s="40" t="str">
        <f>VLOOKUP(A2091,Insumos!$A$10:$F$3462,3,FALSE)</f>
        <v>UN</v>
      </c>
      <c r="D2091" s="41">
        <v>1</v>
      </c>
      <c r="E2091" s="168">
        <f>VLOOKUP(A2091,Insumos!$A$10:$F$3462,4,FALSE)</f>
        <v>103.22</v>
      </c>
      <c r="F2091" s="168">
        <f t="shared" si="1"/>
        <v>103.22</v>
      </c>
      <c r="G2091" s="189"/>
    </row>
    <row r="2092" spans="1:7" x14ac:dyDescent="0.25">
      <c r="A2092" s="206">
        <v>69514</v>
      </c>
      <c r="B2092" s="39" t="str">
        <f>VLOOKUP(A2092,Insumos!$A$10:$F$3462,2,FALSE)</f>
        <v>SOLUCAO LIMPADORA PARA PVC RIGIDO</v>
      </c>
      <c r="C2092" s="40" t="str">
        <f>VLOOKUP(A2092,Insumos!$A$10:$F$3462,3,FALSE)</f>
        <v>L</v>
      </c>
      <c r="D2092" s="41">
        <v>0.21290000000000001</v>
      </c>
      <c r="E2092" s="168">
        <f>VLOOKUP(A2092,Insumos!$A$10:$F$3462,4,FALSE)</f>
        <v>71.63</v>
      </c>
      <c r="F2092" s="168">
        <f t="shared" si="1"/>
        <v>15.25</v>
      </c>
      <c r="G2092" s="189"/>
    </row>
    <row r="2093" spans="1:7" ht="26.25" x14ac:dyDescent="0.25">
      <c r="A2093" s="206">
        <v>62506</v>
      </c>
      <c r="B2093" s="39" t="str">
        <f>VLOOKUP(A2093,Insumos!$A$10:$F$3462,2,FALSE)</f>
        <v>TUBO DE PVC SOLDAVEL MARROM 60MM (AGUA FRIA) - TIGRE, AMANCO OU EQUIVALENTE</v>
      </c>
      <c r="C2093" s="40" t="str">
        <f>VLOOKUP(A2093,Insumos!$A$10:$F$3462,3,FALSE)</f>
        <v>M</v>
      </c>
      <c r="D2093" s="41">
        <v>3</v>
      </c>
      <c r="E2093" s="168">
        <f>VLOOKUP(A2093,Insumos!$A$10:$F$3462,4,FALSE)</f>
        <v>37.67</v>
      </c>
      <c r="F2093" s="168">
        <f t="shared" si="1"/>
        <v>113.01</v>
      </c>
      <c r="G2093" s="189"/>
    </row>
    <row r="2094" spans="1:7" ht="26.25" x14ac:dyDescent="0.25">
      <c r="A2094" s="206">
        <v>62507</v>
      </c>
      <c r="B2094" s="39" t="str">
        <f>VLOOKUP(A2094,Insumos!$A$10:$F$3462,2,FALSE)</f>
        <v>TUBO DE PVC SOLDAVEL MARROM 75MM (AGUA FRIA) - TIGRE, AMANCO OU EQUIVALENTE</v>
      </c>
      <c r="C2094" s="40" t="str">
        <f>VLOOKUP(A2094,Insumos!$A$10:$F$3462,3,FALSE)</f>
        <v>M</v>
      </c>
      <c r="D2094" s="41">
        <v>2</v>
      </c>
      <c r="E2094" s="168">
        <f>VLOOKUP(A2094,Insumos!$A$10:$F$3462,4,FALSE)</f>
        <v>56.46</v>
      </c>
      <c r="F2094" s="168">
        <f>ROUND((D2094*E2094),2)</f>
        <v>112.92</v>
      </c>
      <c r="G2094" s="189"/>
    </row>
    <row r="2095" spans="1:7" x14ac:dyDescent="0.25">
      <c r="A2095" s="206"/>
      <c r="B2095" s="44" t="s">
        <v>136</v>
      </c>
      <c r="C2095" s="45"/>
      <c r="D2095" s="55"/>
      <c r="E2095" s="187"/>
      <c r="F2095" s="187"/>
      <c r="G2095" s="176">
        <f>SUM(F2087:F2095)</f>
        <v>509.91</v>
      </c>
    </row>
    <row r="2096" spans="1:7" x14ac:dyDescent="0.25">
      <c r="A2096" s="206"/>
      <c r="B2096" s="39" t="s">
        <v>137</v>
      </c>
      <c r="C2096" s="49"/>
      <c r="D2096" s="56"/>
      <c r="E2096" s="49"/>
      <c r="F2096" s="49"/>
      <c r="G2096" s="51" t="s">
        <v>138</v>
      </c>
    </row>
    <row r="2097" spans="1:7" x14ac:dyDescent="0.25">
      <c r="A2097" s="209"/>
      <c r="B2097" s="39"/>
      <c r="C2097" s="40"/>
      <c r="D2097" s="41"/>
      <c r="E2097" s="40"/>
      <c r="F2097" s="40"/>
      <c r="G2097" s="42"/>
    </row>
    <row r="2098" spans="1:7" x14ac:dyDescent="0.25">
      <c r="A2098" s="206"/>
      <c r="B2098" s="39"/>
      <c r="C2098" s="40"/>
      <c r="D2098" s="54"/>
      <c r="E2098" s="40"/>
      <c r="F2098" s="40"/>
      <c r="G2098" s="42"/>
    </row>
    <row r="2099" spans="1:7" ht="15.75" thickBot="1" x14ac:dyDescent="0.3">
      <c r="A2099" s="206"/>
      <c r="B2099" s="57" t="s">
        <v>139</v>
      </c>
      <c r="C2099" s="58"/>
      <c r="D2099" s="59"/>
      <c r="E2099" s="58"/>
      <c r="F2099" s="58"/>
      <c r="G2099" s="60">
        <f>F2097</f>
        <v>0</v>
      </c>
    </row>
    <row r="2100" spans="1:7" ht="15.75" thickBot="1" x14ac:dyDescent="0.3">
      <c r="A2100" s="206"/>
      <c r="B2100" s="1148"/>
      <c r="C2100" s="1148"/>
      <c r="D2100" s="1148"/>
      <c r="E2100" s="1148"/>
      <c r="F2100" s="1148"/>
      <c r="G2100" s="1148"/>
    </row>
    <row r="2101" spans="1:7" ht="15.75" thickBot="1" x14ac:dyDescent="0.3">
      <c r="A2101" s="206"/>
      <c r="B2101" s="79" t="s">
        <v>140</v>
      </c>
      <c r="C2101" s="120" t="s">
        <v>1317</v>
      </c>
      <c r="D2101" s="80" t="s">
        <v>142</v>
      </c>
      <c r="E2101" s="1147" t="s">
        <v>143</v>
      </c>
      <c r="F2101" s="1147"/>
      <c r="G2101" s="1147"/>
    </row>
    <row r="2102" spans="1:7" ht="15.75" thickBot="1" x14ac:dyDescent="0.3">
      <c r="A2102" s="206"/>
      <c r="B2102" s="81" t="s">
        <v>144</v>
      </c>
      <c r="C2102" s="121"/>
      <c r="D2102" s="201">
        <f>G2085</f>
        <v>28.9</v>
      </c>
      <c r="E2102" s="1147"/>
      <c r="F2102" s="1147"/>
      <c r="G2102" s="1147"/>
    </row>
    <row r="2103" spans="1:7" ht="15.75" thickBot="1" x14ac:dyDescent="0.3">
      <c r="A2103" s="206"/>
      <c r="B2103" s="81" t="s">
        <v>145</v>
      </c>
      <c r="C2103" s="121"/>
      <c r="D2103" s="201">
        <f>G2095</f>
        <v>509.91</v>
      </c>
      <c r="E2103" s="1147"/>
      <c r="F2103" s="1147"/>
      <c r="G2103" s="1147"/>
    </row>
    <row r="2104" spans="1:7" ht="15.75" thickBot="1" x14ac:dyDescent="0.3">
      <c r="A2104" s="206"/>
      <c r="B2104" s="81" t="s">
        <v>146</v>
      </c>
      <c r="C2104" s="121"/>
      <c r="D2104" s="201">
        <f>G2099</f>
        <v>0</v>
      </c>
      <c r="E2104" s="1147"/>
      <c r="F2104" s="1147"/>
      <c r="G2104" s="1147"/>
    </row>
    <row r="2105" spans="1:7" ht="15.75" thickBot="1" x14ac:dyDescent="0.3">
      <c r="A2105" s="206"/>
      <c r="B2105" s="81" t="s">
        <v>147</v>
      </c>
      <c r="C2105" s="122">
        <f>$J$5</f>
        <v>157.27000000000001</v>
      </c>
      <c r="D2105" s="201">
        <f>D2102*C2105/100</f>
        <v>45.45</v>
      </c>
      <c r="E2105" s="1147"/>
      <c r="F2105" s="1147"/>
      <c r="G2105" s="1147"/>
    </row>
    <row r="2106" spans="1:7" ht="15.75" thickBot="1" x14ac:dyDescent="0.3">
      <c r="A2106" s="206"/>
      <c r="B2106" s="81" t="s">
        <v>148</v>
      </c>
      <c r="C2106" s="123"/>
      <c r="D2106" s="202">
        <f>SUM(D2102:D2105)</f>
        <v>584.26</v>
      </c>
      <c r="E2106" s="1147"/>
      <c r="F2106" s="1147"/>
      <c r="G2106" s="1147"/>
    </row>
    <row r="2107" spans="1:7" ht="15.75" thickBot="1" x14ac:dyDescent="0.3">
      <c r="A2107" s="206"/>
      <c r="B2107" s="81" t="s">
        <v>149</v>
      </c>
      <c r="C2107" s="121"/>
      <c r="D2107" s="201" t="s">
        <v>150</v>
      </c>
      <c r="E2107" s="1148" t="s">
        <v>151</v>
      </c>
      <c r="F2107" s="1148"/>
      <c r="G2107" s="1148"/>
    </row>
    <row r="2108" spans="1:7" ht="15.75" thickBot="1" x14ac:dyDescent="0.3">
      <c r="A2108" s="206"/>
      <c r="B2108" s="68" t="s">
        <v>152</v>
      </c>
      <c r="C2108" s="69"/>
      <c r="D2108" s="172">
        <f>D2106</f>
        <v>584.26</v>
      </c>
      <c r="E2108" s="1148"/>
      <c r="F2108" s="1148"/>
      <c r="G2108" s="1148"/>
    </row>
    <row r="2109" spans="1:7" ht="15.75" thickBot="1" x14ac:dyDescent="0.3">
      <c r="A2109" s="206"/>
      <c r="B2109" s="70" t="s">
        <v>153</v>
      </c>
      <c r="C2109" s="71">
        <f>$I$5</f>
        <v>28.49</v>
      </c>
      <c r="D2109" s="173">
        <f>D2108*C2109/100</f>
        <v>166.46</v>
      </c>
      <c r="E2109" s="1148"/>
      <c r="F2109" s="1148"/>
      <c r="G2109" s="1148"/>
    </row>
    <row r="2110" spans="1:7" ht="15.75" thickBot="1" x14ac:dyDescent="0.3">
      <c r="A2110" s="206"/>
      <c r="B2110" s="82" t="s">
        <v>154</v>
      </c>
      <c r="C2110" s="73"/>
      <c r="D2110" s="174">
        <f>SUM(D2108:D2109)</f>
        <v>750.72</v>
      </c>
      <c r="E2110" s="74"/>
      <c r="F2110" s="175">
        <f>D2110</f>
        <v>750.72</v>
      </c>
      <c r="G2110" s="30"/>
    </row>
    <row r="2112" spans="1:7" ht="15.75" thickBot="1" x14ac:dyDescent="0.3"/>
    <row r="2113" spans="1:7" x14ac:dyDescent="0.25">
      <c r="A2113" s="209"/>
      <c r="B2113" s="1149" t="s">
        <v>119</v>
      </c>
      <c r="C2113" s="1149"/>
      <c r="D2113" s="1149"/>
      <c r="E2113" s="1149"/>
      <c r="F2113" s="1149"/>
      <c r="G2113" s="1149"/>
    </row>
    <row r="2114" spans="1:7" ht="15.75" thickBot="1" x14ac:dyDescent="0.3">
      <c r="A2114" s="209"/>
      <c r="B2114" s="1150" t="str">
        <f>$I$3</f>
        <v>Urbanização da Orla de Piúma - Município de Piúma / ES</v>
      </c>
      <c r="C2114" s="1151"/>
      <c r="D2114" s="1151"/>
      <c r="E2114" s="1151"/>
      <c r="F2114" s="1151"/>
      <c r="G2114" s="1152"/>
    </row>
    <row r="2115" spans="1:7" ht="15.75" thickBot="1" x14ac:dyDescent="0.3">
      <c r="A2115" s="206"/>
      <c r="B2115" s="29" t="s">
        <v>120</v>
      </c>
      <c r="C2115" s="29" t="s">
        <v>121</v>
      </c>
      <c r="D2115" s="1147" t="s">
        <v>122</v>
      </c>
      <c r="E2115" s="1147"/>
      <c r="F2115" s="30" t="s">
        <v>262</v>
      </c>
      <c r="G2115" s="30" t="s">
        <v>123</v>
      </c>
    </row>
    <row r="2116" spans="1:7" ht="15.75" thickBot="1" x14ac:dyDescent="0.3">
      <c r="A2116" s="206"/>
      <c r="B2116" s="31" t="s">
        <v>336</v>
      </c>
      <c r="C2116" s="32" t="s">
        <v>92</v>
      </c>
      <c r="D2116" s="1147" t="s">
        <v>8</v>
      </c>
      <c r="E2116" s="1147"/>
      <c r="F2116" s="89" t="s">
        <v>438</v>
      </c>
      <c r="G2116" s="33">
        <f>$K$5</f>
        <v>44501</v>
      </c>
    </row>
    <row r="2117" spans="1:7" ht="15.75" thickBot="1" x14ac:dyDescent="0.3">
      <c r="A2117" s="206"/>
      <c r="B2117" s="1148"/>
      <c r="C2117" s="1148"/>
      <c r="D2117" s="1148"/>
      <c r="E2117" s="1148"/>
      <c r="F2117" s="1148"/>
      <c r="G2117" s="1148"/>
    </row>
    <row r="2118" spans="1:7" x14ac:dyDescent="0.25">
      <c r="A2118" s="206"/>
      <c r="B2118" s="36" t="s">
        <v>127</v>
      </c>
      <c r="C2118" s="37" t="s">
        <v>128</v>
      </c>
      <c r="D2118" s="37" t="s">
        <v>129</v>
      </c>
      <c r="E2118" s="37" t="s">
        <v>130</v>
      </c>
      <c r="F2118" s="37" t="s">
        <v>131</v>
      </c>
      <c r="G2118" s="38" t="s">
        <v>132</v>
      </c>
    </row>
    <row r="2119" spans="1:7" x14ac:dyDescent="0.25">
      <c r="A2119" s="206">
        <v>10101</v>
      </c>
      <c r="B2119" s="39" t="str">
        <f>VLOOKUP(A2119,Insumos!$A$10:$F$3462,2,FALSE)</f>
        <v>AJUDANTE (AJUDANTE PRATICO - SINDUSCON)</v>
      </c>
      <c r="C2119" s="40" t="str">
        <f>VLOOKUP(A2119,Insumos!$A$10:$F$3462,3,FALSE)</f>
        <v>H</v>
      </c>
      <c r="D2119" s="41">
        <v>2.5</v>
      </c>
      <c r="E2119" s="168">
        <f>VLOOKUP(A2119,Insumos!$A$10:$F$3462,4,FALSE)</f>
        <v>6.27</v>
      </c>
      <c r="F2119" s="168">
        <f>ROUND((D2119*E2119),2)</f>
        <v>15.68</v>
      </c>
      <c r="G2119" s="189"/>
    </row>
    <row r="2120" spans="1:7" x14ac:dyDescent="0.25">
      <c r="A2120" s="206">
        <v>10118</v>
      </c>
      <c r="B2120" s="39" t="str">
        <f>VLOOKUP(A2120,Insumos!$A$10:$F$3462,2,FALSE)</f>
        <v>ENCANADOR - (OFICIAL - SINDUSCON)</v>
      </c>
      <c r="C2120" s="40" t="str">
        <f>VLOOKUP(A2120,Insumos!$A$10:$F$3462,3,FALSE)</f>
        <v>H</v>
      </c>
      <c r="D2120" s="41">
        <v>2.5</v>
      </c>
      <c r="E2120" s="168">
        <f>VLOOKUP(A2120,Insumos!$A$10:$F$3462,4,FALSE)</f>
        <v>7.43</v>
      </c>
      <c r="F2120" s="168">
        <f>ROUND((D2120*E2120),2)</f>
        <v>18.579999999999998</v>
      </c>
      <c r="G2120" s="189"/>
    </row>
    <row r="2121" spans="1:7" x14ac:dyDescent="0.25">
      <c r="A2121" s="206"/>
      <c r="B2121" s="39"/>
      <c r="C2121" s="40"/>
      <c r="D2121" s="43"/>
      <c r="E2121" s="168"/>
      <c r="F2121" s="168"/>
      <c r="G2121" s="189"/>
    </row>
    <row r="2122" spans="1:7" x14ac:dyDescent="0.25">
      <c r="A2122" s="206"/>
      <c r="B2122" s="44" t="s">
        <v>133</v>
      </c>
      <c r="C2122" s="45"/>
      <c r="D2122" s="46"/>
      <c r="E2122" s="168"/>
      <c r="F2122" s="187"/>
      <c r="G2122" s="176">
        <f>F2119</f>
        <v>15.68</v>
      </c>
    </row>
    <row r="2123" spans="1:7" x14ac:dyDescent="0.25">
      <c r="A2123" s="206"/>
      <c r="B2123" s="39" t="s">
        <v>134</v>
      </c>
      <c r="C2123" s="49"/>
      <c r="D2123" s="50"/>
      <c r="E2123" s="40"/>
      <c r="F2123" s="47"/>
      <c r="G2123" s="51" t="s">
        <v>135</v>
      </c>
    </row>
    <row r="2124" spans="1:7" x14ac:dyDescent="0.25">
      <c r="A2124" s="206">
        <v>69513</v>
      </c>
      <c r="B2124" s="39" t="str">
        <f>VLOOKUP(A2124,Insumos!$A$10:$F$3462,2,FALSE)</f>
        <v>ADESIVO PARA TUBO DE PVC RIGIDO</v>
      </c>
      <c r="C2124" s="40" t="str">
        <f>VLOOKUP(A2124,Insumos!$A$10:$F$3462,3,FALSE)</f>
        <v>KG</v>
      </c>
      <c r="D2124" s="41">
        <v>0.15</v>
      </c>
      <c r="E2124" s="168">
        <f>VLOOKUP(A2124,Insumos!$A$10:$F$3462,4,FALSE)</f>
        <v>80.680000000000007</v>
      </c>
      <c r="F2124" s="168">
        <f>ROUND((D2124*E2124),2)</f>
        <v>12.1</v>
      </c>
      <c r="G2124" s="189"/>
    </row>
    <row r="2125" spans="1:7" x14ac:dyDescent="0.25">
      <c r="A2125" s="206">
        <v>69514</v>
      </c>
      <c r="B2125" s="39" t="str">
        <f>VLOOKUP(A2125,Insumos!$A$10:$F$3462,2,FALSE)</f>
        <v>SOLUCAO LIMPADORA PARA PVC RIGIDO</v>
      </c>
      <c r="C2125" s="40" t="str">
        <f>VLOOKUP(A2125,Insumos!$A$10:$F$3462,3,FALSE)</f>
        <v>L</v>
      </c>
      <c r="D2125" s="41">
        <v>0.25</v>
      </c>
      <c r="E2125" s="168">
        <f>VLOOKUP(A2125,Insumos!$A$10:$F$3462,4,FALSE)</f>
        <v>71.63</v>
      </c>
      <c r="F2125" s="168">
        <f>ROUND((D2125*E2125),2)</f>
        <v>17.91</v>
      </c>
      <c r="G2125" s="189"/>
    </row>
    <row r="2126" spans="1:7" ht="26.25" x14ac:dyDescent="0.25">
      <c r="A2126" s="206">
        <v>62533</v>
      </c>
      <c r="B2126" s="39" t="str">
        <f>VLOOKUP(A2126,Insumos!$A$10:$F$3462,2,FALSE)</f>
        <v>TUBO DE ESGOTO PRIMARIO DE PVC BRANCO SERIE NORMAL (4") - 100MM - TIGRE, AMANCO OU EQUIVALENTE</v>
      </c>
      <c r="C2126" s="40" t="str">
        <f>VLOOKUP(A2126,Insumos!$A$10:$F$3462,3,FALSE)</f>
        <v>M</v>
      </c>
      <c r="D2126" s="41">
        <v>6</v>
      </c>
      <c r="E2126" s="168">
        <f>VLOOKUP(A2126,Insumos!$A$10:$F$3462,4,FALSE)</f>
        <v>18.63</v>
      </c>
      <c r="F2126" s="168">
        <f>ROUND((D2126*E2126),2)</f>
        <v>111.78</v>
      </c>
      <c r="G2126" s="189"/>
    </row>
    <row r="2127" spans="1:7" x14ac:dyDescent="0.25">
      <c r="A2127" s="206"/>
      <c r="B2127" s="39"/>
      <c r="C2127" s="40"/>
      <c r="D2127" s="41"/>
      <c r="E2127" s="168"/>
      <c r="F2127" s="168"/>
      <c r="G2127" s="189"/>
    </row>
    <row r="2128" spans="1:7" x14ac:dyDescent="0.25">
      <c r="A2128" s="206"/>
      <c r="B2128" s="44" t="s">
        <v>136</v>
      </c>
      <c r="C2128" s="45"/>
      <c r="D2128" s="55"/>
      <c r="E2128" s="187"/>
      <c r="F2128" s="187"/>
      <c r="G2128" s="176">
        <f>SUM(F2124:F2128)</f>
        <v>141.79</v>
      </c>
    </row>
    <row r="2129" spans="1:7" x14ac:dyDescent="0.25">
      <c r="A2129" s="206"/>
      <c r="B2129" s="39" t="s">
        <v>137</v>
      </c>
      <c r="C2129" s="49"/>
      <c r="D2129" s="56"/>
      <c r="E2129" s="49"/>
      <c r="F2129" s="49"/>
      <c r="G2129" s="51" t="s">
        <v>138</v>
      </c>
    </row>
    <row r="2130" spans="1:7" x14ac:dyDescent="0.25">
      <c r="A2130" s="209"/>
      <c r="B2130" s="39"/>
      <c r="C2130" s="40"/>
      <c r="D2130" s="41"/>
      <c r="E2130" s="40"/>
      <c r="F2130" s="40"/>
      <c r="G2130" s="42"/>
    </row>
    <row r="2131" spans="1:7" x14ac:dyDescent="0.25">
      <c r="A2131" s="206"/>
      <c r="B2131" s="39"/>
      <c r="C2131" s="40"/>
      <c r="D2131" s="54"/>
      <c r="E2131" s="40"/>
      <c r="F2131" s="40"/>
      <c r="G2131" s="42"/>
    </row>
    <row r="2132" spans="1:7" ht="15.75" thickBot="1" x14ac:dyDescent="0.3">
      <c r="A2132" s="206"/>
      <c r="B2132" s="57" t="s">
        <v>139</v>
      </c>
      <c r="C2132" s="58"/>
      <c r="D2132" s="59"/>
      <c r="E2132" s="58"/>
      <c r="F2132" s="58"/>
      <c r="G2132" s="60">
        <f>F2130</f>
        <v>0</v>
      </c>
    </row>
    <row r="2133" spans="1:7" ht="15.75" thickBot="1" x14ac:dyDescent="0.3">
      <c r="A2133" s="206"/>
      <c r="B2133" s="1148"/>
      <c r="C2133" s="1148"/>
      <c r="D2133" s="1148"/>
      <c r="E2133" s="1148"/>
      <c r="F2133" s="1148"/>
      <c r="G2133" s="1148"/>
    </row>
    <row r="2134" spans="1:7" ht="15.75" thickBot="1" x14ac:dyDescent="0.3">
      <c r="A2134" s="206"/>
      <c r="B2134" s="79" t="s">
        <v>140</v>
      </c>
      <c r="C2134" s="120" t="s">
        <v>1317</v>
      </c>
      <c r="D2134" s="80" t="s">
        <v>142</v>
      </c>
      <c r="E2134" s="1147" t="s">
        <v>143</v>
      </c>
      <c r="F2134" s="1147"/>
      <c r="G2134" s="1147"/>
    </row>
    <row r="2135" spans="1:7" ht="15.75" thickBot="1" x14ac:dyDescent="0.3">
      <c r="A2135" s="206"/>
      <c r="B2135" s="81" t="s">
        <v>144</v>
      </c>
      <c r="C2135" s="121"/>
      <c r="D2135" s="201">
        <f>G2122</f>
        <v>15.68</v>
      </c>
      <c r="E2135" s="1147"/>
      <c r="F2135" s="1147"/>
      <c r="G2135" s="1147"/>
    </row>
    <row r="2136" spans="1:7" ht="15.75" thickBot="1" x14ac:dyDescent="0.3">
      <c r="A2136" s="206"/>
      <c r="B2136" s="81" t="s">
        <v>145</v>
      </c>
      <c r="C2136" s="121"/>
      <c r="D2136" s="201">
        <f>G2128</f>
        <v>141.79</v>
      </c>
      <c r="E2136" s="1147"/>
      <c r="F2136" s="1147"/>
      <c r="G2136" s="1147"/>
    </row>
    <row r="2137" spans="1:7" ht="15.75" thickBot="1" x14ac:dyDescent="0.3">
      <c r="A2137" s="206"/>
      <c r="B2137" s="81" t="s">
        <v>146</v>
      </c>
      <c r="C2137" s="121"/>
      <c r="D2137" s="201">
        <f>G2132</f>
        <v>0</v>
      </c>
      <c r="E2137" s="1147"/>
      <c r="F2137" s="1147"/>
      <c r="G2137" s="1147"/>
    </row>
    <row r="2138" spans="1:7" ht="15.75" thickBot="1" x14ac:dyDescent="0.3">
      <c r="A2138" s="206"/>
      <c r="B2138" s="81" t="s">
        <v>147</v>
      </c>
      <c r="C2138" s="122">
        <f>$J$5</f>
        <v>157.27000000000001</v>
      </c>
      <c r="D2138" s="201">
        <f>D2135*C2138/100</f>
        <v>24.66</v>
      </c>
      <c r="E2138" s="1147"/>
      <c r="F2138" s="1147"/>
      <c r="G2138" s="1147"/>
    </row>
    <row r="2139" spans="1:7" ht="15.75" thickBot="1" x14ac:dyDescent="0.3">
      <c r="A2139" s="206"/>
      <c r="B2139" s="81" t="s">
        <v>148</v>
      </c>
      <c r="C2139" s="123"/>
      <c r="D2139" s="202">
        <f>SUM(D2135:D2138)</f>
        <v>182.13</v>
      </c>
      <c r="E2139" s="1147"/>
      <c r="F2139" s="1147"/>
      <c r="G2139" s="1147"/>
    </row>
    <row r="2140" spans="1:7" ht="15.75" thickBot="1" x14ac:dyDescent="0.3">
      <c r="A2140" s="206"/>
      <c r="B2140" s="81" t="s">
        <v>149</v>
      </c>
      <c r="C2140" s="121"/>
      <c r="D2140" s="201" t="s">
        <v>150</v>
      </c>
      <c r="E2140" s="1148" t="s">
        <v>151</v>
      </c>
      <c r="F2140" s="1148"/>
      <c r="G2140" s="1148"/>
    </row>
    <row r="2141" spans="1:7" ht="15.75" thickBot="1" x14ac:dyDescent="0.3">
      <c r="A2141" s="206"/>
      <c r="B2141" s="68" t="s">
        <v>152</v>
      </c>
      <c r="C2141" s="69"/>
      <c r="D2141" s="172">
        <f>D2139</f>
        <v>182.13</v>
      </c>
      <c r="E2141" s="1148"/>
      <c r="F2141" s="1148"/>
      <c r="G2141" s="1148"/>
    </row>
    <row r="2142" spans="1:7" ht="15.75" thickBot="1" x14ac:dyDescent="0.3">
      <c r="A2142" s="206"/>
      <c r="B2142" s="70" t="s">
        <v>153</v>
      </c>
      <c r="C2142" s="71">
        <f>$I$5</f>
        <v>28.49</v>
      </c>
      <c r="D2142" s="173">
        <f>D2141*C2142/100</f>
        <v>51.89</v>
      </c>
      <c r="E2142" s="1148"/>
      <c r="F2142" s="1148"/>
      <c r="G2142" s="1148"/>
    </row>
    <row r="2143" spans="1:7" ht="15.75" thickBot="1" x14ac:dyDescent="0.3">
      <c r="A2143" s="206"/>
      <c r="B2143" s="82" t="s">
        <v>154</v>
      </c>
      <c r="C2143" s="73"/>
      <c r="D2143" s="174">
        <f>SUM(D2141:D2142)</f>
        <v>234.02</v>
      </c>
      <c r="E2143" s="74"/>
      <c r="F2143" s="175">
        <f>D2143</f>
        <v>234.02</v>
      </c>
      <c r="G2143" s="30"/>
    </row>
    <row r="2145" spans="1:7" ht="15.75" thickBot="1" x14ac:dyDescent="0.3"/>
    <row r="2146" spans="1:7" x14ac:dyDescent="0.25">
      <c r="A2146" s="209"/>
      <c r="B2146" s="1149" t="s">
        <v>119</v>
      </c>
      <c r="C2146" s="1149"/>
      <c r="D2146" s="1149"/>
      <c r="E2146" s="1149"/>
      <c r="F2146" s="1149"/>
      <c r="G2146" s="1149"/>
    </row>
    <row r="2147" spans="1:7" ht="15.75" thickBot="1" x14ac:dyDescent="0.3">
      <c r="A2147" s="209"/>
      <c r="B2147" s="1150" t="str">
        <f>$I$3</f>
        <v>Urbanização da Orla de Piúma - Município de Piúma / ES</v>
      </c>
      <c r="C2147" s="1151"/>
      <c r="D2147" s="1151"/>
      <c r="E2147" s="1151"/>
      <c r="F2147" s="1151"/>
      <c r="G2147" s="1152"/>
    </row>
    <row r="2148" spans="1:7" ht="15.75" thickBot="1" x14ac:dyDescent="0.3">
      <c r="A2148" s="206"/>
      <c r="B2148" s="29" t="s">
        <v>120</v>
      </c>
      <c r="C2148" s="29" t="s">
        <v>121</v>
      </c>
      <c r="D2148" s="1147" t="s">
        <v>122</v>
      </c>
      <c r="E2148" s="1147"/>
      <c r="F2148" s="30" t="s">
        <v>262</v>
      </c>
      <c r="G2148" s="30" t="s">
        <v>123</v>
      </c>
    </row>
    <row r="2149" spans="1:7" ht="29.25" customHeight="1" thickBot="1" x14ac:dyDescent="0.3">
      <c r="A2149" s="206"/>
      <c r="B2149" s="31" t="s">
        <v>441</v>
      </c>
      <c r="C2149" s="32" t="s">
        <v>92</v>
      </c>
      <c r="D2149" s="1147" t="s">
        <v>330</v>
      </c>
      <c r="E2149" s="1147"/>
      <c r="F2149" s="89" t="s">
        <v>439</v>
      </c>
      <c r="G2149" s="33">
        <f>$K$5</f>
        <v>44501</v>
      </c>
    </row>
    <row r="2150" spans="1:7" ht="15.75" thickBot="1" x14ac:dyDescent="0.3">
      <c r="A2150" s="206"/>
      <c r="B2150" s="1148"/>
      <c r="C2150" s="1148"/>
      <c r="D2150" s="1148"/>
      <c r="E2150" s="1148"/>
      <c r="F2150" s="1148"/>
      <c r="G2150" s="1148"/>
    </row>
    <row r="2151" spans="1:7" x14ac:dyDescent="0.25">
      <c r="A2151" s="206"/>
      <c r="B2151" s="36" t="s">
        <v>127</v>
      </c>
      <c r="C2151" s="37" t="s">
        <v>128</v>
      </c>
      <c r="D2151" s="37" t="s">
        <v>129</v>
      </c>
      <c r="E2151" s="37" t="s">
        <v>130</v>
      </c>
      <c r="F2151" s="37" t="s">
        <v>131</v>
      </c>
      <c r="G2151" s="38" t="s">
        <v>132</v>
      </c>
    </row>
    <row r="2152" spans="1:7" x14ac:dyDescent="0.25">
      <c r="A2152" s="206">
        <v>10101</v>
      </c>
      <c r="B2152" s="39" t="str">
        <f>VLOOKUP(A2152,Insumos!$A$10:$F$3462,2,FALSE)</f>
        <v>AJUDANTE (AJUDANTE PRATICO - SINDUSCON)</v>
      </c>
      <c r="C2152" s="40" t="str">
        <f>VLOOKUP(A2152,Insumos!$A$10:$F$3462,3,FALSE)</f>
        <v>H</v>
      </c>
      <c r="D2152" s="41">
        <v>10.25</v>
      </c>
      <c r="E2152" s="168">
        <f>VLOOKUP(A2152,Insumos!$A$10:$F$3462,4,FALSE)</f>
        <v>6.27</v>
      </c>
      <c r="F2152" s="168">
        <f>ROUND((D2152*E2152),2)</f>
        <v>64.27</v>
      </c>
      <c r="G2152" s="189"/>
    </row>
    <row r="2153" spans="1:7" x14ac:dyDescent="0.25">
      <c r="A2153" s="206">
        <v>10115</v>
      </c>
      <c r="B2153" s="39" t="str">
        <f>VLOOKUP(A2153,Insumos!$A$10:$F$3462,2,FALSE)</f>
        <v>ELETRICISTA (OFICIAL - SINDUSCON)</v>
      </c>
      <c r="C2153" s="40" t="str">
        <f>VLOOKUP(A2153,Insumos!$A$10:$F$3462,3,FALSE)</f>
        <v>H</v>
      </c>
      <c r="D2153" s="41">
        <v>10.25</v>
      </c>
      <c r="E2153" s="168">
        <f>VLOOKUP(A2153,Insumos!$A$10:$F$3462,4,FALSE)</f>
        <v>7.43</v>
      </c>
      <c r="F2153" s="168">
        <f>ROUND((D2153*E2153),2)</f>
        <v>76.16</v>
      </c>
      <c r="G2153" s="189"/>
    </row>
    <row r="2154" spans="1:7" x14ac:dyDescent="0.25">
      <c r="A2154" s="206"/>
      <c r="B2154" s="39"/>
      <c r="C2154" s="40"/>
      <c r="D2154" s="43"/>
      <c r="E2154" s="168"/>
      <c r="F2154" s="168"/>
      <c r="G2154" s="189"/>
    </row>
    <row r="2155" spans="1:7" x14ac:dyDescent="0.25">
      <c r="A2155" s="206"/>
      <c r="B2155" s="44" t="s">
        <v>133</v>
      </c>
      <c r="C2155" s="45"/>
      <c r="D2155" s="46"/>
      <c r="E2155" s="168"/>
      <c r="F2155" s="187"/>
      <c r="G2155" s="176">
        <f>F2152</f>
        <v>64.27</v>
      </c>
    </row>
    <row r="2156" spans="1:7" x14ac:dyDescent="0.25">
      <c r="A2156" s="206"/>
      <c r="B2156" s="39" t="s">
        <v>134</v>
      </c>
      <c r="C2156" s="49"/>
      <c r="D2156" s="50"/>
      <c r="E2156" s="40"/>
      <c r="F2156" s="47"/>
      <c r="G2156" s="51" t="s">
        <v>135</v>
      </c>
    </row>
    <row r="2157" spans="1:7" x14ac:dyDescent="0.25">
      <c r="A2157" s="206">
        <v>27004</v>
      </c>
      <c r="B2157" s="39" t="str">
        <f>VLOOKUP(A2157,Insumos!$A$10:$F$3462,2,FALSE)</f>
        <v>ARAME GALVANIZADO N.14 BWG</v>
      </c>
      <c r="C2157" s="40" t="str">
        <f>VLOOKUP(A2157,Insumos!$A$10:$F$3462,3,FALSE)</f>
        <v>KG</v>
      </c>
      <c r="D2157" s="41">
        <v>0.5</v>
      </c>
      <c r="E2157" s="168">
        <f>VLOOKUP(A2157,Insumos!$A$10:$F$3462,4,FALSE)</f>
        <v>18.66</v>
      </c>
      <c r="F2157" s="168">
        <f>ROUND((D2157*E2157),2)</f>
        <v>9.33</v>
      </c>
      <c r="G2157" s="189"/>
    </row>
    <row r="2158" spans="1:7" x14ac:dyDescent="0.25">
      <c r="A2158" s="206">
        <v>48516</v>
      </c>
      <c r="B2158" s="39" t="str">
        <f>VLOOKUP(A2158,Insumos!$A$10:$F$3462,2,FALSE)</f>
        <v>ARRUELA DE ALUMINIO FUNDIDO 3/4" - WETZEL OU EQUIVALENTE</v>
      </c>
      <c r="C2158" s="40" t="str">
        <f>VLOOKUP(A2158,Insumos!$A$10:$F$3462,3,FALSE)</f>
        <v>UN</v>
      </c>
      <c r="D2158" s="41">
        <v>2</v>
      </c>
      <c r="E2158" s="168">
        <f>VLOOKUP(A2158,Insumos!$A$10:$F$3462,4,FALSE)</f>
        <v>0.63</v>
      </c>
      <c r="F2158" s="168">
        <f>ROUND((D2158*E2158),2)</f>
        <v>1.26</v>
      </c>
      <c r="G2158" s="189"/>
    </row>
    <row r="2159" spans="1:7" ht="26.25" x14ac:dyDescent="0.25">
      <c r="A2159" s="206">
        <v>48502</v>
      </c>
      <c r="B2159" s="39" t="str">
        <f>VLOOKUP(A2159,Insumos!$A$10:$F$3462,2,FALSE)</f>
        <v>BUCHA DE ALUMINIO FUNDIDO 3/4" C/ ROSCA BSP- WETZEL OU EQUIVALENTE</v>
      </c>
      <c r="C2159" s="40" t="str">
        <f>VLOOKUP(A2159,Insumos!$A$10:$F$3462,3,FALSE)</f>
        <v>UN</v>
      </c>
      <c r="D2159" s="41">
        <v>2</v>
      </c>
      <c r="E2159" s="168">
        <f>VLOOKUP(A2159,Insumos!$A$10:$F$3462,4,FALSE)</f>
        <v>1.1200000000000001</v>
      </c>
      <c r="F2159" s="168">
        <f>ROUND((D2159*E2159),2)</f>
        <v>2.2400000000000002</v>
      </c>
      <c r="G2159" s="189"/>
    </row>
    <row r="2160" spans="1:7" x14ac:dyDescent="0.25">
      <c r="A2160" s="206">
        <v>1873</v>
      </c>
      <c r="B2160" s="39" t="str">
        <f>VLOOKUP(A2160,Insumos!$A$10:$F$3462,2,FALSE)</f>
        <v>CAIXA DE PASSAGEM, EM PVC, DE 4" X 4", PARA ELETRODUTO</v>
      </c>
      <c r="C2160" s="40" t="str">
        <f>VLOOKUP(A2160,Insumos!$A$10:$F$3462,3,FALSE)</f>
        <v>Und.</v>
      </c>
      <c r="D2160" s="41">
        <v>1</v>
      </c>
      <c r="E2160" s="168">
        <f>VLOOKUP(A2160,Insumos!$A$10:$F$3462,4,FALSE)</f>
        <v>5.68</v>
      </c>
      <c r="F2160" s="168">
        <f>ROUND((D2160*E2160),2)</f>
        <v>5.68</v>
      </c>
      <c r="G2160" s="189"/>
    </row>
    <row r="2161" spans="1:7" x14ac:dyDescent="0.25">
      <c r="A2161" s="206">
        <v>42502</v>
      </c>
      <c r="B2161" s="39" t="str">
        <f>VLOOKUP(A2161,Insumos!$A$10:$F$3462,2,FALSE)</f>
        <v>ELETRODUTO DE PVC RIGIDO 3/4" - ROSCAVEL SEM LUVA</v>
      </c>
      <c r="C2161" s="40" t="str">
        <f>VLOOKUP(A2161,Insumos!$A$10:$F$3462,3,FALSE)</f>
        <v>M</v>
      </c>
      <c r="D2161" s="41">
        <v>19.8</v>
      </c>
      <c r="E2161" s="168">
        <f>VLOOKUP(A2161,Insumos!$A$10:$F$3462,4,FALSE)</f>
        <v>5.0599999999999996</v>
      </c>
      <c r="F2161" s="168">
        <f>ROUND((D2161*E2161),2)</f>
        <v>100.19</v>
      </c>
      <c r="G2161" s="189"/>
    </row>
    <row r="2162" spans="1:7" x14ac:dyDescent="0.25">
      <c r="A2162" s="206"/>
      <c r="B2162" s="39"/>
      <c r="C2162" s="40"/>
      <c r="D2162" s="41"/>
      <c r="E2162" s="168"/>
      <c r="F2162" s="168"/>
      <c r="G2162" s="189"/>
    </row>
    <row r="2163" spans="1:7" x14ac:dyDescent="0.25">
      <c r="A2163" s="206"/>
      <c r="B2163" s="39"/>
      <c r="C2163" s="40"/>
      <c r="D2163" s="41"/>
      <c r="E2163" s="168"/>
      <c r="F2163" s="168"/>
      <c r="G2163" s="189"/>
    </row>
    <row r="2164" spans="1:7" x14ac:dyDescent="0.25">
      <c r="A2164" s="206"/>
      <c r="B2164" s="44" t="s">
        <v>136</v>
      </c>
      <c r="C2164" s="45"/>
      <c r="D2164" s="55"/>
      <c r="E2164" s="187"/>
      <c r="F2164" s="187"/>
      <c r="G2164" s="176">
        <f>SUM(F2157:F2164)</f>
        <v>118.7</v>
      </c>
    </row>
    <row r="2165" spans="1:7" x14ac:dyDescent="0.25">
      <c r="A2165" s="206"/>
      <c r="B2165" s="39" t="s">
        <v>137</v>
      </c>
      <c r="C2165" s="49"/>
      <c r="D2165" s="56"/>
      <c r="E2165" s="49"/>
      <c r="F2165" s="49"/>
      <c r="G2165" s="51" t="s">
        <v>138</v>
      </c>
    </row>
    <row r="2166" spans="1:7" x14ac:dyDescent="0.25">
      <c r="A2166" s="209"/>
      <c r="B2166" s="39"/>
      <c r="C2166" s="40"/>
      <c r="D2166" s="41"/>
      <c r="E2166" s="40"/>
      <c r="F2166" s="40"/>
      <c r="G2166" s="42"/>
    </row>
    <row r="2167" spans="1:7" x14ac:dyDescent="0.25">
      <c r="A2167" s="206"/>
      <c r="B2167" s="39"/>
      <c r="C2167" s="40"/>
      <c r="D2167" s="54"/>
      <c r="E2167" s="40"/>
      <c r="F2167" s="40"/>
      <c r="G2167" s="42"/>
    </row>
    <row r="2168" spans="1:7" ht="15.75" thickBot="1" x14ac:dyDescent="0.3">
      <c r="A2168" s="206"/>
      <c r="B2168" s="57" t="s">
        <v>139</v>
      </c>
      <c r="C2168" s="58"/>
      <c r="D2168" s="59"/>
      <c r="E2168" s="58"/>
      <c r="F2168" s="58"/>
      <c r="G2168" s="60">
        <f>F2166</f>
        <v>0</v>
      </c>
    </row>
    <row r="2169" spans="1:7" ht="15.75" thickBot="1" x14ac:dyDescent="0.3">
      <c r="A2169" s="206"/>
      <c r="B2169" s="1148"/>
      <c r="C2169" s="1148"/>
      <c r="D2169" s="1148"/>
      <c r="E2169" s="1148"/>
      <c r="F2169" s="1148"/>
      <c r="G2169" s="1148"/>
    </row>
    <row r="2170" spans="1:7" ht="15.75" thickBot="1" x14ac:dyDescent="0.3">
      <c r="A2170" s="206"/>
      <c r="B2170" s="79" t="s">
        <v>140</v>
      </c>
      <c r="C2170" s="120" t="s">
        <v>1317</v>
      </c>
      <c r="D2170" s="80" t="s">
        <v>142</v>
      </c>
      <c r="E2170" s="1147" t="s">
        <v>143</v>
      </c>
      <c r="F2170" s="1147"/>
      <c r="G2170" s="1147"/>
    </row>
    <row r="2171" spans="1:7" ht="15.75" thickBot="1" x14ac:dyDescent="0.3">
      <c r="A2171" s="206"/>
      <c r="B2171" s="81" t="s">
        <v>144</v>
      </c>
      <c r="C2171" s="121"/>
      <c r="D2171" s="201">
        <f>G2155</f>
        <v>64.27</v>
      </c>
      <c r="E2171" s="1147"/>
      <c r="F2171" s="1147"/>
      <c r="G2171" s="1147"/>
    </row>
    <row r="2172" spans="1:7" ht="15.75" thickBot="1" x14ac:dyDescent="0.3">
      <c r="A2172" s="206"/>
      <c r="B2172" s="81" t="s">
        <v>145</v>
      </c>
      <c r="C2172" s="121"/>
      <c r="D2172" s="201">
        <f>G2164</f>
        <v>118.7</v>
      </c>
      <c r="E2172" s="1147"/>
      <c r="F2172" s="1147"/>
      <c r="G2172" s="1147"/>
    </row>
    <row r="2173" spans="1:7" ht="15.75" thickBot="1" x14ac:dyDescent="0.3">
      <c r="A2173" s="206"/>
      <c r="B2173" s="81" t="s">
        <v>146</v>
      </c>
      <c r="C2173" s="121"/>
      <c r="D2173" s="201">
        <f>G2168</f>
        <v>0</v>
      </c>
      <c r="E2173" s="1147"/>
      <c r="F2173" s="1147"/>
      <c r="G2173" s="1147"/>
    </row>
    <row r="2174" spans="1:7" ht="15.75" thickBot="1" x14ac:dyDescent="0.3">
      <c r="A2174" s="206"/>
      <c r="B2174" s="81" t="s">
        <v>147</v>
      </c>
      <c r="C2174" s="122">
        <f>$J$5</f>
        <v>157.27000000000001</v>
      </c>
      <c r="D2174" s="201">
        <f>D2171*C2174/100</f>
        <v>101.08</v>
      </c>
      <c r="E2174" s="1147"/>
      <c r="F2174" s="1147"/>
      <c r="G2174" s="1147"/>
    </row>
    <row r="2175" spans="1:7" ht="15.75" thickBot="1" x14ac:dyDescent="0.3">
      <c r="A2175" s="206"/>
      <c r="B2175" s="81" t="s">
        <v>148</v>
      </c>
      <c r="C2175" s="123"/>
      <c r="D2175" s="202">
        <f>SUM(D2171:D2174)</f>
        <v>284.05</v>
      </c>
      <c r="E2175" s="1147"/>
      <c r="F2175" s="1147"/>
      <c r="G2175" s="1147"/>
    </row>
    <row r="2176" spans="1:7" ht="15.75" thickBot="1" x14ac:dyDescent="0.3">
      <c r="A2176" s="206"/>
      <c r="B2176" s="81" t="s">
        <v>149</v>
      </c>
      <c r="C2176" s="121"/>
      <c r="D2176" s="201" t="s">
        <v>150</v>
      </c>
      <c r="E2176" s="1148" t="s">
        <v>151</v>
      </c>
      <c r="F2176" s="1148"/>
      <c r="G2176" s="1148"/>
    </row>
    <row r="2177" spans="1:7" ht="15.75" thickBot="1" x14ac:dyDescent="0.3">
      <c r="A2177" s="206"/>
      <c r="B2177" s="68" t="s">
        <v>152</v>
      </c>
      <c r="C2177" s="69"/>
      <c r="D2177" s="172">
        <f>D2175</f>
        <v>284.05</v>
      </c>
      <c r="E2177" s="1148"/>
      <c r="F2177" s="1148"/>
      <c r="G2177" s="1148"/>
    </row>
    <row r="2178" spans="1:7" ht="15.75" thickBot="1" x14ac:dyDescent="0.3">
      <c r="A2178" s="206"/>
      <c r="B2178" s="70" t="s">
        <v>153</v>
      </c>
      <c r="C2178" s="71">
        <f>$I$5</f>
        <v>28.49</v>
      </c>
      <c r="D2178" s="173">
        <f>D2177*C2178/100</f>
        <v>80.930000000000007</v>
      </c>
      <c r="E2178" s="1148"/>
      <c r="F2178" s="1148"/>
      <c r="G2178" s="1148"/>
    </row>
    <row r="2179" spans="1:7" ht="15.75" thickBot="1" x14ac:dyDescent="0.3">
      <c r="A2179" s="206"/>
      <c r="B2179" s="82" t="s">
        <v>154</v>
      </c>
      <c r="C2179" s="73"/>
      <c r="D2179" s="174">
        <f>SUM(D2177:D2178)</f>
        <v>364.98</v>
      </c>
      <c r="E2179" s="74"/>
      <c r="F2179" s="175">
        <f>D2179</f>
        <v>364.98</v>
      </c>
      <c r="G2179" s="30"/>
    </row>
    <row r="2181" spans="1:7" ht="15.75" thickBot="1" x14ac:dyDescent="0.3"/>
    <row r="2182" spans="1:7" x14ac:dyDescent="0.25">
      <c r="A2182" s="209"/>
      <c r="B2182" s="1149" t="s">
        <v>119</v>
      </c>
      <c r="C2182" s="1149"/>
      <c r="D2182" s="1149"/>
      <c r="E2182" s="1149"/>
      <c r="F2182" s="1149"/>
      <c r="G2182" s="1149"/>
    </row>
    <row r="2183" spans="1:7" ht="15.75" thickBot="1" x14ac:dyDescent="0.3">
      <c r="A2183" s="209"/>
      <c r="B2183" s="1150" t="str">
        <f>$I$3</f>
        <v>Urbanização da Orla de Piúma - Município de Piúma / ES</v>
      </c>
      <c r="C2183" s="1151"/>
      <c r="D2183" s="1151"/>
      <c r="E2183" s="1151"/>
      <c r="F2183" s="1151"/>
      <c r="G2183" s="1152"/>
    </row>
    <row r="2184" spans="1:7" ht="15.75" thickBot="1" x14ac:dyDescent="0.3">
      <c r="A2184" s="206"/>
      <c r="B2184" s="29" t="s">
        <v>120</v>
      </c>
      <c r="C2184" s="29" t="s">
        <v>121</v>
      </c>
      <c r="D2184" s="1147" t="s">
        <v>122</v>
      </c>
      <c r="E2184" s="1147"/>
      <c r="F2184" s="30" t="s">
        <v>262</v>
      </c>
      <c r="G2184" s="30" t="s">
        <v>123</v>
      </c>
    </row>
    <row r="2185" spans="1:7" ht="15.75" thickBot="1" x14ac:dyDescent="0.3">
      <c r="A2185" s="206"/>
      <c r="B2185" s="31" t="s">
        <v>467</v>
      </c>
      <c r="C2185" s="32" t="s">
        <v>92</v>
      </c>
      <c r="D2185" s="1147" t="s">
        <v>5</v>
      </c>
      <c r="E2185" s="1147"/>
      <c r="F2185" s="89" t="s">
        <v>468</v>
      </c>
      <c r="G2185" s="33">
        <f>$K$5</f>
        <v>44501</v>
      </c>
    </row>
    <row r="2186" spans="1:7" ht="15.75" thickBot="1" x14ac:dyDescent="0.3">
      <c r="A2186" s="206"/>
      <c r="B2186" s="1148"/>
      <c r="C2186" s="1148"/>
      <c r="D2186" s="1148"/>
      <c r="E2186" s="1148"/>
      <c r="F2186" s="1148"/>
      <c r="G2186" s="1148"/>
    </row>
    <row r="2187" spans="1:7" x14ac:dyDescent="0.25">
      <c r="A2187" s="206"/>
      <c r="B2187" s="36" t="s">
        <v>127</v>
      </c>
      <c r="C2187" s="37" t="s">
        <v>128</v>
      </c>
      <c r="D2187" s="37" t="s">
        <v>129</v>
      </c>
      <c r="E2187" s="37" t="s">
        <v>130</v>
      </c>
      <c r="F2187" s="37" t="s">
        <v>131</v>
      </c>
      <c r="G2187" s="38" t="s">
        <v>132</v>
      </c>
    </row>
    <row r="2188" spans="1:7" x14ac:dyDescent="0.25">
      <c r="A2188" s="206">
        <v>10146</v>
      </c>
      <c r="B2188" s="39" t="str">
        <f>VLOOKUP(A2188,Insumos!$A$10:$F$3462,2,FALSE)</f>
        <v>SERVENTE (AUXILIAR DE OBRAS - SINDUSCON)</v>
      </c>
      <c r="C2188" s="40" t="str">
        <f>VLOOKUP(A2188,Insumos!$A$10:$F$3462,3,FALSE)</f>
        <v>H</v>
      </c>
      <c r="D2188" s="41">
        <v>2.5</v>
      </c>
      <c r="E2188" s="168">
        <f>VLOOKUP(A2188,Insumos!$A$10:$F$3462,4,FALSE)</f>
        <v>5.46</v>
      </c>
      <c r="F2188" s="168">
        <f>ROUND((D2188*E2188),2)</f>
        <v>13.65</v>
      </c>
      <c r="G2188" s="189"/>
    </row>
    <row r="2189" spans="1:7" x14ac:dyDescent="0.25">
      <c r="A2189" s="206"/>
      <c r="B2189" s="39"/>
      <c r="C2189" s="40"/>
      <c r="D2189" s="43"/>
      <c r="E2189" s="168"/>
      <c r="F2189" s="168"/>
      <c r="G2189" s="189"/>
    </row>
    <row r="2190" spans="1:7" x14ac:dyDescent="0.25">
      <c r="A2190" s="206"/>
      <c r="B2190" s="44" t="s">
        <v>133</v>
      </c>
      <c r="C2190" s="45"/>
      <c r="D2190" s="46"/>
      <c r="E2190" s="168"/>
      <c r="F2190" s="187"/>
      <c r="G2190" s="176">
        <f>F2188</f>
        <v>13.65</v>
      </c>
    </row>
    <row r="2191" spans="1:7" x14ac:dyDescent="0.25">
      <c r="A2191" s="206"/>
      <c r="B2191" s="39" t="s">
        <v>134</v>
      </c>
      <c r="C2191" s="49"/>
      <c r="D2191" s="50"/>
      <c r="E2191" s="40"/>
      <c r="F2191" s="47"/>
      <c r="G2191" s="51" t="s">
        <v>135</v>
      </c>
    </row>
    <row r="2192" spans="1:7" x14ac:dyDescent="0.25">
      <c r="A2192" s="206" t="s">
        <v>449</v>
      </c>
      <c r="B2192" s="39" t="str">
        <f>VLOOKUP(A2192,Insumos!$A$10:$F$3462,2,FALSE)</f>
        <v>Repiso Sport 200 Regularizador Acrílico - barrica 50 kg</v>
      </c>
      <c r="C2192" s="40" t="str">
        <f>VLOOKUP(A2192,Insumos!$A$10:$F$3462,3,FALSE)</f>
        <v>und</v>
      </c>
      <c r="D2192" s="41">
        <v>1.2E-2</v>
      </c>
      <c r="E2192" s="168">
        <f>VLOOKUP(A2192,Insumos!$A$10:$F$3462,4,FALSE)</f>
        <v>481</v>
      </c>
      <c r="F2192" s="168">
        <f>ROUND((D2192*E2192),2)</f>
        <v>5.77</v>
      </c>
      <c r="G2192" s="189"/>
    </row>
    <row r="2193" spans="1:7" x14ac:dyDescent="0.25">
      <c r="A2193" s="206" t="s">
        <v>450</v>
      </c>
      <c r="B2193" s="39" t="str">
        <f>VLOOKUP(A2193,Insumos!$A$10:$F$3462,2,FALSE)</f>
        <v>Repiso Via  Vermelho - barrica 50 kg</v>
      </c>
      <c r="C2193" s="40" t="str">
        <f>VLOOKUP(A2193,Insumos!$A$10:$F$3462,3,FALSE)</f>
        <v>und</v>
      </c>
      <c r="D2193" s="41">
        <v>1.6E-2</v>
      </c>
      <c r="E2193" s="168">
        <f>VLOOKUP(A2193,Insumos!$A$10:$F$3462,4,FALSE)</f>
        <v>570</v>
      </c>
      <c r="F2193" s="168">
        <f>ROUND((D2193*E2193),2)</f>
        <v>9.1199999999999992</v>
      </c>
      <c r="G2193" s="189"/>
    </row>
    <row r="2194" spans="1:7" x14ac:dyDescent="0.25">
      <c r="A2194" s="206" t="s">
        <v>451</v>
      </c>
      <c r="B2194" s="39" t="str">
        <f>VLOOKUP(A2194,Insumos!$A$10:$F$3462,2,FALSE)</f>
        <v>Repiso Sport 100 Tinta Amarelo</v>
      </c>
      <c r="C2194" s="40" t="str">
        <f>VLOOKUP(A2194,Insumos!$A$10:$F$3462,3,FALSE)</f>
        <v>und</v>
      </c>
      <c r="D2194" s="41">
        <v>6.8999999999999997E-4</v>
      </c>
      <c r="E2194" s="168">
        <f>VLOOKUP(A2194,Insumos!$A$10:$F$3462,4,FALSE)</f>
        <v>297</v>
      </c>
      <c r="F2194" s="168">
        <f>ROUND((D2194*E2194),2)</f>
        <v>0.2</v>
      </c>
      <c r="G2194" s="189"/>
    </row>
    <row r="2195" spans="1:7" x14ac:dyDescent="0.25">
      <c r="A2195" s="206" t="s">
        <v>452</v>
      </c>
      <c r="B2195" s="39" t="str">
        <f>VLOOKUP(A2195,Insumos!$A$10:$F$3462,2,FALSE)</f>
        <v>Repiso Sport 100 Tinta Branco</v>
      </c>
      <c r="C2195" s="40" t="str">
        <f>VLOOKUP(A2195,Insumos!$A$10:$F$3462,3,FALSE)</f>
        <v>und</v>
      </c>
      <c r="D2195" s="41">
        <v>1.3799999999999999E-3</v>
      </c>
      <c r="E2195" s="168">
        <f>VLOOKUP(A2195,Insumos!$A$10:$F$3462,4,FALSE)</f>
        <v>358</v>
      </c>
      <c r="F2195" s="168">
        <f>ROUND((D2195*E2195),2)</f>
        <v>0.49</v>
      </c>
      <c r="G2195" s="189"/>
    </row>
    <row r="2196" spans="1:7" x14ac:dyDescent="0.25">
      <c r="A2196" s="206"/>
      <c r="B2196" s="39"/>
      <c r="C2196" s="40"/>
      <c r="D2196" s="41"/>
      <c r="E2196" s="168"/>
      <c r="F2196" s="168"/>
      <c r="G2196" s="189"/>
    </row>
    <row r="2197" spans="1:7" x14ac:dyDescent="0.25">
      <c r="A2197" s="206"/>
      <c r="B2197" s="44" t="s">
        <v>136</v>
      </c>
      <c r="C2197" s="45"/>
      <c r="D2197" s="55"/>
      <c r="E2197" s="187"/>
      <c r="F2197" s="187"/>
      <c r="G2197" s="176">
        <f>SUM(F2192:F2197)</f>
        <v>15.58</v>
      </c>
    </row>
    <row r="2198" spans="1:7" x14ac:dyDescent="0.25">
      <c r="A2198" s="206"/>
      <c r="B2198" s="39" t="s">
        <v>137</v>
      </c>
      <c r="C2198" s="49"/>
      <c r="D2198" s="56"/>
      <c r="E2198" s="49"/>
      <c r="F2198" s="49"/>
      <c r="G2198" s="51" t="s">
        <v>138</v>
      </c>
    </row>
    <row r="2199" spans="1:7" x14ac:dyDescent="0.25">
      <c r="A2199" s="209"/>
      <c r="B2199" s="39"/>
      <c r="C2199" s="40"/>
      <c r="D2199" s="41"/>
      <c r="E2199" s="40"/>
      <c r="F2199" s="40"/>
      <c r="G2199" s="42"/>
    </row>
    <row r="2200" spans="1:7" x14ac:dyDescent="0.25">
      <c r="A2200" s="206"/>
      <c r="B2200" s="39"/>
      <c r="C2200" s="40"/>
      <c r="D2200" s="54"/>
      <c r="E2200" s="40"/>
      <c r="F2200" s="40"/>
      <c r="G2200" s="42"/>
    </row>
    <row r="2201" spans="1:7" ht="15.75" thickBot="1" x14ac:dyDescent="0.3">
      <c r="A2201" s="206"/>
      <c r="B2201" s="57" t="s">
        <v>139</v>
      </c>
      <c r="C2201" s="58"/>
      <c r="D2201" s="59"/>
      <c r="E2201" s="58"/>
      <c r="F2201" s="58"/>
      <c r="G2201" s="60">
        <f>F2199</f>
        <v>0</v>
      </c>
    </row>
    <row r="2202" spans="1:7" ht="15.75" thickBot="1" x14ac:dyDescent="0.3">
      <c r="A2202" s="206"/>
      <c r="B2202" s="1148"/>
      <c r="C2202" s="1148"/>
      <c r="D2202" s="1148"/>
      <c r="E2202" s="1148"/>
      <c r="F2202" s="1148"/>
      <c r="G2202" s="1148"/>
    </row>
    <row r="2203" spans="1:7" ht="15.75" thickBot="1" x14ac:dyDescent="0.3">
      <c r="A2203" s="206"/>
      <c r="B2203" s="79" t="s">
        <v>140</v>
      </c>
      <c r="C2203" s="120" t="s">
        <v>141</v>
      </c>
      <c r="D2203" s="80" t="s">
        <v>142</v>
      </c>
      <c r="E2203" s="1147" t="s">
        <v>143</v>
      </c>
      <c r="F2203" s="1147"/>
      <c r="G2203" s="1147"/>
    </row>
    <row r="2204" spans="1:7" ht="15.75" thickBot="1" x14ac:dyDescent="0.3">
      <c r="A2204" s="206"/>
      <c r="B2204" s="81" t="s">
        <v>144</v>
      </c>
      <c r="C2204" s="121"/>
      <c r="D2204" s="201">
        <f>G2190</f>
        <v>13.65</v>
      </c>
      <c r="E2204" s="1147"/>
      <c r="F2204" s="1147"/>
      <c r="G2204" s="1147"/>
    </row>
    <row r="2205" spans="1:7" ht="15.75" thickBot="1" x14ac:dyDescent="0.3">
      <c r="A2205" s="206"/>
      <c r="B2205" s="81" t="s">
        <v>145</v>
      </c>
      <c r="C2205" s="121"/>
      <c r="D2205" s="201">
        <f>G2197</f>
        <v>15.58</v>
      </c>
      <c r="E2205" s="1147"/>
      <c r="F2205" s="1147"/>
      <c r="G2205" s="1147"/>
    </row>
    <row r="2206" spans="1:7" ht="15.75" thickBot="1" x14ac:dyDescent="0.3">
      <c r="A2206" s="206"/>
      <c r="B2206" s="81" t="s">
        <v>146</v>
      </c>
      <c r="C2206" s="121"/>
      <c r="D2206" s="201">
        <f>G2201</f>
        <v>0</v>
      </c>
      <c r="E2206" s="1147"/>
      <c r="F2206" s="1147"/>
      <c r="G2206" s="1147"/>
    </row>
    <row r="2207" spans="1:7" ht="15.75" thickBot="1" x14ac:dyDescent="0.3">
      <c r="A2207" s="206"/>
      <c r="B2207" s="81" t="s">
        <v>147</v>
      </c>
      <c r="C2207" s="122">
        <f>$J$5</f>
        <v>157.27000000000001</v>
      </c>
      <c r="D2207" s="201">
        <f>D2204*C2207/100</f>
        <v>21.47</v>
      </c>
      <c r="E2207" s="1147"/>
      <c r="F2207" s="1147"/>
      <c r="G2207" s="1147"/>
    </row>
    <row r="2208" spans="1:7" ht="15.75" thickBot="1" x14ac:dyDescent="0.3">
      <c r="A2208" s="206"/>
      <c r="B2208" s="81" t="s">
        <v>148</v>
      </c>
      <c r="C2208" s="123"/>
      <c r="D2208" s="202">
        <f>SUM(D2204:D2207)</f>
        <v>50.7</v>
      </c>
      <c r="E2208" s="1147"/>
      <c r="F2208" s="1147"/>
      <c r="G2208" s="1147"/>
    </row>
    <row r="2209" spans="1:7" ht="15.75" thickBot="1" x14ac:dyDescent="0.3">
      <c r="A2209" s="206"/>
      <c r="B2209" s="81" t="s">
        <v>149</v>
      </c>
      <c r="C2209" s="121"/>
      <c r="D2209" s="201" t="s">
        <v>150</v>
      </c>
      <c r="E2209" s="1148" t="s">
        <v>151</v>
      </c>
      <c r="F2209" s="1148"/>
      <c r="G2209" s="1148"/>
    </row>
    <row r="2210" spans="1:7" ht="15.75" thickBot="1" x14ac:dyDescent="0.3">
      <c r="A2210" s="206"/>
      <c r="B2210" s="68" t="s">
        <v>152</v>
      </c>
      <c r="C2210" s="69"/>
      <c r="D2210" s="172">
        <f>D2208</f>
        <v>50.7</v>
      </c>
      <c r="E2210" s="1148"/>
      <c r="F2210" s="1148"/>
      <c r="G2210" s="1148"/>
    </row>
    <row r="2211" spans="1:7" ht="15.75" thickBot="1" x14ac:dyDescent="0.3">
      <c r="A2211" s="206"/>
      <c r="B2211" s="70" t="s">
        <v>153</v>
      </c>
      <c r="C2211" s="71">
        <f>$I$5</f>
        <v>28.49</v>
      </c>
      <c r="D2211" s="173">
        <f>D2210*C2211/100</f>
        <v>14.44</v>
      </c>
      <c r="E2211" s="1148"/>
      <c r="F2211" s="1148"/>
      <c r="G2211" s="1148"/>
    </row>
    <row r="2212" spans="1:7" ht="15.75" thickBot="1" x14ac:dyDescent="0.3">
      <c r="A2212" s="206"/>
      <c r="B2212" s="82" t="s">
        <v>154</v>
      </c>
      <c r="C2212" s="73"/>
      <c r="D2212" s="174">
        <f>SUM(D2210:D2211)</f>
        <v>65.14</v>
      </c>
      <c r="E2212" s="74"/>
      <c r="F2212" s="175">
        <f>D2212</f>
        <v>65.14</v>
      </c>
      <c r="G2212" s="30"/>
    </row>
    <row r="2214" spans="1:7" ht="15.75" thickBot="1" x14ac:dyDescent="0.3"/>
    <row r="2215" spans="1:7" x14ac:dyDescent="0.25">
      <c r="B2215" s="1149" t="s">
        <v>119</v>
      </c>
      <c r="C2215" s="1149"/>
      <c r="D2215" s="1149"/>
      <c r="E2215" s="1149"/>
      <c r="F2215" s="1149"/>
      <c r="G2215" s="1149"/>
    </row>
    <row r="2216" spans="1:7" ht="15.75" thickBot="1" x14ac:dyDescent="0.3">
      <c r="B2216" s="1150" t="str">
        <f>$I$3</f>
        <v>Urbanização da Orla de Piúma - Município de Piúma / ES</v>
      </c>
      <c r="C2216" s="1151"/>
      <c r="D2216" s="1151"/>
      <c r="E2216" s="1151"/>
      <c r="F2216" s="1151"/>
      <c r="G2216" s="1152"/>
    </row>
    <row r="2217" spans="1:7" ht="15.75" thickBot="1" x14ac:dyDescent="0.3">
      <c r="B2217" s="29" t="s">
        <v>120</v>
      </c>
      <c r="C2217" s="29" t="s">
        <v>121</v>
      </c>
      <c r="D2217" s="1147" t="s">
        <v>122</v>
      </c>
      <c r="E2217" s="1147"/>
      <c r="F2217" s="30" t="s">
        <v>262</v>
      </c>
      <c r="G2217" s="30" t="s">
        <v>123</v>
      </c>
    </row>
    <row r="2218" spans="1:7" ht="27" thickBot="1" x14ac:dyDescent="0.3">
      <c r="B2218" s="31" t="s">
        <v>1347</v>
      </c>
      <c r="C2218" s="32" t="s">
        <v>92</v>
      </c>
      <c r="D2218" s="1147" t="s">
        <v>6</v>
      </c>
      <c r="E2218" s="1147"/>
      <c r="F2218" s="89" t="s">
        <v>1337</v>
      </c>
      <c r="G2218" s="33">
        <f>$K$5</f>
        <v>44501</v>
      </c>
    </row>
    <row r="2219" spans="1:7" ht="15.75" thickBot="1" x14ac:dyDescent="0.3">
      <c r="B2219" s="1148"/>
      <c r="C2219" s="1148"/>
      <c r="D2219" s="1148"/>
      <c r="E2219" s="1148"/>
      <c r="F2219" s="1148"/>
      <c r="G2219" s="1148"/>
    </row>
    <row r="2220" spans="1:7" x14ac:dyDescent="0.25">
      <c r="B2220" s="36" t="s">
        <v>127</v>
      </c>
      <c r="C2220" s="37" t="s">
        <v>128</v>
      </c>
      <c r="D2220" s="37" t="s">
        <v>129</v>
      </c>
      <c r="E2220" s="37" t="s">
        <v>130</v>
      </c>
      <c r="F2220" s="37" t="s">
        <v>131</v>
      </c>
      <c r="G2220" s="38" t="s">
        <v>132</v>
      </c>
    </row>
    <row r="2221" spans="1:7" x14ac:dyDescent="0.25">
      <c r="A2221" s="207">
        <v>10146</v>
      </c>
      <c r="B2221" s="39" t="str">
        <f>VLOOKUP(A2221,Insumos!$A$10:$F$3462,2,FALSE)</f>
        <v>SERVENTE (AUXILIAR DE OBRAS - SINDUSCON)</v>
      </c>
      <c r="C2221" s="40" t="str">
        <f>VLOOKUP(A2221,Insumos!$A$10:$F$3462,3,FALSE)</f>
        <v>H</v>
      </c>
      <c r="D2221" s="41">
        <v>6</v>
      </c>
      <c r="E2221" s="168">
        <f>VLOOKUP(A2221,Insumos!$A$10:$F$3462,4,FALSE)</f>
        <v>5.46</v>
      </c>
      <c r="F2221" s="168">
        <f>ROUND((D2221*E2221),2)</f>
        <v>32.76</v>
      </c>
      <c r="G2221" s="189"/>
    </row>
    <row r="2222" spans="1:7" x14ac:dyDescent="0.25">
      <c r="A2222" s="207">
        <v>10139</v>
      </c>
      <c r="B2222" s="39" t="str">
        <f>VLOOKUP(A2222,Insumos!$A$10:$F$3462,2,FALSE)</f>
        <v>PEDREIRO - (OFICIAL - SINDUSCON)</v>
      </c>
      <c r="C2222" s="40" t="str">
        <f>VLOOKUP(A2222,Insumos!$A$10:$F$3462,3,FALSE)</f>
        <v>H</v>
      </c>
      <c r="D2222" s="41">
        <v>2.5</v>
      </c>
      <c r="E2222" s="168">
        <f>VLOOKUP(A2222,Insumos!$A$10:$F$3462,4,FALSE)</f>
        <v>7.43</v>
      </c>
      <c r="F2222" s="168">
        <f>ROUND((D2222*E2222),2)</f>
        <v>18.579999999999998</v>
      </c>
      <c r="G2222" s="189"/>
    </row>
    <row r="2223" spans="1:7" x14ac:dyDescent="0.25">
      <c r="B2223" s="39"/>
      <c r="C2223" s="40"/>
      <c r="D2223" s="43"/>
      <c r="E2223" s="168"/>
      <c r="F2223" s="168"/>
      <c r="G2223" s="189"/>
    </row>
    <row r="2224" spans="1:7" x14ac:dyDescent="0.25">
      <c r="B2224" s="44" t="s">
        <v>133</v>
      </c>
      <c r="C2224" s="45"/>
      <c r="D2224" s="46"/>
      <c r="E2224" s="168"/>
      <c r="F2224" s="187"/>
      <c r="G2224" s="176">
        <f>SUM(F2220:F2224)</f>
        <v>51.34</v>
      </c>
    </row>
    <row r="2225" spans="1:15" x14ac:dyDescent="0.25">
      <c r="B2225" s="39" t="s">
        <v>134</v>
      </c>
      <c r="C2225" s="49"/>
      <c r="D2225" s="50"/>
      <c r="E2225" s="40"/>
      <c r="F2225" s="47"/>
      <c r="G2225" s="51" t="s">
        <v>135</v>
      </c>
    </row>
    <row r="2226" spans="1:15" x14ac:dyDescent="0.25">
      <c r="A2226" s="207">
        <v>20505</v>
      </c>
      <c r="B2226" s="39" t="str">
        <f>VLOOKUP(A2226,Insumos!$A$10:$F$3462,2,FALSE)</f>
        <v>CAL HIDRATADO P/ ARGAMASSA CH III</v>
      </c>
      <c r="C2226" s="40" t="str">
        <f>VLOOKUP(A2226,Insumos!$A$10:$F$3462,3,FALSE)</f>
        <v>KG</v>
      </c>
      <c r="D2226" s="41">
        <v>11.7</v>
      </c>
      <c r="E2226" s="168">
        <f>VLOOKUP(A2226,Insumos!$A$10:$F$3462,4,FALSE)</f>
        <v>0.78</v>
      </c>
      <c r="F2226" s="168">
        <f>ROUND((D2226*E2226),2)</f>
        <v>9.1300000000000008</v>
      </c>
      <c r="G2226" s="189"/>
      <c r="I2226">
        <v>7</v>
      </c>
      <c r="J2226">
        <f>ROUNDUP(I2226/6,2)</f>
        <v>1.17</v>
      </c>
      <c r="M2226">
        <v>0.01</v>
      </c>
      <c r="O2226">
        <v>0.1</v>
      </c>
    </row>
    <row r="2227" spans="1:15" x14ac:dyDescent="0.25">
      <c r="A2227" s="207">
        <v>20508</v>
      </c>
      <c r="B2227" s="39" t="str">
        <f>VLOOKUP(A2227,Insumos!$A$10:$F$3462,2,FALSE)</f>
        <v>CIMENTO PORTLAND CP III - 40</v>
      </c>
      <c r="C2227" s="40" t="str">
        <f>VLOOKUP(A2227,Insumos!$A$10:$F$3462,3,FALSE)</f>
        <v>KG</v>
      </c>
      <c r="D2227" s="41">
        <v>83.4</v>
      </c>
      <c r="E2227" s="168">
        <f>VLOOKUP(A2227,Insumos!$A$10:$F$3462,4,FALSE)</f>
        <v>0.46</v>
      </c>
      <c r="F2227" s="168">
        <f>ROUND((D2227*E2227),2)</f>
        <v>38.36</v>
      </c>
      <c r="G2227" s="189"/>
      <c r="I2227">
        <v>50</v>
      </c>
      <c r="J2227">
        <f>ROUNDUP(I2227/6,2)</f>
        <v>8.34</v>
      </c>
      <c r="M2227">
        <v>0.84</v>
      </c>
      <c r="O2227">
        <f>(M2227*O2226)/M2226</f>
        <v>8.4</v>
      </c>
    </row>
    <row r="2228" spans="1:15" x14ac:dyDescent="0.25">
      <c r="A2228" s="206" t="s">
        <v>1334</v>
      </c>
      <c r="B2228" s="39" t="str">
        <f>VLOOKUP(A2228,Insumos!$A$10:$F$3462,2,FALSE)</f>
        <v>GRANILHA BRANCA N 01 30 KG</v>
      </c>
      <c r="C2228" s="40" t="str">
        <f>VLOOKUP(A2228,Insumos!$A$10:$F$3462,3,FALSE)</f>
        <v>kg</v>
      </c>
      <c r="D2228" s="41">
        <v>133.4</v>
      </c>
      <c r="E2228" s="168">
        <f>VLOOKUP(A2228,Insumos!$A$10:$F$3462,4,FALSE)</f>
        <v>0.93</v>
      </c>
      <c r="F2228" s="168">
        <f>ROUND((D2228*E2228),2)</f>
        <v>124.06</v>
      </c>
      <c r="G2228" s="189"/>
      <c r="I2228">
        <v>80</v>
      </c>
      <c r="J2228">
        <f>ROUNDUP(I2228/6,2)</f>
        <v>13.34</v>
      </c>
    </row>
    <row r="2229" spans="1:15" x14ac:dyDescent="0.25">
      <c r="A2229" s="206" t="s">
        <v>1335</v>
      </c>
      <c r="B2229" s="39" t="str">
        <f>VLOOKUP(A2229,Insumos!$A$10:$F$3462,2,FALSE)</f>
        <v>GRANILHA PRETA N 01 30 KG</v>
      </c>
      <c r="C2229" s="40" t="str">
        <f>VLOOKUP(A2229,Insumos!$A$10:$F$3462,3,FALSE)</f>
        <v>kg</v>
      </c>
      <c r="D2229" s="41">
        <v>11.7</v>
      </c>
      <c r="E2229" s="168">
        <f>VLOOKUP(A2229,Insumos!$A$10:$F$3462,4,FALSE)</f>
        <v>0.93</v>
      </c>
      <c r="F2229" s="168">
        <f>ROUND((D2229*E2229),2)</f>
        <v>10.88</v>
      </c>
      <c r="G2229" s="189"/>
      <c r="I2229">
        <v>7</v>
      </c>
      <c r="J2229">
        <f>ROUNDUP(I2229/6,2)</f>
        <v>1.17</v>
      </c>
    </row>
    <row r="2230" spans="1:15" x14ac:dyDescent="0.25">
      <c r="A2230" s="206" t="s">
        <v>1340</v>
      </c>
      <c r="B2230" s="39" t="str">
        <f>VLOOKUP(A2230,Insumos!$A$10:$F$3462,2,FALSE)</f>
        <v>ÁCIDO MURIÁTICO</v>
      </c>
      <c r="C2230" s="40" t="str">
        <f>VLOOKUP(A2230,Insumos!$A$10:$F$3462,3,FALSE)</f>
        <v>l</v>
      </c>
      <c r="D2230" s="41">
        <v>8.4</v>
      </c>
      <c r="E2230" s="168">
        <f>VLOOKUP(A2230,Insumos!$A$10:$F$3462,4,FALSE)</f>
        <v>10</v>
      </c>
      <c r="F2230" s="168">
        <f>ROUND((D2230*E2230),2)</f>
        <v>84</v>
      </c>
      <c r="G2230" s="189"/>
      <c r="I2230">
        <v>5</v>
      </c>
      <c r="J2230">
        <f>ROUNDUP(I2230/6,2)</f>
        <v>0.84</v>
      </c>
    </row>
    <row r="2231" spans="1:15" x14ac:dyDescent="0.25">
      <c r="B2231" s="44" t="s">
        <v>136</v>
      </c>
      <c r="C2231" s="45"/>
      <c r="D2231" s="55"/>
      <c r="E2231" s="187"/>
      <c r="F2231" s="187"/>
      <c r="G2231" s="176">
        <f>SUM(F2226:F2231)</f>
        <v>266.43</v>
      </c>
    </row>
    <row r="2232" spans="1:15" x14ac:dyDescent="0.25">
      <c r="B2232" s="39" t="s">
        <v>137</v>
      </c>
      <c r="C2232" s="49"/>
      <c r="D2232" s="56"/>
      <c r="E2232" s="49"/>
      <c r="F2232" s="49"/>
      <c r="G2232" s="51" t="s">
        <v>138</v>
      </c>
    </row>
    <row r="2233" spans="1:15" ht="26.25" x14ac:dyDescent="0.25">
      <c r="B2233" s="39" t="s">
        <v>1343</v>
      </c>
      <c r="C2233" s="49" t="s">
        <v>1344</v>
      </c>
      <c r="D2233" s="41">
        <v>0.25</v>
      </c>
      <c r="E2233" s="168">
        <v>17.89</v>
      </c>
      <c r="F2233" s="168">
        <f>ROUND((D2233*E2233),2)</f>
        <v>4.47</v>
      </c>
      <c r="G2233" s="189"/>
    </row>
    <row r="2234" spans="1:15" ht="26.25" x14ac:dyDescent="0.25">
      <c r="B2234" s="39" t="s">
        <v>1345</v>
      </c>
      <c r="C2234" s="40" t="s">
        <v>1346</v>
      </c>
      <c r="D2234" s="41">
        <f>D2233*5.142857</f>
        <v>1.285714</v>
      </c>
      <c r="E2234" s="168">
        <v>5.04</v>
      </c>
      <c r="F2234" s="168">
        <f>ROUND((D2234*E2234),2)</f>
        <v>6.48</v>
      </c>
      <c r="G2234" s="189"/>
    </row>
    <row r="2235" spans="1:15" x14ac:dyDescent="0.25">
      <c r="B2235" s="39"/>
      <c r="C2235" s="40"/>
      <c r="D2235" s="54"/>
      <c r="E2235" s="40"/>
      <c r="F2235" s="40"/>
      <c r="G2235" s="42"/>
    </row>
    <row r="2236" spans="1:15" ht="15.75" thickBot="1" x14ac:dyDescent="0.3">
      <c r="B2236" s="57" t="s">
        <v>139</v>
      </c>
      <c r="C2236" s="58"/>
      <c r="D2236" s="59"/>
      <c r="E2236" s="58"/>
      <c r="F2236" s="58"/>
      <c r="G2236" s="176">
        <f>SUM(F2233:F2236)</f>
        <v>10.95</v>
      </c>
    </row>
    <row r="2237" spans="1:15" ht="15.75" thickBot="1" x14ac:dyDescent="0.3">
      <c r="B2237" s="1148"/>
      <c r="C2237" s="1148"/>
      <c r="D2237" s="1148"/>
      <c r="E2237" s="1148"/>
      <c r="F2237" s="1148"/>
      <c r="G2237" s="1148"/>
    </row>
    <row r="2238" spans="1:15" ht="15.75" thickBot="1" x14ac:dyDescent="0.3">
      <c r="B2238" s="79" t="s">
        <v>140</v>
      </c>
      <c r="C2238" s="120" t="s">
        <v>141</v>
      </c>
      <c r="D2238" s="80" t="s">
        <v>142</v>
      </c>
      <c r="E2238" s="1147" t="s">
        <v>143</v>
      </c>
      <c r="F2238" s="1147"/>
      <c r="G2238" s="1147"/>
    </row>
    <row r="2239" spans="1:15" ht="15.75" thickBot="1" x14ac:dyDescent="0.3">
      <c r="B2239" s="81" t="s">
        <v>144</v>
      </c>
      <c r="C2239" s="121"/>
      <c r="D2239" s="201">
        <f>G2224</f>
        <v>51.34</v>
      </c>
      <c r="E2239" s="1147"/>
      <c r="F2239" s="1147"/>
      <c r="G2239" s="1147"/>
    </row>
    <row r="2240" spans="1:15" ht="15.75" thickBot="1" x14ac:dyDescent="0.3">
      <c r="B2240" s="81" t="s">
        <v>145</v>
      </c>
      <c r="C2240" s="121"/>
      <c r="D2240" s="201">
        <f>G2231</f>
        <v>266.43</v>
      </c>
      <c r="E2240" s="1147"/>
      <c r="F2240" s="1147"/>
      <c r="G2240" s="1147"/>
    </row>
    <row r="2241" spans="2:7" ht="15.75" thickBot="1" x14ac:dyDescent="0.3">
      <c r="B2241" s="81" t="s">
        <v>146</v>
      </c>
      <c r="C2241" s="121"/>
      <c r="D2241" s="201">
        <f>G2236</f>
        <v>10.95</v>
      </c>
      <c r="E2241" s="1147"/>
      <c r="F2241" s="1147"/>
      <c r="G2241" s="1147"/>
    </row>
    <row r="2242" spans="2:7" ht="15.75" thickBot="1" x14ac:dyDescent="0.3">
      <c r="B2242" s="81" t="s">
        <v>147</v>
      </c>
      <c r="C2242" s="122">
        <f>$J$5</f>
        <v>157.27000000000001</v>
      </c>
      <c r="D2242" s="201">
        <f>D2239*C2242/100</f>
        <v>80.739999999999995</v>
      </c>
      <c r="E2242" s="1147"/>
      <c r="F2242" s="1147"/>
      <c r="G2242" s="1147"/>
    </row>
    <row r="2243" spans="2:7" ht="15.75" thickBot="1" x14ac:dyDescent="0.3">
      <c r="B2243" s="81" t="s">
        <v>148</v>
      </c>
      <c r="C2243" s="123"/>
      <c r="D2243" s="202">
        <f>SUM(D2239:D2242)</f>
        <v>409.46</v>
      </c>
      <c r="E2243" s="1147"/>
      <c r="F2243" s="1147"/>
      <c r="G2243" s="1147"/>
    </row>
    <row r="2244" spans="2:7" ht="15.75" thickBot="1" x14ac:dyDescent="0.3">
      <c r="B2244" s="81" t="s">
        <v>149</v>
      </c>
      <c r="C2244" s="121"/>
      <c r="D2244" s="201" t="s">
        <v>150</v>
      </c>
      <c r="E2244" s="1148" t="s">
        <v>151</v>
      </c>
      <c r="F2244" s="1148"/>
      <c r="G2244" s="1148"/>
    </row>
    <row r="2245" spans="2:7" ht="15.75" thickBot="1" x14ac:dyDescent="0.3">
      <c r="B2245" s="68" t="s">
        <v>152</v>
      </c>
      <c r="C2245" s="69"/>
      <c r="D2245" s="172">
        <f>D2243</f>
        <v>409.46</v>
      </c>
      <c r="E2245" s="1148"/>
      <c r="F2245" s="1148"/>
      <c r="G2245" s="1148"/>
    </row>
    <row r="2246" spans="2:7" ht="15.75" thickBot="1" x14ac:dyDescent="0.3">
      <c r="B2246" s="70" t="s">
        <v>153</v>
      </c>
      <c r="C2246" s="71">
        <f>$I$5</f>
        <v>28.49</v>
      </c>
      <c r="D2246" s="173">
        <f>D2245*C2246/100</f>
        <v>116.66</v>
      </c>
      <c r="E2246" s="1148"/>
      <c r="F2246" s="1148"/>
      <c r="G2246" s="1148"/>
    </row>
    <row r="2247" spans="2:7" ht="15.75" thickBot="1" x14ac:dyDescent="0.3">
      <c r="B2247" s="82" t="s">
        <v>154</v>
      </c>
      <c r="C2247" s="73"/>
      <c r="D2247" s="174">
        <f>SUM(D2245:D2246)</f>
        <v>526.12</v>
      </c>
      <c r="E2247" s="74"/>
      <c r="F2247" s="175">
        <f>D2247</f>
        <v>526.12</v>
      </c>
      <c r="G2247" s="30"/>
    </row>
    <row r="2249" spans="2:7" ht="15.75" thickBot="1" x14ac:dyDescent="0.3"/>
    <row r="2250" spans="2:7" x14ac:dyDescent="0.25">
      <c r="B2250" s="1149" t="s">
        <v>119</v>
      </c>
      <c r="C2250" s="1149"/>
      <c r="D2250" s="1149"/>
      <c r="E2250" s="1149"/>
      <c r="F2250" s="1149"/>
      <c r="G2250" s="1149"/>
    </row>
    <row r="2251" spans="2:7" ht="15.75" thickBot="1" x14ac:dyDescent="0.3">
      <c r="B2251" s="1150" t="str">
        <f>$I$3</f>
        <v>Urbanização da Orla de Piúma - Município de Piúma / ES</v>
      </c>
      <c r="C2251" s="1151"/>
      <c r="D2251" s="1151"/>
      <c r="E2251" s="1151"/>
      <c r="F2251" s="1151"/>
      <c r="G2251" s="1152"/>
    </row>
    <row r="2252" spans="2:7" ht="15.75" thickBot="1" x14ac:dyDescent="0.3">
      <c r="B2252" s="29" t="s">
        <v>120</v>
      </c>
      <c r="C2252" s="29" t="s">
        <v>121</v>
      </c>
      <c r="D2252" s="1147" t="s">
        <v>122</v>
      </c>
      <c r="E2252" s="1147"/>
      <c r="F2252" s="30" t="s">
        <v>262</v>
      </c>
      <c r="G2252" s="30" t="s">
        <v>123</v>
      </c>
    </row>
    <row r="2253" spans="2:7" ht="15.75" thickBot="1" x14ac:dyDescent="0.3">
      <c r="B2253" s="31" t="s">
        <v>4943</v>
      </c>
      <c r="C2253" s="32" t="s">
        <v>92</v>
      </c>
      <c r="D2253" s="1147" t="s">
        <v>5</v>
      </c>
      <c r="E2253" s="1147"/>
      <c r="F2253" s="89" t="s">
        <v>4921</v>
      </c>
      <c r="G2253" s="33">
        <f>$K$5</f>
        <v>44501</v>
      </c>
    </row>
    <row r="2254" spans="2:7" ht="15.75" thickBot="1" x14ac:dyDescent="0.3">
      <c r="B2254" s="1148"/>
      <c r="C2254" s="1148"/>
      <c r="D2254" s="1148"/>
      <c r="E2254" s="1148"/>
      <c r="F2254" s="1148"/>
      <c r="G2254" s="1148"/>
    </row>
    <row r="2255" spans="2:7" x14ac:dyDescent="0.25">
      <c r="B2255" s="36" t="s">
        <v>127</v>
      </c>
      <c r="C2255" s="37" t="s">
        <v>128</v>
      </c>
      <c r="D2255" s="37" t="s">
        <v>129</v>
      </c>
      <c r="E2255" s="37" t="s">
        <v>130</v>
      </c>
      <c r="F2255" s="37" t="s">
        <v>131</v>
      </c>
      <c r="G2255" s="38" t="s">
        <v>132</v>
      </c>
    </row>
    <row r="2256" spans="2:7" x14ac:dyDescent="0.25">
      <c r="B2256" s="39" t="s">
        <v>4970</v>
      </c>
      <c r="C2256" s="40" t="s">
        <v>69</v>
      </c>
      <c r="D2256" s="43">
        <v>0.8</v>
      </c>
      <c r="E2256" s="168">
        <v>0.02</v>
      </c>
      <c r="F2256" s="213">
        <f>ROUND((D2256*E2256),2)</f>
        <v>0.02</v>
      </c>
      <c r="G2256" s="189"/>
    </row>
    <row r="2257" spans="2:7" x14ac:dyDescent="0.25">
      <c r="B2257" s="39"/>
      <c r="C2257" s="40"/>
      <c r="D2257" s="43"/>
      <c r="E2257" s="168"/>
      <c r="F2257" s="168"/>
      <c r="G2257" s="189"/>
    </row>
    <row r="2258" spans="2:7" x14ac:dyDescent="0.25">
      <c r="B2258" s="44" t="s">
        <v>133</v>
      </c>
      <c r="C2258" s="45"/>
      <c r="D2258" s="46"/>
      <c r="E2258" s="168"/>
      <c r="F2258" s="187"/>
      <c r="G2258" s="176">
        <f>SUM(F2255:F2258)</f>
        <v>0.02</v>
      </c>
    </row>
    <row r="2259" spans="2:7" x14ac:dyDescent="0.25">
      <c r="B2259" s="39" t="s">
        <v>134</v>
      </c>
      <c r="C2259" s="49"/>
      <c r="D2259" s="50"/>
      <c r="E2259" s="40"/>
      <c r="F2259" s="47"/>
      <c r="G2259" s="51" t="s">
        <v>135</v>
      </c>
    </row>
    <row r="2260" spans="2:7" x14ac:dyDescent="0.25">
      <c r="B2260" s="39" t="s">
        <v>4941</v>
      </c>
      <c r="C2260" s="49" t="s">
        <v>4942</v>
      </c>
      <c r="D2260" s="50">
        <v>1.5</v>
      </c>
      <c r="E2260" s="40">
        <v>22</v>
      </c>
      <c r="F2260" s="213">
        <f>ROUND((D2260*E2260),2)</f>
        <v>33</v>
      </c>
      <c r="G2260" s="161"/>
    </row>
    <row r="2261" spans="2:7" x14ac:dyDescent="0.25">
      <c r="B2261" s="39"/>
      <c r="C2261" s="49"/>
      <c r="D2261" s="50"/>
      <c r="E2261" s="40"/>
      <c r="F2261" s="213"/>
      <c r="G2261" s="161"/>
    </row>
    <row r="2262" spans="2:7" x14ac:dyDescent="0.25">
      <c r="B2262" s="44" t="s">
        <v>136</v>
      </c>
      <c r="C2262" s="45"/>
      <c r="D2262" s="55"/>
      <c r="E2262" s="187"/>
      <c r="F2262" s="187"/>
      <c r="G2262" s="176">
        <f>SUM(F2260:F2262)</f>
        <v>33</v>
      </c>
    </row>
    <row r="2263" spans="2:7" x14ac:dyDescent="0.25">
      <c r="B2263" s="39" t="s">
        <v>137</v>
      </c>
      <c r="C2263" s="49"/>
      <c r="D2263" s="56"/>
      <c r="E2263" s="49"/>
      <c r="F2263" s="49"/>
      <c r="G2263" s="51" t="s">
        <v>138</v>
      </c>
    </row>
    <row r="2264" spans="2:7" ht="39" x14ac:dyDescent="0.25">
      <c r="B2264" s="39" t="s">
        <v>4971</v>
      </c>
      <c r="C2264" s="40" t="s">
        <v>1344</v>
      </c>
      <c r="D2264" s="41">
        <v>1.4E-2</v>
      </c>
      <c r="E2264" s="168">
        <v>207.54</v>
      </c>
      <c r="F2264" s="168">
        <f>ROUND((D2264*E2264),2)</f>
        <v>2.91</v>
      </c>
      <c r="G2264" s="189"/>
    </row>
    <row r="2265" spans="2:7" x14ac:dyDescent="0.25">
      <c r="B2265" s="39"/>
      <c r="C2265" s="40"/>
      <c r="D2265" s="54"/>
      <c r="E2265" s="40"/>
      <c r="F2265" s="40"/>
      <c r="G2265" s="42"/>
    </row>
    <row r="2266" spans="2:7" ht="15.75" thickBot="1" x14ac:dyDescent="0.3">
      <c r="B2266" s="57" t="s">
        <v>139</v>
      </c>
      <c r="C2266" s="58"/>
      <c r="D2266" s="59"/>
      <c r="E2266" s="58"/>
      <c r="F2266" s="58"/>
      <c r="G2266" s="176">
        <f>SUM(F2264:F2266)</f>
        <v>2.91</v>
      </c>
    </row>
    <row r="2267" spans="2:7" ht="15.75" thickBot="1" x14ac:dyDescent="0.3">
      <c r="B2267" s="1148"/>
      <c r="C2267" s="1148"/>
      <c r="D2267" s="1148"/>
      <c r="E2267" s="1148"/>
      <c r="F2267" s="1148"/>
      <c r="G2267" s="1148"/>
    </row>
    <row r="2268" spans="2:7" ht="15.75" thickBot="1" x14ac:dyDescent="0.3">
      <c r="B2268" s="79" t="s">
        <v>140</v>
      </c>
      <c r="C2268" s="120" t="s">
        <v>141</v>
      </c>
      <c r="D2268" s="80" t="s">
        <v>142</v>
      </c>
      <c r="E2268" s="1147" t="s">
        <v>143</v>
      </c>
      <c r="F2268" s="1147"/>
      <c r="G2268" s="1147"/>
    </row>
    <row r="2269" spans="2:7" ht="15.75" thickBot="1" x14ac:dyDescent="0.3">
      <c r="B2269" s="81" t="s">
        <v>144</v>
      </c>
      <c r="C2269" s="121"/>
      <c r="D2269" s="201">
        <f>G2258</f>
        <v>0.02</v>
      </c>
      <c r="E2269" s="1147"/>
      <c r="F2269" s="1147"/>
      <c r="G2269" s="1147"/>
    </row>
    <row r="2270" spans="2:7" ht="15.75" thickBot="1" x14ac:dyDescent="0.3">
      <c r="B2270" s="81" t="s">
        <v>145</v>
      </c>
      <c r="C2270" s="121"/>
      <c r="D2270" s="201">
        <f>G2262</f>
        <v>33</v>
      </c>
      <c r="E2270" s="1147"/>
      <c r="F2270" s="1147"/>
      <c r="G2270" s="1147"/>
    </row>
    <row r="2271" spans="2:7" ht="15.75" thickBot="1" x14ac:dyDescent="0.3">
      <c r="B2271" s="81" t="s">
        <v>146</v>
      </c>
      <c r="C2271" s="121"/>
      <c r="D2271" s="201">
        <f>G2266</f>
        <v>2.91</v>
      </c>
      <c r="E2271" s="1147"/>
      <c r="F2271" s="1147"/>
      <c r="G2271" s="1147"/>
    </row>
    <row r="2272" spans="2:7" ht="15.75" thickBot="1" x14ac:dyDescent="0.3">
      <c r="B2272" s="81" t="s">
        <v>147</v>
      </c>
      <c r="C2272" s="122">
        <f>$J$5</f>
        <v>157.27000000000001</v>
      </c>
      <c r="D2272" s="201">
        <f>D2269*C2272/100</f>
        <v>0.03</v>
      </c>
      <c r="E2272" s="1147"/>
      <c r="F2272" s="1147"/>
      <c r="G2272" s="1147"/>
    </row>
    <row r="2273" spans="1:7" ht="15.75" thickBot="1" x14ac:dyDescent="0.3">
      <c r="B2273" s="81" t="s">
        <v>148</v>
      </c>
      <c r="C2273" s="123"/>
      <c r="D2273" s="202">
        <f>SUM(D2269:D2272)</f>
        <v>35.96</v>
      </c>
      <c r="E2273" s="1147"/>
      <c r="F2273" s="1147"/>
      <c r="G2273" s="1147"/>
    </row>
    <row r="2274" spans="1:7" ht="15.75" thickBot="1" x14ac:dyDescent="0.3">
      <c r="B2274" s="81" t="s">
        <v>149</v>
      </c>
      <c r="C2274" s="121"/>
      <c r="D2274" s="201" t="s">
        <v>150</v>
      </c>
      <c r="E2274" s="1148" t="s">
        <v>151</v>
      </c>
      <c r="F2274" s="1148"/>
      <c r="G2274" s="1148"/>
    </row>
    <row r="2275" spans="1:7" ht="15.75" thickBot="1" x14ac:dyDescent="0.3">
      <c r="B2275" s="68" t="s">
        <v>152</v>
      </c>
      <c r="C2275" s="69"/>
      <c r="D2275" s="172">
        <f>D2273</f>
        <v>35.96</v>
      </c>
      <c r="E2275" s="1148"/>
      <c r="F2275" s="1148"/>
      <c r="G2275" s="1148"/>
    </row>
    <row r="2276" spans="1:7" ht="15.75" thickBot="1" x14ac:dyDescent="0.3">
      <c r="B2276" s="70" t="s">
        <v>153</v>
      </c>
      <c r="C2276" s="71">
        <f>$I$5</f>
        <v>28.49</v>
      </c>
      <c r="D2276" s="173">
        <f>D2275*C2276/100</f>
        <v>10.25</v>
      </c>
      <c r="E2276" s="1148"/>
      <c r="F2276" s="1148"/>
      <c r="G2276" s="1148"/>
    </row>
    <row r="2277" spans="1:7" ht="15.75" thickBot="1" x14ac:dyDescent="0.3">
      <c r="B2277" s="82" t="s">
        <v>154</v>
      </c>
      <c r="C2277" s="73"/>
      <c r="D2277" s="174">
        <f>SUM(D2275:D2276)</f>
        <v>46.21</v>
      </c>
      <c r="E2277" s="74"/>
      <c r="F2277" s="175">
        <f>D2277</f>
        <v>46.21</v>
      </c>
      <c r="G2277" s="30"/>
    </row>
    <row r="2279" spans="1:7" ht="15.75" thickBot="1" x14ac:dyDescent="0.3"/>
    <row r="2280" spans="1:7" x14ac:dyDescent="0.25">
      <c r="B2280" s="1149" t="s">
        <v>119</v>
      </c>
      <c r="C2280" s="1149"/>
      <c r="D2280" s="1149"/>
      <c r="E2280" s="1149"/>
      <c r="F2280" s="1149"/>
      <c r="G2280" s="1149"/>
    </row>
    <row r="2281" spans="1:7" ht="15.75" thickBot="1" x14ac:dyDescent="0.3">
      <c r="B2281" s="1150" t="str">
        <f>$I$3</f>
        <v>Urbanização da Orla de Piúma - Município de Piúma / ES</v>
      </c>
      <c r="C2281" s="1151"/>
      <c r="D2281" s="1151"/>
      <c r="E2281" s="1151"/>
      <c r="F2281" s="1151"/>
      <c r="G2281" s="1152"/>
    </row>
    <row r="2282" spans="1:7" ht="15.75" thickBot="1" x14ac:dyDescent="0.3">
      <c r="B2282" s="29" t="s">
        <v>120</v>
      </c>
      <c r="C2282" s="29" t="s">
        <v>121</v>
      </c>
      <c r="D2282" s="1147" t="s">
        <v>122</v>
      </c>
      <c r="E2282" s="1147"/>
      <c r="F2282" s="30" t="s">
        <v>262</v>
      </c>
      <c r="G2282" s="30" t="s">
        <v>123</v>
      </c>
    </row>
    <row r="2283" spans="1:7" ht="39.75" thickBot="1" x14ac:dyDescent="0.3">
      <c r="B2283" s="31" t="s">
        <v>4948</v>
      </c>
      <c r="C2283" s="32" t="s">
        <v>92</v>
      </c>
      <c r="D2283" s="1147" t="s">
        <v>6</v>
      </c>
      <c r="E2283" s="1147"/>
      <c r="F2283" s="89" t="s">
        <v>4931</v>
      </c>
      <c r="G2283" s="33">
        <f>$K$5</f>
        <v>44501</v>
      </c>
    </row>
    <row r="2284" spans="1:7" ht="15.75" thickBot="1" x14ac:dyDescent="0.3">
      <c r="B2284" s="1148"/>
      <c r="C2284" s="1148"/>
      <c r="D2284" s="1148"/>
      <c r="E2284" s="1148"/>
      <c r="F2284" s="1148"/>
      <c r="G2284" s="1148"/>
    </row>
    <row r="2285" spans="1:7" x14ac:dyDescent="0.25">
      <c r="B2285" s="36" t="s">
        <v>127</v>
      </c>
      <c r="C2285" s="37" t="s">
        <v>128</v>
      </c>
      <c r="D2285" s="37" t="s">
        <v>129</v>
      </c>
      <c r="E2285" s="37" t="s">
        <v>130</v>
      </c>
      <c r="F2285" s="37" t="s">
        <v>131</v>
      </c>
      <c r="G2285" s="38" t="s">
        <v>132</v>
      </c>
    </row>
    <row r="2286" spans="1:7" x14ac:dyDescent="0.25">
      <c r="A2286" s="207">
        <v>10146</v>
      </c>
      <c r="B2286" s="39" t="str">
        <f>VLOOKUP(A2286,Insumos!$A$10:$F$3462,2,FALSE)</f>
        <v>SERVENTE (AUXILIAR DE OBRAS - SINDUSCON)</v>
      </c>
      <c r="C2286" s="40" t="str">
        <f>VLOOKUP(A2286,Insumos!$A$10:$F$3462,3,FALSE)</f>
        <v>H</v>
      </c>
      <c r="D2286" s="41">
        <v>0.2</v>
      </c>
      <c r="E2286" s="168">
        <f>VLOOKUP(A2286,Insumos!$A$10:$F$3462,4,FALSE)</f>
        <v>5.46</v>
      </c>
      <c r="F2286" s="168">
        <f>ROUND((D2286*E2286),2)</f>
        <v>1.0900000000000001</v>
      </c>
      <c r="G2286" s="189"/>
    </row>
    <row r="2287" spans="1:7" x14ac:dyDescent="0.25">
      <c r="B2287" s="39"/>
      <c r="C2287" s="40"/>
      <c r="D2287" s="43"/>
      <c r="E2287" s="168"/>
      <c r="F2287" s="168"/>
      <c r="G2287" s="189"/>
    </row>
    <row r="2288" spans="1:7" x14ac:dyDescent="0.25">
      <c r="B2288" s="44" t="s">
        <v>133</v>
      </c>
      <c r="C2288" s="45"/>
      <c r="D2288" s="46"/>
      <c r="E2288" s="168"/>
      <c r="F2288" s="187"/>
      <c r="G2288" s="176">
        <f>SUM(F2285:F2288)</f>
        <v>1.0900000000000001</v>
      </c>
    </row>
    <row r="2289" spans="2:7" x14ac:dyDescent="0.25">
      <c r="B2289" s="39" t="s">
        <v>134</v>
      </c>
      <c r="C2289" s="49"/>
      <c r="D2289" s="50"/>
      <c r="E2289" s="40"/>
      <c r="F2289" s="47"/>
      <c r="G2289" s="51" t="s">
        <v>135</v>
      </c>
    </row>
    <row r="2290" spans="2:7" x14ac:dyDescent="0.25">
      <c r="B2290" s="44" t="s">
        <v>136</v>
      </c>
      <c r="C2290" s="45"/>
      <c r="D2290" s="55"/>
      <c r="E2290" s="187"/>
      <c r="F2290" s="187"/>
      <c r="G2290" s="176">
        <f>SUM(F2290:F2290)</f>
        <v>0</v>
      </c>
    </row>
    <row r="2291" spans="2:7" x14ac:dyDescent="0.25">
      <c r="B2291" s="39" t="s">
        <v>137</v>
      </c>
      <c r="C2291" s="49"/>
      <c r="D2291" s="56"/>
      <c r="E2291" s="49"/>
      <c r="F2291" s="49"/>
      <c r="G2291" s="51" t="s">
        <v>138</v>
      </c>
    </row>
    <row r="2292" spans="2:7" ht="51.75" x14ac:dyDescent="0.25">
      <c r="B2292" s="39" t="s">
        <v>4922</v>
      </c>
      <c r="C2292" s="49" t="s">
        <v>1344</v>
      </c>
      <c r="D2292" s="41">
        <v>4.1999999999999997E-3</v>
      </c>
      <c r="E2292" s="168">
        <v>257.69</v>
      </c>
      <c r="F2292" s="168">
        <f t="shared" ref="F2292:F2303" si="2">ROUND((D2292*E2292),2)</f>
        <v>1.08</v>
      </c>
      <c r="G2292" s="189"/>
    </row>
    <row r="2293" spans="2:7" ht="51.75" x14ac:dyDescent="0.25">
      <c r="B2293" s="39" t="s">
        <v>4945</v>
      </c>
      <c r="C2293" s="49" t="s">
        <v>1346</v>
      </c>
      <c r="D2293" s="41">
        <v>4.58E-2</v>
      </c>
      <c r="E2293" s="168">
        <v>54.86</v>
      </c>
      <c r="F2293" s="168">
        <f t="shared" si="2"/>
        <v>2.5099999999999998</v>
      </c>
      <c r="G2293" s="189"/>
    </row>
    <row r="2294" spans="2:7" ht="26.25" x14ac:dyDescent="0.25">
      <c r="B2294" s="39" t="s">
        <v>4946</v>
      </c>
      <c r="C2294" s="49" t="s">
        <v>1344</v>
      </c>
      <c r="D2294" s="41">
        <v>8.3000000000000001E-3</v>
      </c>
      <c r="E2294" s="168">
        <v>5.83</v>
      </c>
      <c r="F2294" s="168">
        <f t="shared" si="2"/>
        <v>0.05</v>
      </c>
      <c r="G2294" s="189"/>
    </row>
    <row r="2295" spans="2:7" ht="26.25" x14ac:dyDescent="0.25">
      <c r="B2295" s="39" t="s">
        <v>5017</v>
      </c>
      <c r="C2295" s="49" t="s">
        <v>1346</v>
      </c>
      <c r="D2295" s="41">
        <v>4.1700000000000001E-2</v>
      </c>
      <c r="E2295" s="168">
        <v>3.62</v>
      </c>
      <c r="F2295" s="168">
        <f t="shared" si="2"/>
        <v>0.15</v>
      </c>
      <c r="G2295" s="189"/>
    </row>
    <row r="2296" spans="2:7" ht="39" x14ac:dyDescent="0.25">
      <c r="B2296" s="39" t="s">
        <v>4924</v>
      </c>
      <c r="C2296" s="49" t="s">
        <v>1344</v>
      </c>
      <c r="D2296" s="41">
        <v>7.7000000000000002E-3</v>
      </c>
      <c r="E2296" s="168">
        <v>217.89</v>
      </c>
      <c r="F2296" s="168">
        <f t="shared" si="2"/>
        <v>1.68</v>
      </c>
      <c r="G2296" s="189"/>
    </row>
    <row r="2297" spans="2:7" ht="39" x14ac:dyDescent="0.25">
      <c r="B2297" s="39" t="s">
        <v>5018</v>
      </c>
      <c r="C2297" s="49" t="s">
        <v>1346</v>
      </c>
      <c r="D2297" s="41">
        <v>4.24E-2</v>
      </c>
      <c r="E2297" s="168">
        <v>80.86</v>
      </c>
      <c r="F2297" s="168">
        <f t="shared" si="2"/>
        <v>3.43</v>
      </c>
      <c r="G2297" s="189"/>
    </row>
    <row r="2298" spans="2:7" ht="39" x14ac:dyDescent="0.25">
      <c r="B2298" s="39" t="s">
        <v>4926</v>
      </c>
      <c r="C2298" s="49" t="s">
        <v>1344</v>
      </c>
      <c r="D2298" s="41">
        <v>1.46E-2</v>
      </c>
      <c r="E2298" s="168">
        <v>187.75</v>
      </c>
      <c r="F2298" s="168">
        <f t="shared" si="2"/>
        <v>2.74</v>
      </c>
      <c r="G2298" s="189"/>
    </row>
    <row r="2299" spans="2:7" ht="26.25" x14ac:dyDescent="0.25">
      <c r="B2299" s="39" t="s">
        <v>4947</v>
      </c>
      <c r="C2299" s="49" t="s">
        <v>1344</v>
      </c>
      <c r="D2299" s="41">
        <v>8.3000000000000001E-3</v>
      </c>
      <c r="E2299" s="168">
        <v>114.82</v>
      </c>
      <c r="F2299" s="168">
        <f t="shared" si="2"/>
        <v>0.95</v>
      </c>
      <c r="G2299" s="189"/>
    </row>
    <row r="2300" spans="2:7" ht="26.25" x14ac:dyDescent="0.25">
      <c r="B2300" s="39" t="s">
        <v>5019</v>
      </c>
      <c r="C2300" s="49" t="s">
        <v>1346</v>
      </c>
      <c r="D2300" s="41">
        <v>4.1700000000000001E-2</v>
      </c>
      <c r="E2300" s="168">
        <v>44.18</v>
      </c>
      <c r="F2300" s="168">
        <f t="shared" si="2"/>
        <v>1.84</v>
      </c>
      <c r="G2300" s="189"/>
    </row>
    <row r="2301" spans="2:7" ht="39" x14ac:dyDescent="0.25">
      <c r="B2301" s="39" t="s">
        <v>4927</v>
      </c>
      <c r="C2301" s="49" t="s">
        <v>1346</v>
      </c>
      <c r="D2301" s="41">
        <v>3.5400000000000001E-2</v>
      </c>
      <c r="E2301" s="168">
        <v>56.48</v>
      </c>
      <c r="F2301" s="168">
        <f t="shared" si="2"/>
        <v>2</v>
      </c>
      <c r="G2301" s="189"/>
    </row>
    <row r="2302" spans="2:7" ht="39" x14ac:dyDescent="0.25">
      <c r="B2302" s="39" t="s">
        <v>4928</v>
      </c>
      <c r="C2302" s="49" t="s">
        <v>1344</v>
      </c>
      <c r="D2302" s="41">
        <v>3.8E-3</v>
      </c>
      <c r="E2302" s="168">
        <v>190.52</v>
      </c>
      <c r="F2302" s="168">
        <f t="shared" si="2"/>
        <v>0.72</v>
      </c>
      <c r="G2302" s="189"/>
    </row>
    <row r="2303" spans="2:7" ht="39" x14ac:dyDescent="0.25">
      <c r="B2303" s="39" t="s">
        <v>4929</v>
      </c>
      <c r="C2303" s="40" t="s">
        <v>1346</v>
      </c>
      <c r="D2303" s="41">
        <v>4.6199999999999998E-2</v>
      </c>
      <c r="E2303" s="168">
        <v>76.650000000000006</v>
      </c>
      <c r="F2303" s="168">
        <f t="shared" si="2"/>
        <v>3.54</v>
      </c>
      <c r="G2303" s="189"/>
    </row>
    <row r="2304" spans="2:7" x14ac:dyDescent="0.25">
      <c r="B2304" s="39"/>
      <c r="C2304" s="40"/>
      <c r="D2304" s="54"/>
      <c r="E2304" s="40"/>
      <c r="F2304" s="40"/>
      <c r="G2304" s="42"/>
    </row>
    <row r="2305" spans="2:7" ht="15.75" thickBot="1" x14ac:dyDescent="0.3">
      <c r="B2305" s="57" t="s">
        <v>139</v>
      </c>
      <c r="C2305" s="58"/>
      <c r="D2305" s="59"/>
      <c r="E2305" s="58"/>
      <c r="F2305" s="58"/>
      <c r="G2305" s="176">
        <f>SUM(F2292:F2303)</f>
        <v>20.69</v>
      </c>
    </row>
    <row r="2306" spans="2:7" ht="15.75" thickBot="1" x14ac:dyDescent="0.3">
      <c r="B2306" s="1148"/>
      <c r="C2306" s="1148"/>
      <c r="D2306" s="1148"/>
      <c r="E2306" s="1148"/>
      <c r="F2306" s="1148"/>
      <c r="G2306" s="1148"/>
    </row>
    <row r="2307" spans="2:7" ht="15.75" thickBot="1" x14ac:dyDescent="0.3">
      <c r="B2307" s="79" t="s">
        <v>140</v>
      </c>
      <c r="C2307" s="120" t="s">
        <v>141</v>
      </c>
      <c r="D2307" s="80" t="s">
        <v>142</v>
      </c>
      <c r="E2307" s="1147" t="s">
        <v>143</v>
      </c>
      <c r="F2307" s="1147"/>
      <c r="G2307" s="1147"/>
    </row>
    <row r="2308" spans="2:7" ht="15.75" thickBot="1" x14ac:dyDescent="0.3">
      <c r="B2308" s="81" t="s">
        <v>144</v>
      </c>
      <c r="C2308" s="121"/>
      <c r="D2308" s="201">
        <f>G2288</f>
        <v>1.0900000000000001</v>
      </c>
      <c r="E2308" s="1147"/>
      <c r="F2308" s="1147"/>
      <c r="G2308" s="1147"/>
    </row>
    <row r="2309" spans="2:7" ht="15.75" thickBot="1" x14ac:dyDescent="0.3">
      <c r="B2309" s="81" t="s">
        <v>145</v>
      </c>
      <c r="C2309" s="121"/>
      <c r="D2309" s="201">
        <f>G2290</f>
        <v>0</v>
      </c>
      <c r="E2309" s="1147"/>
      <c r="F2309" s="1147"/>
      <c r="G2309" s="1147"/>
    </row>
    <row r="2310" spans="2:7" ht="15.75" thickBot="1" x14ac:dyDescent="0.3">
      <c r="B2310" s="81" t="s">
        <v>146</v>
      </c>
      <c r="C2310" s="121"/>
      <c r="D2310" s="201">
        <f>G2305</f>
        <v>20.69</v>
      </c>
      <c r="E2310" s="1147"/>
      <c r="F2310" s="1147"/>
      <c r="G2310" s="1147"/>
    </row>
    <row r="2311" spans="2:7" ht="15.75" thickBot="1" x14ac:dyDescent="0.3">
      <c r="B2311" s="81" t="s">
        <v>147</v>
      </c>
      <c r="C2311" s="122">
        <f>$J$5</f>
        <v>157.27000000000001</v>
      </c>
      <c r="D2311" s="201">
        <f>D2308*C2311/100</f>
        <v>1.71</v>
      </c>
      <c r="E2311" s="1147"/>
      <c r="F2311" s="1147"/>
      <c r="G2311" s="1147"/>
    </row>
    <row r="2312" spans="2:7" ht="15.75" thickBot="1" x14ac:dyDescent="0.3">
      <c r="B2312" s="81" t="s">
        <v>148</v>
      </c>
      <c r="C2312" s="123"/>
      <c r="D2312" s="202">
        <f>SUM(D2308:D2311)</f>
        <v>23.49</v>
      </c>
      <c r="E2312" s="1147"/>
      <c r="F2312" s="1147"/>
      <c r="G2312" s="1147"/>
    </row>
    <row r="2313" spans="2:7" ht="15.75" thickBot="1" x14ac:dyDescent="0.3">
      <c r="B2313" s="81" t="s">
        <v>149</v>
      </c>
      <c r="C2313" s="121"/>
      <c r="D2313" s="201" t="s">
        <v>150</v>
      </c>
      <c r="E2313" s="1148" t="s">
        <v>151</v>
      </c>
      <c r="F2313" s="1148"/>
      <c r="G2313" s="1148"/>
    </row>
    <row r="2314" spans="2:7" ht="15.75" thickBot="1" x14ac:dyDescent="0.3">
      <c r="B2314" s="68" t="s">
        <v>152</v>
      </c>
      <c r="C2314" s="69"/>
      <c r="D2314" s="172">
        <f>D2312</f>
        <v>23.49</v>
      </c>
      <c r="E2314" s="1148"/>
      <c r="F2314" s="1148"/>
      <c r="G2314" s="1148"/>
    </row>
    <row r="2315" spans="2:7" ht="15.75" thickBot="1" x14ac:dyDescent="0.3">
      <c r="B2315" s="70" t="s">
        <v>153</v>
      </c>
      <c r="C2315" s="71">
        <f>$I$5</f>
        <v>28.49</v>
      </c>
      <c r="D2315" s="173">
        <f>D2314*C2315/100</f>
        <v>6.69</v>
      </c>
      <c r="E2315" s="1148"/>
      <c r="F2315" s="1148"/>
      <c r="G2315" s="1148"/>
    </row>
    <row r="2316" spans="2:7" ht="15.75" thickBot="1" x14ac:dyDescent="0.3">
      <c r="B2316" s="82" t="s">
        <v>154</v>
      </c>
      <c r="C2316" s="73"/>
      <c r="D2316" s="174">
        <f>SUM(D2314:D2315)</f>
        <v>30.18</v>
      </c>
      <c r="E2316" s="74"/>
      <c r="F2316" s="175">
        <f>D2316</f>
        <v>30.18</v>
      </c>
      <c r="G2316" s="30"/>
    </row>
    <row r="2318" spans="2:7" ht="15.75" thickBot="1" x14ac:dyDescent="0.3"/>
    <row r="2319" spans="2:7" x14ac:dyDescent="0.25">
      <c r="B2319" s="1160" t="s">
        <v>119</v>
      </c>
      <c r="C2319" s="1161"/>
      <c r="D2319" s="1161"/>
      <c r="E2319" s="1161"/>
      <c r="F2319" s="1161"/>
      <c r="G2319" s="1162"/>
    </row>
    <row r="2320" spans="2:7" ht="15.75" thickBot="1" x14ac:dyDescent="0.3">
      <c r="B2320" s="1153" t="str">
        <f>$I$3</f>
        <v>Urbanização da Orla de Piúma - Município de Piúma / ES</v>
      </c>
      <c r="C2320" s="1151"/>
      <c r="D2320" s="1151"/>
      <c r="E2320" s="1151"/>
      <c r="F2320" s="1151"/>
      <c r="G2320" s="1154"/>
    </row>
    <row r="2321" spans="1:7" ht="15.75" thickBot="1" x14ac:dyDescent="0.3">
      <c r="B2321" s="29" t="s">
        <v>120</v>
      </c>
      <c r="C2321" s="29" t="s">
        <v>121</v>
      </c>
      <c r="D2321" s="1155" t="s">
        <v>122</v>
      </c>
      <c r="E2321" s="1156"/>
      <c r="F2321" s="30" t="s">
        <v>262</v>
      </c>
      <c r="G2321" s="30" t="s">
        <v>123</v>
      </c>
    </row>
    <row r="2322" spans="1:7" ht="27" thickBot="1" x14ac:dyDescent="0.3">
      <c r="B2322" s="31" t="s">
        <v>4930</v>
      </c>
      <c r="C2322" s="32" t="s">
        <v>92</v>
      </c>
      <c r="D2322" s="1155" t="s">
        <v>6</v>
      </c>
      <c r="E2322" s="1156"/>
      <c r="F2322" s="89" t="s">
        <v>4932</v>
      </c>
      <c r="G2322" s="33">
        <f>$K$5</f>
        <v>44501</v>
      </c>
    </row>
    <row r="2323" spans="1:7" ht="15.75" thickBot="1" x14ac:dyDescent="0.3">
      <c r="B2323" s="1157"/>
      <c r="C2323" s="1158"/>
      <c r="D2323" s="1158"/>
      <c r="E2323" s="1158"/>
      <c r="F2323" s="1158"/>
      <c r="G2323" s="1159"/>
    </row>
    <row r="2324" spans="1:7" x14ac:dyDescent="0.25">
      <c r="B2324" s="36" t="s">
        <v>127</v>
      </c>
      <c r="C2324" s="37" t="s">
        <v>128</v>
      </c>
      <c r="D2324" s="37" t="s">
        <v>129</v>
      </c>
      <c r="E2324" s="37" t="s">
        <v>130</v>
      </c>
      <c r="F2324" s="37" t="s">
        <v>131</v>
      </c>
      <c r="G2324" s="38" t="s">
        <v>132</v>
      </c>
    </row>
    <row r="2325" spans="1:7" x14ac:dyDescent="0.25">
      <c r="A2325" s="207">
        <v>10146</v>
      </c>
      <c r="B2325" s="39" t="str">
        <f>VLOOKUP(A2325,Insumos!$A$10:$F$3462,2,FALSE)</f>
        <v>SERVENTE (AUXILIAR DE OBRAS - SINDUSCON)</v>
      </c>
      <c r="C2325" s="40" t="str">
        <f>VLOOKUP(A2325,Insumos!$A$10:$F$3462,3,FALSE)</f>
        <v>H</v>
      </c>
      <c r="D2325" s="41">
        <v>2.1000000000000001E-2</v>
      </c>
      <c r="E2325" s="168">
        <f>VLOOKUP(A2325,Insumos!$A$10:$F$3462,4,FALSE)</f>
        <v>5.46</v>
      </c>
      <c r="F2325" s="168">
        <f>ROUND((D2325*E2325),2)</f>
        <v>0.11</v>
      </c>
      <c r="G2325" s="189"/>
    </row>
    <row r="2326" spans="1:7" x14ac:dyDescent="0.25">
      <c r="B2326" s="39"/>
      <c r="C2326" s="40"/>
      <c r="D2326" s="43"/>
      <c r="E2326" s="168"/>
      <c r="F2326" s="168"/>
      <c r="G2326" s="189"/>
    </row>
    <row r="2327" spans="1:7" x14ac:dyDescent="0.25">
      <c r="B2327" s="44" t="s">
        <v>133</v>
      </c>
      <c r="C2327" s="45"/>
      <c r="D2327" s="46"/>
      <c r="E2327" s="168"/>
      <c r="F2327" s="187"/>
      <c r="G2327" s="176">
        <f>SUM(F2324:F2327)</f>
        <v>0.11</v>
      </c>
    </row>
    <row r="2328" spans="1:7" x14ac:dyDescent="0.25">
      <c r="B2328" s="39" t="s">
        <v>134</v>
      </c>
      <c r="C2328" s="49"/>
      <c r="D2328" s="50"/>
      <c r="E2328" s="40"/>
      <c r="F2328" s="47"/>
      <c r="G2328" s="51" t="s">
        <v>135</v>
      </c>
    </row>
    <row r="2329" spans="1:7" x14ac:dyDescent="0.25">
      <c r="B2329" s="44" t="s">
        <v>136</v>
      </c>
      <c r="C2329" s="45"/>
      <c r="D2329" s="55"/>
      <c r="E2329" s="187"/>
      <c r="F2329" s="187"/>
      <c r="G2329" s="176">
        <f>SUM(F2329:F2329)</f>
        <v>0</v>
      </c>
    </row>
    <row r="2330" spans="1:7" x14ac:dyDescent="0.25">
      <c r="B2330" s="39" t="s">
        <v>137</v>
      </c>
      <c r="C2330" s="49"/>
      <c r="D2330" s="56"/>
      <c r="E2330" s="49"/>
      <c r="F2330" s="49"/>
      <c r="G2330" s="51" t="s">
        <v>138</v>
      </c>
    </row>
    <row r="2331" spans="1:7" ht="51.75" x14ac:dyDescent="0.25">
      <c r="B2331" s="39" t="s">
        <v>4922</v>
      </c>
      <c r="C2331" s="49" t="s">
        <v>1344</v>
      </c>
      <c r="D2331" s="41">
        <v>4.0000000000000001E-3</v>
      </c>
      <c r="E2331" s="168">
        <v>250.22</v>
      </c>
      <c r="F2331" s="168">
        <f t="shared" ref="F2331:F2336" si="3">ROUND((D2331*E2331),2)</f>
        <v>1</v>
      </c>
      <c r="G2331" s="189"/>
    </row>
    <row r="2332" spans="1:7" ht="51.75" x14ac:dyDescent="0.25">
      <c r="B2332" s="39" t="s">
        <v>4923</v>
      </c>
      <c r="C2332" s="49" t="s">
        <v>1346</v>
      </c>
      <c r="D2332" s="41">
        <v>1.6E-2</v>
      </c>
      <c r="E2332" s="168">
        <v>49.85</v>
      </c>
      <c r="F2332" s="168">
        <f t="shared" si="3"/>
        <v>0.8</v>
      </c>
      <c r="G2332" s="189"/>
    </row>
    <row r="2333" spans="1:7" ht="39" x14ac:dyDescent="0.25">
      <c r="B2333" s="39" t="s">
        <v>4924</v>
      </c>
      <c r="C2333" s="49" t="s">
        <v>1344</v>
      </c>
      <c r="D2333" s="41">
        <v>6.0000000000000001E-3</v>
      </c>
      <c r="E2333" s="168">
        <v>217.94</v>
      </c>
      <c r="F2333" s="168">
        <f t="shared" si="3"/>
        <v>1.31</v>
      </c>
      <c r="G2333" s="189"/>
    </row>
    <row r="2334" spans="1:7" ht="39" x14ac:dyDescent="0.25">
      <c r="B2334" s="39" t="s">
        <v>4925</v>
      </c>
      <c r="C2334" s="49" t="s">
        <v>1346</v>
      </c>
      <c r="D2334" s="41">
        <v>1.4999999999999999E-2</v>
      </c>
      <c r="E2334" s="168">
        <v>80.88</v>
      </c>
      <c r="F2334" s="168">
        <f t="shared" si="3"/>
        <v>1.21</v>
      </c>
      <c r="G2334" s="189"/>
    </row>
    <row r="2335" spans="1:7" ht="39" x14ac:dyDescent="0.25">
      <c r="B2335" s="39" t="s">
        <v>4928</v>
      </c>
      <c r="C2335" s="49" t="s">
        <v>1344</v>
      </c>
      <c r="D2335" s="41">
        <v>3.0000000000000001E-3</v>
      </c>
      <c r="E2335" s="168">
        <v>188.08</v>
      </c>
      <c r="F2335" s="168">
        <f t="shared" si="3"/>
        <v>0.56000000000000005</v>
      </c>
      <c r="G2335" s="189"/>
    </row>
    <row r="2336" spans="1:7" ht="39" x14ac:dyDescent="0.25">
      <c r="B2336" s="39" t="s">
        <v>4929</v>
      </c>
      <c r="C2336" s="40" t="s">
        <v>1346</v>
      </c>
      <c r="D2336" s="41">
        <v>2.3E-2</v>
      </c>
      <c r="E2336" s="168">
        <v>75.489999999999995</v>
      </c>
      <c r="F2336" s="168">
        <f t="shared" si="3"/>
        <v>1.74</v>
      </c>
      <c r="G2336" s="189"/>
    </row>
    <row r="2337" spans="2:7" x14ac:dyDescent="0.25">
      <c r="B2337" s="39"/>
      <c r="C2337" s="40"/>
      <c r="D2337" s="54"/>
      <c r="E2337" s="40"/>
      <c r="F2337" s="40"/>
      <c r="G2337" s="42"/>
    </row>
    <row r="2338" spans="2:7" ht="15.75" thickBot="1" x14ac:dyDescent="0.3">
      <c r="B2338" s="57" t="s">
        <v>139</v>
      </c>
      <c r="C2338" s="58"/>
      <c r="D2338" s="59"/>
      <c r="E2338" s="58"/>
      <c r="F2338" s="58"/>
      <c r="G2338" s="176">
        <f>SUM(F2331:F2338)</f>
        <v>6.62</v>
      </c>
    </row>
    <row r="2339" spans="2:7" ht="15.75" thickBot="1" x14ac:dyDescent="0.3">
      <c r="B2339" s="1148"/>
      <c r="C2339" s="1148"/>
      <c r="D2339" s="1148"/>
      <c r="E2339" s="1148"/>
      <c r="F2339" s="1148"/>
      <c r="G2339" s="1148"/>
    </row>
    <row r="2340" spans="2:7" ht="15.75" thickBot="1" x14ac:dyDescent="0.3">
      <c r="B2340" s="79" t="s">
        <v>140</v>
      </c>
      <c r="C2340" s="120" t="s">
        <v>141</v>
      </c>
      <c r="D2340" s="80" t="s">
        <v>142</v>
      </c>
      <c r="E2340" s="1147" t="s">
        <v>143</v>
      </c>
      <c r="F2340" s="1147"/>
      <c r="G2340" s="1147"/>
    </row>
    <row r="2341" spans="2:7" ht="15.75" thickBot="1" x14ac:dyDescent="0.3">
      <c r="B2341" s="81" t="s">
        <v>144</v>
      </c>
      <c r="C2341" s="121"/>
      <c r="D2341" s="201">
        <f>G2327</f>
        <v>0.11</v>
      </c>
      <c r="E2341" s="1147"/>
      <c r="F2341" s="1147"/>
      <c r="G2341" s="1147"/>
    </row>
    <row r="2342" spans="2:7" ht="15.75" thickBot="1" x14ac:dyDescent="0.3">
      <c r="B2342" s="81" t="s">
        <v>145</v>
      </c>
      <c r="C2342" s="121"/>
      <c r="D2342" s="201">
        <f>G2329</f>
        <v>0</v>
      </c>
      <c r="E2342" s="1147"/>
      <c r="F2342" s="1147"/>
      <c r="G2342" s="1147"/>
    </row>
    <row r="2343" spans="2:7" ht="15.75" thickBot="1" x14ac:dyDescent="0.3">
      <c r="B2343" s="81" t="s">
        <v>146</v>
      </c>
      <c r="C2343" s="121"/>
      <c r="D2343" s="201">
        <f>G2338</f>
        <v>6.62</v>
      </c>
      <c r="E2343" s="1147"/>
      <c r="F2343" s="1147"/>
      <c r="G2343" s="1147"/>
    </row>
    <row r="2344" spans="2:7" ht="15.75" thickBot="1" x14ac:dyDescent="0.3">
      <c r="B2344" s="81" t="s">
        <v>147</v>
      </c>
      <c r="C2344" s="122">
        <f>$J$5</f>
        <v>157.27000000000001</v>
      </c>
      <c r="D2344" s="201">
        <f>D2341*C2344/100</f>
        <v>0.17</v>
      </c>
      <c r="E2344" s="1147"/>
      <c r="F2344" s="1147"/>
      <c r="G2344" s="1147"/>
    </row>
    <row r="2345" spans="2:7" ht="15.75" thickBot="1" x14ac:dyDescent="0.3">
      <c r="B2345" s="81" t="s">
        <v>148</v>
      </c>
      <c r="C2345" s="123"/>
      <c r="D2345" s="202">
        <f>SUM(D2341:D2344)</f>
        <v>6.9</v>
      </c>
      <c r="E2345" s="1147"/>
      <c r="F2345" s="1147"/>
      <c r="G2345" s="1147"/>
    </row>
    <row r="2346" spans="2:7" ht="15.75" thickBot="1" x14ac:dyDescent="0.3">
      <c r="B2346" s="81" t="s">
        <v>149</v>
      </c>
      <c r="C2346" s="121"/>
      <c r="D2346" s="201" t="s">
        <v>150</v>
      </c>
      <c r="E2346" s="1148" t="s">
        <v>151</v>
      </c>
      <c r="F2346" s="1148"/>
      <c r="G2346" s="1148"/>
    </row>
    <row r="2347" spans="2:7" ht="15.75" thickBot="1" x14ac:dyDescent="0.3">
      <c r="B2347" s="68" t="s">
        <v>152</v>
      </c>
      <c r="C2347" s="69"/>
      <c r="D2347" s="172">
        <f>D2345</f>
        <v>6.9</v>
      </c>
      <c r="E2347" s="1148"/>
      <c r="F2347" s="1148"/>
      <c r="G2347" s="1148"/>
    </row>
    <row r="2348" spans="2:7" ht="15.75" thickBot="1" x14ac:dyDescent="0.3">
      <c r="B2348" s="70" t="s">
        <v>153</v>
      </c>
      <c r="C2348" s="71">
        <f>$I$5</f>
        <v>28.49</v>
      </c>
      <c r="D2348" s="173">
        <f>D2347*C2348/100</f>
        <v>1.97</v>
      </c>
      <c r="E2348" s="1148"/>
      <c r="F2348" s="1148"/>
      <c r="G2348" s="1148"/>
    </row>
    <row r="2349" spans="2:7" ht="15.75" thickBot="1" x14ac:dyDescent="0.3">
      <c r="B2349" s="82" t="s">
        <v>154</v>
      </c>
      <c r="C2349" s="73"/>
      <c r="D2349" s="174">
        <f>SUM(D2347:D2348)</f>
        <v>8.8699999999999992</v>
      </c>
      <c r="E2349" s="74"/>
      <c r="F2349" s="175">
        <f>D2349</f>
        <v>8.8699999999999992</v>
      </c>
      <c r="G2349" s="30"/>
    </row>
    <row r="2351" spans="2:7" ht="15.75" thickBot="1" x14ac:dyDescent="0.3"/>
    <row r="2352" spans="2:7" ht="15.75" thickBot="1" x14ac:dyDescent="0.3">
      <c r="B2352" s="29" t="s">
        <v>120</v>
      </c>
      <c r="C2352" s="29" t="s">
        <v>121</v>
      </c>
      <c r="D2352" s="1147" t="s">
        <v>122</v>
      </c>
      <c r="E2352" s="1147"/>
      <c r="F2352" s="30" t="s">
        <v>262</v>
      </c>
      <c r="G2352" s="30" t="s">
        <v>123</v>
      </c>
    </row>
    <row r="2353" spans="1:7" ht="39.75" thickBot="1" x14ac:dyDescent="0.3">
      <c r="B2353" s="31" t="s">
        <v>4933</v>
      </c>
      <c r="C2353" s="32" t="s">
        <v>92</v>
      </c>
      <c r="D2353" s="1147" t="s">
        <v>6</v>
      </c>
      <c r="E2353" s="1147"/>
      <c r="F2353" s="89" t="s">
        <v>4936</v>
      </c>
      <c r="G2353" s="33">
        <f>$K$5</f>
        <v>44501</v>
      </c>
    </row>
    <row r="2354" spans="1:7" ht="15.75" thickBot="1" x14ac:dyDescent="0.3">
      <c r="B2354" s="1148"/>
      <c r="C2354" s="1148"/>
      <c r="D2354" s="1148"/>
      <c r="E2354" s="1148"/>
      <c r="F2354" s="1148"/>
      <c r="G2354" s="1148"/>
    </row>
    <row r="2355" spans="1:7" x14ac:dyDescent="0.25">
      <c r="B2355" s="36" t="s">
        <v>127</v>
      </c>
      <c r="C2355" s="37" t="s">
        <v>128</v>
      </c>
      <c r="D2355" s="37" t="s">
        <v>129</v>
      </c>
      <c r="E2355" s="37" t="s">
        <v>130</v>
      </c>
      <c r="F2355" s="37" t="s">
        <v>131</v>
      </c>
      <c r="G2355" s="38" t="s">
        <v>132</v>
      </c>
    </row>
    <row r="2356" spans="1:7" x14ac:dyDescent="0.25">
      <c r="A2356" s="207">
        <v>10146</v>
      </c>
      <c r="B2356" s="39" t="str">
        <f>VLOOKUP(A2356,Insumos!$A$10:$F$3462,2,FALSE)</f>
        <v>SERVENTE (AUXILIAR DE OBRAS - SINDUSCON)</v>
      </c>
      <c r="C2356" s="40" t="str">
        <f>VLOOKUP(A2356,Insumos!$A$10:$F$3462,3,FALSE)</f>
        <v>H</v>
      </c>
      <c r="D2356" s="41">
        <v>6.7100000000000007E-2</v>
      </c>
      <c r="E2356" s="168">
        <f>VLOOKUP(A2356,Insumos!$A$10:$F$3462,4,FALSE)</f>
        <v>5.46</v>
      </c>
      <c r="F2356" s="168">
        <f>ROUND((D2356*E2356),2)</f>
        <v>0.37</v>
      </c>
      <c r="G2356" s="189"/>
    </row>
    <row r="2357" spans="1:7" x14ac:dyDescent="0.25">
      <c r="B2357" s="39"/>
      <c r="C2357" s="40"/>
      <c r="D2357" s="43"/>
      <c r="E2357" s="168"/>
      <c r="F2357" s="168"/>
      <c r="G2357" s="189"/>
    </row>
    <row r="2358" spans="1:7" x14ac:dyDescent="0.25">
      <c r="B2358" s="44" t="s">
        <v>133</v>
      </c>
      <c r="C2358" s="45"/>
      <c r="D2358" s="46"/>
      <c r="E2358" s="168"/>
      <c r="F2358" s="187"/>
      <c r="G2358" s="176">
        <f>SUM(F2355:F2358)</f>
        <v>0.37</v>
      </c>
    </row>
    <row r="2359" spans="1:7" x14ac:dyDescent="0.25">
      <c r="B2359" s="39" t="s">
        <v>134</v>
      </c>
      <c r="C2359" s="49"/>
      <c r="D2359" s="50"/>
      <c r="E2359" s="40"/>
      <c r="F2359" s="47"/>
      <c r="G2359" s="51" t="s">
        <v>135</v>
      </c>
    </row>
    <row r="2360" spans="1:7" x14ac:dyDescent="0.25">
      <c r="B2360" s="44" t="s">
        <v>136</v>
      </c>
      <c r="C2360" s="45"/>
      <c r="D2360" s="55"/>
      <c r="E2360" s="187"/>
      <c r="F2360" s="187"/>
      <c r="G2360" s="176">
        <f>SUM(F2360:F2360)</f>
        <v>0</v>
      </c>
    </row>
    <row r="2361" spans="1:7" x14ac:dyDescent="0.25">
      <c r="B2361" s="39" t="s">
        <v>137</v>
      </c>
      <c r="C2361" s="49"/>
      <c r="D2361" s="56"/>
      <c r="E2361" s="49"/>
      <c r="F2361" s="49"/>
      <c r="G2361" s="51" t="s">
        <v>138</v>
      </c>
    </row>
    <row r="2362" spans="1:7" ht="26.25" x14ac:dyDescent="0.25">
      <c r="B2362" s="39" t="s">
        <v>4934</v>
      </c>
      <c r="C2362" s="49" t="s">
        <v>1344</v>
      </c>
      <c r="D2362" s="41">
        <v>3.2199999999999999E-2</v>
      </c>
      <c r="E2362" s="168">
        <v>198.05</v>
      </c>
      <c r="F2362" s="168">
        <f>ROUND((D2362*E2362),2)</f>
        <v>6.38</v>
      </c>
      <c r="G2362" s="189"/>
    </row>
    <row r="2363" spans="1:7" ht="26.25" x14ac:dyDescent="0.25">
      <c r="B2363" s="39" t="s">
        <v>4935</v>
      </c>
      <c r="C2363" s="49" t="s">
        <v>1346</v>
      </c>
      <c r="D2363" s="41">
        <v>3.5000000000000003E-2</v>
      </c>
      <c r="E2363" s="168">
        <v>83.52</v>
      </c>
      <c r="F2363" s="168">
        <f>ROUND((D2363*E2363),2)</f>
        <v>2.92</v>
      </c>
      <c r="G2363" s="189"/>
    </row>
    <row r="2364" spans="1:7" x14ac:dyDescent="0.25">
      <c r="B2364" s="39"/>
      <c r="C2364" s="40"/>
      <c r="D2364" s="54"/>
      <c r="E2364" s="40"/>
      <c r="F2364" s="40"/>
      <c r="G2364" s="42"/>
    </row>
    <row r="2365" spans="1:7" ht="15.75" thickBot="1" x14ac:dyDescent="0.3">
      <c r="B2365" s="57" t="s">
        <v>139</v>
      </c>
      <c r="C2365" s="58"/>
      <c r="D2365" s="59"/>
      <c r="E2365" s="58"/>
      <c r="F2365" s="58"/>
      <c r="G2365" s="176">
        <f>SUM(F2362:F2365)</f>
        <v>9.3000000000000007</v>
      </c>
    </row>
    <row r="2366" spans="1:7" ht="15.75" thickBot="1" x14ac:dyDescent="0.3">
      <c r="B2366" s="1148"/>
      <c r="C2366" s="1148"/>
      <c r="D2366" s="1148"/>
      <c r="E2366" s="1148"/>
      <c r="F2366" s="1148"/>
      <c r="G2366" s="1148"/>
    </row>
    <row r="2367" spans="1:7" ht="15.75" thickBot="1" x14ac:dyDescent="0.3">
      <c r="B2367" s="79" t="s">
        <v>140</v>
      </c>
      <c r="C2367" s="120" t="s">
        <v>141</v>
      </c>
      <c r="D2367" s="80" t="s">
        <v>142</v>
      </c>
      <c r="E2367" s="1147" t="s">
        <v>143</v>
      </c>
      <c r="F2367" s="1147"/>
      <c r="G2367" s="1147"/>
    </row>
    <row r="2368" spans="1:7" ht="15.75" thickBot="1" x14ac:dyDescent="0.3">
      <c r="B2368" s="81" t="s">
        <v>144</v>
      </c>
      <c r="C2368" s="121"/>
      <c r="D2368" s="201">
        <f>G2358</f>
        <v>0.37</v>
      </c>
      <c r="E2368" s="1147"/>
      <c r="F2368" s="1147"/>
      <c r="G2368" s="1147"/>
    </row>
    <row r="2369" spans="2:7" ht="15.75" thickBot="1" x14ac:dyDescent="0.3">
      <c r="B2369" s="81" t="s">
        <v>145</v>
      </c>
      <c r="C2369" s="121"/>
      <c r="D2369" s="201">
        <f>G2360</f>
        <v>0</v>
      </c>
      <c r="E2369" s="1147"/>
      <c r="F2369" s="1147"/>
      <c r="G2369" s="1147"/>
    </row>
    <row r="2370" spans="2:7" ht="15.75" thickBot="1" x14ac:dyDescent="0.3">
      <c r="B2370" s="81" t="s">
        <v>146</v>
      </c>
      <c r="C2370" s="121"/>
      <c r="D2370" s="201">
        <f>G2365</f>
        <v>9.3000000000000007</v>
      </c>
      <c r="E2370" s="1147"/>
      <c r="F2370" s="1147"/>
      <c r="G2370" s="1147"/>
    </row>
    <row r="2371" spans="2:7" ht="15.75" thickBot="1" x14ac:dyDescent="0.3">
      <c r="B2371" s="81" t="s">
        <v>147</v>
      </c>
      <c r="C2371" s="122">
        <f>$J$5</f>
        <v>157.27000000000001</v>
      </c>
      <c r="D2371" s="201">
        <f>D2368*C2371/100</f>
        <v>0.57999999999999996</v>
      </c>
      <c r="E2371" s="1147"/>
      <c r="F2371" s="1147"/>
      <c r="G2371" s="1147"/>
    </row>
    <row r="2372" spans="2:7" ht="15.75" thickBot="1" x14ac:dyDescent="0.3">
      <c r="B2372" s="81" t="s">
        <v>148</v>
      </c>
      <c r="C2372" s="123"/>
      <c r="D2372" s="202">
        <f>SUM(D2368:D2371)</f>
        <v>10.25</v>
      </c>
      <c r="E2372" s="1147"/>
      <c r="F2372" s="1147"/>
      <c r="G2372" s="1147"/>
    </row>
    <row r="2373" spans="2:7" ht="15.75" thickBot="1" x14ac:dyDescent="0.3">
      <c r="B2373" s="81" t="s">
        <v>149</v>
      </c>
      <c r="C2373" s="121"/>
      <c r="D2373" s="201" t="s">
        <v>150</v>
      </c>
      <c r="E2373" s="212"/>
      <c r="F2373" s="212"/>
      <c r="G2373" s="212"/>
    </row>
    <row r="2374" spans="2:7" ht="15.75" thickBot="1" x14ac:dyDescent="0.3">
      <c r="B2374" s="68" t="s">
        <v>152</v>
      </c>
      <c r="C2374" s="69"/>
      <c r="D2374" s="172">
        <f>D2372</f>
        <v>10.25</v>
      </c>
      <c r="E2374" s="212"/>
      <c r="F2374" s="212"/>
      <c r="G2374" s="212"/>
    </row>
    <row r="2375" spans="2:7" ht="15.75" thickBot="1" x14ac:dyDescent="0.3">
      <c r="B2375" s="70" t="s">
        <v>153</v>
      </c>
      <c r="C2375" s="71">
        <f>$I$5</f>
        <v>28.49</v>
      </c>
      <c r="D2375" s="173">
        <f>D2374*C2375/100</f>
        <v>2.92</v>
      </c>
      <c r="E2375" s="1148" t="s">
        <v>151</v>
      </c>
      <c r="F2375" s="1148"/>
      <c r="G2375" s="1148"/>
    </row>
    <row r="2376" spans="2:7" ht="15.75" thickBot="1" x14ac:dyDescent="0.3">
      <c r="B2376" s="82" t="s">
        <v>154</v>
      </c>
      <c r="C2376" s="73"/>
      <c r="D2376" s="174">
        <f>SUM(D2374:D2375)</f>
        <v>13.17</v>
      </c>
      <c r="E2376" s="1148"/>
      <c r="F2376" s="1148"/>
      <c r="G2376" s="1148"/>
    </row>
    <row r="2378" spans="2:7" ht="15.75" thickBot="1" x14ac:dyDescent="0.3"/>
    <row r="2379" spans="2:7" x14ac:dyDescent="0.25">
      <c r="B2379" s="1149" t="s">
        <v>119</v>
      </c>
      <c r="C2379" s="1149"/>
      <c r="D2379" s="1149"/>
      <c r="E2379" s="1149"/>
      <c r="F2379" s="1149"/>
      <c r="G2379" s="1149"/>
    </row>
    <row r="2380" spans="2:7" ht="15.75" thickBot="1" x14ac:dyDescent="0.3">
      <c r="B2380" s="1150" t="str">
        <f>$I$3</f>
        <v>Urbanização da Orla de Piúma - Município de Piúma / ES</v>
      </c>
      <c r="C2380" s="1151"/>
      <c r="D2380" s="1151"/>
      <c r="E2380" s="1151"/>
      <c r="F2380" s="1151"/>
      <c r="G2380" s="1152"/>
    </row>
    <row r="2381" spans="2:7" ht="15.75" thickBot="1" x14ac:dyDescent="0.3">
      <c r="B2381" s="29" t="s">
        <v>120</v>
      </c>
      <c r="C2381" s="29" t="s">
        <v>121</v>
      </c>
      <c r="D2381" s="1147" t="s">
        <v>122</v>
      </c>
      <c r="E2381" s="1147"/>
      <c r="F2381" s="30" t="s">
        <v>262</v>
      </c>
      <c r="G2381" s="30" t="s">
        <v>123</v>
      </c>
    </row>
    <row r="2382" spans="2:7" ht="27" thickBot="1" x14ac:dyDescent="0.3">
      <c r="B2382" s="31" t="s">
        <v>4940</v>
      </c>
      <c r="C2382" s="32" t="s">
        <v>92</v>
      </c>
      <c r="D2382" s="1147" t="s">
        <v>5</v>
      </c>
      <c r="E2382" s="1147"/>
      <c r="F2382" s="89" t="s">
        <v>4944</v>
      </c>
      <c r="G2382" s="33">
        <f>$K$5</f>
        <v>44501</v>
      </c>
    </row>
    <row r="2383" spans="2:7" ht="15.75" thickBot="1" x14ac:dyDescent="0.3">
      <c r="B2383" s="1148"/>
      <c r="C2383" s="1148"/>
      <c r="D2383" s="1148"/>
      <c r="E2383" s="1148"/>
      <c r="F2383" s="1148"/>
      <c r="G2383" s="1148"/>
    </row>
    <row r="2384" spans="2:7" x14ac:dyDescent="0.25">
      <c r="B2384" s="36" t="s">
        <v>127</v>
      </c>
      <c r="C2384" s="37" t="s">
        <v>128</v>
      </c>
      <c r="D2384" s="37" t="s">
        <v>129</v>
      </c>
      <c r="E2384" s="37" t="s">
        <v>130</v>
      </c>
      <c r="F2384" s="37" t="s">
        <v>131</v>
      </c>
      <c r="G2384" s="38" t="s">
        <v>132</v>
      </c>
    </row>
    <row r="2385" spans="2:7" x14ac:dyDescent="0.25">
      <c r="B2385" s="39" t="s">
        <v>4937</v>
      </c>
      <c r="C2385" s="40" t="s">
        <v>69</v>
      </c>
      <c r="D2385" s="41">
        <v>0.13600000000000001</v>
      </c>
      <c r="E2385" s="168"/>
      <c r="F2385" s="168">
        <f>ROUND((D2385*E2385),2)</f>
        <v>0</v>
      </c>
      <c r="G2385" s="189"/>
    </row>
    <row r="2386" spans="2:7" x14ac:dyDescent="0.25">
      <c r="B2386" s="39"/>
      <c r="C2386" s="40"/>
      <c r="D2386" s="43"/>
      <c r="E2386" s="168"/>
      <c r="F2386" s="168"/>
      <c r="G2386" s="189"/>
    </row>
    <row r="2387" spans="2:7" x14ac:dyDescent="0.25">
      <c r="B2387" s="44" t="s">
        <v>133</v>
      </c>
      <c r="C2387" s="45"/>
      <c r="D2387" s="46"/>
      <c r="E2387" s="168"/>
      <c r="F2387" s="187"/>
      <c r="G2387" s="176">
        <f>SUM(F2384:F2387)</f>
        <v>0</v>
      </c>
    </row>
    <row r="2388" spans="2:7" x14ac:dyDescent="0.25">
      <c r="B2388" s="39" t="s">
        <v>134</v>
      </c>
      <c r="C2388" s="49"/>
      <c r="D2388" s="50"/>
      <c r="E2388" s="40"/>
      <c r="F2388" s="47"/>
      <c r="G2388" s="51" t="s">
        <v>135</v>
      </c>
    </row>
    <row r="2389" spans="2:7" x14ac:dyDescent="0.25">
      <c r="B2389" s="44" t="s">
        <v>136</v>
      </c>
      <c r="C2389" s="45"/>
      <c r="D2389" s="55"/>
      <c r="E2389" s="187"/>
      <c r="F2389" s="187"/>
      <c r="G2389" s="176">
        <f>SUM(F2389:F2389)</f>
        <v>0</v>
      </c>
    </row>
    <row r="2390" spans="2:7" x14ac:dyDescent="0.25">
      <c r="B2390" s="39" t="s">
        <v>137</v>
      </c>
      <c r="C2390" s="49"/>
      <c r="D2390" s="56"/>
      <c r="E2390" s="49"/>
      <c r="F2390" s="49"/>
      <c r="G2390" s="51" t="s">
        <v>138</v>
      </c>
    </row>
    <row r="2391" spans="2:7" ht="26.25" x14ac:dyDescent="0.25">
      <c r="B2391" s="39" t="s">
        <v>4934</v>
      </c>
      <c r="C2391" s="49" t="s">
        <v>1344</v>
      </c>
      <c r="D2391" s="41">
        <v>3.2599999999999997E-2</v>
      </c>
      <c r="E2391" s="168">
        <v>198.05</v>
      </c>
      <c r="F2391" s="168">
        <f>ROUND((D2391*E2391),2)</f>
        <v>6.46</v>
      </c>
      <c r="G2391" s="189"/>
    </row>
    <row r="2392" spans="2:7" ht="26.25" x14ac:dyDescent="0.25">
      <c r="B2392" s="39" t="s">
        <v>4935</v>
      </c>
      <c r="C2392" s="49" t="s">
        <v>1346</v>
      </c>
      <c r="D2392" s="41">
        <v>8.9599999999999999E-2</v>
      </c>
      <c r="E2392" s="168">
        <v>83.52</v>
      </c>
      <c r="F2392" s="168">
        <f>ROUND((D2392*E2392),2)</f>
        <v>7.48</v>
      </c>
      <c r="G2392" s="189"/>
    </row>
    <row r="2393" spans="2:7" ht="39" x14ac:dyDescent="0.25">
      <c r="B2393" s="39" t="s">
        <v>4938</v>
      </c>
      <c r="C2393" s="49" t="s">
        <v>1344</v>
      </c>
      <c r="D2393" s="41">
        <v>5.2400000000000002E-2</v>
      </c>
      <c r="E2393" s="168">
        <v>25.44</v>
      </c>
      <c r="F2393" s="168">
        <f>ROUND((D2393*E2393),2)</f>
        <v>1.33</v>
      </c>
      <c r="G2393" s="189"/>
    </row>
    <row r="2394" spans="2:7" ht="39" x14ac:dyDescent="0.25">
      <c r="B2394" s="39" t="s">
        <v>4939</v>
      </c>
      <c r="C2394" s="49" t="s">
        <v>1346</v>
      </c>
      <c r="D2394" s="41">
        <v>8.3599999999999994E-2</v>
      </c>
      <c r="E2394" s="168">
        <v>1.2</v>
      </c>
      <c r="F2394" s="168">
        <f>ROUND((D2394*E2394),2)</f>
        <v>0.1</v>
      </c>
      <c r="G2394" s="189"/>
    </row>
    <row r="2395" spans="2:7" x14ac:dyDescent="0.25">
      <c r="B2395" s="39"/>
      <c r="C2395" s="40"/>
      <c r="D2395" s="54"/>
      <c r="E2395" s="40"/>
      <c r="F2395" s="40"/>
      <c r="G2395" s="42"/>
    </row>
    <row r="2396" spans="2:7" ht="15.75" thickBot="1" x14ac:dyDescent="0.3">
      <c r="B2396" s="57" t="s">
        <v>139</v>
      </c>
      <c r="C2396" s="58"/>
      <c r="D2396" s="59"/>
      <c r="E2396" s="58"/>
      <c r="F2396" s="58"/>
      <c r="G2396" s="176">
        <f>SUM(F2391:F2396)</f>
        <v>15.37</v>
      </c>
    </row>
    <row r="2397" spans="2:7" ht="15.75" thickBot="1" x14ac:dyDescent="0.3">
      <c r="B2397" s="1148"/>
      <c r="C2397" s="1148"/>
      <c r="D2397" s="1148"/>
      <c r="E2397" s="1148"/>
      <c r="F2397" s="1148"/>
      <c r="G2397" s="1148"/>
    </row>
    <row r="2398" spans="2:7" ht="15.75" thickBot="1" x14ac:dyDescent="0.3">
      <c r="B2398" s="79" t="s">
        <v>140</v>
      </c>
      <c r="C2398" s="120" t="s">
        <v>141</v>
      </c>
      <c r="D2398" s="80" t="s">
        <v>142</v>
      </c>
      <c r="E2398" s="1147" t="s">
        <v>143</v>
      </c>
      <c r="F2398" s="1147"/>
      <c r="G2398" s="1147"/>
    </row>
    <row r="2399" spans="2:7" ht="15.75" thickBot="1" x14ac:dyDescent="0.3">
      <c r="B2399" s="81" t="s">
        <v>144</v>
      </c>
      <c r="C2399" s="121"/>
      <c r="D2399" s="201">
        <f>G2387</f>
        <v>0</v>
      </c>
      <c r="E2399" s="1147"/>
      <c r="F2399" s="1147"/>
      <c r="G2399" s="1147"/>
    </row>
    <row r="2400" spans="2:7" ht="15.75" thickBot="1" x14ac:dyDescent="0.3">
      <c r="B2400" s="81" t="s">
        <v>145</v>
      </c>
      <c r="C2400" s="121"/>
      <c r="D2400" s="201">
        <f>G2389</f>
        <v>0</v>
      </c>
      <c r="E2400" s="1147"/>
      <c r="F2400" s="1147"/>
      <c r="G2400" s="1147"/>
    </row>
    <row r="2401" spans="1:7" ht="15.75" thickBot="1" x14ac:dyDescent="0.3">
      <c r="B2401" s="81" t="s">
        <v>146</v>
      </c>
      <c r="C2401" s="121"/>
      <c r="D2401" s="201">
        <f>G2396</f>
        <v>15.37</v>
      </c>
      <c r="E2401" s="1147"/>
      <c r="F2401" s="1147"/>
      <c r="G2401" s="1147"/>
    </row>
    <row r="2402" spans="1:7" ht="15.75" thickBot="1" x14ac:dyDescent="0.3">
      <c r="B2402" s="81" t="s">
        <v>147</v>
      </c>
      <c r="C2402" s="122">
        <f>$J$5</f>
        <v>157.27000000000001</v>
      </c>
      <c r="D2402" s="201">
        <f>D2399*C2402/100</f>
        <v>0</v>
      </c>
      <c r="E2402" s="1147"/>
      <c r="F2402" s="1147"/>
      <c r="G2402" s="1147"/>
    </row>
    <row r="2403" spans="1:7" ht="15.75" thickBot="1" x14ac:dyDescent="0.3">
      <c r="B2403" s="81" t="s">
        <v>148</v>
      </c>
      <c r="C2403" s="123"/>
      <c r="D2403" s="202">
        <f>SUM(D2399:D2402)</f>
        <v>15.37</v>
      </c>
      <c r="E2403" s="1147"/>
      <c r="F2403" s="1147"/>
      <c r="G2403" s="1147"/>
    </row>
    <row r="2404" spans="1:7" ht="15.75" thickBot="1" x14ac:dyDescent="0.3">
      <c r="B2404" s="81" t="s">
        <v>149</v>
      </c>
      <c r="C2404" s="121"/>
      <c r="D2404" s="201" t="s">
        <v>150</v>
      </c>
      <c r="E2404" s="1148" t="s">
        <v>151</v>
      </c>
      <c r="F2404" s="1148"/>
      <c r="G2404" s="1148"/>
    </row>
    <row r="2405" spans="1:7" ht="15.75" thickBot="1" x14ac:dyDescent="0.3">
      <c r="B2405" s="68" t="s">
        <v>152</v>
      </c>
      <c r="C2405" s="69"/>
      <c r="D2405" s="172">
        <f>D2403</f>
        <v>15.37</v>
      </c>
      <c r="E2405" s="1148"/>
      <c r="F2405" s="1148"/>
      <c r="G2405" s="1148"/>
    </row>
    <row r="2406" spans="1:7" ht="15.75" thickBot="1" x14ac:dyDescent="0.3">
      <c r="B2406" s="70" t="s">
        <v>153</v>
      </c>
      <c r="C2406" s="71">
        <f>$I$5</f>
        <v>28.49</v>
      </c>
      <c r="D2406" s="173">
        <f>D2405*C2406/100</f>
        <v>4.38</v>
      </c>
      <c r="E2406" s="1148"/>
      <c r="F2406" s="1148"/>
      <c r="G2406" s="1148"/>
    </row>
    <row r="2407" spans="1:7" ht="15.75" thickBot="1" x14ac:dyDescent="0.3">
      <c r="B2407" s="82" t="s">
        <v>154</v>
      </c>
      <c r="C2407" s="73"/>
      <c r="D2407" s="174">
        <f>SUM(D2405:D2406)</f>
        <v>19.75</v>
      </c>
      <c r="E2407" s="74"/>
      <c r="F2407" s="175">
        <f>D2407</f>
        <v>19.75</v>
      </c>
      <c r="G2407" s="30"/>
    </row>
    <row r="2409" spans="1:7" ht="15.75" thickBot="1" x14ac:dyDescent="0.3"/>
    <row r="2410" spans="1:7" x14ac:dyDescent="0.25">
      <c r="B2410" s="1149" t="s">
        <v>119</v>
      </c>
      <c r="C2410" s="1149"/>
      <c r="D2410" s="1149"/>
      <c r="E2410" s="1149"/>
      <c r="F2410" s="1149"/>
      <c r="G2410" s="1149"/>
    </row>
    <row r="2411" spans="1:7" ht="15.75" thickBot="1" x14ac:dyDescent="0.3">
      <c r="B2411" s="1150" t="str">
        <f>$I$3</f>
        <v>Urbanização da Orla de Piúma - Município de Piúma / ES</v>
      </c>
      <c r="C2411" s="1151"/>
      <c r="D2411" s="1151"/>
      <c r="E2411" s="1151"/>
      <c r="F2411" s="1151"/>
      <c r="G2411" s="1152"/>
    </row>
    <row r="2412" spans="1:7" ht="15.75" thickBot="1" x14ac:dyDescent="0.3">
      <c r="B2412" s="29" t="s">
        <v>120</v>
      </c>
      <c r="C2412" s="29" t="s">
        <v>121</v>
      </c>
      <c r="D2412" s="1147" t="s">
        <v>122</v>
      </c>
      <c r="E2412" s="1147"/>
      <c r="F2412" s="30" t="s">
        <v>262</v>
      </c>
      <c r="G2412" s="30" t="s">
        <v>123</v>
      </c>
    </row>
    <row r="2413" spans="1:7" ht="27" thickBot="1" x14ac:dyDescent="0.3">
      <c r="B2413" s="31" t="s">
        <v>4949</v>
      </c>
      <c r="C2413" s="32" t="s">
        <v>92</v>
      </c>
      <c r="D2413" s="1147" t="s">
        <v>5</v>
      </c>
      <c r="E2413" s="1147"/>
      <c r="F2413" s="89" t="s">
        <v>4950</v>
      </c>
      <c r="G2413" s="33">
        <f>$K$5</f>
        <v>44501</v>
      </c>
    </row>
    <row r="2414" spans="1:7" ht="15.75" thickBot="1" x14ac:dyDescent="0.3">
      <c r="B2414" s="1148"/>
      <c r="C2414" s="1148"/>
      <c r="D2414" s="1148"/>
      <c r="E2414" s="1148"/>
      <c r="F2414" s="1148"/>
      <c r="G2414" s="1148"/>
    </row>
    <row r="2415" spans="1:7" x14ac:dyDescent="0.25">
      <c r="B2415" s="36" t="s">
        <v>127</v>
      </c>
      <c r="C2415" s="37" t="s">
        <v>128</v>
      </c>
      <c r="D2415" s="37" t="s">
        <v>129</v>
      </c>
      <c r="E2415" s="37" t="s">
        <v>130</v>
      </c>
      <c r="F2415" s="37" t="s">
        <v>131</v>
      </c>
      <c r="G2415" s="38" t="s">
        <v>132</v>
      </c>
    </row>
    <row r="2416" spans="1:7" x14ac:dyDescent="0.25">
      <c r="A2416" s="207">
        <v>10139</v>
      </c>
      <c r="B2416" s="39" t="str">
        <f>VLOOKUP(A2416,Insumos!$A$10:$F$3462,2,FALSE)</f>
        <v>PEDREIRO - (OFICIAL - SINDUSCON)</v>
      </c>
      <c r="C2416" s="40" t="s">
        <v>69</v>
      </c>
      <c r="D2416" s="41">
        <v>8.7999999999999995E-2</v>
      </c>
      <c r="E2416" s="168">
        <v>7.43</v>
      </c>
      <c r="F2416" s="168">
        <f>ROUND((D2416*E2416),2)</f>
        <v>0.65</v>
      </c>
      <c r="G2416" s="189"/>
    </row>
    <row r="2417" spans="2:7" x14ac:dyDescent="0.25">
      <c r="B2417" s="39"/>
      <c r="C2417" s="40"/>
      <c r="D2417" s="43"/>
      <c r="E2417" s="168"/>
      <c r="F2417" s="168"/>
      <c r="G2417" s="189"/>
    </row>
    <row r="2418" spans="2:7" x14ac:dyDescent="0.25">
      <c r="B2418" s="44" t="s">
        <v>133</v>
      </c>
      <c r="C2418" s="45"/>
      <c r="D2418" s="46"/>
      <c r="E2418" s="168"/>
      <c r="F2418" s="187"/>
      <c r="G2418" s="176">
        <f>SUM(F2415:F2418)</f>
        <v>0.65</v>
      </c>
    </row>
    <row r="2419" spans="2:7" x14ac:dyDescent="0.25">
      <c r="B2419" s="39" t="s">
        <v>134</v>
      </c>
      <c r="C2419" s="49"/>
      <c r="D2419" s="50"/>
      <c r="E2419" s="40"/>
      <c r="F2419" s="47"/>
      <c r="G2419" s="51" t="s">
        <v>135</v>
      </c>
    </row>
    <row r="2420" spans="2:7" ht="26.25" x14ac:dyDescent="0.25">
      <c r="B2420" s="39" t="s">
        <v>4951</v>
      </c>
      <c r="C2420" s="49" t="s">
        <v>71</v>
      </c>
      <c r="D2420" s="50">
        <v>4</v>
      </c>
      <c r="E2420" s="160">
        <v>7.68</v>
      </c>
      <c r="F2420" s="168">
        <f>ROUND((D2420*E2420),2)</f>
        <v>30.72</v>
      </c>
      <c r="G2420" s="51"/>
    </row>
    <row r="2421" spans="2:7" x14ac:dyDescent="0.25">
      <c r="B2421" s="39"/>
      <c r="C2421" s="49"/>
      <c r="D2421" s="50"/>
      <c r="E2421" s="40"/>
      <c r="F2421" s="47"/>
      <c r="G2421" s="51"/>
    </row>
    <row r="2422" spans="2:7" x14ac:dyDescent="0.25">
      <c r="B2422" s="44" t="s">
        <v>136</v>
      </c>
      <c r="C2422" s="45"/>
      <c r="D2422" s="55"/>
      <c r="E2422" s="187"/>
      <c r="F2422" s="187"/>
      <c r="G2422" s="176">
        <f>SUM(F2420:F2422)</f>
        <v>30.72</v>
      </c>
    </row>
    <row r="2423" spans="2:7" x14ac:dyDescent="0.25">
      <c r="B2423" s="39" t="s">
        <v>137</v>
      </c>
      <c r="C2423" s="49"/>
      <c r="D2423" s="56"/>
      <c r="E2423" s="49"/>
      <c r="F2423" s="49"/>
      <c r="G2423" s="51" t="s">
        <v>138</v>
      </c>
    </row>
    <row r="2424" spans="2:7" ht="26.25" x14ac:dyDescent="0.25">
      <c r="B2424" s="39" t="s">
        <v>4952</v>
      </c>
      <c r="C2424" s="49" t="s">
        <v>1344</v>
      </c>
      <c r="D2424" s="41">
        <v>7.0000000000000001E-3</v>
      </c>
      <c r="E2424" s="168">
        <v>10.57</v>
      </c>
      <c r="F2424" s="168">
        <f>ROUND((D2424*E2424),2)</f>
        <v>7.0000000000000007E-2</v>
      </c>
      <c r="G2424" s="189"/>
    </row>
    <row r="2425" spans="2:7" x14ac:dyDescent="0.25">
      <c r="B2425" s="39"/>
      <c r="C2425" s="40"/>
      <c r="D2425" s="54"/>
      <c r="E2425" s="40"/>
      <c r="F2425" s="40"/>
      <c r="G2425" s="42"/>
    </row>
    <row r="2426" spans="2:7" ht="15.75" thickBot="1" x14ac:dyDescent="0.3">
      <c r="B2426" s="57" t="s">
        <v>139</v>
      </c>
      <c r="C2426" s="58"/>
      <c r="D2426" s="59"/>
      <c r="E2426" s="58"/>
      <c r="F2426" s="58"/>
      <c r="G2426" s="176">
        <f>SUM(F2424:F2426)</f>
        <v>7.0000000000000007E-2</v>
      </c>
    </row>
    <row r="2427" spans="2:7" ht="15.75" thickBot="1" x14ac:dyDescent="0.3">
      <c r="B2427" s="1148"/>
      <c r="C2427" s="1148"/>
      <c r="D2427" s="1148"/>
      <c r="E2427" s="1148"/>
      <c r="F2427" s="1148"/>
      <c r="G2427" s="1148"/>
    </row>
    <row r="2428" spans="2:7" ht="15.75" thickBot="1" x14ac:dyDescent="0.3">
      <c r="B2428" s="79" t="s">
        <v>140</v>
      </c>
      <c r="C2428" s="120" t="s">
        <v>141</v>
      </c>
      <c r="D2428" s="80" t="s">
        <v>142</v>
      </c>
      <c r="E2428" s="1147" t="s">
        <v>143</v>
      </c>
      <c r="F2428" s="1147"/>
      <c r="G2428" s="1147"/>
    </row>
    <row r="2429" spans="2:7" ht="15.75" thickBot="1" x14ac:dyDescent="0.3">
      <c r="B2429" s="81" t="s">
        <v>144</v>
      </c>
      <c r="C2429" s="121"/>
      <c r="D2429" s="201">
        <f>G2418</f>
        <v>0.65</v>
      </c>
      <c r="E2429" s="1147"/>
      <c r="F2429" s="1147"/>
      <c r="G2429" s="1147"/>
    </row>
    <row r="2430" spans="2:7" ht="15.75" thickBot="1" x14ac:dyDescent="0.3">
      <c r="B2430" s="81" t="s">
        <v>145</v>
      </c>
      <c r="C2430" s="121"/>
      <c r="D2430" s="201">
        <f>G2422</f>
        <v>30.72</v>
      </c>
      <c r="E2430" s="1147"/>
      <c r="F2430" s="1147"/>
      <c r="G2430" s="1147"/>
    </row>
    <row r="2431" spans="2:7" ht="15.75" thickBot="1" x14ac:dyDescent="0.3">
      <c r="B2431" s="81" t="s">
        <v>146</v>
      </c>
      <c r="C2431" s="121"/>
      <c r="D2431" s="201">
        <f>G2426</f>
        <v>7.0000000000000007E-2</v>
      </c>
      <c r="E2431" s="1147"/>
      <c r="F2431" s="1147"/>
      <c r="G2431" s="1147"/>
    </row>
    <row r="2432" spans="2:7" ht="15.75" thickBot="1" x14ac:dyDescent="0.3">
      <c r="B2432" s="81" t="s">
        <v>147</v>
      </c>
      <c r="C2432" s="122">
        <f>$J$5</f>
        <v>157.27000000000001</v>
      </c>
      <c r="D2432" s="201">
        <f>D2429*C2432/100</f>
        <v>1.02</v>
      </c>
      <c r="E2432" s="1147"/>
      <c r="F2432" s="1147"/>
      <c r="G2432" s="1147"/>
    </row>
    <row r="2433" spans="1:7" ht="15.75" thickBot="1" x14ac:dyDescent="0.3">
      <c r="B2433" s="81" t="s">
        <v>148</v>
      </c>
      <c r="C2433" s="123"/>
      <c r="D2433" s="202">
        <f>SUM(D2429:D2432)</f>
        <v>32.46</v>
      </c>
      <c r="E2433" s="1147"/>
      <c r="F2433" s="1147"/>
      <c r="G2433" s="1147"/>
    </row>
    <row r="2434" spans="1:7" ht="15.75" thickBot="1" x14ac:dyDescent="0.3">
      <c r="B2434" s="81" t="s">
        <v>149</v>
      </c>
      <c r="C2434" s="121"/>
      <c r="D2434" s="201" t="s">
        <v>150</v>
      </c>
      <c r="E2434" s="1148" t="s">
        <v>151</v>
      </c>
      <c r="F2434" s="1148"/>
      <c r="G2434" s="1148"/>
    </row>
    <row r="2435" spans="1:7" ht="15.75" thickBot="1" x14ac:dyDescent="0.3">
      <c r="B2435" s="68" t="s">
        <v>152</v>
      </c>
      <c r="C2435" s="69"/>
      <c r="D2435" s="172">
        <f>D2433</f>
        <v>32.46</v>
      </c>
      <c r="E2435" s="1148"/>
      <c r="F2435" s="1148"/>
      <c r="G2435" s="1148"/>
    </row>
    <row r="2436" spans="1:7" ht="15.75" thickBot="1" x14ac:dyDescent="0.3">
      <c r="B2436" s="70" t="s">
        <v>153</v>
      </c>
      <c r="C2436" s="71">
        <f>$I$5</f>
        <v>28.49</v>
      </c>
      <c r="D2436" s="173">
        <f>D2435*C2436/100</f>
        <v>9.25</v>
      </c>
      <c r="E2436" s="1148"/>
      <c r="F2436" s="1148"/>
      <c r="G2436" s="1148"/>
    </row>
    <row r="2437" spans="1:7" ht="15.75" thickBot="1" x14ac:dyDescent="0.3">
      <c r="B2437" s="82" t="s">
        <v>154</v>
      </c>
      <c r="C2437" s="73"/>
      <c r="D2437" s="174">
        <f>SUM(D2435:D2436)</f>
        <v>41.71</v>
      </c>
      <c r="E2437" s="74"/>
      <c r="F2437" s="175">
        <f>D2437</f>
        <v>41.71</v>
      </c>
      <c r="G2437" s="30"/>
    </row>
    <row r="2439" spans="1:7" ht="15.75" thickBot="1" x14ac:dyDescent="0.3"/>
    <row r="2440" spans="1:7" x14ac:dyDescent="0.25">
      <c r="B2440" s="1149" t="s">
        <v>119</v>
      </c>
      <c r="C2440" s="1149"/>
      <c r="D2440" s="1149"/>
      <c r="E2440" s="1149"/>
      <c r="F2440" s="1149"/>
      <c r="G2440" s="1149"/>
    </row>
    <row r="2441" spans="1:7" ht="15.75" thickBot="1" x14ac:dyDescent="0.3">
      <c r="B2441" s="1150" t="str">
        <f>$I$3</f>
        <v>Urbanização da Orla de Piúma - Município de Piúma / ES</v>
      </c>
      <c r="C2441" s="1151"/>
      <c r="D2441" s="1151"/>
      <c r="E2441" s="1151"/>
      <c r="F2441" s="1151"/>
      <c r="G2441" s="1152"/>
    </row>
    <row r="2442" spans="1:7" ht="15.75" thickBot="1" x14ac:dyDescent="0.3">
      <c r="B2442" s="29" t="s">
        <v>120</v>
      </c>
      <c r="C2442" s="29" t="s">
        <v>121</v>
      </c>
      <c r="D2442" s="1147" t="s">
        <v>122</v>
      </c>
      <c r="E2442" s="1147"/>
      <c r="F2442" s="30" t="s">
        <v>262</v>
      </c>
      <c r="G2442" s="30" t="s">
        <v>123</v>
      </c>
    </row>
    <row r="2443" spans="1:7" ht="27" thickBot="1" x14ac:dyDescent="0.3">
      <c r="B2443" s="31" t="s">
        <v>4958</v>
      </c>
      <c r="C2443" s="32" t="s">
        <v>92</v>
      </c>
      <c r="D2443" s="1147" t="s">
        <v>5</v>
      </c>
      <c r="E2443" s="1147"/>
      <c r="F2443" s="89" t="s">
        <v>4968</v>
      </c>
      <c r="G2443" s="33">
        <f>$K$5</f>
        <v>44501</v>
      </c>
    </row>
    <row r="2444" spans="1:7" ht="15.75" thickBot="1" x14ac:dyDescent="0.3">
      <c r="B2444" s="1148"/>
      <c r="C2444" s="1148"/>
      <c r="D2444" s="1148"/>
      <c r="E2444" s="1148"/>
      <c r="F2444" s="1148"/>
      <c r="G2444" s="1148"/>
    </row>
    <row r="2445" spans="1:7" x14ac:dyDescent="0.25">
      <c r="B2445" s="36" t="s">
        <v>127</v>
      </c>
      <c r="C2445" s="37" t="s">
        <v>128</v>
      </c>
      <c r="D2445" s="37" t="s">
        <v>129</v>
      </c>
      <c r="E2445" s="37" t="s">
        <v>130</v>
      </c>
      <c r="F2445" s="37" t="s">
        <v>131</v>
      </c>
      <c r="G2445" s="38" t="s">
        <v>132</v>
      </c>
    </row>
    <row r="2446" spans="1:7" x14ac:dyDescent="0.25">
      <c r="A2446" s="207">
        <v>10139</v>
      </c>
      <c r="B2446" s="39" t="str">
        <f>VLOOKUP(A2446,Insumos!$A$10:$F$3462,2,FALSE)</f>
        <v>PEDREIRO - (OFICIAL - SINDUSCON)</v>
      </c>
      <c r="C2446" s="40" t="str">
        <f>VLOOKUP(A2446,Insumos!$A$10:$F$3462,3,FALSE)</f>
        <v>H</v>
      </c>
      <c r="D2446" s="41">
        <v>0.1192</v>
      </c>
      <c r="E2446" s="168">
        <f>VLOOKUP(A2446,Insumos!$A$10:$F$3462,4,FALSE)</f>
        <v>7.43</v>
      </c>
      <c r="F2446" s="168">
        <f>ROUND((D2446*E2446),2)</f>
        <v>0.89</v>
      </c>
      <c r="G2446" s="189"/>
    </row>
    <row r="2447" spans="1:7" x14ac:dyDescent="0.25">
      <c r="A2447" s="207">
        <v>10146</v>
      </c>
      <c r="B2447" s="39" t="str">
        <f>VLOOKUP(A2447,Insumos!$A$10:$F$3462,2,FALSE)</f>
        <v>SERVENTE (AUXILIAR DE OBRAS - SINDUSCON)</v>
      </c>
      <c r="C2447" s="40" t="str">
        <f>VLOOKUP(A2447,Insumos!$A$10:$F$3462,3,FALSE)</f>
        <v>H</v>
      </c>
      <c r="D2447" s="41">
        <v>0.2034</v>
      </c>
      <c r="E2447" s="168">
        <f>VLOOKUP(A2447,Insumos!$A$10:$F$3462,4,FALSE)</f>
        <v>5.46</v>
      </c>
      <c r="F2447" s="168">
        <f>ROUND((D2447*E2447),2)</f>
        <v>1.1100000000000001</v>
      </c>
      <c r="G2447" s="189"/>
    </row>
    <row r="2448" spans="1:7" x14ac:dyDescent="0.25">
      <c r="A2448" s="207">
        <v>10111</v>
      </c>
      <c r="B2448" s="39" t="str">
        <f>VLOOKUP(A2448,Insumos!$A$10:$F$3462,2,FALSE)</f>
        <v>CARPINTEIRO (OFICIAL - SINDUSCON)</v>
      </c>
      <c r="C2448" s="40" t="str">
        <f>VLOOKUP(A2448,Insumos!$A$10:$F$3462,3,FALSE)</f>
        <v>H</v>
      </c>
      <c r="D2448" s="41">
        <v>5.74E-2</v>
      </c>
      <c r="E2448" s="168">
        <f>VLOOKUP(A2448,Insumos!$A$10:$F$3462,4,FALSE)</f>
        <v>7.43</v>
      </c>
      <c r="F2448" s="168">
        <f>ROUND((D2448*E2448),2)</f>
        <v>0.43</v>
      </c>
      <c r="G2448" s="189"/>
    </row>
    <row r="2449" spans="2:7" x14ac:dyDescent="0.25">
      <c r="B2449" s="39"/>
      <c r="C2449" s="40"/>
      <c r="D2449" s="43"/>
      <c r="E2449" s="168"/>
      <c r="F2449" s="168"/>
      <c r="G2449" s="189"/>
    </row>
    <row r="2450" spans="2:7" x14ac:dyDescent="0.25">
      <c r="B2450" s="44" t="s">
        <v>133</v>
      </c>
      <c r="C2450" s="45"/>
      <c r="D2450" s="46"/>
      <c r="E2450" s="168"/>
      <c r="F2450" s="187"/>
      <c r="G2450" s="176">
        <f>SUM(F2445:F2448)</f>
        <v>2.4300000000000002</v>
      </c>
    </row>
    <row r="2451" spans="2:7" x14ac:dyDescent="0.25">
      <c r="B2451" s="39" t="s">
        <v>134</v>
      </c>
      <c r="C2451" s="49"/>
      <c r="D2451" s="50"/>
      <c r="E2451" s="40"/>
      <c r="F2451" s="47"/>
      <c r="G2451" s="51" t="s">
        <v>135</v>
      </c>
    </row>
    <row r="2452" spans="2:7" ht="26.25" x14ac:dyDescent="0.25">
      <c r="B2452" s="39" t="s">
        <v>4953</v>
      </c>
      <c r="C2452" s="49" t="s">
        <v>79</v>
      </c>
      <c r="D2452" s="50">
        <v>2E-3</v>
      </c>
      <c r="E2452" s="160">
        <v>5.99</v>
      </c>
      <c r="F2452" s="168">
        <f t="shared" ref="F2452:F2457" si="4">ROUND((D2452*E2452),2)</f>
        <v>0.01</v>
      </c>
      <c r="G2452" s="51"/>
    </row>
    <row r="2453" spans="2:7" ht="26.25" x14ac:dyDescent="0.25">
      <c r="B2453" s="39" t="s">
        <v>4954</v>
      </c>
      <c r="C2453" s="49" t="s">
        <v>76</v>
      </c>
      <c r="D2453" s="50">
        <v>0.16669999999999999</v>
      </c>
      <c r="E2453" s="160">
        <v>2.67</v>
      </c>
      <c r="F2453" s="168">
        <f t="shared" si="4"/>
        <v>0.45</v>
      </c>
      <c r="G2453" s="51"/>
    </row>
    <row r="2454" spans="2:7" x14ac:dyDescent="0.25">
      <c r="B2454" s="39" t="s">
        <v>4955</v>
      </c>
      <c r="C2454" s="49" t="s">
        <v>71</v>
      </c>
      <c r="D2454" s="50">
        <v>6.7000000000000002E-3</v>
      </c>
      <c r="E2454" s="160">
        <v>28.14</v>
      </c>
      <c r="F2454" s="168">
        <f t="shared" si="4"/>
        <v>0.19</v>
      </c>
      <c r="G2454" s="51"/>
    </row>
    <row r="2455" spans="2:7" ht="26.25" x14ac:dyDescent="0.25">
      <c r="B2455" s="39" t="s">
        <v>4956</v>
      </c>
      <c r="C2455" s="49" t="s">
        <v>76</v>
      </c>
      <c r="D2455" s="50">
        <v>2.92E-2</v>
      </c>
      <c r="E2455" s="160">
        <v>28.05</v>
      </c>
      <c r="F2455" s="168">
        <f t="shared" si="4"/>
        <v>0.82</v>
      </c>
      <c r="G2455" s="51"/>
    </row>
    <row r="2456" spans="2:7" ht="39" x14ac:dyDescent="0.25">
      <c r="B2456" s="39" t="s">
        <v>4969</v>
      </c>
      <c r="C2456" s="49" t="s">
        <v>70</v>
      </c>
      <c r="D2456" s="50">
        <v>0.18540000000000001</v>
      </c>
      <c r="E2456" s="160">
        <v>319.8</v>
      </c>
      <c r="F2456" s="168">
        <f t="shared" si="4"/>
        <v>59.29</v>
      </c>
      <c r="G2456" s="51"/>
    </row>
    <row r="2457" spans="2:7" ht="26.25" x14ac:dyDescent="0.25">
      <c r="B2457" s="39" t="s">
        <v>4957</v>
      </c>
      <c r="C2457" s="49" t="s">
        <v>71</v>
      </c>
      <c r="D2457" s="50">
        <v>0.4</v>
      </c>
      <c r="E2457" s="160">
        <v>10.17</v>
      </c>
      <c r="F2457" s="168">
        <f t="shared" si="4"/>
        <v>4.07</v>
      </c>
      <c r="G2457" s="51"/>
    </row>
    <row r="2458" spans="2:7" x14ac:dyDescent="0.25">
      <c r="B2458" s="39"/>
      <c r="C2458" s="49"/>
      <c r="D2458" s="50"/>
      <c r="E2458" s="40"/>
      <c r="F2458" s="47"/>
      <c r="G2458" s="51"/>
    </row>
    <row r="2459" spans="2:7" x14ac:dyDescent="0.25">
      <c r="B2459" s="44" t="s">
        <v>136</v>
      </c>
      <c r="C2459" s="45"/>
      <c r="D2459" s="55"/>
      <c r="E2459" s="187"/>
      <c r="F2459" s="187"/>
      <c r="G2459" s="176">
        <f>SUM(F2452:F2457)</f>
        <v>64.83</v>
      </c>
    </row>
    <row r="2460" spans="2:7" x14ac:dyDescent="0.25">
      <c r="B2460" s="39" t="s">
        <v>137</v>
      </c>
      <c r="C2460" s="49"/>
      <c r="D2460" s="56"/>
      <c r="E2460" s="49"/>
      <c r="F2460" s="49"/>
      <c r="G2460" s="51" t="s">
        <v>138</v>
      </c>
    </row>
    <row r="2461" spans="2:7" ht="39" x14ac:dyDescent="0.25">
      <c r="B2461" s="39" t="s">
        <v>4959</v>
      </c>
      <c r="C2461" s="49" t="s">
        <v>1344</v>
      </c>
      <c r="D2461" s="41">
        <v>1.4500000000000001E-2</v>
      </c>
      <c r="E2461" s="168">
        <v>10.59</v>
      </c>
      <c r="F2461" s="168">
        <f t="shared" ref="F2461:F2468" si="5">ROUND((D2461*E2461),2)</f>
        <v>0.15</v>
      </c>
      <c r="G2461" s="51"/>
    </row>
    <row r="2462" spans="2:7" ht="39" x14ac:dyDescent="0.25">
      <c r="B2462" s="39" t="s">
        <v>4960</v>
      </c>
      <c r="C2462" s="49" t="s">
        <v>1346</v>
      </c>
      <c r="D2462" s="41">
        <v>2.18E-2</v>
      </c>
      <c r="E2462" s="168">
        <v>0.47</v>
      </c>
      <c r="F2462" s="168">
        <f t="shared" si="5"/>
        <v>0.01</v>
      </c>
      <c r="G2462" s="51"/>
    </row>
    <row r="2463" spans="2:7" ht="26.25" x14ac:dyDescent="0.25">
      <c r="B2463" s="39" t="s">
        <v>4961</v>
      </c>
      <c r="C2463" s="49" t="s">
        <v>71</v>
      </c>
      <c r="D2463" s="41">
        <v>1.8</v>
      </c>
      <c r="E2463" s="168">
        <v>27.76</v>
      </c>
      <c r="F2463" s="168">
        <f t="shared" si="5"/>
        <v>49.97</v>
      </c>
      <c r="G2463" s="51"/>
    </row>
    <row r="2464" spans="2:7" ht="26.25" x14ac:dyDescent="0.25">
      <c r="B2464" s="39" t="s">
        <v>4962</v>
      </c>
      <c r="C2464" s="49" t="s">
        <v>71</v>
      </c>
      <c r="D2464" s="41">
        <v>3.11</v>
      </c>
      <c r="E2464" s="168">
        <v>25.79</v>
      </c>
      <c r="F2464" s="168">
        <f t="shared" si="5"/>
        <v>80.209999999999994</v>
      </c>
      <c r="G2464" s="51"/>
    </row>
    <row r="2465" spans="2:7" ht="26.25" x14ac:dyDescent="0.25">
      <c r="B2465" s="39" t="s">
        <v>4963</v>
      </c>
      <c r="C2465" s="49" t="s">
        <v>1239</v>
      </c>
      <c r="D2465" s="41">
        <v>1.1279999999999999</v>
      </c>
      <c r="E2465" s="168">
        <v>1.76</v>
      </c>
      <c r="F2465" s="168">
        <f t="shared" si="5"/>
        <v>1.99</v>
      </c>
      <c r="G2465" s="51"/>
    </row>
    <row r="2466" spans="2:7" ht="26.25" x14ac:dyDescent="0.25">
      <c r="B2466" s="39" t="s">
        <v>4964</v>
      </c>
      <c r="C2466" s="49" t="s">
        <v>76</v>
      </c>
      <c r="D2466" s="41">
        <v>9.0899999999999995E-2</v>
      </c>
      <c r="E2466" s="168">
        <v>0.48</v>
      </c>
      <c r="F2466" s="168">
        <f t="shared" si="5"/>
        <v>0.04</v>
      </c>
      <c r="G2466" s="51"/>
    </row>
    <row r="2467" spans="2:7" ht="26.25" x14ac:dyDescent="0.25">
      <c r="B2467" s="39" t="s">
        <v>4965</v>
      </c>
      <c r="C2467" s="49" t="s">
        <v>71</v>
      </c>
      <c r="D2467" s="41">
        <v>3.32E-2</v>
      </c>
      <c r="E2467" s="168">
        <v>50.06</v>
      </c>
      <c r="F2467" s="168">
        <f t="shared" si="5"/>
        <v>1.66</v>
      </c>
      <c r="G2467" s="51"/>
    </row>
    <row r="2468" spans="2:7" ht="26.25" x14ac:dyDescent="0.25">
      <c r="B2468" s="39" t="s">
        <v>4966</v>
      </c>
      <c r="C2468" s="49" t="s">
        <v>71</v>
      </c>
      <c r="D2468" s="41">
        <v>0.58389999999999997</v>
      </c>
      <c r="E2468" s="168">
        <v>20.13</v>
      </c>
      <c r="F2468" s="168">
        <f t="shared" si="5"/>
        <v>11.75</v>
      </c>
      <c r="G2468" s="51"/>
    </row>
    <row r="2469" spans="2:7" ht="26.25" x14ac:dyDescent="0.25">
      <c r="B2469" s="39" t="s">
        <v>4967</v>
      </c>
      <c r="C2469" s="49" t="s">
        <v>71</v>
      </c>
      <c r="D2469" s="41">
        <v>0.33979999999999999</v>
      </c>
      <c r="E2469" s="168">
        <v>14.14</v>
      </c>
      <c r="F2469" s="168">
        <f>ROUND((D2469*E2469),2)</f>
        <v>4.8</v>
      </c>
      <c r="G2469" s="189"/>
    </row>
    <row r="2470" spans="2:7" x14ac:dyDescent="0.25">
      <c r="B2470" s="39"/>
      <c r="C2470" s="40"/>
      <c r="D2470" s="54"/>
      <c r="E2470" s="40"/>
      <c r="F2470" s="40"/>
      <c r="G2470" s="42"/>
    </row>
    <row r="2471" spans="2:7" ht="15.75" thickBot="1" x14ac:dyDescent="0.3">
      <c r="B2471" s="57" t="s">
        <v>139</v>
      </c>
      <c r="C2471" s="58"/>
      <c r="D2471" s="59"/>
      <c r="E2471" s="58"/>
      <c r="F2471" s="58"/>
      <c r="G2471" s="176">
        <f>SUM(F2461:F2469)</f>
        <v>150.58000000000001</v>
      </c>
    </row>
    <row r="2472" spans="2:7" ht="15.75" thickBot="1" x14ac:dyDescent="0.3">
      <c r="B2472" s="1148"/>
      <c r="C2472" s="1148"/>
      <c r="D2472" s="1148"/>
      <c r="E2472" s="1148"/>
      <c r="F2472" s="1148"/>
      <c r="G2472" s="1148"/>
    </row>
    <row r="2473" spans="2:7" ht="15.75" thickBot="1" x14ac:dyDescent="0.3">
      <c r="B2473" s="79" t="s">
        <v>140</v>
      </c>
      <c r="C2473" s="120" t="s">
        <v>141</v>
      </c>
      <c r="D2473" s="80" t="s">
        <v>142</v>
      </c>
      <c r="E2473" s="1147" t="s">
        <v>143</v>
      </c>
      <c r="F2473" s="1147"/>
      <c r="G2473" s="1147"/>
    </row>
    <row r="2474" spans="2:7" ht="15.75" thickBot="1" x14ac:dyDescent="0.3">
      <c r="B2474" s="81" t="s">
        <v>144</v>
      </c>
      <c r="C2474" s="121"/>
      <c r="D2474" s="201">
        <f>G2450</f>
        <v>2.4300000000000002</v>
      </c>
      <c r="E2474" s="1147"/>
      <c r="F2474" s="1147"/>
      <c r="G2474" s="1147"/>
    </row>
    <row r="2475" spans="2:7" ht="15.75" thickBot="1" x14ac:dyDescent="0.3">
      <c r="B2475" s="81" t="s">
        <v>145</v>
      </c>
      <c r="C2475" s="121"/>
      <c r="D2475" s="201">
        <f>G2459</f>
        <v>64.83</v>
      </c>
      <c r="E2475" s="1147"/>
      <c r="F2475" s="1147"/>
      <c r="G2475" s="1147"/>
    </row>
    <row r="2476" spans="2:7" ht="15.75" thickBot="1" x14ac:dyDescent="0.3">
      <c r="B2476" s="81" t="s">
        <v>146</v>
      </c>
      <c r="C2476" s="121"/>
      <c r="D2476" s="201">
        <f>G2471</f>
        <v>150.58000000000001</v>
      </c>
      <c r="E2476" s="1147"/>
      <c r="F2476" s="1147"/>
      <c r="G2476" s="1147"/>
    </row>
    <row r="2477" spans="2:7" ht="15.75" thickBot="1" x14ac:dyDescent="0.3">
      <c r="B2477" s="81" t="s">
        <v>147</v>
      </c>
      <c r="C2477" s="122">
        <f>$J$5</f>
        <v>157.27000000000001</v>
      </c>
      <c r="D2477" s="201">
        <f>D2474*C2477/100</f>
        <v>3.82</v>
      </c>
      <c r="E2477" s="1147"/>
      <c r="F2477" s="1147"/>
      <c r="G2477" s="1147"/>
    </row>
    <row r="2478" spans="2:7" ht="15.75" thickBot="1" x14ac:dyDescent="0.3">
      <c r="B2478" s="81" t="s">
        <v>148</v>
      </c>
      <c r="C2478" s="123"/>
      <c r="D2478" s="202">
        <f>SUM(D2474:D2477)</f>
        <v>221.66</v>
      </c>
      <c r="E2478" s="1147"/>
      <c r="F2478" s="1147"/>
      <c r="G2478" s="1147"/>
    </row>
    <row r="2479" spans="2:7" ht="15.75" thickBot="1" x14ac:dyDescent="0.3">
      <c r="B2479" s="81" t="s">
        <v>149</v>
      </c>
      <c r="C2479" s="121"/>
      <c r="D2479" s="201" t="s">
        <v>150</v>
      </c>
      <c r="E2479" s="1148" t="s">
        <v>151</v>
      </c>
      <c r="F2479" s="1148"/>
      <c r="G2479" s="1148"/>
    </row>
    <row r="2480" spans="2:7" ht="15.75" thickBot="1" x14ac:dyDescent="0.3">
      <c r="B2480" s="68" t="s">
        <v>152</v>
      </c>
      <c r="C2480" s="69"/>
      <c r="D2480" s="172">
        <f>D2478</f>
        <v>221.66</v>
      </c>
      <c r="E2480" s="1148"/>
      <c r="F2480" s="1148"/>
      <c r="G2480" s="1148"/>
    </row>
    <row r="2481" spans="1:7" ht="15.75" thickBot="1" x14ac:dyDescent="0.3">
      <c r="B2481" s="70" t="s">
        <v>153</v>
      </c>
      <c r="C2481" s="71">
        <f>$I$5</f>
        <v>28.49</v>
      </c>
      <c r="D2481" s="173">
        <f>D2480*C2481/100</f>
        <v>63.15</v>
      </c>
      <c r="E2481" s="1148"/>
      <c r="F2481" s="1148"/>
      <c r="G2481" s="1148"/>
    </row>
    <row r="2482" spans="1:7" ht="15.75" thickBot="1" x14ac:dyDescent="0.3">
      <c r="B2482" s="82" t="s">
        <v>154</v>
      </c>
      <c r="C2482" s="73"/>
      <c r="D2482" s="174">
        <f>SUM(D2480:D2481)</f>
        <v>284.81</v>
      </c>
      <c r="E2482" s="74"/>
      <c r="F2482" s="175">
        <f>D2482</f>
        <v>284.81</v>
      </c>
      <c r="G2482" s="30"/>
    </row>
    <row r="2484" spans="1:7" ht="15.75" thickBot="1" x14ac:dyDescent="0.3"/>
    <row r="2485" spans="1:7" x14ac:dyDescent="0.25">
      <c r="B2485" s="1149" t="s">
        <v>119</v>
      </c>
      <c r="C2485" s="1149"/>
      <c r="D2485" s="1149"/>
      <c r="E2485" s="1149"/>
      <c r="F2485" s="1149"/>
      <c r="G2485" s="1149"/>
    </row>
    <row r="2486" spans="1:7" ht="15.75" thickBot="1" x14ac:dyDescent="0.3">
      <c r="B2486" s="1150" t="str">
        <f>$I$3</f>
        <v>Urbanização da Orla de Piúma - Município de Piúma / ES</v>
      </c>
      <c r="C2486" s="1151"/>
      <c r="D2486" s="1151"/>
      <c r="E2486" s="1151"/>
      <c r="F2486" s="1151"/>
      <c r="G2486" s="1152"/>
    </row>
    <row r="2487" spans="1:7" ht="15.75" thickBot="1" x14ac:dyDescent="0.3">
      <c r="B2487" s="29" t="s">
        <v>120</v>
      </c>
      <c r="C2487" s="29" t="s">
        <v>121</v>
      </c>
      <c r="D2487" s="1147" t="s">
        <v>122</v>
      </c>
      <c r="E2487" s="1147"/>
      <c r="F2487" s="30" t="s">
        <v>262</v>
      </c>
      <c r="G2487" s="30" t="s">
        <v>123</v>
      </c>
    </row>
    <row r="2488" spans="1:7" ht="15.75" thickBot="1" x14ac:dyDescent="0.3">
      <c r="B2488" s="31" t="s">
        <v>4973</v>
      </c>
      <c r="C2488" s="32" t="s">
        <v>92</v>
      </c>
      <c r="D2488" s="1147" t="s">
        <v>7</v>
      </c>
      <c r="E2488" s="1147"/>
      <c r="F2488" s="89" t="s">
        <v>4972</v>
      </c>
      <c r="G2488" s="33">
        <f>$K$5</f>
        <v>44501</v>
      </c>
    </row>
    <row r="2489" spans="1:7" ht="15.75" thickBot="1" x14ac:dyDescent="0.3">
      <c r="B2489" s="1148"/>
      <c r="C2489" s="1148"/>
      <c r="D2489" s="1148"/>
      <c r="E2489" s="1148"/>
      <c r="F2489" s="1148"/>
      <c r="G2489" s="1148"/>
    </row>
    <row r="2490" spans="1:7" x14ac:dyDescent="0.25">
      <c r="B2490" s="36" t="s">
        <v>127</v>
      </c>
      <c r="C2490" s="37" t="s">
        <v>128</v>
      </c>
      <c r="D2490" s="37" t="s">
        <v>129</v>
      </c>
      <c r="E2490" s="37" t="s">
        <v>130</v>
      </c>
      <c r="F2490" s="37" t="s">
        <v>131</v>
      </c>
      <c r="G2490" s="38" t="s">
        <v>132</v>
      </c>
    </row>
    <row r="2491" spans="1:7" x14ac:dyDescent="0.25">
      <c r="B2491" s="39" t="s">
        <v>4974</v>
      </c>
      <c r="C2491" s="40" t="s">
        <v>69</v>
      </c>
      <c r="D2491" s="41">
        <v>8.3000000000000004E-2</v>
      </c>
      <c r="E2491" s="168">
        <v>18.78</v>
      </c>
      <c r="F2491" s="168">
        <f>ROUND((D2491*E2491),2)</f>
        <v>1.56</v>
      </c>
      <c r="G2491" s="189"/>
    </row>
    <row r="2492" spans="1:7" x14ac:dyDescent="0.25">
      <c r="A2492" s="207">
        <v>10146</v>
      </c>
      <c r="B2492" s="39" t="str">
        <f>VLOOKUP(A2492,Insumos!$A$10:$F$3462,2,FALSE)</f>
        <v>SERVENTE (AUXILIAR DE OBRAS - SINDUSCON)</v>
      </c>
      <c r="C2492" s="40" t="s">
        <v>69</v>
      </c>
      <c r="D2492" s="41">
        <v>3.5000000000000003E-2</v>
      </c>
      <c r="E2492" s="168">
        <v>7.43</v>
      </c>
      <c r="F2492" s="168">
        <f>ROUND((D2492*E2492),2)</f>
        <v>0.26</v>
      </c>
      <c r="G2492" s="189"/>
    </row>
    <row r="2493" spans="1:7" x14ac:dyDescent="0.25">
      <c r="B2493" s="39"/>
      <c r="C2493" s="40"/>
      <c r="D2493" s="43"/>
      <c r="E2493" s="168"/>
      <c r="F2493" s="168"/>
      <c r="G2493" s="189"/>
    </row>
    <row r="2494" spans="1:7" x14ac:dyDescent="0.25">
      <c r="B2494" s="44" t="s">
        <v>133</v>
      </c>
      <c r="C2494" s="45"/>
      <c r="D2494" s="46"/>
      <c r="E2494" s="168"/>
      <c r="F2494" s="187"/>
      <c r="G2494" s="176">
        <f>SUM(F2490:F2492)</f>
        <v>1.82</v>
      </c>
    </row>
    <row r="2495" spans="1:7" x14ac:dyDescent="0.25">
      <c r="B2495" s="39" t="s">
        <v>134</v>
      </c>
      <c r="C2495" s="49"/>
      <c r="D2495" s="50"/>
      <c r="E2495" s="40"/>
      <c r="F2495" s="47"/>
      <c r="G2495" s="51" t="s">
        <v>135</v>
      </c>
    </row>
    <row r="2496" spans="1:7" x14ac:dyDescent="0.25">
      <c r="B2496" s="39" t="s">
        <v>4975</v>
      </c>
      <c r="C2496" s="49" t="s">
        <v>79</v>
      </c>
      <c r="D2496" s="50">
        <v>6.0000000000000001E-3</v>
      </c>
      <c r="E2496" s="160">
        <v>36.06</v>
      </c>
      <c r="F2496" s="168">
        <f>ROUND((D2496*E2496),2)</f>
        <v>0.22</v>
      </c>
      <c r="G2496" s="51"/>
    </row>
    <row r="2497" spans="2:7" x14ac:dyDescent="0.25">
      <c r="B2497" s="39" t="s">
        <v>4976</v>
      </c>
      <c r="C2497" s="49" t="s">
        <v>79</v>
      </c>
      <c r="D2497" s="50">
        <v>3.2000000000000001E-2</v>
      </c>
      <c r="E2497" s="160">
        <v>69.5</v>
      </c>
      <c r="F2497" s="168">
        <f>ROUND((D2497*E2497),2)</f>
        <v>2.2200000000000002</v>
      </c>
      <c r="G2497" s="51"/>
    </row>
    <row r="2498" spans="2:7" x14ac:dyDescent="0.25">
      <c r="B2498" s="39" t="s">
        <v>4978</v>
      </c>
      <c r="C2498" s="49" t="s">
        <v>4977</v>
      </c>
      <c r="D2498" s="50">
        <v>0.04</v>
      </c>
      <c r="E2498" s="160">
        <v>8.18</v>
      </c>
      <c r="F2498" s="168">
        <f>ROUND((D2498*E2498),2)</f>
        <v>0.33</v>
      </c>
      <c r="G2498" s="51"/>
    </row>
    <row r="2499" spans="2:7" x14ac:dyDescent="0.25">
      <c r="B2499" s="39"/>
      <c r="C2499" s="49"/>
      <c r="D2499" s="50"/>
      <c r="E2499" s="40"/>
      <c r="F2499" s="47"/>
      <c r="G2499" s="51"/>
    </row>
    <row r="2500" spans="2:7" x14ac:dyDescent="0.25">
      <c r="B2500" s="44" t="s">
        <v>136</v>
      </c>
      <c r="C2500" s="45"/>
      <c r="D2500" s="55"/>
      <c r="E2500" s="187"/>
      <c r="F2500" s="187"/>
      <c r="G2500" s="176">
        <f>SUM(F2496:F2500)</f>
        <v>2.77</v>
      </c>
    </row>
    <row r="2501" spans="2:7" x14ac:dyDescent="0.25">
      <c r="B2501" s="39" t="s">
        <v>137</v>
      </c>
      <c r="C2501" s="49"/>
      <c r="D2501" s="56"/>
      <c r="E2501" s="49"/>
      <c r="F2501" s="49"/>
      <c r="G2501" s="51" t="s">
        <v>138</v>
      </c>
    </row>
    <row r="2502" spans="2:7" x14ac:dyDescent="0.25">
      <c r="B2502" s="39"/>
      <c r="C2502" s="40"/>
      <c r="D2502" s="54"/>
      <c r="E2502" s="40"/>
      <c r="F2502" s="40"/>
      <c r="G2502" s="42"/>
    </row>
    <row r="2503" spans="2:7" ht="15.75" thickBot="1" x14ac:dyDescent="0.3">
      <c r="B2503" s="57" t="s">
        <v>139</v>
      </c>
      <c r="C2503" s="58"/>
      <c r="D2503" s="59"/>
      <c r="E2503" s="58"/>
      <c r="F2503" s="58"/>
      <c r="G2503" s="176">
        <f>SUM(F2502:F2503)</f>
        <v>0</v>
      </c>
    </row>
    <row r="2504" spans="2:7" ht="15.75" thickBot="1" x14ac:dyDescent="0.3">
      <c r="B2504" s="1148"/>
      <c r="C2504" s="1148"/>
      <c r="D2504" s="1148"/>
      <c r="E2504" s="1148"/>
      <c r="F2504" s="1148"/>
      <c r="G2504" s="1148"/>
    </row>
    <row r="2505" spans="2:7" ht="15.75" thickBot="1" x14ac:dyDescent="0.3">
      <c r="B2505" s="79" t="s">
        <v>140</v>
      </c>
      <c r="C2505" s="120" t="s">
        <v>141</v>
      </c>
      <c r="D2505" s="80" t="s">
        <v>142</v>
      </c>
      <c r="E2505" s="1147" t="s">
        <v>143</v>
      </c>
      <c r="F2505" s="1147"/>
      <c r="G2505" s="1147"/>
    </row>
    <row r="2506" spans="2:7" ht="15.75" thickBot="1" x14ac:dyDescent="0.3">
      <c r="B2506" s="81" t="s">
        <v>144</v>
      </c>
      <c r="C2506" s="121"/>
      <c r="D2506" s="201">
        <f>G2494</f>
        <v>1.82</v>
      </c>
      <c r="E2506" s="1147"/>
      <c r="F2506" s="1147"/>
      <c r="G2506" s="1147"/>
    </row>
    <row r="2507" spans="2:7" ht="15.75" thickBot="1" x14ac:dyDescent="0.3">
      <c r="B2507" s="81" t="s">
        <v>145</v>
      </c>
      <c r="C2507" s="121"/>
      <c r="D2507" s="201">
        <f>G2500</f>
        <v>2.77</v>
      </c>
      <c r="E2507" s="1147"/>
      <c r="F2507" s="1147"/>
      <c r="G2507" s="1147"/>
    </row>
    <row r="2508" spans="2:7" ht="15.75" thickBot="1" x14ac:dyDescent="0.3">
      <c r="B2508" s="81" t="s">
        <v>146</v>
      </c>
      <c r="C2508" s="121"/>
      <c r="D2508" s="201">
        <f>G2503</f>
        <v>0</v>
      </c>
      <c r="E2508" s="1147"/>
      <c r="F2508" s="1147"/>
      <c r="G2508" s="1147"/>
    </row>
    <row r="2509" spans="2:7" ht="15.75" thickBot="1" x14ac:dyDescent="0.3">
      <c r="B2509" s="81" t="s">
        <v>147</v>
      </c>
      <c r="C2509" s="122">
        <f>$J$5</f>
        <v>157.27000000000001</v>
      </c>
      <c r="D2509" s="201">
        <f>D2506*C2509/100</f>
        <v>2.86</v>
      </c>
      <c r="E2509" s="1147"/>
      <c r="F2509" s="1147"/>
      <c r="G2509" s="1147"/>
    </row>
    <row r="2510" spans="2:7" ht="15.75" thickBot="1" x14ac:dyDescent="0.3">
      <c r="B2510" s="81" t="s">
        <v>148</v>
      </c>
      <c r="C2510" s="123"/>
      <c r="D2510" s="202">
        <f>SUM(D2506:D2509)</f>
        <v>7.45</v>
      </c>
      <c r="E2510" s="1147"/>
      <c r="F2510" s="1147"/>
      <c r="G2510" s="1147"/>
    </row>
    <row r="2511" spans="2:7" ht="15.75" thickBot="1" x14ac:dyDescent="0.3">
      <c r="B2511" s="81" t="s">
        <v>149</v>
      </c>
      <c r="C2511" s="121"/>
      <c r="D2511" s="201" t="s">
        <v>150</v>
      </c>
      <c r="E2511" s="1148" t="s">
        <v>151</v>
      </c>
      <c r="F2511" s="1148"/>
      <c r="G2511" s="1148"/>
    </row>
    <row r="2512" spans="2:7" ht="15.75" thickBot="1" x14ac:dyDescent="0.3">
      <c r="B2512" s="68" t="s">
        <v>152</v>
      </c>
      <c r="C2512" s="69"/>
      <c r="D2512" s="172">
        <f>D2510</f>
        <v>7.45</v>
      </c>
      <c r="E2512" s="1148"/>
      <c r="F2512" s="1148"/>
      <c r="G2512" s="1148"/>
    </row>
    <row r="2513" spans="2:7" ht="15.75" thickBot="1" x14ac:dyDescent="0.3">
      <c r="B2513" s="70" t="s">
        <v>153</v>
      </c>
      <c r="C2513" s="71">
        <f>$I$5</f>
        <v>28.49</v>
      </c>
      <c r="D2513" s="173">
        <f>D2512*C2513/100</f>
        <v>2.12</v>
      </c>
      <c r="E2513" s="1148"/>
      <c r="F2513" s="1148"/>
      <c r="G2513" s="1148"/>
    </row>
    <row r="2514" spans="2:7" ht="15.75" thickBot="1" x14ac:dyDescent="0.3">
      <c r="B2514" s="82" t="s">
        <v>154</v>
      </c>
      <c r="C2514" s="73"/>
      <c r="D2514" s="174">
        <f>SUM(D2512:D2513)</f>
        <v>9.57</v>
      </c>
      <c r="E2514" s="74"/>
      <c r="F2514" s="175">
        <f>D2514</f>
        <v>9.57</v>
      </c>
      <c r="G2514" s="30"/>
    </row>
  </sheetData>
  <mergeCells count="999">
    <mergeCell ref="E2508:G2508"/>
    <mergeCell ref="E2509:G2509"/>
    <mergeCell ref="E2510:G2510"/>
    <mergeCell ref="E2511:G2513"/>
    <mergeCell ref="B2485:G2485"/>
    <mergeCell ref="B2486:G2486"/>
    <mergeCell ref="D2487:E2487"/>
    <mergeCell ref="D2488:E2488"/>
    <mergeCell ref="B2489:G2489"/>
    <mergeCell ref="B2504:G2504"/>
    <mergeCell ref="E2505:G2505"/>
    <mergeCell ref="E2506:G2506"/>
    <mergeCell ref="E2507:G2507"/>
    <mergeCell ref="E2477:G2477"/>
    <mergeCell ref="E2478:G2478"/>
    <mergeCell ref="E2479:G2481"/>
    <mergeCell ref="B2441:G2441"/>
    <mergeCell ref="D2442:E2442"/>
    <mergeCell ref="D2443:E2443"/>
    <mergeCell ref="B2444:G2444"/>
    <mergeCell ref="B2472:G2472"/>
    <mergeCell ref="E2473:G2473"/>
    <mergeCell ref="E2474:G2474"/>
    <mergeCell ref="E2475:G2475"/>
    <mergeCell ref="E2476:G2476"/>
    <mergeCell ref="B2339:G2339"/>
    <mergeCell ref="E2340:G2340"/>
    <mergeCell ref="E2341:G2341"/>
    <mergeCell ref="E2342:G2342"/>
    <mergeCell ref="E2343:G2343"/>
    <mergeCell ref="E2344:G2344"/>
    <mergeCell ref="E2345:G2345"/>
    <mergeCell ref="E2346:G2348"/>
    <mergeCell ref="B2410:G2410"/>
    <mergeCell ref="E2375:G2376"/>
    <mergeCell ref="D2352:E2352"/>
    <mergeCell ref="D2353:E2353"/>
    <mergeCell ref="B2354:G2354"/>
    <mergeCell ref="D2412:E2412"/>
    <mergeCell ref="B2414:G2414"/>
    <mergeCell ref="B2427:G2427"/>
    <mergeCell ref="E2428:G2428"/>
    <mergeCell ref="E2429:G2429"/>
    <mergeCell ref="E2430:G2430"/>
    <mergeCell ref="E2431:G2431"/>
    <mergeCell ref="E2432:G2432"/>
    <mergeCell ref="E2433:G2433"/>
    <mergeCell ref="E2434:G2436"/>
    <mergeCell ref="B2440:G2440"/>
    <mergeCell ref="B2411:G2411"/>
    <mergeCell ref="D2413:E2413"/>
    <mergeCell ref="E2401:G2401"/>
    <mergeCell ref="E2402:G2402"/>
    <mergeCell ref="E2403:G2403"/>
    <mergeCell ref="E2404:G2406"/>
    <mergeCell ref="B2366:G2366"/>
    <mergeCell ref="E2367:G2367"/>
    <mergeCell ref="E2368:G2368"/>
    <mergeCell ref="B2379:G2379"/>
    <mergeCell ref="B2380:G2380"/>
    <mergeCell ref="D2381:E2381"/>
    <mergeCell ref="D2382:E2382"/>
    <mergeCell ref="B2383:G2383"/>
    <mergeCell ref="B2397:G2397"/>
    <mergeCell ref="E2398:G2398"/>
    <mergeCell ref="E2399:G2399"/>
    <mergeCell ref="E2400:G2400"/>
    <mergeCell ref="E2369:G2369"/>
    <mergeCell ref="E2370:G2370"/>
    <mergeCell ref="E2371:G2371"/>
    <mergeCell ref="E2372:G2372"/>
    <mergeCell ref="B2320:G2320"/>
    <mergeCell ref="D2321:E2321"/>
    <mergeCell ref="D2322:E2322"/>
    <mergeCell ref="B2323:G2323"/>
    <mergeCell ref="B2319:G2319"/>
    <mergeCell ref="B2306:G2306"/>
    <mergeCell ref="E2307:G2307"/>
    <mergeCell ref="E2308:G2308"/>
    <mergeCell ref="E2309:G2309"/>
    <mergeCell ref="E2310:G2310"/>
    <mergeCell ref="E2311:G2311"/>
    <mergeCell ref="E2312:G2312"/>
    <mergeCell ref="E2313:G2315"/>
    <mergeCell ref="E2271:G2271"/>
    <mergeCell ref="E2272:G2272"/>
    <mergeCell ref="E2273:G2273"/>
    <mergeCell ref="E2274:G2276"/>
    <mergeCell ref="B2280:G2280"/>
    <mergeCell ref="B2281:G2281"/>
    <mergeCell ref="D2282:E2282"/>
    <mergeCell ref="D2283:E2283"/>
    <mergeCell ref="B2284:G2284"/>
    <mergeCell ref="B2250:G2250"/>
    <mergeCell ref="B2251:G2251"/>
    <mergeCell ref="D2252:E2252"/>
    <mergeCell ref="D2253:E2253"/>
    <mergeCell ref="B2254:G2254"/>
    <mergeCell ref="B2267:G2267"/>
    <mergeCell ref="E2268:G2268"/>
    <mergeCell ref="E2269:G2269"/>
    <mergeCell ref="E2270:G2270"/>
    <mergeCell ref="E1960:G1960"/>
    <mergeCell ref="E1961:G1961"/>
    <mergeCell ref="E2206:G2206"/>
    <mergeCell ref="E2207:G2207"/>
    <mergeCell ref="E2208:G2208"/>
    <mergeCell ref="E2209:G2211"/>
    <mergeCell ref="B2182:G2182"/>
    <mergeCell ref="B2183:G2183"/>
    <mergeCell ref="D2184:E2184"/>
    <mergeCell ref="D2185:E2185"/>
    <mergeCell ref="B2186:G2186"/>
    <mergeCell ref="B2202:G2202"/>
    <mergeCell ref="E2203:G2203"/>
    <mergeCell ref="E2204:G2204"/>
    <mergeCell ref="E2205:G2205"/>
    <mergeCell ref="E1997:G1999"/>
    <mergeCell ref="E1962:G1962"/>
    <mergeCell ref="E1963:G1963"/>
    <mergeCell ref="E1964:G1964"/>
    <mergeCell ref="E1965:G1965"/>
    <mergeCell ref="E1966:G1968"/>
    <mergeCell ref="B1972:G1972"/>
    <mergeCell ref="B1973:G1973"/>
    <mergeCell ref="D1974:E1974"/>
    <mergeCell ref="E1933:G1933"/>
    <mergeCell ref="E1934:G1934"/>
    <mergeCell ref="E2024:G2024"/>
    <mergeCell ref="E2025:G2025"/>
    <mergeCell ref="E2026:G2026"/>
    <mergeCell ref="E2027:G2027"/>
    <mergeCell ref="E2028:G2030"/>
    <mergeCell ref="E1935:G1937"/>
    <mergeCell ref="B2003:G2003"/>
    <mergeCell ref="B2004:G2004"/>
    <mergeCell ref="D2005:E2005"/>
    <mergeCell ref="D2006:E2006"/>
    <mergeCell ref="B2007:G2007"/>
    <mergeCell ref="B2021:G2021"/>
    <mergeCell ref="E2022:G2022"/>
    <mergeCell ref="E2023:G2023"/>
    <mergeCell ref="E1995:G1995"/>
    <mergeCell ref="E1996:G1996"/>
    <mergeCell ref="B1941:G1941"/>
    <mergeCell ref="B1942:G1942"/>
    <mergeCell ref="D1943:E1943"/>
    <mergeCell ref="D1944:E1944"/>
    <mergeCell ref="B1945:G1945"/>
    <mergeCell ref="B1959:G1959"/>
    <mergeCell ref="E1929:G1929"/>
    <mergeCell ref="E1930:G1930"/>
    <mergeCell ref="E1931:G1931"/>
    <mergeCell ref="E1932:G1932"/>
    <mergeCell ref="B1911:G1911"/>
    <mergeCell ref="B1912:G1912"/>
    <mergeCell ref="D1913:E1913"/>
    <mergeCell ref="E1871:G1871"/>
    <mergeCell ref="E1872:G1872"/>
    <mergeCell ref="E1873:G1875"/>
    <mergeCell ref="D1882:E1882"/>
    <mergeCell ref="B1928:G1928"/>
    <mergeCell ref="D1914:E1914"/>
    <mergeCell ref="E1905:G1907"/>
    <mergeCell ref="E1841:G1841"/>
    <mergeCell ref="E1842:G1842"/>
    <mergeCell ref="E1843:G1845"/>
    <mergeCell ref="B1849:G1849"/>
    <mergeCell ref="B1850:G1850"/>
    <mergeCell ref="D1851:E1851"/>
    <mergeCell ref="D1852:E1852"/>
    <mergeCell ref="B1819:G1819"/>
    <mergeCell ref="E1781:G1781"/>
    <mergeCell ref="E1813:G1815"/>
    <mergeCell ref="E1782:G1782"/>
    <mergeCell ref="E1783:G1785"/>
    <mergeCell ref="B1789:G1789"/>
    <mergeCell ref="B1790:G1790"/>
    <mergeCell ref="D1791:E1791"/>
    <mergeCell ref="D1792:E1792"/>
    <mergeCell ref="B1793:G1793"/>
    <mergeCell ref="E1812:G1812"/>
    <mergeCell ref="E1811:G1811"/>
    <mergeCell ref="B1806:G1806"/>
    <mergeCell ref="E1807:G1807"/>
    <mergeCell ref="E1808:G1808"/>
    <mergeCell ref="E1809:G1809"/>
    <mergeCell ref="E1278:G1278"/>
    <mergeCell ref="B1853:G1853"/>
    <mergeCell ref="B1359:G1359"/>
    <mergeCell ref="B1376:G1376"/>
    <mergeCell ref="E1659:G1659"/>
    <mergeCell ref="E1688:G1688"/>
    <mergeCell ref="E1689:G1689"/>
    <mergeCell ref="E1690:G1690"/>
    <mergeCell ref="E1691:G1691"/>
    <mergeCell ref="E1692:G1692"/>
    <mergeCell ref="B1820:G1820"/>
    <mergeCell ref="D1821:E1821"/>
    <mergeCell ref="D1822:E1822"/>
    <mergeCell ref="B1823:G1823"/>
    <mergeCell ref="B1836:G1836"/>
    <mergeCell ref="E1837:G1837"/>
    <mergeCell ref="D1762:E1762"/>
    <mergeCell ref="B1763:G1763"/>
    <mergeCell ref="B1776:G1776"/>
    <mergeCell ref="E1777:G1777"/>
    <mergeCell ref="E1778:G1778"/>
    <mergeCell ref="E1779:G1779"/>
    <mergeCell ref="E1780:G1780"/>
    <mergeCell ref="E1810:G1810"/>
    <mergeCell ref="E1660:G1660"/>
    <mergeCell ref="E1661:G1661"/>
    <mergeCell ref="E1662:G1662"/>
    <mergeCell ref="E1663:G1663"/>
    <mergeCell ref="E1664:G1664"/>
    <mergeCell ref="E1665:G1667"/>
    <mergeCell ref="E1600:G1600"/>
    <mergeCell ref="E1601:G1601"/>
    <mergeCell ref="E1602:G1602"/>
    <mergeCell ref="E1603:G1603"/>
    <mergeCell ref="E1604:G1604"/>
    <mergeCell ref="E1605:G1607"/>
    <mergeCell ref="B1611:G1611"/>
    <mergeCell ref="E1634:G1634"/>
    <mergeCell ref="E1635:G1635"/>
    <mergeCell ref="E1636:G1638"/>
    <mergeCell ref="B1642:G1642"/>
    <mergeCell ref="B1643:G1643"/>
    <mergeCell ref="D1644:E1644"/>
    <mergeCell ref="D1645:E1645"/>
    <mergeCell ref="B1658:G1658"/>
    <mergeCell ref="B1629:G1629"/>
    <mergeCell ref="E1630:G1630"/>
    <mergeCell ref="E1631:G1631"/>
    <mergeCell ref="D1358:E1358"/>
    <mergeCell ref="E1572:G1572"/>
    <mergeCell ref="E1573:G1573"/>
    <mergeCell ref="E1279:G1279"/>
    <mergeCell ref="E1280:G1282"/>
    <mergeCell ref="B1286:G1286"/>
    <mergeCell ref="B1287:G1287"/>
    <mergeCell ref="D1288:E1288"/>
    <mergeCell ref="E1208:G1208"/>
    <mergeCell ref="E1209:G1209"/>
    <mergeCell ref="E1210:G1210"/>
    <mergeCell ref="B1355:G1355"/>
    <mergeCell ref="E1211:G1211"/>
    <mergeCell ref="E1212:G1214"/>
    <mergeCell ref="B1218:G1218"/>
    <mergeCell ref="B1219:G1219"/>
    <mergeCell ref="D1220:E1220"/>
    <mergeCell ref="D1221:E1221"/>
    <mergeCell ref="B1222:G1222"/>
    <mergeCell ref="B1239:G1239"/>
    <mergeCell ref="E1240:G1240"/>
    <mergeCell ref="E1241:G1241"/>
    <mergeCell ref="E1242:G1242"/>
    <mergeCell ref="E1243:G1243"/>
    <mergeCell ref="E1245:G1245"/>
    <mergeCell ref="B1252:G1252"/>
    <mergeCell ref="E275:G275"/>
    <mergeCell ref="B1172:G1172"/>
    <mergeCell ref="B306:G306"/>
    <mergeCell ref="E307:G307"/>
    <mergeCell ref="E308:G308"/>
    <mergeCell ref="B1115:G1115"/>
    <mergeCell ref="B1116:G1116"/>
    <mergeCell ref="D1117:E1117"/>
    <mergeCell ref="D1118:E1118"/>
    <mergeCell ref="B1137:G1137"/>
    <mergeCell ref="E1138:G1138"/>
    <mergeCell ref="E1139:G1139"/>
    <mergeCell ref="E1140:G1140"/>
    <mergeCell ref="E1141:G1141"/>
    <mergeCell ref="E1144:G1146"/>
    <mergeCell ref="B1150:G1150"/>
    <mergeCell ref="E312:G312"/>
    <mergeCell ref="E313:G315"/>
    <mergeCell ref="E278:G280"/>
    <mergeCell ref="B284:G284"/>
    <mergeCell ref="B285:G285"/>
    <mergeCell ref="B1049:G1049"/>
    <mergeCell ref="B1050:G1050"/>
    <mergeCell ref="D1051:E1051"/>
    <mergeCell ref="D1052:E1052"/>
    <mergeCell ref="B1053:G1053"/>
    <mergeCell ref="B1069:G1069"/>
    <mergeCell ref="E1007:G1007"/>
    <mergeCell ref="E1008:G1008"/>
    <mergeCell ref="E1009:G1009"/>
    <mergeCell ref="E1010:G1012"/>
    <mergeCell ref="B1016:G1016"/>
    <mergeCell ref="B1017:G1017"/>
    <mergeCell ref="D1018:E1018"/>
    <mergeCell ref="E1043:G1045"/>
    <mergeCell ref="D1019:E1019"/>
    <mergeCell ref="B1020:G1020"/>
    <mergeCell ref="B1036:G1036"/>
    <mergeCell ref="E1037:G1037"/>
    <mergeCell ref="E1038:G1038"/>
    <mergeCell ref="E1039:G1039"/>
    <mergeCell ref="E1040:G1040"/>
    <mergeCell ref="E1041:G1041"/>
    <mergeCell ref="E1042:G1042"/>
    <mergeCell ref="E1632:G1632"/>
    <mergeCell ref="E1633:G1633"/>
    <mergeCell ref="B1646:G1646"/>
    <mergeCell ref="E203:G203"/>
    <mergeCell ref="E204:G204"/>
    <mergeCell ref="E205:G205"/>
    <mergeCell ref="E206:G206"/>
    <mergeCell ref="E207:G207"/>
    <mergeCell ref="E208:G210"/>
    <mergeCell ref="B214:G214"/>
    <mergeCell ref="B215:G215"/>
    <mergeCell ref="D216:E216"/>
    <mergeCell ref="E1178:G1178"/>
    <mergeCell ref="E1179:G1181"/>
    <mergeCell ref="B1154:G1154"/>
    <mergeCell ref="E1070:G1070"/>
    <mergeCell ref="E1071:G1071"/>
    <mergeCell ref="E1072:G1072"/>
    <mergeCell ref="E1073:G1073"/>
    <mergeCell ref="E1074:G1074"/>
    <mergeCell ref="E1103:G1103"/>
    <mergeCell ref="B1356:G1356"/>
    <mergeCell ref="E273:G273"/>
    <mergeCell ref="E274:G274"/>
    <mergeCell ref="E276:G276"/>
    <mergeCell ref="E277:G277"/>
    <mergeCell ref="B1612:G1612"/>
    <mergeCell ref="D1613:E1613"/>
    <mergeCell ref="D1614:E1614"/>
    <mergeCell ref="B1615:G1615"/>
    <mergeCell ref="E1104:G1104"/>
    <mergeCell ref="E1105:G1105"/>
    <mergeCell ref="E1106:G1106"/>
    <mergeCell ref="E1075:G1075"/>
    <mergeCell ref="E1076:G1078"/>
    <mergeCell ref="B1082:G1082"/>
    <mergeCell ref="B1083:G1083"/>
    <mergeCell ref="D1084:E1084"/>
    <mergeCell ref="D1085:E1085"/>
    <mergeCell ref="B1086:G1086"/>
    <mergeCell ref="B1102:G1102"/>
    <mergeCell ref="D286:E286"/>
    <mergeCell ref="D287:E287"/>
    <mergeCell ref="B288:G288"/>
    <mergeCell ref="E309:G309"/>
    <mergeCell ref="E1537:G1537"/>
    <mergeCell ref="E1574:G1576"/>
    <mergeCell ref="B1580:G1580"/>
    <mergeCell ref="D1975:E1975"/>
    <mergeCell ref="B1976:G1976"/>
    <mergeCell ref="B1990:G1990"/>
    <mergeCell ref="E1991:G1991"/>
    <mergeCell ref="E1992:G1992"/>
    <mergeCell ref="E1993:G1993"/>
    <mergeCell ref="E1994:G1994"/>
    <mergeCell ref="E1838:G1838"/>
    <mergeCell ref="E1839:G1839"/>
    <mergeCell ref="B1879:G1879"/>
    <mergeCell ref="B1880:G1880"/>
    <mergeCell ref="E1868:G1868"/>
    <mergeCell ref="E1869:G1869"/>
    <mergeCell ref="B1883:G1883"/>
    <mergeCell ref="B1898:G1898"/>
    <mergeCell ref="E1899:G1899"/>
    <mergeCell ref="E1900:G1900"/>
    <mergeCell ref="E1901:G1901"/>
    <mergeCell ref="E1870:G1870"/>
    <mergeCell ref="D1881:E1881"/>
    <mergeCell ref="B1866:G1866"/>
    <mergeCell ref="E1867:G1867"/>
    <mergeCell ref="B1915:G1915"/>
    <mergeCell ref="E1840:G1840"/>
    <mergeCell ref="D1674:E1674"/>
    <mergeCell ref="B1671:G1671"/>
    <mergeCell ref="B1672:G1672"/>
    <mergeCell ref="E1750:G1750"/>
    <mergeCell ref="E1722:G1722"/>
    <mergeCell ref="E1723:G1725"/>
    <mergeCell ref="E1752:G1752"/>
    <mergeCell ref="E1753:G1755"/>
    <mergeCell ref="B1759:G1759"/>
    <mergeCell ref="E1748:G1748"/>
    <mergeCell ref="E1749:G1749"/>
    <mergeCell ref="D1703:E1703"/>
    <mergeCell ref="B1704:G1704"/>
    <mergeCell ref="B1716:G1716"/>
    <mergeCell ref="E1717:G1717"/>
    <mergeCell ref="E1718:G1718"/>
    <mergeCell ref="E1719:G1719"/>
    <mergeCell ref="E1721:G1721"/>
    <mergeCell ref="E1751:G1751"/>
    <mergeCell ref="B1687:G1687"/>
    <mergeCell ref="D1673:E1673"/>
    <mergeCell ref="B1675:G1675"/>
    <mergeCell ref="B1700:G1700"/>
    <mergeCell ref="B1701:G1701"/>
    <mergeCell ref="B1760:G1760"/>
    <mergeCell ref="D1761:E1761"/>
    <mergeCell ref="E1693:G1693"/>
    <mergeCell ref="E1694:G1696"/>
    <mergeCell ref="B1729:G1729"/>
    <mergeCell ref="B1730:G1730"/>
    <mergeCell ref="D1731:E1731"/>
    <mergeCell ref="D1732:E1732"/>
    <mergeCell ref="B1733:G1733"/>
    <mergeCell ref="B1746:G1746"/>
    <mergeCell ref="E1747:G1747"/>
    <mergeCell ref="E1720:G1720"/>
    <mergeCell ref="D1702:E1702"/>
    <mergeCell ref="B1581:G1581"/>
    <mergeCell ref="D1582:E1582"/>
    <mergeCell ref="D1583:E1583"/>
    <mergeCell ref="B1584:G1584"/>
    <mergeCell ref="B1598:G1598"/>
    <mergeCell ref="E1599:G1599"/>
    <mergeCell ref="E1539:G1539"/>
    <mergeCell ref="E1540:G1540"/>
    <mergeCell ref="E1541:G1541"/>
    <mergeCell ref="E1542:G1542"/>
    <mergeCell ref="E1543:G1545"/>
    <mergeCell ref="B1549:G1549"/>
    <mergeCell ref="B1550:G1550"/>
    <mergeCell ref="D1551:E1551"/>
    <mergeCell ref="D1552:E1552"/>
    <mergeCell ref="B1553:G1553"/>
    <mergeCell ref="B1567:G1567"/>
    <mergeCell ref="E1568:G1568"/>
    <mergeCell ref="E1569:G1569"/>
    <mergeCell ref="E1570:G1570"/>
    <mergeCell ref="E1571:G1571"/>
    <mergeCell ref="B1522:G1522"/>
    <mergeCell ref="B1536:G1536"/>
    <mergeCell ref="B1489:G1489"/>
    <mergeCell ref="B1505:G1505"/>
    <mergeCell ref="E1506:G1506"/>
    <mergeCell ref="E1507:G1507"/>
    <mergeCell ref="E1508:G1508"/>
    <mergeCell ref="E1509:G1509"/>
    <mergeCell ref="E1510:G1510"/>
    <mergeCell ref="E1538:G1538"/>
    <mergeCell ref="E1512:G1514"/>
    <mergeCell ref="B1518:G1518"/>
    <mergeCell ref="B1519:G1519"/>
    <mergeCell ref="D1520:E1520"/>
    <mergeCell ref="D1521:E1521"/>
    <mergeCell ref="B1452:G1452"/>
    <mergeCell ref="B1453:G1453"/>
    <mergeCell ref="D1454:E1454"/>
    <mergeCell ref="D1455:E1455"/>
    <mergeCell ref="B1456:G1456"/>
    <mergeCell ref="B1472:G1472"/>
    <mergeCell ref="E1473:G1473"/>
    <mergeCell ref="E1474:G1474"/>
    <mergeCell ref="E1475:G1475"/>
    <mergeCell ref="E1476:G1476"/>
    <mergeCell ref="E1477:G1477"/>
    <mergeCell ref="E1478:G1478"/>
    <mergeCell ref="E1479:G1481"/>
    <mergeCell ref="B1485:G1485"/>
    <mergeCell ref="B1486:G1486"/>
    <mergeCell ref="D1487:E1487"/>
    <mergeCell ref="D1488:E1488"/>
    <mergeCell ref="E1511:G1511"/>
    <mergeCell ref="E1413:G1413"/>
    <mergeCell ref="E1414:G1416"/>
    <mergeCell ref="B1420:G1420"/>
    <mergeCell ref="B1421:G1421"/>
    <mergeCell ref="D1422:E1422"/>
    <mergeCell ref="D1423:E1423"/>
    <mergeCell ref="B1424:G1424"/>
    <mergeCell ref="B1439:G1439"/>
    <mergeCell ref="E1440:G1440"/>
    <mergeCell ref="E1441:G1441"/>
    <mergeCell ref="E1442:G1442"/>
    <mergeCell ref="E1443:G1443"/>
    <mergeCell ref="E1444:G1444"/>
    <mergeCell ref="E1445:G1445"/>
    <mergeCell ref="E1446:G1448"/>
    <mergeCell ref="E1344:G1344"/>
    <mergeCell ref="E1345:G1345"/>
    <mergeCell ref="E1346:G1346"/>
    <mergeCell ref="E1347:G1347"/>
    <mergeCell ref="E1348:G1348"/>
    <mergeCell ref="E1349:G1351"/>
    <mergeCell ref="B1389:G1389"/>
    <mergeCell ref="B1390:G1390"/>
    <mergeCell ref="D1391:E1391"/>
    <mergeCell ref="D1392:E1392"/>
    <mergeCell ref="B1393:G1393"/>
    <mergeCell ref="B1407:G1407"/>
    <mergeCell ref="E1408:G1408"/>
    <mergeCell ref="E1409:G1409"/>
    <mergeCell ref="E1410:G1410"/>
    <mergeCell ref="E1411:G1411"/>
    <mergeCell ref="E1412:G1412"/>
    <mergeCell ref="E1377:G1377"/>
    <mergeCell ref="E1378:G1378"/>
    <mergeCell ref="E1379:G1379"/>
    <mergeCell ref="E1380:G1380"/>
    <mergeCell ref="E1381:G1381"/>
    <mergeCell ref="E1382:G1382"/>
    <mergeCell ref="E1383:G1385"/>
    <mergeCell ref="D1289:E1289"/>
    <mergeCell ref="B1290:G1290"/>
    <mergeCell ref="B1308:G1308"/>
    <mergeCell ref="E1309:G1309"/>
    <mergeCell ref="E1310:G1310"/>
    <mergeCell ref="E1311:G1311"/>
    <mergeCell ref="E1312:G1312"/>
    <mergeCell ref="E1313:G1313"/>
    <mergeCell ref="E1314:G1314"/>
    <mergeCell ref="E1315:G1317"/>
    <mergeCell ref="B1321:G1321"/>
    <mergeCell ref="B1322:G1322"/>
    <mergeCell ref="D1323:E1323"/>
    <mergeCell ref="D1324:E1324"/>
    <mergeCell ref="B1325:G1325"/>
    <mergeCell ref="B1342:G1342"/>
    <mergeCell ref="E1343:G1343"/>
    <mergeCell ref="D1357:E1357"/>
    <mergeCell ref="E1277:G1277"/>
    <mergeCell ref="B1253:G1253"/>
    <mergeCell ref="D1254:E1254"/>
    <mergeCell ref="D1255:E1255"/>
    <mergeCell ref="B1256:G1256"/>
    <mergeCell ref="B1273:G1273"/>
    <mergeCell ref="E1274:G1274"/>
    <mergeCell ref="E1275:G1275"/>
    <mergeCell ref="E1276:G1276"/>
    <mergeCell ref="D1188:E1188"/>
    <mergeCell ref="B1189:G1189"/>
    <mergeCell ref="B1205:G1205"/>
    <mergeCell ref="E1206:G1206"/>
    <mergeCell ref="E1207:G1207"/>
    <mergeCell ref="E1107:G1107"/>
    <mergeCell ref="E1108:G1108"/>
    <mergeCell ref="E1109:G1111"/>
    <mergeCell ref="E1246:G1248"/>
    <mergeCell ref="E1142:G1142"/>
    <mergeCell ref="E1143:G1143"/>
    <mergeCell ref="E1173:G1173"/>
    <mergeCell ref="E1174:G1174"/>
    <mergeCell ref="B1119:G1119"/>
    <mergeCell ref="B1185:G1185"/>
    <mergeCell ref="B1186:G1186"/>
    <mergeCell ref="D1187:E1187"/>
    <mergeCell ref="B1151:G1151"/>
    <mergeCell ref="D1152:E1152"/>
    <mergeCell ref="D1153:E1153"/>
    <mergeCell ref="E1175:G1175"/>
    <mergeCell ref="E1176:G1176"/>
    <mergeCell ref="E1177:G1177"/>
    <mergeCell ref="E1244:G1244"/>
    <mergeCell ref="E500:G500"/>
    <mergeCell ref="E501:G503"/>
    <mergeCell ref="B446:G446"/>
    <mergeCell ref="D447:E447"/>
    <mergeCell ref="D448:E448"/>
    <mergeCell ref="B449:G449"/>
    <mergeCell ref="B463:G463"/>
    <mergeCell ref="E464:G464"/>
    <mergeCell ref="E469:G469"/>
    <mergeCell ref="E465:G465"/>
    <mergeCell ref="E466:G466"/>
    <mergeCell ref="E467:G467"/>
    <mergeCell ref="E468:G468"/>
    <mergeCell ref="E470:G472"/>
    <mergeCell ref="B476:G476"/>
    <mergeCell ref="B477:G477"/>
    <mergeCell ref="D478:E478"/>
    <mergeCell ref="D479:E479"/>
    <mergeCell ref="B480:G480"/>
    <mergeCell ref="B494:G494"/>
    <mergeCell ref="E495:G495"/>
    <mergeCell ref="E496:G496"/>
    <mergeCell ref="E497:G497"/>
    <mergeCell ref="E498:G498"/>
    <mergeCell ref="E169:G169"/>
    <mergeCell ref="D217:E217"/>
    <mergeCell ref="B218:G218"/>
    <mergeCell ref="E340:G340"/>
    <mergeCell ref="E341:G341"/>
    <mergeCell ref="E342:G342"/>
    <mergeCell ref="E343:G343"/>
    <mergeCell ref="E344:G346"/>
    <mergeCell ref="B350:G350"/>
    <mergeCell ref="D321:E321"/>
    <mergeCell ref="D322:E322"/>
    <mergeCell ref="B323:G323"/>
    <mergeCell ref="B337:G337"/>
    <mergeCell ref="E338:G338"/>
    <mergeCell ref="E339:G339"/>
    <mergeCell ref="B236:G236"/>
    <mergeCell ref="E237:G237"/>
    <mergeCell ref="E238:G238"/>
    <mergeCell ref="E239:G239"/>
    <mergeCell ref="E240:G240"/>
    <mergeCell ref="E241:G241"/>
    <mergeCell ref="E242:G242"/>
    <mergeCell ref="E243:G245"/>
    <mergeCell ref="B249:G249"/>
    <mergeCell ref="E98:G98"/>
    <mergeCell ref="E99:G99"/>
    <mergeCell ref="E170:G170"/>
    <mergeCell ref="E171:G171"/>
    <mergeCell ref="E134:G134"/>
    <mergeCell ref="E135:G135"/>
    <mergeCell ref="E136:G136"/>
    <mergeCell ref="E137:G139"/>
    <mergeCell ref="B319:G319"/>
    <mergeCell ref="D111:E111"/>
    <mergeCell ref="B112:G112"/>
    <mergeCell ref="B130:G130"/>
    <mergeCell ref="E131:G131"/>
    <mergeCell ref="E132:G132"/>
    <mergeCell ref="E133:G133"/>
    <mergeCell ref="B143:G143"/>
    <mergeCell ref="B144:G144"/>
    <mergeCell ref="D145:E145"/>
    <mergeCell ref="D146:E146"/>
    <mergeCell ref="B147:G147"/>
    <mergeCell ref="B165:G165"/>
    <mergeCell ref="E166:G166"/>
    <mergeCell ref="E167:G167"/>
    <mergeCell ref="E168:G168"/>
    <mergeCell ref="E407:G407"/>
    <mergeCell ref="E408:G410"/>
    <mergeCell ref="B250:G250"/>
    <mergeCell ref="D251:E251"/>
    <mergeCell ref="D252:E252"/>
    <mergeCell ref="B253:G253"/>
    <mergeCell ref="E202:G202"/>
    <mergeCell ref="B320:G320"/>
    <mergeCell ref="E375:G377"/>
    <mergeCell ref="B351:G351"/>
    <mergeCell ref="D352:E352"/>
    <mergeCell ref="D353:E353"/>
    <mergeCell ref="B354:G354"/>
    <mergeCell ref="B368:G368"/>
    <mergeCell ref="E369:G369"/>
    <mergeCell ref="B381:G381"/>
    <mergeCell ref="B382:G382"/>
    <mergeCell ref="D383:E383"/>
    <mergeCell ref="D384:E384"/>
    <mergeCell ref="B385:G385"/>
    <mergeCell ref="B401:G401"/>
    <mergeCell ref="E402:G402"/>
    <mergeCell ref="E403:G403"/>
    <mergeCell ref="E404:G404"/>
    <mergeCell ref="B24:G24"/>
    <mergeCell ref="E25:G25"/>
    <mergeCell ref="E26:G26"/>
    <mergeCell ref="E27:G27"/>
    <mergeCell ref="E28:G28"/>
    <mergeCell ref="E29:G29"/>
    <mergeCell ref="E172:G174"/>
    <mergeCell ref="B179:G179"/>
    <mergeCell ref="B180:G180"/>
    <mergeCell ref="E31:G33"/>
    <mergeCell ref="B76:G76"/>
    <mergeCell ref="B77:G77"/>
    <mergeCell ref="D78:E78"/>
    <mergeCell ref="D79:E79"/>
    <mergeCell ref="E100:G100"/>
    <mergeCell ref="E101:G101"/>
    <mergeCell ref="E102:G104"/>
    <mergeCell ref="B108:G108"/>
    <mergeCell ref="B109:G109"/>
    <mergeCell ref="D110:E110"/>
    <mergeCell ref="B80:G80"/>
    <mergeCell ref="B95:G95"/>
    <mergeCell ref="E96:G96"/>
    <mergeCell ref="E97:G97"/>
    <mergeCell ref="E435:G435"/>
    <mergeCell ref="E436:G436"/>
    <mergeCell ref="E437:G437"/>
    <mergeCell ref="E438:G438"/>
    <mergeCell ref="D181:E181"/>
    <mergeCell ref="D182:E182"/>
    <mergeCell ref="B415:G415"/>
    <mergeCell ref="D416:E416"/>
    <mergeCell ref="D417:E417"/>
    <mergeCell ref="B418:G418"/>
    <mergeCell ref="B432:G432"/>
    <mergeCell ref="B183:G183"/>
    <mergeCell ref="B201:G201"/>
    <mergeCell ref="E373:G373"/>
    <mergeCell ref="E374:G374"/>
    <mergeCell ref="B271:G271"/>
    <mergeCell ref="E272:G272"/>
    <mergeCell ref="E310:G310"/>
    <mergeCell ref="E311:G311"/>
    <mergeCell ref="E405:G405"/>
    <mergeCell ref="E406:G406"/>
    <mergeCell ref="E370:G370"/>
    <mergeCell ref="E371:G371"/>
    <mergeCell ref="E372:G372"/>
    <mergeCell ref="B445:G445"/>
    <mergeCell ref="B2:G2"/>
    <mergeCell ref="B3:G3"/>
    <mergeCell ref="D4:E4"/>
    <mergeCell ref="D5:E5"/>
    <mergeCell ref="B6:G6"/>
    <mergeCell ref="B37:G37"/>
    <mergeCell ref="B414:G414"/>
    <mergeCell ref="B38:G38"/>
    <mergeCell ref="D39:E39"/>
    <mergeCell ref="D40:E40"/>
    <mergeCell ref="B41:G41"/>
    <mergeCell ref="B59:G59"/>
    <mergeCell ref="E60:G60"/>
    <mergeCell ref="E30:G30"/>
    <mergeCell ref="E61:G61"/>
    <mergeCell ref="E62:G62"/>
    <mergeCell ref="E63:G63"/>
    <mergeCell ref="E64:G64"/>
    <mergeCell ref="E65:G65"/>
    <mergeCell ref="E66:G68"/>
    <mergeCell ref="E439:G441"/>
    <mergeCell ref="E433:G433"/>
    <mergeCell ref="E434:G434"/>
    <mergeCell ref="E499:G499"/>
    <mergeCell ref="E911:G911"/>
    <mergeCell ref="B891:G891"/>
    <mergeCell ref="E529:G529"/>
    <mergeCell ref="E530:G530"/>
    <mergeCell ref="E531:G531"/>
    <mergeCell ref="E532:G532"/>
    <mergeCell ref="E533:G533"/>
    <mergeCell ref="E534:G536"/>
    <mergeCell ref="E594:G594"/>
    <mergeCell ref="E597:G597"/>
    <mergeCell ref="E598:G600"/>
    <mergeCell ref="B604:G604"/>
    <mergeCell ref="B668:G668"/>
    <mergeCell ref="B669:G669"/>
    <mergeCell ref="D670:E670"/>
    <mergeCell ref="D671:E671"/>
    <mergeCell ref="E593:G593"/>
    <mergeCell ref="E566:G568"/>
    <mergeCell ref="B572:G572"/>
    <mergeCell ref="B573:G573"/>
    <mergeCell ref="D574:E574"/>
    <mergeCell ref="D575:E575"/>
    <mergeCell ref="B576:G576"/>
    <mergeCell ref="E1004:G1004"/>
    <mergeCell ref="E1005:G1005"/>
    <mergeCell ref="E1006:G1006"/>
    <mergeCell ref="B989:G989"/>
    <mergeCell ref="B1003:G1003"/>
    <mergeCell ref="E627:G627"/>
    <mergeCell ref="B636:G636"/>
    <mergeCell ref="B637:G637"/>
    <mergeCell ref="D638:E638"/>
    <mergeCell ref="D639:E639"/>
    <mergeCell ref="B640:G640"/>
    <mergeCell ref="B655:G655"/>
    <mergeCell ref="B719:G719"/>
    <mergeCell ref="E720:G720"/>
    <mergeCell ref="E721:G721"/>
    <mergeCell ref="B892:G892"/>
    <mergeCell ref="D893:E893"/>
    <mergeCell ref="D894:E894"/>
    <mergeCell ref="B895:G895"/>
    <mergeCell ref="B909:G909"/>
    <mergeCell ref="E910:G910"/>
    <mergeCell ref="B985:G985"/>
    <mergeCell ref="D925:E925"/>
    <mergeCell ref="B926:G926"/>
    <mergeCell ref="B507:G507"/>
    <mergeCell ref="B508:G508"/>
    <mergeCell ref="D509:E509"/>
    <mergeCell ref="D510:E510"/>
    <mergeCell ref="B511:G511"/>
    <mergeCell ref="B527:G527"/>
    <mergeCell ref="E528:G528"/>
    <mergeCell ref="E595:G595"/>
    <mergeCell ref="E596:G596"/>
    <mergeCell ref="B540:G540"/>
    <mergeCell ref="B541:G541"/>
    <mergeCell ref="D542:E542"/>
    <mergeCell ref="D543:E543"/>
    <mergeCell ref="B544:G544"/>
    <mergeCell ref="B559:G559"/>
    <mergeCell ref="E560:G560"/>
    <mergeCell ref="E561:G561"/>
    <mergeCell ref="E562:G562"/>
    <mergeCell ref="B591:G591"/>
    <mergeCell ref="E592:G592"/>
    <mergeCell ref="E563:G563"/>
    <mergeCell ref="E564:G564"/>
    <mergeCell ref="E565:G565"/>
    <mergeCell ref="E974:G974"/>
    <mergeCell ref="E941:G941"/>
    <mergeCell ref="E942:G942"/>
    <mergeCell ref="E943:G943"/>
    <mergeCell ref="E944:G944"/>
    <mergeCell ref="E945:G945"/>
    <mergeCell ref="E946:G946"/>
    <mergeCell ref="E912:G912"/>
    <mergeCell ref="E913:G913"/>
    <mergeCell ref="E914:G914"/>
    <mergeCell ref="E915:G915"/>
    <mergeCell ref="E916:G918"/>
    <mergeCell ref="B922:G922"/>
    <mergeCell ref="B923:G923"/>
    <mergeCell ref="D924:E924"/>
    <mergeCell ref="B940:G940"/>
    <mergeCell ref="E628:G628"/>
    <mergeCell ref="E629:G629"/>
    <mergeCell ref="E630:G632"/>
    <mergeCell ref="B605:G605"/>
    <mergeCell ref="D606:E606"/>
    <mergeCell ref="D607:E607"/>
    <mergeCell ref="B608:G608"/>
    <mergeCell ref="B623:G623"/>
    <mergeCell ref="E624:G624"/>
    <mergeCell ref="E625:G625"/>
    <mergeCell ref="B986:G986"/>
    <mergeCell ref="D987:E987"/>
    <mergeCell ref="B972:G972"/>
    <mergeCell ref="E973:G973"/>
    <mergeCell ref="E626:G626"/>
    <mergeCell ref="E688:G688"/>
    <mergeCell ref="E689:G689"/>
    <mergeCell ref="E690:G690"/>
    <mergeCell ref="E656:G656"/>
    <mergeCell ref="E657:G657"/>
    <mergeCell ref="E658:G658"/>
    <mergeCell ref="E659:G659"/>
    <mergeCell ref="E660:G660"/>
    <mergeCell ref="E661:G661"/>
    <mergeCell ref="E662:G664"/>
    <mergeCell ref="B672:G672"/>
    <mergeCell ref="B687:G687"/>
    <mergeCell ref="E722:G722"/>
    <mergeCell ref="E723:G723"/>
    <mergeCell ref="E724:G724"/>
    <mergeCell ref="E725:G725"/>
    <mergeCell ref="E726:G728"/>
    <mergeCell ref="B732:G732"/>
    <mergeCell ref="E691:G691"/>
    <mergeCell ref="E692:G692"/>
    <mergeCell ref="E693:G693"/>
    <mergeCell ref="E694:G696"/>
    <mergeCell ref="B700:G700"/>
    <mergeCell ref="B701:G701"/>
    <mergeCell ref="D702:E702"/>
    <mergeCell ref="D703:E703"/>
    <mergeCell ref="B704:G704"/>
    <mergeCell ref="B830:G830"/>
    <mergeCell ref="B733:G733"/>
    <mergeCell ref="D734:E734"/>
    <mergeCell ref="D735:E735"/>
    <mergeCell ref="B736:G736"/>
    <mergeCell ref="B750:G750"/>
    <mergeCell ref="E751:G751"/>
    <mergeCell ref="E752:G752"/>
    <mergeCell ref="E753:G753"/>
    <mergeCell ref="E754:G754"/>
    <mergeCell ref="E755:G755"/>
    <mergeCell ref="E756:G756"/>
    <mergeCell ref="E757:G759"/>
    <mergeCell ref="B763:G763"/>
    <mergeCell ref="B764:G764"/>
    <mergeCell ref="D765:E765"/>
    <mergeCell ref="D766:E766"/>
    <mergeCell ref="B767:G767"/>
    <mergeCell ref="B782:G782"/>
    <mergeCell ref="D797:E797"/>
    <mergeCell ref="D798:E798"/>
    <mergeCell ref="B799:G799"/>
    <mergeCell ref="B813:G813"/>
    <mergeCell ref="E814:G814"/>
    <mergeCell ref="E815:G815"/>
    <mergeCell ref="E816:G816"/>
    <mergeCell ref="E817:G817"/>
    <mergeCell ref="E818:G818"/>
    <mergeCell ref="E783:G783"/>
    <mergeCell ref="E784:G784"/>
    <mergeCell ref="E785:G785"/>
    <mergeCell ref="E786:G786"/>
    <mergeCell ref="E787:G787"/>
    <mergeCell ref="E788:G788"/>
    <mergeCell ref="E789:G791"/>
    <mergeCell ref="B795:G795"/>
    <mergeCell ref="B796:G796"/>
    <mergeCell ref="E819:G819"/>
    <mergeCell ref="E820:G822"/>
    <mergeCell ref="B845:G845"/>
    <mergeCell ref="E846:G846"/>
    <mergeCell ref="E847:G847"/>
    <mergeCell ref="B826:G826"/>
    <mergeCell ref="B827:G827"/>
    <mergeCell ref="D828:E828"/>
    <mergeCell ref="B2034:G2034"/>
    <mergeCell ref="E884:G886"/>
    <mergeCell ref="D861:E861"/>
    <mergeCell ref="B862:G862"/>
    <mergeCell ref="B877:G877"/>
    <mergeCell ref="E878:G878"/>
    <mergeCell ref="E879:G879"/>
    <mergeCell ref="E880:G880"/>
    <mergeCell ref="E881:G881"/>
    <mergeCell ref="E882:G882"/>
    <mergeCell ref="E883:G883"/>
    <mergeCell ref="E852:G854"/>
    <mergeCell ref="B858:G858"/>
    <mergeCell ref="B859:G859"/>
    <mergeCell ref="D860:E860"/>
    <mergeCell ref="D829:E829"/>
    <mergeCell ref="B2035:G2035"/>
    <mergeCell ref="D2036:E2036"/>
    <mergeCell ref="D2037:E2037"/>
    <mergeCell ref="B2038:G2038"/>
    <mergeCell ref="B2063:G2063"/>
    <mergeCell ref="E975:G975"/>
    <mergeCell ref="E976:G976"/>
    <mergeCell ref="E977:G977"/>
    <mergeCell ref="E848:G848"/>
    <mergeCell ref="E849:G849"/>
    <mergeCell ref="E850:G850"/>
    <mergeCell ref="E851:G851"/>
    <mergeCell ref="E978:G978"/>
    <mergeCell ref="E979:G981"/>
    <mergeCell ref="E947:G949"/>
    <mergeCell ref="B953:G953"/>
    <mergeCell ref="B954:G954"/>
    <mergeCell ref="D955:E955"/>
    <mergeCell ref="D956:E956"/>
    <mergeCell ref="B957:G957"/>
    <mergeCell ref="D988:E988"/>
    <mergeCell ref="E1902:G1902"/>
    <mergeCell ref="E1903:G1903"/>
    <mergeCell ref="E1904:G1904"/>
    <mergeCell ref="E2064:G2064"/>
    <mergeCell ref="E2065:G2065"/>
    <mergeCell ref="E2066:G2066"/>
    <mergeCell ref="E2067:G2067"/>
    <mergeCell ref="E2068:G2068"/>
    <mergeCell ref="E2069:G2069"/>
    <mergeCell ref="E2070:G2072"/>
    <mergeCell ref="B2076:G2076"/>
    <mergeCell ref="B2077:G2077"/>
    <mergeCell ref="D2078:E2078"/>
    <mergeCell ref="D2079:E2079"/>
    <mergeCell ref="B2080:G2080"/>
    <mergeCell ref="B2100:G2100"/>
    <mergeCell ref="E2101:G2101"/>
    <mergeCell ref="E2102:G2102"/>
    <mergeCell ref="E2103:G2103"/>
    <mergeCell ref="E2104:G2104"/>
    <mergeCell ref="E2105:G2105"/>
    <mergeCell ref="E2106:G2106"/>
    <mergeCell ref="E2107:G2109"/>
    <mergeCell ref="B2113:G2113"/>
    <mergeCell ref="B2114:G2114"/>
    <mergeCell ref="D2115:E2115"/>
    <mergeCell ref="D2116:E2116"/>
    <mergeCell ref="B2117:G2117"/>
    <mergeCell ref="B2133:G2133"/>
    <mergeCell ref="E2134:G2134"/>
    <mergeCell ref="E2135:G2135"/>
    <mergeCell ref="E2136:G2136"/>
    <mergeCell ref="E2137:G2137"/>
    <mergeCell ref="E2138:G2138"/>
    <mergeCell ref="E2139:G2139"/>
    <mergeCell ref="E2140:G2142"/>
    <mergeCell ref="B2146:G2146"/>
    <mergeCell ref="B2147:G2147"/>
    <mergeCell ref="D2148:E2148"/>
    <mergeCell ref="E2176:G2178"/>
    <mergeCell ref="D2149:E2149"/>
    <mergeCell ref="B2150:G2150"/>
    <mergeCell ref="B2169:G2169"/>
    <mergeCell ref="E2170:G2170"/>
    <mergeCell ref="E2171:G2171"/>
    <mergeCell ref="E2172:G2172"/>
    <mergeCell ref="E2173:G2173"/>
    <mergeCell ref="E2174:G2174"/>
    <mergeCell ref="E2175:G2175"/>
    <mergeCell ref="E2242:G2242"/>
    <mergeCell ref="E2243:G2243"/>
    <mergeCell ref="E2244:G2246"/>
    <mergeCell ref="B2215:G2215"/>
    <mergeCell ref="B2216:G2216"/>
    <mergeCell ref="D2217:E2217"/>
    <mergeCell ref="D2218:E2218"/>
    <mergeCell ref="B2219:G2219"/>
    <mergeCell ref="B2237:G2237"/>
    <mergeCell ref="E2238:G2238"/>
    <mergeCell ref="E2239:G2239"/>
    <mergeCell ref="E2240:G2240"/>
    <mergeCell ref="E2241:G2241"/>
  </mergeCells>
  <pageMargins left="0.51181102362204722" right="0.51181102362204722" top="0.78740157480314965" bottom="0.39370078740157483" header="0.31496062992125984" footer="0.31496062992125984"/>
  <pageSetup paperSize="9" scale="95" orientation="landscape" r:id="rId1"/>
  <headerFooter>
    <oddFooter>&amp;R&amp;P/&amp;N</oddFooter>
  </headerFooter>
  <rowBreaks count="57" manualBreakCount="57">
    <brk id="75" max="16383" man="1"/>
    <brk id="107" max="16383" man="1"/>
    <brk id="213" min="1" max="6" man="1"/>
    <brk id="248" min="1" max="6" man="1"/>
    <brk id="283" min="1" max="6" man="1"/>
    <brk id="318" max="16383" man="1"/>
    <brk id="349" max="16383" man="1"/>
    <brk id="380" max="16383" man="1"/>
    <brk id="413" max="16383" man="1"/>
    <brk id="444" max="16383" man="1"/>
    <brk id="475" max="16383" man="1"/>
    <brk id="506" max="16383" man="1"/>
    <brk id="539" min="1" max="6" man="1"/>
    <brk id="571" min="1" max="6" man="1"/>
    <brk id="603" min="1" max="6" man="1"/>
    <brk id="635" min="1" max="6" man="1"/>
    <brk id="667" min="1" max="6" man="1"/>
    <brk id="699" min="1" max="6" man="1"/>
    <brk id="762" min="1" max="6" man="1"/>
    <brk id="794" min="1" max="6" man="1"/>
    <brk id="825" min="1" max="6" man="1"/>
    <brk id="857" min="1" max="6" man="1"/>
    <brk id="890" min="1" max="6" man="1"/>
    <brk id="921" min="1" max="6" man="1"/>
    <brk id="952" min="1" max="6" man="1"/>
    <brk id="984" max="16383" man="1"/>
    <brk id="1015" min="1" max="6" man="1"/>
    <brk id="1048" max="16383" man="1"/>
    <brk id="1081" max="16383" man="1"/>
    <brk id="1114" max="16383" man="1"/>
    <brk id="1149" max="16383" man="1"/>
    <brk id="1184" max="16383" man="1"/>
    <brk id="1217" max="16383" man="1"/>
    <brk id="1251" max="16383" man="1"/>
    <brk id="1285" max="16383" man="1"/>
    <brk id="1320" max="16383" man="1"/>
    <brk id="1354" min="1" max="6" man="1"/>
    <brk id="1388" max="16383" man="1"/>
    <brk id="1419" min="1" max="6" man="1"/>
    <brk id="1451" max="16383" man="1"/>
    <brk id="1484" max="16383" man="1"/>
    <brk id="1517" max="16383" man="1"/>
    <brk id="1548" max="16383" man="1"/>
    <brk id="1579" max="16383" man="1"/>
    <brk id="1610" max="16383" man="1"/>
    <brk id="1641" max="16383" man="1"/>
    <brk id="1670" max="16383" man="1"/>
    <brk id="1728" max="16383" man="1"/>
    <brk id="1758" max="16383" man="1"/>
    <brk id="1788" max="16383" man="1"/>
    <brk id="1818" max="16383" man="1"/>
    <brk id="1848" max="16383" man="1"/>
    <brk id="1878" max="16383" man="1"/>
    <brk id="1910" min="1" max="6" man="1"/>
    <brk id="1940" max="16383" man="1"/>
    <brk id="1971" max="16383" man="1"/>
    <brk id="2002" min="1" max="6" man="1"/>
  </rowBreaks>
  <colBreaks count="1" manualBreakCount="1">
    <brk id="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CC73D-51A3-4622-9051-B322BE50D1BD}">
  <sheetPr>
    <tabColor rgb="FFFF0000"/>
    <pageSetUpPr fitToPage="1"/>
  </sheetPr>
  <dimension ref="A1:P327"/>
  <sheetViews>
    <sheetView view="pageBreakPreview" zoomScale="60" zoomScaleNormal="60" workbookViewId="0">
      <selection activeCell="D23" sqref="D23"/>
    </sheetView>
  </sheetViews>
  <sheetFormatPr defaultColWidth="9.140625" defaultRowHeight="18.75" x14ac:dyDescent="0.35"/>
  <cols>
    <col min="1" max="1" width="12.140625" style="271" bestFit="1" customWidth="1"/>
    <col min="2" max="2" width="14.140625" style="318" customWidth="1"/>
    <col min="3" max="3" width="17.140625" style="319" customWidth="1"/>
    <col min="4" max="4" width="75.7109375" style="544" customWidth="1"/>
    <col min="5" max="5" width="19.140625" style="320" bestFit="1" customWidth="1"/>
    <col min="6" max="6" width="23.28515625" style="321" customWidth="1"/>
    <col min="7" max="7" width="73" style="322" customWidth="1"/>
    <col min="8" max="8" width="34.7109375" style="271" customWidth="1"/>
    <col min="9" max="9" width="15.140625" style="271" bestFit="1" customWidth="1"/>
    <col min="10" max="10" width="10.28515625" style="271" bestFit="1" customWidth="1"/>
    <col min="11" max="11" width="11.7109375" style="271" bestFit="1" customWidth="1"/>
    <col min="12" max="12" width="10.28515625" style="271" bestFit="1" customWidth="1"/>
    <col min="13" max="13" width="9.7109375" style="271" bestFit="1" customWidth="1"/>
    <col min="14" max="14" width="9.140625" style="271"/>
    <col min="15" max="15" width="17.85546875" style="271" bestFit="1" customWidth="1"/>
    <col min="16" max="16384" width="9.140625" style="271"/>
  </cols>
  <sheetData>
    <row r="1" spans="1:8" ht="101.25" customHeight="1" thickBot="1" x14ac:dyDescent="0.4">
      <c r="A1" s="1163" t="s">
        <v>1327</v>
      </c>
      <c r="B1" s="1164"/>
      <c r="C1" s="1164"/>
      <c r="D1" s="1164"/>
      <c r="E1" s="1164"/>
      <c r="F1" s="1164"/>
      <c r="G1" s="1164"/>
      <c r="H1" s="1165"/>
    </row>
    <row r="2" spans="1:8" s="265" customFormat="1" ht="19.5" thickBot="1" x14ac:dyDescent="0.3">
      <c r="A2" s="1166" t="s">
        <v>1324</v>
      </c>
      <c r="B2" s="1167"/>
      <c r="C2" s="1168" t="s">
        <v>5131</v>
      </c>
      <c r="D2" s="1168"/>
      <c r="E2" s="1168"/>
      <c r="F2" s="1168"/>
      <c r="G2" s="263" t="s">
        <v>107</v>
      </c>
      <c r="H2" s="264">
        <f>'Planilha - Orla'!I3</f>
        <v>0.28220000000000001</v>
      </c>
    </row>
    <row r="3" spans="1:8" s="265" customFormat="1" ht="54.6" customHeight="1" thickBot="1" x14ac:dyDescent="0.3">
      <c r="A3" s="1166" t="s">
        <v>1325</v>
      </c>
      <c r="B3" s="1167"/>
      <c r="C3" s="1169" t="str">
        <f>'Planilha - Orla'!B2</f>
        <v>URBANIZAÇÃO E REVITALIZAÇÃO DA ORLA DA PRAIA  CENTRAL  DE  PIÚMA NO TRECHO COMPREENDIDO ENTRE AS RUAS  ITAPERUNA ATE A ALIPIO PAULO E VALBERTO LAYBER ATÉ A AUGUSTO DA COSTA OLIVEIRA</v>
      </c>
      <c r="D3" s="1169"/>
      <c r="E3" s="1169"/>
      <c r="F3" s="1170"/>
      <c r="G3" s="266" t="s">
        <v>1328</v>
      </c>
      <c r="H3" s="267">
        <f>'Planilha - Orla'!F3</f>
        <v>1.5727</v>
      </c>
    </row>
    <row r="4" spans="1:8" s="265" customFormat="1" ht="26.25" customHeight="1" thickBot="1" x14ac:dyDescent="0.3">
      <c r="A4" s="1177" t="s">
        <v>1326</v>
      </c>
      <c r="B4" s="1178"/>
      <c r="C4" s="945"/>
      <c r="D4" s="946"/>
      <c r="E4" s="1179"/>
      <c r="F4" s="1180"/>
      <c r="G4" s="947" t="s">
        <v>1329</v>
      </c>
      <c r="H4" s="268">
        <f ca="1">TODAY()</f>
        <v>45638</v>
      </c>
    </row>
    <row r="5" spans="1:8" s="265" customFormat="1" x14ac:dyDescent="0.25">
      <c r="A5" s="1181" t="s">
        <v>1291</v>
      </c>
      <c r="B5" s="1183" t="s">
        <v>1290</v>
      </c>
      <c r="C5" s="1184"/>
      <c r="D5" s="1171" t="s">
        <v>1292</v>
      </c>
      <c r="E5" s="1173" t="s">
        <v>128</v>
      </c>
      <c r="F5" s="1185" t="s">
        <v>1288</v>
      </c>
      <c r="G5" s="1173" t="s">
        <v>1330</v>
      </c>
      <c r="H5" s="1175" t="s">
        <v>1331</v>
      </c>
    </row>
    <row r="6" spans="1:8" s="273" customFormat="1" x14ac:dyDescent="0.25">
      <c r="A6" s="1182"/>
      <c r="B6" s="269" t="s">
        <v>1332</v>
      </c>
      <c r="C6" s="270" t="s">
        <v>121</v>
      </c>
      <c r="D6" s="1172"/>
      <c r="E6" s="1174"/>
      <c r="F6" s="1186"/>
      <c r="G6" s="1174"/>
      <c r="H6" s="1176"/>
    </row>
    <row r="7" spans="1:8" s="272" customFormat="1" x14ac:dyDescent="0.35">
      <c r="A7" s="274">
        <f>'Planilha - Orla'!A6</f>
        <v>1</v>
      </c>
      <c r="B7" s="275"/>
      <c r="C7" s="276"/>
      <c r="D7" s="277" t="str">
        <f>'Planilha - Orla'!D6</f>
        <v>SERVIÇOS PRELIMINARES</v>
      </c>
      <c r="E7" s="278"/>
      <c r="F7" s="279"/>
      <c r="G7" s="280"/>
      <c r="H7" s="281"/>
    </row>
    <row r="8" spans="1:8" s="289" customFormat="1" x14ac:dyDescent="0.25">
      <c r="A8" s="282" t="str">
        <f>'Planilha - Orla'!A7</f>
        <v>1.1</v>
      </c>
      <c r="B8" s="283" t="str">
        <f>'Planilha - Orla'!C7</f>
        <v>DER-ED</v>
      </c>
      <c r="C8" s="283">
        <f>'Planilha - Orla'!B7</f>
        <v>20305</v>
      </c>
      <c r="D8" s="284" t="str">
        <f>'Planilha - Orla'!D7</f>
        <v>Placa de obra nas dimensões de 2.0 x 4.0 m, padrão DER</v>
      </c>
      <c r="E8" s="285" t="str">
        <f>'Planilha - Orla'!E7</f>
        <v>m2</v>
      </c>
      <c r="F8" s="286">
        <f>4*(2*4)</f>
        <v>32</v>
      </c>
      <c r="G8" s="287" t="s">
        <v>4913</v>
      </c>
      <c r="H8" s="288"/>
    </row>
    <row r="9" spans="1:8" s="289" customFormat="1" ht="75" x14ac:dyDescent="0.25">
      <c r="A9" s="290" t="str">
        <f>'Planilha - Orla'!A8</f>
        <v>1.2</v>
      </c>
      <c r="B9" s="291" t="str">
        <f>'Planilha - Orla'!C8</f>
        <v>DER-ED</v>
      </c>
      <c r="C9" s="291">
        <f>'Planilha - Orla'!B8</f>
        <v>20701</v>
      </c>
      <c r="D9" s="537" t="str">
        <f>'Planilha - Orla'!D8</f>
        <v>Barracão para escritório com sanitário área de 14.50 m2, de chapa de compens. 12mm e pontalete 8x8cm, piso cimentado e cobertura de telha de fibroc. 6mm, incl. ponto de luz e cx. de inspeção, conf. projeto (1 utilização)</v>
      </c>
      <c r="E9" s="285" t="str">
        <f>'Planilha - Orla'!E8</f>
        <v>m2</v>
      </c>
      <c r="F9" s="286">
        <v>14.5</v>
      </c>
      <c r="G9" s="287"/>
      <c r="H9" s="288"/>
    </row>
    <row r="10" spans="1:8" s="292" customFormat="1" ht="72" customHeight="1" x14ac:dyDescent="0.35">
      <c r="A10" s="282" t="str">
        <f>'Planilha - Orla'!A9</f>
        <v>1.3</v>
      </c>
      <c r="B10" s="283" t="str">
        <f>'Planilha - Orla'!C9</f>
        <v>DER-ED</v>
      </c>
      <c r="C10" s="283">
        <f>'Planilha - Orla'!B9</f>
        <v>20702</v>
      </c>
      <c r="D10" s="284" t="str">
        <f>'Planilha - Orla'!D9</f>
        <v>Barracão para almoxarifado área de 10.90m2, de chapa de compensado de 12mm e pontalete 8x8cm, piso cimentado e cobertura de telhas de fibrocimento de 6mm, incl. ponto de luz, conf. projeto (1 utilização)</v>
      </c>
      <c r="E10" s="285" t="str">
        <f>'Planilha - Orla'!E9</f>
        <v>m2</v>
      </c>
      <c r="F10" s="286">
        <v>10.9</v>
      </c>
      <c r="G10" s="287" t="s">
        <v>4914</v>
      </c>
      <c r="H10" s="288"/>
    </row>
    <row r="11" spans="1:8" s="292" customFormat="1" ht="72" customHeight="1" x14ac:dyDescent="0.35">
      <c r="A11" s="282" t="str">
        <f>'Planilha - Orla'!A10</f>
        <v>1.4</v>
      </c>
      <c r="B11" s="283" t="str">
        <f>'Planilha - Orla'!C10</f>
        <v>DER-ED</v>
      </c>
      <c r="C11" s="283">
        <f>'Planilha - Orla'!B10</f>
        <v>20703</v>
      </c>
      <c r="D11" s="284" t="str">
        <f>'Planilha - Orla'!D10</f>
        <v>Barracão para depósito de cimento área de 10.90m2, de chapa de compensado 12mm e pontaletes 8x8cm, piso cimentado e cobertura de telhas de fibrocimento de 6mm, inclusive ponto de luz, conf. projeto (1 utilização)</v>
      </c>
      <c r="E11" s="285" t="str">
        <f>'Planilha - Orla'!E10</f>
        <v>m2</v>
      </c>
      <c r="F11" s="286">
        <v>10.9</v>
      </c>
      <c r="G11" s="287" t="s">
        <v>4915</v>
      </c>
      <c r="H11" s="288"/>
    </row>
    <row r="12" spans="1:8" s="292" customFormat="1" ht="72" customHeight="1" x14ac:dyDescent="0.35">
      <c r="A12" s="282" t="str">
        <f>'Planilha - Orla'!A11</f>
        <v>1.5</v>
      </c>
      <c r="B12" s="283" t="str">
        <f>'Planilha - Orla'!C11</f>
        <v>DER-ED</v>
      </c>
      <c r="C12" s="283">
        <f>'Planilha - Orla'!B11</f>
        <v>20704</v>
      </c>
      <c r="D12" s="284" t="str">
        <f>'Planilha - Orla'!D11</f>
        <v>Refeitório com paredes de chapa de compens. 12mm e pontaletes 8x8cm, piso ciment. e cob. de telhas fibroc. 6mm, incl. ponto de luz e cx. de inspeção (cons. 1.21 m2/func./turno), conf. projeto (1 utilização)</v>
      </c>
      <c r="E12" s="285" t="str">
        <f>'Planilha - Orla'!E11</f>
        <v>m2</v>
      </c>
      <c r="F12" s="286">
        <v>21</v>
      </c>
      <c r="G12" s="287" t="s">
        <v>17227</v>
      </c>
      <c r="H12" s="288"/>
    </row>
    <row r="13" spans="1:8" s="292" customFormat="1" ht="90" customHeight="1" x14ac:dyDescent="0.35">
      <c r="A13" s="282" t="str">
        <f>'Planilha - Orla'!A12</f>
        <v>1.6</v>
      </c>
      <c r="B13" s="283" t="str">
        <f>'Planilha - Orla'!C12</f>
        <v>DER-ED</v>
      </c>
      <c r="C13" s="283">
        <f>'Planilha - Orla'!B12</f>
        <v>20705</v>
      </c>
      <c r="D13" s="284" t="str">
        <f>'Planilha - Orla'!D12</f>
        <v>Unidade de sanitário e vestiário p/ até 20 func. área de 18.15m2, paredes de chapa compens. 12mm e pontalete 8x8cm, piso cimentado, cobert. telha fibroc. 6mm, incl. instalação de luz e cx. de inspeção, conf. projeto (1 utilização)</v>
      </c>
      <c r="E13" s="285" t="str">
        <f>'Planilha - Orla'!E12</f>
        <v>und</v>
      </c>
      <c r="F13" s="286">
        <v>1</v>
      </c>
      <c r="G13" s="287" t="s">
        <v>5134</v>
      </c>
      <c r="H13" s="288"/>
    </row>
    <row r="14" spans="1:8" ht="54" customHeight="1" x14ac:dyDescent="0.35">
      <c r="A14" s="293" t="str">
        <f>'Planilha - Orla'!A13</f>
        <v>1.7</v>
      </c>
      <c r="B14" s="294" t="str">
        <f>'Planilha - Orla'!C13</f>
        <v>DER-ED</v>
      </c>
      <c r="C14" s="294">
        <f>'Planilha - Orla'!B13</f>
        <v>20710</v>
      </c>
      <c r="D14" s="295" t="str">
        <f>'Planilha - Orla'!D13</f>
        <v>Reservatório de poliestileno de 500L, incl. suporte em madeira de 7x12cm e 5x7cm, elevado de 4m, conf. projeto (1 utilização)</v>
      </c>
      <c r="E14" s="296" t="str">
        <f>'Planilha - Orla'!E13</f>
        <v>und</v>
      </c>
      <c r="F14" s="297">
        <v>1</v>
      </c>
      <c r="G14" s="298" t="s">
        <v>5126</v>
      </c>
      <c r="H14" s="299"/>
    </row>
    <row r="15" spans="1:8" ht="72" customHeight="1" x14ac:dyDescent="0.35">
      <c r="A15" s="293" t="str">
        <f>'Planilha - Orla'!A14</f>
        <v>1.8</v>
      </c>
      <c r="B15" s="294" t="str">
        <f>'Planilha - Orla'!C14</f>
        <v>DER-ED</v>
      </c>
      <c r="C15" s="294">
        <f>'Planilha - Orla'!B14</f>
        <v>20712</v>
      </c>
      <c r="D15" s="295" t="str">
        <f>'Planilha - Orla'!D14</f>
        <v>Rede de água com padrão de entrada dágua diâm. 3/4", conf. espec. CESAN, incl. tubos e conexões para alimentação, distribuição, extravasor e limpeza, cons. o padrão a 25m, conf. projeto (1 utilização)</v>
      </c>
      <c r="E15" s="296" t="str">
        <f>'Planilha - Orla'!E14</f>
        <v>m</v>
      </c>
      <c r="F15" s="297">
        <v>25</v>
      </c>
      <c r="G15" s="298" t="s">
        <v>5127</v>
      </c>
      <c r="H15" s="299"/>
    </row>
    <row r="16" spans="1:8" ht="72" customHeight="1" x14ac:dyDescent="0.35">
      <c r="A16" s="293" t="str">
        <f>'Planilha - Orla'!A15</f>
        <v>1.9</v>
      </c>
      <c r="B16" s="294" t="str">
        <f>'Planilha - Orla'!C15</f>
        <v>DER-ED</v>
      </c>
      <c r="C16" s="294">
        <f>'Planilha - Orla'!B15</f>
        <v>20713</v>
      </c>
      <c r="D16" s="295" t="str">
        <f>'Planilha - Orla'!D15</f>
        <v>Rede de luz, incl. padrão entrada de energia trifás., cabo de ligação até barracões, quadro de distrib., disj. e chave de força (quando necessário), cons. 20m entre padrão entrada e QDG, conf. projeto (1 utilização)</v>
      </c>
      <c r="E16" s="296" t="str">
        <f>'Planilha - Orla'!E15</f>
        <v>m</v>
      </c>
      <c r="F16" s="297">
        <v>20</v>
      </c>
      <c r="G16" s="298" t="s">
        <v>5128</v>
      </c>
      <c r="H16" s="299"/>
    </row>
    <row r="17" spans="1:8" ht="54" customHeight="1" x14ac:dyDescent="0.35">
      <c r="A17" s="293" t="str">
        <f>'Planilha - Orla'!A16</f>
        <v>1.10</v>
      </c>
      <c r="B17" s="294" t="str">
        <f>'Planilha - Orla'!C16</f>
        <v>DER-ED</v>
      </c>
      <c r="C17" s="294">
        <f>'Planilha - Orla'!B16</f>
        <v>20714</v>
      </c>
      <c r="D17" s="295" t="str">
        <f>'Planilha - Orla'!D16</f>
        <v>Rede de esgoto, contendo fossa e filtro, inclusive tubos e conexões de ligação entre caixas, considerando distância de 25m, conforme projeto (1 utilização)</v>
      </c>
      <c r="E17" s="296" t="str">
        <f>'Planilha - Orla'!E16</f>
        <v>m</v>
      </c>
      <c r="F17" s="297">
        <v>25</v>
      </c>
      <c r="G17" s="298" t="s">
        <v>5129</v>
      </c>
      <c r="H17" s="299"/>
    </row>
    <row r="18" spans="1:8" ht="54" customHeight="1" x14ac:dyDescent="0.35">
      <c r="A18" s="293" t="str">
        <f>'Planilha - Orla'!A17</f>
        <v>1.11</v>
      </c>
      <c r="B18" s="294" t="str">
        <f>'Planilha - Orla'!C17</f>
        <v>DER-ED</v>
      </c>
      <c r="C18" s="294">
        <f>'Planilha - Orla'!B17</f>
        <v>10512</v>
      </c>
      <c r="D18" s="295" t="str">
        <f>'Planilha - Orla'!D17</f>
        <v>Equipe topográfica para serviços simples de locação e nivelamento (incluindo equipamento, transporte e profissionais nivel médio)</v>
      </c>
      <c r="E18" s="296" t="str">
        <f>'Planilha - Orla'!E17</f>
        <v>mês</v>
      </c>
      <c r="F18" s="297">
        <v>15</v>
      </c>
      <c r="G18" s="298"/>
      <c r="H18" s="299"/>
    </row>
    <row r="19" spans="1:8" s="272" customFormat="1" x14ac:dyDescent="0.35">
      <c r="A19" s="300">
        <f>'Planilha - Orla'!A20</f>
        <v>2</v>
      </c>
      <c r="B19" s="301"/>
      <c r="C19" s="301"/>
      <c r="D19" s="539" t="str">
        <f>'Planilha - Orla'!D20</f>
        <v>MOBILIZAÇÃO E DESMOBILIZAÇÃO DE MÁQUINAS</v>
      </c>
      <c r="E19" s="302"/>
      <c r="F19" s="303"/>
      <c r="G19" s="304"/>
      <c r="H19" s="305"/>
    </row>
    <row r="20" spans="1:8" ht="54" customHeight="1" x14ac:dyDescent="0.35">
      <c r="A20" s="293" t="str">
        <f>'Planilha - Orla'!A21</f>
        <v>2.1</v>
      </c>
      <c r="B20" s="294" t="str">
        <f>'Planilha - Orla'!C21</f>
        <v>DER-RD</v>
      </c>
      <c r="C20" s="306">
        <f>'Planilha - Orla'!B21</f>
        <v>41544</v>
      </c>
      <c r="D20" s="295" t="str">
        <f>'Planilha - Orla'!D21</f>
        <v>Mobilização e desmobilização de equipamentos com carreta prancha (máximo)</v>
      </c>
      <c r="E20" s="296" t="str">
        <f>'Planilha - Orla'!E21</f>
        <v>h</v>
      </c>
      <c r="F20" s="297">
        <f>4*4</f>
        <v>16</v>
      </c>
      <c r="G20" s="298" t="s">
        <v>5072</v>
      </c>
      <c r="H20" s="299"/>
    </row>
    <row r="21" spans="1:8" s="272" customFormat="1" x14ac:dyDescent="0.35">
      <c r="A21" s="300">
        <f>'Planilha - Orla'!A24</f>
        <v>3</v>
      </c>
      <c r="B21" s="301"/>
      <c r="C21" s="301"/>
      <c r="D21" s="539" t="str">
        <f>'Planilha - Orla'!D24</f>
        <v>SINALIZAÇÃO DA OBRA</v>
      </c>
      <c r="E21" s="302"/>
      <c r="F21" s="303"/>
      <c r="G21" s="304"/>
      <c r="H21" s="305"/>
    </row>
    <row r="22" spans="1:8" ht="54" customHeight="1" x14ac:dyDescent="0.35">
      <c r="A22" s="293" t="str">
        <f>'Planilha - Orla'!A25</f>
        <v>3.1</v>
      </c>
      <c r="B22" s="294" t="str">
        <f>'Planilha - Orla'!C25</f>
        <v>DER-RD</v>
      </c>
      <c r="C22" s="306">
        <f>'Planilha - Orla'!B25</f>
        <v>42046</v>
      </c>
      <c r="D22" s="295" t="str">
        <f>'Planilha - Orla'!D25</f>
        <v>Cones para sinalização, fornecimento e colocação</v>
      </c>
      <c r="E22" s="296" t="str">
        <f>'Planilha - Orla'!E25</f>
        <v>Ud</v>
      </c>
      <c r="F22" s="297">
        <f>SUM(F23:F24)</f>
        <v>300</v>
      </c>
      <c r="G22" s="298"/>
      <c r="H22" s="299"/>
    </row>
    <row r="23" spans="1:8" ht="54" customHeight="1" x14ac:dyDescent="0.35">
      <c r="A23" s="293"/>
      <c r="B23" s="294"/>
      <c r="C23" s="306"/>
      <c r="D23" s="295"/>
      <c r="E23" s="296"/>
      <c r="F23" s="297">
        <f>15*11</f>
        <v>165</v>
      </c>
      <c r="G23" s="298" t="s">
        <v>4919</v>
      </c>
      <c r="H23" s="299"/>
    </row>
    <row r="24" spans="1:8" ht="54" customHeight="1" x14ac:dyDescent="0.35">
      <c r="A24" s="293"/>
      <c r="B24" s="294"/>
      <c r="C24" s="306"/>
      <c r="D24" s="295"/>
      <c r="E24" s="296"/>
      <c r="F24" s="297">
        <f>15*9</f>
        <v>135</v>
      </c>
      <c r="G24" s="298" t="s">
        <v>4919</v>
      </c>
      <c r="H24" s="299"/>
    </row>
    <row r="25" spans="1:8" ht="54" customHeight="1" x14ac:dyDescent="0.35">
      <c r="A25" s="293"/>
      <c r="B25" s="294"/>
      <c r="C25" s="306"/>
      <c r="D25" s="295"/>
      <c r="E25" s="296"/>
      <c r="F25" s="297"/>
      <c r="G25" s="298"/>
      <c r="H25" s="299"/>
    </row>
    <row r="26" spans="1:8" ht="54" customHeight="1" x14ac:dyDescent="0.35">
      <c r="A26" s="293" t="str">
        <f>'Planilha - Orla'!A26</f>
        <v>3.2</v>
      </c>
      <c r="B26" s="294" t="str">
        <f>'Planilha - Orla'!C26</f>
        <v>DER-RD</v>
      </c>
      <c r="C26" s="306">
        <f>'Planilha - Orla'!B26</f>
        <v>43088</v>
      </c>
      <c r="D26" s="295" t="str">
        <f>'Planilha - Orla'!D26</f>
        <v>Tela de proteção de segurança de PVC cor laranja com suporte  para sinalização de obras
em Vias Urbanas</v>
      </c>
      <c r="E26" s="296" t="str">
        <f>'Planilha - Orla'!E26</f>
        <v>M</v>
      </c>
      <c r="F26" s="297">
        <f>SUM(F27:F28)</f>
        <v>1720</v>
      </c>
      <c r="G26" s="298"/>
      <c r="H26" s="299"/>
    </row>
    <row r="27" spans="1:8" ht="54" customHeight="1" x14ac:dyDescent="0.35">
      <c r="A27" s="293"/>
      <c r="B27" s="294"/>
      <c r="C27" s="306"/>
      <c r="D27" s="295"/>
      <c r="E27" s="296"/>
      <c r="F27" s="297">
        <f>(46*20)-(0*20)</f>
        <v>920</v>
      </c>
      <c r="G27" s="298" t="s">
        <v>5136</v>
      </c>
      <c r="H27" s="299"/>
    </row>
    <row r="28" spans="1:8" ht="54" customHeight="1" x14ac:dyDescent="0.35">
      <c r="A28" s="293"/>
      <c r="B28" s="294"/>
      <c r="C28" s="306"/>
      <c r="D28" s="295"/>
      <c r="E28" s="296"/>
      <c r="F28" s="297">
        <f>(147*20)-(107*20)</f>
        <v>800</v>
      </c>
      <c r="G28" s="298" t="s">
        <v>5291</v>
      </c>
      <c r="H28" s="299"/>
    </row>
    <row r="29" spans="1:8" ht="54" customHeight="1" x14ac:dyDescent="0.35">
      <c r="A29" s="293"/>
      <c r="B29" s="294"/>
      <c r="C29" s="306"/>
      <c r="D29" s="295"/>
      <c r="E29" s="296"/>
      <c r="F29" s="297"/>
      <c r="G29" s="298"/>
      <c r="H29" s="299"/>
    </row>
    <row r="30" spans="1:8" ht="54" customHeight="1" x14ac:dyDescent="0.35">
      <c r="A30" s="293" t="str">
        <f>'Planilha - Orla'!A27</f>
        <v>3.3</v>
      </c>
      <c r="B30" s="294" t="str">
        <f>'Planilha - Orla'!C27</f>
        <v>DER-RD</v>
      </c>
      <c r="C30" s="306">
        <f>'Planilha - Orla'!B27</f>
        <v>100882</v>
      </c>
      <c r="D30" s="295" t="str">
        <f>'Planilha - Orla'!D27</f>
        <v>Tapume Telha Metálica Ondulada 0,50mm Branca h=2,20m, incl. montagem estr. mad. 8"x8",
incl. faixas pint. esmalte sintético c/ h=40cm (Reaproveitamento 2x)</v>
      </c>
      <c r="E30" s="296" t="str">
        <f>'Planilha - Orla'!E27</f>
        <v>M</v>
      </c>
      <c r="F30" s="297">
        <f>100+60+60</f>
        <v>220</v>
      </c>
      <c r="G30" s="298" t="s">
        <v>5130</v>
      </c>
      <c r="H30" s="299"/>
    </row>
    <row r="31" spans="1:8" ht="54" customHeight="1" x14ac:dyDescent="0.35">
      <c r="A31" s="293"/>
      <c r="B31" s="294"/>
      <c r="C31" s="306"/>
      <c r="D31" s="295"/>
      <c r="E31" s="296"/>
      <c r="F31" s="297"/>
      <c r="G31" s="298"/>
      <c r="H31" s="299"/>
    </row>
    <row r="32" spans="1:8" ht="54" customHeight="1" x14ac:dyDescent="0.35">
      <c r="A32" s="293" t="str">
        <f>'Planilha - Orla'!A28</f>
        <v>3.4</v>
      </c>
      <c r="B32" s="294" t="str">
        <f>'Planilha - Orla'!C28</f>
        <v>DER-RD</v>
      </c>
      <c r="C32" s="306">
        <f>'Planilha - Orla'!B28</f>
        <v>40937</v>
      </c>
      <c r="D32" s="295" t="str">
        <f>'Planilha - Orla'!D28</f>
        <v>Sinalização vertical com chapa em esmalte sintético</v>
      </c>
      <c r="E32" s="296" t="str">
        <f>'Planilha - Orla'!E28</f>
        <v>M2</v>
      </c>
      <c r="F32" s="297">
        <f>SUM(F33:F34)</f>
        <v>20</v>
      </c>
      <c r="G32" s="298"/>
      <c r="H32" s="299"/>
    </row>
    <row r="33" spans="1:8" ht="54" customHeight="1" x14ac:dyDescent="0.35">
      <c r="A33" s="293"/>
      <c r="B33" s="294"/>
      <c r="C33" s="306"/>
      <c r="D33" s="295"/>
      <c r="E33" s="296"/>
      <c r="F33" s="297">
        <v>10</v>
      </c>
      <c r="G33" s="298" t="s">
        <v>5135</v>
      </c>
      <c r="H33" s="299"/>
    </row>
    <row r="34" spans="1:8" ht="54" customHeight="1" x14ac:dyDescent="0.35">
      <c r="A34" s="293"/>
      <c r="B34" s="294"/>
      <c r="C34" s="306"/>
      <c r="D34" s="295"/>
      <c r="E34" s="296"/>
      <c r="F34" s="297">
        <v>10</v>
      </c>
      <c r="G34" s="298" t="s">
        <v>5292</v>
      </c>
      <c r="H34" s="299"/>
    </row>
    <row r="35" spans="1:8" ht="54" customHeight="1" x14ac:dyDescent="0.35">
      <c r="A35" s="293"/>
      <c r="B35" s="294"/>
      <c r="C35" s="306"/>
      <c r="D35" s="295"/>
      <c r="E35" s="296"/>
      <c r="F35" s="297"/>
      <c r="G35" s="298"/>
      <c r="H35" s="299"/>
    </row>
    <row r="36" spans="1:8" ht="54" customHeight="1" x14ac:dyDescent="0.35">
      <c r="A36" s="293" t="str">
        <f>'Planilha - Orla'!A29</f>
        <v>3.5</v>
      </c>
      <c r="B36" s="294" t="str">
        <f>'Planilha - Orla'!C29</f>
        <v>DER-RD</v>
      </c>
      <c r="C36" s="306">
        <f>'Planilha - Orla'!B29</f>
        <v>41202</v>
      </c>
      <c r="D36" s="295" t="str">
        <f>'Planilha - Orla'!D29</f>
        <v>Sinalização noturna ( fio com lâmpada e balde ), fornecimento e instalação</v>
      </c>
      <c r="E36" s="296" t="str">
        <f>'Planilha - Orla'!E29</f>
        <v>M</v>
      </c>
      <c r="F36" s="297">
        <f>SUM(F37:F38)</f>
        <v>1720</v>
      </c>
      <c r="G36" s="298"/>
      <c r="H36" s="299"/>
    </row>
    <row r="37" spans="1:8" ht="54" customHeight="1" x14ac:dyDescent="0.35">
      <c r="A37" s="293"/>
      <c r="B37" s="294"/>
      <c r="C37" s="306"/>
      <c r="D37" s="295"/>
      <c r="E37" s="296"/>
      <c r="F37" s="297">
        <f>(46*20)-(0*20)</f>
        <v>920</v>
      </c>
      <c r="G37" s="298" t="s">
        <v>5136</v>
      </c>
      <c r="H37" s="299"/>
    </row>
    <row r="38" spans="1:8" ht="54" customHeight="1" x14ac:dyDescent="0.35">
      <c r="A38" s="293"/>
      <c r="B38" s="294"/>
      <c r="C38" s="306"/>
      <c r="D38" s="295"/>
      <c r="E38" s="296"/>
      <c r="F38" s="297">
        <v>800</v>
      </c>
      <c r="G38" s="298" t="s">
        <v>5290</v>
      </c>
      <c r="H38" s="299"/>
    </row>
    <row r="39" spans="1:8" ht="54" customHeight="1" x14ac:dyDescent="0.35">
      <c r="A39" s="293"/>
      <c r="B39" s="294"/>
      <c r="C39" s="306"/>
      <c r="D39" s="295"/>
      <c r="E39" s="296"/>
      <c r="F39" s="297"/>
      <c r="G39" s="298"/>
      <c r="H39" s="299"/>
    </row>
    <row r="40" spans="1:8" s="272" customFormat="1" x14ac:dyDescent="0.35">
      <c r="A40" s="274">
        <f>'Planilha - Orla'!A33</f>
        <v>4</v>
      </c>
      <c r="B40" s="275"/>
      <c r="C40" s="276"/>
      <c r="D40" s="538" t="str">
        <f>'Planilha - Orla'!D33</f>
        <v>DEMOLIÇÕES E RETIRADAS</v>
      </c>
      <c r="E40" s="278"/>
      <c r="F40" s="279"/>
      <c r="G40" s="280"/>
      <c r="H40" s="281"/>
    </row>
    <row r="41" spans="1:8" x14ac:dyDescent="0.35">
      <c r="A41" s="293" t="str">
        <f>'Planilha - Orla'!A34</f>
        <v>4.1</v>
      </c>
      <c r="B41" s="294" t="str">
        <f>'Planilha - Orla'!C34</f>
        <v>DER-ED</v>
      </c>
      <c r="C41" s="307">
        <f>'Planilha - Orla'!B34</f>
        <v>10201</v>
      </c>
      <c r="D41" s="295" t="str">
        <f>'Planilha - Orla'!D34</f>
        <v>Demolição de piso cimentado inclusive lastro de concreto</v>
      </c>
      <c r="E41" s="296" t="str">
        <f>'Planilha - Orla'!E34</f>
        <v>m2</v>
      </c>
      <c r="F41" s="297">
        <f>SUM(F42:F43)</f>
        <v>10595.29</v>
      </c>
      <c r="G41" s="298"/>
      <c r="H41" s="299"/>
    </row>
    <row r="42" spans="1:8" ht="75" x14ac:dyDescent="0.35">
      <c r="A42" s="293"/>
      <c r="B42" s="294"/>
      <c r="C42" s="307"/>
      <c r="D42" s="295"/>
      <c r="E42" s="296"/>
      <c r="F42" s="297">
        <f>102.69+167.85+148.51+890.08+265.04+450.46+255.07+570.3+775.3+714.92+737.86</f>
        <v>5078.08</v>
      </c>
      <c r="G42" s="298" t="s">
        <v>5142</v>
      </c>
      <c r="H42" s="299" t="s">
        <v>5216</v>
      </c>
    </row>
    <row r="43" spans="1:8" ht="75" x14ac:dyDescent="0.35">
      <c r="A43" s="293"/>
      <c r="B43" s="294"/>
      <c r="C43" s="307"/>
      <c r="D43" s="295"/>
      <c r="E43" s="296"/>
      <c r="F43" s="297">
        <f>477.75+770.96+1114.25+1067.22+240.7+469.23+500.2+317.77+559.13</f>
        <v>5517.21</v>
      </c>
      <c r="G43" s="298" t="s">
        <v>5236</v>
      </c>
      <c r="H43" s="299" t="s">
        <v>5237</v>
      </c>
    </row>
    <row r="44" spans="1:8" ht="37.5" x14ac:dyDescent="0.35">
      <c r="A44" s="293" t="str">
        <f>'Planilha - Orla'!A35</f>
        <v>4.2</v>
      </c>
      <c r="B44" s="294" t="str">
        <f>'Planilha - Orla'!C35</f>
        <v>CP-002</v>
      </c>
      <c r="C44" s="307" t="str">
        <f>'Planilha - Orla'!B35</f>
        <v>COMP.</v>
      </c>
      <c r="D44" s="295" t="str">
        <f>'Planilha - Orla'!D35</f>
        <v>Demolição de edificação existente (hora de máquina - pá carregadeira) - (Demolição de quiosques existentes (1,5 h/und))</v>
      </c>
      <c r="E44" s="296" t="str">
        <f>'Planilha - Orla'!E35</f>
        <v>un</v>
      </c>
      <c r="F44" s="297">
        <f>SUM(F45:F46)</f>
        <v>33</v>
      </c>
      <c r="G44" s="298"/>
      <c r="H44" s="299"/>
    </row>
    <row r="45" spans="1:8" ht="75" x14ac:dyDescent="0.35">
      <c r="A45" s="293"/>
      <c r="B45" s="294"/>
      <c r="C45" s="307"/>
      <c r="D45" s="295"/>
      <c r="E45" s="296"/>
      <c r="F45" s="297">
        <f>1+1+1+2+1+1+1+1+3+1+2</f>
        <v>15</v>
      </c>
      <c r="G45" s="298" t="s">
        <v>5137</v>
      </c>
      <c r="H45" s="299" t="s">
        <v>5216</v>
      </c>
    </row>
    <row r="46" spans="1:8" ht="75" x14ac:dyDescent="0.35">
      <c r="A46" s="293"/>
      <c r="B46" s="294"/>
      <c r="C46" s="307"/>
      <c r="D46" s="295"/>
      <c r="E46" s="296"/>
      <c r="F46" s="297">
        <f>2+2+3+4+1+2+2+2</f>
        <v>18</v>
      </c>
      <c r="G46" s="298" t="s">
        <v>5238</v>
      </c>
      <c r="H46" s="299" t="s">
        <v>5237</v>
      </c>
    </row>
    <row r="47" spans="1:8" x14ac:dyDescent="0.35">
      <c r="A47" s="293" t="str">
        <f>'Planilha - Orla'!A36</f>
        <v>4.3</v>
      </c>
      <c r="B47" s="294" t="str">
        <f>'Planilha - Orla'!C36</f>
        <v>DER-RD</v>
      </c>
      <c r="C47" s="307">
        <f>'Planilha - Orla'!B36</f>
        <v>42870</v>
      </c>
      <c r="D47" s="295" t="str">
        <f>'Planilha - Orla'!D36</f>
        <v>Demolição mecânica de concreto em Vias Urbanas</v>
      </c>
      <c r="E47" s="296" t="str">
        <f>'Planilha - Orla'!E36</f>
        <v>M3</v>
      </c>
      <c r="F47" s="297">
        <f>SUM(F48:F50)</f>
        <v>170.04</v>
      </c>
      <c r="G47" s="298"/>
      <c r="H47" s="299"/>
    </row>
    <row r="48" spans="1:8" ht="93.75" x14ac:dyDescent="0.35">
      <c r="A48" s="293"/>
      <c r="B48" s="294"/>
      <c r="C48" s="307"/>
      <c r="D48" s="295"/>
      <c r="E48" s="296"/>
      <c r="F48" s="297">
        <v>2.78</v>
      </c>
      <c r="G48" s="298" t="s">
        <v>5154</v>
      </c>
      <c r="H48" s="299" t="s">
        <v>5217</v>
      </c>
    </row>
    <row r="49" spans="1:8" ht="75" x14ac:dyDescent="0.35">
      <c r="A49" s="293"/>
      <c r="B49" s="294"/>
      <c r="C49" s="307"/>
      <c r="D49" s="295"/>
      <c r="E49" s="296"/>
      <c r="F49" s="297">
        <f>18.48+29.98</f>
        <v>48.46</v>
      </c>
      <c r="G49" s="298" t="s">
        <v>5239</v>
      </c>
      <c r="H49" s="299" t="s">
        <v>5240</v>
      </c>
    </row>
    <row r="50" spans="1:8" x14ac:dyDescent="0.35">
      <c r="A50" s="293"/>
      <c r="B50" s="294"/>
      <c r="C50" s="307"/>
      <c r="D50" s="295"/>
      <c r="E50" s="296"/>
      <c r="F50" s="297">
        <f>33*12*0.3</f>
        <v>118.8</v>
      </c>
      <c r="G50" s="298" t="s">
        <v>17236</v>
      </c>
      <c r="H50" s="299" t="s">
        <v>17109</v>
      </c>
    </row>
    <row r="51" spans="1:8" x14ac:dyDescent="0.35">
      <c r="A51" s="293"/>
      <c r="B51" s="294"/>
      <c r="C51" s="307"/>
      <c r="D51" s="295"/>
      <c r="E51" s="296"/>
      <c r="F51" s="297"/>
      <c r="G51" s="298"/>
      <c r="H51" s="299"/>
    </row>
    <row r="52" spans="1:8" ht="37.5" x14ac:dyDescent="0.35">
      <c r="A52" s="293" t="str">
        <f>'Planilha - Orla'!A37</f>
        <v>4.4</v>
      </c>
      <c r="B52" s="294" t="str">
        <f>'Planilha - Orla'!C37</f>
        <v>DER-ED</v>
      </c>
      <c r="C52" s="307">
        <f>'Planilha - Orla'!B37</f>
        <v>10404</v>
      </c>
      <c r="D52" s="295" t="str">
        <f>'Planilha - Orla'!D37</f>
        <v>Corte e destocamento de árvores com diâmetro superior a 30 cm</v>
      </c>
      <c r="E52" s="296" t="str">
        <f>'Planilha - Orla'!E37</f>
        <v>und</v>
      </c>
      <c r="F52" s="297">
        <f>SUM(F53:F54)</f>
        <v>105</v>
      </c>
      <c r="G52" s="298"/>
      <c r="H52" s="299"/>
    </row>
    <row r="53" spans="1:8" ht="75" x14ac:dyDescent="0.35">
      <c r="A53" s="293"/>
      <c r="B53" s="294"/>
      <c r="C53" s="307"/>
      <c r="D53" s="295"/>
      <c r="E53" s="296"/>
      <c r="F53" s="297">
        <f>1+5+5+4+2+5+3+4+6+6+7</f>
        <v>48</v>
      </c>
      <c r="G53" s="298" t="s">
        <v>5138</v>
      </c>
      <c r="H53" s="299" t="s">
        <v>5216</v>
      </c>
    </row>
    <row r="54" spans="1:8" ht="75" x14ac:dyDescent="0.35">
      <c r="A54" s="293"/>
      <c r="B54" s="294"/>
      <c r="C54" s="307"/>
      <c r="D54" s="295"/>
      <c r="E54" s="296"/>
      <c r="F54" s="297">
        <f>5+8+8+11+2+1+8+2+12</f>
        <v>57</v>
      </c>
      <c r="G54" s="298" t="s">
        <v>5241</v>
      </c>
      <c r="H54" s="299" t="s">
        <v>5237</v>
      </c>
    </row>
    <row r="55" spans="1:8" x14ac:dyDescent="0.35">
      <c r="A55" s="293" t="str">
        <f>'Planilha - Orla'!A38</f>
        <v>4.5</v>
      </c>
      <c r="B55" s="294" t="str">
        <f>'Planilha - Orla'!C38</f>
        <v>DER-ED</v>
      </c>
      <c r="C55" s="307">
        <f>'Planilha - Orla'!B38</f>
        <v>10216</v>
      </c>
      <c r="D55" s="295" t="str">
        <f>'Planilha - Orla'!D38</f>
        <v>Retirada de meio-fio de concreto</v>
      </c>
      <c r="E55" s="296" t="str">
        <f>'Planilha - Orla'!E38</f>
        <v>m</v>
      </c>
      <c r="F55" s="297">
        <f>SUM(F56:F57)</f>
        <v>4483.0200000000004</v>
      </c>
      <c r="G55" s="298"/>
      <c r="H55" s="299"/>
    </row>
    <row r="56" spans="1:8" ht="75" x14ac:dyDescent="0.35">
      <c r="A56" s="293"/>
      <c r="B56" s="294"/>
      <c r="C56" s="307"/>
      <c r="D56" s="295"/>
      <c r="E56" s="296"/>
      <c r="F56" s="297">
        <f>248.8+220.57+105.3+104.62+113.14+153.04+166.92+149.66+345.23+324.92+323.14</f>
        <v>2255.34</v>
      </c>
      <c r="G56" s="298" t="s">
        <v>5139</v>
      </c>
      <c r="H56" s="299" t="s">
        <v>5216</v>
      </c>
    </row>
    <row r="57" spans="1:8" ht="75" x14ac:dyDescent="0.35">
      <c r="A57" s="293"/>
      <c r="B57" s="294"/>
      <c r="C57" s="307"/>
      <c r="D57" s="295"/>
      <c r="E57" s="296"/>
      <c r="F57" s="297">
        <f>250.41+210.95+328.8+443.56+109.03+163.46+217.73+207.1+296.64</f>
        <v>2227.6799999999998</v>
      </c>
      <c r="G57" s="298" t="s">
        <v>5242</v>
      </c>
      <c r="H57" s="299" t="s">
        <v>5237</v>
      </c>
    </row>
    <row r="58" spans="1:8" x14ac:dyDescent="0.35">
      <c r="A58" s="293" t="str">
        <f>'Planilha - Orla'!A39</f>
        <v>4.6</v>
      </c>
      <c r="B58" s="294" t="str">
        <f>'Planilha - Orla'!C39</f>
        <v>DER-RD</v>
      </c>
      <c r="C58" s="307">
        <f>'Planilha - Orla'!B39</f>
        <v>42496</v>
      </c>
      <c r="D58" s="295" t="str">
        <f>'Planilha - Orla'!D39</f>
        <v>Demolição e remoção de pavimento asfáltico em Vias Urbanas</v>
      </c>
      <c r="E58" s="296" t="str">
        <f>'Planilha - Orla'!E39</f>
        <v>M2</v>
      </c>
      <c r="F58" s="297">
        <f>SUM(F59:F60)</f>
        <v>23036.87</v>
      </c>
      <c r="G58" s="298"/>
      <c r="H58" s="299"/>
    </row>
    <row r="59" spans="1:8" ht="75" x14ac:dyDescent="0.35">
      <c r="A59" s="293"/>
      <c r="B59" s="294"/>
      <c r="C59" s="307"/>
      <c r="D59" s="295"/>
      <c r="E59" s="296"/>
      <c r="F59" s="297">
        <f>1326+968.18+806.05+894.99+598.68+814.71+685.77+739.74+1552.55+1434.9+1405.47</f>
        <v>11227.04</v>
      </c>
      <c r="G59" s="298" t="s">
        <v>5140</v>
      </c>
      <c r="H59" s="299" t="s">
        <v>5216</v>
      </c>
    </row>
    <row r="60" spans="1:8" ht="75" x14ac:dyDescent="0.35">
      <c r="A60" s="293"/>
      <c r="B60" s="294"/>
      <c r="C60" s="307"/>
      <c r="D60" s="295"/>
      <c r="E60" s="296"/>
      <c r="F60" s="297">
        <f>1701.14+1112.96+1856.43+1970.77+542.84+691.43+1223.27+881.52+1829.47</f>
        <v>11809.83</v>
      </c>
      <c r="G60" s="298" t="s">
        <v>5243</v>
      </c>
      <c r="H60" s="299" t="s">
        <v>5237</v>
      </c>
    </row>
    <row r="61" spans="1:8" ht="131.25" x14ac:dyDescent="0.35">
      <c r="A61" s="293" t="str">
        <f>'Planilha - Orla'!A40</f>
        <v>4.7</v>
      </c>
      <c r="B61" s="294" t="str">
        <f>'Planilha - Orla'!C40</f>
        <v>DER-ED</v>
      </c>
      <c r="C61" s="307">
        <f>'Planilha - Orla'!B40</f>
        <v>10212</v>
      </c>
      <c r="D61" s="295" t="str">
        <f>'Planilha - Orla'!D40</f>
        <v>Retirada manual de pavimento em paralelepípedos, incluindo empilhamento para reaproveitamento</v>
      </c>
      <c r="E61" s="296" t="str">
        <f>'Planilha - Orla'!E40</f>
        <v>m2</v>
      </c>
      <c r="F61" s="297">
        <f>F58</f>
        <v>23036.87</v>
      </c>
      <c r="G61" s="504" t="s">
        <v>5251</v>
      </c>
      <c r="H61" s="299" t="s">
        <v>5252</v>
      </c>
    </row>
    <row r="62" spans="1:8" x14ac:dyDescent="0.35">
      <c r="A62" s="293"/>
      <c r="B62" s="294"/>
      <c r="C62" s="307"/>
      <c r="D62" s="295"/>
      <c r="E62" s="296"/>
      <c r="F62" s="297"/>
      <c r="G62" s="504"/>
      <c r="H62" s="299"/>
    </row>
    <row r="63" spans="1:8" x14ac:dyDescent="0.35">
      <c r="A63" s="293"/>
      <c r="B63" s="294"/>
      <c r="C63" s="307"/>
      <c r="D63" s="295"/>
      <c r="E63" s="296"/>
      <c r="F63" s="297"/>
      <c r="G63" s="298"/>
      <c r="H63" s="299"/>
    </row>
    <row r="64" spans="1:8" ht="75" x14ac:dyDescent="0.35">
      <c r="A64" s="293" t="str">
        <f>'Planilha - Orla'!A41</f>
        <v>4.8</v>
      </c>
      <c r="B64" s="294" t="str">
        <f>'Planilha - Orla'!C41</f>
        <v>DER-RD</v>
      </c>
      <c r="C64" s="307">
        <f>'Planilha - Orla'!B41</f>
        <v>40093</v>
      </c>
      <c r="D64" s="295" t="str">
        <f>'Planilha - Orla'!D41</f>
        <v>Retirada de placas de sinalização</v>
      </c>
      <c r="E64" s="296" t="str">
        <f>'Planilha - Orla'!E41</f>
        <v>M2</v>
      </c>
      <c r="F64" s="297">
        <f>SUM(F65:F66)</f>
        <v>20.16</v>
      </c>
      <c r="G64" s="298" t="s">
        <v>5141</v>
      </c>
      <c r="H64" s="299" t="s">
        <v>5216</v>
      </c>
    </row>
    <row r="65" spans="1:8" ht="75" x14ac:dyDescent="0.35">
      <c r="A65" s="293"/>
      <c r="B65" s="294"/>
      <c r="C65" s="307"/>
      <c r="D65" s="295"/>
      <c r="E65" s="296"/>
      <c r="F65" s="297">
        <f>33*0.28</f>
        <v>9.24</v>
      </c>
      <c r="G65" s="298" t="s">
        <v>5141</v>
      </c>
      <c r="H65" s="299" t="s">
        <v>5216</v>
      </c>
    </row>
    <row r="66" spans="1:8" ht="75" x14ac:dyDescent="0.35">
      <c r="A66" s="293"/>
      <c r="B66" s="294"/>
      <c r="C66" s="307"/>
      <c r="D66" s="295"/>
      <c r="E66" s="296"/>
      <c r="F66" s="297">
        <f>(2+7+9+2+7+3+9)*0.28</f>
        <v>10.92</v>
      </c>
      <c r="G66" s="298" t="s">
        <v>5244</v>
      </c>
      <c r="H66" s="299" t="s">
        <v>5237</v>
      </c>
    </row>
    <row r="67" spans="1:8" x14ac:dyDescent="0.35">
      <c r="A67" s="293" t="str">
        <f>'Planilha - Orla'!A42</f>
        <v>4.9</v>
      </c>
      <c r="B67" s="294" t="str">
        <f>'Planilha - Orla'!C42</f>
        <v>CP-003</v>
      </c>
      <c r="C67" s="307" t="str">
        <f>'Planilha - Orla'!B42</f>
        <v>COMP.</v>
      </c>
      <c r="D67" s="295" t="str">
        <f>'Planilha - Orla'!D42</f>
        <v>Retirada de balizador de concreto</v>
      </c>
      <c r="E67" s="296">
        <f>'Planilha - Orla'!E42</f>
        <v>0</v>
      </c>
      <c r="F67" s="297">
        <f>SUM(F68:F69)</f>
        <v>49</v>
      </c>
      <c r="G67" s="298"/>
      <c r="H67" s="299"/>
    </row>
    <row r="68" spans="1:8" x14ac:dyDescent="0.35">
      <c r="A68" s="293"/>
      <c r="B68" s="294"/>
      <c r="C68" s="307"/>
      <c r="D68" s="295"/>
      <c r="E68" s="296"/>
      <c r="F68" s="297">
        <v>26</v>
      </c>
      <c r="G68" s="298"/>
      <c r="H68" s="299"/>
    </row>
    <row r="69" spans="1:8" x14ac:dyDescent="0.35">
      <c r="A69" s="293"/>
      <c r="B69" s="294"/>
      <c r="C69" s="307"/>
      <c r="D69" s="295"/>
      <c r="E69" s="296"/>
      <c r="F69" s="297">
        <v>23</v>
      </c>
      <c r="G69" s="298"/>
      <c r="H69" s="299"/>
    </row>
    <row r="70" spans="1:8" x14ac:dyDescent="0.35">
      <c r="A70" s="293"/>
      <c r="B70" s="294"/>
      <c r="C70" s="307"/>
      <c r="D70" s="295"/>
      <c r="E70" s="296"/>
      <c r="F70" s="297"/>
      <c r="G70" s="298"/>
      <c r="H70" s="299"/>
    </row>
    <row r="71" spans="1:8" ht="63" customHeight="1" x14ac:dyDescent="0.35">
      <c r="A71" s="293" t="str">
        <f>'Planilha - Orla'!A43</f>
        <v>4.10</v>
      </c>
      <c r="B71" s="294" t="str">
        <f>'Planilha - Orla'!C43</f>
        <v>CP-008</v>
      </c>
      <c r="C71" s="307" t="str">
        <f>'Planilha - Orla'!B43</f>
        <v>COMP.</v>
      </c>
      <c r="D71" s="295" t="str">
        <f>'Planilha - Orla'!D43</f>
        <v>Destinacao final de residuos classe II-B (escavacao de solo e demolicao) em area licenciada, exclusive carga, transporte e descarga</v>
      </c>
      <c r="E71" s="296" t="str">
        <f>'Planilha - Orla'!E43</f>
        <v>M³</v>
      </c>
      <c r="F71" s="297">
        <f>F78</f>
        <v>4325.76</v>
      </c>
      <c r="G71" s="298" t="s">
        <v>17107</v>
      </c>
      <c r="H71" s="299"/>
    </row>
    <row r="72" spans="1:8" x14ac:dyDescent="0.35">
      <c r="A72" s="293"/>
      <c r="B72" s="294"/>
      <c r="C72" s="307"/>
      <c r="D72" s="295"/>
      <c r="E72" s="296"/>
      <c r="F72" s="297"/>
      <c r="G72" s="298"/>
      <c r="H72" s="299"/>
    </row>
    <row r="73" spans="1:8" ht="37.5" x14ac:dyDescent="0.35">
      <c r="A73" s="293" t="str">
        <f>'Planilha - Orla'!A44</f>
        <v>4.11</v>
      </c>
      <c r="B73" s="294" t="str">
        <f>'Planilha - Orla'!C46</f>
        <v>SICRO</v>
      </c>
      <c r="C73" s="307">
        <f>'Planilha - Orla'!B46</f>
        <v>5914389</v>
      </c>
      <c r="D73" s="295" t="str">
        <f>'Planilha - Orla'!D46</f>
        <v>Transporte com caminhão basculante de 10 m³ - rodovia pavimentada</v>
      </c>
      <c r="E73" s="296"/>
      <c r="F73" s="297">
        <f>4325.76*1.5*39.7</f>
        <v>257599.01</v>
      </c>
      <c r="G73" s="298" t="s">
        <v>17108</v>
      </c>
      <c r="H73" s="299"/>
    </row>
    <row r="74" spans="1:8" x14ac:dyDescent="0.35">
      <c r="A74" s="293"/>
      <c r="B74" s="294"/>
      <c r="C74" s="307"/>
      <c r="D74" s="295"/>
      <c r="E74" s="296"/>
      <c r="F74" s="297"/>
      <c r="G74" s="298"/>
      <c r="H74" s="299"/>
    </row>
    <row r="75" spans="1:8" x14ac:dyDescent="0.35">
      <c r="A75" s="293"/>
      <c r="B75" s="294"/>
      <c r="C75" s="307"/>
      <c r="D75" s="295"/>
      <c r="E75" s="296"/>
      <c r="F75" s="297"/>
      <c r="G75" s="298"/>
      <c r="H75" s="299"/>
    </row>
    <row r="76" spans="1:8" x14ac:dyDescent="0.35">
      <c r="A76" s="293"/>
      <c r="B76" s="294"/>
      <c r="C76" s="307"/>
      <c r="D76" s="295"/>
      <c r="E76" s="296"/>
      <c r="F76" s="297"/>
      <c r="G76" s="298"/>
      <c r="H76" s="299"/>
    </row>
    <row r="77" spans="1:8" x14ac:dyDescent="0.35">
      <c r="A77" s="293"/>
      <c r="B77" s="294"/>
      <c r="C77" s="307"/>
      <c r="D77" s="295"/>
      <c r="E77" s="296"/>
      <c r="F77" s="297"/>
      <c r="G77" s="298"/>
      <c r="H77" s="299"/>
    </row>
    <row r="78" spans="1:8" ht="37.5" x14ac:dyDescent="0.35">
      <c r="A78" s="293" t="str">
        <f>'Planilha - Orla'!A45</f>
        <v>4.12</v>
      </c>
      <c r="B78" s="294" t="str">
        <f>'Planilha - Orla'!C45</f>
        <v>DER-RD</v>
      </c>
      <c r="C78" s="307">
        <f>'Planilha - Orla'!B45</f>
        <v>42512</v>
      </c>
      <c r="D78" s="295" t="str">
        <f>'Planilha - Orla'!D45</f>
        <v>Carga de material de 1ª categoria em Vias Urbanas</v>
      </c>
      <c r="E78" s="296" t="str">
        <f>'Planilha - Orla'!E45</f>
        <v>M3</v>
      </c>
      <c r="F78" s="297">
        <f>SUM(F79:F88)</f>
        <v>4325.76</v>
      </c>
      <c r="G78" s="298" t="s">
        <v>5194</v>
      </c>
      <c r="H78" s="299"/>
    </row>
    <row r="79" spans="1:8" ht="37.5" x14ac:dyDescent="0.35">
      <c r="A79" s="293"/>
      <c r="B79" s="294"/>
      <c r="C79" s="307"/>
      <c r="D79" s="295"/>
      <c r="E79" s="296"/>
      <c r="F79" s="297">
        <f>5078.08*0.08</f>
        <v>406.25</v>
      </c>
      <c r="G79" s="298" t="s">
        <v>5203</v>
      </c>
      <c r="H79" s="299"/>
    </row>
    <row r="80" spans="1:8" x14ac:dyDescent="0.35">
      <c r="A80" s="293"/>
      <c r="B80" s="294"/>
      <c r="C80" s="307"/>
      <c r="D80" s="295"/>
      <c r="E80" s="296"/>
      <c r="F80" s="297">
        <v>2.78</v>
      </c>
      <c r="G80" s="298" t="s">
        <v>5204</v>
      </c>
      <c r="H80" s="299"/>
    </row>
    <row r="81" spans="1:16" ht="37.5" x14ac:dyDescent="0.35">
      <c r="A81" s="293"/>
      <c r="B81" s="294"/>
      <c r="C81" s="307"/>
      <c r="D81" s="295"/>
      <c r="E81" s="296"/>
      <c r="F81" s="297">
        <f>11227.04*0.04</f>
        <v>449.08</v>
      </c>
      <c r="G81" s="298" t="s">
        <v>5205</v>
      </c>
      <c r="H81" s="299"/>
    </row>
    <row r="82" spans="1:16" x14ac:dyDescent="0.35">
      <c r="A82" s="293"/>
      <c r="B82" s="294"/>
      <c r="C82" s="307"/>
      <c r="D82" s="295"/>
      <c r="E82" s="296"/>
      <c r="F82" s="297">
        <f>2255.34*0.3*0.15</f>
        <v>101.49</v>
      </c>
      <c r="G82" s="298" t="s">
        <v>5206</v>
      </c>
      <c r="H82" s="299"/>
    </row>
    <row r="83" spans="1:16" x14ac:dyDescent="0.35">
      <c r="A83" s="293"/>
      <c r="B83" s="294"/>
      <c r="C83" s="307"/>
      <c r="D83" s="295"/>
      <c r="E83" s="296"/>
      <c r="F83" s="297">
        <f>11227.04*0.1</f>
        <v>1122.7</v>
      </c>
      <c r="G83" s="298" t="s">
        <v>5207</v>
      </c>
      <c r="H83" s="299"/>
    </row>
    <row r="84" spans="1:16" ht="37.5" x14ac:dyDescent="0.35">
      <c r="A84" s="293"/>
      <c r="B84" s="294"/>
      <c r="C84" s="307"/>
      <c r="D84" s="295"/>
      <c r="E84" s="296"/>
      <c r="F84" s="297">
        <f>5517.21*0.08</f>
        <v>441.38</v>
      </c>
      <c r="G84" s="298" t="s">
        <v>5245</v>
      </c>
      <c r="H84" s="299"/>
    </row>
    <row r="85" spans="1:16" x14ac:dyDescent="0.35">
      <c r="A85" s="293"/>
      <c r="B85" s="294"/>
      <c r="C85" s="307"/>
      <c r="D85" s="295"/>
      <c r="E85" s="296"/>
      <c r="F85" s="297">
        <f>48.46</f>
        <v>48.46</v>
      </c>
      <c r="G85" s="298" t="s">
        <v>5246</v>
      </c>
      <c r="H85" s="299"/>
    </row>
    <row r="86" spans="1:16" ht="37.5" x14ac:dyDescent="0.35">
      <c r="A86" s="293"/>
      <c r="B86" s="294"/>
      <c r="C86" s="307"/>
      <c r="D86" s="295"/>
      <c r="E86" s="296"/>
      <c r="F86" s="297">
        <f>11809.83*0.04</f>
        <v>472.39</v>
      </c>
      <c r="G86" s="298" t="s">
        <v>5247</v>
      </c>
      <c r="H86" s="299"/>
    </row>
    <row r="87" spans="1:16" x14ac:dyDescent="0.35">
      <c r="A87" s="293"/>
      <c r="B87" s="294"/>
      <c r="C87" s="307"/>
      <c r="D87" s="295"/>
      <c r="E87" s="296"/>
      <c r="F87" s="297">
        <f>2227.68*0.3*0.15</f>
        <v>100.25</v>
      </c>
      <c r="G87" s="298" t="s">
        <v>5248</v>
      </c>
      <c r="H87" s="299"/>
    </row>
    <row r="88" spans="1:16" x14ac:dyDescent="0.35">
      <c r="A88" s="293"/>
      <c r="B88" s="294"/>
      <c r="C88" s="307"/>
      <c r="D88" s="295"/>
      <c r="E88" s="296"/>
      <c r="F88" s="297">
        <f>11809.83*0.1</f>
        <v>1180.98</v>
      </c>
      <c r="G88" s="298" t="s">
        <v>5249</v>
      </c>
      <c r="H88" s="299"/>
    </row>
    <row r="89" spans="1:16" x14ac:dyDescent="0.35">
      <c r="A89" s="293"/>
      <c r="B89" s="294"/>
      <c r="C89" s="307"/>
      <c r="D89" s="295"/>
      <c r="E89" s="296"/>
      <c r="F89" s="297"/>
      <c r="G89" s="298"/>
      <c r="H89" s="299"/>
    </row>
    <row r="90" spans="1:16" x14ac:dyDescent="0.35">
      <c r="A90" s="293" t="str">
        <f>'Planilha - Orla'!A47</f>
        <v>4.14</v>
      </c>
      <c r="B90" s="294" t="str">
        <f>'Planilha - Orla'!C47</f>
        <v>CP-037</v>
      </c>
      <c r="C90" s="307" t="str">
        <f>'Planilha - Orla'!B47</f>
        <v>COMP.</v>
      </c>
      <c r="D90" s="295" t="str">
        <f>'Planilha - Orla'!D47</f>
        <v>Retirada de poste de concreto</v>
      </c>
      <c r="E90" s="296" t="str">
        <f>'Planilha - Orla'!E47</f>
        <v>und</v>
      </c>
      <c r="F90" s="297">
        <f>SUM(F91:F92)</f>
        <v>39</v>
      </c>
      <c r="G90" s="298"/>
      <c r="H90" s="299"/>
    </row>
    <row r="91" spans="1:16" x14ac:dyDescent="0.35">
      <c r="A91" s="293"/>
      <c r="B91" s="294"/>
      <c r="C91" s="307"/>
      <c r="D91" s="295"/>
      <c r="E91" s="296"/>
      <c r="F91" s="297">
        <v>16</v>
      </c>
      <c r="G91" s="298" t="s">
        <v>5222</v>
      </c>
      <c r="H91" s="299"/>
    </row>
    <row r="92" spans="1:16" x14ac:dyDescent="0.35">
      <c r="A92" s="293"/>
      <c r="B92" s="294"/>
      <c r="C92" s="307"/>
      <c r="D92" s="295"/>
      <c r="E92" s="296"/>
      <c r="F92" s="297">
        <v>23</v>
      </c>
      <c r="G92" s="298" t="s">
        <v>5250</v>
      </c>
      <c r="H92" s="299"/>
    </row>
    <row r="93" spans="1:16" s="272" customFormat="1" x14ac:dyDescent="0.35">
      <c r="A93" s="274">
        <f>'Planilha - Orla'!A50</f>
        <v>5</v>
      </c>
      <c r="B93" s="275"/>
      <c r="C93" s="276"/>
      <c r="D93" s="538" t="str">
        <f>'Planilha - Orla'!D50</f>
        <v>TERRAPLENAGEM</v>
      </c>
      <c r="E93" s="278"/>
      <c r="F93" s="279"/>
      <c r="G93" s="280"/>
      <c r="H93" s="281"/>
      <c r="I93" s="271"/>
      <c r="J93" s="271"/>
      <c r="K93" s="271"/>
      <c r="L93" s="271"/>
      <c r="M93" s="271"/>
      <c r="N93" s="271"/>
      <c r="O93" s="271"/>
      <c r="P93" s="271"/>
    </row>
    <row r="94" spans="1:16" s="308" customFormat="1" x14ac:dyDescent="0.35">
      <c r="A94" s="293" t="str">
        <f>'Planilha - Orla'!A51</f>
        <v>5.1</v>
      </c>
      <c r="B94" s="294" t="str">
        <f>'Planilha - Orla'!C51</f>
        <v>DER-RD</v>
      </c>
      <c r="C94" s="307">
        <f>'Planilha - Orla'!B51</f>
        <v>40230</v>
      </c>
      <c r="D94" s="295" t="str">
        <f>'Planilha - Orla'!D51</f>
        <v>Escavação e carga de material de 1ª categoria com escavadeira</v>
      </c>
      <c r="E94" s="296" t="str">
        <f>'Planilha - Orla'!E51</f>
        <v>M3</v>
      </c>
      <c r="F94" s="297">
        <f>SUM(F95:F101)</f>
        <v>85348.53</v>
      </c>
      <c r="G94" s="298"/>
      <c r="H94" s="299"/>
      <c r="I94" s="271"/>
      <c r="J94" s="271"/>
      <c r="K94" s="271"/>
      <c r="L94" s="271"/>
      <c r="M94" s="271"/>
      <c r="N94" s="271"/>
      <c r="O94" s="271"/>
      <c r="P94" s="271"/>
    </row>
    <row r="95" spans="1:16" s="308" customFormat="1" ht="75" x14ac:dyDescent="0.35">
      <c r="A95" s="293"/>
      <c r="B95" s="294"/>
      <c r="C95" s="307"/>
      <c r="D95" s="295"/>
      <c r="E95" s="296"/>
      <c r="F95" s="297">
        <v>10098.950000000001</v>
      </c>
      <c r="G95" s="298"/>
      <c r="H95" s="299" t="s">
        <v>5224</v>
      </c>
      <c r="I95" s="271"/>
      <c r="J95" s="271"/>
      <c r="K95" s="271"/>
      <c r="L95" s="271"/>
      <c r="M95" s="271"/>
      <c r="N95" s="271"/>
      <c r="O95" s="271"/>
      <c r="P95" s="271"/>
    </row>
    <row r="96" spans="1:16" s="308" customFormat="1" ht="37.5" x14ac:dyDescent="0.35">
      <c r="A96" s="293"/>
      <c r="B96" s="294"/>
      <c r="C96" s="307"/>
      <c r="D96" s="295"/>
      <c r="E96" s="296"/>
      <c r="F96" s="297">
        <v>6531.78</v>
      </c>
      <c r="G96" s="298"/>
      <c r="H96" s="299" t="s">
        <v>5253</v>
      </c>
      <c r="I96" s="271"/>
      <c r="J96" s="271"/>
      <c r="K96" s="271"/>
      <c r="L96" s="271"/>
      <c r="M96" s="271"/>
      <c r="N96" s="271"/>
      <c r="O96" s="271"/>
      <c r="P96" s="271"/>
    </row>
    <row r="97" spans="1:16" s="308" customFormat="1" x14ac:dyDescent="0.35">
      <c r="A97" s="293"/>
      <c r="B97" s="294"/>
      <c r="C97" s="307"/>
      <c r="D97" s="295"/>
      <c r="E97" s="296"/>
      <c r="F97" s="297">
        <f>F108</f>
        <v>10493.8</v>
      </c>
      <c r="G97" s="298"/>
      <c r="H97" s="299" t="s">
        <v>15753</v>
      </c>
      <c r="I97" s="271"/>
      <c r="J97" s="271"/>
      <c r="K97" s="271"/>
      <c r="L97" s="271"/>
      <c r="M97" s="271"/>
      <c r="N97" s="271"/>
      <c r="O97" s="271"/>
      <c r="P97" s="271"/>
    </row>
    <row r="98" spans="1:16" s="308" customFormat="1" x14ac:dyDescent="0.35">
      <c r="A98" s="293"/>
      <c r="B98" s="294"/>
      <c r="C98" s="307"/>
      <c r="D98" s="295"/>
      <c r="E98" s="296"/>
      <c r="F98" s="297">
        <f>800*63.88</f>
        <v>51104</v>
      </c>
      <c r="G98" s="298" t="s">
        <v>17237</v>
      </c>
      <c r="H98" s="299" t="s">
        <v>15756</v>
      </c>
      <c r="I98" s="271"/>
      <c r="J98" s="271"/>
      <c r="K98" s="271"/>
      <c r="L98" s="271"/>
      <c r="M98" s="271"/>
      <c r="N98" s="271"/>
      <c r="O98" s="271"/>
      <c r="P98" s="271"/>
    </row>
    <row r="99" spans="1:16" s="308" customFormat="1" ht="37.5" x14ac:dyDescent="0.35">
      <c r="A99" s="293"/>
      <c r="B99" s="294"/>
      <c r="C99" s="307"/>
      <c r="D99" s="295"/>
      <c r="E99" s="296"/>
      <c r="F99" s="297">
        <f>980*8*0.5</f>
        <v>3920</v>
      </c>
      <c r="G99" s="298"/>
      <c r="H99" s="299" t="s">
        <v>15755</v>
      </c>
      <c r="I99" s="271"/>
      <c r="J99" s="271"/>
      <c r="K99" s="271"/>
      <c r="L99" s="271"/>
      <c r="M99" s="271"/>
      <c r="N99" s="271"/>
      <c r="O99" s="271"/>
      <c r="P99" s="271"/>
    </row>
    <row r="100" spans="1:16" s="308" customFormat="1" ht="37.5" x14ac:dyDescent="0.35">
      <c r="A100" s="293"/>
      <c r="B100" s="294"/>
      <c r="C100" s="307"/>
      <c r="D100" s="295"/>
      <c r="E100" s="296"/>
      <c r="F100" s="297">
        <f>800*8*0.5</f>
        <v>3200</v>
      </c>
      <c r="G100" s="298"/>
      <c r="H100" s="299" t="s">
        <v>15755</v>
      </c>
      <c r="I100" s="271"/>
      <c r="J100" s="271"/>
      <c r="K100" s="271"/>
      <c r="L100" s="271"/>
      <c r="M100" s="271"/>
      <c r="N100" s="271"/>
      <c r="O100" s="271"/>
      <c r="P100" s="271"/>
    </row>
    <row r="101" spans="1:16" s="308" customFormat="1" x14ac:dyDescent="0.35">
      <c r="A101" s="293"/>
      <c r="B101" s="294"/>
      <c r="C101" s="307"/>
      <c r="D101" s="295"/>
      <c r="E101" s="296"/>
      <c r="F101" s="297"/>
      <c r="G101" s="298"/>
      <c r="H101" s="299"/>
      <c r="I101" s="271"/>
      <c r="J101" s="271"/>
      <c r="K101" s="271"/>
      <c r="L101" s="271"/>
      <c r="M101" s="271"/>
      <c r="N101" s="271"/>
      <c r="O101" s="271"/>
      <c r="P101" s="271"/>
    </row>
    <row r="102" spans="1:16" ht="37.5" x14ac:dyDescent="0.35">
      <c r="A102" s="293" t="str">
        <f>'Planilha - Orla'!A52</f>
        <v>5.2</v>
      </c>
      <c r="B102" s="294" t="str">
        <f>'Planilha - Orla'!C52</f>
        <v>SICRO</v>
      </c>
      <c r="C102" s="307">
        <f>'Planilha - Orla'!B52</f>
        <v>5914389</v>
      </c>
      <c r="D102" s="295" t="str">
        <f>'Planilha - Orla'!D52</f>
        <v>Transporte com caminhão basculante de 10 m³ - rodovia pavimentada</v>
      </c>
      <c r="E102" s="296" t="str">
        <f>'Planilha - Orla'!E52</f>
        <v>tkm</v>
      </c>
      <c r="F102" s="297">
        <f>SUM(F95:F98)*1.7*13</f>
        <v>1728850.51</v>
      </c>
      <c r="G102" s="667" t="s">
        <v>15754</v>
      </c>
      <c r="H102" s="299" t="s">
        <v>5208</v>
      </c>
    </row>
    <row r="103" spans="1:16" x14ac:dyDescent="0.35">
      <c r="A103" s="293"/>
      <c r="B103" s="294"/>
      <c r="C103" s="307"/>
      <c r="D103" s="295"/>
      <c r="E103" s="296"/>
      <c r="F103" s="297"/>
      <c r="G103" s="298"/>
      <c r="H103" s="299"/>
    </row>
    <row r="104" spans="1:16" x14ac:dyDescent="0.35">
      <c r="A104" s="293"/>
      <c r="B104" s="294"/>
      <c r="C104" s="307"/>
      <c r="D104" s="295"/>
      <c r="E104" s="296"/>
      <c r="F104" s="297"/>
      <c r="G104" s="298"/>
      <c r="H104" s="299"/>
    </row>
    <row r="105" spans="1:16" ht="37.5" x14ac:dyDescent="0.35">
      <c r="A105" s="293" t="str">
        <f>'Planilha - Orla'!A53</f>
        <v>5.3</v>
      </c>
      <c r="B105" s="294" t="str">
        <f>'Planilha - Orla'!C53</f>
        <v>DER-RD</v>
      </c>
      <c r="C105" s="307">
        <f>'Planilha - Orla'!B53</f>
        <v>43335</v>
      </c>
      <c r="D105" s="295" t="str">
        <f>'Planilha - Orla'!D53</f>
        <v>Espalhamento / regularização / compactação de material em bota-fora</v>
      </c>
      <c r="E105" s="296" t="str">
        <f>'Planilha - Orla'!E53</f>
        <v>M3</v>
      </c>
      <c r="F105" s="297">
        <f>SUM(F95:F98)</f>
        <v>78228.53</v>
      </c>
      <c r="G105" s="298"/>
      <c r="H105" s="299" t="s">
        <v>5253</v>
      </c>
    </row>
    <row r="106" spans="1:16" x14ac:dyDescent="0.35">
      <c r="A106" s="293"/>
      <c r="B106" s="294"/>
      <c r="C106" s="307"/>
      <c r="D106" s="295"/>
      <c r="E106" s="296"/>
      <c r="F106" s="297"/>
      <c r="G106" s="298"/>
      <c r="H106" s="299"/>
    </row>
    <row r="107" spans="1:16" x14ac:dyDescent="0.35">
      <c r="A107" s="293"/>
      <c r="B107" s="294"/>
      <c r="C107" s="307"/>
      <c r="D107" s="295"/>
      <c r="E107" s="296"/>
      <c r="F107" s="297"/>
      <c r="G107" s="298"/>
      <c r="H107" s="299"/>
    </row>
    <row r="108" spans="1:16" x14ac:dyDescent="0.35">
      <c r="A108" s="293" t="str">
        <f>'Planilha - Orla'!A54</f>
        <v>5.4</v>
      </c>
      <c r="B108" s="294" t="str">
        <f>'Planilha - Orla'!C54</f>
        <v>DER-RD</v>
      </c>
      <c r="C108" s="307">
        <f>'Planilha - Orla'!B54</f>
        <v>42045</v>
      </c>
      <c r="D108" s="295" t="str">
        <f>'Planilha - Orla'!D54</f>
        <v>Aquisição de solo de jazida comercial (saibreira)</v>
      </c>
      <c r="E108" s="296" t="str">
        <f>'Planilha - Orla'!E54</f>
        <v>M3</v>
      </c>
      <c r="F108" s="297">
        <f>SUM(F109:F111)</f>
        <v>10493.8</v>
      </c>
      <c r="G108" s="298"/>
      <c r="H108" s="299"/>
    </row>
    <row r="109" spans="1:16" ht="75" x14ac:dyDescent="0.35">
      <c r="A109" s="293"/>
      <c r="B109" s="294"/>
      <c r="C109" s="307"/>
      <c r="D109" s="295"/>
      <c r="E109" s="296"/>
      <c r="F109" s="297">
        <v>62.6</v>
      </c>
      <c r="G109" s="298"/>
      <c r="H109" s="299" t="s">
        <v>5224</v>
      </c>
    </row>
    <row r="110" spans="1:16" ht="37.5" x14ac:dyDescent="0.35">
      <c r="A110" s="293"/>
      <c r="B110" s="294"/>
      <c r="C110" s="307"/>
      <c r="D110" s="295"/>
      <c r="E110" s="296"/>
      <c r="F110" s="297">
        <v>111.2</v>
      </c>
      <c r="G110" s="298"/>
      <c r="H110" s="299" t="s">
        <v>5253</v>
      </c>
    </row>
    <row r="111" spans="1:16" ht="37.5" x14ac:dyDescent="0.35">
      <c r="A111" s="293"/>
      <c r="B111" s="294"/>
      <c r="C111" s="307"/>
      <c r="D111" s="295"/>
      <c r="E111" s="296"/>
      <c r="F111" s="297">
        <f>1720*6*1</f>
        <v>10320</v>
      </c>
      <c r="G111" s="298" t="s">
        <v>17200</v>
      </c>
      <c r="H111" s="299" t="s">
        <v>17238</v>
      </c>
    </row>
    <row r="112" spans="1:16" x14ac:dyDescent="0.35">
      <c r="A112" s="293" t="str">
        <f>'Planilha - Orla'!A55</f>
        <v>5.5</v>
      </c>
      <c r="B112" s="294" t="str">
        <f>'Planilha - Orla'!C55</f>
        <v>DER-RD</v>
      </c>
      <c r="C112" s="307">
        <f>'Planilha - Orla'!B55</f>
        <v>42043</v>
      </c>
      <c r="D112" s="295" t="str">
        <f>'Planilha - Orla'!D55</f>
        <v>Bonificação de 15,28% sobre aquisição de materiais</v>
      </c>
      <c r="E112" s="296" t="str">
        <f>'Planilha - Orla'!E55</f>
        <v>%</v>
      </c>
      <c r="F112" s="297"/>
      <c r="G112" s="298"/>
      <c r="H112" s="299"/>
    </row>
    <row r="113" spans="1:8" x14ac:dyDescent="0.35">
      <c r="A113" s="293"/>
      <c r="B113" s="294"/>
      <c r="C113" s="307"/>
      <c r="D113" s="295"/>
      <c r="E113" s="296"/>
      <c r="F113" s="297"/>
      <c r="G113" s="298"/>
      <c r="H113" s="299"/>
    </row>
    <row r="114" spans="1:8" x14ac:dyDescent="0.35">
      <c r="A114" s="293" t="str">
        <f>'Planilha - Orla'!A56</f>
        <v>5.6</v>
      </c>
      <c r="B114" s="294" t="str">
        <f>'Planilha - Orla'!C56</f>
        <v>SICRO</v>
      </c>
      <c r="C114" s="307">
        <f>'Planilha - Orla'!B56</f>
        <v>5502978</v>
      </c>
      <c r="D114" s="295" t="str">
        <f>'Planilha - Orla'!D56</f>
        <v>Compactação de aterros a 100% do Proctor normal</v>
      </c>
      <c r="E114" s="296" t="str">
        <f>'Planilha - Orla'!E56</f>
        <v>m³</v>
      </c>
      <c r="F114" s="297">
        <f>F108</f>
        <v>10493.8</v>
      </c>
      <c r="G114" s="298"/>
      <c r="H114" s="299"/>
    </row>
    <row r="115" spans="1:8" x14ac:dyDescent="0.35">
      <c r="A115" s="293"/>
      <c r="B115" s="294"/>
      <c r="C115" s="307"/>
      <c r="D115" s="295"/>
      <c r="E115" s="296"/>
      <c r="F115" s="297"/>
      <c r="G115" s="298"/>
      <c r="H115" s="299"/>
    </row>
    <row r="116" spans="1:8" x14ac:dyDescent="0.35">
      <c r="A116" s="293"/>
      <c r="B116" s="294"/>
      <c r="C116" s="307"/>
      <c r="D116" s="295"/>
      <c r="E116" s="296"/>
      <c r="F116" s="297"/>
      <c r="G116" s="298"/>
      <c r="H116" s="299"/>
    </row>
    <row r="117" spans="1:8" s="272" customFormat="1" x14ac:dyDescent="0.35">
      <c r="A117" s="274">
        <f>'Planilha - Orla'!A59</f>
        <v>6</v>
      </c>
      <c r="B117" s="275"/>
      <c r="C117" s="276"/>
      <c r="D117" s="538" t="str">
        <f>'Planilha - Orla'!D59</f>
        <v>OBRAS DE ARTE CORRENTES E DRENAGEM</v>
      </c>
      <c r="E117" s="278"/>
      <c r="F117" s="279"/>
      <c r="G117" s="280"/>
      <c r="H117" s="281"/>
    </row>
    <row r="118" spans="1:8" ht="56.25" x14ac:dyDescent="0.35">
      <c r="A118" s="293" t="str">
        <f>'Planilha - Orla'!A60</f>
        <v>6.1</v>
      </c>
      <c r="B118" s="294" t="str">
        <f>'Planilha - Orla'!C60</f>
        <v>DER-ED</v>
      </c>
      <c r="C118" s="307">
        <f>'Planilha - Orla'!B60</f>
        <v>200202</v>
      </c>
      <c r="D118" s="295" t="str">
        <f>'Planilha - Orla'!D60</f>
        <v>Meio-fio de concreto pré-moldado com dimensões de 15x12x30x100 cm , rejuntados com argamassa de cimento e areia no traço 1:3</v>
      </c>
      <c r="E118" s="296" t="str">
        <f>'Planilha - Orla'!E60</f>
        <v>m</v>
      </c>
      <c r="F118" s="297">
        <f>SUM(F119:F120)</f>
        <v>3920</v>
      </c>
      <c r="G118" s="298"/>
      <c r="H118" s="299"/>
    </row>
    <row r="119" spans="1:8" ht="56.25" x14ac:dyDescent="0.35">
      <c r="A119" s="293"/>
      <c r="B119" s="294"/>
      <c r="C119" s="307"/>
      <c r="D119" s="295"/>
      <c r="E119" s="296"/>
      <c r="F119" s="297">
        <f>((46*20)-(0*20)) * 2 + (240)</f>
        <v>2080</v>
      </c>
      <c r="G119" s="298" t="s">
        <v>5218</v>
      </c>
      <c r="H119" s="299" t="s">
        <v>5255</v>
      </c>
    </row>
    <row r="120" spans="1:8" ht="75" x14ac:dyDescent="0.35">
      <c r="A120" s="293"/>
      <c r="B120" s="294"/>
      <c r="C120" s="307"/>
      <c r="D120" s="295"/>
      <c r="E120" s="296"/>
      <c r="F120" s="297">
        <f>((147*20)-(107*20)) * 2 + (240)</f>
        <v>1840</v>
      </c>
      <c r="G120" s="298" t="s">
        <v>5254</v>
      </c>
      <c r="H120" s="299" t="s">
        <v>5256</v>
      </c>
    </row>
    <row r="121" spans="1:8" x14ac:dyDescent="0.35">
      <c r="A121" s="293"/>
      <c r="B121" s="294"/>
      <c r="C121" s="307"/>
      <c r="D121" s="295"/>
      <c r="E121" s="296"/>
      <c r="F121" s="297"/>
      <c r="G121" s="298"/>
      <c r="H121" s="299"/>
    </row>
    <row r="122" spans="1:8" ht="37.5" x14ac:dyDescent="0.35">
      <c r="A122" s="517" t="str">
        <f>'Planilha - Orla'!A61</f>
        <v>6.2</v>
      </c>
      <c r="B122" s="883">
        <f>'Planilha - Orla'!B61</f>
        <v>41241</v>
      </c>
      <c r="C122" s="883" t="str">
        <f>'Planilha - Orla'!C61</f>
        <v>DER-RD</v>
      </c>
      <c r="D122" s="884" t="str">
        <f>'Planilha - Orla'!D61</f>
        <v>Caixa ralo em blocos pré-moldados e grelha articulada em FFA em Vias Urbanas</v>
      </c>
      <c r="E122" s="883" t="str">
        <f>'Planilha - Orla'!E61</f>
        <v>ud</v>
      </c>
      <c r="F122" s="297">
        <v>11</v>
      </c>
      <c r="G122" s="298"/>
      <c r="H122" s="299" t="s">
        <v>5077</v>
      </c>
    </row>
    <row r="123" spans="1:8" ht="37.5" x14ac:dyDescent="0.35">
      <c r="A123" s="517" t="str">
        <f>'Planilha - Orla'!A62</f>
        <v>6.3</v>
      </c>
      <c r="B123" s="883">
        <f>'Planilha - Orla'!B62</f>
        <v>41163</v>
      </c>
      <c r="C123" s="883" t="str">
        <f>'Planilha - Orla'!C62</f>
        <v>DER-RD</v>
      </c>
      <c r="D123" s="884" t="str">
        <f>'Planilha - Orla'!D62</f>
        <v>Caixa de passagem em bloco pré-moldado para d=0,60m (1,00x1,00m) em Vias Urbanas</v>
      </c>
      <c r="E123" s="883" t="str">
        <f>'Planilha - Orla'!E62</f>
        <v>ud</v>
      </c>
      <c r="F123" s="297">
        <v>5</v>
      </c>
      <c r="G123" s="298"/>
      <c r="H123" s="299" t="s">
        <v>5077</v>
      </c>
    </row>
    <row r="124" spans="1:8" ht="37.5" x14ac:dyDescent="0.35">
      <c r="A124" s="517" t="str">
        <f>'Planilha - Orla'!A63</f>
        <v>6.4</v>
      </c>
      <c r="B124" s="883">
        <f>'Planilha - Orla'!B63</f>
        <v>43087</v>
      </c>
      <c r="C124" s="883" t="str">
        <f>'Planilha - Orla'!C63</f>
        <v>DER-RD</v>
      </c>
      <c r="D124" s="884" t="str">
        <f>'Planilha - Orla'!D63</f>
        <v>Tampão F.F.A.P. com 100 kg, fornecimento, assentamento e transporte em Vias Urbanas</v>
      </c>
      <c r="E124" s="883" t="str">
        <f>'Planilha - Orla'!E63</f>
        <v>ud</v>
      </c>
      <c r="F124" s="297">
        <v>51</v>
      </c>
      <c r="G124" s="298"/>
      <c r="H124" s="299" t="s">
        <v>5077</v>
      </c>
    </row>
    <row r="125" spans="1:8" ht="56.25" x14ac:dyDescent="0.35">
      <c r="A125" s="517" t="str">
        <f>'Planilha - Orla'!A64</f>
        <v>6.5</v>
      </c>
      <c r="B125" s="883" t="str">
        <f>'Planilha - Orla'!B64</f>
        <v>COMP.</v>
      </c>
      <c r="C125" s="883" t="str">
        <f>'Planilha - Orla'!C64</f>
        <v>CP-041</v>
      </c>
      <c r="D125" s="884" t="str">
        <f>'Planilha - Orla'!D64</f>
        <v>TUBO CORRUGADO PEAD, PAREDE DUPLA, INTERNA LISA, JEI, DN/DI 250 MM, PARA SANEAMENTO (DRENAGEM/ESGOTO) - FORNECIMENTO E INSTALAÇÃO</v>
      </c>
      <c r="E125" s="883" t="str">
        <f>'Planilha - Orla'!E64</f>
        <v>M</v>
      </c>
      <c r="F125" s="297">
        <v>126.33</v>
      </c>
      <c r="G125" s="298"/>
      <c r="H125" s="299" t="s">
        <v>5077</v>
      </c>
    </row>
    <row r="126" spans="1:8" ht="56.25" x14ac:dyDescent="0.35">
      <c r="A126" s="517" t="str">
        <f>'Planilha - Orla'!A65</f>
        <v>6.6</v>
      </c>
      <c r="B126" s="883" t="str">
        <f>'Planilha - Orla'!B65</f>
        <v>COMP.</v>
      </c>
      <c r="C126" s="883" t="str">
        <f>'Planilha - Orla'!C65</f>
        <v>CP-042</v>
      </c>
      <c r="D126" s="884" t="str">
        <f>'Planilha - Orla'!D65</f>
        <v>TUBO CORRUGADO PEAD, PAREDE DUPLA, INTERNA LISA, JEI, DN/DI 400 MM, PARA SANEAMENTO (DRENAGEM/ESGOTO) - FORNECIMENTO E INSTALAÇÃO</v>
      </c>
      <c r="E126" s="883" t="str">
        <f>'Planilha - Orla'!E65</f>
        <v>M</v>
      </c>
      <c r="F126" s="297">
        <v>127.1</v>
      </c>
      <c r="G126" s="298"/>
      <c r="H126" s="299" t="s">
        <v>5077</v>
      </c>
    </row>
    <row r="127" spans="1:8" ht="93.75" x14ac:dyDescent="0.35">
      <c r="A127" s="517" t="str">
        <f>'Planilha - Orla'!A66</f>
        <v>6.7</v>
      </c>
      <c r="B127" s="883" t="str">
        <f>'Planilha - Orla'!B66</f>
        <v>COMP.</v>
      </c>
      <c r="C127" s="883" t="str">
        <f>'Planilha - Orla'!C66</f>
        <v>CP-040</v>
      </c>
      <c r="D127" s="884" t="str">
        <f>'Planilha - Orla'!D66</f>
        <v>ESCAVAÇÃO MECANIZADA DE VALA COM PROF. MAIOR QUE 1,5 M ATÉ 3,0 M (MÉDIA MONTANTE E JUSANTE/UMA COMPOSIÇÃO POR TRECHO), ESCAVADEIRA (0,8 M3), LARGURA ATÉ 1,5 M, EM SOLO DE 1A CATEGORIA, EM LOCAIS COM ALTO NÍVEL DE INTERFERÊNCIA.</v>
      </c>
      <c r="E127" s="883" t="str">
        <f>'Planilha - Orla'!E66</f>
        <v>m3</v>
      </c>
      <c r="F127" s="297">
        <v>170.6</v>
      </c>
      <c r="G127" s="298"/>
      <c r="H127" s="299" t="s">
        <v>5077</v>
      </c>
    </row>
    <row r="128" spans="1:8" ht="37.5" x14ac:dyDescent="0.35">
      <c r="A128" s="517" t="str">
        <f>'Planilha - Orla'!A67</f>
        <v>6.8</v>
      </c>
      <c r="B128" s="883">
        <f>'Planilha - Orla'!B67</f>
        <v>43059</v>
      </c>
      <c r="C128" s="883" t="str">
        <f>'Planilha - Orla'!C67</f>
        <v>DER-RD</v>
      </c>
      <c r="D128" s="884" t="str">
        <f>'Planilha - Orla'!D67</f>
        <v>Reaterro de cavas c/ compactação mecânica (compactador manual), em Vias Urbanas</v>
      </c>
      <c r="E128" s="883" t="str">
        <f>'Planilha - Orla'!E67</f>
        <v>m3</v>
      </c>
      <c r="F128" s="297">
        <v>92.4</v>
      </c>
      <c r="G128" s="298"/>
      <c r="H128" s="299" t="s">
        <v>5077</v>
      </c>
    </row>
    <row r="129" spans="1:8" ht="37.5" x14ac:dyDescent="0.35">
      <c r="A129" s="517" t="str">
        <f>'Planilha - Orla'!A68</f>
        <v>6.9</v>
      </c>
      <c r="B129" s="883" t="str">
        <f>'Planilha - Orla'!B68</f>
        <v>COMP.</v>
      </c>
      <c r="C129" s="883" t="str">
        <f>'Planilha - Orla'!C68</f>
        <v>CP-043</v>
      </c>
      <c r="D129" s="884" t="str">
        <f>'Planilha - Orla'!D68</f>
        <v>Tubo PEAD corrugado Ø 170 mm, perfurado para dreno - Fornecimento e instalação</v>
      </c>
      <c r="E129" s="883" t="str">
        <f>'Planilha - Orla'!E68</f>
        <v>M</v>
      </c>
      <c r="F129" s="297">
        <v>999.7</v>
      </c>
      <c r="G129" s="298"/>
      <c r="H129" s="299"/>
    </row>
    <row r="130" spans="1:8" x14ac:dyDescent="0.35">
      <c r="A130" s="517" t="str">
        <f>'Planilha - Orla'!A69</f>
        <v>6.10</v>
      </c>
      <c r="B130" s="883" t="str">
        <f>'Planilha - Orla'!B69</f>
        <v>COMP.</v>
      </c>
      <c r="C130" s="883" t="str">
        <f>'Planilha - Orla'!C69</f>
        <v>CP-044</v>
      </c>
      <c r="D130" s="884" t="str">
        <f>'Planilha - Orla'!D69</f>
        <v xml:space="preserve">Caixa coletoras em blocos pré-moldados  </v>
      </c>
      <c r="E130" s="883" t="str">
        <f>'Planilha - Orla'!E69</f>
        <v>UN</v>
      </c>
      <c r="F130" s="297">
        <v>46</v>
      </c>
      <c r="G130" s="298" t="s">
        <v>5281</v>
      </c>
      <c r="H130" s="299" t="s">
        <v>5077</v>
      </c>
    </row>
    <row r="131" spans="1:8" x14ac:dyDescent="0.35">
      <c r="A131" s="293"/>
      <c r="B131" s="294"/>
      <c r="C131" s="307"/>
      <c r="D131" s="295"/>
      <c r="E131" s="296"/>
      <c r="F131" s="297"/>
      <c r="G131" s="298"/>
      <c r="H131" s="299"/>
    </row>
    <row r="132" spans="1:8" x14ac:dyDescent="0.35">
      <c r="A132" s="274">
        <f>'Planilha - Orla'!A72</f>
        <v>7</v>
      </c>
      <c r="B132" s="275"/>
      <c r="C132" s="276"/>
      <c r="D132" s="538" t="str">
        <f>'Planilha - Orla'!D72</f>
        <v>OBRAS DE CONTENÇÃO</v>
      </c>
      <c r="E132" s="278"/>
      <c r="F132" s="279"/>
      <c r="G132" s="280"/>
      <c r="H132" s="281"/>
    </row>
    <row r="133" spans="1:8" ht="56.25" x14ac:dyDescent="0.35">
      <c r="A133" s="293" t="str">
        <f>'Planilha - Orla'!A73</f>
        <v>7.1</v>
      </c>
      <c r="B133" s="294" t="str">
        <f>'Planilha - Orla'!C73</f>
        <v>CP-039</v>
      </c>
      <c r="C133" s="307" t="str">
        <f>'Planilha - Orla'!B73</f>
        <v>COMP.</v>
      </c>
      <c r="D133" s="884" t="str">
        <f>'Planilha - Orla'!D73</f>
        <v>Gabião caixa, malha hexagonal de (8x10) cm, fio com 2,4mm de diâmetro, revestido de PVC rígido, inclusive materiais e montagem.</v>
      </c>
      <c r="E133" s="883" t="str">
        <f>'Planilha - Orla'!E73</f>
        <v>m3</v>
      </c>
      <c r="F133" s="297">
        <f>(0.5*2.5*800) + (1*1.5*800) + (2.5*1*800)</f>
        <v>4200</v>
      </c>
      <c r="G133" s="298" t="s">
        <v>17218</v>
      </c>
      <c r="H133" s="299"/>
    </row>
    <row r="134" spans="1:8" x14ac:dyDescent="0.35">
      <c r="A134" s="293"/>
      <c r="B134" s="294"/>
      <c r="C134" s="307"/>
      <c r="D134" s="884"/>
      <c r="E134" s="883"/>
      <c r="F134" s="297"/>
      <c r="G134" s="298"/>
      <c r="H134" s="299"/>
    </row>
    <row r="135" spans="1:8" ht="37.5" x14ac:dyDescent="0.35">
      <c r="A135" s="293" t="str">
        <f>'Planilha - Orla'!A74</f>
        <v>7.2</v>
      </c>
      <c r="B135" s="294" t="str">
        <f>'Planilha - Orla'!C74</f>
        <v>CESAN</v>
      </c>
      <c r="C135" s="307">
        <f>'Planilha - Orla'!B74</f>
        <v>7050100010</v>
      </c>
      <c r="D135" s="884" t="str">
        <f>'Planilha - Orla'!D74</f>
        <v>ESCORAMENTO METALICO TIPO GAIOLA</v>
      </c>
      <c r="E135" s="883" t="str">
        <f>'Planilha - Orla'!E74</f>
        <v>M2</v>
      </c>
      <c r="F135" s="297">
        <f>4*800*2</f>
        <v>6400</v>
      </c>
      <c r="G135" s="298" t="s">
        <v>17219</v>
      </c>
      <c r="H135" s="299"/>
    </row>
    <row r="136" spans="1:8" x14ac:dyDescent="0.35">
      <c r="A136" s="293"/>
      <c r="B136" s="294"/>
      <c r="C136" s="307"/>
      <c r="D136" s="884"/>
      <c r="E136" s="883"/>
      <c r="F136" s="297"/>
      <c r="G136" s="298"/>
      <c r="H136" s="299"/>
    </row>
    <row r="137" spans="1:8" ht="37.5" x14ac:dyDescent="0.35">
      <c r="A137" s="293" t="str">
        <f>'Planilha - Orla'!A75</f>
        <v>7.3</v>
      </c>
      <c r="B137" s="294" t="str">
        <f>'Planilha - Orla'!C75</f>
        <v>DER-RD</v>
      </c>
      <c r="C137" s="307">
        <f>'Planilha - Orla'!B75</f>
        <v>40714</v>
      </c>
      <c r="D137" s="884" t="str">
        <f>'Planilha - Orla'!D75</f>
        <v>Manta Geotêxtil não tecida RT - 16 kn/m, fornecimento e aplicação</v>
      </c>
      <c r="E137" s="883" t="str">
        <f>'Planilha - Orla'!E75</f>
        <v>M2</v>
      </c>
      <c r="F137" s="297">
        <f>13*800</f>
        <v>10400</v>
      </c>
      <c r="G137" s="298" t="s">
        <v>17220</v>
      </c>
      <c r="H137" s="299"/>
    </row>
    <row r="138" spans="1:8" x14ac:dyDescent="0.35">
      <c r="A138" s="293"/>
      <c r="B138" s="294"/>
      <c r="C138" s="307"/>
      <c r="D138" s="884"/>
      <c r="E138" s="883"/>
      <c r="F138" s="297"/>
      <c r="G138" s="298"/>
      <c r="H138" s="299"/>
    </row>
    <row r="139" spans="1:8" ht="56.25" x14ac:dyDescent="0.35">
      <c r="A139" s="293" t="str">
        <f>'Planilha - Orla'!A76</f>
        <v>7.4</v>
      </c>
      <c r="B139" s="294" t="str">
        <f>'Planilha - Orla'!C76</f>
        <v>SICRO</v>
      </c>
      <c r="C139" s="307">
        <f>'Planilha - Orla'!B76</f>
        <v>5915407</v>
      </c>
      <c r="D139" s="884" t="str">
        <f>'Planilha - Orla'!D76</f>
        <v>Carga, manobra e descarga de agregados ou solos em caminhão basculante de 10 m³ - carga com carregadeira de 3,40 m³ e descarga livre</v>
      </c>
      <c r="E139" s="883" t="str">
        <f>'Planilha - Orla'!E76</f>
        <v>t</v>
      </c>
      <c r="F139" s="297">
        <f>F133*1.65</f>
        <v>6930</v>
      </c>
      <c r="G139" s="298" t="s">
        <v>15757</v>
      </c>
      <c r="H139" s="299"/>
    </row>
    <row r="140" spans="1:8" x14ac:dyDescent="0.35">
      <c r="A140" s="293"/>
      <c r="B140" s="294"/>
      <c r="C140" s="307"/>
      <c r="D140" s="884"/>
      <c r="E140" s="883"/>
      <c r="F140" s="297"/>
      <c r="G140" s="298"/>
      <c r="H140" s="299"/>
    </row>
    <row r="141" spans="1:8" ht="37.5" x14ac:dyDescent="0.35">
      <c r="A141" s="293" t="str">
        <f>'Planilha - Orla'!A77</f>
        <v>7.5</v>
      </c>
      <c r="B141" s="294" t="str">
        <f>'Planilha - Orla'!C77</f>
        <v>SICRO</v>
      </c>
      <c r="C141" s="307">
        <f>'Planilha - Orla'!B77</f>
        <v>5914389</v>
      </c>
      <c r="D141" s="884" t="str">
        <f>'Planilha - Orla'!D77</f>
        <v>Transporte com caminhão basculante de 10 m³ - rodovia pavimentada</v>
      </c>
      <c r="E141" s="883" t="str">
        <f>'Planilha - Orla'!E77</f>
        <v>tkm</v>
      </c>
      <c r="F141" s="297">
        <f>F133*1.65*55</f>
        <v>381150</v>
      </c>
      <c r="G141" s="298" t="s">
        <v>15758</v>
      </c>
      <c r="H141" s="299"/>
    </row>
    <row r="142" spans="1:8" x14ac:dyDescent="0.35">
      <c r="A142" s="293"/>
      <c r="B142" s="294"/>
      <c r="C142" s="307"/>
      <c r="D142" s="884"/>
      <c r="E142" s="883"/>
      <c r="F142" s="297"/>
      <c r="G142" s="298"/>
      <c r="H142" s="299"/>
    </row>
    <row r="143" spans="1:8" ht="56.25" x14ac:dyDescent="0.35">
      <c r="A143" s="293" t="str">
        <f>'Planilha - Orla'!A78</f>
        <v>7.6</v>
      </c>
      <c r="B143" s="294" t="str">
        <f>'Planilha - Orla'!C78</f>
        <v>DER-RD</v>
      </c>
      <c r="C143" s="307">
        <f>'Planilha - Orla'!B78</f>
        <v>43332</v>
      </c>
      <c r="D143" s="884" t="str">
        <f>'Planilha - Orla'!D78</f>
        <v>Esgotamento de escavações para rebaixamento do nível dágua nos serviços de bueiros,
galerias e outros, com conj. moto bomba</v>
      </c>
      <c r="E143" s="883" t="str">
        <f>'Planilha - Orla'!E78</f>
        <v>Mes</v>
      </c>
      <c r="F143" s="297">
        <v>10</v>
      </c>
      <c r="G143" s="298"/>
      <c r="H143" s="299"/>
    </row>
    <row r="144" spans="1:8" ht="37.5" x14ac:dyDescent="0.35">
      <c r="A144" s="293" t="str">
        <f>'Planilha - Orla'!A79</f>
        <v>7.7</v>
      </c>
      <c r="B144" s="294" t="str">
        <f>'Planilha - Orla'!C79</f>
        <v>DER-RD</v>
      </c>
      <c r="C144" s="307">
        <f>'Planilha - Orla'!B79</f>
        <v>40723</v>
      </c>
      <c r="D144" s="884" t="str">
        <f>'Planilha - Orla'!D79</f>
        <v>Enrocamento de pedra jogada inclusive fornecimento, exclusive transporte da pedra</v>
      </c>
      <c r="E144" s="883" t="str">
        <f>'Planilha - Orla'!E79</f>
        <v>M3</v>
      </c>
      <c r="F144" s="297">
        <f>800*3*0.5</f>
        <v>1200</v>
      </c>
      <c r="G144" s="298" t="s">
        <v>17222</v>
      </c>
      <c r="H144" s="299" t="s">
        <v>17223</v>
      </c>
    </row>
    <row r="145" spans="1:15" x14ac:dyDescent="0.35">
      <c r="A145" s="293"/>
      <c r="B145" s="294"/>
      <c r="C145" s="307"/>
      <c r="D145" s="295"/>
      <c r="E145" s="296"/>
      <c r="F145" s="668"/>
      <c r="G145" s="667"/>
      <c r="H145" s="299"/>
    </row>
    <row r="146" spans="1:15" x14ac:dyDescent="0.35">
      <c r="A146" s="293"/>
      <c r="B146" s="294"/>
      <c r="C146" s="307"/>
      <c r="D146" s="295"/>
      <c r="E146" s="296"/>
      <c r="F146" s="297"/>
      <c r="G146" s="298"/>
      <c r="H146" s="299"/>
    </row>
    <row r="147" spans="1:15" s="272" customFormat="1" x14ac:dyDescent="0.35">
      <c r="A147" s="274">
        <f>'Planilha - Orla'!A82</f>
        <v>8</v>
      </c>
      <c r="B147" s="275"/>
      <c r="C147" s="276"/>
      <c r="D147" s="538" t="str">
        <f>'Planilha - Orla'!D82</f>
        <v>PAVIMENTAÇÃO</v>
      </c>
      <c r="E147" s="278"/>
      <c r="F147" s="279"/>
      <c r="G147" s="280"/>
      <c r="H147" s="281"/>
      <c r="O147" s="271"/>
    </row>
    <row r="148" spans="1:15" s="272" customFormat="1" ht="93.75" x14ac:dyDescent="0.35">
      <c r="A148" s="293" t="str">
        <f>'Planilha - Orla'!A83</f>
        <v>8.1</v>
      </c>
      <c r="B148" s="294" t="str">
        <f>'Planilha - Orla'!C83</f>
        <v>SICRO</v>
      </c>
      <c r="C148" s="307">
        <f>'Planilha - Orla'!B83</f>
        <v>4011209</v>
      </c>
      <c r="D148" s="295" t="str">
        <f>'Planilha - Orla'!D83</f>
        <v>Regularização do subleito</v>
      </c>
      <c r="E148" s="296" t="str">
        <f>'Planilha - Orla'!E83</f>
        <v>m²</v>
      </c>
      <c r="F148" s="297">
        <f>SUM(F149:F153)</f>
        <v>15976.88</v>
      </c>
      <c r="G148" s="298" t="s">
        <v>5260</v>
      </c>
      <c r="H148" s="299" t="s">
        <v>5219</v>
      </c>
      <c r="O148" s="271"/>
    </row>
    <row r="149" spans="1:15" s="272" customFormat="1" ht="225" x14ac:dyDescent="0.35">
      <c r="A149" s="293"/>
      <c r="B149" s="294"/>
      <c r="C149" s="307"/>
      <c r="D149" s="295"/>
      <c r="E149" s="296"/>
      <c r="F149" s="297">
        <f>1371.91+497.85+474.29+620.65+527.3+414.66+408.77+399.28+717.67+723.95+706.51</f>
        <v>6862.84</v>
      </c>
      <c r="G149" s="298" t="s">
        <v>5227</v>
      </c>
      <c r="H149" s="299" t="s">
        <v>5230</v>
      </c>
      <c r="O149" s="271"/>
    </row>
    <row r="150" spans="1:15" s="272" customFormat="1" ht="187.5" x14ac:dyDescent="0.35">
      <c r="A150" s="293"/>
      <c r="B150" s="294"/>
      <c r="C150" s="307"/>
      <c r="D150" s="295"/>
      <c r="E150" s="296"/>
      <c r="F150" s="297">
        <f>59.58+58.75+55.45+57.99+56.03+52.01+174.95+186.27+176.77</f>
        <v>877.8</v>
      </c>
      <c r="G150" s="298" t="s">
        <v>5228</v>
      </c>
      <c r="H150" s="299" t="s">
        <v>5230</v>
      </c>
      <c r="O150" s="271"/>
    </row>
    <row r="151" spans="1:15" s="272" customFormat="1" ht="225" x14ac:dyDescent="0.35">
      <c r="A151" s="293"/>
      <c r="B151" s="294"/>
      <c r="C151" s="307"/>
      <c r="D151" s="295"/>
      <c r="E151" s="296"/>
      <c r="F151" s="297">
        <f>31.04+31.025+31.2+31.75+30.08+29.48+27.59+27.85+30.97+36.12+16.52</f>
        <v>323.63</v>
      </c>
      <c r="G151" s="298" t="s">
        <v>5229</v>
      </c>
      <c r="H151" s="299" t="s">
        <v>5230</v>
      </c>
      <c r="O151" s="271"/>
    </row>
    <row r="152" spans="1:15" s="272" customFormat="1" ht="187.5" x14ac:dyDescent="0.35">
      <c r="A152" s="293"/>
      <c r="B152" s="294"/>
      <c r="C152" s="307"/>
      <c r="D152" s="295"/>
      <c r="E152" s="296"/>
      <c r="F152" s="297">
        <f>565.83+579.99+907.44+1074.51+254.98+321.81+350.64+501.94+1800.53</f>
        <v>6357.67</v>
      </c>
      <c r="G152" s="298" t="s">
        <v>5257</v>
      </c>
      <c r="H152" s="299" t="s">
        <v>5258</v>
      </c>
      <c r="O152" s="271"/>
    </row>
    <row r="153" spans="1:15" s="272" customFormat="1" ht="187.5" x14ac:dyDescent="0.35">
      <c r="A153" s="293"/>
      <c r="B153" s="294"/>
      <c r="C153" s="307"/>
      <c r="D153" s="295"/>
      <c r="E153" s="296"/>
      <c r="F153" s="297">
        <f>115+124.89+222.55+225.24+59.08+85.43+74.9+83.48+564.37</f>
        <v>1554.94</v>
      </c>
      <c r="G153" s="298" t="s">
        <v>5259</v>
      </c>
      <c r="H153" s="299" t="s">
        <v>5258</v>
      </c>
      <c r="O153" s="271"/>
    </row>
    <row r="154" spans="1:15" s="272" customFormat="1" x14ac:dyDescent="0.35">
      <c r="A154" s="293"/>
      <c r="B154" s="294"/>
      <c r="C154" s="307"/>
      <c r="D154" s="295"/>
      <c r="E154" s="296"/>
      <c r="F154" s="297"/>
      <c r="G154" s="298"/>
      <c r="H154" s="299"/>
      <c r="O154" s="271"/>
    </row>
    <row r="155" spans="1:15" s="272" customFormat="1" x14ac:dyDescent="0.35">
      <c r="A155" s="293" t="str">
        <f>'Planilha - Orla'!A84</f>
        <v>8.2</v>
      </c>
      <c r="B155" s="294" t="str">
        <f>'Planilha - Orla'!C84</f>
        <v>CP-045</v>
      </c>
      <c r="C155" s="307" t="str">
        <f>'Planilha - Orla'!B84</f>
        <v>COMP.</v>
      </c>
      <c r="D155" s="295" t="str">
        <f>'Planilha - Orla'!D84</f>
        <v>Aterro envelopado com manta geotextil  RT - 16 kn/m</v>
      </c>
      <c r="E155" s="296">
        <f>'Planilha - Orla'!E80</f>
        <v>0</v>
      </c>
      <c r="F155" s="297">
        <v>1720</v>
      </c>
      <c r="G155" s="298" t="s">
        <v>17225</v>
      </c>
      <c r="H155" s="299"/>
      <c r="O155" s="271"/>
    </row>
    <row r="156" spans="1:15" s="272" customFormat="1" x14ac:dyDescent="0.35">
      <c r="A156" s="293"/>
      <c r="B156" s="294"/>
      <c r="C156" s="307"/>
      <c r="D156" s="295"/>
      <c r="E156" s="296"/>
      <c r="F156" s="297"/>
      <c r="G156" s="298"/>
      <c r="H156" s="299"/>
      <c r="O156" s="271"/>
    </row>
    <row r="157" spans="1:15" s="272" customFormat="1" ht="37.5" x14ac:dyDescent="0.35">
      <c r="A157" s="293" t="str">
        <f>'Planilha - Orla'!A85</f>
        <v>8.3</v>
      </c>
      <c r="B157" s="294" t="str">
        <f>'Planilha - Orla'!C85</f>
        <v>DER-RD</v>
      </c>
      <c r="C157" s="307">
        <f>'Planilha - Orla'!B85</f>
        <v>40781</v>
      </c>
      <c r="D157" s="295" t="str">
        <f>'Planilha - Orla'!D85</f>
        <v>Base solo brita, 50% em peso, inclusive fornecimento e transporte da brita</v>
      </c>
      <c r="E157" s="296" t="str">
        <f>'Planilha - Orla'!E85</f>
        <v>M3</v>
      </c>
      <c r="F157" s="297">
        <f>F161*0.2</f>
        <v>3195.38</v>
      </c>
      <c r="G157" s="298" t="s">
        <v>15747</v>
      </c>
      <c r="H157" s="525" t="s">
        <v>15746</v>
      </c>
      <c r="O157" s="271"/>
    </row>
    <row r="158" spans="1:15" s="272" customFormat="1" x14ac:dyDescent="0.35">
      <c r="A158" s="293"/>
      <c r="B158" s="294"/>
      <c r="C158" s="307"/>
      <c r="D158" s="295"/>
      <c r="E158" s="296"/>
      <c r="F158" s="297"/>
      <c r="G158" s="298"/>
      <c r="H158" s="299"/>
      <c r="O158" s="271"/>
    </row>
    <row r="159" spans="1:15" s="272" customFormat="1" ht="37.5" x14ac:dyDescent="0.35">
      <c r="A159" s="293" t="str">
        <f>'Planilha - Orla'!A86</f>
        <v>8.4</v>
      </c>
      <c r="B159" s="294" t="str">
        <f>'Planilha - Orla'!C86</f>
        <v>DER-RD</v>
      </c>
      <c r="C159" s="307">
        <f>'Planilha - Orla'!B86</f>
        <v>42482</v>
      </c>
      <c r="D159" s="295" t="str">
        <f>'Planilha - Orla'!D86</f>
        <v>Sub-base de brita graduada, inclusive fornecimento e transporte da brita em Vias Urbanas</v>
      </c>
      <c r="E159" s="296" t="str">
        <f>'Planilha - Orla'!E86</f>
        <v>M3</v>
      </c>
      <c r="F159" s="297">
        <f>F161*0.2</f>
        <v>3195.38</v>
      </c>
      <c r="G159" s="298" t="s">
        <v>15747</v>
      </c>
      <c r="H159" s="525" t="s">
        <v>17217</v>
      </c>
      <c r="O159" s="271"/>
    </row>
    <row r="160" spans="1:15" s="272" customFormat="1" x14ac:dyDescent="0.35">
      <c r="A160" s="293"/>
      <c r="B160" s="294"/>
      <c r="C160" s="307"/>
      <c r="D160" s="295"/>
      <c r="E160" s="296"/>
      <c r="F160" s="297"/>
      <c r="G160" s="298"/>
      <c r="H160" s="525"/>
      <c r="O160" s="271"/>
    </row>
    <row r="161" spans="1:9" ht="93.75" x14ac:dyDescent="0.35">
      <c r="A161" s="293" t="str">
        <f>'Planilha - Orla'!A87</f>
        <v>8.5</v>
      </c>
      <c r="B161" s="294" t="str">
        <f>'Planilha - Orla'!C87</f>
        <v>DER-RD</v>
      </c>
      <c r="C161" s="307">
        <f>'Planilha - Orla'!B87</f>
        <v>42500</v>
      </c>
      <c r="D161" s="295" t="str">
        <f>'Planilha - Orla'!D87</f>
        <v>Pavimentação com blocos de concreto (35 MPa), esp.=10cm, sobre colchão de areia esp.= 5cm, inclusive fornecim.e transporte  blocos e areia,Vias Urbanas</v>
      </c>
      <c r="E161" s="296" t="str">
        <f>'Planilha - Orla'!E87</f>
        <v>M2</v>
      </c>
      <c r="F161" s="297">
        <f>SUM(F162:F166)</f>
        <v>15976.88</v>
      </c>
      <c r="G161" s="298" t="s">
        <v>5260</v>
      </c>
      <c r="H161" s="299" t="s">
        <v>5219</v>
      </c>
      <c r="I161" s="318"/>
    </row>
    <row r="162" spans="1:9" ht="225" x14ac:dyDescent="0.35">
      <c r="A162" s="293"/>
      <c r="B162" s="294"/>
      <c r="C162" s="307"/>
      <c r="D162" s="295"/>
      <c r="E162" s="296"/>
      <c r="F162" s="297">
        <f>1371.91+497.85+474.29+620.65+527.3+414.66+408.77+399.28+717.67+723.95+706.51</f>
        <v>6862.84</v>
      </c>
      <c r="G162" s="298" t="s">
        <v>5227</v>
      </c>
      <c r="H162" s="299" t="s">
        <v>5230</v>
      </c>
      <c r="I162" s="318"/>
    </row>
    <row r="163" spans="1:9" ht="187.5" x14ac:dyDescent="0.35">
      <c r="A163" s="293"/>
      <c r="B163" s="294"/>
      <c r="C163" s="307"/>
      <c r="D163" s="295"/>
      <c r="E163" s="296"/>
      <c r="F163" s="297">
        <f>59.58+58.75+55.45+57.99+56.03+52.01+174.95+186.27+176.77</f>
        <v>877.8</v>
      </c>
      <c r="G163" s="298" t="s">
        <v>5228</v>
      </c>
      <c r="H163" s="299" t="s">
        <v>5230</v>
      </c>
      <c r="I163" s="318"/>
    </row>
    <row r="164" spans="1:9" ht="225" x14ac:dyDescent="0.35">
      <c r="A164" s="293"/>
      <c r="B164" s="294"/>
      <c r="C164" s="307"/>
      <c r="D164" s="295"/>
      <c r="E164" s="296"/>
      <c r="F164" s="297">
        <f>31.04+31.025+31.2+31.75+30.08+29.48+27.59+27.85+30.97+36.12+16.52</f>
        <v>323.63</v>
      </c>
      <c r="G164" s="298" t="s">
        <v>5229</v>
      </c>
      <c r="H164" s="299" t="s">
        <v>5230</v>
      </c>
      <c r="I164" s="318"/>
    </row>
    <row r="165" spans="1:9" ht="187.5" x14ac:dyDescent="0.35">
      <c r="A165" s="293"/>
      <c r="B165" s="294"/>
      <c r="C165" s="307"/>
      <c r="D165" s="295"/>
      <c r="E165" s="296"/>
      <c r="F165" s="297">
        <f>565.83+579.99+907.44+1074.51+254.98+321.81+350.64+501.94+1800.53</f>
        <v>6357.67</v>
      </c>
      <c r="G165" s="298" t="s">
        <v>5257</v>
      </c>
      <c r="H165" s="299" t="s">
        <v>5258</v>
      </c>
      <c r="I165" s="318"/>
    </row>
    <row r="166" spans="1:9" ht="187.5" x14ac:dyDescent="0.35">
      <c r="A166" s="293"/>
      <c r="B166" s="294"/>
      <c r="C166" s="307"/>
      <c r="D166" s="295"/>
      <c r="E166" s="296"/>
      <c r="F166" s="297">
        <f>115+124.89+222.55+225.24+59.08+85.43+74.9+83.48+564.37</f>
        <v>1554.94</v>
      </c>
      <c r="G166" s="298" t="s">
        <v>5259</v>
      </c>
      <c r="H166" s="299" t="s">
        <v>5258</v>
      </c>
      <c r="I166" s="318"/>
    </row>
    <row r="167" spans="1:9" x14ac:dyDescent="0.35">
      <c r="A167" s="293"/>
      <c r="B167" s="294"/>
      <c r="C167" s="307"/>
      <c r="D167" s="295"/>
      <c r="E167" s="296"/>
      <c r="F167" s="297"/>
      <c r="G167" s="298"/>
      <c r="H167" s="299"/>
      <c r="I167" s="318"/>
    </row>
    <row r="168" spans="1:9" ht="56.25" x14ac:dyDescent="0.35">
      <c r="A168" s="293" t="str">
        <f>'Planilha - Orla'!A88</f>
        <v>8.6</v>
      </c>
      <c r="B168" s="294" t="str">
        <f>'Planilha - Orla'!C88</f>
        <v>SICRO</v>
      </c>
      <c r="C168" s="307">
        <f>'Planilha - Orla'!B88</f>
        <v>5915407</v>
      </c>
      <c r="D168" s="295" t="str">
        <f>'Planilha - Orla'!D88</f>
        <v>Carga, manobra e descarga de agregados ou solos em caminhão basculante de 10 m³ - carga com carregadeira de 3,40 m³ e descarga livre</v>
      </c>
      <c r="E168" s="296" t="str">
        <f>'Planilha - Orla'!E88</f>
        <v>t</v>
      </c>
      <c r="F168" s="297">
        <f>SUM(F169:F171)</f>
        <v>9985.57</v>
      </c>
      <c r="G168" s="298"/>
      <c r="H168" s="299"/>
      <c r="I168" s="318"/>
    </row>
    <row r="169" spans="1:9" x14ac:dyDescent="0.35">
      <c r="A169" s="293"/>
      <c r="B169" s="546"/>
      <c r="C169" s="547"/>
      <c r="D169" s="548"/>
      <c r="E169" s="296"/>
      <c r="F169" s="297">
        <f>0.075*15976.88</f>
        <v>1198.27</v>
      </c>
      <c r="G169" s="667" t="s">
        <v>15748</v>
      </c>
      <c r="H169" s="299"/>
      <c r="I169" s="318"/>
    </row>
    <row r="170" spans="1:9" x14ac:dyDescent="0.35">
      <c r="A170" s="293"/>
      <c r="B170" s="546"/>
      <c r="C170" s="547"/>
      <c r="D170" s="548"/>
      <c r="E170" s="296"/>
      <c r="F170" s="297">
        <f>3195.38*1.7</f>
        <v>5432.15</v>
      </c>
      <c r="G170" s="667" t="s">
        <v>15749</v>
      </c>
      <c r="H170" s="299"/>
      <c r="I170" s="318"/>
    </row>
    <row r="171" spans="1:9" x14ac:dyDescent="0.35">
      <c r="A171" s="293"/>
      <c r="B171" s="546"/>
      <c r="C171" s="547"/>
      <c r="D171" s="548"/>
      <c r="E171" s="296"/>
      <c r="F171" s="297">
        <f>3195.38*1.05</f>
        <v>3355.15</v>
      </c>
      <c r="G171" s="667" t="s">
        <v>17216</v>
      </c>
      <c r="H171" s="299"/>
      <c r="I171" s="318"/>
    </row>
    <row r="172" spans="1:9" x14ac:dyDescent="0.35">
      <c r="A172" s="293"/>
      <c r="B172" s="546"/>
      <c r="C172" s="547"/>
      <c r="D172" s="548"/>
      <c r="E172" s="296"/>
      <c r="F172" s="297"/>
      <c r="G172" s="667"/>
      <c r="H172" s="299"/>
      <c r="I172" s="318"/>
    </row>
    <row r="173" spans="1:9" ht="37.5" x14ac:dyDescent="0.35">
      <c r="A173" s="293" t="str">
        <f>'Planilha - Orla'!A89</f>
        <v>8.7</v>
      </c>
      <c r="B173" s="294" t="str">
        <f>'Planilha - Orla'!C89</f>
        <v>SICRO</v>
      </c>
      <c r="C173" s="307">
        <f>'Planilha - Orla'!B89</f>
        <v>5914389</v>
      </c>
      <c r="D173" s="295" t="str">
        <f>'Planilha - Orla'!D89</f>
        <v>Transporte com caminhão basculante de 10 m³ - rodovia pavimentada</v>
      </c>
      <c r="E173" s="296" t="str">
        <f>'Planilha - Orla'!E89</f>
        <v>tkm</v>
      </c>
      <c r="F173" s="297">
        <f>SUM(F174:F176)</f>
        <v>549205.86</v>
      </c>
      <c r="G173" s="667"/>
      <c r="H173" s="299"/>
      <c r="I173" s="318"/>
    </row>
    <row r="174" spans="1:9" x14ac:dyDescent="0.35">
      <c r="A174" s="293"/>
      <c r="B174" s="294"/>
      <c r="C174" s="307"/>
      <c r="D174" s="295" t="s">
        <v>15750</v>
      </c>
      <c r="E174" s="296"/>
      <c r="F174" s="297">
        <f>0.075*15976.88*55</f>
        <v>65904.63</v>
      </c>
      <c r="G174" s="667" t="s">
        <v>15751</v>
      </c>
      <c r="H174" s="299"/>
      <c r="I174" s="318"/>
    </row>
    <row r="175" spans="1:9" x14ac:dyDescent="0.35">
      <c r="A175" s="293"/>
      <c r="B175" s="294"/>
      <c r="C175" s="307"/>
      <c r="D175" s="295" t="s">
        <v>17212</v>
      </c>
      <c r="E175" s="296"/>
      <c r="F175" s="297">
        <f>3195.38*1.7*55</f>
        <v>298768.03000000003</v>
      </c>
      <c r="G175" s="667" t="s">
        <v>17215</v>
      </c>
      <c r="H175" s="299"/>
      <c r="I175" s="318"/>
    </row>
    <row r="176" spans="1:9" x14ac:dyDescent="0.35">
      <c r="A176" s="293"/>
      <c r="B176" s="294"/>
      <c r="C176" s="307"/>
      <c r="D176" s="295" t="s">
        <v>17213</v>
      </c>
      <c r="E176" s="296"/>
      <c r="F176" s="297">
        <f>3195.38*1.05*55</f>
        <v>184533.2</v>
      </c>
      <c r="G176" s="667" t="s">
        <v>17214</v>
      </c>
      <c r="H176" s="299"/>
      <c r="I176" s="318"/>
    </row>
    <row r="177" spans="1:9" x14ac:dyDescent="0.35">
      <c r="A177" s="293"/>
      <c r="B177" s="294"/>
      <c r="C177" s="307"/>
      <c r="D177" s="295"/>
      <c r="E177" s="296"/>
      <c r="F177" s="297"/>
      <c r="G177" s="667"/>
      <c r="H177" s="299"/>
      <c r="I177" s="318"/>
    </row>
    <row r="178" spans="1:9" x14ac:dyDescent="0.35">
      <c r="A178" s="293"/>
      <c r="B178" s="294"/>
      <c r="C178" s="307"/>
      <c r="D178" s="295"/>
      <c r="E178" s="296"/>
      <c r="F178" s="297"/>
      <c r="G178" s="667"/>
      <c r="H178" s="299"/>
      <c r="I178" s="318"/>
    </row>
    <row r="179" spans="1:9" x14ac:dyDescent="0.35">
      <c r="A179" s="293" t="str">
        <f>'Planilha - Orla'!A90</f>
        <v>8.8</v>
      </c>
      <c r="B179" s="294" t="str">
        <f>'Planilha - Orla'!C90</f>
        <v>DER-RD</v>
      </c>
      <c r="C179" s="307">
        <f>'Planilha - Orla'!B90</f>
        <v>11441</v>
      </c>
      <c r="D179" s="295" t="str">
        <f>'Planilha - Orla'!D90</f>
        <v>Ensaio de Compactação Proctor Modificado - por amostra</v>
      </c>
      <c r="E179" s="296" t="str">
        <f>'Planilha - Orla'!E90</f>
        <v>Ud</v>
      </c>
      <c r="F179" s="297">
        <v>9</v>
      </c>
      <c r="G179" s="667"/>
      <c r="H179" s="299"/>
      <c r="I179" s="318"/>
    </row>
    <row r="180" spans="1:9" ht="37.5" x14ac:dyDescent="0.35">
      <c r="A180" s="293"/>
      <c r="B180" s="294"/>
      <c r="C180" s="307"/>
      <c r="D180" s="295" t="s">
        <v>15752</v>
      </c>
      <c r="E180" s="296"/>
      <c r="F180" s="297">
        <v>9</v>
      </c>
      <c r="G180" s="667"/>
      <c r="H180" s="519" t="s">
        <v>5198</v>
      </c>
      <c r="I180" s="318"/>
    </row>
    <row r="181" spans="1:9" x14ac:dyDescent="0.35">
      <c r="A181" s="293"/>
      <c r="B181" s="294"/>
      <c r="C181" s="307"/>
      <c r="D181" s="295"/>
      <c r="E181" s="296"/>
      <c r="F181" s="297"/>
      <c r="G181" s="667"/>
      <c r="H181" s="299" t="s">
        <v>5288</v>
      </c>
      <c r="I181" s="318"/>
    </row>
    <row r="182" spans="1:9" x14ac:dyDescent="0.35">
      <c r="A182" s="293"/>
      <c r="B182" s="294"/>
      <c r="C182" s="307"/>
      <c r="D182" s="295"/>
      <c r="E182" s="296"/>
      <c r="F182" s="297"/>
      <c r="G182" s="667"/>
      <c r="H182" s="299"/>
      <c r="I182" s="318"/>
    </row>
    <row r="183" spans="1:9" x14ac:dyDescent="0.35">
      <c r="A183" s="293" t="str">
        <f>'Planilha - Orla'!A91</f>
        <v>8.9</v>
      </c>
      <c r="B183" s="294" t="str">
        <f>'Planilha - Orla'!C91</f>
        <v>DER-RD</v>
      </c>
      <c r="C183" s="307">
        <f>'Planilha - Orla'!B91</f>
        <v>11446</v>
      </c>
      <c r="D183" s="295" t="str">
        <f>'Planilha - Orla'!D91</f>
        <v>Ensaio de Granulometria por Peneiramento</v>
      </c>
      <c r="E183" s="296" t="str">
        <f>'Planilha - Orla'!E91</f>
        <v>Ud</v>
      </c>
      <c r="F183" s="297">
        <v>9</v>
      </c>
      <c r="G183" s="667"/>
      <c r="H183" s="299"/>
      <c r="I183" s="318"/>
    </row>
    <row r="184" spans="1:9" x14ac:dyDescent="0.35">
      <c r="A184" s="293" t="str">
        <f>'Planilha - Orla'!A92</f>
        <v>8.10</v>
      </c>
      <c r="B184" s="294" t="str">
        <f>'Planilha - Orla'!C92</f>
        <v>DER-RD</v>
      </c>
      <c r="C184" s="307">
        <f>'Planilha - Orla'!B92</f>
        <v>11449</v>
      </c>
      <c r="D184" s="295" t="str">
        <f>'Planilha - Orla'!D92</f>
        <v>Ensaio de Indíce de suporte Califórnia</v>
      </c>
      <c r="E184" s="296" t="str">
        <f>'Planilha - Orla'!E92</f>
        <v>Ud</v>
      </c>
      <c r="F184" s="297">
        <v>9</v>
      </c>
      <c r="G184" s="667"/>
      <c r="H184" s="299"/>
      <c r="I184" s="318"/>
    </row>
    <row r="185" spans="1:9" x14ac:dyDescent="0.35">
      <c r="A185" s="293"/>
      <c r="B185" s="546"/>
      <c r="C185" s="547"/>
      <c r="D185" s="548"/>
      <c r="E185" s="296"/>
      <c r="F185" s="297"/>
      <c r="G185" s="667"/>
      <c r="H185" s="299"/>
      <c r="I185" s="318"/>
    </row>
    <row r="186" spans="1:9" x14ac:dyDescent="0.35">
      <c r="A186" s="274">
        <f>'Planilha - Orla'!A95</f>
        <v>9</v>
      </c>
      <c r="B186" s="274"/>
      <c r="C186" s="274"/>
      <c r="D186" s="540" t="str">
        <f>'Planilha - Orla'!D95</f>
        <v>CALÇADÃO/CICLOVIA</v>
      </c>
      <c r="E186" s="278"/>
      <c r="F186" s="279"/>
      <c r="G186" s="280"/>
      <c r="H186" s="281"/>
      <c r="I186" s="318"/>
    </row>
    <row r="187" spans="1:9" ht="56.25" x14ac:dyDescent="0.35">
      <c r="A187" s="293" t="str">
        <f>'Planilha - Orla'!A96</f>
        <v>9.1</v>
      </c>
      <c r="B187" s="294" t="str">
        <f>'Planilha - Orla'!C96</f>
        <v>CP-030</v>
      </c>
      <c r="C187" s="307" t="str">
        <f>'Planilha - Orla'!B96</f>
        <v>COMP.</v>
      </c>
      <c r="D187" s="295" t="str">
        <f>'Planilha - Orla'!D96</f>
        <v>Contrapiso em argamassa traço 1:4 (cimento e areia), preparo mecânico com betoneira 400l, aplicado em áreas secas sobre laje, não aderido, acabamento não reforçado, espessura 5cm.</v>
      </c>
      <c r="E187" s="296" t="str">
        <f>'Planilha - Orla'!E96</f>
        <v>m2</v>
      </c>
      <c r="F187" s="422">
        <f>F189</f>
        <v>13459.49</v>
      </c>
      <c r="G187" s="298" t="s">
        <v>5263</v>
      </c>
      <c r="H187" s="526" t="s">
        <v>5220</v>
      </c>
      <c r="I187" s="318"/>
    </row>
    <row r="188" spans="1:9" x14ac:dyDescent="0.35">
      <c r="A188" s="293"/>
      <c r="B188" s="294"/>
      <c r="C188" s="307"/>
      <c r="D188" s="295"/>
      <c r="E188" s="296"/>
      <c r="F188" s="422"/>
      <c r="G188" s="298"/>
      <c r="H188" s="526"/>
      <c r="I188" s="318"/>
    </row>
    <row r="189" spans="1:9" ht="56.25" x14ac:dyDescent="0.35">
      <c r="A189" s="293" t="str">
        <f>'Planilha - Orla'!A97</f>
        <v>9.2</v>
      </c>
      <c r="B189" s="294" t="str">
        <f>'Planilha - Orla'!C97</f>
        <v>CP-009</v>
      </c>
      <c r="C189" s="307" t="str">
        <f>'Planilha - Orla'!B97</f>
        <v>COMP.</v>
      </c>
      <c r="D189" s="295" t="str">
        <f>'Planilha - Orla'!D97</f>
        <v>Execução de pavimento de concreto armado (PCA), FCK = 20 MPA, camada com espessura de 10,0 cm.</v>
      </c>
      <c r="E189" s="296" t="str">
        <f>'Planilha - Orla'!E97</f>
        <v>m2</v>
      </c>
      <c r="F189" s="297">
        <f>SUM(F190:F193)</f>
        <v>13459.49</v>
      </c>
      <c r="G189" s="298" t="s">
        <v>5264</v>
      </c>
      <c r="H189" s="299" t="s">
        <v>5220</v>
      </c>
      <c r="I189" s="318"/>
    </row>
    <row r="190" spans="1:9" ht="225" x14ac:dyDescent="0.35">
      <c r="A190" s="293"/>
      <c r="B190" s="294"/>
      <c r="C190" s="307"/>
      <c r="D190" s="295"/>
      <c r="E190" s="296"/>
      <c r="F190" s="297">
        <f>645.35+298.7+297.27+576.97+283+435.99+307.45+256.77+451.02+621.2+461.64</f>
        <v>4635.3599999999997</v>
      </c>
      <c r="G190" s="298" t="s">
        <v>5231</v>
      </c>
      <c r="H190" s="299" t="s">
        <v>5230</v>
      </c>
      <c r="I190" s="318"/>
    </row>
    <row r="191" spans="1:9" ht="225" x14ac:dyDescent="0.35">
      <c r="A191" s="293"/>
      <c r="B191" s="294"/>
      <c r="C191" s="307"/>
      <c r="D191" s="295"/>
      <c r="E191" s="296"/>
      <c r="F191" s="297">
        <f>527.82+214.9+167.87+171.28+170.45+169.13+170.15+167.17+325.6+333.49+320.46</f>
        <v>2738.32</v>
      </c>
      <c r="G191" s="298" t="s">
        <v>5232</v>
      </c>
      <c r="H191" s="299" t="s">
        <v>5230</v>
      </c>
      <c r="I191" s="318"/>
    </row>
    <row r="192" spans="1:9" ht="187.5" x14ac:dyDescent="0.35">
      <c r="A192" s="293"/>
      <c r="B192" s="294"/>
      <c r="C192" s="307"/>
      <c r="D192" s="295"/>
      <c r="E192" s="296"/>
      <c r="F192" s="297">
        <f>555.59+347.63+606.46+711.85+127.37+157.43+412.43+294.71+459.4</f>
        <v>3672.87</v>
      </c>
      <c r="G192" s="298" t="s">
        <v>5261</v>
      </c>
      <c r="H192" s="299" t="s">
        <v>5265</v>
      </c>
      <c r="I192" s="318"/>
    </row>
    <row r="193" spans="1:9" ht="187.5" x14ac:dyDescent="0.35">
      <c r="A193" s="293"/>
      <c r="B193" s="294"/>
      <c r="C193" s="307"/>
      <c r="D193" s="295"/>
      <c r="E193" s="296"/>
      <c r="F193" s="297">
        <f>242.91+258.21+412.66+447.94+104.26+138.21+198.32+215.79+394.64</f>
        <v>2412.94</v>
      </c>
      <c r="G193" s="298" t="s">
        <v>5262</v>
      </c>
      <c r="H193" s="299" t="s">
        <v>5265</v>
      </c>
      <c r="I193" s="318"/>
    </row>
    <row r="194" spans="1:9" x14ac:dyDescent="0.35">
      <c r="A194" s="293"/>
      <c r="B194" s="294"/>
      <c r="C194" s="307"/>
      <c r="D194" s="295"/>
      <c r="E194" s="296"/>
      <c r="F194" s="297"/>
      <c r="G194" s="298"/>
      <c r="H194" s="299"/>
      <c r="I194" s="318"/>
    </row>
    <row r="195" spans="1:9" ht="56.25" x14ac:dyDescent="0.35">
      <c r="A195" s="293" t="str">
        <f>'Planilha - Orla'!A98</f>
        <v>9.3</v>
      </c>
      <c r="B195" s="294" t="str">
        <f>'Planilha - Orla'!C98</f>
        <v>CP-010</v>
      </c>
      <c r="C195" s="307" t="str">
        <f>'Planilha - Orla'!B98</f>
        <v>COMP.</v>
      </c>
      <c r="D195" s="295" t="str">
        <f>'Planilha - Orla'!D98</f>
        <v>Acabamento polido para piso de concreto armado ou laje sobre solo de alta resistência</v>
      </c>
      <c r="E195" s="296" t="str">
        <f>'Planilha - Orla'!E98</f>
        <v>m2</v>
      </c>
      <c r="F195" s="297">
        <f>F189</f>
        <v>13459.49</v>
      </c>
      <c r="G195" s="298" t="s">
        <v>5233</v>
      </c>
      <c r="H195" s="299" t="s">
        <v>5220</v>
      </c>
      <c r="I195" s="318"/>
    </row>
    <row r="196" spans="1:9" x14ac:dyDescent="0.35">
      <c r="A196" s="293"/>
      <c r="B196" s="294"/>
      <c r="C196" s="307"/>
      <c r="D196" s="295"/>
      <c r="E196" s="296"/>
      <c r="F196" s="297"/>
      <c r="G196" s="298"/>
      <c r="H196" s="299"/>
      <c r="I196" s="318"/>
    </row>
    <row r="197" spans="1:9" x14ac:dyDescent="0.35">
      <c r="A197" s="293" t="str">
        <f>'Planilha - Orla'!A99</f>
        <v>9.4</v>
      </c>
      <c r="B197" s="294" t="str">
        <f>'Planilha - Orla'!C99</f>
        <v>SICRO</v>
      </c>
      <c r="C197" s="307">
        <f>'Planilha - Orla'!B99</f>
        <v>5503041</v>
      </c>
      <c r="D197" s="295" t="str">
        <f>'Planilha - Orla'!D99</f>
        <v>Compactação de aterros a 100% do Proctor intermediário</v>
      </c>
      <c r="E197" s="296" t="str">
        <f>'Planilha - Orla'!E99</f>
        <v>m³</v>
      </c>
      <c r="F197" s="297">
        <f>F189*0.2</f>
        <v>2691.9</v>
      </c>
      <c r="G197" s="298" t="s">
        <v>5209</v>
      </c>
      <c r="H197" s="299"/>
      <c r="I197" s="318"/>
    </row>
    <row r="198" spans="1:9" x14ac:dyDescent="0.35">
      <c r="A198" s="293"/>
      <c r="B198" s="294"/>
      <c r="C198" s="307"/>
      <c r="D198" s="295"/>
      <c r="E198" s="296"/>
      <c r="F198" s="297"/>
      <c r="G198" s="298"/>
      <c r="H198" s="299"/>
      <c r="I198" s="318"/>
    </row>
    <row r="199" spans="1:9" ht="37.5" x14ac:dyDescent="0.35">
      <c r="A199" s="293" t="str">
        <f>'Planilha - Orla'!A100</f>
        <v>9.5</v>
      </c>
      <c r="B199" s="294" t="str">
        <f>'Planilha - Orla'!C100</f>
        <v>DER-RD</v>
      </c>
      <c r="C199" s="307">
        <f>'Planilha - Orla'!B100</f>
        <v>42483</v>
      </c>
      <c r="D199" s="295" t="str">
        <f>'Planilha - Orla'!D100</f>
        <v>Base de brita graduada, inclusive fornecimento, exclusive transporte da brita em Vias Urbanas</v>
      </c>
      <c r="E199" s="296" t="str">
        <f>'Planilha - Orla'!E100</f>
        <v>M3</v>
      </c>
      <c r="F199" s="297">
        <f>F189*0.1</f>
        <v>1345.95</v>
      </c>
      <c r="G199" s="298" t="s">
        <v>5234</v>
      </c>
      <c r="H199" s="299"/>
      <c r="I199" s="318"/>
    </row>
    <row r="200" spans="1:9" x14ac:dyDescent="0.35">
      <c r="A200" s="293"/>
      <c r="B200" s="294"/>
      <c r="C200" s="307"/>
      <c r="D200" s="295"/>
      <c r="E200" s="296"/>
      <c r="F200" s="297"/>
      <c r="G200" s="298"/>
      <c r="H200" s="299"/>
      <c r="I200" s="318"/>
    </row>
    <row r="201" spans="1:9" ht="37.5" x14ac:dyDescent="0.35">
      <c r="A201" s="293" t="str">
        <f>'Planilha - Orla'!A101</f>
        <v>9.6</v>
      </c>
      <c r="B201" s="294" t="str">
        <f>'Planilha - Orla'!C101</f>
        <v>DER-ED</v>
      </c>
      <c r="C201" s="307">
        <f>'Planilha - Orla'!B101</f>
        <v>40322</v>
      </c>
      <c r="D201" s="295" t="str">
        <f>'Planilha - Orla'!D101</f>
        <v>Fornecimento, preparo e aplicação de concreto Fck=20 MPa (brita 1 e 2) - (5% de perdas já incluído no custo)</v>
      </c>
      <c r="E201" s="296" t="str">
        <f>'Planilha - Orla'!E101</f>
        <v>m3</v>
      </c>
      <c r="F201" s="297">
        <f>SUM(F202:F203)</f>
        <v>376.2</v>
      </c>
      <c r="G201" s="298"/>
      <c r="H201" s="299"/>
      <c r="I201" s="318"/>
    </row>
    <row r="202" spans="1:9" x14ac:dyDescent="0.35">
      <c r="A202" s="293"/>
      <c r="B202" s="294"/>
      <c r="C202" s="307"/>
      <c r="D202" s="295"/>
      <c r="E202" s="296"/>
      <c r="F202" s="297">
        <f>(800*0.09)+(920*0.09)+(920*0.045)</f>
        <v>196.2</v>
      </c>
      <c r="G202" s="298" t="s">
        <v>5267</v>
      </c>
      <c r="H202" s="299" t="s">
        <v>5077</v>
      </c>
      <c r="I202" s="318"/>
    </row>
    <row r="203" spans="1:9" x14ac:dyDescent="0.35">
      <c r="A203" s="293"/>
      <c r="B203" s="294"/>
      <c r="C203" s="307"/>
      <c r="D203" s="295"/>
      <c r="E203" s="296"/>
      <c r="F203" s="297">
        <f>(0.09+0.09+0.045)*800</f>
        <v>180</v>
      </c>
      <c r="G203" s="298" t="s">
        <v>5266</v>
      </c>
      <c r="H203" s="299" t="s">
        <v>5077</v>
      </c>
      <c r="I203" s="318"/>
    </row>
    <row r="204" spans="1:9" x14ac:dyDescent="0.35">
      <c r="A204" s="293"/>
      <c r="B204" s="294"/>
      <c r="C204" s="307"/>
      <c r="D204" s="295"/>
      <c r="E204" s="296"/>
      <c r="F204" s="297"/>
      <c r="G204" s="298"/>
      <c r="H204" s="299"/>
      <c r="I204" s="318"/>
    </row>
    <row r="205" spans="1:9" ht="37.5" x14ac:dyDescent="0.35">
      <c r="A205" s="293" t="str">
        <f>'Planilha - Orla'!A102</f>
        <v>9.7</v>
      </c>
      <c r="B205" s="294" t="str">
        <f>'Planilha - Orla'!C102</f>
        <v>DER-ED</v>
      </c>
      <c r="C205" s="307">
        <f>'Planilha - Orla'!B102</f>
        <v>40333</v>
      </c>
      <c r="D205" s="295" t="str">
        <f>'Planilha - Orla'!D102</f>
        <v>Fornecimento, dobragem e colocação em fôrma, de armadura CA-60 B fina, diâmetro de 4.0 a 7.0mm</v>
      </c>
      <c r="E205" s="296" t="str">
        <f>'Planilha - Orla'!E102</f>
        <v>kg</v>
      </c>
      <c r="F205" s="297">
        <f>SUM(F206:F207)</f>
        <v>100.32</v>
      </c>
      <c r="G205" s="298"/>
      <c r="H205" s="299"/>
      <c r="I205" s="318"/>
    </row>
    <row r="206" spans="1:9" x14ac:dyDescent="0.35">
      <c r="A206" s="293"/>
      <c r="B206" s="294"/>
      <c r="C206" s="307"/>
      <c r="D206" s="295"/>
      <c r="E206" s="296"/>
      <c r="F206" s="297">
        <f>(0.024*800)+(0.024*920)+(0.012*920)</f>
        <v>52.32</v>
      </c>
      <c r="G206" s="298" t="s">
        <v>5267</v>
      </c>
      <c r="H206" s="299" t="s">
        <v>5077</v>
      </c>
      <c r="I206" s="318"/>
    </row>
    <row r="207" spans="1:9" x14ac:dyDescent="0.35">
      <c r="A207" s="293"/>
      <c r="B207" s="294"/>
      <c r="C207" s="307"/>
      <c r="D207" s="295"/>
      <c r="E207" s="296"/>
      <c r="F207" s="297">
        <f>(0.024+0.024+0.012)*800</f>
        <v>48</v>
      </c>
      <c r="G207" s="298" t="s">
        <v>5268</v>
      </c>
      <c r="H207" s="299" t="s">
        <v>5077</v>
      </c>
      <c r="I207" s="318"/>
    </row>
    <row r="208" spans="1:9" x14ac:dyDescent="0.35">
      <c r="A208" s="293"/>
      <c r="B208" s="294"/>
      <c r="C208" s="307"/>
      <c r="D208" s="295"/>
      <c r="E208" s="296"/>
      <c r="F208" s="297"/>
      <c r="G208" s="298"/>
      <c r="H208" s="299"/>
      <c r="I208" s="318"/>
    </row>
    <row r="209" spans="1:11" ht="37.5" x14ac:dyDescent="0.35">
      <c r="A209" s="293" t="str">
        <f>'Planilha - Orla'!A103</f>
        <v>9.8</v>
      </c>
      <c r="B209" s="294" t="str">
        <f>'Planilha - Orla'!C103</f>
        <v>DER-ED</v>
      </c>
      <c r="C209" s="307">
        <f>'Planilha - Orla'!B103</f>
        <v>40328</v>
      </c>
      <c r="D209" s="295" t="str">
        <f>'Planilha - Orla'!D103</f>
        <v>Fornecimento, dobragem e colocação em fôrma, de armadura CA-50 A média, diâmetro de 6.3 a 10.0 mm</v>
      </c>
      <c r="E209" s="296" t="str">
        <f>'Planilha - Orla'!E103</f>
        <v>kg</v>
      </c>
      <c r="F209" s="297">
        <f>SUM(F210:F211)</f>
        <v>13376</v>
      </c>
      <c r="G209" s="298"/>
      <c r="H209" s="299"/>
      <c r="I209" s="318"/>
    </row>
    <row r="210" spans="1:11" x14ac:dyDescent="0.35">
      <c r="A210" s="293"/>
      <c r="B210" s="294"/>
      <c r="C210" s="307"/>
      <c r="D210" s="295"/>
      <c r="E210" s="296"/>
      <c r="F210" s="297">
        <f>(800*3.2)+(920*3.2)+(920*1.6)</f>
        <v>6976</v>
      </c>
      <c r="G210" s="298" t="s">
        <v>5267</v>
      </c>
      <c r="H210" s="299" t="s">
        <v>5077</v>
      </c>
      <c r="I210" s="318"/>
    </row>
    <row r="211" spans="1:11" x14ac:dyDescent="0.35">
      <c r="A211" s="293"/>
      <c r="B211" s="294"/>
      <c r="C211" s="307"/>
      <c r="D211" s="295"/>
      <c r="E211" s="296"/>
      <c r="F211" s="297">
        <f>(3.2+3.2+1.6)*800</f>
        <v>6400</v>
      </c>
      <c r="G211" s="298" t="s">
        <v>5268</v>
      </c>
      <c r="H211" s="299" t="s">
        <v>5077</v>
      </c>
      <c r="I211" s="318"/>
    </row>
    <row r="212" spans="1:11" x14ac:dyDescent="0.35">
      <c r="A212" s="293"/>
      <c r="B212" s="294"/>
      <c r="C212" s="307"/>
      <c r="D212" s="295"/>
      <c r="E212" s="296"/>
      <c r="F212" s="297"/>
      <c r="G212" s="298"/>
      <c r="H212" s="299"/>
      <c r="I212" s="318"/>
    </row>
    <row r="213" spans="1:11" ht="56.25" x14ac:dyDescent="0.35">
      <c r="A213" s="293" t="str">
        <f>'Planilha - Orla'!A104</f>
        <v>9.9</v>
      </c>
      <c r="B213" s="307" t="str">
        <f>'Planilha - Orla'!C104</f>
        <v>SICRO</v>
      </c>
      <c r="C213" s="307">
        <f>'Planilha - Orla'!B104</f>
        <v>5915407</v>
      </c>
      <c r="D213" s="295" t="str">
        <f>'Planilha - Orla'!D104</f>
        <v>Carga, manobra e descarga de agregados ou solos em caminhão basculante de 10 m³ - carga com carregadeira de 3,40 m³ e descarga livre</v>
      </c>
      <c r="E213" s="296" t="str">
        <f>'Planilha - Orla'!E104</f>
        <v>t</v>
      </c>
      <c r="F213" s="297">
        <f>F199*1.7</f>
        <v>2288.12</v>
      </c>
      <c r="G213" s="298" t="s">
        <v>15772</v>
      </c>
      <c r="H213" s="299"/>
      <c r="I213" s="318"/>
    </row>
    <row r="214" spans="1:11" x14ac:dyDescent="0.35">
      <c r="A214" s="293"/>
      <c r="B214" s="307"/>
      <c r="C214" s="307"/>
      <c r="D214" s="295"/>
      <c r="E214" s="296"/>
      <c r="F214" s="297"/>
      <c r="G214" s="298"/>
      <c r="H214" s="299"/>
      <c r="I214" s="318"/>
    </row>
    <row r="215" spans="1:11" ht="37.5" x14ac:dyDescent="0.35">
      <c r="A215" s="293" t="str">
        <f>'Planilha - Orla'!A105</f>
        <v>9.10</v>
      </c>
      <c r="B215" s="307" t="str">
        <f>'Planilha - Orla'!C105</f>
        <v>SICRO</v>
      </c>
      <c r="C215" s="307">
        <f>'Planilha - Orla'!B105</f>
        <v>5914389</v>
      </c>
      <c r="D215" s="295" t="str">
        <f>'Planilha - Orla'!D105</f>
        <v>Transporte com caminhão basculante de 10 m³ - rodovia pavimentada</v>
      </c>
      <c r="E215" s="296" t="str">
        <f>'Planilha - Orla'!E105</f>
        <v>tkm</v>
      </c>
      <c r="F215" s="297">
        <f>F213*55</f>
        <v>125846.6</v>
      </c>
      <c r="G215" s="298" t="s">
        <v>15773</v>
      </c>
      <c r="H215" s="299"/>
      <c r="I215" s="318"/>
    </row>
    <row r="216" spans="1:11" ht="75" x14ac:dyDescent="0.35">
      <c r="A216" s="293" t="str">
        <f>'Planilha - Orla'!A106</f>
        <v>9.11</v>
      </c>
      <c r="B216" s="307" t="str">
        <f>'Planilha - Orla'!C106</f>
        <v>DER-ED</v>
      </c>
      <c r="C216" s="307">
        <f>'Planilha - Orla'!B106</f>
        <v>200253</v>
      </c>
      <c r="D216" s="295" t="str">
        <f>'Planilha - Orla'!D106</f>
        <v>Fornecimento e assentamento de ladrilho hidráulico pastilhado (tátil de alerta), vermelho, dim. 20x20 cm, esp. 1.5cm, assentado com pasta de cimento colante, exclusive regularização e lastro</v>
      </c>
      <c r="E216" s="296" t="str">
        <f>'Planilha - Orla'!E106</f>
        <v>m2</v>
      </c>
      <c r="F216" s="297">
        <v>3440</v>
      </c>
      <c r="G216" s="298" t="s">
        <v>15774</v>
      </c>
      <c r="H216" s="299"/>
      <c r="I216" s="318"/>
    </row>
    <row r="217" spans="1:11" ht="75" x14ac:dyDescent="0.35">
      <c r="A217" s="293" t="str">
        <f>'Planilha - Orla'!A107</f>
        <v>9.12</v>
      </c>
      <c r="B217" s="307" t="str">
        <f>'Planilha - Orla'!C107</f>
        <v>DER-ED</v>
      </c>
      <c r="C217" s="307">
        <f>'Planilha - Orla'!B107</f>
        <v>200254</v>
      </c>
      <c r="D217" s="295" t="str">
        <f>'Planilha - Orla'!D107</f>
        <v>Fornecimento e assentamento de ladrilho hidráulico ranhurado (tátil direcional), vermelho, dim. 20x20 cm, esp. 1.5cm, assentado com pasta de cimento colante, exclusive regularização e lastro</v>
      </c>
      <c r="E217" s="296" t="str">
        <f>'Planilha - Orla'!E107</f>
        <v>m2</v>
      </c>
      <c r="F217" s="297">
        <v>560</v>
      </c>
      <c r="G217" s="298"/>
      <c r="H217" s="299"/>
      <c r="I217" s="318"/>
    </row>
    <row r="218" spans="1:11" x14ac:dyDescent="0.35">
      <c r="A218" s="293" t="str">
        <f>'Planilha - Orla'!A108</f>
        <v>9.13</v>
      </c>
      <c r="B218" s="307" t="str">
        <f>'Planilha - Orla'!C108</f>
        <v>DER-RD</v>
      </c>
      <c r="C218" s="307">
        <f>'Planilha - Orla'!B108</f>
        <v>40258</v>
      </c>
      <c r="D218" s="295" t="str">
        <f>'Planilha - Orla'!D108</f>
        <v>Escavação manual em mat. 1ª cat. H= 0,00 a 1,50 m</v>
      </c>
      <c r="E218" s="296" t="str">
        <f>'Planilha - Orla'!E108</f>
        <v>M3</v>
      </c>
      <c r="F218" s="297">
        <f>4*1720*0.3*0.45</f>
        <v>928.8</v>
      </c>
      <c r="G218" s="298" t="s">
        <v>17203</v>
      </c>
      <c r="H218" s="299"/>
      <c r="I218" s="318"/>
    </row>
    <row r="219" spans="1:11" ht="56.25" x14ac:dyDescent="0.35">
      <c r="A219" s="293" t="str">
        <f>'Planilha - Orla'!A109</f>
        <v>9.14</v>
      </c>
      <c r="B219" s="307" t="str">
        <f>'Planilha - Orla'!C109</f>
        <v>DER-RD</v>
      </c>
      <c r="C219" s="307">
        <f>'Planilha - Orla'!B109</f>
        <v>40313</v>
      </c>
      <c r="D219" s="295" t="str">
        <f>'Planilha - Orla'!D109</f>
        <v>Formas planas de madeira com 04 (quatro) reaproveitamentos, inclusive fornecimento e transporte das madeiras</v>
      </c>
      <c r="E219" s="296" t="str">
        <f>'Planilha - Orla'!E109</f>
        <v>M2</v>
      </c>
      <c r="F219" s="297">
        <f>8*1720*0.3</f>
        <v>4128</v>
      </c>
      <c r="G219" s="298" t="s">
        <v>17202</v>
      </c>
      <c r="H219" s="299"/>
      <c r="I219" s="318"/>
    </row>
    <row r="220" spans="1:11" x14ac:dyDescent="0.35">
      <c r="A220" s="293"/>
      <c r="B220" s="294"/>
      <c r="C220" s="307"/>
      <c r="D220" s="295"/>
      <c r="E220" s="296"/>
      <c r="F220" s="297"/>
      <c r="G220" s="298"/>
      <c r="H220" s="299"/>
      <c r="I220" s="318"/>
    </row>
    <row r="221" spans="1:11" s="272" customFormat="1" x14ac:dyDescent="0.35">
      <c r="A221" s="274">
        <f>'Planilha - Orla'!A112</f>
        <v>10</v>
      </c>
      <c r="B221" s="275"/>
      <c r="C221" s="276"/>
      <c r="D221" s="538" t="str">
        <f>'Planilha - Orla'!D112</f>
        <v>INSTALAÇÃO ELÉTRICA</v>
      </c>
      <c r="E221" s="278"/>
      <c r="F221" s="279"/>
      <c r="G221" s="280"/>
      <c r="H221" s="281"/>
      <c r="I221" s="421"/>
      <c r="K221" s="271"/>
    </row>
    <row r="222" spans="1:11" ht="75" x14ac:dyDescent="0.35">
      <c r="A222" s="293" t="str">
        <f>'Planilha - Orla'!A113</f>
        <v>10.1</v>
      </c>
      <c r="B222" s="294" t="str">
        <f>'Planilha - Orla'!C113</f>
        <v>DER-ED</v>
      </c>
      <c r="C222" s="307">
        <f>'Planilha - Orla'!B113</f>
        <v>150615</v>
      </c>
      <c r="D222" s="295" t="str">
        <f>'Planilha - Orla'!D113</f>
        <v>Caixa de passagem de alvenaria de blocos de concreto 9x19x39cm, dimensões de 40x40x50cm, com revestimento interno em chapisco e reboco, tampa de concreto esp.5cm e lastro de brita 5 cm</v>
      </c>
      <c r="E222" s="296" t="str">
        <f>'Planilha - Orla'!E113</f>
        <v>und</v>
      </c>
      <c r="F222" s="297">
        <f>139+132</f>
        <v>271</v>
      </c>
      <c r="G222" s="298"/>
      <c r="H222" s="299" t="s">
        <v>5077</v>
      </c>
      <c r="I222" s="318"/>
    </row>
    <row r="223" spans="1:11" ht="37.5" x14ac:dyDescent="0.35">
      <c r="A223" s="293" t="str">
        <f>'Planilha - Orla'!A114</f>
        <v>10.2</v>
      </c>
      <c r="B223" s="294" t="str">
        <f>'Planilha - Orla'!C114</f>
        <v>CP-036</v>
      </c>
      <c r="C223" s="307" t="str">
        <f>'Planilha - Orla'!B114</f>
        <v>COMP.</v>
      </c>
      <c r="D223" s="295" t="str">
        <f>'Planilha - Orla'!D114</f>
        <v>Eletroduto de PVC flexível diâm. 4" (110mm), inclusive conexões</v>
      </c>
      <c r="E223" s="296" t="str">
        <f>'Planilha - Orla'!E114</f>
        <v>m</v>
      </c>
      <c r="F223" s="297">
        <f>7.5+1719.36+1749.71</f>
        <v>3476.57</v>
      </c>
      <c r="G223" s="298" t="s">
        <v>5173</v>
      </c>
      <c r="H223" s="299" t="s">
        <v>5077</v>
      </c>
    </row>
    <row r="224" spans="1:11" x14ac:dyDescent="0.35">
      <c r="A224" s="293" t="str">
        <f>'Planilha - Orla'!A115</f>
        <v>10.3</v>
      </c>
      <c r="B224" s="294" t="str">
        <f>'Planilha - Orla'!C115</f>
        <v>CP-013</v>
      </c>
      <c r="C224" s="307" t="str">
        <f>'Planilha - Orla'!B115</f>
        <v>COMP.</v>
      </c>
      <c r="D224" s="295" t="str">
        <f>'Planilha - Orla'!D115</f>
        <v>Luminária Solar UFO 300W</v>
      </c>
      <c r="E224" s="296" t="str">
        <f>'Planilha - Orla'!E115</f>
        <v>und</v>
      </c>
      <c r="F224" s="297">
        <f>114+110</f>
        <v>224</v>
      </c>
      <c r="G224" s="298"/>
      <c r="H224" s="299" t="s">
        <v>5077</v>
      </c>
    </row>
    <row r="225" spans="1:10" ht="75" x14ac:dyDescent="0.35">
      <c r="A225" s="293" t="str">
        <f>'Planilha - Orla'!A116</f>
        <v>10.4</v>
      </c>
      <c r="B225" s="294" t="str">
        <f>'Planilha - Orla'!C116</f>
        <v>DER-ED</v>
      </c>
      <c r="C225" s="307">
        <f>'Planilha - Orla'!B116</f>
        <v>150315</v>
      </c>
      <c r="D225" s="295" t="str">
        <f>'Planilha - Orla'!D116</f>
        <v>Quadro distrib. energia, embutido ou semi embutido, capac. p/ 34 disj. DIN, c/barram trif. 150A barra. neutro e terra, fab. em chapa de aço 12 USG com porta, espelho, trinco com fechad ch yale, Ref. QDETG II-34DIN-CEMAR ou equiv.</v>
      </c>
      <c r="E225" s="296" t="str">
        <f>'Planilha - Orla'!E116</f>
        <v>und</v>
      </c>
      <c r="F225" s="297">
        <v>9</v>
      </c>
      <c r="G225" s="298"/>
      <c r="H225" s="299" t="s">
        <v>5077</v>
      </c>
    </row>
    <row r="226" spans="1:10" ht="37.5" x14ac:dyDescent="0.35">
      <c r="A226" s="293" t="str">
        <f>'Planilha - Orla'!A117</f>
        <v>10.5</v>
      </c>
      <c r="B226" s="294" t="str">
        <f>'Planilha - Orla'!C117</f>
        <v>CP-014</v>
      </c>
      <c r="C226" s="307" t="str">
        <f>'Planilha - Orla'!B117</f>
        <v>COMP.</v>
      </c>
      <c r="D226" s="295" t="str">
        <f>'Planilha - Orla'!D117</f>
        <v>Relé Fotoelétrico para comando de iluminação externa 1000 W - fornecimento e instalação</v>
      </c>
      <c r="E226" s="296" t="str">
        <f>'Planilha - Orla'!E117</f>
        <v>und</v>
      </c>
      <c r="F226" s="297">
        <v>9</v>
      </c>
      <c r="G226" s="298"/>
      <c r="H226" s="299" t="s">
        <v>5077</v>
      </c>
    </row>
    <row r="227" spans="1:10" ht="37.5" x14ac:dyDescent="0.35">
      <c r="A227" s="293" t="str">
        <f>'Planilha - Orla'!A118</f>
        <v>10.6</v>
      </c>
      <c r="B227" s="294" t="str">
        <f>'Planilha - Orla'!C118</f>
        <v>CP-015</v>
      </c>
      <c r="C227" s="307" t="str">
        <f>'Planilha - Orla'!B118</f>
        <v>COMP.</v>
      </c>
      <c r="D227" s="295" t="str">
        <f>'Planilha - Orla'!D118</f>
        <v>Disjuntor a Seco 1 Polo, 25A, Curva B - fornecimento e instalação</v>
      </c>
      <c r="E227" s="296" t="str">
        <f>'Planilha - Orla'!E118</f>
        <v>und</v>
      </c>
      <c r="F227" s="297">
        <v>7</v>
      </c>
      <c r="G227" s="298"/>
      <c r="H227" s="299" t="s">
        <v>5077</v>
      </c>
    </row>
    <row r="228" spans="1:10" ht="37.5" x14ac:dyDescent="0.35">
      <c r="A228" s="293" t="str">
        <f>'Planilha - Orla'!A119</f>
        <v>10.7</v>
      </c>
      <c r="B228" s="294" t="str">
        <f>'Planilha - Orla'!C119</f>
        <v>CP-016</v>
      </c>
      <c r="C228" s="307" t="str">
        <f>'Planilha - Orla'!B119</f>
        <v>COMP.</v>
      </c>
      <c r="D228" s="295" t="str">
        <f>'Planilha - Orla'!D119</f>
        <v>Disjuntor a Seco 1 Polo, 80A, Curva C - fornecimento e instalação</v>
      </c>
      <c r="E228" s="296" t="str">
        <f>'Planilha - Orla'!E119</f>
        <v>und</v>
      </c>
      <c r="F228" s="297">
        <v>15</v>
      </c>
      <c r="G228" s="298"/>
      <c r="H228" s="299" t="s">
        <v>5077</v>
      </c>
      <c r="J228" s="317"/>
    </row>
    <row r="229" spans="1:10" ht="37.5" x14ac:dyDescent="0.35">
      <c r="A229" s="293" t="str">
        <f>'Planilha - Orla'!A120</f>
        <v>10.8</v>
      </c>
      <c r="B229" s="294" t="str">
        <f>'Planilha - Orla'!C120</f>
        <v>CP-017</v>
      </c>
      <c r="C229" s="307" t="str">
        <f>'Planilha - Orla'!B120</f>
        <v>COMP.</v>
      </c>
      <c r="D229" s="295" t="str">
        <f>'Planilha - Orla'!D120</f>
        <v>Disjuntor a Seco 1 Polo, 20A, Curva B - fornecimento e instalação</v>
      </c>
      <c r="E229" s="296" t="str">
        <f>'Planilha - Orla'!E120</f>
        <v>und</v>
      </c>
      <c r="F229" s="297">
        <v>10</v>
      </c>
      <c r="G229" s="298"/>
      <c r="H229" s="299" t="s">
        <v>5077</v>
      </c>
      <c r="J229" s="317"/>
    </row>
    <row r="230" spans="1:10" ht="37.5" x14ac:dyDescent="0.35">
      <c r="A230" s="293" t="str">
        <f>'Planilha - Orla'!A121</f>
        <v>10.9</v>
      </c>
      <c r="B230" s="294" t="str">
        <f>'Planilha - Orla'!C121</f>
        <v>CP-018</v>
      </c>
      <c r="C230" s="307" t="str">
        <f>'Planilha - Orla'!B121</f>
        <v>COMP.</v>
      </c>
      <c r="D230" s="295" t="str">
        <f>'Planilha - Orla'!D121</f>
        <v>Disjuntor a Seco 1 Polo, 16A, Curva B - fornecimento e instalação</v>
      </c>
      <c r="E230" s="296" t="str">
        <f>'Planilha - Orla'!E121</f>
        <v>und</v>
      </c>
      <c r="F230" s="297">
        <v>2</v>
      </c>
      <c r="G230" s="298"/>
      <c r="H230" s="299" t="s">
        <v>5077</v>
      </c>
      <c r="J230" s="317"/>
    </row>
    <row r="231" spans="1:10" ht="37.5" x14ac:dyDescent="0.35">
      <c r="A231" s="293" t="str">
        <f>'Planilha - Orla'!A122</f>
        <v>10.10</v>
      </c>
      <c r="B231" s="294" t="str">
        <f>'Planilha - Orla'!C122</f>
        <v>CP-019</v>
      </c>
      <c r="C231" s="307" t="str">
        <f>'Planilha - Orla'!B122</f>
        <v>COMP.</v>
      </c>
      <c r="D231" s="295" t="str">
        <f>'Planilha - Orla'!D122</f>
        <v>Disjuntor a Seco 1 Polo, 63A, Curva C - fornecimento e instalação</v>
      </c>
      <c r="E231" s="296" t="str">
        <f>'Planilha - Orla'!E122</f>
        <v>und</v>
      </c>
      <c r="F231" s="297">
        <v>3</v>
      </c>
      <c r="G231" s="298"/>
      <c r="H231" s="299" t="s">
        <v>5077</v>
      </c>
      <c r="J231" s="317"/>
    </row>
    <row r="232" spans="1:10" ht="37.5" x14ac:dyDescent="0.35">
      <c r="A232" s="293" t="str">
        <f>'Planilha - Orla'!A123</f>
        <v>10.11</v>
      </c>
      <c r="B232" s="294" t="str">
        <f>'Planilha - Orla'!C123</f>
        <v>CP-020</v>
      </c>
      <c r="C232" s="307" t="str">
        <f>'Planilha - Orla'!B123</f>
        <v>COMP.</v>
      </c>
      <c r="D232" s="295" t="str">
        <f>'Planilha - Orla'!D123</f>
        <v>Disjuntor a Seco 1 Polo, 40A, Curva C - fornecimento e instalação</v>
      </c>
      <c r="E232" s="296" t="str">
        <f>'Planilha - Orla'!E123</f>
        <v>und</v>
      </c>
      <c r="F232" s="297">
        <v>1</v>
      </c>
      <c r="G232" s="298"/>
      <c r="H232" s="299" t="s">
        <v>5077</v>
      </c>
      <c r="J232" s="317"/>
    </row>
    <row r="233" spans="1:10" ht="37.5" x14ac:dyDescent="0.35">
      <c r="A233" s="293" t="str">
        <f>'Planilha - Orla'!A124</f>
        <v>10.12</v>
      </c>
      <c r="B233" s="294" t="str">
        <f>'Planilha - Orla'!C124</f>
        <v>CP-033</v>
      </c>
      <c r="C233" s="307" t="str">
        <f>'Planilha - Orla'!B124</f>
        <v>COMP.</v>
      </c>
      <c r="D233" s="295" t="str">
        <f>'Planilha - Orla'!D124</f>
        <v>Disjuntor a Seco 3 Polos, 25A, Curva C - fornecimento e instalação</v>
      </c>
      <c r="E233" s="296" t="str">
        <f>'Planilha - Orla'!E124</f>
        <v>und</v>
      </c>
      <c r="F233" s="297">
        <v>2</v>
      </c>
      <c r="G233" s="298"/>
      <c r="H233" s="299"/>
      <c r="J233" s="317"/>
    </row>
    <row r="234" spans="1:10" ht="37.5" x14ac:dyDescent="0.35">
      <c r="A234" s="293" t="str">
        <f>'Planilha - Orla'!A125</f>
        <v>10.13</v>
      </c>
      <c r="B234" s="294" t="str">
        <f>'Planilha - Orla'!C125</f>
        <v>CP-034</v>
      </c>
      <c r="C234" s="307" t="str">
        <f>'Planilha - Orla'!B125</f>
        <v>COMP.</v>
      </c>
      <c r="D234" s="295" t="str">
        <f>'Planilha - Orla'!D125</f>
        <v>Disjuntor a Seco 1 Polo, 32A, Curva C - fornecimento e instalação</v>
      </c>
      <c r="E234" s="296" t="str">
        <f>'Planilha - Orla'!E125</f>
        <v>und</v>
      </c>
      <c r="F234" s="297">
        <v>1</v>
      </c>
      <c r="G234" s="298"/>
      <c r="H234" s="299"/>
      <c r="J234" s="317"/>
    </row>
    <row r="235" spans="1:10" ht="37.5" x14ac:dyDescent="0.35">
      <c r="A235" s="293" t="str">
        <f>'Planilha - Orla'!A126</f>
        <v>10.14</v>
      </c>
      <c r="B235" s="294" t="str">
        <f>'Planilha - Orla'!C126</f>
        <v>DER-ED</v>
      </c>
      <c r="C235" s="307">
        <f>'Planilha - Orla'!B126</f>
        <v>151402</v>
      </c>
      <c r="D235" s="295" t="str">
        <f>'Planilha - Orla'!D126</f>
        <v>Cabo de cobre termoplástico (PVC) flexível isolado 450/750V, antichama BWF livre de chumbo, 70ºC - 2,5mm2</v>
      </c>
      <c r="E235" s="296" t="str">
        <f>'Planilha - Orla'!E126</f>
        <v>m</v>
      </c>
      <c r="F235" s="297">
        <f>1726.86+1748.56</f>
        <v>3475.42</v>
      </c>
      <c r="G235" s="298" t="s">
        <v>5174</v>
      </c>
      <c r="H235" s="299" t="s">
        <v>5077</v>
      </c>
      <c r="J235" s="317"/>
    </row>
    <row r="236" spans="1:10" ht="37.5" x14ac:dyDescent="0.35">
      <c r="A236" s="293" t="str">
        <f>'Planilha - Orla'!A127</f>
        <v>10.15</v>
      </c>
      <c r="B236" s="294" t="str">
        <f>'Planilha - Orla'!C127</f>
        <v>DER-ED</v>
      </c>
      <c r="C236" s="307">
        <f>'Planilha - Orla'!B127</f>
        <v>151403</v>
      </c>
      <c r="D236" s="295" t="str">
        <f>'Planilha - Orla'!D127</f>
        <v>Cabo de cobre termoplástico (PVC) flexível isolado 450/750V, antichama BWF livre de chumbo, 70ºC ? 4,0mm2</v>
      </c>
      <c r="E236" s="296" t="str">
        <f>'Planilha - Orla'!E127</f>
        <v>m</v>
      </c>
      <c r="F236" s="297">
        <f>80.67+80.67+340.56</f>
        <v>501.9</v>
      </c>
      <c r="G236" s="298" t="s">
        <v>5175</v>
      </c>
      <c r="H236" s="299" t="s">
        <v>5077</v>
      </c>
      <c r="J236" s="317"/>
    </row>
    <row r="237" spans="1:10" ht="37.5" x14ac:dyDescent="0.35">
      <c r="A237" s="293" t="str">
        <f>'Planilha - Orla'!A128</f>
        <v>10.16</v>
      </c>
      <c r="B237" s="294" t="str">
        <f>'Planilha - Orla'!C128</f>
        <v>DER-ED</v>
      </c>
      <c r="C237" s="307">
        <f>'Planilha - Orla'!B128</f>
        <v>151404</v>
      </c>
      <c r="D237" s="295" t="str">
        <f>'Planilha - Orla'!D128</f>
        <v>Cabo de cobre termoplástico (PVC) flexível isolado 450/750V, antichama BWF livre de chumbo, 70ºC ? 6,0mm2</v>
      </c>
      <c r="E237" s="296" t="str">
        <f>'Planilha - Orla'!E128</f>
        <v>m</v>
      </c>
      <c r="F237" s="297">
        <f>648.31+648.31+631.24</f>
        <v>1927.86</v>
      </c>
      <c r="G237" s="298" t="s">
        <v>5176</v>
      </c>
      <c r="H237" s="299" t="s">
        <v>5077</v>
      </c>
      <c r="J237" s="317"/>
    </row>
    <row r="238" spans="1:10" ht="37.5" x14ac:dyDescent="0.35">
      <c r="A238" s="293" t="str">
        <f>'Planilha - Orla'!A129</f>
        <v>10.17</v>
      </c>
      <c r="B238" s="294" t="str">
        <f>'Planilha - Orla'!C129</f>
        <v>DER-ED</v>
      </c>
      <c r="C238" s="307">
        <f>'Planilha - Orla'!B129</f>
        <v>151405</v>
      </c>
      <c r="D238" s="295" t="str">
        <f>'Planilha - Orla'!D129</f>
        <v>Cabo de cobre termoplástico (PVC) flexível isolado 450/750V, antichama BWF livre de chumbo, 70ºC ? 10,0mm2</v>
      </c>
      <c r="E238" s="296" t="str">
        <f>'Planilha - Orla'!E129</f>
        <v>m</v>
      </c>
      <c r="F238" s="297">
        <f>1212.14+1212.14+1677.7</f>
        <v>4101.9799999999996</v>
      </c>
      <c r="G238" s="298" t="s">
        <v>5177</v>
      </c>
      <c r="H238" s="299" t="s">
        <v>5077</v>
      </c>
      <c r="J238" s="317"/>
    </row>
    <row r="239" spans="1:10" ht="37.5" x14ac:dyDescent="0.35">
      <c r="A239" s="293"/>
      <c r="B239" s="294" t="s">
        <v>1286</v>
      </c>
      <c r="C239" s="307" t="s">
        <v>934</v>
      </c>
      <c r="D239" s="295" t="s">
        <v>935</v>
      </c>
      <c r="E239" s="296" t="s">
        <v>7</v>
      </c>
      <c r="F239" s="297">
        <v>1225.92</v>
      </c>
      <c r="G239" s="298"/>
      <c r="H239" s="299"/>
      <c r="J239" s="317"/>
    </row>
    <row r="240" spans="1:10" ht="75" x14ac:dyDescent="0.35">
      <c r="A240" s="293" t="str">
        <f>'Planilha - Orla'!A130</f>
        <v>10.18</v>
      </c>
      <c r="B240" s="294" t="str">
        <f>'Planilha - Orla'!C130</f>
        <v>DER-ED</v>
      </c>
      <c r="C240" s="307">
        <f>'Planilha - Orla'!B130</f>
        <v>150702</v>
      </c>
      <c r="D240" s="295" t="str">
        <f>'Planilha - Orla'!D130</f>
        <v>Envelopamento de concreto simples com consumo mínimo de cimento de 250kg/m3, inclusive escavação para profundidade mínima do eletroduto de 50 cm, de 25 x 30 cm, para 2 eletrodutos</v>
      </c>
      <c r="E240" s="296" t="str">
        <f>'Planilha - Orla'!E130</f>
        <v>m</v>
      </c>
      <c r="F240" s="297">
        <f>1743.71+1719.36</f>
        <v>3463.07</v>
      </c>
      <c r="G240" s="298"/>
      <c r="H240" s="299" t="s">
        <v>5077</v>
      </c>
      <c r="J240" s="317"/>
    </row>
    <row r="241" spans="1:10" ht="56.25" x14ac:dyDescent="0.35">
      <c r="A241" s="293" t="str">
        <f>'Planilha - Orla'!A131</f>
        <v>10.19</v>
      </c>
      <c r="B241" s="294" t="str">
        <f>'Planilha - Orla'!C131</f>
        <v>CP-026</v>
      </c>
      <c r="C241" s="307" t="str">
        <f>'Planilha - Orla'!B131</f>
        <v>COMP.</v>
      </c>
      <c r="D241" s="295" t="str">
        <f>'Planilha - Orla'!D131</f>
        <v>POSTE CONICO CONTINUO EM ACO GALVANIZADO, RETO, FLANGEADO, H = 3 M, DIAMETRO  INFERIOR = *95* MM, SEM LUMINÁRIA - FORNECIMENTO, INSTALAÇÃO E PINTURA</v>
      </c>
      <c r="E241" s="296" t="str">
        <f>'Planilha - Orla'!E131</f>
        <v>und</v>
      </c>
      <c r="F241" s="297">
        <f>110+114</f>
        <v>224</v>
      </c>
      <c r="G241" s="298"/>
      <c r="H241" s="299" t="s">
        <v>5077</v>
      </c>
      <c r="J241" s="317"/>
    </row>
    <row r="242" spans="1:10" ht="37.5" x14ac:dyDescent="0.35">
      <c r="A242" s="293" t="str">
        <f>'Planilha - Orla'!A132</f>
        <v>10.20</v>
      </c>
      <c r="B242" s="294" t="str">
        <f>'Planilha - Orla'!C132</f>
        <v>CP-031</v>
      </c>
      <c r="C242" s="307" t="str">
        <f>'Planilha - Orla'!B132</f>
        <v>COMP.</v>
      </c>
      <c r="D242" s="295" t="str">
        <f>'Planilha - Orla'!D132</f>
        <v>Luva para eletroduto, pvc, roscável, dn 110mm (4'') - fornecimento e instalação</v>
      </c>
      <c r="E242" s="296" t="str">
        <f>'Planilha - Orla'!E132</f>
        <v>und</v>
      </c>
      <c r="F242" s="297">
        <v>18</v>
      </c>
      <c r="G242" s="298"/>
      <c r="H242" s="299"/>
      <c r="J242" s="317"/>
    </row>
    <row r="243" spans="1:10" ht="37.5" x14ac:dyDescent="0.35">
      <c r="A243" s="293" t="str">
        <f>'Planilha - Orla'!A133</f>
        <v>10.21</v>
      </c>
      <c r="B243" s="294" t="str">
        <f>'Planilha - Orla'!C133</f>
        <v>CP-032</v>
      </c>
      <c r="C243" s="307" t="str">
        <f>'Planilha - Orla'!B133</f>
        <v>COMP.</v>
      </c>
      <c r="D243" s="295" t="str">
        <f>'Planilha - Orla'!D133</f>
        <v>Curva 90 graus para eletroduto, pvc, roscável, dn 110 mm (4'') - fornecimento e instalação</v>
      </c>
      <c r="E243" s="296" t="str">
        <f>'Planilha - Orla'!E133</f>
        <v>und</v>
      </c>
      <c r="F243" s="297">
        <v>9</v>
      </c>
      <c r="G243" s="298"/>
      <c r="H243" s="299"/>
      <c r="J243" s="317"/>
    </row>
    <row r="244" spans="1:10" ht="37.5" x14ac:dyDescent="0.35">
      <c r="A244" s="293" t="str">
        <f>'Planilha - Orla'!A134</f>
        <v>10.22</v>
      </c>
      <c r="B244" s="294" t="str">
        <f>'Planilha - Orla'!C134</f>
        <v>DER-RD</v>
      </c>
      <c r="C244" s="307">
        <f>'Planilha - Orla'!B134</f>
        <v>41136</v>
      </c>
      <c r="D244" s="295" t="str">
        <f>'Planilha - Orla'!D134</f>
        <v>Haste cobreada para aterramento diâmetro 5/8" x 2,4m ( fornecimento e instalação)</v>
      </c>
      <c r="E244" s="296" t="str">
        <f>'Planilha - Orla'!E134</f>
        <v>Ud</v>
      </c>
      <c r="F244" s="297">
        <f>F241</f>
        <v>224</v>
      </c>
      <c r="G244" s="298"/>
      <c r="H244" s="299" t="s">
        <v>15776</v>
      </c>
      <c r="J244" s="317"/>
    </row>
    <row r="245" spans="1:10" x14ac:dyDescent="0.35">
      <c r="A245" s="293"/>
      <c r="B245" s="294"/>
      <c r="C245" s="307"/>
      <c r="D245" s="295"/>
      <c r="E245" s="296"/>
      <c r="F245" s="297"/>
      <c r="G245" s="298"/>
      <c r="H245" s="299"/>
      <c r="J245" s="317"/>
    </row>
    <row r="246" spans="1:10" s="315" customFormat="1" x14ac:dyDescent="0.35">
      <c r="A246" s="300">
        <f>'Planilha - Orla'!A137</f>
        <v>11</v>
      </c>
      <c r="B246" s="309"/>
      <c r="C246" s="310"/>
      <c r="D246" s="539" t="str">
        <f>'Planilha - Orla'!D137</f>
        <v>INSTALAÇÃO HIDRÁULICA</v>
      </c>
      <c r="E246" s="311"/>
      <c r="F246" s="312"/>
      <c r="G246" s="313"/>
      <c r="H246" s="314"/>
    </row>
    <row r="247" spans="1:10" ht="56.25" x14ac:dyDescent="0.35">
      <c r="A247" s="293" t="str">
        <f>'Planilha - Orla'!A138</f>
        <v>11.1</v>
      </c>
      <c r="B247" s="294" t="str">
        <f>'Planilha - Orla'!C138</f>
        <v>DER-RD</v>
      </c>
      <c r="C247" s="307">
        <f>'Planilha - Orla'!B138</f>
        <v>43067</v>
      </c>
      <c r="D247" s="295" t="str">
        <f>'Planilha - Orla'!D138</f>
        <v>Religação de rede de água em PVC DN 75 mm, inclusive conexões, em Vias Urbanas</v>
      </c>
      <c r="E247" s="296" t="str">
        <f>'Planilha - Orla'!E138</f>
        <v>M</v>
      </c>
      <c r="F247" s="297">
        <f>285+285</f>
        <v>570</v>
      </c>
      <c r="G247" s="298" t="s">
        <v>5111</v>
      </c>
      <c r="H247" s="299"/>
    </row>
    <row r="248" spans="1:10" ht="56.25" x14ac:dyDescent="0.35">
      <c r="A248" s="293" t="str">
        <f>'Planilha - Orla'!A139</f>
        <v>11.2</v>
      </c>
      <c r="B248" s="294" t="str">
        <f>'Planilha - Orla'!C139</f>
        <v>DER-RD</v>
      </c>
      <c r="C248" s="307">
        <f>'Planilha - Orla'!B139</f>
        <v>43068</v>
      </c>
      <c r="D248" s="295" t="str">
        <f>'Planilha - Orla'!D139</f>
        <v>Remanejamento de ligação e religação de redes de esgoto, em Vias Urbanas</v>
      </c>
      <c r="E248" s="296" t="str">
        <f>'Planilha - Orla'!E139</f>
        <v>M</v>
      </c>
      <c r="F248" s="297">
        <v>570</v>
      </c>
      <c r="G248" s="298" t="s">
        <v>5111</v>
      </c>
      <c r="H248" s="299"/>
    </row>
    <row r="249" spans="1:10" ht="75" x14ac:dyDescent="0.35">
      <c r="A249" s="293" t="str">
        <f>'Planilha - Orla'!A140</f>
        <v>11.3</v>
      </c>
      <c r="B249" s="294" t="str">
        <f>'Planilha - Orla'!C140</f>
        <v>DER-RD</v>
      </c>
      <c r="C249" s="307">
        <f>'Planilha - Orla'!B140</f>
        <v>43060</v>
      </c>
      <c r="D249" s="295" t="str">
        <f>'Planilha - Orla'!D140</f>
        <v>Recuperação de poço de visita inclusive fornecimento tampão F.F.A.P., em Vias Urbanas</v>
      </c>
      <c r="E249" s="296" t="str">
        <f>'Planilha - Orla'!E140</f>
        <v>Ud</v>
      </c>
      <c r="F249" s="297">
        <v>19</v>
      </c>
      <c r="G249" s="298" t="s">
        <v>5153</v>
      </c>
      <c r="H249" s="299" t="s">
        <v>5216</v>
      </c>
    </row>
    <row r="250" spans="1:10" x14ac:dyDescent="0.35">
      <c r="A250" s="293" t="str">
        <f>'Planilha - Orla'!A141</f>
        <v>11.4</v>
      </c>
      <c r="B250" s="294" t="str">
        <f>'Planilha - Orla'!C141</f>
        <v>CESAN</v>
      </c>
      <c r="C250" s="307">
        <f>'Planilha - Orla'!B141</f>
        <v>7200100340</v>
      </c>
      <c r="D250" s="295" t="str">
        <f>'Planilha - Orla'!D141</f>
        <v>CAIXA LIGACAO PREDIAL EM ANEL CONCRETO</v>
      </c>
      <c r="E250" s="296" t="str">
        <f>'Planilha - Orla'!E141</f>
        <v>UN</v>
      </c>
      <c r="F250" s="297">
        <v>224</v>
      </c>
      <c r="G250" s="298"/>
      <c r="H250" s="299"/>
    </row>
    <row r="251" spans="1:10" x14ac:dyDescent="0.35">
      <c r="A251" s="293" t="str">
        <f>'Planilha - Orla'!A142</f>
        <v>11.5</v>
      </c>
      <c r="B251" s="294" t="str">
        <f>'Planilha - Orla'!C142</f>
        <v>CESAN</v>
      </c>
      <c r="C251" s="307">
        <f>'Planilha - Orla'!B142</f>
        <v>7200100350</v>
      </c>
      <c r="D251" s="295" t="str">
        <f>'Planilha - Orla'!D142</f>
        <v>TAMPA CAIXA DE LIGACAO PREDIAL ESGOTO</v>
      </c>
      <c r="E251" s="296" t="str">
        <f>'Planilha - Orla'!E142</f>
        <v>UN</v>
      </c>
      <c r="F251" s="297">
        <v>224</v>
      </c>
      <c r="G251" s="298"/>
      <c r="H251" s="299"/>
    </row>
    <row r="252" spans="1:10" x14ac:dyDescent="0.35">
      <c r="A252" s="293" t="str">
        <f>'Planilha - Orla'!A143</f>
        <v>11.6</v>
      </c>
      <c r="B252" s="294" t="str">
        <f>'Planilha - Orla'!C143</f>
        <v>CESAN</v>
      </c>
      <c r="C252" s="307">
        <f>'Planilha - Orla'!B143</f>
        <v>7200100171</v>
      </c>
      <c r="D252" s="295" t="str">
        <f>'Planilha - Orla'!D143</f>
        <v>PADRAO 1A CX TERMOPL GRAND CALC HD 3/4"</v>
      </c>
      <c r="E252" s="296" t="str">
        <f>'Planilha - Orla'!E143</f>
        <v>UN</v>
      </c>
      <c r="F252" s="297">
        <v>224</v>
      </c>
      <c r="G252" s="298"/>
      <c r="H252" s="299"/>
    </row>
    <row r="253" spans="1:10" x14ac:dyDescent="0.35">
      <c r="A253" s="293" t="str">
        <f>'Planilha - Orla'!A144</f>
        <v>11.7</v>
      </c>
      <c r="B253" s="294" t="str">
        <f>'Planilha - Orla'!C144</f>
        <v>CESAN</v>
      </c>
      <c r="C253" s="307">
        <f>'Planilha - Orla'!B144</f>
        <v>7260100570</v>
      </c>
      <c r="D253" s="295" t="str">
        <f>'Planilha - Orla'!D144</f>
        <v>REDE ESG PVC NBR7362 250 ATE 1,25m S/PAV</v>
      </c>
      <c r="E253" s="296" t="str">
        <f>'Planilha - Orla'!E144</f>
        <v>M</v>
      </c>
      <c r="F253" s="297">
        <v>550</v>
      </c>
      <c r="G253" s="298"/>
      <c r="H253" s="299"/>
    </row>
    <row r="254" spans="1:10" x14ac:dyDescent="0.35">
      <c r="A254" s="293" t="str">
        <f>'Planilha - Orla'!A145</f>
        <v>11.8</v>
      </c>
      <c r="B254" s="294" t="str">
        <f>'Planilha - Orla'!C145</f>
        <v>CESAN</v>
      </c>
      <c r="C254" s="307">
        <f>'Planilha - Orla'!B145</f>
        <v>7250100210</v>
      </c>
      <c r="D254" s="295" t="str">
        <f>'Planilha - Orla'!D145</f>
        <v>REDE AGUA PVC PBA 20 DN 100 S/PAV</v>
      </c>
      <c r="E254" s="296" t="str">
        <f>'Planilha - Orla'!E145</f>
        <v>M</v>
      </c>
      <c r="F254" s="297">
        <v>1650</v>
      </c>
      <c r="G254" s="298" t="s">
        <v>17240</v>
      </c>
      <c r="H254" s="299"/>
    </row>
    <row r="255" spans="1:10" x14ac:dyDescent="0.35">
      <c r="A255" s="293"/>
      <c r="B255" s="294"/>
      <c r="C255" s="307"/>
      <c r="D255" s="295"/>
      <c r="E255" s="296"/>
      <c r="F255" s="297"/>
      <c r="G255" s="298"/>
      <c r="H255" s="299"/>
    </row>
    <row r="256" spans="1:10" s="315" customFormat="1" x14ac:dyDescent="0.35">
      <c r="A256" s="300">
        <v>12</v>
      </c>
      <c r="B256" s="309"/>
      <c r="C256" s="310"/>
      <c r="D256" s="539" t="str">
        <f>'Planilha - Orla'!D148</f>
        <v>EQUIPAMENTOS URBANOS</v>
      </c>
      <c r="E256" s="311"/>
      <c r="F256" s="312"/>
      <c r="G256" s="313"/>
      <c r="H256" s="314"/>
    </row>
    <row r="257" spans="1:8" ht="37.5" x14ac:dyDescent="0.35">
      <c r="A257" s="293" t="str">
        <f>'Planilha - Orla'!A149</f>
        <v>12.1</v>
      </c>
      <c r="B257" s="294" t="str">
        <f>'Planilha - Orla'!C149</f>
        <v>CP-021</v>
      </c>
      <c r="C257" s="307" t="str">
        <f>'Planilha - Orla'!B149</f>
        <v>COMP.</v>
      </c>
      <c r="D257" s="316" t="str">
        <f>'Planilha - Orla'!D149</f>
        <v>Bicicletário de Chão para 05 bicicletas AL-43, fixado no chão. Fabricante: Altmayer Sport ou equivalente</v>
      </c>
      <c r="E257" s="296" t="str">
        <f>'Planilha - Orla'!E149</f>
        <v>und</v>
      </c>
      <c r="F257" s="297">
        <f>19+18</f>
        <v>37</v>
      </c>
      <c r="G257" s="298"/>
      <c r="H257" s="299" t="s">
        <v>5210</v>
      </c>
    </row>
    <row r="258" spans="1:8" ht="37.5" x14ac:dyDescent="0.35">
      <c r="A258" s="293" t="str">
        <f>'Planilha - Orla'!A150</f>
        <v>12.2</v>
      </c>
      <c r="B258" s="294" t="str">
        <f>'Planilha - Orla'!C150</f>
        <v>CP-022</v>
      </c>
      <c r="C258" s="307" t="str">
        <f>'Planilha - Orla'!B150</f>
        <v>COMP.</v>
      </c>
      <c r="D258" s="316" t="str">
        <f>'Planilha - Orla'!D150</f>
        <v>Lixeira com tampa aro aço INOX 430 dupla urbana</v>
      </c>
      <c r="E258" s="296" t="str">
        <f>'Planilha - Orla'!E150</f>
        <v>und</v>
      </c>
      <c r="F258" s="297">
        <f>27+64</f>
        <v>91</v>
      </c>
      <c r="G258" s="298"/>
      <c r="H258" s="299" t="s">
        <v>5210</v>
      </c>
    </row>
    <row r="259" spans="1:8" ht="37.5" x14ac:dyDescent="0.35">
      <c r="A259" s="293" t="str">
        <f>'Planilha - Orla'!A151</f>
        <v>12.3</v>
      </c>
      <c r="B259" s="294" t="str">
        <f>'Planilha - Orla'!C151</f>
        <v>CP-027</v>
      </c>
      <c r="C259" s="307" t="str">
        <f>'Planilha - Orla'!B151</f>
        <v>COMP.</v>
      </c>
      <c r="D259" s="316" t="str">
        <f>'Planilha - Orla'!D151</f>
        <v>Balizador de concreto nas dimensões 0,45x0,45x1,05 (L x C x H)</v>
      </c>
      <c r="E259" s="296" t="str">
        <f>'Planilha - Orla'!E151</f>
        <v>und</v>
      </c>
      <c r="F259" s="297">
        <f>676+753</f>
        <v>1429</v>
      </c>
      <c r="G259" s="298"/>
      <c r="H259" s="299" t="s">
        <v>5210</v>
      </c>
    </row>
    <row r="260" spans="1:8" ht="131.25" x14ac:dyDescent="0.35">
      <c r="A260" s="293" t="str">
        <f>'Planilha - Orla'!A152</f>
        <v>12.4</v>
      </c>
      <c r="B260" s="294" t="str">
        <f>'Planilha - Orla'!C152</f>
        <v>CP-028</v>
      </c>
      <c r="C260" s="307" t="str">
        <f>'Planilha - Orla'!B152</f>
        <v>COMP.</v>
      </c>
      <c r="D260" s="316" t="str">
        <f>'Planilha - Orla'!D152</f>
        <v>Coletor com carga traseira de lixo de 1000 litros - (container de lixo) C-1000 é fabricado com polietileno de alta densidade (PEAD) injetado com proteção contra raios UV. Possui rodas com borracha maciça, tampa antí-acúmulo de água e anti-ruído.Capacidade 1000L ;Altura 1340 mm;Largura 1375 mm;Profundidade 1110 mm. Fab.: Contemar Ambiental ou equivalente</v>
      </c>
      <c r="E260" s="296" t="str">
        <f>'Planilha - Orla'!E152</f>
        <v>und</v>
      </c>
      <c r="F260" s="297">
        <f>38+41</f>
        <v>79</v>
      </c>
      <c r="G260" s="298"/>
      <c r="H260" s="299" t="s">
        <v>5210</v>
      </c>
    </row>
    <row r="261" spans="1:8" s="315" customFormat="1" x14ac:dyDescent="0.35">
      <c r="A261" s="300">
        <f>'Planilha - Orla'!A155</f>
        <v>13</v>
      </c>
      <c r="B261" s="309"/>
      <c r="C261" s="310"/>
      <c r="D261" s="539" t="str">
        <f>'Planilha - Orla'!D155</f>
        <v>PAISAGISMO</v>
      </c>
      <c r="E261" s="311"/>
      <c r="F261" s="312"/>
      <c r="G261" s="313"/>
      <c r="H261" s="314"/>
    </row>
    <row r="262" spans="1:8" ht="37.5" x14ac:dyDescent="0.35">
      <c r="A262" s="293" t="str">
        <f>'Planilha - Orla'!A156</f>
        <v>13.1</v>
      </c>
      <c r="B262" s="294" t="str">
        <f>'Planilha - Orla'!C156</f>
        <v>DER-ED</v>
      </c>
      <c r="C262" s="307">
        <f>'Planilha - Orla'!B156</f>
        <v>200326</v>
      </c>
      <c r="D262" s="316" t="str">
        <f>'Planilha - Orla'!D156</f>
        <v>Fornecimento e plantio de grama em placas tipo esmeralda, inclusive fornecimento de terra vegetal</v>
      </c>
      <c r="E262" s="296" t="str">
        <f>'Planilha - Orla'!E156</f>
        <v>m2</v>
      </c>
      <c r="F262" s="297">
        <f>SUM(F263:F264)</f>
        <v>6156.4</v>
      </c>
      <c r="G262" s="298" t="s">
        <v>5213</v>
      </c>
      <c r="H262" s="299" t="s">
        <v>5077</v>
      </c>
    </row>
    <row r="263" spans="1:8" x14ac:dyDescent="0.35">
      <c r="A263" s="293"/>
      <c r="B263" s="294"/>
      <c r="C263" s="307"/>
      <c r="D263" s="316"/>
      <c r="E263" s="296"/>
      <c r="F263" s="297">
        <v>3322.29</v>
      </c>
      <c r="G263" s="298" t="s">
        <v>5213</v>
      </c>
      <c r="H263" s="299"/>
    </row>
    <row r="264" spans="1:8" x14ac:dyDescent="0.35">
      <c r="A264" s="293"/>
      <c r="B264" s="294"/>
      <c r="C264" s="307"/>
      <c r="D264" s="316"/>
      <c r="E264" s="296"/>
      <c r="F264" s="297">
        <v>2834.11</v>
      </c>
      <c r="G264" s="298" t="s">
        <v>5282</v>
      </c>
      <c r="H264" s="299"/>
    </row>
    <row r="265" spans="1:8" x14ac:dyDescent="0.35">
      <c r="A265" s="293"/>
      <c r="B265" s="294"/>
      <c r="C265" s="307"/>
      <c r="D265" s="316"/>
      <c r="E265" s="296"/>
      <c r="F265" s="297"/>
      <c r="G265" s="298"/>
      <c r="H265" s="299"/>
    </row>
    <row r="266" spans="1:8" x14ac:dyDescent="0.35">
      <c r="A266" s="293" t="str">
        <f>'Planilha - Orla'!A157</f>
        <v>13.2</v>
      </c>
      <c r="B266" s="294" t="str">
        <f>'Planilha - Orla'!C157</f>
        <v>DER-ED</v>
      </c>
      <c r="C266" s="307">
        <f>'Planilha - Orla'!B157</f>
        <v>200307</v>
      </c>
      <c r="D266" s="316" t="str">
        <f>'Planilha - Orla'!D157</f>
        <v>Fornecimento e espalhamento de terra vegetal</v>
      </c>
      <c r="E266" s="296" t="str">
        <f>'Planilha - Orla'!E157</f>
        <v>m3</v>
      </c>
      <c r="F266" s="297">
        <f>F262*0.175</f>
        <v>1077.3699999999999</v>
      </c>
      <c r="G266" s="298" t="s">
        <v>5214</v>
      </c>
      <c r="H266" s="299"/>
    </row>
    <row r="267" spans="1:8" x14ac:dyDescent="0.35">
      <c r="A267" s="293"/>
      <c r="B267" s="294"/>
      <c r="C267" s="307"/>
      <c r="D267" s="316"/>
      <c r="E267" s="296"/>
      <c r="F267" s="297"/>
      <c r="G267" s="298"/>
      <c r="H267" s="299"/>
    </row>
    <row r="268" spans="1:8" x14ac:dyDescent="0.35">
      <c r="A268" s="293"/>
      <c r="B268" s="294"/>
      <c r="C268" s="307"/>
      <c r="D268" s="316"/>
      <c r="E268" s="296"/>
      <c r="F268" s="297"/>
      <c r="G268" s="298"/>
      <c r="H268" s="299"/>
    </row>
    <row r="269" spans="1:8" ht="56.25" x14ac:dyDescent="0.35">
      <c r="A269" s="293" t="str">
        <f>'Planilha - Orla'!A158</f>
        <v>13.3</v>
      </c>
      <c r="B269" s="294" t="str">
        <f>'Planilha - Orla'!C158</f>
        <v>CP-038</v>
      </c>
      <c r="C269" s="307" t="str">
        <f>'Planilha - Orla'!B158</f>
        <v>COMP.</v>
      </c>
      <c r="D269" s="316" t="str">
        <f>'Planilha - Orla'!D158</f>
        <v>Colchão drenante de brita 2 inclusive fornecimento, espalhamento, compactação e transporte da brita em Vias Urbanas</v>
      </c>
      <c r="E269" s="296" t="str">
        <f>'Planilha - Orla'!E158</f>
        <v>m3</v>
      </c>
      <c r="F269" s="297">
        <f>F262*0.25</f>
        <v>1539.1</v>
      </c>
      <c r="G269" s="298" t="s">
        <v>5215</v>
      </c>
      <c r="H269" s="299"/>
    </row>
    <row r="270" spans="1:8" x14ac:dyDescent="0.35">
      <c r="A270" s="293"/>
      <c r="B270" s="294"/>
      <c r="C270" s="307"/>
      <c r="D270" s="316"/>
      <c r="E270" s="296"/>
      <c r="F270" s="297"/>
      <c r="G270" s="298"/>
      <c r="H270" s="299"/>
    </row>
    <row r="271" spans="1:8" ht="37.5" x14ac:dyDescent="0.35">
      <c r="A271" s="293" t="str">
        <f>'Planilha - Orla'!A159</f>
        <v>13.4</v>
      </c>
      <c r="B271" s="294" t="str">
        <f>'Planilha - Orla'!C159</f>
        <v>DER-RD</v>
      </c>
      <c r="C271" s="307">
        <f>'Planilha - Orla'!B159</f>
        <v>40714</v>
      </c>
      <c r="D271" s="316" t="str">
        <f>'Planilha - Orla'!D159</f>
        <v>Manta Geotêxtil não tecida RT - 16 kn/m, fornecimento e aplicação</v>
      </c>
      <c r="E271" s="296" t="str">
        <f>'Planilha - Orla'!E159</f>
        <v>M2</v>
      </c>
      <c r="F271" s="297">
        <f>SUM(F272:F273)</f>
        <v>15391</v>
      </c>
      <c r="G271" s="298" t="s">
        <v>5235</v>
      </c>
      <c r="H271" s="299"/>
    </row>
    <row r="272" spans="1:8" x14ac:dyDescent="0.35">
      <c r="A272" s="293"/>
      <c r="B272" s="294"/>
      <c r="C272" s="307"/>
      <c r="D272" s="316"/>
      <c r="E272" s="296"/>
      <c r="F272" s="297">
        <f>4152.86*2</f>
        <v>8305.7199999999993</v>
      </c>
      <c r="G272" s="298" t="s">
        <v>5235</v>
      </c>
      <c r="H272" s="299"/>
    </row>
    <row r="273" spans="1:8" x14ac:dyDescent="0.35">
      <c r="A273" s="293"/>
      <c r="B273" s="294"/>
      <c r="C273" s="307"/>
      <c r="D273" s="316"/>
      <c r="E273" s="296"/>
      <c r="F273" s="297">
        <f>3542.64*2</f>
        <v>7085.28</v>
      </c>
      <c r="G273" s="298" t="s">
        <v>5235</v>
      </c>
      <c r="H273" s="299"/>
    </row>
    <row r="274" spans="1:8" x14ac:dyDescent="0.35">
      <c r="A274" s="293"/>
      <c r="B274" s="294"/>
      <c r="C274" s="307"/>
      <c r="D274" s="316"/>
      <c r="E274" s="296"/>
      <c r="F274" s="297"/>
      <c r="G274" s="298"/>
      <c r="H274" s="299"/>
    </row>
    <row r="275" spans="1:8" ht="75" x14ac:dyDescent="0.35">
      <c r="A275" s="293" t="str">
        <f>'Planilha - Orla'!A160</f>
        <v>13.5</v>
      </c>
      <c r="B275" s="294" t="str">
        <f>'Planilha - Orla'!C160</f>
        <v>CP-023</v>
      </c>
      <c r="C275" s="307" t="str">
        <f>'Planilha - Orla'!B160</f>
        <v>COMP.</v>
      </c>
      <c r="D275" s="316" t="str">
        <f>'Planilha - Orla'!D160</f>
        <v>Arborização para paisagismo ( mudas viveiro de espera) com altura maior que 1,50m ) - Sucupira roxa, Canafístula, Oiti da Praia, Biriba Branca, Manduirana, Pata de Vaca, Chuva de Ouro e Angelim da Praia</v>
      </c>
      <c r="E275" s="296" t="str">
        <f>'Planilha - Orla'!E160</f>
        <v>und</v>
      </c>
      <c r="F275" s="297">
        <f>SUM(F276:F277)</f>
        <v>324</v>
      </c>
      <c r="G275" s="298"/>
      <c r="H275" s="299" t="s">
        <v>5077</v>
      </c>
    </row>
    <row r="276" spans="1:8" ht="150" x14ac:dyDescent="0.35">
      <c r="A276" s="293"/>
      <c r="B276" s="294"/>
      <c r="C276" s="307"/>
      <c r="D276" s="316"/>
      <c r="E276" s="296"/>
      <c r="F276" s="297">
        <f>16+41+23+33+16+14+17+8</f>
        <v>168</v>
      </c>
      <c r="G276" s="298" t="s">
        <v>5212</v>
      </c>
      <c r="H276" s="299"/>
    </row>
    <row r="277" spans="1:8" ht="150" x14ac:dyDescent="0.35">
      <c r="A277" s="293"/>
      <c r="B277" s="294"/>
      <c r="C277" s="307"/>
      <c r="D277" s="316"/>
      <c r="E277" s="296"/>
      <c r="F277" s="297">
        <f>37+18+18+17+15+20+12+19</f>
        <v>156</v>
      </c>
      <c r="G277" s="298" t="s">
        <v>5283</v>
      </c>
      <c r="H277" s="299"/>
    </row>
    <row r="278" spans="1:8" x14ac:dyDescent="0.35">
      <c r="A278" s="293"/>
      <c r="B278" s="294"/>
      <c r="C278" s="307"/>
      <c r="D278" s="316"/>
      <c r="E278" s="296"/>
      <c r="F278" s="297"/>
      <c r="G278" s="298"/>
      <c r="H278" s="299"/>
    </row>
    <row r="279" spans="1:8" x14ac:dyDescent="0.35">
      <c r="A279" s="293" t="str">
        <f>'Planilha - Orla'!A161</f>
        <v>13.6</v>
      </c>
      <c r="B279" s="294" t="str">
        <f>'Planilha - Orla'!C161</f>
        <v>CP-024</v>
      </c>
      <c r="C279" s="307" t="str">
        <f>'Planilha - Orla'!B161</f>
        <v>COMP.</v>
      </c>
      <c r="D279" s="316" t="str">
        <f>'Planilha - Orla'!D161</f>
        <v>Pau Ferro (Libidibia Ferrea)</v>
      </c>
      <c r="E279" s="296" t="str">
        <f>'Planilha - Orla'!E161</f>
        <v>und</v>
      </c>
      <c r="F279" s="297">
        <f>SUM(F280:F281)</f>
        <v>11</v>
      </c>
      <c r="G279" s="298" t="s">
        <v>5150</v>
      </c>
      <c r="H279" s="299" t="s">
        <v>5077</v>
      </c>
    </row>
    <row r="280" spans="1:8" x14ac:dyDescent="0.35">
      <c r="A280" s="293"/>
      <c r="B280" s="294"/>
      <c r="C280" s="307"/>
      <c r="D280" s="316"/>
      <c r="E280" s="296"/>
      <c r="F280" s="297">
        <v>9</v>
      </c>
      <c r="G280" s="298" t="s">
        <v>5150</v>
      </c>
      <c r="H280" s="299"/>
    </row>
    <row r="281" spans="1:8" x14ac:dyDescent="0.35">
      <c r="A281" s="293"/>
      <c r="B281" s="294"/>
      <c r="C281" s="307"/>
      <c r="D281" s="316"/>
      <c r="E281" s="296"/>
      <c r="F281" s="297">
        <v>2</v>
      </c>
      <c r="G281" s="298" t="s">
        <v>5284</v>
      </c>
      <c r="H281" s="299"/>
    </row>
    <row r="282" spans="1:8" x14ac:dyDescent="0.35">
      <c r="A282" s="293"/>
      <c r="B282" s="294"/>
      <c r="C282" s="307"/>
      <c r="D282" s="316"/>
      <c r="E282" s="296"/>
      <c r="F282" s="297"/>
      <c r="G282" s="298"/>
      <c r="H282" s="299"/>
    </row>
    <row r="283" spans="1:8" x14ac:dyDescent="0.35">
      <c r="A283" s="293" t="str">
        <f>'Planilha - Orla'!A162</f>
        <v>13.7</v>
      </c>
      <c r="B283" s="294" t="str">
        <f>'Planilha - Orla'!C162</f>
        <v>CP-025</v>
      </c>
      <c r="C283" s="307" t="str">
        <f>'Planilha - Orla'!B162</f>
        <v>COMP.</v>
      </c>
      <c r="D283" s="316" t="str">
        <f>'Planilha - Orla'!D162</f>
        <v>Quaresmeira (Tibouchina granulosa)</v>
      </c>
      <c r="E283" s="296" t="str">
        <f>'Planilha - Orla'!E162</f>
        <v>und</v>
      </c>
      <c r="F283" s="297">
        <f>SUM(F284:F285)</f>
        <v>33</v>
      </c>
      <c r="G283" s="298" t="s">
        <v>5211</v>
      </c>
      <c r="H283" s="299" t="s">
        <v>5077</v>
      </c>
    </row>
    <row r="284" spans="1:8" x14ac:dyDescent="0.35">
      <c r="A284" s="293"/>
      <c r="B284" s="294"/>
      <c r="C284" s="307"/>
      <c r="D284" s="316"/>
      <c r="E284" s="296"/>
      <c r="F284" s="297">
        <v>15</v>
      </c>
      <c r="G284" s="298" t="s">
        <v>5211</v>
      </c>
      <c r="H284" s="299"/>
    </row>
    <row r="285" spans="1:8" x14ac:dyDescent="0.35">
      <c r="A285" s="293"/>
      <c r="B285" s="294"/>
      <c r="C285" s="307"/>
      <c r="D285" s="316"/>
      <c r="E285" s="296"/>
      <c r="F285" s="297">
        <v>18</v>
      </c>
      <c r="G285" s="298" t="s">
        <v>5285</v>
      </c>
      <c r="H285" s="299"/>
    </row>
    <row r="286" spans="1:8" x14ac:dyDescent="0.35">
      <c r="A286" s="293"/>
      <c r="B286" s="294"/>
      <c r="C286" s="307"/>
      <c r="D286" s="316"/>
      <c r="E286" s="296"/>
      <c r="F286" s="297"/>
      <c r="G286" s="298"/>
      <c r="H286" s="299"/>
    </row>
    <row r="287" spans="1:8" x14ac:dyDescent="0.35">
      <c r="A287" s="293" t="str">
        <f>'Planilha - Orla'!A163</f>
        <v>13.8</v>
      </c>
      <c r="B287" s="294" t="str">
        <f>'Planilha - Orla'!C163</f>
        <v>CP-029</v>
      </c>
      <c r="C287" s="307" t="str">
        <f>'Planilha - Orla'!B163</f>
        <v>COMP.</v>
      </c>
      <c r="D287" s="316" t="str">
        <f>'Planilha - Orla'!D163</f>
        <v>Banco de concreto com dimensões 0,45x2,20x1,10 (L x C x H)</v>
      </c>
      <c r="E287" s="296" t="str">
        <f>'Planilha - Orla'!E163</f>
        <v>und</v>
      </c>
      <c r="F287" s="297">
        <f>SUM(F288:F289)</f>
        <v>184</v>
      </c>
      <c r="G287" s="298"/>
      <c r="H287" s="299" t="s">
        <v>5077</v>
      </c>
    </row>
    <row r="288" spans="1:8" x14ac:dyDescent="0.35">
      <c r="A288" s="293"/>
      <c r="B288" s="294"/>
      <c r="C288" s="307"/>
      <c r="D288" s="316"/>
      <c r="E288" s="296"/>
      <c r="F288" s="297">
        <v>91</v>
      </c>
      <c r="G288" s="298"/>
      <c r="H288" s="299"/>
    </row>
    <row r="289" spans="1:8" x14ac:dyDescent="0.35">
      <c r="A289" s="293"/>
      <c r="B289" s="294"/>
      <c r="C289" s="307"/>
      <c r="D289" s="316"/>
      <c r="E289" s="296"/>
      <c r="F289" s="297">
        <v>93</v>
      </c>
      <c r="G289" s="298"/>
      <c r="H289" s="299"/>
    </row>
    <row r="290" spans="1:8" x14ac:dyDescent="0.35">
      <c r="A290" s="293"/>
      <c r="B290" s="294"/>
      <c r="C290" s="307"/>
      <c r="D290" s="316"/>
      <c r="E290" s="296"/>
      <c r="F290" s="297"/>
      <c r="G290" s="298"/>
      <c r="H290" s="299"/>
    </row>
    <row r="291" spans="1:8" s="950" customFormat="1" x14ac:dyDescent="0.35">
      <c r="A291" s="293" t="str">
        <f>'Planilha - Orla'!A164</f>
        <v>13.9</v>
      </c>
      <c r="B291" s="294" t="str">
        <f>'Planilha - Orla'!C164</f>
        <v>CP-035</v>
      </c>
      <c r="C291" s="307" t="str">
        <f>'Planilha - Orla'!B164</f>
        <v>COMP.</v>
      </c>
      <c r="D291" s="316" t="str">
        <f>'Planilha - Orla'!D164</f>
        <v>Recuperação de reestinga existente</v>
      </c>
      <c r="E291" s="296" t="str">
        <f>'Planilha - Orla'!E164</f>
        <v>m2</v>
      </c>
      <c r="F291" s="297">
        <f>1720*3</f>
        <v>5160</v>
      </c>
      <c r="G291" s="298" t="s">
        <v>17226</v>
      </c>
      <c r="H291" s="299"/>
    </row>
    <row r="292" spans="1:8" x14ac:dyDescent="0.35">
      <c r="A292" s="293"/>
      <c r="B292" s="294"/>
      <c r="C292" s="307"/>
      <c r="D292" s="316"/>
      <c r="E292" s="296"/>
      <c r="F292" s="297"/>
      <c r="G292" s="298"/>
      <c r="H292" s="299"/>
    </row>
    <row r="293" spans="1:8" s="315" customFormat="1" x14ac:dyDescent="0.35">
      <c r="A293" s="300">
        <f>'Planilha - Orla'!A168</f>
        <v>14</v>
      </c>
      <c r="B293" s="309"/>
      <c r="C293" s="310"/>
      <c r="D293" s="539" t="str">
        <f>'Planilha - Orla'!D168</f>
        <v>SINALIZAÇÃO</v>
      </c>
      <c r="E293" s="311"/>
      <c r="F293" s="312"/>
      <c r="G293" s="313"/>
      <c r="H293" s="314"/>
    </row>
    <row r="294" spans="1:8" ht="37.5" x14ac:dyDescent="0.35">
      <c r="A294" s="293" t="str">
        <f>'Planilha - Orla'!A169</f>
        <v>14.1</v>
      </c>
      <c r="B294" s="294" t="str">
        <f>'Planilha - Orla'!C169</f>
        <v>DER-RD</v>
      </c>
      <c r="C294" s="307">
        <f>'Planilha - Orla'!B169</f>
        <v>40927</v>
      </c>
      <c r="D294" s="316" t="str">
        <f>'Planilha - Orla'!D169</f>
        <v>Sinalização horizontal TMD=600, vida útil 3 anos, taxa=3,0 kg/m² material termoplástico )</v>
      </c>
      <c r="E294" s="296" t="str">
        <f>'Planilha - Orla'!E169</f>
        <v>M2</v>
      </c>
      <c r="F294" s="297">
        <f>SUM(F295:F298)</f>
        <v>3060.26</v>
      </c>
      <c r="G294" s="298" t="s">
        <v>5199</v>
      </c>
      <c r="H294" s="299"/>
    </row>
    <row r="295" spans="1:8" ht="75" x14ac:dyDescent="0.35">
      <c r="A295" s="293"/>
      <c r="B295" s="294"/>
      <c r="C295" s="307"/>
      <c r="D295" s="316"/>
      <c r="E295" s="296"/>
      <c r="F295" s="297">
        <f>((46*20)-(0*20))*0.1*4</f>
        <v>368</v>
      </c>
      <c r="G295" s="298" t="s">
        <v>5199</v>
      </c>
      <c r="H295" s="299" t="s">
        <v>5200</v>
      </c>
    </row>
    <row r="296" spans="1:8" ht="37.5" x14ac:dyDescent="0.35">
      <c r="A296" s="293"/>
      <c r="B296" s="294"/>
      <c r="C296" s="307"/>
      <c r="D296" s="316"/>
      <c r="E296" s="296"/>
      <c r="F296" s="297">
        <f>((147*20)-(107*20))*0.1*4</f>
        <v>320</v>
      </c>
      <c r="G296" s="298" t="s">
        <v>5286</v>
      </c>
      <c r="H296" s="299" t="s">
        <v>5289</v>
      </c>
    </row>
    <row r="297" spans="1:8" ht="56.25" x14ac:dyDescent="0.35">
      <c r="A297" s="293"/>
      <c r="B297" s="294"/>
      <c r="C297" s="307"/>
      <c r="D297" s="316"/>
      <c r="E297" s="296"/>
      <c r="F297" s="297">
        <f>64.4+70.54+60.08+69.94+66.12+60.14+189+201.32+193.4</f>
        <v>974.94</v>
      </c>
      <c r="G297" s="298" t="s">
        <v>15777</v>
      </c>
      <c r="H297" s="299" t="s">
        <v>15778</v>
      </c>
    </row>
    <row r="298" spans="1:8" ht="56.25" x14ac:dyDescent="0.35">
      <c r="A298" s="293"/>
      <c r="B298" s="294"/>
      <c r="C298" s="307"/>
      <c r="D298" s="316"/>
      <c r="E298" s="296"/>
      <c r="F298" s="297">
        <f>127.04+84.42+257.48+246+133.82+64.4+52.46+89.2+342.5</f>
        <v>1397.32</v>
      </c>
      <c r="G298" s="298" t="s">
        <v>15779</v>
      </c>
      <c r="H298" s="299" t="s">
        <v>15778</v>
      </c>
    </row>
    <row r="299" spans="1:8" x14ac:dyDescent="0.35">
      <c r="A299" s="293"/>
      <c r="B299" s="294"/>
      <c r="C299" s="307"/>
      <c r="D299" s="316"/>
      <c r="E299" s="296"/>
      <c r="F299" s="297"/>
      <c r="G299" s="298"/>
      <c r="H299" s="299"/>
    </row>
    <row r="300" spans="1:8" ht="37.5" x14ac:dyDescent="0.35">
      <c r="A300" s="293" t="str">
        <f>'Planilha - Orla'!A170</f>
        <v>14.2</v>
      </c>
      <c r="B300" s="294" t="str">
        <f>'Planilha - Orla'!C170</f>
        <v>DER-RD</v>
      </c>
      <c r="C300" s="307">
        <f>'Planilha - Orla'!B170</f>
        <v>42524</v>
      </c>
      <c r="D300" s="316" t="str">
        <f>'Planilha - Orla'!D170</f>
        <v>Pintura de setas e zebrados em material termoplástico - 5 anos ( por extrusão)</v>
      </c>
      <c r="E300" s="296" t="str">
        <f>'Planilha - Orla'!E170</f>
        <v>M2</v>
      </c>
      <c r="F300" s="297">
        <f>SUM(F301:F302)</f>
        <v>84</v>
      </c>
      <c r="G300" s="298" t="s">
        <v>5202</v>
      </c>
      <c r="H300" s="299"/>
    </row>
    <row r="301" spans="1:8" ht="37.5" x14ac:dyDescent="0.35">
      <c r="A301" s="549"/>
      <c r="B301" s="550"/>
      <c r="C301" s="551"/>
      <c r="D301" s="552"/>
      <c r="E301" s="553"/>
      <c r="F301" s="297">
        <f>2*24</f>
        <v>48</v>
      </c>
      <c r="G301" s="298" t="s">
        <v>5202</v>
      </c>
      <c r="H301" s="299" t="s">
        <v>5201</v>
      </c>
    </row>
    <row r="302" spans="1:8" ht="37.5" x14ac:dyDescent="0.35">
      <c r="A302" s="549"/>
      <c r="B302" s="550"/>
      <c r="C302" s="551"/>
      <c r="D302" s="552"/>
      <c r="E302" s="553"/>
      <c r="F302" s="297">
        <f>(5*0.04)*10*18</f>
        <v>36</v>
      </c>
      <c r="G302" s="298" t="s">
        <v>5287</v>
      </c>
      <c r="H302" s="299"/>
    </row>
    <row r="303" spans="1:8" x14ac:dyDescent="0.35">
      <c r="A303" s="520"/>
      <c r="B303" s="521"/>
      <c r="C303" s="521"/>
      <c r="D303" s="541"/>
      <c r="E303" s="521"/>
      <c r="F303" s="523"/>
      <c r="G303" s="523"/>
      <c r="H303" s="524"/>
    </row>
    <row r="304" spans="1:8" x14ac:dyDescent="0.35">
      <c r="A304" s="522"/>
      <c r="B304" s="523"/>
      <c r="C304" s="523"/>
      <c r="D304" s="542"/>
      <c r="E304" s="523"/>
      <c r="F304" s="523"/>
      <c r="G304" s="523"/>
      <c r="H304" s="524"/>
    </row>
    <row r="305" spans="1:9" x14ac:dyDescent="0.35">
      <c r="A305" s="522"/>
      <c r="B305" s="523"/>
      <c r="C305" s="523"/>
      <c r="D305" s="542"/>
      <c r="E305" s="523"/>
      <c r="F305" s="523"/>
      <c r="G305" s="523"/>
      <c r="H305" s="524"/>
    </row>
    <row r="306" spans="1:9" x14ac:dyDescent="0.35">
      <c r="A306" s="522"/>
      <c r="B306" s="523"/>
      <c r="C306" s="523"/>
      <c r="D306" s="542"/>
      <c r="E306" s="523"/>
      <c r="F306" s="523"/>
      <c r="G306" s="523"/>
      <c r="H306" s="524"/>
    </row>
    <row r="307" spans="1:9" x14ac:dyDescent="0.35">
      <c r="A307" s="522"/>
      <c r="B307" s="523"/>
      <c r="C307" s="523"/>
      <c r="D307" s="542"/>
      <c r="E307" s="523"/>
      <c r="F307" s="523"/>
      <c r="G307" s="523"/>
      <c r="H307" s="524"/>
    </row>
    <row r="308" spans="1:9" x14ac:dyDescent="0.35">
      <c r="A308" s="522"/>
      <c r="B308" s="523"/>
      <c r="C308" s="523"/>
      <c r="D308" s="542"/>
      <c r="E308" s="523"/>
      <c r="F308" s="523"/>
      <c r="G308" s="523"/>
      <c r="H308" s="524"/>
    </row>
    <row r="309" spans="1:9" x14ac:dyDescent="0.35">
      <c r="A309" s="522"/>
      <c r="B309" s="523"/>
      <c r="C309" s="523"/>
      <c r="D309" s="542"/>
      <c r="E309" s="523"/>
      <c r="F309" s="523"/>
      <c r="G309" s="523"/>
      <c r="H309" s="524"/>
    </row>
    <row r="310" spans="1:9" x14ac:dyDescent="0.35">
      <c r="A310" s="522"/>
      <c r="B310" s="523"/>
      <c r="C310" s="523"/>
      <c r="D310" s="542"/>
      <c r="E310" s="523"/>
      <c r="F310" s="523"/>
      <c r="G310" s="523"/>
      <c r="H310" s="524"/>
    </row>
    <row r="311" spans="1:9" x14ac:dyDescent="0.35">
      <c r="A311" s="522"/>
      <c r="B311" s="523"/>
      <c r="C311" s="523"/>
      <c r="D311" s="542"/>
      <c r="E311" s="523"/>
      <c r="F311" s="523"/>
      <c r="G311" s="523"/>
      <c r="H311" s="524"/>
    </row>
    <row r="312" spans="1:9" x14ac:dyDescent="0.35">
      <c r="A312" s="522"/>
      <c r="B312" s="523"/>
      <c r="C312" s="523"/>
      <c r="D312" s="542"/>
      <c r="E312" s="523"/>
      <c r="F312" s="523"/>
      <c r="G312" s="523"/>
      <c r="H312" s="524"/>
    </row>
    <row r="313" spans="1:9" x14ac:dyDescent="0.35">
      <c r="A313" s="522"/>
      <c r="B313" s="523"/>
      <c r="C313" s="523"/>
      <c r="D313" s="542"/>
      <c r="E313" s="523"/>
      <c r="F313" s="523"/>
      <c r="G313" s="523"/>
      <c r="H313" s="524"/>
    </row>
    <row r="314" spans="1:9" x14ac:dyDescent="0.35">
      <c r="A314" s="522"/>
      <c r="B314" s="523"/>
      <c r="C314" s="523"/>
      <c r="D314" s="542"/>
      <c r="E314" s="523"/>
      <c r="F314" s="523"/>
      <c r="G314" s="523"/>
      <c r="H314" s="524"/>
    </row>
    <row r="315" spans="1:9" x14ac:dyDescent="0.35">
      <c r="A315" s="293" t="str">
        <f>'Planilha - Orla'!A171</f>
        <v>14.3</v>
      </c>
      <c r="B315" s="294" t="str">
        <f>'Planilha - Orla'!C171</f>
        <v>DER-RD</v>
      </c>
      <c r="C315" s="307">
        <f>'Planilha - Orla'!B171</f>
        <v>40932</v>
      </c>
      <c r="D315" s="316" t="str">
        <f>'Planilha - Orla'!D171</f>
        <v>Tacha refletiva  monodirecional, fornecimento e aplicação</v>
      </c>
      <c r="E315" s="296">
        <f>'Planilha - Orla'!E186</f>
        <v>1.02</v>
      </c>
      <c r="F315" s="297">
        <v>1500</v>
      </c>
      <c r="G315" s="298"/>
      <c r="H315" s="299"/>
    </row>
    <row r="316" spans="1:9" x14ac:dyDescent="0.35">
      <c r="A316" s="522"/>
      <c r="B316" s="523"/>
      <c r="C316" s="523"/>
      <c r="D316" s="542"/>
      <c r="E316" s="523"/>
      <c r="F316" s="523"/>
      <c r="G316" s="523"/>
      <c r="H316" s="524"/>
    </row>
    <row r="317" spans="1:9" x14ac:dyDescent="0.35">
      <c r="A317" s="522"/>
      <c r="B317" s="523"/>
      <c r="C317" s="523"/>
      <c r="D317" s="542"/>
      <c r="E317" s="523"/>
      <c r="F317" s="523"/>
      <c r="G317" s="523"/>
      <c r="H317" s="524"/>
    </row>
    <row r="318" spans="1:9" x14ac:dyDescent="0.35">
      <c r="A318" s="300">
        <f>'Planilha - Orla'!A174</f>
        <v>15</v>
      </c>
      <c r="B318" s="309"/>
      <c r="C318" s="310"/>
      <c r="D318" s="539" t="str">
        <f>'Planilha - Orla'!D174</f>
        <v>LIMPEZA DE OBRA</v>
      </c>
      <c r="E318" s="311"/>
      <c r="F318" s="312"/>
      <c r="G318" s="313"/>
      <c r="H318" s="314"/>
    </row>
    <row r="319" spans="1:9" x14ac:dyDescent="0.35">
      <c r="A319" s="517" t="str">
        <f>'Planilha - Orla'!A175</f>
        <v>15.1</v>
      </c>
      <c r="B319" s="517">
        <f>'Planilha - Orla'!B175</f>
        <v>200402</v>
      </c>
      <c r="C319" s="517" t="str">
        <f>'Planilha - Orla'!C175</f>
        <v>DER-ED</v>
      </c>
      <c r="D319" s="543" t="str">
        <f>'Planilha - Orla'!D175</f>
        <v>Limpeza geral de obras (quadras, praças e jardins)</v>
      </c>
      <c r="E319" s="517" t="str">
        <f>'Planilha - Orla'!E175</f>
        <v>m2</v>
      </c>
      <c r="F319" s="297">
        <f>SUM(F320:F321)</f>
        <v>18910.400000000001</v>
      </c>
      <c r="G319" s="518"/>
      <c r="H319" s="519"/>
    </row>
    <row r="320" spans="1:9" x14ac:dyDescent="0.35">
      <c r="A320" s="293"/>
      <c r="B320" s="294"/>
      <c r="C320" s="307"/>
      <c r="D320" s="316"/>
      <c r="E320" s="296"/>
      <c r="F320" s="297">
        <f>92*21.2</f>
        <v>1950.4</v>
      </c>
      <c r="G320" s="518" t="s">
        <v>5197</v>
      </c>
      <c r="H320" s="519" t="s">
        <v>5198</v>
      </c>
      <c r="I320" s="271">
        <f>46*20</f>
        <v>920</v>
      </c>
    </row>
    <row r="321" spans="1:9" x14ac:dyDescent="0.35">
      <c r="A321" s="948"/>
      <c r="B321" s="941"/>
      <c r="C321" s="942"/>
      <c r="D321" s="943"/>
      <c r="E321" s="944"/>
      <c r="F321" s="297">
        <f>800*21.2</f>
        <v>16960</v>
      </c>
      <c r="G321" s="940" t="s">
        <v>5197</v>
      </c>
      <c r="H321" s="299" t="s">
        <v>5288</v>
      </c>
      <c r="I321" s="271">
        <f>40*20</f>
        <v>800</v>
      </c>
    </row>
    <row r="322" spans="1:9" x14ac:dyDescent="0.35">
      <c r="A322" s="325"/>
      <c r="C322" s="326"/>
      <c r="E322" s="327"/>
      <c r="H322" s="328"/>
    </row>
    <row r="323" spans="1:9" x14ac:dyDescent="0.35">
      <c r="A323" s="325"/>
      <c r="C323" s="326"/>
      <c r="E323" s="327"/>
      <c r="H323" s="328"/>
    </row>
    <row r="324" spans="1:9" x14ac:dyDescent="0.35">
      <c r="A324" s="325"/>
      <c r="C324" s="326"/>
      <c r="E324" s="327"/>
      <c r="H324" s="328"/>
    </row>
    <row r="325" spans="1:9" x14ac:dyDescent="0.35">
      <c r="A325" s="325"/>
      <c r="C325" s="326"/>
      <c r="D325" s="424"/>
      <c r="E325" s="327"/>
      <c r="G325" s="323"/>
      <c r="H325" s="329"/>
    </row>
    <row r="326" spans="1:9" x14ac:dyDescent="0.35">
      <c r="A326" s="325"/>
      <c r="C326" s="326"/>
      <c r="D326" s="949"/>
      <c r="E326" s="327"/>
      <c r="G326" s="256"/>
      <c r="H326" s="330"/>
    </row>
    <row r="327" spans="1:9" ht="19.5" thickBot="1" x14ac:dyDescent="0.4">
      <c r="A327" s="331"/>
      <c r="B327" s="332"/>
      <c r="C327" s="333"/>
      <c r="D327" s="545"/>
      <c r="E327" s="334"/>
      <c r="F327" s="335"/>
      <c r="G327" s="336"/>
      <c r="H327" s="337"/>
    </row>
  </sheetData>
  <sheetProtection insertRows="0" deleteRows="0" selectLockedCells="1" autoFilter="0"/>
  <autoFilter ref="C6:H8" xr:uid="{1D3518F7-A1CE-44CD-9983-CF6BCA68A01F}"/>
  <mergeCells count="15">
    <mergeCell ref="D5:D6"/>
    <mergeCell ref="G5:G6"/>
    <mergeCell ref="H5:H6"/>
    <mergeCell ref="A4:B4"/>
    <mergeCell ref="E4:F4"/>
    <mergeCell ref="A5:A6"/>
    <mergeCell ref="B5:C5"/>
    <mergeCell ref="E5:E6"/>
    <mergeCell ref="F5:F6"/>
    <mergeCell ref="A1:H1"/>
    <mergeCell ref="A2:B2"/>
    <mergeCell ref="C2:D2"/>
    <mergeCell ref="E2:F2"/>
    <mergeCell ref="A3:B3"/>
    <mergeCell ref="C3:F3"/>
  </mergeCells>
  <phoneticPr fontId="12" type="noConversion"/>
  <conditionalFormatting sqref="D8 E8:E17 D10:D17 D18:E18 D19:H39 D94:H116 F122:H130 D131:H131 H154:H156 H158 D161:H185 D187:E188 D247:H255 D262:H292">
    <cfRule type="expression" dxfId="47" priority="2726" stopIfTrue="1">
      <formula>$D8="&gt;&gt;&gt;&gt;&gt;&gt;&gt;&gt;&gt;&gt; Digite aqui a descrição e apresente a composição detalhada."</formula>
    </cfRule>
  </conditionalFormatting>
  <conditionalFormatting sqref="D154:G160">
    <cfRule type="expression" dxfId="46" priority="27" stopIfTrue="1">
      <formula>$D154="&gt;&gt;&gt;&gt;&gt;&gt;&gt;&gt;&gt;&gt;Digite aqui a descrição e apresente a composição detalhada."</formula>
    </cfRule>
    <cfRule type="expression" dxfId="45" priority="28" stopIfTrue="1">
      <formula>$D154="&gt;&gt;&gt;&gt;&gt;&gt;&gt;&gt;&gt;&gt; Digite aqui a descrição e apresente a composição detalhada."</formula>
    </cfRule>
  </conditionalFormatting>
  <conditionalFormatting sqref="D19:H39 D8 E8:E17 D10:D17 D18:E18 D94:H116 F122:H130 D131:H131 H154:H156 H158 D161:H185 D187:E188 D247:H255 D262:H292">
    <cfRule type="expression" dxfId="44" priority="2725" stopIfTrue="1">
      <formula>$D8="&gt;&gt;&gt;&gt;&gt;&gt;&gt;&gt;&gt;&gt;Digite aqui a descrição e apresente a composição detalhada."</formula>
    </cfRule>
  </conditionalFormatting>
  <conditionalFormatting sqref="D41:H92">
    <cfRule type="expression" dxfId="43" priority="11" stopIfTrue="1">
      <formula>$D41="&gt;&gt;&gt;&gt;&gt;&gt;&gt;&gt;&gt;&gt;Digite aqui a descrição e apresente a composição detalhada."</formula>
    </cfRule>
    <cfRule type="expression" dxfId="42" priority="12" stopIfTrue="1">
      <formula>$D41="&gt;&gt;&gt;&gt;&gt;&gt;&gt;&gt;&gt;&gt; Digite aqui a descrição e apresente a composição detalhada."</formula>
    </cfRule>
  </conditionalFormatting>
  <conditionalFormatting sqref="D118:H121">
    <cfRule type="expression" dxfId="41" priority="101" stopIfTrue="1">
      <formula>$D118="&gt;&gt;&gt;&gt;&gt;&gt;&gt;&gt;&gt;&gt;Digite aqui a descrição e apresente a composição detalhada."</formula>
    </cfRule>
    <cfRule type="expression" dxfId="40" priority="102" stopIfTrue="1">
      <formula>$D118="&gt;&gt;&gt;&gt;&gt;&gt;&gt;&gt;&gt;&gt; Digite aqui a descrição e apresente a composição detalhada."</formula>
    </cfRule>
  </conditionalFormatting>
  <conditionalFormatting sqref="D145:H146">
    <cfRule type="expression" dxfId="39" priority="5" stopIfTrue="1">
      <formula>$D145="&gt;&gt;&gt;&gt;&gt;&gt;&gt;&gt;&gt;&gt;Digite aqui a descrição e apresente a composição detalhada."</formula>
    </cfRule>
    <cfRule type="expression" dxfId="38" priority="6" stopIfTrue="1">
      <formula>$D145="&gt;&gt;&gt;&gt;&gt;&gt;&gt;&gt;&gt;&gt; Digite aqui a descrição e apresente a composição detalhada."</formula>
    </cfRule>
  </conditionalFormatting>
  <conditionalFormatting sqref="D148:H153">
    <cfRule type="expression" dxfId="37" priority="47" stopIfTrue="1">
      <formula>$D148="&gt;&gt;&gt;&gt;&gt;&gt;&gt;&gt;&gt;&gt;Digite aqui a descrição e apresente a composição detalhada."</formula>
    </cfRule>
    <cfRule type="expression" dxfId="36" priority="48" stopIfTrue="1">
      <formula>$D148="&gt;&gt;&gt;&gt;&gt;&gt;&gt;&gt;&gt;&gt; Digite aqui a descrição e apresente a composição detalhada."</formula>
    </cfRule>
  </conditionalFormatting>
  <conditionalFormatting sqref="D189:H220">
    <cfRule type="expression" dxfId="35" priority="87" stopIfTrue="1">
      <formula>$D189="&gt;&gt;&gt;&gt;&gt;&gt;&gt;&gt;&gt;&gt;Digite aqui a descrição e apresente a composição detalhada."</formula>
    </cfRule>
    <cfRule type="expression" dxfId="34" priority="88" stopIfTrue="1">
      <formula>$D189="&gt;&gt;&gt;&gt;&gt;&gt;&gt;&gt;&gt;&gt; Digite aqui a descrição e apresente a composição detalhada."</formula>
    </cfRule>
  </conditionalFormatting>
  <conditionalFormatting sqref="D222:H245">
    <cfRule type="expression" dxfId="33" priority="85" stopIfTrue="1">
      <formula>$D222="&gt;&gt;&gt;&gt;&gt;&gt;&gt;&gt;&gt;&gt;Digite aqui a descrição e apresente a composição detalhada."</formula>
    </cfRule>
    <cfRule type="expression" dxfId="32" priority="86" stopIfTrue="1">
      <formula>$D222="&gt;&gt;&gt;&gt;&gt;&gt;&gt;&gt;&gt;&gt; Digite aqui a descrição e apresente a composição detalhada."</formula>
    </cfRule>
  </conditionalFormatting>
  <conditionalFormatting sqref="D257:H260">
    <cfRule type="expression" dxfId="31" priority="139" stopIfTrue="1">
      <formula>$D257="&gt;&gt;&gt;&gt;&gt;&gt;&gt;&gt;&gt;&gt;Digite aqui a descrição e apresente a composição detalhada."</formula>
    </cfRule>
    <cfRule type="expression" dxfId="30" priority="140" stopIfTrue="1">
      <formula>$D257="&gt;&gt;&gt;&gt;&gt;&gt;&gt;&gt;&gt;&gt; Digite aqui a descrição e apresente a composição detalhada."</formula>
    </cfRule>
  </conditionalFormatting>
  <conditionalFormatting sqref="D294:H302">
    <cfRule type="expression" dxfId="29" priority="17" stopIfTrue="1">
      <formula>$D294="&gt;&gt;&gt;&gt;&gt;&gt;&gt;&gt;&gt;&gt;Digite aqui a descrição e apresente a composição detalhada."</formula>
    </cfRule>
    <cfRule type="expression" dxfId="28" priority="18" stopIfTrue="1">
      <formula>$D294="&gt;&gt;&gt;&gt;&gt;&gt;&gt;&gt;&gt;&gt; Digite aqui a descrição e apresente a composição detalhada."</formula>
    </cfRule>
  </conditionalFormatting>
  <conditionalFormatting sqref="D315:H315">
    <cfRule type="expression" dxfId="27" priority="9" stopIfTrue="1">
      <formula>$D315="&gt;&gt;&gt;&gt;&gt;&gt;&gt;&gt;&gt;&gt;Digite aqui a descrição e apresente a composição detalhada."</formula>
    </cfRule>
    <cfRule type="expression" dxfId="26" priority="10" stopIfTrue="1">
      <formula>$D315="&gt;&gt;&gt;&gt;&gt;&gt;&gt;&gt;&gt;&gt; Digite aqui a descrição e apresente a composição detalhada."</formula>
    </cfRule>
  </conditionalFormatting>
  <conditionalFormatting sqref="D320:H320">
    <cfRule type="expression" dxfId="25" priority="153" stopIfTrue="1">
      <formula>$D320="&gt;&gt;&gt;&gt;&gt;&gt;&gt;&gt;&gt;&gt;Digite aqui a descrição e apresente a composição detalhada."</formula>
    </cfRule>
    <cfRule type="expression" dxfId="24" priority="154" stopIfTrue="1">
      <formula>$D320="&gt;&gt;&gt;&gt;&gt;&gt;&gt;&gt;&gt;&gt; Digite aqui a descrição e apresente a composição detalhada."</formula>
    </cfRule>
  </conditionalFormatting>
  <conditionalFormatting sqref="F33:G34">
    <cfRule type="expression" dxfId="23" priority="53" stopIfTrue="1">
      <formula>$D33="&gt;&gt;&gt;&gt;&gt;&gt;&gt;&gt;&gt;&gt;Digite aqui a descrição e apresente a composição detalhada."</formula>
    </cfRule>
    <cfRule type="expression" dxfId="22" priority="54" stopIfTrue="1">
      <formula>$D33="&gt;&gt;&gt;&gt;&gt;&gt;&gt;&gt;&gt;&gt; Digite aqui a descrição e apresente a composição detalhada."</formula>
    </cfRule>
  </conditionalFormatting>
  <conditionalFormatting sqref="F8:H18">
    <cfRule type="expression" dxfId="21" priority="165" stopIfTrue="1">
      <formula>$D8="&gt;&gt;&gt;&gt;&gt;&gt;&gt;&gt;&gt;&gt;Digite aqui a descrição e apresente a composição detalhada."</formula>
    </cfRule>
    <cfRule type="expression" dxfId="20" priority="166" stopIfTrue="1">
      <formula>$D8="&gt;&gt;&gt;&gt;&gt;&gt;&gt;&gt;&gt;&gt; Digite aqui a descrição e apresente a composição detalhada."</formula>
    </cfRule>
  </conditionalFormatting>
  <conditionalFormatting sqref="F133:H144">
    <cfRule type="expression" dxfId="19" priority="1" stopIfTrue="1">
      <formula>$D133="&gt;&gt;&gt;&gt;&gt;&gt;&gt;&gt;&gt;&gt;Digite aqui a descrição e apresente a composição detalhada."</formula>
    </cfRule>
    <cfRule type="expression" dxfId="18" priority="2" stopIfTrue="1">
      <formula>$D133="&gt;&gt;&gt;&gt;&gt;&gt;&gt;&gt;&gt;&gt; Digite aqui a descrição e apresente a composição detalhada."</formula>
    </cfRule>
  </conditionalFormatting>
  <conditionalFormatting sqref="F319:H319">
    <cfRule type="expression" dxfId="17" priority="66" stopIfTrue="1">
      <formula>$D319="&gt;&gt;&gt;&gt;&gt;&gt;&gt;&gt;&gt;&gt; Digite aqui a descrição e apresente a composição detalhada."</formula>
    </cfRule>
    <cfRule type="expression" dxfId="16" priority="65" stopIfTrue="1">
      <formula>$D319="&gt;&gt;&gt;&gt;&gt;&gt;&gt;&gt;&gt;&gt;Digite aqui a descrição e apresente a composição detalhada."</formula>
    </cfRule>
  </conditionalFormatting>
  <conditionalFormatting sqref="F321:H321">
    <cfRule type="expression" dxfId="15" priority="68" stopIfTrue="1">
      <formula>$D321="&gt;&gt;&gt;&gt;&gt;&gt;&gt;&gt;&gt;&gt; Digite aqui a descrição e apresente a composição detalhada."</formula>
    </cfRule>
    <cfRule type="expression" dxfId="14" priority="67" stopIfTrue="1">
      <formula>$D321="&gt;&gt;&gt;&gt;&gt;&gt;&gt;&gt;&gt;&gt;Digite aqui a descrição e apresente a composição detalhada."</formula>
    </cfRule>
  </conditionalFormatting>
  <conditionalFormatting sqref="G187:G188">
    <cfRule type="expression" dxfId="13" priority="137" stopIfTrue="1">
      <formula>$D187="&gt;&gt;&gt;&gt;&gt;&gt;&gt;&gt;&gt;&gt;Digite aqui a descrição e apresente a composição detalhada."</formula>
    </cfRule>
    <cfRule type="expression" dxfId="12" priority="138" stopIfTrue="1">
      <formula>$D187="&gt;&gt;&gt;&gt;&gt;&gt;&gt;&gt;&gt;&gt; Digite aqui a descrição e apresente a composição detalhada."</formula>
    </cfRule>
  </conditionalFormatting>
  <dataValidations count="1">
    <dataValidation type="list" errorStyle="warning" allowBlank="1" showInputMessage="1" showErrorMessage="1" errorTitle="Atenção" error="Os preços deverão ser preferencialmente SINAPI." promptTitle="Escolha o Orgão de Referência" sqref="B7:B8 B10:B18 B318 B320 B220:B246 B187:B212 B315 B256:B302 B21:B121 B131:B185" xr:uid="{6B492F79-6E49-4329-A39E-017241832D69}">
      <formula1>"IOPES,SINAPI,DNIT,COMP."</formula1>
    </dataValidation>
  </dataValidations>
  <pageMargins left="0.23622047244094491" right="0.23622047244094491" top="0.74803149606299213" bottom="0.74803149606299213" header="0.31496062992125984" footer="0.31496062992125984"/>
  <pageSetup paperSize="9" scale="53" fitToHeight="0" orientation="landscape" horizontalDpi="300" verticalDpi="300" r:id="rId1"/>
  <headerFooter alignWithMargins="0">
    <oddFooter>&amp;R&amp;P de &amp;N</oddFooter>
  </headerFooter>
  <rowBreaks count="1" manualBreakCount="1">
    <brk id="285"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15</vt:i4>
      </vt:variant>
    </vt:vector>
  </HeadingPairs>
  <TitlesOfParts>
    <vt:vector size="32" baseType="lpstr">
      <vt:lpstr>Resumo</vt:lpstr>
      <vt:lpstr>Insumos</vt:lpstr>
      <vt:lpstr>Planilha - Orla</vt:lpstr>
      <vt:lpstr>CURVA ABC</vt:lpstr>
      <vt:lpstr>SINAPI1</vt:lpstr>
      <vt:lpstr>REAJUSTE</vt:lpstr>
      <vt:lpstr>SICRO</vt:lpstr>
      <vt:lpstr>Composições</vt:lpstr>
      <vt:lpstr>Mem - Orla</vt:lpstr>
      <vt:lpstr>DER-RD1</vt:lpstr>
      <vt:lpstr>DER-ED1</vt:lpstr>
      <vt:lpstr>Comp. - Orla</vt:lpstr>
      <vt:lpstr>Cron - Orla</vt:lpstr>
      <vt:lpstr>CESAN</vt:lpstr>
      <vt:lpstr>MAPA DE COT. - Orla</vt:lpstr>
      <vt:lpstr>CURVA ABC - ORLA 02</vt:lpstr>
      <vt:lpstr>BDI GERAL</vt:lpstr>
      <vt:lpstr>'BDI GERAL'!Area_de_impressao</vt:lpstr>
      <vt:lpstr>'Comp. - Orla'!Area_de_impressao</vt:lpstr>
      <vt:lpstr>Composições!Area_de_impressao</vt:lpstr>
      <vt:lpstr>'Cron - Orla'!Area_de_impressao</vt:lpstr>
      <vt:lpstr>'CURVA ABC'!Area_de_impressao</vt:lpstr>
      <vt:lpstr>'CURVA ABC - ORLA 02'!Area_de_impressao</vt:lpstr>
      <vt:lpstr>'MAPA DE COT. - Orla'!Area_de_impressao</vt:lpstr>
      <vt:lpstr>'Mem - Orla'!Area_de_impressao</vt:lpstr>
      <vt:lpstr>'Planilha - Orla'!Area_de_impressao</vt:lpstr>
      <vt:lpstr>'Cron - Orla'!Titulos_de_impressao</vt:lpstr>
      <vt:lpstr>'CURVA ABC'!Titulos_de_impressao</vt:lpstr>
      <vt:lpstr>'CURVA ABC - ORLA 02'!Titulos_de_impressao</vt:lpstr>
      <vt:lpstr>'Mem - Orla'!Titulos_de_impressao</vt:lpstr>
      <vt:lpstr>'Planilha - Orla'!Titulos_de_impressao</vt:lpstr>
      <vt:lpstr>Resumo!Titulos_de_impressao</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Nettie Alves Paulo de Moraes</cp:lastModifiedBy>
  <cp:lastPrinted>2024-11-27T15:10:04Z</cp:lastPrinted>
  <dcterms:created xsi:type="dcterms:W3CDTF">2015-02-14T13:49:32Z</dcterms:created>
  <dcterms:modified xsi:type="dcterms:W3CDTF">2024-12-12T15:11:24Z</dcterms:modified>
</cp:coreProperties>
</file>